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EP (dont use)" sheetId="1" r:id="rId4"/>
    <sheet state="visible" name="Glossary" sheetId="2" r:id="rId5"/>
    <sheet state="visible" name="EP" sheetId="3" r:id="rId6"/>
    <sheet state="visible" name="CB" sheetId="4" r:id="rId7"/>
    <sheet state="visible" name="Cover" sheetId="5" r:id="rId8"/>
    <sheet state="hidden" name="Tables for Credit Risk Board Ov" sheetId="6" r:id="rId9"/>
    <sheet state="visible" name="FlexCB" sheetId="7" r:id="rId10"/>
    <sheet state="hidden" name="Copy of Cover" sheetId="8" r:id="rId11"/>
    <sheet state="hidden" name=" CB_Old" sheetId="9" r:id="rId12"/>
    <sheet state="hidden" name="CB (withdraw reduced)" sheetId="10" r:id="rId13"/>
    <sheet state="hidden" name="CB reforecast" sheetId="11" r:id="rId14"/>
    <sheet state="hidden" name="CB Old" sheetId="12" r:id="rId15"/>
    <sheet state="hidden" name="Cover Me (Dont use)" sheetId="13" r:id="rId16"/>
    <sheet state="hidden" name="Cover Me Old" sheetId="14" r:id="rId17"/>
    <sheet state="hidden" name="Cover Me Old Q2" sheetId="15" r:id="rId18"/>
    <sheet state="hidden" name="Cover (Old)" sheetId="16" r:id="rId19"/>
    <sheet state="visible" name="Instant Pay" sheetId="17" r:id="rId20"/>
    <sheet state="hidden" name="Instant Pay Old" sheetId="18" r:id="rId21"/>
    <sheet state="hidden" name="Instant Pay Forecast" sheetId="19" r:id="rId22"/>
    <sheet state="visible" name="Total Loan Book" sheetId="20" r:id="rId23"/>
    <sheet state="visible" name="Cohorted View" sheetId="21" r:id="rId24"/>
    <sheet state="hidden" name="Copy of Summary for deck" sheetId="22" r:id="rId25"/>
    <sheet state="hidden" name="Cohorted View Transposed" sheetId="23" r:id="rId26"/>
    <sheet state="hidden" name="Nov Records" sheetId="24" r:id="rId27"/>
    <sheet state="hidden" name="Summary for deck" sheetId="25" r:id="rId28"/>
    <sheet state="hidden" name="Loss and dq" sheetId="26" r:id="rId2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2 out of 15 91+ has been fully repaid as off Feb 4th
	-Kobe Wu
----
$3822 out of $9152has been repaid as off Feb 4th
	-Kobe Wu
----
3 loans of $2427 overdue adjusted from 31-60 to 61-90 due to 28 calendar days in Feb
	-Kobe Wu
----
Capped at 100% to adjust for skipping 1 bucket caused by 31 calendars days in the months
	-Kobe Wu
----
Capped at 100% to adjust for skipping 1 bucket caused by 31 calendars days in the months
	-Kobe Wu
----
Due to the short cycle, more were rolling into 1-30 from October's new loans instead of September's current loans
	-Kobe Wu</t>
      </text>
    </comment>
  </commentList>
</comments>
</file>

<file path=xl/comments2.xml><?xml version="1.0" encoding="utf-8"?>
<comments xmlns:r="http://schemas.openxmlformats.org/officeDocument/2006/relationships" xmlns="http://schemas.openxmlformats.org/spreadsheetml/2006/main">
  <authors>
    <author/>
  </authors>
  <commentList>
    <comment authorId="0" ref="AG200">
      <text>
        <t xml:space="preserve">$86,230 adjustment
	-Jessica Zhang</t>
      </text>
    </comment>
    <comment authorId="0" ref="AF200">
      <text>
        <t xml:space="preserve">Adjustment
	-Michael Fox</t>
      </text>
    </comment>
    <comment authorId="0" ref="V47">
      <text>
        <t xml:space="preserve">it is 213,600, lower it to 134,800 as of Jan 5, so using this lower number for provision cal purpose
	-Jessica Zhang</t>
      </text>
    </comment>
  </commentList>
</comments>
</file>

<file path=xl/comments3.xml><?xml version="1.0" encoding="utf-8"?>
<comments xmlns:r="http://schemas.openxmlformats.org/officeDocument/2006/relationships" xmlns="http://schemas.openxmlformats.org/spreadsheetml/2006/main">
  <authors>
    <author/>
  </authors>
  <commentList>
    <comment authorId="0" ref="A21">
      <text>
        <t xml:space="preserve">Before June 2022, this metric equals to net write off 4 months later/capital deployed. Starting June 2022, this metric equals to net write off 4 months later/balance in the current bucket because Do Not Collect Loan was enabled in June 2022 and we will no longer deploy new funds if users pay the fee on due date
	-Jessica Zhang</t>
      </text>
    </comment>
  </commentList>
</comments>
</file>

<file path=xl/comments4.xml><?xml version="1.0" encoding="utf-8"?>
<comments xmlns:r="http://schemas.openxmlformats.org/officeDocument/2006/relationships" xmlns="http://schemas.openxmlformats.org/spreadsheetml/2006/main">
  <authors>
    <author/>
  </authors>
  <commentList>
    <comment authorId="0" ref="L12">
      <text>
        <t xml:space="preserve">With score cost of April, CM would be $1.37 and 75%
	-Kobe Wu</t>
      </text>
    </comment>
    <comment authorId="0" ref="G94">
      <text>
        <t xml:space="preserve">actual write off booked in Dec
	-Jessica Zhang</t>
      </text>
    </comment>
    <comment authorId="0" ref="G89">
      <text>
        <t xml:space="preserve">actual provision booked in Dec
	-Jessica Zhang</t>
      </text>
    </comment>
  </commentList>
</comments>
</file>

<file path=xl/comments5.xml><?xml version="1.0" encoding="utf-8"?>
<comments xmlns:r="http://schemas.openxmlformats.org/officeDocument/2006/relationships" xmlns="http://schemas.openxmlformats.org/spreadsheetml/2006/main">
  <authors>
    <author/>
  </authors>
  <commentList>
    <comment authorId="0" ref="E60">
      <text>
        <t xml:space="preserve">We don't have 61-90 yet, so use EP paid's number
	-Jessica Zhang</t>
      </text>
    </comment>
  </commentList>
</comments>
</file>

<file path=xl/comments6.xml><?xml version="1.0" encoding="utf-8"?>
<comments xmlns:r="http://schemas.openxmlformats.org/officeDocument/2006/relationships" xmlns="http://schemas.openxmlformats.org/spreadsheetml/2006/main">
  <authors>
    <author/>
  </authors>
  <commentList>
    <comment authorId="0" ref="E85">
      <text>
        <t xml:space="preserve">The actual provision booked in December
	-Jessica Zhang</t>
      </text>
    </comment>
  </commentList>
</comments>
</file>

<file path=xl/comments7.xml><?xml version="1.0" encoding="utf-8"?>
<comments xmlns:r="http://schemas.openxmlformats.org/officeDocument/2006/relationships" xmlns="http://schemas.openxmlformats.org/spreadsheetml/2006/main">
  <authors>
    <author/>
  </authors>
  <commentList>
    <comment authorId="0" ref="AH68">
      <text>
        <t xml:space="preserve">does not use 6 month average and only use September onwards since partial collections will be launched in September and roll rates will have big improvement
	-Jessica Zhang</t>
      </text>
    </comment>
    <comment authorId="0" ref="AF54">
      <text>
        <t xml:space="preserve">5% increase due to 20K Payson experiment (June cohort)
	-Jessica Zhang</t>
      </text>
    </comment>
    <comment authorId="0" ref="AF53">
      <text>
        <t xml:space="preserve">10% increase due to July mass roll out
	-Jessica Zhang</t>
      </text>
    </comment>
    <comment authorId="0" ref="AH45">
      <text>
        <t xml:space="preserve">limit increase experiment in Oct
$200 increase per user and assume 3,250 users adopted
	-Jessica Zhang</t>
      </text>
    </comment>
    <comment authorId="0" ref="AI53">
      <text>
        <t xml:space="preserve">5% improvement from excluding past delinquent in other products which will be launched in Oct
	-Jessica Zhang</t>
      </text>
    </comment>
  </commentList>
</comments>
</file>

<file path=xl/comments8.xml><?xml version="1.0" encoding="utf-8"?>
<comments xmlns:r="http://schemas.openxmlformats.org/officeDocument/2006/relationships" xmlns="http://schemas.openxmlformats.org/spreadsheetml/2006/main">
  <authors>
    <author/>
  </authors>
  <commentList>
    <comment authorId="0" ref="A2">
      <text>
        <t xml:space="preserve">Cohort definition: loans withdrawn in that month
	-Jessica Zhang</t>
      </text>
    </comment>
  </commentList>
</comments>
</file>

<file path=xl/sharedStrings.xml><?xml version="1.0" encoding="utf-8"?>
<sst xmlns="http://schemas.openxmlformats.org/spreadsheetml/2006/main" count="2429" uniqueCount="306">
  <si>
    <t>Financial Summary</t>
  </si>
  <si>
    <r>
      <rPr>
        <sz val="10.0"/>
      </rPr>
      <t xml:space="preserve">Source: </t>
    </r>
    <r>
      <rPr>
        <color rgb="FF1155CC"/>
        <sz val="10.0"/>
        <u/>
      </rPr>
      <t>https://docs.google.com/spreadsheets/d/1LJ6mPabn8HP-UFckqHbtP6gdLZpg72my/edit#gid=855012732</t>
    </r>
  </si>
  <si>
    <t>Revenue</t>
  </si>
  <si>
    <t>Cost</t>
  </si>
  <si>
    <t>Net Income</t>
  </si>
  <si>
    <t>Average Loan Book</t>
  </si>
  <si>
    <t>Return on Capital</t>
  </si>
  <si>
    <t>Annulized Return on Capital</t>
  </si>
  <si>
    <t>AFA</t>
  </si>
  <si>
    <t>Contribution Margin</t>
  </si>
  <si>
    <t>Net Write Off in the month</t>
  </si>
  <si>
    <t>Write Off %</t>
  </si>
  <si>
    <t>Portfolio Month-End Snapshot (Total)</t>
  </si>
  <si>
    <t>Total Outstanding Balance</t>
  </si>
  <si>
    <t>Total # of Loans Outstanding</t>
  </si>
  <si>
    <t>Avg Balance/Loan</t>
  </si>
  <si>
    <t>Total Outstanding Balance by Status</t>
  </si>
  <si>
    <t>Current</t>
  </si>
  <si>
    <t>1-30</t>
  </si>
  <si>
    <t>31-60</t>
  </si>
  <si>
    <t>61-90</t>
  </si>
  <si>
    <t>91+</t>
  </si>
  <si>
    <t>Paid</t>
  </si>
  <si>
    <t>Write Off</t>
  </si>
  <si>
    <t>Recovery (After Default)</t>
  </si>
  <si>
    <t>Total # of Outstanding Loans by Status</t>
  </si>
  <si>
    <t>Loan Origination</t>
  </si>
  <si>
    <t>Total Amount of New Loan Issued</t>
  </si>
  <si>
    <t>Total # of New Loan Issued</t>
  </si>
  <si>
    <t>Avg Amount/Loan</t>
  </si>
  <si>
    <t>Total # of New Users</t>
  </si>
  <si>
    <t>Portfolio Month-End Snapshot (Free)</t>
  </si>
  <si>
    <t>Accumulated Write Off</t>
  </si>
  <si>
    <t>Loan Origination (Free)</t>
  </si>
  <si>
    <t>Portfolio Month-End Snapshot (Paid)</t>
  </si>
  <si>
    <t>Loan Origination (Paid)</t>
  </si>
  <si>
    <t>Dollar Roll Rates</t>
  </si>
  <si>
    <t>Current to 1-30</t>
  </si>
  <si>
    <t>1-30 to 31-60</t>
  </si>
  <si>
    <t>31-60 to 61-90</t>
  </si>
  <si>
    <t>61-90 to 91+</t>
  </si>
  <si>
    <t>Unit Roll Rates</t>
  </si>
  <si>
    <t>Definition</t>
  </si>
  <si>
    <t>Status - Current</t>
  </si>
  <si>
    <t>Loan status is "Deposited" or reporting date is less than the payment due date of current subscription cycle. e.g., if a user registers for Cover on Aug 3, current subscription cycle is from Aug 3 to Sept 3. The loan status will be "Current" between Aug 3 and Sept 3</t>
  </si>
  <si>
    <t>Status - 1 to 30</t>
  </si>
  <si>
    <t>Loan status is "NSF". e.g., if a user registers on Aug 3 and payment due date is Sept 3, on Sept 4, he/she hasn't made the required payment (minimum payment for CB and $5 for Cover), the user will be 1 day past due which falls into the bucket of 1 to 30 day overdue/delinquent</t>
  </si>
  <si>
    <t>Status - 31 to 60</t>
  </si>
  <si>
    <t>Loan status is "NSF". e.g., if a user registers on Aug 3 and payment due date is Sept 3, on Oct 4, he/she hasn't made the required payment (minimum payment for CB and full amount for Cover), the user will be 31 day past due which falls into the bucket of 31 to 60 day overdue/delinquent</t>
  </si>
  <si>
    <t>Status - 61 to 90</t>
  </si>
  <si>
    <t>Loan status is "NSF". e.g., if a user registers on Aug 3 and payment due date is Sept 3, on Nov 3, he/she hasn't made the required payment (minimum payment for CB and full amount for Cover), the user will be 61 day past due which falls into the bucket of 61 to 90 day overdue/delinquent</t>
  </si>
  <si>
    <t>Status - 91-120</t>
  </si>
  <si>
    <t>Loan status is "NSF". e.g., if a user registers on Aug 3 and payment due date is Sept 3, on Dec 3, he/she hasn't made the required payment (minimum payment for CB and full amount for Cover), the user will be 91 day past due which falls into the bucket of 91 to 120 day overdue/delinquent</t>
  </si>
  <si>
    <t>Nov 2022F</t>
  </si>
  <si>
    <t>Dec 2022F</t>
  </si>
  <si>
    <t>Jan 2023F</t>
  </si>
  <si>
    <t>Feb 2022F</t>
  </si>
  <si>
    <t>Mar 2022F</t>
  </si>
  <si>
    <t>Apr 2022F</t>
  </si>
  <si>
    <t>May 2022F</t>
  </si>
  <si>
    <t>Jun 2022F</t>
  </si>
  <si>
    <t>Assumptions</t>
  </si>
  <si>
    <t>Forecast factor 202201</t>
  </si>
  <si>
    <t>Forecast factor 202202</t>
  </si>
  <si>
    <t>Growth rate for past 6 months</t>
  </si>
  <si>
    <t>Average Capital Deployed</t>
  </si>
  <si>
    <t>ARPU</t>
  </si>
  <si>
    <t>Cost per User</t>
  </si>
  <si>
    <t>Margin%</t>
  </si>
  <si>
    <t>Cost Split</t>
  </si>
  <si>
    <t>Provision Change</t>
  </si>
  <si>
    <t>Total Provision</t>
  </si>
  <si>
    <t>Cumulative Write Off</t>
  </si>
  <si>
    <t>Loss Rate</t>
  </si>
  <si>
    <t>Write Off Rate (Write Off $ / Outstanding Balance $)</t>
  </si>
  <si>
    <t>Provision Change Rate (Provision Change $ / Outstanding Balance $)</t>
  </si>
  <si>
    <t>$ Write Off Rate by Cohort (Write Off $ / Total Loan Amount Issued)</t>
  </si>
  <si>
    <t>Total Capital Deployed</t>
  </si>
  <si>
    <t>Loan Origination (Total)</t>
  </si>
  <si>
    <t>Outstanding Balance by Status</t>
  </si>
  <si>
    <t>Free</t>
  </si>
  <si>
    <t>Total Outstanding</t>
  </si>
  <si>
    <t>Total Due</t>
  </si>
  <si>
    <t>Average roll rates for past 6 months</t>
  </si>
  <si>
    <t>91-120</t>
  </si>
  <si>
    <t>Cumulative 91+</t>
  </si>
  <si>
    <t>Paid in the month</t>
  </si>
  <si>
    <t>Net write off in the month</t>
  </si>
  <si>
    <t>Total</t>
  </si>
  <si>
    <t>Post Write Off Recoveries</t>
  </si>
  <si>
    <t>Recovery Rate</t>
  </si>
  <si>
    <t># of Outstanding Loans by Status</t>
  </si>
  <si>
    <t>Cummulative 91+</t>
  </si>
  <si>
    <t>PD (Probability of Default)</t>
  </si>
  <si>
    <t>Avg. PD (Rolling 6-month)</t>
  </si>
  <si>
    <t>PD used in Provision Calculation</t>
  </si>
  <si>
    <t>Provision by Bucket</t>
  </si>
  <si>
    <t xml:space="preserve">Finance Receivable previous month </t>
  </si>
  <si>
    <t xml:space="preserve">Total Provision </t>
  </si>
  <si>
    <t xml:space="preserve">Repayment in the month </t>
  </si>
  <si>
    <t>Finance Receivable this month</t>
  </si>
  <si>
    <t>Total cumulative writeoff</t>
  </si>
  <si>
    <t>Less: Allowance</t>
  </si>
  <si>
    <t>Write off Change</t>
  </si>
  <si>
    <t>NBV</t>
  </si>
  <si>
    <t>Risk Receivable this month</t>
  </si>
  <si>
    <t>Risk Allowance Adjustment</t>
  </si>
  <si>
    <t>Risk Allowance</t>
  </si>
  <si>
    <t>Finance vs. Risk Diff</t>
  </si>
  <si>
    <t>Jan 2022F</t>
  </si>
  <si>
    <t>Jul 2022F</t>
  </si>
  <si>
    <t>Aug 2022F</t>
  </si>
  <si>
    <t>Sep 2022F</t>
  </si>
  <si>
    <t>Oct 2022F</t>
  </si>
  <si>
    <t>Feb 2023F</t>
  </si>
  <si>
    <t>Mar 2023F</t>
  </si>
  <si>
    <t>Apr 2023F</t>
  </si>
  <si>
    <t>Margin %</t>
  </si>
  <si>
    <t>Credit Scoring Cost</t>
  </si>
  <si>
    <t>Write Off Rate (Write Off $ / Funds Pulled Into Utilization $)</t>
  </si>
  <si>
    <t>Write Off Rate by Cohort (Write Off $ / Withdrawn)</t>
  </si>
  <si>
    <t>Write Off Rate by Cohort (Write Off $ / Total funds Pulled Into Utilization)</t>
  </si>
  <si>
    <t>Portfolio Month-End Snapshot</t>
  </si>
  <si>
    <t>Total Active CB Users</t>
  </si>
  <si>
    <t>Average Line Available</t>
  </si>
  <si>
    <t>Total Funds Available</t>
  </si>
  <si>
    <t>Utilization %</t>
  </si>
  <si>
    <t>Total Funds Pulled Into Utilization</t>
  </si>
  <si>
    <t># of Users Claimed Utilization</t>
  </si>
  <si>
    <t>Users Claimed Utilization / Total Active CB Users</t>
  </si>
  <si>
    <t>Avg. Daily withdrawn</t>
  </si>
  <si>
    <t>Total Funds Withdrawn</t>
  </si>
  <si>
    <t>Amount Withdrawn / Utilized Funds</t>
  </si>
  <si>
    <t># of Users Withdrawn Funds</t>
  </si>
  <si>
    <t>Avg Withdrawn Amount Per User</t>
  </si>
  <si>
    <t>Users Withdrawn / Total Active CB Users</t>
  </si>
  <si>
    <t>Total # of Outstanding Loans</t>
  </si>
  <si>
    <t>Avg Balance/Outstanding Loan</t>
  </si>
  <si>
    <t>pc% (with 67.5 cap)</t>
  </si>
  <si>
    <t>pc% (without 67.5 cap)</t>
  </si>
  <si>
    <t>Net write Off in the month</t>
  </si>
  <si>
    <t>Pre pc roll rates</t>
  </si>
  <si>
    <t>Avg. PD (Probability of Default)</t>
  </si>
  <si>
    <t>One-time adjustment for data source change</t>
  </si>
  <si>
    <t>Per AFA</t>
  </si>
  <si>
    <t>Average Loan Size by Status</t>
  </si>
  <si>
    <t xml:space="preserve"> </t>
  </si>
  <si>
    <t>Mar 2022F (EP)</t>
  </si>
  <si>
    <t xml:space="preserve">Mar 2022F </t>
  </si>
  <si>
    <t>Annualized Return on Capital</t>
  </si>
  <si>
    <t>Contribution Margin (without data issue)</t>
  </si>
  <si>
    <t>Margin % (without data issue)</t>
  </si>
  <si>
    <t>Write Off Rate by Cohort</t>
  </si>
  <si>
    <t>Active Cover Users</t>
  </si>
  <si>
    <t>pc% (not incl other loads)</t>
  </si>
  <si>
    <t>pc% (incl other loads)</t>
  </si>
  <si>
    <t>Pre collection comms</t>
  </si>
  <si>
    <t>Net write-off in the month</t>
  </si>
  <si>
    <t xml:space="preserve">(Capital Deployed in month) Total Amount of New Loan Issued </t>
  </si>
  <si>
    <t>Loan Repayment</t>
  </si>
  <si>
    <t>Total Amount of Loans Repaid</t>
  </si>
  <si>
    <t>Total # of Loans Repaid</t>
  </si>
  <si>
    <t>Blended</t>
  </si>
  <si>
    <t>pre pc roll rates</t>
  </si>
  <si>
    <t>Cover</t>
  </si>
  <si>
    <t># of Loans Issued</t>
  </si>
  <si>
    <t>Outstanding Balance $</t>
  </si>
  <si>
    <t>Overdue $</t>
  </si>
  <si>
    <t>1-30 days</t>
  </si>
  <si>
    <t>31-60 days</t>
  </si>
  <si>
    <t>61-90 days</t>
  </si>
  <si>
    <t>Write Off $</t>
  </si>
  <si>
    <t>Write Off Rate (Write Off $/Outstanding Balance $)</t>
  </si>
  <si>
    <t>Credit Building</t>
  </si>
  <si>
    <t>Total Active Users</t>
  </si>
  <si>
    <t>Number of Users Withdrawn</t>
  </si>
  <si>
    <t>Users Withdrawn/Total Active Users</t>
  </si>
  <si>
    <t>Write Off Rate (Write Off $/Funds Pulled Into Utilization $)</t>
  </si>
  <si>
    <t>Early Payroll</t>
  </si>
  <si>
    <t>Instant Pay</t>
  </si>
  <si>
    <t>Active SCL Users</t>
  </si>
  <si>
    <t xml:space="preserve">New Loan Issued </t>
  </si>
  <si>
    <t>withdrawn per each active user</t>
  </si>
  <si>
    <t>Daily withdrawn</t>
  </si>
  <si>
    <t>Roll rates increase\Withdraw increase</t>
  </si>
  <si>
    <t>Source unless specified: Data download from CB Dash: https://metabase.koho.ca/dashboard/622-cb-loans-dash-new</t>
  </si>
  <si>
    <t>Provision</t>
  </si>
  <si>
    <t>Source: https://metabase.koho.ca/dashboard/574-new-credit-building-dashboard-wip</t>
  </si>
  <si>
    <t>Write Off in the month</t>
  </si>
  <si>
    <t>Dec 2021 Adjusted</t>
  </si>
  <si>
    <t>Write-off in the month</t>
  </si>
  <si>
    <t>EP Avg Roll Rates</t>
  </si>
  <si>
    <t>Conserative</t>
  </si>
  <si>
    <t>Moderate</t>
  </si>
  <si>
    <t>Aggressive</t>
  </si>
  <si>
    <t>Mar 2022F (Existing AFA)</t>
  </si>
  <si>
    <t>Apr 2022F (Existing AFA)</t>
  </si>
  <si>
    <t>Apr 2022F (New AFA)</t>
  </si>
  <si>
    <t>Apr 2022F (Total)</t>
  </si>
  <si>
    <t>May 2022F (Existing AFA)</t>
  </si>
  <si>
    <t>May 2022F (New AFA)</t>
  </si>
  <si>
    <t>May 2022F (Total)</t>
  </si>
  <si>
    <t>Jun 2022F (Existing AFA)</t>
  </si>
  <si>
    <t>Jun 2022F (New AFA)</t>
  </si>
  <si>
    <t>Jun 2022F (Total)</t>
  </si>
  <si>
    <t>Assumptions:</t>
  </si>
  <si>
    <t>10% reduction in roll rates from partial collections starting May</t>
  </si>
  <si>
    <t>10% higher current to 1-30 roll rate for net new AFAs compared to existing AFAs</t>
  </si>
  <si>
    <t>20% higher current to 1-30 roll rate for Pilot 4 (120K existing AFAs) compared to Pilot 3</t>
  </si>
  <si>
    <t>PAD Cost</t>
  </si>
  <si>
    <t>Revenue Sharing</t>
  </si>
  <si>
    <t xml:space="preserve">Write Off Rate by Cohort </t>
  </si>
  <si>
    <t>Bucket</t>
  </si>
  <si>
    <t>Cumulative Paid</t>
  </si>
  <si>
    <t>Conservative</t>
  </si>
  <si>
    <t>Source unless specified: Data download from Instant Pay Dash: https://metabase.koho.ca/dashboard/626-instant-pay)</t>
  </si>
  <si>
    <t>(EP Roll Rate)</t>
  </si>
  <si>
    <t>(50% * IP Roll Rate)</t>
  </si>
  <si>
    <t>(IP Roll Rate)</t>
  </si>
  <si>
    <t>Number of Loans Issued by Month</t>
  </si>
  <si>
    <t>Cover Me</t>
  </si>
  <si>
    <t>Number of Loans Outstanding</t>
  </si>
  <si>
    <t>MoM</t>
  </si>
  <si>
    <t>$ Outstanding Balance</t>
  </si>
  <si>
    <t>Flex CB</t>
  </si>
  <si>
    <t>Average Loan Size</t>
  </si>
  <si>
    <t>CM</t>
  </si>
  <si>
    <t>FlexCB</t>
  </si>
  <si>
    <t>Total without Instant Pay</t>
  </si>
  <si>
    <t>Total without EP and IP</t>
  </si>
  <si>
    <t>Outstanding Balance</t>
  </si>
  <si>
    <t>Jan 2022</t>
  </si>
  <si>
    <t>Feb 2022</t>
  </si>
  <si>
    <t>Mar 2022</t>
  </si>
  <si>
    <t>Apr 2022</t>
  </si>
  <si>
    <t>May 2022</t>
  </si>
  <si>
    <t>Jun 2022</t>
  </si>
  <si>
    <t>Jul 2022</t>
  </si>
  <si>
    <t>Aug 2022</t>
  </si>
  <si>
    <t>Sep 2022</t>
  </si>
  <si>
    <t>Oct 2022</t>
  </si>
  <si>
    <t>Nov 2022</t>
  </si>
  <si>
    <t>Dec 2022</t>
  </si>
  <si>
    <t>Total Funds divided by AFA</t>
  </si>
  <si>
    <t>Credit Building Funds Available</t>
  </si>
  <si>
    <t>Cohort</t>
  </si>
  <si>
    <t>Loss Rate (Write Off/Withdrawn)</t>
  </si>
  <si>
    <t>Loss Rate (Write Off/Total Funds in Utilization)</t>
  </si>
  <si>
    <t>Current to 1-30 Roll Rate</t>
  </si>
  <si>
    <t>1-30 to 31-60 Roll Rate</t>
  </si>
  <si>
    <t>31-60 to 61-90 Roll Rate</t>
  </si>
  <si>
    <t>61-90 to 91+ Roll Rate</t>
  </si>
  <si>
    <t>Losses</t>
  </si>
  <si>
    <t>GP</t>
  </si>
  <si>
    <t>GP%</t>
  </si>
  <si>
    <t>Loans Issued (Amount Withdrawn)</t>
  </si>
  <si>
    <t xml:space="preserve">Loss Rate </t>
  </si>
  <si>
    <t>Loans Issued</t>
  </si>
  <si>
    <t>EP</t>
  </si>
  <si>
    <t>CB</t>
  </si>
  <si>
    <t>IP</t>
  </si>
  <si>
    <t>ACPU</t>
  </si>
  <si>
    <t>WO %</t>
  </si>
  <si>
    <t>O/S</t>
  </si>
  <si>
    <t>Loss Per User</t>
  </si>
  <si>
    <t>% of users withdraw by cohort</t>
  </si>
  <si>
    <t>count</t>
  </si>
  <si>
    <t>Amount</t>
  </si>
  <si>
    <t>Reporting Month</t>
  </si>
  <si>
    <t>Registration Month</t>
  </si>
  <si>
    <t>CM %</t>
  </si>
  <si>
    <t>CM $</t>
  </si>
  <si>
    <t>Withdrawals %</t>
  </si>
  <si>
    <t>Withdrawals $</t>
  </si>
  <si>
    <t>Losses %</t>
  </si>
  <si>
    <t>Losses $</t>
  </si>
  <si>
    <t>Losses $/user</t>
  </si>
  <si>
    <t>Withdrawal / user</t>
  </si>
  <si>
    <t>Net income</t>
  </si>
  <si>
    <t>Outstanding loans</t>
  </si>
  <si>
    <t>Provision change</t>
  </si>
  <si>
    <t>Scoring cost</t>
  </si>
  <si>
    <t>Write off</t>
  </si>
  <si>
    <t>$ Outstanding (as of latest month end)</t>
  </si>
  <si>
    <t>OD</t>
  </si>
  <si>
    <t>EWAK</t>
  </si>
  <si>
    <t>Total Active Credit Building Users</t>
  </si>
  <si>
    <t>Total Exposure</t>
  </si>
  <si>
    <t>Total Funds Utilized</t>
  </si>
  <si>
    <t>Deposited (Current)</t>
  </si>
  <si>
    <t>Total Users Withdrawing</t>
  </si>
  <si>
    <t xml:space="preserve">Total # of Outstanding Loans </t>
  </si>
  <si>
    <t>Roll Rates</t>
  </si>
  <si>
    <t>Deposited to 1-30</t>
  </si>
  <si>
    <t>Total Amount Withdrawn</t>
  </si>
  <si>
    <t>Total Amount Returned</t>
  </si>
  <si>
    <t>Total CB Funds available (active users x limit)</t>
  </si>
  <si>
    <t>Total CB Funds Utilized</t>
  </si>
  <si>
    <t>CB2 Funds withdrawn</t>
  </si>
  <si>
    <t>CB2 Users withdrawing funds</t>
  </si>
  <si>
    <t>Active CB2 Users in month</t>
  </si>
  <si>
    <t>New users in month</t>
  </si>
  <si>
    <t>CB $ Funds repaid</t>
  </si>
  <si>
    <t>CB2 $$ Outstanding</t>
  </si>
  <si>
    <t>withdraw/total line</t>
  </si>
  <si>
    <t>1-90 Day $ Delinquency Rate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</si>
</sst>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mmm yyyy"/>
    <numFmt numFmtId="165" formatCode="&quot;$&quot;#,##0.0_);\(&quot;$&quot;#,##0.0\);\–_);&quot;–&quot;_)"/>
    <numFmt numFmtId="166" formatCode="&quot;$&quot;#,##0"/>
    <numFmt numFmtId="167" formatCode="&quot;$&quot;#,##0.00"/>
    <numFmt numFmtId="168" formatCode="mmmyyyy"/>
    <numFmt numFmtId="169" formatCode="yyyy-mm-dd"/>
    <numFmt numFmtId="170" formatCode="&quot;$&quot;#,##0_);\(&quot;$&quot;#,##0\);\–_);&quot;–&quot;_)"/>
    <numFmt numFmtId="171" formatCode="0.0%"/>
    <numFmt numFmtId="172" formatCode="&quot;$&quot;#,##0.00_);\(&quot;$&quot;#,##0.00\);\–_);&quot;–&quot;_)"/>
    <numFmt numFmtId="173" formatCode="0.0"/>
    <numFmt numFmtId="174" formatCode="&quot;$&quot;#,##0.000"/>
    <numFmt numFmtId="175" formatCode="&quot;$&quot;#,##0.0000"/>
    <numFmt numFmtId="176" formatCode="$#,##0.0,,&quot;M&quot;"/>
    <numFmt numFmtId="177" formatCode="$#,##0,&quot;k&quot;"/>
    <numFmt numFmtId="178" formatCode="$#,##0.0,&quot;k&quot;"/>
    <numFmt numFmtId="179" formatCode="mmm d"/>
  </numFmts>
  <fonts count="24">
    <font>
      <sz val="10.0"/>
      <color rgb="FF000000"/>
      <name val="Arial"/>
      <scheme val="minor"/>
    </font>
    <font>
      <b/>
      <sz val="10.0"/>
      <color rgb="FF4285F4"/>
      <name val="Arial"/>
      <scheme val="minor"/>
    </font>
    <font>
      <b/>
      <sz val="10.0"/>
      <color theme="1"/>
      <name val="Arial"/>
      <scheme val="minor"/>
    </font>
    <font>
      <u/>
      <sz val="10.0"/>
      <color rgb="FF0000FF"/>
    </font>
    <font>
      <sz val="10.0"/>
      <color theme="1"/>
      <name val="Arial"/>
      <scheme val="minor"/>
    </font>
    <font>
      <color theme="1"/>
      <name val="Arial"/>
    </font>
    <font>
      <b/>
      <i/>
      <sz val="10.0"/>
      <color theme="1"/>
      <name val="Arial"/>
      <scheme val="minor"/>
    </font>
    <font>
      <sz val="10.0"/>
      <color theme="5"/>
      <name val="Arial"/>
      <scheme val="minor"/>
    </font>
    <font>
      <color theme="1"/>
      <name val="Arial"/>
      <scheme val="minor"/>
    </font>
    <font>
      <b/>
      <color theme="1"/>
      <name val="Arial"/>
      <scheme val="minor"/>
    </font>
    <font>
      <b/>
      <color theme="1"/>
      <name val="Arial"/>
    </font>
    <font>
      <sz val="10.0"/>
      <color theme="1"/>
      <name val="Arial"/>
    </font>
    <font>
      <color rgb="FF000000"/>
      <name val="Arial"/>
      <scheme val="minor"/>
    </font>
    <font>
      <b/>
      <sz val="11.0"/>
      <color rgb="FF495FA1"/>
      <name val="Poppins"/>
    </font>
    <font>
      <sz val="11.0"/>
      <color rgb="FF495FA1"/>
      <name val="Poppins"/>
    </font>
    <font>
      <sz val="12.0"/>
      <color theme="1"/>
      <name val="Calibri"/>
    </font>
    <font>
      <b/>
      <color rgb="FF4285F4"/>
      <name val="Arial"/>
    </font>
    <font>
      <b/>
      <i/>
      <color theme="1"/>
      <name val="Arial"/>
    </font>
    <font>
      <color theme="0"/>
      <name val="Arial"/>
      <scheme val="minor"/>
    </font>
    <font>
      <b/>
      <color rgb="FF4285F4"/>
      <name val="Arial"/>
      <scheme val="minor"/>
    </font>
    <font>
      <b/>
      <color rgb="FF000000"/>
      <name val="Arial"/>
      <scheme val="minor"/>
    </font>
    <font>
      <sz val="8.0"/>
      <color theme="1"/>
      <name val="Arial"/>
      <scheme val="minor"/>
    </font>
    <font>
      <color theme="5"/>
      <name val="Arial"/>
      <scheme val="minor"/>
    </font>
    <font>
      <sz val="11.0"/>
      <color theme="1"/>
      <name val="Calibri"/>
    </font>
  </fonts>
  <fills count="12">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FE2F3"/>
        <bgColor rgb="FFCFE2F3"/>
      </patternFill>
    </fill>
    <fill>
      <patternFill patternType="solid">
        <fgColor rgb="FFEFEFEF"/>
        <bgColor rgb="FFEFEFEF"/>
      </patternFill>
    </fill>
    <fill>
      <patternFill patternType="solid">
        <fgColor rgb="FFFFFFFF"/>
        <bgColor rgb="FFFFFFFF"/>
      </patternFill>
    </fill>
    <fill>
      <patternFill patternType="solid">
        <fgColor rgb="FFFFFFFE"/>
        <bgColor rgb="FFFFFFFE"/>
      </patternFill>
    </fill>
    <fill>
      <patternFill patternType="solid">
        <fgColor rgb="FFFFF2CC"/>
        <bgColor rgb="FFFFF2CC"/>
      </patternFill>
    </fill>
    <fill>
      <patternFill patternType="solid">
        <fgColor rgb="FF93C47D"/>
        <bgColor rgb="FF93C47D"/>
      </patternFill>
    </fill>
    <fill>
      <patternFill patternType="solid">
        <fgColor rgb="FFFCE5CD"/>
        <bgColor rgb="FFFCE5CD"/>
      </patternFill>
    </fill>
    <fill>
      <patternFill patternType="solid">
        <fgColor rgb="FFB6D7A8"/>
        <bgColor rgb="FFB6D7A8"/>
      </patternFill>
    </fill>
  </fills>
  <borders count="5">
    <border/>
    <border>
      <bottom style="thin">
        <color rgb="FF000000"/>
      </bottom>
    </border>
    <border>
      <top style="thin">
        <color rgb="FF000000"/>
      </top>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580">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horizontal="right" shrinkToFit="0" vertical="bottom" wrapText="1"/>
    </xf>
    <xf borderId="0" fillId="0" fontId="3" numFmtId="0" xfId="0" applyAlignment="1" applyFont="1">
      <alignment readingOrder="0"/>
    </xf>
    <xf borderId="0" fillId="0" fontId="4" numFmtId="0" xfId="0" applyFont="1"/>
    <xf borderId="0" fillId="2" fontId="4" numFmtId="0" xfId="0" applyAlignment="1" applyFill="1" applyFont="1">
      <alignment readingOrder="0"/>
    </xf>
    <xf borderId="0" fillId="2" fontId="5" numFmtId="165" xfId="0" applyAlignment="1" applyFont="1" applyNumberFormat="1">
      <alignment horizontal="right" shrinkToFit="0" vertical="bottom" wrapText="1"/>
    </xf>
    <xf borderId="0" fillId="2" fontId="0" numFmtId="166" xfId="0" applyAlignment="1" applyFont="1" applyNumberFormat="1">
      <alignment horizontal="right" readingOrder="0" shrinkToFit="0" vertical="bottom" wrapText="0"/>
    </xf>
    <xf borderId="0" fillId="2" fontId="4" numFmtId="0" xfId="0" applyFont="1"/>
    <xf borderId="0" fillId="2" fontId="2" numFmtId="164" xfId="0" applyAlignment="1" applyFont="1" applyNumberFormat="1">
      <alignment horizontal="right" shrinkToFit="0" vertical="bottom" wrapText="1"/>
    </xf>
    <xf borderId="0" fillId="2" fontId="4" numFmtId="10" xfId="0" applyAlignment="1" applyFont="1" applyNumberFormat="1">
      <alignment horizontal="right" shrinkToFit="0" vertical="bottom" wrapText="1"/>
    </xf>
    <xf borderId="0" fillId="2" fontId="0" numFmtId="3" xfId="0" applyAlignment="1" applyFont="1" applyNumberFormat="1">
      <alignment horizontal="right" readingOrder="0" shrinkToFit="0" vertical="bottom" wrapText="0"/>
    </xf>
    <xf borderId="0" fillId="2" fontId="0" numFmtId="167" xfId="0" applyAlignment="1" applyFont="1" applyNumberFormat="1">
      <alignment horizontal="right" readingOrder="0" shrinkToFit="0" vertical="bottom" wrapText="0"/>
    </xf>
    <xf borderId="0" fillId="2" fontId="4" numFmtId="166" xfId="0" applyFont="1" applyNumberFormat="1"/>
    <xf borderId="1" fillId="2" fontId="4" numFmtId="0" xfId="0" applyAlignment="1" applyBorder="1" applyFont="1">
      <alignment readingOrder="0"/>
    </xf>
    <xf borderId="1" fillId="2" fontId="0" numFmtId="166" xfId="0" applyAlignment="1" applyBorder="1" applyFont="1" applyNumberFormat="1">
      <alignment horizontal="right" readingOrder="0" shrinkToFit="0" vertical="bottom" wrapText="0"/>
    </xf>
    <xf borderId="1" fillId="2" fontId="0" numFmtId="10" xfId="0" applyAlignment="1" applyBorder="1" applyFont="1" applyNumberFormat="1">
      <alignment horizontal="right" readingOrder="0" shrinkToFit="0" vertical="bottom" wrapText="0"/>
    </xf>
    <xf borderId="1" fillId="2" fontId="4" numFmtId="0" xfId="0" applyBorder="1" applyFont="1"/>
    <xf borderId="0" fillId="0" fontId="0" numFmtId="166" xfId="0" applyAlignment="1" applyFont="1" applyNumberFormat="1">
      <alignment horizontal="right" readingOrder="0" shrinkToFit="0" vertical="bottom" wrapText="0"/>
    </xf>
    <xf borderId="0" fillId="0" fontId="4" numFmtId="0" xfId="0" applyAlignment="1" applyFont="1">
      <alignment readingOrder="0"/>
    </xf>
    <xf borderId="0" fillId="0" fontId="0" numFmtId="3" xfId="0" applyAlignment="1" applyFont="1" applyNumberFormat="1">
      <alignment horizontal="right" readingOrder="0" shrinkToFit="0" vertical="bottom" wrapText="0"/>
    </xf>
    <xf borderId="1" fillId="0" fontId="4" numFmtId="0" xfId="0" applyAlignment="1" applyBorder="1" applyFont="1">
      <alignment readingOrder="0"/>
    </xf>
    <xf borderId="1" fillId="0" fontId="4" numFmtId="166" xfId="0" applyBorder="1" applyFont="1" applyNumberFormat="1"/>
    <xf borderId="1" fillId="0" fontId="4" numFmtId="0" xfId="0" applyBorder="1" applyFont="1"/>
    <xf borderId="0" fillId="0" fontId="6" numFmtId="0" xfId="0" applyAlignment="1" applyFont="1">
      <alignment readingOrder="0"/>
    </xf>
    <xf borderId="0" fillId="0" fontId="0" numFmtId="0" xfId="0" applyAlignment="1" applyFont="1">
      <alignment horizontal="right" readingOrder="0" shrinkToFit="0" vertical="bottom" wrapText="0"/>
    </xf>
    <xf quotePrefix="1" borderId="0" fillId="0" fontId="4" numFmtId="0" xfId="0" applyAlignment="1" applyFont="1">
      <alignment readingOrder="0"/>
    </xf>
    <xf borderId="0" fillId="0" fontId="4" numFmtId="166" xfId="0" applyFont="1" applyNumberFormat="1"/>
    <xf borderId="0" fillId="0" fontId="0" numFmtId="3" xfId="0" applyAlignment="1" applyFont="1" applyNumberFormat="1">
      <alignment shrinkToFit="0" vertical="bottom" wrapText="0"/>
    </xf>
    <xf borderId="0" fillId="0" fontId="4" numFmtId="3" xfId="0" applyFont="1" applyNumberFormat="1"/>
    <xf borderId="1" fillId="0" fontId="4" numFmtId="3" xfId="0" applyBorder="1" applyFont="1" applyNumberFormat="1"/>
    <xf borderId="0" fillId="0" fontId="4" numFmtId="168" xfId="0" applyAlignment="1" applyFont="1" applyNumberFormat="1">
      <alignment readingOrder="0"/>
    </xf>
    <xf borderId="0" fillId="3" fontId="0" numFmtId="166" xfId="0" applyAlignment="1" applyFill="1" applyFont="1" applyNumberFormat="1">
      <alignment horizontal="right" readingOrder="0" shrinkToFit="0" vertical="bottom" wrapText="0"/>
    </xf>
    <xf borderId="0" fillId="3" fontId="0" numFmtId="0" xfId="0" applyAlignment="1" applyFont="1">
      <alignment horizontal="right" readingOrder="0" shrinkToFit="0" vertical="bottom" wrapText="0"/>
    </xf>
    <xf borderId="0" fillId="0" fontId="7" numFmtId="3" xfId="0" applyAlignment="1" applyFont="1" applyNumberFormat="1">
      <alignment horizontal="right" readingOrder="0" shrinkToFit="0" vertical="bottom" wrapText="0"/>
    </xf>
    <xf borderId="0" fillId="0" fontId="4" numFmtId="10" xfId="0" applyFont="1" applyNumberFormat="1"/>
    <xf borderId="0" fillId="0" fontId="4" numFmtId="0" xfId="0" applyAlignment="1" applyFont="1">
      <alignment readingOrder="0" vertical="bottom"/>
    </xf>
    <xf borderId="0" fillId="0" fontId="7" numFmtId="10" xfId="0" applyFont="1" applyNumberFormat="1"/>
    <xf borderId="0" fillId="0" fontId="4" numFmtId="0" xfId="0" applyAlignment="1" applyFont="1">
      <alignment vertical="bottom"/>
    </xf>
    <xf borderId="1" fillId="0" fontId="4" numFmtId="0" xfId="0" applyAlignment="1" applyBorder="1" applyFont="1">
      <alignment vertical="bottom"/>
    </xf>
    <xf borderId="1" fillId="0" fontId="4" numFmtId="10" xfId="0" applyBorder="1" applyFont="1" applyNumberFormat="1"/>
    <xf borderId="0" fillId="0" fontId="8" numFmtId="0" xfId="0" applyAlignment="1" applyFont="1">
      <alignment readingOrder="0"/>
    </xf>
    <xf borderId="0" fillId="0" fontId="9" numFmtId="0" xfId="0" applyAlignment="1" applyFont="1">
      <alignment readingOrder="0"/>
    </xf>
    <xf borderId="0" fillId="0" fontId="8" numFmtId="0" xfId="0" applyAlignment="1" applyFont="1">
      <alignment readingOrder="0" shrinkToFit="0" wrapText="1"/>
    </xf>
    <xf borderId="0" fillId="0" fontId="8" numFmtId="169" xfId="0" applyAlignment="1" applyFont="1" applyNumberFormat="1">
      <alignment readingOrder="0"/>
    </xf>
    <xf borderId="0" fillId="0" fontId="2" numFmtId="164" xfId="0" applyAlignment="1" applyFont="1" applyNumberFormat="1">
      <alignment horizontal="right" readingOrder="0" shrinkToFit="0" vertical="bottom" wrapText="1"/>
    </xf>
    <xf borderId="0" fillId="0" fontId="10" numFmtId="164" xfId="0" applyAlignment="1" applyFont="1" applyNumberFormat="1">
      <alignment horizontal="right" readingOrder="0" shrinkToFit="0" vertical="bottom" wrapText="1"/>
    </xf>
    <xf borderId="0" fillId="4" fontId="10" numFmtId="0" xfId="0" applyAlignment="1" applyFill="1" applyFont="1">
      <alignment horizontal="right" readingOrder="0" shrinkToFit="0" vertical="bottom" wrapText="1"/>
    </xf>
    <xf borderId="0" fillId="5" fontId="9" numFmtId="0" xfId="0" applyAlignment="1" applyFill="1" applyFont="1">
      <alignment horizontal="right" readingOrder="0"/>
    </xf>
    <xf borderId="0" fillId="4" fontId="9" numFmtId="0" xfId="0" applyAlignment="1" applyFont="1">
      <alignment horizontal="right" readingOrder="0"/>
    </xf>
    <xf borderId="0" fillId="0" fontId="4" numFmtId="2" xfId="0" applyAlignment="1" applyFont="1" applyNumberFormat="1">
      <alignment readingOrder="0"/>
    </xf>
    <xf borderId="0" fillId="0" fontId="4" numFmtId="165" xfId="0" applyAlignment="1" applyFont="1" applyNumberFormat="1">
      <alignment horizontal="right" shrinkToFit="0" vertical="bottom" wrapText="1"/>
    </xf>
    <xf borderId="0" fillId="0" fontId="4" numFmtId="170" xfId="0" applyAlignment="1" applyFont="1" applyNumberFormat="1">
      <alignment horizontal="right" shrinkToFit="0" vertical="bottom" wrapText="1"/>
    </xf>
    <xf borderId="0" fillId="0" fontId="5" numFmtId="170" xfId="0" applyAlignment="1" applyFont="1" applyNumberFormat="1">
      <alignment horizontal="right" readingOrder="0" shrinkToFit="0" vertical="bottom" wrapText="1"/>
    </xf>
    <xf borderId="0" fillId="2" fontId="5" numFmtId="170" xfId="0" applyAlignment="1" applyFont="1" applyNumberFormat="1">
      <alignment horizontal="right" readingOrder="0" shrinkToFit="0" vertical="bottom" wrapText="1"/>
    </xf>
    <xf borderId="0" fillId="2" fontId="5" numFmtId="166" xfId="0" applyAlignment="1" applyFont="1" applyNumberFormat="1">
      <alignment horizontal="right" readingOrder="0" shrinkToFit="0" vertical="bottom" wrapText="1"/>
    </xf>
    <xf borderId="0" fillId="6" fontId="5" numFmtId="166" xfId="0" applyAlignment="1" applyFill="1" applyFont="1" applyNumberFormat="1">
      <alignment horizontal="right" readingOrder="0" shrinkToFit="0" vertical="bottom" wrapText="1"/>
    </xf>
    <xf borderId="0" fillId="4" fontId="5" numFmtId="166" xfId="0" applyAlignment="1" applyFont="1" applyNumberFormat="1">
      <alignment horizontal="right" readingOrder="0" shrinkToFit="0" vertical="bottom" wrapText="1"/>
    </xf>
    <xf borderId="0" fillId="5" fontId="4" numFmtId="170" xfId="0" applyAlignment="1" applyFont="1" applyNumberFormat="1">
      <alignment horizontal="right" readingOrder="0" shrinkToFit="0" vertical="bottom" wrapText="1"/>
    </xf>
    <xf borderId="0" fillId="4" fontId="4" numFmtId="170" xfId="0" applyAlignment="1" applyFont="1" applyNumberFormat="1">
      <alignment horizontal="right" readingOrder="0" shrinkToFit="0" vertical="bottom" wrapText="1"/>
    </xf>
    <xf borderId="0" fillId="0" fontId="4" numFmtId="2" xfId="0" applyFont="1" applyNumberFormat="1"/>
    <xf borderId="0" fillId="0" fontId="5" numFmtId="170" xfId="0" applyAlignment="1" applyFont="1" applyNumberFormat="1">
      <alignment horizontal="right" shrinkToFit="0" vertical="bottom" wrapText="1"/>
    </xf>
    <xf borderId="0" fillId="0" fontId="5" numFmtId="166" xfId="0" applyAlignment="1" applyFont="1" applyNumberFormat="1">
      <alignment horizontal="right" shrinkToFit="0" vertical="bottom" wrapText="1"/>
    </xf>
    <xf borderId="0" fillId="4" fontId="5" numFmtId="166" xfId="0" applyAlignment="1" applyFont="1" applyNumberFormat="1">
      <alignment horizontal="right" shrinkToFit="0" vertical="bottom" wrapText="1"/>
    </xf>
    <xf borderId="0" fillId="5" fontId="4" numFmtId="170" xfId="0" applyAlignment="1" applyFont="1" applyNumberFormat="1">
      <alignment horizontal="right" shrinkToFit="0" vertical="bottom" wrapText="1"/>
    </xf>
    <xf borderId="0" fillId="4" fontId="4" numFmtId="170" xfId="0" applyAlignment="1" applyFont="1" applyNumberFormat="1">
      <alignment horizontal="right" shrinkToFit="0" vertical="bottom" wrapText="1"/>
    </xf>
    <xf borderId="0" fillId="0" fontId="4" numFmtId="165" xfId="0" applyFont="1" applyNumberFormat="1"/>
    <xf borderId="0" fillId="0" fontId="4" numFmtId="170" xfId="0" applyFont="1" applyNumberFormat="1"/>
    <xf borderId="0" fillId="0" fontId="5" numFmtId="170" xfId="0" applyAlignment="1" applyFont="1" applyNumberFormat="1">
      <alignment horizontal="right" vertical="bottom"/>
    </xf>
    <xf borderId="0" fillId="0" fontId="5" numFmtId="166" xfId="0" applyAlignment="1" applyFont="1" applyNumberFormat="1">
      <alignment horizontal="right" vertical="bottom"/>
    </xf>
    <xf borderId="0" fillId="4" fontId="5" numFmtId="166" xfId="0" applyAlignment="1" applyFont="1" applyNumberFormat="1">
      <alignment horizontal="right" vertical="bottom"/>
    </xf>
    <xf borderId="0" fillId="5" fontId="4" numFmtId="170" xfId="0" applyFont="1" applyNumberFormat="1"/>
    <xf borderId="0" fillId="4" fontId="4" numFmtId="170" xfId="0" applyFont="1" applyNumberFormat="1"/>
    <xf borderId="0" fillId="5" fontId="4" numFmtId="166" xfId="0" applyFont="1" applyNumberFormat="1"/>
    <xf borderId="0" fillId="4" fontId="4" numFmtId="166" xfId="0" applyFont="1" applyNumberFormat="1"/>
    <xf borderId="0" fillId="0" fontId="4" numFmtId="171" xfId="0" applyFont="1" applyNumberFormat="1"/>
    <xf borderId="0" fillId="0" fontId="5" numFmtId="171" xfId="0" applyAlignment="1" applyFont="1" applyNumberFormat="1">
      <alignment horizontal="right" vertical="bottom"/>
    </xf>
    <xf borderId="0" fillId="4" fontId="5" numFmtId="171" xfId="0" applyAlignment="1" applyFont="1" applyNumberFormat="1">
      <alignment horizontal="right" vertical="bottom"/>
    </xf>
    <xf borderId="0" fillId="5" fontId="4" numFmtId="171" xfId="0" applyFont="1" applyNumberFormat="1"/>
    <xf borderId="0" fillId="4" fontId="4" numFmtId="171" xfId="0" applyFont="1" applyNumberFormat="1"/>
    <xf borderId="0" fillId="0" fontId="4" numFmtId="3" xfId="0" applyAlignment="1" applyFont="1" applyNumberFormat="1">
      <alignment readingOrder="0"/>
    </xf>
    <xf borderId="0" fillId="0" fontId="5" numFmtId="3" xfId="0" applyAlignment="1" applyFont="1" applyNumberFormat="1">
      <alignment horizontal="right" vertical="bottom"/>
    </xf>
    <xf borderId="0" fillId="2" fontId="5" numFmtId="3" xfId="0" applyAlignment="1" applyFont="1" applyNumberFormat="1">
      <alignment horizontal="right" readingOrder="0" vertical="bottom"/>
    </xf>
    <xf borderId="0" fillId="6" fontId="5" numFmtId="3" xfId="0" applyAlignment="1" applyFont="1" applyNumberFormat="1">
      <alignment horizontal="right" readingOrder="0" vertical="bottom"/>
    </xf>
    <xf borderId="0" fillId="4" fontId="5" numFmtId="3" xfId="0" applyAlignment="1" applyFont="1" applyNumberFormat="1">
      <alignment horizontal="right" readingOrder="0" vertical="bottom"/>
    </xf>
    <xf borderId="0" fillId="5" fontId="4" numFmtId="3" xfId="0" applyAlignment="1" applyFont="1" applyNumberFormat="1">
      <alignment readingOrder="0"/>
    </xf>
    <xf borderId="0" fillId="4" fontId="4" numFmtId="3" xfId="0" applyAlignment="1" applyFont="1" applyNumberFormat="1">
      <alignment readingOrder="0"/>
    </xf>
    <xf borderId="0" fillId="0" fontId="4" numFmtId="172" xfId="0" applyFont="1" applyNumberFormat="1"/>
    <xf borderId="0" fillId="0" fontId="5" numFmtId="172" xfId="0" applyAlignment="1" applyFont="1" applyNumberFormat="1">
      <alignment horizontal="right" vertical="bottom"/>
    </xf>
    <xf borderId="0" fillId="5" fontId="4" numFmtId="172" xfId="0" applyFont="1" applyNumberFormat="1"/>
    <xf borderId="0" fillId="4" fontId="4" numFmtId="172" xfId="0" applyFont="1" applyNumberFormat="1"/>
    <xf borderId="0" fillId="4" fontId="4" numFmtId="167" xfId="0" applyFont="1" applyNumberFormat="1"/>
    <xf borderId="0" fillId="0" fontId="5" numFmtId="167" xfId="0" applyAlignment="1" applyFont="1" applyNumberFormat="1">
      <alignment horizontal="right" vertical="bottom"/>
    </xf>
    <xf borderId="0" fillId="4" fontId="5" numFmtId="167" xfId="0" applyAlignment="1" applyFont="1" applyNumberFormat="1">
      <alignment horizontal="right" vertical="bottom"/>
    </xf>
    <xf borderId="1" fillId="0" fontId="4" numFmtId="9" xfId="0" applyBorder="1" applyFont="1" applyNumberFormat="1"/>
    <xf borderId="1" fillId="0" fontId="5" numFmtId="9" xfId="0" applyAlignment="1" applyBorder="1" applyFont="1" applyNumberFormat="1">
      <alignment horizontal="right" vertical="bottom"/>
    </xf>
    <xf borderId="1" fillId="0" fontId="5" numFmtId="9" xfId="0" applyAlignment="1" applyBorder="1" applyFont="1" applyNumberFormat="1">
      <alignment vertical="bottom"/>
    </xf>
    <xf borderId="1" fillId="4" fontId="5" numFmtId="9" xfId="0" applyAlignment="1" applyBorder="1" applyFont="1" applyNumberFormat="1">
      <alignment horizontal="right" vertical="bottom"/>
    </xf>
    <xf borderId="1" fillId="5" fontId="4" numFmtId="9" xfId="0" applyBorder="1" applyFont="1" applyNumberFormat="1"/>
    <xf borderId="1" fillId="4" fontId="4" numFmtId="9" xfId="0" applyBorder="1" applyFont="1" applyNumberFormat="1"/>
    <xf borderId="1" fillId="0" fontId="4" numFmtId="167" xfId="0" applyAlignment="1" applyBorder="1" applyFont="1" applyNumberFormat="1">
      <alignment readingOrder="0"/>
    </xf>
    <xf borderId="1" fillId="0" fontId="4" numFmtId="2" xfId="0" applyBorder="1" applyFont="1" applyNumberFormat="1"/>
    <xf borderId="0" fillId="0" fontId="4" numFmtId="166" xfId="0" applyAlignment="1" applyFont="1" applyNumberFormat="1">
      <alignment horizontal="right" vertical="bottom"/>
    </xf>
    <xf borderId="0" fillId="0" fontId="5" numFmtId="166" xfId="0" applyAlignment="1" applyFont="1" applyNumberFormat="1">
      <alignment vertical="bottom"/>
    </xf>
    <xf borderId="0" fillId="4" fontId="5" numFmtId="166" xfId="0" applyAlignment="1" applyFont="1" applyNumberFormat="1">
      <alignment vertical="bottom"/>
    </xf>
    <xf borderId="0" fillId="4" fontId="5" numFmtId="167" xfId="0" applyAlignment="1" applyFont="1" applyNumberFormat="1">
      <alignment vertical="bottom"/>
    </xf>
    <xf borderId="0" fillId="5" fontId="4" numFmtId="166" xfId="0" applyAlignment="1" applyFont="1" applyNumberFormat="1">
      <alignment horizontal="right" vertical="bottom"/>
    </xf>
    <xf borderId="0" fillId="4" fontId="4" numFmtId="166" xfId="0" applyAlignment="1" applyFont="1" applyNumberFormat="1">
      <alignment horizontal="right" vertical="bottom"/>
    </xf>
    <xf borderId="1" fillId="0" fontId="5" numFmtId="166" xfId="0" applyAlignment="1" applyBorder="1" applyFont="1" applyNumberFormat="1">
      <alignment horizontal="right" vertical="bottom"/>
    </xf>
    <xf borderId="1" fillId="4" fontId="5" numFmtId="166" xfId="0" applyAlignment="1" applyBorder="1" applyFont="1" applyNumberFormat="1">
      <alignment horizontal="right" vertical="bottom"/>
    </xf>
    <xf borderId="1" fillId="5" fontId="4" numFmtId="166" xfId="0" applyBorder="1" applyFont="1" applyNumberFormat="1"/>
    <xf borderId="1" fillId="4" fontId="4" numFmtId="166" xfId="0" applyBorder="1" applyFont="1" applyNumberFormat="1"/>
    <xf borderId="1" fillId="0" fontId="4" numFmtId="166" xfId="0" applyAlignment="1" applyBorder="1" applyFont="1" applyNumberFormat="1">
      <alignment readingOrder="0"/>
    </xf>
    <xf borderId="1" fillId="5" fontId="4" numFmtId="166" xfId="0" applyAlignment="1" applyBorder="1" applyFont="1" applyNumberFormat="1">
      <alignment readingOrder="0"/>
    </xf>
    <xf borderId="1" fillId="4" fontId="4" numFmtId="166" xfId="0" applyAlignment="1" applyBorder="1" applyFont="1" applyNumberFormat="1">
      <alignment readingOrder="0"/>
    </xf>
    <xf borderId="0" fillId="0" fontId="4" numFmtId="9" xfId="0" applyAlignment="1" applyFont="1" applyNumberFormat="1">
      <alignment readingOrder="0"/>
    </xf>
    <xf borderId="0" fillId="0" fontId="5" numFmtId="0" xfId="0" applyAlignment="1" applyFont="1">
      <alignment vertical="bottom"/>
    </xf>
    <xf borderId="0" fillId="4" fontId="5" numFmtId="0" xfId="0" applyAlignment="1" applyFont="1">
      <alignment vertical="bottom"/>
    </xf>
    <xf borderId="0" fillId="5" fontId="4" numFmtId="0" xfId="0" applyFont="1"/>
    <xf borderId="0" fillId="4" fontId="4" numFmtId="0" xfId="0" applyFont="1"/>
    <xf borderId="0" fillId="0" fontId="4" numFmtId="0" xfId="0" applyAlignment="1" applyFont="1">
      <alignment shrinkToFit="0" vertical="bottom" wrapText="1"/>
    </xf>
    <xf borderId="1" fillId="0" fontId="4" numFmtId="0" xfId="0" applyAlignment="1" applyBorder="1" applyFont="1">
      <alignment readingOrder="0" shrinkToFit="0" vertical="bottom" wrapText="1"/>
    </xf>
    <xf borderId="1" fillId="0" fontId="4" numFmtId="171" xfId="0" applyBorder="1" applyFont="1" applyNumberFormat="1"/>
    <xf borderId="1" fillId="0" fontId="5" numFmtId="171" xfId="0" applyAlignment="1" applyBorder="1" applyFont="1" applyNumberFormat="1">
      <alignment vertical="bottom"/>
    </xf>
    <xf borderId="1" fillId="4" fontId="4" numFmtId="171" xfId="0" applyBorder="1" applyFont="1" applyNumberFormat="1"/>
    <xf borderId="1" fillId="5" fontId="4" numFmtId="171" xfId="0" applyBorder="1" applyFont="1" applyNumberFormat="1"/>
    <xf borderId="0" fillId="0" fontId="1" numFmtId="0" xfId="0" applyAlignment="1" applyFont="1">
      <alignment vertical="bottom"/>
    </xf>
    <xf borderId="0" fillId="4" fontId="5" numFmtId="3" xfId="0" applyAlignment="1" applyFont="1" applyNumberFormat="1">
      <alignment horizontal="right" vertical="bottom"/>
    </xf>
    <xf borderId="0" fillId="5" fontId="4" numFmtId="3" xfId="0" applyFont="1" applyNumberFormat="1"/>
    <xf borderId="0" fillId="4" fontId="4" numFmtId="3" xfId="0" applyFont="1" applyNumberFormat="1"/>
    <xf borderId="0" fillId="0" fontId="5" numFmtId="173" xfId="0" applyAlignment="1" applyFont="1" applyNumberFormat="1">
      <alignment vertical="bottom"/>
    </xf>
    <xf borderId="0" fillId="0" fontId="4" numFmtId="166" xfId="0" applyAlignment="1" applyFont="1" applyNumberFormat="1">
      <alignment readingOrder="0"/>
    </xf>
    <xf borderId="0" fillId="0" fontId="5" numFmtId="166" xfId="0" applyAlignment="1" applyFont="1" applyNumberFormat="1">
      <alignment horizontal="right" readingOrder="0" vertical="bottom"/>
    </xf>
    <xf borderId="0" fillId="4" fontId="5" numFmtId="166" xfId="0" applyAlignment="1" applyFont="1" applyNumberFormat="1">
      <alignment horizontal="right" readingOrder="0" vertical="bottom"/>
    </xf>
    <xf borderId="0" fillId="0" fontId="5" numFmtId="3" xfId="0" applyAlignment="1" applyFont="1" applyNumberFormat="1">
      <alignment horizontal="right" readingOrder="0" vertical="bottom"/>
    </xf>
    <xf borderId="1" fillId="0" fontId="5" numFmtId="166" xfId="0" applyAlignment="1" applyBorder="1" applyFont="1" applyNumberFormat="1">
      <alignment horizontal="right" readingOrder="0" vertical="bottom"/>
    </xf>
    <xf borderId="1" fillId="4" fontId="5" numFmtId="166" xfId="0" applyAlignment="1" applyBorder="1" applyFont="1" applyNumberFormat="1">
      <alignment horizontal="right" readingOrder="0" vertical="bottom"/>
    </xf>
    <xf borderId="0" fillId="0" fontId="2" numFmtId="0" xfId="0" applyAlignment="1" applyFont="1">
      <alignment readingOrder="0"/>
    </xf>
    <xf borderId="0" fillId="0" fontId="4" numFmtId="166" xfId="0" applyAlignment="1" applyFont="1" applyNumberFormat="1">
      <alignment horizontal="right" readingOrder="0" vertical="bottom"/>
    </xf>
    <xf borderId="0" fillId="2" fontId="5" numFmtId="166" xfId="0" applyAlignment="1" applyFont="1" applyNumberFormat="1">
      <alignment horizontal="right" readingOrder="0" vertical="bottom"/>
    </xf>
    <xf borderId="0" fillId="6" fontId="5" numFmtId="166" xfId="0" applyAlignment="1" applyFont="1" applyNumberFormat="1">
      <alignment horizontal="right" readingOrder="0" vertical="bottom"/>
    </xf>
    <xf borderId="1" fillId="0" fontId="4" numFmtId="166" xfId="0" applyAlignment="1" applyBorder="1" applyFont="1" applyNumberFormat="1">
      <alignment vertical="bottom"/>
    </xf>
    <xf borderId="1" fillId="2" fontId="5" numFmtId="166" xfId="0" applyAlignment="1" applyBorder="1" applyFont="1" applyNumberFormat="1">
      <alignment horizontal="right" vertical="bottom"/>
    </xf>
    <xf borderId="1" fillId="6" fontId="5" numFmtId="166" xfId="0" applyAlignment="1" applyBorder="1" applyFont="1" applyNumberFormat="1">
      <alignment horizontal="right" vertical="bottom"/>
    </xf>
    <xf borderId="1" fillId="5" fontId="4" numFmtId="166" xfId="0" applyAlignment="1" applyBorder="1" applyFont="1" applyNumberFormat="1">
      <alignment vertical="bottom"/>
    </xf>
    <xf borderId="1" fillId="4" fontId="4" numFmtId="166" xfId="0" applyAlignment="1" applyBorder="1" applyFont="1" applyNumberFormat="1">
      <alignment horizontal="right" vertical="bottom"/>
    </xf>
    <xf borderId="0" fillId="0" fontId="4" numFmtId="166" xfId="0" applyAlignment="1" applyFont="1" applyNumberFormat="1">
      <alignment vertical="bottom"/>
    </xf>
    <xf borderId="0" fillId="0" fontId="4" numFmtId="166" xfId="0" applyAlignment="1" applyFont="1" applyNumberFormat="1">
      <alignment readingOrder="0" vertical="bottom"/>
    </xf>
    <xf borderId="1" fillId="7" fontId="5" numFmtId="166" xfId="0" applyAlignment="1" applyBorder="1" applyFill="1" applyFont="1" applyNumberFormat="1">
      <alignment horizontal="right" vertical="bottom"/>
    </xf>
    <xf borderId="0" fillId="0" fontId="4" numFmtId="10" xfId="0" applyAlignment="1" applyFont="1" applyNumberFormat="1">
      <alignment readingOrder="0"/>
    </xf>
    <xf borderId="0" fillId="4" fontId="4" numFmtId="0" xfId="0" applyAlignment="1" applyFont="1">
      <alignment readingOrder="0"/>
    </xf>
    <xf borderId="1" fillId="0" fontId="4" numFmtId="166" xfId="0" applyAlignment="1" applyBorder="1" applyFont="1" applyNumberFormat="1">
      <alignment horizontal="right" vertical="bottom"/>
    </xf>
    <xf borderId="1" fillId="5" fontId="4" numFmtId="166" xfId="0" applyAlignment="1" applyBorder="1" applyFont="1" applyNumberFormat="1">
      <alignment horizontal="right" vertical="bottom"/>
    </xf>
    <xf borderId="1" fillId="0" fontId="5" numFmtId="10" xfId="0" applyAlignment="1" applyBorder="1" applyFont="1" applyNumberFormat="1">
      <alignment horizontal="right" vertical="bottom"/>
    </xf>
    <xf borderId="1" fillId="4" fontId="4" numFmtId="0" xfId="0" applyBorder="1" applyFont="1"/>
    <xf borderId="1" fillId="5" fontId="4" numFmtId="0" xfId="0" applyBorder="1" applyFont="1"/>
    <xf borderId="0" fillId="0" fontId="4" numFmtId="3" xfId="0" applyAlignment="1" applyFont="1" applyNumberFormat="1">
      <alignment horizontal="right" vertical="bottom"/>
    </xf>
    <xf borderId="0" fillId="5" fontId="4" numFmtId="3" xfId="0" applyAlignment="1" applyFont="1" applyNumberFormat="1">
      <alignment horizontal="right" vertical="bottom"/>
    </xf>
    <xf borderId="0" fillId="4" fontId="4" numFmtId="3" xfId="0" applyAlignment="1" applyFont="1" applyNumberFormat="1">
      <alignment horizontal="right" vertical="bottom"/>
    </xf>
    <xf borderId="0" fillId="0" fontId="4" numFmtId="3" xfId="0" applyAlignment="1" applyFont="1" applyNumberFormat="1">
      <alignment horizontal="right" readingOrder="0" vertical="bottom"/>
    </xf>
    <xf borderId="0" fillId="4" fontId="8" numFmtId="0" xfId="0" applyAlignment="1" applyFont="1">
      <alignment readingOrder="0"/>
    </xf>
    <xf borderId="1" fillId="0" fontId="4" numFmtId="3" xfId="0" applyAlignment="1" applyBorder="1" applyFont="1" applyNumberFormat="1">
      <alignment horizontal="right" vertical="bottom"/>
    </xf>
    <xf borderId="1" fillId="0" fontId="5" numFmtId="3" xfId="0" applyAlignment="1" applyBorder="1" applyFont="1" applyNumberFormat="1">
      <alignment horizontal="right" vertical="bottom"/>
    </xf>
    <xf borderId="1" fillId="2" fontId="5" numFmtId="3" xfId="0" applyAlignment="1" applyBorder="1" applyFont="1" applyNumberFormat="1">
      <alignment horizontal="right" vertical="bottom"/>
    </xf>
    <xf borderId="1" fillId="6" fontId="5" numFmtId="3" xfId="0" applyAlignment="1" applyBorder="1" applyFont="1" applyNumberFormat="1">
      <alignment horizontal="right" vertical="bottom"/>
    </xf>
    <xf borderId="1" fillId="4" fontId="5" numFmtId="3" xfId="0" applyAlignment="1" applyBorder="1" applyFont="1" applyNumberFormat="1">
      <alignment horizontal="right" vertical="bottom"/>
    </xf>
    <xf borderId="1" fillId="5" fontId="4" numFmtId="3" xfId="0" applyAlignment="1" applyBorder="1" applyFont="1" applyNumberFormat="1">
      <alignment horizontal="right" vertical="bottom"/>
    </xf>
    <xf borderId="1" fillId="4" fontId="4" numFmtId="3" xfId="0" applyAlignment="1" applyBorder="1" applyFont="1" applyNumberFormat="1">
      <alignment horizontal="right" vertical="bottom"/>
    </xf>
    <xf borderId="0" fillId="0" fontId="5" numFmtId="3" xfId="0" applyAlignment="1" applyFont="1" applyNumberFormat="1">
      <alignment vertical="bottom"/>
    </xf>
    <xf borderId="0" fillId="4" fontId="5" numFmtId="3" xfId="0" applyAlignment="1" applyFont="1" applyNumberFormat="1">
      <alignment vertical="bottom"/>
    </xf>
    <xf borderId="0" fillId="0" fontId="5" numFmtId="0" xfId="0" applyAlignment="1" applyFont="1">
      <alignment horizontal="right" readingOrder="0" vertical="bottom"/>
    </xf>
    <xf borderId="0" fillId="0" fontId="5" numFmtId="171" xfId="0" applyAlignment="1" applyFont="1" applyNumberFormat="1">
      <alignment horizontal="right" readingOrder="0" vertical="bottom"/>
    </xf>
    <xf borderId="0" fillId="0" fontId="5" numFmtId="171" xfId="0" applyAlignment="1" applyFont="1" applyNumberFormat="1">
      <alignment vertical="bottom"/>
    </xf>
    <xf borderId="0" fillId="4" fontId="5" numFmtId="171" xfId="0" applyAlignment="1" applyFont="1" applyNumberFormat="1">
      <alignment horizontal="right" readingOrder="0" vertical="bottom"/>
    </xf>
    <xf borderId="1" fillId="0" fontId="5" numFmtId="171" xfId="0" applyAlignment="1" applyBorder="1" applyFont="1" applyNumberFormat="1">
      <alignment horizontal="right" vertical="bottom"/>
    </xf>
    <xf borderId="1" fillId="4" fontId="5" numFmtId="171" xfId="0" applyAlignment="1" applyBorder="1" applyFont="1" applyNumberFormat="1">
      <alignment horizontal="right" readingOrder="0" vertical="bottom"/>
    </xf>
    <xf borderId="1" fillId="4" fontId="5" numFmtId="171" xfId="0" applyAlignment="1" applyBorder="1" applyFont="1" applyNumberFormat="1">
      <alignment horizontal="right" vertical="bottom"/>
    </xf>
    <xf borderId="0" fillId="0" fontId="5" numFmtId="0" xfId="0" applyAlignment="1" applyFont="1">
      <alignment vertical="bottom"/>
    </xf>
    <xf borderId="0" fillId="4" fontId="5" numFmtId="0" xfId="0" applyAlignment="1" applyFont="1">
      <alignment horizontal="right" readingOrder="0" vertical="bottom"/>
    </xf>
    <xf borderId="0" fillId="0" fontId="2" numFmtId="0" xfId="0" applyAlignment="1" applyFont="1">
      <alignment vertical="bottom"/>
    </xf>
    <xf quotePrefix="1" borderId="0" fillId="0" fontId="4" numFmtId="0" xfId="0" applyAlignment="1" applyFont="1">
      <alignment vertical="bottom"/>
    </xf>
    <xf borderId="1" fillId="0" fontId="4" numFmtId="9" xfId="0" applyAlignment="1" applyBorder="1" applyFont="1" applyNumberFormat="1">
      <alignment readingOrder="0"/>
    </xf>
    <xf borderId="1" fillId="5" fontId="4" numFmtId="9" xfId="0" applyAlignment="1" applyBorder="1" applyFont="1" applyNumberFormat="1">
      <alignment readingOrder="0"/>
    </xf>
    <xf borderId="1" fillId="4" fontId="4" numFmtId="9" xfId="0" applyAlignment="1" applyBorder="1" applyFont="1" applyNumberFormat="1">
      <alignment readingOrder="0"/>
    </xf>
    <xf borderId="0" fillId="0" fontId="2" numFmtId="0" xfId="0" applyAlignment="1" applyFont="1">
      <alignment readingOrder="0" vertical="bottom"/>
    </xf>
    <xf borderId="1" fillId="8" fontId="5" numFmtId="166" xfId="0" applyAlignment="1" applyBorder="1" applyFill="1" applyFont="1" applyNumberFormat="1">
      <alignment horizontal="right" vertical="bottom"/>
    </xf>
    <xf borderId="1" fillId="0" fontId="4" numFmtId="168" xfId="0" applyAlignment="1" applyBorder="1" applyFont="1" applyNumberFormat="1">
      <alignment readingOrder="0"/>
    </xf>
    <xf borderId="1" fillId="0" fontId="4" numFmtId="164" xfId="0" applyAlignment="1" applyBorder="1" applyFont="1" applyNumberFormat="1">
      <alignment readingOrder="0"/>
    </xf>
    <xf borderId="0" fillId="0" fontId="2" numFmtId="166" xfId="0" applyFont="1" applyNumberFormat="1"/>
    <xf borderId="0" fillId="0" fontId="10" numFmtId="166" xfId="0" applyAlignment="1" applyFont="1" applyNumberFormat="1">
      <alignment horizontal="right" vertical="bottom"/>
    </xf>
    <xf borderId="0" fillId="4" fontId="10" numFmtId="166" xfId="0" applyAlignment="1" applyFont="1" applyNumberFormat="1">
      <alignment horizontal="right" vertical="bottom"/>
    </xf>
    <xf borderId="0" fillId="5" fontId="2" numFmtId="166" xfId="0" applyFont="1" applyNumberFormat="1"/>
    <xf borderId="0" fillId="4" fontId="2" numFmtId="166" xfId="0" applyFont="1" applyNumberFormat="1"/>
    <xf borderId="0" fillId="4" fontId="8" numFmtId="0" xfId="0" applyFont="1"/>
    <xf borderId="0" fillId="2" fontId="9" numFmtId="164" xfId="0" applyAlignment="1" applyFont="1" applyNumberFormat="1">
      <alignment horizontal="right" readingOrder="0"/>
    </xf>
    <xf borderId="0" fillId="6" fontId="10" numFmtId="164" xfId="0" applyAlignment="1" applyFont="1" applyNumberFormat="1">
      <alignment horizontal="right" readingOrder="0" vertical="bottom"/>
    </xf>
    <xf borderId="0" fillId="4" fontId="2" numFmtId="0" xfId="0" applyAlignment="1" applyFont="1">
      <alignment horizontal="right" readingOrder="0"/>
    </xf>
    <xf borderId="0" fillId="2" fontId="4" numFmtId="166" xfId="0" applyAlignment="1" applyFont="1" applyNumberFormat="1">
      <alignment readingOrder="0"/>
    </xf>
    <xf borderId="0" fillId="7" fontId="4" numFmtId="166" xfId="0" applyAlignment="1" applyFont="1" applyNumberFormat="1">
      <alignment readingOrder="0"/>
    </xf>
    <xf borderId="0" fillId="6" fontId="4" numFmtId="166" xfId="0" applyAlignment="1" applyFont="1" applyNumberFormat="1">
      <alignment readingOrder="0"/>
    </xf>
    <xf borderId="0" fillId="4" fontId="4" numFmtId="166" xfId="0" applyAlignment="1" applyFont="1" applyNumberFormat="1">
      <alignment readingOrder="0"/>
    </xf>
    <xf borderId="0" fillId="5" fontId="4" numFmtId="166" xfId="0" applyAlignment="1" applyFont="1" applyNumberFormat="1">
      <alignment readingOrder="0"/>
    </xf>
    <xf borderId="0" fillId="4" fontId="4" numFmtId="166" xfId="0" applyAlignment="1" applyFont="1" applyNumberFormat="1">
      <alignment horizontal="right" readingOrder="0" vertical="bottom"/>
    </xf>
    <xf borderId="0" fillId="0" fontId="4" numFmtId="10" xfId="0" applyAlignment="1" applyFont="1" applyNumberFormat="1">
      <alignment horizontal="right" shrinkToFit="0" vertical="bottom" wrapText="1"/>
    </xf>
    <xf borderId="0" fillId="0" fontId="5" numFmtId="10" xfId="0" applyAlignment="1" applyFont="1" applyNumberFormat="1">
      <alignment horizontal="right" shrinkToFit="0" vertical="bottom" wrapText="1"/>
    </xf>
    <xf borderId="0" fillId="4" fontId="4" numFmtId="10" xfId="0" applyAlignment="1" applyFont="1" applyNumberFormat="1">
      <alignment horizontal="right" shrinkToFit="0" vertical="bottom" wrapText="1"/>
    </xf>
    <xf borderId="0" fillId="2" fontId="4" numFmtId="3" xfId="0" applyAlignment="1" applyFont="1" applyNumberFormat="1">
      <alignment readingOrder="0"/>
    </xf>
    <xf borderId="0" fillId="7" fontId="4" numFmtId="3" xfId="0" applyAlignment="1" applyFont="1" applyNumberFormat="1">
      <alignment readingOrder="0"/>
    </xf>
    <xf borderId="0" fillId="4" fontId="0" numFmtId="3" xfId="0" applyAlignment="1" applyFont="1" applyNumberFormat="1">
      <alignment horizontal="right" readingOrder="0" shrinkToFit="0" vertical="bottom" wrapText="0"/>
    </xf>
    <xf borderId="0" fillId="5" fontId="0" numFmtId="3" xfId="0" applyAlignment="1" applyFont="1" applyNumberFormat="1">
      <alignment horizontal="right" readingOrder="0" shrinkToFit="0" vertical="bottom" wrapText="0"/>
    </xf>
    <xf borderId="0" fillId="0" fontId="4" numFmtId="167" xfId="0" applyAlignment="1" applyFont="1" applyNumberFormat="1">
      <alignment horizontal="right" shrinkToFit="0" vertical="bottom" wrapText="1"/>
    </xf>
    <xf borderId="0" fillId="0" fontId="5" numFmtId="167" xfId="0" applyAlignment="1" applyFont="1" applyNumberFormat="1">
      <alignment horizontal="right" shrinkToFit="0" vertical="bottom" wrapText="1"/>
    </xf>
    <xf borderId="0" fillId="4" fontId="4" numFmtId="167" xfId="0" applyAlignment="1" applyFont="1" applyNumberFormat="1">
      <alignment horizontal="right" shrinkToFit="0" vertical="bottom" wrapText="1"/>
    </xf>
    <xf borderId="0" fillId="0" fontId="8" numFmtId="2" xfId="0" applyFont="1" applyNumberFormat="1"/>
    <xf borderId="1" fillId="0" fontId="4" numFmtId="9" xfId="0" applyAlignment="1" applyBorder="1" applyFont="1" applyNumberFormat="1">
      <alignment horizontal="right" shrinkToFit="0" vertical="bottom" wrapText="1"/>
    </xf>
    <xf borderId="1" fillId="0" fontId="5" numFmtId="9" xfId="0" applyAlignment="1" applyBorder="1" applyFont="1" applyNumberFormat="1">
      <alignment horizontal="right" shrinkToFit="0" vertical="bottom" wrapText="1"/>
    </xf>
    <xf borderId="1" fillId="4" fontId="4" numFmtId="9" xfId="0" applyAlignment="1" applyBorder="1" applyFont="1" applyNumberFormat="1">
      <alignment horizontal="right" shrinkToFit="0" vertical="bottom" wrapText="1"/>
    </xf>
    <xf borderId="0" fillId="0" fontId="2" numFmtId="4" xfId="0" applyAlignment="1" applyFont="1" applyNumberFormat="1">
      <alignment horizontal="right" shrinkToFit="0" vertical="bottom" wrapText="1"/>
    </xf>
    <xf borderId="0" fillId="0" fontId="2" numFmtId="10" xfId="0" applyAlignment="1" applyFont="1" applyNumberFormat="1">
      <alignment horizontal="right" shrinkToFit="0" vertical="bottom" wrapText="1"/>
    </xf>
    <xf borderId="0" fillId="0" fontId="2" numFmtId="167" xfId="0" applyAlignment="1" applyFont="1" applyNumberFormat="1">
      <alignment horizontal="right" shrinkToFit="0" vertical="bottom" wrapText="1"/>
    </xf>
    <xf borderId="0" fillId="0" fontId="2" numFmtId="167" xfId="0" applyAlignment="1" applyFont="1" applyNumberFormat="1">
      <alignment horizontal="right" readingOrder="0" shrinkToFit="0" vertical="bottom" wrapText="1"/>
    </xf>
    <xf borderId="0" fillId="0" fontId="5" numFmtId="167" xfId="0" applyAlignment="1" applyFont="1" applyNumberFormat="1">
      <alignment vertical="bottom"/>
    </xf>
    <xf borderId="0" fillId="5" fontId="2" numFmtId="4" xfId="0" applyAlignment="1" applyFont="1" applyNumberFormat="1">
      <alignment horizontal="right" shrinkToFit="0" vertical="bottom" wrapText="1"/>
    </xf>
    <xf borderId="0" fillId="4" fontId="2" numFmtId="4" xfId="0" applyAlignment="1" applyFont="1" applyNumberFormat="1">
      <alignment horizontal="right" shrinkToFit="0" vertical="bottom" wrapText="1"/>
    </xf>
    <xf borderId="0" fillId="4" fontId="2" numFmtId="10" xfId="0" applyAlignment="1" applyFont="1" applyNumberFormat="1">
      <alignment horizontal="right" shrinkToFit="0" vertical="bottom" wrapText="1"/>
    </xf>
    <xf borderId="0" fillId="9" fontId="9" numFmtId="0" xfId="0" applyFill="1" applyFont="1"/>
    <xf borderId="0" fillId="4" fontId="4" numFmtId="2" xfId="0" applyAlignment="1" applyFont="1" applyNumberFormat="1">
      <alignment readingOrder="0"/>
    </xf>
    <xf borderId="0" fillId="4" fontId="2" numFmtId="167" xfId="0" applyAlignment="1" applyFont="1" applyNumberFormat="1">
      <alignment readingOrder="0"/>
    </xf>
    <xf borderId="0" fillId="0" fontId="2" numFmtId="167" xfId="0" applyAlignment="1" applyFont="1" applyNumberFormat="1">
      <alignment readingOrder="0"/>
    </xf>
    <xf borderId="0" fillId="0" fontId="4" numFmtId="167" xfId="0" applyFont="1" applyNumberFormat="1"/>
    <xf borderId="1" fillId="0" fontId="4" numFmtId="166" xfId="0" applyAlignment="1" applyBorder="1" applyFont="1" applyNumberFormat="1">
      <alignment horizontal="right" readingOrder="0" vertical="bottom"/>
    </xf>
    <xf borderId="1" fillId="2" fontId="4" numFmtId="166" xfId="0" applyAlignment="1" applyBorder="1" applyFont="1" applyNumberFormat="1">
      <alignment horizontal="right" readingOrder="0" vertical="bottom"/>
    </xf>
    <xf borderId="1" fillId="4" fontId="4" numFmtId="166" xfId="0" applyAlignment="1" applyBorder="1" applyFont="1" applyNumberFormat="1">
      <alignment horizontal="right" readingOrder="0" vertical="bottom"/>
    </xf>
    <xf borderId="0" fillId="0" fontId="4" numFmtId="167" xfId="0" applyFont="1" applyNumberFormat="1"/>
    <xf borderId="0" fillId="4" fontId="4" numFmtId="10" xfId="0" applyFont="1" applyNumberFormat="1"/>
    <xf borderId="0" fillId="4" fontId="4" numFmtId="9" xfId="0" applyAlignment="1" applyFont="1" applyNumberFormat="1">
      <alignment readingOrder="0"/>
    </xf>
    <xf borderId="0" fillId="4" fontId="4" numFmtId="171" xfId="0" applyAlignment="1" applyFont="1" applyNumberFormat="1">
      <alignment readingOrder="0"/>
    </xf>
    <xf borderId="0" fillId="0" fontId="4" numFmtId="0" xfId="0" applyAlignment="1" applyFont="1">
      <alignment readingOrder="0" shrinkToFit="0" wrapText="1"/>
    </xf>
    <xf borderId="0" fillId="0" fontId="4" numFmtId="174" xfId="0" applyFont="1" applyNumberFormat="1"/>
    <xf borderId="0" fillId="0" fontId="5" numFmtId="10" xfId="0" applyAlignment="1" applyFont="1" applyNumberFormat="1">
      <alignment horizontal="right" vertical="bottom"/>
    </xf>
    <xf borderId="0" fillId="4" fontId="4" numFmtId="10" xfId="0" applyAlignment="1" applyFont="1" applyNumberFormat="1">
      <alignment readingOrder="0"/>
    </xf>
    <xf borderId="0" fillId="5" fontId="4" numFmtId="10" xfId="0" applyAlignment="1" applyFont="1" applyNumberFormat="1">
      <alignment readingOrder="0"/>
    </xf>
    <xf borderId="0" fillId="0" fontId="5" numFmtId="0" xfId="0" applyAlignment="1" applyFont="1">
      <alignment readingOrder="0" shrinkToFit="0" vertical="bottom" wrapText="1"/>
    </xf>
    <xf borderId="0" fillId="2" fontId="4" numFmtId="10" xfId="0" applyFont="1" applyNumberFormat="1"/>
    <xf borderId="0" fillId="8" fontId="4" numFmtId="10" xfId="0" applyFont="1" applyNumberFormat="1"/>
    <xf borderId="0" fillId="4" fontId="4" numFmtId="169" xfId="0" applyAlignment="1" applyFont="1" applyNumberFormat="1">
      <alignment readingOrder="0"/>
    </xf>
    <xf borderId="1" fillId="0" fontId="5" numFmtId="0" xfId="0" applyAlignment="1" applyBorder="1" applyFont="1">
      <alignment readingOrder="0" shrinkToFit="0" vertical="bottom" wrapText="1"/>
    </xf>
    <xf borderId="1" fillId="8" fontId="4" numFmtId="10" xfId="0" applyBorder="1" applyFont="1" applyNumberFormat="1"/>
    <xf borderId="1" fillId="4" fontId="4" numFmtId="10" xfId="0" applyBorder="1" applyFont="1" applyNumberFormat="1"/>
    <xf borderId="1" fillId="4" fontId="4" numFmtId="169" xfId="0" applyAlignment="1" applyBorder="1" applyFont="1" applyNumberFormat="1">
      <alignment readingOrder="0"/>
    </xf>
    <xf borderId="1" fillId="4" fontId="4" numFmtId="0" xfId="0" applyAlignment="1" applyBorder="1" applyFont="1">
      <alignment readingOrder="0"/>
    </xf>
    <xf borderId="1" fillId="0" fontId="8" numFmtId="0" xfId="0" applyBorder="1" applyFont="1"/>
    <xf borderId="0" fillId="0" fontId="4" numFmtId="167" xfId="0" applyAlignment="1" applyFont="1" applyNumberFormat="1">
      <alignment readingOrder="0"/>
    </xf>
    <xf borderId="0" fillId="5" fontId="4" numFmtId="0" xfId="0" applyAlignment="1" applyFont="1">
      <alignment readingOrder="0"/>
    </xf>
    <xf borderId="0" fillId="4" fontId="4" numFmtId="167" xfId="0" applyFont="1" applyNumberFormat="1"/>
    <xf borderId="0" fillId="0" fontId="4" numFmtId="3" xfId="0" applyAlignment="1" applyFont="1" applyNumberFormat="1">
      <alignment readingOrder="0" vertical="bottom"/>
    </xf>
    <xf borderId="0" fillId="4" fontId="8" numFmtId="3" xfId="0" applyAlignment="1" applyFont="1" applyNumberFormat="1">
      <alignment readingOrder="0"/>
    </xf>
    <xf borderId="0" fillId="4" fontId="4" numFmtId="3" xfId="0" applyAlignment="1" applyFont="1" applyNumberFormat="1">
      <alignment readingOrder="0" vertical="bottom"/>
    </xf>
    <xf borderId="0" fillId="5" fontId="4" numFmtId="166" xfId="0" applyAlignment="1" applyFont="1" applyNumberFormat="1">
      <alignment horizontal="right" readingOrder="0" vertical="bottom"/>
    </xf>
    <xf borderId="1" fillId="0" fontId="4" numFmtId="0" xfId="0" applyAlignment="1" applyBorder="1" applyFont="1">
      <alignment readingOrder="0" vertical="bottom"/>
    </xf>
    <xf borderId="1" fillId="0" fontId="4" numFmtId="10" xfId="0" applyAlignment="1" applyBorder="1" applyFont="1" applyNumberFormat="1">
      <alignment vertical="bottom"/>
    </xf>
    <xf borderId="1" fillId="4" fontId="4" numFmtId="10" xfId="0" applyAlignment="1" applyBorder="1" applyFont="1" applyNumberFormat="1">
      <alignment readingOrder="0"/>
    </xf>
    <xf borderId="0" fillId="2" fontId="4" numFmtId="166" xfId="0" applyAlignment="1" applyFont="1" applyNumberFormat="1">
      <alignment horizontal="right" readingOrder="0" vertical="bottom"/>
    </xf>
    <xf borderId="0" fillId="2" fontId="4" numFmtId="3" xfId="0" applyAlignment="1" applyFont="1" applyNumberFormat="1">
      <alignment horizontal="right" readingOrder="0" vertical="bottom"/>
    </xf>
    <xf borderId="0" fillId="2" fontId="4" numFmtId="10" xfId="0" applyAlignment="1" applyFont="1" applyNumberFormat="1">
      <alignment horizontal="right" readingOrder="0" vertical="bottom"/>
    </xf>
    <xf borderId="0" fillId="6" fontId="5" numFmtId="10" xfId="0" applyAlignment="1" applyFont="1" applyNumberFormat="1">
      <alignment horizontal="right" vertical="bottom"/>
    </xf>
    <xf borderId="0" fillId="4" fontId="4" numFmtId="175" xfId="0" applyFont="1" applyNumberFormat="1"/>
    <xf borderId="0" fillId="0" fontId="4" numFmtId="175" xfId="0" applyFont="1" applyNumberFormat="1"/>
    <xf borderId="0" fillId="0" fontId="4" numFmtId="171" xfId="0" applyAlignment="1" applyFont="1" applyNumberFormat="1">
      <alignment vertical="bottom"/>
    </xf>
    <xf borderId="0" fillId="2" fontId="4" numFmtId="0" xfId="0" applyAlignment="1" applyFont="1">
      <alignment horizontal="right" vertical="bottom"/>
    </xf>
    <xf borderId="0" fillId="0" fontId="6" numFmtId="0" xfId="0" applyAlignment="1" applyFont="1">
      <alignment vertical="bottom"/>
    </xf>
    <xf borderId="0" fillId="6" fontId="5" numFmtId="0" xfId="0" applyAlignment="1" applyFont="1">
      <alignment vertical="bottom"/>
    </xf>
    <xf borderId="0" fillId="5" fontId="5" numFmtId="166" xfId="0" applyAlignment="1" applyFont="1" applyNumberFormat="1">
      <alignment horizontal="right" vertical="bottom"/>
    </xf>
    <xf borderId="0" fillId="4" fontId="8" numFmtId="166" xfId="0" applyFont="1" applyNumberFormat="1"/>
    <xf borderId="0" fillId="0" fontId="4" numFmtId="171" xfId="0" applyAlignment="1" applyFont="1" applyNumberFormat="1">
      <alignment readingOrder="0"/>
    </xf>
    <xf borderId="1" fillId="7" fontId="4" numFmtId="166" xfId="0" applyBorder="1" applyFont="1" applyNumberFormat="1"/>
    <xf borderId="1" fillId="5" fontId="5" numFmtId="166" xfId="0" applyAlignment="1" applyBorder="1" applyFont="1" applyNumberFormat="1">
      <alignment horizontal="right" vertical="bottom"/>
    </xf>
    <xf borderId="1" fillId="4" fontId="8" numFmtId="166" xfId="0" applyBorder="1" applyFont="1" applyNumberFormat="1"/>
    <xf borderId="0" fillId="0" fontId="4" numFmtId="10" xfId="0" applyAlignment="1" applyFont="1" applyNumberFormat="1">
      <alignment readingOrder="0" vertical="bottom"/>
    </xf>
    <xf borderId="0" fillId="4" fontId="0" numFmtId="0" xfId="0" applyAlignment="1" applyFont="1">
      <alignment horizontal="right" readingOrder="0" shrinkToFit="0" vertical="bottom" wrapText="0"/>
    </xf>
    <xf borderId="0" fillId="5" fontId="0" numFmtId="0" xfId="0" applyAlignment="1" applyFont="1">
      <alignment horizontal="right" readingOrder="0" shrinkToFit="0" vertical="bottom" wrapText="0"/>
    </xf>
    <xf borderId="1" fillId="0" fontId="4" numFmtId="10" xfId="0" applyAlignment="1" applyBorder="1" applyFont="1" applyNumberFormat="1">
      <alignment readingOrder="0" vertical="bottom"/>
    </xf>
    <xf borderId="1" fillId="6" fontId="5" numFmtId="10" xfId="0" applyAlignment="1" applyBorder="1" applyFont="1" applyNumberFormat="1">
      <alignment horizontal="right" vertical="bottom"/>
    </xf>
    <xf borderId="1" fillId="4" fontId="0" numFmtId="0" xfId="0" applyAlignment="1" applyBorder="1" applyFont="1">
      <alignment horizontal="right" readingOrder="0" shrinkToFit="0" vertical="bottom" wrapText="0"/>
    </xf>
    <xf borderId="1" fillId="5" fontId="0" numFmtId="0" xfId="0" applyAlignment="1" applyBorder="1" applyFont="1">
      <alignment horizontal="right" readingOrder="0" shrinkToFit="0" vertical="bottom" wrapText="0"/>
    </xf>
    <xf borderId="0" fillId="0" fontId="6" numFmtId="0" xfId="0" applyAlignment="1" applyFont="1">
      <alignment readingOrder="0" vertical="bottom"/>
    </xf>
    <xf borderId="0" fillId="2" fontId="0" numFmtId="10" xfId="0" applyAlignment="1" applyFont="1" applyNumberFormat="1">
      <alignment horizontal="right" readingOrder="0" shrinkToFit="0" vertical="bottom" wrapText="0"/>
    </xf>
    <xf borderId="1" fillId="0" fontId="4" numFmtId="10" xfId="0" applyAlignment="1" applyBorder="1" applyFont="1" applyNumberFormat="1">
      <alignment readingOrder="0"/>
    </xf>
    <xf borderId="1" fillId="0" fontId="4" numFmtId="3" xfId="0" applyAlignment="1" applyBorder="1" applyFont="1" applyNumberFormat="1">
      <alignment readingOrder="0"/>
    </xf>
    <xf borderId="1" fillId="4" fontId="4" numFmtId="3" xfId="0" applyBorder="1" applyFont="1" applyNumberFormat="1"/>
    <xf borderId="1" fillId="5" fontId="4" numFmtId="3" xfId="0" applyBorder="1" applyFont="1" applyNumberFormat="1"/>
    <xf borderId="1" fillId="0" fontId="4" numFmtId="171" xfId="0" applyAlignment="1" applyBorder="1" applyFont="1" applyNumberFormat="1">
      <alignment readingOrder="0"/>
    </xf>
    <xf borderId="0" fillId="0" fontId="11" numFmtId="0" xfId="0" applyAlignment="1" applyFont="1">
      <alignment vertical="bottom"/>
    </xf>
    <xf quotePrefix="1" borderId="0" fillId="0" fontId="11" numFmtId="0" xfId="0" applyAlignment="1" applyFont="1">
      <alignment vertical="bottom"/>
    </xf>
    <xf borderId="1" fillId="0" fontId="11" numFmtId="0" xfId="0" applyAlignment="1" applyBorder="1" applyFont="1">
      <alignment vertical="bottom"/>
    </xf>
    <xf borderId="0" fillId="5" fontId="5" numFmtId="171" xfId="0" applyAlignment="1" applyFont="1" applyNumberFormat="1">
      <alignment horizontal="right" vertical="bottom"/>
    </xf>
    <xf borderId="0" fillId="0" fontId="4" numFmtId="0" xfId="0" applyAlignment="1" applyFont="1">
      <alignment readingOrder="0"/>
    </xf>
    <xf borderId="1" fillId="5" fontId="5" numFmtId="171" xfId="0" applyAlignment="1" applyBorder="1" applyFont="1" applyNumberFormat="1">
      <alignment horizontal="right" vertical="bottom"/>
    </xf>
    <xf borderId="1" fillId="4" fontId="4" numFmtId="171" xfId="0" applyAlignment="1" applyBorder="1" applyFont="1" applyNumberFormat="1">
      <alignment readingOrder="0"/>
    </xf>
    <xf borderId="1" fillId="0" fontId="4" numFmtId="0" xfId="0" applyAlignment="1" applyBorder="1" applyFont="1">
      <alignment readingOrder="0"/>
    </xf>
    <xf borderId="0" fillId="0" fontId="11" numFmtId="0" xfId="0" applyAlignment="1" applyFont="1">
      <alignment readingOrder="0" vertical="bottom"/>
    </xf>
    <xf borderId="0" fillId="2" fontId="2" numFmtId="166" xfId="0" applyFont="1" applyNumberFormat="1"/>
    <xf borderId="0" fillId="6" fontId="10" numFmtId="166" xfId="0" applyAlignment="1" applyFont="1" applyNumberFormat="1">
      <alignment horizontal="right" vertical="bottom"/>
    </xf>
    <xf borderId="1" fillId="6" fontId="5" numFmtId="0" xfId="0" applyAlignment="1" applyBorder="1" applyFont="1">
      <alignment vertical="bottom"/>
    </xf>
    <xf borderId="2" fillId="0" fontId="6" numFmtId="0" xfId="0" applyAlignment="1" applyBorder="1" applyFont="1">
      <alignment readingOrder="0" vertical="bottom"/>
    </xf>
    <xf borderId="2" fillId="0" fontId="4" numFmtId="0" xfId="0" applyBorder="1" applyFont="1"/>
    <xf borderId="2" fillId="2" fontId="4" numFmtId="0" xfId="0" applyBorder="1" applyFont="1"/>
    <xf borderId="2" fillId="4" fontId="4" numFmtId="0" xfId="0" applyBorder="1" applyFont="1"/>
    <xf borderId="2" fillId="5" fontId="4" numFmtId="0" xfId="0" applyBorder="1" applyFont="1"/>
    <xf borderId="0" fillId="6" fontId="5" numFmtId="166" xfId="0" applyAlignment="1" applyFont="1" applyNumberFormat="1">
      <alignment horizontal="right" vertical="bottom"/>
    </xf>
    <xf borderId="1" fillId="2" fontId="4" numFmtId="166" xfId="0" applyBorder="1" applyFont="1" applyNumberFormat="1"/>
    <xf borderId="0" fillId="0" fontId="5" numFmtId="167" xfId="0" applyAlignment="1" applyFont="1" applyNumberFormat="1">
      <alignment vertical="bottom"/>
    </xf>
    <xf borderId="0" fillId="0" fontId="2" numFmtId="164" xfId="0" applyAlignment="1" applyFont="1" applyNumberFormat="1">
      <alignment readingOrder="0"/>
    </xf>
    <xf borderId="0" fillId="4" fontId="9" numFmtId="164" xfId="0" applyAlignment="1" applyFont="1" applyNumberFormat="1">
      <alignment horizontal="right" readingOrder="0"/>
    </xf>
    <xf borderId="0" fillId="10" fontId="9" numFmtId="0" xfId="0" applyAlignment="1" applyFill="1" applyFont="1">
      <alignment horizontal="right" readingOrder="0"/>
    </xf>
    <xf borderId="0" fillId="4" fontId="10" numFmtId="0" xfId="0" applyAlignment="1" applyFont="1">
      <alignment horizontal="right" vertical="bottom"/>
    </xf>
    <xf borderId="0" fillId="5" fontId="4" numFmtId="166" xfId="0" applyAlignment="1" applyFont="1" applyNumberFormat="1">
      <alignment horizontal="right"/>
    </xf>
    <xf borderId="0" fillId="4" fontId="4" numFmtId="166" xfId="0" applyAlignment="1" applyFont="1" applyNumberFormat="1">
      <alignment horizontal="right"/>
    </xf>
    <xf borderId="0" fillId="10" fontId="4" numFmtId="166" xfId="0" applyAlignment="1" applyFont="1" applyNumberFormat="1">
      <alignment readingOrder="0"/>
    </xf>
    <xf borderId="0" fillId="10" fontId="4" numFmtId="166" xfId="0" applyAlignment="1" applyFont="1" applyNumberFormat="1">
      <alignment horizontal="right"/>
    </xf>
    <xf borderId="0" fillId="5" fontId="8" numFmtId="166" xfId="0" applyAlignment="1" applyFont="1" applyNumberFormat="1">
      <alignment horizontal="right" readingOrder="0"/>
    </xf>
    <xf borderId="0" fillId="4" fontId="8" numFmtId="166" xfId="0" applyAlignment="1" applyFont="1" applyNumberFormat="1">
      <alignment horizontal="right" readingOrder="0"/>
    </xf>
    <xf borderId="0" fillId="5" fontId="4" numFmtId="166" xfId="0" applyAlignment="1" applyFont="1" applyNumberFormat="1">
      <alignment horizontal="right" readingOrder="0"/>
    </xf>
    <xf borderId="0" fillId="4" fontId="4" numFmtId="166" xfId="0" applyAlignment="1" applyFont="1" applyNumberFormat="1">
      <alignment horizontal="right" readingOrder="0"/>
    </xf>
    <xf borderId="0" fillId="10" fontId="4" numFmtId="166" xfId="0" applyAlignment="1" applyFont="1" applyNumberFormat="1">
      <alignment horizontal="right" readingOrder="0"/>
    </xf>
    <xf borderId="0" fillId="5" fontId="4" numFmtId="0" xfId="0" applyAlignment="1" applyFont="1">
      <alignment horizontal="right"/>
    </xf>
    <xf borderId="0" fillId="4" fontId="4" numFmtId="0" xfId="0" applyAlignment="1" applyFont="1">
      <alignment horizontal="right"/>
    </xf>
    <xf borderId="0" fillId="10" fontId="4" numFmtId="166" xfId="0" applyFont="1" applyNumberFormat="1"/>
    <xf borderId="0" fillId="10" fontId="4" numFmtId="0" xfId="0" applyAlignment="1" applyFont="1">
      <alignment horizontal="right"/>
    </xf>
    <xf borderId="0" fillId="5" fontId="4" numFmtId="10" xfId="0" applyAlignment="1" applyFont="1" applyNumberFormat="1">
      <alignment horizontal="right" shrinkToFit="0" vertical="bottom" wrapText="1"/>
    </xf>
    <xf borderId="0" fillId="10" fontId="4" numFmtId="10" xfId="0" applyAlignment="1" applyFont="1" applyNumberFormat="1">
      <alignment horizontal="right" shrinkToFit="0" vertical="bottom" wrapText="1"/>
    </xf>
    <xf borderId="0" fillId="5" fontId="4" numFmtId="3" xfId="0" applyAlignment="1" applyFont="1" applyNumberFormat="1">
      <alignment horizontal="right"/>
    </xf>
    <xf borderId="0" fillId="4" fontId="4" numFmtId="3" xfId="0" applyAlignment="1" applyFont="1" applyNumberFormat="1">
      <alignment horizontal="right"/>
    </xf>
    <xf borderId="0" fillId="10" fontId="4" numFmtId="3" xfId="0" applyAlignment="1" applyFont="1" applyNumberFormat="1">
      <alignment readingOrder="0"/>
    </xf>
    <xf borderId="0" fillId="10" fontId="4" numFmtId="3" xfId="0" applyAlignment="1" applyFont="1" applyNumberFormat="1">
      <alignment horizontal="right"/>
    </xf>
    <xf borderId="0" fillId="0" fontId="4" numFmtId="167" xfId="0" applyAlignment="1" applyFont="1" applyNumberFormat="1">
      <alignment readingOrder="0"/>
    </xf>
    <xf borderId="0" fillId="4" fontId="4" numFmtId="167" xfId="0" applyAlignment="1" applyFont="1" applyNumberFormat="1">
      <alignment readingOrder="0"/>
    </xf>
    <xf borderId="0" fillId="5" fontId="4" numFmtId="167" xfId="0" applyAlignment="1" applyFont="1" applyNumberFormat="1">
      <alignment readingOrder="0"/>
    </xf>
    <xf borderId="0" fillId="5" fontId="4" numFmtId="167" xfId="0" applyAlignment="1" applyFont="1" applyNumberFormat="1">
      <alignment horizontal="right" readingOrder="0"/>
    </xf>
    <xf borderId="0" fillId="4" fontId="4" numFmtId="167" xfId="0" applyAlignment="1" applyFont="1" applyNumberFormat="1">
      <alignment horizontal="right" readingOrder="0"/>
    </xf>
    <xf borderId="0" fillId="10" fontId="4" numFmtId="167" xfId="0" applyAlignment="1" applyFont="1" applyNumberFormat="1">
      <alignment readingOrder="0"/>
    </xf>
    <xf borderId="0" fillId="10" fontId="4" numFmtId="167" xfId="0" applyAlignment="1" applyFont="1" applyNumberFormat="1">
      <alignment horizontal="right" readingOrder="0"/>
    </xf>
    <xf borderId="1" fillId="0" fontId="2" numFmtId="171" xfId="0" applyBorder="1" applyFont="1" applyNumberFormat="1"/>
    <xf borderId="1" fillId="5" fontId="4" numFmtId="171" xfId="0" applyAlignment="1" applyBorder="1" applyFont="1" applyNumberFormat="1">
      <alignment horizontal="right"/>
    </xf>
    <xf borderId="1" fillId="4" fontId="4" numFmtId="171" xfId="0" applyAlignment="1" applyBorder="1" applyFont="1" applyNumberFormat="1">
      <alignment horizontal="right"/>
    </xf>
    <xf borderId="1" fillId="10" fontId="4" numFmtId="171" xfId="0" applyBorder="1" applyFont="1" applyNumberFormat="1"/>
    <xf borderId="1" fillId="10" fontId="4" numFmtId="171" xfId="0" applyAlignment="1" applyBorder="1" applyFont="1" applyNumberFormat="1">
      <alignment horizontal="right"/>
    </xf>
    <xf borderId="1" fillId="0" fontId="9" numFmtId="171" xfId="0" applyBorder="1" applyFont="1" applyNumberFormat="1"/>
    <xf borderId="1" fillId="0" fontId="9" numFmtId="0" xfId="0" applyAlignment="1" applyBorder="1" applyFont="1">
      <alignment readingOrder="0"/>
    </xf>
    <xf borderId="1" fillId="0" fontId="9" numFmtId="167" xfId="0" applyBorder="1" applyFont="1" applyNumberFormat="1"/>
    <xf borderId="1" fillId="0" fontId="5" numFmtId="167" xfId="0" applyAlignment="1" applyBorder="1" applyFont="1" applyNumberFormat="1">
      <alignment vertical="bottom"/>
    </xf>
    <xf borderId="1" fillId="4" fontId="4" numFmtId="167" xfId="0" applyBorder="1" applyFont="1" applyNumberFormat="1"/>
    <xf borderId="0" fillId="10" fontId="4" numFmtId="0" xfId="0" applyFont="1"/>
    <xf borderId="1" fillId="5" fontId="4" numFmtId="0" xfId="0" applyAlignment="1" applyBorder="1" applyFont="1">
      <alignment horizontal="right"/>
    </xf>
    <xf borderId="1" fillId="4" fontId="4" numFmtId="0" xfId="0" applyAlignment="1" applyBorder="1" applyFont="1">
      <alignment horizontal="right"/>
    </xf>
    <xf borderId="1" fillId="10" fontId="4" numFmtId="166" xfId="0" applyBorder="1" applyFont="1" applyNumberFormat="1"/>
    <xf borderId="1" fillId="10" fontId="4" numFmtId="0" xfId="0" applyAlignment="1" applyBorder="1" applyFont="1">
      <alignment horizontal="right"/>
    </xf>
    <xf borderId="0" fillId="0" fontId="5" numFmtId="10" xfId="0" applyAlignment="1" applyFont="1" applyNumberFormat="1">
      <alignment vertical="bottom"/>
    </xf>
    <xf borderId="0" fillId="0" fontId="5" numFmtId="0" xfId="0" applyAlignment="1" applyFont="1">
      <alignment shrinkToFit="0" vertical="bottom" wrapText="1"/>
    </xf>
    <xf borderId="0" fillId="2" fontId="4" numFmtId="171" xfId="0" applyFont="1" applyNumberFormat="1"/>
    <xf borderId="0" fillId="6" fontId="5" numFmtId="171" xfId="0" applyAlignment="1" applyFont="1" applyNumberFormat="1">
      <alignment horizontal="right" vertical="bottom"/>
    </xf>
    <xf borderId="1" fillId="2" fontId="4" numFmtId="171" xfId="0" applyBorder="1" applyFont="1" applyNumberFormat="1"/>
    <xf borderId="1" fillId="8" fontId="4" numFmtId="171" xfId="0" applyBorder="1" applyFont="1" applyNumberFormat="1"/>
    <xf borderId="0" fillId="2" fontId="4" numFmtId="167" xfId="0" applyAlignment="1" applyFont="1" applyNumberFormat="1">
      <alignment readingOrder="0"/>
    </xf>
    <xf borderId="0" fillId="2" fontId="4" numFmtId="10" xfId="0" applyAlignment="1" applyFont="1" applyNumberFormat="1">
      <alignment readingOrder="0"/>
    </xf>
    <xf borderId="1" fillId="5" fontId="4" numFmtId="166" xfId="0" applyAlignment="1" applyBorder="1" applyFont="1" applyNumberFormat="1">
      <alignment horizontal="right"/>
    </xf>
    <xf borderId="1" fillId="4" fontId="4" numFmtId="166" xfId="0" applyAlignment="1" applyBorder="1" applyFont="1" applyNumberFormat="1">
      <alignment horizontal="right"/>
    </xf>
    <xf borderId="1" fillId="10" fontId="4" numFmtId="166" xfId="0" applyAlignment="1" applyBorder="1" applyFont="1" applyNumberFormat="1">
      <alignment horizontal="right"/>
    </xf>
    <xf borderId="0" fillId="2" fontId="8" numFmtId="166" xfId="0" applyAlignment="1" applyFont="1" applyNumberFormat="1">
      <alignment readingOrder="0"/>
    </xf>
    <xf borderId="0" fillId="2" fontId="8" numFmtId="10" xfId="0" applyAlignment="1" applyFont="1" applyNumberFormat="1">
      <alignment readingOrder="0"/>
    </xf>
    <xf borderId="0" fillId="2" fontId="8" numFmtId="167" xfId="0" applyAlignment="1" applyFont="1" applyNumberFormat="1">
      <alignment readingOrder="0"/>
    </xf>
    <xf borderId="0" fillId="6" fontId="5" numFmtId="167" xfId="0" applyAlignment="1" applyFont="1" applyNumberFormat="1">
      <alignment vertical="bottom"/>
    </xf>
    <xf borderId="0" fillId="5" fontId="8" numFmtId="166" xfId="0" applyFont="1" applyNumberFormat="1"/>
    <xf borderId="0" fillId="5" fontId="8" numFmtId="166" xfId="0" applyAlignment="1" applyFont="1" applyNumberFormat="1">
      <alignment horizontal="right"/>
    </xf>
    <xf borderId="0" fillId="4" fontId="8" numFmtId="166" xfId="0" applyAlignment="1" applyFont="1" applyNumberFormat="1">
      <alignment horizontal="right"/>
    </xf>
    <xf borderId="0" fillId="10" fontId="8" numFmtId="166" xfId="0" applyFont="1" applyNumberFormat="1"/>
    <xf borderId="0" fillId="10" fontId="8" numFmtId="166" xfId="0" applyAlignment="1" applyFont="1" applyNumberFormat="1">
      <alignment horizontal="right"/>
    </xf>
    <xf borderId="0" fillId="5" fontId="8" numFmtId="0" xfId="0" applyAlignment="1" applyFont="1">
      <alignment horizontal="right"/>
    </xf>
    <xf borderId="0" fillId="4" fontId="8" numFmtId="0" xfId="0" applyAlignment="1" applyFont="1">
      <alignment horizontal="right"/>
    </xf>
    <xf borderId="0" fillId="10" fontId="8" numFmtId="0" xfId="0" applyAlignment="1" applyFont="1">
      <alignment horizontal="right"/>
    </xf>
    <xf borderId="0" fillId="0" fontId="8" numFmtId="9" xfId="0" applyAlignment="1" applyFont="1" applyNumberFormat="1">
      <alignment readingOrder="0"/>
    </xf>
    <xf borderId="0" fillId="2" fontId="12" numFmtId="166" xfId="0" applyAlignment="1" applyFont="1" applyNumberFormat="1">
      <alignment readingOrder="0"/>
    </xf>
    <xf borderId="0" fillId="5" fontId="8" numFmtId="0" xfId="0" applyFont="1"/>
    <xf borderId="0" fillId="10" fontId="8" numFmtId="0" xfId="0" applyFont="1"/>
    <xf borderId="1" fillId="7" fontId="4" numFmtId="10" xfId="0" applyBorder="1" applyFont="1" applyNumberFormat="1"/>
    <xf borderId="1" fillId="7" fontId="5" numFmtId="10" xfId="0" applyAlignment="1" applyBorder="1" applyFont="1" applyNumberFormat="1">
      <alignment horizontal="right" vertical="bottom"/>
    </xf>
    <xf borderId="1" fillId="10" fontId="4" numFmtId="0" xfId="0" applyBorder="1" applyFont="1"/>
    <xf borderId="0" fillId="6" fontId="5" numFmtId="10" xfId="0" applyAlignment="1" applyFont="1" applyNumberFormat="1">
      <alignment vertical="bottom"/>
    </xf>
    <xf borderId="0" fillId="5" fontId="4" numFmtId="10" xfId="0" applyFont="1" applyNumberFormat="1"/>
    <xf borderId="0" fillId="5" fontId="4" numFmtId="10" xfId="0" applyAlignment="1" applyFont="1" applyNumberFormat="1">
      <alignment horizontal="right"/>
    </xf>
    <xf borderId="0" fillId="4" fontId="4" numFmtId="10" xfId="0" applyAlignment="1" applyFont="1" applyNumberFormat="1">
      <alignment horizontal="right"/>
    </xf>
    <xf borderId="0" fillId="10" fontId="4" numFmtId="10" xfId="0" applyFont="1" applyNumberFormat="1"/>
    <xf borderId="0" fillId="10" fontId="4" numFmtId="10" xfId="0" applyAlignment="1" applyFont="1" applyNumberFormat="1">
      <alignment horizontal="right"/>
    </xf>
    <xf borderId="1" fillId="2" fontId="4" numFmtId="3" xfId="0" applyAlignment="1" applyBorder="1" applyFont="1" applyNumberFormat="1">
      <alignment readingOrder="0"/>
    </xf>
    <xf borderId="1" fillId="0" fontId="5" numFmtId="3" xfId="0" applyAlignment="1" applyBorder="1" applyFont="1" applyNumberFormat="1">
      <alignment vertical="bottom"/>
    </xf>
    <xf borderId="1" fillId="4" fontId="8" numFmtId="0" xfId="0" applyBorder="1" applyFont="1"/>
    <xf borderId="0" fillId="5" fontId="4" numFmtId="0" xfId="0" applyAlignment="1" applyFont="1">
      <alignment horizontal="right" readingOrder="0"/>
    </xf>
    <xf borderId="0" fillId="4" fontId="4" numFmtId="0" xfId="0" applyAlignment="1" applyFont="1">
      <alignment horizontal="right" readingOrder="0"/>
    </xf>
    <xf borderId="0" fillId="10" fontId="4" numFmtId="0" xfId="0" applyAlignment="1" applyFont="1">
      <alignment horizontal="right" readingOrder="0"/>
    </xf>
    <xf borderId="0" fillId="10" fontId="4" numFmtId="171" xfId="0" applyFont="1" applyNumberFormat="1"/>
    <xf borderId="0" fillId="10" fontId="5" numFmtId="171" xfId="0" applyAlignment="1" applyFont="1" applyNumberFormat="1">
      <alignment horizontal="right" vertical="bottom"/>
    </xf>
    <xf borderId="0" fillId="4" fontId="8" numFmtId="171" xfId="0" applyFont="1" applyNumberFormat="1"/>
    <xf borderId="1" fillId="2" fontId="4" numFmtId="171" xfId="0" applyAlignment="1" applyBorder="1" applyFont="1" applyNumberFormat="1">
      <alignment readingOrder="0"/>
    </xf>
    <xf borderId="1" fillId="6" fontId="5" numFmtId="171" xfId="0" applyAlignment="1" applyBorder="1" applyFont="1" applyNumberFormat="1">
      <alignment horizontal="right" vertical="bottom"/>
    </xf>
    <xf borderId="1" fillId="5" fontId="4" numFmtId="171" xfId="0" applyAlignment="1" applyBorder="1" applyFont="1" applyNumberFormat="1">
      <alignment readingOrder="0"/>
    </xf>
    <xf borderId="1" fillId="10" fontId="5" numFmtId="171" xfId="0" applyAlignment="1" applyBorder="1" applyFont="1" applyNumberFormat="1">
      <alignment horizontal="right" vertical="bottom"/>
    </xf>
    <xf borderId="1" fillId="4" fontId="8" numFmtId="171" xfId="0" applyBorder="1" applyFont="1" applyNumberFormat="1"/>
    <xf borderId="0" fillId="5" fontId="4" numFmtId="171" xfId="0" applyAlignment="1" applyFont="1" applyNumberFormat="1">
      <alignment horizontal="right"/>
    </xf>
    <xf borderId="0" fillId="4" fontId="4" numFmtId="171" xfId="0" applyAlignment="1" applyFont="1" applyNumberFormat="1">
      <alignment horizontal="right"/>
    </xf>
    <xf borderId="0" fillId="10" fontId="4" numFmtId="171" xfId="0" applyAlignment="1" applyFont="1" applyNumberFormat="1">
      <alignment horizontal="right"/>
    </xf>
    <xf borderId="0" fillId="6" fontId="4" numFmtId="166" xfId="0" applyFont="1" applyNumberFormat="1"/>
    <xf borderId="0" fillId="5" fontId="2" numFmtId="0" xfId="0" applyAlignment="1" applyFont="1">
      <alignment horizontal="right"/>
    </xf>
    <xf borderId="0" fillId="4" fontId="2" numFmtId="0" xfId="0" applyAlignment="1" applyFont="1">
      <alignment horizontal="right"/>
    </xf>
    <xf borderId="0" fillId="10" fontId="2" numFmtId="166" xfId="0" applyFont="1" applyNumberFormat="1"/>
    <xf borderId="0" fillId="10" fontId="2" numFmtId="0" xfId="0" applyAlignment="1" applyFont="1">
      <alignment horizontal="right"/>
    </xf>
    <xf borderId="0" fillId="0" fontId="2" numFmtId="166" xfId="0" applyAlignment="1" applyFont="1" applyNumberFormat="1">
      <alignment readingOrder="0"/>
    </xf>
    <xf borderId="0" fillId="2" fontId="4" numFmtId="167" xfId="0" applyFont="1" applyNumberFormat="1"/>
    <xf borderId="1" fillId="6" fontId="5" numFmtId="10" xfId="0" applyAlignment="1" applyBorder="1" applyFont="1" applyNumberFormat="1">
      <alignment vertical="bottom"/>
    </xf>
    <xf borderId="0" fillId="2" fontId="4" numFmtId="167" xfId="0" applyFont="1" applyNumberFormat="1"/>
    <xf borderId="0" fillId="6" fontId="5" numFmtId="167" xfId="0" applyAlignment="1" applyFont="1" applyNumberFormat="1">
      <alignment horizontal="right" vertical="bottom"/>
    </xf>
    <xf borderId="3" fillId="0" fontId="13" numFmtId="0" xfId="0" applyAlignment="1" applyBorder="1" applyFont="1">
      <alignment horizontal="left" readingOrder="0" shrinkToFit="0" wrapText="1"/>
    </xf>
    <xf borderId="3" fillId="0" fontId="13" numFmtId="164" xfId="0" applyAlignment="1" applyBorder="1" applyFont="1" applyNumberFormat="1">
      <alignment horizontal="center" readingOrder="0" shrinkToFit="0" wrapText="1"/>
    </xf>
    <xf borderId="3" fillId="0" fontId="13" numFmtId="3" xfId="0" applyAlignment="1" applyBorder="1" applyFont="1" applyNumberFormat="1">
      <alignment horizontal="center" readingOrder="0" shrinkToFit="0" wrapText="1"/>
    </xf>
    <xf borderId="3" fillId="0" fontId="13" numFmtId="166" xfId="0" applyAlignment="1" applyBorder="1" applyFont="1" applyNumberFormat="1">
      <alignment horizontal="center" readingOrder="0" shrinkToFit="0" wrapText="1"/>
    </xf>
    <xf borderId="3" fillId="0" fontId="14" numFmtId="0" xfId="0" applyAlignment="1" applyBorder="1" applyFont="1">
      <alignment horizontal="right" readingOrder="0" shrinkToFit="0" wrapText="1"/>
    </xf>
    <xf borderId="3" fillId="0" fontId="14" numFmtId="166" xfId="0" applyAlignment="1" applyBorder="1" applyFont="1" applyNumberFormat="1">
      <alignment horizontal="center" readingOrder="0" shrinkToFit="0" wrapText="1"/>
    </xf>
    <xf borderId="3" fillId="0" fontId="13" numFmtId="10" xfId="0" applyAlignment="1" applyBorder="1" applyFont="1" applyNumberFormat="1">
      <alignment horizontal="center" readingOrder="0" shrinkToFit="0" wrapText="1"/>
    </xf>
    <xf borderId="3" fillId="0" fontId="13" numFmtId="0" xfId="0" applyAlignment="1" applyBorder="1" applyFont="1">
      <alignment horizontal="center" readingOrder="0" shrinkToFit="0" wrapText="1"/>
    </xf>
    <xf borderId="1" fillId="7" fontId="4" numFmtId="0" xfId="0" applyBorder="1" applyFont="1"/>
    <xf borderId="0" fillId="0" fontId="2" numFmtId="0" xfId="0" applyFont="1"/>
    <xf borderId="0" fillId="2" fontId="2" numFmtId="0" xfId="0" applyFont="1"/>
    <xf borderId="0" fillId="2" fontId="0" numFmtId="0" xfId="0" applyAlignment="1" applyFont="1">
      <alignment readingOrder="0"/>
    </xf>
    <xf borderId="1" fillId="2" fontId="4" numFmtId="3" xfId="0" applyBorder="1" applyFont="1" applyNumberFormat="1"/>
    <xf borderId="0" fillId="5" fontId="4" numFmtId="167" xfId="0" applyAlignment="1" applyFont="1" applyNumberFormat="1">
      <alignment horizontal="right" shrinkToFit="0" vertical="bottom" wrapText="1"/>
    </xf>
    <xf borderId="1" fillId="5" fontId="4" numFmtId="9" xfId="0" applyAlignment="1" applyBorder="1" applyFont="1" applyNumberFormat="1">
      <alignment horizontal="right" shrinkToFit="0" vertical="bottom" wrapText="1"/>
    </xf>
    <xf borderId="0" fillId="0" fontId="4" numFmtId="169" xfId="0" applyAlignment="1" applyFont="1" applyNumberFormat="1">
      <alignment readingOrder="0"/>
    </xf>
    <xf borderId="1" fillId="2" fontId="4" numFmtId="10" xfId="0" applyBorder="1" applyFont="1" applyNumberFormat="1"/>
    <xf borderId="1" fillId="5" fontId="4" numFmtId="10" xfId="0" applyAlignment="1" applyBorder="1" applyFont="1" applyNumberFormat="1">
      <alignment readingOrder="0"/>
    </xf>
    <xf borderId="1" fillId="0" fontId="4" numFmtId="169" xfId="0" applyAlignment="1" applyBorder="1" applyFont="1" applyNumberFormat="1">
      <alignment readingOrder="0"/>
    </xf>
    <xf borderId="0" fillId="0" fontId="4" numFmtId="10" xfId="0" applyAlignment="1" applyFont="1" applyNumberFormat="1">
      <alignment vertical="bottom"/>
    </xf>
    <xf borderId="0" fillId="0" fontId="4" numFmtId="164" xfId="0" applyAlignment="1" applyFont="1" applyNumberFormat="1">
      <alignment readingOrder="0"/>
    </xf>
    <xf borderId="0" fillId="2" fontId="0" numFmtId="0" xfId="0" applyAlignment="1" applyFont="1">
      <alignment horizontal="right" readingOrder="0" shrinkToFit="0" vertical="bottom" wrapText="0"/>
    </xf>
    <xf borderId="0" fillId="2" fontId="4" numFmtId="167" xfId="0" applyAlignment="1" applyFont="1" applyNumberFormat="1">
      <alignment readingOrder="0"/>
    </xf>
    <xf borderId="0" fillId="0" fontId="8" numFmtId="166" xfId="0" applyFont="1" applyNumberFormat="1"/>
    <xf borderId="1" fillId="0" fontId="8" numFmtId="166" xfId="0" applyBorder="1" applyFont="1" applyNumberFormat="1"/>
    <xf borderId="0" fillId="3" fontId="4" numFmtId="166" xfId="0" applyAlignment="1" applyFont="1" applyNumberFormat="1">
      <alignment horizontal="right" readingOrder="0" vertical="bottom"/>
    </xf>
    <xf borderId="0" fillId="11" fontId="4" numFmtId="9" xfId="0" applyAlignment="1" applyFill="1" applyFont="1" applyNumberFormat="1">
      <alignment readingOrder="0"/>
    </xf>
    <xf borderId="0" fillId="0" fontId="4" numFmtId="0" xfId="0" applyAlignment="1" applyFont="1">
      <alignment horizontal="right" vertical="bottom"/>
    </xf>
    <xf borderId="0" fillId="0" fontId="4" numFmtId="0" xfId="0" applyAlignment="1" applyFont="1">
      <alignment horizontal="right" readingOrder="0" vertical="bottom"/>
    </xf>
    <xf borderId="1" fillId="5" fontId="4" numFmtId="0" xfId="0" applyAlignment="1" applyBorder="1" applyFont="1">
      <alignment readingOrder="0"/>
    </xf>
    <xf borderId="1" fillId="5" fontId="4" numFmtId="9" xfId="0" applyAlignment="1" applyBorder="1" applyFont="1" applyNumberFormat="1">
      <alignment horizontal="right"/>
    </xf>
    <xf borderId="1" fillId="0" fontId="5" numFmtId="0" xfId="0" applyAlignment="1" applyBorder="1" applyFont="1">
      <alignment shrinkToFit="0" vertical="bottom" wrapText="1"/>
    </xf>
    <xf borderId="0" fillId="0" fontId="15" numFmtId="166" xfId="0" applyAlignment="1" applyFont="1" applyNumberFormat="1">
      <alignment horizontal="right" vertical="bottom"/>
    </xf>
    <xf borderId="0" fillId="2" fontId="4" numFmtId="3" xfId="0" applyFont="1" applyNumberFormat="1"/>
    <xf borderId="0" fillId="0" fontId="4" numFmtId="9" xfId="0" applyFont="1" applyNumberFormat="1"/>
    <xf borderId="0" fillId="5" fontId="2" numFmtId="166" xfId="0" applyAlignment="1" applyFont="1" applyNumberFormat="1">
      <alignment horizontal="right"/>
    </xf>
    <xf borderId="0" fillId="5" fontId="9" numFmtId="0" xfId="0" applyAlignment="1" applyFont="1">
      <alignment horizontal="center" readingOrder="0"/>
    </xf>
    <xf borderId="0" fillId="4" fontId="9" numFmtId="0" xfId="0" applyAlignment="1" applyFont="1">
      <alignment horizontal="center" readingOrder="0"/>
    </xf>
    <xf borderId="0" fillId="10" fontId="9" numFmtId="0" xfId="0" applyAlignment="1" applyFont="1">
      <alignment horizontal="center" readingOrder="0"/>
    </xf>
    <xf borderId="0" fillId="10" fontId="4" numFmtId="171" xfId="0" applyAlignment="1" applyFont="1" applyNumberFormat="1">
      <alignment readingOrder="0"/>
    </xf>
    <xf borderId="1" fillId="10" fontId="4" numFmtId="171" xfId="0" applyAlignment="1" applyBorder="1" applyFont="1" applyNumberFormat="1">
      <alignment readingOrder="0"/>
    </xf>
    <xf borderId="0" fillId="4" fontId="2" numFmtId="166" xfId="0" applyAlignment="1" applyFont="1" applyNumberFormat="1">
      <alignment horizontal="right"/>
    </xf>
    <xf borderId="0" fillId="10" fontId="2" numFmtId="166" xfId="0" applyAlignment="1" applyFont="1" applyNumberFormat="1">
      <alignment horizontal="right"/>
    </xf>
    <xf borderId="0" fillId="4" fontId="4" numFmtId="174" xfId="0" applyFont="1" applyNumberFormat="1"/>
    <xf borderId="0" fillId="4" fontId="8" numFmtId="9" xfId="0" applyAlignment="1" applyFont="1" applyNumberFormat="1">
      <alignment readingOrder="0"/>
    </xf>
    <xf borderId="0" fillId="4" fontId="2" numFmtId="0" xfId="0" applyFont="1"/>
    <xf borderId="0" fillId="2" fontId="8" numFmtId="4" xfId="0" applyAlignment="1" applyFont="1" applyNumberFormat="1">
      <alignment readingOrder="0"/>
    </xf>
    <xf borderId="0" fillId="4" fontId="9" numFmtId="0" xfId="0" applyAlignment="1" applyFont="1">
      <alignment horizontal="right"/>
    </xf>
    <xf borderId="0" fillId="7" fontId="5" numFmtId="166" xfId="0" applyAlignment="1" applyFont="1" applyNumberFormat="1">
      <alignment horizontal="right" readingOrder="0" vertical="bottom"/>
    </xf>
    <xf borderId="0" fillId="4" fontId="5" numFmtId="10" xfId="0" applyAlignment="1" applyFont="1" applyNumberFormat="1">
      <alignment horizontal="right" shrinkToFit="0" vertical="bottom" wrapText="1"/>
    </xf>
    <xf borderId="0" fillId="7" fontId="5" numFmtId="3" xfId="0" applyAlignment="1" applyFont="1" applyNumberFormat="1">
      <alignment horizontal="right" readingOrder="0" vertical="bottom"/>
    </xf>
    <xf borderId="0" fillId="4" fontId="0" numFmtId="3" xfId="0" applyAlignment="1" applyFont="1" applyNumberFormat="1">
      <alignment horizontal="right" shrinkToFit="0" vertical="bottom" wrapText="0"/>
    </xf>
    <xf borderId="0" fillId="0" fontId="5" numFmtId="0" xfId="0" applyAlignment="1" applyFont="1">
      <alignment readingOrder="0" vertical="bottom"/>
    </xf>
    <xf borderId="0" fillId="4" fontId="4" numFmtId="9" xfId="0" applyFont="1" applyNumberFormat="1"/>
    <xf borderId="0" fillId="0" fontId="5" numFmtId="166" xfId="0" applyAlignment="1" applyFont="1" applyNumberFormat="1">
      <alignment readingOrder="0" vertical="bottom"/>
    </xf>
    <xf borderId="1" fillId="0" fontId="2" numFmtId="164" xfId="0" applyAlignment="1" applyBorder="1" applyFont="1" applyNumberFormat="1">
      <alignment horizontal="right" shrinkToFit="0" vertical="bottom" wrapText="1"/>
    </xf>
    <xf borderId="1" fillId="4" fontId="4" numFmtId="167" xfId="0" applyAlignment="1" applyBorder="1" applyFont="1" applyNumberFormat="1">
      <alignment readingOrder="0"/>
    </xf>
    <xf borderId="1" fillId="0" fontId="4" numFmtId="10" xfId="0" applyAlignment="1" applyBorder="1" applyFont="1" applyNumberFormat="1">
      <alignment horizontal="right" shrinkToFit="0" vertical="bottom" wrapText="1"/>
    </xf>
    <xf borderId="1" fillId="2" fontId="4" numFmtId="10" xfId="0" applyAlignment="1" applyBorder="1" applyFont="1" applyNumberFormat="1">
      <alignment readingOrder="0"/>
    </xf>
    <xf borderId="0" fillId="4" fontId="0" numFmtId="166" xfId="0" applyAlignment="1" applyFont="1" applyNumberFormat="1">
      <alignment horizontal="right" shrinkToFit="0" vertical="bottom" wrapText="0"/>
    </xf>
    <xf borderId="0" fillId="0" fontId="5" numFmtId="0" xfId="0" applyAlignment="1" applyFont="1">
      <alignment horizontal="right" vertical="bottom"/>
    </xf>
    <xf borderId="0" fillId="0" fontId="4" numFmtId="166" xfId="0" applyAlignment="1" applyFont="1" applyNumberFormat="1">
      <alignment horizontal="right" readingOrder="0" shrinkToFit="0" vertical="bottom" wrapText="0"/>
    </xf>
    <xf borderId="1" fillId="0" fontId="5" numFmtId="0" xfId="0" applyAlignment="1" applyBorder="1" applyFont="1">
      <alignment horizontal="right" vertical="bottom"/>
    </xf>
    <xf borderId="0" fillId="4" fontId="4" numFmtId="0" xfId="0" applyFont="1"/>
    <xf borderId="1" fillId="0" fontId="5" numFmtId="0" xfId="0" applyAlignment="1" applyBorder="1" applyFont="1">
      <alignment horizontal="right" readingOrder="0" vertical="bottom"/>
    </xf>
    <xf borderId="0" fillId="2" fontId="4" numFmtId="171" xfId="0" applyAlignment="1" applyFont="1" applyNumberFormat="1">
      <alignment readingOrder="0"/>
    </xf>
    <xf borderId="1" fillId="7" fontId="4" numFmtId="171" xfId="0" applyAlignment="1" applyBorder="1" applyFont="1" applyNumberFormat="1">
      <alignment readingOrder="0"/>
    </xf>
    <xf borderId="0" fillId="0" fontId="4" numFmtId="171" xfId="0" applyAlignment="1" applyFont="1" applyNumberFormat="1">
      <alignment readingOrder="0" vertical="bottom"/>
    </xf>
    <xf borderId="0" fillId="7" fontId="4" numFmtId="171" xfId="0" applyAlignment="1" applyFont="1" applyNumberFormat="1">
      <alignment readingOrder="0"/>
    </xf>
    <xf borderId="0" fillId="7" fontId="5" numFmtId="171" xfId="0" applyAlignment="1" applyFont="1" applyNumberFormat="1">
      <alignment horizontal="right" vertical="bottom"/>
    </xf>
    <xf quotePrefix="1" borderId="0" fillId="0" fontId="5" numFmtId="0" xfId="0" applyAlignment="1" applyFont="1">
      <alignment vertical="bottom"/>
    </xf>
    <xf borderId="1" fillId="0" fontId="5" numFmtId="0" xfId="0" applyAlignment="1" applyBorder="1" applyFont="1">
      <alignment vertical="bottom"/>
    </xf>
    <xf borderId="0" fillId="0" fontId="0" numFmtId="166" xfId="0" applyAlignment="1" applyFont="1" applyNumberFormat="1">
      <alignment horizontal="right" shrinkToFit="0" vertical="bottom" wrapText="0"/>
    </xf>
    <xf borderId="0" fillId="0" fontId="4" numFmtId="166" xfId="0" applyAlignment="1" applyFont="1" applyNumberFormat="1">
      <alignment horizontal="right" shrinkToFit="0" vertical="bottom" wrapText="0"/>
    </xf>
    <xf borderId="1" fillId="0" fontId="0" numFmtId="166" xfId="0" applyAlignment="1" applyBorder="1" applyFont="1" applyNumberFormat="1">
      <alignment horizontal="right" readingOrder="0" shrinkToFit="0" vertical="bottom" wrapText="0"/>
    </xf>
    <xf borderId="0" fillId="0" fontId="0" numFmtId="0" xfId="0" applyAlignment="1" applyFont="1">
      <alignment horizontal="right" shrinkToFit="0" vertical="bottom" wrapText="0"/>
    </xf>
    <xf borderId="0" fillId="0" fontId="5" numFmtId="0" xfId="0" applyAlignment="1" applyFont="1">
      <alignment horizontal="right" vertical="bottom"/>
    </xf>
    <xf borderId="0" fillId="5" fontId="4" numFmtId="171" xfId="0" applyAlignment="1" applyFont="1" applyNumberFormat="1">
      <alignment readingOrder="0"/>
    </xf>
    <xf borderId="0" fillId="5" fontId="4" numFmtId="9" xfId="0" applyAlignment="1" applyFont="1" applyNumberFormat="1">
      <alignment readingOrder="0"/>
    </xf>
    <xf borderId="0" fillId="5" fontId="2" numFmtId="0" xfId="0" applyFont="1"/>
    <xf borderId="0" fillId="0" fontId="16" numFmtId="0" xfId="0" applyAlignment="1" applyFont="1">
      <alignment vertical="bottom"/>
    </xf>
    <xf borderId="0" fillId="0" fontId="10" numFmtId="164" xfId="0" applyAlignment="1" applyFont="1" applyNumberFormat="1">
      <alignment horizontal="right" shrinkToFit="0" vertical="bottom" wrapText="1"/>
    </xf>
    <xf borderId="0" fillId="4" fontId="5" numFmtId="174" xfId="0" applyAlignment="1" applyFont="1" applyNumberFormat="1">
      <alignment horizontal="right" vertical="bottom"/>
    </xf>
    <xf borderId="0" fillId="0" fontId="5" numFmtId="9" xfId="0" applyAlignment="1" applyFont="1" applyNumberFormat="1">
      <alignment horizontal="right" vertical="bottom"/>
    </xf>
    <xf borderId="0" fillId="4" fontId="5" numFmtId="9" xfId="0" applyAlignment="1" applyFont="1" applyNumberFormat="1">
      <alignment horizontal="right" vertical="bottom"/>
    </xf>
    <xf borderId="0" fillId="0" fontId="17" numFmtId="0" xfId="0" applyAlignment="1" applyFont="1">
      <alignment vertical="bottom"/>
    </xf>
    <xf borderId="0" fillId="4" fontId="5" numFmtId="9" xfId="0" applyAlignment="1" applyFont="1" applyNumberFormat="1">
      <alignment vertical="bottom"/>
    </xf>
    <xf borderId="0" fillId="0" fontId="5" numFmtId="164" xfId="0" applyAlignment="1" applyFont="1" applyNumberFormat="1">
      <alignment vertical="bottom"/>
    </xf>
    <xf borderId="0" fillId="0" fontId="5" numFmtId="0" xfId="0" applyAlignment="1" applyFont="1">
      <alignment shrinkToFit="0" vertical="bottom" wrapText="1"/>
    </xf>
    <xf borderId="0" fillId="4" fontId="5" numFmtId="171" xfId="0" applyAlignment="1" applyFont="1" applyNumberFormat="1">
      <alignment vertical="bottom"/>
    </xf>
    <xf borderId="0" fillId="0" fontId="16" numFmtId="0" xfId="0" applyAlignment="1" applyFont="1">
      <alignment vertical="bottom"/>
    </xf>
    <xf borderId="0" fillId="0" fontId="17" numFmtId="0" xfId="0" applyAlignment="1" applyFont="1">
      <alignment vertical="bottom"/>
    </xf>
    <xf borderId="0" fillId="3" fontId="5" numFmtId="166" xfId="0" applyAlignment="1" applyFont="1" applyNumberFormat="1">
      <alignment horizontal="right" vertical="bottom"/>
    </xf>
    <xf borderId="0" fillId="4" fontId="5" numFmtId="0" xfId="0" applyAlignment="1" applyFont="1">
      <alignment vertical="bottom"/>
    </xf>
    <xf borderId="4" fillId="0" fontId="5" numFmtId="0" xfId="0" applyAlignment="1" applyBorder="1" applyFont="1">
      <alignment shrinkToFit="0" vertical="bottom" wrapText="0"/>
    </xf>
    <xf borderId="0" fillId="0" fontId="9" numFmtId="164" xfId="0" applyAlignment="1" applyFont="1" applyNumberFormat="1">
      <alignment horizontal="right" readingOrder="0"/>
    </xf>
    <xf borderId="0" fillId="0" fontId="9" numFmtId="0" xfId="0" applyAlignment="1" applyFont="1">
      <alignment horizontal="right" readingOrder="0"/>
    </xf>
    <xf borderId="0" fillId="0" fontId="8" numFmtId="0" xfId="0" applyAlignment="1" applyFont="1">
      <alignment horizontal="right"/>
    </xf>
    <xf borderId="0" fillId="0" fontId="8" numFmtId="3" xfId="0" applyAlignment="1" applyFont="1" applyNumberFormat="1">
      <alignment horizontal="right"/>
    </xf>
    <xf borderId="0" fillId="0" fontId="9" numFmtId="3" xfId="0" applyAlignment="1" applyFont="1" applyNumberFormat="1">
      <alignment horizontal="right"/>
    </xf>
    <xf borderId="0" fillId="0" fontId="8" numFmtId="171" xfId="0" applyFont="1" applyNumberFormat="1"/>
    <xf borderId="0" fillId="0" fontId="8" numFmtId="166" xfId="0" applyAlignment="1" applyFont="1" applyNumberFormat="1">
      <alignment horizontal="right"/>
    </xf>
    <xf borderId="0" fillId="0" fontId="9" numFmtId="166" xfId="0" applyAlignment="1" applyFont="1" applyNumberFormat="1">
      <alignment horizontal="right"/>
    </xf>
    <xf borderId="0" fillId="0" fontId="9" numFmtId="166" xfId="0" applyFont="1" applyNumberFormat="1"/>
    <xf borderId="0" fillId="0" fontId="8" numFmtId="167" xfId="0" applyFont="1" applyNumberFormat="1"/>
    <xf borderId="0" fillId="0" fontId="8" numFmtId="167" xfId="0" applyAlignment="1" applyFont="1" applyNumberFormat="1">
      <alignment readingOrder="0"/>
    </xf>
    <xf borderId="0" fillId="0" fontId="8" numFmtId="167" xfId="0" applyFont="1" applyNumberFormat="1"/>
    <xf borderId="0" fillId="0" fontId="9" numFmtId="167" xfId="0" applyFont="1" applyNumberFormat="1"/>
    <xf borderId="0" fillId="0" fontId="9" numFmtId="167" xfId="0" applyFont="1" applyNumberFormat="1"/>
    <xf borderId="0" fillId="0" fontId="9" numFmtId="172" xfId="0" applyFont="1" applyNumberFormat="1"/>
    <xf borderId="0" fillId="0" fontId="9" numFmtId="0" xfId="0" applyFont="1"/>
    <xf borderId="0" fillId="0" fontId="9" numFmtId="49" xfId="0" applyAlignment="1" applyFont="1" applyNumberFormat="1">
      <alignment horizontal="right" readingOrder="0"/>
    </xf>
    <xf borderId="0" fillId="0" fontId="8" numFmtId="176" xfId="0" applyFont="1" applyNumberFormat="1"/>
    <xf borderId="0" fillId="0" fontId="8" numFmtId="177" xfId="0" applyFont="1" applyNumberFormat="1"/>
    <xf borderId="0" fillId="0" fontId="18" numFmtId="176" xfId="0" applyFont="1" applyNumberFormat="1"/>
    <xf borderId="0" fillId="0" fontId="19" numFmtId="0" xfId="0" applyAlignment="1" applyFont="1">
      <alignment readingOrder="0"/>
    </xf>
    <xf borderId="2" fillId="7" fontId="20" numFmtId="0" xfId="0" applyAlignment="1" applyBorder="1" applyFont="1">
      <alignment readingOrder="0"/>
    </xf>
    <xf borderId="2" fillId="0" fontId="9" numFmtId="164" xfId="0" applyAlignment="1" applyBorder="1" applyFont="1" applyNumberFormat="1">
      <alignment readingOrder="0"/>
    </xf>
    <xf borderId="2" fillId="0" fontId="8" numFmtId="0" xfId="0" applyBorder="1" applyFont="1"/>
    <xf borderId="0" fillId="7" fontId="20" numFmtId="0" xfId="0" applyAlignment="1" applyFont="1">
      <alignment readingOrder="0" shrinkToFit="0" wrapText="1"/>
    </xf>
    <xf borderId="0" fillId="0" fontId="8" numFmtId="171" xfId="0" applyAlignment="1" applyFont="1" applyNumberFormat="1">
      <alignment horizontal="right"/>
    </xf>
    <xf borderId="0" fillId="0" fontId="8" numFmtId="9" xfId="0" applyAlignment="1" applyFont="1" applyNumberFormat="1">
      <alignment horizontal="right"/>
    </xf>
    <xf borderId="0" fillId="0" fontId="8" numFmtId="9" xfId="0" applyFont="1" applyNumberFormat="1"/>
    <xf borderId="0" fillId="7" fontId="20" numFmtId="0" xfId="0" applyAlignment="1" applyFont="1">
      <alignment readingOrder="0"/>
    </xf>
    <xf borderId="0" fillId="0" fontId="8" numFmtId="177" xfId="0" applyAlignment="1" applyFont="1" applyNumberFormat="1">
      <alignment horizontal="right"/>
    </xf>
    <xf borderId="0" fillId="0" fontId="8" numFmtId="176" xfId="0" applyAlignment="1" applyFont="1" applyNumberFormat="1">
      <alignment horizontal="right"/>
    </xf>
    <xf borderId="0" fillId="0" fontId="8" numFmtId="164" xfId="0" applyAlignment="1" applyFont="1" applyNumberFormat="1">
      <alignment readingOrder="0"/>
    </xf>
    <xf borderId="0" fillId="0" fontId="20" numFmtId="0" xfId="0" applyAlignment="1" applyFont="1">
      <alignment readingOrder="0" shrinkToFit="0" wrapText="1"/>
    </xf>
    <xf borderId="0" fillId="0" fontId="8" numFmtId="164" xfId="0" applyFont="1" applyNumberFormat="1"/>
    <xf borderId="0" fillId="0" fontId="8" numFmtId="178" xfId="0" applyFont="1" applyNumberFormat="1"/>
    <xf borderId="0" fillId="6" fontId="8" numFmtId="164" xfId="0" applyAlignment="1" applyFont="1" applyNumberFormat="1">
      <alignment readingOrder="0"/>
    </xf>
    <xf borderId="0" fillId="0" fontId="8" numFmtId="172" xfId="0" applyFont="1" applyNumberFormat="1"/>
    <xf borderId="0" fillId="0" fontId="8" numFmtId="0" xfId="0" applyAlignment="1" applyFont="1">
      <alignment readingOrder="0"/>
    </xf>
    <xf borderId="0" fillId="0" fontId="8" numFmtId="0" xfId="0" applyFont="1"/>
    <xf borderId="0" fillId="0" fontId="8" numFmtId="10" xfId="0" applyFont="1" applyNumberFormat="1"/>
    <xf borderId="0" fillId="0" fontId="8" numFmtId="174" xfId="0" applyFont="1" applyNumberFormat="1"/>
    <xf borderId="0" fillId="6" fontId="8" numFmtId="0" xfId="0" applyAlignment="1" applyFont="1">
      <alignment readingOrder="0"/>
    </xf>
    <xf borderId="0" fillId="6" fontId="8" numFmtId="164" xfId="0" applyFont="1" applyNumberFormat="1"/>
    <xf borderId="0" fillId="0" fontId="8" numFmtId="177" xfId="0" applyFont="1" applyNumberFormat="1"/>
    <xf borderId="0" fillId="0" fontId="8" numFmtId="179" xfId="0" applyAlignment="1" applyFont="1" applyNumberFormat="1">
      <alignment readingOrder="0"/>
    </xf>
    <xf borderId="0" fillId="0" fontId="8" numFmtId="171" xfId="0" applyAlignment="1" applyFont="1" applyNumberFormat="1">
      <alignment readingOrder="0"/>
    </xf>
    <xf borderId="0" fillId="0" fontId="8" numFmtId="166" xfId="0" applyAlignment="1" applyFont="1" applyNumberFormat="1">
      <alignment readingOrder="0"/>
    </xf>
    <xf borderId="0" fillId="0" fontId="21" numFmtId="0" xfId="0" applyFont="1"/>
    <xf borderId="1" fillId="0" fontId="16" numFmtId="0" xfId="0" applyAlignment="1" applyBorder="1" applyFont="1">
      <alignment vertical="bottom"/>
    </xf>
    <xf borderId="0" fillId="7" fontId="20" numFmtId="171" xfId="0" applyAlignment="1" applyFont="1" applyNumberFormat="1">
      <alignment readingOrder="0" shrinkToFit="0" wrapText="1"/>
    </xf>
    <xf borderId="0" fillId="7" fontId="20" numFmtId="167" xfId="0" applyAlignment="1" applyFont="1" applyNumberFormat="1">
      <alignment readingOrder="0"/>
    </xf>
    <xf borderId="0" fillId="7" fontId="20" numFmtId="171" xfId="0" applyAlignment="1" applyFont="1" applyNumberFormat="1">
      <alignment readingOrder="0"/>
    </xf>
    <xf borderId="0" fillId="7" fontId="20" numFmtId="167" xfId="0" applyAlignment="1" applyFont="1" applyNumberFormat="1">
      <alignment readingOrder="0" shrinkToFit="0" wrapText="1"/>
    </xf>
    <xf borderId="0" fillId="0" fontId="10" numFmtId="164" xfId="0" applyAlignment="1" applyFont="1" applyNumberFormat="1">
      <alignment horizontal="right" vertical="bottom"/>
    </xf>
    <xf borderId="0" fillId="0" fontId="8" numFmtId="167" xfId="0" applyAlignment="1" applyFont="1" applyNumberFormat="1">
      <alignment horizontal="right"/>
    </xf>
    <xf borderId="0" fillId="0" fontId="10" numFmtId="164" xfId="0" applyAlignment="1" applyFont="1" applyNumberFormat="1">
      <alignment horizontal="right" readingOrder="0" vertical="bottom"/>
    </xf>
    <xf borderId="0" fillId="0" fontId="5" numFmtId="167" xfId="0" applyAlignment="1" applyFont="1" applyNumberFormat="1">
      <alignment horizontal="right" vertical="bottom"/>
    </xf>
    <xf borderId="0" fillId="0" fontId="8" numFmtId="167" xfId="0" applyAlignment="1" applyFont="1" applyNumberFormat="1">
      <alignment readingOrder="0"/>
    </xf>
    <xf borderId="0" fillId="0" fontId="22" numFmtId="166" xfId="0" applyAlignment="1" applyFont="1" applyNumberFormat="1">
      <alignment readingOrder="0"/>
    </xf>
    <xf borderId="0" fillId="0" fontId="23" numFmtId="0" xfId="0" applyAlignment="1" applyFont="1">
      <alignment vertical="bottom"/>
    </xf>
    <xf borderId="0" fillId="6" fontId="8" numFmtId="0" xfId="0" applyFont="1"/>
    <xf borderId="0" fillId="0" fontId="10" numFmtId="0" xfId="0" applyAlignment="1" applyFont="1">
      <alignment horizontal="center" readingOrder="0" vertical="bottom"/>
    </xf>
    <xf borderId="0" fillId="0" fontId="9" numFmtId="0" xfId="0" applyAlignment="1" applyFont="1">
      <alignment horizontal="center" readingOrder="0"/>
    </xf>
    <xf borderId="0" fillId="0" fontId="8" numFmtId="49" xfId="0" applyFont="1" applyNumberFormat="1"/>
    <xf borderId="0" fillId="0" fontId="8" numFmtId="1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Outstanding Balance</a:t>
            </a:r>
          </a:p>
        </c:rich>
      </c:tx>
      <c:overlay val="0"/>
    </c:title>
    <c:plotArea>
      <c:layout/>
      <c:lineChart>
        <c:ser>
          <c:idx val="0"/>
          <c:order val="0"/>
          <c:tx>
            <c:strRef>
              <c:f>'Total Loan Book'!$A$46</c:f>
            </c:strRef>
          </c:tx>
          <c:spPr>
            <a:ln cmpd="sng">
              <a:solidFill>
                <a:srgbClr val="4285F4"/>
              </a:solidFill>
            </a:ln>
          </c:spPr>
          <c:marker>
            <c:symbol val="none"/>
          </c:marker>
          <c:cat>
            <c:strRef>
              <c:f>'Total Loan Book'!$B$45:$O$45</c:f>
            </c:strRef>
          </c:cat>
          <c:val>
            <c:numRef>
              <c:f>'Total Loan Book'!$B$46:$O$46</c:f>
              <c:numCache/>
            </c:numRef>
          </c:val>
          <c:smooth val="1"/>
        </c:ser>
        <c:ser>
          <c:idx val="1"/>
          <c:order val="1"/>
          <c:tx>
            <c:strRef>
              <c:f>'Total Loan Book'!$A$47</c:f>
            </c:strRef>
          </c:tx>
          <c:spPr>
            <a:ln cmpd="sng">
              <a:solidFill>
                <a:srgbClr val="EA4335"/>
              </a:solidFill>
            </a:ln>
          </c:spPr>
          <c:marker>
            <c:symbol val="none"/>
          </c:marker>
          <c:cat>
            <c:strRef>
              <c:f>'Total Loan Book'!$B$45:$O$45</c:f>
            </c:strRef>
          </c:cat>
          <c:val>
            <c:numRef>
              <c:f>'Total Loan Book'!$B$47:$O$47</c:f>
              <c:numCache/>
            </c:numRef>
          </c:val>
          <c:smooth val="1"/>
        </c:ser>
        <c:ser>
          <c:idx val="2"/>
          <c:order val="2"/>
          <c:tx>
            <c:strRef>
              <c:f>'Total Loan Book'!$A$48</c:f>
            </c:strRef>
          </c:tx>
          <c:spPr>
            <a:ln cmpd="sng">
              <a:solidFill>
                <a:srgbClr val="FBBC04"/>
              </a:solidFill>
            </a:ln>
          </c:spPr>
          <c:marker>
            <c:symbol val="none"/>
          </c:marker>
          <c:cat>
            <c:strRef>
              <c:f>'Total Loan Book'!$B$45:$O$45</c:f>
            </c:strRef>
          </c:cat>
          <c:val>
            <c:numRef>
              <c:f>'Total Loan Book'!$B$48:$O$48</c:f>
              <c:numCache/>
            </c:numRef>
          </c:val>
          <c:smooth val="1"/>
        </c:ser>
        <c:ser>
          <c:idx val="3"/>
          <c:order val="3"/>
          <c:tx>
            <c:strRef>
              <c:f>'Total Loan Book'!$A$49</c:f>
            </c:strRef>
          </c:tx>
          <c:spPr>
            <a:ln cmpd="sng">
              <a:solidFill>
                <a:srgbClr val="34A853"/>
              </a:solidFill>
            </a:ln>
          </c:spPr>
          <c:marker>
            <c:symbol val="none"/>
          </c:marker>
          <c:cat>
            <c:strRef>
              <c:f>'Total Loan Book'!$B$45:$O$45</c:f>
            </c:strRef>
          </c:cat>
          <c:val>
            <c:numRef>
              <c:f>'Total Loan Book'!$B$49:$O$49</c:f>
              <c:numCache/>
            </c:numRef>
          </c:val>
          <c:smooth val="1"/>
        </c:ser>
        <c:ser>
          <c:idx val="4"/>
          <c:order val="4"/>
          <c:tx>
            <c:strRef>
              <c:f>'Total Loan Book'!$A$50</c:f>
            </c:strRef>
          </c:tx>
          <c:spPr>
            <a:ln cmpd="sng">
              <a:solidFill>
                <a:schemeClr val="accent5"/>
              </a:solidFill>
            </a:ln>
          </c:spPr>
          <c:marker>
            <c:symbol val="none"/>
          </c:marker>
          <c:dPt>
            <c:idx val="10"/>
            <c:marker>
              <c:symbol val="none"/>
            </c:marker>
          </c:dPt>
          <c:dPt>
            <c:idx val="11"/>
            <c:marker>
              <c:symbol val="none"/>
            </c:marker>
          </c:dPt>
          <c:dLbls>
            <c:numFmt formatCode="General" sourceLinked="1"/>
            <c:txPr>
              <a:bodyPr/>
              <a:lstStyle/>
              <a:p>
                <a:pPr lvl="0">
                  <a:defRPr/>
                </a:pPr>
              </a:p>
            </c:txPr>
            <c:showLegendKey val="0"/>
            <c:showVal val="1"/>
            <c:showCatName val="0"/>
            <c:showSerName val="0"/>
            <c:showPercent val="0"/>
            <c:showBubbleSize val="0"/>
          </c:dLbls>
          <c:cat>
            <c:strRef>
              <c:f>'Total Loan Book'!$B$45:$O$45</c:f>
            </c:strRef>
          </c:cat>
          <c:val>
            <c:numRef>
              <c:f>'Total Loan Book'!$B$50:$O$50</c:f>
              <c:numCache/>
            </c:numRef>
          </c:val>
          <c:smooth val="1"/>
        </c:ser>
        <c:ser>
          <c:idx val="5"/>
          <c:order val="5"/>
          <c:tx>
            <c:strRef>
              <c:f>'Total Loan Book'!$A$52</c:f>
            </c:strRef>
          </c:tx>
          <c:spPr>
            <a:ln cmpd="sng">
              <a:solidFill>
                <a:schemeClr val="accent6"/>
              </a:solidFill>
            </a:ln>
          </c:spPr>
          <c:marker>
            <c:symbol val="none"/>
          </c:marker>
          <c:cat>
            <c:strRef>
              <c:f>'Total Loan Book'!$B$45:$O$45</c:f>
            </c:strRef>
          </c:cat>
          <c:val>
            <c:numRef>
              <c:f>'Total Loan Book'!$B$52:$O$52</c:f>
              <c:numCache/>
            </c:numRef>
          </c:val>
          <c:smooth val="1"/>
        </c:ser>
        <c:ser>
          <c:idx val="6"/>
          <c:order val="6"/>
          <c:tx>
            <c:strRef>
              <c:f>'Total Loan Book'!$A$51</c:f>
            </c:strRef>
          </c:tx>
          <c:spPr>
            <a:ln cmpd="sng">
              <a:solidFill>
                <a:schemeClr val="lt1"/>
              </a:solidFill>
            </a:ln>
          </c:spPr>
          <c:marker>
            <c:symbol val="none"/>
          </c:marker>
          <c:dLbls>
            <c:numFmt formatCode="General" sourceLinked="1"/>
            <c:txPr>
              <a:bodyPr/>
              <a:lstStyle/>
              <a:p>
                <a:pPr lvl="0">
                  <a:defRPr>
                    <a:solidFill>
                      <a:srgbClr val="46BDC6"/>
                    </a:solidFill>
                  </a:defRPr>
                </a:pPr>
              </a:p>
            </c:txPr>
            <c:showLegendKey val="0"/>
            <c:showVal val="1"/>
            <c:showCatName val="0"/>
            <c:showSerName val="0"/>
            <c:showPercent val="0"/>
            <c:showBubbleSize val="0"/>
          </c:dLbls>
          <c:cat>
            <c:strRef>
              <c:f>'Total Loan Book'!$B$45:$O$45</c:f>
            </c:strRef>
          </c:cat>
          <c:val>
            <c:numRef>
              <c:f>'Total Loan Book'!$B$51:$O$51</c:f>
              <c:numCache/>
            </c:numRef>
          </c:val>
          <c:smooth val="1"/>
        </c:ser>
        <c:axId val="2093739564"/>
        <c:axId val="778047486"/>
      </c:lineChart>
      <c:catAx>
        <c:axId val="20937395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t>
                </a:r>
              </a:p>
            </c:rich>
          </c:tx>
          <c:overlay val="0"/>
        </c:title>
        <c:numFmt formatCode="General" sourceLinked="1"/>
        <c:majorTickMark val="none"/>
        <c:minorTickMark val="none"/>
        <c:spPr/>
        <c:txPr>
          <a:bodyPr/>
          <a:lstStyle/>
          <a:p>
            <a:pPr lvl="0">
              <a:defRPr b="0">
                <a:solidFill>
                  <a:srgbClr val="000000"/>
                </a:solidFill>
                <a:latin typeface="+mn-lt"/>
              </a:defRPr>
            </a:pPr>
          </a:p>
        </c:txPr>
        <c:crossAx val="778047486"/>
      </c:catAx>
      <c:valAx>
        <c:axId val="778047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a:solidFill>
                  <a:srgbClr val="000000"/>
                </a:solidFill>
                <a:latin typeface="+mn-lt"/>
              </a:defRPr>
            </a:pPr>
          </a:p>
        </c:txPr>
        <c:crossAx val="2093739564"/>
      </c:valAx>
    </c:plotArea>
    <c:legend>
      <c:legendPos val="t"/>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Vintage loss rate</a:t>
            </a:r>
          </a:p>
        </c:rich>
      </c:tx>
      <c:overlay val="0"/>
    </c:title>
    <c:plotArea>
      <c:layout/>
      <c:lineChart>
        <c:varyColors val="0"/>
        <c:ser>
          <c:idx val="0"/>
          <c:order val="0"/>
          <c:tx>
            <c:strRef>
              <c:f>'Copy of Summary for deck'!$A$8</c:f>
            </c:strRef>
          </c:tx>
          <c:spPr>
            <a:ln cmpd="sng">
              <a:solidFill>
                <a:srgbClr val="4285F4"/>
              </a:solidFill>
            </a:ln>
          </c:spPr>
          <c:marker>
            <c:symbol val="none"/>
          </c:marker>
          <c:cat>
            <c:strRef>
              <c:f>'Copy of Summary for deck'!$B$2:$J$2</c:f>
            </c:strRef>
          </c:cat>
          <c:val>
            <c:numRef>
              <c:f>'Copy of Summary for deck'!$B$8:$J$8</c:f>
              <c:numCache/>
            </c:numRef>
          </c:val>
          <c:smooth val="0"/>
        </c:ser>
        <c:axId val="49387852"/>
        <c:axId val="1074509903"/>
      </c:lineChart>
      <c:catAx>
        <c:axId val="493878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4509903"/>
      </c:catAx>
      <c:valAx>
        <c:axId val="1074509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38785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ser>
          <c:idx val="0"/>
          <c:order val="0"/>
          <c:tx>
            <c:strRef>
              <c:f>'Copy of Summary for deck'!$A$9</c:f>
            </c:strRef>
          </c:tx>
          <c:spPr>
            <a:ln cmpd="sng">
              <a:solidFill>
                <a:srgbClr val="4285F4"/>
              </a:solidFill>
            </a:ln>
          </c:spPr>
          <c:marker>
            <c:symbol val="none"/>
          </c:marker>
          <c:cat>
            <c:strRef>
              <c:f>'Copy of Summary for deck'!$B$2:$P$2</c:f>
            </c:strRef>
          </c:cat>
          <c:val>
            <c:numRef>
              <c:f>'Copy of Summary for deck'!$B$9:$P$9</c:f>
              <c:numCache/>
            </c:numRef>
          </c:val>
          <c:smooth val="1"/>
        </c:ser>
        <c:ser>
          <c:idx val="1"/>
          <c:order val="1"/>
          <c:tx>
            <c:strRef>
              <c:f>'Copy of Summary for deck'!$A$10</c:f>
            </c:strRef>
          </c:tx>
          <c:spPr>
            <a:ln cmpd="sng">
              <a:solidFill>
                <a:srgbClr val="EA4335"/>
              </a:solidFill>
            </a:ln>
          </c:spPr>
          <c:marker>
            <c:symbol val="none"/>
          </c:marker>
          <c:cat>
            <c:strRef>
              <c:f>'Copy of Summary for deck'!$B$2:$P$2</c:f>
            </c:strRef>
          </c:cat>
          <c:val>
            <c:numRef>
              <c:f>'Copy of Summary for deck'!$B$10:$P$10</c:f>
              <c:numCache/>
            </c:numRef>
          </c:val>
          <c:smooth val="1"/>
        </c:ser>
        <c:ser>
          <c:idx val="2"/>
          <c:order val="2"/>
          <c:tx>
            <c:strRef>
              <c:f>'Copy of Summary for deck'!$A$11</c:f>
            </c:strRef>
          </c:tx>
          <c:spPr>
            <a:ln cmpd="sng">
              <a:solidFill>
                <a:srgbClr val="FBBC04"/>
              </a:solidFill>
            </a:ln>
          </c:spPr>
          <c:marker>
            <c:symbol val="none"/>
          </c:marker>
          <c:cat>
            <c:strRef>
              <c:f>'Copy of Summary for deck'!$B$2:$P$2</c:f>
            </c:strRef>
          </c:cat>
          <c:val>
            <c:numRef>
              <c:f>'Copy of Summary for deck'!$B$11:$P$11</c:f>
              <c:numCache/>
            </c:numRef>
          </c:val>
          <c:smooth val="1"/>
        </c:ser>
        <c:ser>
          <c:idx val="3"/>
          <c:order val="3"/>
          <c:tx>
            <c:strRef>
              <c:f>'Copy of Summary for deck'!$A$12</c:f>
            </c:strRef>
          </c:tx>
          <c:spPr>
            <a:ln cmpd="sng">
              <a:solidFill>
                <a:srgbClr val="34A853"/>
              </a:solidFill>
            </a:ln>
          </c:spPr>
          <c:marker>
            <c:symbol val="none"/>
          </c:marker>
          <c:cat>
            <c:strRef>
              <c:f>'Copy of Summary for deck'!$B$2:$P$2</c:f>
            </c:strRef>
          </c:cat>
          <c:val>
            <c:numRef>
              <c:f>'Copy of Summary for deck'!$B$12:$P$12</c:f>
              <c:numCache/>
            </c:numRef>
          </c:val>
          <c:smooth val="1"/>
        </c:ser>
        <c:axId val="496508714"/>
        <c:axId val="62807447"/>
      </c:lineChart>
      <c:catAx>
        <c:axId val="4965087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62807447"/>
      </c:catAx>
      <c:valAx>
        <c:axId val="6280744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6508714"/>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Credit Building Roll rates</a:t>
            </a:r>
          </a:p>
        </c:rich>
      </c:tx>
      <c:overlay val="0"/>
    </c:title>
    <c:plotArea>
      <c:layout/>
      <c:lineChart>
        <c:ser>
          <c:idx val="0"/>
          <c:order val="0"/>
          <c:tx>
            <c:strRef>
              <c:f>'Copy of Summary for deck'!$A$24</c:f>
            </c:strRef>
          </c:tx>
          <c:spPr>
            <a:ln cmpd="sng">
              <a:solidFill>
                <a:srgbClr val="4285F4"/>
              </a:solidFill>
            </a:ln>
          </c:spPr>
          <c:marker>
            <c:symbol val="none"/>
          </c:marker>
          <c:dPt>
            <c:idx val="2"/>
            <c:marker>
              <c:symbol val="none"/>
            </c:marker>
          </c:dPt>
          <c:dPt>
            <c:idx val="3"/>
            <c:marker>
              <c:symbol val="none"/>
            </c:marker>
          </c:dPt>
          <c:dPt>
            <c:idx val="4"/>
            <c:marker>
              <c:symbol val="none"/>
            </c:marker>
          </c:dPt>
          <c:dPt>
            <c:idx val="5"/>
            <c:marker>
              <c:symbol val="none"/>
            </c:marker>
          </c:dPt>
          <c:dPt>
            <c:idx val="7"/>
            <c:marker>
              <c:symbol val="none"/>
            </c:marker>
          </c:dPt>
          <c:dPt>
            <c:idx val="8"/>
            <c:marker>
              <c:symbol val="none"/>
            </c:marker>
          </c:dPt>
          <c:dPt>
            <c:idx val="9"/>
            <c:marker>
              <c:symbol val="none"/>
            </c:marker>
          </c:dPt>
          <c:dPt>
            <c:idx val="10"/>
            <c:marker>
              <c:symbol val="none"/>
            </c:marker>
          </c:dPt>
          <c:dLbls>
            <c:numFmt formatCode="General" sourceLinked="1"/>
            <c:txPr>
              <a:bodyPr/>
              <a:lstStyle/>
              <a:p>
                <a:pPr lvl="0">
                  <a:defRPr/>
                </a:pPr>
              </a:p>
            </c:txPr>
            <c:showLegendKey val="0"/>
            <c:showVal val="1"/>
            <c:showCatName val="0"/>
            <c:showSerName val="0"/>
            <c:showPercent val="0"/>
            <c:showBubbleSize val="0"/>
          </c:dLbls>
          <c:cat>
            <c:strRef>
              <c:f>'Copy of Summary for deck'!$B$17:$S$17</c:f>
            </c:strRef>
          </c:cat>
          <c:val>
            <c:numRef>
              <c:f>'Copy of Summary for deck'!$B$24:$S$24</c:f>
              <c:numCache/>
            </c:numRef>
          </c:val>
          <c:smooth val="1"/>
        </c:ser>
        <c:ser>
          <c:idx val="1"/>
          <c:order val="1"/>
          <c:tx>
            <c:strRef>
              <c:f>'Copy of Summary for deck'!$A$25</c:f>
            </c:strRef>
          </c:tx>
          <c:spPr>
            <a:ln cmpd="sng">
              <a:solidFill>
                <a:srgbClr val="EA4335"/>
              </a:solidFill>
            </a:ln>
          </c:spPr>
          <c:marker>
            <c:symbol val="none"/>
          </c:marker>
          <c:cat>
            <c:strRef>
              <c:f>'Copy of Summary for deck'!$B$17:$S$17</c:f>
            </c:strRef>
          </c:cat>
          <c:val>
            <c:numRef>
              <c:f>'Copy of Summary for deck'!$B$25:$S$25</c:f>
              <c:numCache/>
            </c:numRef>
          </c:val>
          <c:smooth val="1"/>
        </c:ser>
        <c:ser>
          <c:idx val="2"/>
          <c:order val="2"/>
          <c:tx>
            <c:strRef>
              <c:f>'Copy of Summary for deck'!$A$26</c:f>
            </c:strRef>
          </c:tx>
          <c:spPr>
            <a:ln cmpd="sng">
              <a:solidFill>
                <a:srgbClr val="FBBC04"/>
              </a:solidFill>
            </a:ln>
          </c:spPr>
          <c:marker>
            <c:symbol val="none"/>
          </c:marker>
          <c:cat>
            <c:strRef>
              <c:f>'Copy of Summary for deck'!$B$17:$S$17</c:f>
            </c:strRef>
          </c:cat>
          <c:val>
            <c:numRef>
              <c:f>'Copy of Summary for deck'!$B$26:$S$26</c:f>
              <c:numCache/>
            </c:numRef>
          </c:val>
          <c:smooth val="1"/>
        </c:ser>
        <c:ser>
          <c:idx val="3"/>
          <c:order val="3"/>
          <c:tx>
            <c:strRef>
              <c:f>'Copy of Summary for deck'!$A$27</c:f>
            </c:strRef>
          </c:tx>
          <c:spPr>
            <a:ln cmpd="sng">
              <a:solidFill>
                <a:srgbClr val="34A853"/>
              </a:solidFill>
            </a:ln>
          </c:spPr>
          <c:marker>
            <c:symbol val="none"/>
          </c:marker>
          <c:cat>
            <c:strRef>
              <c:f>'Copy of Summary for deck'!$B$17:$S$17</c:f>
            </c:strRef>
          </c:cat>
          <c:val>
            <c:numRef>
              <c:f>'Copy of Summary for deck'!$B$27:$S$27</c:f>
              <c:numCache/>
            </c:numRef>
          </c:val>
          <c:smooth val="1"/>
        </c:ser>
        <c:axId val="148226722"/>
        <c:axId val="1570868379"/>
      </c:lineChart>
      <c:catAx>
        <c:axId val="1482267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570868379"/>
      </c:catAx>
      <c:valAx>
        <c:axId val="1570868379"/>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22672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Cover Roll rates</a:t>
            </a:r>
          </a:p>
        </c:rich>
      </c:tx>
      <c:overlay val="0"/>
    </c:title>
    <c:plotArea>
      <c:layout/>
      <c:lineChart>
        <c:ser>
          <c:idx val="0"/>
          <c:order val="0"/>
          <c:tx>
            <c:strRef>
              <c:f>'Copy of Summary for deck'!$A$39</c:f>
            </c:strRef>
          </c:tx>
          <c:spPr>
            <a:ln cmpd="sng">
              <a:solidFill>
                <a:srgbClr val="4285F4"/>
              </a:solidFill>
            </a:ln>
          </c:spPr>
          <c:marker>
            <c:symbol val="none"/>
          </c:marker>
          <c:dPt>
            <c:idx val="1"/>
            <c:marker>
              <c:symbol val="none"/>
            </c:marker>
          </c:dPt>
          <c:dPt>
            <c:idx val="2"/>
            <c:marker>
              <c:symbol val="none"/>
            </c:marker>
          </c:dPt>
          <c:dPt>
            <c:idx val="3"/>
            <c:marker>
              <c:symbol val="none"/>
            </c:marker>
          </c:dPt>
          <c:dPt>
            <c:idx val="4"/>
            <c:marker>
              <c:symbol val="none"/>
            </c:marker>
          </c:dPt>
          <c:dPt>
            <c:idx val="5"/>
            <c:marker>
              <c:symbol val="none"/>
            </c:marker>
          </c:dPt>
          <c:dPt>
            <c:idx val="6"/>
            <c:marker>
              <c:symbol val="none"/>
            </c:marker>
          </c:dPt>
          <c:dPt>
            <c:idx val="7"/>
            <c:marker>
              <c:symbol val="none"/>
            </c:marker>
          </c:dPt>
          <c:dPt>
            <c:idx val="8"/>
            <c:marker>
              <c:symbol val="none"/>
            </c:marker>
          </c:dPt>
          <c:dLbls>
            <c:numFmt formatCode="General" sourceLinked="1"/>
            <c:txPr>
              <a:bodyPr/>
              <a:lstStyle/>
              <a:p>
                <a:pPr lvl="0">
                  <a:defRPr/>
                </a:pPr>
              </a:p>
            </c:txPr>
            <c:showLegendKey val="0"/>
            <c:showVal val="1"/>
            <c:showCatName val="0"/>
            <c:showSerName val="0"/>
            <c:showPercent val="0"/>
            <c:showBubbleSize val="0"/>
          </c:dLbls>
          <c:cat>
            <c:strRef>
              <c:f>'Copy of Summary for deck'!$B$32:$T$32</c:f>
            </c:strRef>
          </c:cat>
          <c:val>
            <c:numRef>
              <c:f>'Copy of Summary for deck'!$B$39:$T$39</c:f>
              <c:numCache/>
            </c:numRef>
          </c:val>
          <c:smooth val="1"/>
        </c:ser>
        <c:ser>
          <c:idx val="1"/>
          <c:order val="1"/>
          <c:tx>
            <c:strRef>
              <c:f>'Copy of Summary for deck'!$A$40</c:f>
            </c:strRef>
          </c:tx>
          <c:spPr>
            <a:ln cmpd="sng">
              <a:solidFill>
                <a:srgbClr val="EA4335"/>
              </a:solidFill>
            </a:ln>
          </c:spPr>
          <c:marker>
            <c:symbol val="none"/>
          </c:marker>
          <c:cat>
            <c:strRef>
              <c:f>'Copy of Summary for deck'!$B$32:$T$32</c:f>
            </c:strRef>
          </c:cat>
          <c:val>
            <c:numRef>
              <c:f>'Copy of Summary for deck'!$B$40:$T$40</c:f>
              <c:numCache/>
            </c:numRef>
          </c:val>
          <c:smooth val="1"/>
        </c:ser>
        <c:ser>
          <c:idx val="2"/>
          <c:order val="2"/>
          <c:tx>
            <c:strRef>
              <c:f>'Copy of Summary for deck'!$A$40</c:f>
            </c:strRef>
          </c:tx>
          <c:spPr>
            <a:ln cmpd="sng">
              <a:solidFill>
                <a:srgbClr val="FBBC04"/>
              </a:solidFill>
            </a:ln>
          </c:spPr>
          <c:marker>
            <c:symbol val="none"/>
          </c:marker>
          <c:cat>
            <c:strRef>
              <c:f>'Copy of Summary for deck'!$B$32:$T$32</c:f>
            </c:strRef>
          </c:cat>
          <c:val>
            <c:numRef>
              <c:f>'Copy of Summary for deck'!$B$40:$T$40</c:f>
              <c:numCache/>
            </c:numRef>
          </c:val>
          <c:smooth val="1"/>
        </c:ser>
        <c:ser>
          <c:idx val="3"/>
          <c:order val="3"/>
          <c:tx>
            <c:strRef>
              <c:f>'Copy of Summary for deck'!$A$41</c:f>
            </c:strRef>
          </c:tx>
          <c:spPr>
            <a:ln cmpd="sng">
              <a:solidFill>
                <a:srgbClr val="34A853"/>
              </a:solidFill>
            </a:ln>
          </c:spPr>
          <c:marker>
            <c:symbol val="none"/>
          </c:marker>
          <c:cat>
            <c:strRef>
              <c:f>'Copy of Summary for deck'!$B$32:$T$32</c:f>
            </c:strRef>
          </c:cat>
          <c:val>
            <c:numRef>
              <c:f>'Copy of Summary for deck'!$B$41:$T$41</c:f>
              <c:numCache/>
            </c:numRef>
          </c:val>
          <c:smooth val="1"/>
        </c:ser>
        <c:axId val="995933139"/>
        <c:axId val="699785856"/>
      </c:lineChart>
      <c:catAx>
        <c:axId val="9959331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699785856"/>
      </c:catAx>
      <c:valAx>
        <c:axId val="69978585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995933139"/>
      </c:valAx>
    </c:plotArea>
    <c:legend>
      <c:legendPos val="t"/>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ser>
          <c:idx val="0"/>
          <c:order val="0"/>
          <c:tx>
            <c:strRef>
              <c:f>'Copy of Summary for deck'!$A$54</c:f>
            </c:strRef>
          </c:tx>
          <c:spPr>
            <a:ln cmpd="sng">
              <a:solidFill>
                <a:srgbClr val="4285F4"/>
              </a:solidFill>
            </a:ln>
          </c:spPr>
          <c:marker>
            <c:symbol val="none"/>
          </c:marker>
          <c:dPt>
            <c:idx val="10"/>
            <c:marker>
              <c:symbol val="none"/>
            </c:marker>
          </c:dPt>
          <c:cat>
            <c:strRef>
              <c:f>'Copy of Summary for deck'!$B$47:$O$47</c:f>
            </c:strRef>
          </c:cat>
          <c:val>
            <c:numRef>
              <c:f>'Copy of Summary for deck'!$B$54:$O$54</c:f>
              <c:numCache/>
            </c:numRef>
          </c:val>
          <c:smooth val="1"/>
        </c:ser>
        <c:ser>
          <c:idx val="1"/>
          <c:order val="1"/>
          <c:tx>
            <c:strRef>
              <c:f>'Copy of Summary for deck'!$A$55</c:f>
            </c:strRef>
          </c:tx>
          <c:spPr>
            <a:ln cmpd="sng">
              <a:solidFill>
                <a:srgbClr val="EA4335"/>
              </a:solidFill>
            </a:ln>
          </c:spPr>
          <c:marker>
            <c:symbol val="none"/>
          </c:marker>
          <c:cat>
            <c:strRef>
              <c:f>'Copy of Summary for deck'!$B$47:$O$47</c:f>
            </c:strRef>
          </c:cat>
          <c:val>
            <c:numRef>
              <c:f>'Copy of Summary for deck'!$B$55:$O$55</c:f>
              <c:numCache/>
            </c:numRef>
          </c:val>
          <c:smooth val="1"/>
        </c:ser>
        <c:ser>
          <c:idx val="2"/>
          <c:order val="2"/>
          <c:tx>
            <c:strRef>
              <c:f>'Copy of Summary for deck'!$A$56</c:f>
            </c:strRef>
          </c:tx>
          <c:spPr>
            <a:ln cmpd="sng">
              <a:solidFill>
                <a:srgbClr val="FBBC04"/>
              </a:solidFill>
            </a:ln>
          </c:spPr>
          <c:marker>
            <c:symbol val="none"/>
          </c:marker>
          <c:cat>
            <c:strRef>
              <c:f>'Copy of Summary for deck'!$B$47:$O$47</c:f>
            </c:strRef>
          </c:cat>
          <c:val>
            <c:numRef>
              <c:f>'Copy of Summary for deck'!$B$56:$O$56</c:f>
              <c:numCache/>
            </c:numRef>
          </c:val>
          <c:smooth val="1"/>
        </c:ser>
        <c:ser>
          <c:idx val="3"/>
          <c:order val="3"/>
          <c:tx>
            <c:strRef>
              <c:f>'Copy of Summary for deck'!$A$57</c:f>
            </c:strRef>
          </c:tx>
          <c:spPr>
            <a:ln cmpd="sng">
              <a:solidFill>
                <a:srgbClr val="34A853"/>
              </a:solidFill>
            </a:ln>
          </c:spPr>
          <c:marker>
            <c:symbol val="none"/>
          </c:marker>
          <c:cat>
            <c:strRef>
              <c:f>'Copy of Summary for deck'!$B$47:$O$47</c:f>
            </c:strRef>
          </c:cat>
          <c:val>
            <c:numRef>
              <c:f>'Copy of Summary for deck'!$B$57:$O$57</c:f>
              <c:numCache/>
            </c:numRef>
          </c:val>
          <c:smooth val="1"/>
        </c:ser>
        <c:axId val="1258103877"/>
        <c:axId val="1467534073"/>
      </c:lineChart>
      <c:catAx>
        <c:axId val="12581038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7534073"/>
      </c:catAx>
      <c:valAx>
        <c:axId val="146753407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810387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Cohort loss rate</a:t>
            </a:r>
          </a:p>
        </c:rich>
      </c:tx>
      <c:overlay val="0"/>
    </c:title>
    <c:plotArea>
      <c:layout/>
      <c:lineChart>
        <c:varyColors val="0"/>
        <c:ser>
          <c:idx val="0"/>
          <c:order val="0"/>
          <c:tx>
            <c:strRef>
              <c:f>'Copy of Summary for deck'!$A$23</c:f>
            </c:strRef>
          </c:tx>
          <c:spPr>
            <a:ln cmpd="sng">
              <a:solidFill>
                <a:srgbClr val="4285F4"/>
              </a:solidFill>
            </a:ln>
          </c:spPr>
          <c:marker>
            <c:symbol val="none"/>
          </c:marker>
          <c:cat>
            <c:strRef>
              <c:f>'Copy of Summary for deck'!$B$17:$I$17</c:f>
            </c:strRef>
          </c:cat>
          <c:val>
            <c:numRef>
              <c:f>'Copy of Summary for deck'!$B$23:$I$23</c:f>
              <c:numCache/>
            </c:numRef>
          </c:val>
          <c:smooth val="0"/>
        </c:ser>
        <c:axId val="1841137705"/>
        <c:axId val="716836962"/>
      </c:lineChart>
      <c:catAx>
        <c:axId val="18411377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6836962"/>
      </c:catAx>
      <c:valAx>
        <c:axId val="7168369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113770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Cohort loss rate</a:t>
            </a:r>
          </a:p>
        </c:rich>
      </c:tx>
      <c:overlay val="0"/>
    </c:title>
    <c:plotArea>
      <c:layout/>
      <c:lineChart>
        <c:varyColors val="0"/>
        <c:ser>
          <c:idx val="0"/>
          <c:order val="0"/>
          <c:tx>
            <c:strRef>
              <c:f>'Copy of Summary for deck'!$A$38</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deck'!$B$32:$M$32</c:f>
            </c:strRef>
          </c:cat>
          <c:val>
            <c:numRef>
              <c:f>'Copy of Summary for deck'!$B$38:$M$38</c:f>
              <c:numCache/>
            </c:numRef>
          </c:val>
          <c:smooth val="1"/>
        </c:ser>
        <c:axId val="1093994779"/>
        <c:axId val="1012592372"/>
      </c:lineChart>
      <c:catAx>
        <c:axId val="10939947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012592372"/>
      </c:catAx>
      <c:valAx>
        <c:axId val="101259237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3994779"/>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Vintage loss rate</a:t>
            </a:r>
          </a:p>
        </c:rich>
      </c:tx>
      <c:overlay val="0"/>
    </c:title>
    <c:plotArea>
      <c:layout/>
      <c:lineChart>
        <c:varyColors val="0"/>
        <c:ser>
          <c:idx val="0"/>
          <c:order val="0"/>
          <c:tx>
            <c:strRef>
              <c:f>'Copy of Summary for deck'!$A$53</c:f>
            </c:strRef>
          </c:tx>
          <c:spPr>
            <a:ln cmpd="sng">
              <a:solidFill>
                <a:srgbClr val="4285F4"/>
              </a:solidFill>
            </a:ln>
          </c:spPr>
          <c:marker>
            <c:symbol val="none"/>
          </c:marker>
          <c:cat>
            <c:strRef>
              <c:f>'Copy of Summary for deck'!$B$47:$I$47</c:f>
            </c:strRef>
          </c:cat>
          <c:val>
            <c:numRef>
              <c:f>'Copy of Summary for deck'!$B$53:$I$53</c:f>
              <c:numCache/>
            </c:numRef>
          </c:val>
          <c:smooth val="0"/>
        </c:ser>
        <c:axId val="996069814"/>
        <c:axId val="349544984"/>
      </c:lineChart>
      <c:catAx>
        <c:axId val="9960698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49544984"/>
      </c:catAx>
      <c:valAx>
        <c:axId val="3495449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6069814"/>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CB daily withdrawal</a:t>
            </a:r>
          </a:p>
        </c:rich>
      </c:tx>
      <c:overlay val="0"/>
    </c:title>
    <c:plotArea>
      <c:layout/>
      <c:lineChart>
        <c:varyColors val="0"/>
        <c:axId val="1502696039"/>
        <c:axId val="645171143"/>
      </c:lineChart>
      <c:catAx>
        <c:axId val="15026960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day</a:t>
                </a:r>
              </a:p>
            </c:rich>
          </c:tx>
          <c:overlay val="0"/>
        </c:title>
        <c:numFmt formatCode="General" sourceLinked="1"/>
        <c:majorTickMark val="none"/>
        <c:minorTickMark val="none"/>
        <c:spPr/>
        <c:txPr>
          <a:bodyPr/>
          <a:lstStyle/>
          <a:p>
            <a:pPr lvl="0">
              <a:defRPr b="0">
                <a:solidFill>
                  <a:srgbClr val="000000"/>
                </a:solidFill>
                <a:latin typeface="+mn-lt"/>
              </a:defRPr>
            </a:pPr>
          </a:p>
        </c:txPr>
        <c:crossAx val="645171143"/>
      </c:catAx>
      <c:valAx>
        <c:axId val="645171143"/>
        <c:scaling>
          <c:orientation val="minMax"/>
        </c:scaling>
        <c:delete val="0"/>
        <c:axPos val="l"/>
        <c:tickLblPos val="nextTo"/>
        <c:spPr>
          <a:ln>
            <a:noFill/>
          </a:ln>
        </c:spPr>
        <c:crossAx val="150269603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CM %</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deck'!$H$317:$P$317</c:f>
              <c:numCache/>
            </c:numRef>
          </c:val>
          <c:smooth val="0"/>
        </c:ser>
        <c:axId val="1614671701"/>
        <c:axId val="1267004726"/>
      </c:lineChart>
      <c:catAx>
        <c:axId val="16146717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7004726"/>
      </c:catAx>
      <c:valAx>
        <c:axId val="1267004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4671701"/>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CM $</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deck'!$H$318:$P$318</c:f>
              <c:numCache/>
            </c:numRef>
          </c:val>
          <c:smooth val="0"/>
        </c:ser>
        <c:axId val="117026702"/>
        <c:axId val="568864486"/>
      </c:lineChart>
      <c:catAx>
        <c:axId val="1170267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8864486"/>
      </c:catAx>
      <c:valAx>
        <c:axId val="56886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026702"/>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ARPU</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deck'!$H$319:$P$319</c:f>
              <c:numCache/>
            </c:numRef>
          </c:val>
          <c:smooth val="0"/>
        </c:ser>
        <c:axId val="1495805943"/>
        <c:axId val="1274125129"/>
      </c:lineChart>
      <c:catAx>
        <c:axId val="14958059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4125129"/>
      </c:catAx>
      <c:valAx>
        <c:axId val="1274125129"/>
        <c:scaling>
          <c:orientation val="minMax"/>
          <c:max val="2.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5805943"/>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Losses %</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deck'!$H$322:$P$322</c:f>
              <c:numCache/>
            </c:numRef>
          </c:val>
          <c:smooth val="0"/>
        </c:ser>
        <c:axId val="1985228054"/>
        <c:axId val="1072836850"/>
      </c:lineChart>
      <c:catAx>
        <c:axId val="1985228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2836850"/>
      </c:catAx>
      <c:valAx>
        <c:axId val="1072836850"/>
        <c:scaling>
          <c:orientation val="minMax"/>
          <c:max val="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5228054"/>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Avg daily withdrawal $</a:t>
            </a:r>
          </a:p>
        </c:rich>
      </c:tx>
      <c:overlay val="0"/>
    </c:title>
    <c:plotArea>
      <c:layout/>
      <c:lineChart>
        <c:varyColors val="0"/>
        <c:ser>
          <c:idx val="0"/>
          <c:order val="0"/>
          <c:spPr>
            <a:ln cmpd="sng">
              <a:solidFill>
                <a:srgbClr val="4285F4"/>
              </a:solidFill>
            </a:ln>
          </c:spPr>
          <c:marker>
            <c:symbol val="none"/>
          </c:marker>
          <c:dPt>
            <c:idx val="7"/>
            <c:marker>
              <c:symbol val="none"/>
            </c:marker>
          </c:dPt>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deck'!$H$321:$P$321</c:f>
              <c:numCache/>
            </c:numRef>
          </c:val>
          <c:smooth val="0"/>
        </c:ser>
        <c:axId val="737965216"/>
        <c:axId val="1410267219"/>
      </c:lineChart>
      <c:catAx>
        <c:axId val="7379652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0267219"/>
      </c:catAx>
      <c:valAx>
        <c:axId val="1410267219"/>
        <c:scaling>
          <c:orientation val="minMax"/>
          <c:max val="3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7965216"/>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Withdrawal %</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deck'!$H$320:$P$320</c:f>
              <c:numCache/>
            </c:numRef>
          </c:val>
          <c:smooth val="0"/>
        </c:ser>
        <c:axId val="361687413"/>
        <c:axId val="1912873896"/>
      </c:lineChart>
      <c:catAx>
        <c:axId val="361687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2873896"/>
      </c:catAx>
      <c:valAx>
        <c:axId val="1912873896"/>
        <c:scaling>
          <c:orientation val="minMax"/>
          <c:max val="0.1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1687413"/>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Losses $</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deck'!$H$323:$P$323</c:f>
              <c:numCache/>
            </c:numRef>
          </c:val>
          <c:smooth val="0"/>
        </c:ser>
        <c:axId val="1463985466"/>
        <c:axId val="1165727325"/>
      </c:lineChart>
      <c:catAx>
        <c:axId val="14639854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5727325"/>
      </c:catAx>
      <c:valAx>
        <c:axId val="1165727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3985466"/>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Losses / user</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deck'!$H$324:$P$324</c:f>
              <c:numCache/>
            </c:numRef>
          </c:val>
          <c:smooth val="0"/>
        </c:ser>
        <c:axId val="1699685349"/>
        <c:axId val="1935116848"/>
      </c:lineChart>
      <c:catAx>
        <c:axId val="16996853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5116848"/>
      </c:catAx>
      <c:valAx>
        <c:axId val="19351168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9685349"/>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Monthly withdrawal $ / user</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deck'!$H$325:$P$325</c:f>
              <c:numCache/>
            </c:numRef>
          </c:val>
          <c:smooth val="0"/>
        </c:ser>
        <c:axId val="551050949"/>
        <c:axId val="387356454"/>
      </c:lineChart>
      <c:catAx>
        <c:axId val="5510509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7356454"/>
      </c:catAx>
      <c:valAx>
        <c:axId val="3873564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1050949"/>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Net income</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deck'!$H$326:$P$326</c:f>
              <c:numCache/>
            </c:numRef>
          </c:val>
          <c:smooth val="0"/>
        </c:ser>
        <c:axId val="813836520"/>
        <c:axId val="354665277"/>
      </c:lineChart>
      <c:catAx>
        <c:axId val="813836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54665277"/>
      </c:catAx>
      <c:valAx>
        <c:axId val="354665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3836520"/>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Outstanding loans</a:t>
            </a:r>
          </a:p>
        </c:rich>
      </c:tx>
      <c:overlay val="0"/>
    </c:title>
    <c:plotArea>
      <c:layout/>
      <c:lineChart>
        <c:varyColors val="0"/>
        <c:ser>
          <c:idx val="0"/>
          <c:order val="0"/>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Summary for deck'!$H$316:$P$316</c:f>
            </c:strRef>
          </c:cat>
          <c:val>
            <c:numRef>
              <c:f>'Copy of Summary for deck'!$H$327:$P$327</c:f>
              <c:numCache/>
            </c:numRef>
          </c:val>
          <c:smooth val="0"/>
        </c:ser>
        <c:axId val="1527178299"/>
        <c:axId val="1577385901"/>
      </c:lineChart>
      <c:catAx>
        <c:axId val="15271782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77385901"/>
      </c:catAx>
      <c:valAx>
        <c:axId val="1577385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7178299"/>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Costs / user</a:t>
            </a:r>
          </a:p>
        </c:rich>
      </c:tx>
      <c:overlay val="0"/>
    </c:title>
    <c:plotArea>
      <c:layout/>
      <c:barChart>
        <c:barDir val="col"/>
        <c:grouping val="stacked"/>
        <c:ser>
          <c:idx val="0"/>
          <c:order val="0"/>
          <c:tx>
            <c:v>Provision change</c:v>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'Copy of Summary for deck'!$H$329:$P$329</c:f>
            </c:strRef>
          </c:cat>
          <c:val>
            <c:numRef>
              <c:f>'Copy of Summary for deck'!$H$330:$P$330</c:f>
              <c:numCache/>
            </c:numRef>
          </c:val>
        </c:ser>
        <c:ser>
          <c:idx val="1"/>
          <c:order val="1"/>
          <c:tx>
            <c:v>Scoring cost</c:v>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'Copy of Summary for deck'!$H$329:$P$329</c:f>
            </c:strRef>
          </c:cat>
          <c:val>
            <c:numRef>
              <c:f>'Copy of Summary for deck'!$H$331:$P$331</c:f>
              <c:numCache/>
            </c:numRef>
          </c:val>
        </c:ser>
        <c:ser>
          <c:idx val="2"/>
          <c:order val="2"/>
          <c:tx>
            <c:v>Write off</c:v>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'Copy of Summary for deck'!$H$329:$P$329</c:f>
            </c:strRef>
          </c:cat>
          <c:val>
            <c:numRef>
              <c:f>'Copy of Summary for deck'!$H$332:$P$332</c:f>
              <c:numCache/>
            </c:numRef>
          </c:val>
        </c:ser>
        <c:overlap val="100"/>
        <c:axId val="384840888"/>
        <c:axId val="1544585234"/>
      </c:barChart>
      <c:catAx>
        <c:axId val="3848408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544585234"/>
      </c:catAx>
      <c:valAx>
        <c:axId val="1544585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4840888"/>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Vintage loss rate</a:t>
            </a:r>
          </a:p>
        </c:rich>
      </c:tx>
      <c:overlay val="0"/>
    </c:title>
    <c:plotArea>
      <c:layout/>
      <c:lineChart>
        <c:varyColors val="0"/>
        <c:ser>
          <c:idx val="0"/>
          <c:order val="0"/>
          <c:tx>
            <c:strRef>
              <c:f>'Summary for deck'!$A$8</c:f>
            </c:strRef>
          </c:tx>
          <c:spPr>
            <a:ln cmpd="sng">
              <a:solidFill>
                <a:srgbClr val="4285F4"/>
              </a:solidFill>
            </a:ln>
          </c:spPr>
          <c:marker>
            <c:symbol val="none"/>
          </c:marker>
          <c:cat>
            <c:strRef>
              <c:f>'Summary for deck'!$B$2:$K$2</c:f>
            </c:strRef>
          </c:cat>
          <c:val>
            <c:numRef>
              <c:f>'Summary for deck'!$B$8:$K$8</c:f>
              <c:numCache/>
            </c:numRef>
          </c:val>
          <c:smooth val="0"/>
        </c:ser>
        <c:axId val="304966634"/>
        <c:axId val="1933815226"/>
      </c:lineChart>
      <c:catAx>
        <c:axId val="3049666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3815226"/>
      </c:catAx>
      <c:valAx>
        <c:axId val="19338152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4966634"/>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ser>
          <c:idx val="0"/>
          <c:order val="0"/>
          <c:tx>
            <c:strRef>
              <c:f>'Summary for deck'!$A$9</c:f>
            </c:strRef>
          </c:tx>
          <c:spPr>
            <a:ln cmpd="sng">
              <a:solidFill>
                <a:srgbClr val="4285F4"/>
              </a:solidFill>
            </a:ln>
          </c:spPr>
          <c:marker>
            <c:symbol val="none"/>
          </c:marker>
          <c:cat>
            <c:strRef>
              <c:f>'Summary for deck'!$B$2:$N$2</c:f>
            </c:strRef>
          </c:cat>
          <c:val>
            <c:numRef>
              <c:f>'Summary for deck'!$B$9:$N$9</c:f>
              <c:numCache/>
            </c:numRef>
          </c:val>
          <c:smooth val="1"/>
        </c:ser>
        <c:ser>
          <c:idx val="1"/>
          <c:order val="1"/>
          <c:tx>
            <c:strRef>
              <c:f>'Summary for deck'!$A$10</c:f>
            </c:strRef>
          </c:tx>
          <c:spPr>
            <a:ln cmpd="sng">
              <a:solidFill>
                <a:srgbClr val="EA4335"/>
              </a:solidFill>
            </a:ln>
          </c:spPr>
          <c:marker>
            <c:symbol val="none"/>
          </c:marker>
          <c:cat>
            <c:strRef>
              <c:f>'Summary for deck'!$B$2:$N$2</c:f>
            </c:strRef>
          </c:cat>
          <c:val>
            <c:numRef>
              <c:f>'Summary for deck'!$B$10:$N$10</c:f>
              <c:numCache/>
            </c:numRef>
          </c:val>
          <c:smooth val="1"/>
        </c:ser>
        <c:ser>
          <c:idx val="2"/>
          <c:order val="2"/>
          <c:tx>
            <c:strRef>
              <c:f>'Summary for deck'!$A$11</c:f>
            </c:strRef>
          </c:tx>
          <c:spPr>
            <a:ln cmpd="sng">
              <a:solidFill>
                <a:srgbClr val="FBBC04"/>
              </a:solidFill>
            </a:ln>
          </c:spPr>
          <c:marker>
            <c:symbol val="none"/>
          </c:marker>
          <c:cat>
            <c:strRef>
              <c:f>'Summary for deck'!$B$2:$N$2</c:f>
            </c:strRef>
          </c:cat>
          <c:val>
            <c:numRef>
              <c:f>'Summary for deck'!$B$11:$N$11</c:f>
              <c:numCache/>
            </c:numRef>
          </c:val>
          <c:smooth val="1"/>
        </c:ser>
        <c:ser>
          <c:idx val="3"/>
          <c:order val="3"/>
          <c:tx>
            <c:strRef>
              <c:f>'Summary for deck'!$A$12</c:f>
            </c:strRef>
          </c:tx>
          <c:spPr>
            <a:ln cmpd="sng">
              <a:solidFill>
                <a:srgbClr val="34A853"/>
              </a:solidFill>
            </a:ln>
          </c:spPr>
          <c:marker>
            <c:symbol val="none"/>
          </c:marker>
          <c:cat>
            <c:strRef>
              <c:f>'Summary for deck'!$B$2:$N$2</c:f>
            </c:strRef>
          </c:cat>
          <c:val>
            <c:numRef>
              <c:f>'Summary for deck'!$B$12:$N$12</c:f>
              <c:numCache/>
            </c:numRef>
          </c:val>
          <c:smooth val="1"/>
        </c:ser>
        <c:axId val="633134762"/>
        <c:axId val="1803566646"/>
      </c:lineChart>
      <c:catAx>
        <c:axId val="6331347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3566646"/>
      </c:catAx>
      <c:valAx>
        <c:axId val="180356664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3134762"/>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axId val="1142291304"/>
        <c:axId val="970495488"/>
      </c:lineChart>
      <c:catAx>
        <c:axId val="11422913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0495488"/>
      </c:catAx>
      <c:valAx>
        <c:axId val="970495488"/>
        <c:scaling>
          <c:orientation val="minMax"/>
        </c:scaling>
        <c:delete val="0"/>
        <c:axPos val="l"/>
        <c:tickLblPos val="nextTo"/>
        <c:spPr>
          <a:ln>
            <a:noFill/>
          </a:ln>
        </c:spPr>
        <c:crossAx val="1142291304"/>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ser>
          <c:idx val="0"/>
          <c:order val="0"/>
          <c:tx>
            <c:strRef>
              <c:f>'Summary for deck'!$A$39:$C$39</c:f>
            </c:strRef>
          </c:tx>
          <c:spPr>
            <a:ln cmpd="sng">
              <a:solidFill>
                <a:srgbClr val="4285F4"/>
              </a:solidFill>
            </a:ln>
          </c:spPr>
          <c:marker>
            <c:symbol val="none"/>
          </c:marker>
          <c:dPt>
            <c:idx val="1"/>
            <c:marker>
              <c:symbol val="none"/>
            </c:marker>
          </c:dPt>
          <c:dPt>
            <c:idx val="2"/>
            <c:marker>
              <c:symbol val="none"/>
            </c:marker>
          </c:dPt>
          <c:dPt>
            <c:idx val="3"/>
            <c:marker>
              <c:symbol val="none"/>
            </c:marker>
          </c:dPt>
          <c:dPt>
            <c:idx val="4"/>
            <c:marker>
              <c:symbol val="none"/>
            </c:marker>
          </c:dPt>
          <c:dPt>
            <c:idx val="5"/>
            <c:marker>
              <c:symbol val="none"/>
            </c:marker>
          </c:dPt>
          <c:dPt>
            <c:idx val="6"/>
            <c:marker>
              <c:symbol val="none"/>
            </c:marker>
          </c:dPt>
          <c:dPt>
            <c:idx val="7"/>
            <c:marker>
              <c:symbol val="none"/>
            </c:marker>
          </c:dPt>
          <c:dPt>
            <c:idx val="8"/>
            <c:marker>
              <c:symbol val="none"/>
            </c:marker>
          </c:dPt>
          <c:dLbls>
            <c:numFmt formatCode="General" sourceLinked="1"/>
            <c:txPr>
              <a:bodyPr/>
              <a:lstStyle/>
              <a:p>
                <a:pPr lvl="0">
                  <a:defRPr/>
                </a:pPr>
              </a:p>
            </c:txPr>
            <c:showLegendKey val="0"/>
            <c:showVal val="1"/>
            <c:showCatName val="0"/>
            <c:showSerName val="0"/>
            <c:showPercent val="0"/>
            <c:showBubbleSize val="0"/>
          </c:dLbls>
          <c:cat>
            <c:strRef>
              <c:f>'Summary for deck'!$D$32:$N$32</c:f>
            </c:strRef>
          </c:cat>
          <c:val>
            <c:numRef>
              <c:f>'Summary for deck'!$D$39:$N$39</c:f>
              <c:numCache/>
            </c:numRef>
          </c:val>
          <c:smooth val="1"/>
        </c:ser>
        <c:ser>
          <c:idx val="1"/>
          <c:order val="1"/>
          <c:tx>
            <c:strRef>
              <c:f>'Summary for deck'!$A$40:$C$40</c:f>
            </c:strRef>
          </c:tx>
          <c:spPr>
            <a:ln cmpd="sng">
              <a:solidFill>
                <a:srgbClr val="EA4335"/>
              </a:solidFill>
            </a:ln>
          </c:spPr>
          <c:marker>
            <c:symbol val="none"/>
          </c:marker>
          <c:cat>
            <c:strRef>
              <c:f>'Summary for deck'!$D$32:$N$32</c:f>
            </c:strRef>
          </c:cat>
          <c:val>
            <c:numRef>
              <c:f>'Summary for deck'!$D$40:$N$40</c:f>
              <c:numCache/>
            </c:numRef>
          </c:val>
          <c:smooth val="1"/>
        </c:ser>
        <c:ser>
          <c:idx val="2"/>
          <c:order val="2"/>
          <c:tx>
            <c:strRef>
              <c:f>'Summary for deck'!$A$41:$C$41</c:f>
            </c:strRef>
          </c:tx>
          <c:spPr>
            <a:ln cmpd="sng">
              <a:solidFill>
                <a:srgbClr val="FBBC04"/>
              </a:solidFill>
            </a:ln>
          </c:spPr>
          <c:marker>
            <c:symbol val="none"/>
          </c:marker>
          <c:cat>
            <c:strRef>
              <c:f>'Summary for deck'!$D$32:$N$32</c:f>
            </c:strRef>
          </c:cat>
          <c:val>
            <c:numRef>
              <c:f>'Summary for deck'!$D$41:$N$41</c:f>
              <c:numCache/>
            </c:numRef>
          </c:val>
          <c:smooth val="1"/>
        </c:ser>
        <c:ser>
          <c:idx val="3"/>
          <c:order val="3"/>
          <c:tx>
            <c:strRef>
              <c:f>'Summary for deck'!$A$42:$C$42</c:f>
            </c:strRef>
          </c:tx>
          <c:spPr>
            <a:ln cmpd="sng">
              <a:solidFill>
                <a:srgbClr val="34A853"/>
              </a:solidFill>
            </a:ln>
          </c:spPr>
          <c:marker>
            <c:symbol val="none"/>
          </c:marker>
          <c:cat>
            <c:strRef>
              <c:f>'Summary for deck'!$D$32:$N$32</c:f>
            </c:strRef>
          </c:cat>
          <c:val>
            <c:numRef>
              <c:f>'Summary for deck'!$D$42:$N$42</c:f>
              <c:numCache/>
            </c:numRef>
          </c:val>
          <c:smooth val="1"/>
        </c:ser>
        <c:axId val="472683309"/>
        <c:axId val="711922412"/>
      </c:lineChart>
      <c:catAx>
        <c:axId val="4726833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711922412"/>
      </c:catAx>
      <c:valAx>
        <c:axId val="71192241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472683309"/>
      </c:valAx>
    </c:plotArea>
    <c:legend>
      <c:legendPos val="t"/>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Roll rates</a:t>
            </a:r>
          </a:p>
        </c:rich>
      </c:tx>
      <c:overlay val="0"/>
    </c:title>
    <c:plotArea>
      <c:layout/>
      <c:lineChart>
        <c:axId val="423621990"/>
        <c:axId val="1201714583"/>
      </c:lineChart>
      <c:catAx>
        <c:axId val="4236219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1714583"/>
      </c:catAx>
      <c:valAx>
        <c:axId val="1201714583"/>
        <c:scaling>
          <c:orientation val="minMax"/>
        </c:scaling>
        <c:delete val="0"/>
        <c:axPos val="l"/>
        <c:tickLblPos val="nextTo"/>
        <c:spPr>
          <a:ln>
            <a:noFill/>
          </a:ln>
        </c:spPr>
        <c:crossAx val="423621990"/>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Cohort loss rate</a:t>
            </a:r>
          </a:p>
        </c:rich>
      </c:tx>
      <c:overlay val="0"/>
    </c:title>
    <c:plotArea>
      <c:layout/>
      <c:lineChart>
        <c:varyColors val="0"/>
        <c:axId val="425355366"/>
        <c:axId val="837851478"/>
      </c:lineChart>
      <c:catAx>
        <c:axId val="4253553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7851478"/>
      </c:catAx>
      <c:valAx>
        <c:axId val="837851478"/>
        <c:scaling>
          <c:orientation val="minMax"/>
        </c:scaling>
        <c:delete val="0"/>
        <c:axPos val="l"/>
        <c:tickLblPos val="nextTo"/>
        <c:spPr>
          <a:ln>
            <a:noFill/>
          </a:ln>
        </c:spPr>
        <c:crossAx val="425355366"/>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Cohort loss rate</a:t>
            </a:r>
          </a:p>
        </c:rich>
      </c:tx>
      <c:overlay val="0"/>
    </c:title>
    <c:plotArea>
      <c:layout/>
      <c:lineChart>
        <c:varyColors val="0"/>
        <c:ser>
          <c:idx val="0"/>
          <c:order val="0"/>
          <c:tx>
            <c:strRef>
              <c:f>'Summary for deck'!$A$38:$C$38</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'Summary for deck'!$D$32:$J$32</c:f>
            </c:strRef>
          </c:cat>
          <c:val>
            <c:numRef>
              <c:f>'Summary for deck'!$D$38:$J$38</c:f>
              <c:numCache/>
            </c:numRef>
          </c:val>
          <c:smooth val="1"/>
        </c:ser>
        <c:axId val="1069460098"/>
        <c:axId val="78523424"/>
      </c:lineChart>
      <c:catAx>
        <c:axId val="10694600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78523424"/>
      </c:catAx>
      <c:valAx>
        <c:axId val="7852342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9460098"/>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Vintage loss rate</a:t>
            </a:r>
          </a:p>
        </c:rich>
      </c:tx>
      <c:overlay val="0"/>
    </c:title>
    <c:plotArea>
      <c:layout/>
      <c:lineChart>
        <c:varyColors val="0"/>
        <c:axId val="834246812"/>
        <c:axId val="703766709"/>
      </c:lineChart>
      <c:catAx>
        <c:axId val="8342468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3766709"/>
      </c:catAx>
      <c:valAx>
        <c:axId val="703766709"/>
        <c:scaling>
          <c:orientation val="minMax"/>
        </c:scaling>
        <c:delete val="0"/>
        <c:axPos val="l"/>
        <c:tickLblPos val="nextTo"/>
        <c:spPr>
          <a:ln>
            <a:noFill/>
          </a:ln>
        </c:spPr>
        <c:crossAx val="834246812"/>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Withdraw/total line</a:t>
            </a:r>
          </a:p>
        </c:rich>
      </c:tx>
      <c:overlay val="0"/>
    </c:title>
    <c:plotArea>
      <c:layout/>
      <c:lineChart>
        <c:varyColors val="0"/>
        <c:axId val="132551895"/>
        <c:axId val="1530370351"/>
      </c:lineChart>
      <c:catAx>
        <c:axId val="1325518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0370351"/>
      </c:catAx>
      <c:valAx>
        <c:axId val="1530370351"/>
        <c:scaling>
          <c:orientation val="minMax"/>
        </c:scaling>
        <c:delete val="0"/>
        <c:axPos val="l"/>
        <c:tickLblPos val="nextTo"/>
        <c:spPr>
          <a:ln>
            <a:noFill/>
          </a:ln>
        </c:spPr>
        <c:crossAx val="132551895"/>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'Loss and dq'!$A$2</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dq'!$B$1:$Z$1</c:f>
            </c:strRef>
          </c:cat>
          <c:val>
            <c:numRef>
              <c:f>'Loss and dq'!$B$2:$Z$2</c:f>
              <c:numCache/>
            </c:numRef>
          </c:val>
          <c:smooth val="1"/>
        </c:ser>
        <c:ser>
          <c:idx val="1"/>
          <c:order val="1"/>
          <c:tx>
            <c:strRef>
              <c:f>'Loss and dq'!$A$3</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dq'!$B$1:$Z$1</c:f>
            </c:strRef>
          </c:cat>
          <c:val>
            <c:numRef>
              <c:f>'Loss and dq'!$B$3:$Z$3</c:f>
              <c:numCache/>
            </c:numRef>
          </c:val>
          <c:smooth val="1"/>
        </c:ser>
        <c:axId val="1332053062"/>
        <c:axId val="290177653"/>
      </c:lineChart>
      <c:catAx>
        <c:axId val="13320530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100">
                <a:solidFill>
                  <a:srgbClr val="000000"/>
                </a:solidFill>
                <a:latin typeface="+mn-lt"/>
              </a:defRPr>
            </a:pPr>
          </a:p>
        </c:txPr>
        <c:crossAx val="290177653"/>
      </c:catAx>
      <c:valAx>
        <c:axId val="290177653"/>
        <c:scaling>
          <c:orientation val="minMax"/>
          <c:max val="0.3"/>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2053062"/>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'Loss and dq'!$A$7</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dq'!$B$6:$Z$6</c:f>
            </c:strRef>
          </c:cat>
          <c:val>
            <c:numRef>
              <c:f>'Loss and dq'!$B$7:$Z$7</c:f>
              <c:numCache/>
            </c:numRef>
          </c:val>
          <c:smooth val="1"/>
        </c:ser>
        <c:ser>
          <c:idx val="1"/>
          <c:order val="1"/>
          <c:tx>
            <c:strRef>
              <c:f>'Loss and dq'!$A$8</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dq'!$B$6:$Z$6</c:f>
            </c:strRef>
          </c:cat>
          <c:val>
            <c:numRef>
              <c:f>'Loss and dq'!$B$8:$Z$8</c:f>
              <c:numCache/>
            </c:numRef>
          </c:val>
          <c:smooth val="1"/>
        </c:ser>
        <c:axId val="443124410"/>
        <c:axId val="332896703"/>
      </c:lineChart>
      <c:catAx>
        <c:axId val="4431244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100">
                <a:solidFill>
                  <a:srgbClr val="000000"/>
                </a:solidFill>
                <a:latin typeface="+mn-lt"/>
              </a:defRPr>
            </a:pPr>
          </a:p>
        </c:txPr>
        <c:crossAx val="332896703"/>
      </c:catAx>
      <c:valAx>
        <c:axId val="332896703"/>
        <c:scaling>
          <c:orientation val="minMax"/>
          <c:max val="0.6"/>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3124410"/>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'Loss and dq'!$A$12</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dq'!$B$11:$L$11</c:f>
            </c:strRef>
          </c:cat>
          <c:val>
            <c:numRef>
              <c:f>'Loss and dq'!$B$12:$L$12</c:f>
              <c:numCache/>
            </c:numRef>
          </c:val>
          <c:smooth val="1"/>
        </c:ser>
        <c:ser>
          <c:idx val="1"/>
          <c:order val="1"/>
          <c:tx>
            <c:strRef>
              <c:f>'Loss and dq'!$A$13</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dq'!$B$11:$L$11</c:f>
            </c:strRef>
          </c:cat>
          <c:val>
            <c:numRef>
              <c:f>'Loss and dq'!$B$13:$L$13</c:f>
              <c:numCache/>
            </c:numRef>
          </c:val>
          <c:smooth val="1"/>
        </c:ser>
        <c:axId val="1264694319"/>
        <c:axId val="949613344"/>
      </c:lineChart>
      <c:catAx>
        <c:axId val="12646943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100">
                <a:solidFill>
                  <a:srgbClr val="000000"/>
                </a:solidFill>
                <a:latin typeface="+mn-lt"/>
              </a:defRPr>
            </a:pPr>
          </a:p>
        </c:txPr>
        <c:crossAx val="949613344"/>
      </c:catAx>
      <c:valAx>
        <c:axId val="9496133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1264694319"/>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'Loss and dq'!$A$17</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dq'!$B$16:$Z$16</c:f>
            </c:strRef>
          </c:cat>
          <c:val>
            <c:numRef>
              <c:f>'Loss and dq'!$B$17:$Z$17</c:f>
              <c:numCache/>
            </c:numRef>
          </c:val>
          <c:smooth val="1"/>
        </c:ser>
        <c:ser>
          <c:idx val="1"/>
          <c:order val="1"/>
          <c:tx>
            <c:strRef>
              <c:f>'Loss and dq'!$A$18</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'Loss and dq'!$B$16:$Z$16</c:f>
            </c:strRef>
          </c:cat>
          <c:val>
            <c:numRef>
              <c:f>'Loss and dq'!$B$18:$Z$18</c:f>
              <c:numCache/>
            </c:numRef>
          </c:val>
          <c:smooth val="1"/>
        </c:ser>
        <c:axId val="1740935259"/>
        <c:axId val="1846210664"/>
      </c:lineChart>
      <c:catAx>
        <c:axId val="17409352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100">
                <a:solidFill>
                  <a:srgbClr val="000000"/>
                </a:solidFill>
                <a:latin typeface="+mn-lt"/>
              </a:defRPr>
            </a:pPr>
          </a:p>
        </c:txPr>
        <c:crossAx val="1846210664"/>
      </c:catAx>
      <c:valAx>
        <c:axId val="1846210664"/>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0935259"/>
      </c:valAx>
    </c:plotArea>
    <c:legend>
      <c:legendPos val="r"/>
      <c:overlay val="0"/>
      <c:txPr>
        <a:bodyPr/>
        <a:lstStyle/>
        <a:p>
          <a:pPr lvl="0">
            <a:defRPr b="0">
              <a:solidFill>
                <a:srgbClr val="1A1A1A"/>
              </a:solidFill>
              <a:latin typeface="+mn-lt"/>
            </a:defRPr>
          </a:pPr>
        </a:p>
      </c:txPr>
    </c:legend>
    <c:plotVisOnly val="1"/>
  </c:chart>
</c:chartSpace>
</file>

<file path=xl/drawings/_rels/drawing2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2.xml.rels><?xml version="1.0" encoding="UTF-8" standalone="yes"?><Relationships xmlns="http://schemas.openxmlformats.org/package/2006/relationships"><Relationship Id="rId20" Type="http://schemas.openxmlformats.org/officeDocument/2006/relationships/chart" Target="../charts/chart21.xml"/><Relationship Id="rId11" Type="http://schemas.openxmlformats.org/officeDocument/2006/relationships/chart" Target="../charts/chart12.xml"/><Relationship Id="rId10" Type="http://schemas.openxmlformats.org/officeDocument/2006/relationships/chart" Target="../charts/chart11.xml"/><Relationship Id="rId21" Type="http://schemas.openxmlformats.org/officeDocument/2006/relationships/chart" Target="../charts/chart22.xml"/><Relationship Id="rId13" Type="http://schemas.openxmlformats.org/officeDocument/2006/relationships/chart" Target="../charts/chart14.xml"/><Relationship Id="rId12" Type="http://schemas.openxmlformats.org/officeDocument/2006/relationships/chart" Target="../charts/chart13.xml"/><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9" Type="http://schemas.openxmlformats.org/officeDocument/2006/relationships/chart" Target="../charts/chart10.xml"/><Relationship Id="rId15" Type="http://schemas.openxmlformats.org/officeDocument/2006/relationships/chart" Target="../charts/chart16.xml"/><Relationship Id="rId14" Type="http://schemas.openxmlformats.org/officeDocument/2006/relationships/chart" Target="../charts/chart15.xml"/><Relationship Id="rId17" Type="http://schemas.openxmlformats.org/officeDocument/2006/relationships/chart" Target="../charts/chart18.xml"/><Relationship Id="rId16" Type="http://schemas.openxmlformats.org/officeDocument/2006/relationships/chart" Target="../charts/chart17.xml"/><Relationship Id="rId5" Type="http://schemas.openxmlformats.org/officeDocument/2006/relationships/chart" Target="../charts/chart6.xml"/><Relationship Id="rId19" Type="http://schemas.openxmlformats.org/officeDocument/2006/relationships/chart" Target="../charts/chart20.xml"/><Relationship Id="rId6" Type="http://schemas.openxmlformats.org/officeDocument/2006/relationships/chart" Target="../charts/chart7.xml"/><Relationship Id="rId18" Type="http://schemas.openxmlformats.org/officeDocument/2006/relationships/chart" Target="../charts/chart19.xml"/><Relationship Id="rId7" Type="http://schemas.openxmlformats.org/officeDocument/2006/relationships/chart" Target="../charts/chart8.xml"/><Relationship Id="rId8" Type="http://schemas.openxmlformats.org/officeDocument/2006/relationships/chart" Target="../charts/chart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 Id="rId3" Type="http://schemas.openxmlformats.org/officeDocument/2006/relationships/chart" Target="../charts/chart25.xml"/><Relationship Id="rId4" Type="http://schemas.openxmlformats.org/officeDocument/2006/relationships/chart" Target="../charts/chart26.xml"/><Relationship Id="rId9" Type="http://schemas.openxmlformats.org/officeDocument/2006/relationships/chart" Target="../charts/chart31.xml"/><Relationship Id="rId5" Type="http://schemas.openxmlformats.org/officeDocument/2006/relationships/chart" Target="../charts/chart27.xml"/><Relationship Id="rId6" Type="http://schemas.openxmlformats.org/officeDocument/2006/relationships/chart" Target="../charts/chart28.xml"/><Relationship Id="rId7" Type="http://schemas.openxmlformats.org/officeDocument/2006/relationships/chart" Target="../charts/chart29.xml"/><Relationship Id="rId8"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647700</xdr:colOff>
      <xdr:row>55</xdr:row>
      <xdr:rowOff>66675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24</xdr:col>
      <xdr:colOff>38100</xdr:colOff>
      <xdr:row>1</xdr:row>
      <xdr:rowOff>9525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228600</xdr:colOff>
      <xdr:row>4</xdr:row>
      <xdr:rowOff>95250</xdr:rowOff>
    </xdr:from>
    <xdr:ext cx="11296650" cy="48672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438150</xdr:colOff>
      <xdr:row>33</xdr:row>
      <xdr:rowOff>57150</xdr:rowOff>
    </xdr:from>
    <xdr:ext cx="9286875" cy="3981450"/>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20</xdr:col>
      <xdr:colOff>581025</xdr:colOff>
      <xdr:row>62</xdr:row>
      <xdr:rowOff>180975</xdr:rowOff>
    </xdr:from>
    <xdr:ext cx="10944225" cy="3981450"/>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18</xdr:col>
      <xdr:colOff>647700</xdr:colOff>
      <xdr:row>76</xdr:row>
      <xdr:rowOff>171450</xdr:rowOff>
    </xdr:from>
    <xdr:ext cx="8458200" cy="3638550"/>
    <xdr:graphicFrame>
      <xdr:nvGraphicFramePr>
        <xdr:cNvPr id="6" name="Chart 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38100</xdr:colOff>
      <xdr:row>18</xdr:row>
      <xdr:rowOff>142875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22</xdr:col>
      <xdr:colOff>228600</xdr:colOff>
      <xdr:row>43</xdr:row>
      <xdr:rowOff>171450</xdr:rowOff>
    </xdr:from>
    <xdr:ext cx="5610225" cy="3486150"/>
    <xdr:graphicFrame>
      <xdr:nvGraphicFramePr>
        <xdr:cNvPr id="8" name="Chart 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23</xdr:col>
      <xdr:colOff>419100</xdr:colOff>
      <xdr:row>71</xdr:row>
      <xdr:rowOff>28575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xdr:col>
      <xdr:colOff>257175</xdr:colOff>
      <xdr:row>277</xdr:row>
      <xdr:rowOff>104775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xdr:col>
      <xdr:colOff>561975</xdr:colOff>
      <xdr:row>336</xdr:row>
      <xdr:rowOff>66675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695325</xdr:colOff>
      <xdr:row>336</xdr:row>
      <xdr:rowOff>66675</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xdr:col>
      <xdr:colOff>561975</xdr:colOff>
      <xdr:row>349</xdr:row>
      <xdr:rowOff>152400</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695325</xdr:colOff>
      <xdr:row>369</xdr:row>
      <xdr:rowOff>123825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561975</xdr:colOff>
      <xdr:row>369</xdr:row>
      <xdr:rowOff>133350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8</xdr:col>
      <xdr:colOff>695325</xdr:colOff>
      <xdr:row>349</xdr:row>
      <xdr:rowOff>152400</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xdr:col>
      <xdr:colOff>561975</xdr:colOff>
      <xdr:row>389</xdr:row>
      <xdr:rowOff>114300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8</xdr:col>
      <xdr:colOff>695325</xdr:colOff>
      <xdr:row>389</xdr:row>
      <xdr:rowOff>114300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15</xdr:col>
      <xdr:colOff>266700</xdr:colOff>
      <xdr:row>336</xdr:row>
      <xdr:rowOff>66675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15</xdr:col>
      <xdr:colOff>266700</xdr:colOff>
      <xdr:row>349</xdr:row>
      <xdr:rowOff>152400</xdr:rowOff>
    </xdr:from>
    <xdr:ext cx="5715000" cy="3533775"/>
    <xdr:graphicFrame>
      <xdr:nvGraphicFramePr>
        <xdr:cNvPr id="20" name="Chart 20" title="Chart"/>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15</xdr:col>
      <xdr:colOff>266700</xdr:colOff>
      <xdr:row>369</xdr:row>
      <xdr:rowOff>133350</xdr:rowOff>
    </xdr:from>
    <xdr:ext cx="5715000" cy="3533775"/>
    <xdr:graphicFrame>
      <xdr:nvGraphicFramePr>
        <xdr:cNvPr id="21" name="Chart 21" title="Chart"/>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6</xdr:col>
      <xdr:colOff>923925</xdr:colOff>
      <xdr:row>332</xdr:row>
      <xdr:rowOff>76200</xdr:rowOff>
    </xdr:from>
    <xdr:ext cx="5715000" cy="3533775"/>
    <xdr:graphicFrame>
      <xdr:nvGraphicFramePr>
        <xdr:cNvPr id="22" name="Chart 22" title="Chart"/>
        <xdr:cNvGraphicFramePr/>
      </xdr:nvGraphicFramePr>
      <xdr:xfrm>
        <a:off x="0" y="0"/>
        <a:ext cx="0" cy="0"/>
      </xdr:xfrm>
      <a:graphic>
        <a:graphicData uri="http://schemas.openxmlformats.org/drawingml/2006/chart">
          <c:chart r:id="rId2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228600</xdr:colOff>
      <xdr:row>0</xdr:row>
      <xdr:rowOff>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247650</xdr:colOff>
      <xdr:row>0</xdr:row>
      <xdr:rowOff>0</xdr:rowOff>
    </xdr:from>
    <xdr:ext cx="8201025" cy="3533775"/>
    <xdr:graphicFrame>
      <xdr:nvGraphicFramePr>
        <xdr:cNvPr id="24" name="Chart 2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15</xdr:col>
      <xdr:colOff>390525</xdr:colOff>
      <xdr:row>15</xdr:row>
      <xdr:rowOff>47625</xdr:rowOff>
    </xdr:from>
    <xdr:ext cx="8201025" cy="3533775"/>
    <xdr:graphicFrame>
      <xdr:nvGraphicFramePr>
        <xdr:cNvPr id="25" name="Chart 2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476250</xdr:colOff>
      <xdr:row>30</xdr:row>
      <xdr:rowOff>104775</xdr:rowOff>
    </xdr:from>
    <xdr:ext cx="8201025" cy="3533775"/>
    <xdr:graphicFrame>
      <xdr:nvGraphicFramePr>
        <xdr:cNvPr id="26" name="Chart 2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561975</xdr:colOff>
      <xdr:row>48</xdr:row>
      <xdr:rowOff>38100</xdr:rowOff>
    </xdr:from>
    <xdr:ext cx="8201025" cy="3533775"/>
    <xdr:graphicFrame>
      <xdr:nvGraphicFramePr>
        <xdr:cNvPr id="27" name="Chart 2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228600</xdr:colOff>
      <xdr:row>17</xdr:row>
      <xdr:rowOff>133350</xdr:rowOff>
    </xdr:from>
    <xdr:ext cx="5715000" cy="3533775"/>
    <xdr:graphicFrame>
      <xdr:nvGraphicFramePr>
        <xdr:cNvPr id="28" name="Chart 2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20</xdr:col>
      <xdr:colOff>38100</xdr:colOff>
      <xdr:row>31</xdr:row>
      <xdr:rowOff>66675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19</xdr:col>
      <xdr:colOff>228600</xdr:colOff>
      <xdr:row>48</xdr:row>
      <xdr:rowOff>142875</xdr:rowOff>
    </xdr:from>
    <xdr:ext cx="5715000" cy="3533775"/>
    <xdr:graphicFrame>
      <xdr:nvGraphicFramePr>
        <xdr:cNvPr id="30" name="Chart 3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14</xdr:col>
      <xdr:colOff>542925</xdr:colOff>
      <xdr:row>74</xdr:row>
      <xdr:rowOff>161925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876300</xdr:colOff>
      <xdr:row>0</xdr:row>
      <xdr:rowOff>0</xdr:rowOff>
    </xdr:from>
    <xdr:ext cx="7858125" cy="4819650"/>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723900</xdr:colOff>
      <xdr:row>24</xdr:row>
      <xdr:rowOff>161925</xdr:rowOff>
    </xdr:from>
    <xdr:ext cx="7858125" cy="4876800"/>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723900</xdr:colOff>
      <xdr:row>50</xdr:row>
      <xdr:rowOff>0</xdr:rowOff>
    </xdr:from>
    <xdr:ext cx="7858125" cy="487680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723900</xdr:colOff>
      <xdr:row>77</xdr:row>
      <xdr:rowOff>38100</xdr:rowOff>
    </xdr:from>
    <xdr:ext cx="7858125" cy="4876800"/>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LJ6mPabn8HP-UFckqHbtP6gdLZpg72my/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3.xml"/><Relationship Id="rId3"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5.xml"/><Relationship Id="rId3"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6.xml"/><Relationship Id="rId3"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1.xml"/><Relationship Id="rId3"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customWidth="1" min="2" max="2" width="8.0"/>
    <col customWidth="1" min="3" max="3" width="8.38"/>
    <col customWidth="1" min="4" max="4" width="8.13"/>
    <col customWidth="1" min="5" max="5" width="8.0"/>
    <col customWidth="1" min="6" max="6" width="8.38"/>
    <col customWidth="1" min="7" max="15" width="9.38"/>
    <col customWidth="1" min="16" max="20" width="10.25"/>
    <col customWidth="1" min="21" max="21" width="12.25"/>
  </cols>
  <sheetData>
    <row r="1">
      <c r="A1" s="1" t="s">
        <v>0</v>
      </c>
      <c r="B1" s="2">
        <v>43922.0</v>
      </c>
      <c r="C1" s="2">
        <v>43952.0</v>
      </c>
      <c r="D1" s="2">
        <v>43983.0</v>
      </c>
      <c r="E1" s="2">
        <v>44013.0</v>
      </c>
      <c r="F1" s="2">
        <v>44044.0</v>
      </c>
      <c r="G1" s="2">
        <v>44075.0</v>
      </c>
      <c r="H1" s="2">
        <v>44105.0</v>
      </c>
      <c r="I1" s="2">
        <v>44136.0</v>
      </c>
      <c r="J1" s="2">
        <v>44166.0</v>
      </c>
      <c r="K1" s="2">
        <v>44197.0</v>
      </c>
      <c r="L1" s="2">
        <v>44228.0</v>
      </c>
      <c r="M1" s="2">
        <v>44256.0</v>
      </c>
      <c r="N1" s="2">
        <v>44287.0</v>
      </c>
      <c r="O1" s="2">
        <v>44317.0</v>
      </c>
      <c r="P1" s="2">
        <v>44348.0</v>
      </c>
      <c r="Q1" s="2">
        <v>44378.0</v>
      </c>
      <c r="R1" s="2">
        <v>44409.0</v>
      </c>
      <c r="S1" s="2">
        <v>44440.0</v>
      </c>
      <c r="T1" s="2">
        <v>44470.0</v>
      </c>
      <c r="U1" s="2">
        <v>44501.0</v>
      </c>
      <c r="V1" s="2">
        <v>44531.0</v>
      </c>
      <c r="W1" s="3" t="s">
        <v>1</v>
      </c>
      <c r="X1" s="4"/>
      <c r="Y1" s="4"/>
      <c r="Z1" s="4"/>
      <c r="AA1" s="4"/>
    </row>
    <row r="2">
      <c r="A2" s="5" t="s">
        <v>2</v>
      </c>
      <c r="B2" s="6"/>
      <c r="C2" s="7">
        <v>335.0</v>
      </c>
      <c r="D2" s="7">
        <v>1230.0</v>
      </c>
      <c r="E2" s="7">
        <v>1575.0</v>
      </c>
      <c r="F2" s="7">
        <v>1500.0</v>
      </c>
      <c r="G2" s="7">
        <v>8635.0</v>
      </c>
      <c r="H2" s="7">
        <v>16770.0</v>
      </c>
      <c r="I2" s="7">
        <v>20105.0</v>
      </c>
      <c r="J2" s="7">
        <v>20543.0</v>
      </c>
      <c r="K2" s="7">
        <v>24155.0</v>
      </c>
      <c r="L2" s="7">
        <v>22334.0</v>
      </c>
      <c r="M2" s="7">
        <v>27740.0</v>
      </c>
      <c r="N2" s="7">
        <v>31760.0</v>
      </c>
      <c r="O2" s="7">
        <v>31918.0</v>
      </c>
      <c r="P2" s="7">
        <v>32350.0</v>
      </c>
      <c r="Q2" s="7">
        <v>37810.0</v>
      </c>
      <c r="R2" s="7">
        <v>37840.0</v>
      </c>
      <c r="S2" s="7">
        <v>40714.0</v>
      </c>
      <c r="T2" s="7">
        <v>46553.0</v>
      </c>
      <c r="U2" s="7">
        <v>43955.0</v>
      </c>
      <c r="V2" s="8"/>
      <c r="W2" s="8"/>
      <c r="X2" s="8"/>
      <c r="Y2" s="8"/>
      <c r="Z2" s="8"/>
      <c r="AA2" s="8"/>
    </row>
    <row r="3">
      <c r="A3" s="5" t="s">
        <v>3</v>
      </c>
      <c r="B3" s="7">
        <v>397.0</v>
      </c>
      <c r="C3" s="7">
        <v>1171.0</v>
      </c>
      <c r="D3" s="7">
        <v>1398.0</v>
      </c>
      <c r="E3" s="7">
        <v>2862.0</v>
      </c>
      <c r="F3" s="7">
        <v>10206.0</v>
      </c>
      <c r="G3" s="7">
        <v>6706.0</v>
      </c>
      <c r="H3" s="7">
        <v>12390.0</v>
      </c>
      <c r="I3" s="7">
        <v>10324.0</v>
      </c>
      <c r="J3" s="7">
        <v>15924.0</v>
      </c>
      <c r="K3" s="7">
        <v>12490.0</v>
      </c>
      <c r="L3" s="7">
        <v>11683.0</v>
      </c>
      <c r="M3" s="7">
        <v>12955.0</v>
      </c>
      <c r="N3" s="7">
        <v>11812.0</v>
      </c>
      <c r="O3" s="7">
        <v>22218.0</v>
      </c>
      <c r="P3" s="7">
        <v>15001.0</v>
      </c>
      <c r="Q3" s="7">
        <v>21438.0</v>
      </c>
      <c r="R3" s="7">
        <v>29156.0</v>
      </c>
      <c r="S3" s="7">
        <v>33400.0</v>
      </c>
      <c r="T3" s="7">
        <v>28737.0</v>
      </c>
      <c r="U3" s="7">
        <v>45653.0</v>
      </c>
      <c r="V3" s="8"/>
      <c r="W3" s="8"/>
      <c r="X3" s="8"/>
      <c r="Y3" s="8"/>
      <c r="Z3" s="8"/>
      <c r="AA3" s="8"/>
    </row>
    <row r="4">
      <c r="A4" s="5" t="s">
        <v>4</v>
      </c>
      <c r="B4" s="7">
        <f t="shared" ref="B4:U4" si="1">B2-B3</f>
        <v>-397</v>
      </c>
      <c r="C4" s="7">
        <f t="shared" si="1"/>
        <v>-836</v>
      </c>
      <c r="D4" s="7">
        <f t="shared" si="1"/>
        <v>-168</v>
      </c>
      <c r="E4" s="7">
        <f t="shared" si="1"/>
        <v>-1287</v>
      </c>
      <c r="F4" s="7">
        <f t="shared" si="1"/>
        <v>-8706</v>
      </c>
      <c r="G4" s="7">
        <f t="shared" si="1"/>
        <v>1929</v>
      </c>
      <c r="H4" s="7">
        <f t="shared" si="1"/>
        <v>4380</v>
      </c>
      <c r="I4" s="7">
        <f t="shared" si="1"/>
        <v>9781</v>
      </c>
      <c r="J4" s="7">
        <f t="shared" si="1"/>
        <v>4619</v>
      </c>
      <c r="K4" s="7">
        <f t="shared" si="1"/>
        <v>11665</v>
      </c>
      <c r="L4" s="7">
        <f t="shared" si="1"/>
        <v>10651</v>
      </c>
      <c r="M4" s="7">
        <f t="shared" si="1"/>
        <v>14785</v>
      </c>
      <c r="N4" s="7">
        <f t="shared" si="1"/>
        <v>19948</v>
      </c>
      <c r="O4" s="7">
        <f t="shared" si="1"/>
        <v>9700</v>
      </c>
      <c r="P4" s="7">
        <f t="shared" si="1"/>
        <v>17349</v>
      </c>
      <c r="Q4" s="7">
        <f t="shared" si="1"/>
        <v>16372</v>
      </c>
      <c r="R4" s="7">
        <f t="shared" si="1"/>
        <v>8684</v>
      </c>
      <c r="S4" s="7">
        <f t="shared" si="1"/>
        <v>7314</v>
      </c>
      <c r="T4" s="7">
        <f t="shared" si="1"/>
        <v>17816</v>
      </c>
      <c r="U4" s="7">
        <f t="shared" si="1"/>
        <v>-1698</v>
      </c>
      <c r="V4" s="8"/>
      <c r="W4" s="8"/>
      <c r="X4" s="8"/>
      <c r="Y4" s="8"/>
      <c r="Z4" s="8"/>
      <c r="AA4" s="8"/>
    </row>
    <row r="5">
      <c r="A5" s="5" t="s">
        <v>5</v>
      </c>
      <c r="B5" s="9"/>
      <c r="C5" s="7">
        <f t="shared" ref="C5:U5" si="2">(B14+C14)/2</f>
        <v>20900</v>
      </c>
      <c r="D5" s="7">
        <f t="shared" si="2"/>
        <v>32900</v>
      </c>
      <c r="E5" s="7">
        <f t="shared" si="2"/>
        <v>56200</v>
      </c>
      <c r="F5" s="7">
        <f t="shared" si="2"/>
        <v>135500</v>
      </c>
      <c r="G5" s="7">
        <f t="shared" si="2"/>
        <v>244000</v>
      </c>
      <c r="H5" s="7">
        <f t="shared" si="2"/>
        <v>303000</v>
      </c>
      <c r="I5" s="7">
        <f t="shared" si="2"/>
        <v>336000</v>
      </c>
      <c r="J5" s="7">
        <f t="shared" si="2"/>
        <v>349750</v>
      </c>
      <c r="K5" s="7">
        <f t="shared" si="2"/>
        <v>376850</v>
      </c>
      <c r="L5" s="7">
        <f t="shared" si="2"/>
        <v>421750</v>
      </c>
      <c r="M5" s="7">
        <f t="shared" si="2"/>
        <v>466750</v>
      </c>
      <c r="N5" s="7">
        <f t="shared" si="2"/>
        <v>503700</v>
      </c>
      <c r="O5" s="7">
        <f t="shared" si="2"/>
        <v>534400</v>
      </c>
      <c r="P5" s="7">
        <f t="shared" si="2"/>
        <v>553850</v>
      </c>
      <c r="Q5" s="7">
        <f t="shared" si="2"/>
        <v>610350</v>
      </c>
      <c r="R5" s="7">
        <f t="shared" si="2"/>
        <v>715100</v>
      </c>
      <c r="S5" s="7">
        <f t="shared" si="2"/>
        <v>764625</v>
      </c>
      <c r="T5" s="7">
        <f t="shared" si="2"/>
        <v>871572.5</v>
      </c>
      <c r="U5" s="7">
        <f t="shared" si="2"/>
        <v>948397.5</v>
      </c>
      <c r="V5" s="8"/>
      <c r="W5" s="8"/>
      <c r="X5" s="8"/>
      <c r="Y5" s="8"/>
      <c r="Z5" s="8"/>
      <c r="AA5" s="8"/>
    </row>
    <row r="6">
      <c r="A6" s="5" t="s">
        <v>6</v>
      </c>
      <c r="B6" s="9"/>
      <c r="C6" s="10">
        <f t="shared" ref="C6:U6" si="3">C4/C5</f>
        <v>-0.04</v>
      </c>
      <c r="D6" s="10">
        <f t="shared" si="3"/>
        <v>-0.005106382979</v>
      </c>
      <c r="E6" s="10">
        <f t="shared" si="3"/>
        <v>-0.02290035587</v>
      </c>
      <c r="F6" s="10">
        <f t="shared" si="3"/>
        <v>-0.06425092251</v>
      </c>
      <c r="G6" s="10">
        <f t="shared" si="3"/>
        <v>0.007905737705</v>
      </c>
      <c r="H6" s="10">
        <f t="shared" si="3"/>
        <v>0.01445544554</v>
      </c>
      <c r="I6" s="10">
        <f t="shared" si="3"/>
        <v>0.02911011905</v>
      </c>
      <c r="J6" s="10">
        <f t="shared" si="3"/>
        <v>0.01320657613</v>
      </c>
      <c r="K6" s="10">
        <f t="shared" si="3"/>
        <v>0.03095396046</v>
      </c>
      <c r="L6" s="10">
        <f t="shared" si="3"/>
        <v>0.02525429757</v>
      </c>
      <c r="M6" s="10">
        <f t="shared" si="3"/>
        <v>0.03167648634</v>
      </c>
      <c r="N6" s="10">
        <f t="shared" si="3"/>
        <v>0.03960293826</v>
      </c>
      <c r="O6" s="10">
        <f t="shared" si="3"/>
        <v>0.0181511976</v>
      </c>
      <c r="P6" s="10">
        <f t="shared" si="3"/>
        <v>0.0313243658</v>
      </c>
      <c r="Q6" s="10">
        <f t="shared" si="3"/>
        <v>0.02682395347</v>
      </c>
      <c r="R6" s="10">
        <f t="shared" si="3"/>
        <v>0.01214375612</v>
      </c>
      <c r="S6" s="10">
        <f t="shared" si="3"/>
        <v>0.009565473271</v>
      </c>
      <c r="T6" s="10">
        <f t="shared" si="3"/>
        <v>0.02044121401</v>
      </c>
      <c r="U6" s="10">
        <f t="shared" si="3"/>
        <v>-0.001790388524</v>
      </c>
      <c r="V6" s="8"/>
      <c r="W6" s="8"/>
      <c r="X6" s="8"/>
      <c r="Y6" s="8"/>
      <c r="Z6" s="8"/>
      <c r="AA6" s="8"/>
    </row>
    <row r="7">
      <c r="A7" s="5" t="s">
        <v>7</v>
      </c>
      <c r="B7" s="9"/>
      <c r="C7" s="10">
        <f t="shared" ref="C7:U7" si="4">C6*12</f>
        <v>-0.48</v>
      </c>
      <c r="D7" s="10">
        <f t="shared" si="4"/>
        <v>-0.06127659574</v>
      </c>
      <c r="E7" s="10">
        <f t="shared" si="4"/>
        <v>-0.2748042705</v>
      </c>
      <c r="F7" s="10">
        <f t="shared" si="4"/>
        <v>-0.7710110701</v>
      </c>
      <c r="G7" s="10">
        <f t="shared" si="4"/>
        <v>0.09486885246</v>
      </c>
      <c r="H7" s="10">
        <f t="shared" si="4"/>
        <v>0.1734653465</v>
      </c>
      <c r="I7" s="10">
        <f t="shared" si="4"/>
        <v>0.3493214286</v>
      </c>
      <c r="J7" s="10">
        <f t="shared" si="4"/>
        <v>0.1584789135</v>
      </c>
      <c r="K7" s="10">
        <f t="shared" si="4"/>
        <v>0.3714475255</v>
      </c>
      <c r="L7" s="10">
        <f t="shared" si="4"/>
        <v>0.3030515708</v>
      </c>
      <c r="M7" s="10">
        <f t="shared" si="4"/>
        <v>0.3801178361</v>
      </c>
      <c r="N7" s="10">
        <f t="shared" si="4"/>
        <v>0.4752352591</v>
      </c>
      <c r="O7" s="10">
        <f t="shared" si="4"/>
        <v>0.2178143713</v>
      </c>
      <c r="P7" s="10">
        <f t="shared" si="4"/>
        <v>0.3758923896</v>
      </c>
      <c r="Q7" s="10">
        <f t="shared" si="4"/>
        <v>0.3218874416</v>
      </c>
      <c r="R7" s="10">
        <f t="shared" si="4"/>
        <v>0.1457250734</v>
      </c>
      <c r="S7" s="10">
        <f t="shared" si="4"/>
        <v>0.1147856793</v>
      </c>
      <c r="T7" s="10">
        <f t="shared" si="4"/>
        <v>0.2452945682</v>
      </c>
      <c r="U7" s="10">
        <f t="shared" si="4"/>
        <v>-0.02148466229</v>
      </c>
      <c r="V7" s="8"/>
      <c r="W7" s="8"/>
      <c r="X7" s="8"/>
      <c r="Y7" s="8"/>
      <c r="Z7" s="8"/>
      <c r="AA7" s="8"/>
    </row>
    <row r="8">
      <c r="A8" s="5" t="s">
        <v>8</v>
      </c>
      <c r="B8" s="9"/>
      <c r="C8" s="9"/>
      <c r="D8" s="9"/>
      <c r="E8" s="9"/>
      <c r="F8" s="9"/>
      <c r="G8" s="9"/>
      <c r="H8" s="11">
        <v>79587.0</v>
      </c>
      <c r="I8" s="11">
        <v>82109.0</v>
      </c>
      <c r="J8" s="11">
        <v>85317.0</v>
      </c>
      <c r="K8" s="11">
        <v>84847.0</v>
      </c>
      <c r="L8" s="11">
        <v>89332.0</v>
      </c>
      <c r="M8" s="11">
        <v>94855.0</v>
      </c>
      <c r="N8" s="11">
        <v>100309.0</v>
      </c>
      <c r="O8" s="11">
        <v>105828.0</v>
      </c>
      <c r="P8" s="11">
        <v>112116.0</v>
      </c>
      <c r="Q8" s="11">
        <v>118844.0</v>
      </c>
      <c r="R8" s="11">
        <v>125096.0</v>
      </c>
      <c r="S8" s="11">
        <v>132478.0</v>
      </c>
      <c r="T8" s="11">
        <v>141301.0</v>
      </c>
      <c r="U8" s="11">
        <v>153179.0</v>
      </c>
      <c r="V8" s="8"/>
      <c r="W8" s="8"/>
      <c r="X8" s="8"/>
      <c r="Y8" s="8"/>
      <c r="Z8" s="8"/>
      <c r="AA8" s="8"/>
    </row>
    <row r="9">
      <c r="A9" s="5" t="s">
        <v>9</v>
      </c>
      <c r="B9" s="9"/>
      <c r="C9" s="9"/>
      <c r="D9" s="9"/>
      <c r="E9" s="9"/>
      <c r="F9" s="9"/>
      <c r="G9" s="9"/>
      <c r="H9" s="12">
        <f t="shared" ref="H9:U9" si="5">H4/H8</f>
        <v>0.05503411361</v>
      </c>
      <c r="I9" s="12">
        <f t="shared" si="5"/>
        <v>0.1191221425</v>
      </c>
      <c r="J9" s="12">
        <f t="shared" si="5"/>
        <v>0.05413926884</v>
      </c>
      <c r="K9" s="12">
        <f t="shared" si="5"/>
        <v>0.1374827631</v>
      </c>
      <c r="L9" s="12">
        <f t="shared" si="5"/>
        <v>0.1192293915</v>
      </c>
      <c r="M9" s="12">
        <f t="shared" si="5"/>
        <v>0.155869485</v>
      </c>
      <c r="N9" s="12">
        <f t="shared" si="5"/>
        <v>0.1988655056</v>
      </c>
      <c r="O9" s="12">
        <f t="shared" si="5"/>
        <v>0.0916581623</v>
      </c>
      <c r="P9" s="12">
        <f t="shared" si="5"/>
        <v>0.1547415177</v>
      </c>
      <c r="Q9" s="12">
        <f t="shared" si="5"/>
        <v>0.1377604254</v>
      </c>
      <c r="R9" s="12">
        <f t="shared" si="5"/>
        <v>0.06941868645</v>
      </c>
      <c r="S9" s="12">
        <f t="shared" si="5"/>
        <v>0.05520916681</v>
      </c>
      <c r="T9" s="12">
        <f t="shared" si="5"/>
        <v>0.1260854488</v>
      </c>
      <c r="U9" s="12">
        <f t="shared" si="5"/>
        <v>-0.01108507041</v>
      </c>
      <c r="V9" s="8"/>
      <c r="W9" s="8"/>
      <c r="X9" s="8"/>
      <c r="Y9" s="8"/>
      <c r="Z9" s="8"/>
      <c r="AA9" s="8"/>
    </row>
    <row r="10">
      <c r="A10" s="8"/>
      <c r="B10" s="8"/>
      <c r="C10" s="8"/>
      <c r="D10" s="8"/>
      <c r="E10" s="8"/>
      <c r="F10" s="8"/>
      <c r="G10" s="8"/>
      <c r="H10" s="8"/>
      <c r="I10" s="8"/>
      <c r="J10" s="8"/>
      <c r="K10" s="8"/>
      <c r="L10" s="8"/>
      <c r="M10" s="8"/>
      <c r="N10" s="8"/>
      <c r="O10" s="8"/>
      <c r="P10" s="8"/>
      <c r="Q10" s="8"/>
      <c r="R10" s="8"/>
      <c r="S10" s="8"/>
      <c r="T10" s="8"/>
      <c r="U10" s="8"/>
      <c r="V10" s="8"/>
      <c r="W10" s="8"/>
      <c r="X10" s="8"/>
      <c r="Y10" s="8"/>
      <c r="Z10" s="8"/>
      <c r="AA10" s="8"/>
    </row>
    <row r="11">
      <c r="A11" s="5" t="s">
        <v>10</v>
      </c>
      <c r="B11" s="8"/>
      <c r="C11" s="8"/>
      <c r="D11" s="8"/>
      <c r="E11" s="13">
        <f t="shared" ref="E11:U11" si="6">E24-D24</f>
        <v>1700</v>
      </c>
      <c r="F11" s="13">
        <f t="shared" si="6"/>
        <v>1000</v>
      </c>
      <c r="G11" s="13">
        <f t="shared" si="6"/>
        <v>800</v>
      </c>
      <c r="H11" s="13">
        <f t="shared" si="6"/>
        <v>3600</v>
      </c>
      <c r="I11" s="13">
        <f t="shared" si="6"/>
        <v>10900</v>
      </c>
      <c r="J11" s="13">
        <f t="shared" si="6"/>
        <v>15600</v>
      </c>
      <c r="K11" s="13">
        <f t="shared" si="6"/>
        <v>8300</v>
      </c>
      <c r="L11" s="13">
        <f t="shared" si="6"/>
        <v>11100</v>
      </c>
      <c r="M11" s="13">
        <f t="shared" si="6"/>
        <v>10000</v>
      </c>
      <c r="N11" s="13">
        <f t="shared" si="6"/>
        <v>7800</v>
      </c>
      <c r="O11" s="13">
        <f t="shared" si="6"/>
        <v>3800</v>
      </c>
      <c r="P11" s="13">
        <f t="shared" si="6"/>
        <v>11800</v>
      </c>
      <c r="Q11" s="13">
        <f t="shared" si="6"/>
        <v>26400</v>
      </c>
      <c r="R11" s="13">
        <f t="shared" si="6"/>
        <v>14900</v>
      </c>
      <c r="S11" s="13">
        <f t="shared" si="6"/>
        <v>18600</v>
      </c>
      <c r="T11" s="13">
        <f t="shared" si="6"/>
        <v>18400</v>
      </c>
      <c r="U11" s="13">
        <f t="shared" si="6"/>
        <v>20100</v>
      </c>
      <c r="V11" s="8"/>
      <c r="W11" s="8"/>
      <c r="X11" s="8"/>
      <c r="Y11" s="8"/>
      <c r="Z11" s="8"/>
      <c r="AA11" s="8"/>
    </row>
    <row r="12">
      <c r="A12" s="14" t="s">
        <v>11</v>
      </c>
      <c r="B12" s="15"/>
      <c r="C12" s="15"/>
      <c r="D12" s="15"/>
      <c r="E12" s="16">
        <f t="shared" ref="E12:U12" si="7">E11/E5</f>
        <v>0.03024911032</v>
      </c>
      <c r="F12" s="16">
        <f t="shared" si="7"/>
        <v>0.007380073801</v>
      </c>
      <c r="G12" s="16">
        <f t="shared" si="7"/>
        <v>0.003278688525</v>
      </c>
      <c r="H12" s="16">
        <f t="shared" si="7"/>
        <v>0.01188118812</v>
      </c>
      <c r="I12" s="16">
        <f t="shared" si="7"/>
        <v>0.03244047619</v>
      </c>
      <c r="J12" s="16">
        <f t="shared" si="7"/>
        <v>0.04460328806</v>
      </c>
      <c r="K12" s="16">
        <f t="shared" si="7"/>
        <v>0.02202467825</v>
      </c>
      <c r="L12" s="16">
        <f t="shared" si="7"/>
        <v>0.02631890931</v>
      </c>
      <c r="M12" s="16">
        <f t="shared" si="7"/>
        <v>0.02142474558</v>
      </c>
      <c r="N12" s="16">
        <f t="shared" si="7"/>
        <v>0.01548540798</v>
      </c>
      <c r="O12" s="16">
        <f t="shared" si="7"/>
        <v>0.007110778443</v>
      </c>
      <c r="P12" s="16">
        <f t="shared" si="7"/>
        <v>0.0213054076</v>
      </c>
      <c r="Q12" s="16">
        <f t="shared" si="7"/>
        <v>0.04325387073</v>
      </c>
      <c r="R12" s="16">
        <f t="shared" si="7"/>
        <v>0.02083624668</v>
      </c>
      <c r="S12" s="16">
        <f t="shared" si="7"/>
        <v>0.02432564983</v>
      </c>
      <c r="T12" s="16">
        <f t="shared" si="7"/>
        <v>0.02111126728</v>
      </c>
      <c r="U12" s="16">
        <f t="shared" si="7"/>
        <v>0.02119364507</v>
      </c>
      <c r="V12" s="17"/>
      <c r="W12" s="17"/>
      <c r="X12" s="17"/>
      <c r="Y12" s="17"/>
      <c r="Z12" s="17"/>
      <c r="AA12" s="17"/>
    </row>
    <row r="13">
      <c r="A13" s="1" t="s">
        <v>12</v>
      </c>
      <c r="B13" s="18"/>
      <c r="C13" s="18"/>
      <c r="D13" s="18"/>
      <c r="E13" s="18"/>
      <c r="F13" s="18"/>
      <c r="G13" s="18"/>
      <c r="H13" s="18"/>
      <c r="I13" s="18"/>
      <c r="J13" s="18"/>
      <c r="K13" s="18"/>
      <c r="L13" s="18"/>
      <c r="M13" s="18"/>
      <c r="N13" s="18"/>
      <c r="O13" s="18"/>
      <c r="P13" s="18"/>
      <c r="Q13" s="18"/>
      <c r="R13" s="18"/>
      <c r="S13" s="4"/>
      <c r="T13" s="4"/>
      <c r="U13" s="4"/>
      <c r="V13" s="4"/>
      <c r="W13" s="4"/>
      <c r="X13" s="4"/>
      <c r="Y13" s="4"/>
      <c r="Z13" s="4"/>
      <c r="AA13" s="4"/>
    </row>
    <row r="14">
      <c r="A14" s="19" t="s">
        <v>13</v>
      </c>
      <c r="B14" s="18">
        <v>11100.0</v>
      </c>
      <c r="C14" s="18">
        <v>30700.0</v>
      </c>
      <c r="D14" s="18">
        <v>35100.0</v>
      </c>
      <c r="E14" s="18">
        <v>77300.0</v>
      </c>
      <c r="F14" s="18">
        <v>193700.0</v>
      </c>
      <c r="G14" s="18">
        <v>294300.0</v>
      </c>
      <c r="H14" s="18">
        <v>311700.0</v>
      </c>
      <c r="I14" s="18">
        <v>360300.0</v>
      </c>
      <c r="J14" s="18">
        <v>339200.0</v>
      </c>
      <c r="K14" s="18">
        <v>414500.0</v>
      </c>
      <c r="L14" s="18">
        <v>429000.0</v>
      </c>
      <c r="M14" s="18">
        <v>504500.0</v>
      </c>
      <c r="N14" s="18">
        <v>502900.0</v>
      </c>
      <c r="O14" s="18">
        <v>565900.0</v>
      </c>
      <c r="P14" s="18">
        <v>541800.0</v>
      </c>
      <c r="Q14" s="18">
        <v>678900.0</v>
      </c>
      <c r="R14" s="18">
        <v>751300.0</v>
      </c>
      <c r="S14" s="18">
        <v>777950.0</v>
      </c>
      <c r="T14" s="18">
        <v>965195.0</v>
      </c>
      <c r="U14" s="18">
        <v>931600.0</v>
      </c>
      <c r="V14" s="4"/>
      <c r="W14" s="4"/>
      <c r="X14" s="4"/>
      <c r="Y14" s="4"/>
      <c r="Z14" s="4"/>
      <c r="AA14" s="4"/>
    </row>
    <row r="15">
      <c r="A15" s="19" t="s">
        <v>14</v>
      </c>
      <c r="B15" s="20">
        <v>111.0</v>
      </c>
      <c r="C15" s="20">
        <v>307.0</v>
      </c>
      <c r="D15" s="20">
        <v>351.0</v>
      </c>
      <c r="E15" s="20">
        <v>773.0</v>
      </c>
      <c r="F15" s="20">
        <v>1937.0</v>
      </c>
      <c r="G15" s="20">
        <v>2943.0</v>
      </c>
      <c r="H15" s="20">
        <v>3117.0</v>
      </c>
      <c r="I15" s="20">
        <v>3603.0</v>
      </c>
      <c r="J15" s="20">
        <v>3392.0</v>
      </c>
      <c r="K15" s="20">
        <v>4145.0</v>
      </c>
      <c r="L15" s="20">
        <v>4224.0</v>
      </c>
      <c r="M15" s="20">
        <v>4721.0</v>
      </c>
      <c r="N15" s="20">
        <v>4551.0</v>
      </c>
      <c r="O15" s="20">
        <v>5025.0</v>
      </c>
      <c r="P15" s="20">
        <v>4844.0</v>
      </c>
      <c r="Q15" s="20">
        <v>6137.0</v>
      </c>
      <c r="R15" s="20">
        <v>6789.0</v>
      </c>
      <c r="S15" s="20">
        <v>7277.0</v>
      </c>
      <c r="T15" s="20">
        <v>9827.0</v>
      </c>
      <c r="U15" s="20">
        <v>8396.0</v>
      </c>
      <c r="V15" s="4"/>
      <c r="W15" s="4"/>
      <c r="X15" s="4"/>
      <c r="Y15" s="4"/>
      <c r="Z15" s="4"/>
      <c r="AA15" s="4"/>
    </row>
    <row r="16">
      <c r="A16" s="21" t="s">
        <v>15</v>
      </c>
      <c r="B16" s="22">
        <f t="shared" ref="B16:U16" si="8">B14/B15</f>
        <v>100</v>
      </c>
      <c r="C16" s="22">
        <f t="shared" si="8"/>
        <v>100</v>
      </c>
      <c r="D16" s="22">
        <f t="shared" si="8"/>
        <v>100</v>
      </c>
      <c r="E16" s="22">
        <f t="shared" si="8"/>
        <v>100</v>
      </c>
      <c r="F16" s="22">
        <f t="shared" si="8"/>
        <v>100</v>
      </c>
      <c r="G16" s="22">
        <f t="shared" si="8"/>
        <v>100</v>
      </c>
      <c r="H16" s="22">
        <f t="shared" si="8"/>
        <v>100</v>
      </c>
      <c r="I16" s="22">
        <f t="shared" si="8"/>
        <v>100</v>
      </c>
      <c r="J16" s="22">
        <f t="shared" si="8"/>
        <v>100</v>
      </c>
      <c r="K16" s="22">
        <f t="shared" si="8"/>
        <v>100</v>
      </c>
      <c r="L16" s="22">
        <f t="shared" si="8"/>
        <v>101.5625</v>
      </c>
      <c r="M16" s="22">
        <f t="shared" si="8"/>
        <v>106.8629528</v>
      </c>
      <c r="N16" s="22">
        <f t="shared" si="8"/>
        <v>110.5031861</v>
      </c>
      <c r="O16" s="22">
        <f t="shared" si="8"/>
        <v>112.6169154</v>
      </c>
      <c r="P16" s="22">
        <f t="shared" si="8"/>
        <v>111.849711</v>
      </c>
      <c r="Q16" s="22">
        <f t="shared" si="8"/>
        <v>110.6240834</v>
      </c>
      <c r="R16" s="22">
        <f t="shared" si="8"/>
        <v>110.6643099</v>
      </c>
      <c r="S16" s="22">
        <f t="shared" si="8"/>
        <v>106.9053181</v>
      </c>
      <c r="T16" s="22">
        <f t="shared" si="8"/>
        <v>98.21868322</v>
      </c>
      <c r="U16" s="22">
        <f t="shared" si="8"/>
        <v>110.9575989</v>
      </c>
      <c r="V16" s="23"/>
      <c r="W16" s="23"/>
      <c r="X16" s="23"/>
      <c r="Y16" s="23"/>
      <c r="Z16" s="23"/>
      <c r="AA16" s="23"/>
    </row>
    <row r="17">
      <c r="A17" s="24" t="s">
        <v>16</v>
      </c>
      <c r="B17" s="18"/>
      <c r="C17" s="18"/>
      <c r="D17" s="18"/>
      <c r="E17" s="18"/>
      <c r="F17" s="18"/>
      <c r="G17" s="18"/>
      <c r="H17" s="18"/>
      <c r="I17" s="18"/>
      <c r="J17" s="18"/>
      <c r="K17" s="18"/>
      <c r="L17" s="4"/>
      <c r="M17" s="4"/>
      <c r="N17" s="4"/>
      <c r="O17" s="4"/>
      <c r="P17" s="4"/>
      <c r="Q17" s="4"/>
      <c r="R17" s="4"/>
      <c r="S17" s="4"/>
      <c r="T17" s="4"/>
      <c r="U17" s="4"/>
      <c r="V17" s="4"/>
      <c r="W17" s="4"/>
      <c r="X17" s="4"/>
      <c r="Y17" s="4"/>
      <c r="Z17" s="4"/>
      <c r="AA17" s="4"/>
    </row>
    <row r="18">
      <c r="A18" s="19" t="s">
        <v>17</v>
      </c>
      <c r="B18" s="18">
        <v>4200.0</v>
      </c>
      <c r="C18" s="18">
        <v>21400.0</v>
      </c>
      <c r="D18" s="18">
        <v>17000.0</v>
      </c>
      <c r="E18" s="18">
        <v>47900.0</v>
      </c>
      <c r="F18" s="18">
        <v>97500.0</v>
      </c>
      <c r="G18" s="18">
        <v>168700.0</v>
      </c>
      <c r="H18" s="18">
        <v>213500.0</v>
      </c>
      <c r="I18" s="18">
        <v>262700.0</v>
      </c>
      <c r="J18" s="18">
        <v>209200.0</v>
      </c>
      <c r="K18" s="18">
        <v>310700.0</v>
      </c>
      <c r="L18" s="25">
        <v>325700.0</v>
      </c>
      <c r="M18" s="18">
        <v>400000.0</v>
      </c>
      <c r="N18" s="18">
        <v>361500.0</v>
      </c>
      <c r="O18" s="18">
        <v>403000.0</v>
      </c>
      <c r="P18" s="18">
        <v>383700.0</v>
      </c>
      <c r="Q18" s="18">
        <v>508900.0</v>
      </c>
      <c r="R18" s="18">
        <v>560300.0</v>
      </c>
      <c r="S18" s="18">
        <v>573350.0</v>
      </c>
      <c r="T18" s="18">
        <v>738195.0</v>
      </c>
      <c r="U18" s="18">
        <v>684800.0</v>
      </c>
      <c r="V18" s="4"/>
      <c r="W18" s="4"/>
      <c r="X18" s="4"/>
      <c r="Y18" s="4"/>
      <c r="Z18" s="4"/>
      <c r="AA18" s="4"/>
    </row>
    <row r="19">
      <c r="A19" s="26" t="s">
        <v>18</v>
      </c>
      <c r="B19" s="18">
        <v>6900.0</v>
      </c>
      <c r="C19" s="18">
        <v>7000.0</v>
      </c>
      <c r="D19" s="18">
        <v>14400.0</v>
      </c>
      <c r="E19" s="18">
        <v>23200.0</v>
      </c>
      <c r="F19" s="18">
        <v>80900.0</v>
      </c>
      <c r="G19" s="18">
        <v>99800.0</v>
      </c>
      <c r="H19" s="18">
        <v>55400.0</v>
      </c>
      <c r="I19" s="18">
        <v>55700.0</v>
      </c>
      <c r="J19" s="18">
        <v>90000.0</v>
      </c>
      <c r="K19" s="18">
        <v>66600.0</v>
      </c>
      <c r="L19" s="18">
        <v>57100.0</v>
      </c>
      <c r="M19" s="18">
        <v>68900.0</v>
      </c>
      <c r="N19" s="18">
        <v>107900.0</v>
      </c>
      <c r="O19" s="18">
        <v>94500.0</v>
      </c>
      <c r="P19" s="18">
        <v>82400.0</v>
      </c>
      <c r="Q19" s="18">
        <v>114200.0</v>
      </c>
      <c r="R19" s="18">
        <v>109300.0</v>
      </c>
      <c r="S19" s="18">
        <v>115300.0</v>
      </c>
      <c r="T19" s="18">
        <v>153800.0</v>
      </c>
      <c r="U19" s="18">
        <v>125300.0</v>
      </c>
      <c r="V19" s="4"/>
      <c r="W19" s="4"/>
      <c r="X19" s="4"/>
      <c r="Y19" s="4"/>
      <c r="Z19" s="4"/>
      <c r="AA19" s="4"/>
    </row>
    <row r="20">
      <c r="A20" s="19" t="s">
        <v>19</v>
      </c>
      <c r="B20" s="18"/>
      <c r="C20" s="18">
        <v>2300.0</v>
      </c>
      <c r="D20" s="18">
        <v>2000.0</v>
      </c>
      <c r="E20" s="18">
        <v>4200.0</v>
      </c>
      <c r="F20" s="18">
        <v>12500.0</v>
      </c>
      <c r="G20" s="18">
        <v>20600.0</v>
      </c>
      <c r="H20" s="18">
        <v>27200.0</v>
      </c>
      <c r="I20" s="18">
        <v>23200.0</v>
      </c>
      <c r="J20" s="18">
        <v>23400.0</v>
      </c>
      <c r="K20" s="18">
        <v>19900.0</v>
      </c>
      <c r="L20" s="18">
        <v>30900.0</v>
      </c>
      <c r="M20" s="18">
        <v>16800.0</v>
      </c>
      <c r="N20" s="18">
        <v>21600.0</v>
      </c>
      <c r="O20" s="18">
        <v>49900.0</v>
      </c>
      <c r="P20" s="18">
        <v>34100.0</v>
      </c>
      <c r="Q20" s="18">
        <v>31200.0</v>
      </c>
      <c r="R20" s="18">
        <v>53700.0</v>
      </c>
      <c r="S20" s="18">
        <v>45800.0</v>
      </c>
      <c r="T20" s="18">
        <v>41100.0</v>
      </c>
      <c r="U20" s="18">
        <v>89200.0</v>
      </c>
      <c r="V20" s="4"/>
      <c r="W20" s="4"/>
      <c r="X20" s="4"/>
      <c r="Y20" s="4"/>
      <c r="Z20" s="4"/>
      <c r="AA20" s="4"/>
    </row>
    <row r="21">
      <c r="A21" s="19" t="s">
        <v>20</v>
      </c>
      <c r="B21" s="18"/>
      <c r="C21" s="18"/>
      <c r="D21" s="18">
        <v>1700.0</v>
      </c>
      <c r="E21" s="18">
        <v>2000.0</v>
      </c>
      <c r="F21" s="18">
        <v>2800.0</v>
      </c>
      <c r="G21" s="18">
        <v>5200.0</v>
      </c>
      <c r="H21" s="18">
        <v>15600.0</v>
      </c>
      <c r="I21" s="18">
        <v>18700.0</v>
      </c>
      <c r="J21" s="18">
        <v>16600.0</v>
      </c>
      <c r="K21" s="18">
        <v>17300.0</v>
      </c>
      <c r="L21" s="18">
        <v>15300.0</v>
      </c>
      <c r="M21" s="18">
        <v>18800.0</v>
      </c>
      <c r="N21" s="18">
        <v>11900.0</v>
      </c>
      <c r="O21" s="18">
        <v>18500.0</v>
      </c>
      <c r="P21" s="18">
        <v>41600.0</v>
      </c>
      <c r="Q21" s="18">
        <v>24600.0</v>
      </c>
      <c r="R21" s="18">
        <v>28000.0</v>
      </c>
      <c r="S21" s="18">
        <v>43500.0</v>
      </c>
      <c r="T21" s="18">
        <v>32100.0</v>
      </c>
      <c r="U21" s="18">
        <v>32300.0</v>
      </c>
      <c r="V21" s="4"/>
      <c r="W21" s="4"/>
      <c r="X21" s="4"/>
      <c r="Y21" s="4"/>
      <c r="Z21" s="4"/>
      <c r="AA21" s="4"/>
    </row>
    <row r="22">
      <c r="A22" s="19" t="s">
        <v>21</v>
      </c>
      <c r="B22" s="18"/>
      <c r="C22" s="18"/>
      <c r="D22" s="18"/>
      <c r="E22" s="18">
        <v>1700.0</v>
      </c>
      <c r="F22" s="18">
        <v>2700.0</v>
      </c>
      <c r="G22" s="18">
        <v>3500.0</v>
      </c>
      <c r="H22" s="18">
        <v>7100.0</v>
      </c>
      <c r="I22" s="18">
        <v>18000.0</v>
      </c>
      <c r="J22" s="18">
        <v>33600.0</v>
      </c>
      <c r="K22" s="18">
        <v>41900.0</v>
      </c>
      <c r="L22" s="18">
        <v>53000.0</v>
      </c>
      <c r="M22" s="18">
        <v>63000.0</v>
      </c>
      <c r="N22" s="18">
        <v>70800.0</v>
      </c>
      <c r="O22" s="18">
        <v>74600.0</v>
      </c>
      <c r="P22" s="18">
        <v>86400.0</v>
      </c>
      <c r="Q22" s="18">
        <v>112800.0</v>
      </c>
      <c r="R22" s="18">
        <v>127700.0</v>
      </c>
      <c r="S22" s="18">
        <v>146300.0</v>
      </c>
      <c r="T22" s="18">
        <v>164700.0</v>
      </c>
      <c r="U22" s="18">
        <v>184800.0</v>
      </c>
      <c r="V22" s="4"/>
      <c r="W22" s="4"/>
      <c r="X22" s="4"/>
      <c r="Y22" s="4"/>
      <c r="Z22" s="4"/>
      <c r="AA22" s="4"/>
    </row>
    <row r="23">
      <c r="A23" s="19" t="s">
        <v>22</v>
      </c>
      <c r="B23" s="18">
        <v>52100.0</v>
      </c>
      <c r="C23" s="18">
        <v>114900.0</v>
      </c>
      <c r="D23" s="18">
        <v>210300.0</v>
      </c>
      <c r="E23" s="18">
        <v>344800.0</v>
      </c>
      <c r="F23" s="18">
        <v>668300.0</v>
      </c>
      <c r="G23" s="18">
        <v>1133100.0</v>
      </c>
      <c r="H23" s="18">
        <v>1847100.0</v>
      </c>
      <c r="I23" s="18">
        <v>2771400.0</v>
      </c>
      <c r="J23" s="18">
        <v>3759400.0</v>
      </c>
      <c r="K23" s="18">
        <v>4781100.0</v>
      </c>
      <c r="L23" s="18">
        <v>5781600.0</v>
      </c>
      <c r="M23" s="18">
        <v>7032300.0</v>
      </c>
      <c r="N23" s="18">
        <v>8450900.0</v>
      </c>
      <c r="O23" s="18">
        <v>9845800.0</v>
      </c>
      <c r="P23" s="18">
        <v>1.13558E7</v>
      </c>
      <c r="Q23" s="18">
        <v>1.29983E7</v>
      </c>
      <c r="R23" s="18">
        <v>1.46654E7</v>
      </c>
      <c r="S23" s="18">
        <v>1.65213E7</v>
      </c>
      <c r="T23" s="18">
        <v>1.84891E7</v>
      </c>
      <c r="U23" s="18">
        <v>2.03309E7</v>
      </c>
      <c r="V23" s="4"/>
      <c r="W23" s="4"/>
      <c r="X23" s="4"/>
      <c r="Y23" s="4"/>
      <c r="Z23" s="4"/>
      <c r="AA23" s="4"/>
    </row>
    <row r="24">
      <c r="A24" s="19" t="s">
        <v>23</v>
      </c>
      <c r="B24" s="4"/>
      <c r="C24" s="4"/>
      <c r="D24" s="4"/>
      <c r="E24" s="27">
        <f t="shared" ref="E24:U24" si="9">E22</f>
        <v>1700</v>
      </c>
      <c r="F24" s="27">
        <f t="shared" si="9"/>
        <v>2700</v>
      </c>
      <c r="G24" s="27">
        <f t="shared" si="9"/>
        <v>3500</v>
      </c>
      <c r="H24" s="27">
        <f t="shared" si="9"/>
        <v>7100</v>
      </c>
      <c r="I24" s="27">
        <f t="shared" si="9"/>
        <v>18000</v>
      </c>
      <c r="J24" s="27">
        <f t="shared" si="9"/>
        <v>33600</v>
      </c>
      <c r="K24" s="27">
        <f t="shared" si="9"/>
        <v>41900</v>
      </c>
      <c r="L24" s="27">
        <f t="shared" si="9"/>
        <v>53000</v>
      </c>
      <c r="M24" s="27">
        <f t="shared" si="9"/>
        <v>63000</v>
      </c>
      <c r="N24" s="27">
        <f t="shared" si="9"/>
        <v>70800</v>
      </c>
      <c r="O24" s="27">
        <f t="shared" si="9"/>
        <v>74600</v>
      </c>
      <c r="P24" s="27">
        <f t="shared" si="9"/>
        <v>86400</v>
      </c>
      <c r="Q24" s="27">
        <f t="shared" si="9"/>
        <v>112800</v>
      </c>
      <c r="R24" s="27">
        <f t="shared" si="9"/>
        <v>127700</v>
      </c>
      <c r="S24" s="27">
        <f t="shared" si="9"/>
        <v>146300</v>
      </c>
      <c r="T24" s="27">
        <f t="shared" si="9"/>
        <v>164700</v>
      </c>
      <c r="U24" s="27">
        <f t="shared" si="9"/>
        <v>184800</v>
      </c>
      <c r="V24" s="4"/>
      <c r="W24" s="4"/>
      <c r="X24" s="4"/>
      <c r="Y24" s="4"/>
      <c r="Z24" s="4"/>
      <c r="AA24" s="4"/>
    </row>
    <row r="25">
      <c r="A25" s="21" t="s">
        <v>24</v>
      </c>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row>
    <row r="26">
      <c r="A26" s="24" t="s">
        <v>25</v>
      </c>
      <c r="B26" s="4"/>
      <c r="C26" s="4"/>
      <c r="D26" s="4"/>
      <c r="E26" s="4"/>
      <c r="F26" s="4"/>
      <c r="G26" s="4"/>
      <c r="H26" s="4"/>
      <c r="I26" s="4"/>
      <c r="J26" s="4"/>
      <c r="K26" s="4"/>
      <c r="L26" s="4"/>
      <c r="M26" s="4"/>
      <c r="N26" s="4"/>
      <c r="O26" s="4"/>
      <c r="P26" s="4"/>
      <c r="Q26" s="4"/>
      <c r="R26" s="4"/>
      <c r="S26" s="4"/>
      <c r="T26" s="4"/>
      <c r="U26" s="4"/>
      <c r="V26" s="4"/>
      <c r="W26" s="4"/>
      <c r="X26" s="4"/>
      <c r="Y26" s="4"/>
      <c r="Z26" s="4"/>
      <c r="AA26" s="4"/>
    </row>
    <row r="27">
      <c r="A27" s="19" t="s">
        <v>17</v>
      </c>
      <c r="B27" s="20">
        <v>42.0</v>
      </c>
      <c r="C27" s="20">
        <v>214.0</v>
      </c>
      <c r="D27" s="20">
        <v>170.0</v>
      </c>
      <c r="E27" s="20">
        <v>479.0</v>
      </c>
      <c r="F27" s="20">
        <v>975.0</v>
      </c>
      <c r="G27" s="20">
        <v>1687.0</v>
      </c>
      <c r="H27" s="20">
        <v>2135.0</v>
      </c>
      <c r="I27" s="20">
        <v>2627.0</v>
      </c>
      <c r="J27" s="20">
        <v>2092.0</v>
      </c>
      <c r="K27" s="20">
        <v>3107.0</v>
      </c>
      <c r="L27" s="20">
        <v>3191.0</v>
      </c>
      <c r="M27" s="20">
        <v>3716.0</v>
      </c>
      <c r="N27" s="20">
        <v>3297.0</v>
      </c>
      <c r="O27" s="20">
        <v>3602.0</v>
      </c>
      <c r="P27" s="20">
        <v>3487.0</v>
      </c>
      <c r="Q27" s="20">
        <v>4651.0</v>
      </c>
      <c r="R27" s="20">
        <v>5109.0</v>
      </c>
      <c r="S27" s="20">
        <v>5447.0</v>
      </c>
      <c r="T27" s="20">
        <v>7827.0</v>
      </c>
      <c r="U27" s="20">
        <v>6216.0</v>
      </c>
      <c r="V27" s="4"/>
      <c r="W27" s="4"/>
      <c r="X27" s="4"/>
      <c r="Y27" s="4"/>
      <c r="Z27" s="4"/>
      <c r="AA27" s="4"/>
    </row>
    <row r="28">
      <c r="A28" s="26" t="s">
        <v>18</v>
      </c>
      <c r="B28" s="20">
        <v>69.0</v>
      </c>
      <c r="C28" s="20">
        <v>70.0</v>
      </c>
      <c r="D28" s="20">
        <v>144.0</v>
      </c>
      <c r="E28" s="20">
        <v>232.0</v>
      </c>
      <c r="F28" s="20">
        <v>809.0</v>
      </c>
      <c r="G28" s="20">
        <v>998.0</v>
      </c>
      <c r="H28" s="20">
        <v>554.0</v>
      </c>
      <c r="I28" s="20">
        <v>557.0</v>
      </c>
      <c r="J28" s="20">
        <v>900.0</v>
      </c>
      <c r="K28" s="20">
        <v>666.0</v>
      </c>
      <c r="L28" s="20">
        <v>571.0</v>
      </c>
      <c r="M28" s="20">
        <v>649.0</v>
      </c>
      <c r="N28" s="20">
        <v>945.0</v>
      </c>
      <c r="O28" s="20">
        <v>849.0</v>
      </c>
      <c r="P28" s="20">
        <v>724.0</v>
      </c>
      <c r="Q28" s="20">
        <v>1032.0</v>
      </c>
      <c r="R28" s="20">
        <v>977.0</v>
      </c>
      <c r="S28" s="20">
        <v>1043.0</v>
      </c>
      <c r="T28" s="20">
        <v>1380.0</v>
      </c>
      <c r="U28" s="20">
        <v>1127.0</v>
      </c>
      <c r="V28" s="4"/>
      <c r="W28" s="4"/>
      <c r="X28" s="4"/>
      <c r="Y28" s="4"/>
      <c r="Z28" s="4"/>
      <c r="AA28" s="4"/>
    </row>
    <row r="29">
      <c r="A29" s="19" t="s">
        <v>19</v>
      </c>
      <c r="B29" s="28"/>
      <c r="C29" s="20">
        <v>23.0</v>
      </c>
      <c r="D29" s="20">
        <v>20.0</v>
      </c>
      <c r="E29" s="20">
        <v>42.0</v>
      </c>
      <c r="F29" s="20">
        <v>125.0</v>
      </c>
      <c r="G29" s="20">
        <v>206.0</v>
      </c>
      <c r="H29" s="20">
        <v>272.0</v>
      </c>
      <c r="I29" s="20">
        <v>232.0</v>
      </c>
      <c r="J29" s="20">
        <v>234.0</v>
      </c>
      <c r="K29" s="20">
        <v>199.0</v>
      </c>
      <c r="L29" s="20">
        <v>309.0</v>
      </c>
      <c r="M29" s="20">
        <v>168.0</v>
      </c>
      <c r="N29" s="20">
        <v>190.0</v>
      </c>
      <c r="O29" s="20">
        <v>411.0</v>
      </c>
      <c r="P29" s="20">
        <v>297.0</v>
      </c>
      <c r="Q29" s="20">
        <v>252.0</v>
      </c>
      <c r="R29" s="20">
        <v>481.0</v>
      </c>
      <c r="S29" s="20">
        <v>398.0</v>
      </c>
      <c r="T29" s="20">
        <v>359.0</v>
      </c>
      <c r="U29" s="20">
        <v>780.0</v>
      </c>
      <c r="V29" s="4"/>
      <c r="W29" s="4"/>
      <c r="X29" s="4"/>
      <c r="Y29" s="4"/>
      <c r="Z29" s="4"/>
      <c r="AA29" s="4"/>
    </row>
    <row r="30">
      <c r="A30" s="19" t="s">
        <v>20</v>
      </c>
      <c r="B30" s="28"/>
      <c r="C30" s="28"/>
      <c r="D30" s="20">
        <v>17.0</v>
      </c>
      <c r="E30" s="20">
        <v>20.0</v>
      </c>
      <c r="F30" s="20">
        <v>28.0</v>
      </c>
      <c r="G30" s="20">
        <v>52.0</v>
      </c>
      <c r="H30" s="20">
        <v>156.0</v>
      </c>
      <c r="I30" s="20">
        <v>187.0</v>
      </c>
      <c r="J30" s="20">
        <v>166.0</v>
      </c>
      <c r="K30" s="20">
        <v>173.0</v>
      </c>
      <c r="L30" s="20">
        <v>153.0</v>
      </c>
      <c r="M30" s="20">
        <v>188.0</v>
      </c>
      <c r="N30" s="20">
        <v>119.0</v>
      </c>
      <c r="O30" s="20">
        <v>163.0</v>
      </c>
      <c r="P30" s="20">
        <v>336.0</v>
      </c>
      <c r="Q30" s="20">
        <v>202.0</v>
      </c>
      <c r="R30" s="20">
        <v>222.0</v>
      </c>
      <c r="S30" s="20">
        <v>389.0</v>
      </c>
      <c r="T30" s="20">
        <v>261.0</v>
      </c>
      <c r="U30" s="20">
        <v>273.0</v>
      </c>
      <c r="V30" s="4"/>
      <c r="W30" s="4"/>
      <c r="X30" s="4"/>
      <c r="Y30" s="4"/>
      <c r="Z30" s="4"/>
      <c r="AA30" s="4"/>
    </row>
    <row r="31">
      <c r="A31" s="19" t="s">
        <v>21</v>
      </c>
      <c r="B31" s="28"/>
      <c r="C31" s="28"/>
      <c r="D31" s="28"/>
      <c r="E31" s="20">
        <v>17.0</v>
      </c>
      <c r="F31" s="20">
        <v>27.0</v>
      </c>
      <c r="G31" s="20">
        <v>35.0</v>
      </c>
      <c r="H31" s="20">
        <v>71.0</v>
      </c>
      <c r="I31" s="20">
        <v>180.0</v>
      </c>
      <c r="J31" s="20">
        <v>336.0</v>
      </c>
      <c r="K31" s="20">
        <v>419.0</v>
      </c>
      <c r="L31" s="20">
        <v>530.0</v>
      </c>
      <c r="M31" s="20">
        <v>630.0</v>
      </c>
      <c r="N31" s="20">
        <v>708.0</v>
      </c>
      <c r="O31" s="20">
        <v>746.0</v>
      </c>
      <c r="P31" s="20">
        <v>842.0</v>
      </c>
      <c r="Q31" s="20">
        <v>1030.0</v>
      </c>
      <c r="R31" s="20">
        <v>1147.0</v>
      </c>
      <c r="S31" s="20">
        <v>1283.0</v>
      </c>
      <c r="T31" s="20">
        <v>1433.0</v>
      </c>
      <c r="U31" s="20">
        <v>1590.0</v>
      </c>
      <c r="V31" s="4"/>
      <c r="W31" s="4"/>
      <c r="X31" s="4"/>
      <c r="Y31" s="4"/>
      <c r="Z31" s="4"/>
      <c r="AA31" s="4"/>
    </row>
    <row r="32">
      <c r="A32" s="19" t="s">
        <v>22</v>
      </c>
      <c r="B32" s="20">
        <v>521.0</v>
      </c>
      <c r="C32" s="20">
        <v>1149.0</v>
      </c>
      <c r="D32" s="20">
        <v>2103.0</v>
      </c>
      <c r="E32" s="20">
        <v>3448.0</v>
      </c>
      <c r="F32" s="20">
        <v>6683.0</v>
      </c>
      <c r="G32" s="20">
        <v>11331.0</v>
      </c>
      <c r="H32" s="20">
        <v>18471.0</v>
      </c>
      <c r="I32" s="20">
        <v>27714.0</v>
      </c>
      <c r="J32" s="20">
        <v>37594.0</v>
      </c>
      <c r="K32" s="20">
        <v>47811.0</v>
      </c>
      <c r="L32" s="20">
        <v>57808.0</v>
      </c>
      <c r="M32" s="20">
        <v>69915.0</v>
      </c>
      <c r="N32" s="20">
        <v>83181.0</v>
      </c>
      <c r="O32" s="20">
        <v>96054.0</v>
      </c>
      <c r="P32" s="20">
        <v>109978.0</v>
      </c>
      <c r="Q32" s="20">
        <v>125223.0</v>
      </c>
      <c r="R32" s="20">
        <v>140626.0</v>
      </c>
      <c r="S32" s="20">
        <v>157735.0</v>
      </c>
      <c r="T32" s="20">
        <v>176029.0</v>
      </c>
      <c r="U32" s="20">
        <v>193019.0</v>
      </c>
      <c r="V32" s="4"/>
      <c r="W32" s="4"/>
      <c r="X32" s="4"/>
      <c r="Y32" s="4"/>
      <c r="Z32" s="4"/>
      <c r="AA32" s="4"/>
    </row>
    <row r="33">
      <c r="A33" s="19" t="s">
        <v>23</v>
      </c>
      <c r="B33" s="4"/>
      <c r="C33" s="4"/>
      <c r="D33" s="4"/>
      <c r="E33" s="29">
        <f t="shared" ref="E33:U33" si="10">E31</f>
        <v>17</v>
      </c>
      <c r="F33" s="29">
        <f t="shared" si="10"/>
        <v>27</v>
      </c>
      <c r="G33" s="29">
        <f t="shared" si="10"/>
        <v>35</v>
      </c>
      <c r="H33" s="29">
        <f t="shared" si="10"/>
        <v>71</v>
      </c>
      <c r="I33" s="29">
        <f t="shared" si="10"/>
        <v>180</v>
      </c>
      <c r="J33" s="29">
        <f t="shared" si="10"/>
        <v>336</v>
      </c>
      <c r="K33" s="29">
        <f t="shared" si="10"/>
        <v>419</v>
      </c>
      <c r="L33" s="29">
        <f t="shared" si="10"/>
        <v>530</v>
      </c>
      <c r="M33" s="29">
        <f t="shared" si="10"/>
        <v>630</v>
      </c>
      <c r="N33" s="29">
        <f t="shared" si="10"/>
        <v>708</v>
      </c>
      <c r="O33" s="29">
        <f t="shared" si="10"/>
        <v>746</v>
      </c>
      <c r="P33" s="29">
        <f t="shared" si="10"/>
        <v>842</v>
      </c>
      <c r="Q33" s="29">
        <f t="shared" si="10"/>
        <v>1030</v>
      </c>
      <c r="R33" s="29">
        <f t="shared" si="10"/>
        <v>1147</v>
      </c>
      <c r="S33" s="29">
        <f t="shared" si="10"/>
        <v>1283</v>
      </c>
      <c r="T33" s="29">
        <f t="shared" si="10"/>
        <v>1433</v>
      </c>
      <c r="U33" s="29">
        <f t="shared" si="10"/>
        <v>1590</v>
      </c>
      <c r="V33" s="4"/>
      <c r="W33" s="4"/>
      <c r="X33" s="4"/>
      <c r="Y33" s="4"/>
      <c r="Z33" s="4"/>
      <c r="AA33" s="4"/>
    </row>
    <row r="34">
      <c r="A34" s="21" t="s">
        <v>24</v>
      </c>
      <c r="B34" s="23"/>
      <c r="C34" s="23"/>
      <c r="D34" s="23"/>
      <c r="E34" s="23"/>
      <c r="F34" s="30">
        <v>3.0</v>
      </c>
      <c r="G34" s="30">
        <v>10.0</v>
      </c>
      <c r="H34" s="30">
        <v>3.0</v>
      </c>
      <c r="I34" s="30">
        <v>12.0</v>
      </c>
      <c r="J34" s="30">
        <v>20.0</v>
      </c>
      <c r="K34" s="30">
        <v>44.0</v>
      </c>
      <c r="L34" s="30">
        <v>30.0</v>
      </c>
      <c r="M34" s="30">
        <f t="shared" ref="M34:N34" si="11">M50+M61</f>
        <v>31714</v>
      </c>
      <c r="N34" s="30">
        <f t="shared" si="11"/>
        <v>32421</v>
      </c>
      <c r="O34" s="30">
        <v>65.0</v>
      </c>
      <c r="P34" s="30">
        <v>42.0</v>
      </c>
      <c r="Q34" s="30">
        <v>70.0</v>
      </c>
      <c r="R34" s="30">
        <v>65.0</v>
      </c>
      <c r="S34" s="30">
        <v>60.0</v>
      </c>
      <c r="T34" s="30">
        <v>79.0</v>
      </c>
      <c r="U34" s="30">
        <v>68.0</v>
      </c>
      <c r="V34" s="23"/>
      <c r="W34" s="23"/>
      <c r="X34" s="23"/>
      <c r="Y34" s="23"/>
      <c r="Z34" s="23"/>
      <c r="AA34" s="23"/>
    </row>
    <row r="35">
      <c r="A35" s="1" t="s">
        <v>26</v>
      </c>
      <c r="B35" s="4"/>
      <c r="C35" s="4"/>
      <c r="D35" s="4"/>
      <c r="E35" s="4"/>
      <c r="F35" s="4"/>
      <c r="G35" s="4"/>
      <c r="H35" s="4"/>
      <c r="I35" s="4"/>
      <c r="J35" s="4"/>
      <c r="K35" s="4"/>
      <c r="L35" s="4"/>
      <c r="M35" s="4"/>
      <c r="N35" s="4"/>
      <c r="O35" s="4"/>
      <c r="P35" s="4"/>
      <c r="Q35" s="4"/>
      <c r="R35" s="4"/>
      <c r="S35" s="4"/>
      <c r="T35" s="4"/>
      <c r="U35" s="4"/>
      <c r="V35" s="4"/>
      <c r="W35" s="4"/>
      <c r="X35" s="4"/>
      <c r="Y35" s="4"/>
      <c r="Z35" s="4"/>
      <c r="AA35" s="4"/>
    </row>
    <row r="36">
      <c r="A36" s="19" t="s">
        <v>27</v>
      </c>
      <c r="B36" s="18">
        <v>63200.0</v>
      </c>
      <c r="C36" s="18">
        <v>82400.0</v>
      </c>
      <c r="D36" s="18">
        <v>99800.0</v>
      </c>
      <c r="E36" s="18">
        <v>178400.0</v>
      </c>
      <c r="F36" s="18">
        <v>440900.0</v>
      </c>
      <c r="G36" s="18">
        <v>566200.0</v>
      </c>
      <c r="H36" s="18">
        <v>735000.0</v>
      </c>
      <c r="I36" s="18">
        <v>983800.0</v>
      </c>
      <c r="J36" s="18">
        <v>982500.0</v>
      </c>
      <c r="K36" s="18">
        <v>1105300.0</v>
      </c>
      <c r="L36" s="18">
        <v>1026100.0</v>
      </c>
      <c r="M36" s="18">
        <v>1336200.0</v>
      </c>
      <c r="N36" s="18">
        <v>1424800.0</v>
      </c>
      <c r="O36" s="18">
        <v>1461700.0</v>
      </c>
      <c r="P36" s="18">
        <v>1497700.0</v>
      </c>
      <c r="Q36" s="18">
        <v>1806000.0</v>
      </c>
      <c r="R36" s="18">
        <v>1754400.0</v>
      </c>
      <c r="S36" s="18">
        <v>1901150.0</v>
      </c>
      <c r="T36" s="18">
        <v>2173445.0</v>
      </c>
      <c r="U36" s="18">
        <v>1902500.0</v>
      </c>
      <c r="V36" s="4"/>
      <c r="W36" s="4"/>
      <c r="X36" s="4"/>
      <c r="Y36" s="4"/>
      <c r="Z36" s="4"/>
      <c r="AA36" s="4"/>
    </row>
    <row r="37">
      <c r="A37" s="19" t="s">
        <v>28</v>
      </c>
      <c r="B37" s="20">
        <v>632.0</v>
      </c>
      <c r="C37" s="20">
        <v>824.0</v>
      </c>
      <c r="D37" s="20">
        <v>998.0</v>
      </c>
      <c r="E37" s="20">
        <v>1784.0</v>
      </c>
      <c r="F37" s="20">
        <v>4409.0</v>
      </c>
      <c r="G37" s="20">
        <v>5662.0</v>
      </c>
      <c r="H37" s="20">
        <v>7350.0</v>
      </c>
      <c r="I37" s="20">
        <v>9838.0</v>
      </c>
      <c r="J37" s="20">
        <v>9825.0</v>
      </c>
      <c r="K37" s="20">
        <v>11053.0</v>
      </c>
      <c r="L37" s="20">
        <v>10187.0</v>
      </c>
      <c r="M37" s="20">
        <v>12704.0</v>
      </c>
      <c r="N37" s="20">
        <v>13174.0</v>
      </c>
      <c r="O37" s="20">
        <v>13385.0</v>
      </c>
      <c r="P37" s="20">
        <v>13839.0</v>
      </c>
      <c r="Q37" s="20">
        <v>16726.0</v>
      </c>
      <c r="R37" s="20">
        <v>16172.0</v>
      </c>
      <c r="S37" s="20">
        <v>17733.0</v>
      </c>
      <c r="T37" s="20">
        <v>20994.0</v>
      </c>
      <c r="U37" s="20">
        <v>17483.0</v>
      </c>
      <c r="V37" s="4"/>
      <c r="W37" s="4"/>
      <c r="X37" s="4"/>
      <c r="Y37" s="4"/>
      <c r="Z37" s="4"/>
      <c r="AA37" s="4"/>
    </row>
    <row r="38">
      <c r="A38" s="19" t="s">
        <v>29</v>
      </c>
      <c r="B38" s="27">
        <f t="shared" ref="B38:U38" si="12">B36/B37</f>
        <v>100</v>
      </c>
      <c r="C38" s="27">
        <f t="shared" si="12"/>
        <v>100</v>
      </c>
      <c r="D38" s="27">
        <f t="shared" si="12"/>
        <v>100</v>
      </c>
      <c r="E38" s="27">
        <f t="shared" si="12"/>
        <v>100</v>
      </c>
      <c r="F38" s="27">
        <f t="shared" si="12"/>
        <v>100</v>
      </c>
      <c r="G38" s="27">
        <f t="shared" si="12"/>
        <v>100</v>
      </c>
      <c r="H38" s="27">
        <f t="shared" si="12"/>
        <v>100</v>
      </c>
      <c r="I38" s="27">
        <f t="shared" si="12"/>
        <v>100</v>
      </c>
      <c r="J38" s="27">
        <f t="shared" si="12"/>
        <v>100</v>
      </c>
      <c r="K38" s="27">
        <f t="shared" si="12"/>
        <v>100</v>
      </c>
      <c r="L38" s="27">
        <f t="shared" si="12"/>
        <v>100.726416</v>
      </c>
      <c r="M38" s="27">
        <f t="shared" si="12"/>
        <v>105.179471</v>
      </c>
      <c r="N38" s="27">
        <f t="shared" si="12"/>
        <v>108.1524214</v>
      </c>
      <c r="O38" s="27">
        <f t="shared" si="12"/>
        <v>109.2043332</v>
      </c>
      <c r="P38" s="27">
        <f t="shared" si="12"/>
        <v>108.2231375</v>
      </c>
      <c r="Q38" s="27">
        <f t="shared" si="12"/>
        <v>107.9756068</v>
      </c>
      <c r="R38" s="27">
        <f t="shared" si="12"/>
        <v>108.4837992</v>
      </c>
      <c r="S38" s="27">
        <f t="shared" si="12"/>
        <v>107.209722</v>
      </c>
      <c r="T38" s="27">
        <f t="shared" si="12"/>
        <v>103.5269601</v>
      </c>
      <c r="U38" s="27">
        <f t="shared" si="12"/>
        <v>108.8199966</v>
      </c>
      <c r="V38" s="4"/>
      <c r="W38" s="4"/>
      <c r="X38" s="4"/>
      <c r="Y38" s="4"/>
      <c r="Z38" s="4"/>
      <c r="AA38" s="4"/>
    </row>
    <row r="39">
      <c r="A39" s="21" t="s">
        <v>30</v>
      </c>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row>
    <row r="40">
      <c r="A40" s="1"/>
      <c r="B40" s="31"/>
      <c r="C40" s="31"/>
      <c r="D40" s="31"/>
      <c r="E40" s="31"/>
      <c r="F40" s="31"/>
      <c r="G40" s="31"/>
      <c r="H40" s="31"/>
      <c r="I40" s="31"/>
      <c r="J40" s="31"/>
      <c r="K40" s="31"/>
      <c r="L40" s="31"/>
      <c r="M40" s="31"/>
      <c r="N40" s="31"/>
      <c r="O40" s="31"/>
      <c r="P40" s="31"/>
      <c r="Q40" s="31"/>
      <c r="R40" s="31"/>
      <c r="S40" s="31"/>
      <c r="T40" s="31"/>
      <c r="U40" s="31"/>
      <c r="V40" s="4"/>
      <c r="W40" s="4"/>
      <c r="X40" s="4"/>
      <c r="Y40" s="4"/>
      <c r="Z40" s="4"/>
      <c r="AA40" s="4"/>
    </row>
    <row r="41">
      <c r="A41" s="1" t="s">
        <v>31</v>
      </c>
      <c r="B41" s="31"/>
      <c r="C41" s="31"/>
      <c r="D41" s="31"/>
      <c r="E41" s="31"/>
      <c r="F41" s="31"/>
      <c r="G41" s="31"/>
      <c r="H41" s="31"/>
      <c r="I41" s="31"/>
      <c r="J41" s="31"/>
      <c r="K41" s="31"/>
      <c r="L41" s="31"/>
      <c r="M41" s="31"/>
      <c r="N41" s="31"/>
      <c r="O41" s="31"/>
      <c r="P41" s="31"/>
      <c r="Q41" s="31"/>
      <c r="R41" s="31"/>
      <c r="S41" s="31"/>
      <c r="T41" s="31"/>
      <c r="U41" s="31"/>
      <c r="V41" s="4"/>
      <c r="W41" s="4"/>
      <c r="X41" s="4"/>
      <c r="Y41" s="4"/>
      <c r="Z41" s="4"/>
      <c r="AA41" s="4"/>
    </row>
    <row r="42">
      <c r="A42" s="19" t="s">
        <v>13</v>
      </c>
      <c r="B42" s="18">
        <v>11100.0</v>
      </c>
      <c r="C42" s="18">
        <v>30700.0</v>
      </c>
      <c r="D42" s="18">
        <v>22500.0</v>
      </c>
      <c r="E42" s="18">
        <v>57900.0</v>
      </c>
      <c r="F42" s="18">
        <v>169600.0</v>
      </c>
      <c r="G42" s="18">
        <v>132400.0</v>
      </c>
      <c r="H42" s="18">
        <v>66800.0</v>
      </c>
      <c r="I42" s="18">
        <v>51100.0</v>
      </c>
      <c r="J42" s="18">
        <v>27400.0</v>
      </c>
      <c r="K42" s="18">
        <v>39700.0</v>
      </c>
      <c r="L42" s="18">
        <v>32000.0</v>
      </c>
      <c r="M42" s="18">
        <v>34000.0</v>
      </c>
      <c r="N42" s="18">
        <v>30700.0</v>
      </c>
      <c r="O42" s="18">
        <v>44600.0</v>
      </c>
      <c r="P42" s="18">
        <v>33100.0</v>
      </c>
      <c r="Q42" s="18">
        <v>36900.0</v>
      </c>
      <c r="R42" s="18">
        <v>56700.0</v>
      </c>
      <c r="S42" s="18">
        <v>64550.0</v>
      </c>
      <c r="T42" s="18">
        <v>170095.0</v>
      </c>
      <c r="U42" s="18">
        <v>56400.0</v>
      </c>
      <c r="V42" s="4"/>
      <c r="W42" s="4"/>
      <c r="X42" s="4"/>
      <c r="Y42" s="4"/>
      <c r="Z42" s="4"/>
      <c r="AA42" s="4"/>
    </row>
    <row r="43">
      <c r="A43" s="19" t="s">
        <v>14</v>
      </c>
      <c r="B43" s="20">
        <v>111.0</v>
      </c>
      <c r="C43" s="20">
        <v>307.0</v>
      </c>
      <c r="D43" s="20">
        <v>225.0</v>
      </c>
      <c r="E43" s="20">
        <v>579.0</v>
      </c>
      <c r="F43" s="20">
        <v>1696.0</v>
      </c>
      <c r="G43" s="20">
        <v>1324.0</v>
      </c>
      <c r="H43" s="20">
        <v>668.0</v>
      </c>
      <c r="I43" s="20">
        <v>511.0</v>
      </c>
      <c r="J43" s="20">
        <v>274.0</v>
      </c>
      <c r="K43" s="20">
        <v>397.0</v>
      </c>
      <c r="L43" s="20">
        <v>312.0</v>
      </c>
      <c r="M43" s="20">
        <v>312.0</v>
      </c>
      <c r="N43" s="20">
        <v>273.0</v>
      </c>
      <c r="O43" s="20">
        <v>388.0</v>
      </c>
      <c r="P43" s="20">
        <v>293.0</v>
      </c>
      <c r="Q43" s="20">
        <v>333.0</v>
      </c>
      <c r="R43" s="20">
        <v>511.0</v>
      </c>
      <c r="S43" s="20">
        <v>809.0</v>
      </c>
      <c r="T43" s="20">
        <v>2630.0</v>
      </c>
      <c r="U43" s="20">
        <v>522.0</v>
      </c>
      <c r="V43" s="4"/>
      <c r="W43" s="4"/>
      <c r="X43" s="4"/>
      <c r="Y43" s="4"/>
      <c r="Z43" s="4"/>
      <c r="AA43" s="4"/>
    </row>
    <row r="44">
      <c r="A44" s="21" t="s">
        <v>15</v>
      </c>
      <c r="B44" s="22">
        <f t="shared" ref="B44:U44" si="13">B42/B43</f>
        <v>100</v>
      </c>
      <c r="C44" s="22">
        <f t="shared" si="13"/>
        <v>100</v>
      </c>
      <c r="D44" s="22">
        <f t="shared" si="13"/>
        <v>100</v>
      </c>
      <c r="E44" s="22">
        <f t="shared" si="13"/>
        <v>100</v>
      </c>
      <c r="F44" s="22">
        <f t="shared" si="13"/>
        <v>100</v>
      </c>
      <c r="G44" s="22">
        <f t="shared" si="13"/>
        <v>100</v>
      </c>
      <c r="H44" s="22">
        <f t="shared" si="13"/>
        <v>100</v>
      </c>
      <c r="I44" s="22">
        <f t="shared" si="13"/>
        <v>100</v>
      </c>
      <c r="J44" s="22">
        <f t="shared" si="13"/>
        <v>100</v>
      </c>
      <c r="K44" s="22">
        <f t="shared" si="13"/>
        <v>100</v>
      </c>
      <c r="L44" s="22">
        <f t="shared" si="13"/>
        <v>102.5641026</v>
      </c>
      <c r="M44" s="22">
        <f t="shared" si="13"/>
        <v>108.974359</v>
      </c>
      <c r="N44" s="22">
        <f t="shared" si="13"/>
        <v>112.4542125</v>
      </c>
      <c r="O44" s="22">
        <f t="shared" si="13"/>
        <v>114.9484536</v>
      </c>
      <c r="P44" s="22">
        <f t="shared" si="13"/>
        <v>112.9692833</v>
      </c>
      <c r="Q44" s="22">
        <f t="shared" si="13"/>
        <v>110.8108108</v>
      </c>
      <c r="R44" s="22">
        <f t="shared" si="13"/>
        <v>110.9589041</v>
      </c>
      <c r="S44" s="22">
        <f t="shared" si="13"/>
        <v>79.78986403</v>
      </c>
      <c r="T44" s="22">
        <f t="shared" si="13"/>
        <v>64.67490494</v>
      </c>
      <c r="U44" s="22">
        <f t="shared" si="13"/>
        <v>108.045977</v>
      </c>
      <c r="V44" s="23"/>
      <c r="W44" s="23"/>
      <c r="X44" s="23"/>
      <c r="Y44" s="23"/>
      <c r="Z44" s="23"/>
      <c r="AA44" s="23"/>
    </row>
    <row r="45">
      <c r="A45" s="24" t="s">
        <v>16</v>
      </c>
      <c r="B45" s="4"/>
      <c r="C45" s="4"/>
      <c r="D45" s="4"/>
      <c r="E45" s="4"/>
      <c r="F45" s="4"/>
      <c r="G45" s="4"/>
      <c r="H45" s="4"/>
      <c r="I45" s="4"/>
      <c r="J45" s="4"/>
      <c r="K45" s="4"/>
      <c r="L45" s="4"/>
      <c r="M45" s="4"/>
      <c r="N45" s="4"/>
      <c r="O45" s="4"/>
      <c r="P45" s="4"/>
      <c r="Q45" s="4"/>
      <c r="R45" s="4"/>
      <c r="S45" s="4"/>
      <c r="T45" s="4"/>
      <c r="U45" s="4"/>
      <c r="V45" s="4"/>
      <c r="W45" s="4"/>
      <c r="X45" s="4"/>
      <c r="Y45" s="4"/>
      <c r="Z45" s="4"/>
      <c r="AA45" s="4"/>
    </row>
    <row r="46">
      <c r="A46" s="19" t="s">
        <v>17</v>
      </c>
      <c r="B46" s="18">
        <v>4200.0</v>
      </c>
      <c r="C46" s="18">
        <v>21400.0</v>
      </c>
      <c r="D46" s="18">
        <v>5700.0</v>
      </c>
      <c r="E46" s="18">
        <v>32900.0</v>
      </c>
      <c r="F46" s="18">
        <v>78300.0</v>
      </c>
      <c r="G46" s="18">
        <v>33700.0</v>
      </c>
      <c r="H46" s="18">
        <v>14000.0</v>
      </c>
      <c r="I46" s="18">
        <v>18900.0</v>
      </c>
      <c r="J46" s="18">
        <v>1500.0</v>
      </c>
      <c r="K46" s="18">
        <v>18900.0</v>
      </c>
      <c r="L46" s="18">
        <v>13300.0</v>
      </c>
      <c r="M46" s="18">
        <v>17300.0</v>
      </c>
      <c r="N46" s="18">
        <v>8700.0</v>
      </c>
      <c r="O46" s="18">
        <v>18600.0</v>
      </c>
      <c r="P46" s="18">
        <v>8900.0</v>
      </c>
      <c r="Q46" s="18">
        <v>11000.0</v>
      </c>
      <c r="R46" s="18">
        <v>30800.0</v>
      </c>
      <c r="S46" s="32">
        <v>37750.0</v>
      </c>
      <c r="T46" s="32">
        <v>143695.0</v>
      </c>
      <c r="U46" s="18">
        <v>28000.0</v>
      </c>
      <c r="V46" s="4"/>
      <c r="W46" s="4"/>
      <c r="X46" s="4"/>
      <c r="Y46" s="4"/>
      <c r="Z46" s="4"/>
      <c r="AA46" s="4"/>
    </row>
    <row r="47">
      <c r="A47" s="26" t="s">
        <v>18</v>
      </c>
      <c r="B47" s="18">
        <v>6900.0</v>
      </c>
      <c r="C47" s="18">
        <v>7000.0</v>
      </c>
      <c r="D47" s="18">
        <v>13100.0</v>
      </c>
      <c r="E47" s="18">
        <v>19000.0</v>
      </c>
      <c r="F47" s="18">
        <v>76900.0</v>
      </c>
      <c r="G47" s="18">
        <v>74200.0</v>
      </c>
      <c r="H47" s="18">
        <v>15700.0</v>
      </c>
      <c r="I47" s="18">
        <v>9900.0</v>
      </c>
      <c r="J47" s="18">
        <v>15300.0</v>
      </c>
      <c r="K47" s="18">
        <v>12300.0</v>
      </c>
      <c r="L47" s="18">
        <v>7600.0</v>
      </c>
      <c r="M47" s="18">
        <v>8600.0</v>
      </c>
      <c r="N47" s="18">
        <v>15600.0</v>
      </c>
      <c r="O47" s="18">
        <v>13000.0</v>
      </c>
      <c r="P47" s="18">
        <v>9700.0</v>
      </c>
      <c r="Q47" s="18">
        <v>15600.0</v>
      </c>
      <c r="R47" s="18">
        <v>12700.0</v>
      </c>
      <c r="S47" s="18">
        <v>11800.0</v>
      </c>
      <c r="T47" s="18">
        <v>16200.0</v>
      </c>
      <c r="U47" s="18">
        <v>15400.0</v>
      </c>
      <c r="V47" s="4"/>
      <c r="W47" s="4"/>
      <c r="X47" s="4"/>
      <c r="Y47" s="4"/>
      <c r="Z47" s="4"/>
      <c r="AA47" s="4"/>
    </row>
    <row r="48">
      <c r="A48" s="19" t="s">
        <v>19</v>
      </c>
      <c r="B48" s="18"/>
      <c r="C48" s="18">
        <v>2300.0</v>
      </c>
      <c r="D48" s="18">
        <v>2000.0</v>
      </c>
      <c r="E48" s="18">
        <v>4000.0</v>
      </c>
      <c r="F48" s="18">
        <v>11800.0</v>
      </c>
      <c r="G48" s="18">
        <v>19500.0</v>
      </c>
      <c r="H48" s="18">
        <v>22200.0</v>
      </c>
      <c r="I48" s="18">
        <v>6800.0</v>
      </c>
      <c r="J48" s="18">
        <v>6100.0</v>
      </c>
      <c r="K48" s="18">
        <v>4500.0</v>
      </c>
      <c r="L48" s="18">
        <v>7600.0</v>
      </c>
      <c r="M48" s="18">
        <v>3400.0</v>
      </c>
      <c r="N48" s="18">
        <v>4100.0</v>
      </c>
      <c r="O48" s="18">
        <v>9500.0</v>
      </c>
      <c r="P48" s="18">
        <v>6800.0</v>
      </c>
      <c r="Q48" s="18">
        <v>4500.0</v>
      </c>
      <c r="R48" s="18">
        <v>9300.0</v>
      </c>
      <c r="S48" s="18">
        <v>7400.0</v>
      </c>
      <c r="T48" s="18">
        <v>5200.0</v>
      </c>
      <c r="U48" s="18">
        <v>9000.0</v>
      </c>
      <c r="V48" s="4"/>
      <c r="W48" s="4"/>
      <c r="X48" s="4"/>
      <c r="Y48" s="4"/>
      <c r="Z48" s="4"/>
      <c r="AA48" s="4"/>
    </row>
    <row r="49">
      <c r="A49" s="19" t="s">
        <v>20</v>
      </c>
      <c r="B49" s="18"/>
      <c r="C49" s="18"/>
      <c r="D49" s="18">
        <v>1700.0</v>
      </c>
      <c r="E49" s="18">
        <v>2000.0</v>
      </c>
      <c r="F49" s="18">
        <v>2600.0</v>
      </c>
      <c r="G49" s="18">
        <v>5000.0</v>
      </c>
      <c r="H49" s="18">
        <v>14900.0</v>
      </c>
      <c r="I49" s="18">
        <v>15500.0</v>
      </c>
      <c r="J49" s="18">
        <v>4500.0</v>
      </c>
      <c r="K49" s="18">
        <v>4000.0</v>
      </c>
      <c r="L49" s="18">
        <v>3500.0</v>
      </c>
      <c r="M49" s="18">
        <v>4700.0</v>
      </c>
      <c r="N49" s="18">
        <v>2300.0</v>
      </c>
      <c r="O49" s="18">
        <v>3500.0</v>
      </c>
      <c r="P49" s="18">
        <v>7700.0</v>
      </c>
      <c r="Q49" s="18">
        <v>5800.0</v>
      </c>
      <c r="R49" s="18">
        <v>3900.0</v>
      </c>
      <c r="S49" s="18">
        <v>7600.0</v>
      </c>
      <c r="T49" s="18">
        <v>5000.0</v>
      </c>
      <c r="U49" s="18">
        <v>4000.0</v>
      </c>
      <c r="V49" s="4"/>
      <c r="W49" s="4"/>
      <c r="X49" s="4"/>
      <c r="Y49" s="4"/>
      <c r="Z49" s="4"/>
      <c r="AA49" s="4"/>
    </row>
    <row r="50">
      <c r="A50" s="19" t="s">
        <v>21</v>
      </c>
      <c r="B50" s="18"/>
      <c r="C50" s="18"/>
      <c r="D50" s="18"/>
      <c r="E50" s="18">
        <v>1700.0</v>
      </c>
      <c r="F50" s="18">
        <v>2700.0</v>
      </c>
      <c r="G50" s="18">
        <v>3500.0</v>
      </c>
      <c r="H50" s="18">
        <v>7000.0</v>
      </c>
      <c r="I50" s="18">
        <v>17300.0</v>
      </c>
      <c r="J50" s="18">
        <v>29600.0</v>
      </c>
      <c r="K50" s="18">
        <v>29200.0</v>
      </c>
      <c r="L50" s="18">
        <v>30400.0</v>
      </c>
      <c r="M50" s="18">
        <v>31400.0</v>
      </c>
      <c r="N50" s="18">
        <v>32100.0</v>
      </c>
      <c r="O50" s="18">
        <v>31400.0</v>
      </c>
      <c r="P50" s="18">
        <v>33400.0</v>
      </c>
      <c r="Q50" s="18">
        <v>38100.0</v>
      </c>
      <c r="R50" s="18">
        <v>42100.0</v>
      </c>
      <c r="S50" s="18">
        <v>43100.0</v>
      </c>
      <c r="T50" s="18">
        <v>45500.0</v>
      </c>
      <c r="U50" s="18">
        <v>48400.0</v>
      </c>
      <c r="V50" s="4"/>
      <c r="W50" s="4"/>
      <c r="X50" s="4"/>
      <c r="Y50" s="4"/>
      <c r="Z50" s="4"/>
      <c r="AA50" s="4"/>
    </row>
    <row r="51">
      <c r="A51" s="19" t="s">
        <v>22</v>
      </c>
      <c r="B51" s="18">
        <v>52100.0</v>
      </c>
      <c r="C51" s="18">
        <v>114900.0</v>
      </c>
      <c r="D51" s="18">
        <v>201400.0</v>
      </c>
      <c r="E51" s="18">
        <v>293800.0</v>
      </c>
      <c r="F51" s="18">
        <v>571100.0</v>
      </c>
      <c r="G51" s="18">
        <v>939100.0</v>
      </c>
      <c r="H51" s="18">
        <v>1137300.0</v>
      </c>
      <c r="I51" s="18">
        <v>1277400.0</v>
      </c>
      <c r="J51" s="18">
        <v>1402800.0</v>
      </c>
      <c r="K51" s="18">
        <v>1519400.0</v>
      </c>
      <c r="L51" s="18">
        <v>1625800.0</v>
      </c>
      <c r="M51" s="18">
        <v>1749500.0</v>
      </c>
      <c r="N51" s="18">
        <v>1878400.0</v>
      </c>
      <c r="O51" s="18">
        <v>2000100.0</v>
      </c>
      <c r="P51" s="18">
        <v>2137000.0</v>
      </c>
      <c r="Q51" s="18">
        <v>2273300.0</v>
      </c>
      <c r="R51" s="18">
        <v>2414500.0</v>
      </c>
      <c r="S51" s="18">
        <v>2581200.0</v>
      </c>
      <c r="T51" s="18">
        <v>2742000.0</v>
      </c>
      <c r="U51" s="18">
        <v>2874400.0</v>
      </c>
      <c r="V51" s="4"/>
      <c r="W51" s="4"/>
      <c r="X51" s="4"/>
      <c r="Y51" s="4"/>
      <c r="Z51" s="4"/>
      <c r="AA51" s="4"/>
    </row>
    <row r="52">
      <c r="A52" s="19" t="s">
        <v>23</v>
      </c>
      <c r="B52" s="4"/>
      <c r="C52" s="4"/>
      <c r="D52" s="4"/>
      <c r="E52" s="27">
        <f t="shared" ref="E52:U52" si="14">E50</f>
        <v>1700</v>
      </c>
      <c r="F52" s="27">
        <f t="shared" si="14"/>
        <v>2700</v>
      </c>
      <c r="G52" s="27">
        <f t="shared" si="14"/>
        <v>3500</v>
      </c>
      <c r="H52" s="27">
        <f t="shared" si="14"/>
        <v>7000</v>
      </c>
      <c r="I52" s="27">
        <f t="shared" si="14"/>
        <v>17300</v>
      </c>
      <c r="J52" s="27">
        <f t="shared" si="14"/>
        <v>29600</v>
      </c>
      <c r="K52" s="27">
        <f t="shared" si="14"/>
        <v>29200</v>
      </c>
      <c r="L52" s="27">
        <f t="shared" si="14"/>
        <v>30400</v>
      </c>
      <c r="M52" s="27">
        <f t="shared" si="14"/>
        <v>31400</v>
      </c>
      <c r="N52" s="27">
        <f t="shared" si="14"/>
        <v>32100</v>
      </c>
      <c r="O52" s="27">
        <f t="shared" si="14"/>
        <v>31400</v>
      </c>
      <c r="P52" s="27">
        <f t="shared" si="14"/>
        <v>33400</v>
      </c>
      <c r="Q52" s="27">
        <f t="shared" si="14"/>
        <v>38100</v>
      </c>
      <c r="R52" s="27">
        <f t="shared" si="14"/>
        <v>42100</v>
      </c>
      <c r="S52" s="27">
        <f t="shared" si="14"/>
        <v>43100</v>
      </c>
      <c r="T52" s="27">
        <f t="shared" si="14"/>
        <v>45500</v>
      </c>
      <c r="U52" s="27">
        <f t="shared" si="14"/>
        <v>48400</v>
      </c>
      <c r="V52" s="4"/>
      <c r="W52" s="4"/>
      <c r="X52" s="4"/>
      <c r="Y52" s="4"/>
      <c r="Z52" s="4"/>
      <c r="AA52" s="4"/>
    </row>
    <row r="53">
      <c r="A53" s="21" t="s">
        <v>24</v>
      </c>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row>
    <row r="54">
      <c r="A54" s="24" t="s">
        <v>25</v>
      </c>
      <c r="B54" s="4"/>
      <c r="C54" s="4"/>
      <c r="D54" s="4"/>
      <c r="E54" s="4"/>
      <c r="F54" s="4"/>
      <c r="G54" s="4"/>
      <c r="H54" s="4"/>
      <c r="I54" s="4"/>
      <c r="J54" s="4"/>
      <c r="K54" s="4"/>
      <c r="L54" s="4"/>
      <c r="M54" s="4"/>
      <c r="N54" s="4"/>
      <c r="O54" s="4"/>
      <c r="P54" s="4"/>
      <c r="Q54" s="4"/>
      <c r="R54" s="4"/>
      <c r="S54" s="4"/>
      <c r="T54" s="4"/>
      <c r="U54" s="4"/>
      <c r="V54" s="4"/>
      <c r="W54" s="4"/>
      <c r="X54" s="4"/>
      <c r="Y54" s="4"/>
      <c r="Z54" s="4"/>
      <c r="AA54" s="4"/>
    </row>
    <row r="55">
      <c r="A55" s="19" t="s">
        <v>17</v>
      </c>
      <c r="B55" s="20">
        <v>42.0</v>
      </c>
      <c r="C55" s="20">
        <v>214.0</v>
      </c>
      <c r="D55" s="20">
        <v>57.0</v>
      </c>
      <c r="E55" s="20">
        <v>329.0</v>
      </c>
      <c r="F55" s="20">
        <v>783.0</v>
      </c>
      <c r="G55" s="20">
        <v>337.0</v>
      </c>
      <c r="H55" s="20">
        <v>140.0</v>
      </c>
      <c r="I55" s="20">
        <v>189.0</v>
      </c>
      <c r="J55" s="20">
        <v>15.0</v>
      </c>
      <c r="K55" s="20">
        <v>189.0</v>
      </c>
      <c r="L55" s="20">
        <v>125.0</v>
      </c>
      <c r="M55" s="20">
        <v>155.0</v>
      </c>
      <c r="N55" s="20">
        <v>73.0</v>
      </c>
      <c r="O55" s="20">
        <v>162.0</v>
      </c>
      <c r="P55" s="20">
        <v>79.0</v>
      </c>
      <c r="Q55" s="20">
        <v>102.0</v>
      </c>
      <c r="R55" s="20">
        <v>278.0</v>
      </c>
      <c r="S55" s="33">
        <v>563.0</v>
      </c>
      <c r="T55" s="33">
        <v>2404.0</v>
      </c>
      <c r="U55" s="25">
        <v>266.0</v>
      </c>
      <c r="V55" s="4"/>
      <c r="W55" s="4"/>
      <c r="X55" s="4"/>
      <c r="Y55" s="4"/>
      <c r="Z55" s="4"/>
      <c r="AA55" s="4"/>
    </row>
    <row r="56">
      <c r="A56" s="26" t="s">
        <v>18</v>
      </c>
      <c r="B56" s="20">
        <v>69.0</v>
      </c>
      <c r="C56" s="20">
        <v>70.0</v>
      </c>
      <c r="D56" s="20">
        <v>131.0</v>
      </c>
      <c r="E56" s="20">
        <v>190.0</v>
      </c>
      <c r="F56" s="20">
        <v>769.0</v>
      </c>
      <c r="G56" s="20">
        <v>742.0</v>
      </c>
      <c r="H56" s="20">
        <v>157.0</v>
      </c>
      <c r="I56" s="20">
        <v>99.0</v>
      </c>
      <c r="J56" s="20">
        <v>153.0</v>
      </c>
      <c r="K56" s="20">
        <v>123.0</v>
      </c>
      <c r="L56" s="20">
        <v>76.0</v>
      </c>
      <c r="M56" s="20">
        <v>76.0</v>
      </c>
      <c r="N56" s="20">
        <v>146.0</v>
      </c>
      <c r="O56" s="20">
        <v>112.0</v>
      </c>
      <c r="P56" s="20">
        <v>85.0</v>
      </c>
      <c r="Q56" s="20">
        <v>150.0</v>
      </c>
      <c r="R56" s="20">
        <v>111.0</v>
      </c>
      <c r="S56" s="25">
        <v>110.0</v>
      </c>
      <c r="T56" s="25">
        <v>140.0</v>
      </c>
      <c r="U56" s="25">
        <v>138.0</v>
      </c>
      <c r="V56" s="4"/>
      <c r="W56" s="4"/>
      <c r="X56" s="4"/>
      <c r="Y56" s="4"/>
      <c r="Z56" s="4"/>
      <c r="AA56" s="4"/>
    </row>
    <row r="57">
      <c r="A57" s="19" t="s">
        <v>19</v>
      </c>
      <c r="B57" s="28"/>
      <c r="C57" s="20">
        <v>23.0</v>
      </c>
      <c r="D57" s="20">
        <v>20.0</v>
      </c>
      <c r="E57" s="20">
        <v>40.0</v>
      </c>
      <c r="F57" s="20">
        <v>118.0</v>
      </c>
      <c r="G57" s="20">
        <v>195.0</v>
      </c>
      <c r="H57" s="20">
        <v>222.0</v>
      </c>
      <c r="I57" s="20">
        <v>68.0</v>
      </c>
      <c r="J57" s="20">
        <v>61.0</v>
      </c>
      <c r="K57" s="20">
        <v>45.0</v>
      </c>
      <c r="L57" s="20">
        <v>76.0</v>
      </c>
      <c r="M57" s="20">
        <v>34.0</v>
      </c>
      <c r="N57" s="20">
        <v>31.0</v>
      </c>
      <c r="O57" s="20">
        <v>89.0</v>
      </c>
      <c r="P57" s="20">
        <v>58.0</v>
      </c>
      <c r="Q57" s="20">
        <v>37.0</v>
      </c>
      <c r="R57" s="20">
        <v>89.0</v>
      </c>
      <c r="S57" s="25">
        <v>64.0</v>
      </c>
      <c r="T57" s="25">
        <v>46.0</v>
      </c>
      <c r="U57" s="25">
        <v>82.0</v>
      </c>
      <c r="V57" s="4"/>
      <c r="W57" s="4"/>
      <c r="X57" s="4"/>
      <c r="Y57" s="4"/>
      <c r="Z57" s="4"/>
      <c r="AA57" s="4"/>
    </row>
    <row r="58">
      <c r="A58" s="19" t="s">
        <v>20</v>
      </c>
      <c r="B58" s="28"/>
      <c r="C58" s="28"/>
      <c r="D58" s="20">
        <v>17.0</v>
      </c>
      <c r="E58" s="20">
        <v>20.0</v>
      </c>
      <c r="F58" s="20">
        <v>26.0</v>
      </c>
      <c r="G58" s="20">
        <v>50.0</v>
      </c>
      <c r="H58" s="20">
        <v>149.0</v>
      </c>
      <c r="I58" s="20">
        <v>155.0</v>
      </c>
      <c r="J58" s="20">
        <v>45.0</v>
      </c>
      <c r="K58" s="20">
        <v>40.0</v>
      </c>
      <c r="L58" s="20">
        <v>35.0</v>
      </c>
      <c r="M58" s="20">
        <v>47.0</v>
      </c>
      <c r="N58" s="20">
        <v>23.0</v>
      </c>
      <c r="O58" s="20">
        <v>25.0</v>
      </c>
      <c r="P58" s="20">
        <v>71.0</v>
      </c>
      <c r="Q58" s="20">
        <v>44.0</v>
      </c>
      <c r="R58" s="20">
        <v>33.0</v>
      </c>
      <c r="S58" s="25">
        <v>72.0</v>
      </c>
      <c r="T58" s="25">
        <v>40.0</v>
      </c>
      <c r="U58" s="25">
        <v>36.0</v>
      </c>
      <c r="V58" s="4"/>
      <c r="W58" s="4"/>
      <c r="X58" s="4"/>
      <c r="Y58" s="4"/>
      <c r="Z58" s="4"/>
      <c r="AA58" s="4"/>
    </row>
    <row r="59">
      <c r="A59" s="19" t="s">
        <v>21</v>
      </c>
      <c r="B59" s="28"/>
      <c r="C59" s="28"/>
      <c r="D59" s="28"/>
      <c r="E59" s="20">
        <v>17.0</v>
      </c>
      <c r="F59" s="20">
        <v>27.0</v>
      </c>
      <c r="G59" s="20">
        <v>35.0</v>
      </c>
      <c r="H59" s="20">
        <v>70.0</v>
      </c>
      <c r="I59" s="20">
        <v>173.0</v>
      </c>
      <c r="J59" s="20">
        <v>296.0</v>
      </c>
      <c r="K59" s="20">
        <v>292.0</v>
      </c>
      <c r="L59" s="20">
        <v>304.0</v>
      </c>
      <c r="M59" s="20">
        <v>314.0</v>
      </c>
      <c r="N59" s="20">
        <v>321.0</v>
      </c>
      <c r="O59" s="20">
        <v>314.0</v>
      </c>
      <c r="P59" s="20">
        <v>324.0</v>
      </c>
      <c r="Q59" s="20">
        <v>365.0</v>
      </c>
      <c r="R59" s="20">
        <v>393.0</v>
      </c>
      <c r="S59" s="25">
        <v>399.0</v>
      </c>
      <c r="T59" s="25">
        <v>419.0</v>
      </c>
      <c r="U59" s="25">
        <v>438.0</v>
      </c>
      <c r="V59" s="4"/>
      <c r="W59" s="4"/>
      <c r="X59" s="4"/>
      <c r="Y59" s="4"/>
      <c r="Z59" s="4"/>
      <c r="AA59" s="4"/>
    </row>
    <row r="60">
      <c r="A60" s="19" t="s">
        <v>22</v>
      </c>
      <c r="B60" s="20">
        <v>521.0</v>
      </c>
      <c r="C60" s="20">
        <v>1149.0</v>
      </c>
      <c r="D60" s="20">
        <v>2014.0</v>
      </c>
      <c r="E60" s="20">
        <v>2938.0</v>
      </c>
      <c r="F60" s="20">
        <v>5711.0</v>
      </c>
      <c r="G60" s="20">
        <v>9391.0</v>
      </c>
      <c r="H60" s="20">
        <v>11373.0</v>
      </c>
      <c r="I60" s="20">
        <v>12774.0</v>
      </c>
      <c r="J60" s="20">
        <v>14028.0</v>
      </c>
      <c r="K60" s="20">
        <v>15194.0</v>
      </c>
      <c r="L60" s="20">
        <v>16258.0</v>
      </c>
      <c r="M60" s="20">
        <v>17425.0</v>
      </c>
      <c r="N60" s="20">
        <v>18616.0</v>
      </c>
      <c r="O60" s="20">
        <v>19721.0</v>
      </c>
      <c r="P60" s="20">
        <v>20962.0</v>
      </c>
      <c r="Q60" s="20">
        <v>22203.0</v>
      </c>
      <c r="R60" s="20">
        <v>23499.0</v>
      </c>
      <c r="S60" s="20">
        <v>25010.0</v>
      </c>
      <c r="T60" s="20">
        <v>26486.0</v>
      </c>
      <c r="U60" s="20">
        <v>27726.0</v>
      </c>
      <c r="V60" s="4"/>
      <c r="W60" s="4"/>
      <c r="X60" s="4"/>
      <c r="Y60" s="4"/>
      <c r="Z60" s="4"/>
      <c r="AA60" s="4"/>
    </row>
    <row r="61">
      <c r="A61" s="19" t="s">
        <v>32</v>
      </c>
      <c r="B61" s="4"/>
      <c r="C61" s="4"/>
      <c r="D61" s="4"/>
      <c r="E61" s="29">
        <f t="shared" ref="E61:U61" si="15">E59</f>
        <v>17</v>
      </c>
      <c r="F61" s="29">
        <f t="shared" si="15"/>
        <v>27</v>
      </c>
      <c r="G61" s="29">
        <f t="shared" si="15"/>
        <v>35</v>
      </c>
      <c r="H61" s="29">
        <f t="shared" si="15"/>
        <v>70</v>
      </c>
      <c r="I61" s="29">
        <f t="shared" si="15"/>
        <v>173</v>
      </c>
      <c r="J61" s="29">
        <f t="shared" si="15"/>
        <v>296</v>
      </c>
      <c r="K61" s="29">
        <f t="shared" si="15"/>
        <v>292</v>
      </c>
      <c r="L61" s="29">
        <f t="shared" si="15"/>
        <v>304</v>
      </c>
      <c r="M61" s="29">
        <f t="shared" si="15"/>
        <v>314</v>
      </c>
      <c r="N61" s="29">
        <f t="shared" si="15"/>
        <v>321</v>
      </c>
      <c r="O61" s="29">
        <f t="shared" si="15"/>
        <v>314</v>
      </c>
      <c r="P61" s="29">
        <f t="shared" si="15"/>
        <v>324</v>
      </c>
      <c r="Q61" s="29">
        <f t="shared" si="15"/>
        <v>365</v>
      </c>
      <c r="R61" s="29">
        <f t="shared" si="15"/>
        <v>393</v>
      </c>
      <c r="S61" s="4">
        <f t="shared" si="15"/>
        <v>399</v>
      </c>
      <c r="T61" s="4">
        <f t="shared" si="15"/>
        <v>419</v>
      </c>
      <c r="U61" s="4">
        <f t="shared" si="15"/>
        <v>438</v>
      </c>
      <c r="V61" s="4"/>
      <c r="W61" s="4"/>
      <c r="X61" s="4"/>
      <c r="Y61" s="4"/>
      <c r="Z61" s="4"/>
      <c r="AA61" s="4"/>
    </row>
    <row r="62">
      <c r="A62" s="21" t="s">
        <v>24</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row>
    <row r="63">
      <c r="A63" s="1" t="s">
        <v>33</v>
      </c>
      <c r="B63" s="4"/>
      <c r="C63" s="4"/>
      <c r="D63" s="4"/>
      <c r="E63" s="4"/>
      <c r="F63" s="4"/>
      <c r="G63" s="4"/>
      <c r="H63" s="4"/>
      <c r="I63" s="4"/>
      <c r="J63" s="4"/>
      <c r="K63" s="4"/>
      <c r="L63" s="4"/>
      <c r="M63" s="4"/>
      <c r="N63" s="4"/>
      <c r="O63" s="4"/>
      <c r="P63" s="4"/>
      <c r="Q63" s="4"/>
      <c r="R63" s="4"/>
      <c r="S63" s="4"/>
      <c r="T63" s="4"/>
      <c r="U63" s="4"/>
      <c r="V63" s="4"/>
      <c r="W63" s="4"/>
      <c r="X63" s="4"/>
      <c r="Y63" s="4"/>
      <c r="Z63" s="4"/>
      <c r="AA63" s="4"/>
    </row>
    <row r="64">
      <c r="A64" s="19" t="s">
        <v>27</v>
      </c>
      <c r="B64" s="18">
        <v>63200.0</v>
      </c>
      <c r="C64" s="18">
        <v>82400.0</v>
      </c>
      <c r="D64" s="18">
        <v>78300.0</v>
      </c>
      <c r="E64" s="18">
        <v>129500.0</v>
      </c>
      <c r="F64" s="18">
        <v>390000.0</v>
      </c>
      <c r="G64" s="18">
        <v>331600.0</v>
      </c>
      <c r="H64" s="18">
        <v>136100.0</v>
      </c>
      <c r="I64" s="18">
        <v>134700.0</v>
      </c>
      <c r="J64" s="18">
        <v>114000.0</v>
      </c>
      <c r="K64" s="18">
        <v>128500.0</v>
      </c>
      <c r="L64" s="18">
        <v>99900.0</v>
      </c>
      <c r="M64" s="18">
        <v>126700.0</v>
      </c>
      <c r="N64" s="18">
        <v>126300.0</v>
      </c>
      <c r="O64" s="18">
        <v>134900.0</v>
      </c>
      <c r="P64" s="18">
        <v>127400.0</v>
      </c>
      <c r="Q64" s="18">
        <v>144800.0</v>
      </c>
      <c r="R64" s="18">
        <v>165000.0</v>
      </c>
      <c r="S64" s="18">
        <v>176420.0</v>
      </c>
      <c r="T64" s="18">
        <v>276590.0</v>
      </c>
      <c r="U64" s="18">
        <v>141600.0</v>
      </c>
      <c r="V64" s="4"/>
      <c r="W64" s="4"/>
      <c r="X64" s="4"/>
      <c r="Y64" s="4"/>
      <c r="Z64" s="4"/>
      <c r="AA64" s="4"/>
    </row>
    <row r="65">
      <c r="A65" s="19" t="s">
        <v>28</v>
      </c>
      <c r="B65" s="20">
        <v>632.0</v>
      </c>
      <c r="C65" s="20">
        <v>824.0</v>
      </c>
      <c r="D65" s="20">
        <v>783.0</v>
      </c>
      <c r="E65" s="20">
        <v>1295.0</v>
      </c>
      <c r="F65" s="20">
        <v>3900.0</v>
      </c>
      <c r="G65" s="20">
        <v>3316.0</v>
      </c>
      <c r="H65" s="20">
        <v>1361.0</v>
      </c>
      <c r="I65" s="20">
        <v>1347.0</v>
      </c>
      <c r="J65" s="20">
        <v>1140.0</v>
      </c>
      <c r="K65" s="20">
        <v>1285.0</v>
      </c>
      <c r="L65" s="20">
        <v>991.0</v>
      </c>
      <c r="M65" s="20">
        <v>1177.0</v>
      </c>
      <c r="N65" s="20">
        <v>1159.0</v>
      </c>
      <c r="O65" s="20">
        <v>1213.0</v>
      </c>
      <c r="P65" s="20">
        <v>1156.0</v>
      </c>
      <c r="Q65" s="20">
        <v>1322.0</v>
      </c>
      <c r="R65" s="20">
        <v>1502.0</v>
      </c>
      <c r="S65" s="20">
        <v>1832.0</v>
      </c>
      <c r="T65" s="34">
        <v>3451.0</v>
      </c>
      <c r="U65" s="20">
        <v>1332.0</v>
      </c>
      <c r="V65" s="4"/>
      <c r="W65" s="4"/>
      <c r="X65" s="4"/>
      <c r="Y65" s="4"/>
      <c r="Z65" s="4"/>
      <c r="AA65" s="4"/>
    </row>
    <row r="66">
      <c r="A66" s="19" t="s">
        <v>29</v>
      </c>
      <c r="B66" s="27">
        <f t="shared" ref="B66:U66" si="16">B64/B65</f>
        <v>100</v>
      </c>
      <c r="C66" s="27">
        <f t="shared" si="16"/>
        <v>100</v>
      </c>
      <c r="D66" s="27">
        <f t="shared" si="16"/>
        <v>100</v>
      </c>
      <c r="E66" s="27">
        <f t="shared" si="16"/>
        <v>100</v>
      </c>
      <c r="F66" s="27">
        <f t="shared" si="16"/>
        <v>100</v>
      </c>
      <c r="G66" s="27">
        <f t="shared" si="16"/>
        <v>100</v>
      </c>
      <c r="H66" s="27">
        <f t="shared" si="16"/>
        <v>100</v>
      </c>
      <c r="I66" s="27">
        <f t="shared" si="16"/>
        <v>100</v>
      </c>
      <c r="J66" s="27">
        <f t="shared" si="16"/>
        <v>100</v>
      </c>
      <c r="K66" s="27">
        <f t="shared" si="16"/>
        <v>100</v>
      </c>
      <c r="L66" s="27">
        <f t="shared" si="16"/>
        <v>100.8072654</v>
      </c>
      <c r="M66" s="27">
        <f t="shared" si="16"/>
        <v>107.646559</v>
      </c>
      <c r="N66" s="27">
        <f t="shared" si="16"/>
        <v>108.9732528</v>
      </c>
      <c r="O66" s="27">
        <f t="shared" si="16"/>
        <v>111.2118714</v>
      </c>
      <c r="P66" s="27">
        <f t="shared" si="16"/>
        <v>110.2076125</v>
      </c>
      <c r="Q66" s="27">
        <f t="shared" si="16"/>
        <v>109.5310136</v>
      </c>
      <c r="R66" s="27">
        <f t="shared" si="16"/>
        <v>109.8535286</v>
      </c>
      <c r="S66" s="27">
        <f t="shared" si="16"/>
        <v>96.29912664</v>
      </c>
      <c r="T66" s="27">
        <f t="shared" si="16"/>
        <v>80.14778325</v>
      </c>
      <c r="U66" s="27">
        <f t="shared" si="16"/>
        <v>106.3063063</v>
      </c>
      <c r="V66" s="4"/>
      <c r="W66" s="4"/>
      <c r="X66" s="4"/>
      <c r="Y66" s="4"/>
      <c r="Z66" s="4"/>
      <c r="AA66" s="4"/>
    </row>
    <row r="67">
      <c r="A67" s="21" t="s">
        <v>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row>
    <row r="68">
      <c r="A68" s="1"/>
      <c r="B68" s="31"/>
      <c r="C68" s="31"/>
      <c r="D68" s="31"/>
      <c r="E68" s="31"/>
      <c r="F68" s="31"/>
      <c r="G68" s="31"/>
      <c r="H68" s="31"/>
      <c r="I68" s="31"/>
      <c r="J68" s="31"/>
      <c r="K68" s="31"/>
      <c r="L68" s="31"/>
      <c r="M68" s="31"/>
      <c r="N68" s="31"/>
      <c r="O68" s="31"/>
      <c r="P68" s="31"/>
      <c r="Q68" s="31"/>
      <c r="R68" s="31"/>
      <c r="S68" s="31"/>
      <c r="T68" s="31"/>
      <c r="U68" s="31"/>
      <c r="V68" s="4"/>
      <c r="W68" s="4"/>
      <c r="X68" s="4"/>
      <c r="Y68" s="4"/>
      <c r="Z68" s="4"/>
      <c r="AA68" s="4"/>
    </row>
    <row r="69">
      <c r="A69" s="1" t="s">
        <v>34</v>
      </c>
      <c r="B69" s="31"/>
      <c r="C69" s="31"/>
      <c r="D69" s="31"/>
      <c r="E69" s="31"/>
      <c r="F69" s="31"/>
      <c r="G69" s="31"/>
      <c r="H69" s="31"/>
      <c r="I69" s="31"/>
      <c r="J69" s="31"/>
      <c r="K69" s="31"/>
      <c r="L69" s="31"/>
      <c r="M69" s="31"/>
      <c r="N69" s="31"/>
      <c r="O69" s="31"/>
      <c r="P69" s="31"/>
      <c r="Q69" s="31"/>
      <c r="R69" s="31"/>
      <c r="S69" s="31"/>
      <c r="T69" s="31"/>
      <c r="U69" s="31"/>
      <c r="V69" s="4"/>
      <c r="W69" s="4"/>
      <c r="X69" s="4"/>
      <c r="Y69" s="4"/>
      <c r="Z69" s="4"/>
      <c r="AA69" s="4"/>
    </row>
    <row r="70">
      <c r="A70" s="19" t="s">
        <v>13</v>
      </c>
      <c r="B70" s="4"/>
      <c r="C70" s="4"/>
      <c r="D70" s="18">
        <v>12600.0</v>
      </c>
      <c r="E70" s="18">
        <v>19400.0</v>
      </c>
      <c r="F70" s="18">
        <v>24100.0</v>
      </c>
      <c r="G70" s="18">
        <v>161900.0</v>
      </c>
      <c r="H70" s="18">
        <v>244900.0</v>
      </c>
      <c r="I70" s="18">
        <v>309200.0</v>
      </c>
      <c r="J70" s="18">
        <v>311800.0</v>
      </c>
      <c r="K70" s="18">
        <v>374800.0</v>
      </c>
      <c r="L70" s="18">
        <v>397000.0</v>
      </c>
      <c r="M70" s="18">
        <v>470500.0</v>
      </c>
      <c r="N70" s="18">
        <v>472200.0</v>
      </c>
      <c r="O70" s="18">
        <v>521300.0</v>
      </c>
      <c r="P70" s="18">
        <v>508700.0</v>
      </c>
      <c r="Q70" s="18">
        <v>642000.0</v>
      </c>
      <c r="R70" s="18">
        <v>694600.0</v>
      </c>
      <c r="S70" s="18">
        <v>713400.0</v>
      </c>
      <c r="T70" s="18">
        <v>795100.0</v>
      </c>
      <c r="U70" s="18">
        <v>875200.0</v>
      </c>
      <c r="V70" s="4"/>
      <c r="W70" s="4"/>
      <c r="X70" s="4"/>
      <c r="Y70" s="4"/>
      <c r="Z70" s="4"/>
      <c r="AA70" s="4"/>
    </row>
    <row r="71">
      <c r="A71" s="19" t="s">
        <v>14</v>
      </c>
      <c r="B71" s="4"/>
      <c r="C71" s="4"/>
      <c r="D71" s="20">
        <v>126.0</v>
      </c>
      <c r="E71" s="20">
        <v>194.0</v>
      </c>
      <c r="F71" s="20">
        <v>241.0</v>
      </c>
      <c r="G71" s="20">
        <v>1619.0</v>
      </c>
      <c r="H71" s="20">
        <v>2449.0</v>
      </c>
      <c r="I71" s="20">
        <v>3092.0</v>
      </c>
      <c r="J71" s="20">
        <v>3118.0</v>
      </c>
      <c r="K71" s="20">
        <v>3748.0</v>
      </c>
      <c r="L71" s="20">
        <v>3912.0</v>
      </c>
      <c r="M71" s="20">
        <v>4409.0</v>
      </c>
      <c r="N71" s="20">
        <v>4278.0</v>
      </c>
      <c r="O71" s="20">
        <v>4637.0</v>
      </c>
      <c r="P71" s="20">
        <v>4551.0</v>
      </c>
      <c r="Q71" s="20">
        <v>5804.0</v>
      </c>
      <c r="R71" s="20">
        <v>6278.0</v>
      </c>
      <c r="S71" s="20">
        <v>6468.0</v>
      </c>
      <c r="T71" s="20">
        <v>7197.0</v>
      </c>
      <c r="U71" s="20">
        <v>7874.0</v>
      </c>
      <c r="V71" s="4"/>
      <c r="W71" s="4"/>
      <c r="X71" s="4"/>
      <c r="Y71" s="4"/>
      <c r="Z71" s="4"/>
      <c r="AA71" s="4"/>
    </row>
    <row r="72">
      <c r="A72" s="21" t="s">
        <v>15</v>
      </c>
      <c r="B72" s="23"/>
      <c r="C72" s="23"/>
      <c r="D72" s="22">
        <f t="shared" ref="D72:U72" si="17">D70/D71</f>
        <v>100</v>
      </c>
      <c r="E72" s="22">
        <f t="shared" si="17"/>
        <v>100</v>
      </c>
      <c r="F72" s="22">
        <f t="shared" si="17"/>
        <v>100</v>
      </c>
      <c r="G72" s="22">
        <f t="shared" si="17"/>
        <v>100</v>
      </c>
      <c r="H72" s="22">
        <f t="shared" si="17"/>
        <v>100</v>
      </c>
      <c r="I72" s="22">
        <f t="shared" si="17"/>
        <v>100</v>
      </c>
      <c r="J72" s="22">
        <f t="shared" si="17"/>
        <v>100</v>
      </c>
      <c r="K72" s="22">
        <f t="shared" si="17"/>
        <v>100</v>
      </c>
      <c r="L72" s="22">
        <f t="shared" si="17"/>
        <v>101.4826176</v>
      </c>
      <c r="M72" s="22">
        <f t="shared" si="17"/>
        <v>106.7135405</v>
      </c>
      <c r="N72" s="22">
        <f t="shared" si="17"/>
        <v>110.3786816</v>
      </c>
      <c r="O72" s="22">
        <f t="shared" si="17"/>
        <v>112.4218245</v>
      </c>
      <c r="P72" s="22">
        <f t="shared" si="17"/>
        <v>111.7776313</v>
      </c>
      <c r="Q72" s="22">
        <f t="shared" si="17"/>
        <v>110.6133701</v>
      </c>
      <c r="R72" s="22">
        <f t="shared" si="17"/>
        <v>110.6403313</v>
      </c>
      <c r="S72" s="22">
        <f t="shared" si="17"/>
        <v>110.296846</v>
      </c>
      <c r="T72" s="22">
        <f t="shared" si="17"/>
        <v>110.4765875</v>
      </c>
      <c r="U72" s="22">
        <f t="shared" si="17"/>
        <v>111.1506223</v>
      </c>
      <c r="V72" s="23"/>
      <c r="W72" s="23"/>
      <c r="X72" s="23"/>
      <c r="Y72" s="23"/>
      <c r="Z72" s="23"/>
      <c r="AA72" s="23"/>
    </row>
    <row r="73">
      <c r="A73" s="24" t="s">
        <v>16</v>
      </c>
      <c r="B73" s="4"/>
      <c r="C73" s="4"/>
      <c r="D73" s="4"/>
      <c r="E73" s="4"/>
      <c r="F73" s="4"/>
      <c r="G73" s="4"/>
      <c r="H73" s="4"/>
      <c r="I73" s="4"/>
      <c r="J73" s="4"/>
      <c r="K73" s="4"/>
      <c r="L73" s="4"/>
      <c r="M73" s="4"/>
      <c r="N73" s="4"/>
      <c r="O73" s="4"/>
      <c r="P73" s="4"/>
      <c r="Q73" s="4"/>
      <c r="R73" s="4"/>
      <c r="S73" s="4"/>
      <c r="T73" s="4"/>
      <c r="U73" s="4"/>
      <c r="V73" s="4"/>
      <c r="W73" s="4"/>
      <c r="X73" s="4"/>
      <c r="Y73" s="4"/>
      <c r="Z73" s="4"/>
      <c r="AA73" s="4"/>
    </row>
    <row r="74">
      <c r="A74" s="19" t="s">
        <v>17</v>
      </c>
      <c r="B74" s="4"/>
      <c r="C74" s="4"/>
      <c r="D74" s="27">
        <v>11300.0</v>
      </c>
      <c r="E74" s="27">
        <v>15000.0</v>
      </c>
      <c r="F74" s="27">
        <v>19200.0</v>
      </c>
      <c r="G74" s="27">
        <v>135000.0</v>
      </c>
      <c r="H74" s="27">
        <v>199500.0</v>
      </c>
      <c r="I74" s="27">
        <v>243800.0</v>
      </c>
      <c r="J74" s="27">
        <v>207700.0</v>
      </c>
      <c r="K74" s="27">
        <v>291800.0</v>
      </c>
      <c r="L74" s="27">
        <v>312400.0</v>
      </c>
      <c r="M74" s="27">
        <v>382700.0</v>
      </c>
      <c r="N74" s="27">
        <v>352800.0</v>
      </c>
      <c r="O74" s="27">
        <v>384400.0</v>
      </c>
      <c r="P74" s="27">
        <v>374800.0</v>
      </c>
      <c r="Q74" s="27">
        <v>497900.0</v>
      </c>
      <c r="R74" s="27">
        <v>529500.0</v>
      </c>
      <c r="S74" s="27">
        <v>535600.0</v>
      </c>
      <c r="T74" s="27">
        <v>594500.0</v>
      </c>
      <c r="U74" s="18">
        <v>656800.0</v>
      </c>
      <c r="V74" s="4"/>
      <c r="W74" s="4"/>
      <c r="X74" s="4"/>
      <c r="Y74" s="4"/>
      <c r="Z74" s="4"/>
      <c r="AA74" s="4"/>
    </row>
    <row r="75">
      <c r="A75" s="26" t="s">
        <v>18</v>
      </c>
      <c r="B75" s="4"/>
      <c r="C75" s="4"/>
      <c r="D75" s="27">
        <v>1300.0</v>
      </c>
      <c r="E75" s="27">
        <v>4200.0</v>
      </c>
      <c r="F75" s="27">
        <v>4000.0</v>
      </c>
      <c r="G75" s="27">
        <v>25600.0</v>
      </c>
      <c r="H75" s="27">
        <v>39700.0</v>
      </c>
      <c r="I75" s="27">
        <v>45800.0</v>
      </c>
      <c r="J75" s="27">
        <v>74700.0</v>
      </c>
      <c r="K75" s="27">
        <v>54300.0</v>
      </c>
      <c r="L75" s="27">
        <v>49500.0</v>
      </c>
      <c r="M75" s="27">
        <v>60300.0</v>
      </c>
      <c r="N75" s="27">
        <v>92300.0</v>
      </c>
      <c r="O75" s="27">
        <v>81500.0</v>
      </c>
      <c r="P75" s="27">
        <v>72700.0</v>
      </c>
      <c r="Q75" s="27">
        <v>98600.0</v>
      </c>
      <c r="R75" s="27">
        <v>96600.0</v>
      </c>
      <c r="S75" s="27">
        <v>103500.0</v>
      </c>
      <c r="T75" s="27">
        <v>137600.0</v>
      </c>
      <c r="U75" s="18">
        <v>109900.0</v>
      </c>
      <c r="V75" s="4"/>
      <c r="W75" s="4"/>
      <c r="X75" s="4"/>
      <c r="Y75" s="4"/>
      <c r="Z75" s="4"/>
      <c r="AA75" s="4"/>
    </row>
    <row r="76">
      <c r="A76" s="19" t="s">
        <v>19</v>
      </c>
      <c r="B76" s="4"/>
      <c r="C76" s="4"/>
      <c r="D76" s="27"/>
      <c r="E76" s="27">
        <v>200.0</v>
      </c>
      <c r="F76" s="27">
        <v>700.0</v>
      </c>
      <c r="G76" s="27">
        <v>1100.0</v>
      </c>
      <c r="H76" s="27">
        <v>5000.0</v>
      </c>
      <c r="I76" s="27">
        <v>16400.0</v>
      </c>
      <c r="J76" s="27">
        <v>17300.0</v>
      </c>
      <c r="K76" s="27">
        <v>15400.0</v>
      </c>
      <c r="L76" s="27">
        <v>23300.0</v>
      </c>
      <c r="M76" s="27">
        <v>13400.0</v>
      </c>
      <c r="N76" s="27">
        <v>17500.0</v>
      </c>
      <c r="O76" s="27">
        <v>40400.0</v>
      </c>
      <c r="P76" s="27">
        <v>27300.0</v>
      </c>
      <c r="Q76" s="27">
        <v>26700.0</v>
      </c>
      <c r="R76" s="27">
        <v>44400.0</v>
      </c>
      <c r="S76" s="27">
        <v>38400.0</v>
      </c>
      <c r="T76" s="27">
        <v>35900.0</v>
      </c>
      <c r="U76" s="18">
        <v>80200.0</v>
      </c>
      <c r="V76" s="4"/>
      <c r="W76" s="4"/>
      <c r="X76" s="4"/>
      <c r="Y76" s="4"/>
      <c r="Z76" s="4"/>
      <c r="AA76" s="4"/>
    </row>
    <row r="77">
      <c r="A77" s="19" t="s">
        <v>20</v>
      </c>
      <c r="B77" s="4"/>
      <c r="C77" s="4"/>
      <c r="D77" s="27"/>
      <c r="E77" s="27"/>
      <c r="F77" s="27">
        <v>200.0</v>
      </c>
      <c r="G77" s="27">
        <v>200.0</v>
      </c>
      <c r="H77" s="27">
        <v>700.0</v>
      </c>
      <c r="I77" s="27">
        <v>3200.0</v>
      </c>
      <c r="J77" s="27">
        <v>12100.0</v>
      </c>
      <c r="K77" s="27">
        <v>13300.0</v>
      </c>
      <c r="L77" s="27">
        <v>11800.0</v>
      </c>
      <c r="M77" s="27">
        <v>14100.0</v>
      </c>
      <c r="N77" s="27">
        <v>9600.0</v>
      </c>
      <c r="O77" s="27">
        <v>15000.0</v>
      </c>
      <c r="P77" s="27">
        <v>33900.0</v>
      </c>
      <c r="Q77" s="27">
        <v>18800.0</v>
      </c>
      <c r="R77" s="27">
        <v>24100.0</v>
      </c>
      <c r="S77" s="27">
        <v>35900.0</v>
      </c>
      <c r="T77" s="27">
        <v>27100.0</v>
      </c>
      <c r="U77" s="18">
        <v>28300.0</v>
      </c>
      <c r="V77" s="4"/>
      <c r="W77" s="4"/>
      <c r="X77" s="4"/>
      <c r="Y77" s="4"/>
      <c r="Z77" s="4"/>
      <c r="AA77" s="4"/>
    </row>
    <row r="78">
      <c r="A78" s="19" t="s">
        <v>21</v>
      </c>
      <c r="B78" s="4"/>
      <c r="C78" s="4"/>
      <c r="D78" s="27"/>
      <c r="E78" s="27"/>
      <c r="F78" s="27"/>
      <c r="G78" s="27"/>
      <c r="H78" s="27">
        <v>100.0</v>
      </c>
      <c r="I78" s="27">
        <v>700.0</v>
      </c>
      <c r="J78" s="27">
        <v>4000.0</v>
      </c>
      <c r="K78" s="27">
        <v>12700.0</v>
      </c>
      <c r="L78" s="27">
        <v>22600.0</v>
      </c>
      <c r="M78" s="27">
        <v>31600.0</v>
      </c>
      <c r="N78" s="27">
        <v>38700.0</v>
      </c>
      <c r="O78" s="27">
        <v>43200.0</v>
      </c>
      <c r="P78" s="27">
        <v>53000.0</v>
      </c>
      <c r="Q78" s="27">
        <v>74700.0</v>
      </c>
      <c r="R78" s="27">
        <v>85600.0</v>
      </c>
      <c r="S78" s="27">
        <v>103200.0</v>
      </c>
      <c r="T78" s="27">
        <v>119200.0</v>
      </c>
      <c r="U78" s="18">
        <v>136400.0</v>
      </c>
      <c r="V78" s="4"/>
      <c r="W78" s="4"/>
      <c r="X78" s="4"/>
      <c r="Y78" s="4"/>
      <c r="Z78" s="4"/>
      <c r="AA78" s="4"/>
    </row>
    <row r="79">
      <c r="A79" s="19" t="s">
        <v>22</v>
      </c>
      <c r="B79" s="4"/>
      <c r="C79" s="4"/>
      <c r="D79" s="27">
        <v>8900.0</v>
      </c>
      <c r="E79" s="27">
        <v>51000.0</v>
      </c>
      <c r="F79" s="27">
        <v>97200.0</v>
      </c>
      <c r="G79" s="27">
        <v>194000.0</v>
      </c>
      <c r="H79" s="27">
        <v>709800.0</v>
      </c>
      <c r="I79" s="27">
        <v>1494000.0</v>
      </c>
      <c r="J79" s="27">
        <v>2356600.0</v>
      </c>
      <c r="K79" s="27">
        <v>3261700.0</v>
      </c>
      <c r="L79" s="27">
        <v>4155800.0</v>
      </c>
      <c r="M79" s="27">
        <v>5282800.0</v>
      </c>
      <c r="N79" s="27">
        <v>6572500.0</v>
      </c>
      <c r="O79" s="27">
        <v>7845700.0</v>
      </c>
      <c r="P79" s="27">
        <v>9218800.0</v>
      </c>
      <c r="Q79" s="27">
        <v>1.0725E7</v>
      </c>
      <c r="R79" s="27">
        <v>1.22509E7</v>
      </c>
      <c r="S79" s="27">
        <v>1.39401E7</v>
      </c>
      <c r="T79" s="27">
        <v>1.57471E7</v>
      </c>
      <c r="U79" s="18">
        <v>1.74565E7</v>
      </c>
      <c r="V79" s="4"/>
      <c r="W79" s="4"/>
      <c r="X79" s="4"/>
      <c r="Y79" s="4"/>
      <c r="Z79" s="4"/>
      <c r="AA79" s="4"/>
    </row>
    <row r="80">
      <c r="A80" s="19" t="s">
        <v>23</v>
      </c>
      <c r="B80" s="4"/>
      <c r="C80" s="4"/>
      <c r="D80" s="4"/>
      <c r="E80" s="4"/>
      <c r="F80" s="4"/>
      <c r="G80" s="4"/>
      <c r="H80" s="27">
        <f t="shared" ref="H80:U80" si="18">H78</f>
        <v>100</v>
      </c>
      <c r="I80" s="27">
        <f t="shared" si="18"/>
        <v>700</v>
      </c>
      <c r="J80" s="27">
        <f t="shared" si="18"/>
        <v>4000</v>
      </c>
      <c r="K80" s="27">
        <f t="shared" si="18"/>
        <v>12700</v>
      </c>
      <c r="L80" s="27">
        <f t="shared" si="18"/>
        <v>22600</v>
      </c>
      <c r="M80" s="27">
        <f t="shared" si="18"/>
        <v>31600</v>
      </c>
      <c r="N80" s="27">
        <f t="shared" si="18"/>
        <v>38700</v>
      </c>
      <c r="O80" s="27">
        <f t="shared" si="18"/>
        <v>43200</v>
      </c>
      <c r="P80" s="27">
        <f t="shared" si="18"/>
        <v>53000</v>
      </c>
      <c r="Q80" s="27">
        <f t="shared" si="18"/>
        <v>74700</v>
      </c>
      <c r="R80" s="27">
        <f t="shared" si="18"/>
        <v>85600</v>
      </c>
      <c r="S80" s="27">
        <f t="shared" si="18"/>
        <v>103200</v>
      </c>
      <c r="T80" s="27">
        <f t="shared" si="18"/>
        <v>119200</v>
      </c>
      <c r="U80" s="27">
        <f t="shared" si="18"/>
        <v>136400</v>
      </c>
      <c r="V80" s="4"/>
      <c r="W80" s="4"/>
      <c r="X80" s="4"/>
      <c r="Y80" s="4"/>
      <c r="Z80" s="4"/>
      <c r="AA80" s="4"/>
    </row>
    <row r="81">
      <c r="A81" s="21" t="s">
        <v>24</v>
      </c>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row>
    <row r="82">
      <c r="A82" s="24" t="s">
        <v>25</v>
      </c>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19" t="s">
        <v>17</v>
      </c>
      <c r="B83" s="4"/>
      <c r="C83" s="4"/>
      <c r="D83" s="20">
        <v>113.0</v>
      </c>
      <c r="E83" s="20">
        <v>150.0</v>
      </c>
      <c r="F83" s="20">
        <v>192.0</v>
      </c>
      <c r="G83" s="20">
        <v>1350.0</v>
      </c>
      <c r="H83" s="20">
        <v>1995.0</v>
      </c>
      <c r="I83" s="20">
        <v>2438.0</v>
      </c>
      <c r="J83" s="20">
        <v>2077.0</v>
      </c>
      <c r="K83" s="20">
        <v>2918.0</v>
      </c>
      <c r="L83" s="20">
        <v>3066.0</v>
      </c>
      <c r="M83" s="20">
        <v>3561.0</v>
      </c>
      <c r="N83" s="20">
        <v>3224.0</v>
      </c>
      <c r="O83" s="20">
        <v>3440.0</v>
      </c>
      <c r="P83" s="20">
        <v>3408.0</v>
      </c>
      <c r="Q83" s="20">
        <v>4549.0</v>
      </c>
      <c r="R83" s="20">
        <v>4831.0</v>
      </c>
      <c r="S83" s="20">
        <v>4884.0</v>
      </c>
      <c r="T83" s="20">
        <v>5423.0</v>
      </c>
      <c r="U83" s="25">
        <v>5950.0</v>
      </c>
      <c r="V83" s="4"/>
      <c r="W83" s="4"/>
      <c r="X83" s="4"/>
      <c r="Y83" s="4"/>
      <c r="Z83" s="4"/>
      <c r="AA83" s="4"/>
    </row>
    <row r="84">
      <c r="A84" s="26" t="s">
        <v>18</v>
      </c>
      <c r="B84" s="4"/>
      <c r="C84" s="4"/>
      <c r="D84" s="20">
        <v>13.0</v>
      </c>
      <c r="E84" s="20">
        <v>42.0</v>
      </c>
      <c r="F84" s="20">
        <v>40.0</v>
      </c>
      <c r="G84" s="20">
        <v>256.0</v>
      </c>
      <c r="H84" s="20">
        <v>397.0</v>
      </c>
      <c r="I84" s="20">
        <v>458.0</v>
      </c>
      <c r="J84" s="20">
        <v>747.0</v>
      </c>
      <c r="K84" s="20">
        <v>543.0</v>
      </c>
      <c r="L84" s="20">
        <v>495.0</v>
      </c>
      <c r="M84" s="20">
        <v>573.0</v>
      </c>
      <c r="N84" s="20">
        <v>799.0</v>
      </c>
      <c r="O84" s="20">
        <v>737.0</v>
      </c>
      <c r="P84" s="20">
        <v>639.0</v>
      </c>
      <c r="Q84" s="20">
        <v>882.0</v>
      </c>
      <c r="R84" s="20">
        <v>866.0</v>
      </c>
      <c r="S84" s="20">
        <v>933.0</v>
      </c>
      <c r="T84" s="20">
        <v>1240.0</v>
      </c>
      <c r="U84" s="25">
        <v>989.0</v>
      </c>
      <c r="V84" s="4"/>
      <c r="W84" s="4"/>
      <c r="X84" s="4"/>
      <c r="Y84" s="4"/>
      <c r="Z84" s="4"/>
      <c r="AA84" s="4"/>
    </row>
    <row r="85">
      <c r="A85" s="19" t="s">
        <v>19</v>
      </c>
      <c r="B85" s="4"/>
      <c r="C85" s="4"/>
      <c r="D85" s="28"/>
      <c r="E85" s="20">
        <v>2.0</v>
      </c>
      <c r="F85" s="20">
        <v>7.0</v>
      </c>
      <c r="G85" s="20">
        <v>11.0</v>
      </c>
      <c r="H85" s="20">
        <v>50.0</v>
      </c>
      <c r="I85" s="20">
        <v>164.0</v>
      </c>
      <c r="J85" s="20">
        <v>173.0</v>
      </c>
      <c r="K85" s="20">
        <v>154.0</v>
      </c>
      <c r="L85" s="20">
        <v>233.0</v>
      </c>
      <c r="M85" s="20">
        <v>134.0</v>
      </c>
      <c r="N85" s="20">
        <v>159.0</v>
      </c>
      <c r="O85" s="20">
        <v>322.0</v>
      </c>
      <c r="P85" s="20">
        <v>239.0</v>
      </c>
      <c r="Q85" s="20">
        <v>215.0</v>
      </c>
      <c r="R85" s="20">
        <v>392.0</v>
      </c>
      <c r="S85" s="20">
        <v>334.0</v>
      </c>
      <c r="T85" s="20">
        <v>313.0</v>
      </c>
      <c r="U85" s="25">
        <v>698.0</v>
      </c>
      <c r="V85" s="4"/>
      <c r="W85" s="4"/>
      <c r="X85" s="4"/>
      <c r="Y85" s="4"/>
      <c r="Z85" s="4"/>
      <c r="AA85" s="4"/>
    </row>
    <row r="86">
      <c r="A86" s="19" t="s">
        <v>20</v>
      </c>
      <c r="B86" s="4"/>
      <c r="C86" s="4"/>
      <c r="D86" s="28"/>
      <c r="E86" s="28"/>
      <c r="F86" s="20">
        <v>2.0</v>
      </c>
      <c r="G86" s="20">
        <v>2.0</v>
      </c>
      <c r="H86" s="20">
        <v>7.0</v>
      </c>
      <c r="I86" s="20">
        <v>32.0</v>
      </c>
      <c r="J86" s="20">
        <v>121.0</v>
      </c>
      <c r="K86" s="20">
        <v>133.0</v>
      </c>
      <c r="L86" s="20">
        <v>118.0</v>
      </c>
      <c r="M86" s="20">
        <v>141.0</v>
      </c>
      <c r="N86" s="20">
        <v>96.0</v>
      </c>
      <c r="O86" s="20">
        <v>138.0</v>
      </c>
      <c r="P86" s="20">
        <v>265.0</v>
      </c>
      <c r="Q86" s="20">
        <v>158.0</v>
      </c>
      <c r="R86" s="20">
        <v>189.0</v>
      </c>
      <c r="S86" s="20">
        <v>317.0</v>
      </c>
      <c r="T86" s="20">
        <v>221.0</v>
      </c>
      <c r="U86" s="25">
        <v>237.0</v>
      </c>
      <c r="V86" s="4"/>
      <c r="W86" s="4"/>
      <c r="X86" s="4"/>
      <c r="Y86" s="4"/>
      <c r="Z86" s="4"/>
      <c r="AA86" s="4"/>
    </row>
    <row r="87">
      <c r="A87" s="19" t="s">
        <v>21</v>
      </c>
      <c r="B87" s="4"/>
      <c r="C87" s="4"/>
      <c r="D87" s="28"/>
      <c r="E87" s="28"/>
      <c r="F87" s="28"/>
      <c r="G87" s="28"/>
      <c r="H87" s="20">
        <v>1.0</v>
      </c>
      <c r="I87" s="20">
        <v>7.0</v>
      </c>
      <c r="J87" s="20">
        <v>40.0</v>
      </c>
      <c r="K87" s="20">
        <v>127.0</v>
      </c>
      <c r="L87" s="20">
        <v>226.0</v>
      </c>
      <c r="M87" s="20">
        <v>316.0</v>
      </c>
      <c r="N87" s="20">
        <v>387.0</v>
      </c>
      <c r="O87" s="20">
        <v>432.0</v>
      </c>
      <c r="P87" s="20">
        <v>518.0</v>
      </c>
      <c r="Q87" s="20">
        <v>665.0</v>
      </c>
      <c r="R87" s="20">
        <v>754.0</v>
      </c>
      <c r="S87" s="20">
        <v>884.0</v>
      </c>
      <c r="T87" s="20">
        <v>1014.0</v>
      </c>
      <c r="U87" s="25">
        <v>1152.0</v>
      </c>
      <c r="V87" s="19"/>
      <c r="W87" s="19"/>
      <c r="X87" s="4"/>
      <c r="Y87" s="4"/>
      <c r="Z87" s="4"/>
      <c r="AA87" s="4"/>
    </row>
    <row r="88">
      <c r="A88" s="19" t="s">
        <v>22</v>
      </c>
      <c r="B88" s="4"/>
      <c r="C88" s="4"/>
      <c r="D88" s="20">
        <v>89.0</v>
      </c>
      <c r="E88" s="20">
        <v>510.0</v>
      </c>
      <c r="F88" s="20">
        <v>972.0</v>
      </c>
      <c r="G88" s="20">
        <v>1940.0</v>
      </c>
      <c r="H88" s="20">
        <v>7098.0</v>
      </c>
      <c r="I88" s="20">
        <v>14940.0</v>
      </c>
      <c r="J88" s="20">
        <v>23566.0</v>
      </c>
      <c r="K88" s="20">
        <v>32617.0</v>
      </c>
      <c r="L88" s="20">
        <v>41550.0</v>
      </c>
      <c r="M88" s="20">
        <v>52490.0</v>
      </c>
      <c r="N88" s="20">
        <v>64565.0</v>
      </c>
      <c r="O88" s="20">
        <v>76333.0</v>
      </c>
      <c r="P88" s="20">
        <v>89016.0</v>
      </c>
      <c r="Q88" s="20">
        <v>103020.0</v>
      </c>
      <c r="R88" s="20">
        <v>117127.0</v>
      </c>
      <c r="S88" s="20">
        <v>132725.0</v>
      </c>
      <c r="T88" s="20">
        <v>149543.0</v>
      </c>
      <c r="U88" s="25">
        <v>165293.0</v>
      </c>
      <c r="V88" s="4"/>
      <c r="W88" s="4"/>
      <c r="X88" s="4"/>
      <c r="Y88" s="4"/>
      <c r="Z88" s="4"/>
      <c r="AA88" s="4"/>
    </row>
    <row r="89">
      <c r="A89" s="19" t="s">
        <v>32</v>
      </c>
      <c r="B89" s="4"/>
      <c r="C89" s="4"/>
      <c r="D89" s="4"/>
      <c r="E89" s="4"/>
      <c r="F89" s="4"/>
      <c r="G89" s="4"/>
      <c r="H89" s="29">
        <f t="shared" ref="H89:U89" si="19">H87</f>
        <v>1</v>
      </c>
      <c r="I89" s="29">
        <f t="shared" si="19"/>
        <v>7</v>
      </c>
      <c r="J89" s="29">
        <f t="shared" si="19"/>
        <v>40</v>
      </c>
      <c r="K89" s="29">
        <f t="shared" si="19"/>
        <v>127</v>
      </c>
      <c r="L89" s="29">
        <f t="shared" si="19"/>
        <v>226</v>
      </c>
      <c r="M89" s="29">
        <f t="shared" si="19"/>
        <v>316</v>
      </c>
      <c r="N89" s="29">
        <f t="shared" si="19"/>
        <v>387</v>
      </c>
      <c r="O89" s="29">
        <f t="shared" si="19"/>
        <v>432</v>
      </c>
      <c r="P89" s="29">
        <f t="shared" si="19"/>
        <v>518</v>
      </c>
      <c r="Q89" s="29">
        <f t="shared" si="19"/>
        <v>665</v>
      </c>
      <c r="R89" s="29">
        <f t="shared" si="19"/>
        <v>754</v>
      </c>
      <c r="S89" s="29">
        <f t="shared" si="19"/>
        <v>884</v>
      </c>
      <c r="T89" s="29">
        <f t="shared" si="19"/>
        <v>1014</v>
      </c>
      <c r="U89" s="4">
        <f t="shared" si="19"/>
        <v>1152</v>
      </c>
      <c r="V89" s="4"/>
      <c r="W89" s="4"/>
      <c r="X89" s="35"/>
      <c r="Y89" s="4"/>
      <c r="Z89" s="4"/>
      <c r="AA89" s="4"/>
    </row>
    <row r="90">
      <c r="A90" s="21" t="s">
        <v>24</v>
      </c>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row>
    <row r="91">
      <c r="A91" s="1" t="s">
        <v>35</v>
      </c>
      <c r="B91" s="4"/>
      <c r="C91" s="4"/>
      <c r="D91" s="4"/>
      <c r="E91" s="4"/>
      <c r="F91" s="4"/>
      <c r="G91" s="4"/>
      <c r="H91" s="4"/>
      <c r="I91" s="4"/>
      <c r="J91" s="4"/>
      <c r="K91" s="4"/>
      <c r="L91" s="4"/>
      <c r="M91" s="4"/>
      <c r="N91" s="4"/>
      <c r="O91" s="4"/>
      <c r="P91" s="4"/>
      <c r="Q91" s="4"/>
      <c r="R91" s="4"/>
      <c r="S91" s="4"/>
      <c r="T91" s="4"/>
      <c r="U91" s="4"/>
      <c r="V91" s="4"/>
      <c r="W91" s="4"/>
      <c r="X91" s="4"/>
      <c r="Y91" s="4"/>
      <c r="Z91" s="4"/>
      <c r="AA91" s="4"/>
    </row>
    <row r="92">
      <c r="A92" s="19" t="s">
        <v>27</v>
      </c>
      <c r="B92" s="4"/>
      <c r="C92" s="4"/>
      <c r="D92" s="27">
        <v>21500.0</v>
      </c>
      <c r="E92" s="27">
        <v>48900.0</v>
      </c>
      <c r="F92" s="27">
        <v>50900.0</v>
      </c>
      <c r="G92" s="27">
        <v>234600.0</v>
      </c>
      <c r="H92" s="27">
        <v>598900.0</v>
      </c>
      <c r="I92" s="27">
        <v>849100.0</v>
      </c>
      <c r="J92" s="27">
        <v>868500.0</v>
      </c>
      <c r="K92" s="27">
        <v>976800.0</v>
      </c>
      <c r="L92" s="27">
        <v>926200.0</v>
      </c>
      <c r="M92" s="27">
        <v>1209500.0</v>
      </c>
      <c r="N92" s="27">
        <v>1298500.0</v>
      </c>
      <c r="O92" s="27">
        <v>1326800.0</v>
      </c>
      <c r="P92" s="27">
        <v>1370300.0</v>
      </c>
      <c r="Q92" s="27">
        <v>1661200.0</v>
      </c>
      <c r="R92" s="27">
        <v>1589400.0</v>
      </c>
      <c r="S92" s="27">
        <v>1725600.0</v>
      </c>
      <c r="T92" s="27">
        <v>1904700.0</v>
      </c>
      <c r="U92" s="27">
        <v>1760900.0</v>
      </c>
      <c r="V92" s="4"/>
      <c r="W92" s="4"/>
      <c r="X92" s="4"/>
      <c r="Y92" s="4"/>
      <c r="Z92" s="4"/>
      <c r="AA92" s="4"/>
    </row>
    <row r="93">
      <c r="A93" s="19" t="s">
        <v>28</v>
      </c>
      <c r="B93" s="4"/>
      <c r="C93" s="4"/>
      <c r="D93" s="20">
        <v>215.0</v>
      </c>
      <c r="E93" s="20">
        <v>489.0</v>
      </c>
      <c r="F93" s="20">
        <v>509.0</v>
      </c>
      <c r="G93" s="20">
        <v>2346.0</v>
      </c>
      <c r="H93" s="20">
        <v>5989.0</v>
      </c>
      <c r="I93" s="20">
        <v>8491.0</v>
      </c>
      <c r="J93" s="20">
        <v>8685.0</v>
      </c>
      <c r="K93" s="20">
        <v>9768.0</v>
      </c>
      <c r="L93" s="20">
        <v>9196.0</v>
      </c>
      <c r="M93" s="20">
        <v>11527.0</v>
      </c>
      <c r="N93" s="20">
        <v>12015.0</v>
      </c>
      <c r="O93" s="20">
        <v>12172.0</v>
      </c>
      <c r="P93" s="20">
        <v>12683.0</v>
      </c>
      <c r="Q93" s="20">
        <v>15404.0</v>
      </c>
      <c r="R93" s="20">
        <v>14670.0</v>
      </c>
      <c r="S93" s="20">
        <v>15918.0</v>
      </c>
      <c r="T93" s="20">
        <v>17677.0</v>
      </c>
      <c r="U93" s="20">
        <v>16151.0</v>
      </c>
      <c r="V93" s="4"/>
      <c r="W93" s="4"/>
      <c r="X93" s="4"/>
      <c r="Y93" s="4"/>
      <c r="Z93" s="4"/>
      <c r="AA93" s="4"/>
    </row>
    <row r="94">
      <c r="A94" s="19" t="s">
        <v>29</v>
      </c>
      <c r="B94" s="4"/>
      <c r="C94" s="4"/>
      <c r="D94" s="27">
        <f t="shared" ref="D94:U94" si="20">D92/D93</f>
        <v>100</v>
      </c>
      <c r="E94" s="27">
        <f t="shared" si="20"/>
        <v>100</v>
      </c>
      <c r="F94" s="27">
        <f t="shared" si="20"/>
        <v>100</v>
      </c>
      <c r="G94" s="27">
        <f t="shared" si="20"/>
        <v>100</v>
      </c>
      <c r="H94" s="27">
        <f t="shared" si="20"/>
        <v>100</v>
      </c>
      <c r="I94" s="27">
        <f t="shared" si="20"/>
        <v>100</v>
      </c>
      <c r="J94" s="27">
        <f t="shared" si="20"/>
        <v>100</v>
      </c>
      <c r="K94" s="27">
        <f t="shared" si="20"/>
        <v>100</v>
      </c>
      <c r="L94" s="27">
        <f t="shared" si="20"/>
        <v>100.7177033</v>
      </c>
      <c r="M94" s="27">
        <f t="shared" si="20"/>
        <v>104.9275614</v>
      </c>
      <c r="N94" s="27">
        <f t="shared" si="20"/>
        <v>108.0732418</v>
      </c>
      <c r="O94" s="27">
        <f t="shared" si="20"/>
        <v>109.0042721</v>
      </c>
      <c r="P94" s="27">
        <f t="shared" si="20"/>
        <v>108.0422613</v>
      </c>
      <c r="Q94" s="27">
        <f t="shared" si="20"/>
        <v>107.8421189</v>
      </c>
      <c r="R94" s="27">
        <f t="shared" si="20"/>
        <v>108.3435583</v>
      </c>
      <c r="S94" s="27">
        <f t="shared" si="20"/>
        <v>108.4055786</v>
      </c>
      <c r="T94" s="27">
        <f t="shared" si="20"/>
        <v>107.7501839</v>
      </c>
      <c r="U94" s="27">
        <f t="shared" si="20"/>
        <v>109.0273048</v>
      </c>
      <c r="V94" s="4"/>
      <c r="W94" s="4"/>
      <c r="X94" s="4"/>
      <c r="Y94" s="4"/>
      <c r="Z94" s="4"/>
      <c r="AA94" s="4"/>
    </row>
    <row r="95">
      <c r="A95" s="21" t="s">
        <v>30</v>
      </c>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row>
    <row r="96">
      <c r="A96" s="1" t="s">
        <v>36</v>
      </c>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36" t="s">
        <v>37</v>
      </c>
      <c r="B97" s="4"/>
      <c r="C97" s="37">
        <f t="shared" ref="C97:U97" si="21">C19/B18</f>
        <v>1.666666667</v>
      </c>
      <c r="D97" s="37">
        <f t="shared" si="21"/>
        <v>0.6728971963</v>
      </c>
      <c r="E97" s="37">
        <f t="shared" si="21"/>
        <v>1.364705882</v>
      </c>
      <c r="F97" s="37">
        <f t="shared" si="21"/>
        <v>1.688935282</v>
      </c>
      <c r="G97" s="37">
        <f t="shared" si="21"/>
        <v>1.023589744</v>
      </c>
      <c r="H97" s="35">
        <f t="shared" si="21"/>
        <v>0.3283935981</v>
      </c>
      <c r="I97" s="35">
        <f t="shared" si="21"/>
        <v>0.2608899297</v>
      </c>
      <c r="J97" s="35">
        <f t="shared" si="21"/>
        <v>0.3425961172</v>
      </c>
      <c r="K97" s="35">
        <f t="shared" si="21"/>
        <v>0.3183556405</v>
      </c>
      <c r="L97" s="35">
        <f t="shared" si="21"/>
        <v>0.1837785645</v>
      </c>
      <c r="M97" s="35">
        <f t="shared" si="21"/>
        <v>0.211544366</v>
      </c>
      <c r="N97" s="35">
        <f t="shared" si="21"/>
        <v>0.26975</v>
      </c>
      <c r="O97" s="35">
        <f t="shared" si="21"/>
        <v>0.2614107884</v>
      </c>
      <c r="P97" s="35">
        <f t="shared" si="21"/>
        <v>0.2044665012</v>
      </c>
      <c r="Q97" s="35">
        <f t="shared" si="21"/>
        <v>0.2976283555</v>
      </c>
      <c r="R97" s="35">
        <f t="shared" si="21"/>
        <v>0.2147769699</v>
      </c>
      <c r="S97" s="35">
        <f t="shared" si="21"/>
        <v>0.2057826165</v>
      </c>
      <c r="T97" s="35">
        <f t="shared" si="21"/>
        <v>0.268248016</v>
      </c>
      <c r="U97" s="35">
        <f t="shared" si="21"/>
        <v>0.1697383483</v>
      </c>
      <c r="V97" s="4"/>
      <c r="W97" s="4"/>
      <c r="X97" s="4"/>
      <c r="Y97" s="4"/>
      <c r="Z97" s="4"/>
      <c r="AA97" s="4"/>
    </row>
    <row r="98">
      <c r="A98" s="38" t="s">
        <v>38</v>
      </c>
      <c r="B98" s="4"/>
      <c r="C98" s="35">
        <f t="shared" ref="C98:U98" si="22">C20/B19</f>
        <v>0.3333333333</v>
      </c>
      <c r="D98" s="35">
        <f t="shared" si="22"/>
        <v>0.2857142857</v>
      </c>
      <c r="E98" s="35">
        <f t="shared" si="22"/>
        <v>0.2916666667</v>
      </c>
      <c r="F98" s="35">
        <f t="shared" si="22"/>
        <v>0.5387931034</v>
      </c>
      <c r="G98" s="35">
        <f t="shared" si="22"/>
        <v>0.2546353523</v>
      </c>
      <c r="H98" s="35">
        <f t="shared" si="22"/>
        <v>0.2725450902</v>
      </c>
      <c r="I98" s="35">
        <f t="shared" si="22"/>
        <v>0.4187725632</v>
      </c>
      <c r="J98" s="35">
        <f t="shared" si="22"/>
        <v>0.4201077199</v>
      </c>
      <c r="K98" s="35">
        <f t="shared" si="22"/>
        <v>0.2211111111</v>
      </c>
      <c r="L98" s="35">
        <f t="shared" si="22"/>
        <v>0.463963964</v>
      </c>
      <c r="M98" s="35">
        <f t="shared" si="22"/>
        <v>0.2942206655</v>
      </c>
      <c r="N98" s="35">
        <f t="shared" si="22"/>
        <v>0.3134978229</v>
      </c>
      <c r="O98" s="35">
        <f t="shared" si="22"/>
        <v>0.4624652456</v>
      </c>
      <c r="P98" s="35">
        <f t="shared" si="22"/>
        <v>0.3608465608</v>
      </c>
      <c r="Q98" s="35">
        <f t="shared" si="22"/>
        <v>0.3786407767</v>
      </c>
      <c r="R98" s="35">
        <f t="shared" si="22"/>
        <v>0.4702276708</v>
      </c>
      <c r="S98" s="35">
        <f t="shared" si="22"/>
        <v>0.4190301921</v>
      </c>
      <c r="T98" s="35">
        <f t="shared" si="22"/>
        <v>0.356461405</v>
      </c>
      <c r="U98" s="35">
        <f t="shared" si="22"/>
        <v>0.5799739922</v>
      </c>
      <c r="V98" s="4"/>
      <c r="W98" s="4"/>
      <c r="X98" s="4"/>
      <c r="Y98" s="4"/>
      <c r="Z98" s="4"/>
      <c r="AA98" s="4"/>
    </row>
    <row r="99">
      <c r="A99" s="38" t="s">
        <v>39</v>
      </c>
      <c r="B99" s="4"/>
      <c r="C99" s="35"/>
      <c r="D99" s="35">
        <f t="shared" ref="D99:U99" si="23">D21/C20</f>
        <v>0.7391304348</v>
      </c>
      <c r="E99" s="35">
        <f t="shared" si="23"/>
        <v>1</v>
      </c>
      <c r="F99" s="35">
        <f t="shared" si="23"/>
        <v>0.6666666667</v>
      </c>
      <c r="G99" s="35">
        <f t="shared" si="23"/>
        <v>0.416</v>
      </c>
      <c r="H99" s="35">
        <f t="shared" si="23"/>
        <v>0.7572815534</v>
      </c>
      <c r="I99" s="35">
        <f t="shared" si="23"/>
        <v>0.6875</v>
      </c>
      <c r="J99" s="35">
        <f t="shared" si="23"/>
        <v>0.7155172414</v>
      </c>
      <c r="K99" s="35">
        <f t="shared" si="23"/>
        <v>0.7393162393</v>
      </c>
      <c r="L99" s="35">
        <f t="shared" si="23"/>
        <v>0.7688442211</v>
      </c>
      <c r="M99" s="35">
        <f t="shared" si="23"/>
        <v>0.6084142395</v>
      </c>
      <c r="N99" s="35">
        <f t="shared" si="23"/>
        <v>0.7083333333</v>
      </c>
      <c r="O99" s="35">
        <f t="shared" si="23"/>
        <v>0.8564814815</v>
      </c>
      <c r="P99" s="35">
        <f t="shared" si="23"/>
        <v>0.8336673347</v>
      </c>
      <c r="Q99" s="35">
        <f t="shared" si="23"/>
        <v>0.7214076246</v>
      </c>
      <c r="R99" s="35">
        <f t="shared" si="23"/>
        <v>0.8974358974</v>
      </c>
      <c r="S99" s="35">
        <f t="shared" si="23"/>
        <v>0.8100558659</v>
      </c>
      <c r="T99" s="35">
        <f t="shared" si="23"/>
        <v>0.7008733624</v>
      </c>
      <c r="U99" s="35">
        <f t="shared" si="23"/>
        <v>0.7858880779</v>
      </c>
      <c r="V99" s="4"/>
      <c r="W99" s="4"/>
      <c r="X99" s="4"/>
      <c r="Y99" s="4"/>
      <c r="Z99" s="4"/>
      <c r="AA99" s="4"/>
    </row>
    <row r="100">
      <c r="A100" s="39" t="s">
        <v>40</v>
      </c>
      <c r="B100" s="23"/>
      <c r="C100" s="23"/>
      <c r="D100" s="40"/>
      <c r="E100" s="40">
        <f t="shared" ref="E100:U100" si="24">(E22-D22)/D21</f>
        <v>1</v>
      </c>
      <c r="F100" s="40">
        <f t="shared" si="24"/>
        <v>0.5</v>
      </c>
      <c r="G100" s="40">
        <f t="shared" si="24"/>
        <v>0.2857142857</v>
      </c>
      <c r="H100" s="40">
        <f t="shared" si="24"/>
        <v>0.6923076923</v>
      </c>
      <c r="I100" s="40">
        <f t="shared" si="24"/>
        <v>0.6987179487</v>
      </c>
      <c r="J100" s="40">
        <f t="shared" si="24"/>
        <v>0.8342245989</v>
      </c>
      <c r="K100" s="40">
        <f t="shared" si="24"/>
        <v>0.5</v>
      </c>
      <c r="L100" s="40">
        <f t="shared" si="24"/>
        <v>0.6416184971</v>
      </c>
      <c r="M100" s="40">
        <f t="shared" si="24"/>
        <v>0.6535947712</v>
      </c>
      <c r="N100" s="40">
        <f t="shared" si="24"/>
        <v>0.414893617</v>
      </c>
      <c r="O100" s="40">
        <f t="shared" si="24"/>
        <v>0.3193277311</v>
      </c>
      <c r="P100" s="40">
        <f t="shared" si="24"/>
        <v>0.6378378378</v>
      </c>
      <c r="Q100" s="40">
        <f t="shared" si="24"/>
        <v>0.6346153846</v>
      </c>
      <c r="R100" s="40">
        <f t="shared" si="24"/>
        <v>0.6056910569</v>
      </c>
      <c r="S100" s="40">
        <f t="shared" si="24"/>
        <v>0.6642857143</v>
      </c>
      <c r="T100" s="40">
        <f t="shared" si="24"/>
        <v>0.4229885057</v>
      </c>
      <c r="U100" s="40">
        <f t="shared" si="24"/>
        <v>0.6261682243</v>
      </c>
      <c r="V100" s="23"/>
      <c r="W100" s="23"/>
      <c r="X100" s="23"/>
      <c r="Y100" s="23"/>
      <c r="Z100" s="23"/>
      <c r="AA100" s="23"/>
    </row>
    <row r="101">
      <c r="A101" s="1" t="s">
        <v>41</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c r="A102" s="36" t="s">
        <v>37</v>
      </c>
      <c r="B102" s="4"/>
      <c r="C102" s="37">
        <f t="shared" ref="C102:U102" si="25">C56/B55</f>
        <v>1.666666667</v>
      </c>
      <c r="D102" s="35">
        <f t="shared" si="25"/>
        <v>0.6121495327</v>
      </c>
      <c r="E102" s="37">
        <f t="shared" si="25"/>
        <v>3.333333333</v>
      </c>
      <c r="F102" s="37">
        <f t="shared" si="25"/>
        <v>2.337386018</v>
      </c>
      <c r="G102" s="35">
        <f t="shared" si="25"/>
        <v>0.9476372925</v>
      </c>
      <c r="H102" s="35">
        <f t="shared" si="25"/>
        <v>0.4658753709</v>
      </c>
      <c r="I102" s="35">
        <f t="shared" si="25"/>
        <v>0.7071428571</v>
      </c>
      <c r="J102" s="35">
        <f t="shared" si="25"/>
        <v>0.8095238095</v>
      </c>
      <c r="K102" s="37">
        <f t="shared" si="25"/>
        <v>8.2</v>
      </c>
      <c r="L102" s="35">
        <f t="shared" si="25"/>
        <v>0.4021164021</v>
      </c>
      <c r="M102" s="35">
        <f t="shared" si="25"/>
        <v>0.608</v>
      </c>
      <c r="N102" s="35">
        <f t="shared" si="25"/>
        <v>0.9419354839</v>
      </c>
      <c r="O102" s="37">
        <f t="shared" si="25"/>
        <v>1.534246575</v>
      </c>
      <c r="P102" s="35">
        <f t="shared" si="25"/>
        <v>0.524691358</v>
      </c>
      <c r="Q102" s="37">
        <f t="shared" si="25"/>
        <v>1.898734177</v>
      </c>
      <c r="R102" s="37">
        <f t="shared" si="25"/>
        <v>1.088235294</v>
      </c>
      <c r="S102" s="35">
        <f t="shared" si="25"/>
        <v>0.3956834532</v>
      </c>
      <c r="T102" s="35">
        <f t="shared" si="25"/>
        <v>0.2486678508</v>
      </c>
      <c r="U102" s="35">
        <f t="shared" si="25"/>
        <v>0.05740432612</v>
      </c>
      <c r="V102" s="4"/>
      <c r="W102" s="4"/>
      <c r="X102" s="4"/>
      <c r="Y102" s="4"/>
      <c r="Z102" s="4"/>
      <c r="AA102" s="4"/>
    </row>
    <row r="103">
      <c r="A103" s="38" t="s">
        <v>38</v>
      </c>
      <c r="B103" s="4"/>
      <c r="C103" s="35">
        <f t="shared" ref="C103:U103" si="26">C57/B56</f>
        <v>0.3333333333</v>
      </c>
      <c r="D103" s="35">
        <f t="shared" si="26"/>
        <v>0.2857142857</v>
      </c>
      <c r="E103" s="35">
        <f t="shared" si="26"/>
        <v>0.3053435115</v>
      </c>
      <c r="F103" s="35">
        <f t="shared" si="26"/>
        <v>0.6210526316</v>
      </c>
      <c r="G103" s="35">
        <f t="shared" si="26"/>
        <v>0.2535760728</v>
      </c>
      <c r="H103" s="35">
        <f t="shared" si="26"/>
        <v>0.2991913747</v>
      </c>
      <c r="I103" s="35">
        <f t="shared" si="26"/>
        <v>0.4331210191</v>
      </c>
      <c r="J103" s="35">
        <f t="shared" si="26"/>
        <v>0.6161616162</v>
      </c>
      <c r="K103" s="35">
        <f t="shared" si="26"/>
        <v>0.2941176471</v>
      </c>
      <c r="L103" s="35">
        <f t="shared" si="26"/>
        <v>0.6178861789</v>
      </c>
      <c r="M103" s="35">
        <f t="shared" si="26"/>
        <v>0.4473684211</v>
      </c>
      <c r="N103" s="35">
        <f t="shared" si="26"/>
        <v>0.4078947368</v>
      </c>
      <c r="O103" s="35">
        <f t="shared" si="26"/>
        <v>0.6095890411</v>
      </c>
      <c r="P103" s="35">
        <f t="shared" si="26"/>
        <v>0.5178571429</v>
      </c>
      <c r="Q103" s="35">
        <f t="shared" si="26"/>
        <v>0.4352941176</v>
      </c>
      <c r="R103" s="35">
        <f t="shared" si="26"/>
        <v>0.5933333333</v>
      </c>
      <c r="S103" s="35">
        <f t="shared" si="26"/>
        <v>0.5765765766</v>
      </c>
      <c r="T103" s="35">
        <f t="shared" si="26"/>
        <v>0.4181818182</v>
      </c>
      <c r="U103" s="35">
        <f t="shared" si="26"/>
        <v>0.5857142857</v>
      </c>
      <c r="V103" s="4"/>
      <c r="W103" s="4"/>
      <c r="X103" s="4"/>
      <c r="Y103" s="4"/>
      <c r="Z103" s="4"/>
      <c r="AA103" s="4"/>
    </row>
    <row r="104">
      <c r="A104" s="38" t="s">
        <v>39</v>
      </c>
      <c r="B104" s="4"/>
      <c r="C104" s="35"/>
      <c r="D104" s="35">
        <f t="shared" ref="D104:U104" si="27">D58/C57</f>
        <v>0.7391304348</v>
      </c>
      <c r="E104" s="35">
        <f t="shared" si="27"/>
        <v>1</v>
      </c>
      <c r="F104" s="35">
        <f t="shared" si="27"/>
        <v>0.65</v>
      </c>
      <c r="G104" s="35">
        <f t="shared" si="27"/>
        <v>0.4237288136</v>
      </c>
      <c r="H104" s="35">
        <f t="shared" si="27"/>
        <v>0.7641025641</v>
      </c>
      <c r="I104" s="35">
        <f t="shared" si="27"/>
        <v>0.6981981982</v>
      </c>
      <c r="J104" s="35">
        <f t="shared" si="27"/>
        <v>0.6617647059</v>
      </c>
      <c r="K104" s="35">
        <f t="shared" si="27"/>
        <v>0.6557377049</v>
      </c>
      <c r="L104" s="35">
        <f t="shared" si="27"/>
        <v>0.7777777778</v>
      </c>
      <c r="M104" s="35">
        <f t="shared" si="27"/>
        <v>0.6184210526</v>
      </c>
      <c r="N104" s="35">
        <f t="shared" si="27"/>
        <v>0.6764705882</v>
      </c>
      <c r="O104" s="35">
        <f t="shared" si="27"/>
        <v>0.8064516129</v>
      </c>
      <c r="P104" s="35">
        <f t="shared" si="27"/>
        <v>0.797752809</v>
      </c>
      <c r="Q104" s="35">
        <f t="shared" si="27"/>
        <v>0.7586206897</v>
      </c>
      <c r="R104" s="35">
        <f t="shared" si="27"/>
        <v>0.8918918919</v>
      </c>
      <c r="S104" s="35">
        <f t="shared" si="27"/>
        <v>0.808988764</v>
      </c>
      <c r="T104" s="35">
        <f t="shared" si="27"/>
        <v>0.625</v>
      </c>
      <c r="U104" s="35">
        <f t="shared" si="27"/>
        <v>0.7826086957</v>
      </c>
      <c r="V104" s="4"/>
      <c r="W104" s="4"/>
      <c r="X104" s="4"/>
      <c r="Y104" s="4"/>
      <c r="Z104" s="4"/>
      <c r="AA104" s="4"/>
    </row>
    <row r="105">
      <c r="A105" s="39" t="s">
        <v>40</v>
      </c>
      <c r="B105" s="23"/>
      <c r="C105" s="23"/>
      <c r="D105" s="40"/>
      <c r="E105" s="40">
        <f t="shared" ref="E105:U105" si="28">(E59-D59)/D58</f>
        <v>1</v>
      </c>
      <c r="F105" s="40">
        <f t="shared" si="28"/>
        <v>0.5</v>
      </c>
      <c r="G105" s="40">
        <f t="shared" si="28"/>
        <v>0.3076923077</v>
      </c>
      <c r="H105" s="40">
        <f t="shared" si="28"/>
        <v>0.7</v>
      </c>
      <c r="I105" s="40">
        <f t="shared" si="28"/>
        <v>0.6912751678</v>
      </c>
      <c r="J105" s="40">
        <f t="shared" si="28"/>
        <v>0.7935483871</v>
      </c>
      <c r="K105" s="40">
        <f t="shared" si="28"/>
        <v>-0.08888888889</v>
      </c>
      <c r="L105" s="40">
        <f t="shared" si="28"/>
        <v>0.3</v>
      </c>
      <c r="M105" s="40">
        <f t="shared" si="28"/>
        <v>0.2857142857</v>
      </c>
      <c r="N105" s="40">
        <f t="shared" si="28"/>
        <v>0.1489361702</v>
      </c>
      <c r="O105" s="40">
        <f t="shared" si="28"/>
        <v>-0.3043478261</v>
      </c>
      <c r="P105" s="40">
        <f t="shared" si="28"/>
        <v>0.4</v>
      </c>
      <c r="Q105" s="40">
        <f t="shared" si="28"/>
        <v>0.5774647887</v>
      </c>
      <c r="R105" s="40">
        <f t="shared" si="28"/>
        <v>0.6363636364</v>
      </c>
      <c r="S105" s="40">
        <f t="shared" si="28"/>
        <v>0.1818181818</v>
      </c>
      <c r="T105" s="40">
        <f t="shared" si="28"/>
        <v>0.2777777778</v>
      </c>
      <c r="U105" s="40">
        <f t="shared" si="28"/>
        <v>0.475</v>
      </c>
      <c r="V105" s="23"/>
      <c r="W105" s="23"/>
      <c r="X105" s="23"/>
      <c r="Y105" s="23"/>
      <c r="Z105" s="23"/>
      <c r="AA105" s="23"/>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row>
  </sheetData>
  <hyperlinks>
    <hyperlink r:id="rId1" location="gid=855012732" ref="W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115.0"/>
  </cols>
  <sheetData>
    <row r="1">
      <c r="B1" s="41" t="s">
        <v>42</v>
      </c>
    </row>
    <row r="2">
      <c r="A2" s="42" t="s">
        <v>43</v>
      </c>
      <c r="B2" s="43" t="s">
        <v>44</v>
      </c>
    </row>
    <row r="3">
      <c r="A3" s="42" t="s">
        <v>45</v>
      </c>
      <c r="B3" s="43" t="s">
        <v>46</v>
      </c>
    </row>
    <row r="4">
      <c r="A4" s="42" t="s">
        <v>47</v>
      </c>
      <c r="B4" s="43" t="s">
        <v>48</v>
      </c>
    </row>
    <row r="5">
      <c r="A5" s="42" t="s">
        <v>49</v>
      </c>
      <c r="B5" s="43" t="s">
        <v>50</v>
      </c>
    </row>
    <row r="6">
      <c r="A6" s="42" t="s">
        <v>51</v>
      </c>
      <c r="B6" s="43" t="s">
        <v>52</v>
      </c>
    </row>
    <row r="9">
      <c r="B9" s="4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1.88"/>
    <col customWidth="1" min="31" max="31" width="14.75"/>
    <col customWidth="1" min="34" max="34" width="8.25"/>
    <col customWidth="1" hidden="1" min="35" max="35" width="9.38"/>
    <col customWidth="1" min="36" max="36" width="9.25"/>
    <col customWidth="1" min="37" max="37" width="9.0"/>
    <col hidden="1" min="38" max="38" width="12.63"/>
    <col customWidth="1" hidden="1" min="39" max="42" width="9.38"/>
    <col customWidth="1" min="43" max="43" width="27.63"/>
    <col customWidth="1" min="44" max="44" width="19.5"/>
    <col customWidth="1" hidden="1" min="45" max="45" width="18.88"/>
    <col customWidth="1" min="46" max="46" width="18.13"/>
  </cols>
  <sheetData>
    <row r="1">
      <c r="A1" s="1" t="s">
        <v>0</v>
      </c>
      <c r="B1" s="2">
        <v>43922.0</v>
      </c>
      <c r="C1" s="2">
        <v>43952.0</v>
      </c>
      <c r="D1" s="2">
        <v>43983.0</v>
      </c>
      <c r="E1" s="2">
        <v>44013.0</v>
      </c>
      <c r="F1" s="2">
        <v>44044.0</v>
      </c>
      <c r="G1" s="2">
        <v>44075.0</v>
      </c>
      <c r="H1" s="2">
        <v>44105.0</v>
      </c>
      <c r="I1" s="2">
        <v>44136.0</v>
      </c>
      <c r="J1" s="2">
        <v>44166.0</v>
      </c>
      <c r="K1" s="2">
        <v>44197.0</v>
      </c>
      <c r="L1" s="2">
        <v>44228.0</v>
      </c>
      <c r="M1" s="2">
        <v>44256.0</v>
      </c>
      <c r="N1" s="2">
        <v>44287.0</v>
      </c>
      <c r="O1" s="2">
        <v>44317.0</v>
      </c>
      <c r="P1" s="2">
        <v>44348.0</v>
      </c>
      <c r="Q1" s="2">
        <v>44378.0</v>
      </c>
      <c r="R1" s="2">
        <v>44409.0</v>
      </c>
      <c r="S1" s="2">
        <v>44440.0</v>
      </c>
      <c r="T1" s="2">
        <v>44470.0</v>
      </c>
      <c r="U1" s="2">
        <v>44501.0</v>
      </c>
      <c r="V1" s="2">
        <v>44531.0</v>
      </c>
      <c r="W1" s="45">
        <v>44562.0</v>
      </c>
      <c r="X1" s="46">
        <v>44593.0</v>
      </c>
      <c r="Y1" s="46">
        <v>44621.0</v>
      </c>
      <c r="Z1" s="46">
        <v>44652.0</v>
      </c>
      <c r="AA1" s="46">
        <v>44682.0</v>
      </c>
      <c r="AB1" s="46">
        <v>44713.0</v>
      </c>
      <c r="AC1" s="46">
        <v>44743.0</v>
      </c>
      <c r="AD1" s="46">
        <v>44774.0</v>
      </c>
      <c r="AE1" s="46">
        <v>44805.0</v>
      </c>
      <c r="AF1" s="46">
        <v>44835.0</v>
      </c>
      <c r="AG1" s="46">
        <v>44866.0</v>
      </c>
      <c r="AH1" s="46">
        <v>44896.0</v>
      </c>
      <c r="AI1" s="47" t="s">
        <v>53</v>
      </c>
      <c r="AJ1" s="47" t="s">
        <v>54</v>
      </c>
      <c r="AK1" s="47" t="s">
        <v>55</v>
      </c>
      <c r="AL1" s="48" t="s">
        <v>56</v>
      </c>
      <c r="AM1" s="49" t="s">
        <v>57</v>
      </c>
      <c r="AN1" s="49" t="s">
        <v>58</v>
      </c>
      <c r="AO1" s="49" t="s">
        <v>59</v>
      </c>
      <c r="AP1" s="49" t="s">
        <v>60</v>
      </c>
      <c r="AQ1" s="49"/>
      <c r="AR1" s="49" t="s">
        <v>61</v>
      </c>
      <c r="AS1" s="50" t="s">
        <v>62</v>
      </c>
      <c r="AT1" s="50" t="s">
        <v>63</v>
      </c>
      <c r="AU1" s="50"/>
    </row>
    <row r="2">
      <c r="A2" s="19" t="s">
        <v>2</v>
      </c>
      <c r="B2" s="51">
        <v>0.0</v>
      </c>
      <c r="C2" s="51">
        <v>335.0</v>
      </c>
      <c r="D2" s="52">
        <v>1230.0</v>
      </c>
      <c r="E2" s="52">
        <v>1575.0</v>
      </c>
      <c r="F2" s="52">
        <v>1500.0</v>
      </c>
      <c r="G2" s="52">
        <v>8635.0</v>
      </c>
      <c r="H2" s="52">
        <v>16770.0</v>
      </c>
      <c r="I2" s="52">
        <v>20105.0</v>
      </c>
      <c r="J2" s="52">
        <v>20543.0</v>
      </c>
      <c r="K2" s="52">
        <v>24155.0</v>
      </c>
      <c r="L2" s="52">
        <v>22334.0</v>
      </c>
      <c r="M2" s="52">
        <v>27740.0</v>
      </c>
      <c r="N2" s="52">
        <v>31760.0</v>
      </c>
      <c r="O2" s="52">
        <v>31918.0</v>
      </c>
      <c r="P2" s="52">
        <v>32350.0</v>
      </c>
      <c r="Q2" s="52">
        <v>37810.0</v>
      </c>
      <c r="R2" s="52">
        <v>37840.0</v>
      </c>
      <c r="S2" s="52">
        <v>40714.0</v>
      </c>
      <c r="T2" s="52">
        <v>46553.0</v>
      </c>
      <c r="U2" s="52">
        <v>43955.0</v>
      </c>
      <c r="V2" s="52">
        <v>48643.0</v>
      </c>
      <c r="W2" s="52">
        <v>55640.0</v>
      </c>
      <c r="X2" s="53">
        <v>52938.0</v>
      </c>
      <c r="Y2" s="54">
        <v>61281.0</v>
      </c>
      <c r="Z2" s="54">
        <v>70240.0</v>
      </c>
      <c r="AA2" s="54">
        <v>67730.0</v>
      </c>
      <c r="AB2" s="54">
        <v>68860.0</v>
      </c>
      <c r="AC2" s="54">
        <v>70760.0</v>
      </c>
      <c r="AD2" s="54">
        <v>64510.0</v>
      </c>
      <c r="AE2" s="54">
        <v>20075.0</v>
      </c>
      <c r="AF2" s="55">
        <v>-283.0</v>
      </c>
      <c r="AG2" s="56">
        <v>0.0</v>
      </c>
      <c r="AH2" s="56">
        <v>0.0</v>
      </c>
      <c r="AI2" s="57">
        <v>0.0</v>
      </c>
      <c r="AJ2" s="57">
        <v>0.0</v>
      </c>
      <c r="AK2" s="57">
        <v>0.0</v>
      </c>
      <c r="AL2" s="58">
        <f>W2*$AS2</f>
        <v>59340.40809</v>
      </c>
      <c r="AM2" s="59">
        <v>57035.0</v>
      </c>
      <c r="AN2" s="59">
        <v>60144.0</v>
      </c>
      <c r="AO2" s="59">
        <v>63042.0</v>
      </c>
      <c r="AP2" s="59">
        <v>66046.0</v>
      </c>
      <c r="AQ2" s="19"/>
      <c r="AR2" s="19" t="s">
        <v>64</v>
      </c>
      <c r="AS2" s="60">
        <f t="shared" ref="AS2:AT2" si="1">(W2/Q2)^(1/6)</f>
        <v>1.066506256</v>
      </c>
      <c r="AT2" s="60">
        <f t="shared" si="1"/>
        <v>1.057554442</v>
      </c>
      <c r="AU2" s="60"/>
    </row>
    <row r="3">
      <c r="A3" s="19" t="s">
        <v>3</v>
      </c>
      <c r="B3" s="52">
        <v>397.0</v>
      </c>
      <c r="C3" s="52">
        <v>1171.0</v>
      </c>
      <c r="D3" s="52">
        <v>1398.0</v>
      </c>
      <c r="E3" s="52">
        <v>2862.0</v>
      </c>
      <c r="F3" s="52">
        <v>10206.0</v>
      </c>
      <c r="G3" s="52">
        <v>6706.0</v>
      </c>
      <c r="H3" s="52">
        <v>12390.0</v>
      </c>
      <c r="I3" s="52">
        <v>10324.0</v>
      </c>
      <c r="J3" s="52">
        <v>15924.0</v>
      </c>
      <c r="K3" s="52">
        <v>12490.0</v>
      </c>
      <c r="L3" s="52">
        <v>11683.0</v>
      </c>
      <c r="M3" s="52">
        <v>12956.0</v>
      </c>
      <c r="N3" s="52">
        <v>11812.0</v>
      </c>
      <c r="O3" s="52">
        <v>22217.0</v>
      </c>
      <c r="P3" s="52">
        <f>11800+3201</f>
        <v>15001</v>
      </c>
      <c r="Q3" s="52">
        <v>21438.0</v>
      </c>
      <c r="R3" s="52">
        <v>29156.0</v>
      </c>
      <c r="S3" s="52">
        <v>25300.0</v>
      </c>
      <c r="T3" s="52">
        <v>28737.0</v>
      </c>
      <c r="U3" s="52">
        <v>45653.0</v>
      </c>
      <c r="V3" s="52">
        <f t="shared" ref="V3:AP3" si="2">SUM(V14:V15)</f>
        <v>75263.66344</v>
      </c>
      <c r="W3" s="52">
        <f t="shared" si="2"/>
        <v>-2056.881888</v>
      </c>
      <c r="X3" s="61">
        <f t="shared" si="2"/>
        <v>33639.44843</v>
      </c>
      <c r="Y3" s="61">
        <f t="shared" si="2"/>
        <v>26785.0458</v>
      </c>
      <c r="Z3" s="61">
        <f t="shared" si="2"/>
        <v>40215.04406</v>
      </c>
      <c r="AA3" s="61">
        <f t="shared" si="2"/>
        <v>52890.40837</v>
      </c>
      <c r="AB3" s="61">
        <f t="shared" si="2"/>
        <v>46046.58328</v>
      </c>
      <c r="AC3" s="61">
        <f t="shared" si="2"/>
        <v>77835.39485</v>
      </c>
      <c r="AD3" s="61">
        <f t="shared" si="2"/>
        <v>15777.25876</v>
      </c>
      <c r="AE3" s="61">
        <f t="shared" si="2"/>
        <v>-1981.042848</v>
      </c>
      <c r="AF3" s="62">
        <f t="shared" si="2"/>
        <v>-283.3311594</v>
      </c>
      <c r="AG3" s="62">
        <f t="shared" si="2"/>
        <v>-0.2803567159</v>
      </c>
      <c r="AH3" s="62">
        <f t="shared" si="2"/>
        <v>-14216.45276</v>
      </c>
      <c r="AI3" s="63">
        <f t="shared" si="2"/>
        <v>-3883.970065</v>
      </c>
      <c r="AJ3" s="63">
        <f t="shared" si="2"/>
        <v>-25678.60488</v>
      </c>
      <c r="AK3" s="63">
        <f t="shared" si="2"/>
        <v>-15480.34498</v>
      </c>
      <c r="AL3" s="64">
        <f t="shared" si="2"/>
        <v>54471.3057</v>
      </c>
      <c r="AM3" s="65">
        <f t="shared" si="2"/>
        <v>39851.62361</v>
      </c>
      <c r="AN3" s="65">
        <f t="shared" si="2"/>
        <v>41963.61573</v>
      </c>
      <c r="AO3" s="65">
        <f t="shared" si="2"/>
        <v>25376.53551</v>
      </c>
      <c r="AP3" s="65">
        <f t="shared" si="2"/>
        <v>26545.83823</v>
      </c>
      <c r="AQ3" s="4"/>
      <c r="AR3" s="4"/>
      <c r="AS3" s="60"/>
      <c r="AT3" s="60"/>
      <c r="AU3" s="60"/>
    </row>
    <row r="4">
      <c r="A4" s="5" t="s">
        <v>4</v>
      </c>
      <c r="B4" s="66">
        <f t="shared" ref="B4:AP4" si="3">B2-B3</f>
        <v>-397</v>
      </c>
      <c r="C4" s="66">
        <f t="shared" si="3"/>
        <v>-836</v>
      </c>
      <c r="D4" s="67">
        <f t="shared" si="3"/>
        <v>-168</v>
      </c>
      <c r="E4" s="67">
        <f t="shared" si="3"/>
        <v>-1287</v>
      </c>
      <c r="F4" s="67">
        <f t="shared" si="3"/>
        <v>-8706</v>
      </c>
      <c r="G4" s="67">
        <f t="shared" si="3"/>
        <v>1929</v>
      </c>
      <c r="H4" s="67">
        <f t="shared" si="3"/>
        <v>4380</v>
      </c>
      <c r="I4" s="67">
        <f t="shared" si="3"/>
        <v>9781</v>
      </c>
      <c r="J4" s="67">
        <f t="shared" si="3"/>
        <v>4619</v>
      </c>
      <c r="K4" s="67">
        <f t="shared" si="3"/>
        <v>11665</v>
      </c>
      <c r="L4" s="67">
        <f t="shared" si="3"/>
        <v>10651</v>
      </c>
      <c r="M4" s="67">
        <f t="shared" si="3"/>
        <v>14784</v>
      </c>
      <c r="N4" s="67">
        <f t="shared" si="3"/>
        <v>19948</v>
      </c>
      <c r="O4" s="67">
        <f t="shared" si="3"/>
        <v>9701</v>
      </c>
      <c r="P4" s="67">
        <f t="shared" si="3"/>
        <v>17349</v>
      </c>
      <c r="Q4" s="67">
        <f t="shared" si="3"/>
        <v>16372</v>
      </c>
      <c r="R4" s="67">
        <f t="shared" si="3"/>
        <v>8684</v>
      </c>
      <c r="S4" s="67">
        <f t="shared" si="3"/>
        <v>15414</v>
      </c>
      <c r="T4" s="67">
        <f t="shared" si="3"/>
        <v>17816</v>
      </c>
      <c r="U4" s="67">
        <f t="shared" si="3"/>
        <v>-1698</v>
      </c>
      <c r="V4" s="67">
        <f t="shared" si="3"/>
        <v>-26620.66344</v>
      </c>
      <c r="W4" s="67">
        <f t="shared" si="3"/>
        <v>57696.88189</v>
      </c>
      <c r="X4" s="68">
        <f t="shared" si="3"/>
        <v>19298.55157</v>
      </c>
      <c r="Y4" s="68">
        <f t="shared" si="3"/>
        <v>34495.9542</v>
      </c>
      <c r="Z4" s="68">
        <f t="shared" si="3"/>
        <v>30024.95594</v>
      </c>
      <c r="AA4" s="68">
        <f t="shared" si="3"/>
        <v>14839.59163</v>
      </c>
      <c r="AB4" s="68">
        <f t="shared" si="3"/>
        <v>22813.41672</v>
      </c>
      <c r="AC4" s="68">
        <f t="shared" si="3"/>
        <v>-7075.394847</v>
      </c>
      <c r="AD4" s="68">
        <f t="shared" si="3"/>
        <v>48732.74124</v>
      </c>
      <c r="AE4" s="68">
        <f t="shared" si="3"/>
        <v>22056.04285</v>
      </c>
      <c r="AF4" s="69">
        <f t="shared" si="3"/>
        <v>0.3311593574</v>
      </c>
      <c r="AG4" s="69">
        <f t="shared" si="3"/>
        <v>0.2803567159</v>
      </c>
      <c r="AH4" s="69">
        <f t="shared" si="3"/>
        <v>14216.45276</v>
      </c>
      <c r="AI4" s="63">
        <f t="shared" si="3"/>
        <v>3883.970065</v>
      </c>
      <c r="AJ4" s="63">
        <f t="shared" si="3"/>
        <v>25678.60488</v>
      </c>
      <c r="AK4" s="70">
        <f t="shared" si="3"/>
        <v>15480.34498</v>
      </c>
      <c r="AL4" s="71">
        <f t="shared" si="3"/>
        <v>4869.102384</v>
      </c>
      <c r="AM4" s="72">
        <f t="shared" si="3"/>
        <v>17183.37639</v>
      </c>
      <c r="AN4" s="72">
        <f t="shared" si="3"/>
        <v>18180.38427</v>
      </c>
      <c r="AO4" s="72">
        <f t="shared" si="3"/>
        <v>37665.46449</v>
      </c>
      <c r="AP4" s="72">
        <f t="shared" si="3"/>
        <v>39500.16177</v>
      </c>
      <c r="AQ4" s="4"/>
      <c r="AR4" s="4"/>
      <c r="AS4" s="60"/>
      <c r="AT4" s="60"/>
      <c r="AU4" s="60"/>
    </row>
    <row r="5">
      <c r="A5" s="5" t="s">
        <v>65</v>
      </c>
      <c r="B5" s="4"/>
      <c r="C5" s="4"/>
      <c r="D5" s="4"/>
      <c r="E5" s="4"/>
      <c r="F5" s="4"/>
      <c r="G5" s="4"/>
      <c r="H5" s="27">
        <f t="shared" ref="H5:AH5" si="4">(G23+H23)/2</f>
        <v>308250</v>
      </c>
      <c r="I5" s="27">
        <f t="shared" si="4"/>
        <v>348400</v>
      </c>
      <c r="J5" s="27">
        <f t="shared" si="4"/>
        <v>375400</v>
      </c>
      <c r="K5" s="27">
        <f t="shared" si="4"/>
        <v>414150</v>
      </c>
      <c r="L5" s="27">
        <f t="shared" si="4"/>
        <v>466250</v>
      </c>
      <c r="M5" s="27">
        <f t="shared" si="4"/>
        <v>521600</v>
      </c>
      <c r="N5" s="27">
        <f t="shared" si="4"/>
        <v>567950</v>
      </c>
      <c r="O5" s="27">
        <f t="shared" si="4"/>
        <v>605100</v>
      </c>
      <c r="P5" s="27">
        <f t="shared" si="4"/>
        <v>633700</v>
      </c>
      <c r="Q5" s="27">
        <f t="shared" si="4"/>
        <v>709250</v>
      </c>
      <c r="R5" s="27">
        <f t="shared" si="4"/>
        <v>833700</v>
      </c>
      <c r="S5" s="27">
        <f t="shared" si="4"/>
        <v>885950</v>
      </c>
      <c r="T5" s="27">
        <f t="shared" si="4"/>
        <v>975750</v>
      </c>
      <c r="U5" s="27">
        <f t="shared" si="4"/>
        <v>1119100</v>
      </c>
      <c r="V5" s="27">
        <f t="shared" si="4"/>
        <v>1179900</v>
      </c>
      <c r="W5" s="27">
        <f t="shared" si="4"/>
        <v>1235350</v>
      </c>
      <c r="X5" s="69">
        <f t="shared" si="4"/>
        <v>1349250</v>
      </c>
      <c r="Y5" s="69">
        <f t="shared" si="4"/>
        <v>1382677.705</v>
      </c>
      <c r="Z5" s="69">
        <f t="shared" si="4"/>
        <v>1476877.22</v>
      </c>
      <c r="AA5" s="69">
        <f t="shared" si="4"/>
        <v>1650317.04</v>
      </c>
      <c r="AB5" s="69">
        <f t="shared" si="4"/>
        <v>1704128.96</v>
      </c>
      <c r="AC5" s="69">
        <f t="shared" si="4"/>
        <v>1813063.94</v>
      </c>
      <c r="AD5" s="69">
        <f t="shared" si="4"/>
        <v>1871708.55</v>
      </c>
      <c r="AE5" s="69">
        <f t="shared" si="4"/>
        <v>1361319.88</v>
      </c>
      <c r="AF5" s="69">
        <f t="shared" si="4"/>
        <v>785982.335</v>
      </c>
      <c r="AG5" s="69">
        <f t="shared" si="4"/>
        <v>628580.235</v>
      </c>
      <c r="AH5" s="69">
        <f t="shared" si="4"/>
        <v>566965.03</v>
      </c>
      <c r="AI5" s="70"/>
      <c r="AJ5" s="70"/>
      <c r="AK5" s="70"/>
      <c r="AL5" s="73">
        <f t="shared" ref="AL5:AM5" si="5">(W23+AL23)/2</f>
        <v>1351054.695</v>
      </c>
      <c r="AM5" s="74">
        <f t="shared" si="5"/>
        <v>1458060.037</v>
      </c>
      <c r="AN5" s="74">
        <f t="shared" ref="AN5:AP5" si="6">(AM23+AN23)/2</f>
        <v>1571785.643</v>
      </c>
      <c r="AO5" s="74">
        <f t="shared" si="6"/>
        <v>1689952.101</v>
      </c>
      <c r="AP5" s="74">
        <f t="shared" si="6"/>
        <v>1812391.579</v>
      </c>
      <c r="AQ5" s="4"/>
      <c r="AR5" s="4"/>
      <c r="AS5" s="60"/>
      <c r="AT5" s="60"/>
      <c r="AU5" s="60"/>
    </row>
    <row r="6">
      <c r="A6" s="5" t="s">
        <v>6</v>
      </c>
      <c r="B6" s="4"/>
      <c r="C6" s="4"/>
      <c r="D6" s="4"/>
      <c r="E6" s="4"/>
      <c r="F6" s="4"/>
      <c r="G6" s="4"/>
      <c r="H6" s="75">
        <f t="shared" ref="H6:AH6" si="7">H4/H5</f>
        <v>0.01420924574</v>
      </c>
      <c r="I6" s="75">
        <f t="shared" si="7"/>
        <v>0.02807405281</v>
      </c>
      <c r="J6" s="75">
        <f t="shared" si="7"/>
        <v>0.01230420884</v>
      </c>
      <c r="K6" s="75">
        <f t="shared" si="7"/>
        <v>0.02816612339</v>
      </c>
      <c r="L6" s="75">
        <f t="shared" si="7"/>
        <v>0.02284396783</v>
      </c>
      <c r="M6" s="75">
        <f t="shared" si="7"/>
        <v>0.02834355828</v>
      </c>
      <c r="N6" s="75">
        <f t="shared" si="7"/>
        <v>0.03512281011</v>
      </c>
      <c r="O6" s="75">
        <f t="shared" si="7"/>
        <v>0.01603206082</v>
      </c>
      <c r="P6" s="75">
        <f t="shared" si="7"/>
        <v>0.02737730787</v>
      </c>
      <c r="Q6" s="75">
        <f t="shared" si="7"/>
        <v>0.02308353895</v>
      </c>
      <c r="R6" s="75">
        <f t="shared" si="7"/>
        <v>0.01041621686</v>
      </c>
      <c r="S6" s="75">
        <f t="shared" si="7"/>
        <v>0.01739827304</v>
      </c>
      <c r="T6" s="75">
        <f t="shared" si="7"/>
        <v>0.0182587753</v>
      </c>
      <c r="U6" s="75">
        <f t="shared" si="7"/>
        <v>-0.00151729068</v>
      </c>
      <c r="V6" s="75">
        <f t="shared" si="7"/>
        <v>-0.02256179628</v>
      </c>
      <c r="W6" s="75">
        <f t="shared" si="7"/>
        <v>0.04670488678</v>
      </c>
      <c r="X6" s="76">
        <f t="shared" si="7"/>
        <v>0.01430316959</v>
      </c>
      <c r="Y6" s="76">
        <f t="shared" si="7"/>
        <v>0.02494865874</v>
      </c>
      <c r="Z6" s="76">
        <f t="shared" si="7"/>
        <v>0.02033002848</v>
      </c>
      <c r="AA6" s="76">
        <f t="shared" si="7"/>
        <v>0.008991964132</v>
      </c>
      <c r="AB6" s="76">
        <f t="shared" si="7"/>
        <v>0.0133871422</v>
      </c>
      <c r="AC6" s="76">
        <f t="shared" si="7"/>
        <v>-0.003902451916</v>
      </c>
      <c r="AD6" s="76">
        <f t="shared" si="7"/>
        <v>0.02603650084</v>
      </c>
      <c r="AE6" s="76">
        <f t="shared" si="7"/>
        <v>0.01620195457</v>
      </c>
      <c r="AF6" s="76">
        <f t="shared" si="7"/>
        <v>0.0000004213318069</v>
      </c>
      <c r="AG6" s="76">
        <f t="shared" si="7"/>
        <v>0.0000004460157993</v>
      </c>
      <c r="AH6" s="76">
        <f t="shared" si="7"/>
        <v>0.02507465541</v>
      </c>
      <c r="AI6" s="77"/>
      <c r="AJ6" s="77"/>
      <c r="AK6" s="77"/>
      <c r="AL6" s="78">
        <f t="shared" ref="AL6:AP6" si="8">AL4/AL5</f>
        <v>0.00360392692</v>
      </c>
      <c r="AM6" s="79">
        <f t="shared" si="8"/>
        <v>0.01178509523</v>
      </c>
      <c r="AN6" s="79">
        <f t="shared" si="8"/>
        <v>0.01156670717</v>
      </c>
      <c r="AO6" s="79">
        <f t="shared" si="8"/>
        <v>0.02228788879</v>
      </c>
      <c r="AP6" s="79">
        <f t="shared" si="8"/>
        <v>0.02179449641</v>
      </c>
      <c r="AQ6" s="4"/>
      <c r="AR6" s="4"/>
      <c r="AS6" s="60"/>
      <c r="AT6" s="60"/>
      <c r="AU6" s="60"/>
    </row>
    <row r="7">
      <c r="A7" s="5" t="s">
        <v>7</v>
      </c>
      <c r="B7" s="4"/>
      <c r="C7" s="4"/>
      <c r="D7" s="4"/>
      <c r="E7" s="4"/>
      <c r="F7" s="4"/>
      <c r="G7" s="4"/>
      <c r="H7" s="75">
        <f t="shared" ref="H7:AH7" si="9">H6*12</f>
        <v>0.1705109489</v>
      </c>
      <c r="I7" s="75">
        <f t="shared" si="9"/>
        <v>0.3368886338</v>
      </c>
      <c r="J7" s="75">
        <f t="shared" si="9"/>
        <v>0.1476505061</v>
      </c>
      <c r="K7" s="75">
        <f t="shared" si="9"/>
        <v>0.3379934806</v>
      </c>
      <c r="L7" s="75">
        <f t="shared" si="9"/>
        <v>0.2741276139</v>
      </c>
      <c r="M7" s="75">
        <f t="shared" si="9"/>
        <v>0.3401226994</v>
      </c>
      <c r="N7" s="75">
        <f t="shared" si="9"/>
        <v>0.4214737213</v>
      </c>
      <c r="O7" s="75">
        <f t="shared" si="9"/>
        <v>0.1923847298</v>
      </c>
      <c r="P7" s="75">
        <f t="shared" si="9"/>
        <v>0.3285276945</v>
      </c>
      <c r="Q7" s="75">
        <f t="shared" si="9"/>
        <v>0.2770024674</v>
      </c>
      <c r="R7" s="75">
        <f t="shared" si="9"/>
        <v>0.1249946024</v>
      </c>
      <c r="S7" s="75">
        <f t="shared" si="9"/>
        <v>0.2087792765</v>
      </c>
      <c r="T7" s="75">
        <f t="shared" si="9"/>
        <v>0.2191053036</v>
      </c>
      <c r="U7" s="75">
        <f t="shared" si="9"/>
        <v>-0.01820748816</v>
      </c>
      <c r="V7" s="75">
        <f t="shared" si="9"/>
        <v>-0.2707415554</v>
      </c>
      <c r="W7" s="75">
        <f t="shared" si="9"/>
        <v>0.5604586414</v>
      </c>
      <c r="X7" s="76">
        <f t="shared" si="9"/>
        <v>0.1716380351</v>
      </c>
      <c r="Y7" s="76">
        <f t="shared" si="9"/>
        <v>0.2993839048</v>
      </c>
      <c r="Z7" s="76">
        <f t="shared" si="9"/>
        <v>0.2439603417</v>
      </c>
      <c r="AA7" s="76">
        <f t="shared" si="9"/>
        <v>0.1079035696</v>
      </c>
      <c r="AB7" s="76">
        <f t="shared" si="9"/>
        <v>0.1606457064</v>
      </c>
      <c r="AC7" s="76">
        <f t="shared" si="9"/>
        <v>-0.046829423</v>
      </c>
      <c r="AD7" s="76">
        <f t="shared" si="9"/>
        <v>0.3124380101</v>
      </c>
      <c r="AE7" s="76">
        <f t="shared" si="9"/>
        <v>0.1944234548</v>
      </c>
      <c r="AF7" s="76">
        <f t="shared" si="9"/>
        <v>0.000005055981683</v>
      </c>
      <c r="AG7" s="76">
        <f t="shared" si="9"/>
        <v>0.000005352189591</v>
      </c>
      <c r="AH7" s="76">
        <f t="shared" si="9"/>
        <v>0.300895865</v>
      </c>
      <c r="AI7" s="77"/>
      <c r="AJ7" s="77"/>
      <c r="AK7" s="77"/>
      <c r="AL7" s="78">
        <f t="shared" ref="AL7:AP7" si="10">AL6*12</f>
        <v>0.04324712304</v>
      </c>
      <c r="AM7" s="79">
        <f t="shared" si="10"/>
        <v>0.1414211428</v>
      </c>
      <c r="AN7" s="79">
        <f t="shared" si="10"/>
        <v>0.1388004861</v>
      </c>
      <c r="AO7" s="79">
        <f t="shared" si="10"/>
        <v>0.2674546654</v>
      </c>
      <c r="AP7" s="79">
        <f t="shared" si="10"/>
        <v>0.261533957</v>
      </c>
      <c r="AQ7" s="4"/>
      <c r="AR7" s="4"/>
      <c r="AS7" s="60"/>
      <c r="AT7" s="60"/>
      <c r="AU7" s="60"/>
    </row>
    <row r="8">
      <c r="A8" s="5" t="s">
        <v>8</v>
      </c>
      <c r="B8" s="4"/>
      <c r="C8" s="4"/>
      <c r="D8" s="4"/>
      <c r="E8" s="4"/>
      <c r="F8" s="4"/>
      <c r="G8" s="4"/>
      <c r="H8" s="80">
        <v>79587.0</v>
      </c>
      <c r="I8" s="80">
        <v>82109.0</v>
      </c>
      <c r="J8" s="80">
        <v>85317.0</v>
      </c>
      <c r="K8" s="80">
        <v>84847.0</v>
      </c>
      <c r="L8" s="80">
        <v>89332.0</v>
      </c>
      <c r="M8" s="80">
        <v>94855.0</v>
      </c>
      <c r="N8" s="80">
        <v>100309.0</v>
      </c>
      <c r="O8" s="80">
        <v>105828.0</v>
      </c>
      <c r="P8" s="80">
        <v>112116.0</v>
      </c>
      <c r="Q8" s="80">
        <v>118844.0</v>
      </c>
      <c r="R8" s="80">
        <v>125096.0</v>
      </c>
      <c r="S8" s="80">
        <v>132478.0</v>
      </c>
      <c r="T8" s="80">
        <v>141301.0</v>
      </c>
      <c r="U8" s="80">
        <v>153179.0</v>
      </c>
      <c r="V8" s="80">
        <v>163638.0</v>
      </c>
      <c r="W8" s="80">
        <v>176242.0</v>
      </c>
      <c r="X8" s="81">
        <f>' CB_Old'!I8</f>
        <v>185447</v>
      </c>
      <c r="Y8" s="82">
        <v>196866.0</v>
      </c>
      <c r="Z8" s="82">
        <f>'Cover (Old)'!I8</f>
        <v>206084</v>
      </c>
      <c r="AA8" s="82">
        <v>216084.0</v>
      </c>
      <c r="AB8" s="82">
        <v>224420.0</v>
      </c>
      <c r="AC8" s="82">
        <v>230833.0</v>
      </c>
      <c r="AD8" s="82">
        <v>238933.0</v>
      </c>
      <c r="AE8" s="82">
        <v>247663.0</v>
      </c>
      <c r="AF8" s="82">
        <v>258956.0</v>
      </c>
      <c r="AG8" s="83">
        <v>265988.0</v>
      </c>
      <c r="AH8" s="83">
        <v>271650.0</v>
      </c>
      <c r="AI8" s="84">
        <f>CB!AE8</f>
        <v>265968</v>
      </c>
      <c r="AJ8" s="84">
        <f>CB!AF8</f>
        <v>272657</v>
      </c>
      <c r="AK8" s="84">
        <v>282200.0</v>
      </c>
      <c r="AL8" s="85">
        <f>W8*$AS8</f>
        <v>188205.1217</v>
      </c>
      <c r="AM8" s="86">
        <v>195356.0</v>
      </c>
      <c r="AN8" s="86">
        <f>' CB_Old'!P8</f>
        <v>205790</v>
      </c>
      <c r="AO8" s="86">
        <f>' CB_Old'!Q8</f>
        <v>216372</v>
      </c>
      <c r="AP8" s="86">
        <f>' CB_Old'!R8</f>
        <v>227112</v>
      </c>
      <c r="AQ8" s="19"/>
      <c r="AR8" s="19" t="s">
        <v>64</v>
      </c>
      <c r="AS8" s="60">
        <f t="shared" ref="AS8:AT8" si="11">(W8/Q8)^(1/6)</f>
        <v>1.067878949</v>
      </c>
      <c r="AT8" s="60">
        <f t="shared" si="11"/>
        <v>1.067815117</v>
      </c>
      <c r="AU8" s="60"/>
    </row>
    <row r="9">
      <c r="A9" s="5" t="s">
        <v>66</v>
      </c>
      <c r="B9" s="4"/>
      <c r="C9" s="4"/>
      <c r="D9" s="4"/>
      <c r="E9" s="4"/>
      <c r="F9" s="4"/>
      <c r="G9" s="4"/>
      <c r="H9" s="87">
        <f t="shared" ref="H9:AH9" si="12">H2/H8</f>
        <v>0.2107128049</v>
      </c>
      <c r="I9" s="87">
        <f t="shared" si="12"/>
        <v>0.2448574456</v>
      </c>
      <c r="J9" s="87">
        <f t="shared" si="12"/>
        <v>0.2407843689</v>
      </c>
      <c r="K9" s="87">
        <f t="shared" si="12"/>
        <v>0.2846889106</v>
      </c>
      <c r="L9" s="87">
        <f t="shared" si="12"/>
        <v>0.2500111942</v>
      </c>
      <c r="M9" s="87">
        <f t="shared" si="12"/>
        <v>0.2924463655</v>
      </c>
      <c r="N9" s="87">
        <f t="shared" si="12"/>
        <v>0.3166216391</v>
      </c>
      <c r="O9" s="87">
        <f t="shared" si="12"/>
        <v>0.3016026004</v>
      </c>
      <c r="P9" s="87">
        <f t="shared" si="12"/>
        <v>0.2885404403</v>
      </c>
      <c r="Q9" s="87">
        <f t="shared" si="12"/>
        <v>0.3181481606</v>
      </c>
      <c r="R9" s="87">
        <f t="shared" si="12"/>
        <v>0.3024876895</v>
      </c>
      <c r="S9" s="87">
        <f t="shared" si="12"/>
        <v>0.3073264995</v>
      </c>
      <c r="T9" s="87">
        <f t="shared" si="12"/>
        <v>0.3294598057</v>
      </c>
      <c r="U9" s="87">
        <f t="shared" si="12"/>
        <v>0.2869518668</v>
      </c>
      <c r="V9" s="87">
        <f t="shared" si="12"/>
        <v>0.2972598052</v>
      </c>
      <c r="W9" s="87">
        <f t="shared" si="12"/>
        <v>0.315702273</v>
      </c>
      <c r="X9" s="88">
        <f t="shared" si="12"/>
        <v>0.2854616144</v>
      </c>
      <c r="Y9" s="88">
        <f t="shared" si="12"/>
        <v>0.3112828015</v>
      </c>
      <c r="Z9" s="88">
        <f t="shared" si="12"/>
        <v>0.3408318938</v>
      </c>
      <c r="AA9" s="88">
        <f t="shared" si="12"/>
        <v>0.3134429203</v>
      </c>
      <c r="AB9" s="88">
        <f t="shared" si="12"/>
        <v>0.3068353979</v>
      </c>
      <c r="AC9" s="88">
        <f t="shared" si="12"/>
        <v>0.3065419589</v>
      </c>
      <c r="AD9" s="88">
        <f t="shared" si="12"/>
        <v>0.2699920061</v>
      </c>
      <c r="AE9" s="88">
        <f t="shared" si="12"/>
        <v>0.08105772764</v>
      </c>
      <c r="AF9" s="69">
        <f t="shared" si="12"/>
        <v>-0.001092849751</v>
      </c>
      <c r="AG9" s="69">
        <f t="shared" si="12"/>
        <v>0</v>
      </c>
      <c r="AH9" s="69">
        <f t="shared" si="12"/>
        <v>0</v>
      </c>
      <c r="AI9" s="70"/>
      <c r="AJ9" s="70"/>
      <c r="AK9" s="70"/>
      <c r="AL9" s="89">
        <f t="shared" ref="AL9:AP9" si="13">AL2/AL8</f>
        <v>0.3152964571</v>
      </c>
      <c r="AM9" s="90">
        <f t="shared" si="13"/>
        <v>0.291954176</v>
      </c>
      <c r="AN9" s="90">
        <f t="shared" si="13"/>
        <v>0.2922590991</v>
      </c>
      <c r="AO9" s="90">
        <f t="shared" si="13"/>
        <v>0.2913593256</v>
      </c>
      <c r="AP9" s="90">
        <f t="shared" si="13"/>
        <v>0.2908080595</v>
      </c>
      <c r="AQ9" s="4"/>
      <c r="AR9" s="4"/>
      <c r="AS9" s="60"/>
      <c r="AT9" s="60"/>
      <c r="AU9" s="60"/>
    </row>
    <row r="10">
      <c r="A10" s="5" t="s">
        <v>67</v>
      </c>
      <c r="B10" s="4"/>
      <c r="C10" s="4"/>
      <c r="D10" s="4"/>
      <c r="E10" s="4"/>
      <c r="F10" s="4"/>
      <c r="G10" s="4"/>
      <c r="H10" s="87">
        <f t="shared" ref="H10:AP10" si="14">H3/H8</f>
        <v>0.1556786912</v>
      </c>
      <c r="I10" s="87">
        <f t="shared" si="14"/>
        <v>0.1257353031</v>
      </c>
      <c r="J10" s="87">
        <f t="shared" si="14"/>
        <v>0.1866451</v>
      </c>
      <c r="K10" s="87">
        <f t="shared" si="14"/>
        <v>0.1472061475</v>
      </c>
      <c r="L10" s="87">
        <f t="shared" si="14"/>
        <v>0.1307818027</v>
      </c>
      <c r="M10" s="87">
        <f t="shared" si="14"/>
        <v>0.1365874229</v>
      </c>
      <c r="N10" s="87">
        <f t="shared" si="14"/>
        <v>0.1177561335</v>
      </c>
      <c r="O10" s="87">
        <f t="shared" si="14"/>
        <v>0.2099349888</v>
      </c>
      <c r="P10" s="87">
        <f t="shared" si="14"/>
        <v>0.1337989225</v>
      </c>
      <c r="Q10" s="87">
        <f t="shared" si="14"/>
        <v>0.1803877352</v>
      </c>
      <c r="R10" s="87">
        <f t="shared" si="14"/>
        <v>0.233069003</v>
      </c>
      <c r="S10" s="87">
        <f t="shared" si="14"/>
        <v>0.1909751053</v>
      </c>
      <c r="T10" s="87">
        <f t="shared" si="14"/>
        <v>0.2033743569</v>
      </c>
      <c r="U10" s="87">
        <f t="shared" si="14"/>
        <v>0.2980369372</v>
      </c>
      <c r="V10" s="87">
        <f t="shared" si="14"/>
        <v>0.4599400105</v>
      </c>
      <c r="W10" s="87">
        <f t="shared" si="14"/>
        <v>-0.01167078158</v>
      </c>
      <c r="X10" s="87">
        <f t="shared" si="14"/>
        <v>0.1813965631</v>
      </c>
      <c r="Y10" s="87">
        <f t="shared" si="14"/>
        <v>0.136057246</v>
      </c>
      <c r="Z10" s="87">
        <f t="shared" si="14"/>
        <v>0.1951390892</v>
      </c>
      <c r="AA10" s="87">
        <f t="shared" si="14"/>
        <v>0.2447678142</v>
      </c>
      <c r="AB10" s="87">
        <f t="shared" si="14"/>
        <v>0.2051803907</v>
      </c>
      <c r="AC10" s="87">
        <f t="shared" si="14"/>
        <v>0.3371935332</v>
      </c>
      <c r="AD10" s="87">
        <f t="shared" si="14"/>
        <v>0.06603214608</v>
      </c>
      <c r="AE10" s="87">
        <f t="shared" si="14"/>
        <v>-0.007998945535</v>
      </c>
      <c r="AF10" s="27">
        <f t="shared" si="14"/>
        <v>-0.001094128575</v>
      </c>
      <c r="AG10" s="27">
        <f t="shared" si="14"/>
        <v>-0.000001054020166</v>
      </c>
      <c r="AH10" s="69">
        <f t="shared" si="14"/>
        <v>-0.05233371161</v>
      </c>
      <c r="AI10" s="91">
        <f t="shared" si="14"/>
        <v>-0.01460314799</v>
      </c>
      <c r="AJ10" s="91">
        <f t="shared" si="14"/>
        <v>-0.0941791514</v>
      </c>
      <c r="AK10" s="91">
        <f t="shared" si="14"/>
        <v>-0.05485593542</v>
      </c>
      <c r="AL10" s="89">
        <f t="shared" si="14"/>
        <v>0.2894252038</v>
      </c>
      <c r="AM10" s="90">
        <f t="shared" si="14"/>
        <v>0.2039948792</v>
      </c>
      <c r="AN10" s="90">
        <f t="shared" si="14"/>
        <v>0.2039147467</v>
      </c>
      <c r="AO10" s="90">
        <f t="shared" si="14"/>
        <v>0.1172819751</v>
      </c>
      <c r="AP10" s="90">
        <f t="shared" si="14"/>
        <v>0.1168843488</v>
      </c>
      <c r="AQ10" s="4"/>
      <c r="AR10" s="4"/>
      <c r="AS10" s="60"/>
      <c r="AT10" s="60"/>
      <c r="AU10" s="60"/>
    </row>
    <row r="11">
      <c r="A11" s="5" t="s">
        <v>9</v>
      </c>
      <c r="B11" s="4"/>
      <c r="C11" s="4"/>
      <c r="D11" s="4"/>
      <c r="E11" s="4"/>
      <c r="F11" s="4"/>
      <c r="G11" s="4"/>
      <c r="H11" s="87">
        <f t="shared" ref="H11:AP11" si="15">H4/H8</f>
        <v>0.05503411361</v>
      </c>
      <c r="I11" s="87">
        <f t="shared" si="15"/>
        <v>0.1191221425</v>
      </c>
      <c r="J11" s="87">
        <f t="shared" si="15"/>
        <v>0.05413926884</v>
      </c>
      <c r="K11" s="87">
        <f t="shared" si="15"/>
        <v>0.1374827631</v>
      </c>
      <c r="L11" s="87">
        <f t="shared" si="15"/>
        <v>0.1192293915</v>
      </c>
      <c r="M11" s="87">
        <f t="shared" si="15"/>
        <v>0.1558589426</v>
      </c>
      <c r="N11" s="87">
        <f t="shared" si="15"/>
        <v>0.1988655056</v>
      </c>
      <c r="O11" s="87">
        <f t="shared" si="15"/>
        <v>0.0916676116</v>
      </c>
      <c r="P11" s="87">
        <f t="shared" si="15"/>
        <v>0.1547415177</v>
      </c>
      <c r="Q11" s="87">
        <f t="shared" si="15"/>
        <v>0.1377604254</v>
      </c>
      <c r="R11" s="87">
        <f t="shared" si="15"/>
        <v>0.06941868645</v>
      </c>
      <c r="S11" s="87">
        <f t="shared" si="15"/>
        <v>0.1163513942</v>
      </c>
      <c r="T11" s="87">
        <f t="shared" si="15"/>
        <v>0.1260854488</v>
      </c>
      <c r="U11" s="87">
        <f t="shared" si="15"/>
        <v>-0.01108507041</v>
      </c>
      <c r="V11" s="87">
        <f t="shared" si="15"/>
        <v>-0.1626802053</v>
      </c>
      <c r="W11" s="87">
        <f t="shared" si="15"/>
        <v>0.3273730546</v>
      </c>
      <c r="X11" s="88">
        <f t="shared" si="15"/>
        <v>0.1040650513</v>
      </c>
      <c r="Y11" s="88">
        <f t="shared" si="15"/>
        <v>0.1752255555</v>
      </c>
      <c r="Z11" s="88">
        <f t="shared" si="15"/>
        <v>0.1456928046</v>
      </c>
      <c r="AA11" s="88">
        <f t="shared" si="15"/>
        <v>0.06867510612</v>
      </c>
      <c r="AB11" s="88">
        <f t="shared" si="15"/>
        <v>0.1016550072</v>
      </c>
      <c r="AC11" s="88">
        <f t="shared" si="15"/>
        <v>-0.03065157429</v>
      </c>
      <c r="AD11" s="88">
        <f t="shared" si="15"/>
        <v>0.20395986</v>
      </c>
      <c r="AE11" s="88">
        <f t="shared" si="15"/>
        <v>0.08905667317</v>
      </c>
      <c r="AF11" s="92">
        <f t="shared" si="15"/>
        <v>0.00000127882481</v>
      </c>
      <c r="AG11" s="92">
        <f t="shared" si="15"/>
        <v>0.000001054020166</v>
      </c>
      <c r="AH11" s="92">
        <f t="shared" si="15"/>
        <v>0.05233371161</v>
      </c>
      <c r="AI11" s="93">
        <f t="shared" si="15"/>
        <v>0.01460314799</v>
      </c>
      <c r="AJ11" s="93">
        <f t="shared" si="15"/>
        <v>0.0941791514</v>
      </c>
      <c r="AK11" s="93">
        <f t="shared" si="15"/>
        <v>0.05485593542</v>
      </c>
      <c r="AL11" s="89">
        <f t="shared" si="15"/>
        <v>0.02587125335</v>
      </c>
      <c r="AM11" s="90">
        <f t="shared" si="15"/>
        <v>0.0879592968</v>
      </c>
      <c r="AN11" s="90">
        <f t="shared" si="15"/>
        <v>0.08834435235</v>
      </c>
      <c r="AO11" s="90">
        <f t="shared" si="15"/>
        <v>0.1740773505</v>
      </c>
      <c r="AP11" s="90">
        <f t="shared" si="15"/>
        <v>0.1739237106</v>
      </c>
      <c r="AQ11" s="4"/>
      <c r="AR11" s="4"/>
      <c r="AS11" s="60"/>
      <c r="AT11" s="60"/>
      <c r="AU11" s="60"/>
    </row>
    <row r="12">
      <c r="A12" s="21" t="s">
        <v>68</v>
      </c>
      <c r="B12" s="23"/>
      <c r="C12" s="23"/>
      <c r="D12" s="23"/>
      <c r="E12" s="23"/>
      <c r="F12" s="23"/>
      <c r="G12" s="23"/>
      <c r="H12" s="94">
        <f t="shared" ref="H12:AE12" si="16">H4/H2</f>
        <v>0.2611806798</v>
      </c>
      <c r="I12" s="94">
        <f t="shared" si="16"/>
        <v>0.4864958965</v>
      </c>
      <c r="J12" s="94">
        <f t="shared" si="16"/>
        <v>0.2248454461</v>
      </c>
      <c r="K12" s="94">
        <f t="shared" si="16"/>
        <v>0.4829227903</v>
      </c>
      <c r="L12" s="94">
        <f t="shared" si="16"/>
        <v>0.4768962121</v>
      </c>
      <c r="M12" s="94">
        <f t="shared" si="16"/>
        <v>0.5329488104</v>
      </c>
      <c r="N12" s="94">
        <f t="shared" si="16"/>
        <v>0.6280856423</v>
      </c>
      <c r="O12" s="94">
        <f t="shared" si="16"/>
        <v>0.3039350837</v>
      </c>
      <c r="P12" s="94">
        <f t="shared" si="16"/>
        <v>0.5362905719</v>
      </c>
      <c r="Q12" s="94">
        <f t="shared" si="16"/>
        <v>0.433007141</v>
      </c>
      <c r="R12" s="94">
        <f t="shared" si="16"/>
        <v>0.2294926004</v>
      </c>
      <c r="S12" s="94">
        <f t="shared" si="16"/>
        <v>0.3785921305</v>
      </c>
      <c r="T12" s="94">
        <f t="shared" si="16"/>
        <v>0.3827035852</v>
      </c>
      <c r="U12" s="94">
        <f t="shared" si="16"/>
        <v>-0.03863041747</v>
      </c>
      <c r="V12" s="94">
        <f t="shared" si="16"/>
        <v>-0.5472660699</v>
      </c>
      <c r="W12" s="94">
        <f t="shared" si="16"/>
        <v>1.036967683</v>
      </c>
      <c r="X12" s="95">
        <f t="shared" si="16"/>
        <v>0.3645500693</v>
      </c>
      <c r="Y12" s="95">
        <f t="shared" si="16"/>
        <v>0.5629143487</v>
      </c>
      <c r="Z12" s="95">
        <f t="shared" si="16"/>
        <v>0.4274623567</v>
      </c>
      <c r="AA12" s="95">
        <f t="shared" si="16"/>
        <v>0.2190992415</v>
      </c>
      <c r="AB12" s="95">
        <f t="shared" si="16"/>
        <v>0.3313014336</v>
      </c>
      <c r="AC12" s="95">
        <f t="shared" si="16"/>
        <v>-0.09999144781</v>
      </c>
      <c r="AD12" s="95">
        <f t="shared" si="16"/>
        <v>0.755429255</v>
      </c>
      <c r="AE12" s="95">
        <f t="shared" si="16"/>
        <v>1.098682085</v>
      </c>
      <c r="AF12" s="95"/>
      <c r="AG12" s="95"/>
      <c r="AH12" s="96"/>
      <c r="AI12" s="97"/>
      <c r="AJ12" s="97"/>
      <c r="AK12" s="97"/>
      <c r="AL12" s="98">
        <f t="shared" ref="AL12:AP12" si="17">AL4/AL2</f>
        <v>0.08205373946</v>
      </c>
      <c r="AM12" s="99">
        <f t="shared" si="17"/>
        <v>0.3012777485</v>
      </c>
      <c r="AN12" s="99">
        <f t="shared" si="17"/>
        <v>0.3022809303</v>
      </c>
      <c r="AO12" s="99">
        <f t="shared" si="17"/>
        <v>0.5974662049</v>
      </c>
      <c r="AP12" s="99">
        <f t="shared" si="17"/>
        <v>0.5980704625</v>
      </c>
      <c r="AQ12" s="100"/>
      <c r="AR12" s="23"/>
      <c r="AS12" s="101"/>
      <c r="AT12" s="101"/>
      <c r="AU12" s="101"/>
    </row>
    <row r="13">
      <c r="A13" s="24" t="s">
        <v>69</v>
      </c>
      <c r="B13" s="4"/>
      <c r="C13" s="4"/>
      <c r="D13" s="4"/>
      <c r="E13" s="4"/>
      <c r="F13" s="4"/>
      <c r="G13" s="4"/>
      <c r="H13" s="102"/>
      <c r="I13" s="102"/>
      <c r="J13" s="102"/>
      <c r="K13" s="102"/>
      <c r="L13" s="102"/>
      <c r="M13" s="102"/>
      <c r="N13" s="102"/>
      <c r="O13" s="102"/>
      <c r="P13" s="102"/>
      <c r="Q13" s="102"/>
      <c r="R13" s="102"/>
      <c r="S13" s="102"/>
      <c r="T13" s="102"/>
      <c r="U13" s="102"/>
      <c r="V13" s="102"/>
      <c r="W13" s="102"/>
      <c r="X13" s="103"/>
      <c r="Y13" s="103"/>
      <c r="Z13" s="103"/>
      <c r="AA13" s="103"/>
      <c r="AB13" s="103"/>
      <c r="AC13" s="103"/>
      <c r="AD13" s="103"/>
      <c r="AE13" s="103"/>
      <c r="AF13" s="103"/>
      <c r="AG13" s="103"/>
      <c r="AH13" s="103"/>
      <c r="AI13" s="104"/>
      <c r="AJ13" s="105"/>
      <c r="AK13" s="104"/>
      <c r="AL13" s="106"/>
      <c r="AM13" s="107"/>
      <c r="AN13" s="107"/>
      <c r="AO13" s="107"/>
      <c r="AP13" s="107"/>
      <c r="AQ13" s="4"/>
      <c r="AR13" s="4"/>
      <c r="AS13" s="60"/>
      <c r="AT13" s="60"/>
      <c r="AU13" s="60"/>
    </row>
    <row r="14">
      <c r="A14" s="19" t="s">
        <v>70</v>
      </c>
      <c r="B14" s="4"/>
      <c r="C14" s="4"/>
      <c r="D14" s="4"/>
      <c r="E14" s="4"/>
      <c r="F14" s="4"/>
      <c r="G14" s="4"/>
      <c r="H14" s="4"/>
      <c r="I14" s="4"/>
      <c r="J14" s="4"/>
      <c r="K14" s="4"/>
      <c r="L14" s="4"/>
      <c r="M14" s="4"/>
      <c r="N14" s="27">
        <v>4012.0</v>
      </c>
      <c r="O14" s="27">
        <v>18417.0</v>
      </c>
      <c r="P14" s="27">
        <v>3201.0</v>
      </c>
      <c r="Q14" s="27">
        <v>-4962.0</v>
      </c>
      <c r="R14" s="27">
        <v>14256.0</v>
      </c>
      <c r="S14" s="27">
        <v>15500.0</v>
      </c>
      <c r="T14" s="27">
        <v>9637.0</v>
      </c>
      <c r="U14" s="27">
        <v>25553.0</v>
      </c>
      <c r="V14" s="27">
        <f t="shared" ref="V14:AP14" si="18">V203</f>
        <v>53663.66344</v>
      </c>
      <c r="W14" s="27">
        <f t="shared" si="18"/>
        <v>-40556.88189</v>
      </c>
      <c r="X14" s="69">
        <f t="shared" si="18"/>
        <v>3039.448433</v>
      </c>
      <c r="Y14" s="69">
        <f t="shared" si="18"/>
        <v>14164.7958</v>
      </c>
      <c r="Z14" s="69">
        <f t="shared" si="18"/>
        <v>22830.73406</v>
      </c>
      <c r="AA14" s="69">
        <f t="shared" si="18"/>
        <v>24067.94837</v>
      </c>
      <c r="AB14" s="69">
        <f t="shared" si="18"/>
        <v>7668.693284</v>
      </c>
      <c r="AC14" s="69">
        <f t="shared" si="18"/>
        <v>20922.12485</v>
      </c>
      <c r="AD14" s="69">
        <f t="shared" si="18"/>
        <v>-13889.55124</v>
      </c>
      <c r="AE14" s="69">
        <f t="shared" si="18"/>
        <v>-33797.21285</v>
      </c>
      <c r="AF14" s="69">
        <f t="shared" si="18"/>
        <v>-55788.03116</v>
      </c>
      <c r="AG14" s="69">
        <f t="shared" si="18"/>
        <v>-11330.36036</v>
      </c>
      <c r="AH14" s="69">
        <f t="shared" si="18"/>
        <v>0.07724144781</v>
      </c>
      <c r="AI14" s="70">
        <f t="shared" si="18"/>
        <v>-56186.71557</v>
      </c>
      <c r="AJ14" s="70">
        <f t="shared" si="18"/>
        <v>-16754.69038</v>
      </c>
      <c r="AK14" s="70">
        <f t="shared" si="18"/>
        <v>5190.552023</v>
      </c>
      <c r="AL14" s="73">
        <f t="shared" si="18"/>
        <v>18692.26902</v>
      </c>
      <c r="AM14" s="74">
        <f t="shared" si="18"/>
        <v>13839.50783</v>
      </c>
      <c r="AN14" s="74">
        <f t="shared" si="18"/>
        <v>7365.190292</v>
      </c>
      <c r="AO14" s="74">
        <f t="shared" si="18"/>
        <v>2556.935027</v>
      </c>
      <c r="AP14" s="74">
        <f t="shared" si="18"/>
        <v>-3643.894075</v>
      </c>
      <c r="AQ14" s="4"/>
      <c r="AR14" s="4"/>
      <c r="AS14" s="60"/>
      <c r="AT14" s="60"/>
      <c r="AU14" s="60"/>
    </row>
    <row r="15">
      <c r="A15" s="21" t="s">
        <v>23</v>
      </c>
      <c r="B15" s="23"/>
      <c r="C15" s="23"/>
      <c r="D15" s="23"/>
      <c r="E15" s="23"/>
      <c r="F15" s="23"/>
      <c r="G15" s="23"/>
      <c r="H15" s="23"/>
      <c r="I15" s="23"/>
      <c r="J15" s="23"/>
      <c r="K15" s="23"/>
      <c r="L15" s="23"/>
      <c r="M15" s="23"/>
      <c r="N15" s="22">
        <v>7800.0</v>
      </c>
      <c r="O15" s="22">
        <v>3800.0</v>
      </c>
      <c r="P15" s="22">
        <v>11800.0</v>
      </c>
      <c r="Q15" s="22">
        <v>26400.0</v>
      </c>
      <c r="R15" s="22">
        <v>14900.0</v>
      </c>
      <c r="S15" s="22">
        <v>17900.0</v>
      </c>
      <c r="T15" s="22">
        <v>19100.0</v>
      </c>
      <c r="U15" s="22">
        <v>20100.0</v>
      </c>
      <c r="V15" s="22">
        <f t="shared" ref="V15:AP15" si="19">V205</f>
        <v>21600</v>
      </c>
      <c r="W15" s="22">
        <f t="shared" si="19"/>
        <v>38500</v>
      </c>
      <c r="X15" s="108">
        <f t="shared" si="19"/>
        <v>30600</v>
      </c>
      <c r="Y15" s="108">
        <f t="shared" si="19"/>
        <v>12620.25</v>
      </c>
      <c r="Z15" s="108">
        <f t="shared" si="19"/>
        <v>17384.31</v>
      </c>
      <c r="AA15" s="108">
        <f t="shared" si="19"/>
        <v>28822.46</v>
      </c>
      <c r="AB15" s="108">
        <f t="shared" si="19"/>
        <v>38377.89</v>
      </c>
      <c r="AC15" s="108">
        <f t="shared" si="19"/>
        <v>56913.27</v>
      </c>
      <c r="AD15" s="108">
        <f t="shared" si="19"/>
        <v>29666.81</v>
      </c>
      <c r="AE15" s="108">
        <f t="shared" si="19"/>
        <v>31816.17</v>
      </c>
      <c r="AF15" s="108">
        <f t="shared" si="19"/>
        <v>55504.7</v>
      </c>
      <c r="AG15" s="108">
        <f t="shared" si="19"/>
        <v>11330.08</v>
      </c>
      <c r="AH15" s="108">
        <f t="shared" si="19"/>
        <v>-14216.53</v>
      </c>
      <c r="AI15" s="109">
        <f t="shared" si="19"/>
        <v>52302.7455</v>
      </c>
      <c r="AJ15" s="109">
        <f t="shared" si="19"/>
        <v>-8923.9145</v>
      </c>
      <c r="AK15" s="109">
        <f t="shared" si="19"/>
        <v>-20670.897</v>
      </c>
      <c r="AL15" s="110">
        <f t="shared" si="19"/>
        <v>35779.03668</v>
      </c>
      <c r="AM15" s="111">
        <f t="shared" si="19"/>
        <v>26012.11579</v>
      </c>
      <c r="AN15" s="111">
        <f t="shared" si="19"/>
        <v>34598.42544</v>
      </c>
      <c r="AO15" s="111">
        <f t="shared" si="19"/>
        <v>22819.60048</v>
      </c>
      <c r="AP15" s="111">
        <f t="shared" si="19"/>
        <v>30189.73231</v>
      </c>
      <c r="AQ15" s="23"/>
      <c r="AR15" s="23"/>
      <c r="AS15" s="101"/>
      <c r="AT15" s="101"/>
      <c r="AU15" s="101"/>
    </row>
    <row r="16">
      <c r="A16" s="19" t="s">
        <v>71</v>
      </c>
      <c r="B16" s="4"/>
      <c r="C16" s="4"/>
      <c r="D16" s="4"/>
      <c r="E16" s="4"/>
      <c r="F16" s="4"/>
      <c r="G16" s="4"/>
      <c r="H16" s="4"/>
      <c r="I16" s="4"/>
      <c r="J16" s="4"/>
      <c r="K16" s="4"/>
      <c r="L16" s="4"/>
      <c r="M16" s="27">
        <v>35505.21</v>
      </c>
      <c r="N16" s="27">
        <v>39517.16</v>
      </c>
      <c r="O16" s="27">
        <v>57934.64</v>
      </c>
      <c r="P16" s="27">
        <v>61136.0</v>
      </c>
      <c r="Q16" s="27">
        <v>56174.0</v>
      </c>
      <c r="R16" s="27">
        <v>70430.04</v>
      </c>
      <c r="S16" s="27">
        <v>85930.0</v>
      </c>
      <c r="T16" s="27">
        <v>95567.0</v>
      </c>
      <c r="U16" s="27">
        <v>121120.0</v>
      </c>
      <c r="V16" s="27">
        <f t="shared" ref="V16:AP16" si="20">V202</f>
        <v>174783.6634</v>
      </c>
      <c r="W16" s="27">
        <f t="shared" si="20"/>
        <v>134226.7815</v>
      </c>
      <c r="X16" s="69">
        <f t="shared" si="20"/>
        <v>137266.23</v>
      </c>
      <c r="Y16" s="69">
        <f t="shared" si="20"/>
        <v>151431.0258</v>
      </c>
      <c r="Z16" s="69">
        <f t="shared" si="20"/>
        <v>174261.7598</v>
      </c>
      <c r="AA16" s="69">
        <f t="shared" si="20"/>
        <v>198329.7082</v>
      </c>
      <c r="AB16" s="69">
        <f t="shared" si="20"/>
        <v>205998.4015</v>
      </c>
      <c r="AC16" s="69">
        <f t="shared" si="20"/>
        <v>226920.5263</v>
      </c>
      <c r="AD16" s="69">
        <f t="shared" si="20"/>
        <v>213030.9751</v>
      </c>
      <c r="AE16" s="69">
        <f t="shared" si="20"/>
        <v>179233.7623</v>
      </c>
      <c r="AF16" s="69">
        <f t="shared" si="20"/>
        <v>123445.7311</v>
      </c>
      <c r="AG16" s="69">
        <f t="shared" si="20"/>
        <v>112115.3707</v>
      </c>
      <c r="AH16" s="69">
        <f t="shared" si="20"/>
        <v>112115.448</v>
      </c>
      <c r="AI16" s="70">
        <f t="shared" si="20"/>
        <v>67259.01553</v>
      </c>
      <c r="AJ16" s="70">
        <f t="shared" si="20"/>
        <v>95360.68035</v>
      </c>
      <c r="AK16" s="70">
        <f t="shared" si="20"/>
        <v>117306</v>
      </c>
      <c r="AL16" s="73">
        <f t="shared" si="20"/>
        <v>152919.0506</v>
      </c>
      <c r="AM16" s="74">
        <f t="shared" si="20"/>
        <v>151105.7378</v>
      </c>
      <c r="AN16" s="74">
        <f t="shared" si="20"/>
        <v>158470.9281</v>
      </c>
      <c r="AO16" s="74">
        <f t="shared" si="20"/>
        <v>161027.8631</v>
      </c>
      <c r="AP16" s="74">
        <f t="shared" si="20"/>
        <v>157383.9691</v>
      </c>
      <c r="AQ16" s="4"/>
      <c r="AR16" s="4"/>
      <c r="AS16" s="60"/>
      <c r="AT16" s="60"/>
      <c r="AU16" s="60"/>
    </row>
    <row r="17">
      <c r="A17" s="21" t="s">
        <v>72</v>
      </c>
      <c r="B17" s="23"/>
      <c r="C17" s="23"/>
      <c r="D17" s="23"/>
      <c r="E17" s="23"/>
      <c r="F17" s="23"/>
      <c r="G17" s="23"/>
      <c r="H17" s="23"/>
      <c r="I17" s="23"/>
      <c r="J17" s="23"/>
      <c r="K17" s="23"/>
      <c r="L17" s="23"/>
      <c r="M17" s="112">
        <v>63000.0</v>
      </c>
      <c r="N17" s="112">
        <v>70800.0</v>
      </c>
      <c r="O17" s="112">
        <v>74600.0</v>
      </c>
      <c r="P17" s="112">
        <v>86400.0</v>
      </c>
      <c r="Q17" s="112">
        <v>112800.0</v>
      </c>
      <c r="R17" s="112">
        <v>127700.0</v>
      </c>
      <c r="S17" s="112">
        <v>145600.0</v>
      </c>
      <c r="T17" s="112">
        <v>164700.0</v>
      </c>
      <c r="U17" s="112">
        <v>184800.0</v>
      </c>
      <c r="V17" s="112">
        <v>206500.0</v>
      </c>
      <c r="W17" s="112">
        <f t="shared" ref="W17:AP17" si="21">W62</f>
        <v>245000</v>
      </c>
      <c r="X17" s="108">
        <f t="shared" si="21"/>
        <v>275600</v>
      </c>
      <c r="Y17" s="108">
        <f t="shared" si="21"/>
        <v>288220.25</v>
      </c>
      <c r="Z17" s="108">
        <f t="shared" si="21"/>
        <v>305604.56</v>
      </c>
      <c r="AA17" s="108">
        <f t="shared" si="21"/>
        <v>334427.02</v>
      </c>
      <c r="AB17" s="108">
        <f t="shared" si="21"/>
        <v>372804.91</v>
      </c>
      <c r="AC17" s="108">
        <f t="shared" si="21"/>
        <v>429718.18</v>
      </c>
      <c r="AD17" s="108">
        <f t="shared" si="21"/>
        <v>459384.99</v>
      </c>
      <c r="AE17" s="108">
        <f t="shared" si="21"/>
        <v>491201.16</v>
      </c>
      <c r="AF17" s="108">
        <f t="shared" si="21"/>
        <v>546705.86</v>
      </c>
      <c r="AG17" s="108">
        <f t="shared" si="21"/>
        <v>558035.94</v>
      </c>
      <c r="AH17" s="108">
        <f t="shared" si="21"/>
        <v>543819.41</v>
      </c>
      <c r="AI17" s="109">
        <f t="shared" si="21"/>
        <v>599008.6055</v>
      </c>
      <c r="AJ17" s="109">
        <f t="shared" si="21"/>
        <v>549112.0255</v>
      </c>
      <c r="AK17" s="109">
        <f t="shared" si="21"/>
        <v>523148.513</v>
      </c>
      <c r="AL17" s="113">
        <f t="shared" si="21"/>
        <v>280779.0367</v>
      </c>
      <c r="AM17" s="114">
        <f t="shared" si="21"/>
        <v>301612.1158</v>
      </c>
      <c r="AN17" s="114">
        <f t="shared" si="21"/>
        <v>336210.5412</v>
      </c>
      <c r="AO17" s="114">
        <f t="shared" si="21"/>
        <v>359030.1417</v>
      </c>
      <c r="AP17" s="114">
        <f t="shared" si="21"/>
        <v>389219.874</v>
      </c>
      <c r="AQ17" s="23"/>
      <c r="AR17" s="23"/>
      <c r="AS17" s="101"/>
      <c r="AT17" s="101"/>
      <c r="AU17" s="101"/>
    </row>
    <row r="18">
      <c r="A18" s="24" t="s">
        <v>73</v>
      </c>
      <c r="B18" s="4"/>
      <c r="C18" s="4"/>
      <c r="D18" s="4"/>
      <c r="E18" s="4"/>
      <c r="F18" s="4"/>
      <c r="G18" s="4"/>
      <c r="H18" s="4"/>
      <c r="I18" s="4"/>
      <c r="J18" s="4"/>
      <c r="K18" s="4"/>
      <c r="L18" s="4"/>
      <c r="M18" s="4"/>
      <c r="N18" s="4"/>
      <c r="O18" s="4"/>
      <c r="P18" s="4"/>
      <c r="Q18" s="4"/>
      <c r="R18" s="4"/>
      <c r="S18" s="19"/>
      <c r="T18" s="19"/>
      <c r="U18" s="19"/>
      <c r="V18" s="115"/>
      <c r="W18" s="4"/>
      <c r="X18" s="116"/>
      <c r="Y18" s="116"/>
      <c r="Z18" s="116"/>
      <c r="AA18" s="116"/>
      <c r="AB18" s="116"/>
      <c r="AC18" s="116"/>
      <c r="AD18" s="116"/>
      <c r="AE18" s="116"/>
      <c r="AF18" s="116"/>
      <c r="AG18" s="116"/>
      <c r="AH18" s="116"/>
      <c r="AI18" s="117"/>
      <c r="AJ18" s="117"/>
      <c r="AK18" s="117"/>
      <c r="AL18" s="118"/>
      <c r="AM18" s="119"/>
      <c r="AN18" s="119"/>
      <c r="AO18" s="119"/>
      <c r="AP18" s="119"/>
      <c r="AQ18" s="4"/>
      <c r="AR18" s="4"/>
      <c r="AS18" s="60"/>
      <c r="AT18" s="60"/>
      <c r="AU18" s="60"/>
    </row>
    <row r="19">
      <c r="A19" s="120" t="s">
        <v>74</v>
      </c>
      <c r="B19" s="4"/>
      <c r="C19" s="4"/>
      <c r="D19" s="4"/>
      <c r="E19" s="4"/>
      <c r="F19" s="4"/>
      <c r="G19" s="4"/>
      <c r="H19" s="4"/>
      <c r="I19" s="4"/>
      <c r="J19" s="4"/>
      <c r="K19" s="4"/>
      <c r="L19" s="4"/>
      <c r="M19" s="4"/>
      <c r="N19" s="75">
        <f t="shared" ref="N19:AI19" si="22">N15/N24</f>
        <v>0.01563439567</v>
      </c>
      <c r="O19" s="75">
        <f t="shared" si="22"/>
        <v>0.006714967309</v>
      </c>
      <c r="P19" s="75">
        <f t="shared" si="22"/>
        <v>0.02183163737</v>
      </c>
      <c r="Q19" s="75">
        <f t="shared" si="22"/>
        <v>0.03889216264</v>
      </c>
      <c r="R19" s="75">
        <f t="shared" si="22"/>
        <v>0.01991712338</v>
      </c>
      <c r="S19" s="75">
        <f t="shared" si="22"/>
        <v>0.02387303281</v>
      </c>
      <c r="T19" s="75">
        <f t="shared" si="22"/>
        <v>0.02144380824</v>
      </c>
      <c r="U19" s="75">
        <f t="shared" si="22"/>
        <v>0.02014229883</v>
      </c>
      <c r="V19" s="75">
        <f t="shared" si="22"/>
        <v>0.02225656878</v>
      </c>
      <c r="W19" s="75">
        <f t="shared" si="22"/>
        <v>0.03671211977</v>
      </c>
      <c r="X19" s="76">
        <f t="shared" si="22"/>
        <v>0.02709883103</v>
      </c>
      <c r="Y19" s="76">
        <f t="shared" si="22"/>
        <v>0.01176894172</v>
      </c>
      <c r="Z19" s="76">
        <f t="shared" si="22"/>
        <v>0.01350138604</v>
      </c>
      <c r="AA19" s="76">
        <f t="shared" si="22"/>
        <v>0.02099220061</v>
      </c>
      <c r="AB19" s="76">
        <f t="shared" si="22"/>
        <v>0.02889862273</v>
      </c>
      <c r="AC19" s="76">
        <f t="shared" si="22"/>
        <v>0.03805413959</v>
      </c>
      <c r="AD19" s="76">
        <f t="shared" si="22"/>
        <v>0.02183426679</v>
      </c>
      <c r="AE19" s="76">
        <f t="shared" si="22"/>
        <v>0.07697587556</v>
      </c>
      <c r="AF19" s="76">
        <f t="shared" si="22"/>
        <v>0.4597380593</v>
      </c>
      <c r="AG19" s="76">
        <f t="shared" si="22"/>
        <v>0.3575564268</v>
      </c>
      <c r="AH19" s="76">
        <f t="shared" si="22"/>
        <v>-36.71814143</v>
      </c>
      <c r="AI19" s="77">
        <f t="shared" si="22"/>
        <v>1.590731634</v>
      </c>
      <c r="AJ19" s="77"/>
      <c r="AK19" s="77"/>
      <c r="AL19" s="78">
        <f t="shared" ref="AL19:AP19" si="23">AL15/AL24</f>
        <v>0.03172940192</v>
      </c>
      <c r="AM19" s="79">
        <f t="shared" si="23"/>
        <v>0.02150280621</v>
      </c>
      <c r="AN19" s="79">
        <f t="shared" si="23"/>
        <v>0.02669547817</v>
      </c>
      <c r="AO19" s="79">
        <f t="shared" si="23"/>
        <v>0.01643326012</v>
      </c>
      <c r="AP19" s="79">
        <f t="shared" si="23"/>
        <v>0.02029002181</v>
      </c>
      <c r="AQ19" s="4"/>
      <c r="AR19" s="4"/>
      <c r="AS19" s="60"/>
      <c r="AT19" s="60"/>
      <c r="AU19" s="60"/>
    </row>
    <row r="20" ht="30.0" customHeight="1">
      <c r="A20" s="120" t="s">
        <v>75</v>
      </c>
      <c r="B20" s="4"/>
      <c r="C20" s="4"/>
      <c r="D20" s="4"/>
      <c r="E20" s="4"/>
      <c r="F20" s="4"/>
      <c r="G20" s="4"/>
      <c r="H20" s="4"/>
      <c r="I20" s="4"/>
      <c r="J20" s="4"/>
      <c r="K20" s="4"/>
      <c r="L20" s="4"/>
      <c r="M20" s="4"/>
      <c r="N20" s="75">
        <f t="shared" ref="N20:AH20" si="24">N14/N24</f>
        <v>0.008041691722</v>
      </c>
      <c r="O20" s="75">
        <f t="shared" si="24"/>
        <v>0.03254461919</v>
      </c>
      <c r="P20" s="75">
        <f t="shared" si="24"/>
        <v>0.005922294172</v>
      </c>
      <c r="Q20" s="75">
        <f t="shared" si="24"/>
        <v>-0.007309958751</v>
      </c>
      <c r="R20" s="75">
        <f t="shared" si="24"/>
        <v>0.0190562759</v>
      </c>
      <c r="S20" s="75">
        <f t="shared" si="24"/>
        <v>0.02067217925</v>
      </c>
      <c r="T20" s="75">
        <f t="shared" si="24"/>
        <v>0.01081958011</v>
      </c>
      <c r="U20" s="75">
        <f t="shared" si="24"/>
        <v>0.02560677423</v>
      </c>
      <c r="V20" s="75">
        <f t="shared" si="24"/>
        <v>0.05529486186</v>
      </c>
      <c r="W20" s="75">
        <f t="shared" si="24"/>
        <v>-0.03867348325</v>
      </c>
      <c r="X20" s="76">
        <f t="shared" si="24"/>
        <v>0.00269168299</v>
      </c>
      <c r="Y20" s="76">
        <f t="shared" si="24"/>
        <v>0.01320929904</v>
      </c>
      <c r="Z20" s="76">
        <f t="shared" si="24"/>
        <v>0.01773130795</v>
      </c>
      <c r="AA20" s="76">
        <f t="shared" si="24"/>
        <v>0.01752935733</v>
      </c>
      <c r="AB20" s="76">
        <f t="shared" si="24"/>
        <v>0.005774540341</v>
      </c>
      <c r="AC20" s="76">
        <f t="shared" si="24"/>
        <v>0.01398924116</v>
      </c>
      <c r="AD20" s="76">
        <f t="shared" si="24"/>
        <v>-0.01022247311</v>
      </c>
      <c r="AE20" s="76">
        <f t="shared" si="24"/>
        <v>-0.08176880028</v>
      </c>
      <c r="AF20" s="76">
        <f t="shared" si="24"/>
        <v>-0.4620848537</v>
      </c>
      <c r="AG20" s="76">
        <f t="shared" si="24"/>
        <v>-0.3575652743</v>
      </c>
      <c r="AH20" s="76">
        <f t="shared" si="24"/>
        <v>0.0001994975149</v>
      </c>
      <c r="AI20" s="77"/>
      <c r="AJ20" s="77"/>
      <c r="AK20" s="77"/>
      <c r="AL20" s="78">
        <f t="shared" ref="AL20:AP20" si="25">AL14/AL24</f>
        <v>0.01657659265</v>
      </c>
      <c r="AM20" s="79">
        <f t="shared" si="25"/>
        <v>0.01144037099</v>
      </c>
      <c r="AN20" s="79">
        <f t="shared" si="25"/>
        <v>0.005682838862</v>
      </c>
      <c r="AO20" s="79">
        <f t="shared" si="25"/>
        <v>0.001841345927</v>
      </c>
      <c r="AP20" s="79">
        <f t="shared" si="25"/>
        <v>-0.002449001187</v>
      </c>
      <c r="AQ20" s="4"/>
      <c r="AR20" s="4">
        <f>14217+7910+11943+6807</f>
        <v>40877</v>
      </c>
      <c r="AS20" s="60"/>
      <c r="AT20" s="60"/>
      <c r="AU20" s="60"/>
    </row>
    <row r="21" ht="30.0" customHeight="1">
      <c r="A21" s="121" t="s">
        <v>76</v>
      </c>
      <c r="B21" s="23"/>
      <c r="C21" s="23"/>
      <c r="D21" s="23"/>
      <c r="E21" s="23"/>
      <c r="F21" s="23"/>
      <c r="G21" s="23"/>
      <c r="H21" s="23"/>
      <c r="I21" s="23"/>
      <c r="J21" s="23"/>
      <c r="K21" s="122">
        <f t="shared" ref="K21:AE21" si="26">N15/K28</f>
        <v>0.007056907627</v>
      </c>
      <c r="L21" s="122">
        <f t="shared" si="26"/>
        <v>0.003703342754</v>
      </c>
      <c r="M21" s="122">
        <f t="shared" si="26"/>
        <v>0.008831013321</v>
      </c>
      <c r="N21" s="122">
        <f t="shared" si="26"/>
        <v>0.01852891634</v>
      </c>
      <c r="O21" s="122">
        <f t="shared" si="26"/>
        <v>0.01019361018</v>
      </c>
      <c r="P21" s="122">
        <f t="shared" si="26"/>
        <v>0.01195165921</v>
      </c>
      <c r="Q21" s="122">
        <f t="shared" si="26"/>
        <v>0.01057585825</v>
      </c>
      <c r="R21" s="122">
        <f t="shared" si="26"/>
        <v>0.01145690834</v>
      </c>
      <c r="S21" s="122">
        <f t="shared" si="26"/>
        <v>0.01152430241</v>
      </c>
      <c r="T21" s="122">
        <f t="shared" si="26"/>
        <v>0.01810827336</v>
      </c>
      <c r="U21" s="122">
        <f t="shared" si="26"/>
        <v>0.01554720049</v>
      </c>
      <c r="V21" s="122">
        <f t="shared" si="26"/>
        <v>0.006206171625</v>
      </c>
      <c r="W21" s="122">
        <f t="shared" si="26"/>
        <v>0.007148447716</v>
      </c>
      <c r="X21" s="122">
        <f t="shared" si="26"/>
        <v>0.01214856059</v>
      </c>
      <c r="Y21" s="122">
        <f t="shared" si="26"/>
        <v>0.01427786565</v>
      </c>
      <c r="Z21" s="122">
        <f t="shared" si="26"/>
        <v>0.01887449568</v>
      </c>
      <c r="AA21" s="122">
        <f t="shared" si="26"/>
        <v>0.01040686201</v>
      </c>
      <c r="AB21" s="122">
        <f t="shared" si="26"/>
        <v>0.01107336892</v>
      </c>
      <c r="AC21" s="122">
        <f t="shared" si="26"/>
        <v>0.01692061702</v>
      </c>
      <c r="AD21" s="122">
        <f t="shared" si="26"/>
        <v>0.003929365626</v>
      </c>
      <c r="AE21" s="122">
        <f t="shared" si="26"/>
        <v>-0.01956174653</v>
      </c>
      <c r="AF21" s="122"/>
      <c r="AG21" s="122"/>
      <c r="AH21" s="123"/>
      <c r="AI21" s="124"/>
      <c r="AJ21" s="124"/>
      <c r="AK21" s="124"/>
      <c r="AL21" s="125">
        <f t="shared" ref="AL21:AM21" si="27">AO15/AL28</f>
        <v>0.00892944218</v>
      </c>
      <c r="AM21" s="124">
        <f t="shared" si="27"/>
        <v>0.01210059635</v>
      </c>
      <c r="AN21" s="124"/>
      <c r="AO21" s="124"/>
      <c r="AP21" s="124"/>
      <c r="AQ21" s="23"/>
      <c r="AR21" s="23"/>
      <c r="AS21" s="101"/>
      <c r="AT21" s="101"/>
      <c r="AU21" s="101"/>
    </row>
    <row r="22">
      <c r="A22" s="126" t="s">
        <v>12</v>
      </c>
      <c r="B22" s="4"/>
      <c r="C22" s="4"/>
      <c r="D22" s="4"/>
      <c r="E22" s="4"/>
      <c r="F22" s="4"/>
      <c r="G22" s="4"/>
      <c r="H22" s="4"/>
      <c r="I22" s="4"/>
      <c r="J22" s="4"/>
      <c r="K22" s="4"/>
      <c r="L22" s="4"/>
      <c r="M22" s="4"/>
      <c r="N22" s="4"/>
      <c r="O22" s="4"/>
      <c r="P22" s="4"/>
      <c r="Q22" s="4"/>
      <c r="R22" s="4"/>
      <c r="S22" s="4"/>
      <c r="T22" s="4"/>
      <c r="U22" s="4"/>
      <c r="V22" s="4"/>
      <c r="W22" s="4"/>
      <c r="X22" s="116"/>
      <c r="Y22" s="116"/>
      <c r="Z22" s="116"/>
      <c r="AA22" s="116"/>
      <c r="AB22" s="116"/>
      <c r="AC22" s="116"/>
      <c r="AD22" s="116"/>
      <c r="AE22" s="116"/>
      <c r="AF22" s="116"/>
      <c r="AG22" s="116"/>
      <c r="AH22" s="116"/>
      <c r="AI22" s="117"/>
      <c r="AJ22" s="117"/>
      <c r="AK22" s="117"/>
      <c r="AL22" s="118"/>
      <c r="AM22" s="119"/>
      <c r="AN22" s="119"/>
      <c r="AO22" s="119"/>
      <c r="AP22" s="119"/>
      <c r="AQ22" s="4"/>
      <c r="AR22" s="4"/>
      <c r="AS22" s="60"/>
      <c r="AT22" s="60"/>
      <c r="AU22" s="60"/>
    </row>
    <row r="23">
      <c r="A23" s="36" t="s">
        <v>77</v>
      </c>
      <c r="B23" s="4"/>
      <c r="C23" s="4"/>
      <c r="D23" s="4"/>
      <c r="E23" s="4"/>
      <c r="F23" s="4"/>
      <c r="G23" s="27">
        <f t="shared" ref="G23:AH23" si="28">G24+G62</f>
        <v>297700</v>
      </c>
      <c r="H23" s="27">
        <f t="shared" si="28"/>
        <v>318800</v>
      </c>
      <c r="I23" s="27">
        <f t="shared" si="28"/>
        <v>378000</v>
      </c>
      <c r="J23" s="27">
        <f t="shared" si="28"/>
        <v>372800</v>
      </c>
      <c r="K23" s="27">
        <f t="shared" si="28"/>
        <v>455500</v>
      </c>
      <c r="L23" s="27">
        <f t="shared" si="28"/>
        <v>477000</v>
      </c>
      <c r="M23" s="27">
        <f t="shared" si="28"/>
        <v>566200</v>
      </c>
      <c r="N23" s="27">
        <f t="shared" si="28"/>
        <v>569700</v>
      </c>
      <c r="O23" s="27">
        <f t="shared" si="28"/>
        <v>640500</v>
      </c>
      <c r="P23" s="27">
        <f t="shared" si="28"/>
        <v>626900</v>
      </c>
      <c r="Q23" s="27">
        <f t="shared" si="28"/>
        <v>791600</v>
      </c>
      <c r="R23" s="27">
        <f t="shared" si="28"/>
        <v>875800</v>
      </c>
      <c r="S23" s="27">
        <f t="shared" si="28"/>
        <v>896100</v>
      </c>
      <c r="T23" s="27">
        <f t="shared" si="28"/>
        <v>1055400</v>
      </c>
      <c r="U23" s="27">
        <f t="shared" si="28"/>
        <v>1182800</v>
      </c>
      <c r="V23" s="27">
        <f t="shared" si="28"/>
        <v>1177000</v>
      </c>
      <c r="W23" s="27">
        <f t="shared" si="28"/>
        <v>1293700</v>
      </c>
      <c r="X23" s="69">
        <f t="shared" si="28"/>
        <v>1404800</v>
      </c>
      <c r="Y23" s="69">
        <f t="shared" si="28"/>
        <v>1360555.41</v>
      </c>
      <c r="Z23" s="69">
        <f t="shared" si="28"/>
        <v>1593199.03</v>
      </c>
      <c r="AA23" s="69">
        <f t="shared" si="28"/>
        <v>1707435.05</v>
      </c>
      <c r="AB23" s="69">
        <f t="shared" si="28"/>
        <v>1700822.87</v>
      </c>
      <c r="AC23" s="69">
        <f t="shared" si="28"/>
        <v>1925305.01</v>
      </c>
      <c r="AD23" s="69">
        <f t="shared" si="28"/>
        <v>1818112.09</v>
      </c>
      <c r="AE23" s="69">
        <f t="shared" si="28"/>
        <v>904527.67</v>
      </c>
      <c r="AF23" s="69">
        <f t="shared" si="28"/>
        <v>667437</v>
      </c>
      <c r="AG23" s="69">
        <f t="shared" si="28"/>
        <v>589723.47</v>
      </c>
      <c r="AH23" s="69">
        <f t="shared" si="28"/>
        <v>544206.59</v>
      </c>
      <c r="AI23" s="70"/>
      <c r="AJ23" s="70"/>
      <c r="AK23" s="70"/>
      <c r="AL23" s="73">
        <f t="shared" ref="AL23:AP23" si="29">AL24+AL62</f>
        <v>1408409.39</v>
      </c>
      <c r="AM23" s="74">
        <f t="shared" si="29"/>
        <v>1511320.073</v>
      </c>
      <c r="AN23" s="74">
        <f t="shared" si="29"/>
        <v>1632251.212</v>
      </c>
      <c r="AO23" s="74">
        <f t="shared" si="29"/>
        <v>1747652.991</v>
      </c>
      <c r="AP23" s="74">
        <f t="shared" si="29"/>
        <v>1877130.167</v>
      </c>
      <c r="AQ23" s="4"/>
      <c r="AR23" s="4"/>
      <c r="AS23" s="60"/>
      <c r="AT23" s="60"/>
      <c r="AU23" s="60"/>
    </row>
    <row r="24">
      <c r="A24" s="38" t="s">
        <v>13</v>
      </c>
      <c r="B24" s="4"/>
      <c r="C24" s="4"/>
      <c r="D24" s="4"/>
      <c r="E24" s="4"/>
      <c r="F24" s="4"/>
      <c r="G24" s="27">
        <f t="shared" ref="G24:AP24" si="30">G55</f>
        <v>294200</v>
      </c>
      <c r="H24" s="27">
        <f t="shared" si="30"/>
        <v>311700</v>
      </c>
      <c r="I24" s="27">
        <f t="shared" si="30"/>
        <v>360000</v>
      </c>
      <c r="J24" s="27">
        <f t="shared" si="30"/>
        <v>339200</v>
      </c>
      <c r="K24" s="27">
        <f t="shared" si="30"/>
        <v>413600</v>
      </c>
      <c r="L24" s="27">
        <f t="shared" si="30"/>
        <v>424000</v>
      </c>
      <c r="M24" s="27">
        <f t="shared" si="30"/>
        <v>503200</v>
      </c>
      <c r="N24" s="27">
        <f t="shared" si="30"/>
        <v>498900</v>
      </c>
      <c r="O24" s="27">
        <f t="shared" si="30"/>
        <v>565900</v>
      </c>
      <c r="P24" s="27">
        <f t="shared" si="30"/>
        <v>540500</v>
      </c>
      <c r="Q24" s="27">
        <f t="shared" si="30"/>
        <v>678800</v>
      </c>
      <c r="R24" s="27">
        <f t="shared" si="30"/>
        <v>748100</v>
      </c>
      <c r="S24" s="27">
        <f t="shared" si="30"/>
        <v>749800</v>
      </c>
      <c r="T24" s="27">
        <f t="shared" si="30"/>
        <v>890700</v>
      </c>
      <c r="U24" s="27">
        <f t="shared" si="30"/>
        <v>997900</v>
      </c>
      <c r="V24" s="27">
        <f t="shared" si="30"/>
        <v>970500</v>
      </c>
      <c r="W24" s="27">
        <f t="shared" si="30"/>
        <v>1048700</v>
      </c>
      <c r="X24" s="69">
        <f t="shared" si="30"/>
        <v>1129200</v>
      </c>
      <c r="Y24" s="69">
        <f t="shared" si="30"/>
        <v>1072335.16</v>
      </c>
      <c r="Z24" s="69">
        <f t="shared" si="30"/>
        <v>1287594.47</v>
      </c>
      <c r="AA24" s="69">
        <f t="shared" si="30"/>
        <v>1373008.03</v>
      </c>
      <c r="AB24" s="69">
        <f t="shared" si="30"/>
        <v>1328017.96</v>
      </c>
      <c r="AC24" s="69">
        <f t="shared" si="30"/>
        <v>1495586.83</v>
      </c>
      <c r="AD24" s="69">
        <f t="shared" si="30"/>
        <v>1358727.1</v>
      </c>
      <c r="AE24" s="69">
        <f t="shared" si="30"/>
        <v>413326.51</v>
      </c>
      <c r="AF24" s="69">
        <f t="shared" si="30"/>
        <v>120731.14</v>
      </c>
      <c r="AG24" s="69">
        <f t="shared" si="30"/>
        <v>31687.53</v>
      </c>
      <c r="AH24" s="69">
        <f t="shared" si="30"/>
        <v>387.18</v>
      </c>
      <c r="AI24" s="70">
        <f t="shared" si="30"/>
        <v>32879.679</v>
      </c>
      <c r="AJ24" s="70">
        <f t="shared" si="30"/>
        <v>439.44</v>
      </c>
      <c r="AK24" s="70">
        <f t="shared" si="30"/>
        <v>0</v>
      </c>
      <c r="AL24" s="73">
        <f t="shared" si="30"/>
        <v>1127630.353</v>
      </c>
      <c r="AM24" s="74">
        <f t="shared" si="30"/>
        <v>1209707.958</v>
      </c>
      <c r="AN24" s="74">
        <f t="shared" si="30"/>
        <v>1296040.671</v>
      </c>
      <c r="AO24" s="74">
        <f t="shared" si="30"/>
        <v>1388622.849</v>
      </c>
      <c r="AP24" s="74">
        <f t="shared" si="30"/>
        <v>1487910.293</v>
      </c>
      <c r="AQ24" s="4"/>
      <c r="AR24" s="4"/>
      <c r="AS24" s="60"/>
      <c r="AT24" s="60"/>
      <c r="AU24" s="60"/>
    </row>
    <row r="25">
      <c r="A25" s="38" t="s">
        <v>14</v>
      </c>
      <c r="B25" s="4"/>
      <c r="C25" s="4"/>
      <c r="D25" s="4"/>
      <c r="E25" s="4"/>
      <c r="F25" s="4"/>
      <c r="G25" s="29">
        <f t="shared" ref="G25:AH25" si="31">G91</f>
        <v>2942</v>
      </c>
      <c r="H25" s="29">
        <f t="shared" si="31"/>
        <v>3117</v>
      </c>
      <c r="I25" s="29">
        <f t="shared" si="31"/>
        <v>3600</v>
      </c>
      <c r="J25" s="29">
        <f t="shared" si="31"/>
        <v>3559</v>
      </c>
      <c r="K25" s="29">
        <f t="shared" si="31"/>
        <v>4265</v>
      </c>
      <c r="L25" s="29">
        <f t="shared" si="31"/>
        <v>4319</v>
      </c>
      <c r="M25" s="29">
        <f t="shared" si="31"/>
        <v>5553</v>
      </c>
      <c r="N25" s="29">
        <f t="shared" si="31"/>
        <v>4808</v>
      </c>
      <c r="O25" s="29">
        <f t="shared" si="31"/>
        <v>5443</v>
      </c>
      <c r="P25" s="29">
        <f t="shared" si="31"/>
        <v>5383</v>
      </c>
      <c r="Q25" s="29">
        <f t="shared" si="31"/>
        <v>6137</v>
      </c>
      <c r="R25" s="29">
        <f t="shared" si="31"/>
        <v>6762</v>
      </c>
      <c r="S25" s="29">
        <f t="shared" si="31"/>
        <v>6808</v>
      </c>
      <c r="T25" s="29">
        <f t="shared" si="31"/>
        <v>8059</v>
      </c>
      <c r="U25" s="29">
        <f t="shared" si="31"/>
        <v>8989</v>
      </c>
      <c r="V25" s="29">
        <f t="shared" si="31"/>
        <v>8775</v>
      </c>
      <c r="W25" s="29">
        <f t="shared" si="31"/>
        <v>9519</v>
      </c>
      <c r="X25" s="81">
        <f t="shared" si="31"/>
        <v>10268</v>
      </c>
      <c r="Y25" s="81">
        <f t="shared" si="31"/>
        <v>9876</v>
      </c>
      <c r="Z25" s="81">
        <f t="shared" si="31"/>
        <v>11925</v>
      </c>
      <c r="AA25" s="81">
        <f t="shared" si="31"/>
        <v>12742</v>
      </c>
      <c r="AB25" s="81">
        <f t="shared" si="31"/>
        <v>12371</v>
      </c>
      <c r="AC25" s="81">
        <f t="shared" si="31"/>
        <v>13910</v>
      </c>
      <c r="AD25" s="81">
        <f t="shared" si="31"/>
        <v>12734</v>
      </c>
      <c r="AE25" s="81">
        <f t="shared" si="31"/>
        <v>3906</v>
      </c>
      <c r="AF25" s="81">
        <f t="shared" si="31"/>
        <v>1174</v>
      </c>
      <c r="AG25" s="81">
        <f t="shared" si="31"/>
        <v>317</v>
      </c>
      <c r="AH25" s="81">
        <f t="shared" si="31"/>
        <v>4</v>
      </c>
      <c r="AI25" s="127"/>
      <c r="AJ25" s="127"/>
      <c r="AK25" s="127"/>
      <c r="AL25" s="128">
        <f t="shared" ref="AL25:AP25" si="32">AL91</f>
        <v>10242.53505</v>
      </c>
      <c r="AM25" s="129">
        <f t="shared" si="32"/>
        <v>11010.40744</v>
      </c>
      <c r="AN25" s="129">
        <f t="shared" si="32"/>
        <v>11807.09041</v>
      </c>
      <c r="AO25" s="129">
        <f t="shared" si="32"/>
        <v>12662.0432</v>
      </c>
      <c r="AP25" s="129">
        <f t="shared" si="32"/>
        <v>13579.55525</v>
      </c>
      <c r="AQ25" s="4"/>
      <c r="AR25" s="4"/>
      <c r="AS25" s="60"/>
      <c r="AT25" s="60"/>
      <c r="AU25" s="60"/>
    </row>
    <row r="26">
      <c r="A26" s="39" t="s">
        <v>15</v>
      </c>
      <c r="B26" s="23"/>
      <c r="C26" s="23"/>
      <c r="D26" s="23"/>
      <c r="E26" s="23"/>
      <c r="F26" s="23"/>
      <c r="G26" s="22">
        <f t="shared" ref="G26:AH26" si="33">G24/G25</f>
        <v>100</v>
      </c>
      <c r="H26" s="22">
        <f t="shared" si="33"/>
        <v>100</v>
      </c>
      <c r="I26" s="22">
        <f t="shared" si="33"/>
        <v>100</v>
      </c>
      <c r="J26" s="22">
        <f t="shared" si="33"/>
        <v>95.30767069</v>
      </c>
      <c r="K26" s="22">
        <f t="shared" si="33"/>
        <v>96.97538101</v>
      </c>
      <c r="L26" s="22">
        <f t="shared" si="33"/>
        <v>98.17087289</v>
      </c>
      <c r="M26" s="22">
        <f t="shared" si="33"/>
        <v>90.61768413</v>
      </c>
      <c r="N26" s="22">
        <f t="shared" si="33"/>
        <v>103.7645591</v>
      </c>
      <c r="O26" s="22">
        <f t="shared" si="33"/>
        <v>103.9683998</v>
      </c>
      <c r="P26" s="22">
        <f t="shared" si="33"/>
        <v>100.408694</v>
      </c>
      <c r="Q26" s="22">
        <f t="shared" si="33"/>
        <v>110.6077888</v>
      </c>
      <c r="R26" s="22">
        <f t="shared" si="33"/>
        <v>110.6329488</v>
      </c>
      <c r="S26" s="22">
        <f t="shared" si="33"/>
        <v>110.1351351</v>
      </c>
      <c r="T26" s="22">
        <f t="shared" si="33"/>
        <v>110.5223973</v>
      </c>
      <c r="U26" s="22">
        <f t="shared" si="33"/>
        <v>111.0134609</v>
      </c>
      <c r="V26" s="22">
        <f t="shared" si="33"/>
        <v>110.5982906</v>
      </c>
      <c r="W26" s="22">
        <f t="shared" si="33"/>
        <v>110.1691354</v>
      </c>
      <c r="X26" s="108">
        <f t="shared" si="33"/>
        <v>109.9727308</v>
      </c>
      <c r="Y26" s="108">
        <f t="shared" si="33"/>
        <v>108.5799068</v>
      </c>
      <c r="Z26" s="108">
        <f t="shared" si="33"/>
        <v>107.974379</v>
      </c>
      <c r="AA26" s="108">
        <f t="shared" si="33"/>
        <v>107.754515</v>
      </c>
      <c r="AB26" s="108">
        <f t="shared" si="33"/>
        <v>107.3492814</v>
      </c>
      <c r="AC26" s="108">
        <f t="shared" si="33"/>
        <v>107.5188231</v>
      </c>
      <c r="AD26" s="108">
        <f t="shared" si="33"/>
        <v>106.7007303</v>
      </c>
      <c r="AE26" s="108">
        <f t="shared" si="33"/>
        <v>105.8183589</v>
      </c>
      <c r="AF26" s="108">
        <f t="shared" si="33"/>
        <v>102.8374276</v>
      </c>
      <c r="AG26" s="108">
        <f t="shared" si="33"/>
        <v>99.96066246</v>
      </c>
      <c r="AH26" s="108">
        <f t="shared" si="33"/>
        <v>96.795</v>
      </c>
      <c r="AI26" s="109"/>
      <c r="AJ26" s="109"/>
      <c r="AK26" s="109"/>
      <c r="AL26" s="110">
        <f t="shared" ref="AL26:AP26" si="34">AL24/AL25</f>
        <v>110.0928967</v>
      </c>
      <c r="AM26" s="111">
        <f t="shared" si="34"/>
        <v>109.8694997</v>
      </c>
      <c r="AN26" s="111">
        <f t="shared" si="34"/>
        <v>109.7679976</v>
      </c>
      <c r="AO26" s="111">
        <f t="shared" si="34"/>
        <v>109.6681497</v>
      </c>
      <c r="AP26" s="111">
        <f t="shared" si="34"/>
        <v>109.569884</v>
      </c>
      <c r="AQ26" s="23"/>
      <c r="AR26" s="23"/>
      <c r="AS26" s="101"/>
      <c r="AT26" s="101"/>
      <c r="AU26" s="101"/>
    </row>
    <row r="27">
      <c r="A27" s="24" t="s">
        <v>78</v>
      </c>
      <c r="B27" s="4"/>
      <c r="C27" s="4"/>
      <c r="D27" s="4"/>
      <c r="E27" s="4"/>
      <c r="F27" s="4"/>
      <c r="G27" s="4"/>
      <c r="H27" s="4"/>
      <c r="I27" s="4"/>
      <c r="J27" s="4"/>
      <c r="K27" s="4"/>
      <c r="L27" s="4"/>
      <c r="M27" s="4"/>
      <c r="N27" s="4"/>
      <c r="O27" s="4"/>
      <c r="P27" s="4"/>
      <c r="Q27" s="4"/>
      <c r="R27" s="4"/>
      <c r="S27" s="4"/>
      <c r="T27" s="4"/>
      <c r="U27" s="130"/>
      <c r="V27" s="130"/>
      <c r="W27" s="130"/>
      <c r="X27" s="130"/>
      <c r="Y27" s="130"/>
      <c r="Z27" s="116"/>
      <c r="AA27" s="116"/>
      <c r="AB27" s="116"/>
      <c r="AC27" s="116"/>
      <c r="AD27" s="116"/>
      <c r="AE27" s="116"/>
      <c r="AF27" s="116"/>
      <c r="AG27" s="116"/>
      <c r="AH27" s="116"/>
      <c r="AI27" s="117"/>
      <c r="AJ27" s="117"/>
      <c r="AK27" s="117"/>
      <c r="AL27" s="118"/>
      <c r="AM27" s="119"/>
      <c r="AN27" s="119"/>
      <c r="AO27" s="119"/>
      <c r="AP27" s="119"/>
      <c r="AQ27" s="4"/>
      <c r="AR27" s="4"/>
      <c r="AS27" s="60"/>
      <c r="AT27" s="60"/>
      <c r="AU27" s="60"/>
    </row>
    <row r="28">
      <c r="A28" s="19" t="s">
        <v>27</v>
      </c>
      <c r="B28" s="4"/>
      <c r="C28" s="4"/>
      <c r="D28" s="4"/>
      <c r="E28" s="4"/>
      <c r="F28" s="4"/>
      <c r="G28" s="4"/>
      <c r="H28" s="4"/>
      <c r="I28" s="4"/>
      <c r="J28" s="4"/>
      <c r="K28" s="27">
        <v>1105300.0</v>
      </c>
      <c r="L28" s="27">
        <v>1026100.0</v>
      </c>
      <c r="M28" s="27">
        <v>1336200.0</v>
      </c>
      <c r="N28" s="27">
        <v>1424800.0</v>
      </c>
      <c r="O28" s="27">
        <v>1461700.0</v>
      </c>
      <c r="P28" s="27">
        <v>1497700.0</v>
      </c>
      <c r="Q28" s="27">
        <v>1806000.0</v>
      </c>
      <c r="R28" s="27">
        <v>1754400.0</v>
      </c>
      <c r="S28" s="27">
        <v>1874300.0</v>
      </c>
      <c r="T28" s="27">
        <v>2126100.0</v>
      </c>
      <c r="U28" s="27">
        <v>1968200.0</v>
      </c>
      <c r="V28" s="27">
        <v>2033500.0</v>
      </c>
      <c r="W28" s="131">
        <v>2431900.0</v>
      </c>
      <c r="X28" s="132">
        <v>2372500.0</v>
      </c>
      <c r="Y28" s="132">
        <v>2687929.06</v>
      </c>
      <c r="Z28" s="132">
        <v>3015353.15</v>
      </c>
      <c r="AA28" s="132">
        <v>2850696.97</v>
      </c>
      <c r="AB28" s="132">
        <v>2873215.03</v>
      </c>
      <c r="AC28" s="132">
        <v>3280300.0</v>
      </c>
      <c r="AD28" s="132">
        <v>2883437.45</v>
      </c>
      <c r="AE28" s="132">
        <v>726751.57</v>
      </c>
      <c r="AF28" s="132">
        <v>0.0</v>
      </c>
      <c r="AG28" s="132">
        <v>0.0</v>
      </c>
      <c r="AH28" s="132">
        <v>0.0</v>
      </c>
      <c r="AI28" s="133">
        <v>0.0</v>
      </c>
      <c r="AJ28" s="133">
        <v>0.0</v>
      </c>
      <c r="AK28" s="133">
        <v>0.0</v>
      </c>
      <c r="AL28" s="73">
        <f t="shared" ref="AL28:AL29" si="37">W28*$AS28</f>
        <v>2555546.026</v>
      </c>
      <c r="AM28" s="74">
        <f t="shared" ref="AM28:AM29" si="38">X28*$AT28</f>
        <v>2494896.238</v>
      </c>
      <c r="AN28" s="107">
        <f t="shared" ref="AN28:AP28" si="35">AM28*$AT28</f>
        <v>2623606.845</v>
      </c>
      <c r="AO28" s="107">
        <f t="shared" si="35"/>
        <v>2758957.575</v>
      </c>
      <c r="AP28" s="107">
        <f t="shared" si="35"/>
        <v>2901290.991</v>
      </c>
      <c r="AQ28" s="19"/>
      <c r="AR28" s="19" t="s">
        <v>64</v>
      </c>
      <c r="AS28" s="60">
        <f t="shared" ref="AS28:AT28" si="36">(W28/Q28)^(1/6)</f>
        <v>1.050843384</v>
      </c>
      <c r="AT28" s="60">
        <f t="shared" si="36"/>
        <v>1.051589563</v>
      </c>
      <c r="AU28" s="60"/>
    </row>
    <row r="29">
      <c r="A29" s="19" t="s">
        <v>28</v>
      </c>
      <c r="B29" s="4"/>
      <c r="C29" s="4"/>
      <c r="D29" s="4"/>
      <c r="E29" s="4"/>
      <c r="F29" s="4"/>
      <c r="G29" s="4"/>
      <c r="H29" s="4"/>
      <c r="I29" s="4"/>
      <c r="J29" s="4"/>
      <c r="K29" s="29">
        <v>11053.0</v>
      </c>
      <c r="L29" s="29">
        <v>10187.0</v>
      </c>
      <c r="M29" s="29">
        <v>12704.0</v>
      </c>
      <c r="N29" s="29">
        <v>13174.0</v>
      </c>
      <c r="O29" s="29">
        <v>13385.0</v>
      </c>
      <c r="P29" s="29">
        <v>13839.0</v>
      </c>
      <c r="Q29" s="29">
        <v>16726.0</v>
      </c>
      <c r="R29" s="29">
        <v>16172.0</v>
      </c>
      <c r="S29" s="29">
        <v>17273.0</v>
      </c>
      <c r="T29" s="29">
        <v>19687.0</v>
      </c>
      <c r="U29" s="29">
        <v>18070.0</v>
      </c>
      <c r="V29" s="29">
        <v>18669.0</v>
      </c>
      <c r="W29" s="80">
        <v>22641.0</v>
      </c>
      <c r="X29" s="134">
        <v>21993.0</v>
      </c>
      <c r="Y29" s="134">
        <v>24940.0</v>
      </c>
      <c r="Z29" s="134">
        <v>28336.0</v>
      </c>
      <c r="AA29" s="134">
        <v>26652.0</v>
      </c>
      <c r="AB29" s="134">
        <v>26865.0</v>
      </c>
      <c r="AC29" s="134">
        <v>30923.0</v>
      </c>
      <c r="AD29" s="134">
        <v>25670.0</v>
      </c>
      <c r="AE29" s="134">
        <v>6937.0</v>
      </c>
      <c r="AF29" s="134">
        <v>0.0</v>
      </c>
      <c r="AG29" s="134">
        <v>0.0</v>
      </c>
      <c r="AH29" s="134">
        <v>0.0</v>
      </c>
      <c r="AI29" s="84">
        <v>0.0</v>
      </c>
      <c r="AJ29" s="84">
        <v>0.0</v>
      </c>
      <c r="AK29" s="84">
        <v>0.0</v>
      </c>
      <c r="AL29" s="128">
        <f t="shared" si="37"/>
        <v>23812.93117</v>
      </c>
      <c r="AM29" s="129">
        <f t="shared" si="38"/>
        <v>23149.30363</v>
      </c>
      <c r="AN29" s="129">
        <f t="shared" ref="AN29:AP29" si="39">AM29*$AT29</f>
        <v>24366.40105</v>
      </c>
      <c r="AO29" s="129">
        <f t="shared" si="39"/>
        <v>25647.48857</v>
      </c>
      <c r="AP29" s="129">
        <f t="shared" si="39"/>
        <v>26995.93053</v>
      </c>
      <c r="AQ29" s="19"/>
      <c r="AR29" s="19"/>
      <c r="AS29" s="60">
        <f t="shared" ref="AS29:AT29" si="40">(W29/Q29)^(1/6)</f>
        <v>1.051761458</v>
      </c>
      <c r="AT29" s="60">
        <f t="shared" si="40"/>
        <v>1.052575984</v>
      </c>
      <c r="AU29" s="60"/>
    </row>
    <row r="30">
      <c r="A30" s="21" t="s">
        <v>29</v>
      </c>
      <c r="B30" s="23"/>
      <c r="C30" s="23"/>
      <c r="D30" s="23"/>
      <c r="E30" s="23"/>
      <c r="F30" s="23"/>
      <c r="G30" s="23"/>
      <c r="H30" s="23"/>
      <c r="I30" s="23"/>
      <c r="J30" s="23"/>
      <c r="K30" s="22">
        <f t="shared" ref="K30:AE30" si="41">K28/K29</f>
        <v>100</v>
      </c>
      <c r="L30" s="22">
        <f t="shared" si="41"/>
        <v>100.726416</v>
      </c>
      <c r="M30" s="22">
        <f t="shared" si="41"/>
        <v>105.179471</v>
      </c>
      <c r="N30" s="22">
        <f t="shared" si="41"/>
        <v>108.1524214</v>
      </c>
      <c r="O30" s="22">
        <f t="shared" si="41"/>
        <v>109.2043332</v>
      </c>
      <c r="P30" s="22">
        <f t="shared" si="41"/>
        <v>108.2231375</v>
      </c>
      <c r="Q30" s="22">
        <f t="shared" si="41"/>
        <v>107.9756068</v>
      </c>
      <c r="R30" s="22">
        <f t="shared" si="41"/>
        <v>108.4837992</v>
      </c>
      <c r="S30" s="22">
        <f t="shared" si="41"/>
        <v>108.5103919</v>
      </c>
      <c r="T30" s="22">
        <f t="shared" si="41"/>
        <v>107.9951237</v>
      </c>
      <c r="U30" s="22">
        <f t="shared" si="41"/>
        <v>108.9208633</v>
      </c>
      <c r="V30" s="22">
        <f t="shared" si="41"/>
        <v>108.9238845</v>
      </c>
      <c r="W30" s="22">
        <f t="shared" si="41"/>
        <v>107.4113334</v>
      </c>
      <c r="X30" s="108">
        <f t="shared" si="41"/>
        <v>107.875233</v>
      </c>
      <c r="Y30" s="108">
        <f t="shared" si="41"/>
        <v>107.7758244</v>
      </c>
      <c r="Z30" s="108">
        <f t="shared" si="41"/>
        <v>106.4142134</v>
      </c>
      <c r="AA30" s="108">
        <f t="shared" si="41"/>
        <v>106.9599644</v>
      </c>
      <c r="AB30" s="108">
        <f t="shared" si="41"/>
        <v>106.9501221</v>
      </c>
      <c r="AC30" s="108">
        <f t="shared" si="41"/>
        <v>106.0796171</v>
      </c>
      <c r="AD30" s="108">
        <f t="shared" si="41"/>
        <v>112.3271309</v>
      </c>
      <c r="AE30" s="108">
        <f t="shared" si="41"/>
        <v>104.7645337</v>
      </c>
      <c r="AF30" s="135">
        <v>0.0</v>
      </c>
      <c r="AG30" s="135">
        <v>0.0</v>
      </c>
      <c r="AH30" s="135">
        <v>0.0</v>
      </c>
      <c r="AI30" s="136">
        <v>0.0</v>
      </c>
      <c r="AJ30" s="136">
        <v>0.0</v>
      </c>
      <c r="AK30" s="136">
        <v>0.0</v>
      </c>
      <c r="AL30" s="110">
        <f t="shared" ref="AL30:AP30" si="42">AL28/AL29</f>
        <v>107.317575</v>
      </c>
      <c r="AM30" s="111">
        <f t="shared" si="42"/>
        <v>107.7741378</v>
      </c>
      <c r="AN30" s="111">
        <f t="shared" si="42"/>
        <v>107.6731372</v>
      </c>
      <c r="AO30" s="111">
        <f t="shared" si="42"/>
        <v>107.5722314</v>
      </c>
      <c r="AP30" s="111">
        <f t="shared" si="42"/>
        <v>107.4714201</v>
      </c>
      <c r="AQ30" s="23"/>
      <c r="AR30" s="23"/>
      <c r="AS30" s="101"/>
      <c r="AT30" s="101"/>
      <c r="AU30" s="101"/>
    </row>
    <row r="31">
      <c r="A31" s="24" t="s">
        <v>79</v>
      </c>
      <c r="B31" s="4"/>
      <c r="C31" s="4"/>
      <c r="D31" s="4"/>
      <c r="E31" s="4"/>
      <c r="F31" s="4"/>
      <c r="G31" s="4"/>
      <c r="H31" s="4"/>
      <c r="I31" s="4"/>
      <c r="J31" s="4"/>
      <c r="K31" s="4"/>
      <c r="L31" s="4"/>
      <c r="M31" s="4"/>
      <c r="N31" s="4"/>
      <c r="O31" s="4"/>
      <c r="P31" s="4"/>
      <c r="Q31" s="4"/>
      <c r="R31" s="4"/>
      <c r="S31" s="4"/>
      <c r="T31" s="4"/>
      <c r="U31" s="4"/>
      <c r="V31" s="116"/>
      <c r="W31" s="116"/>
      <c r="X31" s="116"/>
      <c r="Y31" s="116"/>
      <c r="Z31" s="116"/>
      <c r="AA31" s="116"/>
      <c r="AB31" s="116"/>
      <c r="AC31" s="116"/>
      <c r="AD31" s="116"/>
      <c r="AE31" s="116"/>
      <c r="AF31" s="116"/>
      <c r="AG31" s="116"/>
      <c r="AH31" s="116"/>
      <c r="AI31" s="117"/>
      <c r="AJ31" s="117"/>
      <c r="AK31" s="117"/>
      <c r="AL31" s="118"/>
      <c r="AM31" s="119"/>
      <c r="AN31" s="119"/>
      <c r="AO31" s="119"/>
      <c r="AP31" s="119"/>
      <c r="AQ31" s="4"/>
      <c r="AR31" s="4"/>
      <c r="AS31" s="60"/>
      <c r="AT31" s="60"/>
      <c r="AU31" s="60"/>
    </row>
    <row r="32">
      <c r="A32" s="137" t="s">
        <v>80</v>
      </c>
      <c r="B32" s="4"/>
      <c r="C32" s="4"/>
      <c r="D32" s="4"/>
      <c r="E32" s="4"/>
      <c r="F32" s="4"/>
      <c r="G32" s="4"/>
      <c r="H32" s="4"/>
      <c r="I32" s="4"/>
      <c r="J32" s="4"/>
      <c r="K32" s="4"/>
      <c r="L32" s="4"/>
      <c r="M32" s="4"/>
      <c r="N32" s="4"/>
      <c r="O32" s="4"/>
      <c r="P32" s="4"/>
      <c r="Q32" s="4"/>
      <c r="R32" s="4"/>
      <c r="S32" s="4"/>
      <c r="T32" s="4"/>
      <c r="U32" s="4"/>
      <c r="V32" s="4"/>
      <c r="W32" s="4"/>
      <c r="X32" s="116"/>
      <c r="Y32" s="116"/>
      <c r="Z32" s="116"/>
      <c r="AA32" s="116"/>
      <c r="AB32" s="116"/>
      <c r="AC32" s="116"/>
      <c r="AD32" s="116"/>
      <c r="AE32" s="116"/>
      <c r="AF32" s="116"/>
      <c r="AG32" s="116"/>
      <c r="AH32" s="116"/>
      <c r="AI32" s="117"/>
      <c r="AJ32" s="117"/>
      <c r="AK32" s="117"/>
      <c r="AL32" s="118"/>
      <c r="AM32" s="119"/>
      <c r="AN32" s="119"/>
      <c r="AO32" s="119"/>
      <c r="AP32" s="119"/>
      <c r="AS32" s="60"/>
      <c r="AT32" s="60"/>
      <c r="AU32" s="60"/>
    </row>
    <row r="33">
      <c r="A33" s="19" t="s">
        <v>81</v>
      </c>
      <c r="B33" s="4"/>
      <c r="C33" s="4"/>
      <c r="D33" s="4"/>
      <c r="E33" s="4"/>
      <c r="F33" s="4"/>
      <c r="G33" s="102">
        <f t="shared" ref="G33:AK33" si="43">SUM(G35:G38)</f>
        <v>132300</v>
      </c>
      <c r="H33" s="102">
        <f t="shared" si="43"/>
        <v>66800</v>
      </c>
      <c r="I33" s="102">
        <f t="shared" si="43"/>
        <v>51100</v>
      </c>
      <c r="J33" s="102">
        <f t="shared" si="43"/>
        <v>27400</v>
      </c>
      <c r="K33" s="102">
        <f t="shared" si="43"/>
        <v>39400</v>
      </c>
      <c r="L33" s="102">
        <f t="shared" si="43"/>
        <v>31200</v>
      </c>
      <c r="M33" s="102">
        <f t="shared" si="43"/>
        <v>33800</v>
      </c>
      <c r="N33" s="102">
        <f t="shared" si="43"/>
        <v>30400</v>
      </c>
      <c r="O33" s="102">
        <f t="shared" si="43"/>
        <v>44600</v>
      </c>
      <c r="P33" s="102">
        <f t="shared" si="43"/>
        <v>32400</v>
      </c>
      <c r="Q33" s="102">
        <f t="shared" si="43"/>
        <v>36900</v>
      </c>
      <c r="R33" s="102">
        <f t="shared" si="43"/>
        <v>56100</v>
      </c>
      <c r="S33" s="102">
        <f t="shared" si="43"/>
        <v>37600</v>
      </c>
      <c r="T33" s="102">
        <f t="shared" si="43"/>
        <v>50100</v>
      </c>
      <c r="U33" s="102">
        <f t="shared" si="43"/>
        <v>57900</v>
      </c>
      <c r="V33" s="102">
        <f t="shared" si="43"/>
        <v>43800</v>
      </c>
      <c r="W33" s="102">
        <f t="shared" si="43"/>
        <v>63500</v>
      </c>
      <c r="X33" s="103">
        <f t="shared" si="43"/>
        <v>70000</v>
      </c>
      <c r="Y33" s="103">
        <f t="shared" si="43"/>
        <v>50596.5</v>
      </c>
      <c r="Z33" s="103">
        <f t="shared" si="43"/>
        <v>61684.36</v>
      </c>
      <c r="AA33" s="103">
        <f t="shared" si="43"/>
        <v>81950.43</v>
      </c>
      <c r="AB33" s="103">
        <f t="shared" si="43"/>
        <v>63749.55</v>
      </c>
      <c r="AC33" s="103">
        <f t="shared" si="43"/>
        <v>71650.27</v>
      </c>
      <c r="AD33" s="103">
        <f t="shared" si="43"/>
        <v>65590.03</v>
      </c>
      <c r="AE33" s="103">
        <f t="shared" si="43"/>
        <v>28118.14</v>
      </c>
      <c r="AF33" s="103">
        <f t="shared" si="43"/>
        <v>7627.05</v>
      </c>
      <c r="AG33" s="103">
        <f t="shared" si="43"/>
        <v>1565.64</v>
      </c>
      <c r="AH33" s="69">
        <f t="shared" si="43"/>
        <v>0</v>
      </c>
      <c r="AI33" s="104">
        <f t="shared" si="43"/>
        <v>1359.042</v>
      </c>
      <c r="AJ33" s="104">
        <f t="shared" si="43"/>
        <v>0</v>
      </c>
      <c r="AK33" s="104">
        <f t="shared" si="43"/>
        <v>0</v>
      </c>
      <c r="AL33" s="106">
        <f t="shared" ref="AL33:AL35" si="46">W33*$AS33</f>
        <v>69512.82712</v>
      </c>
      <c r="AM33" s="107">
        <f t="shared" ref="AM33:AM35" si="47">X33*$AT33</f>
        <v>72630.75686</v>
      </c>
      <c r="AN33" s="107">
        <f t="shared" ref="AN33:AP33" si="44">AM33*$AT33</f>
        <v>75360.38345</v>
      </c>
      <c r="AO33" s="107">
        <f t="shared" si="44"/>
        <v>78192.59553</v>
      </c>
      <c r="AP33" s="107">
        <f t="shared" si="44"/>
        <v>81131.24849</v>
      </c>
      <c r="AQ33" s="19"/>
      <c r="AR33" s="19" t="s">
        <v>64</v>
      </c>
      <c r="AS33" s="60">
        <f t="shared" ref="AS33:AT33" si="45">(W33/Q33)^(1/6)</f>
        <v>1.094690191</v>
      </c>
      <c r="AT33" s="60">
        <f t="shared" si="45"/>
        <v>1.037582241</v>
      </c>
      <c r="AU33" s="60"/>
    </row>
    <row r="34">
      <c r="A34" s="19" t="s">
        <v>82</v>
      </c>
      <c r="B34" s="4"/>
      <c r="C34" s="4"/>
      <c r="D34" s="4"/>
      <c r="E34" s="4"/>
      <c r="F34" s="4"/>
      <c r="G34" s="102">
        <v>383800.0</v>
      </c>
      <c r="H34" s="102">
        <v>150000.0</v>
      </c>
      <c r="I34" s="102">
        <v>130800.0</v>
      </c>
      <c r="J34" s="102">
        <v>130800.0</v>
      </c>
      <c r="K34" s="102">
        <v>110200.0</v>
      </c>
      <c r="L34" s="102">
        <v>105900.0</v>
      </c>
      <c r="M34" s="102">
        <v>125300.0</v>
      </c>
      <c r="N34" s="102">
        <v>132900.0</v>
      </c>
      <c r="O34" s="102">
        <v>124400.0</v>
      </c>
      <c r="P34" s="102">
        <v>131000.0</v>
      </c>
      <c r="Q34" s="102">
        <v>149200.0</v>
      </c>
      <c r="R34" s="102">
        <v>144600.0</v>
      </c>
      <c r="S34" s="102">
        <v>169500.0</v>
      </c>
      <c r="T34" s="102">
        <v>163000.0</v>
      </c>
      <c r="U34" s="102">
        <v>136600.0</v>
      </c>
      <c r="V34" s="102">
        <v>153500.0</v>
      </c>
      <c r="W34" s="138">
        <v>174600.0</v>
      </c>
      <c r="X34" s="132">
        <v>157200.0</v>
      </c>
      <c r="Y34" s="132">
        <v>175261.73</v>
      </c>
      <c r="Z34" s="132">
        <v>203269.19</v>
      </c>
      <c r="AA34" s="132">
        <v>215523.35</v>
      </c>
      <c r="AB34" s="132">
        <v>220551.36</v>
      </c>
      <c r="AC34" s="132">
        <v>238900.0</v>
      </c>
      <c r="AD34" s="132">
        <v>191931.23</v>
      </c>
      <c r="AE34" s="132">
        <v>70513.91</v>
      </c>
      <c r="AF34" s="132">
        <v>0.0</v>
      </c>
      <c r="AG34" s="132">
        <v>0.0</v>
      </c>
      <c r="AH34" s="132">
        <v>0.0</v>
      </c>
      <c r="AI34" s="133"/>
      <c r="AJ34" s="133"/>
      <c r="AK34" s="133"/>
      <c r="AL34" s="106">
        <f t="shared" si="46"/>
        <v>179235.2704</v>
      </c>
      <c r="AM34" s="107">
        <f t="shared" si="47"/>
        <v>159404.2574</v>
      </c>
      <c r="AN34" s="107">
        <f t="shared" ref="AN34:AP34" si="48">AM34*$AT34</f>
        <v>161639.4229</v>
      </c>
      <c r="AO34" s="107">
        <f t="shared" si="48"/>
        <v>163905.9299</v>
      </c>
      <c r="AP34" s="107">
        <f t="shared" si="48"/>
        <v>166204.2178</v>
      </c>
      <c r="AQ34" s="4"/>
      <c r="AR34" s="4"/>
      <c r="AS34" s="60">
        <f t="shared" ref="AS34:AT34" si="49">(W34/Q34)^(1/6)</f>
        <v>1.026547941</v>
      </c>
      <c r="AT34" s="60">
        <f t="shared" si="49"/>
        <v>1.014021994</v>
      </c>
      <c r="AU34" s="60"/>
    </row>
    <row r="35">
      <c r="A35" s="19" t="s">
        <v>17</v>
      </c>
      <c r="B35" s="4"/>
      <c r="C35" s="4"/>
      <c r="D35" s="4"/>
      <c r="E35" s="4"/>
      <c r="F35" s="4"/>
      <c r="G35" s="102">
        <v>33700.0</v>
      </c>
      <c r="H35" s="102">
        <v>14000.0</v>
      </c>
      <c r="I35" s="102">
        <v>18900.0</v>
      </c>
      <c r="J35" s="102">
        <v>1500.0</v>
      </c>
      <c r="K35" s="102">
        <v>18900.0</v>
      </c>
      <c r="L35" s="102">
        <v>13300.0</v>
      </c>
      <c r="M35" s="102">
        <v>17300.0</v>
      </c>
      <c r="N35" s="102">
        <v>8700.0</v>
      </c>
      <c r="O35" s="102">
        <v>18600.0</v>
      </c>
      <c r="P35" s="102">
        <v>8900.0</v>
      </c>
      <c r="Q35" s="102">
        <v>11000.0</v>
      </c>
      <c r="R35" s="102">
        <v>30800.0</v>
      </c>
      <c r="S35" s="102">
        <v>10900.0</v>
      </c>
      <c r="T35" s="102">
        <v>23100.0</v>
      </c>
      <c r="U35" s="102">
        <v>27200.0</v>
      </c>
      <c r="V35" s="102">
        <v>2000.0</v>
      </c>
      <c r="W35" s="138">
        <v>34700.0</v>
      </c>
      <c r="X35" s="132">
        <v>37200.0</v>
      </c>
      <c r="Y35" s="132">
        <v>19100.0</v>
      </c>
      <c r="Z35" s="132">
        <v>23300.0</v>
      </c>
      <c r="AA35" s="132">
        <v>37200.0</v>
      </c>
      <c r="AB35" s="132">
        <v>24700.0</v>
      </c>
      <c r="AC35" s="132">
        <v>31600.0</v>
      </c>
      <c r="AD35" s="132">
        <v>28900.0</v>
      </c>
      <c r="AE35" s="132">
        <v>1200.0</v>
      </c>
      <c r="AF35" s="132">
        <v>0.0</v>
      </c>
      <c r="AG35" s="132">
        <v>0.0</v>
      </c>
      <c r="AH35" s="132">
        <v>0.0</v>
      </c>
      <c r="AI35" s="133">
        <v>0.0</v>
      </c>
      <c r="AJ35" s="133">
        <v>0.0</v>
      </c>
      <c r="AK35" s="133">
        <v>0.0</v>
      </c>
      <c r="AL35" s="106">
        <f t="shared" si="46"/>
        <v>42022.86</v>
      </c>
      <c r="AM35" s="107">
        <f t="shared" si="47"/>
        <v>38389.13358</v>
      </c>
      <c r="AN35" s="107">
        <f t="shared" ref="AN35:AP35" si="50">AM35*$AT35</f>
        <v>39616.27895</v>
      </c>
      <c r="AO35" s="107">
        <f t="shared" si="50"/>
        <v>40882.6512</v>
      </c>
      <c r="AP35" s="107">
        <f t="shared" si="50"/>
        <v>42189.50424</v>
      </c>
      <c r="AQ35" s="4"/>
      <c r="AR35" s="4"/>
      <c r="AS35" s="60">
        <f t="shared" ref="AS35:AT35" si="51">(W35/Q35)^(1/6)</f>
        <v>1.211033429</v>
      </c>
      <c r="AT35" s="60">
        <f t="shared" si="51"/>
        <v>1.031965956</v>
      </c>
      <c r="AU35" s="60"/>
    </row>
    <row r="36">
      <c r="A36" s="26" t="s">
        <v>18</v>
      </c>
      <c r="B36" s="4"/>
      <c r="C36" s="4"/>
      <c r="D36" s="4"/>
      <c r="E36" s="4"/>
      <c r="F36" s="4"/>
      <c r="G36" s="102">
        <v>74100.0</v>
      </c>
      <c r="H36" s="102">
        <v>15700.0</v>
      </c>
      <c r="I36" s="102">
        <v>9900.0</v>
      </c>
      <c r="J36" s="102">
        <v>15300.0</v>
      </c>
      <c r="K36" s="102">
        <v>12300.0</v>
      </c>
      <c r="L36" s="102">
        <v>7600.0</v>
      </c>
      <c r="M36" s="102">
        <v>8600.0</v>
      </c>
      <c r="N36" s="102">
        <v>15300.0</v>
      </c>
      <c r="O36" s="102">
        <v>13000.0</v>
      </c>
      <c r="P36" s="102">
        <v>9000.0</v>
      </c>
      <c r="Q36" s="102">
        <v>15600.0</v>
      </c>
      <c r="R36" s="102">
        <v>12700.0</v>
      </c>
      <c r="S36" s="102">
        <v>11700.0</v>
      </c>
      <c r="T36" s="102">
        <v>16800.0</v>
      </c>
      <c r="U36" s="102">
        <v>17700.0</v>
      </c>
      <c r="V36" s="102">
        <v>22200.0</v>
      </c>
      <c r="W36" s="138">
        <v>15000.0</v>
      </c>
      <c r="X36" s="132">
        <v>15400.0</v>
      </c>
      <c r="Y36" s="132">
        <v>12917.57</v>
      </c>
      <c r="Z36" s="132">
        <v>23954.06</v>
      </c>
      <c r="AA36" s="132">
        <v>21434.82</v>
      </c>
      <c r="AB36" s="132">
        <v>12654.82</v>
      </c>
      <c r="AC36" s="132">
        <v>23400.0</v>
      </c>
      <c r="AD36" s="132">
        <v>17045.08</v>
      </c>
      <c r="AE36" s="132">
        <v>5899.39</v>
      </c>
      <c r="AF36" s="132">
        <v>0.0</v>
      </c>
      <c r="AG36" s="132">
        <v>0.0</v>
      </c>
      <c r="AH36" s="132">
        <v>0.0</v>
      </c>
      <c r="AI36" s="133">
        <v>0.0</v>
      </c>
      <c r="AJ36" s="133">
        <v>0.0</v>
      </c>
      <c r="AK36" s="133">
        <v>0.0</v>
      </c>
      <c r="AL36" s="106">
        <f>AL34*$AS36</f>
        <v>18521.99326</v>
      </c>
      <c r="AM36" s="107">
        <f t="shared" ref="AM36:AN36" si="52">AM34*$AT36</f>
        <v>16741.9601</v>
      </c>
      <c r="AN36" s="107">
        <f t="shared" si="52"/>
        <v>16976.71576</v>
      </c>
      <c r="AO36" s="107">
        <f t="shared" ref="AO36:AP36" si="53">AO34*$AT36*0.9</f>
        <v>15493.28685</v>
      </c>
      <c r="AP36" s="107">
        <f t="shared" si="53"/>
        <v>15710.53362</v>
      </c>
      <c r="AQ36" s="19"/>
      <c r="AR36" s="19" t="s">
        <v>83</v>
      </c>
      <c r="AS36" s="60">
        <f t="shared" ref="AS36:AT36" si="54">average(R103:W103)</f>
        <v>0.1033389981</v>
      </c>
      <c r="AT36" s="60">
        <f t="shared" si="54"/>
        <v>0.1050283121</v>
      </c>
      <c r="AU36" s="60"/>
    </row>
    <row r="37">
      <c r="A37" s="19" t="s">
        <v>19</v>
      </c>
      <c r="B37" s="4"/>
      <c r="C37" s="4"/>
      <c r="D37" s="4"/>
      <c r="E37" s="4"/>
      <c r="F37" s="4"/>
      <c r="G37" s="102">
        <v>19500.0</v>
      </c>
      <c r="H37" s="102">
        <v>22200.0</v>
      </c>
      <c r="I37" s="102">
        <v>6800.0</v>
      </c>
      <c r="J37" s="102">
        <v>6100.0</v>
      </c>
      <c r="K37" s="102">
        <v>4500.0</v>
      </c>
      <c r="L37" s="102">
        <v>6900.0</v>
      </c>
      <c r="M37" s="102">
        <v>3400.0</v>
      </c>
      <c r="N37" s="102">
        <v>4100.0</v>
      </c>
      <c r="O37" s="102">
        <v>9500.0</v>
      </c>
      <c r="P37" s="102">
        <v>6800.0</v>
      </c>
      <c r="Q37" s="102">
        <v>4500.0</v>
      </c>
      <c r="R37" s="102">
        <v>9300.0</v>
      </c>
      <c r="S37" s="102">
        <v>7400.0</v>
      </c>
      <c r="T37" s="102">
        <v>5200.0</v>
      </c>
      <c r="U37" s="102">
        <v>9000.0</v>
      </c>
      <c r="V37" s="102">
        <v>11800.0</v>
      </c>
      <c r="W37" s="138">
        <v>6700.0</v>
      </c>
      <c r="X37" s="132">
        <v>10800.0</v>
      </c>
      <c r="Y37" s="132">
        <v>10414.15</v>
      </c>
      <c r="Z37" s="132">
        <v>8694.35</v>
      </c>
      <c r="AA37" s="132">
        <v>16002.74</v>
      </c>
      <c r="AB37" s="132">
        <v>12699.98</v>
      </c>
      <c r="AC37" s="132">
        <v>8615.21</v>
      </c>
      <c r="AD37" s="132">
        <v>13484.0</v>
      </c>
      <c r="AE37" s="132">
        <v>9453.57</v>
      </c>
      <c r="AF37" s="132">
        <v>2265.07</v>
      </c>
      <c r="AG37" s="132">
        <v>0.0</v>
      </c>
      <c r="AH37" s="132">
        <v>0.0</v>
      </c>
      <c r="AI37" s="133">
        <f t="shared" ref="AI37:AI39" si="57">AF36*AI104</f>
        <v>0</v>
      </c>
      <c r="AJ37" s="133">
        <v>0.0</v>
      </c>
      <c r="AK37" s="133">
        <v>0.0</v>
      </c>
      <c r="AL37" s="106">
        <f t="shared" ref="AL37:AL39" si="58">W36*$AS37</f>
        <v>7818.645525</v>
      </c>
      <c r="AM37" s="107">
        <f t="shared" ref="AM37:AM39" si="59">X36*$AT37</f>
        <v>8345.014534</v>
      </c>
      <c r="AN37" s="107">
        <f t="shared" ref="AN37:AN39" si="60">AM36*$AT37</f>
        <v>9072.201322</v>
      </c>
      <c r="AO37" s="107">
        <f t="shared" ref="AO37:AP37" si="55">AN36*$AT37*0.9</f>
        <v>8279.470505</v>
      </c>
      <c r="AP37" s="107">
        <f t="shared" si="55"/>
        <v>7556.00867</v>
      </c>
      <c r="AQ37" s="4"/>
      <c r="AR37" s="4"/>
      <c r="AS37" s="60">
        <f t="shared" ref="AS37:AT37" si="56">average(R104:W104)</f>
        <v>0.521243035</v>
      </c>
      <c r="AT37" s="60">
        <f t="shared" si="56"/>
        <v>0.5418840607</v>
      </c>
      <c r="AU37" s="60"/>
    </row>
    <row r="38">
      <c r="A38" s="19" t="s">
        <v>20</v>
      </c>
      <c r="B38" s="4"/>
      <c r="C38" s="4"/>
      <c r="D38" s="4"/>
      <c r="E38" s="4"/>
      <c r="F38" s="4"/>
      <c r="G38" s="102">
        <v>5000.0</v>
      </c>
      <c r="H38" s="102">
        <v>14900.0</v>
      </c>
      <c r="I38" s="102">
        <v>15500.0</v>
      </c>
      <c r="J38" s="102">
        <v>4500.0</v>
      </c>
      <c r="K38" s="102">
        <v>3700.0</v>
      </c>
      <c r="L38" s="102">
        <v>3400.0</v>
      </c>
      <c r="M38" s="102">
        <v>4500.0</v>
      </c>
      <c r="N38" s="102">
        <v>2300.0</v>
      </c>
      <c r="O38" s="102">
        <v>3500.0</v>
      </c>
      <c r="P38" s="102">
        <v>7700.0</v>
      </c>
      <c r="Q38" s="102">
        <v>5800.0</v>
      </c>
      <c r="R38" s="102">
        <v>3300.0</v>
      </c>
      <c r="S38" s="102">
        <v>7600.0</v>
      </c>
      <c r="T38" s="102">
        <v>5000.0</v>
      </c>
      <c r="U38" s="102">
        <v>4000.0</v>
      </c>
      <c r="V38" s="102">
        <v>7800.0</v>
      </c>
      <c r="W38" s="138">
        <v>7100.0</v>
      </c>
      <c r="X38" s="132">
        <v>6600.0</v>
      </c>
      <c r="Y38" s="132">
        <v>8164.78</v>
      </c>
      <c r="Z38" s="132">
        <v>5735.95</v>
      </c>
      <c r="AA38" s="132">
        <v>7312.87</v>
      </c>
      <c r="AB38" s="132">
        <v>13694.75</v>
      </c>
      <c r="AC38" s="132">
        <v>8035.06</v>
      </c>
      <c r="AD38" s="132">
        <v>6160.95</v>
      </c>
      <c r="AE38" s="132">
        <v>11565.18</v>
      </c>
      <c r="AF38" s="132">
        <v>5361.98</v>
      </c>
      <c r="AG38" s="132">
        <v>1565.64</v>
      </c>
      <c r="AH38" s="132">
        <v>0.0</v>
      </c>
      <c r="AI38" s="133">
        <f t="shared" si="57"/>
        <v>1359.042</v>
      </c>
      <c r="AJ38" s="133">
        <v>0.0</v>
      </c>
      <c r="AK38" s="133">
        <v>0.0</v>
      </c>
      <c r="AL38" s="106">
        <f t="shared" si="58"/>
        <v>4984.582988</v>
      </c>
      <c r="AM38" s="107">
        <f t="shared" si="59"/>
        <v>8487.984519</v>
      </c>
      <c r="AN38" s="107">
        <f t="shared" si="60"/>
        <v>6558.551312</v>
      </c>
      <c r="AO38" s="107">
        <f t="shared" ref="AO38:AP38" si="61">AN37*$AT38*0.9</f>
        <v>6417.058698</v>
      </c>
      <c r="AP38" s="107">
        <f t="shared" si="61"/>
        <v>5856.334789</v>
      </c>
      <c r="AQ38" s="4"/>
      <c r="AR38" s="4"/>
      <c r="AS38" s="60">
        <f t="shared" ref="AS38:AT38" si="62">average(R105:W105)</f>
        <v>0.7439676102</v>
      </c>
      <c r="AT38" s="60">
        <f t="shared" si="62"/>
        <v>0.7859244925</v>
      </c>
      <c r="AU38" s="60"/>
    </row>
    <row r="39">
      <c r="A39" s="19" t="s">
        <v>84</v>
      </c>
      <c r="B39" s="4"/>
      <c r="C39" s="4"/>
      <c r="D39" s="4"/>
      <c r="E39" s="4"/>
      <c r="F39" s="4"/>
      <c r="G39" s="102">
        <v>1400.0</v>
      </c>
      <c r="H39" s="102">
        <v>3800.0</v>
      </c>
      <c r="I39" s="102">
        <v>11500.0</v>
      </c>
      <c r="J39" s="102">
        <v>13200.0</v>
      </c>
      <c r="K39" s="102">
        <v>4400.0</v>
      </c>
      <c r="L39" s="102">
        <v>3200.0</v>
      </c>
      <c r="M39" s="102">
        <v>2800.0</v>
      </c>
      <c r="N39" s="102">
        <v>2700.0</v>
      </c>
      <c r="O39" s="102">
        <v>1800.0</v>
      </c>
      <c r="P39" s="102">
        <v>3200.0</v>
      </c>
      <c r="Q39" s="102">
        <v>6200.0</v>
      </c>
      <c r="R39" s="102">
        <v>5400.0</v>
      </c>
      <c r="S39" s="102">
        <v>2900.0</v>
      </c>
      <c r="T39" s="102">
        <v>5000.0</v>
      </c>
      <c r="U39" s="102">
        <v>4600.0</v>
      </c>
      <c r="V39" s="102">
        <v>3300.0</v>
      </c>
      <c r="W39" s="138">
        <v>5000.0</v>
      </c>
      <c r="X39" s="132">
        <v>5000.0</v>
      </c>
      <c r="Y39" s="132">
        <v>5547.26</v>
      </c>
      <c r="Z39" s="132">
        <v>3654.14</v>
      </c>
      <c r="AA39" s="132">
        <v>5347.99</v>
      </c>
      <c r="AB39" s="132">
        <v>6858.04</v>
      </c>
      <c r="AC39" s="132">
        <v>10307.17</v>
      </c>
      <c r="AD39" s="132">
        <v>7372.92</v>
      </c>
      <c r="AE39" s="132">
        <v>5162.99</v>
      </c>
      <c r="AF39" s="132">
        <v>6273.34</v>
      </c>
      <c r="AG39" s="132">
        <v>4492.92</v>
      </c>
      <c r="AH39" s="132">
        <v>1267.9</v>
      </c>
      <c r="AI39" s="133">
        <f t="shared" si="57"/>
        <v>3753.386</v>
      </c>
      <c r="AJ39" s="133">
        <f t="shared" ref="AJ39:AK39" si="63">AG38*AJ106</f>
        <v>1252.512</v>
      </c>
      <c r="AK39" s="133">
        <f t="shared" si="63"/>
        <v>0</v>
      </c>
      <c r="AL39" s="106">
        <f t="shared" si="58"/>
        <v>5743.595575</v>
      </c>
      <c r="AM39" s="107">
        <f t="shared" si="59"/>
        <v>5089.62697</v>
      </c>
      <c r="AN39" s="107">
        <f t="shared" si="60"/>
        <v>6545.556807</v>
      </c>
      <c r="AO39" s="107">
        <f t="shared" ref="AO39:AP39" si="64">AN38*$AT39*0.9</f>
        <v>4551.897224</v>
      </c>
      <c r="AP39" s="107">
        <f t="shared" si="64"/>
        <v>4453.695684</v>
      </c>
      <c r="AQ39" s="4"/>
      <c r="AR39" s="4"/>
      <c r="AS39" s="60">
        <f t="shared" ref="AS39:AT39" si="65">average(R106:W106)</f>
        <v>0.8089571232</v>
      </c>
      <c r="AT39" s="60">
        <f t="shared" si="65"/>
        <v>0.7711556015</v>
      </c>
      <c r="AU39" s="60"/>
    </row>
    <row r="40">
      <c r="A40" s="19" t="s">
        <v>85</v>
      </c>
      <c r="B40" s="4"/>
      <c r="C40" s="4"/>
      <c r="D40" s="4"/>
      <c r="E40" s="4"/>
      <c r="F40" s="4"/>
      <c r="G40" s="102">
        <v>3500.0</v>
      </c>
      <c r="H40" s="102">
        <v>7000.0</v>
      </c>
      <c r="I40" s="102">
        <v>17300.0</v>
      </c>
      <c r="J40" s="102">
        <v>29600.0</v>
      </c>
      <c r="K40" s="102">
        <v>29200.0</v>
      </c>
      <c r="L40" s="102">
        <v>30400.0</v>
      </c>
      <c r="M40" s="102">
        <v>31400.0</v>
      </c>
      <c r="N40" s="102">
        <v>32100.0</v>
      </c>
      <c r="O40" s="102">
        <v>31400.0</v>
      </c>
      <c r="P40" s="102">
        <v>33400.0</v>
      </c>
      <c r="Q40" s="102">
        <v>38100.0</v>
      </c>
      <c r="R40" s="102">
        <v>42100.0</v>
      </c>
      <c r="S40" s="102">
        <v>43100.0</v>
      </c>
      <c r="T40" s="102">
        <v>45500.0</v>
      </c>
      <c r="U40" s="102">
        <v>48400.0</v>
      </c>
      <c r="V40" s="102">
        <v>50000.0</v>
      </c>
      <c r="W40" s="138">
        <v>52500.0</v>
      </c>
      <c r="X40" s="132">
        <v>55700.0</v>
      </c>
      <c r="Y40" s="132">
        <v>55838.38</v>
      </c>
      <c r="Z40" s="132">
        <v>56324.81</v>
      </c>
      <c r="AA40" s="139">
        <v>59844.13</v>
      </c>
      <c r="AB40" s="139">
        <v>65258.98</v>
      </c>
      <c r="AC40" s="139">
        <v>73233.66</v>
      </c>
      <c r="AD40" s="139">
        <v>75890.5</v>
      </c>
      <c r="AE40" s="139">
        <v>77195.07</v>
      </c>
      <c r="AF40" s="139">
        <v>79529.28</v>
      </c>
      <c r="AG40" s="139">
        <v>79444.45</v>
      </c>
      <c r="AH40" s="140">
        <v>77374.2</v>
      </c>
      <c r="AI40" s="133">
        <f t="shared" ref="AI40:AK40" si="66">AF40+AI42</f>
        <v>82344.3195</v>
      </c>
      <c r="AJ40" s="133">
        <f t="shared" si="66"/>
        <v>80383.834</v>
      </c>
      <c r="AK40" s="133">
        <f t="shared" si="66"/>
        <v>76374.2</v>
      </c>
      <c r="AL40" s="106">
        <f>W40*$AS40</f>
        <v>55381.53957</v>
      </c>
      <c r="AM40" s="107">
        <f>X40+AM42</f>
        <v>58312.76921</v>
      </c>
      <c r="AN40" s="107">
        <f t="shared" ref="AN40:AP40" si="67">AM40+AN42</f>
        <v>61672.94264</v>
      </c>
      <c r="AO40" s="107">
        <f t="shared" si="67"/>
        <v>64009.66731</v>
      </c>
      <c r="AP40" s="107">
        <f t="shared" si="67"/>
        <v>66295.98005</v>
      </c>
      <c r="AQ40" s="19"/>
      <c r="AR40" s="19" t="s">
        <v>64</v>
      </c>
      <c r="AS40" s="60">
        <f t="shared" ref="AS40:AT40" si="68">(W40/Q40)^(1/6)</f>
        <v>1.054886468</v>
      </c>
      <c r="AT40" s="60">
        <f t="shared" si="68"/>
        <v>1.04776089</v>
      </c>
      <c r="AU40" s="60"/>
    </row>
    <row r="41">
      <c r="A41" s="19" t="s">
        <v>86</v>
      </c>
      <c r="B41" s="4"/>
      <c r="C41" s="4"/>
      <c r="D41" s="4"/>
      <c r="E41" s="4"/>
      <c r="F41" s="4"/>
      <c r="G41" s="138">
        <v>368000.0</v>
      </c>
      <c r="H41" s="138">
        <v>198200.0</v>
      </c>
      <c r="I41" s="138">
        <v>140100.0</v>
      </c>
      <c r="J41" s="138">
        <v>125400.0</v>
      </c>
      <c r="K41" s="138">
        <v>116600.0</v>
      </c>
      <c r="L41" s="138">
        <v>106400.0</v>
      </c>
      <c r="M41" s="138">
        <v>123700.0</v>
      </c>
      <c r="N41" s="138">
        <v>128900.0</v>
      </c>
      <c r="O41" s="138">
        <v>121700.0</v>
      </c>
      <c r="P41" s="138">
        <v>136900.0</v>
      </c>
      <c r="Q41" s="138">
        <v>136300.0</v>
      </c>
      <c r="R41" s="138">
        <v>141200.0</v>
      </c>
      <c r="S41" s="138">
        <v>166700.0</v>
      </c>
      <c r="T41" s="138">
        <v>160800.0</v>
      </c>
      <c r="U41" s="138">
        <v>132500.0</v>
      </c>
      <c r="V41" s="138">
        <v>143500.0</v>
      </c>
      <c r="W41" s="138">
        <v>152500.0</v>
      </c>
      <c r="X41" s="132">
        <v>150900.0</v>
      </c>
      <c r="Y41" s="132">
        <v>196800.0</v>
      </c>
      <c r="Z41" s="132">
        <v>190687.25</v>
      </c>
      <c r="AA41" s="132">
        <v>190744.51</v>
      </c>
      <c r="AB41" s="132">
        <v>236074.22</v>
      </c>
      <c r="AC41" s="132">
        <v>223324.6</v>
      </c>
      <c r="AD41" s="132">
        <v>191752.06</v>
      </c>
      <c r="AE41" s="132">
        <v>103379.17</v>
      </c>
      <c r="AF41" s="132">
        <v>12766.52</v>
      </c>
      <c r="AG41" s="132">
        <v>4018.09</v>
      </c>
      <c r="AH41" s="132">
        <v>1929.92</v>
      </c>
      <c r="AI41" s="133"/>
      <c r="AJ41" s="133"/>
      <c r="AK41" s="133">
        <v>1000.0</v>
      </c>
      <c r="AL41" s="106"/>
      <c r="AM41" s="107">
        <f>Y41*$AT$41</f>
        <v>198991.3437</v>
      </c>
      <c r="AN41" s="107">
        <f t="shared" ref="AN41:AP41" si="69">AM41*$AT41</f>
        <v>201207.0877</v>
      </c>
      <c r="AO41" s="107">
        <f t="shared" si="69"/>
        <v>203447.5038</v>
      </c>
      <c r="AP41" s="107">
        <f t="shared" si="69"/>
        <v>205712.8666</v>
      </c>
      <c r="AQ41" s="19"/>
      <c r="AR41" s="19"/>
      <c r="AS41" s="60"/>
      <c r="AT41" s="60">
        <f>(X41/R41)^(1/6)</f>
        <v>1.011134876</v>
      </c>
      <c r="AU41" s="60"/>
    </row>
    <row r="42">
      <c r="A42" s="21" t="s">
        <v>87</v>
      </c>
      <c r="B42" s="23"/>
      <c r="C42" s="23"/>
      <c r="D42" s="23"/>
      <c r="E42" s="23"/>
      <c r="F42" s="23"/>
      <c r="G42" s="141"/>
      <c r="H42" s="141">
        <f t="shared" ref="H42:AH42" si="70">H40-G40</f>
        <v>3500</v>
      </c>
      <c r="I42" s="141">
        <f t="shared" si="70"/>
        <v>10300</v>
      </c>
      <c r="J42" s="141">
        <f t="shared" si="70"/>
        <v>12300</v>
      </c>
      <c r="K42" s="141">
        <f t="shared" si="70"/>
        <v>-400</v>
      </c>
      <c r="L42" s="141">
        <f t="shared" si="70"/>
        <v>1200</v>
      </c>
      <c r="M42" s="141">
        <f t="shared" si="70"/>
        <v>1000</v>
      </c>
      <c r="N42" s="141">
        <f t="shared" si="70"/>
        <v>700</v>
      </c>
      <c r="O42" s="141">
        <f t="shared" si="70"/>
        <v>-700</v>
      </c>
      <c r="P42" s="141">
        <f t="shared" si="70"/>
        <v>2000</v>
      </c>
      <c r="Q42" s="141">
        <f t="shared" si="70"/>
        <v>4700</v>
      </c>
      <c r="R42" s="141">
        <f t="shared" si="70"/>
        <v>4000</v>
      </c>
      <c r="S42" s="141">
        <f t="shared" si="70"/>
        <v>1000</v>
      </c>
      <c r="T42" s="141">
        <f t="shared" si="70"/>
        <v>2400</v>
      </c>
      <c r="U42" s="141">
        <f t="shared" si="70"/>
        <v>2900</v>
      </c>
      <c r="V42" s="141">
        <f t="shared" si="70"/>
        <v>1600</v>
      </c>
      <c r="W42" s="141">
        <f t="shared" si="70"/>
        <v>2500</v>
      </c>
      <c r="X42" s="108">
        <f t="shared" si="70"/>
        <v>3200</v>
      </c>
      <c r="Y42" s="108">
        <f t="shared" si="70"/>
        <v>138.38</v>
      </c>
      <c r="Z42" s="108">
        <f t="shared" si="70"/>
        <v>486.43</v>
      </c>
      <c r="AA42" s="142">
        <f t="shared" si="70"/>
        <v>3519.32</v>
      </c>
      <c r="AB42" s="142">
        <f t="shared" si="70"/>
        <v>5414.85</v>
      </c>
      <c r="AC42" s="142">
        <f t="shared" si="70"/>
        <v>7974.68</v>
      </c>
      <c r="AD42" s="142">
        <f t="shared" si="70"/>
        <v>2656.84</v>
      </c>
      <c r="AE42" s="142">
        <f t="shared" si="70"/>
        <v>1304.57</v>
      </c>
      <c r="AF42" s="142">
        <f t="shared" si="70"/>
        <v>2334.21</v>
      </c>
      <c r="AG42" s="142">
        <f t="shared" si="70"/>
        <v>-84.83</v>
      </c>
      <c r="AH42" s="143">
        <f t="shared" si="70"/>
        <v>-2070.25</v>
      </c>
      <c r="AI42" s="109">
        <f t="shared" ref="AI42:AJ42" si="71">0.75*AI39</f>
        <v>2815.0395</v>
      </c>
      <c r="AJ42" s="109">
        <f t="shared" si="71"/>
        <v>939.384</v>
      </c>
      <c r="AK42" s="109">
        <f>AK39-AK41</f>
        <v>-1000</v>
      </c>
      <c r="AL42" s="144">
        <f>AL40-W40</f>
        <v>2881.539572</v>
      </c>
      <c r="AM42" s="145">
        <f t="shared" ref="AM42:AP42" si="72">AM39*$AT42</f>
        <v>2612.769212</v>
      </c>
      <c r="AN42" s="145">
        <f t="shared" si="72"/>
        <v>3360.173427</v>
      </c>
      <c r="AO42" s="145">
        <f t="shared" si="72"/>
        <v>2336.724674</v>
      </c>
      <c r="AP42" s="145">
        <f t="shared" si="72"/>
        <v>2286.312736</v>
      </c>
      <c r="AQ42" s="23"/>
      <c r="AR42" s="23"/>
      <c r="AS42" s="60">
        <f>(W42/Q42)^(1/6)</f>
        <v>0.9001337075</v>
      </c>
      <c r="AT42" s="60">
        <f>sumproduct(S42:X42,1/S39:X39)/6</f>
        <v>0.5133518089</v>
      </c>
      <c r="AU42" s="60"/>
    </row>
    <row r="43">
      <c r="A43" s="137" t="s">
        <v>22</v>
      </c>
      <c r="B43" s="4"/>
      <c r="C43" s="4"/>
      <c r="D43" s="4"/>
      <c r="E43" s="4"/>
      <c r="F43" s="4"/>
      <c r="G43" s="4"/>
      <c r="H43" s="4"/>
      <c r="I43" s="4"/>
      <c r="J43" s="4"/>
      <c r="K43" s="4"/>
      <c r="L43" s="4"/>
      <c r="M43" s="4"/>
      <c r="N43" s="4"/>
      <c r="O43" s="4"/>
      <c r="P43" s="4"/>
      <c r="Q43" s="4"/>
      <c r="R43" s="4"/>
      <c r="S43" s="4"/>
      <c r="T43" s="4"/>
      <c r="U43" s="4"/>
      <c r="V43" s="4"/>
      <c r="W43" s="4"/>
      <c r="X43" s="116"/>
      <c r="Y43" s="116"/>
      <c r="Z43" s="116"/>
      <c r="AA43" s="116"/>
      <c r="AB43" s="116"/>
      <c r="AC43" s="116"/>
      <c r="AD43" s="116"/>
      <c r="AE43" s="116"/>
      <c r="AF43" s="116"/>
      <c r="AG43" s="116"/>
      <c r="AH43" s="116"/>
      <c r="AI43" s="117"/>
      <c r="AJ43" s="117"/>
      <c r="AK43" s="117"/>
      <c r="AL43" s="118"/>
      <c r="AM43" s="119"/>
      <c r="AN43" s="119"/>
      <c r="AO43" s="119"/>
      <c r="AP43" s="119"/>
      <c r="AQ43" s="4"/>
      <c r="AR43" s="4"/>
      <c r="AS43" s="60"/>
      <c r="AT43" s="60"/>
      <c r="AU43" s="60"/>
    </row>
    <row r="44">
      <c r="A44" s="19" t="s">
        <v>81</v>
      </c>
      <c r="B44" s="4"/>
      <c r="C44" s="4"/>
      <c r="D44" s="4"/>
      <c r="E44" s="4"/>
      <c r="F44" s="4"/>
      <c r="G44" s="102">
        <f t="shared" ref="G44:U44" si="73">sum(G46:G49)</f>
        <v>161900</v>
      </c>
      <c r="H44" s="102">
        <f t="shared" si="73"/>
        <v>244900</v>
      </c>
      <c r="I44" s="102">
        <f t="shared" si="73"/>
        <v>308900</v>
      </c>
      <c r="J44" s="102">
        <f t="shared" si="73"/>
        <v>311800</v>
      </c>
      <c r="K44" s="102">
        <f t="shared" si="73"/>
        <v>374200</v>
      </c>
      <c r="L44" s="102">
        <f t="shared" si="73"/>
        <v>392800</v>
      </c>
      <c r="M44" s="102">
        <f t="shared" si="73"/>
        <v>469400</v>
      </c>
      <c r="N44" s="102">
        <f t="shared" si="73"/>
        <v>468500</v>
      </c>
      <c r="O44" s="102">
        <f t="shared" si="73"/>
        <v>521300</v>
      </c>
      <c r="P44" s="102">
        <f t="shared" si="73"/>
        <v>508100</v>
      </c>
      <c r="Q44" s="102">
        <f t="shared" si="73"/>
        <v>641900</v>
      </c>
      <c r="R44" s="102">
        <f t="shared" si="73"/>
        <v>692000</v>
      </c>
      <c r="S44" s="102">
        <f t="shared" si="73"/>
        <v>712200</v>
      </c>
      <c r="T44" s="102">
        <f t="shared" si="73"/>
        <v>840600</v>
      </c>
      <c r="U44" s="102">
        <f t="shared" si="73"/>
        <v>940000</v>
      </c>
      <c r="V44" s="102">
        <f>sum(V46:V49)+213600-V47</f>
        <v>926700</v>
      </c>
      <c r="W44" s="102">
        <f t="shared" ref="W44:AK44" si="74">sum(W46:W49)</f>
        <v>985200</v>
      </c>
      <c r="X44" s="103">
        <f t="shared" si="74"/>
        <v>1059200</v>
      </c>
      <c r="Y44" s="103">
        <f t="shared" si="74"/>
        <v>1021738.66</v>
      </c>
      <c r="Z44" s="103">
        <f t="shared" si="74"/>
        <v>1225910.11</v>
      </c>
      <c r="AA44" s="103">
        <f t="shared" si="74"/>
        <v>1291057.6</v>
      </c>
      <c r="AB44" s="103">
        <f t="shared" si="74"/>
        <v>1264268.41</v>
      </c>
      <c r="AC44" s="103">
        <f t="shared" si="74"/>
        <v>1423936.56</v>
      </c>
      <c r="AD44" s="103">
        <f t="shared" si="74"/>
        <v>1293137.07</v>
      </c>
      <c r="AE44" s="103">
        <f t="shared" si="74"/>
        <v>385208.37</v>
      </c>
      <c r="AF44" s="103">
        <f t="shared" si="74"/>
        <v>113104.09</v>
      </c>
      <c r="AG44" s="103">
        <f t="shared" si="74"/>
        <v>30121.89</v>
      </c>
      <c r="AH44" s="69">
        <f t="shared" si="74"/>
        <v>387.18</v>
      </c>
      <c r="AI44" s="104">
        <f t="shared" si="74"/>
        <v>31520.637</v>
      </c>
      <c r="AJ44" s="104">
        <f t="shared" si="74"/>
        <v>439.44</v>
      </c>
      <c r="AK44" s="104">
        <f t="shared" si="74"/>
        <v>0</v>
      </c>
      <c r="AL44" s="106">
        <f t="shared" ref="AL44:AL46" si="77">W44*$AS44</f>
        <v>1058117.526</v>
      </c>
      <c r="AM44" s="107">
        <f t="shared" ref="AM44:AM46" si="78">X44*$AT44</f>
        <v>1137077.201</v>
      </c>
      <c r="AN44" s="107">
        <f t="shared" ref="AN44:AP44" si="75">AM44*$AT44</f>
        <v>1220680.288</v>
      </c>
      <c r="AO44" s="107">
        <f t="shared" si="75"/>
        <v>1310430.253</v>
      </c>
      <c r="AP44" s="107">
        <f t="shared" si="75"/>
        <v>1406779.045</v>
      </c>
      <c r="AQ44" s="19"/>
      <c r="AR44" s="19" t="s">
        <v>64</v>
      </c>
      <c r="AS44" s="60">
        <f t="shared" ref="AS44:AT44" si="76">(W44/Q44)^(1/6)</f>
        <v>1.074012917</v>
      </c>
      <c r="AT44" s="60">
        <f t="shared" si="76"/>
        <v>1.073524548</v>
      </c>
      <c r="AU44" s="60"/>
    </row>
    <row r="45">
      <c r="A45" s="19" t="s">
        <v>82</v>
      </c>
      <c r="B45" s="4"/>
      <c r="C45" s="4"/>
      <c r="D45" s="4"/>
      <c r="E45" s="4"/>
      <c r="F45" s="4"/>
      <c r="G45" s="102">
        <v>113300.0</v>
      </c>
      <c r="H45" s="102">
        <v>433400.0</v>
      </c>
      <c r="I45" s="102">
        <v>754200.0</v>
      </c>
      <c r="J45" s="102">
        <v>986900.0</v>
      </c>
      <c r="K45" s="102">
        <v>839200.0</v>
      </c>
      <c r="L45" s="102">
        <v>890700.0</v>
      </c>
      <c r="M45" s="102">
        <v>1164300.0</v>
      </c>
      <c r="N45" s="102">
        <v>1276400.0</v>
      </c>
      <c r="O45" s="102">
        <v>1254000.0</v>
      </c>
      <c r="P45" s="102">
        <v>1368700.0</v>
      </c>
      <c r="Q45" s="102">
        <v>1541400.0</v>
      </c>
      <c r="R45" s="102">
        <v>1570600.0</v>
      </c>
      <c r="S45" s="102">
        <v>1723300.0</v>
      </c>
      <c r="T45" s="102">
        <v>1784200.0</v>
      </c>
      <c r="U45" s="102">
        <v>1599400.0</v>
      </c>
      <c r="V45" s="102">
        <v>1801200.0</v>
      </c>
      <c r="W45" s="138">
        <v>2257300.0</v>
      </c>
      <c r="X45" s="132">
        <v>2215300.0</v>
      </c>
      <c r="Y45" s="132">
        <v>2512667.33</v>
      </c>
      <c r="Z45" s="132">
        <v>2812083.96</v>
      </c>
      <c r="AA45" s="132">
        <v>2635173.62</v>
      </c>
      <c r="AB45" s="132">
        <v>2652663.67</v>
      </c>
      <c r="AC45" s="132">
        <v>3041400.0</v>
      </c>
      <c r="AD45" s="132">
        <v>2539106.0</v>
      </c>
      <c r="AE45" s="132">
        <v>656237.66</v>
      </c>
      <c r="AF45" s="132">
        <v>0.0</v>
      </c>
      <c r="AG45" s="132">
        <v>0.0</v>
      </c>
      <c r="AH45" s="132">
        <v>0.0</v>
      </c>
      <c r="AI45" s="133"/>
      <c r="AJ45" s="133"/>
      <c r="AK45" s="133"/>
      <c r="AL45" s="106">
        <f t="shared" si="77"/>
        <v>2405479.182</v>
      </c>
      <c r="AM45" s="107">
        <f t="shared" si="78"/>
        <v>2345994.772</v>
      </c>
      <c r="AN45" s="107">
        <f t="shared" ref="AN45:AP45" si="79">AM45*$AT45</f>
        <v>2484400.067</v>
      </c>
      <c r="AO45" s="107">
        <f t="shared" si="79"/>
        <v>2630970.78</v>
      </c>
      <c r="AP45" s="107">
        <f t="shared" si="79"/>
        <v>2786188.64</v>
      </c>
      <c r="AQ45" s="4"/>
      <c r="AR45" s="4"/>
      <c r="AS45" s="60">
        <f t="shared" ref="AS45:AT45" si="80">(W45/Q45)^(1/6)</f>
        <v>1.065644435</v>
      </c>
      <c r="AT45" s="60">
        <f t="shared" si="80"/>
        <v>1.058996421</v>
      </c>
      <c r="AU45" s="60"/>
    </row>
    <row r="46">
      <c r="A46" s="19" t="s">
        <v>17</v>
      </c>
      <c r="B46" s="4"/>
      <c r="C46" s="4"/>
      <c r="D46" s="4"/>
      <c r="E46" s="4"/>
      <c r="F46" s="4"/>
      <c r="G46" s="102">
        <v>135000.0</v>
      </c>
      <c r="H46" s="102">
        <v>199500.0</v>
      </c>
      <c r="I46" s="102">
        <v>243800.0</v>
      </c>
      <c r="J46" s="102">
        <v>207700.0</v>
      </c>
      <c r="K46" s="102">
        <v>291800.0</v>
      </c>
      <c r="L46" s="102">
        <v>312400.0</v>
      </c>
      <c r="M46" s="102">
        <v>382700.0</v>
      </c>
      <c r="N46" s="102">
        <v>352800.0</v>
      </c>
      <c r="O46" s="102">
        <v>384400.0</v>
      </c>
      <c r="P46" s="102">
        <v>374600.0</v>
      </c>
      <c r="Q46" s="102">
        <v>497700.0</v>
      </c>
      <c r="R46" s="102">
        <v>528600.0</v>
      </c>
      <c r="S46" s="102">
        <v>535400.0</v>
      </c>
      <c r="T46" s="138">
        <v>631800.0</v>
      </c>
      <c r="U46" s="102">
        <v>663000.0</v>
      </c>
      <c r="V46" s="102">
        <v>573300.0</v>
      </c>
      <c r="W46" s="138">
        <v>774400.0</v>
      </c>
      <c r="X46" s="132">
        <v>845200.0</v>
      </c>
      <c r="Y46" s="132">
        <v>785400.0</v>
      </c>
      <c r="Z46" s="132">
        <v>914700.0</v>
      </c>
      <c r="AA46" s="132">
        <v>965800.0</v>
      </c>
      <c r="AB46" s="132">
        <v>951600.0</v>
      </c>
      <c r="AC46" s="132">
        <v>1049600.0</v>
      </c>
      <c r="AD46" s="132">
        <v>960900.0</v>
      </c>
      <c r="AE46" s="132">
        <v>109400.0</v>
      </c>
      <c r="AF46" s="132">
        <v>0.0</v>
      </c>
      <c r="AG46" s="132">
        <v>0.0</v>
      </c>
      <c r="AH46" s="132">
        <v>0.0</v>
      </c>
      <c r="AI46" s="133">
        <v>0.0</v>
      </c>
      <c r="AJ46" s="133">
        <v>0.0</v>
      </c>
      <c r="AK46" s="133">
        <v>0.0</v>
      </c>
      <c r="AL46" s="106">
        <f t="shared" si="77"/>
        <v>833613.9268</v>
      </c>
      <c r="AM46" s="107">
        <f t="shared" si="78"/>
        <v>913969.1636</v>
      </c>
      <c r="AN46" s="107">
        <f t="shared" ref="AN46:AP46" si="81">AM46*$AT46</f>
        <v>988333.6867</v>
      </c>
      <c r="AO46" s="107">
        <f t="shared" si="81"/>
        <v>1068748.832</v>
      </c>
      <c r="AP46" s="107">
        <f t="shared" si="81"/>
        <v>1155706.905</v>
      </c>
      <c r="AQ46" s="4"/>
      <c r="AR46" s="4"/>
      <c r="AS46" s="60">
        <f t="shared" ref="AS46:AT46" si="82">(W46/Q46)^(1/6)</f>
        <v>1.076464265</v>
      </c>
      <c r="AT46" s="60">
        <f t="shared" si="82"/>
        <v>1.081364368</v>
      </c>
      <c r="AU46" s="60"/>
    </row>
    <row r="47">
      <c r="A47" s="26" t="s">
        <v>18</v>
      </c>
      <c r="B47" s="4"/>
      <c r="C47" s="4"/>
      <c r="D47" s="4"/>
      <c r="E47" s="4"/>
      <c r="F47" s="4"/>
      <c r="G47" s="102">
        <v>25600.0</v>
      </c>
      <c r="H47" s="102">
        <v>39700.0</v>
      </c>
      <c r="I47" s="102">
        <v>45500.0</v>
      </c>
      <c r="J47" s="102">
        <v>74700.0</v>
      </c>
      <c r="K47" s="102">
        <v>54300.0</v>
      </c>
      <c r="L47" s="102">
        <v>48000.0</v>
      </c>
      <c r="M47" s="102">
        <v>60300.0</v>
      </c>
      <c r="N47" s="102">
        <v>89000.0</v>
      </c>
      <c r="O47" s="102">
        <v>81500.0</v>
      </c>
      <c r="P47" s="102">
        <v>72300.0</v>
      </c>
      <c r="Q47" s="102">
        <v>98600.0</v>
      </c>
      <c r="R47" s="102">
        <v>97300.0</v>
      </c>
      <c r="S47" s="102">
        <v>102400.0</v>
      </c>
      <c r="T47" s="102">
        <v>145700.0</v>
      </c>
      <c r="U47" s="102">
        <v>168300.0</v>
      </c>
      <c r="V47" s="138">
        <v>134800.0</v>
      </c>
      <c r="W47" s="138">
        <v>111100.0</v>
      </c>
      <c r="X47" s="132">
        <f>108300</f>
        <v>108300</v>
      </c>
      <c r="Y47" s="132">
        <v>113316.98</v>
      </c>
      <c r="Z47" s="132">
        <v>198162.06</v>
      </c>
      <c r="AA47" s="132">
        <v>164606.75</v>
      </c>
      <c r="AB47" s="132">
        <v>131010.87</v>
      </c>
      <c r="AC47" s="132">
        <v>218200.0</v>
      </c>
      <c r="AD47" s="132">
        <v>158546.46</v>
      </c>
      <c r="AE47" s="132">
        <v>90907.16</v>
      </c>
      <c r="AF47" s="132">
        <v>1035.13</v>
      </c>
      <c r="AG47" s="132">
        <v>0.0</v>
      </c>
      <c r="AH47" s="132">
        <v>0.0</v>
      </c>
      <c r="AI47" s="133">
        <v>0.0</v>
      </c>
      <c r="AJ47" s="133">
        <v>0.0</v>
      </c>
      <c r="AK47" s="133">
        <v>0.0</v>
      </c>
      <c r="AL47" s="106">
        <f>AL45*$AS47</f>
        <v>173321.5998</v>
      </c>
      <c r="AM47" s="107">
        <f t="shared" ref="AM47:AN47" si="83">AM45*$AT47</f>
        <v>163927.7375</v>
      </c>
      <c r="AN47" s="107">
        <f t="shared" si="83"/>
        <v>173598.8873</v>
      </c>
      <c r="AO47" s="107">
        <f t="shared" ref="AO47:AP47" si="84">AO45*$AT47*0.9</f>
        <v>165456.5403</v>
      </c>
      <c r="AP47" s="107">
        <f t="shared" si="84"/>
        <v>175217.8841</v>
      </c>
      <c r="AQ47" s="19"/>
      <c r="AR47" s="19" t="s">
        <v>83</v>
      </c>
      <c r="AS47" s="60">
        <f t="shared" ref="AS47:AT47" si="85">average(R108:W108)</f>
        <v>0.07205283714</v>
      </c>
      <c r="AT47" s="60">
        <f t="shared" si="85"/>
        <v>0.06987557665</v>
      </c>
      <c r="AU47" s="60"/>
    </row>
    <row r="48">
      <c r="A48" s="19" t="s">
        <v>19</v>
      </c>
      <c r="B48" s="4"/>
      <c r="C48" s="4"/>
      <c r="D48" s="4"/>
      <c r="E48" s="4"/>
      <c r="F48" s="4"/>
      <c r="G48" s="102">
        <v>1100.0</v>
      </c>
      <c r="H48" s="102">
        <v>5000.0</v>
      </c>
      <c r="I48" s="102">
        <v>16400.0</v>
      </c>
      <c r="J48" s="102">
        <v>17300.0</v>
      </c>
      <c r="K48" s="102">
        <v>15400.0</v>
      </c>
      <c r="L48" s="102">
        <v>21000.0</v>
      </c>
      <c r="M48" s="102">
        <v>12600.0</v>
      </c>
      <c r="N48" s="102">
        <v>17500.0</v>
      </c>
      <c r="O48" s="102">
        <v>40400.0</v>
      </c>
      <c r="P48" s="102">
        <v>27300.0</v>
      </c>
      <c r="Q48" s="102">
        <v>26800.0</v>
      </c>
      <c r="R48" s="102">
        <v>44400.0</v>
      </c>
      <c r="S48" s="102">
        <v>38600.0</v>
      </c>
      <c r="T48" s="102">
        <v>35800.0</v>
      </c>
      <c r="U48" s="102">
        <v>80300.0</v>
      </c>
      <c r="V48" s="102">
        <v>74400.0</v>
      </c>
      <c r="W48" s="138">
        <v>51300.0</v>
      </c>
      <c r="X48" s="132">
        <f>67600</f>
        <v>67600</v>
      </c>
      <c r="Y48" s="132">
        <v>74077.24</v>
      </c>
      <c r="Z48" s="132">
        <v>65666.14</v>
      </c>
      <c r="AA48" s="132">
        <v>106999.54</v>
      </c>
      <c r="AB48" s="132">
        <v>95091.82</v>
      </c>
      <c r="AC48" s="132">
        <v>92049.67</v>
      </c>
      <c r="AD48" s="132">
        <v>108844.24</v>
      </c>
      <c r="AE48" s="132">
        <v>98115.44</v>
      </c>
      <c r="AF48" s="132">
        <v>38753.84</v>
      </c>
      <c r="AG48" s="132">
        <v>549.3</v>
      </c>
      <c r="AH48" s="132">
        <v>0.0</v>
      </c>
      <c r="AI48" s="133">
        <f t="shared" ref="AI48:AI50" si="89">AF47*AI109</f>
        <v>517.565</v>
      </c>
      <c r="AJ48" s="133">
        <f t="shared" ref="AJ48:AK48" si="86">AI47*AJ109</f>
        <v>0</v>
      </c>
      <c r="AK48" s="133">
        <f t="shared" si="86"/>
        <v>0</v>
      </c>
      <c r="AL48" s="106">
        <f t="shared" ref="AL48:AL50" si="90">W47*$AS48</f>
        <v>47595.03327</v>
      </c>
      <c r="AM48" s="107">
        <f t="shared" ref="AM48:AM50" si="91">X47*$AT48</f>
        <v>49250.24487</v>
      </c>
      <c r="AN48" s="107">
        <f t="shared" ref="AN48:AN50" si="92">AM47*$AT48</f>
        <v>74547.37961</v>
      </c>
      <c r="AO48" s="107">
        <f t="shared" ref="AO48:AP48" si="87">AN47*$AT48*0.9</f>
        <v>71050.86739</v>
      </c>
      <c r="AP48" s="107">
        <f t="shared" si="87"/>
        <v>67718.35285</v>
      </c>
      <c r="AQ48" s="4"/>
      <c r="AR48" s="4"/>
      <c r="AS48" s="60">
        <f t="shared" ref="AS48:AT48" si="88">average(R109:W109)</f>
        <v>0.4283981392</v>
      </c>
      <c r="AT48" s="60">
        <f t="shared" si="88"/>
        <v>0.4547575703</v>
      </c>
      <c r="AU48" s="60"/>
    </row>
    <row r="49">
      <c r="A49" s="19" t="s">
        <v>20</v>
      </c>
      <c r="B49" s="4"/>
      <c r="C49" s="4"/>
      <c r="D49" s="4"/>
      <c r="E49" s="4"/>
      <c r="F49" s="4"/>
      <c r="G49" s="102">
        <v>200.0</v>
      </c>
      <c r="H49" s="102">
        <v>700.0</v>
      </c>
      <c r="I49" s="102">
        <v>3200.0</v>
      </c>
      <c r="J49" s="102">
        <v>12100.0</v>
      </c>
      <c r="K49" s="102">
        <v>12700.0</v>
      </c>
      <c r="L49" s="102">
        <v>11400.0</v>
      </c>
      <c r="M49" s="102">
        <v>13800.0</v>
      </c>
      <c r="N49" s="102">
        <v>9200.0</v>
      </c>
      <c r="O49" s="102">
        <v>15000.0</v>
      </c>
      <c r="P49" s="102">
        <v>33900.0</v>
      </c>
      <c r="Q49" s="102">
        <v>18800.0</v>
      </c>
      <c r="R49" s="102">
        <v>21700.0</v>
      </c>
      <c r="S49" s="102">
        <v>35800.0</v>
      </c>
      <c r="T49" s="102">
        <v>27300.0</v>
      </c>
      <c r="U49" s="102">
        <v>28400.0</v>
      </c>
      <c r="V49" s="102">
        <v>65400.0</v>
      </c>
      <c r="W49" s="138">
        <v>48400.0</v>
      </c>
      <c r="X49" s="132">
        <f>38100</f>
        <v>38100</v>
      </c>
      <c r="Y49" s="132">
        <v>48944.44</v>
      </c>
      <c r="Z49" s="132">
        <v>47381.91</v>
      </c>
      <c r="AA49" s="132">
        <v>53651.31</v>
      </c>
      <c r="AB49" s="132">
        <v>86565.72</v>
      </c>
      <c r="AC49" s="132">
        <v>64086.89</v>
      </c>
      <c r="AD49" s="132">
        <v>64846.37</v>
      </c>
      <c r="AE49" s="132">
        <v>86785.77</v>
      </c>
      <c r="AF49" s="132">
        <v>73315.12</v>
      </c>
      <c r="AG49" s="132">
        <v>29572.59</v>
      </c>
      <c r="AH49" s="132">
        <v>387.18</v>
      </c>
      <c r="AI49" s="133">
        <f t="shared" si="89"/>
        <v>31003.072</v>
      </c>
      <c r="AJ49" s="133">
        <f t="shared" ref="AJ49:AJ50" si="95">AG48*AJ110</f>
        <v>439.44</v>
      </c>
      <c r="AK49" s="133">
        <f>AJ48*AK110</f>
        <v>0</v>
      </c>
      <c r="AL49" s="106">
        <f t="shared" si="90"/>
        <v>39172.17757</v>
      </c>
      <c r="AM49" s="107">
        <f t="shared" si="91"/>
        <v>50863.70244</v>
      </c>
      <c r="AN49" s="107">
        <f t="shared" si="92"/>
        <v>37056.94971</v>
      </c>
      <c r="AO49" s="107">
        <f t="shared" ref="AO49:AP49" si="93">AN48*$AT49*0.9</f>
        <v>50481.95505</v>
      </c>
      <c r="AP49" s="107">
        <f t="shared" si="93"/>
        <v>48114.18875</v>
      </c>
      <c r="AQ49" s="4"/>
      <c r="AR49" s="4"/>
      <c r="AS49" s="60">
        <f t="shared" ref="AS49:AT49" si="94">average(R110:W110)</f>
        <v>0.7635902061</v>
      </c>
      <c r="AT49" s="60">
        <f t="shared" si="94"/>
        <v>0.7524216338</v>
      </c>
      <c r="AU49" s="60"/>
    </row>
    <row r="50">
      <c r="A50" s="19" t="s">
        <v>84</v>
      </c>
      <c r="B50" s="4"/>
      <c r="C50" s="4"/>
      <c r="D50" s="4"/>
      <c r="E50" s="4"/>
      <c r="F50" s="4"/>
      <c r="G50" s="146"/>
      <c r="H50" s="102">
        <v>100.0</v>
      </c>
      <c r="I50" s="102">
        <v>600.0</v>
      </c>
      <c r="J50" s="102">
        <v>2400.0</v>
      </c>
      <c r="K50" s="102">
        <v>10400.0</v>
      </c>
      <c r="L50" s="102">
        <v>11000.0</v>
      </c>
      <c r="M50" s="102">
        <v>10900.0</v>
      </c>
      <c r="N50" s="102">
        <v>10200.0</v>
      </c>
      <c r="O50" s="102">
        <v>7700.0</v>
      </c>
      <c r="P50" s="102">
        <v>13200.0</v>
      </c>
      <c r="Q50" s="102">
        <v>27000.0</v>
      </c>
      <c r="R50" s="102">
        <v>16200.0</v>
      </c>
      <c r="S50" s="102">
        <v>19700.0</v>
      </c>
      <c r="T50" s="102">
        <v>25000.0</v>
      </c>
      <c r="U50" s="102">
        <v>23300.0</v>
      </c>
      <c r="V50" s="102">
        <v>25100.0</v>
      </c>
      <c r="W50" s="138">
        <v>46200.0</v>
      </c>
      <c r="X50" s="132">
        <f>37000</f>
        <v>37000</v>
      </c>
      <c r="Y50" s="132">
        <v>34038.25</v>
      </c>
      <c r="Z50" s="132">
        <v>29654.89</v>
      </c>
      <c r="AA50" s="132">
        <v>41816.13</v>
      </c>
      <c r="AB50" s="132">
        <v>45768.5</v>
      </c>
      <c r="AC50" s="132">
        <v>65890.74</v>
      </c>
      <c r="AD50" s="132">
        <v>54172.5</v>
      </c>
      <c r="AE50" s="132">
        <v>53718.49</v>
      </c>
      <c r="AF50" s="132">
        <v>74439.2</v>
      </c>
      <c r="AG50" s="132">
        <v>57335.56</v>
      </c>
      <c r="AH50" s="132">
        <v>24981.44</v>
      </c>
      <c r="AI50" s="133">
        <f t="shared" si="89"/>
        <v>65983.608</v>
      </c>
      <c r="AJ50" s="133">
        <f t="shared" si="95"/>
        <v>25136.7015</v>
      </c>
      <c r="AK50" s="133">
        <f>AH49*AK111</f>
        <v>329.103</v>
      </c>
      <c r="AL50" s="106">
        <f t="shared" si="90"/>
        <v>39619.95718</v>
      </c>
      <c r="AM50" s="107">
        <f t="shared" si="91"/>
        <v>30570.9677</v>
      </c>
      <c r="AN50" s="107">
        <f t="shared" si="92"/>
        <v>40812.40432</v>
      </c>
      <c r="AO50" s="107">
        <f t="shared" ref="AO50:AP50" si="96">AN49*$AT50*0.9</f>
        <v>26760.63337</v>
      </c>
      <c r="AP50" s="107">
        <f t="shared" si="96"/>
        <v>36455.48545</v>
      </c>
      <c r="AQ50" s="4"/>
      <c r="AR50" s="4"/>
      <c r="AS50" s="60">
        <f t="shared" ref="AS50:AT50" si="97">average(R111:W111)</f>
        <v>0.8185941567</v>
      </c>
      <c r="AT50" s="60">
        <f t="shared" si="97"/>
        <v>0.8023876037</v>
      </c>
      <c r="AU50" s="60"/>
    </row>
    <row r="51">
      <c r="A51" s="19" t="s">
        <v>85</v>
      </c>
      <c r="B51" s="4"/>
      <c r="C51" s="4"/>
      <c r="D51" s="4"/>
      <c r="E51" s="4"/>
      <c r="F51" s="4"/>
      <c r="G51" s="146"/>
      <c r="H51" s="102">
        <v>100.0</v>
      </c>
      <c r="I51" s="102">
        <v>700.0</v>
      </c>
      <c r="J51" s="102">
        <v>4000.0</v>
      </c>
      <c r="K51" s="102">
        <v>12700.0</v>
      </c>
      <c r="L51" s="102">
        <v>22600.0</v>
      </c>
      <c r="M51" s="102">
        <v>31600.0</v>
      </c>
      <c r="N51" s="102">
        <v>38700.0</v>
      </c>
      <c r="O51" s="102">
        <v>43200.0</v>
      </c>
      <c r="P51" s="102">
        <v>53000.0</v>
      </c>
      <c r="Q51" s="102">
        <v>74700.0</v>
      </c>
      <c r="R51" s="102">
        <v>85600.0</v>
      </c>
      <c r="S51" s="102">
        <v>103200.0</v>
      </c>
      <c r="T51" s="102">
        <v>119200.0</v>
      </c>
      <c r="U51" s="102">
        <v>136500.0</v>
      </c>
      <c r="V51" s="102">
        <v>156500.0</v>
      </c>
      <c r="W51" s="138">
        <v>192500.0</v>
      </c>
      <c r="X51" s="132">
        <f>219900</f>
        <v>219900</v>
      </c>
      <c r="Y51" s="132">
        <v>232381.87</v>
      </c>
      <c r="Z51" s="132">
        <v>249279.75</v>
      </c>
      <c r="AA51" s="132">
        <v>274582.89</v>
      </c>
      <c r="AB51" s="132">
        <v>307545.93</v>
      </c>
      <c r="AC51" s="132">
        <v>356484.52</v>
      </c>
      <c r="AD51" s="132">
        <v>383494.49</v>
      </c>
      <c r="AE51" s="132">
        <v>414006.09</v>
      </c>
      <c r="AF51" s="132">
        <v>467176.58</v>
      </c>
      <c r="AG51" s="132">
        <v>478591.49</v>
      </c>
      <c r="AH51" s="132">
        <v>466445.21</v>
      </c>
      <c r="AI51" s="133">
        <f t="shared" ref="AI51:AK51" si="98">AF51+AI53</f>
        <v>516664.286</v>
      </c>
      <c r="AJ51" s="133">
        <f t="shared" si="98"/>
        <v>468728.1915</v>
      </c>
      <c r="AK51" s="133">
        <f t="shared" si="98"/>
        <v>446774.313</v>
      </c>
      <c r="AL51" s="106">
        <f>W51*$AS51</f>
        <v>225397.4971</v>
      </c>
      <c r="AM51" s="107">
        <f>X51+AM53</f>
        <v>243299.3466</v>
      </c>
      <c r="AN51" s="107">
        <f t="shared" ref="AN51:AP51" si="99">AM51+AN53</f>
        <v>274537.5986</v>
      </c>
      <c r="AO51" s="107">
        <f t="shared" si="99"/>
        <v>295020.4744</v>
      </c>
      <c r="AP51" s="107">
        <f t="shared" si="99"/>
        <v>322923.894</v>
      </c>
      <c r="AQ51" s="19"/>
      <c r="AR51" s="19" t="s">
        <v>64</v>
      </c>
      <c r="AS51" s="60">
        <f t="shared" ref="AS51:AT51" si="100">(W51/Q51)^(1/6)</f>
        <v>1.170896089</v>
      </c>
      <c r="AT51" s="60">
        <f t="shared" si="100"/>
        <v>1.170285734</v>
      </c>
      <c r="AU51" s="60"/>
    </row>
    <row r="52">
      <c r="A52" s="19" t="s">
        <v>86</v>
      </c>
      <c r="B52" s="4"/>
      <c r="C52" s="4"/>
      <c r="D52" s="4"/>
      <c r="E52" s="4"/>
      <c r="F52" s="4"/>
      <c r="G52" s="147">
        <v>96800.0</v>
      </c>
      <c r="H52" s="138">
        <v>515800.0</v>
      </c>
      <c r="I52" s="138">
        <v>784400.0</v>
      </c>
      <c r="J52" s="138">
        <v>862600.0</v>
      </c>
      <c r="K52" s="138">
        <v>905300.0</v>
      </c>
      <c r="L52" s="138">
        <v>894100.0</v>
      </c>
      <c r="M52" s="138">
        <v>1127100.0</v>
      </c>
      <c r="N52" s="138">
        <v>1289900.0</v>
      </c>
      <c r="O52" s="138">
        <v>1273200.0</v>
      </c>
      <c r="P52" s="138">
        <v>1373100.0</v>
      </c>
      <c r="Q52" s="138">
        <v>1506200.0</v>
      </c>
      <c r="R52" s="138">
        <v>1525900.0</v>
      </c>
      <c r="S52" s="138">
        <v>1689700.0</v>
      </c>
      <c r="T52" s="138">
        <v>1807500.0</v>
      </c>
      <c r="U52" s="138">
        <v>1708300.0</v>
      </c>
      <c r="V52" s="138">
        <v>1896800.0</v>
      </c>
      <c r="W52" s="138">
        <v>2163200.0</v>
      </c>
      <c r="X52" s="132">
        <v>2166000.0</v>
      </c>
      <c r="Y52" s="132">
        <v>2582956.0</v>
      </c>
      <c r="Z52" s="132">
        <v>2684969.46</v>
      </c>
      <c r="AA52" s="132">
        <v>2535141.28</v>
      </c>
      <c r="AB52" s="132">
        <v>2737818.14</v>
      </c>
      <c r="AC52" s="132">
        <v>2895893.26</v>
      </c>
      <c r="AD52" s="132">
        <v>2610514.0</v>
      </c>
      <c r="AE52" s="132">
        <v>1661298.29</v>
      </c>
      <c r="AF52" s="132">
        <v>148418.33</v>
      </c>
      <c r="AG52" s="132">
        <v>49504.7</v>
      </c>
      <c r="AH52" s="132">
        <v>30279.66</v>
      </c>
      <c r="AI52" s="133"/>
      <c r="AJ52" s="133">
        <v>35000.0</v>
      </c>
      <c r="AK52" s="133">
        <v>20000.0</v>
      </c>
      <c r="AL52" s="106"/>
      <c r="AM52" s="107">
        <f>Y52*$AT$41</f>
        <v>2611716.896</v>
      </c>
      <c r="AN52" s="107">
        <f t="shared" ref="AN52:AP52" si="101">AM52*$AT52</f>
        <v>2768735.666</v>
      </c>
      <c r="AO52" s="107">
        <f t="shared" si="101"/>
        <v>2935194.546</v>
      </c>
      <c r="AP52" s="107">
        <f t="shared" si="101"/>
        <v>3111661.083</v>
      </c>
      <c r="AQ52" s="19"/>
      <c r="AR52" s="19"/>
      <c r="AS52" s="60"/>
      <c r="AT52" s="60">
        <f>(X52/R52)^(1/6)</f>
        <v>1.0601209</v>
      </c>
      <c r="AU52" s="60"/>
    </row>
    <row r="53">
      <c r="A53" s="21" t="s">
        <v>87</v>
      </c>
      <c r="B53" s="23"/>
      <c r="C53" s="23"/>
      <c r="D53" s="23"/>
      <c r="E53" s="23"/>
      <c r="F53" s="23"/>
      <c r="G53" s="141"/>
      <c r="H53" s="141"/>
      <c r="I53" s="141">
        <f t="shared" ref="I53:AH53" si="102">I51-H51</f>
        <v>600</v>
      </c>
      <c r="J53" s="141">
        <f t="shared" si="102"/>
        <v>3300</v>
      </c>
      <c r="K53" s="141">
        <f t="shared" si="102"/>
        <v>8700</v>
      </c>
      <c r="L53" s="141">
        <f t="shared" si="102"/>
        <v>9900</v>
      </c>
      <c r="M53" s="141">
        <f t="shared" si="102"/>
        <v>9000</v>
      </c>
      <c r="N53" s="141">
        <f t="shared" si="102"/>
        <v>7100</v>
      </c>
      <c r="O53" s="141">
        <f t="shared" si="102"/>
        <v>4500</v>
      </c>
      <c r="P53" s="141">
        <f t="shared" si="102"/>
        <v>9800</v>
      </c>
      <c r="Q53" s="141">
        <f t="shared" si="102"/>
        <v>21700</v>
      </c>
      <c r="R53" s="141">
        <f t="shared" si="102"/>
        <v>10900</v>
      </c>
      <c r="S53" s="141">
        <f t="shared" si="102"/>
        <v>17600</v>
      </c>
      <c r="T53" s="141">
        <f t="shared" si="102"/>
        <v>16000</v>
      </c>
      <c r="U53" s="141">
        <f t="shared" si="102"/>
        <v>17300</v>
      </c>
      <c r="V53" s="141">
        <f t="shared" si="102"/>
        <v>20000</v>
      </c>
      <c r="W53" s="141">
        <f t="shared" si="102"/>
        <v>36000</v>
      </c>
      <c r="X53" s="108">
        <f t="shared" si="102"/>
        <v>27400</v>
      </c>
      <c r="Y53" s="108">
        <f t="shared" si="102"/>
        <v>12481.87</v>
      </c>
      <c r="Z53" s="108">
        <f t="shared" si="102"/>
        <v>16897.88</v>
      </c>
      <c r="AA53" s="108">
        <f t="shared" si="102"/>
        <v>25303.14</v>
      </c>
      <c r="AB53" s="108">
        <f t="shared" si="102"/>
        <v>32963.04</v>
      </c>
      <c r="AC53" s="108">
        <f t="shared" si="102"/>
        <v>48938.59</v>
      </c>
      <c r="AD53" s="108">
        <f t="shared" si="102"/>
        <v>27009.97</v>
      </c>
      <c r="AE53" s="108">
        <f t="shared" si="102"/>
        <v>30511.6</v>
      </c>
      <c r="AF53" s="108">
        <f t="shared" si="102"/>
        <v>53170.49</v>
      </c>
      <c r="AG53" s="148">
        <f t="shared" si="102"/>
        <v>11414.91</v>
      </c>
      <c r="AH53" s="148">
        <f t="shared" si="102"/>
        <v>-12146.28</v>
      </c>
      <c r="AI53" s="109">
        <f>AI50*0.75</f>
        <v>49487.706</v>
      </c>
      <c r="AJ53" s="109">
        <f t="shared" ref="AJ53:AK53" si="103">AJ50-AJ52</f>
        <v>-9863.2985</v>
      </c>
      <c r="AK53" s="109">
        <f t="shared" si="103"/>
        <v>-19670.897</v>
      </c>
      <c r="AL53" s="144">
        <f>AL51-W51</f>
        <v>32897.49711</v>
      </c>
      <c r="AM53" s="145">
        <f t="shared" ref="AM53:AP53" si="104">AM50*$AT53</f>
        <v>23399.34658</v>
      </c>
      <c r="AN53" s="145">
        <f t="shared" si="104"/>
        <v>31238.25201</v>
      </c>
      <c r="AO53" s="145">
        <f t="shared" si="104"/>
        <v>20482.87581</v>
      </c>
      <c r="AP53" s="145">
        <f t="shared" si="104"/>
        <v>27903.41957</v>
      </c>
      <c r="AQ53" s="23"/>
      <c r="AR53" s="23"/>
      <c r="AS53" s="60">
        <f>(W53/Q53)^(1/6)</f>
        <v>1.088028975</v>
      </c>
      <c r="AT53" s="60">
        <f>sumproduct(S53:X53,1/S50:X50)/6</f>
        <v>0.7654107257</v>
      </c>
      <c r="AU53" s="60"/>
    </row>
    <row r="54">
      <c r="A54" s="137" t="s">
        <v>88</v>
      </c>
      <c r="B54" s="4"/>
      <c r="C54" s="4"/>
      <c r="D54" s="4"/>
      <c r="E54" s="4"/>
      <c r="F54" s="4"/>
      <c r="G54" s="4"/>
      <c r="H54" s="4"/>
      <c r="I54" s="4"/>
      <c r="J54" s="4"/>
      <c r="K54" s="4"/>
      <c r="L54" s="4"/>
      <c r="M54" s="4"/>
      <c r="N54" s="4"/>
      <c r="O54" s="4"/>
      <c r="P54" s="4"/>
      <c r="Q54" s="4"/>
      <c r="R54" s="4"/>
      <c r="S54" s="4"/>
      <c r="T54" s="4"/>
      <c r="U54" s="4"/>
      <c r="V54" s="4"/>
      <c r="W54" s="4"/>
      <c r="X54" s="4"/>
      <c r="Y54" s="4"/>
      <c r="Z54" s="19"/>
      <c r="AA54" s="19"/>
      <c r="AB54" s="19"/>
      <c r="AC54" s="19"/>
      <c r="AD54" s="19"/>
      <c r="AE54" s="19"/>
      <c r="AF54" s="149"/>
      <c r="AG54" s="131"/>
      <c r="AH54" s="103"/>
      <c r="AI54" s="150"/>
      <c r="AJ54" s="150"/>
      <c r="AK54" s="150"/>
      <c r="AL54" s="118"/>
      <c r="AM54" s="119"/>
      <c r="AN54" s="119"/>
      <c r="AO54" s="119"/>
      <c r="AP54" s="119"/>
      <c r="AQ54" s="4"/>
      <c r="AR54" s="4"/>
      <c r="AS54" s="60"/>
      <c r="AT54" s="60"/>
      <c r="AU54" s="60"/>
    </row>
    <row r="55">
      <c r="A55" s="19" t="s">
        <v>81</v>
      </c>
      <c r="B55" s="4"/>
      <c r="C55" s="4"/>
      <c r="D55" s="4"/>
      <c r="E55" s="4"/>
      <c r="F55" s="4"/>
      <c r="G55" s="102">
        <f t="shared" ref="G55:AP55" si="105">G44+G33</f>
        <v>294200</v>
      </c>
      <c r="H55" s="102">
        <f t="shared" si="105"/>
        <v>311700</v>
      </c>
      <c r="I55" s="102">
        <f t="shared" si="105"/>
        <v>360000</v>
      </c>
      <c r="J55" s="102">
        <f t="shared" si="105"/>
        <v>339200</v>
      </c>
      <c r="K55" s="102">
        <f t="shared" si="105"/>
        <v>413600</v>
      </c>
      <c r="L55" s="102">
        <f t="shared" si="105"/>
        <v>424000</v>
      </c>
      <c r="M55" s="102">
        <f t="shared" si="105"/>
        <v>503200</v>
      </c>
      <c r="N55" s="102">
        <f t="shared" si="105"/>
        <v>498900</v>
      </c>
      <c r="O55" s="102">
        <f t="shared" si="105"/>
        <v>565900</v>
      </c>
      <c r="P55" s="102">
        <f t="shared" si="105"/>
        <v>540500</v>
      </c>
      <c r="Q55" s="102">
        <f t="shared" si="105"/>
        <v>678800</v>
      </c>
      <c r="R55" s="102">
        <f t="shared" si="105"/>
        <v>748100</v>
      </c>
      <c r="S55" s="102">
        <f t="shared" si="105"/>
        <v>749800</v>
      </c>
      <c r="T55" s="102">
        <f t="shared" si="105"/>
        <v>890700</v>
      </c>
      <c r="U55" s="102">
        <f t="shared" si="105"/>
        <v>997900</v>
      </c>
      <c r="V55" s="102">
        <f t="shared" si="105"/>
        <v>970500</v>
      </c>
      <c r="W55" s="102">
        <f t="shared" si="105"/>
        <v>1048700</v>
      </c>
      <c r="X55" s="103">
        <f t="shared" si="105"/>
        <v>1129200</v>
      </c>
      <c r="Y55" s="103">
        <f t="shared" si="105"/>
        <v>1072335.16</v>
      </c>
      <c r="Z55" s="103">
        <f t="shared" si="105"/>
        <v>1287594.47</v>
      </c>
      <c r="AA55" s="103">
        <f t="shared" si="105"/>
        <v>1373008.03</v>
      </c>
      <c r="AB55" s="103">
        <f t="shared" si="105"/>
        <v>1328017.96</v>
      </c>
      <c r="AC55" s="103">
        <f t="shared" si="105"/>
        <v>1495586.83</v>
      </c>
      <c r="AD55" s="103">
        <f t="shared" si="105"/>
        <v>1358727.1</v>
      </c>
      <c r="AE55" s="103">
        <f t="shared" si="105"/>
        <v>413326.51</v>
      </c>
      <c r="AF55" s="103">
        <f t="shared" si="105"/>
        <v>120731.14</v>
      </c>
      <c r="AG55" s="103">
        <f t="shared" si="105"/>
        <v>31687.53</v>
      </c>
      <c r="AH55" s="69">
        <f t="shared" si="105"/>
        <v>387.18</v>
      </c>
      <c r="AI55" s="104">
        <f t="shared" si="105"/>
        <v>32879.679</v>
      </c>
      <c r="AJ55" s="104">
        <f t="shared" si="105"/>
        <v>439.44</v>
      </c>
      <c r="AK55" s="104">
        <f t="shared" si="105"/>
        <v>0</v>
      </c>
      <c r="AL55" s="106">
        <f t="shared" si="105"/>
        <v>1127630.353</v>
      </c>
      <c r="AM55" s="107">
        <f t="shared" si="105"/>
        <v>1209707.958</v>
      </c>
      <c r="AN55" s="107">
        <f t="shared" si="105"/>
        <v>1296040.671</v>
      </c>
      <c r="AO55" s="107">
        <f t="shared" si="105"/>
        <v>1388622.849</v>
      </c>
      <c r="AP55" s="107">
        <f t="shared" si="105"/>
        <v>1487910.293</v>
      </c>
      <c r="AQ55" s="19"/>
      <c r="AR55" s="19"/>
      <c r="AS55" s="60"/>
      <c r="AT55" s="60"/>
      <c r="AU55" s="60"/>
    </row>
    <row r="56">
      <c r="A56" s="19" t="s">
        <v>82</v>
      </c>
      <c r="B56" s="4"/>
      <c r="C56" s="4"/>
      <c r="D56" s="4"/>
      <c r="E56" s="4"/>
      <c r="F56" s="4"/>
      <c r="G56" s="102">
        <f t="shared" ref="G56:AP56" si="106">G45+G34</f>
        <v>497100</v>
      </c>
      <c r="H56" s="102">
        <f t="shared" si="106"/>
        <v>583400</v>
      </c>
      <c r="I56" s="102">
        <f t="shared" si="106"/>
        <v>885000</v>
      </c>
      <c r="J56" s="102">
        <f t="shared" si="106"/>
        <v>1117700</v>
      </c>
      <c r="K56" s="102">
        <f t="shared" si="106"/>
        <v>949400</v>
      </c>
      <c r="L56" s="102">
        <f t="shared" si="106"/>
        <v>996600</v>
      </c>
      <c r="M56" s="102">
        <f t="shared" si="106"/>
        <v>1289600</v>
      </c>
      <c r="N56" s="102">
        <f t="shared" si="106"/>
        <v>1409300</v>
      </c>
      <c r="O56" s="102">
        <f t="shared" si="106"/>
        <v>1378400</v>
      </c>
      <c r="P56" s="102">
        <f t="shared" si="106"/>
        <v>1499700</v>
      </c>
      <c r="Q56" s="102">
        <f t="shared" si="106"/>
        <v>1690600</v>
      </c>
      <c r="R56" s="102">
        <f t="shared" si="106"/>
        <v>1715200</v>
      </c>
      <c r="S56" s="102">
        <f t="shared" si="106"/>
        <v>1892800</v>
      </c>
      <c r="T56" s="102">
        <f t="shared" si="106"/>
        <v>1947200</v>
      </c>
      <c r="U56" s="102">
        <f t="shared" si="106"/>
        <v>1736000</v>
      </c>
      <c r="V56" s="102">
        <f t="shared" si="106"/>
        <v>1954700</v>
      </c>
      <c r="W56" s="102">
        <f t="shared" si="106"/>
        <v>2431900</v>
      </c>
      <c r="X56" s="103">
        <f t="shared" si="106"/>
        <v>2372500</v>
      </c>
      <c r="Y56" s="103">
        <f t="shared" si="106"/>
        <v>2687929.06</v>
      </c>
      <c r="Z56" s="103">
        <f t="shared" si="106"/>
        <v>3015353.15</v>
      </c>
      <c r="AA56" s="103">
        <f t="shared" si="106"/>
        <v>2850696.97</v>
      </c>
      <c r="AB56" s="103">
        <f t="shared" si="106"/>
        <v>2873215.03</v>
      </c>
      <c r="AC56" s="103">
        <f t="shared" si="106"/>
        <v>3280300</v>
      </c>
      <c r="AD56" s="103">
        <f t="shared" si="106"/>
        <v>2731037.23</v>
      </c>
      <c r="AE56" s="103">
        <f t="shared" si="106"/>
        <v>726751.57</v>
      </c>
      <c r="AF56" s="103">
        <f t="shared" si="106"/>
        <v>0</v>
      </c>
      <c r="AG56" s="103">
        <f t="shared" si="106"/>
        <v>0</v>
      </c>
      <c r="AH56" s="69">
        <f t="shared" si="106"/>
        <v>0</v>
      </c>
      <c r="AI56" s="104">
        <f t="shared" si="106"/>
        <v>0</v>
      </c>
      <c r="AJ56" s="104">
        <f t="shared" si="106"/>
        <v>0</v>
      </c>
      <c r="AK56" s="104">
        <f t="shared" si="106"/>
        <v>0</v>
      </c>
      <c r="AL56" s="106">
        <f t="shared" si="106"/>
        <v>2584714.453</v>
      </c>
      <c r="AM56" s="107">
        <f t="shared" si="106"/>
        <v>2505399.029</v>
      </c>
      <c r="AN56" s="107">
        <f t="shared" si="106"/>
        <v>2646039.49</v>
      </c>
      <c r="AO56" s="107">
        <f t="shared" si="106"/>
        <v>2794876.709</v>
      </c>
      <c r="AP56" s="107">
        <f t="shared" si="106"/>
        <v>2952392.857</v>
      </c>
      <c r="AQ56" s="4"/>
      <c r="AR56" s="4"/>
      <c r="AS56" s="60"/>
      <c r="AT56" s="60"/>
      <c r="AU56" s="60"/>
    </row>
    <row r="57">
      <c r="A57" s="19" t="s">
        <v>17</v>
      </c>
      <c r="B57" s="4"/>
      <c r="C57" s="4"/>
      <c r="D57" s="4"/>
      <c r="E57" s="4"/>
      <c r="F57" s="4"/>
      <c r="G57" s="102">
        <f t="shared" ref="G57:AP57" si="107">G46+G35</f>
        <v>168700</v>
      </c>
      <c r="H57" s="102">
        <f t="shared" si="107"/>
        <v>213500</v>
      </c>
      <c r="I57" s="102">
        <f t="shared" si="107"/>
        <v>262700</v>
      </c>
      <c r="J57" s="102">
        <f t="shared" si="107"/>
        <v>209200</v>
      </c>
      <c r="K57" s="102">
        <f t="shared" si="107"/>
        <v>310700</v>
      </c>
      <c r="L57" s="102">
        <f t="shared" si="107"/>
        <v>325700</v>
      </c>
      <c r="M57" s="102">
        <f t="shared" si="107"/>
        <v>400000</v>
      </c>
      <c r="N57" s="102">
        <f t="shared" si="107"/>
        <v>361500</v>
      </c>
      <c r="O57" s="102">
        <f t="shared" si="107"/>
        <v>403000</v>
      </c>
      <c r="P57" s="102">
        <f t="shared" si="107"/>
        <v>383500</v>
      </c>
      <c r="Q57" s="102">
        <f t="shared" si="107"/>
        <v>508700</v>
      </c>
      <c r="R57" s="102">
        <f t="shared" si="107"/>
        <v>559400</v>
      </c>
      <c r="S57" s="102">
        <f t="shared" si="107"/>
        <v>546300</v>
      </c>
      <c r="T57" s="102">
        <f t="shared" si="107"/>
        <v>654900</v>
      </c>
      <c r="U57" s="102">
        <f t="shared" si="107"/>
        <v>690200</v>
      </c>
      <c r="V57" s="102">
        <f t="shared" si="107"/>
        <v>575300</v>
      </c>
      <c r="W57" s="102">
        <f t="shared" si="107"/>
        <v>809100</v>
      </c>
      <c r="X57" s="103">
        <f t="shared" si="107"/>
        <v>882400</v>
      </c>
      <c r="Y57" s="103">
        <f t="shared" si="107"/>
        <v>804500</v>
      </c>
      <c r="Z57" s="103">
        <f t="shared" si="107"/>
        <v>938000</v>
      </c>
      <c r="AA57" s="103">
        <f t="shared" si="107"/>
        <v>1003000</v>
      </c>
      <c r="AB57" s="103">
        <f t="shared" si="107"/>
        <v>976300</v>
      </c>
      <c r="AC57" s="103">
        <f t="shared" si="107"/>
        <v>1081200</v>
      </c>
      <c r="AD57" s="103">
        <f t="shared" si="107"/>
        <v>989800</v>
      </c>
      <c r="AE57" s="103">
        <f t="shared" si="107"/>
        <v>110600</v>
      </c>
      <c r="AF57" s="103">
        <f t="shared" si="107"/>
        <v>0</v>
      </c>
      <c r="AG57" s="103">
        <f t="shared" si="107"/>
        <v>0</v>
      </c>
      <c r="AH57" s="69">
        <f t="shared" si="107"/>
        <v>0</v>
      </c>
      <c r="AI57" s="104">
        <f t="shared" si="107"/>
        <v>0</v>
      </c>
      <c r="AJ57" s="104">
        <f t="shared" si="107"/>
        <v>0</v>
      </c>
      <c r="AK57" s="104">
        <f t="shared" si="107"/>
        <v>0</v>
      </c>
      <c r="AL57" s="106">
        <f t="shared" si="107"/>
        <v>875636.7868</v>
      </c>
      <c r="AM57" s="107">
        <f t="shared" si="107"/>
        <v>952358.2972</v>
      </c>
      <c r="AN57" s="107">
        <f t="shared" si="107"/>
        <v>1027949.966</v>
      </c>
      <c r="AO57" s="107">
        <f t="shared" si="107"/>
        <v>1109631.483</v>
      </c>
      <c r="AP57" s="107">
        <f t="shared" si="107"/>
        <v>1197896.409</v>
      </c>
      <c r="AQ57" s="19"/>
      <c r="AR57" s="4"/>
      <c r="AS57" s="60"/>
      <c r="AT57" s="60"/>
      <c r="AU57" s="60"/>
    </row>
    <row r="58">
      <c r="A58" s="26" t="s">
        <v>18</v>
      </c>
      <c r="B58" s="4"/>
      <c r="C58" s="4"/>
      <c r="D58" s="4"/>
      <c r="E58" s="4"/>
      <c r="F58" s="4"/>
      <c r="G58" s="102">
        <f t="shared" ref="G58:AP58" si="108">G47+G36</f>
        <v>99700</v>
      </c>
      <c r="H58" s="102">
        <f t="shared" si="108"/>
        <v>55400</v>
      </c>
      <c r="I58" s="102">
        <f t="shared" si="108"/>
        <v>55400</v>
      </c>
      <c r="J58" s="102">
        <f t="shared" si="108"/>
        <v>90000</v>
      </c>
      <c r="K58" s="102">
        <f t="shared" si="108"/>
        <v>66600</v>
      </c>
      <c r="L58" s="102">
        <f t="shared" si="108"/>
        <v>55600</v>
      </c>
      <c r="M58" s="102">
        <f t="shared" si="108"/>
        <v>68900</v>
      </c>
      <c r="N58" s="102">
        <f t="shared" si="108"/>
        <v>104300</v>
      </c>
      <c r="O58" s="102">
        <f t="shared" si="108"/>
        <v>94500</v>
      </c>
      <c r="P58" s="102">
        <f t="shared" si="108"/>
        <v>81300</v>
      </c>
      <c r="Q58" s="102">
        <f t="shared" si="108"/>
        <v>114200</v>
      </c>
      <c r="R58" s="102">
        <f t="shared" si="108"/>
        <v>110000</v>
      </c>
      <c r="S58" s="102">
        <f t="shared" si="108"/>
        <v>114100</v>
      </c>
      <c r="T58" s="102">
        <f t="shared" si="108"/>
        <v>162500</v>
      </c>
      <c r="U58" s="102">
        <f t="shared" si="108"/>
        <v>186000</v>
      </c>
      <c r="V58" s="102">
        <f t="shared" si="108"/>
        <v>157000</v>
      </c>
      <c r="W58" s="102">
        <f t="shared" si="108"/>
        <v>126100</v>
      </c>
      <c r="X58" s="103">
        <f t="shared" si="108"/>
        <v>123700</v>
      </c>
      <c r="Y58" s="103">
        <f t="shared" si="108"/>
        <v>126234.55</v>
      </c>
      <c r="Z58" s="103">
        <f t="shared" si="108"/>
        <v>222116.12</v>
      </c>
      <c r="AA58" s="103">
        <f t="shared" si="108"/>
        <v>186041.57</v>
      </c>
      <c r="AB58" s="103">
        <f t="shared" si="108"/>
        <v>143665.69</v>
      </c>
      <c r="AC58" s="103">
        <f t="shared" si="108"/>
        <v>241600</v>
      </c>
      <c r="AD58" s="103">
        <f t="shared" si="108"/>
        <v>175591.54</v>
      </c>
      <c r="AE58" s="103">
        <f t="shared" si="108"/>
        <v>96806.55</v>
      </c>
      <c r="AF58" s="103">
        <f t="shared" si="108"/>
        <v>1035.13</v>
      </c>
      <c r="AG58" s="103">
        <f t="shared" si="108"/>
        <v>0</v>
      </c>
      <c r="AH58" s="69">
        <f t="shared" si="108"/>
        <v>0</v>
      </c>
      <c r="AI58" s="104">
        <f t="shared" si="108"/>
        <v>0</v>
      </c>
      <c r="AJ58" s="104">
        <f t="shared" si="108"/>
        <v>0</v>
      </c>
      <c r="AK58" s="104">
        <f t="shared" si="108"/>
        <v>0</v>
      </c>
      <c r="AL58" s="106">
        <f t="shared" si="108"/>
        <v>191843.593</v>
      </c>
      <c r="AM58" s="107">
        <f t="shared" si="108"/>
        <v>180669.6976</v>
      </c>
      <c r="AN58" s="107">
        <f t="shared" si="108"/>
        <v>190575.6031</v>
      </c>
      <c r="AO58" s="107">
        <f t="shared" si="108"/>
        <v>180949.8272</v>
      </c>
      <c r="AP58" s="107">
        <f t="shared" si="108"/>
        <v>190928.4177</v>
      </c>
      <c r="AQ58" s="19"/>
      <c r="AR58" s="19"/>
      <c r="AS58" s="60"/>
      <c r="AT58" s="60"/>
      <c r="AU58" s="60"/>
    </row>
    <row r="59">
      <c r="A59" s="19" t="s">
        <v>19</v>
      </c>
      <c r="B59" s="4"/>
      <c r="C59" s="4"/>
      <c r="D59" s="4"/>
      <c r="E59" s="4"/>
      <c r="F59" s="4"/>
      <c r="G59" s="102">
        <f t="shared" ref="G59:AP59" si="109">G48+G37</f>
        <v>20600</v>
      </c>
      <c r="H59" s="102">
        <f t="shared" si="109"/>
        <v>27200</v>
      </c>
      <c r="I59" s="102">
        <f t="shared" si="109"/>
        <v>23200</v>
      </c>
      <c r="J59" s="102">
        <f t="shared" si="109"/>
        <v>23400</v>
      </c>
      <c r="K59" s="102">
        <f t="shared" si="109"/>
        <v>19900</v>
      </c>
      <c r="L59" s="102">
        <f t="shared" si="109"/>
        <v>27900</v>
      </c>
      <c r="M59" s="102">
        <f t="shared" si="109"/>
        <v>16000</v>
      </c>
      <c r="N59" s="102">
        <f t="shared" si="109"/>
        <v>21600</v>
      </c>
      <c r="O59" s="102">
        <f t="shared" si="109"/>
        <v>49900</v>
      </c>
      <c r="P59" s="102">
        <f t="shared" si="109"/>
        <v>34100</v>
      </c>
      <c r="Q59" s="102">
        <f t="shared" si="109"/>
        <v>31300</v>
      </c>
      <c r="R59" s="102">
        <f t="shared" si="109"/>
        <v>53700</v>
      </c>
      <c r="S59" s="102">
        <f t="shared" si="109"/>
        <v>46000</v>
      </c>
      <c r="T59" s="102">
        <f t="shared" si="109"/>
        <v>41000</v>
      </c>
      <c r="U59" s="102">
        <f t="shared" si="109"/>
        <v>89300</v>
      </c>
      <c r="V59" s="102">
        <f t="shared" si="109"/>
        <v>86200</v>
      </c>
      <c r="W59" s="102">
        <f t="shared" si="109"/>
        <v>58000</v>
      </c>
      <c r="X59" s="103">
        <f t="shared" si="109"/>
        <v>78400</v>
      </c>
      <c r="Y59" s="103">
        <f t="shared" si="109"/>
        <v>84491.39</v>
      </c>
      <c r="Z59" s="103">
        <f t="shared" si="109"/>
        <v>74360.49</v>
      </c>
      <c r="AA59" s="103">
        <f t="shared" si="109"/>
        <v>123002.28</v>
      </c>
      <c r="AB59" s="103">
        <f t="shared" si="109"/>
        <v>107791.8</v>
      </c>
      <c r="AC59" s="103">
        <f t="shared" si="109"/>
        <v>100664.88</v>
      </c>
      <c r="AD59" s="103">
        <f t="shared" si="109"/>
        <v>122328.24</v>
      </c>
      <c r="AE59" s="103">
        <f t="shared" si="109"/>
        <v>107569.01</v>
      </c>
      <c r="AF59" s="103">
        <f t="shared" si="109"/>
        <v>41018.91</v>
      </c>
      <c r="AG59" s="103">
        <f t="shared" si="109"/>
        <v>549.3</v>
      </c>
      <c r="AH59" s="69">
        <f t="shared" si="109"/>
        <v>0</v>
      </c>
      <c r="AI59" s="104">
        <f t="shared" si="109"/>
        <v>517.565</v>
      </c>
      <c r="AJ59" s="104">
        <f t="shared" si="109"/>
        <v>0</v>
      </c>
      <c r="AK59" s="104">
        <f t="shared" si="109"/>
        <v>0</v>
      </c>
      <c r="AL59" s="106">
        <f t="shared" si="109"/>
        <v>55413.6788</v>
      </c>
      <c r="AM59" s="107">
        <f t="shared" si="109"/>
        <v>57595.2594</v>
      </c>
      <c r="AN59" s="107">
        <f t="shared" si="109"/>
        <v>83619.58093</v>
      </c>
      <c r="AO59" s="107">
        <f t="shared" si="109"/>
        <v>79330.33789</v>
      </c>
      <c r="AP59" s="107">
        <f t="shared" si="109"/>
        <v>75274.36152</v>
      </c>
      <c r="AQ59" s="80"/>
      <c r="AR59" s="4"/>
      <c r="AS59" s="60"/>
      <c r="AT59" s="60"/>
      <c r="AU59" s="60"/>
    </row>
    <row r="60">
      <c r="A60" s="19" t="s">
        <v>20</v>
      </c>
      <c r="B60" s="4"/>
      <c r="C60" s="4"/>
      <c r="D60" s="4"/>
      <c r="E60" s="4"/>
      <c r="F60" s="4"/>
      <c r="G60" s="102">
        <f t="shared" ref="G60:AP60" si="110">G49+G38</f>
        <v>5200</v>
      </c>
      <c r="H60" s="102">
        <f t="shared" si="110"/>
        <v>15600</v>
      </c>
      <c r="I60" s="102">
        <f t="shared" si="110"/>
        <v>18700</v>
      </c>
      <c r="J60" s="102">
        <f t="shared" si="110"/>
        <v>16600</v>
      </c>
      <c r="K60" s="102">
        <f t="shared" si="110"/>
        <v>16400</v>
      </c>
      <c r="L60" s="102">
        <f t="shared" si="110"/>
        <v>14800</v>
      </c>
      <c r="M60" s="102">
        <f t="shared" si="110"/>
        <v>18300</v>
      </c>
      <c r="N60" s="102">
        <f t="shared" si="110"/>
        <v>11500</v>
      </c>
      <c r="O60" s="102">
        <f t="shared" si="110"/>
        <v>18500</v>
      </c>
      <c r="P60" s="102">
        <f t="shared" si="110"/>
        <v>41600</v>
      </c>
      <c r="Q60" s="102">
        <f t="shared" si="110"/>
        <v>24600</v>
      </c>
      <c r="R60" s="102">
        <f t="shared" si="110"/>
        <v>25000</v>
      </c>
      <c r="S60" s="102">
        <f t="shared" si="110"/>
        <v>43400</v>
      </c>
      <c r="T60" s="102">
        <f t="shared" si="110"/>
        <v>32300</v>
      </c>
      <c r="U60" s="102">
        <f t="shared" si="110"/>
        <v>32400</v>
      </c>
      <c r="V60" s="102">
        <f t="shared" si="110"/>
        <v>73200</v>
      </c>
      <c r="W60" s="102">
        <f t="shared" si="110"/>
        <v>55500</v>
      </c>
      <c r="X60" s="103">
        <f t="shared" si="110"/>
        <v>44700</v>
      </c>
      <c r="Y60" s="103">
        <f t="shared" si="110"/>
        <v>57109.22</v>
      </c>
      <c r="Z60" s="103">
        <f t="shared" si="110"/>
        <v>53117.86</v>
      </c>
      <c r="AA60" s="103">
        <f t="shared" si="110"/>
        <v>60964.18</v>
      </c>
      <c r="AB60" s="103">
        <f t="shared" si="110"/>
        <v>100260.47</v>
      </c>
      <c r="AC60" s="103">
        <f t="shared" si="110"/>
        <v>72121.95</v>
      </c>
      <c r="AD60" s="103">
        <f t="shared" si="110"/>
        <v>71007.32</v>
      </c>
      <c r="AE60" s="103">
        <f t="shared" si="110"/>
        <v>98350.95</v>
      </c>
      <c r="AF60" s="103">
        <f t="shared" si="110"/>
        <v>78677.1</v>
      </c>
      <c r="AG60" s="103">
        <f t="shared" si="110"/>
        <v>31138.23</v>
      </c>
      <c r="AH60" s="69">
        <f t="shared" si="110"/>
        <v>387.18</v>
      </c>
      <c r="AI60" s="104">
        <f t="shared" si="110"/>
        <v>32362.114</v>
      </c>
      <c r="AJ60" s="104">
        <f t="shared" si="110"/>
        <v>439.44</v>
      </c>
      <c r="AK60" s="104">
        <f t="shared" si="110"/>
        <v>0</v>
      </c>
      <c r="AL60" s="106">
        <f t="shared" si="110"/>
        <v>44156.76056</v>
      </c>
      <c r="AM60" s="107">
        <f t="shared" si="110"/>
        <v>59351.68696</v>
      </c>
      <c r="AN60" s="107">
        <f t="shared" si="110"/>
        <v>43615.50102</v>
      </c>
      <c r="AO60" s="107">
        <f t="shared" si="110"/>
        <v>56899.01374</v>
      </c>
      <c r="AP60" s="107">
        <f t="shared" si="110"/>
        <v>53970.52354</v>
      </c>
      <c r="AQ60" s="80"/>
      <c r="AR60" s="4"/>
      <c r="AS60" s="60"/>
      <c r="AT60" s="60"/>
      <c r="AU60" s="60"/>
    </row>
    <row r="61">
      <c r="A61" s="19" t="s">
        <v>84</v>
      </c>
      <c r="B61" s="4"/>
      <c r="C61" s="4"/>
      <c r="D61" s="4"/>
      <c r="E61" s="4"/>
      <c r="F61" s="4"/>
      <c r="G61" s="102">
        <f t="shared" ref="G61:AK61" si="111">G39+G50</f>
        <v>1400</v>
      </c>
      <c r="H61" s="102">
        <f t="shared" si="111"/>
        <v>3900</v>
      </c>
      <c r="I61" s="102">
        <f t="shared" si="111"/>
        <v>12100</v>
      </c>
      <c r="J61" s="102">
        <f t="shared" si="111"/>
        <v>15600</v>
      </c>
      <c r="K61" s="102">
        <f t="shared" si="111"/>
        <v>14800</v>
      </c>
      <c r="L61" s="102">
        <f t="shared" si="111"/>
        <v>14200</v>
      </c>
      <c r="M61" s="102">
        <f t="shared" si="111"/>
        <v>13700</v>
      </c>
      <c r="N61" s="102">
        <f t="shared" si="111"/>
        <v>12900</v>
      </c>
      <c r="O61" s="102">
        <f t="shared" si="111"/>
        <v>9500</v>
      </c>
      <c r="P61" s="102">
        <f t="shared" si="111"/>
        <v>16400</v>
      </c>
      <c r="Q61" s="102">
        <f t="shared" si="111"/>
        <v>33200</v>
      </c>
      <c r="R61" s="102">
        <f t="shared" si="111"/>
        <v>21600</v>
      </c>
      <c r="S61" s="102">
        <f t="shared" si="111"/>
        <v>22600</v>
      </c>
      <c r="T61" s="102">
        <f t="shared" si="111"/>
        <v>30000</v>
      </c>
      <c r="U61" s="102">
        <f t="shared" si="111"/>
        <v>27900</v>
      </c>
      <c r="V61" s="102">
        <f t="shared" si="111"/>
        <v>28400</v>
      </c>
      <c r="W61" s="102">
        <f t="shared" si="111"/>
        <v>51200</v>
      </c>
      <c r="X61" s="103">
        <f t="shared" si="111"/>
        <v>42000</v>
      </c>
      <c r="Y61" s="103">
        <f t="shared" si="111"/>
        <v>39585.51</v>
      </c>
      <c r="Z61" s="103">
        <f t="shared" si="111"/>
        <v>33309.03</v>
      </c>
      <c r="AA61" s="103">
        <f t="shared" si="111"/>
        <v>47164.12</v>
      </c>
      <c r="AB61" s="103">
        <f t="shared" si="111"/>
        <v>52626.54</v>
      </c>
      <c r="AC61" s="103">
        <f t="shared" si="111"/>
        <v>76197.91</v>
      </c>
      <c r="AD61" s="103">
        <f t="shared" si="111"/>
        <v>61545.42</v>
      </c>
      <c r="AE61" s="103">
        <f t="shared" si="111"/>
        <v>58881.48</v>
      </c>
      <c r="AF61" s="103">
        <f t="shared" si="111"/>
        <v>80712.54</v>
      </c>
      <c r="AG61" s="103">
        <f t="shared" si="111"/>
        <v>61828.48</v>
      </c>
      <c r="AH61" s="103">
        <f t="shared" si="111"/>
        <v>26249.34</v>
      </c>
      <c r="AI61" s="104">
        <f t="shared" si="111"/>
        <v>69736.994</v>
      </c>
      <c r="AJ61" s="104">
        <f t="shared" si="111"/>
        <v>26389.2135</v>
      </c>
      <c r="AK61" s="104">
        <f t="shared" si="111"/>
        <v>329.103</v>
      </c>
      <c r="AL61" s="106">
        <f t="shared" ref="AL61:AP61" si="112">AL50+AL39</f>
        <v>45363.55276</v>
      </c>
      <c r="AM61" s="107">
        <f t="shared" si="112"/>
        <v>35660.59467</v>
      </c>
      <c r="AN61" s="107">
        <f t="shared" si="112"/>
        <v>47357.96113</v>
      </c>
      <c r="AO61" s="107">
        <f t="shared" si="112"/>
        <v>31312.53059</v>
      </c>
      <c r="AP61" s="107">
        <f t="shared" si="112"/>
        <v>40909.18113</v>
      </c>
      <c r="AQ61" s="19"/>
      <c r="AR61" s="4"/>
      <c r="AS61" s="60"/>
      <c r="AT61" s="60"/>
      <c r="AU61" s="60"/>
    </row>
    <row r="62">
      <c r="A62" s="19" t="s">
        <v>85</v>
      </c>
      <c r="B62" s="4"/>
      <c r="C62" s="4"/>
      <c r="D62" s="4"/>
      <c r="E62" s="4"/>
      <c r="F62" s="4"/>
      <c r="G62" s="102">
        <f t="shared" ref="G62:AP62" si="113">G51+G40</f>
        <v>3500</v>
      </c>
      <c r="H62" s="102">
        <f t="shared" si="113"/>
        <v>7100</v>
      </c>
      <c r="I62" s="102">
        <f t="shared" si="113"/>
        <v>18000</v>
      </c>
      <c r="J62" s="102">
        <f t="shared" si="113"/>
        <v>33600</v>
      </c>
      <c r="K62" s="102">
        <f t="shared" si="113"/>
        <v>41900</v>
      </c>
      <c r="L62" s="102">
        <f t="shared" si="113"/>
        <v>53000</v>
      </c>
      <c r="M62" s="102">
        <f t="shared" si="113"/>
        <v>63000</v>
      </c>
      <c r="N62" s="102">
        <f t="shared" si="113"/>
        <v>70800</v>
      </c>
      <c r="O62" s="102">
        <f t="shared" si="113"/>
        <v>74600</v>
      </c>
      <c r="P62" s="102">
        <f t="shared" si="113"/>
        <v>86400</v>
      </c>
      <c r="Q62" s="102">
        <f t="shared" si="113"/>
        <v>112800</v>
      </c>
      <c r="R62" s="102">
        <f t="shared" si="113"/>
        <v>127700</v>
      </c>
      <c r="S62" s="102">
        <f t="shared" si="113"/>
        <v>146300</v>
      </c>
      <c r="T62" s="102">
        <f t="shared" si="113"/>
        <v>164700</v>
      </c>
      <c r="U62" s="102">
        <f t="shared" si="113"/>
        <v>184900</v>
      </c>
      <c r="V62" s="102">
        <f t="shared" si="113"/>
        <v>206500</v>
      </c>
      <c r="W62" s="102">
        <f t="shared" si="113"/>
        <v>245000</v>
      </c>
      <c r="X62" s="103">
        <f t="shared" si="113"/>
        <v>275600</v>
      </c>
      <c r="Y62" s="103">
        <f t="shared" si="113"/>
        <v>288220.25</v>
      </c>
      <c r="Z62" s="103">
        <f t="shared" si="113"/>
        <v>305604.56</v>
      </c>
      <c r="AA62" s="103">
        <f t="shared" si="113"/>
        <v>334427.02</v>
      </c>
      <c r="AB62" s="103">
        <f t="shared" si="113"/>
        <v>372804.91</v>
      </c>
      <c r="AC62" s="103">
        <f t="shared" si="113"/>
        <v>429718.18</v>
      </c>
      <c r="AD62" s="103">
        <f t="shared" si="113"/>
        <v>459384.99</v>
      </c>
      <c r="AE62" s="103">
        <f t="shared" si="113"/>
        <v>491201.16</v>
      </c>
      <c r="AF62" s="103">
        <f t="shared" si="113"/>
        <v>546705.86</v>
      </c>
      <c r="AG62" s="103">
        <f t="shared" si="113"/>
        <v>558035.94</v>
      </c>
      <c r="AH62" s="69">
        <f t="shared" si="113"/>
        <v>543819.41</v>
      </c>
      <c r="AI62" s="104">
        <f t="shared" si="113"/>
        <v>599008.6055</v>
      </c>
      <c r="AJ62" s="104">
        <f t="shared" si="113"/>
        <v>549112.0255</v>
      </c>
      <c r="AK62" s="104">
        <f t="shared" si="113"/>
        <v>523148.513</v>
      </c>
      <c r="AL62" s="106">
        <f t="shared" si="113"/>
        <v>280779.0367</v>
      </c>
      <c r="AM62" s="107">
        <f t="shared" si="113"/>
        <v>301612.1158</v>
      </c>
      <c r="AN62" s="107">
        <f t="shared" si="113"/>
        <v>336210.5412</v>
      </c>
      <c r="AO62" s="107">
        <f t="shared" si="113"/>
        <v>359030.1417</v>
      </c>
      <c r="AP62" s="107">
        <f t="shared" si="113"/>
        <v>389219.874</v>
      </c>
      <c r="AQ62" s="4"/>
      <c r="AR62" s="4"/>
      <c r="AS62" s="60"/>
      <c r="AT62" s="60"/>
      <c r="AU62" s="60"/>
    </row>
    <row r="63">
      <c r="A63" s="19" t="s">
        <v>86</v>
      </c>
      <c r="B63" s="4"/>
      <c r="C63" s="4"/>
      <c r="D63" s="4"/>
      <c r="E63" s="4"/>
      <c r="F63" s="4"/>
      <c r="G63" s="102">
        <f t="shared" ref="G63:AH63" si="114">G52+G41</f>
        <v>464800</v>
      </c>
      <c r="H63" s="102">
        <f t="shared" si="114"/>
        <v>714000</v>
      </c>
      <c r="I63" s="102">
        <f t="shared" si="114"/>
        <v>924500</v>
      </c>
      <c r="J63" s="102">
        <f t="shared" si="114"/>
        <v>988000</v>
      </c>
      <c r="K63" s="102">
        <f t="shared" si="114"/>
        <v>1021900</v>
      </c>
      <c r="L63" s="102">
        <f t="shared" si="114"/>
        <v>1000500</v>
      </c>
      <c r="M63" s="102">
        <f t="shared" si="114"/>
        <v>1250800</v>
      </c>
      <c r="N63" s="102">
        <f t="shared" si="114"/>
        <v>1418800</v>
      </c>
      <c r="O63" s="102">
        <f t="shared" si="114"/>
        <v>1394900</v>
      </c>
      <c r="P63" s="102">
        <f t="shared" si="114"/>
        <v>1510000</v>
      </c>
      <c r="Q63" s="102">
        <f t="shared" si="114"/>
        <v>1642500</v>
      </c>
      <c r="R63" s="102">
        <f t="shared" si="114"/>
        <v>1667100</v>
      </c>
      <c r="S63" s="102">
        <f t="shared" si="114"/>
        <v>1856400</v>
      </c>
      <c r="T63" s="102">
        <f t="shared" si="114"/>
        <v>1968300</v>
      </c>
      <c r="U63" s="102">
        <f t="shared" si="114"/>
        <v>1840800</v>
      </c>
      <c r="V63" s="102">
        <f t="shared" si="114"/>
        <v>2040300</v>
      </c>
      <c r="W63" s="102">
        <f t="shared" si="114"/>
        <v>2315700</v>
      </c>
      <c r="X63" s="102">
        <f t="shared" si="114"/>
        <v>2316900</v>
      </c>
      <c r="Y63" s="102">
        <f t="shared" si="114"/>
        <v>2779756</v>
      </c>
      <c r="Z63" s="102">
        <f t="shared" si="114"/>
        <v>2875656.71</v>
      </c>
      <c r="AA63" s="102">
        <f t="shared" si="114"/>
        <v>2725885.79</v>
      </c>
      <c r="AB63" s="102">
        <f t="shared" si="114"/>
        <v>2973892.36</v>
      </c>
      <c r="AC63" s="102">
        <f t="shared" si="114"/>
        <v>3119217.86</v>
      </c>
      <c r="AD63" s="102">
        <f t="shared" si="114"/>
        <v>2802266.06</v>
      </c>
      <c r="AE63" s="102">
        <f t="shared" si="114"/>
        <v>1764677.46</v>
      </c>
      <c r="AF63" s="102">
        <f t="shared" si="114"/>
        <v>161184.85</v>
      </c>
      <c r="AG63" s="102">
        <f t="shared" si="114"/>
        <v>53522.79</v>
      </c>
      <c r="AH63" s="69">
        <f t="shared" si="114"/>
        <v>32209.58</v>
      </c>
      <c r="AI63" s="107"/>
      <c r="AJ63" s="107"/>
      <c r="AK63" s="107"/>
      <c r="AL63" s="102">
        <f t="shared" ref="AL63:AP63" si="115">AL52+AL41</f>
        <v>0</v>
      </c>
      <c r="AM63" s="107">
        <f t="shared" si="115"/>
        <v>2810708.24</v>
      </c>
      <c r="AN63" s="107">
        <f t="shared" si="115"/>
        <v>2969942.754</v>
      </c>
      <c r="AO63" s="107">
        <f t="shared" si="115"/>
        <v>3138642.05</v>
      </c>
      <c r="AP63" s="107">
        <f t="shared" si="115"/>
        <v>3317373.95</v>
      </c>
      <c r="AQ63" s="4"/>
      <c r="AR63" s="4"/>
      <c r="AS63" s="60"/>
      <c r="AT63" s="60"/>
      <c r="AU63" s="60"/>
    </row>
    <row r="64">
      <c r="A64" s="21" t="s">
        <v>87</v>
      </c>
      <c r="B64" s="23"/>
      <c r="C64" s="23"/>
      <c r="D64" s="23"/>
      <c r="E64" s="23"/>
      <c r="F64" s="23"/>
      <c r="G64" s="141"/>
      <c r="H64" s="151">
        <f t="shared" ref="H64:AK64" si="116">H42+H53</f>
        <v>3500</v>
      </c>
      <c r="I64" s="151">
        <f t="shared" si="116"/>
        <v>10900</v>
      </c>
      <c r="J64" s="151">
        <f t="shared" si="116"/>
        <v>15600</v>
      </c>
      <c r="K64" s="151">
        <f t="shared" si="116"/>
        <v>8300</v>
      </c>
      <c r="L64" s="151">
        <f t="shared" si="116"/>
        <v>11100</v>
      </c>
      <c r="M64" s="151">
        <f t="shared" si="116"/>
        <v>10000</v>
      </c>
      <c r="N64" s="151">
        <f t="shared" si="116"/>
        <v>7800</v>
      </c>
      <c r="O64" s="151">
        <f t="shared" si="116"/>
        <v>3800</v>
      </c>
      <c r="P64" s="151">
        <f t="shared" si="116"/>
        <v>11800</v>
      </c>
      <c r="Q64" s="151">
        <f t="shared" si="116"/>
        <v>26400</v>
      </c>
      <c r="R64" s="151">
        <f t="shared" si="116"/>
        <v>14900</v>
      </c>
      <c r="S64" s="151">
        <f t="shared" si="116"/>
        <v>18600</v>
      </c>
      <c r="T64" s="151">
        <f t="shared" si="116"/>
        <v>18400</v>
      </c>
      <c r="U64" s="151">
        <f t="shared" si="116"/>
        <v>20200</v>
      </c>
      <c r="V64" s="151">
        <f t="shared" si="116"/>
        <v>21600</v>
      </c>
      <c r="W64" s="151">
        <f t="shared" si="116"/>
        <v>38500</v>
      </c>
      <c r="X64" s="108">
        <f t="shared" si="116"/>
        <v>30600</v>
      </c>
      <c r="Y64" s="108">
        <f t="shared" si="116"/>
        <v>12620.25</v>
      </c>
      <c r="Z64" s="108">
        <f t="shared" si="116"/>
        <v>17384.31</v>
      </c>
      <c r="AA64" s="108">
        <f t="shared" si="116"/>
        <v>28822.46</v>
      </c>
      <c r="AB64" s="108">
        <f t="shared" si="116"/>
        <v>38377.89</v>
      </c>
      <c r="AC64" s="108">
        <f t="shared" si="116"/>
        <v>56913.27</v>
      </c>
      <c r="AD64" s="108">
        <f t="shared" si="116"/>
        <v>29666.81</v>
      </c>
      <c r="AE64" s="108">
        <f t="shared" si="116"/>
        <v>31816.17</v>
      </c>
      <c r="AF64" s="108">
        <f t="shared" si="116"/>
        <v>55504.7</v>
      </c>
      <c r="AG64" s="108">
        <f t="shared" si="116"/>
        <v>11330.08</v>
      </c>
      <c r="AH64" s="108">
        <f t="shared" si="116"/>
        <v>-14216.53</v>
      </c>
      <c r="AI64" s="109">
        <f t="shared" si="116"/>
        <v>52302.7455</v>
      </c>
      <c r="AJ64" s="109">
        <f t="shared" si="116"/>
        <v>-8923.9145</v>
      </c>
      <c r="AK64" s="109">
        <f t="shared" si="116"/>
        <v>-20670.897</v>
      </c>
      <c r="AL64" s="152">
        <f t="shared" ref="AL64:AP64" si="117">AL53+AL42</f>
        <v>35779.03668</v>
      </c>
      <c r="AM64" s="145">
        <f t="shared" si="117"/>
        <v>26012.11579</v>
      </c>
      <c r="AN64" s="145">
        <f t="shared" si="117"/>
        <v>34598.42544</v>
      </c>
      <c r="AO64" s="145">
        <f t="shared" si="117"/>
        <v>22819.60048</v>
      </c>
      <c r="AP64" s="145">
        <f t="shared" si="117"/>
        <v>30189.73231</v>
      </c>
      <c r="AQ64" s="40"/>
      <c r="AR64" s="40"/>
      <c r="AS64" s="101"/>
      <c r="AT64" s="101"/>
      <c r="AU64" s="101"/>
    </row>
    <row r="65">
      <c r="A65" s="36" t="s">
        <v>89</v>
      </c>
      <c r="B65" s="4"/>
      <c r="C65" s="4"/>
      <c r="D65" s="4"/>
      <c r="E65" s="4"/>
      <c r="F65" s="4"/>
      <c r="G65" s="4"/>
      <c r="H65" s="27">
        <f t="shared" ref="H65:AH65" si="118">H61-H64</f>
        <v>400</v>
      </c>
      <c r="I65" s="27">
        <f t="shared" si="118"/>
        <v>1200</v>
      </c>
      <c r="J65" s="27">
        <f t="shared" si="118"/>
        <v>0</v>
      </c>
      <c r="K65" s="27">
        <f t="shared" si="118"/>
        <v>6500</v>
      </c>
      <c r="L65" s="27">
        <f t="shared" si="118"/>
        <v>3100</v>
      </c>
      <c r="M65" s="27">
        <f t="shared" si="118"/>
        <v>3700</v>
      </c>
      <c r="N65" s="27">
        <f t="shared" si="118"/>
        <v>5100</v>
      </c>
      <c r="O65" s="27">
        <f t="shared" si="118"/>
        <v>5700</v>
      </c>
      <c r="P65" s="27">
        <f t="shared" si="118"/>
        <v>4600</v>
      </c>
      <c r="Q65" s="27">
        <f t="shared" si="118"/>
        <v>6800</v>
      </c>
      <c r="R65" s="27">
        <f t="shared" si="118"/>
        <v>6700</v>
      </c>
      <c r="S65" s="27">
        <f t="shared" si="118"/>
        <v>4000</v>
      </c>
      <c r="T65" s="27">
        <f t="shared" si="118"/>
        <v>11600</v>
      </c>
      <c r="U65" s="27">
        <f t="shared" si="118"/>
        <v>7700</v>
      </c>
      <c r="V65" s="27">
        <f t="shared" si="118"/>
        <v>6800</v>
      </c>
      <c r="W65" s="27">
        <f t="shared" si="118"/>
        <v>12700</v>
      </c>
      <c r="X65" s="27">
        <f t="shared" si="118"/>
        <v>11400</v>
      </c>
      <c r="Y65" s="27">
        <f t="shared" si="118"/>
        <v>26965.26</v>
      </c>
      <c r="Z65" s="27">
        <f t="shared" si="118"/>
        <v>15924.72</v>
      </c>
      <c r="AA65" s="27">
        <f t="shared" si="118"/>
        <v>18341.66</v>
      </c>
      <c r="AB65" s="27">
        <f t="shared" si="118"/>
        <v>14248.65</v>
      </c>
      <c r="AC65" s="27">
        <f t="shared" si="118"/>
        <v>19284.64</v>
      </c>
      <c r="AD65" s="27">
        <f t="shared" si="118"/>
        <v>31878.61</v>
      </c>
      <c r="AE65" s="27">
        <f t="shared" si="118"/>
        <v>27065.31</v>
      </c>
      <c r="AF65" s="27">
        <f t="shared" si="118"/>
        <v>25207.84</v>
      </c>
      <c r="AG65" s="27">
        <f t="shared" si="118"/>
        <v>50498.4</v>
      </c>
      <c r="AH65" s="69">
        <f t="shared" si="118"/>
        <v>40465.87</v>
      </c>
      <c r="AI65" s="119"/>
      <c r="AJ65" s="119"/>
      <c r="AK65" s="119"/>
      <c r="AL65" s="118"/>
      <c r="AM65" s="119"/>
      <c r="AN65" s="119"/>
      <c r="AO65" s="119"/>
      <c r="AP65" s="119"/>
      <c r="AQ65" s="4"/>
      <c r="AR65" s="4"/>
      <c r="AS65" s="60"/>
      <c r="AT65" s="60"/>
      <c r="AU65" s="60"/>
    </row>
    <row r="66">
      <c r="A66" s="21" t="s">
        <v>90</v>
      </c>
      <c r="B66" s="23"/>
      <c r="C66" s="23"/>
      <c r="D66" s="23"/>
      <c r="E66" s="23"/>
      <c r="F66" s="23"/>
      <c r="G66" s="23"/>
      <c r="H66" s="40">
        <f t="shared" ref="H66:AH66" si="119">H65/G62</f>
        <v>0.1142857143</v>
      </c>
      <c r="I66" s="40">
        <f t="shared" si="119"/>
        <v>0.1690140845</v>
      </c>
      <c r="J66" s="40">
        <f t="shared" si="119"/>
        <v>0</v>
      </c>
      <c r="K66" s="40">
        <f t="shared" si="119"/>
        <v>0.193452381</v>
      </c>
      <c r="L66" s="40">
        <f t="shared" si="119"/>
        <v>0.07398568019</v>
      </c>
      <c r="M66" s="40">
        <f t="shared" si="119"/>
        <v>0.06981132075</v>
      </c>
      <c r="N66" s="40">
        <f t="shared" si="119"/>
        <v>0.08095238095</v>
      </c>
      <c r="O66" s="40">
        <f t="shared" si="119"/>
        <v>0.08050847458</v>
      </c>
      <c r="P66" s="40">
        <f t="shared" si="119"/>
        <v>0.06166219839</v>
      </c>
      <c r="Q66" s="40">
        <f t="shared" si="119"/>
        <v>0.0787037037</v>
      </c>
      <c r="R66" s="40">
        <f t="shared" si="119"/>
        <v>0.05939716312</v>
      </c>
      <c r="S66" s="40">
        <f t="shared" si="119"/>
        <v>0.03132341425</v>
      </c>
      <c r="T66" s="40">
        <f t="shared" si="119"/>
        <v>0.07928913192</v>
      </c>
      <c r="U66" s="40">
        <f t="shared" si="119"/>
        <v>0.0467516697</v>
      </c>
      <c r="V66" s="40">
        <f t="shared" si="119"/>
        <v>0.03677663602</v>
      </c>
      <c r="W66" s="40">
        <f t="shared" si="119"/>
        <v>0.06150121065</v>
      </c>
      <c r="X66" s="40">
        <f t="shared" si="119"/>
        <v>0.04653061224</v>
      </c>
      <c r="Y66" s="40">
        <f t="shared" si="119"/>
        <v>0.09784201742</v>
      </c>
      <c r="Z66" s="40">
        <f t="shared" si="119"/>
        <v>0.05525191238</v>
      </c>
      <c r="AA66" s="40">
        <f t="shared" si="119"/>
        <v>0.06001762539</v>
      </c>
      <c r="AB66" s="40">
        <f t="shared" si="119"/>
        <v>0.04260615664</v>
      </c>
      <c r="AC66" s="40">
        <f t="shared" si="119"/>
        <v>0.05172850325</v>
      </c>
      <c r="AD66" s="40">
        <f t="shared" si="119"/>
        <v>0.07418492278</v>
      </c>
      <c r="AE66" s="40">
        <f t="shared" si="119"/>
        <v>0.05891640038</v>
      </c>
      <c r="AF66" s="40">
        <f t="shared" si="119"/>
        <v>0.05131877132</v>
      </c>
      <c r="AG66" s="40">
        <f t="shared" si="119"/>
        <v>0.09236849958</v>
      </c>
      <c r="AH66" s="153">
        <f t="shared" si="119"/>
        <v>0.07251480971</v>
      </c>
      <c r="AI66" s="154"/>
      <c r="AJ66" s="154"/>
      <c r="AK66" s="154"/>
      <c r="AL66" s="155"/>
      <c r="AM66" s="154"/>
      <c r="AN66" s="154"/>
      <c r="AO66" s="154"/>
      <c r="AP66" s="154"/>
      <c r="AQ66" s="23"/>
      <c r="AR66" s="23"/>
      <c r="AS66" s="101"/>
      <c r="AT66" s="101"/>
      <c r="AU66" s="101"/>
    </row>
    <row r="67">
      <c r="A67" s="24" t="s">
        <v>91</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116"/>
      <c r="AI67" s="119"/>
      <c r="AJ67" s="119"/>
      <c r="AK67" s="119"/>
      <c r="AL67" s="118"/>
      <c r="AM67" s="119"/>
      <c r="AN67" s="119"/>
      <c r="AO67" s="119"/>
      <c r="AP67" s="119"/>
      <c r="AQ67" s="4"/>
      <c r="AR67" s="4"/>
      <c r="AS67" s="60"/>
      <c r="AT67" s="60"/>
      <c r="AU67" s="60"/>
    </row>
    <row r="68">
      <c r="A68" s="137" t="s">
        <v>80</v>
      </c>
      <c r="B68" s="4"/>
      <c r="C68" s="4"/>
      <c r="D68" s="4"/>
      <c r="E68" s="4"/>
      <c r="F68" s="4"/>
      <c r="G68" s="4"/>
      <c r="H68" s="4"/>
      <c r="I68" s="4"/>
      <c r="J68" s="4"/>
      <c r="K68" s="4"/>
      <c r="L68" s="4"/>
      <c r="M68" s="4"/>
      <c r="N68" s="4"/>
      <c r="O68" s="4"/>
      <c r="P68" s="4"/>
      <c r="Q68" s="4"/>
      <c r="R68" s="4"/>
      <c r="S68" s="4"/>
      <c r="T68" s="4"/>
      <c r="U68" s="4"/>
      <c r="V68" s="4"/>
      <c r="W68" s="4"/>
      <c r="X68" s="116"/>
      <c r="Y68" s="116"/>
      <c r="Z68" s="116"/>
      <c r="AA68" s="116"/>
      <c r="AB68" s="116"/>
      <c r="AC68" s="116"/>
      <c r="AD68" s="116"/>
      <c r="AE68" s="116"/>
      <c r="AF68" s="116"/>
      <c r="AG68" s="116"/>
      <c r="AH68" s="116"/>
      <c r="AI68" s="117"/>
      <c r="AJ68" s="117"/>
      <c r="AK68" s="117"/>
      <c r="AL68" s="118"/>
      <c r="AM68" s="119"/>
      <c r="AN68" s="119"/>
      <c r="AO68" s="119"/>
      <c r="AP68" s="119"/>
      <c r="AQ68" s="4"/>
      <c r="AR68" s="4"/>
      <c r="AS68" s="60"/>
      <c r="AT68" s="60"/>
      <c r="AU68" s="60"/>
    </row>
    <row r="69">
      <c r="A69" s="19" t="s">
        <v>81</v>
      </c>
      <c r="B69" s="4"/>
      <c r="C69" s="4"/>
      <c r="D69" s="4"/>
      <c r="E69" s="4"/>
      <c r="F69" s="4"/>
      <c r="G69" s="156">
        <f t="shared" ref="G69:AH69" si="120">SUM(G71:G74)</f>
        <v>1323</v>
      </c>
      <c r="H69" s="156">
        <f t="shared" si="120"/>
        <v>668</v>
      </c>
      <c r="I69" s="156">
        <f t="shared" si="120"/>
        <v>511</v>
      </c>
      <c r="J69" s="156">
        <f t="shared" si="120"/>
        <v>276</v>
      </c>
      <c r="K69" s="156">
        <f t="shared" si="120"/>
        <v>413</v>
      </c>
      <c r="L69" s="156">
        <f t="shared" si="120"/>
        <v>318</v>
      </c>
      <c r="M69" s="156">
        <f t="shared" si="120"/>
        <v>313</v>
      </c>
      <c r="N69" s="156">
        <f t="shared" si="120"/>
        <v>275</v>
      </c>
      <c r="O69" s="156">
        <f t="shared" si="120"/>
        <v>406</v>
      </c>
      <c r="P69" s="156">
        <f t="shared" si="120"/>
        <v>292</v>
      </c>
      <c r="Q69" s="156">
        <f t="shared" si="120"/>
        <v>333</v>
      </c>
      <c r="R69" s="156">
        <f t="shared" si="120"/>
        <v>505</v>
      </c>
      <c r="S69" s="156">
        <f t="shared" si="120"/>
        <v>348</v>
      </c>
      <c r="T69" s="156">
        <f t="shared" si="120"/>
        <v>449</v>
      </c>
      <c r="U69" s="156">
        <f t="shared" si="120"/>
        <v>537</v>
      </c>
      <c r="V69" s="156">
        <f t="shared" si="120"/>
        <v>400</v>
      </c>
      <c r="W69" s="156">
        <f t="shared" si="120"/>
        <v>587</v>
      </c>
      <c r="X69" s="81">
        <f t="shared" si="120"/>
        <v>650</v>
      </c>
      <c r="Y69" s="81">
        <f t="shared" si="120"/>
        <v>483</v>
      </c>
      <c r="Z69" s="81">
        <f t="shared" si="120"/>
        <v>590</v>
      </c>
      <c r="AA69" s="81">
        <f t="shared" si="120"/>
        <v>769</v>
      </c>
      <c r="AB69" s="81">
        <f t="shared" si="120"/>
        <v>611</v>
      </c>
      <c r="AC69" s="81">
        <f t="shared" si="120"/>
        <v>691</v>
      </c>
      <c r="AD69" s="81">
        <f t="shared" si="120"/>
        <v>647</v>
      </c>
      <c r="AE69" s="81">
        <f t="shared" si="120"/>
        <v>280</v>
      </c>
      <c r="AF69" s="81">
        <f t="shared" si="120"/>
        <v>79</v>
      </c>
      <c r="AG69" s="81">
        <f t="shared" si="120"/>
        <v>18</v>
      </c>
      <c r="AH69" s="81">
        <f t="shared" si="120"/>
        <v>0</v>
      </c>
      <c r="AI69" s="127"/>
      <c r="AJ69" s="127"/>
      <c r="AK69" s="127"/>
      <c r="AL69" s="157">
        <f t="shared" ref="AL69:AL71" si="123">W69*$AS69</f>
        <v>645.1644259</v>
      </c>
      <c r="AM69" s="158">
        <f t="shared" ref="AM69:AM71" si="124">X69*$AT69</f>
        <v>677.9281791</v>
      </c>
      <c r="AN69" s="158">
        <f t="shared" ref="AN69:AP69" si="121">AM69*$AT69</f>
        <v>707.0563324</v>
      </c>
      <c r="AO69" s="158">
        <f t="shared" si="121"/>
        <v>737.4360184</v>
      </c>
      <c r="AP69" s="158">
        <f t="shared" si="121"/>
        <v>769.121011</v>
      </c>
      <c r="AQ69" s="19"/>
      <c r="AR69" s="19" t="s">
        <v>64</v>
      </c>
      <c r="AS69" s="60">
        <f t="shared" ref="AS69:AT69" si="122">(W69/Q69)^(1/6)</f>
        <v>1.099087608</v>
      </c>
      <c r="AT69" s="60">
        <f t="shared" si="122"/>
        <v>1.042966429</v>
      </c>
      <c r="AU69" s="60"/>
    </row>
    <row r="70">
      <c r="A70" s="19" t="s">
        <v>82</v>
      </c>
      <c r="B70" s="4"/>
      <c r="C70" s="4"/>
      <c r="D70" s="4"/>
      <c r="E70" s="4"/>
      <c r="F70" s="4"/>
      <c r="G70" s="156">
        <v>3769.0</v>
      </c>
      <c r="H70" s="156">
        <v>1497.0</v>
      </c>
      <c r="I70" s="156">
        <v>1307.0</v>
      </c>
      <c r="J70" s="156">
        <v>1304.0</v>
      </c>
      <c r="K70" s="156">
        <v>1097.0</v>
      </c>
      <c r="L70" s="156">
        <v>1057.0</v>
      </c>
      <c r="M70" s="156">
        <v>1167.0</v>
      </c>
      <c r="N70" s="156">
        <v>1184.0</v>
      </c>
      <c r="O70" s="156">
        <v>1115.0</v>
      </c>
      <c r="P70" s="156">
        <v>1171.0</v>
      </c>
      <c r="Q70" s="156">
        <v>1294.0</v>
      </c>
      <c r="R70" s="156">
        <v>1320.0</v>
      </c>
      <c r="S70" s="156">
        <v>1529.0</v>
      </c>
      <c r="T70" s="156">
        <v>1466.0</v>
      </c>
      <c r="U70" s="156">
        <v>1288.0</v>
      </c>
      <c r="V70" s="156">
        <v>1425.0</v>
      </c>
      <c r="W70" s="159">
        <v>1630.0</v>
      </c>
      <c r="X70" s="134">
        <v>1468.0</v>
      </c>
      <c r="Y70" s="134">
        <v>1637.0</v>
      </c>
      <c r="Z70" s="134">
        <v>1913.0</v>
      </c>
      <c r="AA70" s="134">
        <v>2027.0</v>
      </c>
      <c r="AB70" s="134">
        <v>2080.0</v>
      </c>
      <c r="AC70" s="134">
        <v>2269.0</v>
      </c>
      <c r="AD70" s="134">
        <v>1815.0</v>
      </c>
      <c r="AE70" s="134">
        <v>695.0</v>
      </c>
      <c r="AF70" s="134">
        <v>0.0</v>
      </c>
      <c r="AG70" s="134">
        <v>0.0</v>
      </c>
      <c r="AH70" s="134">
        <v>0.0</v>
      </c>
      <c r="AI70" s="84"/>
      <c r="AJ70" s="84"/>
      <c r="AK70" s="84"/>
      <c r="AL70" s="157">
        <f t="shared" si="123"/>
        <v>1693.934029</v>
      </c>
      <c r="AM70" s="158">
        <f t="shared" si="124"/>
        <v>1494.232149</v>
      </c>
      <c r="AN70" s="158">
        <f t="shared" ref="AN70:AP70" si="125">AM70*$AT70</f>
        <v>1520.933049</v>
      </c>
      <c r="AO70" s="158">
        <f t="shared" si="125"/>
        <v>1548.111076</v>
      </c>
      <c r="AP70" s="158">
        <f t="shared" si="125"/>
        <v>1575.774755</v>
      </c>
      <c r="AQ70" s="4"/>
      <c r="AR70" s="4"/>
      <c r="AS70" s="60">
        <f t="shared" ref="AS70:AT70" si="126">(W70/Q70)^(1/6)</f>
        <v>1.03922333</v>
      </c>
      <c r="AT70" s="60">
        <f t="shared" si="126"/>
        <v>1.017869312</v>
      </c>
      <c r="AU70" s="60"/>
    </row>
    <row r="71" ht="15.0" customHeight="1">
      <c r="A71" s="19" t="s">
        <v>17</v>
      </c>
      <c r="B71" s="4"/>
      <c r="C71" s="4"/>
      <c r="D71" s="4"/>
      <c r="E71" s="4"/>
      <c r="F71" s="4"/>
      <c r="G71" s="156">
        <v>337.0</v>
      </c>
      <c r="H71" s="156">
        <v>140.0</v>
      </c>
      <c r="I71" s="156">
        <v>189.0</v>
      </c>
      <c r="J71" s="156">
        <v>17.0</v>
      </c>
      <c r="K71" s="156">
        <v>208.0</v>
      </c>
      <c r="L71" s="156">
        <v>139.0</v>
      </c>
      <c r="M71" s="156">
        <v>158.0</v>
      </c>
      <c r="N71" s="156">
        <v>78.0</v>
      </c>
      <c r="O71" s="156">
        <v>180.0</v>
      </c>
      <c r="P71" s="156">
        <v>81.0</v>
      </c>
      <c r="Q71" s="156">
        <v>102.0</v>
      </c>
      <c r="R71" s="156">
        <v>278.0</v>
      </c>
      <c r="S71" s="156">
        <v>103.0</v>
      </c>
      <c r="T71" s="156">
        <v>217.0</v>
      </c>
      <c r="U71" s="156">
        <v>258.0</v>
      </c>
      <c r="V71" s="156">
        <v>20.0</v>
      </c>
      <c r="W71" s="159">
        <v>325.0</v>
      </c>
      <c r="X71" s="134">
        <v>342.0</v>
      </c>
      <c r="Y71" s="134">
        <v>181.0</v>
      </c>
      <c r="Z71" s="134">
        <v>223.0</v>
      </c>
      <c r="AA71" s="134">
        <v>348.0</v>
      </c>
      <c r="AB71" s="134">
        <v>233.0</v>
      </c>
      <c r="AC71" s="134">
        <v>306.0</v>
      </c>
      <c r="AD71" s="134">
        <v>285.0</v>
      </c>
      <c r="AE71" s="134">
        <v>12.0</v>
      </c>
      <c r="AF71" s="134">
        <v>0.0</v>
      </c>
      <c r="AG71" s="134">
        <v>0.0</v>
      </c>
      <c r="AH71" s="134">
        <v>0.0</v>
      </c>
      <c r="AI71" s="84"/>
      <c r="AJ71" s="84"/>
      <c r="AK71" s="84"/>
      <c r="AL71" s="157">
        <f t="shared" si="123"/>
        <v>394.2429107</v>
      </c>
      <c r="AM71" s="158">
        <f t="shared" si="124"/>
        <v>354.0160818</v>
      </c>
      <c r="AN71" s="158">
        <f t="shared" ref="AN71:AP71" si="127">AM71*$AT71</f>
        <v>366.4543456</v>
      </c>
      <c r="AO71" s="158">
        <f t="shared" si="127"/>
        <v>379.3296245</v>
      </c>
      <c r="AP71" s="158">
        <f t="shared" si="127"/>
        <v>392.6572731</v>
      </c>
      <c r="AQ71" s="4"/>
      <c r="AR71" s="4"/>
      <c r="AS71" s="60">
        <f t="shared" ref="AS71:AT71" si="128">(W71/Q71)^(1/6)</f>
        <v>1.21305511</v>
      </c>
      <c r="AT71" s="60">
        <f t="shared" si="128"/>
        <v>1.035134742</v>
      </c>
      <c r="AU71" s="60"/>
    </row>
    <row r="72">
      <c r="A72" s="26" t="s">
        <v>18</v>
      </c>
      <c r="B72" s="4"/>
      <c r="C72" s="4"/>
      <c r="D72" s="4"/>
      <c r="E72" s="4"/>
      <c r="F72" s="4"/>
      <c r="G72" s="156">
        <v>741.0</v>
      </c>
      <c r="H72" s="156">
        <v>157.0</v>
      </c>
      <c r="I72" s="156">
        <v>99.0</v>
      </c>
      <c r="J72" s="156">
        <v>153.0</v>
      </c>
      <c r="K72" s="156">
        <v>123.0</v>
      </c>
      <c r="L72" s="156">
        <v>76.0</v>
      </c>
      <c r="M72" s="156">
        <v>76.0</v>
      </c>
      <c r="N72" s="156">
        <v>143.0</v>
      </c>
      <c r="O72" s="156">
        <v>112.0</v>
      </c>
      <c r="P72" s="156">
        <v>82.0</v>
      </c>
      <c r="Q72" s="156">
        <v>150.0</v>
      </c>
      <c r="R72" s="156">
        <v>111.0</v>
      </c>
      <c r="S72" s="156">
        <v>109.0</v>
      </c>
      <c r="T72" s="156">
        <v>146.0</v>
      </c>
      <c r="U72" s="156">
        <v>161.0</v>
      </c>
      <c r="V72" s="156">
        <v>204.0</v>
      </c>
      <c r="W72" s="159">
        <v>144.0</v>
      </c>
      <c r="X72" s="134">
        <v>150.0</v>
      </c>
      <c r="Y72" s="134">
        <v>118.0</v>
      </c>
      <c r="Z72" s="134">
        <v>229.0</v>
      </c>
      <c r="AA72" s="134">
        <v>206.0</v>
      </c>
      <c r="AB72" s="134">
        <v>123.0</v>
      </c>
      <c r="AC72" s="134">
        <v>224.0</v>
      </c>
      <c r="AD72" s="134">
        <v>166.0</v>
      </c>
      <c r="AE72" s="134">
        <v>64.0</v>
      </c>
      <c r="AF72" s="134">
        <v>0.0</v>
      </c>
      <c r="AG72" s="134">
        <v>0.0</v>
      </c>
      <c r="AH72" s="134">
        <v>0.0</v>
      </c>
      <c r="AI72" s="84"/>
      <c r="AJ72" s="84"/>
      <c r="AK72" s="84"/>
      <c r="AL72" s="157">
        <f>AL70*$AS72</f>
        <v>172.6320661</v>
      </c>
      <c r="AM72" s="158">
        <f t="shared" ref="AM72:AN72" si="129">AM70*$AT72</f>
        <v>156.7849073</v>
      </c>
      <c r="AN72" s="158">
        <f t="shared" si="129"/>
        <v>159.5865457</v>
      </c>
      <c r="AO72" s="158">
        <f t="shared" ref="AO72:AP72" si="130">AO70*$AT72*0.9</f>
        <v>146.1944227</v>
      </c>
      <c r="AP72" s="158">
        <f t="shared" si="130"/>
        <v>148.8068164</v>
      </c>
      <c r="AQ72" s="19"/>
      <c r="AR72" s="19" t="s">
        <v>83</v>
      </c>
      <c r="AS72" s="60">
        <f t="shared" ref="AS72:AT72" si="131">average(R119:W119)</f>
        <v>0.1019119182</v>
      </c>
      <c r="AT72" s="60">
        <f t="shared" si="131"/>
        <v>0.1049267394</v>
      </c>
      <c r="AU72" s="60"/>
    </row>
    <row r="73">
      <c r="A73" s="19" t="s">
        <v>19</v>
      </c>
      <c r="B73" s="4"/>
      <c r="C73" s="4"/>
      <c r="D73" s="4"/>
      <c r="E73" s="4"/>
      <c r="F73" s="4"/>
      <c r="G73" s="156">
        <v>195.0</v>
      </c>
      <c r="H73" s="156">
        <v>222.0</v>
      </c>
      <c r="I73" s="156">
        <v>68.0</v>
      </c>
      <c r="J73" s="156">
        <v>61.0</v>
      </c>
      <c r="K73" s="156">
        <v>45.0</v>
      </c>
      <c r="L73" s="156">
        <v>69.0</v>
      </c>
      <c r="M73" s="156">
        <v>34.0</v>
      </c>
      <c r="N73" s="156">
        <v>31.0</v>
      </c>
      <c r="O73" s="156">
        <v>89.0</v>
      </c>
      <c r="P73" s="156">
        <v>58.0</v>
      </c>
      <c r="Q73" s="156">
        <v>37.0</v>
      </c>
      <c r="R73" s="156">
        <v>89.0</v>
      </c>
      <c r="S73" s="156">
        <v>64.0</v>
      </c>
      <c r="T73" s="156">
        <v>46.0</v>
      </c>
      <c r="U73" s="156">
        <v>82.0</v>
      </c>
      <c r="V73" s="156">
        <v>106.0</v>
      </c>
      <c r="W73" s="159">
        <v>55.0</v>
      </c>
      <c r="X73" s="134">
        <v>104.0</v>
      </c>
      <c r="Y73" s="134">
        <v>105.0</v>
      </c>
      <c r="Z73" s="134">
        <v>77.0</v>
      </c>
      <c r="AA73" s="134">
        <v>151.0</v>
      </c>
      <c r="AB73" s="134">
        <v>121.0</v>
      </c>
      <c r="AC73" s="134">
        <v>86.0</v>
      </c>
      <c r="AD73" s="134">
        <v>131.0</v>
      </c>
      <c r="AE73" s="134">
        <v>92.0</v>
      </c>
      <c r="AF73" s="134">
        <v>25.0</v>
      </c>
      <c r="AG73" s="134">
        <v>0.0</v>
      </c>
      <c r="AH73" s="134">
        <v>0.0</v>
      </c>
      <c r="AI73" s="84"/>
      <c r="AJ73" s="84"/>
      <c r="AK73" s="84"/>
      <c r="AL73" s="157">
        <f t="shared" ref="AL73:AL75" si="134">W72*$AS73</f>
        <v>73.95756073</v>
      </c>
      <c r="AM73" s="158">
        <f t="shared" ref="AM73:AM75" si="135">X72*$AT73</f>
        <v>80.26134798</v>
      </c>
      <c r="AN73" s="158">
        <f t="shared" ref="AN73:AN75" si="136">AM72*$AT73</f>
        <v>83.89178671</v>
      </c>
      <c r="AO73" s="158">
        <f t="shared" ref="AO73:AP73" si="132">AN72*$AT73*0.9</f>
        <v>76.85178767</v>
      </c>
      <c r="AP73" s="158">
        <f t="shared" si="132"/>
        <v>70.40256859</v>
      </c>
      <c r="AQ73" s="4"/>
      <c r="AR73" s="4"/>
      <c r="AS73" s="60">
        <f t="shared" ref="AS73:AT73" si="133">average(R120:W120)</f>
        <v>0.5135941717</v>
      </c>
      <c r="AT73" s="60">
        <f t="shared" si="133"/>
        <v>0.5350756532</v>
      </c>
      <c r="AU73" s="60"/>
    </row>
    <row r="74">
      <c r="A74" s="19" t="s">
        <v>20</v>
      </c>
      <c r="B74" s="4"/>
      <c r="C74" s="4"/>
      <c r="D74" s="4"/>
      <c r="E74" s="4"/>
      <c r="F74" s="4"/>
      <c r="G74" s="156">
        <v>50.0</v>
      </c>
      <c r="H74" s="156">
        <v>149.0</v>
      </c>
      <c r="I74" s="156">
        <v>155.0</v>
      </c>
      <c r="J74" s="156">
        <v>45.0</v>
      </c>
      <c r="K74" s="156">
        <v>37.0</v>
      </c>
      <c r="L74" s="156">
        <v>34.0</v>
      </c>
      <c r="M74" s="156">
        <v>45.0</v>
      </c>
      <c r="N74" s="156">
        <v>23.0</v>
      </c>
      <c r="O74" s="156">
        <v>25.0</v>
      </c>
      <c r="P74" s="156">
        <v>71.0</v>
      </c>
      <c r="Q74" s="156">
        <v>44.0</v>
      </c>
      <c r="R74" s="156">
        <v>27.0</v>
      </c>
      <c r="S74" s="156">
        <v>72.0</v>
      </c>
      <c r="T74" s="156">
        <v>40.0</v>
      </c>
      <c r="U74" s="156">
        <v>36.0</v>
      </c>
      <c r="V74" s="156">
        <v>70.0</v>
      </c>
      <c r="W74" s="159">
        <v>63.0</v>
      </c>
      <c r="X74" s="134">
        <v>54.0</v>
      </c>
      <c r="Y74" s="134">
        <v>79.0</v>
      </c>
      <c r="Z74" s="134">
        <v>61.0</v>
      </c>
      <c r="AA74" s="134">
        <v>64.0</v>
      </c>
      <c r="AB74" s="134">
        <v>134.0</v>
      </c>
      <c r="AC74" s="134">
        <v>75.0</v>
      </c>
      <c r="AD74" s="134">
        <v>65.0</v>
      </c>
      <c r="AE74" s="134">
        <v>112.0</v>
      </c>
      <c r="AF74" s="41">
        <v>54.0</v>
      </c>
      <c r="AG74" s="41">
        <v>18.0</v>
      </c>
      <c r="AH74" s="134">
        <v>0.0</v>
      </c>
      <c r="AI74" s="160"/>
      <c r="AJ74" s="160"/>
      <c r="AK74" s="160"/>
      <c r="AL74" s="157">
        <f t="shared" si="134"/>
        <v>40.2813157</v>
      </c>
      <c r="AM74" s="158">
        <f t="shared" si="135"/>
        <v>80.53783921</v>
      </c>
      <c r="AN74" s="158">
        <f t="shared" si="136"/>
        <v>62.15457249</v>
      </c>
      <c r="AO74" s="158">
        <f t="shared" ref="AO74:AP74" si="137">AN73*$AT74*0.9</f>
        <v>58.46939333</v>
      </c>
      <c r="AP74" s="158">
        <f t="shared" si="137"/>
        <v>53.56278103</v>
      </c>
      <c r="AQ74" s="4"/>
      <c r="AR74" s="4"/>
      <c r="AS74" s="60">
        <f t="shared" ref="AS74:AT74" si="138">average(R121:W121)</f>
        <v>0.7323875581</v>
      </c>
      <c r="AT74" s="60">
        <f t="shared" si="138"/>
        <v>0.7744023001</v>
      </c>
      <c r="AU74" s="60"/>
    </row>
    <row r="75">
      <c r="A75" s="19" t="s">
        <v>84</v>
      </c>
      <c r="B75" s="4"/>
      <c r="C75" s="4"/>
      <c r="D75" s="4"/>
      <c r="E75" s="4"/>
      <c r="F75" s="4"/>
      <c r="G75" s="156">
        <v>14.0</v>
      </c>
      <c r="H75" s="156">
        <v>38.0</v>
      </c>
      <c r="I75" s="156">
        <v>115.0</v>
      </c>
      <c r="J75" s="156">
        <v>132.0</v>
      </c>
      <c r="K75" s="156">
        <v>44.0</v>
      </c>
      <c r="L75" s="156">
        <v>32.0</v>
      </c>
      <c r="M75" s="156">
        <v>28.0</v>
      </c>
      <c r="N75" s="156">
        <v>27.0</v>
      </c>
      <c r="O75" s="156">
        <v>18.0</v>
      </c>
      <c r="P75" s="156">
        <v>22.0</v>
      </c>
      <c r="Q75" s="156">
        <v>56.0</v>
      </c>
      <c r="R75" s="156">
        <v>42.0</v>
      </c>
      <c r="S75" s="156">
        <v>25.0</v>
      </c>
      <c r="T75" s="156">
        <v>46.0</v>
      </c>
      <c r="U75" s="156">
        <v>36.0</v>
      </c>
      <c r="V75" s="156">
        <v>33.0</v>
      </c>
      <c r="W75" s="159">
        <v>42.0</v>
      </c>
      <c r="X75" s="134">
        <v>42.0</v>
      </c>
      <c r="Y75" s="134">
        <v>49.0</v>
      </c>
      <c r="Z75" s="134">
        <v>34.0</v>
      </c>
      <c r="AA75" s="134">
        <v>56.0</v>
      </c>
      <c r="AB75" s="134">
        <v>59.0</v>
      </c>
      <c r="AC75" s="134">
        <v>102.0</v>
      </c>
      <c r="AD75" s="134">
        <v>69.0</v>
      </c>
      <c r="AE75" s="134">
        <v>55.0</v>
      </c>
      <c r="AF75" s="134">
        <v>61.0</v>
      </c>
      <c r="AG75" s="134">
        <v>46.0</v>
      </c>
      <c r="AH75" s="134">
        <v>15.0</v>
      </c>
      <c r="AI75" s="84"/>
      <c r="AJ75" s="84"/>
      <c r="AK75" s="84"/>
      <c r="AL75" s="157">
        <f t="shared" si="134"/>
        <v>51.82828283</v>
      </c>
      <c r="AM75" s="158">
        <f t="shared" si="135"/>
        <v>41.83333333</v>
      </c>
      <c r="AN75" s="158">
        <f t="shared" si="136"/>
        <v>62.39196803</v>
      </c>
      <c r="AO75" s="158">
        <f t="shared" ref="AO75:AP75" si="139">AN74*$AT75*0.9</f>
        <v>43.33554915</v>
      </c>
      <c r="AP75" s="158">
        <f t="shared" si="139"/>
        <v>40.76616035</v>
      </c>
      <c r="AQ75" s="4"/>
      <c r="AR75" s="4"/>
      <c r="AS75" s="60">
        <f t="shared" ref="AS75:AT75" si="140">average(R122:W122)</f>
        <v>0.822671156</v>
      </c>
      <c r="AT75" s="60">
        <f t="shared" si="140"/>
        <v>0.774691358</v>
      </c>
      <c r="AU75" s="60"/>
    </row>
    <row r="76">
      <c r="A76" s="19" t="s">
        <v>92</v>
      </c>
      <c r="B76" s="4"/>
      <c r="C76" s="4"/>
      <c r="D76" s="4"/>
      <c r="E76" s="4"/>
      <c r="F76" s="4"/>
      <c r="G76" s="156">
        <v>35.0</v>
      </c>
      <c r="H76" s="156">
        <v>70.0</v>
      </c>
      <c r="I76" s="156">
        <v>173.0</v>
      </c>
      <c r="J76" s="156">
        <v>296.0</v>
      </c>
      <c r="K76" s="156">
        <v>292.0</v>
      </c>
      <c r="L76" s="156">
        <v>304.0</v>
      </c>
      <c r="M76" s="156">
        <v>314.0</v>
      </c>
      <c r="N76" s="156">
        <v>321.0</v>
      </c>
      <c r="O76" s="156">
        <v>314.0</v>
      </c>
      <c r="P76" s="156">
        <v>324.0</v>
      </c>
      <c r="Q76" s="156">
        <v>365.0</v>
      </c>
      <c r="R76" s="156">
        <v>393.0</v>
      </c>
      <c r="S76" s="156">
        <v>399.0</v>
      </c>
      <c r="T76" s="156">
        <v>419.0</v>
      </c>
      <c r="U76" s="156">
        <v>438.0</v>
      </c>
      <c r="V76" s="156">
        <v>454.0</v>
      </c>
      <c r="W76" s="159">
        <v>475.0</v>
      </c>
      <c r="X76" s="134">
        <v>503.0</v>
      </c>
      <c r="Y76" s="134">
        <v>524.0</v>
      </c>
      <c r="Z76" s="134">
        <v>526.0</v>
      </c>
      <c r="AA76" s="82">
        <v>564.0</v>
      </c>
      <c r="AB76" s="82">
        <v>610.0</v>
      </c>
      <c r="AC76" s="82">
        <v>687.0</v>
      </c>
      <c r="AD76" s="82">
        <v>710.0</v>
      </c>
      <c r="AE76" s="82">
        <v>732.0</v>
      </c>
      <c r="AF76" s="82">
        <v>761.0</v>
      </c>
      <c r="AG76" s="82">
        <v>761.0</v>
      </c>
      <c r="AH76" s="83">
        <v>743.0</v>
      </c>
      <c r="AI76" s="84"/>
      <c r="AJ76" s="84"/>
      <c r="AK76" s="84"/>
      <c r="AL76" s="157">
        <f>W76*$AS76</f>
        <v>496.3184279</v>
      </c>
      <c r="AM76" s="158">
        <f>X76+AM78</f>
        <v>522.8992489</v>
      </c>
      <c r="AN76" s="158">
        <f t="shared" ref="AN76:AP76" si="141">AM76+AN78</f>
        <v>552.5778138</v>
      </c>
      <c r="AO76" s="158">
        <f t="shared" si="141"/>
        <v>573.1916356</v>
      </c>
      <c r="AP76" s="158">
        <f t="shared" si="141"/>
        <v>592.5832525</v>
      </c>
      <c r="AQ76" s="19"/>
      <c r="AR76" s="19" t="s">
        <v>64</v>
      </c>
      <c r="AS76" s="60">
        <f t="shared" ref="AS76:AT76" si="142">(W76/Q76)^(1/6)</f>
        <v>1.044880901</v>
      </c>
      <c r="AT76" s="60">
        <f t="shared" si="142"/>
        <v>1.041987652</v>
      </c>
      <c r="AU76" s="60"/>
    </row>
    <row r="77">
      <c r="A77" s="19" t="s">
        <v>86</v>
      </c>
      <c r="B77" s="4"/>
      <c r="C77" s="4"/>
      <c r="D77" s="4"/>
      <c r="E77" s="4"/>
      <c r="F77" s="4"/>
      <c r="G77" s="159">
        <v>2712.0</v>
      </c>
      <c r="H77" s="159">
        <v>1596.0</v>
      </c>
      <c r="I77" s="159">
        <v>1048.0</v>
      </c>
      <c r="J77" s="159">
        <v>873.0</v>
      </c>
      <c r="K77" s="159">
        <v>884.0</v>
      </c>
      <c r="L77" s="159">
        <v>797.0</v>
      </c>
      <c r="M77" s="159">
        <v>862.0</v>
      </c>
      <c r="N77" s="159">
        <v>873.0</v>
      </c>
      <c r="O77" s="159">
        <v>848.0</v>
      </c>
      <c r="P77" s="159">
        <v>905.0</v>
      </c>
      <c r="Q77" s="159">
        <v>965.0</v>
      </c>
      <c r="R77" s="159">
        <v>995.0</v>
      </c>
      <c r="S77" s="159">
        <v>1134.0</v>
      </c>
      <c r="T77" s="159">
        <v>1153.0</v>
      </c>
      <c r="U77" s="159">
        <v>981.0</v>
      </c>
      <c r="V77" s="159">
        <v>1055.0</v>
      </c>
      <c r="W77" s="159">
        <v>1128.0</v>
      </c>
      <c r="X77" s="134">
        <v>1163.0</v>
      </c>
      <c r="Y77" s="134">
        <v>1354.0</v>
      </c>
      <c r="Z77" s="134">
        <v>1801.0</v>
      </c>
      <c r="AA77" s="134">
        <v>1808.0</v>
      </c>
      <c r="AB77" s="134">
        <v>2222.0</v>
      </c>
      <c r="AC77" s="134">
        <v>2115.0</v>
      </c>
      <c r="AD77" s="134">
        <v>1819.0</v>
      </c>
      <c r="AE77" s="134">
        <v>1023.0</v>
      </c>
      <c r="AF77" s="134">
        <v>142.0</v>
      </c>
      <c r="AG77" s="134">
        <v>48.0</v>
      </c>
      <c r="AH77" s="134">
        <v>28.0</v>
      </c>
      <c r="AI77" s="84"/>
      <c r="AJ77" s="84"/>
      <c r="AK77" s="84"/>
      <c r="AL77" s="157"/>
      <c r="AM77" s="158">
        <f>Y77*$AT$41</f>
        <v>1369.076623</v>
      </c>
      <c r="AN77" s="158">
        <f t="shared" ref="AN77:AP77" si="143">AM77*$AT77</f>
        <v>1405.14301</v>
      </c>
      <c r="AO77" s="158">
        <f t="shared" si="143"/>
        <v>1442.159514</v>
      </c>
      <c r="AP77" s="158">
        <f t="shared" si="143"/>
        <v>1480.151167</v>
      </c>
      <c r="AQ77" s="19"/>
      <c r="AR77" s="19"/>
      <c r="AS77" s="60"/>
      <c r="AT77" s="60">
        <f>(X77/R77)^(1/6)</f>
        <v>1.026343585</v>
      </c>
      <c r="AU77" s="60"/>
    </row>
    <row r="78">
      <c r="A78" s="21" t="s">
        <v>87</v>
      </c>
      <c r="B78" s="23"/>
      <c r="C78" s="23"/>
      <c r="D78" s="23"/>
      <c r="E78" s="23"/>
      <c r="F78" s="23"/>
      <c r="G78" s="161"/>
      <c r="H78" s="161">
        <f t="shared" ref="H78:AH78" si="144">H76-G76</f>
        <v>35</v>
      </c>
      <c r="I78" s="161">
        <f t="shared" si="144"/>
        <v>103</v>
      </c>
      <c r="J78" s="161">
        <f t="shared" si="144"/>
        <v>123</v>
      </c>
      <c r="K78" s="161">
        <f t="shared" si="144"/>
        <v>-4</v>
      </c>
      <c r="L78" s="161">
        <f t="shared" si="144"/>
        <v>12</v>
      </c>
      <c r="M78" s="161">
        <f t="shared" si="144"/>
        <v>10</v>
      </c>
      <c r="N78" s="161">
        <f t="shared" si="144"/>
        <v>7</v>
      </c>
      <c r="O78" s="161">
        <f t="shared" si="144"/>
        <v>-7</v>
      </c>
      <c r="P78" s="161">
        <f t="shared" si="144"/>
        <v>10</v>
      </c>
      <c r="Q78" s="161">
        <f t="shared" si="144"/>
        <v>41</v>
      </c>
      <c r="R78" s="161">
        <f t="shared" si="144"/>
        <v>28</v>
      </c>
      <c r="S78" s="161">
        <f t="shared" si="144"/>
        <v>6</v>
      </c>
      <c r="T78" s="161">
        <f t="shared" si="144"/>
        <v>20</v>
      </c>
      <c r="U78" s="161">
        <f t="shared" si="144"/>
        <v>19</v>
      </c>
      <c r="V78" s="161">
        <f t="shared" si="144"/>
        <v>16</v>
      </c>
      <c r="W78" s="161">
        <f t="shared" si="144"/>
        <v>21</v>
      </c>
      <c r="X78" s="162">
        <f t="shared" si="144"/>
        <v>28</v>
      </c>
      <c r="Y78" s="162">
        <f t="shared" si="144"/>
        <v>21</v>
      </c>
      <c r="Z78" s="162">
        <f t="shared" si="144"/>
        <v>2</v>
      </c>
      <c r="AA78" s="163">
        <f t="shared" si="144"/>
        <v>38</v>
      </c>
      <c r="AB78" s="163">
        <f t="shared" si="144"/>
        <v>46</v>
      </c>
      <c r="AC78" s="163">
        <f t="shared" si="144"/>
        <v>77</v>
      </c>
      <c r="AD78" s="163">
        <f t="shared" si="144"/>
        <v>23</v>
      </c>
      <c r="AE78" s="163">
        <f t="shared" si="144"/>
        <v>22</v>
      </c>
      <c r="AF78" s="163">
        <f t="shared" si="144"/>
        <v>29</v>
      </c>
      <c r="AG78" s="163">
        <f t="shared" si="144"/>
        <v>0</v>
      </c>
      <c r="AH78" s="164">
        <f t="shared" si="144"/>
        <v>-18</v>
      </c>
      <c r="AI78" s="165"/>
      <c r="AJ78" s="165"/>
      <c r="AK78" s="165"/>
      <c r="AL78" s="166">
        <f>AL76-W76</f>
        <v>21.31842789</v>
      </c>
      <c r="AM78" s="167">
        <f t="shared" ref="AM78:AP78" si="145">AM75*$AT78</f>
        <v>19.89924889</v>
      </c>
      <c r="AN78" s="167">
        <f t="shared" si="145"/>
        <v>29.67856495</v>
      </c>
      <c r="AO78" s="167">
        <f t="shared" si="145"/>
        <v>20.61382179</v>
      </c>
      <c r="AP78" s="167">
        <f t="shared" si="145"/>
        <v>19.39161684</v>
      </c>
      <c r="AQ78" s="23"/>
      <c r="AR78" s="23"/>
      <c r="AS78" s="60">
        <f>W78/W100</f>
        <v>0.06796116505</v>
      </c>
      <c r="AT78" s="60">
        <f>sumproduct(S78:X78,1/S75:X75)/6</f>
        <v>0.4756792563</v>
      </c>
      <c r="AU78" s="60"/>
    </row>
    <row r="79">
      <c r="A79" s="137" t="s">
        <v>22</v>
      </c>
      <c r="B79" s="4"/>
      <c r="C79" s="4"/>
      <c r="D79" s="4"/>
      <c r="E79" s="4"/>
      <c r="F79" s="4"/>
      <c r="G79" s="4"/>
      <c r="H79" s="4"/>
      <c r="I79" s="4"/>
      <c r="J79" s="4"/>
      <c r="K79" s="4"/>
      <c r="L79" s="4"/>
      <c r="M79" s="4"/>
      <c r="N79" s="4"/>
      <c r="O79" s="4"/>
      <c r="P79" s="4"/>
      <c r="Q79" s="4"/>
      <c r="R79" s="4"/>
      <c r="S79" s="4"/>
      <c r="T79" s="4"/>
      <c r="U79" s="4"/>
      <c r="V79" s="4"/>
      <c r="W79" s="4"/>
      <c r="X79" s="168"/>
      <c r="Y79" s="168"/>
      <c r="Z79" s="168"/>
      <c r="AA79" s="168"/>
      <c r="AB79" s="168"/>
      <c r="AC79" s="168"/>
      <c r="AD79" s="168"/>
      <c r="AE79" s="168"/>
      <c r="AF79" s="168"/>
      <c r="AG79" s="168"/>
      <c r="AH79" s="168"/>
      <c r="AI79" s="169"/>
      <c r="AJ79" s="169"/>
      <c r="AK79" s="169"/>
      <c r="AL79" s="157"/>
      <c r="AM79" s="158"/>
      <c r="AN79" s="158"/>
      <c r="AO79" s="158"/>
      <c r="AP79" s="158"/>
      <c r="AQ79" s="4"/>
      <c r="AR79" s="4"/>
      <c r="AS79" s="60"/>
      <c r="AT79" s="60"/>
      <c r="AU79" s="60"/>
    </row>
    <row r="80">
      <c r="A80" s="19" t="s">
        <v>81</v>
      </c>
      <c r="B80" s="4"/>
      <c r="C80" s="4"/>
      <c r="D80" s="4"/>
      <c r="E80" s="4"/>
      <c r="F80" s="4"/>
      <c r="G80" s="156">
        <f t="shared" ref="G80:AH80" si="146">SUM(G82:G85)</f>
        <v>1619</v>
      </c>
      <c r="H80" s="156">
        <f t="shared" si="146"/>
        <v>2449</v>
      </c>
      <c r="I80" s="156">
        <f t="shared" si="146"/>
        <v>3089</v>
      </c>
      <c r="J80" s="156">
        <f t="shared" si="146"/>
        <v>3283</v>
      </c>
      <c r="K80" s="156">
        <f t="shared" si="146"/>
        <v>3852</v>
      </c>
      <c r="L80" s="156">
        <f t="shared" si="146"/>
        <v>4001</v>
      </c>
      <c r="M80" s="156">
        <f t="shared" si="146"/>
        <v>5240</v>
      </c>
      <c r="N80" s="156">
        <f t="shared" si="146"/>
        <v>4533</v>
      </c>
      <c r="O80" s="156">
        <f t="shared" si="146"/>
        <v>5037</v>
      </c>
      <c r="P80" s="156">
        <f t="shared" si="146"/>
        <v>5091</v>
      </c>
      <c r="Q80" s="156">
        <f t="shared" si="146"/>
        <v>5804</v>
      </c>
      <c r="R80" s="156">
        <f t="shared" si="146"/>
        <v>6257</v>
      </c>
      <c r="S80" s="156">
        <f t="shared" si="146"/>
        <v>6460</v>
      </c>
      <c r="T80" s="156">
        <f t="shared" si="146"/>
        <v>7610</v>
      </c>
      <c r="U80" s="156">
        <f t="shared" si="146"/>
        <v>8452</v>
      </c>
      <c r="V80" s="156">
        <f t="shared" si="146"/>
        <v>8375</v>
      </c>
      <c r="W80" s="156">
        <f t="shared" si="146"/>
        <v>8932</v>
      </c>
      <c r="X80" s="81">
        <f t="shared" si="146"/>
        <v>9618</v>
      </c>
      <c r="Y80" s="81">
        <f t="shared" si="146"/>
        <v>9393</v>
      </c>
      <c r="Z80" s="81">
        <f t="shared" si="146"/>
        <v>11335</v>
      </c>
      <c r="AA80" s="81">
        <f t="shared" si="146"/>
        <v>11973</v>
      </c>
      <c r="AB80" s="81">
        <f t="shared" si="146"/>
        <v>11760</v>
      </c>
      <c r="AC80" s="81">
        <f t="shared" si="146"/>
        <v>13219</v>
      </c>
      <c r="AD80" s="81">
        <f t="shared" si="146"/>
        <v>12087</v>
      </c>
      <c r="AE80" s="81">
        <f t="shared" si="146"/>
        <v>3626</v>
      </c>
      <c r="AF80" s="81">
        <f t="shared" si="146"/>
        <v>1095</v>
      </c>
      <c r="AG80" s="81">
        <f t="shared" si="146"/>
        <v>299</v>
      </c>
      <c r="AH80" s="81">
        <f t="shared" si="146"/>
        <v>4</v>
      </c>
      <c r="AI80" s="127"/>
      <c r="AJ80" s="127"/>
      <c r="AK80" s="127"/>
      <c r="AL80" s="157">
        <f t="shared" ref="AL80:AL82" si="149">W80*$AS80</f>
        <v>9597.370619</v>
      </c>
      <c r="AM80" s="158">
        <f t="shared" ref="AM80:AM82" si="150">X80*$AT80</f>
        <v>10332.47926</v>
      </c>
      <c r="AN80" s="158">
        <f t="shared" ref="AN80:AP80" si="147">AM80*$AT80</f>
        <v>11100.03408</v>
      </c>
      <c r="AO80" s="158">
        <f t="shared" si="147"/>
        <v>11924.60719</v>
      </c>
      <c r="AP80" s="158">
        <f t="shared" si="147"/>
        <v>12810.43423</v>
      </c>
      <c r="AQ80" s="19"/>
      <c r="AR80" s="19" t="s">
        <v>64</v>
      </c>
      <c r="AS80" s="60">
        <f t="shared" ref="AS80:AT80" si="148">(W80/Q80)^(1/6)</f>
        <v>1.074492904</v>
      </c>
      <c r="AT80" s="60">
        <f t="shared" si="148"/>
        <v>1.074285638</v>
      </c>
      <c r="AU80" s="60"/>
    </row>
    <row r="81">
      <c r="A81" s="19" t="s">
        <v>82</v>
      </c>
      <c r="B81" s="4"/>
      <c r="C81" s="4"/>
      <c r="D81" s="4"/>
      <c r="E81" s="4"/>
      <c r="F81" s="4"/>
      <c r="G81" s="156">
        <v>1087.0</v>
      </c>
      <c r="H81" s="156">
        <v>4185.0</v>
      </c>
      <c r="I81" s="156">
        <v>6428.0</v>
      </c>
      <c r="J81" s="156">
        <v>8224.0</v>
      </c>
      <c r="K81" s="156">
        <v>7551.0</v>
      </c>
      <c r="L81" s="156">
        <v>7575.0</v>
      </c>
      <c r="M81" s="156">
        <v>9818.0</v>
      </c>
      <c r="N81" s="156">
        <v>10351.0</v>
      </c>
      <c r="O81" s="156">
        <v>9922.0</v>
      </c>
      <c r="P81" s="156">
        <v>10530.0</v>
      </c>
      <c r="Q81" s="156">
        <v>12077.0</v>
      </c>
      <c r="R81" s="156">
        <v>12382.0</v>
      </c>
      <c r="S81" s="156">
        <v>13798.0</v>
      </c>
      <c r="T81" s="156">
        <v>14456.0</v>
      </c>
      <c r="U81" s="156">
        <v>14700.0</v>
      </c>
      <c r="V81" s="156">
        <v>16426.0</v>
      </c>
      <c r="W81" s="159">
        <v>21011.0</v>
      </c>
      <c r="X81" s="134">
        <v>20525.0</v>
      </c>
      <c r="Y81" s="134">
        <v>23303.0</v>
      </c>
      <c r="Z81" s="134">
        <v>26465.0</v>
      </c>
      <c r="AA81" s="134">
        <v>24625.0</v>
      </c>
      <c r="AB81" s="134">
        <v>24785.0</v>
      </c>
      <c r="AC81" s="134">
        <v>28654.0</v>
      </c>
      <c r="AD81" s="134">
        <v>23855.0</v>
      </c>
      <c r="AE81" s="134">
        <v>6242.0</v>
      </c>
      <c r="AF81" s="134">
        <v>0.0</v>
      </c>
      <c r="AG81" s="134">
        <v>0.0</v>
      </c>
      <c r="AH81" s="134">
        <v>0.0</v>
      </c>
      <c r="AI81" s="84"/>
      <c r="AJ81" s="84"/>
      <c r="AK81" s="84"/>
      <c r="AL81" s="157">
        <f t="shared" si="149"/>
        <v>23042.41525</v>
      </c>
      <c r="AM81" s="158">
        <f t="shared" si="150"/>
        <v>22328.79193</v>
      </c>
      <c r="AN81" s="158">
        <f t="shared" ref="AN81:AP81" si="151">AM81*$AT81</f>
        <v>24291.10593</v>
      </c>
      <c r="AO81" s="158">
        <f t="shared" si="151"/>
        <v>26425.87333</v>
      </c>
      <c r="AP81" s="158">
        <f t="shared" si="151"/>
        <v>28748.2498</v>
      </c>
      <c r="AQ81" s="4"/>
      <c r="AR81" s="4"/>
      <c r="AS81" s="60">
        <f t="shared" ref="AS81:AT81" si="152">(W81/Q81)^(1/6)</f>
        <v>1.096683416</v>
      </c>
      <c r="AT81" s="60">
        <f t="shared" si="152"/>
        <v>1.087882676</v>
      </c>
      <c r="AU81" s="60"/>
    </row>
    <row r="82">
      <c r="A82" s="19" t="s">
        <v>17</v>
      </c>
      <c r="B82" s="4"/>
      <c r="C82" s="4"/>
      <c r="D82" s="4"/>
      <c r="E82" s="4"/>
      <c r="F82" s="4"/>
      <c r="G82" s="156">
        <v>1350.0</v>
      </c>
      <c r="H82" s="156">
        <v>1995.0</v>
      </c>
      <c r="I82" s="156">
        <v>2438.0</v>
      </c>
      <c r="J82" s="156">
        <v>2242.0</v>
      </c>
      <c r="K82" s="156">
        <v>3028.0</v>
      </c>
      <c r="L82" s="156">
        <v>3197.0</v>
      </c>
      <c r="M82" s="156">
        <v>4403.0</v>
      </c>
      <c r="N82" s="156">
        <v>3512.0</v>
      </c>
      <c r="O82" s="156">
        <v>3840.0</v>
      </c>
      <c r="P82" s="156">
        <v>3952.0</v>
      </c>
      <c r="Q82" s="156">
        <v>4547.0</v>
      </c>
      <c r="R82" s="156">
        <v>4822.0</v>
      </c>
      <c r="S82" s="156">
        <v>4882.0</v>
      </c>
      <c r="T82" s="156">
        <v>5758.0</v>
      </c>
      <c r="U82" s="156">
        <v>5972.0</v>
      </c>
      <c r="V82" s="156">
        <v>5185.0</v>
      </c>
      <c r="W82" s="159">
        <v>7058.0</v>
      </c>
      <c r="X82" s="134">
        <v>7694.0</v>
      </c>
      <c r="Y82" s="81">
        <v>7168.0</v>
      </c>
      <c r="Z82" s="134">
        <v>8415.0</v>
      </c>
      <c r="AA82" s="134">
        <v>8910.0</v>
      </c>
      <c r="AB82" s="134">
        <v>8784.0</v>
      </c>
      <c r="AC82" s="134">
        <v>9732.0</v>
      </c>
      <c r="AD82" s="134">
        <v>9009.0</v>
      </c>
      <c r="AE82" s="134">
        <v>1044.0</v>
      </c>
      <c r="AF82" s="134">
        <v>0.0</v>
      </c>
      <c r="AG82" s="134">
        <v>0.0</v>
      </c>
      <c r="AH82" s="134">
        <v>0.0</v>
      </c>
      <c r="AI82" s="84"/>
      <c r="AJ82" s="84"/>
      <c r="AK82" s="84"/>
      <c r="AL82" s="157">
        <f t="shared" si="149"/>
        <v>7594.650114</v>
      </c>
      <c r="AM82" s="158">
        <f t="shared" si="150"/>
        <v>8317.120838</v>
      </c>
      <c r="AN82" s="158">
        <f t="shared" ref="AN82:AP82" si="153">AM82*$AT82</f>
        <v>8990.706918</v>
      </c>
      <c r="AO82" s="158">
        <f t="shared" si="153"/>
        <v>9718.845315</v>
      </c>
      <c r="AP82" s="158">
        <f t="shared" si="153"/>
        <v>10505.9541</v>
      </c>
      <c r="AQ82" s="4"/>
      <c r="AR82" s="4"/>
      <c r="AS82" s="60">
        <f t="shared" ref="AS82:AT82" si="154">(W82/Q82)^(1/6)</f>
        <v>1.076034303</v>
      </c>
      <c r="AT82" s="60">
        <f t="shared" si="154"/>
        <v>1.080987892</v>
      </c>
      <c r="AU82" s="60"/>
    </row>
    <row r="83">
      <c r="A83" s="26" t="s">
        <v>18</v>
      </c>
      <c r="B83" s="4"/>
      <c r="C83" s="4"/>
      <c r="D83" s="4"/>
      <c r="E83" s="4"/>
      <c r="F83" s="4"/>
      <c r="G83" s="156">
        <v>256.0</v>
      </c>
      <c r="H83" s="156">
        <v>397.0</v>
      </c>
      <c r="I83" s="156">
        <v>455.0</v>
      </c>
      <c r="J83" s="156">
        <v>747.0</v>
      </c>
      <c r="K83" s="156">
        <v>543.0</v>
      </c>
      <c r="L83" s="156">
        <v>480.0</v>
      </c>
      <c r="M83" s="156">
        <v>573.0</v>
      </c>
      <c r="N83" s="156">
        <v>770.0</v>
      </c>
      <c r="O83" s="156">
        <v>737.0</v>
      </c>
      <c r="P83" s="156">
        <v>635.0</v>
      </c>
      <c r="Q83" s="156">
        <v>883.0</v>
      </c>
      <c r="R83" s="156">
        <v>873.0</v>
      </c>
      <c r="S83" s="156">
        <v>925.0</v>
      </c>
      <c r="T83" s="156">
        <v>1316.0</v>
      </c>
      <c r="U83" s="156">
        <v>1543.0</v>
      </c>
      <c r="V83" s="156">
        <v>1948.0</v>
      </c>
      <c r="W83" s="159">
        <v>1015.0</v>
      </c>
      <c r="X83" s="134">
        <v>981.0</v>
      </c>
      <c r="Y83" s="81">
        <v>1082.0</v>
      </c>
      <c r="Z83" s="134">
        <v>1859.0</v>
      </c>
      <c r="AA83" s="134">
        <v>1538.0</v>
      </c>
      <c r="AB83" s="134">
        <v>1231.0</v>
      </c>
      <c r="AC83" s="134">
        <v>2054.0</v>
      </c>
      <c r="AD83" s="134">
        <v>1439.0</v>
      </c>
      <c r="AE83" s="134">
        <v>853.0</v>
      </c>
      <c r="AF83" s="134">
        <v>11.0</v>
      </c>
      <c r="AG83" s="134">
        <v>0.0</v>
      </c>
      <c r="AH83" s="134">
        <v>0.0</v>
      </c>
      <c r="AI83" s="84"/>
      <c r="AJ83" s="84"/>
      <c r="AK83" s="84"/>
      <c r="AL83" s="157">
        <f>AL81*$AS83</f>
        <v>1921.912666</v>
      </c>
      <c r="AM83" s="158">
        <f t="shared" ref="AM83:AN83" si="155">AM81*$AT83</f>
        <v>1777.875829</v>
      </c>
      <c r="AN83" s="158">
        <f t="shared" si="155"/>
        <v>1934.120315</v>
      </c>
      <c r="AO83" s="158">
        <f t="shared" ref="AO83:AP83" si="156">AO81*$AT83*0.9</f>
        <v>1893.686386</v>
      </c>
      <c r="AP83" s="158">
        <f t="shared" si="156"/>
        <v>2060.108613</v>
      </c>
      <c r="AQ83" s="19"/>
      <c r="AR83" s="19" t="s">
        <v>83</v>
      </c>
      <c r="AS83" s="60">
        <f t="shared" ref="AS83:AT83" si="157">average(R124:W124)</f>
        <v>0.08340760486</v>
      </c>
      <c r="AT83" s="60">
        <f t="shared" si="157"/>
        <v>0.07962257134</v>
      </c>
      <c r="AU83" s="60"/>
    </row>
    <row r="84">
      <c r="A84" s="19" t="s">
        <v>19</v>
      </c>
      <c r="B84" s="4"/>
      <c r="C84" s="4"/>
      <c r="D84" s="4"/>
      <c r="E84" s="4"/>
      <c r="F84" s="4"/>
      <c r="G84" s="156">
        <v>11.0</v>
      </c>
      <c r="H84" s="156">
        <v>50.0</v>
      </c>
      <c r="I84" s="156">
        <v>164.0</v>
      </c>
      <c r="J84" s="156">
        <v>173.0</v>
      </c>
      <c r="K84" s="156">
        <v>154.0</v>
      </c>
      <c r="L84" s="156">
        <v>210.0</v>
      </c>
      <c r="M84" s="156">
        <v>126.0</v>
      </c>
      <c r="N84" s="156">
        <v>159.0</v>
      </c>
      <c r="O84" s="156">
        <v>322.0</v>
      </c>
      <c r="P84" s="156">
        <v>239.0</v>
      </c>
      <c r="Q84" s="156">
        <v>216.0</v>
      </c>
      <c r="R84" s="156">
        <v>393.0</v>
      </c>
      <c r="S84" s="156">
        <v>336.0</v>
      </c>
      <c r="T84" s="156">
        <v>313.0</v>
      </c>
      <c r="U84" s="156">
        <v>699.0</v>
      </c>
      <c r="V84" s="156">
        <v>674.0</v>
      </c>
      <c r="W84" s="159">
        <v>441.0</v>
      </c>
      <c r="X84" s="134">
        <v>628.0</v>
      </c>
      <c r="Y84" s="81">
        <v>690.0</v>
      </c>
      <c r="Z84" s="134">
        <v>622.0</v>
      </c>
      <c r="AA84" s="134">
        <v>1026.0</v>
      </c>
      <c r="AB84" s="134">
        <v>912.0</v>
      </c>
      <c r="AC84" s="134">
        <v>820.0</v>
      </c>
      <c r="AD84" s="134">
        <v>1065.0</v>
      </c>
      <c r="AE84" s="134">
        <v>876.0</v>
      </c>
      <c r="AF84" s="134">
        <v>392.0</v>
      </c>
      <c r="AG84" s="134">
        <v>6.0</v>
      </c>
      <c r="AH84" s="134">
        <v>0.0</v>
      </c>
      <c r="AI84" s="84"/>
      <c r="AJ84" s="84"/>
      <c r="AK84" s="84"/>
      <c r="AL84" s="157">
        <f t="shared" ref="AL84:AL86" si="160">W83*$AS84</f>
        <v>399.6874062</v>
      </c>
      <c r="AM84" s="158">
        <f t="shared" ref="AM84:AM86" si="161">X83*$AT84</f>
        <v>414.689918</v>
      </c>
      <c r="AN84" s="158">
        <f t="shared" ref="AN84:AN86" si="162">AM83*$AT84</f>
        <v>751.5465663</v>
      </c>
      <c r="AO84" s="158">
        <f t="shared" ref="AO84:AP84" si="158">AN83*$AT84*0.9</f>
        <v>735.835041</v>
      </c>
      <c r="AP84" s="158">
        <f t="shared" si="158"/>
        <v>720.4519744</v>
      </c>
      <c r="AQ84" s="4"/>
      <c r="AR84" s="4"/>
      <c r="AS84" s="60">
        <f t="shared" ref="AS84:AT84" si="159">average(R125:W125)</f>
        <v>0.3937806958</v>
      </c>
      <c r="AT84" s="60">
        <f t="shared" si="159"/>
        <v>0.422721629</v>
      </c>
      <c r="AU84" s="60"/>
    </row>
    <row r="85">
      <c r="A85" s="19" t="s">
        <v>20</v>
      </c>
      <c r="B85" s="4"/>
      <c r="C85" s="4"/>
      <c r="D85" s="4"/>
      <c r="E85" s="4"/>
      <c r="F85" s="4"/>
      <c r="G85" s="156">
        <v>2.0</v>
      </c>
      <c r="H85" s="156">
        <v>7.0</v>
      </c>
      <c r="I85" s="156">
        <v>32.0</v>
      </c>
      <c r="J85" s="156">
        <v>121.0</v>
      </c>
      <c r="K85" s="156">
        <v>127.0</v>
      </c>
      <c r="L85" s="156">
        <v>114.0</v>
      </c>
      <c r="M85" s="156">
        <v>138.0</v>
      </c>
      <c r="N85" s="156">
        <v>92.0</v>
      </c>
      <c r="O85" s="156">
        <v>138.0</v>
      </c>
      <c r="P85" s="156">
        <v>265.0</v>
      </c>
      <c r="Q85" s="156">
        <v>158.0</v>
      </c>
      <c r="R85" s="156">
        <v>169.0</v>
      </c>
      <c r="S85" s="156">
        <v>317.0</v>
      </c>
      <c r="T85" s="156">
        <v>223.0</v>
      </c>
      <c r="U85" s="156">
        <v>238.0</v>
      </c>
      <c r="V85" s="156">
        <v>568.0</v>
      </c>
      <c r="W85" s="159">
        <v>418.0</v>
      </c>
      <c r="X85" s="134">
        <v>315.0</v>
      </c>
      <c r="Y85" s="81">
        <v>453.0</v>
      </c>
      <c r="Z85" s="134">
        <v>439.0</v>
      </c>
      <c r="AA85" s="134">
        <v>499.0</v>
      </c>
      <c r="AB85" s="134">
        <v>833.0</v>
      </c>
      <c r="AC85" s="134">
        <v>613.0</v>
      </c>
      <c r="AD85" s="134">
        <v>574.0</v>
      </c>
      <c r="AE85" s="41">
        <v>853.0</v>
      </c>
      <c r="AF85" s="41">
        <v>692.0</v>
      </c>
      <c r="AG85" s="41">
        <v>293.0</v>
      </c>
      <c r="AH85" s="170">
        <v>4.0</v>
      </c>
      <c r="AI85" s="160"/>
      <c r="AJ85" s="160"/>
      <c r="AK85" s="160"/>
      <c r="AL85" s="157">
        <f t="shared" si="160"/>
        <v>326.7710408</v>
      </c>
      <c r="AM85" s="158">
        <f t="shared" si="161"/>
        <v>458.2037473</v>
      </c>
      <c r="AN85" s="158">
        <f t="shared" si="162"/>
        <v>302.5676344</v>
      </c>
      <c r="AO85" s="158">
        <f t="shared" ref="AO85:AP85" si="163">AN84*$AT85*0.9</f>
        <v>493.5116364</v>
      </c>
      <c r="AP85" s="158">
        <f t="shared" si="163"/>
        <v>483.1944838</v>
      </c>
      <c r="AQ85" s="4"/>
      <c r="AR85" s="4"/>
      <c r="AS85" s="60">
        <f t="shared" ref="AS85:AT85" si="164">average(R126:W126)</f>
        <v>0.7409774169</v>
      </c>
      <c r="AT85" s="60">
        <f t="shared" si="164"/>
        <v>0.7296238014</v>
      </c>
      <c r="AU85" s="60"/>
    </row>
    <row r="86">
      <c r="A86" s="19" t="s">
        <v>84</v>
      </c>
      <c r="B86" s="4"/>
      <c r="C86" s="4"/>
      <c r="D86" s="4"/>
      <c r="E86" s="4"/>
      <c r="F86" s="4"/>
      <c r="G86" s="156"/>
      <c r="H86" s="156">
        <v>1.0</v>
      </c>
      <c r="I86" s="156">
        <v>6.0</v>
      </c>
      <c r="J86" s="156">
        <v>24.0</v>
      </c>
      <c r="K86" s="156">
        <v>104.0</v>
      </c>
      <c r="L86" s="156">
        <v>110.0</v>
      </c>
      <c r="M86" s="156">
        <v>109.0</v>
      </c>
      <c r="N86" s="156">
        <v>102.0</v>
      </c>
      <c r="O86" s="156">
        <v>77.0</v>
      </c>
      <c r="P86" s="156">
        <v>120.0</v>
      </c>
      <c r="Q86" s="156">
        <v>200.0</v>
      </c>
      <c r="R86" s="156">
        <v>134.0</v>
      </c>
      <c r="S86" s="156">
        <v>151.0</v>
      </c>
      <c r="T86" s="156">
        <v>208.0</v>
      </c>
      <c r="U86" s="156">
        <v>191.0</v>
      </c>
      <c r="V86" s="156">
        <v>205.0</v>
      </c>
      <c r="W86" s="159">
        <v>378.0</v>
      </c>
      <c r="X86" s="134">
        <v>316.0</v>
      </c>
      <c r="Y86" s="134">
        <v>290.0</v>
      </c>
      <c r="Z86" s="134">
        <v>267.0</v>
      </c>
      <c r="AA86" s="134">
        <v>386.0</v>
      </c>
      <c r="AB86" s="134">
        <v>427.0</v>
      </c>
      <c r="AC86" s="134">
        <v>623.0</v>
      </c>
      <c r="AD86" s="134">
        <v>546.0</v>
      </c>
      <c r="AE86" s="134">
        <v>477.0</v>
      </c>
      <c r="AF86" s="134">
        <v>801.0</v>
      </c>
      <c r="AG86" s="134">
        <v>532.0</v>
      </c>
      <c r="AH86" s="134">
        <v>251.0</v>
      </c>
      <c r="AI86" s="84"/>
      <c r="AJ86" s="84"/>
      <c r="AK86" s="84"/>
      <c r="AL86" s="157">
        <f t="shared" si="160"/>
        <v>333.0821538</v>
      </c>
      <c r="AM86" s="158">
        <f t="shared" si="161"/>
        <v>246.170565</v>
      </c>
      <c r="AN86" s="158">
        <f t="shared" si="162"/>
        <v>358.0834138</v>
      </c>
      <c r="AO86" s="158">
        <f t="shared" ref="AO86:AP86" si="165">AN85*$AT86*0.9</f>
        <v>212.8092729</v>
      </c>
      <c r="AP86" s="158">
        <f t="shared" si="165"/>
        <v>347.108681</v>
      </c>
      <c r="AQ86" s="4"/>
      <c r="AR86" s="4"/>
      <c r="AS86" s="60">
        <f t="shared" ref="AS86:AT86" si="166">average(R127:W127)</f>
        <v>0.7968472579</v>
      </c>
      <c r="AT86" s="60">
        <f t="shared" si="166"/>
        <v>0.7814938571</v>
      </c>
      <c r="AU86" s="60"/>
    </row>
    <row r="87">
      <c r="A87" s="19" t="s">
        <v>92</v>
      </c>
      <c r="B87" s="4"/>
      <c r="C87" s="4"/>
      <c r="D87" s="4"/>
      <c r="E87" s="4"/>
      <c r="F87" s="4"/>
      <c r="G87" s="156"/>
      <c r="H87" s="156">
        <v>1.0</v>
      </c>
      <c r="I87" s="156">
        <v>7.0</v>
      </c>
      <c r="J87" s="156">
        <v>40.0</v>
      </c>
      <c r="K87" s="156">
        <v>127.0</v>
      </c>
      <c r="L87" s="156">
        <v>226.0</v>
      </c>
      <c r="M87" s="156">
        <v>316.0</v>
      </c>
      <c r="N87" s="156">
        <v>387.0</v>
      </c>
      <c r="O87" s="156">
        <v>432.0</v>
      </c>
      <c r="P87" s="156">
        <v>519.0</v>
      </c>
      <c r="Q87" s="156">
        <v>665.0</v>
      </c>
      <c r="R87" s="156">
        <v>754.0</v>
      </c>
      <c r="S87" s="156">
        <v>884.0</v>
      </c>
      <c r="T87" s="156">
        <v>1014.0</v>
      </c>
      <c r="U87" s="156">
        <v>1153.0</v>
      </c>
      <c r="V87" s="156">
        <v>1307.0</v>
      </c>
      <c r="W87" s="159">
        <v>1595.0</v>
      </c>
      <c r="X87" s="134">
        <v>1829.0</v>
      </c>
      <c r="Y87" s="81">
        <v>1966.0</v>
      </c>
      <c r="Z87" s="134">
        <v>2141.0</v>
      </c>
      <c r="AA87" s="134">
        <v>2389.0</v>
      </c>
      <c r="AB87" s="134">
        <v>2707.0</v>
      </c>
      <c r="AC87" s="134">
        <v>3166.0</v>
      </c>
      <c r="AD87" s="134">
        <v>3490.0</v>
      </c>
      <c r="AE87" s="134">
        <v>3763.0</v>
      </c>
      <c r="AF87" s="134">
        <v>4470.0</v>
      </c>
      <c r="AG87" s="134">
        <v>4516.0</v>
      </c>
      <c r="AH87" s="134">
        <v>4391.0</v>
      </c>
      <c r="AI87" s="84"/>
      <c r="AJ87" s="84"/>
      <c r="AK87" s="84"/>
      <c r="AL87" s="157">
        <f>W87*$AS87</f>
        <v>1845.371721</v>
      </c>
      <c r="AM87" s="158">
        <f>X87+AM89</f>
        <v>2012.286559</v>
      </c>
      <c r="AN87" s="158">
        <f t="shared" ref="AN87:AP87" si="167">AM87+AN89</f>
        <v>2278.897949</v>
      </c>
      <c r="AO87" s="158">
        <f t="shared" si="167"/>
        <v>2437.345322</v>
      </c>
      <c r="AP87" s="158">
        <f t="shared" si="167"/>
        <v>2695.785463</v>
      </c>
      <c r="AQ87" s="19"/>
      <c r="AR87" s="19" t="s">
        <v>64</v>
      </c>
      <c r="AS87" s="60">
        <f t="shared" ref="AS87:AT87" si="168">(W87/Q87)^(1/6)</f>
        <v>1.156972866</v>
      </c>
      <c r="AT87" s="60">
        <f t="shared" si="168"/>
        <v>1.159152012</v>
      </c>
      <c r="AU87" s="60"/>
    </row>
    <row r="88">
      <c r="A88" s="19" t="s">
        <v>86</v>
      </c>
      <c r="B88" s="4"/>
      <c r="C88" s="4"/>
      <c r="D88" s="4"/>
      <c r="E88" s="4"/>
      <c r="F88" s="4"/>
      <c r="G88" s="159">
        <v>657.0</v>
      </c>
      <c r="H88" s="159">
        <v>2541.0</v>
      </c>
      <c r="I88" s="159">
        <v>3169.0</v>
      </c>
      <c r="J88" s="159">
        <v>3588.0</v>
      </c>
      <c r="K88" s="159">
        <v>3798.0</v>
      </c>
      <c r="L88" s="159">
        <v>4029.0</v>
      </c>
      <c r="M88" s="159">
        <v>4536.0</v>
      </c>
      <c r="N88" s="159">
        <v>4984.0</v>
      </c>
      <c r="O88" s="159">
        <v>5245.0</v>
      </c>
      <c r="P88" s="159">
        <v>5517.0</v>
      </c>
      <c r="Q88" s="159">
        <v>5889.0</v>
      </c>
      <c r="R88" s="159">
        <v>6241.0</v>
      </c>
      <c r="S88" s="159">
        <v>6723.0</v>
      </c>
      <c r="T88" s="159">
        <v>7340.0</v>
      </c>
      <c r="U88" s="159">
        <v>7443.0</v>
      </c>
      <c r="V88" s="159">
        <v>8098.0</v>
      </c>
      <c r="W88" s="159">
        <v>8925.0</v>
      </c>
      <c r="X88" s="134">
        <v>9353.0</v>
      </c>
      <c r="Y88" s="134">
        <v>10296.0</v>
      </c>
      <c r="Z88" s="134">
        <v>25303.0</v>
      </c>
      <c r="AA88" s="134">
        <v>23737.0</v>
      </c>
      <c r="AB88" s="134">
        <v>25600.0</v>
      </c>
      <c r="AC88" s="134">
        <v>27335.0</v>
      </c>
      <c r="AD88" s="134">
        <v>24558.0</v>
      </c>
      <c r="AE88" s="134">
        <v>15765.0</v>
      </c>
      <c r="AF88" s="134">
        <v>1540.0</v>
      </c>
      <c r="AG88" s="134">
        <v>628.0</v>
      </c>
      <c r="AH88" s="134">
        <v>333.0</v>
      </c>
      <c r="AI88" s="84"/>
      <c r="AJ88" s="84"/>
      <c r="AK88" s="84"/>
      <c r="AL88" s="157"/>
      <c r="AM88" s="158">
        <f>Y88*$AT$41</f>
        <v>10410.64469</v>
      </c>
      <c r="AN88" s="158">
        <f t="shared" ref="AN88:AP88" si="169">AM88*$AT88</f>
        <v>11136.79989</v>
      </c>
      <c r="AO88" s="158">
        <f t="shared" si="169"/>
        <v>11913.60532</v>
      </c>
      <c r="AP88" s="158">
        <f t="shared" si="169"/>
        <v>12744.59387</v>
      </c>
      <c r="AQ88" s="19"/>
      <c r="AR88" s="19"/>
      <c r="AS88" s="60"/>
      <c r="AT88" s="60">
        <f>(X88/R88)^(1/6)</f>
        <v>1.069751224</v>
      </c>
      <c r="AU88" s="60"/>
    </row>
    <row r="89">
      <c r="A89" s="21" t="s">
        <v>87</v>
      </c>
      <c r="B89" s="23"/>
      <c r="C89" s="23"/>
      <c r="D89" s="23"/>
      <c r="E89" s="23"/>
      <c r="F89" s="23"/>
      <c r="G89" s="161"/>
      <c r="H89" s="161"/>
      <c r="I89" s="161">
        <f t="shared" ref="I89:AH89" si="170">I87-H87</f>
        <v>6</v>
      </c>
      <c r="J89" s="161">
        <f t="shared" si="170"/>
        <v>33</v>
      </c>
      <c r="K89" s="161">
        <f t="shared" si="170"/>
        <v>87</v>
      </c>
      <c r="L89" s="161">
        <f t="shared" si="170"/>
        <v>99</v>
      </c>
      <c r="M89" s="161">
        <f t="shared" si="170"/>
        <v>90</v>
      </c>
      <c r="N89" s="161">
        <f t="shared" si="170"/>
        <v>71</v>
      </c>
      <c r="O89" s="161">
        <f t="shared" si="170"/>
        <v>45</v>
      </c>
      <c r="P89" s="161">
        <f t="shared" si="170"/>
        <v>87</v>
      </c>
      <c r="Q89" s="161">
        <f t="shared" si="170"/>
        <v>146</v>
      </c>
      <c r="R89" s="161">
        <f t="shared" si="170"/>
        <v>89</v>
      </c>
      <c r="S89" s="161">
        <f t="shared" si="170"/>
        <v>130</v>
      </c>
      <c r="T89" s="161">
        <f t="shared" si="170"/>
        <v>130</v>
      </c>
      <c r="U89" s="161">
        <f t="shared" si="170"/>
        <v>139</v>
      </c>
      <c r="V89" s="161">
        <f t="shared" si="170"/>
        <v>154</v>
      </c>
      <c r="W89" s="161">
        <f t="shared" si="170"/>
        <v>288</v>
      </c>
      <c r="X89" s="162">
        <f t="shared" si="170"/>
        <v>234</v>
      </c>
      <c r="Y89" s="162">
        <f t="shared" si="170"/>
        <v>137</v>
      </c>
      <c r="Z89" s="162">
        <f t="shared" si="170"/>
        <v>175</v>
      </c>
      <c r="AA89" s="162">
        <f t="shared" si="170"/>
        <v>248</v>
      </c>
      <c r="AB89" s="162">
        <f t="shared" si="170"/>
        <v>318</v>
      </c>
      <c r="AC89" s="162">
        <f t="shared" si="170"/>
        <v>459</v>
      </c>
      <c r="AD89" s="162">
        <f t="shared" si="170"/>
        <v>324</v>
      </c>
      <c r="AE89" s="162">
        <f t="shared" si="170"/>
        <v>273</v>
      </c>
      <c r="AF89" s="162">
        <f t="shared" si="170"/>
        <v>707</v>
      </c>
      <c r="AG89" s="162">
        <f t="shared" si="170"/>
        <v>46</v>
      </c>
      <c r="AH89" s="162">
        <f t="shared" si="170"/>
        <v>-125</v>
      </c>
      <c r="AI89" s="165"/>
      <c r="AJ89" s="165"/>
      <c r="AK89" s="165"/>
      <c r="AL89" s="166">
        <f>AL87-W87</f>
        <v>250.371721</v>
      </c>
      <c r="AM89" s="167">
        <f t="shared" ref="AM89:AP89" si="171">AM86*$AT89</f>
        <v>183.2865587</v>
      </c>
      <c r="AN89" s="167">
        <f t="shared" si="171"/>
        <v>266.6113905</v>
      </c>
      <c r="AO89" s="167">
        <f t="shared" si="171"/>
        <v>158.4473728</v>
      </c>
      <c r="AP89" s="167">
        <f t="shared" si="171"/>
        <v>258.4401414</v>
      </c>
      <c r="AQ89" s="23"/>
      <c r="AR89" s="23"/>
      <c r="AS89" s="60">
        <f>(W89/Q89)^(1/6)</f>
        <v>1.119884599</v>
      </c>
      <c r="AT89" s="60">
        <f>sumproduct(S89:X89,1/S86:X86)/6</f>
        <v>0.7445510744</v>
      </c>
      <c r="AU89" s="60"/>
    </row>
    <row r="90">
      <c r="A90" s="137" t="s">
        <v>88</v>
      </c>
      <c r="B90" s="4"/>
      <c r="C90" s="4"/>
      <c r="D90" s="4"/>
      <c r="E90" s="4"/>
      <c r="F90" s="4"/>
      <c r="G90" s="4"/>
      <c r="H90" s="4"/>
      <c r="I90" s="4"/>
      <c r="J90" s="4"/>
      <c r="K90" s="4"/>
      <c r="L90" s="4"/>
      <c r="M90" s="4"/>
      <c r="N90" s="4"/>
      <c r="O90" s="4"/>
      <c r="P90" s="4"/>
      <c r="Q90" s="4"/>
      <c r="R90" s="4"/>
      <c r="S90" s="4"/>
      <c r="T90" s="4"/>
      <c r="U90" s="4"/>
      <c r="V90" s="4"/>
      <c r="W90" s="4"/>
      <c r="X90" s="168"/>
      <c r="Y90" s="168"/>
      <c r="Z90" s="168"/>
      <c r="AA90" s="168"/>
      <c r="AB90" s="168"/>
      <c r="AC90" s="168"/>
      <c r="AD90" s="168"/>
      <c r="AE90" s="168"/>
      <c r="AF90" s="168"/>
      <c r="AG90" s="168"/>
      <c r="AH90" s="168"/>
      <c r="AI90" s="169"/>
      <c r="AJ90" s="169"/>
      <c r="AK90" s="169"/>
      <c r="AL90" s="157"/>
      <c r="AM90" s="158"/>
      <c r="AN90" s="158"/>
      <c r="AO90" s="158"/>
      <c r="AP90" s="158"/>
      <c r="AQ90" s="4"/>
      <c r="AR90" s="4"/>
      <c r="AS90" s="60"/>
      <c r="AT90" s="60"/>
      <c r="AU90" s="60"/>
    </row>
    <row r="91">
      <c r="A91" s="19" t="s">
        <v>81</v>
      </c>
      <c r="B91" s="4"/>
      <c r="C91" s="4"/>
      <c r="D91" s="4"/>
      <c r="E91" s="4"/>
      <c r="F91" s="4"/>
      <c r="G91" s="156">
        <f t="shared" ref="G91:AH91" si="172">G80+G69</f>
        <v>2942</v>
      </c>
      <c r="H91" s="156">
        <f t="shared" si="172"/>
        <v>3117</v>
      </c>
      <c r="I91" s="156">
        <f t="shared" si="172"/>
        <v>3600</v>
      </c>
      <c r="J91" s="156">
        <f t="shared" si="172"/>
        <v>3559</v>
      </c>
      <c r="K91" s="156">
        <f t="shared" si="172"/>
        <v>4265</v>
      </c>
      <c r="L91" s="156">
        <f t="shared" si="172"/>
        <v>4319</v>
      </c>
      <c r="M91" s="156">
        <f t="shared" si="172"/>
        <v>5553</v>
      </c>
      <c r="N91" s="156">
        <f t="shared" si="172"/>
        <v>4808</v>
      </c>
      <c r="O91" s="156">
        <f t="shared" si="172"/>
        <v>5443</v>
      </c>
      <c r="P91" s="156">
        <f t="shared" si="172"/>
        <v>5383</v>
      </c>
      <c r="Q91" s="156">
        <f t="shared" si="172"/>
        <v>6137</v>
      </c>
      <c r="R91" s="156">
        <f t="shared" si="172"/>
        <v>6762</v>
      </c>
      <c r="S91" s="156">
        <f t="shared" si="172"/>
        <v>6808</v>
      </c>
      <c r="T91" s="156">
        <f t="shared" si="172"/>
        <v>8059</v>
      </c>
      <c r="U91" s="156">
        <f t="shared" si="172"/>
        <v>8989</v>
      </c>
      <c r="V91" s="156">
        <f t="shared" si="172"/>
        <v>8775</v>
      </c>
      <c r="W91" s="156">
        <f t="shared" si="172"/>
        <v>9519</v>
      </c>
      <c r="X91" s="81">
        <f t="shared" si="172"/>
        <v>10268</v>
      </c>
      <c r="Y91" s="81">
        <f t="shared" si="172"/>
        <v>9876</v>
      </c>
      <c r="Z91" s="81">
        <f t="shared" si="172"/>
        <v>11925</v>
      </c>
      <c r="AA91" s="81">
        <f t="shared" si="172"/>
        <v>12742</v>
      </c>
      <c r="AB91" s="81">
        <f t="shared" si="172"/>
        <v>12371</v>
      </c>
      <c r="AC91" s="81">
        <f t="shared" si="172"/>
        <v>13910</v>
      </c>
      <c r="AD91" s="81">
        <f t="shared" si="172"/>
        <v>12734</v>
      </c>
      <c r="AE91" s="81">
        <f t="shared" si="172"/>
        <v>3906</v>
      </c>
      <c r="AF91" s="81">
        <f t="shared" si="172"/>
        <v>1174</v>
      </c>
      <c r="AG91" s="81">
        <f t="shared" si="172"/>
        <v>317</v>
      </c>
      <c r="AH91" s="81">
        <f t="shared" si="172"/>
        <v>4</v>
      </c>
      <c r="AI91" s="127"/>
      <c r="AJ91" s="127"/>
      <c r="AK91" s="127"/>
      <c r="AL91" s="157">
        <f t="shared" ref="AL91:AP91" si="173">AL80+AL69</f>
        <v>10242.53505</v>
      </c>
      <c r="AM91" s="158">
        <f t="shared" si="173"/>
        <v>11010.40744</v>
      </c>
      <c r="AN91" s="158">
        <f t="shared" si="173"/>
        <v>11807.09041</v>
      </c>
      <c r="AO91" s="158">
        <f t="shared" si="173"/>
        <v>12662.0432</v>
      </c>
      <c r="AP91" s="158">
        <f t="shared" si="173"/>
        <v>13579.55525</v>
      </c>
    </row>
    <row r="92">
      <c r="A92" s="19" t="s">
        <v>82</v>
      </c>
      <c r="B92" s="4"/>
      <c r="C92" s="4"/>
      <c r="D92" s="4"/>
      <c r="E92" s="4"/>
      <c r="F92" s="4"/>
      <c r="G92" s="156">
        <f t="shared" ref="G92:AH92" si="174">G81+G70</f>
        <v>4856</v>
      </c>
      <c r="H92" s="156">
        <f t="shared" si="174"/>
        <v>5682</v>
      </c>
      <c r="I92" s="156">
        <f t="shared" si="174"/>
        <v>7735</v>
      </c>
      <c r="J92" s="156">
        <f t="shared" si="174"/>
        <v>9528</v>
      </c>
      <c r="K92" s="156">
        <f t="shared" si="174"/>
        <v>8648</v>
      </c>
      <c r="L92" s="156">
        <f t="shared" si="174"/>
        <v>8632</v>
      </c>
      <c r="M92" s="156">
        <f t="shared" si="174"/>
        <v>10985</v>
      </c>
      <c r="N92" s="156">
        <f t="shared" si="174"/>
        <v>11535</v>
      </c>
      <c r="O92" s="156">
        <f t="shared" si="174"/>
        <v>11037</v>
      </c>
      <c r="P92" s="156">
        <f t="shared" si="174"/>
        <v>11701</v>
      </c>
      <c r="Q92" s="156">
        <f t="shared" si="174"/>
        <v>13371</v>
      </c>
      <c r="R92" s="156">
        <f t="shared" si="174"/>
        <v>13702</v>
      </c>
      <c r="S92" s="156">
        <f t="shared" si="174"/>
        <v>15327</v>
      </c>
      <c r="T92" s="156">
        <f t="shared" si="174"/>
        <v>15922</v>
      </c>
      <c r="U92" s="156">
        <f t="shared" si="174"/>
        <v>15988</v>
      </c>
      <c r="V92" s="156">
        <f t="shared" si="174"/>
        <v>17851</v>
      </c>
      <c r="W92" s="156">
        <f t="shared" si="174"/>
        <v>22641</v>
      </c>
      <c r="X92" s="81">
        <f t="shared" si="174"/>
        <v>21993</v>
      </c>
      <c r="Y92" s="81">
        <f t="shared" si="174"/>
        <v>24940</v>
      </c>
      <c r="Z92" s="81">
        <f t="shared" si="174"/>
        <v>28378</v>
      </c>
      <c r="AA92" s="81">
        <f t="shared" si="174"/>
        <v>26652</v>
      </c>
      <c r="AB92" s="81">
        <f t="shared" si="174"/>
        <v>26865</v>
      </c>
      <c r="AC92" s="81">
        <f t="shared" si="174"/>
        <v>30923</v>
      </c>
      <c r="AD92" s="81">
        <f t="shared" si="174"/>
        <v>25670</v>
      </c>
      <c r="AE92" s="81">
        <f t="shared" si="174"/>
        <v>6937</v>
      </c>
      <c r="AF92" s="81">
        <f t="shared" si="174"/>
        <v>0</v>
      </c>
      <c r="AG92" s="81">
        <f t="shared" si="174"/>
        <v>0</v>
      </c>
      <c r="AH92" s="81">
        <f t="shared" si="174"/>
        <v>0</v>
      </c>
      <c r="AI92" s="127"/>
      <c r="AJ92" s="127"/>
      <c r="AK92" s="127"/>
      <c r="AL92" s="157">
        <f t="shared" ref="AL92:AP92" si="175">AL81+AL70</f>
        <v>24736.34928</v>
      </c>
      <c r="AM92" s="158">
        <f t="shared" si="175"/>
        <v>23823.02408</v>
      </c>
      <c r="AN92" s="158">
        <f t="shared" si="175"/>
        <v>25812.03898</v>
      </c>
      <c r="AO92" s="158">
        <f t="shared" si="175"/>
        <v>27973.9844</v>
      </c>
      <c r="AP92" s="158">
        <f t="shared" si="175"/>
        <v>30324.02455</v>
      </c>
      <c r="AQ92" s="19"/>
      <c r="AR92" s="19"/>
      <c r="AS92" s="50"/>
      <c r="AT92" s="50"/>
      <c r="AU92" s="50"/>
    </row>
    <row r="93">
      <c r="A93" s="19" t="s">
        <v>17</v>
      </c>
      <c r="B93" s="4"/>
      <c r="C93" s="4"/>
      <c r="D93" s="4"/>
      <c r="E93" s="4"/>
      <c r="F93" s="4"/>
      <c r="G93" s="156">
        <f t="shared" ref="G93:AH93" si="176">G82+G71</f>
        <v>1687</v>
      </c>
      <c r="H93" s="156">
        <f t="shared" si="176"/>
        <v>2135</v>
      </c>
      <c r="I93" s="156">
        <f t="shared" si="176"/>
        <v>2627</v>
      </c>
      <c r="J93" s="156">
        <f t="shared" si="176"/>
        <v>2259</v>
      </c>
      <c r="K93" s="156">
        <f t="shared" si="176"/>
        <v>3236</v>
      </c>
      <c r="L93" s="156">
        <f t="shared" si="176"/>
        <v>3336</v>
      </c>
      <c r="M93" s="156">
        <f t="shared" si="176"/>
        <v>4561</v>
      </c>
      <c r="N93" s="156">
        <f t="shared" si="176"/>
        <v>3590</v>
      </c>
      <c r="O93" s="156">
        <f t="shared" si="176"/>
        <v>4020</v>
      </c>
      <c r="P93" s="156">
        <f t="shared" si="176"/>
        <v>4033</v>
      </c>
      <c r="Q93" s="156">
        <f t="shared" si="176"/>
        <v>4649</v>
      </c>
      <c r="R93" s="156">
        <f t="shared" si="176"/>
        <v>5100</v>
      </c>
      <c r="S93" s="156">
        <f t="shared" si="176"/>
        <v>4985</v>
      </c>
      <c r="T93" s="156">
        <f t="shared" si="176"/>
        <v>5975</v>
      </c>
      <c r="U93" s="156">
        <f t="shared" si="176"/>
        <v>6230</v>
      </c>
      <c r="V93" s="156">
        <f t="shared" si="176"/>
        <v>5205</v>
      </c>
      <c r="W93" s="156">
        <f t="shared" si="176"/>
        <v>7383</v>
      </c>
      <c r="X93" s="81">
        <f t="shared" si="176"/>
        <v>8036</v>
      </c>
      <c r="Y93" s="81">
        <f t="shared" si="176"/>
        <v>7349</v>
      </c>
      <c r="Z93" s="81">
        <f t="shared" si="176"/>
        <v>8638</v>
      </c>
      <c r="AA93" s="81">
        <f t="shared" si="176"/>
        <v>9258</v>
      </c>
      <c r="AB93" s="81">
        <f t="shared" si="176"/>
        <v>9017</v>
      </c>
      <c r="AC93" s="81">
        <f t="shared" si="176"/>
        <v>10038</v>
      </c>
      <c r="AD93" s="81">
        <f t="shared" si="176"/>
        <v>9294</v>
      </c>
      <c r="AE93" s="81">
        <f t="shared" si="176"/>
        <v>1056</v>
      </c>
      <c r="AF93" s="81">
        <f t="shared" si="176"/>
        <v>0</v>
      </c>
      <c r="AG93" s="81">
        <f t="shared" si="176"/>
        <v>0</v>
      </c>
      <c r="AH93" s="81">
        <f t="shared" si="176"/>
        <v>0</v>
      </c>
      <c r="AI93" s="127"/>
      <c r="AJ93" s="127"/>
      <c r="AK93" s="127"/>
      <c r="AL93" s="157">
        <f t="shared" ref="AL93:AP93" si="177">AL82+AL71</f>
        <v>7988.893024</v>
      </c>
      <c r="AM93" s="158">
        <f t="shared" si="177"/>
        <v>8671.136919</v>
      </c>
      <c r="AN93" s="158">
        <f t="shared" si="177"/>
        <v>9357.161263</v>
      </c>
      <c r="AO93" s="158">
        <f t="shared" si="177"/>
        <v>10098.17494</v>
      </c>
      <c r="AP93" s="158">
        <f t="shared" si="177"/>
        <v>10898.61138</v>
      </c>
      <c r="AQ93" s="19"/>
      <c r="AR93" s="19"/>
      <c r="AS93" s="50"/>
      <c r="AT93" s="50"/>
      <c r="AU93" s="50"/>
    </row>
    <row r="94">
      <c r="A94" s="26" t="s">
        <v>18</v>
      </c>
      <c r="B94" s="4"/>
      <c r="C94" s="4"/>
      <c r="D94" s="4"/>
      <c r="E94" s="4"/>
      <c r="F94" s="4"/>
      <c r="G94" s="156">
        <f t="shared" ref="G94:AH94" si="178">G83+G72</f>
        <v>997</v>
      </c>
      <c r="H94" s="156">
        <f t="shared" si="178"/>
        <v>554</v>
      </c>
      <c r="I94" s="156">
        <f t="shared" si="178"/>
        <v>554</v>
      </c>
      <c r="J94" s="156">
        <f t="shared" si="178"/>
        <v>900</v>
      </c>
      <c r="K94" s="156">
        <f t="shared" si="178"/>
        <v>666</v>
      </c>
      <c r="L94" s="156">
        <f t="shared" si="178"/>
        <v>556</v>
      </c>
      <c r="M94" s="156">
        <f t="shared" si="178"/>
        <v>649</v>
      </c>
      <c r="N94" s="156">
        <f t="shared" si="178"/>
        <v>913</v>
      </c>
      <c r="O94" s="156">
        <f t="shared" si="178"/>
        <v>849</v>
      </c>
      <c r="P94" s="156">
        <f t="shared" si="178"/>
        <v>717</v>
      </c>
      <c r="Q94" s="156">
        <f t="shared" si="178"/>
        <v>1033</v>
      </c>
      <c r="R94" s="156">
        <f t="shared" si="178"/>
        <v>984</v>
      </c>
      <c r="S94" s="156">
        <f t="shared" si="178"/>
        <v>1034</v>
      </c>
      <c r="T94" s="156">
        <f t="shared" si="178"/>
        <v>1462</v>
      </c>
      <c r="U94" s="156">
        <f t="shared" si="178"/>
        <v>1704</v>
      </c>
      <c r="V94" s="156">
        <f t="shared" si="178"/>
        <v>2152</v>
      </c>
      <c r="W94" s="156">
        <f t="shared" si="178"/>
        <v>1159</v>
      </c>
      <c r="X94" s="81">
        <f t="shared" si="178"/>
        <v>1131</v>
      </c>
      <c r="Y94" s="81">
        <f t="shared" si="178"/>
        <v>1200</v>
      </c>
      <c r="Z94" s="81">
        <f t="shared" si="178"/>
        <v>2088</v>
      </c>
      <c r="AA94" s="81">
        <f t="shared" si="178"/>
        <v>1744</v>
      </c>
      <c r="AB94" s="81">
        <f t="shared" si="178"/>
        <v>1354</v>
      </c>
      <c r="AC94" s="81">
        <f t="shared" si="178"/>
        <v>2278</v>
      </c>
      <c r="AD94" s="81">
        <f t="shared" si="178"/>
        <v>1605</v>
      </c>
      <c r="AE94" s="81">
        <f t="shared" si="178"/>
        <v>917</v>
      </c>
      <c r="AF94" s="81">
        <f t="shared" si="178"/>
        <v>11</v>
      </c>
      <c r="AG94" s="81">
        <f t="shared" si="178"/>
        <v>0</v>
      </c>
      <c r="AH94" s="81">
        <f t="shared" si="178"/>
        <v>0</v>
      </c>
      <c r="AI94" s="127"/>
      <c r="AJ94" s="127"/>
      <c r="AK94" s="127"/>
      <c r="AL94" s="157">
        <f t="shared" ref="AL94:AP94" si="179">AL83+AL72</f>
        <v>2094.544732</v>
      </c>
      <c r="AM94" s="158">
        <f t="shared" si="179"/>
        <v>1934.660736</v>
      </c>
      <c r="AN94" s="158">
        <f t="shared" si="179"/>
        <v>2093.70686</v>
      </c>
      <c r="AO94" s="158">
        <f t="shared" si="179"/>
        <v>2039.880808</v>
      </c>
      <c r="AP94" s="158">
        <f t="shared" si="179"/>
        <v>2208.91543</v>
      </c>
      <c r="AQ94" s="19"/>
      <c r="AR94" s="19"/>
      <c r="AS94" s="50"/>
      <c r="AT94" s="50"/>
      <c r="AU94" s="50"/>
    </row>
    <row r="95">
      <c r="A95" s="19" t="s">
        <v>19</v>
      </c>
      <c r="B95" s="4"/>
      <c r="C95" s="4"/>
      <c r="D95" s="4"/>
      <c r="E95" s="4"/>
      <c r="F95" s="4"/>
      <c r="G95" s="156">
        <f t="shared" ref="G95:AH95" si="180">G84+G73</f>
        <v>206</v>
      </c>
      <c r="H95" s="156">
        <f t="shared" si="180"/>
        <v>272</v>
      </c>
      <c r="I95" s="156">
        <f t="shared" si="180"/>
        <v>232</v>
      </c>
      <c r="J95" s="156">
        <f t="shared" si="180"/>
        <v>234</v>
      </c>
      <c r="K95" s="156">
        <f t="shared" si="180"/>
        <v>199</v>
      </c>
      <c r="L95" s="156">
        <f t="shared" si="180"/>
        <v>279</v>
      </c>
      <c r="M95" s="156">
        <f t="shared" si="180"/>
        <v>160</v>
      </c>
      <c r="N95" s="156">
        <f t="shared" si="180"/>
        <v>190</v>
      </c>
      <c r="O95" s="156">
        <f t="shared" si="180"/>
        <v>411</v>
      </c>
      <c r="P95" s="156">
        <f t="shared" si="180"/>
        <v>297</v>
      </c>
      <c r="Q95" s="156">
        <f t="shared" si="180"/>
        <v>253</v>
      </c>
      <c r="R95" s="156">
        <f t="shared" si="180"/>
        <v>482</v>
      </c>
      <c r="S95" s="156">
        <f t="shared" si="180"/>
        <v>400</v>
      </c>
      <c r="T95" s="156">
        <f t="shared" si="180"/>
        <v>359</v>
      </c>
      <c r="U95" s="156">
        <f t="shared" si="180"/>
        <v>781</v>
      </c>
      <c r="V95" s="156">
        <f t="shared" si="180"/>
        <v>780</v>
      </c>
      <c r="W95" s="156">
        <f t="shared" si="180"/>
        <v>496</v>
      </c>
      <c r="X95" s="81">
        <f t="shared" si="180"/>
        <v>732</v>
      </c>
      <c r="Y95" s="81">
        <f t="shared" si="180"/>
        <v>795</v>
      </c>
      <c r="Z95" s="81">
        <f t="shared" si="180"/>
        <v>699</v>
      </c>
      <c r="AA95" s="81">
        <f t="shared" si="180"/>
        <v>1177</v>
      </c>
      <c r="AB95" s="81">
        <f t="shared" si="180"/>
        <v>1033</v>
      </c>
      <c r="AC95" s="81">
        <f t="shared" si="180"/>
        <v>906</v>
      </c>
      <c r="AD95" s="81">
        <f t="shared" si="180"/>
        <v>1196</v>
      </c>
      <c r="AE95" s="81">
        <f t="shared" si="180"/>
        <v>968</v>
      </c>
      <c r="AF95" s="81">
        <f t="shared" si="180"/>
        <v>417</v>
      </c>
      <c r="AG95" s="81">
        <f t="shared" si="180"/>
        <v>6</v>
      </c>
      <c r="AH95" s="81">
        <f t="shared" si="180"/>
        <v>0</v>
      </c>
      <c r="AI95" s="127"/>
      <c r="AJ95" s="127"/>
      <c r="AK95" s="127"/>
      <c r="AL95" s="157">
        <f t="shared" ref="AL95:AP95" si="181">AL84+AL73</f>
        <v>473.6449669</v>
      </c>
      <c r="AM95" s="158">
        <f t="shared" si="181"/>
        <v>494.951266</v>
      </c>
      <c r="AN95" s="158">
        <f t="shared" si="181"/>
        <v>835.4383531</v>
      </c>
      <c r="AO95" s="158">
        <f t="shared" si="181"/>
        <v>812.6868287</v>
      </c>
      <c r="AP95" s="158">
        <f t="shared" si="181"/>
        <v>790.8545429</v>
      </c>
      <c r="AQ95" s="19"/>
      <c r="AR95" s="19"/>
      <c r="AS95" s="50"/>
      <c r="AT95" s="50"/>
      <c r="AU95" s="50"/>
    </row>
    <row r="96">
      <c r="A96" s="19" t="s">
        <v>20</v>
      </c>
      <c r="B96" s="4"/>
      <c r="C96" s="4"/>
      <c r="D96" s="4"/>
      <c r="E96" s="4"/>
      <c r="F96" s="4"/>
      <c r="G96" s="156">
        <f t="shared" ref="G96:AH96" si="182">G85+G74</f>
        <v>52</v>
      </c>
      <c r="H96" s="156">
        <f t="shared" si="182"/>
        <v>156</v>
      </c>
      <c r="I96" s="156">
        <f t="shared" si="182"/>
        <v>187</v>
      </c>
      <c r="J96" s="156">
        <f t="shared" si="182"/>
        <v>166</v>
      </c>
      <c r="K96" s="156">
        <f t="shared" si="182"/>
        <v>164</v>
      </c>
      <c r="L96" s="156">
        <f t="shared" si="182"/>
        <v>148</v>
      </c>
      <c r="M96" s="156">
        <f t="shared" si="182"/>
        <v>183</v>
      </c>
      <c r="N96" s="156">
        <f t="shared" si="182"/>
        <v>115</v>
      </c>
      <c r="O96" s="156">
        <f t="shared" si="182"/>
        <v>163</v>
      </c>
      <c r="P96" s="156">
        <f t="shared" si="182"/>
        <v>336</v>
      </c>
      <c r="Q96" s="156">
        <f t="shared" si="182"/>
        <v>202</v>
      </c>
      <c r="R96" s="156">
        <f t="shared" si="182"/>
        <v>196</v>
      </c>
      <c r="S96" s="156">
        <f t="shared" si="182"/>
        <v>389</v>
      </c>
      <c r="T96" s="156">
        <f t="shared" si="182"/>
        <v>263</v>
      </c>
      <c r="U96" s="156">
        <f t="shared" si="182"/>
        <v>274</v>
      </c>
      <c r="V96" s="156">
        <f t="shared" si="182"/>
        <v>638</v>
      </c>
      <c r="W96" s="156">
        <f t="shared" si="182"/>
        <v>481</v>
      </c>
      <c r="X96" s="81">
        <f t="shared" si="182"/>
        <v>369</v>
      </c>
      <c r="Y96" s="81">
        <f t="shared" si="182"/>
        <v>532</v>
      </c>
      <c r="Z96" s="81">
        <f t="shared" si="182"/>
        <v>500</v>
      </c>
      <c r="AA96" s="81">
        <f t="shared" si="182"/>
        <v>563</v>
      </c>
      <c r="AB96" s="81">
        <f t="shared" si="182"/>
        <v>967</v>
      </c>
      <c r="AC96" s="81">
        <f t="shared" si="182"/>
        <v>688</v>
      </c>
      <c r="AD96" s="81">
        <f t="shared" si="182"/>
        <v>639</v>
      </c>
      <c r="AE96" s="81">
        <f t="shared" si="182"/>
        <v>965</v>
      </c>
      <c r="AF96" s="81">
        <f t="shared" si="182"/>
        <v>746</v>
      </c>
      <c r="AG96" s="81">
        <f t="shared" si="182"/>
        <v>311</v>
      </c>
      <c r="AH96" s="81">
        <f t="shared" si="182"/>
        <v>4</v>
      </c>
      <c r="AI96" s="127"/>
      <c r="AJ96" s="127"/>
      <c r="AK96" s="127"/>
      <c r="AL96" s="157">
        <f t="shared" ref="AL96:AP96" si="183">AL85+AL74</f>
        <v>367.0523565</v>
      </c>
      <c r="AM96" s="158">
        <f t="shared" si="183"/>
        <v>538.7415865</v>
      </c>
      <c r="AN96" s="158">
        <f t="shared" si="183"/>
        <v>364.7222069</v>
      </c>
      <c r="AO96" s="158">
        <f t="shared" si="183"/>
        <v>551.9810297</v>
      </c>
      <c r="AP96" s="158">
        <f t="shared" si="183"/>
        <v>536.7572648</v>
      </c>
      <c r="AQ96" s="19"/>
      <c r="AR96" s="19"/>
      <c r="AS96" s="50"/>
      <c r="AT96" s="50"/>
      <c r="AU96" s="50"/>
    </row>
    <row r="97">
      <c r="A97" s="19" t="s">
        <v>84</v>
      </c>
      <c r="B97" s="4"/>
      <c r="C97" s="4"/>
      <c r="D97" s="4"/>
      <c r="E97" s="4"/>
      <c r="F97" s="4"/>
      <c r="G97" s="156">
        <f t="shared" ref="G97:AH97" si="184">G75+G86</f>
        <v>14</v>
      </c>
      <c r="H97" s="156">
        <f t="shared" si="184"/>
        <v>39</v>
      </c>
      <c r="I97" s="156">
        <f t="shared" si="184"/>
        <v>121</v>
      </c>
      <c r="J97" s="156">
        <f t="shared" si="184"/>
        <v>156</v>
      </c>
      <c r="K97" s="156">
        <f t="shared" si="184"/>
        <v>148</v>
      </c>
      <c r="L97" s="156">
        <f t="shared" si="184"/>
        <v>142</v>
      </c>
      <c r="M97" s="156">
        <f t="shared" si="184"/>
        <v>137</v>
      </c>
      <c r="N97" s="156">
        <f t="shared" si="184"/>
        <v>129</v>
      </c>
      <c r="O97" s="156">
        <f t="shared" si="184"/>
        <v>95</v>
      </c>
      <c r="P97" s="156">
        <f t="shared" si="184"/>
        <v>142</v>
      </c>
      <c r="Q97" s="156">
        <f t="shared" si="184"/>
        <v>256</v>
      </c>
      <c r="R97" s="156">
        <f t="shared" si="184"/>
        <v>176</v>
      </c>
      <c r="S97" s="156">
        <f t="shared" si="184"/>
        <v>176</v>
      </c>
      <c r="T97" s="156">
        <f t="shared" si="184"/>
        <v>254</v>
      </c>
      <c r="U97" s="156">
        <f t="shared" si="184"/>
        <v>227</v>
      </c>
      <c r="V97" s="156">
        <f t="shared" si="184"/>
        <v>238</v>
      </c>
      <c r="W97" s="156">
        <f t="shared" si="184"/>
        <v>420</v>
      </c>
      <c r="X97" s="81">
        <f t="shared" si="184"/>
        <v>358</v>
      </c>
      <c r="Y97" s="81">
        <f t="shared" si="184"/>
        <v>339</v>
      </c>
      <c r="Z97" s="81">
        <f t="shared" si="184"/>
        <v>301</v>
      </c>
      <c r="AA97" s="81">
        <f t="shared" si="184"/>
        <v>442</v>
      </c>
      <c r="AB97" s="81">
        <f t="shared" si="184"/>
        <v>486</v>
      </c>
      <c r="AC97" s="81">
        <f t="shared" si="184"/>
        <v>725</v>
      </c>
      <c r="AD97" s="81">
        <f t="shared" si="184"/>
        <v>615</v>
      </c>
      <c r="AE97" s="81">
        <f t="shared" si="184"/>
        <v>532</v>
      </c>
      <c r="AF97" s="81">
        <f t="shared" si="184"/>
        <v>862</v>
      </c>
      <c r="AG97" s="81">
        <f t="shared" si="184"/>
        <v>578</v>
      </c>
      <c r="AH97" s="81">
        <f t="shared" si="184"/>
        <v>266</v>
      </c>
      <c r="AI97" s="127"/>
      <c r="AJ97" s="127"/>
      <c r="AK97" s="127"/>
      <c r="AL97" s="157">
        <f t="shared" ref="AL97:AP97" si="185">AL86+AL75</f>
        <v>384.9104366</v>
      </c>
      <c r="AM97" s="158">
        <f t="shared" si="185"/>
        <v>288.0038983</v>
      </c>
      <c r="AN97" s="158">
        <f t="shared" si="185"/>
        <v>420.4753818</v>
      </c>
      <c r="AO97" s="158">
        <f t="shared" si="185"/>
        <v>256.144822</v>
      </c>
      <c r="AP97" s="158">
        <f t="shared" si="185"/>
        <v>387.8748414</v>
      </c>
      <c r="AQ97" s="19"/>
      <c r="AR97" s="19"/>
      <c r="AS97" s="50"/>
      <c r="AT97" s="50"/>
      <c r="AU97" s="50"/>
    </row>
    <row r="98">
      <c r="A98" s="19" t="s">
        <v>85</v>
      </c>
      <c r="B98" s="4"/>
      <c r="C98" s="4"/>
      <c r="D98" s="4"/>
      <c r="E98" s="4"/>
      <c r="F98" s="4"/>
      <c r="G98" s="156">
        <f t="shared" ref="G98:AH98" si="186">G87+G76</f>
        <v>35</v>
      </c>
      <c r="H98" s="156">
        <f t="shared" si="186"/>
        <v>71</v>
      </c>
      <c r="I98" s="156">
        <f t="shared" si="186"/>
        <v>180</v>
      </c>
      <c r="J98" s="156">
        <f t="shared" si="186"/>
        <v>336</v>
      </c>
      <c r="K98" s="156">
        <f t="shared" si="186"/>
        <v>419</v>
      </c>
      <c r="L98" s="156">
        <f t="shared" si="186"/>
        <v>530</v>
      </c>
      <c r="M98" s="156">
        <f t="shared" si="186"/>
        <v>630</v>
      </c>
      <c r="N98" s="156">
        <f t="shared" si="186"/>
        <v>708</v>
      </c>
      <c r="O98" s="156">
        <f t="shared" si="186"/>
        <v>746</v>
      </c>
      <c r="P98" s="156">
        <f t="shared" si="186"/>
        <v>843</v>
      </c>
      <c r="Q98" s="156">
        <f t="shared" si="186"/>
        <v>1030</v>
      </c>
      <c r="R98" s="156">
        <f t="shared" si="186"/>
        <v>1147</v>
      </c>
      <c r="S98" s="156">
        <f t="shared" si="186"/>
        <v>1283</v>
      </c>
      <c r="T98" s="156">
        <f t="shared" si="186"/>
        <v>1433</v>
      </c>
      <c r="U98" s="156">
        <f t="shared" si="186"/>
        <v>1591</v>
      </c>
      <c r="V98" s="156">
        <f t="shared" si="186"/>
        <v>1761</v>
      </c>
      <c r="W98" s="156">
        <f t="shared" si="186"/>
        <v>2070</v>
      </c>
      <c r="X98" s="81">
        <f t="shared" si="186"/>
        <v>2332</v>
      </c>
      <c r="Y98" s="81">
        <f t="shared" si="186"/>
        <v>2490</v>
      </c>
      <c r="Z98" s="81">
        <f t="shared" si="186"/>
        <v>2667</v>
      </c>
      <c r="AA98" s="81">
        <f t="shared" si="186"/>
        <v>2953</v>
      </c>
      <c r="AB98" s="81">
        <f t="shared" si="186"/>
        <v>3317</v>
      </c>
      <c r="AC98" s="81">
        <f t="shared" si="186"/>
        <v>3853</v>
      </c>
      <c r="AD98" s="81">
        <f t="shared" si="186"/>
        <v>4200</v>
      </c>
      <c r="AE98" s="81">
        <f t="shared" si="186"/>
        <v>4495</v>
      </c>
      <c r="AF98" s="81">
        <f t="shared" si="186"/>
        <v>5231</v>
      </c>
      <c r="AG98" s="81">
        <f t="shared" si="186"/>
        <v>5277</v>
      </c>
      <c r="AH98" s="81">
        <f t="shared" si="186"/>
        <v>5134</v>
      </c>
      <c r="AI98" s="127"/>
      <c r="AJ98" s="127"/>
      <c r="AK98" s="127"/>
      <c r="AL98" s="157">
        <f t="shared" ref="AL98:AP98" si="187">AL87+AL76</f>
        <v>2341.690149</v>
      </c>
      <c r="AM98" s="158">
        <f t="shared" si="187"/>
        <v>2535.185808</v>
      </c>
      <c r="AN98" s="158">
        <f t="shared" si="187"/>
        <v>2831.475763</v>
      </c>
      <c r="AO98" s="158">
        <f t="shared" si="187"/>
        <v>3010.536958</v>
      </c>
      <c r="AP98" s="158">
        <f t="shared" si="187"/>
        <v>3288.368716</v>
      </c>
      <c r="AQ98" s="19"/>
      <c r="AR98" s="19"/>
      <c r="AS98" s="50"/>
      <c r="AT98" s="50"/>
      <c r="AU98" s="50"/>
    </row>
    <row r="99">
      <c r="A99" s="19" t="s">
        <v>86</v>
      </c>
      <c r="B99" s="4"/>
      <c r="C99" s="4"/>
      <c r="D99" s="4"/>
      <c r="E99" s="4"/>
      <c r="F99" s="4"/>
      <c r="G99" s="156">
        <f t="shared" ref="G99:AH99" si="188">G88+G77</f>
        <v>3369</v>
      </c>
      <c r="H99" s="156">
        <f t="shared" si="188"/>
        <v>4137</v>
      </c>
      <c r="I99" s="156">
        <f t="shared" si="188"/>
        <v>4217</v>
      </c>
      <c r="J99" s="156">
        <f t="shared" si="188"/>
        <v>4461</v>
      </c>
      <c r="K99" s="156">
        <f t="shared" si="188"/>
        <v>4682</v>
      </c>
      <c r="L99" s="156">
        <f t="shared" si="188"/>
        <v>4826</v>
      </c>
      <c r="M99" s="156">
        <f t="shared" si="188"/>
        <v>5398</v>
      </c>
      <c r="N99" s="156">
        <f t="shared" si="188"/>
        <v>5857</v>
      </c>
      <c r="O99" s="156">
        <f t="shared" si="188"/>
        <v>6093</v>
      </c>
      <c r="P99" s="156">
        <f t="shared" si="188"/>
        <v>6422</v>
      </c>
      <c r="Q99" s="156">
        <f t="shared" si="188"/>
        <v>6854</v>
      </c>
      <c r="R99" s="156">
        <f t="shared" si="188"/>
        <v>7236</v>
      </c>
      <c r="S99" s="156">
        <f t="shared" si="188"/>
        <v>7857</v>
      </c>
      <c r="T99" s="156">
        <f t="shared" si="188"/>
        <v>8493</v>
      </c>
      <c r="U99" s="156">
        <f t="shared" si="188"/>
        <v>8424</v>
      </c>
      <c r="V99" s="156">
        <f t="shared" si="188"/>
        <v>9153</v>
      </c>
      <c r="W99" s="156">
        <f t="shared" si="188"/>
        <v>10053</v>
      </c>
      <c r="X99" s="156">
        <f t="shared" si="188"/>
        <v>10516</v>
      </c>
      <c r="Y99" s="156">
        <f t="shared" si="188"/>
        <v>11650</v>
      </c>
      <c r="Z99" s="156">
        <f t="shared" si="188"/>
        <v>27104</v>
      </c>
      <c r="AA99" s="156">
        <f t="shared" si="188"/>
        <v>25545</v>
      </c>
      <c r="AB99" s="156">
        <f t="shared" si="188"/>
        <v>27822</v>
      </c>
      <c r="AC99" s="156">
        <f t="shared" si="188"/>
        <v>29450</v>
      </c>
      <c r="AD99" s="156">
        <f t="shared" si="188"/>
        <v>26377</v>
      </c>
      <c r="AE99" s="156">
        <f t="shared" si="188"/>
        <v>16788</v>
      </c>
      <c r="AF99" s="156">
        <f t="shared" si="188"/>
        <v>1682</v>
      </c>
      <c r="AG99" s="156">
        <f t="shared" si="188"/>
        <v>676</v>
      </c>
      <c r="AH99" s="81">
        <f t="shared" si="188"/>
        <v>361</v>
      </c>
      <c r="AI99" s="158"/>
      <c r="AJ99" s="158"/>
      <c r="AK99" s="158"/>
      <c r="AL99" s="156">
        <f t="shared" ref="AL99:AP99" si="189">AL88+AL77</f>
        <v>0</v>
      </c>
      <c r="AM99" s="158">
        <f t="shared" si="189"/>
        <v>11779.72131</v>
      </c>
      <c r="AN99" s="158">
        <f t="shared" si="189"/>
        <v>12541.9429</v>
      </c>
      <c r="AO99" s="158">
        <f t="shared" si="189"/>
        <v>13355.76483</v>
      </c>
      <c r="AP99" s="158">
        <f t="shared" si="189"/>
        <v>14224.74503</v>
      </c>
      <c r="AQ99" s="19"/>
      <c r="AR99" s="19"/>
      <c r="AS99" s="50"/>
      <c r="AT99" s="50"/>
      <c r="AU99" s="50"/>
    </row>
    <row r="100">
      <c r="A100" s="21" t="s">
        <v>87</v>
      </c>
      <c r="B100" s="23"/>
      <c r="C100" s="23"/>
      <c r="D100" s="23"/>
      <c r="E100" s="23"/>
      <c r="F100" s="23"/>
      <c r="G100" s="161"/>
      <c r="H100" s="161">
        <f t="shared" ref="H100:AH100" si="190">H78+H89</f>
        <v>35</v>
      </c>
      <c r="I100" s="161">
        <f t="shared" si="190"/>
        <v>109</v>
      </c>
      <c r="J100" s="161">
        <f t="shared" si="190"/>
        <v>156</v>
      </c>
      <c r="K100" s="161">
        <f t="shared" si="190"/>
        <v>83</v>
      </c>
      <c r="L100" s="161">
        <f t="shared" si="190"/>
        <v>111</v>
      </c>
      <c r="M100" s="161">
        <f t="shared" si="190"/>
        <v>100</v>
      </c>
      <c r="N100" s="161">
        <f t="shared" si="190"/>
        <v>78</v>
      </c>
      <c r="O100" s="161">
        <f t="shared" si="190"/>
        <v>38</v>
      </c>
      <c r="P100" s="161">
        <f t="shared" si="190"/>
        <v>97</v>
      </c>
      <c r="Q100" s="161">
        <f t="shared" si="190"/>
        <v>187</v>
      </c>
      <c r="R100" s="161">
        <f t="shared" si="190"/>
        <v>117</v>
      </c>
      <c r="S100" s="161">
        <f t="shared" si="190"/>
        <v>136</v>
      </c>
      <c r="T100" s="161">
        <f t="shared" si="190"/>
        <v>150</v>
      </c>
      <c r="U100" s="161">
        <f t="shared" si="190"/>
        <v>158</v>
      </c>
      <c r="V100" s="161">
        <f t="shared" si="190"/>
        <v>170</v>
      </c>
      <c r="W100" s="161">
        <f t="shared" si="190"/>
        <v>309</v>
      </c>
      <c r="X100" s="162">
        <f t="shared" si="190"/>
        <v>262</v>
      </c>
      <c r="Y100" s="162">
        <f t="shared" si="190"/>
        <v>158</v>
      </c>
      <c r="Z100" s="162">
        <f t="shared" si="190"/>
        <v>177</v>
      </c>
      <c r="AA100" s="162">
        <f t="shared" si="190"/>
        <v>286</v>
      </c>
      <c r="AB100" s="162">
        <f t="shared" si="190"/>
        <v>364</v>
      </c>
      <c r="AC100" s="162">
        <f t="shared" si="190"/>
        <v>536</v>
      </c>
      <c r="AD100" s="162">
        <f t="shared" si="190"/>
        <v>347</v>
      </c>
      <c r="AE100" s="162">
        <f t="shared" si="190"/>
        <v>295</v>
      </c>
      <c r="AF100" s="162">
        <f t="shared" si="190"/>
        <v>736</v>
      </c>
      <c r="AG100" s="162">
        <f t="shared" si="190"/>
        <v>46</v>
      </c>
      <c r="AH100" s="162">
        <f t="shared" si="190"/>
        <v>-143</v>
      </c>
      <c r="AI100" s="165"/>
      <c r="AJ100" s="165"/>
      <c r="AK100" s="165"/>
      <c r="AL100" s="166">
        <f t="shared" ref="AL100:AP100" si="191">AL89+AL78</f>
        <v>271.6901489</v>
      </c>
      <c r="AM100" s="167">
        <f t="shared" si="191"/>
        <v>203.1858076</v>
      </c>
      <c r="AN100" s="167">
        <f t="shared" si="191"/>
        <v>296.2899554</v>
      </c>
      <c r="AO100" s="167">
        <f t="shared" si="191"/>
        <v>179.0611946</v>
      </c>
      <c r="AP100" s="167">
        <f t="shared" si="191"/>
        <v>277.8317582</v>
      </c>
      <c r="AQ100" s="23"/>
      <c r="AR100" s="23"/>
      <c r="AS100" s="101"/>
      <c r="AT100" s="101"/>
      <c r="AU100" s="101"/>
    </row>
    <row r="101">
      <c r="A101" s="24" t="s">
        <v>36</v>
      </c>
      <c r="B101" s="4"/>
      <c r="C101" s="4"/>
      <c r="D101" s="4"/>
      <c r="E101" s="4"/>
      <c r="F101" s="4"/>
      <c r="G101" s="4"/>
      <c r="H101" s="4"/>
      <c r="I101" s="4"/>
      <c r="J101" s="4"/>
      <c r="K101" s="4"/>
      <c r="L101" s="4"/>
      <c r="M101" s="4"/>
      <c r="N101" s="4"/>
      <c r="O101" s="4"/>
      <c r="P101" s="4"/>
      <c r="Q101" s="4"/>
      <c r="R101" s="4"/>
      <c r="S101" s="4"/>
      <c r="T101" s="4"/>
      <c r="U101" s="4"/>
      <c r="V101" s="4"/>
      <c r="W101" s="4"/>
      <c r="X101" s="116"/>
      <c r="Y101" s="116"/>
      <c r="Z101" s="116"/>
      <c r="AA101" s="116"/>
      <c r="AB101" s="116"/>
      <c r="AC101" s="116"/>
      <c r="AD101" s="116"/>
      <c r="AE101" s="116"/>
      <c r="AF101" s="116"/>
      <c r="AG101" s="116"/>
      <c r="AH101" s="116"/>
      <c r="AI101" s="117"/>
      <c r="AJ101" s="117"/>
      <c r="AK101" s="117"/>
      <c r="AL101" s="118"/>
      <c r="AM101" s="119"/>
      <c r="AN101" s="119"/>
      <c r="AO101" s="119"/>
      <c r="AP101" s="119"/>
      <c r="AQ101" s="4"/>
      <c r="AR101" s="4"/>
      <c r="AS101" s="60"/>
      <c r="AT101" s="60"/>
      <c r="AU101" s="60"/>
    </row>
    <row r="102">
      <c r="A102" s="137" t="s">
        <v>80</v>
      </c>
      <c r="B102" s="4"/>
      <c r="C102" s="4"/>
      <c r="D102" s="4"/>
      <c r="E102" s="4"/>
      <c r="F102" s="4"/>
      <c r="G102" s="4"/>
      <c r="H102" s="4"/>
      <c r="I102" s="4"/>
      <c r="J102" s="4"/>
      <c r="K102" s="4"/>
      <c r="L102" s="4"/>
      <c r="M102" s="4"/>
      <c r="N102" s="4"/>
      <c r="O102" s="4"/>
      <c r="P102" s="4"/>
      <c r="Q102" s="4"/>
      <c r="R102" s="4"/>
      <c r="S102" s="4"/>
      <c r="T102" s="4"/>
      <c r="U102" s="4"/>
      <c r="V102" s="4"/>
      <c r="W102" s="4"/>
      <c r="X102" s="116"/>
      <c r="Y102" s="116"/>
      <c r="Z102" s="116"/>
      <c r="AA102" s="116"/>
      <c r="AB102" s="116"/>
      <c r="AC102" s="116"/>
      <c r="AD102" s="116"/>
      <c r="AE102" s="116"/>
      <c r="AF102" s="116"/>
      <c r="AG102" s="116"/>
      <c r="AH102" s="116"/>
      <c r="AI102" s="117"/>
      <c r="AJ102" s="117"/>
      <c r="AK102" s="117"/>
      <c r="AL102" s="118"/>
      <c r="AM102" s="119"/>
      <c r="AN102" s="119"/>
      <c r="AO102" s="119"/>
      <c r="AP102" s="119"/>
      <c r="AQ102" s="4"/>
      <c r="AR102" s="4"/>
      <c r="AS102" s="60"/>
      <c r="AT102" s="60"/>
      <c r="AU102" s="60"/>
    </row>
    <row r="103">
      <c r="A103" s="38" t="s">
        <v>37</v>
      </c>
      <c r="B103" s="4"/>
      <c r="C103" s="4"/>
      <c r="D103" s="4"/>
      <c r="E103" s="4"/>
      <c r="F103" s="4"/>
      <c r="G103" s="75">
        <f t="shared" ref="G103:AE103" si="192">G36/G34</f>
        <v>0.1930693069</v>
      </c>
      <c r="H103" s="75">
        <f t="shared" si="192"/>
        <v>0.1046666667</v>
      </c>
      <c r="I103" s="75">
        <f t="shared" si="192"/>
        <v>0.07568807339</v>
      </c>
      <c r="J103" s="75">
        <f t="shared" si="192"/>
        <v>0.1169724771</v>
      </c>
      <c r="K103" s="75">
        <f t="shared" si="192"/>
        <v>0.111615245</v>
      </c>
      <c r="L103" s="75">
        <f t="shared" si="192"/>
        <v>0.07176581681</v>
      </c>
      <c r="M103" s="75">
        <f t="shared" si="192"/>
        <v>0.06863527534</v>
      </c>
      <c r="N103" s="75">
        <f t="shared" si="192"/>
        <v>0.1151241535</v>
      </c>
      <c r="O103" s="75">
        <f t="shared" si="192"/>
        <v>0.1045016077</v>
      </c>
      <c r="P103" s="75">
        <f t="shared" si="192"/>
        <v>0.06870229008</v>
      </c>
      <c r="Q103" s="75">
        <f t="shared" si="192"/>
        <v>0.1045576408</v>
      </c>
      <c r="R103" s="75">
        <f t="shared" si="192"/>
        <v>0.08782849239</v>
      </c>
      <c r="S103" s="75">
        <f t="shared" si="192"/>
        <v>0.06902654867</v>
      </c>
      <c r="T103" s="75">
        <f t="shared" si="192"/>
        <v>0.1030674847</v>
      </c>
      <c r="U103" s="75">
        <f t="shared" si="192"/>
        <v>0.1295754026</v>
      </c>
      <c r="V103" s="75">
        <f t="shared" si="192"/>
        <v>0.1446254072</v>
      </c>
      <c r="W103" s="75">
        <f t="shared" si="192"/>
        <v>0.08591065292</v>
      </c>
      <c r="X103" s="76">
        <f t="shared" si="192"/>
        <v>0.09796437659</v>
      </c>
      <c r="Y103" s="76">
        <f t="shared" si="192"/>
        <v>0.07370445333</v>
      </c>
      <c r="Z103" s="76">
        <f t="shared" si="192"/>
        <v>0.1178440274</v>
      </c>
      <c r="AA103" s="76">
        <f t="shared" si="192"/>
        <v>0.09945474585</v>
      </c>
      <c r="AB103" s="76">
        <f t="shared" si="192"/>
        <v>0.05737810912</v>
      </c>
      <c r="AC103" s="76">
        <f t="shared" si="192"/>
        <v>0.09794893261</v>
      </c>
      <c r="AD103" s="76">
        <f t="shared" si="192"/>
        <v>0.08880826742</v>
      </c>
      <c r="AE103" s="76">
        <f t="shared" si="192"/>
        <v>0.0836627837</v>
      </c>
      <c r="AF103" s="171"/>
      <c r="AG103" s="171"/>
      <c r="AH103" s="172"/>
      <c r="AI103" s="173"/>
      <c r="AJ103" s="173"/>
      <c r="AK103" s="173"/>
      <c r="AL103" s="78">
        <f t="shared" ref="AL103:AP103" si="193">AL36/AL34</f>
        <v>0.1033389981</v>
      </c>
      <c r="AM103" s="79">
        <f t="shared" si="193"/>
        <v>0.1050283121</v>
      </c>
      <c r="AN103" s="79">
        <f t="shared" si="193"/>
        <v>0.1050283121</v>
      </c>
      <c r="AO103" s="79">
        <f t="shared" si="193"/>
        <v>0.0945254809</v>
      </c>
      <c r="AP103" s="79">
        <f t="shared" si="193"/>
        <v>0.0945254809</v>
      </c>
      <c r="AQ103" s="4"/>
      <c r="AR103" s="4"/>
      <c r="AS103" s="60"/>
      <c r="AT103" s="60"/>
      <c r="AU103" s="60"/>
    </row>
    <row r="104">
      <c r="A104" s="38" t="s">
        <v>38</v>
      </c>
      <c r="B104" s="4"/>
      <c r="C104" s="4"/>
      <c r="D104" s="4"/>
      <c r="E104" s="4"/>
      <c r="F104" s="4"/>
      <c r="G104" s="4"/>
      <c r="H104" s="75">
        <f t="shared" ref="H104:AF104" si="194">H37/G36</f>
        <v>0.2995951417</v>
      </c>
      <c r="I104" s="75">
        <f t="shared" si="194"/>
        <v>0.4331210191</v>
      </c>
      <c r="J104" s="75">
        <f t="shared" si="194"/>
        <v>0.6161616162</v>
      </c>
      <c r="K104" s="75">
        <f t="shared" si="194"/>
        <v>0.2941176471</v>
      </c>
      <c r="L104" s="75">
        <f t="shared" si="194"/>
        <v>0.5609756098</v>
      </c>
      <c r="M104" s="75">
        <f t="shared" si="194"/>
        <v>0.4473684211</v>
      </c>
      <c r="N104" s="75">
        <f t="shared" si="194"/>
        <v>0.476744186</v>
      </c>
      <c r="O104" s="75">
        <f t="shared" si="194"/>
        <v>0.6209150327</v>
      </c>
      <c r="P104" s="75">
        <f t="shared" si="194"/>
        <v>0.5230769231</v>
      </c>
      <c r="Q104" s="75">
        <f t="shared" si="194"/>
        <v>0.5</v>
      </c>
      <c r="R104" s="75">
        <f t="shared" si="194"/>
        <v>0.5961538462</v>
      </c>
      <c r="S104" s="75">
        <f t="shared" si="194"/>
        <v>0.5826771654</v>
      </c>
      <c r="T104" s="75">
        <f t="shared" si="194"/>
        <v>0.4444444444</v>
      </c>
      <c r="U104" s="75">
        <f t="shared" si="194"/>
        <v>0.5357142857</v>
      </c>
      <c r="V104" s="75">
        <f t="shared" si="194"/>
        <v>0.6666666667</v>
      </c>
      <c r="W104" s="75">
        <f t="shared" si="194"/>
        <v>0.3018018018</v>
      </c>
      <c r="X104" s="76">
        <f t="shared" si="194"/>
        <v>0.72</v>
      </c>
      <c r="Y104" s="76">
        <f t="shared" si="194"/>
        <v>0.6762435065</v>
      </c>
      <c r="Z104" s="76">
        <f t="shared" si="194"/>
        <v>0.6730638967</v>
      </c>
      <c r="AA104" s="76">
        <f t="shared" si="194"/>
        <v>0.6680596108</v>
      </c>
      <c r="AB104" s="76">
        <f t="shared" si="194"/>
        <v>0.5924929624</v>
      </c>
      <c r="AC104" s="76">
        <f t="shared" si="194"/>
        <v>0.6807848709</v>
      </c>
      <c r="AD104" s="76">
        <f t="shared" si="194"/>
        <v>0.5762393162</v>
      </c>
      <c r="AE104" s="76">
        <f t="shared" si="194"/>
        <v>0.5546216269</v>
      </c>
      <c r="AF104" s="76">
        <f t="shared" si="194"/>
        <v>0.383949866</v>
      </c>
      <c r="AG104" s="76"/>
      <c r="AH104" s="76"/>
      <c r="AI104" s="173">
        <v>0.5</v>
      </c>
      <c r="AJ104" s="173">
        <v>0.5</v>
      </c>
      <c r="AK104" s="77">
        <f t="shared" ref="AK104:AK106" si="198">AJ104</f>
        <v>0.5</v>
      </c>
      <c r="AL104" s="78">
        <f t="shared" ref="AL104:AM104" si="195">AL37/W36</f>
        <v>0.521243035</v>
      </c>
      <c r="AM104" s="79">
        <f t="shared" si="195"/>
        <v>0.5418840607</v>
      </c>
      <c r="AN104" s="79">
        <f t="shared" ref="AN104:AP104" si="196">AN37/AM36</f>
        <v>0.5418840607</v>
      </c>
      <c r="AO104" s="79">
        <f t="shared" si="196"/>
        <v>0.4876956546</v>
      </c>
      <c r="AP104" s="79">
        <f t="shared" si="196"/>
        <v>0.4876956546</v>
      </c>
      <c r="AQ104" s="4"/>
      <c r="AR104" s="4"/>
      <c r="AS104" s="60"/>
      <c r="AT104" s="60"/>
      <c r="AU104" s="60"/>
    </row>
    <row r="105">
      <c r="A105" s="38" t="s">
        <v>39</v>
      </c>
      <c r="B105" s="4"/>
      <c r="C105" s="4"/>
      <c r="D105" s="4"/>
      <c r="E105" s="4"/>
      <c r="F105" s="4"/>
      <c r="G105" s="4"/>
      <c r="H105" s="75">
        <f t="shared" ref="H105:AG105" si="197">H38/G37</f>
        <v>0.7641025641</v>
      </c>
      <c r="I105" s="75">
        <f t="shared" si="197"/>
        <v>0.6981981982</v>
      </c>
      <c r="J105" s="75">
        <f t="shared" si="197"/>
        <v>0.6617647059</v>
      </c>
      <c r="K105" s="75">
        <f t="shared" si="197"/>
        <v>0.606557377</v>
      </c>
      <c r="L105" s="75">
        <f t="shared" si="197"/>
        <v>0.7555555556</v>
      </c>
      <c r="M105" s="75">
        <f t="shared" si="197"/>
        <v>0.652173913</v>
      </c>
      <c r="N105" s="75">
        <f t="shared" si="197"/>
        <v>0.6764705882</v>
      </c>
      <c r="O105" s="75">
        <f t="shared" si="197"/>
        <v>0.8536585366</v>
      </c>
      <c r="P105" s="75">
        <f t="shared" si="197"/>
        <v>0.8105263158</v>
      </c>
      <c r="Q105" s="75">
        <f t="shared" si="197"/>
        <v>0.8529411765</v>
      </c>
      <c r="R105" s="75">
        <f t="shared" si="197"/>
        <v>0.7333333333</v>
      </c>
      <c r="S105" s="75">
        <f t="shared" si="197"/>
        <v>0.8172043011</v>
      </c>
      <c r="T105" s="75">
        <f t="shared" si="197"/>
        <v>0.6756756757</v>
      </c>
      <c r="U105" s="75">
        <f t="shared" si="197"/>
        <v>0.7692307692</v>
      </c>
      <c r="V105" s="75">
        <f t="shared" si="197"/>
        <v>0.8666666667</v>
      </c>
      <c r="W105" s="75">
        <f t="shared" si="197"/>
        <v>0.6016949153</v>
      </c>
      <c r="X105" s="76">
        <f t="shared" si="197"/>
        <v>0.9850746269</v>
      </c>
      <c r="Y105" s="76">
        <f t="shared" si="197"/>
        <v>0.7559981481</v>
      </c>
      <c r="Z105" s="76">
        <f t="shared" si="197"/>
        <v>0.5507842695</v>
      </c>
      <c r="AA105" s="76">
        <f t="shared" si="197"/>
        <v>0.8411060056</v>
      </c>
      <c r="AB105" s="76">
        <f t="shared" si="197"/>
        <v>0.8557753235</v>
      </c>
      <c r="AC105" s="76">
        <f t="shared" si="197"/>
        <v>0.6326828861</v>
      </c>
      <c r="AD105" s="76">
        <f t="shared" si="197"/>
        <v>0.7151247619</v>
      </c>
      <c r="AE105" s="76">
        <f t="shared" si="197"/>
        <v>0.8576965292</v>
      </c>
      <c r="AF105" s="76">
        <f t="shared" si="197"/>
        <v>0.5671910188</v>
      </c>
      <c r="AG105" s="76">
        <f t="shared" si="197"/>
        <v>0.6912104262</v>
      </c>
      <c r="AH105" s="76"/>
      <c r="AI105" s="173">
        <v>0.6</v>
      </c>
      <c r="AJ105" s="173">
        <v>0.7</v>
      </c>
      <c r="AK105" s="77">
        <f t="shared" si="198"/>
        <v>0.7</v>
      </c>
      <c r="AL105" s="78">
        <f t="shared" ref="AL105:AM105" si="199">AL38/W37</f>
        <v>0.7439676102</v>
      </c>
      <c r="AM105" s="79">
        <f t="shared" si="199"/>
        <v>0.7859244925</v>
      </c>
      <c r="AN105" s="79">
        <f t="shared" ref="AN105:AP105" si="200">AN38/AM37</f>
        <v>0.7859244925</v>
      </c>
      <c r="AO105" s="79">
        <f t="shared" si="200"/>
        <v>0.7073320432</v>
      </c>
      <c r="AP105" s="79">
        <f t="shared" si="200"/>
        <v>0.7073320432</v>
      </c>
      <c r="AQ105" s="4"/>
      <c r="AR105" s="4"/>
      <c r="AS105" s="60"/>
      <c r="AT105" s="60"/>
      <c r="AU105" s="60"/>
    </row>
    <row r="106">
      <c r="A106" s="39" t="s">
        <v>40</v>
      </c>
      <c r="B106" s="23"/>
      <c r="C106" s="23"/>
      <c r="D106" s="23"/>
      <c r="E106" s="23"/>
      <c r="F106" s="23"/>
      <c r="G106" s="23"/>
      <c r="H106" s="122">
        <f t="shared" ref="H106:AH106" si="201">H39/G38</f>
        <v>0.76</v>
      </c>
      <c r="I106" s="122">
        <f t="shared" si="201"/>
        <v>0.7718120805</v>
      </c>
      <c r="J106" s="122">
        <f t="shared" si="201"/>
        <v>0.8516129032</v>
      </c>
      <c r="K106" s="122">
        <f t="shared" si="201"/>
        <v>0.9777777778</v>
      </c>
      <c r="L106" s="122">
        <f t="shared" si="201"/>
        <v>0.8648648649</v>
      </c>
      <c r="M106" s="122">
        <f t="shared" si="201"/>
        <v>0.8235294118</v>
      </c>
      <c r="N106" s="122">
        <f t="shared" si="201"/>
        <v>0.6</v>
      </c>
      <c r="O106" s="122">
        <f t="shared" si="201"/>
        <v>0.7826086957</v>
      </c>
      <c r="P106" s="122">
        <f t="shared" si="201"/>
        <v>0.9142857143</v>
      </c>
      <c r="Q106" s="122">
        <f t="shared" si="201"/>
        <v>0.8051948052</v>
      </c>
      <c r="R106" s="122">
        <f t="shared" si="201"/>
        <v>0.9310344828</v>
      </c>
      <c r="S106" s="122">
        <f t="shared" si="201"/>
        <v>0.8787878788</v>
      </c>
      <c r="T106" s="122">
        <f t="shared" si="201"/>
        <v>0.6578947368</v>
      </c>
      <c r="U106" s="122">
        <f t="shared" si="201"/>
        <v>0.92</v>
      </c>
      <c r="V106" s="122">
        <f t="shared" si="201"/>
        <v>0.825</v>
      </c>
      <c r="W106" s="122">
        <f t="shared" si="201"/>
        <v>0.641025641</v>
      </c>
      <c r="X106" s="174">
        <f t="shared" si="201"/>
        <v>0.7042253521</v>
      </c>
      <c r="Y106" s="174">
        <f t="shared" si="201"/>
        <v>0.8404939394</v>
      </c>
      <c r="Z106" s="174">
        <f t="shared" si="201"/>
        <v>0.4475491073</v>
      </c>
      <c r="AA106" s="174">
        <f t="shared" si="201"/>
        <v>0.9323634272</v>
      </c>
      <c r="AB106" s="174">
        <f t="shared" si="201"/>
        <v>0.9378041726</v>
      </c>
      <c r="AC106" s="174">
        <f t="shared" si="201"/>
        <v>0.7526365943</v>
      </c>
      <c r="AD106" s="174">
        <f t="shared" si="201"/>
        <v>0.9175936458</v>
      </c>
      <c r="AE106" s="174">
        <f t="shared" si="201"/>
        <v>0.8380184874</v>
      </c>
      <c r="AF106" s="174">
        <f t="shared" si="201"/>
        <v>0.5424334079</v>
      </c>
      <c r="AG106" s="174">
        <f t="shared" si="201"/>
        <v>0.8379218125</v>
      </c>
      <c r="AH106" s="174">
        <f t="shared" si="201"/>
        <v>0.8098285685</v>
      </c>
      <c r="AI106" s="175">
        <v>0.7</v>
      </c>
      <c r="AJ106" s="175">
        <v>0.8</v>
      </c>
      <c r="AK106" s="176">
        <f t="shared" si="198"/>
        <v>0.8</v>
      </c>
      <c r="AL106" s="125">
        <f t="shared" ref="AL106:AM106" si="202">AL39/W38</f>
        <v>0.8089571232</v>
      </c>
      <c r="AM106" s="124">
        <f t="shared" si="202"/>
        <v>0.7711556015</v>
      </c>
      <c r="AN106" s="124">
        <f t="shared" ref="AN106:AP106" si="203">AN39/AM38</f>
        <v>0.7711556015</v>
      </c>
      <c r="AO106" s="124">
        <f t="shared" si="203"/>
        <v>0.6940400413</v>
      </c>
      <c r="AP106" s="124">
        <f t="shared" si="203"/>
        <v>0.6940400413</v>
      </c>
      <c r="AQ106" s="23"/>
      <c r="AR106" s="23"/>
      <c r="AS106" s="101"/>
      <c r="AT106" s="101"/>
      <c r="AU106" s="101"/>
    </row>
    <row r="107">
      <c r="A107" s="137" t="s">
        <v>22</v>
      </c>
      <c r="B107" s="4"/>
      <c r="C107" s="4"/>
      <c r="D107" s="4"/>
      <c r="E107" s="4"/>
      <c r="F107" s="4"/>
      <c r="G107" s="4"/>
      <c r="H107" s="4"/>
      <c r="I107" s="4"/>
      <c r="J107" s="4"/>
      <c r="K107" s="4"/>
      <c r="L107" s="4"/>
      <c r="M107" s="4"/>
      <c r="N107" s="4"/>
      <c r="O107" s="4"/>
      <c r="P107" s="4"/>
      <c r="Q107" s="4"/>
      <c r="R107" s="4"/>
      <c r="S107" s="4"/>
      <c r="T107" s="4"/>
      <c r="U107" s="4"/>
      <c r="V107" s="4"/>
      <c r="W107" s="4"/>
      <c r="X107" s="116"/>
      <c r="Y107" s="116"/>
      <c r="Z107" s="116"/>
      <c r="AA107" s="116"/>
      <c r="AB107" s="116"/>
      <c r="AC107" s="116"/>
      <c r="AD107" s="116"/>
      <c r="AE107" s="116"/>
      <c r="AF107" s="116"/>
      <c r="AG107" s="116"/>
      <c r="AH107" s="116"/>
      <c r="AI107" s="117"/>
      <c r="AJ107" s="117"/>
      <c r="AK107" s="117"/>
      <c r="AL107" s="118"/>
      <c r="AM107" s="119"/>
      <c r="AN107" s="119"/>
      <c r="AO107" s="119"/>
      <c r="AP107" s="119"/>
      <c r="AQ107" s="4"/>
      <c r="AR107" s="4"/>
      <c r="AS107" s="60"/>
      <c r="AT107" s="60"/>
      <c r="AU107" s="60"/>
    </row>
    <row r="108">
      <c r="A108" s="38" t="s">
        <v>37</v>
      </c>
      <c r="B108" s="4"/>
      <c r="C108" s="4"/>
      <c r="D108" s="4"/>
      <c r="E108" s="4"/>
      <c r="F108" s="4"/>
      <c r="G108" s="75">
        <f t="shared" ref="G108:AE108" si="204">G47/G45</f>
        <v>0.2259488085</v>
      </c>
      <c r="H108" s="75">
        <f t="shared" si="204"/>
        <v>0.09160129211</v>
      </c>
      <c r="I108" s="75">
        <f t="shared" si="204"/>
        <v>0.06032882525</v>
      </c>
      <c r="J108" s="75">
        <f t="shared" si="204"/>
        <v>0.07569155943</v>
      </c>
      <c r="K108" s="75">
        <f t="shared" si="204"/>
        <v>0.06470448046</v>
      </c>
      <c r="L108" s="75">
        <f t="shared" si="204"/>
        <v>0.05389019872</v>
      </c>
      <c r="M108" s="75">
        <f t="shared" si="204"/>
        <v>0.05179077557</v>
      </c>
      <c r="N108" s="75">
        <f t="shared" si="204"/>
        <v>0.06972735819</v>
      </c>
      <c r="O108" s="75">
        <f t="shared" si="204"/>
        <v>0.06499202552</v>
      </c>
      <c r="P108" s="75">
        <f t="shared" si="204"/>
        <v>0.05282384745</v>
      </c>
      <c r="Q108" s="75">
        <f t="shared" si="204"/>
        <v>0.06396782146</v>
      </c>
      <c r="R108" s="75">
        <f t="shared" si="204"/>
        <v>0.06195084681</v>
      </c>
      <c r="S108" s="75">
        <f t="shared" si="204"/>
        <v>0.05942087855</v>
      </c>
      <c r="T108" s="75">
        <f t="shared" si="204"/>
        <v>0.08166124874</v>
      </c>
      <c r="U108" s="75">
        <f t="shared" si="204"/>
        <v>0.1052269601</v>
      </c>
      <c r="V108" s="75">
        <f t="shared" si="204"/>
        <v>0.07483899622</v>
      </c>
      <c r="W108" s="75">
        <f t="shared" si="204"/>
        <v>0.04921809241</v>
      </c>
      <c r="X108" s="76">
        <f t="shared" si="204"/>
        <v>0.04888728389</v>
      </c>
      <c r="Y108" s="76">
        <f t="shared" si="204"/>
        <v>0.04509828207</v>
      </c>
      <c r="Z108" s="76">
        <f t="shared" si="204"/>
        <v>0.07046804534</v>
      </c>
      <c r="AA108" s="76">
        <f t="shared" si="204"/>
        <v>0.06246523901</v>
      </c>
      <c r="AB108" s="76">
        <f t="shared" si="204"/>
        <v>0.04938842096</v>
      </c>
      <c r="AC108" s="76">
        <f t="shared" si="204"/>
        <v>0.07174327612</v>
      </c>
      <c r="AD108" s="76">
        <f t="shared" si="204"/>
        <v>0.0624418437</v>
      </c>
      <c r="AE108" s="76">
        <f t="shared" si="204"/>
        <v>0.138527801</v>
      </c>
      <c r="AF108" s="170"/>
      <c r="AG108" s="170"/>
      <c r="AH108" s="177"/>
      <c r="AI108" s="178"/>
      <c r="AJ108" s="178"/>
      <c r="AK108" s="178"/>
      <c r="AL108" s="78">
        <f t="shared" ref="AL108:AP108" si="205">AL47/AL45</f>
        <v>0.07205283714</v>
      </c>
      <c r="AM108" s="79">
        <f t="shared" si="205"/>
        <v>0.06987557665</v>
      </c>
      <c r="AN108" s="79">
        <f t="shared" si="205"/>
        <v>0.06987557665</v>
      </c>
      <c r="AO108" s="79">
        <f t="shared" si="205"/>
        <v>0.06288801899</v>
      </c>
      <c r="AP108" s="79">
        <f t="shared" si="205"/>
        <v>0.06288801899</v>
      </c>
      <c r="AQ108" s="4"/>
      <c r="AR108" s="4"/>
      <c r="AS108" s="60"/>
      <c r="AT108" s="60"/>
      <c r="AU108" s="60"/>
    </row>
    <row r="109">
      <c r="A109" s="38" t="s">
        <v>38</v>
      </c>
      <c r="B109" s="4"/>
      <c r="C109" s="4"/>
      <c r="D109" s="4"/>
      <c r="E109" s="4"/>
      <c r="F109" s="4"/>
      <c r="G109" s="4"/>
      <c r="H109" s="75">
        <f t="shared" ref="H109:AG109" si="206">H48/G47</f>
        <v>0.1953125</v>
      </c>
      <c r="I109" s="75">
        <f t="shared" si="206"/>
        <v>0.4130982368</v>
      </c>
      <c r="J109" s="75">
        <f t="shared" si="206"/>
        <v>0.3802197802</v>
      </c>
      <c r="K109" s="75">
        <f t="shared" si="206"/>
        <v>0.2061579652</v>
      </c>
      <c r="L109" s="75">
        <f t="shared" si="206"/>
        <v>0.3867403315</v>
      </c>
      <c r="M109" s="75">
        <f t="shared" si="206"/>
        <v>0.2625</v>
      </c>
      <c r="N109" s="75">
        <f t="shared" si="206"/>
        <v>0.2902155887</v>
      </c>
      <c r="O109" s="75">
        <f t="shared" si="206"/>
        <v>0.4539325843</v>
      </c>
      <c r="P109" s="75">
        <f t="shared" si="206"/>
        <v>0.3349693252</v>
      </c>
      <c r="Q109" s="75">
        <f t="shared" si="206"/>
        <v>0.3706777317</v>
      </c>
      <c r="R109" s="75">
        <f t="shared" si="206"/>
        <v>0.4503042596</v>
      </c>
      <c r="S109" s="75">
        <f t="shared" si="206"/>
        <v>0.3967112025</v>
      </c>
      <c r="T109" s="75">
        <f t="shared" si="206"/>
        <v>0.349609375</v>
      </c>
      <c r="U109" s="75">
        <f t="shared" si="206"/>
        <v>0.551132464</v>
      </c>
      <c r="V109" s="75">
        <f t="shared" si="206"/>
        <v>0.4420677362</v>
      </c>
      <c r="W109" s="75">
        <f t="shared" si="206"/>
        <v>0.3805637982</v>
      </c>
      <c r="X109" s="76">
        <f t="shared" si="206"/>
        <v>0.6084608461</v>
      </c>
      <c r="Y109" s="76">
        <f t="shared" si="206"/>
        <v>0.6840003693</v>
      </c>
      <c r="Z109" s="76">
        <f t="shared" si="206"/>
        <v>0.5794907348</v>
      </c>
      <c r="AA109" s="76">
        <f t="shared" si="206"/>
        <v>0.5399597683</v>
      </c>
      <c r="AB109" s="76">
        <f t="shared" si="206"/>
        <v>0.5776908906</v>
      </c>
      <c r="AC109" s="76">
        <f t="shared" si="206"/>
        <v>0.702610936</v>
      </c>
      <c r="AD109" s="76">
        <f t="shared" si="206"/>
        <v>0.4988278643</v>
      </c>
      <c r="AE109" s="76">
        <f t="shared" si="206"/>
        <v>0.6188434608</v>
      </c>
      <c r="AF109" s="76">
        <f t="shared" si="206"/>
        <v>0.4263012946</v>
      </c>
      <c r="AG109" s="76">
        <f t="shared" si="206"/>
        <v>0.530657985</v>
      </c>
      <c r="AH109" s="76"/>
      <c r="AI109" s="173">
        <v>0.5</v>
      </c>
      <c r="AJ109" s="173">
        <v>0.55</v>
      </c>
      <c r="AK109" s="77">
        <f t="shared" ref="AK109:AK111" si="210">AJ109</f>
        <v>0.55</v>
      </c>
      <c r="AL109" s="78">
        <f t="shared" ref="AL109:AM109" si="207">AL48/W47</f>
        <v>0.4283981392</v>
      </c>
      <c r="AM109" s="79">
        <f t="shared" si="207"/>
        <v>0.4547575703</v>
      </c>
      <c r="AN109" s="79">
        <f t="shared" ref="AN109:AP109" si="208">AN48/AM47</f>
        <v>0.4547575703</v>
      </c>
      <c r="AO109" s="79">
        <f t="shared" si="208"/>
        <v>0.4092818133</v>
      </c>
      <c r="AP109" s="79">
        <f t="shared" si="208"/>
        <v>0.4092818133</v>
      </c>
      <c r="AQ109" s="4"/>
      <c r="AR109" s="4"/>
      <c r="AS109" s="60"/>
      <c r="AT109" s="60"/>
      <c r="AU109" s="60"/>
    </row>
    <row r="110">
      <c r="A110" s="38" t="s">
        <v>39</v>
      </c>
      <c r="B110" s="4"/>
      <c r="C110" s="4"/>
      <c r="D110" s="4"/>
      <c r="E110" s="4"/>
      <c r="F110" s="4"/>
      <c r="G110" s="4"/>
      <c r="H110" s="75">
        <f t="shared" ref="H110:AH110" si="209">H49/G48</f>
        <v>0.6363636364</v>
      </c>
      <c r="I110" s="75">
        <f t="shared" si="209"/>
        <v>0.64</v>
      </c>
      <c r="J110" s="75">
        <f t="shared" si="209"/>
        <v>0.737804878</v>
      </c>
      <c r="K110" s="75">
        <f t="shared" si="209"/>
        <v>0.7341040462</v>
      </c>
      <c r="L110" s="75">
        <f t="shared" si="209"/>
        <v>0.7402597403</v>
      </c>
      <c r="M110" s="75">
        <f t="shared" si="209"/>
        <v>0.6571428571</v>
      </c>
      <c r="N110" s="75">
        <f t="shared" si="209"/>
        <v>0.7301587302</v>
      </c>
      <c r="O110" s="75">
        <f t="shared" si="209"/>
        <v>0.8571428571</v>
      </c>
      <c r="P110" s="75">
        <f t="shared" si="209"/>
        <v>0.8391089109</v>
      </c>
      <c r="Q110" s="75">
        <f t="shared" si="209"/>
        <v>0.6886446886</v>
      </c>
      <c r="R110" s="75">
        <f t="shared" si="209"/>
        <v>0.8097014925</v>
      </c>
      <c r="S110" s="75">
        <f t="shared" si="209"/>
        <v>0.8063063063</v>
      </c>
      <c r="T110" s="75">
        <f t="shared" si="209"/>
        <v>0.707253886</v>
      </c>
      <c r="U110" s="75">
        <f t="shared" si="209"/>
        <v>0.7932960894</v>
      </c>
      <c r="V110" s="75">
        <f t="shared" si="209"/>
        <v>0.8144458281</v>
      </c>
      <c r="W110" s="75">
        <f t="shared" si="209"/>
        <v>0.6505376344</v>
      </c>
      <c r="X110" s="76">
        <f t="shared" si="209"/>
        <v>0.7426900585</v>
      </c>
      <c r="Y110" s="76">
        <f t="shared" si="209"/>
        <v>0.7240301775</v>
      </c>
      <c r="Z110" s="76">
        <f t="shared" si="209"/>
        <v>0.6396284473</v>
      </c>
      <c r="AA110" s="76">
        <f t="shared" si="209"/>
        <v>0.8170315782</v>
      </c>
      <c r="AB110" s="76">
        <f t="shared" si="209"/>
        <v>0.8090288986</v>
      </c>
      <c r="AC110" s="76">
        <f t="shared" si="209"/>
        <v>0.6739474542</v>
      </c>
      <c r="AD110" s="76">
        <f t="shared" si="209"/>
        <v>0.7044715098</v>
      </c>
      <c r="AE110" s="76">
        <f t="shared" si="209"/>
        <v>0.7973391151</v>
      </c>
      <c r="AF110" s="76">
        <f t="shared" si="209"/>
        <v>0.7472332591</v>
      </c>
      <c r="AG110" s="76">
        <f t="shared" si="209"/>
        <v>0.7630879933</v>
      </c>
      <c r="AH110" s="76">
        <f t="shared" si="209"/>
        <v>0.7048607318</v>
      </c>
      <c r="AI110" s="173">
        <v>0.8</v>
      </c>
      <c r="AJ110" s="173">
        <v>0.8</v>
      </c>
      <c r="AK110" s="77">
        <f t="shared" si="210"/>
        <v>0.8</v>
      </c>
      <c r="AL110" s="78">
        <f t="shared" ref="AL110:AM110" si="211">AL49/W48</f>
        <v>0.7635902061</v>
      </c>
      <c r="AM110" s="79">
        <f t="shared" si="211"/>
        <v>0.7524216338</v>
      </c>
      <c r="AN110" s="79">
        <f t="shared" ref="AN110:AP110" si="212">AN49/AM48</f>
        <v>0.7524216338</v>
      </c>
      <c r="AO110" s="79">
        <f t="shared" si="212"/>
        <v>0.6771794704</v>
      </c>
      <c r="AP110" s="79">
        <f t="shared" si="212"/>
        <v>0.6771794704</v>
      </c>
      <c r="AQ110" s="4"/>
      <c r="AR110" s="4"/>
      <c r="AS110" s="60"/>
      <c r="AT110" s="60"/>
      <c r="AU110" s="60"/>
    </row>
    <row r="111">
      <c r="A111" s="39" t="s">
        <v>40</v>
      </c>
      <c r="B111" s="23"/>
      <c r="C111" s="23"/>
      <c r="D111" s="23"/>
      <c r="E111" s="23"/>
      <c r="F111" s="23"/>
      <c r="G111" s="23"/>
      <c r="H111" s="122">
        <f t="shared" ref="H111:AH111" si="213">H50/G49</f>
        <v>0.5</v>
      </c>
      <c r="I111" s="122">
        <f t="shared" si="213"/>
        <v>0.8571428571</v>
      </c>
      <c r="J111" s="122">
        <f t="shared" si="213"/>
        <v>0.75</v>
      </c>
      <c r="K111" s="122">
        <f t="shared" si="213"/>
        <v>0.8595041322</v>
      </c>
      <c r="L111" s="122">
        <f t="shared" si="213"/>
        <v>0.8661417323</v>
      </c>
      <c r="M111" s="122">
        <f t="shared" si="213"/>
        <v>0.9561403509</v>
      </c>
      <c r="N111" s="122">
        <f t="shared" si="213"/>
        <v>0.7391304348</v>
      </c>
      <c r="O111" s="122">
        <f t="shared" si="213"/>
        <v>0.8369565217</v>
      </c>
      <c r="P111" s="122">
        <f t="shared" si="213"/>
        <v>0.88</v>
      </c>
      <c r="Q111" s="122">
        <f t="shared" si="213"/>
        <v>0.796460177</v>
      </c>
      <c r="R111" s="122">
        <f t="shared" si="213"/>
        <v>0.8617021277</v>
      </c>
      <c r="S111" s="122">
        <f t="shared" si="213"/>
        <v>0.9078341014</v>
      </c>
      <c r="T111" s="122">
        <f t="shared" si="213"/>
        <v>0.6983240223</v>
      </c>
      <c r="U111" s="122">
        <f t="shared" si="213"/>
        <v>0.8534798535</v>
      </c>
      <c r="V111" s="122">
        <f t="shared" si="213"/>
        <v>0.8838028169</v>
      </c>
      <c r="W111" s="122">
        <f t="shared" si="213"/>
        <v>0.7064220183</v>
      </c>
      <c r="X111" s="174">
        <f t="shared" si="213"/>
        <v>0.7644628099</v>
      </c>
      <c r="Y111" s="174">
        <f t="shared" si="213"/>
        <v>0.8933923885</v>
      </c>
      <c r="Z111" s="174">
        <f t="shared" si="213"/>
        <v>0.6058888405</v>
      </c>
      <c r="AA111" s="174">
        <f t="shared" si="213"/>
        <v>0.8825336505</v>
      </c>
      <c r="AB111" s="174">
        <f t="shared" si="213"/>
        <v>0.8530732987</v>
      </c>
      <c r="AC111" s="174">
        <f t="shared" si="213"/>
        <v>0.76116435</v>
      </c>
      <c r="AD111" s="174">
        <f t="shared" si="213"/>
        <v>0.8452976888</v>
      </c>
      <c r="AE111" s="174">
        <f t="shared" si="213"/>
        <v>0.8283962541</v>
      </c>
      <c r="AF111" s="174">
        <f t="shared" si="213"/>
        <v>0.8577350872</v>
      </c>
      <c r="AG111" s="174">
        <f t="shared" si="213"/>
        <v>0.7820427764</v>
      </c>
      <c r="AH111" s="174">
        <f t="shared" si="213"/>
        <v>0.8447498173</v>
      </c>
      <c r="AI111" s="175">
        <v>0.9</v>
      </c>
      <c r="AJ111" s="175">
        <v>0.85</v>
      </c>
      <c r="AK111" s="176">
        <f t="shared" si="210"/>
        <v>0.85</v>
      </c>
      <c r="AL111" s="125">
        <f t="shared" ref="AL111:AM111" si="214">AL50/W49</f>
        <v>0.8185941567</v>
      </c>
      <c r="AM111" s="124">
        <f t="shared" si="214"/>
        <v>0.8023876037</v>
      </c>
      <c r="AN111" s="124">
        <f t="shared" ref="AN111:AP111" si="215">AN50/AM49</f>
        <v>0.8023876037</v>
      </c>
      <c r="AO111" s="124">
        <f t="shared" si="215"/>
        <v>0.7221488434</v>
      </c>
      <c r="AP111" s="124">
        <f t="shared" si="215"/>
        <v>0.7221488434</v>
      </c>
      <c r="AQ111" s="23"/>
      <c r="AR111" s="23"/>
      <c r="AS111" s="101"/>
      <c r="AT111" s="101"/>
      <c r="AU111" s="101"/>
    </row>
    <row r="112">
      <c r="A112" s="137" t="s">
        <v>88</v>
      </c>
      <c r="B112" s="4"/>
      <c r="C112" s="4"/>
      <c r="D112" s="4"/>
      <c r="E112" s="4"/>
      <c r="F112" s="4"/>
      <c r="G112" s="4"/>
      <c r="H112" s="4"/>
      <c r="I112" s="4"/>
      <c r="J112" s="4"/>
      <c r="K112" s="4"/>
      <c r="L112" s="4"/>
      <c r="M112" s="4"/>
      <c r="N112" s="4"/>
      <c r="O112" s="4"/>
      <c r="P112" s="4"/>
      <c r="Q112" s="4"/>
      <c r="R112" s="4"/>
      <c r="S112" s="4"/>
      <c r="T112" s="4"/>
      <c r="U112" s="4"/>
      <c r="V112" s="4"/>
      <c r="W112" s="4"/>
      <c r="X112" s="116"/>
      <c r="Y112" s="116"/>
      <c r="Z112" s="116"/>
      <c r="AA112" s="116"/>
      <c r="AB112" s="116"/>
      <c r="AC112" s="116"/>
      <c r="AD112" s="116"/>
      <c r="AE112" s="116"/>
      <c r="AF112" s="116"/>
      <c r="AG112" s="116"/>
      <c r="AH112" s="116"/>
      <c r="AI112" s="117"/>
      <c r="AJ112" s="117"/>
      <c r="AK112" s="117"/>
      <c r="AL112" s="118"/>
      <c r="AM112" s="119"/>
      <c r="AN112" s="119"/>
      <c r="AO112" s="119"/>
      <c r="AP112" s="119"/>
      <c r="AQ112" s="4"/>
      <c r="AR112" s="4"/>
      <c r="AS112" s="60"/>
      <c r="AT112" s="60"/>
      <c r="AU112" s="60"/>
    </row>
    <row r="113">
      <c r="A113" s="38" t="s">
        <v>37</v>
      </c>
      <c r="B113" s="4"/>
      <c r="C113" s="4"/>
      <c r="D113" s="4"/>
      <c r="E113" s="4"/>
      <c r="F113" s="4"/>
      <c r="G113" s="75">
        <f t="shared" ref="G113:AE113" si="216">G58/G56</f>
        <v>0.2005632669</v>
      </c>
      <c r="H113" s="75">
        <f t="shared" si="216"/>
        <v>0.09496057593</v>
      </c>
      <c r="I113" s="75">
        <f t="shared" si="216"/>
        <v>0.06259887006</v>
      </c>
      <c r="J113" s="75">
        <f t="shared" si="216"/>
        <v>0.08052250157</v>
      </c>
      <c r="K113" s="75">
        <f t="shared" si="216"/>
        <v>0.07014956815</v>
      </c>
      <c r="L113" s="75">
        <f t="shared" si="216"/>
        <v>0.05578968493</v>
      </c>
      <c r="M113" s="75">
        <f t="shared" si="216"/>
        <v>0.05342741935</v>
      </c>
      <c r="N113" s="75">
        <f t="shared" si="216"/>
        <v>0.07400837295</v>
      </c>
      <c r="O113" s="75">
        <f t="shared" si="216"/>
        <v>0.06855774811</v>
      </c>
      <c r="P113" s="75">
        <f t="shared" si="216"/>
        <v>0.05421084217</v>
      </c>
      <c r="Q113" s="75">
        <f t="shared" si="216"/>
        <v>0.06754998225</v>
      </c>
      <c r="R113" s="75">
        <f t="shared" si="216"/>
        <v>0.06413246269</v>
      </c>
      <c r="S113" s="75">
        <f t="shared" si="216"/>
        <v>0.06028106509</v>
      </c>
      <c r="T113" s="75">
        <f t="shared" si="216"/>
        <v>0.08345316352</v>
      </c>
      <c r="U113" s="75">
        <f t="shared" si="216"/>
        <v>0.1071428571</v>
      </c>
      <c r="V113" s="75">
        <f t="shared" si="216"/>
        <v>0.08031923057</v>
      </c>
      <c r="W113" s="75">
        <f t="shared" si="216"/>
        <v>0.05185246104</v>
      </c>
      <c r="X113" s="76">
        <f t="shared" si="216"/>
        <v>0.05213909378</v>
      </c>
      <c r="Y113" s="76">
        <f t="shared" si="216"/>
        <v>0.04696349762</v>
      </c>
      <c r="Z113" s="76">
        <f t="shared" si="216"/>
        <v>0.07366172682</v>
      </c>
      <c r="AA113" s="76">
        <f t="shared" si="216"/>
        <v>0.06526178403</v>
      </c>
      <c r="AB113" s="76">
        <f t="shared" si="216"/>
        <v>0.05000171881</v>
      </c>
      <c r="AC113" s="76">
        <f t="shared" si="216"/>
        <v>0.07365180014</v>
      </c>
      <c r="AD113" s="76">
        <f t="shared" si="216"/>
        <v>0.06429481739</v>
      </c>
      <c r="AE113" s="76">
        <f t="shared" si="216"/>
        <v>0.1332044594</v>
      </c>
      <c r="AF113" s="76"/>
      <c r="AG113" s="76"/>
      <c r="AH113" s="76"/>
      <c r="AI113" s="77"/>
      <c r="AJ113" s="77"/>
      <c r="AK113" s="77"/>
      <c r="AL113" s="78">
        <f t="shared" ref="AL113:AP113" si="217">AL58/AL56</f>
        <v>0.07422235475</v>
      </c>
      <c r="AM113" s="79">
        <f t="shared" si="217"/>
        <v>0.07211214481</v>
      </c>
      <c r="AN113" s="79">
        <f t="shared" si="217"/>
        <v>0.07202296255</v>
      </c>
      <c r="AO113" s="79">
        <f t="shared" si="217"/>
        <v>0.0647434023</v>
      </c>
      <c r="AP113" s="79">
        <f t="shared" si="217"/>
        <v>0.064669042</v>
      </c>
      <c r="AQ113" s="4"/>
      <c r="AR113" s="4"/>
      <c r="AS113" s="60"/>
      <c r="AT113" s="60"/>
      <c r="AU113" s="60"/>
    </row>
    <row r="114">
      <c r="A114" s="38" t="s">
        <v>38</v>
      </c>
      <c r="B114" s="4"/>
      <c r="C114" s="4"/>
      <c r="D114" s="4"/>
      <c r="E114" s="4"/>
      <c r="F114" s="4"/>
      <c r="G114" s="4"/>
      <c r="H114" s="75">
        <f t="shared" ref="H114:AG114" si="218">H59/G58</f>
        <v>0.2728184554</v>
      </c>
      <c r="I114" s="75">
        <f t="shared" si="218"/>
        <v>0.4187725632</v>
      </c>
      <c r="J114" s="75">
        <f t="shared" si="218"/>
        <v>0.4223826715</v>
      </c>
      <c r="K114" s="75">
        <f t="shared" si="218"/>
        <v>0.2211111111</v>
      </c>
      <c r="L114" s="75">
        <f t="shared" si="218"/>
        <v>0.4189189189</v>
      </c>
      <c r="M114" s="75">
        <f t="shared" si="218"/>
        <v>0.2877697842</v>
      </c>
      <c r="N114" s="75">
        <f t="shared" si="218"/>
        <v>0.3134978229</v>
      </c>
      <c r="O114" s="75">
        <f t="shared" si="218"/>
        <v>0.4784276127</v>
      </c>
      <c r="P114" s="75">
        <f t="shared" si="218"/>
        <v>0.3608465608</v>
      </c>
      <c r="Q114" s="75">
        <f t="shared" si="218"/>
        <v>0.3849938499</v>
      </c>
      <c r="R114" s="75">
        <f t="shared" si="218"/>
        <v>0.4702276708</v>
      </c>
      <c r="S114" s="75">
        <f t="shared" si="218"/>
        <v>0.4181818182</v>
      </c>
      <c r="T114" s="75">
        <f t="shared" si="218"/>
        <v>0.3593339176</v>
      </c>
      <c r="U114" s="75">
        <f t="shared" si="218"/>
        <v>0.5495384615</v>
      </c>
      <c r="V114" s="75">
        <f t="shared" si="218"/>
        <v>0.4634408602</v>
      </c>
      <c r="W114" s="75">
        <f t="shared" si="218"/>
        <v>0.3694267516</v>
      </c>
      <c r="X114" s="76">
        <f t="shared" si="218"/>
        <v>0.6217287867</v>
      </c>
      <c r="Y114" s="76">
        <f t="shared" si="218"/>
        <v>0.6830346807</v>
      </c>
      <c r="Z114" s="76">
        <f t="shared" si="218"/>
        <v>0.5890660679</v>
      </c>
      <c r="AA114" s="76">
        <f t="shared" si="218"/>
        <v>0.5537746653</v>
      </c>
      <c r="AB114" s="76">
        <f t="shared" si="218"/>
        <v>0.5793963145</v>
      </c>
      <c r="AC114" s="76">
        <f t="shared" si="218"/>
        <v>0.7006883829</v>
      </c>
      <c r="AD114" s="76">
        <f t="shared" si="218"/>
        <v>0.5063254967</v>
      </c>
      <c r="AE114" s="76">
        <f t="shared" si="218"/>
        <v>0.6126092977</v>
      </c>
      <c r="AF114" s="76">
        <f t="shared" si="218"/>
        <v>0.4237203991</v>
      </c>
      <c r="AG114" s="76">
        <f t="shared" si="218"/>
        <v>0.530657985</v>
      </c>
      <c r="AH114" s="76"/>
      <c r="AI114" s="77">
        <f t="shared" ref="AI114:AI116" si="222">AI59/AF58</f>
        <v>0.5</v>
      </c>
      <c r="AJ114" s="77"/>
      <c r="AK114" s="77"/>
      <c r="AL114" s="78">
        <f t="shared" ref="AL114:AM114" si="219">AL59/W58</f>
        <v>0.4394423378</v>
      </c>
      <c r="AM114" s="79">
        <f t="shared" si="219"/>
        <v>0.4656043605</v>
      </c>
      <c r="AN114" s="79">
        <f t="shared" ref="AN114:AP114" si="220">AN59/AM58</f>
        <v>0.4628312442</v>
      </c>
      <c r="AO114" s="79">
        <f t="shared" si="220"/>
        <v>0.4162670174</v>
      </c>
      <c r="AP114" s="79">
        <f t="shared" si="220"/>
        <v>0.4159957635</v>
      </c>
      <c r="AQ114" s="4"/>
      <c r="AR114" s="4"/>
      <c r="AS114" s="60"/>
      <c r="AT114" s="60"/>
      <c r="AU114" s="60"/>
    </row>
    <row r="115">
      <c r="A115" s="38" t="s">
        <v>39</v>
      </c>
      <c r="B115" s="4"/>
      <c r="C115" s="4"/>
      <c r="D115" s="4"/>
      <c r="E115" s="4"/>
      <c r="F115" s="4"/>
      <c r="G115" s="4"/>
      <c r="H115" s="75">
        <f t="shared" ref="H115:AH115" si="221">H60/G59</f>
        <v>0.7572815534</v>
      </c>
      <c r="I115" s="75">
        <f t="shared" si="221"/>
        <v>0.6875</v>
      </c>
      <c r="J115" s="75">
        <f t="shared" si="221"/>
        <v>0.7155172414</v>
      </c>
      <c r="K115" s="75">
        <f t="shared" si="221"/>
        <v>0.7008547009</v>
      </c>
      <c r="L115" s="75">
        <f t="shared" si="221"/>
        <v>0.743718593</v>
      </c>
      <c r="M115" s="75">
        <f t="shared" si="221"/>
        <v>0.6559139785</v>
      </c>
      <c r="N115" s="75">
        <f t="shared" si="221"/>
        <v>0.71875</v>
      </c>
      <c r="O115" s="75">
        <f t="shared" si="221"/>
        <v>0.8564814815</v>
      </c>
      <c r="P115" s="75">
        <f t="shared" si="221"/>
        <v>0.8336673347</v>
      </c>
      <c r="Q115" s="75">
        <f t="shared" si="221"/>
        <v>0.7214076246</v>
      </c>
      <c r="R115" s="75">
        <f t="shared" si="221"/>
        <v>0.7987220447</v>
      </c>
      <c r="S115" s="75">
        <f t="shared" si="221"/>
        <v>0.8081936685</v>
      </c>
      <c r="T115" s="75">
        <f t="shared" si="221"/>
        <v>0.702173913</v>
      </c>
      <c r="U115" s="75">
        <f t="shared" si="221"/>
        <v>0.7902439024</v>
      </c>
      <c r="V115" s="75">
        <f t="shared" si="221"/>
        <v>0.8197088466</v>
      </c>
      <c r="W115" s="75">
        <f t="shared" si="221"/>
        <v>0.6438515081</v>
      </c>
      <c r="X115" s="76">
        <f t="shared" si="221"/>
        <v>0.7706896552</v>
      </c>
      <c r="Y115" s="76">
        <f t="shared" si="221"/>
        <v>0.7284339286</v>
      </c>
      <c r="Z115" s="76">
        <f t="shared" si="221"/>
        <v>0.628677786</v>
      </c>
      <c r="AA115" s="76">
        <f t="shared" si="221"/>
        <v>0.8198463996</v>
      </c>
      <c r="AB115" s="76">
        <f t="shared" si="221"/>
        <v>0.815110663</v>
      </c>
      <c r="AC115" s="76">
        <f t="shared" si="221"/>
        <v>0.6690856818</v>
      </c>
      <c r="AD115" s="76">
        <f t="shared" si="221"/>
        <v>0.7053832479</v>
      </c>
      <c r="AE115" s="76">
        <f t="shared" si="221"/>
        <v>0.8039921935</v>
      </c>
      <c r="AF115" s="76">
        <f t="shared" si="221"/>
        <v>0.7314104685</v>
      </c>
      <c r="AG115" s="76">
        <f t="shared" si="221"/>
        <v>0.7591189039</v>
      </c>
      <c r="AH115" s="76">
        <f t="shared" si="221"/>
        <v>0.7048607318</v>
      </c>
      <c r="AI115" s="77">
        <f t="shared" si="222"/>
        <v>0.7889559718</v>
      </c>
      <c r="AJ115" s="77">
        <f t="shared" ref="AJ115:AJ116" si="226">AJ60/AG59</f>
        <v>0.8</v>
      </c>
      <c r="AK115" s="77"/>
      <c r="AL115" s="78">
        <f t="shared" ref="AL115:AM115" si="223">AL60/W59</f>
        <v>0.761323458</v>
      </c>
      <c r="AM115" s="79">
        <f t="shared" si="223"/>
        <v>0.7570368235</v>
      </c>
      <c r="AN115" s="79">
        <f t="shared" ref="AN115:AP115" si="224">AN60/AM59</f>
        <v>0.7572758847</v>
      </c>
      <c r="AO115" s="79">
        <f t="shared" si="224"/>
        <v>0.6804508359</v>
      </c>
      <c r="AP115" s="79">
        <f t="shared" si="224"/>
        <v>0.6803264044</v>
      </c>
      <c r="AQ115" s="4"/>
      <c r="AR115" s="4"/>
      <c r="AS115" s="60"/>
      <c r="AT115" s="60"/>
      <c r="AU115" s="60"/>
    </row>
    <row r="116">
      <c r="A116" s="39" t="s">
        <v>40</v>
      </c>
      <c r="B116" s="23"/>
      <c r="C116" s="23"/>
      <c r="D116" s="23"/>
      <c r="E116" s="23"/>
      <c r="F116" s="23"/>
      <c r="G116" s="23"/>
      <c r="H116" s="122">
        <f t="shared" ref="H116:AH116" si="225">H61/G60</f>
        <v>0.75</v>
      </c>
      <c r="I116" s="122">
        <f t="shared" si="225"/>
        <v>0.7756410256</v>
      </c>
      <c r="J116" s="122">
        <f t="shared" si="225"/>
        <v>0.8342245989</v>
      </c>
      <c r="K116" s="122">
        <f t="shared" si="225"/>
        <v>0.8915662651</v>
      </c>
      <c r="L116" s="122">
        <f t="shared" si="225"/>
        <v>0.8658536585</v>
      </c>
      <c r="M116" s="122">
        <f t="shared" si="225"/>
        <v>0.9256756757</v>
      </c>
      <c r="N116" s="122">
        <f t="shared" si="225"/>
        <v>0.7049180328</v>
      </c>
      <c r="O116" s="122">
        <f t="shared" si="225"/>
        <v>0.8260869565</v>
      </c>
      <c r="P116" s="122">
        <f t="shared" si="225"/>
        <v>0.8864864865</v>
      </c>
      <c r="Q116" s="122">
        <f t="shared" si="225"/>
        <v>0.7980769231</v>
      </c>
      <c r="R116" s="122">
        <f t="shared" si="225"/>
        <v>0.8780487805</v>
      </c>
      <c r="S116" s="122">
        <f t="shared" si="225"/>
        <v>0.904</v>
      </c>
      <c r="T116" s="122">
        <f t="shared" si="225"/>
        <v>0.6912442396</v>
      </c>
      <c r="U116" s="122">
        <f t="shared" si="225"/>
        <v>0.8637770898</v>
      </c>
      <c r="V116" s="122">
        <f t="shared" si="225"/>
        <v>0.8765432099</v>
      </c>
      <c r="W116" s="122">
        <f t="shared" si="225"/>
        <v>0.6994535519</v>
      </c>
      <c r="X116" s="174">
        <f t="shared" si="225"/>
        <v>0.7567567568</v>
      </c>
      <c r="Y116" s="174">
        <f t="shared" si="225"/>
        <v>0.8855818792</v>
      </c>
      <c r="Z116" s="174">
        <f t="shared" si="225"/>
        <v>0.5832513559</v>
      </c>
      <c r="AA116" s="174">
        <f t="shared" si="225"/>
        <v>0.8879145357</v>
      </c>
      <c r="AB116" s="174">
        <f t="shared" si="225"/>
        <v>0.8632370681</v>
      </c>
      <c r="AC116" s="174">
        <f t="shared" si="225"/>
        <v>0.7599995292</v>
      </c>
      <c r="AD116" s="174">
        <f t="shared" si="225"/>
        <v>0.8533521348</v>
      </c>
      <c r="AE116" s="174">
        <f t="shared" si="225"/>
        <v>0.8292311272</v>
      </c>
      <c r="AF116" s="174">
        <f t="shared" si="225"/>
        <v>0.8206584685</v>
      </c>
      <c r="AG116" s="174">
        <f t="shared" si="225"/>
        <v>0.7858510291</v>
      </c>
      <c r="AH116" s="174">
        <f t="shared" si="225"/>
        <v>0.8429939659</v>
      </c>
      <c r="AI116" s="176">
        <f t="shared" si="222"/>
        <v>0.8863696552</v>
      </c>
      <c r="AJ116" s="176">
        <f t="shared" si="226"/>
        <v>0.8474859843</v>
      </c>
      <c r="AK116" s="176">
        <f>AK61/AJ60</f>
        <v>0.7489145276</v>
      </c>
      <c r="AL116" s="125">
        <f t="shared" ref="AL116:AM116" si="227">AL61/W60</f>
        <v>0.817361311</v>
      </c>
      <c r="AM116" s="124">
        <f t="shared" si="227"/>
        <v>0.7977761672</v>
      </c>
      <c r="AN116" s="124">
        <f t="shared" ref="AN116:AP116" si="228">AN61/AM60</f>
        <v>0.7979210626</v>
      </c>
      <c r="AO116" s="124">
        <f t="shared" si="228"/>
        <v>0.7179220658</v>
      </c>
      <c r="AP116" s="124">
        <f t="shared" si="228"/>
        <v>0.7189787386</v>
      </c>
      <c r="AQ116" s="23"/>
      <c r="AR116" s="23"/>
      <c r="AS116" s="101"/>
      <c r="AT116" s="101"/>
      <c r="AU116" s="101"/>
    </row>
    <row r="117">
      <c r="A117" s="24" t="s">
        <v>41</v>
      </c>
      <c r="B117" s="4"/>
      <c r="C117" s="4"/>
      <c r="D117" s="4"/>
      <c r="E117" s="4"/>
      <c r="F117" s="4"/>
      <c r="G117" s="4"/>
      <c r="H117" s="4"/>
      <c r="I117" s="4"/>
      <c r="J117" s="4"/>
      <c r="K117" s="4"/>
      <c r="L117" s="4"/>
      <c r="M117" s="4"/>
      <c r="N117" s="4"/>
      <c r="O117" s="4"/>
      <c r="P117" s="4"/>
      <c r="Q117" s="4"/>
      <c r="R117" s="4"/>
      <c r="S117" s="4"/>
      <c r="T117" s="4"/>
      <c r="U117" s="4"/>
      <c r="V117" s="4"/>
      <c r="W117" s="4"/>
      <c r="X117" s="116"/>
      <c r="Y117" s="116"/>
      <c r="Z117" s="116"/>
      <c r="AA117" s="116"/>
      <c r="AB117" s="116"/>
      <c r="AC117" s="116"/>
      <c r="AD117" s="116"/>
      <c r="AE117" s="116"/>
      <c r="AF117" s="116"/>
      <c r="AG117" s="116"/>
      <c r="AH117" s="116"/>
      <c r="AI117" s="117"/>
      <c r="AJ117" s="117"/>
      <c r="AK117" s="117"/>
      <c r="AL117" s="118"/>
      <c r="AM117" s="119"/>
      <c r="AN117" s="119"/>
      <c r="AO117" s="119"/>
      <c r="AP117" s="119"/>
      <c r="AQ117" s="4"/>
      <c r="AR117" s="4"/>
      <c r="AS117" s="60"/>
      <c r="AT117" s="60"/>
      <c r="AU117" s="60"/>
    </row>
    <row r="118">
      <c r="A118" s="137" t="s">
        <v>80</v>
      </c>
      <c r="B118" s="4"/>
      <c r="C118" s="4"/>
      <c r="D118" s="4"/>
      <c r="E118" s="4"/>
      <c r="F118" s="4"/>
      <c r="G118" s="4"/>
      <c r="H118" s="4"/>
      <c r="I118" s="4"/>
      <c r="J118" s="4"/>
      <c r="K118" s="4"/>
      <c r="L118" s="4"/>
      <c r="M118" s="4"/>
      <c r="N118" s="4"/>
      <c r="O118" s="4"/>
      <c r="P118" s="4"/>
      <c r="Q118" s="4"/>
      <c r="R118" s="4"/>
      <c r="S118" s="4"/>
      <c r="T118" s="4"/>
      <c r="U118" s="4"/>
      <c r="V118" s="4"/>
      <c r="W118" s="4"/>
      <c r="X118" s="116"/>
      <c r="Y118" s="116"/>
      <c r="Z118" s="116"/>
      <c r="AA118" s="116"/>
      <c r="AB118" s="116"/>
      <c r="AC118" s="116"/>
      <c r="AD118" s="116"/>
      <c r="AE118" s="116"/>
      <c r="AF118" s="116"/>
      <c r="AG118" s="116"/>
      <c r="AH118" s="116"/>
      <c r="AI118" s="117"/>
      <c r="AJ118" s="117"/>
      <c r="AK118" s="117"/>
      <c r="AL118" s="118"/>
      <c r="AM118" s="119"/>
      <c r="AN118" s="119"/>
      <c r="AO118" s="119"/>
      <c r="AP118" s="119"/>
      <c r="AQ118" s="4"/>
      <c r="AR118" s="4"/>
      <c r="AS118" s="60"/>
      <c r="AT118" s="60"/>
      <c r="AU118" s="60"/>
    </row>
    <row r="119">
      <c r="A119" s="38" t="s">
        <v>37</v>
      </c>
      <c r="B119" s="4"/>
      <c r="C119" s="4"/>
      <c r="D119" s="4"/>
      <c r="E119" s="4"/>
      <c r="F119" s="4"/>
      <c r="G119" s="75">
        <f t="shared" ref="G119:AE119" si="229">G72/G70</f>
        <v>0.1966038737</v>
      </c>
      <c r="H119" s="75">
        <f t="shared" si="229"/>
        <v>0.1048764195</v>
      </c>
      <c r="I119" s="75">
        <f t="shared" si="229"/>
        <v>0.07574598317</v>
      </c>
      <c r="J119" s="75">
        <f t="shared" si="229"/>
        <v>0.1173312883</v>
      </c>
      <c r="K119" s="75">
        <f t="shared" si="229"/>
        <v>0.1121239745</v>
      </c>
      <c r="L119" s="75">
        <f t="shared" si="229"/>
        <v>0.07190160833</v>
      </c>
      <c r="M119" s="75">
        <f t="shared" si="229"/>
        <v>0.06512425021</v>
      </c>
      <c r="N119" s="75">
        <f t="shared" si="229"/>
        <v>0.120777027</v>
      </c>
      <c r="O119" s="75">
        <f t="shared" si="229"/>
        <v>0.1004484305</v>
      </c>
      <c r="P119" s="75">
        <f t="shared" si="229"/>
        <v>0.07002561913</v>
      </c>
      <c r="Q119" s="75">
        <f t="shared" si="229"/>
        <v>0.1159196291</v>
      </c>
      <c r="R119" s="75">
        <f t="shared" si="229"/>
        <v>0.08409090909</v>
      </c>
      <c r="S119" s="75">
        <f t="shared" si="229"/>
        <v>0.07128842381</v>
      </c>
      <c r="T119" s="75">
        <f t="shared" si="229"/>
        <v>0.09959072306</v>
      </c>
      <c r="U119" s="75">
        <f t="shared" si="229"/>
        <v>0.125</v>
      </c>
      <c r="V119" s="75">
        <f t="shared" si="229"/>
        <v>0.1431578947</v>
      </c>
      <c r="W119" s="75">
        <f t="shared" si="229"/>
        <v>0.08834355828</v>
      </c>
      <c r="X119" s="76">
        <f t="shared" si="229"/>
        <v>0.1021798365</v>
      </c>
      <c r="Y119" s="76">
        <f t="shared" si="229"/>
        <v>0.0720830788</v>
      </c>
      <c r="Z119" s="76">
        <f t="shared" si="229"/>
        <v>0.1197072661</v>
      </c>
      <c r="AA119" s="76">
        <f t="shared" si="229"/>
        <v>0.1016280217</v>
      </c>
      <c r="AB119" s="76">
        <f t="shared" si="229"/>
        <v>0.05913461538</v>
      </c>
      <c r="AC119" s="76">
        <f t="shared" si="229"/>
        <v>0.09872190392</v>
      </c>
      <c r="AD119" s="76">
        <f t="shared" si="229"/>
        <v>0.0914600551</v>
      </c>
      <c r="AE119" s="76">
        <f t="shared" si="229"/>
        <v>0.09208633094</v>
      </c>
      <c r="AF119" s="76"/>
      <c r="AG119" s="76"/>
      <c r="AH119" s="76"/>
      <c r="AI119" s="77"/>
      <c r="AJ119" s="77"/>
      <c r="AK119" s="77"/>
      <c r="AL119" s="78">
        <f t="shared" ref="AL119:AP119" si="230">AL72/AL70</f>
        <v>0.1019119182</v>
      </c>
      <c r="AM119" s="79">
        <f t="shared" si="230"/>
        <v>0.1049267394</v>
      </c>
      <c r="AN119" s="79">
        <f t="shared" si="230"/>
        <v>0.1049267394</v>
      </c>
      <c r="AO119" s="79">
        <f t="shared" si="230"/>
        <v>0.09443406546</v>
      </c>
      <c r="AP119" s="79">
        <f t="shared" si="230"/>
        <v>0.09443406546</v>
      </c>
      <c r="AQ119" s="4"/>
      <c r="AR119" s="4"/>
      <c r="AS119" s="60"/>
      <c r="AT119" s="60"/>
      <c r="AU119" s="60"/>
    </row>
    <row r="120">
      <c r="A120" s="38" t="s">
        <v>38</v>
      </c>
      <c r="B120" s="4"/>
      <c r="C120" s="4"/>
      <c r="D120" s="4"/>
      <c r="E120" s="4"/>
      <c r="F120" s="4"/>
      <c r="G120" s="4"/>
      <c r="H120" s="75">
        <f t="shared" ref="H120:AF120" si="231">H73/G72</f>
        <v>0.2995951417</v>
      </c>
      <c r="I120" s="75">
        <f t="shared" si="231"/>
        <v>0.4331210191</v>
      </c>
      <c r="J120" s="75">
        <f t="shared" si="231"/>
        <v>0.6161616162</v>
      </c>
      <c r="K120" s="75">
        <f t="shared" si="231"/>
        <v>0.2941176471</v>
      </c>
      <c r="L120" s="75">
        <f t="shared" si="231"/>
        <v>0.5609756098</v>
      </c>
      <c r="M120" s="75">
        <f t="shared" si="231"/>
        <v>0.4473684211</v>
      </c>
      <c r="N120" s="75">
        <f t="shared" si="231"/>
        <v>0.4078947368</v>
      </c>
      <c r="O120" s="75">
        <f t="shared" si="231"/>
        <v>0.6223776224</v>
      </c>
      <c r="P120" s="75">
        <f t="shared" si="231"/>
        <v>0.5178571429</v>
      </c>
      <c r="Q120" s="75">
        <f t="shared" si="231"/>
        <v>0.4512195122</v>
      </c>
      <c r="R120" s="75">
        <f t="shared" si="231"/>
        <v>0.5933333333</v>
      </c>
      <c r="S120" s="75">
        <f t="shared" si="231"/>
        <v>0.5765765766</v>
      </c>
      <c r="T120" s="75">
        <f t="shared" si="231"/>
        <v>0.4220183486</v>
      </c>
      <c r="U120" s="75">
        <f t="shared" si="231"/>
        <v>0.5616438356</v>
      </c>
      <c r="V120" s="75">
        <f t="shared" si="231"/>
        <v>0.6583850932</v>
      </c>
      <c r="W120" s="75">
        <f t="shared" si="231"/>
        <v>0.2696078431</v>
      </c>
      <c r="X120" s="76">
        <f t="shared" si="231"/>
        <v>0.7222222222</v>
      </c>
      <c r="Y120" s="76">
        <f t="shared" si="231"/>
        <v>0.7</v>
      </c>
      <c r="Z120" s="76">
        <f t="shared" si="231"/>
        <v>0.6525423729</v>
      </c>
      <c r="AA120" s="76">
        <f t="shared" si="231"/>
        <v>0.6593886463</v>
      </c>
      <c r="AB120" s="76">
        <f t="shared" si="231"/>
        <v>0.5873786408</v>
      </c>
      <c r="AC120" s="76">
        <f t="shared" si="231"/>
        <v>0.6991869919</v>
      </c>
      <c r="AD120" s="76">
        <f t="shared" si="231"/>
        <v>0.5848214286</v>
      </c>
      <c r="AE120" s="76">
        <f t="shared" si="231"/>
        <v>0.5542168675</v>
      </c>
      <c r="AF120" s="76">
        <f t="shared" si="231"/>
        <v>0.390625</v>
      </c>
      <c r="AG120" s="76"/>
      <c r="AH120" s="76"/>
      <c r="AI120" s="77"/>
      <c r="AJ120" s="77"/>
      <c r="AK120" s="77"/>
      <c r="AL120" s="78">
        <f t="shared" ref="AL120:AM120" si="232">AL73/W72</f>
        <v>0.5135941717</v>
      </c>
      <c r="AM120" s="79">
        <f t="shared" si="232"/>
        <v>0.5350756532</v>
      </c>
      <c r="AN120" s="79">
        <f t="shared" ref="AN120:AP120" si="233">AN73/AM72</f>
        <v>0.5350756532</v>
      </c>
      <c r="AO120" s="79">
        <f t="shared" si="233"/>
        <v>0.4815680879</v>
      </c>
      <c r="AP120" s="79">
        <f t="shared" si="233"/>
        <v>0.4815680879</v>
      </c>
      <c r="AQ120" s="4"/>
      <c r="AR120" s="4"/>
      <c r="AS120" s="60"/>
      <c r="AT120" s="60"/>
      <c r="AU120" s="60"/>
    </row>
    <row r="121">
      <c r="A121" s="38" t="s">
        <v>39</v>
      </c>
      <c r="B121" s="4"/>
      <c r="C121" s="4"/>
      <c r="D121" s="4"/>
      <c r="E121" s="4"/>
      <c r="F121" s="4"/>
      <c r="G121" s="4"/>
      <c r="H121" s="75">
        <f t="shared" ref="H121:AG121" si="234">H74/G73</f>
        <v>0.7641025641</v>
      </c>
      <c r="I121" s="75">
        <f t="shared" si="234"/>
        <v>0.6981981982</v>
      </c>
      <c r="J121" s="75">
        <f t="shared" si="234"/>
        <v>0.6617647059</v>
      </c>
      <c r="K121" s="75">
        <f t="shared" si="234"/>
        <v>0.606557377</v>
      </c>
      <c r="L121" s="75">
        <f t="shared" si="234"/>
        <v>0.7555555556</v>
      </c>
      <c r="M121" s="75">
        <f t="shared" si="234"/>
        <v>0.652173913</v>
      </c>
      <c r="N121" s="75">
        <f t="shared" si="234"/>
        <v>0.6764705882</v>
      </c>
      <c r="O121" s="75">
        <f t="shared" si="234"/>
        <v>0.8064516129</v>
      </c>
      <c r="P121" s="75">
        <f t="shared" si="234"/>
        <v>0.797752809</v>
      </c>
      <c r="Q121" s="75">
        <f t="shared" si="234"/>
        <v>0.7586206897</v>
      </c>
      <c r="R121" s="75">
        <f t="shared" si="234"/>
        <v>0.7297297297</v>
      </c>
      <c r="S121" s="75">
        <f t="shared" si="234"/>
        <v>0.808988764</v>
      </c>
      <c r="T121" s="75">
        <f t="shared" si="234"/>
        <v>0.625</v>
      </c>
      <c r="U121" s="75">
        <f t="shared" si="234"/>
        <v>0.7826086957</v>
      </c>
      <c r="V121" s="75">
        <f t="shared" si="234"/>
        <v>0.8536585366</v>
      </c>
      <c r="W121" s="75">
        <f t="shared" si="234"/>
        <v>0.5943396226</v>
      </c>
      <c r="X121" s="76">
        <f t="shared" si="234"/>
        <v>0.9818181818</v>
      </c>
      <c r="Y121" s="76">
        <f t="shared" si="234"/>
        <v>0.7596153846</v>
      </c>
      <c r="Z121" s="76">
        <f t="shared" si="234"/>
        <v>0.580952381</v>
      </c>
      <c r="AA121" s="76">
        <f t="shared" si="234"/>
        <v>0.8311688312</v>
      </c>
      <c r="AB121" s="76">
        <f t="shared" si="234"/>
        <v>0.8874172185</v>
      </c>
      <c r="AC121" s="76">
        <f t="shared" si="234"/>
        <v>0.6198347107</v>
      </c>
      <c r="AD121" s="76">
        <f t="shared" si="234"/>
        <v>0.7558139535</v>
      </c>
      <c r="AE121" s="76">
        <f t="shared" si="234"/>
        <v>0.8549618321</v>
      </c>
      <c r="AF121" s="76">
        <f t="shared" si="234"/>
        <v>0.5869565217</v>
      </c>
      <c r="AG121" s="76">
        <f t="shared" si="234"/>
        <v>0.72</v>
      </c>
      <c r="AH121" s="76"/>
      <c r="AI121" s="77"/>
      <c r="AJ121" s="77"/>
      <c r="AK121" s="77"/>
      <c r="AL121" s="78">
        <f t="shared" ref="AL121:AM121" si="235">AL74/W73</f>
        <v>0.7323875581</v>
      </c>
      <c r="AM121" s="79">
        <f t="shared" si="235"/>
        <v>0.7744023001</v>
      </c>
      <c r="AN121" s="79">
        <f t="shared" ref="AN121:AP121" si="236">AN74/AM73</f>
        <v>0.7744023001</v>
      </c>
      <c r="AO121" s="79">
        <f t="shared" si="236"/>
        <v>0.6969620701</v>
      </c>
      <c r="AP121" s="79">
        <f t="shared" si="236"/>
        <v>0.6969620701</v>
      </c>
      <c r="AQ121" s="4"/>
      <c r="AR121" s="4"/>
      <c r="AS121" s="60"/>
      <c r="AT121" s="60"/>
      <c r="AU121" s="60"/>
    </row>
    <row r="122">
      <c r="A122" s="39" t="s">
        <v>40</v>
      </c>
      <c r="B122" s="23"/>
      <c r="C122" s="23"/>
      <c r="D122" s="23"/>
      <c r="E122" s="23"/>
      <c r="F122" s="23"/>
      <c r="G122" s="23"/>
      <c r="H122" s="122">
        <f t="shared" ref="H122:AH122" si="237">H75/G74</f>
        <v>0.76</v>
      </c>
      <c r="I122" s="122">
        <f t="shared" si="237"/>
        <v>0.7718120805</v>
      </c>
      <c r="J122" s="122">
        <f t="shared" si="237"/>
        <v>0.8516129032</v>
      </c>
      <c r="K122" s="122">
        <f t="shared" si="237"/>
        <v>0.9777777778</v>
      </c>
      <c r="L122" s="122">
        <f t="shared" si="237"/>
        <v>0.8648648649</v>
      </c>
      <c r="M122" s="122">
        <f t="shared" si="237"/>
        <v>0.8235294118</v>
      </c>
      <c r="N122" s="122">
        <f t="shared" si="237"/>
        <v>0.6</v>
      </c>
      <c r="O122" s="122">
        <f t="shared" si="237"/>
        <v>0.7826086957</v>
      </c>
      <c r="P122" s="122">
        <f t="shared" si="237"/>
        <v>0.88</v>
      </c>
      <c r="Q122" s="122">
        <f t="shared" si="237"/>
        <v>0.7887323944</v>
      </c>
      <c r="R122" s="122">
        <f t="shared" si="237"/>
        <v>0.9545454545</v>
      </c>
      <c r="S122" s="122">
        <f t="shared" si="237"/>
        <v>0.9259259259</v>
      </c>
      <c r="T122" s="122">
        <f t="shared" si="237"/>
        <v>0.6388888889</v>
      </c>
      <c r="U122" s="122">
        <f t="shared" si="237"/>
        <v>0.9</v>
      </c>
      <c r="V122" s="122">
        <f t="shared" si="237"/>
        <v>0.9166666667</v>
      </c>
      <c r="W122" s="122">
        <f t="shared" si="237"/>
        <v>0.6</v>
      </c>
      <c r="X122" s="174">
        <f t="shared" si="237"/>
        <v>0.6666666667</v>
      </c>
      <c r="Y122" s="174">
        <f t="shared" si="237"/>
        <v>0.9074074074</v>
      </c>
      <c r="Z122" s="174">
        <f t="shared" si="237"/>
        <v>0.4303797468</v>
      </c>
      <c r="AA122" s="174">
        <f t="shared" si="237"/>
        <v>0.9180327869</v>
      </c>
      <c r="AB122" s="174">
        <f t="shared" si="237"/>
        <v>0.921875</v>
      </c>
      <c r="AC122" s="174">
        <f t="shared" si="237"/>
        <v>0.7611940299</v>
      </c>
      <c r="AD122" s="174">
        <f t="shared" si="237"/>
        <v>0.92</v>
      </c>
      <c r="AE122" s="174">
        <f t="shared" si="237"/>
        <v>0.8461538462</v>
      </c>
      <c r="AF122" s="174">
        <f t="shared" si="237"/>
        <v>0.5446428571</v>
      </c>
      <c r="AG122" s="174">
        <f t="shared" si="237"/>
        <v>0.8518518519</v>
      </c>
      <c r="AH122" s="174">
        <f t="shared" si="237"/>
        <v>0.8333333333</v>
      </c>
      <c r="AI122" s="176"/>
      <c r="AJ122" s="176"/>
      <c r="AK122" s="176"/>
      <c r="AL122" s="125">
        <f t="shared" ref="AL122:AM122" si="238">AL75/W74</f>
        <v>0.822671156</v>
      </c>
      <c r="AM122" s="124">
        <f t="shared" si="238"/>
        <v>0.774691358</v>
      </c>
      <c r="AN122" s="124">
        <f t="shared" ref="AN122:AP122" si="239">AN75/AM74</f>
        <v>0.774691358</v>
      </c>
      <c r="AO122" s="124">
        <f t="shared" si="239"/>
        <v>0.6972222222</v>
      </c>
      <c r="AP122" s="124">
        <f t="shared" si="239"/>
        <v>0.6972222222</v>
      </c>
      <c r="AQ122" s="23"/>
      <c r="AR122" s="23"/>
      <c r="AS122" s="101"/>
      <c r="AT122" s="101"/>
      <c r="AU122" s="101"/>
    </row>
    <row r="123">
      <c r="A123" s="137" t="s">
        <v>22</v>
      </c>
      <c r="B123" s="4"/>
      <c r="C123" s="4"/>
      <c r="D123" s="4"/>
      <c r="E123" s="4"/>
      <c r="F123" s="4"/>
      <c r="G123" s="4"/>
      <c r="H123" s="4"/>
      <c r="I123" s="4"/>
      <c r="J123" s="4"/>
      <c r="K123" s="4"/>
      <c r="L123" s="4"/>
      <c r="M123" s="4"/>
      <c r="N123" s="4"/>
      <c r="O123" s="4"/>
      <c r="P123" s="4"/>
      <c r="Q123" s="4"/>
      <c r="R123" s="4"/>
      <c r="S123" s="4"/>
      <c r="T123" s="4"/>
      <c r="U123" s="4"/>
      <c r="V123" s="4"/>
      <c r="W123" s="4"/>
      <c r="X123" s="116"/>
      <c r="Y123" s="116"/>
      <c r="Z123" s="116"/>
      <c r="AA123" s="116"/>
      <c r="AB123" s="116"/>
      <c r="AC123" s="116"/>
      <c r="AD123" s="116"/>
      <c r="AE123" s="116"/>
      <c r="AF123" s="116"/>
      <c r="AG123" s="116"/>
      <c r="AH123" s="116"/>
      <c r="AI123" s="117"/>
      <c r="AJ123" s="117"/>
      <c r="AK123" s="117"/>
      <c r="AL123" s="118"/>
      <c r="AM123" s="119"/>
      <c r="AN123" s="119"/>
      <c r="AO123" s="119"/>
      <c r="AP123" s="119"/>
      <c r="AQ123" s="4"/>
      <c r="AR123" s="4"/>
      <c r="AS123" s="60"/>
      <c r="AT123" s="60"/>
      <c r="AU123" s="60"/>
    </row>
    <row r="124">
      <c r="A124" s="38" t="s">
        <v>37</v>
      </c>
      <c r="B124" s="4"/>
      <c r="C124" s="4"/>
      <c r="D124" s="4"/>
      <c r="E124" s="4"/>
      <c r="F124" s="4"/>
      <c r="G124" s="75">
        <f t="shared" ref="G124:AE124" si="240">G83/G81</f>
        <v>0.2355105796</v>
      </c>
      <c r="H124" s="75">
        <f t="shared" si="240"/>
        <v>0.09486260454</v>
      </c>
      <c r="I124" s="75">
        <f t="shared" si="240"/>
        <v>0.0707840697</v>
      </c>
      <c r="J124" s="75">
        <f t="shared" si="240"/>
        <v>0.09083171206</v>
      </c>
      <c r="K124" s="75">
        <f t="shared" si="240"/>
        <v>0.07191100516</v>
      </c>
      <c r="L124" s="75">
        <f t="shared" si="240"/>
        <v>0.06336633663</v>
      </c>
      <c r="M124" s="75">
        <f t="shared" si="240"/>
        <v>0.05836219189</v>
      </c>
      <c r="N124" s="75">
        <f t="shared" si="240"/>
        <v>0.07438894793</v>
      </c>
      <c r="O124" s="75">
        <f t="shared" si="240"/>
        <v>0.07427937916</v>
      </c>
      <c r="P124" s="75">
        <f t="shared" si="240"/>
        <v>0.06030389364</v>
      </c>
      <c r="Q124" s="75">
        <f t="shared" si="240"/>
        <v>0.07311418399</v>
      </c>
      <c r="R124" s="75">
        <f t="shared" si="240"/>
        <v>0.07050557261</v>
      </c>
      <c r="S124" s="75">
        <f t="shared" si="240"/>
        <v>0.06703870126</v>
      </c>
      <c r="T124" s="75">
        <f t="shared" si="240"/>
        <v>0.09103486442</v>
      </c>
      <c r="U124" s="75">
        <f t="shared" si="240"/>
        <v>0.1049659864</v>
      </c>
      <c r="V124" s="75">
        <f t="shared" si="240"/>
        <v>0.1185924753</v>
      </c>
      <c r="W124" s="75">
        <f t="shared" si="240"/>
        <v>0.04830802913</v>
      </c>
      <c r="X124" s="76">
        <f t="shared" si="240"/>
        <v>0.0477953715</v>
      </c>
      <c r="Y124" s="76">
        <f t="shared" si="240"/>
        <v>0.0464317899</v>
      </c>
      <c r="Z124" s="76">
        <f t="shared" si="240"/>
        <v>0.07024371812</v>
      </c>
      <c r="AA124" s="76">
        <f t="shared" si="240"/>
        <v>0.06245685279</v>
      </c>
      <c r="AB124" s="76">
        <f t="shared" si="240"/>
        <v>0.04966713738</v>
      </c>
      <c r="AC124" s="76">
        <f t="shared" si="240"/>
        <v>0.0716828366</v>
      </c>
      <c r="AD124" s="76">
        <f t="shared" si="240"/>
        <v>0.06032278348</v>
      </c>
      <c r="AE124" s="76">
        <f t="shared" si="240"/>
        <v>0.1366549183</v>
      </c>
      <c r="AF124" s="76"/>
      <c r="AG124" s="76"/>
      <c r="AH124" s="76"/>
      <c r="AI124" s="77"/>
      <c r="AJ124" s="77"/>
      <c r="AK124" s="77"/>
      <c r="AL124" s="78">
        <f t="shared" ref="AL124:AP124" si="241">AL83/AL81</f>
        <v>0.08340760486</v>
      </c>
      <c r="AM124" s="79">
        <f t="shared" si="241"/>
        <v>0.07962257134</v>
      </c>
      <c r="AN124" s="79">
        <f t="shared" si="241"/>
        <v>0.07962257134</v>
      </c>
      <c r="AO124" s="79">
        <f t="shared" si="241"/>
        <v>0.07166031421</v>
      </c>
      <c r="AP124" s="79">
        <f t="shared" si="241"/>
        <v>0.07166031421</v>
      </c>
      <c r="AQ124" s="4"/>
      <c r="AR124" s="4"/>
      <c r="AS124" s="60"/>
      <c r="AT124" s="60"/>
      <c r="AU124" s="60"/>
    </row>
    <row r="125">
      <c r="A125" s="38" t="s">
        <v>38</v>
      </c>
      <c r="B125" s="4"/>
      <c r="C125" s="4"/>
      <c r="D125" s="4"/>
      <c r="E125" s="4"/>
      <c r="F125" s="4"/>
      <c r="G125" s="4"/>
      <c r="H125" s="75">
        <f t="shared" ref="H125:AG125" si="242">H84/G83</f>
        <v>0.1953125</v>
      </c>
      <c r="I125" s="75">
        <f t="shared" si="242"/>
        <v>0.4130982368</v>
      </c>
      <c r="J125" s="75">
        <f t="shared" si="242"/>
        <v>0.3802197802</v>
      </c>
      <c r="K125" s="75">
        <f t="shared" si="242"/>
        <v>0.2061579652</v>
      </c>
      <c r="L125" s="75">
        <f t="shared" si="242"/>
        <v>0.3867403315</v>
      </c>
      <c r="M125" s="75">
        <f t="shared" si="242"/>
        <v>0.2625</v>
      </c>
      <c r="N125" s="75">
        <f t="shared" si="242"/>
        <v>0.277486911</v>
      </c>
      <c r="O125" s="75">
        <f t="shared" si="242"/>
        <v>0.4181818182</v>
      </c>
      <c r="P125" s="75">
        <f t="shared" si="242"/>
        <v>0.3242876526</v>
      </c>
      <c r="Q125" s="75">
        <f t="shared" si="242"/>
        <v>0.3401574803</v>
      </c>
      <c r="R125" s="75">
        <f t="shared" si="242"/>
        <v>0.4450736127</v>
      </c>
      <c r="S125" s="75">
        <f t="shared" si="242"/>
        <v>0.3848797251</v>
      </c>
      <c r="T125" s="75">
        <f t="shared" si="242"/>
        <v>0.3383783784</v>
      </c>
      <c r="U125" s="75">
        <f t="shared" si="242"/>
        <v>0.5311550152</v>
      </c>
      <c r="V125" s="75">
        <f t="shared" si="242"/>
        <v>0.4368114064</v>
      </c>
      <c r="W125" s="75">
        <f t="shared" si="242"/>
        <v>0.226386037</v>
      </c>
      <c r="X125" s="76">
        <f t="shared" si="242"/>
        <v>0.6187192118</v>
      </c>
      <c r="Y125" s="76">
        <f t="shared" si="242"/>
        <v>0.7033639144</v>
      </c>
      <c r="Z125" s="76">
        <f t="shared" si="242"/>
        <v>0.5748613678</v>
      </c>
      <c r="AA125" s="76">
        <f t="shared" si="242"/>
        <v>0.5519096288</v>
      </c>
      <c r="AB125" s="76">
        <f t="shared" si="242"/>
        <v>0.5929778934</v>
      </c>
      <c r="AC125" s="76">
        <f t="shared" si="242"/>
        <v>0.6661251015</v>
      </c>
      <c r="AD125" s="76">
        <f t="shared" si="242"/>
        <v>0.5185004869</v>
      </c>
      <c r="AE125" s="76">
        <f t="shared" si="242"/>
        <v>0.6087560806</v>
      </c>
      <c r="AF125" s="76">
        <f t="shared" si="242"/>
        <v>0.4595545135</v>
      </c>
      <c r="AG125" s="76">
        <f t="shared" si="242"/>
        <v>0.5454545455</v>
      </c>
      <c r="AH125" s="76"/>
      <c r="AI125" s="77"/>
      <c r="AJ125" s="77"/>
      <c r="AK125" s="77"/>
      <c r="AL125" s="78">
        <f t="shared" ref="AL125:AM125" si="243">AL84/W83</f>
        <v>0.3937806958</v>
      </c>
      <c r="AM125" s="79">
        <f t="shared" si="243"/>
        <v>0.422721629</v>
      </c>
      <c r="AN125" s="79">
        <f t="shared" ref="AN125:AP125" si="244">AN84/AM83</f>
        <v>0.422721629</v>
      </c>
      <c r="AO125" s="79">
        <f t="shared" si="244"/>
        <v>0.3804494661</v>
      </c>
      <c r="AP125" s="79">
        <f t="shared" si="244"/>
        <v>0.3804494661</v>
      </c>
      <c r="AQ125" s="4"/>
      <c r="AR125" s="4"/>
      <c r="AS125" s="60"/>
      <c r="AT125" s="60"/>
      <c r="AU125" s="60"/>
    </row>
    <row r="126">
      <c r="A126" s="38" t="s">
        <v>39</v>
      </c>
      <c r="B126" s="4"/>
      <c r="C126" s="4"/>
      <c r="D126" s="4"/>
      <c r="E126" s="4"/>
      <c r="F126" s="4"/>
      <c r="G126" s="4"/>
      <c r="H126" s="75">
        <f t="shared" ref="H126:AD126" si="245">H85/G84</f>
        <v>0.6363636364</v>
      </c>
      <c r="I126" s="75">
        <f t="shared" si="245"/>
        <v>0.64</v>
      </c>
      <c r="J126" s="75">
        <f t="shared" si="245"/>
        <v>0.737804878</v>
      </c>
      <c r="K126" s="75">
        <f t="shared" si="245"/>
        <v>0.7341040462</v>
      </c>
      <c r="L126" s="75">
        <f t="shared" si="245"/>
        <v>0.7402597403</v>
      </c>
      <c r="M126" s="75">
        <f t="shared" si="245"/>
        <v>0.6571428571</v>
      </c>
      <c r="N126" s="75">
        <f t="shared" si="245"/>
        <v>0.7301587302</v>
      </c>
      <c r="O126" s="75">
        <f t="shared" si="245"/>
        <v>0.8679245283</v>
      </c>
      <c r="P126" s="75">
        <f t="shared" si="245"/>
        <v>0.8229813665</v>
      </c>
      <c r="Q126" s="75">
        <f t="shared" si="245"/>
        <v>0.6610878661</v>
      </c>
      <c r="R126" s="75">
        <f t="shared" si="245"/>
        <v>0.7824074074</v>
      </c>
      <c r="S126" s="75">
        <f t="shared" si="245"/>
        <v>0.8066157761</v>
      </c>
      <c r="T126" s="75">
        <f t="shared" si="245"/>
        <v>0.6636904762</v>
      </c>
      <c r="U126" s="75">
        <f t="shared" si="245"/>
        <v>0.7603833866</v>
      </c>
      <c r="V126" s="75">
        <f t="shared" si="245"/>
        <v>0.8125894134</v>
      </c>
      <c r="W126" s="75">
        <f t="shared" si="245"/>
        <v>0.6201780415</v>
      </c>
      <c r="X126" s="76">
        <f t="shared" si="245"/>
        <v>0.7142857143</v>
      </c>
      <c r="Y126" s="76">
        <f t="shared" si="245"/>
        <v>0.7213375796</v>
      </c>
      <c r="Z126" s="76">
        <f t="shared" si="245"/>
        <v>0.6362318841</v>
      </c>
      <c r="AA126" s="76">
        <f t="shared" si="245"/>
        <v>0.8022508039</v>
      </c>
      <c r="AB126" s="76">
        <f t="shared" si="245"/>
        <v>0.8118908382</v>
      </c>
      <c r="AC126" s="76">
        <f t="shared" si="245"/>
        <v>0.6721491228</v>
      </c>
      <c r="AD126" s="76">
        <f t="shared" si="245"/>
        <v>0.7</v>
      </c>
      <c r="AE126" s="76">
        <f t="shared" ref="AE126:AG126" si="246">AE86/AD84</f>
        <v>0.4478873239</v>
      </c>
      <c r="AF126" s="76">
        <f t="shared" si="246"/>
        <v>0.9143835616</v>
      </c>
      <c r="AG126" s="76">
        <f t="shared" si="246"/>
        <v>1.357142857</v>
      </c>
      <c r="AH126" s="76">
        <f>AH85/AG84</f>
        <v>0.6666666667</v>
      </c>
      <c r="AI126" s="77"/>
      <c r="AJ126" s="77"/>
      <c r="AK126" s="77"/>
      <c r="AL126" s="78">
        <f t="shared" ref="AL126:AM126" si="247">AL85/W84</f>
        <v>0.7409774169</v>
      </c>
      <c r="AM126" s="79">
        <f t="shared" si="247"/>
        <v>0.7296238014</v>
      </c>
      <c r="AN126" s="79">
        <f t="shared" ref="AN126:AP126" si="248">AN85/AM84</f>
        <v>0.7296238014</v>
      </c>
      <c r="AO126" s="79">
        <f t="shared" si="248"/>
        <v>0.6566614212</v>
      </c>
      <c r="AP126" s="79">
        <f t="shared" si="248"/>
        <v>0.6566614212</v>
      </c>
      <c r="AQ126" s="4"/>
      <c r="AR126" s="4"/>
      <c r="AS126" s="60"/>
      <c r="AT126" s="60"/>
      <c r="AU126" s="60"/>
    </row>
    <row r="127">
      <c r="A127" s="39" t="s">
        <v>40</v>
      </c>
      <c r="B127" s="23"/>
      <c r="C127" s="23"/>
      <c r="D127" s="23"/>
      <c r="E127" s="23"/>
      <c r="F127" s="23"/>
      <c r="G127" s="23"/>
      <c r="H127" s="122">
        <f t="shared" ref="H127:AH127" si="249">H86/G85</f>
        <v>0.5</v>
      </c>
      <c r="I127" s="122">
        <f t="shared" si="249"/>
        <v>0.8571428571</v>
      </c>
      <c r="J127" s="122">
        <f t="shared" si="249"/>
        <v>0.75</v>
      </c>
      <c r="K127" s="122">
        <f t="shared" si="249"/>
        <v>0.8595041322</v>
      </c>
      <c r="L127" s="122">
        <f t="shared" si="249"/>
        <v>0.8661417323</v>
      </c>
      <c r="M127" s="122">
        <f t="shared" si="249"/>
        <v>0.9561403509</v>
      </c>
      <c r="N127" s="122">
        <f t="shared" si="249"/>
        <v>0.7391304348</v>
      </c>
      <c r="O127" s="122">
        <f t="shared" si="249"/>
        <v>0.8369565217</v>
      </c>
      <c r="P127" s="122">
        <f t="shared" si="249"/>
        <v>0.8695652174</v>
      </c>
      <c r="Q127" s="122">
        <f t="shared" si="249"/>
        <v>0.7547169811</v>
      </c>
      <c r="R127" s="122">
        <f t="shared" si="249"/>
        <v>0.8481012658</v>
      </c>
      <c r="S127" s="122">
        <f t="shared" si="249"/>
        <v>0.8934911243</v>
      </c>
      <c r="T127" s="122">
        <f t="shared" si="249"/>
        <v>0.6561514196</v>
      </c>
      <c r="U127" s="122">
        <f t="shared" si="249"/>
        <v>0.8565022422</v>
      </c>
      <c r="V127" s="122">
        <f t="shared" si="249"/>
        <v>0.8613445378</v>
      </c>
      <c r="W127" s="122">
        <f t="shared" si="249"/>
        <v>0.6654929577</v>
      </c>
      <c r="X127" s="174">
        <f t="shared" si="249"/>
        <v>0.7559808612</v>
      </c>
      <c r="Y127" s="174">
        <f t="shared" si="249"/>
        <v>0.9206349206</v>
      </c>
      <c r="Z127" s="174">
        <f t="shared" si="249"/>
        <v>0.5894039735</v>
      </c>
      <c r="AA127" s="174">
        <f t="shared" si="249"/>
        <v>0.8792710706</v>
      </c>
      <c r="AB127" s="174">
        <f t="shared" si="249"/>
        <v>0.8557114228</v>
      </c>
      <c r="AC127" s="174">
        <f t="shared" si="249"/>
        <v>0.7478991597</v>
      </c>
      <c r="AD127" s="174">
        <f t="shared" si="249"/>
        <v>0.8907014682</v>
      </c>
      <c r="AE127" s="174">
        <f t="shared" si="249"/>
        <v>0.831010453</v>
      </c>
      <c r="AF127" s="174">
        <f t="shared" si="249"/>
        <v>0.939038687</v>
      </c>
      <c r="AG127" s="174">
        <f t="shared" si="249"/>
        <v>0.7687861272</v>
      </c>
      <c r="AH127" s="174">
        <f t="shared" si="249"/>
        <v>0.8566552901</v>
      </c>
      <c r="AI127" s="176"/>
      <c r="AJ127" s="176"/>
      <c r="AK127" s="176"/>
      <c r="AL127" s="125">
        <f t="shared" ref="AL127:AM127" si="250">AL86/W85</f>
        <v>0.7968472579</v>
      </c>
      <c r="AM127" s="124">
        <f t="shared" si="250"/>
        <v>0.7814938571</v>
      </c>
      <c r="AN127" s="124">
        <f t="shared" ref="AN127:AP127" si="251">AN86/AM85</f>
        <v>0.7814938571</v>
      </c>
      <c r="AO127" s="124">
        <f t="shared" si="251"/>
        <v>0.7033444714</v>
      </c>
      <c r="AP127" s="124">
        <f t="shared" si="251"/>
        <v>0.7033444714</v>
      </c>
      <c r="AQ127" s="23"/>
      <c r="AR127" s="23"/>
      <c r="AS127" s="101"/>
      <c r="AT127" s="101"/>
      <c r="AU127" s="101"/>
    </row>
    <row r="128">
      <c r="A128" s="137" t="s">
        <v>88</v>
      </c>
      <c r="B128" s="4"/>
      <c r="C128" s="4"/>
      <c r="D128" s="4"/>
      <c r="E128" s="4"/>
      <c r="F128" s="4"/>
      <c r="G128" s="4"/>
      <c r="H128" s="4"/>
      <c r="I128" s="4"/>
      <c r="J128" s="4"/>
      <c r="K128" s="4"/>
      <c r="L128" s="4"/>
      <c r="M128" s="4"/>
      <c r="N128" s="4"/>
      <c r="O128" s="4"/>
      <c r="P128" s="4"/>
      <c r="Q128" s="4"/>
      <c r="R128" s="4"/>
      <c r="S128" s="4"/>
      <c r="T128" s="4"/>
      <c r="U128" s="4"/>
      <c r="V128" s="4"/>
      <c r="W128" s="4"/>
      <c r="X128" s="116"/>
      <c r="Y128" s="116"/>
      <c r="Z128" s="116"/>
      <c r="AA128" s="116"/>
      <c r="AB128" s="116"/>
      <c r="AC128" s="116"/>
      <c r="AD128" s="116"/>
      <c r="AE128" s="116"/>
      <c r="AF128" s="116"/>
      <c r="AG128" s="116"/>
      <c r="AH128" s="116"/>
      <c r="AI128" s="117"/>
      <c r="AJ128" s="117"/>
      <c r="AK128" s="117"/>
      <c r="AL128" s="118"/>
      <c r="AM128" s="119"/>
      <c r="AN128" s="119"/>
      <c r="AO128" s="119"/>
      <c r="AP128" s="119"/>
      <c r="AQ128" s="4"/>
      <c r="AR128" s="4"/>
      <c r="AS128" s="60"/>
      <c r="AT128" s="60"/>
      <c r="AU128" s="60"/>
    </row>
    <row r="129">
      <c r="A129" s="38" t="s">
        <v>37</v>
      </c>
      <c r="B129" s="4"/>
      <c r="C129" s="4"/>
      <c r="D129" s="4"/>
      <c r="E129" s="4"/>
      <c r="F129" s="4"/>
      <c r="G129" s="75">
        <f t="shared" ref="G129:AE129" si="252">G94/G92</f>
        <v>0.2053130148</v>
      </c>
      <c r="H129" s="75">
        <f t="shared" si="252"/>
        <v>0.09750087997</v>
      </c>
      <c r="I129" s="75">
        <f t="shared" si="252"/>
        <v>0.07162249515</v>
      </c>
      <c r="J129" s="75">
        <f t="shared" si="252"/>
        <v>0.09445843829</v>
      </c>
      <c r="K129" s="75">
        <f t="shared" si="252"/>
        <v>0.0770120259</v>
      </c>
      <c r="L129" s="75">
        <f t="shared" si="252"/>
        <v>0.06441149212</v>
      </c>
      <c r="M129" s="75">
        <f t="shared" si="252"/>
        <v>0.05908056441</v>
      </c>
      <c r="N129" s="75">
        <f t="shared" si="252"/>
        <v>0.07915041179</v>
      </c>
      <c r="O129" s="75">
        <f t="shared" si="252"/>
        <v>0.07692307692</v>
      </c>
      <c r="P129" s="75">
        <f t="shared" si="252"/>
        <v>0.06127681395</v>
      </c>
      <c r="Q129" s="75">
        <f t="shared" si="252"/>
        <v>0.07725674968</v>
      </c>
      <c r="R129" s="75">
        <f t="shared" si="252"/>
        <v>0.07181433367</v>
      </c>
      <c r="S129" s="75">
        <f t="shared" si="252"/>
        <v>0.06746264762</v>
      </c>
      <c r="T129" s="75">
        <f t="shared" si="252"/>
        <v>0.09182263535</v>
      </c>
      <c r="U129" s="75">
        <f t="shared" si="252"/>
        <v>0.106579935</v>
      </c>
      <c r="V129" s="75">
        <f t="shared" si="252"/>
        <v>0.1205534704</v>
      </c>
      <c r="W129" s="75">
        <f t="shared" si="252"/>
        <v>0.05119031845</v>
      </c>
      <c r="X129" s="76">
        <f t="shared" si="252"/>
        <v>0.05142545355</v>
      </c>
      <c r="Y129" s="76">
        <f t="shared" si="252"/>
        <v>0.04811547715</v>
      </c>
      <c r="Z129" s="76">
        <f t="shared" si="252"/>
        <v>0.0735781239</v>
      </c>
      <c r="AA129" s="76">
        <f t="shared" si="252"/>
        <v>0.06543598979</v>
      </c>
      <c r="AB129" s="76">
        <f t="shared" si="252"/>
        <v>0.05040014889</v>
      </c>
      <c r="AC129" s="76">
        <f t="shared" si="252"/>
        <v>0.07366684992</v>
      </c>
      <c r="AD129" s="76">
        <f t="shared" si="252"/>
        <v>0.06252434749</v>
      </c>
      <c r="AE129" s="76">
        <f t="shared" si="252"/>
        <v>0.1321897074</v>
      </c>
      <c r="AF129" s="76"/>
      <c r="AG129" s="76"/>
      <c r="AH129" s="76"/>
      <c r="AI129" s="77"/>
      <c r="AJ129" s="77"/>
      <c r="AK129" s="77"/>
      <c r="AL129" s="78">
        <f t="shared" ref="AL129:AP129" si="253">AL94/AL92</f>
        <v>0.08467477188</v>
      </c>
      <c r="AM129" s="79">
        <f t="shared" si="253"/>
        <v>0.08120970408</v>
      </c>
      <c r="AN129" s="79">
        <f t="shared" si="253"/>
        <v>0.08111357891</v>
      </c>
      <c r="AO129" s="79">
        <f t="shared" si="253"/>
        <v>0.07292063866</v>
      </c>
      <c r="AP129" s="79">
        <f t="shared" si="253"/>
        <v>0.07284374229</v>
      </c>
      <c r="AQ129" s="4"/>
      <c r="AR129" s="4"/>
      <c r="AS129" s="60"/>
      <c r="AT129" s="60"/>
      <c r="AU129" s="60"/>
    </row>
    <row r="130">
      <c r="A130" s="38" t="s">
        <v>38</v>
      </c>
      <c r="B130" s="4"/>
      <c r="C130" s="4"/>
      <c r="D130" s="4"/>
      <c r="E130" s="4"/>
      <c r="F130" s="4"/>
      <c r="G130" s="4"/>
      <c r="H130" s="75">
        <f t="shared" ref="H130:AG130" si="254">H95/G94</f>
        <v>0.2728184554</v>
      </c>
      <c r="I130" s="75">
        <f t="shared" si="254"/>
        <v>0.4187725632</v>
      </c>
      <c r="J130" s="75">
        <f t="shared" si="254"/>
        <v>0.4223826715</v>
      </c>
      <c r="K130" s="75">
        <f t="shared" si="254"/>
        <v>0.2211111111</v>
      </c>
      <c r="L130" s="75">
        <f t="shared" si="254"/>
        <v>0.4189189189</v>
      </c>
      <c r="M130" s="75">
        <f t="shared" si="254"/>
        <v>0.2877697842</v>
      </c>
      <c r="N130" s="75">
        <f t="shared" si="254"/>
        <v>0.2927580894</v>
      </c>
      <c r="O130" s="75">
        <f t="shared" si="254"/>
        <v>0.4501642935</v>
      </c>
      <c r="P130" s="75">
        <f t="shared" si="254"/>
        <v>0.3498233216</v>
      </c>
      <c r="Q130" s="75">
        <f t="shared" si="254"/>
        <v>0.3528591353</v>
      </c>
      <c r="R130" s="75">
        <f t="shared" si="254"/>
        <v>0.4666021297</v>
      </c>
      <c r="S130" s="75">
        <f t="shared" si="254"/>
        <v>0.406504065</v>
      </c>
      <c r="T130" s="75">
        <f t="shared" si="254"/>
        <v>0.3471953578</v>
      </c>
      <c r="U130" s="75">
        <f t="shared" si="254"/>
        <v>0.5341997264</v>
      </c>
      <c r="V130" s="75">
        <f t="shared" si="254"/>
        <v>0.4577464789</v>
      </c>
      <c r="W130" s="75">
        <f t="shared" si="254"/>
        <v>0.2304832714</v>
      </c>
      <c r="X130" s="76">
        <f t="shared" si="254"/>
        <v>0.6315789474</v>
      </c>
      <c r="Y130" s="76">
        <f t="shared" si="254"/>
        <v>0.7029177719</v>
      </c>
      <c r="Z130" s="76">
        <f t="shared" si="254"/>
        <v>0.5825</v>
      </c>
      <c r="AA130" s="76">
        <f t="shared" si="254"/>
        <v>0.563697318</v>
      </c>
      <c r="AB130" s="76">
        <f t="shared" si="254"/>
        <v>0.5923165138</v>
      </c>
      <c r="AC130" s="76">
        <f t="shared" si="254"/>
        <v>0.6691285081</v>
      </c>
      <c r="AD130" s="76">
        <f t="shared" si="254"/>
        <v>0.5250219491</v>
      </c>
      <c r="AE130" s="76">
        <f t="shared" si="254"/>
        <v>0.6031152648</v>
      </c>
      <c r="AF130" s="76">
        <f t="shared" si="254"/>
        <v>0.4547437296</v>
      </c>
      <c r="AG130" s="76">
        <f t="shared" si="254"/>
        <v>0.5454545455</v>
      </c>
      <c r="AH130" s="76"/>
      <c r="AI130" s="77"/>
      <c r="AJ130" s="77"/>
      <c r="AK130" s="77"/>
      <c r="AL130" s="78">
        <f t="shared" ref="AL130:AM130" si="255">AL95/W94</f>
        <v>0.4086669257</v>
      </c>
      <c r="AM130" s="79">
        <f t="shared" si="255"/>
        <v>0.4376226932</v>
      </c>
      <c r="AN130" s="79">
        <f t="shared" ref="AN130:AP130" si="256">AN95/AM94</f>
        <v>0.4318267992</v>
      </c>
      <c r="AO130" s="79">
        <f t="shared" si="256"/>
        <v>0.3881569307</v>
      </c>
      <c r="AP130" s="79">
        <f t="shared" si="256"/>
        <v>0.3876964476</v>
      </c>
      <c r="AQ130" s="4"/>
      <c r="AR130" s="4"/>
      <c r="AS130" s="60"/>
      <c r="AT130" s="60"/>
      <c r="AU130" s="60"/>
    </row>
    <row r="131">
      <c r="A131" s="38" t="s">
        <v>39</v>
      </c>
      <c r="B131" s="4"/>
      <c r="C131" s="4"/>
      <c r="D131" s="4"/>
      <c r="E131" s="4"/>
      <c r="F131" s="4"/>
      <c r="G131" s="4"/>
      <c r="H131" s="75">
        <f t="shared" ref="H131:AH131" si="257">H96/G95</f>
        <v>0.7572815534</v>
      </c>
      <c r="I131" s="75">
        <f t="shared" si="257"/>
        <v>0.6875</v>
      </c>
      <c r="J131" s="75">
        <f t="shared" si="257"/>
        <v>0.7155172414</v>
      </c>
      <c r="K131" s="75">
        <f t="shared" si="257"/>
        <v>0.7008547009</v>
      </c>
      <c r="L131" s="75">
        <f t="shared" si="257"/>
        <v>0.743718593</v>
      </c>
      <c r="M131" s="75">
        <f t="shared" si="257"/>
        <v>0.6559139785</v>
      </c>
      <c r="N131" s="75">
        <f t="shared" si="257"/>
        <v>0.71875</v>
      </c>
      <c r="O131" s="75">
        <f t="shared" si="257"/>
        <v>0.8578947368</v>
      </c>
      <c r="P131" s="75">
        <f t="shared" si="257"/>
        <v>0.8175182482</v>
      </c>
      <c r="Q131" s="75">
        <f t="shared" si="257"/>
        <v>0.6801346801</v>
      </c>
      <c r="R131" s="75">
        <f t="shared" si="257"/>
        <v>0.7747035573</v>
      </c>
      <c r="S131" s="75">
        <f t="shared" si="257"/>
        <v>0.8070539419</v>
      </c>
      <c r="T131" s="75">
        <f t="shared" si="257"/>
        <v>0.6575</v>
      </c>
      <c r="U131" s="75">
        <f t="shared" si="257"/>
        <v>0.7632311978</v>
      </c>
      <c r="V131" s="75">
        <f t="shared" si="257"/>
        <v>0.8169014085</v>
      </c>
      <c r="W131" s="75">
        <f t="shared" si="257"/>
        <v>0.6166666667</v>
      </c>
      <c r="X131" s="76">
        <f t="shared" si="257"/>
        <v>0.7439516129</v>
      </c>
      <c r="Y131" s="76">
        <f t="shared" si="257"/>
        <v>0.7267759563</v>
      </c>
      <c r="Z131" s="76">
        <f t="shared" si="257"/>
        <v>0.6289308176</v>
      </c>
      <c r="AA131" s="76">
        <f t="shared" si="257"/>
        <v>0.8054363376</v>
      </c>
      <c r="AB131" s="76">
        <f t="shared" si="257"/>
        <v>0.8215802889</v>
      </c>
      <c r="AC131" s="76">
        <f t="shared" si="257"/>
        <v>0.6660212972</v>
      </c>
      <c r="AD131" s="76">
        <f t="shared" si="257"/>
        <v>0.7052980132</v>
      </c>
      <c r="AE131" s="76">
        <f t="shared" si="257"/>
        <v>0.8068561873</v>
      </c>
      <c r="AF131" s="76">
        <f t="shared" si="257"/>
        <v>0.770661157</v>
      </c>
      <c r="AG131" s="76">
        <f t="shared" si="257"/>
        <v>0.7458033573</v>
      </c>
      <c r="AH131" s="76">
        <f t="shared" si="257"/>
        <v>0.6666666667</v>
      </c>
      <c r="AI131" s="77"/>
      <c r="AJ131" s="77"/>
      <c r="AK131" s="77"/>
      <c r="AL131" s="78">
        <f t="shared" ref="AL131:AM131" si="258">AL96/W95</f>
        <v>0.7400249124</v>
      </c>
      <c r="AM131" s="79">
        <f t="shared" si="258"/>
        <v>0.7359857739</v>
      </c>
      <c r="AN131" s="79">
        <f t="shared" ref="AN131:AP131" si="259">AN96/AM95</f>
        <v>0.7368850873</v>
      </c>
      <c r="AO131" s="79">
        <f t="shared" si="259"/>
        <v>0.6607082709</v>
      </c>
      <c r="AP131" s="79">
        <f t="shared" si="259"/>
        <v>0.6604724549</v>
      </c>
      <c r="AQ131" s="4"/>
      <c r="AR131" s="4"/>
      <c r="AS131" s="60"/>
      <c r="AT131" s="60"/>
      <c r="AU131" s="60"/>
    </row>
    <row r="132">
      <c r="A132" s="39" t="s">
        <v>40</v>
      </c>
      <c r="B132" s="23"/>
      <c r="C132" s="23"/>
      <c r="D132" s="23"/>
      <c r="E132" s="23"/>
      <c r="F132" s="23"/>
      <c r="G132" s="23"/>
      <c r="H132" s="122">
        <f t="shared" ref="H132:AH132" si="260">H97/G96</f>
        <v>0.75</v>
      </c>
      <c r="I132" s="122">
        <f t="shared" si="260"/>
        <v>0.7756410256</v>
      </c>
      <c r="J132" s="122">
        <f t="shared" si="260"/>
        <v>0.8342245989</v>
      </c>
      <c r="K132" s="122">
        <f t="shared" si="260"/>
        <v>0.8915662651</v>
      </c>
      <c r="L132" s="122">
        <f t="shared" si="260"/>
        <v>0.8658536585</v>
      </c>
      <c r="M132" s="122">
        <f t="shared" si="260"/>
        <v>0.9256756757</v>
      </c>
      <c r="N132" s="122">
        <f t="shared" si="260"/>
        <v>0.7049180328</v>
      </c>
      <c r="O132" s="122">
        <f t="shared" si="260"/>
        <v>0.8260869565</v>
      </c>
      <c r="P132" s="122">
        <f t="shared" si="260"/>
        <v>0.8711656442</v>
      </c>
      <c r="Q132" s="122">
        <f t="shared" si="260"/>
        <v>0.7619047619</v>
      </c>
      <c r="R132" s="122">
        <f t="shared" si="260"/>
        <v>0.8712871287</v>
      </c>
      <c r="S132" s="122">
        <f t="shared" si="260"/>
        <v>0.8979591837</v>
      </c>
      <c r="T132" s="122">
        <f t="shared" si="260"/>
        <v>0.6529562982</v>
      </c>
      <c r="U132" s="122">
        <f t="shared" si="260"/>
        <v>0.8631178707</v>
      </c>
      <c r="V132" s="122">
        <f t="shared" si="260"/>
        <v>0.8686131387</v>
      </c>
      <c r="W132" s="122">
        <f t="shared" si="260"/>
        <v>0.65830721</v>
      </c>
      <c r="X132" s="174">
        <f t="shared" si="260"/>
        <v>0.7442827443</v>
      </c>
      <c r="Y132" s="174">
        <f t="shared" si="260"/>
        <v>0.918699187</v>
      </c>
      <c r="Z132" s="174">
        <f t="shared" si="260"/>
        <v>0.5657894737</v>
      </c>
      <c r="AA132" s="174">
        <f t="shared" si="260"/>
        <v>0.884</v>
      </c>
      <c r="AB132" s="174">
        <f t="shared" si="260"/>
        <v>0.8632326821</v>
      </c>
      <c r="AC132" s="174">
        <f t="shared" si="260"/>
        <v>0.7497414685</v>
      </c>
      <c r="AD132" s="174">
        <f t="shared" si="260"/>
        <v>0.8938953488</v>
      </c>
      <c r="AE132" s="174">
        <f t="shared" si="260"/>
        <v>0.8325508607</v>
      </c>
      <c r="AF132" s="174">
        <f t="shared" si="260"/>
        <v>0.8932642487</v>
      </c>
      <c r="AG132" s="174">
        <f t="shared" si="260"/>
        <v>0.7747989276</v>
      </c>
      <c r="AH132" s="174">
        <f t="shared" si="260"/>
        <v>0.8553054662</v>
      </c>
      <c r="AI132" s="176"/>
      <c r="AJ132" s="176"/>
      <c r="AK132" s="176"/>
      <c r="AL132" s="125">
        <f t="shared" ref="AL132:AM132" si="261">AL97/W96</f>
        <v>0.800229598</v>
      </c>
      <c r="AM132" s="124">
        <f t="shared" si="261"/>
        <v>0.7804983695</v>
      </c>
      <c r="AN132" s="124">
        <f t="shared" ref="AN132:AP132" si="262">AN97/AM96</f>
        <v>0.7804769344</v>
      </c>
      <c r="AO132" s="124">
        <f t="shared" si="262"/>
        <v>0.702301141</v>
      </c>
      <c r="AP132" s="124">
        <f t="shared" si="262"/>
        <v>0.7026959633</v>
      </c>
      <c r="AQ132" s="23"/>
      <c r="AR132" s="23"/>
      <c r="AS132" s="101"/>
      <c r="AT132" s="101"/>
      <c r="AU132" s="101"/>
    </row>
    <row r="133">
      <c r="A133" s="24" t="s">
        <v>93</v>
      </c>
      <c r="B133" s="4"/>
      <c r="C133" s="4"/>
      <c r="D133" s="4"/>
      <c r="E133" s="4"/>
      <c r="F133" s="4"/>
      <c r="G133" s="4"/>
      <c r="H133" s="4"/>
      <c r="I133" s="4"/>
      <c r="J133" s="4"/>
      <c r="K133" s="4"/>
      <c r="L133" s="4"/>
      <c r="M133" s="4"/>
      <c r="N133" s="4"/>
      <c r="O133" s="4"/>
      <c r="P133" s="4"/>
      <c r="Q133" s="4"/>
      <c r="R133" s="4"/>
      <c r="S133" s="4"/>
      <c r="T133" s="4"/>
      <c r="U133" s="4"/>
      <c r="V133" s="4"/>
      <c r="W133" s="4"/>
      <c r="X133" s="116"/>
      <c r="Y133" s="116"/>
      <c r="Z133" s="116"/>
      <c r="AA133" s="116"/>
      <c r="AB133" s="116"/>
      <c r="AC133" s="116"/>
      <c r="AD133" s="116"/>
      <c r="AE133" s="116"/>
      <c r="AF133" s="116"/>
      <c r="AG133" s="116"/>
      <c r="AH133" s="116"/>
      <c r="AI133" s="117"/>
      <c r="AJ133" s="117"/>
      <c r="AK133" s="117"/>
      <c r="AL133" s="118"/>
      <c r="AM133" s="119"/>
      <c r="AN133" s="119"/>
      <c r="AO133" s="119"/>
      <c r="AP133" s="119"/>
      <c r="AQ133" s="4"/>
      <c r="AR133" s="4"/>
      <c r="AS133" s="60"/>
      <c r="AT133" s="60"/>
      <c r="AU133" s="60"/>
    </row>
    <row r="134">
      <c r="A134" s="179" t="s">
        <v>80</v>
      </c>
      <c r="B134" s="4"/>
      <c r="C134" s="4"/>
      <c r="D134" s="4"/>
      <c r="E134" s="4"/>
      <c r="F134" s="4"/>
      <c r="G134" s="4"/>
      <c r="H134" s="4"/>
      <c r="I134" s="4"/>
      <c r="J134" s="4"/>
      <c r="K134" s="4"/>
      <c r="L134" s="4"/>
      <c r="M134" s="4"/>
      <c r="N134" s="4"/>
      <c r="O134" s="4"/>
      <c r="P134" s="4"/>
      <c r="Q134" s="4"/>
      <c r="R134" s="4"/>
      <c r="S134" s="4"/>
      <c r="T134" s="4"/>
      <c r="U134" s="4"/>
      <c r="V134" s="4"/>
      <c r="W134" s="4"/>
      <c r="X134" s="116"/>
      <c r="Y134" s="116"/>
      <c r="Z134" s="116"/>
      <c r="AA134" s="116"/>
      <c r="AB134" s="116"/>
      <c r="AC134" s="116"/>
      <c r="AD134" s="116"/>
      <c r="AE134" s="116"/>
      <c r="AF134" s="116"/>
      <c r="AG134" s="116"/>
      <c r="AH134" s="116"/>
      <c r="AI134" s="117"/>
      <c r="AJ134" s="117"/>
      <c r="AK134" s="117"/>
      <c r="AL134" s="118"/>
      <c r="AM134" s="119"/>
      <c r="AN134" s="119"/>
      <c r="AO134" s="119"/>
      <c r="AP134" s="119"/>
      <c r="AQ134" s="4"/>
      <c r="AR134" s="4"/>
      <c r="AS134" s="60"/>
      <c r="AT134" s="60"/>
      <c r="AU134" s="60"/>
    </row>
    <row r="135">
      <c r="A135" s="19" t="s">
        <v>17</v>
      </c>
      <c r="B135" s="4"/>
      <c r="C135" s="4"/>
      <c r="D135" s="4"/>
      <c r="E135" s="4"/>
      <c r="F135" s="4"/>
      <c r="G135" s="4"/>
      <c r="H135" s="75">
        <f t="shared" ref="H135:AE135" si="263">H103*H104*H105*H106</f>
        <v>0.01820993557</v>
      </c>
      <c r="I135" s="75">
        <f t="shared" si="263"/>
        <v>0.01766554362</v>
      </c>
      <c r="J135" s="75">
        <f t="shared" si="263"/>
        <v>0.04061852619</v>
      </c>
      <c r="K135" s="75">
        <f t="shared" si="263"/>
        <v>0.01946958308</v>
      </c>
      <c r="L135" s="75">
        <f t="shared" si="263"/>
        <v>0.02630729949</v>
      </c>
      <c r="M135" s="75">
        <f t="shared" si="263"/>
        <v>0.0164913133</v>
      </c>
      <c r="N135" s="75">
        <f t="shared" si="263"/>
        <v>0.02227675993</v>
      </c>
      <c r="O135" s="75">
        <f t="shared" si="263"/>
        <v>0.04334949107</v>
      </c>
      <c r="P135" s="75">
        <f t="shared" si="263"/>
        <v>0.02663089903</v>
      </c>
      <c r="Q135" s="75">
        <f t="shared" si="263"/>
        <v>0.03590424715</v>
      </c>
      <c r="R135" s="75">
        <f t="shared" si="263"/>
        <v>0.03574875904</v>
      </c>
      <c r="S135" s="75">
        <f t="shared" si="263"/>
        <v>0.02888410132</v>
      </c>
      <c r="T135" s="75">
        <f t="shared" si="263"/>
        <v>0.02036262934</v>
      </c>
      <c r="U135" s="75">
        <f t="shared" si="263"/>
        <v>0.04912474056</v>
      </c>
      <c r="V135" s="75">
        <f t="shared" si="263"/>
        <v>0.06893811075</v>
      </c>
      <c r="W135" s="75">
        <f t="shared" si="263"/>
        <v>0.01000047414</v>
      </c>
      <c r="X135" s="76">
        <f t="shared" si="263"/>
        <v>0.04893070397</v>
      </c>
      <c r="Y135" s="76">
        <f t="shared" si="263"/>
        <v>0.03167029839</v>
      </c>
      <c r="Z135" s="76">
        <f t="shared" si="263"/>
        <v>0.01955177071</v>
      </c>
      <c r="AA135" s="76">
        <f t="shared" si="263"/>
        <v>0.05210467503</v>
      </c>
      <c r="AB135" s="76">
        <f t="shared" si="263"/>
        <v>0.02728357955</v>
      </c>
      <c r="AC135" s="76">
        <f t="shared" si="263"/>
        <v>0.03175272639</v>
      </c>
      <c r="AD135" s="76">
        <f t="shared" si="263"/>
        <v>0.03358060355</v>
      </c>
      <c r="AE135" s="76">
        <f t="shared" si="263"/>
        <v>0.03335157619</v>
      </c>
      <c r="AF135" s="76"/>
      <c r="AG135" s="76"/>
      <c r="AH135" s="76"/>
      <c r="AI135" s="77"/>
      <c r="AJ135" s="77"/>
      <c r="AK135" s="77"/>
      <c r="AL135" s="78">
        <f t="shared" ref="AL135:AP135" si="264">AL103*AL104*AL105*AL106</f>
        <v>0.03241783767</v>
      </c>
      <c r="AM135" s="79">
        <f t="shared" si="264"/>
        <v>0.03449336813</v>
      </c>
      <c r="AN135" s="79">
        <f t="shared" si="264"/>
        <v>0.03449336813</v>
      </c>
      <c r="AO135" s="79">
        <f t="shared" si="264"/>
        <v>0.02263109883</v>
      </c>
      <c r="AP135" s="79">
        <f t="shared" si="264"/>
        <v>0.02263109883</v>
      </c>
      <c r="AQ135" s="4"/>
      <c r="AR135" s="4"/>
      <c r="AS135" s="60"/>
      <c r="AT135" s="60"/>
      <c r="AU135" s="60"/>
    </row>
    <row r="136">
      <c r="A136" s="180" t="s">
        <v>18</v>
      </c>
      <c r="B136" s="4"/>
      <c r="C136" s="4"/>
      <c r="D136" s="4"/>
      <c r="E136" s="4"/>
      <c r="F136" s="4"/>
      <c r="G136" s="4"/>
      <c r="H136" s="75">
        <f t="shared" ref="H136:AF136" si="265">H104*H105*H106</f>
        <v>0.1739802761</v>
      </c>
      <c r="I136" s="75">
        <f t="shared" si="265"/>
        <v>0.2333993036</v>
      </c>
      <c r="J136" s="75">
        <f t="shared" si="265"/>
        <v>0.3472485769</v>
      </c>
      <c r="K136" s="75">
        <f t="shared" si="265"/>
        <v>0.1744348012</v>
      </c>
      <c r="L136" s="75">
        <f t="shared" si="265"/>
        <v>0.3665714495</v>
      </c>
      <c r="M136" s="75">
        <f t="shared" si="265"/>
        <v>0.2402745995</v>
      </c>
      <c r="N136" s="75">
        <f t="shared" si="265"/>
        <v>0.193502052</v>
      </c>
      <c r="O136" s="75">
        <f t="shared" si="265"/>
        <v>0.4148212838</v>
      </c>
      <c r="P136" s="75">
        <f t="shared" si="265"/>
        <v>0.3876275304</v>
      </c>
      <c r="Q136" s="75">
        <f t="shared" si="265"/>
        <v>0.3433919022</v>
      </c>
      <c r="R136" s="75">
        <f t="shared" si="265"/>
        <v>0.4070291777</v>
      </c>
      <c r="S136" s="75">
        <f t="shared" si="265"/>
        <v>0.4184491601</v>
      </c>
      <c r="T136" s="75">
        <f t="shared" si="265"/>
        <v>0.197565987</v>
      </c>
      <c r="U136" s="75">
        <f t="shared" si="265"/>
        <v>0.3791208791</v>
      </c>
      <c r="V136" s="75">
        <f t="shared" si="265"/>
        <v>0.4766666667</v>
      </c>
      <c r="W136" s="75">
        <f t="shared" si="265"/>
        <v>0.1164055189</v>
      </c>
      <c r="X136" s="76">
        <f t="shared" si="265"/>
        <v>0.4994744587</v>
      </c>
      <c r="Y136" s="76">
        <f t="shared" si="265"/>
        <v>0.4296931454</v>
      </c>
      <c r="Z136" s="76">
        <f t="shared" si="265"/>
        <v>0.1659122752</v>
      </c>
      <c r="AA136" s="76">
        <f t="shared" si="265"/>
        <v>0.5239033551</v>
      </c>
      <c r="AB136" s="76">
        <f t="shared" si="265"/>
        <v>0.475505031</v>
      </c>
      <c r="AC136" s="76">
        <f t="shared" si="265"/>
        <v>0.3241763391</v>
      </c>
      <c r="AD136" s="76">
        <f t="shared" si="265"/>
        <v>0.3781247459</v>
      </c>
      <c r="AE136" s="76">
        <f t="shared" si="265"/>
        <v>0.3986429176</v>
      </c>
      <c r="AF136" s="76">
        <f t="shared" si="265"/>
        <v>0.1181273048</v>
      </c>
      <c r="AG136" s="76"/>
      <c r="AH136" s="76"/>
      <c r="AI136" s="77">
        <f t="shared" ref="AI136:AP136" si="266">AI104*AI105*AI106</f>
        <v>0.21</v>
      </c>
      <c r="AJ136" s="77">
        <f t="shared" si="266"/>
        <v>0.28</v>
      </c>
      <c r="AK136" s="77">
        <f t="shared" si="266"/>
        <v>0.28</v>
      </c>
      <c r="AL136" s="78">
        <f t="shared" si="266"/>
        <v>0.3137038124</v>
      </c>
      <c r="AM136" s="79">
        <f t="shared" si="266"/>
        <v>0.3284197131</v>
      </c>
      <c r="AN136" s="79">
        <f t="shared" si="266"/>
        <v>0.3284197131</v>
      </c>
      <c r="AO136" s="79">
        <f t="shared" si="266"/>
        <v>0.2394179709</v>
      </c>
      <c r="AP136" s="79">
        <f t="shared" si="266"/>
        <v>0.2394179709</v>
      </c>
      <c r="AQ136" s="4"/>
      <c r="AR136" s="4"/>
      <c r="AS136" s="60"/>
      <c r="AT136" s="60"/>
      <c r="AU136" s="60"/>
    </row>
    <row r="137">
      <c r="A137" s="38" t="s">
        <v>19</v>
      </c>
      <c r="B137" s="4"/>
      <c r="C137" s="4"/>
      <c r="D137" s="4"/>
      <c r="E137" s="4"/>
      <c r="F137" s="4"/>
      <c r="G137" s="4"/>
      <c r="H137" s="75">
        <f t="shared" ref="H137:AG137" si="267">H105*H106</f>
        <v>0.5807179487</v>
      </c>
      <c r="I137" s="75">
        <f t="shared" si="267"/>
        <v>0.538877804</v>
      </c>
      <c r="J137" s="75">
        <f t="shared" si="267"/>
        <v>0.5635673624</v>
      </c>
      <c r="K137" s="75">
        <f t="shared" si="267"/>
        <v>0.5930783242</v>
      </c>
      <c r="L137" s="75">
        <f t="shared" si="267"/>
        <v>0.6534534535</v>
      </c>
      <c r="M137" s="75">
        <f t="shared" si="267"/>
        <v>0.537084399</v>
      </c>
      <c r="N137" s="75">
        <f t="shared" si="267"/>
        <v>0.4058823529</v>
      </c>
      <c r="O137" s="75">
        <f t="shared" si="267"/>
        <v>0.6680805938</v>
      </c>
      <c r="P137" s="75">
        <f t="shared" si="267"/>
        <v>0.7410526316</v>
      </c>
      <c r="Q137" s="75">
        <f t="shared" si="267"/>
        <v>0.6867838044</v>
      </c>
      <c r="R137" s="75">
        <f t="shared" si="267"/>
        <v>0.6827586207</v>
      </c>
      <c r="S137" s="75">
        <f t="shared" si="267"/>
        <v>0.7181492343</v>
      </c>
      <c r="T137" s="75">
        <f t="shared" si="267"/>
        <v>0.4445234708</v>
      </c>
      <c r="U137" s="75">
        <f t="shared" si="267"/>
        <v>0.7076923077</v>
      </c>
      <c r="V137" s="75">
        <f t="shared" si="267"/>
        <v>0.715</v>
      </c>
      <c r="W137" s="75">
        <f t="shared" si="267"/>
        <v>0.3857018688</v>
      </c>
      <c r="X137" s="76">
        <f t="shared" si="267"/>
        <v>0.693714526</v>
      </c>
      <c r="Y137" s="76">
        <f t="shared" si="267"/>
        <v>0.6354118617</v>
      </c>
      <c r="Z137" s="76">
        <f t="shared" si="267"/>
        <v>0.2465030081</v>
      </c>
      <c r="AA137" s="76">
        <f t="shared" si="267"/>
        <v>0.784216478</v>
      </c>
      <c r="AB137" s="76">
        <f t="shared" si="267"/>
        <v>0.8025496692</v>
      </c>
      <c r="AC137" s="76">
        <f t="shared" si="267"/>
        <v>0.4761802927</v>
      </c>
      <c r="AD137" s="76">
        <f t="shared" si="267"/>
        <v>0.6561939375</v>
      </c>
      <c r="AE137" s="76">
        <f t="shared" si="267"/>
        <v>0.7187655481</v>
      </c>
      <c r="AF137" s="76">
        <f t="shared" si="267"/>
        <v>0.3076633573</v>
      </c>
      <c r="AG137" s="76">
        <f t="shared" si="267"/>
        <v>0.5791802931</v>
      </c>
      <c r="AH137" s="76"/>
      <c r="AI137" s="77">
        <f t="shared" ref="AI137:AP137" si="268">AI105*AI106</f>
        <v>0.42</v>
      </c>
      <c r="AJ137" s="77">
        <f t="shared" si="268"/>
        <v>0.56</v>
      </c>
      <c r="AK137" s="77">
        <f t="shared" si="268"/>
        <v>0.56</v>
      </c>
      <c r="AL137" s="78">
        <f t="shared" si="268"/>
        <v>0.6018378977</v>
      </c>
      <c r="AM137" s="79">
        <f t="shared" si="268"/>
        <v>0.6060700747</v>
      </c>
      <c r="AN137" s="79">
        <f t="shared" si="268"/>
        <v>0.6060700747</v>
      </c>
      <c r="AO137" s="79">
        <f t="shared" si="268"/>
        <v>0.4909167605</v>
      </c>
      <c r="AP137" s="79">
        <f t="shared" si="268"/>
        <v>0.4909167605</v>
      </c>
      <c r="AQ137" s="4"/>
      <c r="AR137" s="4"/>
      <c r="AS137" s="60"/>
      <c r="AT137" s="60"/>
      <c r="AU137" s="60"/>
    </row>
    <row r="138">
      <c r="A138" s="38" t="s">
        <v>20</v>
      </c>
      <c r="B138" s="4"/>
      <c r="C138" s="4"/>
      <c r="D138" s="4"/>
      <c r="E138" s="4"/>
      <c r="F138" s="4"/>
      <c r="G138" s="4"/>
      <c r="H138" s="75">
        <f t="shared" ref="H138:AP138" si="269">H106</f>
        <v>0.76</v>
      </c>
      <c r="I138" s="75">
        <f t="shared" si="269"/>
        <v>0.7718120805</v>
      </c>
      <c r="J138" s="75">
        <f t="shared" si="269"/>
        <v>0.8516129032</v>
      </c>
      <c r="K138" s="75">
        <f t="shared" si="269"/>
        <v>0.9777777778</v>
      </c>
      <c r="L138" s="75">
        <f t="shared" si="269"/>
        <v>0.8648648649</v>
      </c>
      <c r="M138" s="75">
        <f t="shared" si="269"/>
        <v>0.8235294118</v>
      </c>
      <c r="N138" s="75">
        <f t="shared" si="269"/>
        <v>0.6</v>
      </c>
      <c r="O138" s="75">
        <f t="shared" si="269"/>
        <v>0.7826086957</v>
      </c>
      <c r="P138" s="75">
        <f t="shared" si="269"/>
        <v>0.9142857143</v>
      </c>
      <c r="Q138" s="75">
        <f t="shared" si="269"/>
        <v>0.8051948052</v>
      </c>
      <c r="R138" s="75">
        <f t="shared" si="269"/>
        <v>0.9310344828</v>
      </c>
      <c r="S138" s="75">
        <f t="shared" si="269"/>
        <v>0.8787878788</v>
      </c>
      <c r="T138" s="75">
        <f t="shared" si="269"/>
        <v>0.6578947368</v>
      </c>
      <c r="U138" s="75">
        <f t="shared" si="269"/>
        <v>0.92</v>
      </c>
      <c r="V138" s="75">
        <f t="shared" si="269"/>
        <v>0.825</v>
      </c>
      <c r="W138" s="75">
        <f t="shared" si="269"/>
        <v>0.641025641</v>
      </c>
      <c r="X138" s="76">
        <f t="shared" si="269"/>
        <v>0.7042253521</v>
      </c>
      <c r="Y138" s="76">
        <f t="shared" si="269"/>
        <v>0.8404939394</v>
      </c>
      <c r="Z138" s="76">
        <f t="shared" si="269"/>
        <v>0.4475491073</v>
      </c>
      <c r="AA138" s="76">
        <f t="shared" si="269"/>
        <v>0.9323634272</v>
      </c>
      <c r="AB138" s="76">
        <f t="shared" si="269"/>
        <v>0.9378041726</v>
      </c>
      <c r="AC138" s="76">
        <f t="shared" si="269"/>
        <v>0.7526365943</v>
      </c>
      <c r="AD138" s="76">
        <f t="shared" si="269"/>
        <v>0.9175936458</v>
      </c>
      <c r="AE138" s="76">
        <f t="shared" si="269"/>
        <v>0.8380184874</v>
      </c>
      <c r="AF138" s="76">
        <f t="shared" si="269"/>
        <v>0.5424334079</v>
      </c>
      <c r="AG138" s="76">
        <f t="shared" si="269"/>
        <v>0.8379218125</v>
      </c>
      <c r="AH138" s="76">
        <f t="shared" si="269"/>
        <v>0.8098285685</v>
      </c>
      <c r="AI138" s="77">
        <f t="shared" si="269"/>
        <v>0.7</v>
      </c>
      <c r="AJ138" s="77">
        <f t="shared" si="269"/>
        <v>0.8</v>
      </c>
      <c r="AK138" s="77">
        <f t="shared" si="269"/>
        <v>0.8</v>
      </c>
      <c r="AL138" s="78">
        <f t="shared" si="269"/>
        <v>0.8089571232</v>
      </c>
      <c r="AM138" s="79">
        <f t="shared" si="269"/>
        <v>0.7711556015</v>
      </c>
      <c r="AN138" s="79">
        <f t="shared" si="269"/>
        <v>0.7711556015</v>
      </c>
      <c r="AO138" s="79">
        <f t="shared" si="269"/>
        <v>0.6940400413</v>
      </c>
      <c r="AP138" s="79">
        <f t="shared" si="269"/>
        <v>0.6940400413</v>
      </c>
      <c r="AQ138" s="4"/>
      <c r="AR138" s="4"/>
      <c r="AS138" s="60"/>
      <c r="AT138" s="60"/>
      <c r="AU138" s="60"/>
    </row>
    <row r="139">
      <c r="A139" s="39" t="s">
        <v>21</v>
      </c>
      <c r="B139" s="23"/>
      <c r="C139" s="23"/>
      <c r="D139" s="23"/>
      <c r="E139" s="23"/>
      <c r="F139" s="23"/>
      <c r="G139" s="23"/>
      <c r="H139" s="181">
        <v>1.0</v>
      </c>
      <c r="I139" s="181">
        <v>1.0</v>
      </c>
      <c r="J139" s="181">
        <v>1.0</v>
      </c>
      <c r="K139" s="181">
        <v>1.0</v>
      </c>
      <c r="L139" s="181">
        <v>1.0</v>
      </c>
      <c r="M139" s="181">
        <v>1.0</v>
      </c>
      <c r="N139" s="181">
        <v>1.0</v>
      </c>
      <c r="O139" s="181">
        <v>1.0</v>
      </c>
      <c r="P139" s="181">
        <v>1.0</v>
      </c>
      <c r="Q139" s="181">
        <v>1.0</v>
      </c>
      <c r="R139" s="181">
        <v>1.0</v>
      </c>
      <c r="S139" s="181">
        <v>1.0</v>
      </c>
      <c r="T139" s="181">
        <v>1.0</v>
      </c>
      <c r="U139" s="181">
        <v>1.0</v>
      </c>
      <c r="V139" s="181">
        <v>1.0</v>
      </c>
      <c r="W139" s="181">
        <v>1.0</v>
      </c>
      <c r="X139" s="95">
        <v>1.0</v>
      </c>
      <c r="Y139" s="95">
        <v>1.0</v>
      </c>
      <c r="Z139" s="95">
        <v>1.0</v>
      </c>
      <c r="AA139" s="95">
        <v>1.0</v>
      </c>
      <c r="AB139" s="95">
        <v>1.0</v>
      </c>
      <c r="AC139" s="95">
        <v>1.0</v>
      </c>
      <c r="AD139" s="95">
        <v>1.0</v>
      </c>
      <c r="AE139" s="95">
        <v>1.0</v>
      </c>
      <c r="AF139" s="95">
        <v>1.0</v>
      </c>
      <c r="AG139" s="95">
        <v>1.0</v>
      </c>
      <c r="AH139" s="96">
        <v>1.0</v>
      </c>
      <c r="AI139" s="97">
        <v>1.0</v>
      </c>
      <c r="AJ139" s="97">
        <v>1.0</v>
      </c>
      <c r="AK139" s="97">
        <v>1.0</v>
      </c>
      <c r="AL139" s="182">
        <v>1.0</v>
      </c>
      <c r="AM139" s="183">
        <v>1.0</v>
      </c>
      <c r="AN139" s="183">
        <v>1.0</v>
      </c>
      <c r="AO139" s="183">
        <v>1.0</v>
      </c>
      <c r="AP139" s="183">
        <v>1.0</v>
      </c>
      <c r="AQ139" s="23"/>
      <c r="AR139" s="23"/>
      <c r="AS139" s="101"/>
      <c r="AT139" s="101"/>
      <c r="AU139" s="101"/>
    </row>
    <row r="140">
      <c r="A140" s="184" t="s">
        <v>22</v>
      </c>
      <c r="B140" s="4"/>
      <c r="C140" s="4"/>
      <c r="D140" s="4"/>
      <c r="E140" s="4"/>
      <c r="F140" s="4"/>
      <c r="G140" s="4"/>
      <c r="H140" s="4"/>
      <c r="I140" s="4"/>
      <c r="J140" s="4"/>
      <c r="K140" s="4"/>
      <c r="L140" s="4"/>
      <c r="M140" s="4"/>
      <c r="N140" s="4"/>
      <c r="O140" s="4"/>
      <c r="P140" s="4"/>
      <c r="Q140" s="4"/>
      <c r="R140" s="4"/>
      <c r="S140" s="4"/>
      <c r="T140" s="4"/>
      <c r="U140" s="4"/>
      <c r="V140" s="4"/>
      <c r="W140" s="4"/>
      <c r="X140" s="116"/>
      <c r="Y140" s="116"/>
      <c r="Z140" s="116"/>
      <c r="AA140" s="116"/>
      <c r="AB140" s="116"/>
      <c r="AC140" s="116"/>
      <c r="AD140" s="116"/>
      <c r="AE140" s="116"/>
      <c r="AF140" s="116"/>
      <c r="AG140" s="116"/>
      <c r="AH140" s="116"/>
      <c r="AI140" s="117"/>
      <c r="AJ140" s="117"/>
      <c r="AK140" s="117"/>
      <c r="AL140" s="118"/>
      <c r="AM140" s="119"/>
      <c r="AN140" s="119"/>
      <c r="AO140" s="119"/>
      <c r="AP140" s="119"/>
      <c r="AQ140" s="4"/>
      <c r="AR140" s="4"/>
      <c r="AS140" s="60"/>
      <c r="AT140" s="60"/>
      <c r="AU140" s="60"/>
    </row>
    <row r="141">
      <c r="A141" s="19" t="s">
        <v>17</v>
      </c>
      <c r="B141" s="4"/>
      <c r="C141" s="4"/>
      <c r="D141" s="4"/>
      <c r="E141" s="4"/>
      <c r="F141" s="4"/>
      <c r="G141" s="4"/>
      <c r="H141" s="75">
        <f t="shared" ref="H141:AE141" si="270">H108*H109*H110*H111</f>
        <v>0.005692551889</v>
      </c>
      <c r="I141" s="75">
        <f t="shared" si="270"/>
        <v>0.01367134976</v>
      </c>
      <c r="J141" s="75">
        <f t="shared" si="270"/>
        <v>0.01592520182</v>
      </c>
      <c r="K141" s="75">
        <f t="shared" si="270"/>
        <v>0.008416665358</v>
      </c>
      <c r="L141" s="75">
        <f t="shared" si="270"/>
        <v>0.01336295005</v>
      </c>
      <c r="M141" s="75">
        <f t="shared" si="270"/>
        <v>0.008542070682</v>
      </c>
      <c r="N141" s="75">
        <f t="shared" si="270"/>
        <v>0.01092099769</v>
      </c>
      <c r="O141" s="75">
        <f t="shared" si="270"/>
        <v>0.0211644769</v>
      </c>
      <c r="P141" s="75">
        <f t="shared" si="270"/>
        <v>0.01306580203</v>
      </c>
      <c r="Q141" s="75">
        <f t="shared" si="270"/>
        <v>0.01300520868</v>
      </c>
      <c r="R141" s="75">
        <f t="shared" si="270"/>
        <v>0.01946414841</v>
      </c>
      <c r="S141" s="75">
        <f t="shared" si="270"/>
        <v>0.01725520335</v>
      </c>
      <c r="T141" s="75">
        <f t="shared" si="270"/>
        <v>0.01410039929</v>
      </c>
      <c r="U141" s="75">
        <f t="shared" si="270"/>
        <v>0.03926554278</v>
      </c>
      <c r="V141" s="75">
        <f t="shared" si="270"/>
        <v>0.02381411014</v>
      </c>
      <c r="W141" s="75">
        <f t="shared" si="270"/>
        <v>0.008607735305</v>
      </c>
      <c r="X141" s="76">
        <f t="shared" si="270"/>
        <v>0.01688855603</v>
      </c>
      <c r="Y141" s="76">
        <f t="shared" si="270"/>
        <v>0.01995332382</v>
      </c>
      <c r="Z141" s="76">
        <f t="shared" si="270"/>
        <v>0.01582557308</v>
      </c>
      <c r="AA141" s="76">
        <f t="shared" si="270"/>
        <v>0.02432035581</v>
      </c>
      <c r="AB141" s="76">
        <f t="shared" si="270"/>
        <v>0.01969114835</v>
      </c>
      <c r="AC141" s="76">
        <f t="shared" si="270"/>
        <v>0.02585833672</v>
      </c>
      <c r="AD141" s="76">
        <f t="shared" si="270"/>
        <v>0.01854810469</v>
      </c>
      <c r="AE141" s="76">
        <f t="shared" si="270"/>
        <v>0.05662379106</v>
      </c>
      <c r="AF141" s="76"/>
      <c r="AG141" s="76"/>
      <c r="AH141" s="76"/>
      <c r="AI141" s="77"/>
      <c r="AJ141" s="77"/>
      <c r="AK141" s="77"/>
      <c r="AL141" s="78">
        <f t="shared" ref="AL141:AP141" si="271">AL108*AL109*AL110*AL111</f>
        <v>0.0192942389</v>
      </c>
      <c r="AM141" s="79">
        <f t="shared" si="271"/>
        <v>0.01918451511</v>
      </c>
      <c r="AN141" s="79">
        <f t="shared" si="271"/>
        <v>0.01918451511</v>
      </c>
      <c r="AO141" s="79">
        <f t="shared" si="271"/>
        <v>0.01258696037</v>
      </c>
      <c r="AP141" s="79">
        <f t="shared" si="271"/>
        <v>0.01258696037</v>
      </c>
      <c r="AQ141" s="4"/>
      <c r="AR141" s="4"/>
      <c r="AS141" s="60"/>
      <c r="AT141" s="60"/>
      <c r="AU141" s="60"/>
    </row>
    <row r="142">
      <c r="A142" s="180" t="s">
        <v>18</v>
      </c>
      <c r="B142" s="4"/>
      <c r="C142" s="4"/>
      <c r="D142" s="4"/>
      <c r="E142" s="4"/>
      <c r="F142" s="4"/>
      <c r="G142" s="4"/>
      <c r="H142" s="75">
        <f t="shared" ref="H142:AG142" si="272">H109*H110*H111</f>
        <v>0.06214488636</v>
      </c>
      <c r="I142" s="75">
        <f t="shared" si="272"/>
        <v>0.2266138899</v>
      </c>
      <c r="J142" s="75">
        <f t="shared" si="272"/>
        <v>0.2103960064</v>
      </c>
      <c r="K142" s="75">
        <f t="shared" si="272"/>
        <v>0.1300785556</v>
      </c>
      <c r="L142" s="75">
        <f t="shared" si="272"/>
        <v>0.2479662418</v>
      </c>
      <c r="M142" s="75">
        <f t="shared" si="272"/>
        <v>0.1649342105</v>
      </c>
      <c r="N142" s="75">
        <f t="shared" si="272"/>
        <v>0.156624286</v>
      </c>
      <c r="O142" s="75">
        <f t="shared" si="272"/>
        <v>0.3256472887</v>
      </c>
      <c r="P142" s="75">
        <f t="shared" si="272"/>
        <v>0.2473466561</v>
      </c>
      <c r="Q142" s="75">
        <f t="shared" si="272"/>
        <v>0.2033086071</v>
      </c>
      <c r="R142" s="75">
        <f t="shared" si="272"/>
        <v>0.314186963</v>
      </c>
      <c r="S142" s="75">
        <f t="shared" si="272"/>
        <v>0.2903895697</v>
      </c>
      <c r="T142" s="75">
        <f t="shared" si="272"/>
        <v>0.1726694058</v>
      </c>
      <c r="U142" s="75">
        <f t="shared" si="272"/>
        <v>0.3731509752</v>
      </c>
      <c r="V142" s="75">
        <f t="shared" si="272"/>
        <v>0.3182045637</v>
      </c>
      <c r="W142" s="75">
        <f t="shared" si="272"/>
        <v>0.1748896571</v>
      </c>
      <c r="X142" s="76">
        <f t="shared" si="272"/>
        <v>0.3454590783</v>
      </c>
      <c r="Y142" s="76">
        <f t="shared" si="272"/>
        <v>0.4424408848</v>
      </c>
      <c r="Z142" s="76">
        <f t="shared" si="272"/>
        <v>0.2245780056</v>
      </c>
      <c r="AA142" s="76">
        <f t="shared" si="272"/>
        <v>0.3893422357</v>
      </c>
      <c r="AB142" s="76">
        <f t="shared" si="272"/>
        <v>0.3986996946</v>
      </c>
      <c r="AC142" s="76">
        <f t="shared" si="272"/>
        <v>0.3604287136</v>
      </c>
      <c r="AD142" s="76">
        <f t="shared" si="272"/>
        <v>0.2970460766</v>
      </c>
      <c r="AE142" s="76">
        <f t="shared" si="272"/>
        <v>0.4087539875</v>
      </c>
      <c r="AF142" s="76">
        <f t="shared" si="272"/>
        <v>0.2732285149</v>
      </c>
      <c r="AG142" s="76">
        <f t="shared" si="272"/>
        <v>0.3166794141</v>
      </c>
      <c r="AH142" s="76"/>
      <c r="AI142" s="77">
        <f t="shared" ref="AI142:AP142" si="273">AI109*AI110*AI111</f>
        <v>0.36</v>
      </c>
      <c r="AJ142" s="77">
        <f t="shared" si="273"/>
        <v>0.374</v>
      </c>
      <c r="AK142" s="77">
        <f t="shared" si="273"/>
        <v>0.374</v>
      </c>
      <c r="AL142" s="78">
        <f t="shared" si="273"/>
        <v>0.2677790309</v>
      </c>
      <c r="AM142" s="79">
        <f t="shared" si="273"/>
        <v>0.2745525122</v>
      </c>
      <c r="AN142" s="79">
        <f t="shared" si="273"/>
        <v>0.2745525122</v>
      </c>
      <c r="AO142" s="79">
        <f t="shared" si="273"/>
        <v>0.2001487814</v>
      </c>
      <c r="AP142" s="79">
        <f t="shared" si="273"/>
        <v>0.2001487814</v>
      </c>
      <c r="AQ142" s="4"/>
      <c r="AR142" s="4"/>
      <c r="AS142" s="60"/>
      <c r="AT142" s="60"/>
      <c r="AU142" s="60"/>
    </row>
    <row r="143">
      <c r="A143" s="38" t="s">
        <v>19</v>
      </c>
      <c r="B143" s="4"/>
      <c r="C143" s="4"/>
      <c r="D143" s="4"/>
      <c r="E143" s="4"/>
      <c r="F143" s="4"/>
      <c r="G143" s="4"/>
      <c r="H143" s="75">
        <f t="shared" ref="H143:AP143" si="274">H110*H111</f>
        <v>0.3181818182</v>
      </c>
      <c r="I143" s="75">
        <f t="shared" si="274"/>
        <v>0.5485714286</v>
      </c>
      <c r="J143" s="75">
        <f t="shared" si="274"/>
        <v>0.5533536585</v>
      </c>
      <c r="K143" s="75">
        <f t="shared" si="274"/>
        <v>0.6309654612</v>
      </c>
      <c r="L143" s="75">
        <f t="shared" si="274"/>
        <v>0.6411698538</v>
      </c>
      <c r="M143" s="75">
        <f t="shared" si="274"/>
        <v>0.628320802</v>
      </c>
      <c r="N143" s="75">
        <f t="shared" si="274"/>
        <v>0.5396825397</v>
      </c>
      <c r="O143" s="75">
        <f t="shared" si="274"/>
        <v>0.7173913043</v>
      </c>
      <c r="P143" s="75">
        <f t="shared" si="274"/>
        <v>0.7384158416</v>
      </c>
      <c r="Q143" s="75">
        <f t="shared" si="274"/>
        <v>0.5484780706</v>
      </c>
      <c r="R143" s="75">
        <f t="shared" si="274"/>
        <v>0.6977214989</v>
      </c>
      <c r="S143" s="75">
        <f t="shared" si="274"/>
        <v>0.731992361</v>
      </c>
      <c r="T143" s="75">
        <f t="shared" si="274"/>
        <v>0.4938923785</v>
      </c>
      <c r="U143" s="75">
        <f t="shared" si="274"/>
        <v>0.6770622301</v>
      </c>
      <c r="V143" s="75">
        <f t="shared" si="274"/>
        <v>0.7198095171</v>
      </c>
      <c r="W143" s="75">
        <f t="shared" si="274"/>
        <v>0.4595541087</v>
      </c>
      <c r="X143" s="76">
        <f t="shared" si="274"/>
        <v>0.567758929</v>
      </c>
      <c r="Y143" s="76">
        <f t="shared" si="274"/>
        <v>0.6468430496</v>
      </c>
      <c r="Z143" s="76">
        <f t="shared" si="274"/>
        <v>0.3875437383</v>
      </c>
      <c r="AA143" s="76">
        <f t="shared" si="274"/>
        <v>0.7210578613</v>
      </c>
      <c r="AB143" s="76">
        <f t="shared" si="274"/>
        <v>0.6901609513</v>
      </c>
      <c r="AC143" s="76">
        <f t="shared" si="274"/>
        <v>0.5129847759</v>
      </c>
      <c r="AD143" s="76">
        <f t="shared" si="274"/>
        <v>0.5954881391</v>
      </c>
      <c r="AE143" s="76">
        <f t="shared" si="274"/>
        <v>0.6605127362</v>
      </c>
      <c r="AF143" s="76">
        <f t="shared" si="274"/>
        <v>0.6409281847</v>
      </c>
      <c r="AG143" s="76">
        <f t="shared" si="274"/>
        <v>0.596767453</v>
      </c>
      <c r="AH143" s="76">
        <f t="shared" si="274"/>
        <v>0.5954309745</v>
      </c>
      <c r="AI143" s="77">
        <f t="shared" si="274"/>
        <v>0.72</v>
      </c>
      <c r="AJ143" s="77">
        <f t="shared" si="274"/>
        <v>0.68</v>
      </c>
      <c r="AK143" s="77">
        <f t="shared" si="274"/>
        <v>0.68</v>
      </c>
      <c r="AL143" s="78">
        <f t="shared" si="274"/>
        <v>0.6250704808</v>
      </c>
      <c r="AM143" s="79">
        <f t="shared" si="274"/>
        <v>0.6037337917</v>
      </c>
      <c r="AN143" s="79">
        <f t="shared" si="274"/>
        <v>0.6037337917</v>
      </c>
      <c r="AO143" s="79">
        <f t="shared" si="274"/>
        <v>0.4890243713</v>
      </c>
      <c r="AP143" s="79">
        <f t="shared" si="274"/>
        <v>0.4890243713</v>
      </c>
      <c r="AQ143" s="4"/>
      <c r="AR143" s="4"/>
      <c r="AS143" s="60"/>
      <c r="AT143" s="60"/>
      <c r="AU143" s="60"/>
    </row>
    <row r="144">
      <c r="A144" s="38" t="s">
        <v>20</v>
      </c>
      <c r="B144" s="4"/>
      <c r="C144" s="4"/>
      <c r="D144" s="4"/>
      <c r="E144" s="4"/>
      <c r="F144" s="4"/>
      <c r="G144" s="4"/>
      <c r="H144" s="75">
        <f t="shared" ref="H144:AP144" si="275">H111</f>
        <v>0.5</v>
      </c>
      <c r="I144" s="75">
        <f t="shared" si="275"/>
        <v>0.8571428571</v>
      </c>
      <c r="J144" s="75">
        <f t="shared" si="275"/>
        <v>0.75</v>
      </c>
      <c r="K144" s="75">
        <f t="shared" si="275"/>
        <v>0.8595041322</v>
      </c>
      <c r="L144" s="75">
        <f t="shared" si="275"/>
        <v>0.8661417323</v>
      </c>
      <c r="M144" s="75">
        <f t="shared" si="275"/>
        <v>0.9561403509</v>
      </c>
      <c r="N144" s="75">
        <f t="shared" si="275"/>
        <v>0.7391304348</v>
      </c>
      <c r="O144" s="75">
        <f t="shared" si="275"/>
        <v>0.8369565217</v>
      </c>
      <c r="P144" s="75">
        <f t="shared" si="275"/>
        <v>0.88</v>
      </c>
      <c r="Q144" s="75">
        <f t="shared" si="275"/>
        <v>0.796460177</v>
      </c>
      <c r="R144" s="75">
        <f t="shared" si="275"/>
        <v>0.8617021277</v>
      </c>
      <c r="S144" s="75">
        <f t="shared" si="275"/>
        <v>0.9078341014</v>
      </c>
      <c r="T144" s="75">
        <f t="shared" si="275"/>
        <v>0.6983240223</v>
      </c>
      <c r="U144" s="75">
        <f t="shared" si="275"/>
        <v>0.8534798535</v>
      </c>
      <c r="V144" s="75">
        <f t="shared" si="275"/>
        <v>0.8838028169</v>
      </c>
      <c r="W144" s="75">
        <f t="shared" si="275"/>
        <v>0.7064220183</v>
      </c>
      <c r="X144" s="76">
        <f t="shared" si="275"/>
        <v>0.7644628099</v>
      </c>
      <c r="Y144" s="76">
        <f t="shared" si="275"/>
        <v>0.8933923885</v>
      </c>
      <c r="Z144" s="76">
        <f t="shared" si="275"/>
        <v>0.6058888405</v>
      </c>
      <c r="AA144" s="76">
        <f t="shared" si="275"/>
        <v>0.8825336505</v>
      </c>
      <c r="AB144" s="76">
        <f t="shared" si="275"/>
        <v>0.8530732987</v>
      </c>
      <c r="AC144" s="76">
        <f t="shared" si="275"/>
        <v>0.76116435</v>
      </c>
      <c r="AD144" s="76">
        <f t="shared" si="275"/>
        <v>0.8452976888</v>
      </c>
      <c r="AE144" s="76">
        <f t="shared" si="275"/>
        <v>0.8283962541</v>
      </c>
      <c r="AF144" s="76">
        <f t="shared" si="275"/>
        <v>0.8577350872</v>
      </c>
      <c r="AG144" s="76">
        <f t="shared" si="275"/>
        <v>0.7820427764</v>
      </c>
      <c r="AH144" s="76">
        <f t="shared" si="275"/>
        <v>0.8447498173</v>
      </c>
      <c r="AI144" s="77">
        <f t="shared" si="275"/>
        <v>0.9</v>
      </c>
      <c r="AJ144" s="77">
        <f t="shared" si="275"/>
        <v>0.85</v>
      </c>
      <c r="AK144" s="77">
        <f t="shared" si="275"/>
        <v>0.85</v>
      </c>
      <c r="AL144" s="78">
        <f t="shared" si="275"/>
        <v>0.8185941567</v>
      </c>
      <c r="AM144" s="79">
        <f t="shared" si="275"/>
        <v>0.8023876037</v>
      </c>
      <c r="AN144" s="79">
        <f t="shared" si="275"/>
        <v>0.8023876037</v>
      </c>
      <c r="AO144" s="79">
        <f t="shared" si="275"/>
        <v>0.7221488434</v>
      </c>
      <c r="AP144" s="79">
        <f t="shared" si="275"/>
        <v>0.7221488434</v>
      </c>
      <c r="AQ144" s="4"/>
      <c r="AR144" s="4"/>
      <c r="AS144" s="60"/>
      <c r="AT144" s="60"/>
      <c r="AU144" s="60"/>
    </row>
    <row r="145">
      <c r="A145" s="39" t="s">
        <v>21</v>
      </c>
      <c r="B145" s="23"/>
      <c r="C145" s="23"/>
      <c r="D145" s="23"/>
      <c r="E145" s="23"/>
      <c r="F145" s="23"/>
      <c r="G145" s="23"/>
      <c r="H145" s="181">
        <v>1.0</v>
      </c>
      <c r="I145" s="181">
        <v>1.0</v>
      </c>
      <c r="J145" s="181">
        <v>1.0</v>
      </c>
      <c r="K145" s="181">
        <v>1.0</v>
      </c>
      <c r="L145" s="181">
        <v>1.0</v>
      </c>
      <c r="M145" s="181">
        <v>1.0</v>
      </c>
      <c r="N145" s="181">
        <v>1.0</v>
      </c>
      <c r="O145" s="181">
        <v>1.0</v>
      </c>
      <c r="P145" s="181">
        <v>1.0</v>
      </c>
      <c r="Q145" s="181">
        <v>1.0</v>
      </c>
      <c r="R145" s="181">
        <v>1.0</v>
      </c>
      <c r="S145" s="181">
        <v>1.0</v>
      </c>
      <c r="T145" s="181">
        <v>1.0</v>
      </c>
      <c r="U145" s="181">
        <v>1.0</v>
      </c>
      <c r="V145" s="181">
        <v>1.0</v>
      </c>
      <c r="W145" s="181">
        <v>1.0</v>
      </c>
      <c r="X145" s="95">
        <v>1.0</v>
      </c>
      <c r="Y145" s="95">
        <v>1.0</v>
      </c>
      <c r="Z145" s="95">
        <v>1.0</v>
      </c>
      <c r="AA145" s="95">
        <v>1.0</v>
      </c>
      <c r="AB145" s="95">
        <v>1.0</v>
      </c>
      <c r="AC145" s="95">
        <v>1.0</v>
      </c>
      <c r="AD145" s="95">
        <v>1.0</v>
      </c>
      <c r="AE145" s="95">
        <v>1.0</v>
      </c>
      <c r="AF145" s="95">
        <v>1.0</v>
      </c>
      <c r="AG145" s="95">
        <v>1.0</v>
      </c>
      <c r="AH145" s="96">
        <v>1.0</v>
      </c>
      <c r="AI145" s="97">
        <v>1.0</v>
      </c>
      <c r="AJ145" s="97">
        <v>1.0</v>
      </c>
      <c r="AK145" s="97">
        <v>1.0</v>
      </c>
      <c r="AL145" s="182">
        <v>1.0</v>
      </c>
      <c r="AM145" s="183">
        <v>1.0</v>
      </c>
      <c r="AN145" s="183">
        <v>1.0</v>
      </c>
      <c r="AO145" s="183">
        <v>1.0</v>
      </c>
      <c r="AP145" s="183">
        <v>1.0</v>
      </c>
      <c r="AQ145" s="23"/>
      <c r="AR145" s="23"/>
      <c r="AS145" s="101"/>
      <c r="AT145" s="101"/>
      <c r="AU145" s="101"/>
    </row>
    <row r="146">
      <c r="A146" s="184" t="s">
        <v>88</v>
      </c>
      <c r="B146" s="4"/>
      <c r="C146" s="4"/>
      <c r="D146" s="4"/>
      <c r="E146" s="4"/>
      <c r="F146" s="4"/>
      <c r="G146" s="4"/>
      <c r="H146" s="4"/>
      <c r="I146" s="4"/>
      <c r="J146" s="4"/>
      <c r="K146" s="4"/>
      <c r="L146" s="4"/>
      <c r="M146" s="4"/>
      <c r="N146" s="4"/>
      <c r="O146" s="4"/>
      <c r="P146" s="4"/>
      <c r="Q146" s="4"/>
      <c r="R146" s="4"/>
      <c r="S146" s="4"/>
      <c r="T146" s="4"/>
      <c r="U146" s="4"/>
      <c r="V146" s="4"/>
      <c r="W146" s="4"/>
      <c r="X146" s="116"/>
      <c r="Y146" s="116"/>
      <c r="Z146" s="116"/>
      <c r="AA146" s="116"/>
      <c r="AB146" s="116"/>
      <c r="AC146" s="116"/>
      <c r="AD146" s="116"/>
      <c r="AE146" s="116"/>
      <c r="AF146" s="116"/>
      <c r="AG146" s="116"/>
      <c r="AH146" s="116"/>
      <c r="AI146" s="117"/>
      <c r="AJ146" s="117"/>
      <c r="AK146" s="117"/>
      <c r="AL146" s="118"/>
      <c r="AM146" s="119"/>
      <c r="AN146" s="119"/>
      <c r="AO146" s="119"/>
      <c r="AP146" s="119"/>
      <c r="AQ146" s="4"/>
      <c r="AR146" s="4"/>
      <c r="AS146" s="60"/>
      <c r="AT146" s="60"/>
      <c r="AU146" s="60"/>
    </row>
    <row r="147">
      <c r="A147" s="19" t="s">
        <v>17</v>
      </c>
      <c r="B147" s="4"/>
      <c r="C147" s="4"/>
      <c r="D147" s="4"/>
      <c r="E147" s="4"/>
      <c r="F147" s="4"/>
      <c r="G147" s="4"/>
      <c r="H147" s="75">
        <f t="shared" ref="H147:AE147" si="276">H113*H114*H115*H116</f>
        <v>0.01471416857</v>
      </c>
      <c r="I147" s="75">
        <f t="shared" si="276"/>
        <v>0.01397906707</v>
      </c>
      <c r="J147" s="75">
        <f t="shared" si="276"/>
        <v>0.02030142141</v>
      </c>
      <c r="K147" s="75">
        <f t="shared" si="276"/>
        <v>0.009692084386</v>
      </c>
      <c r="L147" s="75">
        <f t="shared" si="276"/>
        <v>0.01505001796</v>
      </c>
      <c r="M147" s="75">
        <f t="shared" si="276"/>
        <v>0.009335017291</v>
      </c>
      <c r="N147" s="75">
        <f t="shared" si="276"/>
        <v>0.01175524984</v>
      </c>
      <c r="O147" s="75">
        <f t="shared" si="276"/>
        <v>0.02320686754</v>
      </c>
      <c r="P147" s="75">
        <f t="shared" si="276"/>
        <v>0.01445684848</v>
      </c>
      <c r="Q147" s="75">
        <f t="shared" si="276"/>
        <v>0.01497285133</v>
      </c>
      <c r="R147" s="75">
        <f t="shared" si="276"/>
        <v>0.02114951507</v>
      </c>
      <c r="S147" s="75">
        <f t="shared" si="276"/>
        <v>0.01841746859</v>
      </c>
      <c r="T147" s="75">
        <f t="shared" si="276"/>
        <v>0.01455516834</v>
      </c>
      <c r="U147" s="75">
        <f t="shared" si="276"/>
        <v>0.04019056869</v>
      </c>
      <c r="V147" s="75">
        <f t="shared" si="276"/>
        <v>0.02674525932</v>
      </c>
      <c r="W147" s="75">
        <f t="shared" si="276"/>
        <v>0.008626652662</v>
      </c>
      <c r="X147" s="76">
        <f t="shared" si="276"/>
        <v>0.01890602777</v>
      </c>
      <c r="Y147" s="76">
        <f t="shared" si="276"/>
        <v>0.02069293417</v>
      </c>
      <c r="Z147" s="76">
        <f t="shared" si="276"/>
        <v>0.01591071785</v>
      </c>
      <c r="AA147" s="76">
        <f t="shared" si="276"/>
        <v>0.02630847561</v>
      </c>
      <c r="AB147" s="76">
        <f t="shared" si="276"/>
        <v>0.02038484048</v>
      </c>
      <c r="AC147" s="76">
        <f t="shared" si="276"/>
        <v>0.02624238741</v>
      </c>
      <c r="AD147" s="76">
        <f t="shared" si="276"/>
        <v>0.01959562796</v>
      </c>
      <c r="AE147" s="76">
        <f t="shared" si="276"/>
        <v>0.05440386774</v>
      </c>
      <c r="AF147" s="76"/>
      <c r="AG147" s="76"/>
      <c r="AH147" s="76"/>
      <c r="AI147" s="77"/>
      <c r="AJ147" s="77"/>
      <c r="AK147" s="77"/>
      <c r="AL147" s="78">
        <f t="shared" ref="AL147:AP147" si="277">AL113*AL114*AL115*AL116</f>
        <v>0.02029644206</v>
      </c>
      <c r="AM147" s="79">
        <f t="shared" si="277"/>
        <v>0.0202779251</v>
      </c>
      <c r="AN147" s="79">
        <f t="shared" si="277"/>
        <v>0.02014223723</v>
      </c>
      <c r="AO147" s="79">
        <f t="shared" si="277"/>
        <v>0.0131656278</v>
      </c>
      <c r="AP147" s="79">
        <f t="shared" si="277"/>
        <v>0.01315887344</v>
      </c>
      <c r="AQ147" s="4"/>
      <c r="AR147" s="4"/>
      <c r="AS147" s="60"/>
      <c r="AT147" s="60"/>
      <c r="AU147" s="60"/>
    </row>
    <row r="148">
      <c r="A148" s="180" t="s">
        <v>18</v>
      </c>
      <c r="B148" s="4"/>
      <c r="C148" s="4"/>
      <c r="D148" s="4"/>
      <c r="E148" s="4"/>
      <c r="F148" s="4"/>
      <c r="G148" s="4"/>
      <c r="H148" s="75">
        <f t="shared" ref="H148:AG148" si="278">H114*H115*H116</f>
        <v>0.1549502878</v>
      </c>
      <c r="I148" s="75">
        <f t="shared" si="278"/>
        <v>0.2233118115</v>
      </c>
      <c r="J148" s="75">
        <f t="shared" si="278"/>
        <v>0.2521210967</v>
      </c>
      <c r="K148" s="75">
        <f t="shared" si="278"/>
        <v>0.1381631369</v>
      </c>
      <c r="L148" s="75">
        <f t="shared" si="278"/>
        <v>0.2697634514</v>
      </c>
      <c r="M148" s="75">
        <f t="shared" si="278"/>
        <v>0.1747233425</v>
      </c>
      <c r="N148" s="75">
        <f t="shared" si="278"/>
        <v>0.1588367556</v>
      </c>
      <c r="O148" s="75">
        <f t="shared" si="278"/>
        <v>0.3385010182</v>
      </c>
      <c r="P148" s="75">
        <f t="shared" si="278"/>
        <v>0.2666781755</v>
      </c>
      <c r="Q148" s="75">
        <f t="shared" si="278"/>
        <v>0.2216558885</v>
      </c>
      <c r="R148" s="75">
        <f t="shared" si="278"/>
        <v>0.3297786205</v>
      </c>
      <c r="S148" s="75">
        <f t="shared" si="278"/>
        <v>0.3055265956</v>
      </c>
      <c r="T148" s="75">
        <f t="shared" si="278"/>
        <v>0.1744112233</v>
      </c>
      <c r="U148" s="75">
        <f t="shared" si="278"/>
        <v>0.3751119744</v>
      </c>
      <c r="V148" s="75">
        <f t="shared" si="278"/>
        <v>0.3329869961</v>
      </c>
      <c r="W148" s="75">
        <f t="shared" si="278"/>
        <v>0.1663692039</v>
      </c>
      <c r="X148" s="76">
        <f t="shared" si="278"/>
        <v>0.3626075254</v>
      </c>
      <c r="Y148" s="76">
        <f t="shared" si="278"/>
        <v>0.4406173991</v>
      </c>
      <c r="Z148" s="76">
        <f t="shared" si="278"/>
        <v>0.2159970794</v>
      </c>
      <c r="AA148" s="76">
        <f t="shared" si="278"/>
        <v>0.4031222253</v>
      </c>
      <c r="AB148" s="76">
        <f t="shared" si="278"/>
        <v>0.407682795</v>
      </c>
      <c r="AC148" s="76">
        <f t="shared" si="278"/>
        <v>0.3563034082</v>
      </c>
      <c r="AD148" s="76">
        <f t="shared" si="278"/>
        <v>0.3047777216</v>
      </c>
      <c r="AE148" s="76">
        <f t="shared" si="278"/>
        <v>0.4084237719</v>
      </c>
      <c r="AF148" s="76">
        <f t="shared" si="278"/>
        <v>0.2543331675</v>
      </c>
      <c r="AG148" s="76">
        <f t="shared" si="278"/>
        <v>0.3165663409</v>
      </c>
      <c r="AH148" s="76"/>
      <c r="AI148" s="77">
        <f>AI114*AI115*AI116</f>
        <v>0.3496533163</v>
      </c>
      <c r="AJ148" s="77"/>
      <c r="AK148" s="77"/>
      <c r="AL148" s="78">
        <f t="shared" ref="AL148:AP148" si="279">AL114*AL115*AL116</f>
        <v>0.2734545695</v>
      </c>
      <c r="AM148" s="79">
        <f t="shared" si="279"/>
        <v>0.2811998611</v>
      </c>
      <c r="AN148" s="79">
        <f t="shared" si="279"/>
        <v>0.2796641032</v>
      </c>
      <c r="AO148" s="79">
        <f t="shared" si="279"/>
        <v>0.2033508795</v>
      </c>
      <c r="AP148" s="79">
        <f t="shared" si="279"/>
        <v>0.2034802593</v>
      </c>
      <c r="AQ148" s="4"/>
      <c r="AR148" s="4"/>
      <c r="AS148" s="60"/>
      <c r="AT148" s="60"/>
      <c r="AU148" s="60"/>
    </row>
    <row r="149">
      <c r="A149" s="38" t="s">
        <v>19</v>
      </c>
      <c r="B149" s="4"/>
      <c r="C149" s="4"/>
      <c r="D149" s="4"/>
      <c r="E149" s="4"/>
      <c r="F149" s="4"/>
      <c r="G149" s="4"/>
      <c r="H149" s="75">
        <f t="shared" ref="H149:AJ149" si="280">H115*H116</f>
        <v>0.567961165</v>
      </c>
      <c r="I149" s="75">
        <f t="shared" si="280"/>
        <v>0.5332532051</v>
      </c>
      <c r="J149" s="75">
        <f t="shared" si="280"/>
        <v>0.5969020837</v>
      </c>
      <c r="K149" s="75">
        <f t="shared" si="280"/>
        <v>0.624858408</v>
      </c>
      <c r="L149" s="75">
        <f t="shared" si="280"/>
        <v>0.6439514646</v>
      </c>
      <c r="M149" s="75">
        <f t="shared" si="280"/>
        <v>0.6071636152</v>
      </c>
      <c r="N149" s="75">
        <f t="shared" si="280"/>
        <v>0.5066598361</v>
      </c>
      <c r="O149" s="75">
        <f t="shared" si="280"/>
        <v>0.7075281804</v>
      </c>
      <c r="P149" s="75">
        <f t="shared" si="280"/>
        <v>0.7390348264</v>
      </c>
      <c r="Q149" s="75">
        <f t="shared" si="280"/>
        <v>0.5757387774</v>
      </c>
      <c r="R149" s="75">
        <f t="shared" si="280"/>
        <v>0.7013169173</v>
      </c>
      <c r="S149" s="75">
        <f t="shared" si="280"/>
        <v>0.7306070764</v>
      </c>
      <c r="T149" s="75">
        <f t="shared" si="280"/>
        <v>0.4853736726</v>
      </c>
      <c r="U149" s="75">
        <f t="shared" si="280"/>
        <v>0.6825945783</v>
      </c>
      <c r="V149" s="75">
        <f t="shared" si="280"/>
        <v>0.7185102235</v>
      </c>
      <c r="W149" s="75">
        <f t="shared" si="280"/>
        <v>0.4503442243</v>
      </c>
      <c r="X149" s="76">
        <f t="shared" si="280"/>
        <v>0.5832246039</v>
      </c>
      <c r="Y149" s="76">
        <f t="shared" si="280"/>
        <v>0.6450878873</v>
      </c>
      <c r="Z149" s="76">
        <f t="shared" si="280"/>
        <v>0.3666771711</v>
      </c>
      <c r="AA149" s="76">
        <f t="shared" si="280"/>
        <v>0.7279535353</v>
      </c>
      <c r="AB149" s="76">
        <f t="shared" si="280"/>
        <v>0.7036337389</v>
      </c>
      <c r="AC149" s="76">
        <f t="shared" si="280"/>
        <v>0.5085048032</v>
      </c>
      <c r="AD149" s="76">
        <f t="shared" si="280"/>
        <v>0.6019403004</v>
      </c>
      <c r="AE149" s="76">
        <f t="shared" si="280"/>
        <v>0.6666953528</v>
      </c>
      <c r="AF149" s="76">
        <f t="shared" si="280"/>
        <v>0.6002381949</v>
      </c>
      <c r="AG149" s="76">
        <f t="shared" si="280"/>
        <v>0.5965543719</v>
      </c>
      <c r="AH149" s="76">
        <f t="shared" si="280"/>
        <v>0.5941933438</v>
      </c>
      <c r="AI149" s="77">
        <f t="shared" si="280"/>
        <v>0.6993066327</v>
      </c>
      <c r="AJ149" s="77">
        <f t="shared" si="280"/>
        <v>0.6779887874</v>
      </c>
      <c r="AK149" s="77"/>
      <c r="AL149" s="78">
        <f t="shared" ref="AL149:AP149" si="281">AL115*AL116</f>
        <v>0.6222763397</v>
      </c>
      <c r="AM149" s="79">
        <f t="shared" si="281"/>
        <v>0.6039459354</v>
      </c>
      <c r="AN149" s="79">
        <f t="shared" si="281"/>
        <v>0.6042463786</v>
      </c>
      <c r="AO149" s="79">
        <f t="shared" si="281"/>
        <v>0.4885106698</v>
      </c>
      <c r="AP149" s="79">
        <f t="shared" si="281"/>
        <v>0.4891402201</v>
      </c>
      <c r="AQ149" s="4"/>
      <c r="AR149" s="4"/>
      <c r="AS149" s="60"/>
      <c r="AT149" s="60"/>
      <c r="AU149" s="60"/>
    </row>
    <row r="150">
      <c r="A150" s="38" t="s">
        <v>20</v>
      </c>
      <c r="B150" s="4"/>
      <c r="C150" s="4"/>
      <c r="D150" s="4"/>
      <c r="E150" s="4"/>
      <c r="F150" s="4"/>
      <c r="G150" s="4"/>
      <c r="H150" s="75">
        <f t="shared" ref="H150:AP150" si="282">H116</f>
        <v>0.75</v>
      </c>
      <c r="I150" s="75">
        <f t="shared" si="282"/>
        <v>0.7756410256</v>
      </c>
      <c r="J150" s="75">
        <f t="shared" si="282"/>
        <v>0.8342245989</v>
      </c>
      <c r="K150" s="75">
        <f t="shared" si="282"/>
        <v>0.8915662651</v>
      </c>
      <c r="L150" s="75">
        <f t="shared" si="282"/>
        <v>0.8658536585</v>
      </c>
      <c r="M150" s="75">
        <f t="shared" si="282"/>
        <v>0.9256756757</v>
      </c>
      <c r="N150" s="75">
        <f t="shared" si="282"/>
        <v>0.7049180328</v>
      </c>
      <c r="O150" s="75">
        <f t="shared" si="282"/>
        <v>0.8260869565</v>
      </c>
      <c r="P150" s="75">
        <f t="shared" si="282"/>
        <v>0.8864864865</v>
      </c>
      <c r="Q150" s="75">
        <f t="shared" si="282"/>
        <v>0.7980769231</v>
      </c>
      <c r="R150" s="75">
        <f t="shared" si="282"/>
        <v>0.8780487805</v>
      </c>
      <c r="S150" s="75">
        <f t="shared" si="282"/>
        <v>0.904</v>
      </c>
      <c r="T150" s="75">
        <f t="shared" si="282"/>
        <v>0.6912442396</v>
      </c>
      <c r="U150" s="75">
        <f t="shared" si="282"/>
        <v>0.8637770898</v>
      </c>
      <c r="V150" s="75">
        <f t="shared" si="282"/>
        <v>0.8765432099</v>
      </c>
      <c r="W150" s="75">
        <f t="shared" si="282"/>
        <v>0.6994535519</v>
      </c>
      <c r="X150" s="76">
        <f t="shared" si="282"/>
        <v>0.7567567568</v>
      </c>
      <c r="Y150" s="76">
        <f t="shared" si="282"/>
        <v>0.8855818792</v>
      </c>
      <c r="Z150" s="76">
        <f t="shared" si="282"/>
        <v>0.5832513559</v>
      </c>
      <c r="AA150" s="76">
        <f t="shared" si="282"/>
        <v>0.8879145357</v>
      </c>
      <c r="AB150" s="76">
        <f t="shared" si="282"/>
        <v>0.8632370681</v>
      </c>
      <c r="AC150" s="76">
        <f t="shared" si="282"/>
        <v>0.7599995292</v>
      </c>
      <c r="AD150" s="76">
        <f t="shared" si="282"/>
        <v>0.8533521348</v>
      </c>
      <c r="AE150" s="76">
        <f t="shared" si="282"/>
        <v>0.8292311272</v>
      </c>
      <c r="AF150" s="76">
        <f t="shared" si="282"/>
        <v>0.8206584685</v>
      </c>
      <c r="AG150" s="76">
        <f t="shared" si="282"/>
        <v>0.7858510291</v>
      </c>
      <c r="AH150" s="76">
        <f t="shared" si="282"/>
        <v>0.8429939659</v>
      </c>
      <c r="AI150" s="77">
        <f t="shared" si="282"/>
        <v>0.8863696552</v>
      </c>
      <c r="AJ150" s="77">
        <f t="shared" si="282"/>
        <v>0.8474859843</v>
      </c>
      <c r="AK150" s="77">
        <f t="shared" si="282"/>
        <v>0.7489145276</v>
      </c>
      <c r="AL150" s="78">
        <f t="shared" si="282"/>
        <v>0.817361311</v>
      </c>
      <c r="AM150" s="79">
        <f t="shared" si="282"/>
        <v>0.7977761672</v>
      </c>
      <c r="AN150" s="79">
        <f t="shared" si="282"/>
        <v>0.7979210626</v>
      </c>
      <c r="AO150" s="79">
        <f t="shared" si="282"/>
        <v>0.7179220658</v>
      </c>
      <c r="AP150" s="79">
        <f t="shared" si="282"/>
        <v>0.7189787386</v>
      </c>
      <c r="AQ150" s="4"/>
      <c r="AR150" s="4"/>
      <c r="AS150" s="60"/>
      <c r="AT150" s="60"/>
      <c r="AU150" s="60"/>
    </row>
    <row r="151">
      <c r="A151" s="39" t="s">
        <v>21</v>
      </c>
      <c r="B151" s="23"/>
      <c r="C151" s="23"/>
      <c r="D151" s="23"/>
      <c r="E151" s="23"/>
      <c r="F151" s="23"/>
      <c r="G151" s="23"/>
      <c r="H151" s="181">
        <v>1.0</v>
      </c>
      <c r="I151" s="181">
        <v>1.0</v>
      </c>
      <c r="J151" s="181">
        <v>1.0</v>
      </c>
      <c r="K151" s="181">
        <v>1.0</v>
      </c>
      <c r="L151" s="181">
        <v>1.0</v>
      </c>
      <c r="M151" s="181">
        <v>1.0</v>
      </c>
      <c r="N151" s="181">
        <v>1.0</v>
      </c>
      <c r="O151" s="181">
        <v>1.0</v>
      </c>
      <c r="P151" s="181">
        <v>1.0</v>
      </c>
      <c r="Q151" s="181">
        <v>1.0</v>
      </c>
      <c r="R151" s="181">
        <v>1.0</v>
      </c>
      <c r="S151" s="181">
        <v>1.0</v>
      </c>
      <c r="T151" s="181">
        <v>1.0</v>
      </c>
      <c r="U151" s="181">
        <v>1.0</v>
      </c>
      <c r="V151" s="181">
        <v>1.0</v>
      </c>
      <c r="W151" s="181">
        <v>1.0</v>
      </c>
      <c r="X151" s="95">
        <v>1.0</v>
      </c>
      <c r="Y151" s="95">
        <v>1.0</v>
      </c>
      <c r="Z151" s="95">
        <v>1.0</v>
      </c>
      <c r="AA151" s="95">
        <v>1.0</v>
      </c>
      <c r="AB151" s="95">
        <v>1.0</v>
      </c>
      <c r="AC151" s="95">
        <v>1.0</v>
      </c>
      <c r="AD151" s="95">
        <v>1.0</v>
      </c>
      <c r="AE151" s="95">
        <v>1.0</v>
      </c>
      <c r="AF151" s="95">
        <v>1.0</v>
      </c>
      <c r="AG151" s="95">
        <v>1.0</v>
      </c>
      <c r="AH151" s="96">
        <v>1.0</v>
      </c>
      <c r="AI151" s="97">
        <v>1.0</v>
      </c>
      <c r="AJ151" s="97">
        <v>1.0</v>
      </c>
      <c r="AK151" s="97">
        <v>1.0</v>
      </c>
      <c r="AL151" s="182">
        <v>1.0</v>
      </c>
      <c r="AM151" s="183">
        <v>1.0</v>
      </c>
      <c r="AN151" s="183">
        <v>1.0</v>
      </c>
      <c r="AO151" s="183">
        <v>1.0</v>
      </c>
      <c r="AP151" s="183">
        <v>1.0</v>
      </c>
      <c r="AQ151" s="23"/>
      <c r="AR151" s="23"/>
      <c r="AS151" s="101"/>
      <c r="AT151" s="101"/>
      <c r="AU151" s="101"/>
    </row>
    <row r="152">
      <c r="A152" s="24" t="s">
        <v>94</v>
      </c>
      <c r="B152" s="4"/>
      <c r="C152" s="4"/>
      <c r="D152" s="4"/>
      <c r="E152" s="4"/>
      <c r="F152" s="4"/>
      <c r="G152" s="4"/>
      <c r="H152" s="4"/>
      <c r="I152" s="4"/>
      <c r="J152" s="4"/>
      <c r="K152" s="4"/>
      <c r="L152" s="4"/>
      <c r="M152" s="4"/>
      <c r="N152" s="4"/>
      <c r="O152" s="4"/>
      <c r="P152" s="4"/>
      <c r="Q152" s="4"/>
      <c r="R152" s="4"/>
      <c r="S152" s="4"/>
      <c r="T152" s="4"/>
      <c r="U152" s="4"/>
      <c r="V152" s="4"/>
      <c r="W152" s="4"/>
      <c r="X152" s="116"/>
      <c r="Y152" s="116"/>
      <c r="Z152" s="116"/>
      <c r="AA152" s="116"/>
      <c r="AB152" s="116"/>
      <c r="AC152" s="116"/>
      <c r="AD152" s="116"/>
      <c r="AE152" s="116"/>
      <c r="AF152" s="116"/>
      <c r="AG152" s="116"/>
      <c r="AH152" s="116"/>
      <c r="AI152" s="117"/>
      <c r="AJ152" s="117"/>
      <c r="AK152" s="117"/>
      <c r="AL152" s="118"/>
      <c r="AM152" s="119"/>
      <c r="AN152" s="119"/>
      <c r="AO152" s="119"/>
      <c r="AP152" s="119"/>
      <c r="AQ152" s="4"/>
      <c r="AR152" s="4"/>
      <c r="AS152" s="60"/>
      <c r="AT152" s="60"/>
      <c r="AU152" s="60"/>
    </row>
    <row r="153">
      <c r="A153" s="179" t="s">
        <v>80</v>
      </c>
      <c r="B153" s="4"/>
      <c r="C153" s="4"/>
      <c r="D153" s="4"/>
      <c r="E153" s="4"/>
      <c r="F153" s="4"/>
      <c r="G153" s="4"/>
      <c r="H153" s="4"/>
      <c r="I153" s="4"/>
      <c r="J153" s="4"/>
      <c r="K153" s="4"/>
      <c r="L153" s="4"/>
      <c r="M153" s="4"/>
      <c r="N153" s="4"/>
      <c r="O153" s="4"/>
      <c r="P153" s="4"/>
      <c r="Q153" s="4"/>
      <c r="R153" s="4"/>
      <c r="S153" s="4"/>
      <c r="T153" s="4"/>
      <c r="U153" s="4"/>
      <c r="V153" s="4"/>
      <c r="W153" s="4"/>
      <c r="X153" s="116"/>
      <c r="Y153" s="116"/>
      <c r="Z153" s="116"/>
      <c r="AA153" s="116"/>
      <c r="AB153" s="116"/>
      <c r="AC153" s="116"/>
      <c r="AD153" s="116"/>
      <c r="AE153" s="116"/>
      <c r="AF153" s="116"/>
      <c r="AG153" s="116"/>
      <c r="AH153" s="116"/>
      <c r="AI153" s="117"/>
      <c r="AJ153" s="117"/>
      <c r="AK153" s="117"/>
      <c r="AL153" s="118"/>
      <c r="AM153" s="119"/>
      <c r="AN153" s="119"/>
      <c r="AO153" s="119"/>
      <c r="AP153" s="119"/>
      <c r="AQ153" s="4"/>
      <c r="AR153" s="4"/>
      <c r="AS153" s="60"/>
      <c r="AT153" s="60"/>
      <c r="AU153" s="60"/>
    </row>
    <row r="154">
      <c r="A154" s="19" t="s">
        <v>17</v>
      </c>
      <c r="B154" s="4"/>
      <c r="C154" s="4"/>
      <c r="D154" s="4"/>
      <c r="E154" s="4"/>
      <c r="F154" s="4"/>
      <c r="G154" s="4"/>
      <c r="H154" s="4"/>
      <c r="I154" s="4"/>
      <c r="J154" s="4"/>
      <c r="K154" s="4"/>
      <c r="L154" s="4"/>
      <c r="M154" s="75">
        <f t="shared" ref="M154:AH154" si="283">AVERAGE(H135:M135)</f>
        <v>0.02312703354</v>
      </c>
      <c r="N154" s="75">
        <f t="shared" si="283"/>
        <v>0.0238048376</v>
      </c>
      <c r="O154" s="75">
        <f t="shared" si="283"/>
        <v>0.02808549551</v>
      </c>
      <c r="P154" s="75">
        <f t="shared" si="283"/>
        <v>0.02575422432</v>
      </c>
      <c r="Q154" s="75">
        <f t="shared" si="283"/>
        <v>0.028493335</v>
      </c>
      <c r="R154" s="75">
        <f t="shared" si="283"/>
        <v>0.03006691159</v>
      </c>
      <c r="S154" s="75">
        <f t="shared" si="283"/>
        <v>0.03213237626</v>
      </c>
      <c r="T154" s="75">
        <f t="shared" si="283"/>
        <v>0.03181335449</v>
      </c>
      <c r="U154" s="75">
        <f t="shared" si="283"/>
        <v>0.03277589607</v>
      </c>
      <c r="V154" s="75">
        <f t="shared" si="283"/>
        <v>0.03982709803</v>
      </c>
      <c r="W154" s="75">
        <f t="shared" si="283"/>
        <v>0.03550980252</v>
      </c>
      <c r="X154" s="76">
        <f t="shared" si="283"/>
        <v>0.03770679335</v>
      </c>
      <c r="Y154" s="76">
        <f t="shared" si="283"/>
        <v>0.03817115952</v>
      </c>
      <c r="Z154" s="76">
        <f t="shared" si="283"/>
        <v>0.03803601642</v>
      </c>
      <c r="AA154" s="76">
        <f t="shared" si="283"/>
        <v>0.03853267216</v>
      </c>
      <c r="AB154" s="76">
        <f t="shared" si="283"/>
        <v>0.0315902503</v>
      </c>
      <c r="AC154" s="76">
        <f t="shared" si="283"/>
        <v>0.03521562567</v>
      </c>
      <c r="AD154" s="76">
        <f t="shared" si="283"/>
        <v>0.0326572756</v>
      </c>
      <c r="AE154" s="76">
        <f t="shared" si="283"/>
        <v>0.03293748857</v>
      </c>
      <c r="AF154" s="76">
        <f t="shared" si="283"/>
        <v>0.03561463214</v>
      </c>
      <c r="AG154" s="76">
        <f t="shared" si="283"/>
        <v>0.03149212142</v>
      </c>
      <c r="AH154" s="76">
        <f t="shared" si="283"/>
        <v>0.03289496871</v>
      </c>
      <c r="AI154" s="77">
        <f t="shared" ref="AI154:AI158" si="285">AVERAGE(AB135:AI135)</f>
        <v>0.03149212142</v>
      </c>
      <c r="AJ154" s="77">
        <f t="shared" ref="AJ154:AJ158" si="286">AVERAGE(AC135:AG135,AJ135)</f>
        <v>0.03289496871</v>
      </c>
      <c r="AK154" s="77">
        <f t="shared" ref="AK154:AK158" si="287">AVERAGE(AD135:AK135)</f>
        <v>0.03346608987</v>
      </c>
      <c r="AL154" s="78">
        <f t="shared" ref="AL154:AL158" si="288">AVERAGE(S135:AL135)</f>
        <v>0.03485384482</v>
      </c>
      <c r="AM154" s="79">
        <f t="shared" ref="AM154:AM158" si="289">AVERAGE(T135:X135,AM135)</f>
        <v>0.03864167115</v>
      </c>
      <c r="AN154" s="79">
        <f t="shared" ref="AN154:AN158" si="290">AVERAGE(T135:X135,AM135,AN135)</f>
        <v>0.03804905643</v>
      </c>
      <c r="AO154" s="79">
        <f t="shared" ref="AO154:AO158" si="291">AVERAGE(T135:X135,AM135,AN135,AO135)</f>
        <v>0.03612181173</v>
      </c>
      <c r="AP154" s="79">
        <f t="shared" ref="AP154:AP158" si="292">AVERAGE(T135:X135,AM135,AN135,AO135,AP135)</f>
        <v>0.03462284363</v>
      </c>
      <c r="AQ154" s="4"/>
      <c r="AR154" s="4"/>
      <c r="AS154" s="60"/>
      <c r="AT154" s="60"/>
      <c r="AU154" s="60"/>
    </row>
    <row r="155">
      <c r="A155" s="180" t="s">
        <v>18</v>
      </c>
      <c r="B155" s="4"/>
      <c r="C155" s="4"/>
      <c r="D155" s="4"/>
      <c r="E155" s="4"/>
      <c r="F155" s="4"/>
      <c r="G155" s="4"/>
      <c r="H155" s="4"/>
      <c r="I155" s="4"/>
      <c r="J155" s="4"/>
      <c r="K155" s="4"/>
      <c r="L155" s="4"/>
      <c r="M155" s="75">
        <f t="shared" ref="M155:AH155" si="284">AVERAGE(H136:M136)</f>
        <v>0.2559848345</v>
      </c>
      <c r="N155" s="75">
        <f t="shared" si="284"/>
        <v>0.2592384638</v>
      </c>
      <c r="O155" s="75">
        <f t="shared" si="284"/>
        <v>0.2894754605</v>
      </c>
      <c r="P155" s="75">
        <f t="shared" si="284"/>
        <v>0.2962052861</v>
      </c>
      <c r="Q155" s="75">
        <f t="shared" si="284"/>
        <v>0.3243648029</v>
      </c>
      <c r="R155" s="75">
        <f t="shared" si="284"/>
        <v>0.3311077576</v>
      </c>
      <c r="S155" s="75">
        <f t="shared" si="284"/>
        <v>0.3608035177</v>
      </c>
      <c r="T155" s="75">
        <f t="shared" si="284"/>
        <v>0.3614808402</v>
      </c>
      <c r="U155" s="75">
        <f t="shared" si="284"/>
        <v>0.3555307728</v>
      </c>
      <c r="V155" s="75">
        <f t="shared" si="284"/>
        <v>0.3703706288</v>
      </c>
      <c r="W155" s="75">
        <f t="shared" si="284"/>
        <v>0.3325395649</v>
      </c>
      <c r="X155" s="76">
        <f t="shared" si="284"/>
        <v>0.3479471118</v>
      </c>
      <c r="Y155" s="76">
        <f t="shared" si="284"/>
        <v>0.3498211093</v>
      </c>
      <c r="Z155" s="76">
        <f t="shared" si="284"/>
        <v>0.3445454907</v>
      </c>
      <c r="AA155" s="76">
        <f t="shared" si="284"/>
        <v>0.3686759033</v>
      </c>
      <c r="AB155" s="76">
        <f t="shared" si="284"/>
        <v>0.3684822974</v>
      </c>
      <c r="AC155" s="76">
        <f t="shared" si="284"/>
        <v>0.4031107674</v>
      </c>
      <c r="AD155" s="76">
        <f t="shared" si="284"/>
        <v>0.3828858153</v>
      </c>
      <c r="AE155" s="76">
        <f t="shared" si="284"/>
        <v>0.3777107773</v>
      </c>
      <c r="AF155" s="76">
        <f t="shared" si="284"/>
        <v>0.3697466156</v>
      </c>
      <c r="AG155" s="76">
        <f t="shared" si="284"/>
        <v>0.3389152677</v>
      </c>
      <c r="AH155" s="76">
        <f t="shared" si="284"/>
        <v>0.3047678268</v>
      </c>
      <c r="AI155" s="77">
        <f t="shared" si="285"/>
        <v>0.3174293897</v>
      </c>
      <c r="AJ155" s="77">
        <f t="shared" si="286"/>
        <v>0.2998142615</v>
      </c>
      <c r="AK155" s="77">
        <f t="shared" si="287"/>
        <v>0.2774824947</v>
      </c>
      <c r="AL155" s="78">
        <f t="shared" si="288"/>
        <v>0.3325261998</v>
      </c>
      <c r="AM155" s="79">
        <f t="shared" si="289"/>
        <v>0.3329422039</v>
      </c>
      <c r="AN155" s="79">
        <f t="shared" si="290"/>
        <v>0.3322961338</v>
      </c>
      <c r="AO155" s="79">
        <f t="shared" si="291"/>
        <v>0.3206863634</v>
      </c>
      <c r="AP155" s="79">
        <f t="shared" si="292"/>
        <v>0.311656542</v>
      </c>
      <c r="AQ155" s="4"/>
      <c r="AR155" s="4"/>
      <c r="AS155" s="60"/>
      <c r="AT155" s="60"/>
      <c r="AU155" s="60"/>
    </row>
    <row r="156">
      <c r="A156" s="38" t="s">
        <v>19</v>
      </c>
      <c r="B156" s="4"/>
      <c r="C156" s="4"/>
      <c r="D156" s="4"/>
      <c r="E156" s="4"/>
      <c r="F156" s="4"/>
      <c r="G156" s="4"/>
      <c r="H156" s="4"/>
      <c r="I156" s="4"/>
      <c r="J156" s="4"/>
      <c r="K156" s="4"/>
      <c r="L156" s="4"/>
      <c r="M156" s="75">
        <f t="shared" ref="M156:AH156" si="293">AVERAGE(H137:M137)</f>
        <v>0.5777965486</v>
      </c>
      <c r="N156" s="75">
        <f t="shared" si="293"/>
        <v>0.5486572827</v>
      </c>
      <c r="O156" s="75">
        <f t="shared" si="293"/>
        <v>0.570191081</v>
      </c>
      <c r="P156" s="75">
        <f t="shared" si="293"/>
        <v>0.5997719592</v>
      </c>
      <c r="Q156" s="75">
        <f t="shared" si="293"/>
        <v>0.6153895392</v>
      </c>
      <c r="R156" s="75">
        <f t="shared" si="293"/>
        <v>0.6202737337</v>
      </c>
      <c r="S156" s="75">
        <f t="shared" si="293"/>
        <v>0.6504512063</v>
      </c>
      <c r="T156" s="75">
        <f t="shared" si="293"/>
        <v>0.6568913926</v>
      </c>
      <c r="U156" s="75">
        <f t="shared" si="293"/>
        <v>0.6634933449</v>
      </c>
      <c r="V156" s="75">
        <f t="shared" si="293"/>
        <v>0.6591512397</v>
      </c>
      <c r="W156" s="75">
        <f t="shared" si="293"/>
        <v>0.608970917</v>
      </c>
      <c r="X156" s="76">
        <f t="shared" si="293"/>
        <v>0.6107969013</v>
      </c>
      <c r="Y156" s="76">
        <f t="shared" si="293"/>
        <v>0.5970073392</v>
      </c>
      <c r="Z156" s="76">
        <f t="shared" si="293"/>
        <v>0.5640039287</v>
      </c>
      <c r="AA156" s="76">
        <f t="shared" si="293"/>
        <v>0.5767579571</v>
      </c>
      <c r="AB156" s="76">
        <f t="shared" si="293"/>
        <v>0.5913495686</v>
      </c>
      <c r="AC156" s="76">
        <f t="shared" si="293"/>
        <v>0.6064293059</v>
      </c>
      <c r="AD156" s="76">
        <f t="shared" si="293"/>
        <v>0.6001758745</v>
      </c>
      <c r="AE156" s="76">
        <f t="shared" si="293"/>
        <v>0.6140681556</v>
      </c>
      <c r="AF156" s="76">
        <f t="shared" si="293"/>
        <v>0.6242615471</v>
      </c>
      <c r="AG156" s="76">
        <f t="shared" si="293"/>
        <v>0.5900888496</v>
      </c>
      <c r="AH156" s="76">
        <f t="shared" si="293"/>
        <v>0.5475966857</v>
      </c>
      <c r="AI156" s="77">
        <f t="shared" si="285"/>
        <v>0.5657904425</v>
      </c>
      <c r="AJ156" s="77">
        <f t="shared" si="286"/>
        <v>0.5496639048</v>
      </c>
      <c r="AK156" s="77">
        <f t="shared" si="287"/>
        <v>0.5431147337</v>
      </c>
      <c r="AL156" s="78">
        <f t="shared" si="288"/>
        <v>0.5796465132</v>
      </c>
      <c r="AM156" s="79">
        <f t="shared" si="289"/>
        <v>0.5921170413</v>
      </c>
      <c r="AN156" s="79">
        <f t="shared" si="290"/>
        <v>0.5941103318</v>
      </c>
      <c r="AO156" s="79">
        <f t="shared" si="291"/>
        <v>0.5812111354</v>
      </c>
      <c r="AP156" s="79">
        <f t="shared" si="292"/>
        <v>0.5711784271</v>
      </c>
      <c r="AQ156" s="4"/>
      <c r="AR156" s="4"/>
      <c r="AS156" s="60"/>
      <c r="AT156" s="60"/>
      <c r="AU156" s="60"/>
    </row>
    <row r="157">
      <c r="A157" s="38" t="s">
        <v>20</v>
      </c>
      <c r="B157" s="4"/>
      <c r="C157" s="4"/>
      <c r="D157" s="4"/>
      <c r="E157" s="4"/>
      <c r="F157" s="4"/>
      <c r="G157" s="4"/>
      <c r="H157" s="4"/>
      <c r="I157" s="4"/>
      <c r="J157" s="4"/>
      <c r="K157" s="4"/>
      <c r="L157" s="4"/>
      <c r="M157" s="75">
        <f t="shared" ref="M157:AH157" si="294">AVERAGE(H138:M138)</f>
        <v>0.8415995064</v>
      </c>
      <c r="N157" s="75">
        <f t="shared" si="294"/>
        <v>0.8149328397</v>
      </c>
      <c r="O157" s="75">
        <f t="shared" si="294"/>
        <v>0.8167322755</v>
      </c>
      <c r="P157" s="75">
        <f t="shared" si="294"/>
        <v>0.8271777441</v>
      </c>
      <c r="Q157" s="75">
        <f t="shared" si="294"/>
        <v>0.7984139153</v>
      </c>
      <c r="R157" s="75">
        <f t="shared" si="294"/>
        <v>0.8094421849</v>
      </c>
      <c r="S157" s="75">
        <f t="shared" si="294"/>
        <v>0.8186519294</v>
      </c>
      <c r="T157" s="75">
        <f t="shared" si="294"/>
        <v>0.8283010523</v>
      </c>
      <c r="U157" s="75">
        <f t="shared" si="294"/>
        <v>0.851199603</v>
      </c>
      <c r="V157" s="75">
        <f t="shared" si="294"/>
        <v>0.8363186506</v>
      </c>
      <c r="W157" s="75">
        <f t="shared" si="294"/>
        <v>0.8089571232</v>
      </c>
      <c r="X157" s="76">
        <f t="shared" si="294"/>
        <v>0.7711556015</v>
      </c>
      <c r="Y157" s="76">
        <f t="shared" si="294"/>
        <v>0.7647732782</v>
      </c>
      <c r="Z157" s="76">
        <f t="shared" si="294"/>
        <v>0.7297156733</v>
      </c>
      <c r="AA157" s="76">
        <f t="shared" si="294"/>
        <v>0.7317762445</v>
      </c>
      <c r="AB157" s="76">
        <f t="shared" si="294"/>
        <v>0.7505769399</v>
      </c>
      <c r="AC157" s="76">
        <f t="shared" si="294"/>
        <v>0.7691787655</v>
      </c>
      <c r="AD157" s="76">
        <f t="shared" si="294"/>
        <v>0.8047401478</v>
      </c>
      <c r="AE157" s="76">
        <f t="shared" si="294"/>
        <v>0.8043275724</v>
      </c>
      <c r="AF157" s="76">
        <f t="shared" si="294"/>
        <v>0.8201416225</v>
      </c>
      <c r="AG157" s="76">
        <f t="shared" si="294"/>
        <v>0.8044013534</v>
      </c>
      <c r="AH157" s="76">
        <f t="shared" si="294"/>
        <v>0.7830720861</v>
      </c>
      <c r="AI157" s="77">
        <f t="shared" si="285"/>
        <v>0.7920295861</v>
      </c>
      <c r="AJ157" s="77">
        <f t="shared" si="286"/>
        <v>0.7814339913</v>
      </c>
      <c r="AK157" s="77">
        <f t="shared" si="287"/>
        <v>0.7807244903</v>
      </c>
      <c r="AL157" s="78">
        <f t="shared" si="288"/>
        <v>0.7796266947</v>
      </c>
      <c r="AM157" s="79">
        <f t="shared" si="289"/>
        <v>0.7532168886</v>
      </c>
      <c r="AN157" s="79">
        <f t="shared" si="290"/>
        <v>0.7557795618</v>
      </c>
      <c r="AO157" s="79">
        <f t="shared" si="291"/>
        <v>0.7480621218</v>
      </c>
      <c r="AP157" s="79">
        <f t="shared" si="292"/>
        <v>0.7420596684</v>
      </c>
      <c r="AQ157" s="4"/>
      <c r="AR157" s="4"/>
      <c r="AS157" s="60"/>
      <c r="AT157" s="60"/>
      <c r="AU157" s="60"/>
    </row>
    <row r="158">
      <c r="A158" s="39" t="s">
        <v>21</v>
      </c>
      <c r="B158" s="23"/>
      <c r="C158" s="23"/>
      <c r="D158" s="23"/>
      <c r="E158" s="23"/>
      <c r="F158" s="23"/>
      <c r="G158" s="23"/>
      <c r="H158" s="23"/>
      <c r="I158" s="23"/>
      <c r="J158" s="23"/>
      <c r="K158" s="23"/>
      <c r="L158" s="23"/>
      <c r="M158" s="94">
        <f t="shared" ref="M158:AH158" si="295">AVERAGE(H139:M139)</f>
        <v>1</v>
      </c>
      <c r="N158" s="94">
        <f t="shared" si="295"/>
        <v>1</v>
      </c>
      <c r="O158" s="94">
        <f t="shared" si="295"/>
        <v>1</v>
      </c>
      <c r="P158" s="94">
        <f t="shared" si="295"/>
        <v>1</v>
      </c>
      <c r="Q158" s="94">
        <f t="shared" si="295"/>
        <v>1</v>
      </c>
      <c r="R158" s="94">
        <f t="shared" si="295"/>
        <v>1</v>
      </c>
      <c r="S158" s="94">
        <f t="shared" si="295"/>
        <v>1</v>
      </c>
      <c r="T158" s="94">
        <f t="shared" si="295"/>
        <v>1</v>
      </c>
      <c r="U158" s="94">
        <f t="shared" si="295"/>
        <v>1</v>
      </c>
      <c r="V158" s="94">
        <f t="shared" si="295"/>
        <v>1</v>
      </c>
      <c r="W158" s="94">
        <f t="shared" si="295"/>
        <v>1</v>
      </c>
      <c r="X158" s="95">
        <f t="shared" si="295"/>
        <v>1</v>
      </c>
      <c r="Y158" s="95">
        <f t="shared" si="295"/>
        <v>1</v>
      </c>
      <c r="Z158" s="95">
        <f t="shared" si="295"/>
        <v>1</v>
      </c>
      <c r="AA158" s="95">
        <f t="shared" si="295"/>
        <v>1</v>
      </c>
      <c r="AB158" s="95">
        <f t="shared" si="295"/>
        <v>1</v>
      </c>
      <c r="AC158" s="95">
        <f t="shared" si="295"/>
        <v>1</v>
      </c>
      <c r="AD158" s="95">
        <f t="shared" si="295"/>
        <v>1</v>
      </c>
      <c r="AE158" s="95">
        <f t="shared" si="295"/>
        <v>1</v>
      </c>
      <c r="AF158" s="95">
        <f t="shared" si="295"/>
        <v>1</v>
      </c>
      <c r="AG158" s="95">
        <f t="shared" si="295"/>
        <v>1</v>
      </c>
      <c r="AH158" s="96">
        <f t="shared" si="295"/>
        <v>1</v>
      </c>
      <c r="AI158" s="97">
        <f t="shared" si="285"/>
        <v>1</v>
      </c>
      <c r="AJ158" s="176">
        <f t="shared" si="286"/>
        <v>1</v>
      </c>
      <c r="AK158" s="97">
        <f t="shared" si="287"/>
        <v>1</v>
      </c>
      <c r="AL158" s="98">
        <f t="shared" si="288"/>
        <v>1</v>
      </c>
      <c r="AM158" s="99">
        <f t="shared" si="289"/>
        <v>1</v>
      </c>
      <c r="AN158" s="99">
        <f t="shared" si="290"/>
        <v>1</v>
      </c>
      <c r="AO158" s="99">
        <f t="shared" si="291"/>
        <v>1</v>
      </c>
      <c r="AP158" s="99">
        <f t="shared" si="292"/>
        <v>1</v>
      </c>
      <c r="AQ158" s="23"/>
      <c r="AR158" s="23"/>
      <c r="AS158" s="101"/>
      <c r="AT158" s="101"/>
      <c r="AU158" s="101"/>
    </row>
    <row r="159">
      <c r="A159" s="184" t="s">
        <v>22</v>
      </c>
      <c r="B159" s="4"/>
      <c r="C159" s="4"/>
      <c r="D159" s="4"/>
      <c r="E159" s="4"/>
      <c r="F159" s="4"/>
      <c r="G159" s="4"/>
      <c r="H159" s="4"/>
      <c r="I159" s="4"/>
      <c r="J159" s="4"/>
      <c r="K159" s="4"/>
      <c r="L159" s="4"/>
      <c r="M159" s="4"/>
      <c r="N159" s="4"/>
      <c r="O159" s="4"/>
      <c r="P159" s="4"/>
      <c r="Q159" s="4"/>
      <c r="R159" s="4"/>
      <c r="S159" s="4"/>
      <c r="T159" s="4"/>
      <c r="U159" s="4"/>
      <c r="V159" s="4"/>
      <c r="W159" s="4"/>
      <c r="X159" s="116"/>
      <c r="Y159" s="116"/>
      <c r="Z159" s="116"/>
      <c r="AA159" s="116"/>
      <c r="AB159" s="116"/>
      <c r="AC159" s="116"/>
      <c r="AD159" s="116"/>
      <c r="AE159" s="116"/>
      <c r="AF159" s="116"/>
      <c r="AG159" s="116"/>
      <c r="AH159" s="116"/>
      <c r="AI159" s="117"/>
      <c r="AJ159" s="117"/>
      <c r="AK159" s="117"/>
      <c r="AL159" s="118"/>
      <c r="AM159" s="119"/>
      <c r="AN159" s="119"/>
      <c r="AO159" s="119"/>
      <c r="AP159" s="119"/>
      <c r="AQ159" s="4"/>
      <c r="AR159" s="4"/>
      <c r="AS159" s="60"/>
      <c r="AT159" s="60"/>
      <c r="AU159" s="60"/>
    </row>
    <row r="160">
      <c r="A160" s="19" t="s">
        <v>17</v>
      </c>
      <c r="B160" s="4"/>
      <c r="C160" s="4"/>
      <c r="D160" s="4"/>
      <c r="E160" s="4"/>
      <c r="F160" s="4"/>
      <c r="G160" s="4"/>
      <c r="H160" s="4"/>
      <c r="I160" s="4"/>
      <c r="J160" s="4"/>
      <c r="K160" s="4"/>
      <c r="L160" s="4"/>
      <c r="M160" s="75">
        <f t="shared" ref="M160:AH160" si="296">AVERAGE(H141:M141)</f>
        <v>0.01093513159</v>
      </c>
      <c r="N160" s="75">
        <f t="shared" si="296"/>
        <v>0.01180653923</v>
      </c>
      <c r="O160" s="75">
        <f t="shared" si="296"/>
        <v>0.01305539375</v>
      </c>
      <c r="P160" s="75">
        <f t="shared" si="296"/>
        <v>0.01257882712</v>
      </c>
      <c r="Q160" s="75">
        <f t="shared" si="296"/>
        <v>0.01334358434</v>
      </c>
      <c r="R160" s="75">
        <f t="shared" si="296"/>
        <v>0.01436045073</v>
      </c>
      <c r="S160" s="75">
        <f t="shared" si="296"/>
        <v>0.01581263951</v>
      </c>
      <c r="T160" s="75">
        <f t="shared" si="296"/>
        <v>0.01634253978</v>
      </c>
      <c r="U160" s="75">
        <f t="shared" si="296"/>
        <v>0.01935938409</v>
      </c>
      <c r="V160" s="75">
        <f t="shared" si="296"/>
        <v>0.02115076878</v>
      </c>
      <c r="W160" s="75">
        <f t="shared" si="296"/>
        <v>0.02041785655</v>
      </c>
      <c r="X160" s="76">
        <f t="shared" si="296"/>
        <v>0.01998859115</v>
      </c>
      <c r="Y160" s="76">
        <f t="shared" si="296"/>
        <v>0.0204382779</v>
      </c>
      <c r="Z160" s="76">
        <f t="shared" si="296"/>
        <v>0.02072580686</v>
      </c>
      <c r="AA160" s="76">
        <f t="shared" si="296"/>
        <v>0.01823494237</v>
      </c>
      <c r="AB160" s="76">
        <f t="shared" si="296"/>
        <v>0.01754778207</v>
      </c>
      <c r="AC160" s="76">
        <f t="shared" si="296"/>
        <v>0.0204228823</v>
      </c>
      <c r="AD160" s="76">
        <f t="shared" si="296"/>
        <v>0.02069947375</v>
      </c>
      <c r="AE160" s="76">
        <f t="shared" si="296"/>
        <v>0.02681121829</v>
      </c>
      <c r="AF160" s="76">
        <f t="shared" si="296"/>
        <v>0.02900834733</v>
      </c>
      <c r="AG160" s="76">
        <f t="shared" si="296"/>
        <v>0.03018034521</v>
      </c>
      <c r="AH160" s="76">
        <f t="shared" si="296"/>
        <v>0.03367674416</v>
      </c>
      <c r="AI160" s="77">
        <f t="shared" ref="AI160:AI164" si="298">AVERAGE(AB141:AI141)</f>
        <v>0.03018034521</v>
      </c>
      <c r="AJ160" s="77">
        <f t="shared" ref="AJ160:AJ164" si="299">AVERAGE(AC141:AG141,AJ141)</f>
        <v>0.03367674416</v>
      </c>
      <c r="AK160" s="77">
        <f t="shared" ref="AK160:AK164" si="300">AVERAGE(AD141:AK141)</f>
        <v>0.03758594787</v>
      </c>
      <c r="AL160" s="78">
        <f t="shared" ref="AL160:AL164" si="301">AVERAGE(S141:AL141)</f>
        <v>0.02286045852</v>
      </c>
      <c r="AM160" s="79">
        <f t="shared" ref="AM160:AM164" si="302">AVERAGE(T141:X141,AM141)</f>
        <v>0.02031014311</v>
      </c>
      <c r="AN160" s="79">
        <f t="shared" ref="AN160:AN164" si="303">AVERAGE(T141:X141,AM141,AN141)</f>
        <v>0.02014933911</v>
      </c>
      <c r="AO160" s="79">
        <f t="shared" ref="AO160:AO164" si="304">AVERAGE(T141:X141,AM141,AN141,AO141)</f>
        <v>0.01920404177</v>
      </c>
      <c r="AP160" s="79">
        <f t="shared" ref="AP160:AP164" si="305">AVERAGE(T141:X141,AM141,AN141,AO141,AP141)</f>
        <v>0.0184688105</v>
      </c>
      <c r="AQ160" s="4"/>
      <c r="AR160" s="4"/>
      <c r="AS160" s="60"/>
      <c r="AT160" s="60"/>
      <c r="AU160" s="60"/>
    </row>
    <row r="161">
      <c r="A161" s="180" t="s">
        <v>18</v>
      </c>
      <c r="B161" s="4"/>
      <c r="C161" s="4"/>
      <c r="D161" s="4"/>
      <c r="E161" s="4"/>
      <c r="F161" s="4"/>
      <c r="G161" s="4"/>
      <c r="H161" s="4"/>
      <c r="I161" s="4"/>
      <c r="J161" s="4"/>
      <c r="K161" s="4"/>
      <c r="L161" s="4"/>
      <c r="M161" s="75">
        <f t="shared" ref="M161:AH161" si="297">AVERAGE(H142:M142)</f>
        <v>0.1736889651</v>
      </c>
      <c r="N161" s="75">
        <f t="shared" si="297"/>
        <v>0.1894355317</v>
      </c>
      <c r="O161" s="75">
        <f t="shared" si="297"/>
        <v>0.2059410982</v>
      </c>
      <c r="P161" s="75">
        <f t="shared" si="297"/>
        <v>0.2120995398</v>
      </c>
      <c r="Q161" s="75">
        <f t="shared" si="297"/>
        <v>0.2243045484</v>
      </c>
      <c r="R161" s="75">
        <f t="shared" si="297"/>
        <v>0.2353413352</v>
      </c>
      <c r="S161" s="75">
        <f t="shared" si="297"/>
        <v>0.2562505618</v>
      </c>
      <c r="T161" s="75">
        <f t="shared" si="297"/>
        <v>0.2589247484</v>
      </c>
      <c r="U161" s="75">
        <f t="shared" si="297"/>
        <v>0.2668420295</v>
      </c>
      <c r="V161" s="75">
        <f t="shared" si="297"/>
        <v>0.2786516807</v>
      </c>
      <c r="W161" s="75">
        <f t="shared" si="297"/>
        <v>0.2739151891</v>
      </c>
      <c r="X161" s="76">
        <f t="shared" si="297"/>
        <v>0.2791272083</v>
      </c>
      <c r="Y161" s="76">
        <f t="shared" si="297"/>
        <v>0.3044690941</v>
      </c>
      <c r="Z161" s="76">
        <f t="shared" si="297"/>
        <v>0.3131205275</v>
      </c>
      <c r="AA161" s="76">
        <f t="shared" si="297"/>
        <v>0.3158190709</v>
      </c>
      <c r="AB161" s="76">
        <f t="shared" si="297"/>
        <v>0.329234926</v>
      </c>
      <c r="AC161" s="76">
        <f t="shared" si="297"/>
        <v>0.3601581021</v>
      </c>
      <c r="AD161" s="76">
        <f t="shared" si="297"/>
        <v>0.3520892685</v>
      </c>
      <c r="AE161" s="76">
        <f t="shared" si="297"/>
        <v>0.3464747856</v>
      </c>
      <c r="AF161" s="76">
        <f t="shared" si="297"/>
        <v>0.3545832038</v>
      </c>
      <c r="AG161" s="76">
        <f t="shared" si="297"/>
        <v>0.3424727336</v>
      </c>
      <c r="AH161" s="76">
        <f t="shared" si="297"/>
        <v>0.3312273413</v>
      </c>
      <c r="AI161" s="77">
        <f t="shared" si="298"/>
        <v>0.3449766288</v>
      </c>
      <c r="AJ161" s="77">
        <f t="shared" si="299"/>
        <v>0.3383561178</v>
      </c>
      <c r="AK161" s="77">
        <f t="shared" si="300"/>
        <v>0.3433868562</v>
      </c>
      <c r="AL161" s="78">
        <f t="shared" si="301"/>
        <v>0.3243020952</v>
      </c>
      <c r="AM161" s="79">
        <f t="shared" si="302"/>
        <v>0.2764876987</v>
      </c>
      <c r="AN161" s="79">
        <f t="shared" si="303"/>
        <v>0.2762112435</v>
      </c>
      <c r="AO161" s="79">
        <f t="shared" si="304"/>
        <v>0.2667034357</v>
      </c>
      <c r="AP161" s="79">
        <f t="shared" si="305"/>
        <v>0.2593084742</v>
      </c>
      <c r="AQ161" s="4"/>
      <c r="AR161" s="4"/>
      <c r="AS161" s="60"/>
      <c r="AT161" s="60"/>
      <c r="AU161" s="60"/>
    </row>
    <row r="162">
      <c r="A162" s="38" t="s">
        <v>19</v>
      </c>
      <c r="B162" s="4"/>
      <c r="C162" s="4"/>
      <c r="D162" s="4"/>
      <c r="E162" s="4"/>
      <c r="F162" s="4"/>
      <c r="G162" s="4"/>
      <c r="H162" s="4"/>
      <c r="I162" s="4"/>
      <c r="J162" s="4"/>
      <c r="K162" s="4"/>
      <c r="L162" s="4"/>
      <c r="M162" s="75">
        <f t="shared" ref="M162:AH162" si="306">AVERAGE(H143:M143)</f>
        <v>0.5534271704</v>
      </c>
      <c r="N162" s="75">
        <f t="shared" si="306"/>
        <v>0.5903439573</v>
      </c>
      <c r="O162" s="75">
        <f t="shared" si="306"/>
        <v>0.6184806033</v>
      </c>
      <c r="P162" s="75">
        <f t="shared" si="306"/>
        <v>0.6493243004</v>
      </c>
      <c r="Q162" s="75">
        <f t="shared" si="306"/>
        <v>0.635576402</v>
      </c>
      <c r="R162" s="75">
        <f t="shared" si="306"/>
        <v>0.6450016762</v>
      </c>
      <c r="S162" s="75">
        <f t="shared" si="306"/>
        <v>0.6622802694</v>
      </c>
      <c r="T162" s="75">
        <f t="shared" si="306"/>
        <v>0.6546485758</v>
      </c>
      <c r="U162" s="75">
        <f t="shared" si="306"/>
        <v>0.6479270635</v>
      </c>
      <c r="V162" s="75">
        <f t="shared" si="306"/>
        <v>0.6448260094</v>
      </c>
      <c r="W162" s="75">
        <f t="shared" si="306"/>
        <v>0.6300053491</v>
      </c>
      <c r="X162" s="76">
        <f t="shared" si="306"/>
        <v>0.6083449207</v>
      </c>
      <c r="Y162" s="76">
        <f t="shared" si="306"/>
        <v>0.5941533688</v>
      </c>
      <c r="Z162" s="76">
        <f t="shared" si="306"/>
        <v>0.5764285955</v>
      </c>
      <c r="AA162" s="76">
        <f t="shared" si="306"/>
        <v>0.5837612007</v>
      </c>
      <c r="AB162" s="76">
        <f t="shared" si="306"/>
        <v>0.578819773</v>
      </c>
      <c r="AC162" s="76">
        <f t="shared" si="306"/>
        <v>0.5877248842</v>
      </c>
      <c r="AD162" s="76">
        <f t="shared" si="306"/>
        <v>0.5923464192</v>
      </c>
      <c r="AE162" s="76">
        <f t="shared" si="306"/>
        <v>0.5946247003</v>
      </c>
      <c r="AF162" s="76">
        <f t="shared" si="306"/>
        <v>0.6368554414</v>
      </c>
      <c r="AG162" s="76">
        <f t="shared" si="306"/>
        <v>0.6161403733</v>
      </c>
      <c r="AH162" s="76">
        <f t="shared" si="306"/>
        <v>0.6003520439</v>
      </c>
      <c r="AI162" s="77">
        <f t="shared" si="298"/>
        <v>0.6265341518</v>
      </c>
      <c r="AJ162" s="77">
        <f t="shared" si="299"/>
        <v>0.6144468815</v>
      </c>
      <c r="AK162" s="77">
        <f t="shared" si="300"/>
        <v>0.6461409359</v>
      </c>
      <c r="AL162" s="78">
        <f t="shared" si="301"/>
        <v>0.6201428935</v>
      </c>
      <c r="AM162" s="79">
        <f t="shared" si="302"/>
        <v>0.5869684925</v>
      </c>
      <c r="AN162" s="79">
        <f t="shared" si="303"/>
        <v>0.5893635353</v>
      </c>
      <c r="AO162" s="79">
        <f t="shared" si="304"/>
        <v>0.5768211398</v>
      </c>
      <c r="AP162" s="79">
        <f t="shared" si="305"/>
        <v>0.5670659433</v>
      </c>
      <c r="AQ162" s="4"/>
      <c r="AR162" s="4"/>
      <c r="AS162" s="60"/>
      <c r="AT162" s="60"/>
      <c r="AU162" s="60"/>
    </row>
    <row r="163">
      <c r="A163" s="38" t="s">
        <v>20</v>
      </c>
      <c r="B163" s="4"/>
      <c r="C163" s="4"/>
      <c r="D163" s="4"/>
      <c r="E163" s="4"/>
      <c r="F163" s="4"/>
      <c r="G163" s="4"/>
      <c r="H163" s="4"/>
      <c r="I163" s="4"/>
      <c r="J163" s="4"/>
      <c r="K163" s="4"/>
      <c r="L163" s="4"/>
      <c r="M163" s="75">
        <f t="shared" ref="M163:AH163" si="307">AVERAGE(H144:M144)</f>
        <v>0.7981548454</v>
      </c>
      <c r="N163" s="75">
        <f t="shared" si="307"/>
        <v>0.8380099179</v>
      </c>
      <c r="O163" s="75">
        <f t="shared" si="307"/>
        <v>0.8346455287</v>
      </c>
      <c r="P163" s="75">
        <f t="shared" si="307"/>
        <v>0.8563121953</v>
      </c>
      <c r="Q163" s="75">
        <f t="shared" si="307"/>
        <v>0.8458048694</v>
      </c>
      <c r="R163" s="75">
        <f t="shared" si="307"/>
        <v>0.8450649353</v>
      </c>
      <c r="S163" s="75">
        <f t="shared" si="307"/>
        <v>0.8370138938</v>
      </c>
      <c r="T163" s="75">
        <f t="shared" si="307"/>
        <v>0.830212825</v>
      </c>
      <c r="U163" s="75">
        <f t="shared" si="307"/>
        <v>0.8329667136</v>
      </c>
      <c r="V163" s="75">
        <f t="shared" si="307"/>
        <v>0.8336005165</v>
      </c>
      <c r="W163" s="75">
        <f t="shared" si="307"/>
        <v>0.8185941567</v>
      </c>
      <c r="X163" s="76">
        <f t="shared" si="307"/>
        <v>0.8023876037</v>
      </c>
      <c r="Y163" s="76">
        <f t="shared" si="307"/>
        <v>0.7999806516</v>
      </c>
      <c r="Z163" s="76">
        <f t="shared" si="307"/>
        <v>0.7845747879</v>
      </c>
      <c r="AA163" s="76">
        <f t="shared" si="307"/>
        <v>0.7894170874</v>
      </c>
      <c r="AB163" s="76">
        <f t="shared" si="307"/>
        <v>0.7842955011</v>
      </c>
      <c r="AC163" s="76">
        <f t="shared" si="307"/>
        <v>0.793419223</v>
      </c>
      <c r="AD163" s="76">
        <f t="shared" si="307"/>
        <v>0.8068917028</v>
      </c>
      <c r="AE163" s="76">
        <f t="shared" si="307"/>
        <v>0.7960590138</v>
      </c>
      <c r="AF163" s="76">
        <f t="shared" si="307"/>
        <v>0.8380333882</v>
      </c>
      <c r="AG163" s="76">
        <f t="shared" si="307"/>
        <v>0.8212849092</v>
      </c>
      <c r="AH163" s="76">
        <f t="shared" si="307"/>
        <v>0.8198976623</v>
      </c>
      <c r="AI163" s="77">
        <f t="shared" si="298"/>
        <v>0.8340574091</v>
      </c>
      <c r="AJ163" s="77">
        <f t="shared" si="299"/>
        <v>0.8207726928</v>
      </c>
      <c r="AK163" s="77">
        <f t="shared" si="300"/>
        <v>0.844777703</v>
      </c>
      <c r="AL163" s="78">
        <f t="shared" si="301"/>
        <v>0.8193596966</v>
      </c>
      <c r="AM163" s="79">
        <f t="shared" si="302"/>
        <v>0.7848131875</v>
      </c>
      <c r="AN163" s="79">
        <f t="shared" si="303"/>
        <v>0.7873238184</v>
      </c>
      <c r="AO163" s="79">
        <f t="shared" si="304"/>
        <v>0.7791769465</v>
      </c>
      <c r="AP163" s="79">
        <f t="shared" si="305"/>
        <v>0.7728404906</v>
      </c>
      <c r="AQ163" s="4"/>
      <c r="AR163" s="4"/>
      <c r="AS163" s="60"/>
      <c r="AT163" s="60"/>
      <c r="AU163" s="60"/>
    </row>
    <row r="164">
      <c r="A164" s="39" t="s">
        <v>21</v>
      </c>
      <c r="B164" s="23"/>
      <c r="C164" s="23"/>
      <c r="D164" s="23"/>
      <c r="E164" s="23"/>
      <c r="F164" s="23"/>
      <c r="G164" s="23"/>
      <c r="H164" s="23"/>
      <c r="I164" s="23"/>
      <c r="J164" s="23"/>
      <c r="K164" s="23"/>
      <c r="L164" s="23"/>
      <c r="M164" s="94">
        <f t="shared" ref="M164:AH164" si="308">AVERAGE(H145:M145)</f>
        <v>1</v>
      </c>
      <c r="N164" s="94">
        <f t="shared" si="308"/>
        <v>1</v>
      </c>
      <c r="O164" s="94">
        <f t="shared" si="308"/>
        <v>1</v>
      </c>
      <c r="P164" s="94">
        <f t="shared" si="308"/>
        <v>1</v>
      </c>
      <c r="Q164" s="94">
        <f t="shared" si="308"/>
        <v>1</v>
      </c>
      <c r="R164" s="94">
        <f t="shared" si="308"/>
        <v>1</v>
      </c>
      <c r="S164" s="94">
        <f t="shared" si="308"/>
        <v>1</v>
      </c>
      <c r="T164" s="94">
        <f t="shared" si="308"/>
        <v>1</v>
      </c>
      <c r="U164" s="94">
        <f t="shared" si="308"/>
        <v>1</v>
      </c>
      <c r="V164" s="94">
        <f t="shared" si="308"/>
        <v>1</v>
      </c>
      <c r="W164" s="94">
        <f t="shared" si="308"/>
        <v>1</v>
      </c>
      <c r="X164" s="95">
        <f t="shared" si="308"/>
        <v>1</v>
      </c>
      <c r="Y164" s="95">
        <f t="shared" si="308"/>
        <v>1</v>
      </c>
      <c r="Z164" s="95">
        <f t="shared" si="308"/>
        <v>1</v>
      </c>
      <c r="AA164" s="95">
        <f t="shared" si="308"/>
        <v>1</v>
      </c>
      <c r="AB164" s="95">
        <f t="shared" si="308"/>
        <v>1</v>
      </c>
      <c r="AC164" s="95">
        <f t="shared" si="308"/>
        <v>1</v>
      </c>
      <c r="AD164" s="95">
        <f t="shared" si="308"/>
        <v>1</v>
      </c>
      <c r="AE164" s="95">
        <f t="shared" si="308"/>
        <v>1</v>
      </c>
      <c r="AF164" s="95">
        <f t="shared" si="308"/>
        <v>1</v>
      </c>
      <c r="AG164" s="95">
        <f t="shared" si="308"/>
        <v>1</v>
      </c>
      <c r="AH164" s="96">
        <f t="shared" si="308"/>
        <v>1</v>
      </c>
      <c r="AI164" s="97">
        <f t="shared" si="298"/>
        <v>1</v>
      </c>
      <c r="AJ164" s="176">
        <f t="shared" si="299"/>
        <v>1</v>
      </c>
      <c r="AK164" s="97">
        <f t="shared" si="300"/>
        <v>1</v>
      </c>
      <c r="AL164" s="98">
        <f t="shared" si="301"/>
        <v>1</v>
      </c>
      <c r="AM164" s="99">
        <f t="shared" si="302"/>
        <v>1</v>
      </c>
      <c r="AN164" s="99">
        <f t="shared" si="303"/>
        <v>1</v>
      </c>
      <c r="AO164" s="99">
        <f t="shared" si="304"/>
        <v>1</v>
      </c>
      <c r="AP164" s="99">
        <f t="shared" si="305"/>
        <v>1</v>
      </c>
      <c r="AQ164" s="23"/>
      <c r="AR164" s="23"/>
      <c r="AS164" s="101"/>
      <c r="AT164" s="101"/>
      <c r="AU164" s="101"/>
    </row>
    <row r="165">
      <c r="A165" s="184" t="s">
        <v>88</v>
      </c>
      <c r="B165" s="4"/>
      <c r="C165" s="4"/>
      <c r="D165" s="4"/>
      <c r="E165" s="4"/>
      <c r="F165" s="4"/>
      <c r="G165" s="4"/>
      <c r="H165" s="4"/>
      <c r="I165" s="4"/>
      <c r="J165" s="4"/>
      <c r="K165" s="4"/>
      <c r="L165" s="4"/>
      <c r="M165" s="4"/>
      <c r="N165" s="4"/>
      <c r="O165" s="4"/>
      <c r="P165" s="4"/>
      <c r="Q165" s="4"/>
      <c r="R165" s="4"/>
      <c r="S165" s="4"/>
      <c r="T165" s="4"/>
      <c r="U165" s="4"/>
      <c r="V165" s="4"/>
      <c r="W165" s="4"/>
      <c r="X165" s="116"/>
      <c r="Y165" s="116"/>
      <c r="Z165" s="116"/>
      <c r="AA165" s="116"/>
      <c r="AB165" s="116"/>
      <c r="AC165" s="116"/>
      <c r="AD165" s="116"/>
      <c r="AE165" s="116"/>
      <c r="AF165" s="116"/>
      <c r="AG165" s="116"/>
      <c r="AH165" s="116"/>
      <c r="AI165" s="117"/>
      <c r="AJ165" s="117"/>
      <c r="AK165" s="117"/>
      <c r="AL165" s="118"/>
      <c r="AM165" s="119"/>
      <c r="AN165" s="119"/>
      <c r="AO165" s="119"/>
      <c r="AP165" s="119"/>
      <c r="AQ165" s="4"/>
      <c r="AR165" s="4"/>
      <c r="AS165" s="60"/>
      <c r="AT165" s="60"/>
      <c r="AU165" s="60"/>
    </row>
    <row r="166">
      <c r="A166" s="19" t="s">
        <v>17</v>
      </c>
      <c r="B166" s="4"/>
      <c r="C166" s="4"/>
      <c r="D166" s="4"/>
      <c r="E166" s="4"/>
      <c r="F166" s="4"/>
      <c r="G166" s="4"/>
      <c r="H166" s="4"/>
      <c r="I166" s="4"/>
      <c r="J166" s="4"/>
      <c r="K166" s="4"/>
      <c r="L166" s="4"/>
      <c r="M166" s="75">
        <f t="shared" ref="M166:AH166" si="309">AVERAGE(H147:M147)</f>
        <v>0.01384529611</v>
      </c>
      <c r="N166" s="75">
        <f t="shared" si="309"/>
        <v>0.01335214299</v>
      </c>
      <c r="O166" s="75">
        <f t="shared" si="309"/>
        <v>0.01489010974</v>
      </c>
      <c r="P166" s="75">
        <f t="shared" si="309"/>
        <v>0.01391601425</v>
      </c>
      <c r="Q166" s="75">
        <f t="shared" si="309"/>
        <v>0.01479614207</v>
      </c>
      <c r="R166" s="75">
        <f t="shared" si="309"/>
        <v>0.01581272493</v>
      </c>
      <c r="S166" s="75">
        <f t="shared" si="309"/>
        <v>0.01732646681</v>
      </c>
      <c r="T166" s="75">
        <f t="shared" si="309"/>
        <v>0.01779311989</v>
      </c>
      <c r="U166" s="75">
        <f t="shared" si="309"/>
        <v>0.02062373675</v>
      </c>
      <c r="V166" s="75">
        <f t="shared" si="309"/>
        <v>0.02267180522</v>
      </c>
      <c r="W166" s="75">
        <f t="shared" si="309"/>
        <v>0.02161410544</v>
      </c>
      <c r="X166" s="76">
        <f t="shared" si="309"/>
        <v>0.02124019089</v>
      </c>
      <c r="Y166" s="76">
        <f t="shared" si="309"/>
        <v>0.02161943516</v>
      </c>
      <c r="Z166" s="76">
        <f t="shared" si="309"/>
        <v>0.02184536008</v>
      </c>
      <c r="AA166" s="76">
        <f t="shared" si="309"/>
        <v>0.0195316779</v>
      </c>
      <c r="AB166" s="76">
        <f t="shared" si="309"/>
        <v>0.01847160809</v>
      </c>
      <c r="AC166" s="76">
        <f t="shared" si="309"/>
        <v>0.02140756388</v>
      </c>
      <c r="AD166" s="76">
        <f t="shared" si="309"/>
        <v>0.02152249725</v>
      </c>
      <c r="AE166" s="76">
        <f t="shared" si="309"/>
        <v>0.02714098617</v>
      </c>
      <c r="AF166" s="76">
        <f t="shared" si="309"/>
        <v>0.02938703984</v>
      </c>
      <c r="AG166" s="76">
        <f t="shared" si="309"/>
        <v>0.0301566809</v>
      </c>
      <c r="AH166" s="76">
        <f t="shared" si="309"/>
        <v>0.03341396104</v>
      </c>
      <c r="AI166" s="77">
        <f t="shared" ref="AI166:AI170" si="311">AVERAGE(AB147:AI147)</f>
        <v>0.0301566809</v>
      </c>
      <c r="AJ166" s="77">
        <f t="shared" ref="AJ166:AJ170" si="312">AVERAGE(AC147:AG147,AJ147)</f>
        <v>0.03341396104</v>
      </c>
      <c r="AK166" s="77">
        <f t="shared" ref="AK166:AK170" si="313">AVERAGE(AD147:AK147)</f>
        <v>0.03699974785</v>
      </c>
      <c r="AL166" s="78">
        <f t="shared" ref="AL166:AL170" si="314">AVERAGE(S147:AL147)</f>
        <v>0.02366260276</v>
      </c>
      <c r="AM166" s="79">
        <f t="shared" ref="AM166:AM170" si="315">AVERAGE(T147:X147,AM147)</f>
        <v>0.02155026698</v>
      </c>
      <c r="AN166" s="79">
        <f t="shared" ref="AN166:AN170" si="316">AVERAGE(T147:X147,AM147,AN147)</f>
        <v>0.02134911987</v>
      </c>
      <c r="AO166" s="79">
        <f t="shared" ref="AO166:AO170" si="317">AVERAGE(T147:X147,AM147,AN147,AO147)</f>
        <v>0.02032618336</v>
      </c>
      <c r="AP166" s="79">
        <f t="shared" ref="AP166:AP170" si="318">AVERAGE(T147:X147,AM147,AN147,AO147,AP147)</f>
        <v>0.01952981559</v>
      </c>
      <c r="AQ166" s="4"/>
      <c r="AR166" s="4"/>
      <c r="AS166" s="60"/>
      <c r="AT166" s="60"/>
      <c r="AU166" s="60"/>
    </row>
    <row r="167">
      <c r="A167" s="180" t="s">
        <v>18</v>
      </c>
      <c r="B167" s="4"/>
      <c r="C167" s="4"/>
      <c r="D167" s="4"/>
      <c r="E167" s="4"/>
      <c r="F167" s="4"/>
      <c r="G167" s="4"/>
      <c r="H167" s="4"/>
      <c r="I167" s="4"/>
      <c r="J167" s="4"/>
      <c r="K167" s="4"/>
      <c r="L167" s="4"/>
      <c r="M167" s="75">
        <f t="shared" ref="M167:AH167" si="310">AVERAGE(H148:M148)</f>
        <v>0.2021721878</v>
      </c>
      <c r="N167" s="75">
        <f t="shared" si="310"/>
        <v>0.2028199324</v>
      </c>
      <c r="O167" s="75">
        <f t="shared" si="310"/>
        <v>0.2220181336</v>
      </c>
      <c r="P167" s="75">
        <f t="shared" si="310"/>
        <v>0.2244443133</v>
      </c>
      <c r="Q167" s="75">
        <f t="shared" si="310"/>
        <v>0.2383597719</v>
      </c>
      <c r="R167" s="75">
        <f t="shared" si="310"/>
        <v>0.2483623001</v>
      </c>
      <c r="S167" s="75">
        <f t="shared" si="310"/>
        <v>0.2701628423</v>
      </c>
      <c r="T167" s="75">
        <f t="shared" si="310"/>
        <v>0.2727585869</v>
      </c>
      <c r="U167" s="75">
        <f t="shared" si="310"/>
        <v>0.2788604129</v>
      </c>
      <c r="V167" s="75">
        <f t="shared" si="310"/>
        <v>0.289911883</v>
      </c>
      <c r="W167" s="75">
        <f t="shared" si="310"/>
        <v>0.2806974356</v>
      </c>
      <c r="X167" s="76">
        <f t="shared" si="310"/>
        <v>0.2861689198</v>
      </c>
      <c r="Y167" s="76">
        <f t="shared" si="310"/>
        <v>0.3086840537</v>
      </c>
      <c r="Z167" s="76">
        <f t="shared" si="310"/>
        <v>0.3156150297</v>
      </c>
      <c r="AA167" s="76">
        <f t="shared" si="310"/>
        <v>0.3202834049</v>
      </c>
      <c r="AB167" s="76">
        <f t="shared" si="310"/>
        <v>0.3327327047</v>
      </c>
      <c r="AC167" s="76">
        <f t="shared" si="310"/>
        <v>0.3643884054</v>
      </c>
      <c r="AD167" s="76">
        <f t="shared" si="310"/>
        <v>0.3547501048</v>
      </c>
      <c r="AE167" s="76">
        <f t="shared" si="310"/>
        <v>0.3493845002</v>
      </c>
      <c r="AF167" s="76">
        <f t="shared" si="310"/>
        <v>0.3557738483</v>
      </c>
      <c r="AG167" s="76">
        <f t="shared" si="310"/>
        <v>0.3413478675</v>
      </c>
      <c r="AH167" s="76">
        <f t="shared" si="310"/>
        <v>0.328080882</v>
      </c>
      <c r="AI167" s="77">
        <f t="shared" si="311"/>
        <v>0.3425343602</v>
      </c>
      <c r="AJ167" s="77">
        <f t="shared" si="312"/>
        <v>0.328080882</v>
      </c>
      <c r="AK167" s="77">
        <f t="shared" si="313"/>
        <v>0.3267508636</v>
      </c>
      <c r="AL167" s="78">
        <f t="shared" si="314"/>
        <v>0.3204673714</v>
      </c>
      <c r="AM167" s="79">
        <f t="shared" si="315"/>
        <v>0.282114464</v>
      </c>
      <c r="AN167" s="79">
        <f t="shared" si="316"/>
        <v>0.2817644125</v>
      </c>
      <c r="AO167" s="79">
        <f t="shared" si="317"/>
        <v>0.2719627209</v>
      </c>
      <c r="AP167" s="79">
        <f t="shared" si="318"/>
        <v>0.2643535585</v>
      </c>
      <c r="AQ167" s="4"/>
      <c r="AR167" s="4"/>
      <c r="AS167" s="60"/>
      <c r="AT167" s="60"/>
      <c r="AU167" s="60"/>
    </row>
    <row r="168">
      <c r="A168" s="38" t="s">
        <v>19</v>
      </c>
      <c r="B168" s="4"/>
      <c r="C168" s="4"/>
      <c r="D168" s="4"/>
      <c r="E168" s="4"/>
      <c r="F168" s="4"/>
      <c r="G168" s="4"/>
      <c r="H168" s="4"/>
      <c r="I168" s="4"/>
      <c r="J168" s="4"/>
      <c r="K168" s="4"/>
      <c r="L168" s="4"/>
      <c r="M168" s="75">
        <f t="shared" ref="M168:AH168" si="319">AVERAGE(H149:M149)</f>
        <v>0.595681657</v>
      </c>
      <c r="N168" s="75">
        <f t="shared" si="319"/>
        <v>0.5854647688</v>
      </c>
      <c r="O168" s="75">
        <f t="shared" si="319"/>
        <v>0.614510598</v>
      </c>
      <c r="P168" s="75">
        <f t="shared" si="319"/>
        <v>0.6381993884</v>
      </c>
      <c r="Q168" s="75">
        <f t="shared" si="319"/>
        <v>0.6300127833</v>
      </c>
      <c r="R168" s="75">
        <f t="shared" si="319"/>
        <v>0.6395736921</v>
      </c>
      <c r="S168" s="75">
        <f t="shared" si="319"/>
        <v>0.6601476023</v>
      </c>
      <c r="T168" s="75">
        <f t="shared" si="319"/>
        <v>0.6565999084</v>
      </c>
      <c r="U168" s="75">
        <f t="shared" si="319"/>
        <v>0.6524443081</v>
      </c>
      <c r="V168" s="75">
        <f t="shared" si="319"/>
        <v>0.6490235409</v>
      </c>
      <c r="W168" s="75">
        <f t="shared" si="319"/>
        <v>0.6281244487</v>
      </c>
      <c r="X168" s="76">
        <f t="shared" si="319"/>
        <v>0.6084423965</v>
      </c>
      <c r="Y168" s="76">
        <f t="shared" si="319"/>
        <v>0.5941891983</v>
      </c>
      <c r="Z168" s="76">
        <f t="shared" si="319"/>
        <v>0.5744064481</v>
      </c>
      <c r="AA168" s="76">
        <f t="shared" si="319"/>
        <v>0.5819662742</v>
      </c>
      <c r="AB168" s="76">
        <f t="shared" si="319"/>
        <v>0.5794868601</v>
      </c>
      <c r="AC168" s="76">
        <f t="shared" si="319"/>
        <v>0.58918029</v>
      </c>
      <c r="AD168" s="76">
        <f t="shared" si="319"/>
        <v>0.5922995727</v>
      </c>
      <c r="AE168" s="76">
        <f t="shared" si="319"/>
        <v>0.5959008169</v>
      </c>
      <c r="AF168" s="76">
        <f t="shared" si="319"/>
        <v>0.6348276542</v>
      </c>
      <c r="AG168" s="76">
        <f t="shared" si="319"/>
        <v>0.6129277937</v>
      </c>
      <c r="AH168" s="76">
        <f t="shared" si="319"/>
        <v>0.5946877278</v>
      </c>
      <c r="AI168" s="77">
        <f t="shared" si="311"/>
        <v>0.6213833423</v>
      </c>
      <c r="AJ168" s="77">
        <f t="shared" si="312"/>
        <v>0.6086536351</v>
      </c>
      <c r="AK168" s="77">
        <f t="shared" si="313"/>
        <v>0.6338452834</v>
      </c>
      <c r="AL168" s="78">
        <f t="shared" si="314"/>
        <v>0.6137739389</v>
      </c>
      <c r="AM168" s="79">
        <f t="shared" si="315"/>
        <v>0.5873322063</v>
      </c>
      <c r="AN168" s="79">
        <f t="shared" si="316"/>
        <v>0.5897485167</v>
      </c>
      <c r="AO168" s="79">
        <f t="shared" si="317"/>
        <v>0.5770937858</v>
      </c>
      <c r="AP168" s="79">
        <f t="shared" si="318"/>
        <v>0.5673211674</v>
      </c>
      <c r="AQ168" s="4"/>
      <c r="AR168" s="4"/>
      <c r="AS168" s="60"/>
      <c r="AT168" s="60"/>
      <c r="AU168" s="60"/>
    </row>
    <row r="169">
      <c r="A169" s="38" t="s">
        <v>20</v>
      </c>
      <c r="B169" s="4"/>
      <c r="C169" s="4"/>
      <c r="D169" s="4"/>
      <c r="E169" s="4"/>
      <c r="F169" s="4"/>
      <c r="G169" s="4"/>
      <c r="H169" s="4"/>
      <c r="I169" s="4"/>
      <c r="J169" s="4"/>
      <c r="K169" s="4"/>
      <c r="L169" s="4"/>
      <c r="M169" s="75">
        <f t="shared" ref="M169:AH169" si="320">AVERAGE(H150:M150)</f>
        <v>0.8404935373</v>
      </c>
      <c r="N169" s="75">
        <f t="shared" si="320"/>
        <v>0.8329798761</v>
      </c>
      <c r="O169" s="75">
        <f t="shared" si="320"/>
        <v>0.8413875313</v>
      </c>
      <c r="P169" s="75">
        <f t="shared" si="320"/>
        <v>0.8500978458</v>
      </c>
      <c r="Q169" s="75">
        <f t="shared" si="320"/>
        <v>0.8345162888</v>
      </c>
      <c r="R169" s="75">
        <f t="shared" si="320"/>
        <v>0.8365488092</v>
      </c>
      <c r="S169" s="75">
        <f t="shared" si="320"/>
        <v>0.8329361966</v>
      </c>
      <c r="T169" s="75">
        <f t="shared" si="320"/>
        <v>0.830657231</v>
      </c>
      <c r="U169" s="75">
        <f t="shared" si="320"/>
        <v>0.8369389199</v>
      </c>
      <c r="V169" s="75">
        <f t="shared" si="320"/>
        <v>0.8352817071</v>
      </c>
      <c r="W169" s="75">
        <f t="shared" si="320"/>
        <v>0.8188444786</v>
      </c>
      <c r="X169" s="76">
        <f t="shared" si="320"/>
        <v>0.7986291413</v>
      </c>
      <c r="Y169" s="76">
        <f t="shared" si="320"/>
        <v>0.7955594545</v>
      </c>
      <c r="Z169" s="76">
        <f t="shared" si="320"/>
        <v>0.7775606406</v>
      </c>
      <c r="AA169" s="76">
        <f t="shared" si="320"/>
        <v>0.7815835482</v>
      </c>
      <c r="AB169" s="76">
        <f t="shared" si="320"/>
        <v>0.7793658579</v>
      </c>
      <c r="AC169" s="76">
        <f t="shared" si="320"/>
        <v>0.7894568541</v>
      </c>
      <c r="AD169" s="76">
        <f t="shared" si="320"/>
        <v>0.8055560838</v>
      </c>
      <c r="AE169" s="76">
        <f t="shared" si="320"/>
        <v>0.7961642918</v>
      </c>
      <c r="AF169" s="76">
        <f t="shared" si="320"/>
        <v>0.8357321439</v>
      </c>
      <c r="AG169" s="76">
        <f t="shared" si="320"/>
        <v>0.8187215595</v>
      </c>
      <c r="AH169" s="76">
        <f t="shared" si="320"/>
        <v>0.8153477091</v>
      </c>
      <c r="AI169" s="77">
        <f t="shared" si="311"/>
        <v>0.8302116222</v>
      </c>
      <c r="AJ169" s="77">
        <f t="shared" si="312"/>
        <v>0.8160963788</v>
      </c>
      <c r="AK169" s="77">
        <f t="shared" si="313"/>
        <v>0.8268571116</v>
      </c>
      <c r="AL169" s="78">
        <f t="shared" si="314"/>
        <v>0.810198871</v>
      </c>
      <c r="AM169" s="79">
        <f t="shared" si="315"/>
        <v>0.7809251692</v>
      </c>
      <c r="AN169" s="79">
        <f t="shared" si="316"/>
        <v>0.783353154</v>
      </c>
      <c r="AO169" s="79">
        <f t="shared" si="317"/>
        <v>0.7751742679</v>
      </c>
      <c r="AP169" s="79">
        <f t="shared" si="318"/>
        <v>0.7689303202</v>
      </c>
      <c r="AQ169" s="4"/>
      <c r="AR169" s="4"/>
      <c r="AS169" s="60"/>
      <c r="AT169" s="60"/>
      <c r="AU169" s="60"/>
    </row>
    <row r="170">
      <c r="A170" s="39" t="s">
        <v>21</v>
      </c>
      <c r="B170" s="23"/>
      <c r="C170" s="23"/>
      <c r="D170" s="23"/>
      <c r="E170" s="23"/>
      <c r="F170" s="23"/>
      <c r="G170" s="23"/>
      <c r="H170" s="23"/>
      <c r="I170" s="23"/>
      <c r="J170" s="23"/>
      <c r="K170" s="23"/>
      <c r="L170" s="23"/>
      <c r="M170" s="94">
        <f t="shared" ref="M170:AH170" si="321">AVERAGE(H151:M151)</f>
        <v>1</v>
      </c>
      <c r="N170" s="94">
        <f t="shared" si="321"/>
        <v>1</v>
      </c>
      <c r="O170" s="94">
        <f t="shared" si="321"/>
        <v>1</v>
      </c>
      <c r="P170" s="94">
        <f t="shared" si="321"/>
        <v>1</v>
      </c>
      <c r="Q170" s="94">
        <f t="shared" si="321"/>
        <v>1</v>
      </c>
      <c r="R170" s="94">
        <f t="shared" si="321"/>
        <v>1</v>
      </c>
      <c r="S170" s="94">
        <f t="shared" si="321"/>
        <v>1</v>
      </c>
      <c r="T170" s="94">
        <f t="shared" si="321"/>
        <v>1</v>
      </c>
      <c r="U170" s="94">
        <f t="shared" si="321"/>
        <v>1</v>
      </c>
      <c r="V170" s="94">
        <f t="shared" si="321"/>
        <v>1</v>
      </c>
      <c r="W170" s="94">
        <f t="shared" si="321"/>
        <v>1</v>
      </c>
      <c r="X170" s="95">
        <f t="shared" si="321"/>
        <v>1</v>
      </c>
      <c r="Y170" s="95">
        <f t="shared" si="321"/>
        <v>1</v>
      </c>
      <c r="Z170" s="95">
        <f t="shared" si="321"/>
        <v>1</v>
      </c>
      <c r="AA170" s="95">
        <f t="shared" si="321"/>
        <v>1</v>
      </c>
      <c r="AB170" s="95">
        <f t="shared" si="321"/>
        <v>1</v>
      </c>
      <c r="AC170" s="95">
        <f t="shared" si="321"/>
        <v>1</v>
      </c>
      <c r="AD170" s="95">
        <f t="shared" si="321"/>
        <v>1</v>
      </c>
      <c r="AE170" s="95">
        <f t="shared" si="321"/>
        <v>1</v>
      </c>
      <c r="AF170" s="95">
        <f t="shared" si="321"/>
        <v>1</v>
      </c>
      <c r="AG170" s="95">
        <f t="shared" si="321"/>
        <v>1</v>
      </c>
      <c r="AH170" s="96">
        <f t="shared" si="321"/>
        <v>1</v>
      </c>
      <c r="AI170" s="97">
        <f t="shared" si="311"/>
        <v>1</v>
      </c>
      <c r="AJ170" s="176">
        <f t="shared" si="312"/>
        <v>1</v>
      </c>
      <c r="AK170" s="97">
        <f t="shared" si="313"/>
        <v>1</v>
      </c>
      <c r="AL170" s="98">
        <f t="shared" si="314"/>
        <v>1</v>
      </c>
      <c r="AM170" s="99">
        <f t="shared" si="315"/>
        <v>1</v>
      </c>
      <c r="AN170" s="99">
        <f t="shared" si="316"/>
        <v>1</v>
      </c>
      <c r="AO170" s="99">
        <f t="shared" si="317"/>
        <v>1</v>
      </c>
      <c r="AP170" s="99">
        <f t="shared" si="318"/>
        <v>1</v>
      </c>
      <c r="AQ170" s="23"/>
      <c r="AR170" s="23"/>
      <c r="AS170" s="101"/>
      <c r="AT170" s="101"/>
      <c r="AU170" s="101"/>
    </row>
    <row r="171">
      <c r="A171" s="24" t="s">
        <v>95</v>
      </c>
      <c r="B171" s="4"/>
      <c r="C171" s="4"/>
      <c r="D171" s="4"/>
      <c r="E171" s="4"/>
      <c r="F171" s="4"/>
      <c r="G171" s="4"/>
      <c r="H171" s="4"/>
      <c r="I171" s="4"/>
      <c r="J171" s="4"/>
      <c r="K171" s="4"/>
      <c r="L171" s="4"/>
      <c r="M171" s="4"/>
      <c r="N171" s="4"/>
      <c r="O171" s="4"/>
      <c r="P171" s="4"/>
      <c r="Q171" s="4"/>
      <c r="R171" s="4"/>
      <c r="S171" s="4"/>
      <c r="T171" s="4"/>
      <c r="U171" s="4"/>
      <c r="V171" s="4"/>
      <c r="W171" s="4"/>
      <c r="X171" s="116"/>
      <c r="Y171" s="116"/>
      <c r="Z171" s="116"/>
      <c r="AA171" s="116"/>
      <c r="AB171" s="116"/>
      <c r="AC171" s="116"/>
      <c r="AD171" s="116"/>
      <c r="AE171" s="116"/>
      <c r="AF171" s="116"/>
      <c r="AG171" s="116"/>
      <c r="AH171" s="116"/>
      <c r="AI171" s="117"/>
      <c r="AJ171" s="117"/>
      <c r="AK171" s="117"/>
      <c r="AL171" s="118"/>
      <c r="AM171" s="119"/>
      <c r="AN171" s="119"/>
      <c r="AO171" s="119"/>
      <c r="AP171" s="119"/>
      <c r="AQ171" s="4"/>
      <c r="AR171" s="4"/>
      <c r="AS171" s="60"/>
      <c r="AT171" s="60"/>
      <c r="AU171" s="60"/>
    </row>
    <row r="172">
      <c r="A172" s="179" t="s">
        <v>80</v>
      </c>
      <c r="B172" s="4"/>
      <c r="C172" s="4"/>
      <c r="D172" s="4"/>
      <c r="E172" s="4"/>
      <c r="F172" s="4"/>
      <c r="G172" s="4"/>
      <c r="H172" s="4"/>
      <c r="I172" s="4"/>
      <c r="J172" s="4"/>
      <c r="K172" s="4"/>
      <c r="L172" s="4"/>
      <c r="M172" s="4"/>
      <c r="N172" s="4"/>
      <c r="O172" s="4"/>
      <c r="P172" s="4"/>
      <c r="Q172" s="4"/>
      <c r="R172" s="4"/>
      <c r="S172" s="4"/>
      <c r="T172" s="4"/>
      <c r="U172" s="4"/>
      <c r="V172" s="4"/>
      <c r="W172" s="4"/>
      <c r="X172" s="116"/>
      <c r="Y172" s="116"/>
      <c r="Z172" s="116"/>
      <c r="AA172" s="116"/>
      <c r="AB172" s="116"/>
      <c r="AC172" s="116"/>
      <c r="AD172" s="116"/>
      <c r="AE172" s="116"/>
      <c r="AF172" s="116"/>
      <c r="AG172" s="116"/>
      <c r="AH172" s="116"/>
      <c r="AI172" s="117"/>
      <c r="AJ172" s="117"/>
      <c r="AK172" s="117"/>
      <c r="AL172" s="118"/>
      <c r="AM172" s="119"/>
      <c r="AN172" s="119"/>
      <c r="AO172" s="119"/>
      <c r="AP172" s="119"/>
      <c r="AQ172" s="4"/>
      <c r="AR172" s="4"/>
      <c r="AS172" s="60"/>
      <c r="AT172" s="60"/>
      <c r="AU172" s="60"/>
    </row>
    <row r="173">
      <c r="A173" s="19" t="s">
        <v>17</v>
      </c>
      <c r="B173" s="4"/>
      <c r="C173" s="4"/>
      <c r="D173" s="4"/>
      <c r="E173" s="4"/>
      <c r="F173" s="4"/>
      <c r="G173" s="4"/>
      <c r="H173" s="4"/>
      <c r="I173" s="4"/>
      <c r="J173" s="4"/>
      <c r="K173" s="4"/>
      <c r="L173" s="4"/>
      <c r="M173" s="75">
        <f t="shared" ref="M173:AP173" si="322">M154</f>
        <v>0.02312703354</v>
      </c>
      <c r="N173" s="75">
        <f t="shared" si="322"/>
        <v>0.0238048376</v>
      </c>
      <c r="O173" s="75">
        <f t="shared" si="322"/>
        <v>0.02808549551</v>
      </c>
      <c r="P173" s="75">
        <f t="shared" si="322"/>
        <v>0.02575422432</v>
      </c>
      <c r="Q173" s="75">
        <f t="shared" si="322"/>
        <v>0.028493335</v>
      </c>
      <c r="R173" s="75">
        <f t="shared" si="322"/>
        <v>0.03006691159</v>
      </c>
      <c r="S173" s="75">
        <f t="shared" si="322"/>
        <v>0.03213237626</v>
      </c>
      <c r="T173" s="75">
        <f t="shared" si="322"/>
        <v>0.03181335449</v>
      </c>
      <c r="U173" s="75">
        <f t="shared" si="322"/>
        <v>0.03277589607</v>
      </c>
      <c r="V173" s="75">
        <f t="shared" si="322"/>
        <v>0.03982709803</v>
      </c>
      <c r="W173" s="75">
        <f t="shared" si="322"/>
        <v>0.03550980252</v>
      </c>
      <c r="X173" s="76">
        <f t="shared" si="322"/>
        <v>0.03770679335</v>
      </c>
      <c r="Y173" s="76">
        <f t="shared" si="322"/>
        <v>0.03817115952</v>
      </c>
      <c r="Z173" s="76">
        <f t="shared" si="322"/>
        <v>0.03803601642</v>
      </c>
      <c r="AA173" s="76">
        <f t="shared" si="322"/>
        <v>0.03853267216</v>
      </c>
      <c r="AB173" s="76">
        <f t="shared" si="322"/>
        <v>0.0315902503</v>
      </c>
      <c r="AC173" s="76">
        <f t="shared" si="322"/>
        <v>0.03521562567</v>
      </c>
      <c r="AD173" s="76">
        <f t="shared" si="322"/>
        <v>0.0326572756</v>
      </c>
      <c r="AE173" s="76">
        <f t="shared" si="322"/>
        <v>0.03293748857</v>
      </c>
      <c r="AF173" s="76">
        <f t="shared" si="322"/>
        <v>0.03561463214</v>
      </c>
      <c r="AG173" s="76">
        <f t="shared" si="322"/>
        <v>0.03149212142</v>
      </c>
      <c r="AH173" s="76">
        <f t="shared" si="322"/>
        <v>0.03289496871</v>
      </c>
      <c r="AI173" s="77">
        <f t="shared" si="322"/>
        <v>0.03149212142</v>
      </c>
      <c r="AJ173" s="77">
        <f t="shared" si="322"/>
        <v>0.03289496871</v>
      </c>
      <c r="AK173" s="77">
        <f t="shared" si="322"/>
        <v>0.03346608987</v>
      </c>
      <c r="AL173" s="78">
        <f t="shared" si="322"/>
        <v>0.03485384482</v>
      </c>
      <c r="AM173" s="79">
        <f t="shared" si="322"/>
        <v>0.03864167115</v>
      </c>
      <c r="AN173" s="79">
        <f t="shared" si="322"/>
        <v>0.03804905643</v>
      </c>
      <c r="AO173" s="79">
        <f t="shared" si="322"/>
        <v>0.03612181173</v>
      </c>
      <c r="AP173" s="79">
        <f t="shared" si="322"/>
        <v>0.03462284363</v>
      </c>
      <c r="AQ173" s="4"/>
      <c r="AR173" s="4"/>
      <c r="AS173" s="60"/>
      <c r="AT173" s="60"/>
      <c r="AU173" s="60"/>
    </row>
    <row r="174">
      <c r="A174" s="180" t="s">
        <v>18</v>
      </c>
      <c r="B174" s="4"/>
      <c r="C174" s="4"/>
      <c r="D174" s="4"/>
      <c r="E174" s="4"/>
      <c r="F174" s="4"/>
      <c r="G174" s="4"/>
      <c r="H174" s="4"/>
      <c r="I174" s="4"/>
      <c r="J174" s="4"/>
      <c r="K174" s="4"/>
      <c r="L174" s="4"/>
      <c r="M174" s="75">
        <f t="shared" ref="M174:AP174" si="323">M155</f>
        <v>0.2559848345</v>
      </c>
      <c r="N174" s="75">
        <f t="shared" si="323"/>
        <v>0.2592384638</v>
      </c>
      <c r="O174" s="75">
        <f t="shared" si="323"/>
        <v>0.2894754605</v>
      </c>
      <c r="P174" s="75">
        <f t="shared" si="323"/>
        <v>0.2962052861</v>
      </c>
      <c r="Q174" s="75">
        <f t="shared" si="323"/>
        <v>0.3243648029</v>
      </c>
      <c r="R174" s="75">
        <f t="shared" si="323"/>
        <v>0.3311077576</v>
      </c>
      <c r="S174" s="75">
        <f t="shared" si="323"/>
        <v>0.3608035177</v>
      </c>
      <c r="T174" s="75">
        <f t="shared" si="323"/>
        <v>0.3614808402</v>
      </c>
      <c r="U174" s="75">
        <f t="shared" si="323"/>
        <v>0.3555307728</v>
      </c>
      <c r="V174" s="75">
        <f t="shared" si="323"/>
        <v>0.3703706288</v>
      </c>
      <c r="W174" s="75">
        <f t="shared" si="323"/>
        <v>0.3325395649</v>
      </c>
      <c r="X174" s="76">
        <f t="shared" si="323"/>
        <v>0.3479471118</v>
      </c>
      <c r="Y174" s="76">
        <f t="shared" si="323"/>
        <v>0.3498211093</v>
      </c>
      <c r="Z174" s="76">
        <f t="shared" si="323"/>
        <v>0.3445454907</v>
      </c>
      <c r="AA174" s="76">
        <f t="shared" si="323"/>
        <v>0.3686759033</v>
      </c>
      <c r="AB174" s="76">
        <f t="shared" si="323"/>
        <v>0.3684822974</v>
      </c>
      <c r="AC174" s="76">
        <f t="shared" si="323"/>
        <v>0.4031107674</v>
      </c>
      <c r="AD174" s="76">
        <f t="shared" si="323"/>
        <v>0.3828858153</v>
      </c>
      <c r="AE174" s="76">
        <f t="shared" si="323"/>
        <v>0.3777107773</v>
      </c>
      <c r="AF174" s="76">
        <f t="shared" si="323"/>
        <v>0.3697466156</v>
      </c>
      <c r="AG174" s="76">
        <f t="shared" si="323"/>
        <v>0.3389152677</v>
      </c>
      <c r="AH174" s="76">
        <f t="shared" si="323"/>
        <v>0.3047678268</v>
      </c>
      <c r="AI174" s="77">
        <f t="shared" si="323"/>
        <v>0.3174293897</v>
      </c>
      <c r="AJ174" s="77">
        <f t="shared" si="323"/>
        <v>0.2998142615</v>
      </c>
      <c r="AK174" s="77">
        <f t="shared" si="323"/>
        <v>0.2774824947</v>
      </c>
      <c r="AL174" s="78">
        <f t="shared" si="323"/>
        <v>0.3325261998</v>
      </c>
      <c r="AM174" s="79">
        <f t="shared" si="323"/>
        <v>0.3329422039</v>
      </c>
      <c r="AN174" s="79">
        <f t="shared" si="323"/>
        <v>0.3322961338</v>
      </c>
      <c r="AO174" s="79">
        <f t="shared" si="323"/>
        <v>0.3206863634</v>
      </c>
      <c r="AP174" s="79">
        <f t="shared" si="323"/>
        <v>0.311656542</v>
      </c>
      <c r="AQ174" s="4"/>
      <c r="AR174" s="4"/>
      <c r="AS174" s="60"/>
      <c r="AT174" s="60"/>
      <c r="AU174" s="60"/>
    </row>
    <row r="175">
      <c r="A175" s="38" t="s">
        <v>19</v>
      </c>
      <c r="B175" s="4"/>
      <c r="C175" s="4"/>
      <c r="D175" s="4"/>
      <c r="E175" s="4"/>
      <c r="F175" s="4"/>
      <c r="G175" s="4"/>
      <c r="H175" s="4"/>
      <c r="I175" s="4"/>
      <c r="J175" s="4"/>
      <c r="K175" s="4"/>
      <c r="L175" s="4"/>
      <c r="M175" s="75">
        <f t="shared" ref="M175:AP175" si="324">M156</f>
        <v>0.5777965486</v>
      </c>
      <c r="N175" s="75">
        <f t="shared" si="324"/>
        <v>0.5486572827</v>
      </c>
      <c r="O175" s="75">
        <f t="shared" si="324"/>
        <v>0.570191081</v>
      </c>
      <c r="P175" s="75">
        <f t="shared" si="324"/>
        <v>0.5997719592</v>
      </c>
      <c r="Q175" s="75">
        <f t="shared" si="324"/>
        <v>0.6153895392</v>
      </c>
      <c r="R175" s="75">
        <f t="shared" si="324"/>
        <v>0.6202737337</v>
      </c>
      <c r="S175" s="75">
        <f t="shared" si="324"/>
        <v>0.6504512063</v>
      </c>
      <c r="T175" s="75">
        <f t="shared" si="324"/>
        <v>0.6568913926</v>
      </c>
      <c r="U175" s="75">
        <f t="shared" si="324"/>
        <v>0.6634933449</v>
      </c>
      <c r="V175" s="75">
        <f t="shared" si="324"/>
        <v>0.6591512397</v>
      </c>
      <c r="W175" s="75">
        <f t="shared" si="324"/>
        <v>0.608970917</v>
      </c>
      <c r="X175" s="76">
        <f t="shared" si="324"/>
        <v>0.6107969013</v>
      </c>
      <c r="Y175" s="76">
        <f t="shared" si="324"/>
        <v>0.5970073392</v>
      </c>
      <c r="Z175" s="76">
        <f t="shared" si="324"/>
        <v>0.5640039287</v>
      </c>
      <c r="AA175" s="76">
        <f t="shared" si="324"/>
        <v>0.5767579571</v>
      </c>
      <c r="AB175" s="76">
        <f t="shared" si="324"/>
        <v>0.5913495686</v>
      </c>
      <c r="AC175" s="76">
        <f t="shared" si="324"/>
        <v>0.6064293059</v>
      </c>
      <c r="AD175" s="76">
        <f t="shared" si="324"/>
        <v>0.6001758745</v>
      </c>
      <c r="AE175" s="76">
        <f t="shared" si="324"/>
        <v>0.6140681556</v>
      </c>
      <c r="AF175" s="76">
        <f t="shared" si="324"/>
        <v>0.6242615471</v>
      </c>
      <c r="AG175" s="76">
        <f t="shared" si="324"/>
        <v>0.5900888496</v>
      </c>
      <c r="AH175" s="76">
        <f t="shared" si="324"/>
        <v>0.5475966857</v>
      </c>
      <c r="AI175" s="77">
        <f t="shared" si="324"/>
        <v>0.5657904425</v>
      </c>
      <c r="AJ175" s="77">
        <f t="shared" si="324"/>
        <v>0.5496639048</v>
      </c>
      <c r="AK175" s="77">
        <f t="shared" si="324"/>
        <v>0.5431147337</v>
      </c>
      <c r="AL175" s="78">
        <f t="shared" si="324"/>
        <v>0.5796465132</v>
      </c>
      <c r="AM175" s="79">
        <f t="shared" si="324"/>
        <v>0.5921170413</v>
      </c>
      <c r="AN175" s="79">
        <f t="shared" si="324"/>
        <v>0.5941103318</v>
      </c>
      <c r="AO175" s="79">
        <f t="shared" si="324"/>
        <v>0.5812111354</v>
      </c>
      <c r="AP175" s="79">
        <f t="shared" si="324"/>
        <v>0.5711784271</v>
      </c>
      <c r="AQ175" s="4"/>
      <c r="AR175" s="4"/>
      <c r="AS175" s="60"/>
      <c r="AT175" s="60"/>
      <c r="AU175" s="60"/>
    </row>
    <row r="176">
      <c r="A176" s="39" t="s">
        <v>20</v>
      </c>
      <c r="B176" s="23"/>
      <c r="C176" s="23"/>
      <c r="D176" s="23"/>
      <c r="E176" s="23"/>
      <c r="F176" s="23"/>
      <c r="G176" s="23"/>
      <c r="H176" s="23"/>
      <c r="I176" s="23"/>
      <c r="J176" s="23"/>
      <c r="K176" s="23"/>
      <c r="L176" s="23"/>
      <c r="M176" s="122">
        <f t="shared" ref="M176:AP176" si="325">M157</f>
        <v>0.8415995064</v>
      </c>
      <c r="N176" s="122">
        <f t="shared" si="325"/>
        <v>0.8149328397</v>
      </c>
      <c r="O176" s="122">
        <f t="shared" si="325"/>
        <v>0.8167322755</v>
      </c>
      <c r="P176" s="122">
        <f t="shared" si="325"/>
        <v>0.8271777441</v>
      </c>
      <c r="Q176" s="122">
        <f t="shared" si="325"/>
        <v>0.7984139153</v>
      </c>
      <c r="R176" s="122">
        <f t="shared" si="325"/>
        <v>0.8094421849</v>
      </c>
      <c r="S176" s="122">
        <f t="shared" si="325"/>
        <v>0.8186519294</v>
      </c>
      <c r="T176" s="122">
        <f t="shared" si="325"/>
        <v>0.8283010523</v>
      </c>
      <c r="U176" s="122">
        <f t="shared" si="325"/>
        <v>0.851199603</v>
      </c>
      <c r="V176" s="122">
        <f t="shared" si="325"/>
        <v>0.8363186506</v>
      </c>
      <c r="W176" s="122">
        <f t="shared" si="325"/>
        <v>0.8089571232</v>
      </c>
      <c r="X176" s="174">
        <f t="shared" si="325"/>
        <v>0.7711556015</v>
      </c>
      <c r="Y176" s="174">
        <f t="shared" si="325"/>
        <v>0.7647732782</v>
      </c>
      <c r="Z176" s="174">
        <f t="shared" si="325"/>
        <v>0.7297156733</v>
      </c>
      <c r="AA176" s="174">
        <f t="shared" si="325"/>
        <v>0.7317762445</v>
      </c>
      <c r="AB176" s="174">
        <f t="shared" si="325"/>
        <v>0.7505769399</v>
      </c>
      <c r="AC176" s="174">
        <f t="shared" si="325"/>
        <v>0.7691787655</v>
      </c>
      <c r="AD176" s="174">
        <f t="shared" si="325"/>
        <v>0.8047401478</v>
      </c>
      <c r="AE176" s="174">
        <f t="shared" si="325"/>
        <v>0.8043275724</v>
      </c>
      <c r="AF176" s="174">
        <f t="shared" si="325"/>
        <v>0.8201416225</v>
      </c>
      <c r="AG176" s="174">
        <f t="shared" si="325"/>
        <v>0.8044013534</v>
      </c>
      <c r="AH176" s="174">
        <f t="shared" si="325"/>
        <v>0.7830720861</v>
      </c>
      <c r="AI176" s="176">
        <f t="shared" si="325"/>
        <v>0.7920295861</v>
      </c>
      <c r="AJ176" s="176">
        <f t="shared" si="325"/>
        <v>0.7814339913</v>
      </c>
      <c r="AK176" s="176">
        <f t="shared" si="325"/>
        <v>0.7807244903</v>
      </c>
      <c r="AL176" s="125">
        <f t="shared" si="325"/>
        <v>0.7796266947</v>
      </c>
      <c r="AM176" s="124">
        <f t="shared" si="325"/>
        <v>0.7532168886</v>
      </c>
      <c r="AN176" s="124">
        <f t="shared" si="325"/>
        <v>0.7557795618</v>
      </c>
      <c r="AO176" s="124">
        <f t="shared" si="325"/>
        <v>0.7480621218</v>
      </c>
      <c r="AP176" s="124">
        <f t="shared" si="325"/>
        <v>0.7420596684</v>
      </c>
      <c r="AQ176" s="23"/>
      <c r="AR176" s="23"/>
      <c r="AS176" s="101"/>
      <c r="AT176" s="101"/>
      <c r="AU176" s="101"/>
    </row>
    <row r="177">
      <c r="A177" s="184" t="s">
        <v>22</v>
      </c>
      <c r="B177" s="4"/>
      <c r="C177" s="4"/>
      <c r="D177" s="4"/>
      <c r="E177" s="4"/>
      <c r="F177" s="4"/>
      <c r="G177" s="4"/>
      <c r="H177" s="4"/>
      <c r="I177" s="4"/>
      <c r="J177" s="4"/>
      <c r="K177" s="4"/>
      <c r="L177" s="4"/>
      <c r="M177" s="4"/>
      <c r="N177" s="4"/>
      <c r="O177" s="4"/>
      <c r="P177" s="4"/>
      <c r="Q177" s="4"/>
      <c r="R177" s="4"/>
      <c r="S177" s="4"/>
      <c r="T177" s="4"/>
      <c r="U177" s="4"/>
      <c r="V177" s="4"/>
      <c r="W177" s="4"/>
      <c r="X177" s="116"/>
      <c r="Y177" s="116"/>
      <c r="Z177" s="116"/>
      <c r="AA177" s="116"/>
      <c r="AB177" s="116"/>
      <c r="AC177" s="116"/>
      <c r="AD177" s="116"/>
      <c r="AE177" s="116"/>
      <c r="AF177" s="116"/>
      <c r="AG177" s="116"/>
      <c r="AH177" s="116"/>
      <c r="AI177" s="117"/>
      <c r="AJ177" s="117"/>
      <c r="AK177" s="117"/>
      <c r="AL177" s="118"/>
      <c r="AM177" s="119"/>
      <c r="AN177" s="119"/>
      <c r="AO177" s="119"/>
      <c r="AP177" s="119"/>
      <c r="AQ177" s="4"/>
      <c r="AR177" s="4"/>
      <c r="AS177" s="60"/>
      <c r="AT177" s="60"/>
      <c r="AU177" s="60"/>
    </row>
    <row r="178">
      <c r="A178" s="19" t="s">
        <v>17</v>
      </c>
      <c r="B178" s="4"/>
      <c r="C178" s="4"/>
      <c r="D178" s="4"/>
      <c r="E178" s="4"/>
      <c r="F178" s="4"/>
      <c r="G178" s="4"/>
      <c r="H178" s="4"/>
      <c r="I178" s="4"/>
      <c r="J178" s="4"/>
      <c r="K178" s="4"/>
      <c r="L178" s="4"/>
      <c r="M178" s="75">
        <f t="shared" ref="M178:AP178" si="326">M160</f>
        <v>0.01093513159</v>
      </c>
      <c r="N178" s="75">
        <f t="shared" si="326"/>
        <v>0.01180653923</v>
      </c>
      <c r="O178" s="75">
        <f t="shared" si="326"/>
        <v>0.01305539375</v>
      </c>
      <c r="P178" s="75">
        <f t="shared" si="326"/>
        <v>0.01257882712</v>
      </c>
      <c r="Q178" s="75">
        <f t="shared" si="326"/>
        <v>0.01334358434</v>
      </c>
      <c r="R178" s="75">
        <f t="shared" si="326"/>
        <v>0.01436045073</v>
      </c>
      <c r="S178" s="75">
        <f t="shared" si="326"/>
        <v>0.01581263951</v>
      </c>
      <c r="T178" s="75">
        <f t="shared" si="326"/>
        <v>0.01634253978</v>
      </c>
      <c r="U178" s="75">
        <f t="shared" si="326"/>
        <v>0.01935938409</v>
      </c>
      <c r="V178" s="75">
        <f t="shared" si="326"/>
        <v>0.02115076878</v>
      </c>
      <c r="W178" s="75">
        <f t="shared" si="326"/>
        <v>0.02041785655</v>
      </c>
      <c r="X178" s="76">
        <f t="shared" si="326"/>
        <v>0.01998859115</v>
      </c>
      <c r="Y178" s="76">
        <f t="shared" si="326"/>
        <v>0.0204382779</v>
      </c>
      <c r="Z178" s="76">
        <f t="shared" si="326"/>
        <v>0.02072580686</v>
      </c>
      <c r="AA178" s="76">
        <f t="shared" si="326"/>
        <v>0.01823494237</v>
      </c>
      <c r="AB178" s="76">
        <f t="shared" si="326"/>
        <v>0.01754778207</v>
      </c>
      <c r="AC178" s="76">
        <f t="shared" si="326"/>
        <v>0.0204228823</v>
      </c>
      <c r="AD178" s="76">
        <f t="shared" si="326"/>
        <v>0.02069947375</v>
      </c>
      <c r="AE178" s="76">
        <f t="shared" si="326"/>
        <v>0.02681121829</v>
      </c>
      <c r="AF178" s="76">
        <f t="shared" si="326"/>
        <v>0.02900834733</v>
      </c>
      <c r="AG178" s="76">
        <f t="shared" si="326"/>
        <v>0.03018034521</v>
      </c>
      <c r="AH178" s="76">
        <f t="shared" si="326"/>
        <v>0.03367674416</v>
      </c>
      <c r="AI178" s="77">
        <f t="shared" si="326"/>
        <v>0.03018034521</v>
      </c>
      <c r="AJ178" s="77">
        <f t="shared" si="326"/>
        <v>0.03367674416</v>
      </c>
      <c r="AK178" s="77">
        <f t="shared" si="326"/>
        <v>0.03758594787</v>
      </c>
      <c r="AL178" s="78">
        <f t="shared" si="326"/>
        <v>0.02286045852</v>
      </c>
      <c r="AM178" s="79">
        <f t="shared" si="326"/>
        <v>0.02031014311</v>
      </c>
      <c r="AN178" s="79">
        <f t="shared" si="326"/>
        <v>0.02014933911</v>
      </c>
      <c r="AO178" s="79">
        <f t="shared" si="326"/>
        <v>0.01920404177</v>
      </c>
      <c r="AP178" s="79">
        <f t="shared" si="326"/>
        <v>0.0184688105</v>
      </c>
      <c r="AQ178" s="4"/>
      <c r="AR178" s="4"/>
      <c r="AS178" s="60"/>
      <c r="AT178" s="60"/>
      <c r="AU178" s="60"/>
    </row>
    <row r="179">
      <c r="A179" s="180" t="s">
        <v>18</v>
      </c>
      <c r="B179" s="4"/>
      <c r="C179" s="4"/>
      <c r="D179" s="4"/>
      <c r="E179" s="4"/>
      <c r="F179" s="4"/>
      <c r="G179" s="4"/>
      <c r="H179" s="4"/>
      <c r="I179" s="4"/>
      <c r="J179" s="4"/>
      <c r="K179" s="4"/>
      <c r="L179" s="4"/>
      <c r="M179" s="75">
        <f t="shared" ref="M179:AP179" si="327">M161</f>
        <v>0.1736889651</v>
      </c>
      <c r="N179" s="75">
        <f t="shared" si="327"/>
        <v>0.1894355317</v>
      </c>
      <c r="O179" s="75">
        <f t="shared" si="327"/>
        <v>0.2059410982</v>
      </c>
      <c r="P179" s="75">
        <f t="shared" si="327"/>
        <v>0.2120995398</v>
      </c>
      <c r="Q179" s="75">
        <f t="shared" si="327"/>
        <v>0.2243045484</v>
      </c>
      <c r="R179" s="75">
        <f t="shared" si="327"/>
        <v>0.2353413352</v>
      </c>
      <c r="S179" s="75">
        <f t="shared" si="327"/>
        <v>0.2562505618</v>
      </c>
      <c r="T179" s="75">
        <f t="shared" si="327"/>
        <v>0.2589247484</v>
      </c>
      <c r="U179" s="75">
        <f t="shared" si="327"/>
        <v>0.2668420295</v>
      </c>
      <c r="V179" s="75">
        <f t="shared" si="327"/>
        <v>0.2786516807</v>
      </c>
      <c r="W179" s="75">
        <f t="shared" si="327"/>
        <v>0.2739151891</v>
      </c>
      <c r="X179" s="76">
        <f t="shared" si="327"/>
        <v>0.2791272083</v>
      </c>
      <c r="Y179" s="76">
        <f t="shared" si="327"/>
        <v>0.3044690941</v>
      </c>
      <c r="Z179" s="76">
        <f t="shared" si="327"/>
        <v>0.3131205275</v>
      </c>
      <c r="AA179" s="76">
        <f t="shared" si="327"/>
        <v>0.3158190709</v>
      </c>
      <c r="AB179" s="76">
        <f t="shared" si="327"/>
        <v>0.329234926</v>
      </c>
      <c r="AC179" s="76">
        <f t="shared" si="327"/>
        <v>0.3601581021</v>
      </c>
      <c r="AD179" s="76">
        <f t="shared" si="327"/>
        <v>0.3520892685</v>
      </c>
      <c r="AE179" s="76">
        <f t="shared" si="327"/>
        <v>0.3464747856</v>
      </c>
      <c r="AF179" s="76">
        <f t="shared" si="327"/>
        <v>0.3545832038</v>
      </c>
      <c r="AG179" s="76">
        <f t="shared" si="327"/>
        <v>0.3424727336</v>
      </c>
      <c r="AH179" s="76">
        <f t="shared" si="327"/>
        <v>0.3312273413</v>
      </c>
      <c r="AI179" s="77">
        <f t="shared" si="327"/>
        <v>0.3449766288</v>
      </c>
      <c r="AJ179" s="77">
        <f t="shared" si="327"/>
        <v>0.3383561178</v>
      </c>
      <c r="AK179" s="77">
        <f t="shared" si="327"/>
        <v>0.3433868562</v>
      </c>
      <c r="AL179" s="78">
        <f t="shared" si="327"/>
        <v>0.3243020952</v>
      </c>
      <c r="AM179" s="79">
        <f t="shared" si="327"/>
        <v>0.2764876987</v>
      </c>
      <c r="AN179" s="79">
        <f t="shared" si="327"/>
        <v>0.2762112435</v>
      </c>
      <c r="AO179" s="79">
        <f t="shared" si="327"/>
        <v>0.2667034357</v>
      </c>
      <c r="AP179" s="79">
        <f t="shared" si="327"/>
        <v>0.2593084742</v>
      </c>
      <c r="AQ179" s="4"/>
      <c r="AR179" s="4"/>
      <c r="AS179" s="60"/>
      <c r="AT179" s="60"/>
      <c r="AU179" s="60"/>
    </row>
    <row r="180">
      <c r="A180" s="38" t="s">
        <v>19</v>
      </c>
      <c r="B180" s="4"/>
      <c r="C180" s="4"/>
      <c r="D180" s="4"/>
      <c r="E180" s="4"/>
      <c r="F180" s="4"/>
      <c r="G180" s="4"/>
      <c r="H180" s="4"/>
      <c r="I180" s="4"/>
      <c r="J180" s="4"/>
      <c r="K180" s="4"/>
      <c r="L180" s="4"/>
      <c r="M180" s="75">
        <f t="shared" ref="M180:AP180" si="328">M162</f>
        <v>0.5534271704</v>
      </c>
      <c r="N180" s="75">
        <f t="shared" si="328"/>
        <v>0.5903439573</v>
      </c>
      <c r="O180" s="75">
        <f t="shared" si="328"/>
        <v>0.6184806033</v>
      </c>
      <c r="P180" s="75">
        <f t="shared" si="328"/>
        <v>0.6493243004</v>
      </c>
      <c r="Q180" s="75">
        <f t="shared" si="328"/>
        <v>0.635576402</v>
      </c>
      <c r="R180" s="75">
        <f t="shared" si="328"/>
        <v>0.6450016762</v>
      </c>
      <c r="S180" s="75">
        <f t="shared" si="328"/>
        <v>0.6622802694</v>
      </c>
      <c r="T180" s="75">
        <f t="shared" si="328"/>
        <v>0.6546485758</v>
      </c>
      <c r="U180" s="75">
        <f t="shared" si="328"/>
        <v>0.6479270635</v>
      </c>
      <c r="V180" s="75">
        <f t="shared" si="328"/>
        <v>0.6448260094</v>
      </c>
      <c r="W180" s="75">
        <f t="shared" si="328"/>
        <v>0.6300053491</v>
      </c>
      <c r="X180" s="76">
        <f t="shared" si="328"/>
        <v>0.6083449207</v>
      </c>
      <c r="Y180" s="76">
        <f t="shared" si="328"/>
        <v>0.5941533688</v>
      </c>
      <c r="Z180" s="76">
        <f t="shared" si="328"/>
        <v>0.5764285955</v>
      </c>
      <c r="AA180" s="76">
        <f t="shared" si="328"/>
        <v>0.5837612007</v>
      </c>
      <c r="AB180" s="76">
        <f t="shared" si="328"/>
        <v>0.578819773</v>
      </c>
      <c r="AC180" s="76">
        <f t="shared" si="328"/>
        <v>0.5877248842</v>
      </c>
      <c r="AD180" s="76">
        <f t="shared" si="328"/>
        <v>0.5923464192</v>
      </c>
      <c r="AE180" s="76">
        <f t="shared" si="328"/>
        <v>0.5946247003</v>
      </c>
      <c r="AF180" s="76">
        <f t="shared" si="328"/>
        <v>0.6368554414</v>
      </c>
      <c r="AG180" s="76">
        <f t="shared" si="328"/>
        <v>0.6161403733</v>
      </c>
      <c r="AH180" s="76">
        <f t="shared" si="328"/>
        <v>0.6003520439</v>
      </c>
      <c r="AI180" s="77">
        <f t="shared" si="328"/>
        <v>0.6265341518</v>
      </c>
      <c r="AJ180" s="77">
        <f t="shared" si="328"/>
        <v>0.6144468815</v>
      </c>
      <c r="AK180" s="77">
        <f t="shared" si="328"/>
        <v>0.6461409359</v>
      </c>
      <c r="AL180" s="78">
        <f t="shared" si="328"/>
        <v>0.6201428935</v>
      </c>
      <c r="AM180" s="79">
        <f t="shared" si="328"/>
        <v>0.5869684925</v>
      </c>
      <c r="AN180" s="79">
        <f t="shared" si="328"/>
        <v>0.5893635353</v>
      </c>
      <c r="AO180" s="79">
        <f t="shared" si="328"/>
        <v>0.5768211398</v>
      </c>
      <c r="AP180" s="79">
        <f t="shared" si="328"/>
        <v>0.5670659433</v>
      </c>
      <c r="AQ180" s="4"/>
      <c r="AR180" s="4"/>
      <c r="AS180" s="60"/>
      <c r="AT180" s="60"/>
      <c r="AU180" s="60"/>
    </row>
    <row r="181">
      <c r="A181" s="39" t="s">
        <v>20</v>
      </c>
      <c r="B181" s="23"/>
      <c r="C181" s="23"/>
      <c r="D181" s="23"/>
      <c r="E181" s="23"/>
      <c r="F181" s="23"/>
      <c r="G181" s="23"/>
      <c r="H181" s="23"/>
      <c r="I181" s="23"/>
      <c r="J181" s="23"/>
      <c r="K181" s="23"/>
      <c r="L181" s="23"/>
      <c r="M181" s="122">
        <f t="shared" ref="M181:AP181" si="329">M163</f>
        <v>0.7981548454</v>
      </c>
      <c r="N181" s="122">
        <f t="shared" si="329"/>
        <v>0.8380099179</v>
      </c>
      <c r="O181" s="122">
        <f t="shared" si="329"/>
        <v>0.8346455287</v>
      </c>
      <c r="P181" s="122">
        <f t="shared" si="329"/>
        <v>0.8563121953</v>
      </c>
      <c r="Q181" s="122">
        <f t="shared" si="329"/>
        <v>0.8458048694</v>
      </c>
      <c r="R181" s="122">
        <f t="shared" si="329"/>
        <v>0.8450649353</v>
      </c>
      <c r="S181" s="122">
        <f t="shared" si="329"/>
        <v>0.8370138938</v>
      </c>
      <c r="T181" s="122">
        <f t="shared" si="329"/>
        <v>0.830212825</v>
      </c>
      <c r="U181" s="122">
        <f t="shared" si="329"/>
        <v>0.8329667136</v>
      </c>
      <c r="V181" s="122">
        <f t="shared" si="329"/>
        <v>0.8336005165</v>
      </c>
      <c r="W181" s="122">
        <f t="shared" si="329"/>
        <v>0.8185941567</v>
      </c>
      <c r="X181" s="174">
        <f t="shared" si="329"/>
        <v>0.8023876037</v>
      </c>
      <c r="Y181" s="174">
        <f t="shared" si="329"/>
        <v>0.7999806516</v>
      </c>
      <c r="Z181" s="174">
        <f t="shared" si="329"/>
        <v>0.7845747879</v>
      </c>
      <c r="AA181" s="174">
        <f t="shared" si="329"/>
        <v>0.7894170874</v>
      </c>
      <c r="AB181" s="174">
        <f t="shared" si="329"/>
        <v>0.7842955011</v>
      </c>
      <c r="AC181" s="174">
        <f t="shared" si="329"/>
        <v>0.793419223</v>
      </c>
      <c r="AD181" s="174">
        <f t="shared" si="329"/>
        <v>0.8068917028</v>
      </c>
      <c r="AE181" s="174">
        <f t="shared" si="329"/>
        <v>0.7960590138</v>
      </c>
      <c r="AF181" s="174">
        <f t="shared" si="329"/>
        <v>0.8380333882</v>
      </c>
      <c r="AG181" s="174">
        <f t="shared" si="329"/>
        <v>0.8212849092</v>
      </c>
      <c r="AH181" s="174">
        <f t="shared" si="329"/>
        <v>0.8198976623</v>
      </c>
      <c r="AI181" s="176">
        <f t="shared" si="329"/>
        <v>0.8340574091</v>
      </c>
      <c r="AJ181" s="176">
        <f t="shared" si="329"/>
        <v>0.8207726928</v>
      </c>
      <c r="AK181" s="176">
        <f t="shared" si="329"/>
        <v>0.844777703</v>
      </c>
      <c r="AL181" s="125">
        <f t="shared" si="329"/>
        <v>0.8193596966</v>
      </c>
      <c r="AM181" s="124">
        <f t="shared" si="329"/>
        <v>0.7848131875</v>
      </c>
      <c r="AN181" s="124">
        <f t="shared" si="329"/>
        <v>0.7873238184</v>
      </c>
      <c r="AO181" s="124">
        <f t="shared" si="329"/>
        <v>0.7791769465</v>
      </c>
      <c r="AP181" s="124">
        <f t="shared" si="329"/>
        <v>0.7728404906</v>
      </c>
      <c r="AQ181" s="23"/>
      <c r="AR181" s="23"/>
      <c r="AS181" s="101"/>
      <c r="AT181" s="101"/>
      <c r="AU181" s="101"/>
    </row>
    <row r="182">
      <c r="A182" s="24" t="s">
        <v>96</v>
      </c>
      <c r="B182" s="4"/>
      <c r="C182" s="4"/>
      <c r="D182" s="4"/>
      <c r="E182" s="4"/>
      <c r="F182" s="4"/>
      <c r="G182" s="4"/>
      <c r="H182" s="4"/>
      <c r="I182" s="4"/>
      <c r="J182" s="4"/>
      <c r="K182" s="4"/>
      <c r="L182" s="4"/>
      <c r="M182" s="4"/>
      <c r="N182" s="4"/>
      <c r="O182" s="4"/>
      <c r="P182" s="4"/>
      <c r="Q182" s="4"/>
      <c r="R182" s="4"/>
      <c r="S182" s="4"/>
      <c r="T182" s="4"/>
      <c r="U182" s="4"/>
      <c r="V182" s="4"/>
      <c r="W182" s="4"/>
      <c r="X182" s="116"/>
      <c r="Y182" s="116"/>
      <c r="Z182" s="116"/>
      <c r="AA182" s="116"/>
      <c r="AB182" s="116"/>
      <c r="AC182" s="116"/>
      <c r="AD182" s="116"/>
      <c r="AE182" s="116"/>
      <c r="AF182" s="116"/>
      <c r="AG182" s="116"/>
      <c r="AH182" s="116"/>
      <c r="AI182" s="117"/>
      <c r="AJ182" s="117"/>
      <c r="AK182" s="117"/>
      <c r="AL182" s="118"/>
      <c r="AM182" s="119"/>
      <c r="AN182" s="119"/>
      <c r="AO182" s="119"/>
      <c r="AP182" s="119"/>
      <c r="AQ182" s="4"/>
      <c r="AR182" s="4"/>
      <c r="AS182" s="60"/>
      <c r="AT182" s="60"/>
      <c r="AU182" s="60"/>
    </row>
    <row r="183">
      <c r="A183" s="179" t="s">
        <v>80</v>
      </c>
      <c r="B183" s="4"/>
      <c r="C183" s="4"/>
      <c r="D183" s="4"/>
      <c r="E183" s="4"/>
      <c r="F183" s="4"/>
      <c r="G183" s="4"/>
      <c r="H183" s="4"/>
      <c r="I183" s="4"/>
      <c r="J183" s="4"/>
      <c r="K183" s="4"/>
      <c r="L183" s="4"/>
      <c r="M183" s="4"/>
      <c r="N183" s="4"/>
      <c r="O183" s="4"/>
      <c r="P183" s="4"/>
      <c r="Q183" s="4"/>
      <c r="R183" s="4"/>
      <c r="S183" s="4"/>
      <c r="T183" s="4"/>
      <c r="U183" s="4"/>
      <c r="V183" s="4"/>
      <c r="W183" s="4"/>
      <c r="X183" s="116"/>
      <c r="Y183" s="116"/>
      <c r="Z183" s="116"/>
      <c r="AA183" s="116"/>
      <c r="AB183" s="116"/>
      <c r="AC183" s="116"/>
      <c r="AD183" s="116"/>
      <c r="AE183" s="116"/>
      <c r="AF183" s="116"/>
      <c r="AG183" s="116"/>
      <c r="AH183" s="116"/>
      <c r="AI183" s="117"/>
      <c r="AJ183" s="117"/>
      <c r="AK183" s="117"/>
      <c r="AL183" s="118"/>
      <c r="AM183" s="119"/>
      <c r="AN183" s="119"/>
      <c r="AO183" s="119"/>
      <c r="AP183" s="119"/>
      <c r="AQ183" s="4"/>
      <c r="AR183" s="4"/>
      <c r="AS183" s="60"/>
      <c r="AT183" s="60"/>
      <c r="AU183" s="60"/>
    </row>
    <row r="184">
      <c r="A184" s="19" t="s">
        <v>17</v>
      </c>
      <c r="B184" s="4"/>
      <c r="C184" s="4"/>
      <c r="D184" s="4"/>
      <c r="E184" s="4"/>
      <c r="F184" s="4"/>
      <c r="G184" s="4"/>
      <c r="H184" s="4"/>
      <c r="I184" s="4"/>
      <c r="J184" s="4"/>
      <c r="K184" s="4"/>
      <c r="L184" s="4"/>
      <c r="M184" s="27">
        <f t="shared" ref="M184:AP184" si="330">M35*M173</f>
        <v>400.0976803</v>
      </c>
      <c r="N184" s="27">
        <f t="shared" si="330"/>
        <v>207.1020871</v>
      </c>
      <c r="O184" s="27">
        <f t="shared" si="330"/>
        <v>522.3902165</v>
      </c>
      <c r="P184" s="27">
        <f t="shared" si="330"/>
        <v>229.2125964</v>
      </c>
      <c r="Q184" s="27">
        <f t="shared" si="330"/>
        <v>313.426685</v>
      </c>
      <c r="R184" s="27">
        <f t="shared" si="330"/>
        <v>926.0608769</v>
      </c>
      <c r="S184" s="27">
        <f t="shared" si="330"/>
        <v>350.2429012</v>
      </c>
      <c r="T184" s="27">
        <f t="shared" si="330"/>
        <v>734.8884887</v>
      </c>
      <c r="U184" s="27">
        <f t="shared" si="330"/>
        <v>891.5043732</v>
      </c>
      <c r="V184" s="27">
        <f t="shared" si="330"/>
        <v>79.65419605</v>
      </c>
      <c r="W184" s="27">
        <f t="shared" si="330"/>
        <v>1232.190148</v>
      </c>
      <c r="X184" s="69">
        <f t="shared" si="330"/>
        <v>1402.692712</v>
      </c>
      <c r="Y184" s="69">
        <f t="shared" si="330"/>
        <v>729.0691469</v>
      </c>
      <c r="Z184" s="69">
        <f t="shared" si="330"/>
        <v>886.2391825</v>
      </c>
      <c r="AA184" s="69">
        <f t="shared" si="330"/>
        <v>1433.415404</v>
      </c>
      <c r="AB184" s="69">
        <f t="shared" si="330"/>
        <v>780.2791823</v>
      </c>
      <c r="AC184" s="69">
        <f t="shared" si="330"/>
        <v>1112.813771</v>
      </c>
      <c r="AD184" s="69">
        <f t="shared" si="330"/>
        <v>943.7952649</v>
      </c>
      <c r="AE184" s="69">
        <f t="shared" si="330"/>
        <v>39.52498628</v>
      </c>
      <c r="AF184" s="69">
        <f t="shared" si="330"/>
        <v>0</v>
      </c>
      <c r="AG184" s="69">
        <f t="shared" si="330"/>
        <v>0</v>
      </c>
      <c r="AH184" s="69">
        <f t="shared" si="330"/>
        <v>0</v>
      </c>
      <c r="AI184" s="70">
        <f t="shared" si="330"/>
        <v>0</v>
      </c>
      <c r="AJ184" s="70">
        <f t="shared" si="330"/>
        <v>0</v>
      </c>
      <c r="AK184" s="70">
        <f t="shared" si="330"/>
        <v>0</v>
      </c>
      <c r="AL184" s="73">
        <f t="shared" si="330"/>
        <v>1464.658242</v>
      </c>
      <c r="AM184" s="74">
        <f t="shared" si="330"/>
        <v>1483.420275</v>
      </c>
      <c r="AN184" s="74">
        <f t="shared" si="330"/>
        <v>1507.362033</v>
      </c>
      <c r="AO184" s="74">
        <f t="shared" si="330"/>
        <v>1476.75543</v>
      </c>
      <c r="AP184" s="74">
        <f t="shared" si="330"/>
        <v>1460.720608</v>
      </c>
      <c r="AQ184" s="4"/>
      <c r="AR184" s="4"/>
      <c r="AS184" s="60"/>
      <c r="AT184" s="60"/>
      <c r="AU184" s="60"/>
    </row>
    <row r="185">
      <c r="A185" s="180" t="s">
        <v>18</v>
      </c>
      <c r="B185" s="4"/>
      <c r="C185" s="4"/>
      <c r="D185" s="4"/>
      <c r="E185" s="4"/>
      <c r="F185" s="4"/>
      <c r="G185" s="4"/>
      <c r="H185" s="4"/>
      <c r="I185" s="4"/>
      <c r="J185" s="4"/>
      <c r="K185" s="4"/>
      <c r="L185" s="4"/>
      <c r="M185" s="27">
        <f t="shared" ref="M185:AP185" si="331">M36*M174</f>
        <v>2201.469577</v>
      </c>
      <c r="N185" s="27">
        <f t="shared" si="331"/>
        <v>3966.348496</v>
      </c>
      <c r="O185" s="27">
        <f t="shared" si="331"/>
        <v>3763.180986</v>
      </c>
      <c r="P185" s="27">
        <f t="shared" si="331"/>
        <v>2665.847575</v>
      </c>
      <c r="Q185" s="27">
        <f t="shared" si="331"/>
        <v>5060.090925</v>
      </c>
      <c r="R185" s="27">
        <f t="shared" si="331"/>
        <v>4205.068521</v>
      </c>
      <c r="S185" s="27">
        <f t="shared" si="331"/>
        <v>4221.401157</v>
      </c>
      <c r="T185" s="27">
        <f t="shared" si="331"/>
        <v>6072.878115</v>
      </c>
      <c r="U185" s="27">
        <f t="shared" si="331"/>
        <v>6292.894678</v>
      </c>
      <c r="V185" s="27">
        <f t="shared" si="331"/>
        <v>8222.22796</v>
      </c>
      <c r="W185" s="27">
        <f t="shared" si="331"/>
        <v>4988.093474</v>
      </c>
      <c r="X185" s="69">
        <f t="shared" si="331"/>
        <v>5358.385521</v>
      </c>
      <c r="Y185" s="69">
        <f t="shared" si="331"/>
        <v>4518.838667</v>
      </c>
      <c r="Z185" s="69">
        <f t="shared" si="331"/>
        <v>8253.263356</v>
      </c>
      <c r="AA185" s="69">
        <f t="shared" si="331"/>
        <v>7902.501626</v>
      </c>
      <c r="AB185" s="69">
        <f t="shared" si="331"/>
        <v>4663.077147</v>
      </c>
      <c r="AC185" s="69">
        <f t="shared" si="331"/>
        <v>9432.791957</v>
      </c>
      <c r="AD185" s="69">
        <f t="shared" si="331"/>
        <v>6526.319352</v>
      </c>
      <c r="AE185" s="69">
        <f t="shared" si="331"/>
        <v>2228.263182</v>
      </c>
      <c r="AF185" s="69">
        <f t="shared" si="331"/>
        <v>0</v>
      </c>
      <c r="AG185" s="69">
        <f t="shared" si="331"/>
        <v>0</v>
      </c>
      <c r="AH185" s="69">
        <f t="shared" si="331"/>
        <v>0</v>
      </c>
      <c r="AI185" s="70">
        <f t="shared" si="331"/>
        <v>0</v>
      </c>
      <c r="AJ185" s="70">
        <f t="shared" si="331"/>
        <v>0</v>
      </c>
      <c r="AK185" s="70">
        <f t="shared" si="331"/>
        <v>0</v>
      </c>
      <c r="AL185" s="73">
        <f t="shared" si="331"/>
        <v>6159.048034</v>
      </c>
      <c r="AM185" s="74">
        <f t="shared" si="331"/>
        <v>5574.105094</v>
      </c>
      <c r="AN185" s="74">
        <f t="shared" si="331"/>
        <v>5641.297012</v>
      </c>
      <c r="AO185" s="74">
        <f t="shared" si="331"/>
        <v>4968.485817</v>
      </c>
      <c r="AP185" s="74">
        <f t="shared" si="331"/>
        <v>4896.290581</v>
      </c>
      <c r="AQ185" s="4"/>
      <c r="AR185" s="4"/>
      <c r="AS185" s="60"/>
      <c r="AT185" s="60"/>
      <c r="AU185" s="60"/>
    </row>
    <row r="186">
      <c r="A186" s="38" t="s">
        <v>19</v>
      </c>
      <c r="B186" s="4"/>
      <c r="C186" s="4"/>
      <c r="D186" s="4"/>
      <c r="E186" s="4"/>
      <c r="F186" s="4"/>
      <c r="G186" s="4"/>
      <c r="H186" s="4"/>
      <c r="I186" s="4"/>
      <c r="J186" s="4"/>
      <c r="K186" s="4"/>
      <c r="L186" s="4"/>
      <c r="M186" s="27">
        <f t="shared" ref="M186:AP186" si="332">M37*M175</f>
        <v>1964.508265</v>
      </c>
      <c r="N186" s="27">
        <f t="shared" si="332"/>
        <v>2249.494859</v>
      </c>
      <c r="O186" s="27">
        <f t="shared" si="332"/>
        <v>5416.815269</v>
      </c>
      <c r="P186" s="27">
        <f t="shared" si="332"/>
        <v>4078.449322</v>
      </c>
      <c r="Q186" s="27">
        <f t="shared" si="332"/>
        <v>2769.252926</v>
      </c>
      <c r="R186" s="27">
        <f t="shared" si="332"/>
        <v>5768.545724</v>
      </c>
      <c r="S186" s="27">
        <f t="shared" si="332"/>
        <v>4813.338927</v>
      </c>
      <c r="T186" s="27">
        <f t="shared" si="332"/>
        <v>3415.835242</v>
      </c>
      <c r="U186" s="27">
        <f t="shared" si="332"/>
        <v>5971.440104</v>
      </c>
      <c r="V186" s="27">
        <f t="shared" si="332"/>
        <v>7777.984628</v>
      </c>
      <c r="W186" s="27">
        <f t="shared" si="332"/>
        <v>4080.105144</v>
      </c>
      <c r="X186" s="69">
        <f t="shared" si="332"/>
        <v>6596.606534</v>
      </c>
      <c r="Y186" s="69">
        <f t="shared" si="332"/>
        <v>6217.323981</v>
      </c>
      <c r="Z186" s="69">
        <f t="shared" si="332"/>
        <v>4903.647558</v>
      </c>
      <c r="AA186" s="69">
        <f t="shared" si="332"/>
        <v>9229.70763</v>
      </c>
      <c r="AB186" s="69">
        <f t="shared" si="332"/>
        <v>7510.127695</v>
      </c>
      <c r="AC186" s="69">
        <f t="shared" si="332"/>
        <v>5224.515821</v>
      </c>
      <c r="AD186" s="69">
        <f t="shared" si="332"/>
        <v>8092.771492</v>
      </c>
      <c r="AE186" s="69">
        <f t="shared" si="332"/>
        <v>5805.136294</v>
      </c>
      <c r="AF186" s="69">
        <f t="shared" si="332"/>
        <v>1413.996103</v>
      </c>
      <c r="AG186" s="69">
        <f t="shared" si="332"/>
        <v>0</v>
      </c>
      <c r="AH186" s="69">
        <f t="shared" si="332"/>
        <v>0</v>
      </c>
      <c r="AI186" s="70">
        <f t="shared" si="332"/>
        <v>0</v>
      </c>
      <c r="AJ186" s="70">
        <f t="shared" si="332"/>
        <v>0</v>
      </c>
      <c r="AK186" s="70">
        <f t="shared" si="332"/>
        <v>0</v>
      </c>
      <c r="AL186" s="73">
        <f t="shared" si="332"/>
        <v>4532.050617</v>
      </c>
      <c r="AM186" s="74">
        <f t="shared" si="332"/>
        <v>4941.225316</v>
      </c>
      <c r="AN186" s="74">
        <f t="shared" si="332"/>
        <v>5389.888538</v>
      </c>
      <c r="AO186" s="74">
        <f t="shared" si="332"/>
        <v>4812.120453</v>
      </c>
      <c r="AP186" s="74">
        <f t="shared" si="332"/>
        <v>4315.829147</v>
      </c>
      <c r="AQ186" s="4"/>
      <c r="AR186" s="4"/>
      <c r="AS186" s="60"/>
      <c r="AT186" s="60"/>
      <c r="AU186" s="60"/>
    </row>
    <row r="187">
      <c r="A187" s="38" t="s">
        <v>20</v>
      </c>
      <c r="B187" s="4"/>
      <c r="C187" s="4"/>
      <c r="D187" s="4"/>
      <c r="E187" s="4"/>
      <c r="F187" s="4"/>
      <c r="G187" s="4"/>
      <c r="H187" s="4"/>
      <c r="I187" s="4"/>
      <c r="J187" s="4"/>
      <c r="K187" s="4"/>
      <c r="L187" s="4"/>
      <c r="M187" s="27">
        <f t="shared" ref="M187:AP187" si="333">M38*M176</f>
        <v>3787.197779</v>
      </c>
      <c r="N187" s="27">
        <f t="shared" si="333"/>
        <v>1874.345531</v>
      </c>
      <c r="O187" s="27">
        <f t="shared" si="333"/>
        <v>2858.562964</v>
      </c>
      <c r="P187" s="27">
        <f t="shared" si="333"/>
        <v>6369.268629</v>
      </c>
      <c r="Q187" s="27">
        <f t="shared" si="333"/>
        <v>4630.800709</v>
      </c>
      <c r="R187" s="27">
        <f t="shared" si="333"/>
        <v>2671.15921</v>
      </c>
      <c r="S187" s="27">
        <f t="shared" si="333"/>
        <v>6221.754664</v>
      </c>
      <c r="T187" s="27">
        <f t="shared" si="333"/>
        <v>4141.505261</v>
      </c>
      <c r="U187" s="27">
        <f t="shared" si="333"/>
        <v>3404.798412</v>
      </c>
      <c r="V187" s="27">
        <f t="shared" si="333"/>
        <v>6523.285475</v>
      </c>
      <c r="W187" s="27">
        <f t="shared" si="333"/>
        <v>5743.595575</v>
      </c>
      <c r="X187" s="69">
        <f t="shared" si="333"/>
        <v>5089.62697</v>
      </c>
      <c r="Y187" s="69">
        <f t="shared" si="333"/>
        <v>6244.205567</v>
      </c>
      <c r="Z187" s="69">
        <f t="shared" si="333"/>
        <v>4185.612616</v>
      </c>
      <c r="AA187" s="69">
        <f t="shared" si="333"/>
        <v>5351.384545</v>
      </c>
      <c r="AB187" s="69">
        <f t="shared" si="333"/>
        <v>10278.96355</v>
      </c>
      <c r="AC187" s="69">
        <f t="shared" si="333"/>
        <v>6180.397531</v>
      </c>
      <c r="AD187" s="69">
        <f t="shared" si="333"/>
        <v>4957.963813</v>
      </c>
      <c r="AE187" s="69">
        <f t="shared" si="333"/>
        <v>9302.193154</v>
      </c>
      <c r="AF187" s="69">
        <f t="shared" si="333"/>
        <v>4397.582977</v>
      </c>
      <c r="AG187" s="69">
        <f t="shared" si="333"/>
        <v>1259.402935</v>
      </c>
      <c r="AH187" s="69">
        <f t="shared" si="333"/>
        <v>0</v>
      </c>
      <c r="AI187" s="70">
        <f t="shared" si="333"/>
        <v>1076.401473</v>
      </c>
      <c r="AJ187" s="70">
        <f t="shared" si="333"/>
        <v>0</v>
      </c>
      <c r="AK187" s="70">
        <f t="shared" si="333"/>
        <v>0</v>
      </c>
      <c r="AL187" s="73">
        <f t="shared" si="333"/>
        <v>3886.11396</v>
      </c>
      <c r="AM187" s="74">
        <f t="shared" si="333"/>
        <v>6393.293289</v>
      </c>
      <c r="AN187" s="74">
        <f t="shared" si="333"/>
        <v>4956.819037</v>
      </c>
      <c r="AO187" s="74">
        <f t="shared" si="333"/>
        <v>4800.358545</v>
      </c>
      <c r="AP187" s="74">
        <f t="shared" si="333"/>
        <v>4345.749852</v>
      </c>
      <c r="AQ187" s="4"/>
      <c r="AR187" s="4"/>
      <c r="AS187" s="60"/>
      <c r="AT187" s="60"/>
      <c r="AU187" s="60"/>
    </row>
    <row r="188">
      <c r="A188" s="21" t="s">
        <v>88</v>
      </c>
      <c r="B188" s="23"/>
      <c r="C188" s="23"/>
      <c r="D188" s="23"/>
      <c r="E188" s="23"/>
      <c r="F188" s="23"/>
      <c r="G188" s="23"/>
      <c r="H188" s="23"/>
      <c r="I188" s="23"/>
      <c r="J188" s="23"/>
      <c r="K188" s="23"/>
      <c r="L188" s="23"/>
      <c r="M188" s="22">
        <f t="shared" ref="M188:AP188" si="334">SUM(M184:M187)</f>
        <v>8353.273301</v>
      </c>
      <c r="N188" s="22">
        <f t="shared" si="334"/>
        <v>8297.290973</v>
      </c>
      <c r="O188" s="22">
        <f t="shared" si="334"/>
        <v>12560.94944</v>
      </c>
      <c r="P188" s="22">
        <f t="shared" si="334"/>
        <v>13342.77812</v>
      </c>
      <c r="Q188" s="22">
        <f t="shared" si="334"/>
        <v>12773.57125</v>
      </c>
      <c r="R188" s="22">
        <f t="shared" si="334"/>
        <v>13570.83433</v>
      </c>
      <c r="S188" s="22">
        <f t="shared" si="334"/>
        <v>15606.73765</v>
      </c>
      <c r="T188" s="22">
        <f t="shared" si="334"/>
        <v>14365.10711</v>
      </c>
      <c r="U188" s="22">
        <f t="shared" si="334"/>
        <v>16560.63757</v>
      </c>
      <c r="V188" s="22">
        <f t="shared" si="334"/>
        <v>22603.15226</v>
      </c>
      <c r="W188" s="22">
        <f t="shared" si="334"/>
        <v>16043.98434</v>
      </c>
      <c r="X188" s="108">
        <f t="shared" si="334"/>
        <v>18447.31174</v>
      </c>
      <c r="Y188" s="108">
        <f t="shared" si="334"/>
        <v>17709.43736</v>
      </c>
      <c r="Z188" s="108">
        <f t="shared" si="334"/>
        <v>18228.76271</v>
      </c>
      <c r="AA188" s="108">
        <f t="shared" si="334"/>
        <v>23917.00921</v>
      </c>
      <c r="AB188" s="108">
        <f t="shared" si="334"/>
        <v>23232.44757</v>
      </c>
      <c r="AC188" s="108">
        <f t="shared" si="334"/>
        <v>21950.51908</v>
      </c>
      <c r="AD188" s="108">
        <f t="shared" si="334"/>
        <v>20520.84992</v>
      </c>
      <c r="AE188" s="108">
        <f t="shared" si="334"/>
        <v>17375.11762</v>
      </c>
      <c r="AF188" s="108">
        <f t="shared" si="334"/>
        <v>5811.57908</v>
      </c>
      <c r="AG188" s="108">
        <f t="shared" si="334"/>
        <v>1259.402935</v>
      </c>
      <c r="AH188" s="108">
        <f t="shared" si="334"/>
        <v>0</v>
      </c>
      <c r="AI188" s="109">
        <f t="shared" si="334"/>
        <v>1076.401473</v>
      </c>
      <c r="AJ188" s="109">
        <f t="shared" si="334"/>
        <v>0</v>
      </c>
      <c r="AK188" s="109">
        <f t="shared" si="334"/>
        <v>0</v>
      </c>
      <c r="AL188" s="110">
        <f t="shared" si="334"/>
        <v>16041.87085</v>
      </c>
      <c r="AM188" s="111">
        <f t="shared" si="334"/>
        <v>18392.04397</v>
      </c>
      <c r="AN188" s="111">
        <f t="shared" si="334"/>
        <v>17495.36662</v>
      </c>
      <c r="AO188" s="111">
        <f t="shared" si="334"/>
        <v>16057.72024</v>
      </c>
      <c r="AP188" s="111">
        <f t="shared" si="334"/>
        <v>15018.59019</v>
      </c>
      <c r="AQ188" s="23"/>
      <c r="AR188" s="23"/>
      <c r="AS188" s="101"/>
      <c r="AT188" s="101"/>
      <c r="AU188" s="101"/>
    </row>
    <row r="189">
      <c r="A189" s="184" t="s">
        <v>22</v>
      </c>
      <c r="B189" s="4"/>
      <c r="C189" s="4"/>
      <c r="D189" s="4"/>
      <c r="E189" s="4"/>
      <c r="F189" s="4"/>
      <c r="G189" s="4"/>
      <c r="H189" s="4"/>
      <c r="I189" s="4"/>
      <c r="J189" s="4"/>
      <c r="K189" s="4"/>
      <c r="L189" s="4"/>
      <c r="M189" s="4"/>
      <c r="N189" s="4"/>
      <c r="O189" s="4"/>
      <c r="P189" s="4"/>
      <c r="Q189" s="4"/>
      <c r="R189" s="4"/>
      <c r="S189" s="4"/>
      <c r="T189" s="4"/>
      <c r="U189" s="4"/>
      <c r="V189" s="4"/>
      <c r="W189" s="4"/>
      <c r="X189" s="116"/>
      <c r="Y189" s="116"/>
      <c r="Z189" s="116"/>
      <c r="AA189" s="116"/>
      <c r="AB189" s="116"/>
      <c r="AC189" s="116"/>
      <c r="AD189" s="116"/>
      <c r="AE189" s="116"/>
      <c r="AF189" s="116"/>
      <c r="AG189" s="116"/>
      <c r="AH189" s="116"/>
      <c r="AI189" s="117"/>
      <c r="AJ189" s="117"/>
      <c r="AK189" s="117"/>
      <c r="AL189" s="118"/>
      <c r="AM189" s="119"/>
      <c r="AN189" s="119"/>
      <c r="AO189" s="119"/>
      <c r="AP189" s="119"/>
      <c r="AQ189" s="4"/>
      <c r="AR189" s="4"/>
      <c r="AS189" s="60"/>
      <c r="AT189" s="60"/>
      <c r="AU189" s="60"/>
    </row>
    <row r="190">
      <c r="A190" s="19" t="s">
        <v>17</v>
      </c>
      <c r="B190" s="4"/>
      <c r="C190" s="4"/>
      <c r="D190" s="4"/>
      <c r="E190" s="4"/>
      <c r="F190" s="4"/>
      <c r="G190" s="4"/>
      <c r="H190" s="4"/>
      <c r="I190" s="4"/>
      <c r="J190" s="4"/>
      <c r="K190" s="4"/>
      <c r="L190" s="4"/>
      <c r="M190" s="27">
        <f t="shared" ref="M190:AP190" si="335">M46*M178</f>
        <v>4184.874861</v>
      </c>
      <c r="N190" s="27">
        <f t="shared" si="335"/>
        <v>4165.347039</v>
      </c>
      <c r="O190" s="27">
        <f t="shared" si="335"/>
        <v>5018.493357</v>
      </c>
      <c r="P190" s="27">
        <f t="shared" si="335"/>
        <v>4712.028638</v>
      </c>
      <c r="Q190" s="27">
        <f t="shared" si="335"/>
        <v>6641.101925</v>
      </c>
      <c r="R190" s="27">
        <f t="shared" si="335"/>
        <v>7590.934257</v>
      </c>
      <c r="S190" s="27">
        <f t="shared" si="335"/>
        <v>8466.087194</v>
      </c>
      <c r="T190" s="27">
        <f t="shared" si="335"/>
        <v>10325.21663</v>
      </c>
      <c r="U190" s="27">
        <f t="shared" si="335"/>
        <v>12835.27165</v>
      </c>
      <c r="V190" s="27">
        <f t="shared" si="335"/>
        <v>12125.73574</v>
      </c>
      <c r="W190" s="27">
        <f t="shared" si="335"/>
        <v>15811.58811</v>
      </c>
      <c r="X190" s="69">
        <f t="shared" si="335"/>
        <v>16894.35724</v>
      </c>
      <c r="Y190" s="69">
        <f t="shared" si="335"/>
        <v>16052.22346</v>
      </c>
      <c r="Z190" s="69">
        <f t="shared" si="335"/>
        <v>18957.89554</v>
      </c>
      <c r="AA190" s="69">
        <f t="shared" si="335"/>
        <v>17611.30734</v>
      </c>
      <c r="AB190" s="69">
        <f t="shared" si="335"/>
        <v>16698.46942</v>
      </c>
      <c r="AC190" s="69">
        <f t="shared" si="335"/>
        <v>21435.85727</v>
      </c>
      <c r="AD190" s="69">
        <f t="shared" si="335"/>
        <v>19890.12432</v>
      </c>
      <c r="AE190" s="69">
        <f t="shared" si="335"/>
        <v>2933.14728</v>
      </c>
      <c r="AF190" s="69">
        <f t="shared" si="335"/>
        <v>0</v>
      </c>
      <c r="AG190" s="69">
        <f t="shared" si="335"/>
        <v>0</v>
      </c>
      <c r="AH190" s="69">
        <f t="shared" si="335"/>
        <v>0</v>
      </c>
      <c r="AI190" s="70">
        <f t="shared" si="335"/>
        <v>0</v>
      </c>
      <c r="AJ190" s="70">
        <f t="shared" si="335"/>
        <v>0</v>
      </c>
      <c r="AK190" s="70">
        <f t="shared" si="335"/>
        <v>0</v>
      </c>
      <c r="AL190" s="73">
        <f t="shared" si="335"/>
        <v>19056.7966</v>
      </c>
      <c r="AM190" s="74">
        <f t="shared" si="335"/>
        <v>18562.84451</v>
      </c>
      <c r="AN190" s="74">
        <f t="shared" si="335"/>
        <v>19914.27061</v>
      </c>
      <c r="AO190" s="74">
        <f t="shared" si="335"/>
        <v>20524.29721</v>
      </c>
      <c r="AP190" s="74">
        <f t="shared" si="335"/>
        <v>21344.53183</v>
      </c>
      <c r="AQ190" s="4"/>
      <c r="AR190" s="4"/>
      <c r="AS190" s="60"/>
      <c r="AT190" s="60"/>
      <c r="AU190" s="60"/>
    </row>
    <row r="191">
      <c r="A191" s="180" t="s">
        <v>18</v>
      </c>
      <c r="B191" s="4"/>
      <c r="C191" s="4"/>
      <c r="D191" s="4"/>
      <c r="E191" s="4"/>
      <c r="F191" s="4"/>
      <c r="G191" s="4"/>
      <c r="H191" s="4"/>
      <c r="I191" s="4"/>
      <c r="J191" s="4"/>
      <c r="K191" s="4"/>
      <c r="L191" s="4"/>
      <c r="M191" s="27">
        <f t="shared" ref="M191:AP191" si="336">M47*M179</f>
        <v>10473.4446</v>
      </c>
      <c r="N191" s="27">
        <f t="shared" si="336"/>
        <v>16859.76232</v>
      </c>
      <c r="O191" s="27">
        <f t="shared" si="336"/>
        <v>16784.1995</v>
      </c>
      <c r="P191" s="27">
        <f t="shared" si="336"/>
        <v>15334.79673</v>
      </c>
      <c r="Q191" s="27">
        <f t="shared" si="336"/>
        <v>22116.42847</v>
      </c>
      <c r="R191" s="27">
        <f t="shared" si="336"/>
        <v>22898.71192</v>
      </c>
      <c r="S191" s="27">
        <f t="shared" si="336"/>
        <v>26240.05753</v>
      </c>
      <c r="T191" s="27">
        <f t="shared" si="336"/>
        <v>37725.33584</v>
      </c>
      <c r="U191" s="27">
        <f t="shared" si="336"/>
        <v>44909.51356</v>
      </c>
      <c r="V191" s="27">
        <f t="shared" si="336"/>
        <v>37562.24656</v>
      </c>
      <c r="W191" s="27">
        <f t="shared" si="336"/>
        <v>30431.97751</v>
      </c>
      <c r="X191" s="69">
        <f t="shared" si="336"/>
        <v>30229.47666</v>
      </c>
      <c r="Y191" s="69">
        <f t="shared" si="336"/>
        <v>34501.51825</v>
      </c>
      <c r="Z191" s="69">
        <f t="shared" si="336"/>
        <v>62048.60875</v>
      </c>
      <c r="AA191" s="69">
        <f t="shared" si="336"/>
        <v>51985.95085</v>
      </c>
      <c r="AB191" s="69">
        <f t="shared" si="336"/>
        <v>43133.35409</v>
      </c>
      <c r="AC191" s="69">
        <f t="shared" si="336"/>
        <v>78586.49788</v>
      </c>
      <c r="AD191" s="69">
        <f t="shared" si="336"/>
        <v>55822.50712</v>
      </c>
      <c r="AE191" s="69">
        <f t="shared" si="336"/>
        <v>31497.03877</v>
      </c>
      <c r="AF191" s="69">
        <f t="shared" si="336"/>
        <v>367.0397118</v>
      </c>
      <c r="AG191" s="69">
        <f t="shared" si="336"/>
        <v>0</v>
      </c>
      <c r="AH191" s="69">
        <f t="shared" si="336"/>
        <v>0</v>
      </c>
      <c r="AI191" s="70">
        <f t="shared" si="336"/>
        <v>0</v>
      </c>
      <c r="AJ191" s="70">
        <f t="shared" si="336"/>
        <v>0</v>
      </c>
      <c r="AK191" s="70">
        <f t="shared" si="336"/>
        <v>0</v>
      </c>
      <c r="AL191" s="73">
        <f t="shared" si="336"/>
        <v>56208.55794</v>
      </c>
      <c r="AM191" s="74">
        <f t="shared" si="336"/>
        <v>45324.0029</v>
      </c>
      <c r="AN191" s="74">
        <f t="shared" si="336"/>
        <v>47949.96454</v>
      </c>
      <c r="AO191" s="74">
        <f t="shared" si="336"/>
        <v>44127.82778</v>
      </c>
      <c r="AP191" s="74">
        <f t="shared" si="336"/>
        <v>45435.48216</v>
      </c>
      <c r="AQ191" s="4"/>
      <c r="AR191" s="4"/>
      <c r="AS191" s="60"/>
      <c r="AT191" s="60"/>
      <c r="AU191" s="60"/>
    </row>
    <row r="192">
      <c r="A192" s="38" t="s">
        <v>19</v>
      </c>
      <c r="B192" s="4"/>
      <c r="C192" s="4"/>
      <c r="D192" s="4"/>
      <c r="E192" s="4"/>
      <c r="F192" s="4"/>
      <c r="G192" s="4"/>
      <c r="H192" s="4"/>
      <c r="I192" s="4"/>
      <c r="J192" s="4"/>
      <c r="K192" s="4"/>
      <c r="L192" s="4"/>
      <c r="M192" s="27">
        <f t="shared" ref="M192:AP192" si="337">M48*M180</f>
        <v>6973.182347</v>
      </c>
      <c r="N192" s="27">
        <f t="shared" si="337"/>
        <v>10331.01925</v>
      </c>
      <c r="O192" s="27">
        <f t="shared" si="337"/>
        <v>24986.61637</v>
      </c>
      <c r="P192" s="27">
        <f t="shared" si="337"/>
        <v>17726.5534</v>
      </c>
      <c r="Q192" s="27">
        <f t="shared" si="337"/>
        <v>17033.44757</v>
      </c>
      <c r="R192" s="27">
        <f t="shared" si="337"/>
        <v>28638.07442</v>
      </c>
      <c r="S192" s="27">
        <f t="shared" si="337"/>
        <v>25564.0184</v>
      </c>
      <c r="T192" s="27">
        <f t="shared" si="337"/>
        <v>23436.41901</v>
      </c>
      <c r="U192" s="27">
        <f t="shared" si="337"/>
        <v>52028.5432</v>
      </c>
      <c r="V192" s="27">
        <f t="shared" si="337"/>
        <v>47975.0551</v>
      </c>
      <c r="W192" s="27">
        <f t="shared" si="337"/>
        <v>32319.27441</v>
      </c>
      <c r="X192" s="69">
        <f t="shared" si="337"/>
        <v>41124.11664</v>
      </c>
      <c r="Y192" s="69">
        <f t="shared" si="337"/>
        <v>44013.2417</v>
      </c>
      <c r="Z192" s="69">
        <f t="shared" si="337"/>
        <v>37851.84085</v>
      </c>
      <c r="AA192" s="69">
        <f t="shared" si="337"/>
        <v>62462.17994</v>
      </c>
      <c r="AB192" s="69">
        <f t="shared" si="337"/>
        <v>55041.02567</v>
      </c>
      <c r="AC192" s="69">
        <f t="shared" si="337"/>
        <v>54099.88164</v>
      </c>
      <c r="AD192" s="69">
        <f t="shared" si="337"/>
        <v>64473.49582</v>
      </c>
      <c r="AE192" s="69">
        <f t="shared" si="337"/>
        <v>58341.86411</v>
      </c>
      <c r="AF192" s="69">
        <f t="shared" si="337"/>
        <v>24680.59388</v>
      </c>
      <c r="AG192" s="69">
        <f t="shared" si="337"/>
        <v>338.4459071</v>
      </c>
      <c r="AH192" s="69">
        <f t="shared" si="337"/>
        <v>0</v>
      </c>
      <c r="AI192" s="70">
        <f t="shared" si="337"/>
        <v>324.2721483</v>
      </c>
      <c r="AJ192" s="70">
        <f t="shared" si="337"/>
        <v>0</v>
      </c>
      <c r="AK192" s="70">
        <f t="shared" si="337"/>
        <v>0</v>
      </c>
      <c r="AL192" s="73">
        <f t="shared" si="337"/>
        <v>29515.72165</v>
      </c>
      <c r="AM192" s="74">
        <f t="shared" si="337"/>
        <v>28908.34199</v>
      </c>
      <c r="AN192" s="74">
        <f t="shared" si="337"/>
        <v>43935.50719</v>
      </c>
      <c r="AO192" s="74">
        <f t="shared" si="337"/>
        <v>40983.64231</v>
      </c>
      <c r="AP192" s="74">
        <f t="shared" si="337"/>
        <v>38400.77164</v>
      </c>
      <c r="AQ192" s="4"/>
      <c r="AR192" s="4"/>
      <c r="AS192" s="60"/>
      <c r="AT192" s="60"/>
      <c r="AU192" s="60"/>
    </row>
    <row r="193">
      <c r="A193" s="38" t="s">
        <v>20</v>
      </c>
      <c r="B193" s="4"/>
      <c r="C193" s="4"/>
      <c r="D193" s="4"/>
      <c r="E193" s="4"/>
      <c r="F193" s="4"/>
      <c r="G193" s="4"/>
      <c r="H193" s="4"/>
      <c r="I193" s="4"/>
      <c r="J193" s="4"/>
      <c r="K193" s="4"/>
      <c r="L193" s="4"/>
      <c r="M193" s="27">
        <f t="shared" ref="M193:AP193" si="338">M49*M181</f>
        <v>11014.53687</v>
      </c>
      <c r="N193" s="27">
        <f t="shared" si="338"/>
        <v>7709.691245</v>
      </c>
      <c r="O193" s="27">
        <f t="shared" si="338"/>
        <v>12519.68293</v>
      </c>
      <c r="P193" s="27">
        <f t="shared" si="338"/>
        <v>29028.98342</v>
      </c>
      <c r="Q193" s="27">
        <f t="shared" si="338"/>
        <v>15901.13155</v>
      </c>
      <c r="R193" s="27">
        <f t="shared" si="338"/>
        <v>18337.9091</v>
      </c>
      <c r="S193" s="27">
        <f t="shared" si="338"/>
        <v>29965.0974</v>
      </c>
      <c r="T193" s="27">
        <f t="shared" si="338"/>
        <v>22664.81012</v>
      </c>
      <c r="U193" s="27">
        <f t="shared" si="338"/>
        <v>23656.25467</v>
      </c>
      <c r="V193" s="27">
        <f t="shared" si="338"/>
        <v>54517.47378</v>
      </c>
      <c r="W193" s="27">
        <f t="shared" si="338"/>
        <v>39619.95718</v>
      </c>
      <c r="X193" s="69">
        <f t="shared" si="338"/>
        <v>30570.9677</v>
      </c>
      <c r="Y193" s="69">
        <f t="shared" si="338"/>
        <v>39154.605</v>
      </c>
      <c r="Z193" s="69">
        <f t="shared" si="338"/>
        <v>37174.65199</v>
      </c>
      <c r="AA193" s="69">
        <f t="shared" si="338"/>
        <v>42353.26088</v>
      </c>
      <c r="AB193" s="69">
        <f t="shared" si="338"/>
        <v>67893.10474</v>
      </c>
      <c r="AC193" s="69">
        <f t="shared" si="338"/>
        <v>50847.77047</v>
      </c>
      <c r="AD193" s="69">
        <f t="shared" si="338"/>
        <v>52323.99791</v>
      </c>
      <c r="AE193" s="69">
        <f t="shared" si="338"/>
        <v>69086.59448</v>
      </c>
      <c r="AF193" s="69">
        <f t="shared" si="338"/>
        <v>61440.51842</v>
      </c>
      <c r="AG193" s="69">
        <f t="shared" si="338"/>
        <v>24287.52189</v>
      </c>
      <c r="AH193" s="69">
        <f t="shared" si="338"/>
        <v>317.4479769</v>
      </c>
      <c r="AI193" s="70">
        <f t="shared" si="338"/>
        <v>25858.34191</v>
      </c>
      <c r="AJ193" s="70">
        <f t="shared" si="338"/>
        <v>360.6803521</v>
      </c>
      <c r="AK193" s="70">
        <f t="shared" si="338"/>
        <v>0</v>
      </c>
      <c r="AL193" s="73">
        <f t="shared" si="338"/>
        <v>32096.10353</v>
      </c>
      <c r="AM193" s="74">
        <f t="shared" si="338"/>
        <v>39918.50444</v>
      </c>
      <c r="AN193" s="74">
        <f t="shared" si="338"/>
        <v>29175.81914</v>
      </c>
      <c r="AO193" s="74">
        <f t="shared" si="338"/>
        <v>39334.37558</v>
      </c>
      <c r="AP193" s="74">
        <f t="shared" si="338"/>
        <v>37184.59324</v>
      </c>
      <c r="AQ193" s="4"/>
      <c r="AR193" s="4"/>
      <c r="AS193" s="60"/>
      <c r="AT193" s="60"/>
      <c r="AU193" s="60"/>
    </row>
    <row r="194">
      <c r="A194" s="21" t="s">
        <v>88</v>
      </c>
      <c r="B194" s="23"/>
      <c r="C194" s="23"/>
      <c r="D194" s="23"/>
      <c r="E194" s="23"/>
      <c r="F194" s="23"/>
      <c r="G194" s="23"/>
      <c r="H194" s="23"/>
      <c r="I194" s="23"/>
      <c r="J194" s="23"/>
      <c r="K194" s="23"/>
      <c r="L194" s="23"/>
      <c r="M194" s="22">
        <f t="shared" ref="M194:AP194" si="339">SUM(M190:M193)</f>
        <v>32646.03867</v>
      </c>
      <c r="N194" s="22">
        <f t="shared" si="339"/>
        <v>39065.81986</v>
      </c>
      <c r="O194" s="22">
        <f t="shared" si="339"/>
        <v>59308.99216</v>
      </c>
      <c r="P194" s="22">
        <f t="shared" si="339"/>
        <v>66802.36219</v>
      </c>
      <c r="Q194" s="22">
        <f t="shared" si="339"/>
        <v>61692.10951</v>
      </c>
      <c r="R194" s="22">
        <f t="shared" si="339"/>
        <v>77465.6297</v>
      </c>
      <c r="S194" s="22">
        <f t="shared" si="339"/>
        <v>90235.26051</v>
      </c>
      <c r="T194" s="22">
        <f t="shared" si="339"/>
        <v>94151.78161</v>
      </c>
      <c r="U194" s="22">
        <f t="shared" si="339"/>
        <v>133429.5831</v>
      </c>
      <c r="V194" s="22">
        <f t="shared" si="339"/>
        <v>152180.5112</v>
      </c>
      <c r="W194" s="22">
        <f t="shared" si="339"/>
        <v>118182.7972</v>
      </c>
      <c r="X194" s="108">
        <f t="shared" si="339"/>
        <v>118818.9182</v>
      </c>
      <c r="Y194" s="108">
        <f t="shared" si="339"/>
        <v>133721.5884</v>
      </c>
      <c r="Z194" s="108">
        <f t="shared" si="339"/>
        <v>156032.9971</v>
      </c>
      <c r="AA194" s="108">
        <f t="shared" si="339"/>
        <v>174412.699</v>
      </c>
      <c r="AB194" s="108">
        <f t="shared" si="339"/>
        <v>182765.9539</v>
      </c>
      <c r="AC194" s="108">
        <f t="shared" si="339"/>
        <v>204970.0073</v>
      </c>
      <c r="AD194" s="108">
        <f t="shared" si="339"/>
        <v>192510.1252</v>
      </c>
      <c r="AE194" s="108">
        <f t="shared" si="339"/>
        <v>161858.6446</v>
      </c>
      <c r="AF194" s="108">
        <f t="shared" si="339"/>
        <v>86488.15201</v>
      </c>
      <c r="AG194" s="108">
        <f t="shared" si="339"/>
        <v>24625.9678</v>
      </c>
      <c r="AH194" s="108">
        <f t="shared" si="339"/>
        <v>317.4479769</v>
      </c>
      <c r="AI194" s="109">
        <f t="shared" si="339"/>
        <v>26182.61405</v>
      </c>
      <c r="AJ194" s="109">
        <f t="shared" si="339"/>
        <v>360.6803521</v>
      </c>
      <c r="AK194" s="109">
        <f t="shared" si="339"/>
        <v>0</v>
      </c>
      <c r="AL194" s="110">
        <f t="shared" si="339"/>
        <v>136877.1797</v>
      </c>
      <c r="AM194" s="111">
        <f t="shared" si="339"/>
        <v>132713.6938</v>
      </c>
      <c r="AN194" s="111">
        <f t="shared" si="339"/>
        <v>140975.5615</v>
      </c>
      <c r="AO194" s="111">
        <f t="shared" si="339"/>
        <v>144970.1429</v>
      </c>
      <c r="AP194" s="111">
        <f t="shared" si="339"/>
        <v>142365.3789</v>
      </c>
      <c r="AQ194" s="23"/>
      <c r="AR194" s="23"/>
      <c r="AS194" s="101"/>
      <c r="AT194" s="101"/>
      <c r="AU194" s="101"/>
    </row>
    <row r="195">
      <c r="A195" s="184" t="s">
        <v>88</v>
      </c>
      <c r="B195" s="4"/>
      <c r="C195" s="4"/>
      <c r="D195" s="4"/>
      <c r="E195" s="4"/>
      <c r="F195" s="4"/>
      <c r="G195" s="4"/>
      <c r="H195" s="4"/>
      <c r="I195" s="4"/>
      <c r="J195" s="4"/>
      <c r="K195" s="4"/>
      <c r="L195" s="4"/>
      <c r="M195" s="4"/>
      <c r="N195" s="4"/>
      <c r="O195" s="4"/>
      <c r="P195" s="4"/>
      <c r="Q195" s="4"/>
      <c r="R195" s="4"/>
      <c r="S195" s="4"/>
      <c r="T195" s="4"/>
      <c r="U195" s="4"/>
      <c r="V195" s="4"/>
      <c r="W195" s="4"/>
      <c r="X195" s="116"/>
      <c r="Y195" s="116"/>
      <c r="Z195" s="116"/>
      <c r="AA195" s="116"/>
      <c r="AB195" s="116"/>
      <c r="AC195" s="116"/>
      <c r="AD195" s="116"/>
      <c r="AE195" s="116"/>
      <c r="AF195" s="116"/>
      <c r="AG195" s="116"/>
      <c r="AH195" s="116"/>
      <c r="AI195" s="117"/>
      <c r="AJ195" s="117"/>
      <c r="AK195" s="117"/>
      <c r="AL195" s="118"/>
      <c r="AM195" s="119"/>
      <c r="AN195" s="119"/>
      <c r="AO195" s="119"/>
      <c r="AP195" s="119"/>
      <c r="AQ195" s="4"/>
      <c r="AR195" s="4"/>
      <c r="AS195" s="60"/>
      <c r="AT195" s="60"/>
      <c r="AU195" s="60"/>
    </row>
    <row r="196">
      <c r="A196" s="19" t="s">
        <v>17</v>
      </c>
      <c r="B196" s="4"/>
      <c r="C196" s="4"/>
      <c r="D196" s="4"/>
      <c r="E196" s="4"/>
      <c r="F196" s="4"/>
      <c r="G196" s="4"/>
      <c r="H196" s="4"/>
      <c r="I196" s="4"/>
      <c r="J196" s="4"/>
      <c r="K196" s="4"/>
      <c r="L196" s="4"/>
      <c r="M196" s="27">
        <f t="shared" ref="M196:AP196" si="340">M184+M190</f>
        <v>4584.972541</v>
      </c>
      <c r="N196" s="27">
        <f t="shared" si="340"/>
        <v>4372.449126</v>
      </c>
      <c r="O196" s="27">
        <f t="shared" si="340"/>
        <v>5540.883574</v>
      </c>
      <c r="P196" s="27">
        <f t="shared" si="340"/>
        <v>4941.241235</v>
      </c>
      <c r="Q196" s="27">
        <f t="shared" si="340"/>
        <v>6954.52861</v>
      </c>
      <c r="R196" s="27">
        <f t="shared" si="340"/>
        <v>8516.995134</v>
      </c>
      <c r="S196" s="27">
        <f t="shared" si="340"/>
        <v>8816.330095</v>
      </c>
      <c r="T196" s="27">
        <f t="shared" si="340"/>
        <v>11060.10512</v>
      </c>
      <c r="U196" s="27">
        <f t="shared" si="340"/>
        <v>13726.77603</v>
      </c>
      <c r="V196" s="27">
        <f t="shared" si="340"/>
        <v>12205.38994</v>
      </c>
      <c r="W196" s="27">
        <f t="shared" si="340"/>
        <v>17043.77826</v>
      </c>
      <c r="X196" s="69">
        <f t="shared" si="340"/>
        <v>18297.04995</v>
      </c>
      <c r="Y196" s="69">
        <f t="shared" si="340"/>
        <v>16781.29261</v>
      </c>
      <c r="Z196" s="69">
        <f t="shared" si="340"/>
        <v>19844.13472</v>
      </c>
      <c r="AA196" s="69">
        <f t="shared" si="340"/>
        <v>19044.72274</v>
      </c>
      <c r="AB196" s="69">
        <f t="shared" si="340"/>
        <v>17478.7486</v>
      </c>
      <c r="AC196" s="69">
        <f t="shared" si="340"/>
        <v>22548.67104</v>
      </c>
      <c r="AD196" s="69">
        <f t="shared" si="340"/>
        <v>20833.91959</v>
      </c>
      <c r="AE196" s="69">
        <f t="shared" si="340"/>
        <v>2972.672267</v>
      </c>
      <c r="AF196" s="69">
        <f t="shared" si="340"/>
        <v>0</v>
      </c>
      <c r="AG196" s="69">
        <f t="shared" si="340"/>
        <v>0</v>
      </c>
      <c r="AH196" s="69">
        <f t="shared" si="340"/>
        <v>0</v>
      </c>
      <c r="AI196" s="70">
        <f t="shared" si="340"/>
        <v>0</v>
      </c>
      <c r="AJ196" s="70">
        <f t="shared" si="340"/>
        <v>0</v>
      </c>
      <c r="AK196" s="70">
        <f t="shared" si="340"/>
        <v>0</v>
      </c>
      <c r="AL196" s="73">
        <f t="shared" si="340"/>
        <v>20521.45484</v>
      </c>
      <c r="AM196" s="74">
        <f t="shared" si="340"/>
        <v>20046.26479</v>
      </c>
      <c r="AN196" s="74">
        <f t="shared" si="340"/>
        <v>21421.63264</v>
      </c>
      <c r="AO196" s="74">
        <f t="shared" si="340"/>
        <v>22001.05264</v>
      </c>
      <c r="AP196" s="74">
        <f t="shared" si="340"/>
        <v>22805.25243</v>
      </c>
      <c r="AQ196" s="4"/>
      <c r="AR196" s="4"/>
      <c r="AS196" s="60"/>
      <c r="AT196" s="60"/>
      <c r="AU196" s="60"/>
    </row>
    <row r="197">
      <c r="A197" s="180" t="s">
        <v>18</v>
      </c>
      <c r="B197" s="4"/>
      <c r="C197" s="4"/>
      <c r="D197" s="4"/>
      <c r="E197" s="4"/>
      <c r="F197" s="4"/>
      <c r="G197" s="4"/>
      <c r="H197" s="4"/>
      <c r="I197" s="4"/>
      <c r="J197" s="4"/>
      <c r="K197" s="4"/>
      <c r="L197" s="4"/>
      <c r="M197" s="27">
        <f t="shared" ref="M197:AP197" si="341">M185+M191</f>
        <v>12674.91417</v>
      </c>
      <c r="N197" s="27">
        <f t="shared" si="341"/>
        <v>20826.11082</v>
      </c>
      <c r="O197" s="27">
        <f t="shared" si="341"/>
        <v>20547.38049</v>
      </c>
      <c r="P197" s="27">
        <f t="shared" si="341"/>
        <v>18000.6443</v>
      </c>
      <c r="Q197" s="27">
        <f t="shared" si="341"/>
        <v>27176.51939</v>
      </c>
      <c r="R197" s="27">
        <f t="shared" si="341"/>
        <v>27103.78044</v>
      </c>
      <c r="S197" s="27">
        <f t="shared" si="341"/>
        <v>30461.45868</v>
      </c>
      <c r="T197" s="27">
        <f t="shared" si="341"/>
        <v>43798.21396</v>
      </c>
      <c r="U197" s="27">
        <f t="shared" si="341"/>
        <v>51202.40824</v>
      </c>
      <c r="V197" s="27">
        <f t="shared" si="341"/>
        <v>45784.47452</v>
      </c>
      <c r="W197" s="27">
        <f t="shared" si="341"/>
        <v>35420.07098</v>
      </c>
      <c r="X197" s="69">
        <f t="shared" si="341"/>
        <v>35587.86218</v>
      </c>
      <c r="Y197" s="69">
        <f t="shared" si="341"/>
        <v>39020.35692</v>
      </c>
      <c r="Z197" s="69">
        <f t="shared" si="341"/>
        <v>70301.87211</v>
      </c>
      <c r="AA197" s="69">
        <f t="shared" si="341"/>
        <v>59888.45247</v>
      </c>
      <c r="AB197" s="69">
        <f t="shared" si="341"/>
        <v>47796.43124</v>
      </c>
      <c r="AC197" s="69">
        <f t="shared" si="341"/>
        <v>88019.28984</v>
      </c>
      <c r="AD197" s="69">
        <f t="shared" si="341"/>
        <v>62348.82648</v>
      </c>
      <c r="AE197" s="69">
        <f t="shared" si="341"/>
        <v>33725.30195</v>
      </c>
      <c r="AF197" s="69">
        <f t="shared" si="341"/>
        <v>367.0397118</v>
      </c>
      <c r="AG197" s="69">
        <f t="shared" si="341"/>
        <v>0</v>
      </c>
      <c r="AH197" s="69">
        <f t="shared" si="341"/>
        <v>0</v>
      </c>
      <c r="AI197" s="70">
        <f t="shared" si="341"/>
        <v>0</v>
      </c>
      <c r="AJ197" s="70">
        <f t="shared" si="341"/>
        <v>0</v>
      </c>
      <c r="AK197" s="70">
        <f t="shared" si="341"/>
        <v>0</v>
      </c>
      <c r="AL197" s="73">
        <f t="shared" si="341"/>
        <v>62367.60597</v>
      </c>
      <c r="AM197" s="74">
        <f t="shared" si="341"/>
        <v>50898.10799</v>
      </c>
      <c r="AN197" s="74">
        <f t="shared" si="341"/>
        <v>53591.26155</v>
      </c>
      <c r="AO197" s="74">
        <f t="shared" si="341"/>
        <v>49096.31359</v>
      </c>
      <c r="AP197" s="74">
        <f t="shared" si="341"/>
        <v>50331.77274</v>
      </c>
      <c r="AQ197" s="4"/>
      <c r="AR197" s="4"/>
      <c r="AS197" s="60"/>
      <c r="AT197" s="60"/>
      <c r="AU197" s="60"/>
    </row>
    <row r="198">
      <c r="A198" s="38" t="s">
        <v>19</v>
      </c>
      <c r="B198" s="4"/>
      <c r="C198" s="4"/>
      <c r="D198" s="4"/>
      <c r="E198" s="4"/>
      <c r="F198" s="4"/>
      <c r="G198" s="4"/>
      <c r="H198" s="4"/>
      <c r="I198" s="4"/>
      <c r="J198" s="4"/>
      <c r="K198" s="4"/>
      <c r="L198" s="4"/>
      <c r="M198" s="27">
        <f t="shared" ref="M198:AP198" si="342">M186+M192</f>
        <v>8937.690612</v>
      </c>
      <c r="N198" s="27">
        <f t="shared" si="342"/>
        <v>12580.51411</v>
      </c>
      <c r="O198" s="27">
        <f t="shared" si="342"/>
        <v>30403.43164</v>
      </c>
      <c r="P198" s="27">
        <f t="shared" si="342"/>
        <v>21805.00272</v>
      </c>
      <c r="Q198" s="27">
        <f t="shared" si="342"/>
        <v>19802.7005</v>
      </c>
      <c r="R198" s="27">
        <f t="shared" si="342"/>
        <v>34406.62015</v>
      </c>
      <c r="S198" s="27">
        <f t="shared" si="342"/>
        <v>30377.35732</v>
      </c>
      <c r="T198" s="27">
        <f t="shared" si="342"/>
        <v>26852.25426</v>
      </c>
      <c r="U198" s="27">
        <f t="shared" si="342"/>
        <v>57999.9833</v>
      </c>
      <c r="V198" s="27">
        <f t="shared" si="342"/>
        <v>55753.03973</v>
      </c>
      <c r="W198" s="27">
        <f t="shared" si="342"/>
        <v>36399.37955</v>
      </c>
      <c r="X198" s="69">
        <f t="shared" si="342"/>
        <v>47720.72318</v>
      </c>
      <c r="Y198" s="69">
        <f t="shared" si="342"/>
        <v>50230.56568</v>
      </c>
      <c r="Z198" s="69">
        <f t="shared" si="342"/>
        <v>42755.48841</v>
      </c>
      <c r="AA198" s="69">
        <f t="shared" si="342"/>
        <v>71691.88757</v>
      </c>
      <c r="AB198" s="69">
        <f t="shared" si="342"/>
        <v>62551.15336</v>
      </c>
      <c r="AC198" s="69">
        <f t="shared" si="342"/>
        <v>59324.39746</v>
      </c>
      <c r="AD198" s="69">
        <f t="shared" si="342"/>
        <v>72566.26731</v>
      </c>
      <c r="AE198" s="69">
        <f t="shared" si="342"/>
        <v>64147.0004</v>
      </c>
      <c r="AF198" s="69">
        <f t="shared" si="342"/>
        <v>26094.58998</v>
      </c>
      <c r="AG198" s="69">
        <f t="shared" si="342"/>
        <v>338.4459071</v>
      </c>
      <c r="AH198" s="69">
        <f t="shared" si="342"/>
        <v>0</v>
      </c>
      <c r="AI198" s="70">
        <f t="shared" si="342"/>
        <v>324.2721483</v>
      </c>
      <c r="AJ198" s="70">
        <f t="shared" si="342"/>
        <v>0</v>
      </c>
      <c r="AK198" s="70">
        <f t="shared" si="342"/>
        <v>0</v>
      </c>
      <c r="AL198" s="73">
        <f t="shared" si="342"/>
        <v>34047.77226</v>
      </c>
      <c r="AM198" s="74">
        <f t="shared" si="342"/>
        <v>33849.5673</v>
      </c>
      <c r="AN198" s="74">
        <f t="shared" si="342"/>
        <v>49325.39573</v>
      </c>
      <c r="AO198" s="74">
        <f t="shared" si="342"/>
        <v>45795.76276</v>
      </c>
      <c r="AP198" s="74">
        <f t="shared" si="342"/>
        <v>42716.60078</v>
      </c>
      <c r="AQ198" s="4"/>
      <c r="AR198" s="4"/>
      <c r="AS198" s="60"/>
      <c r="AT198" s="60"/>
      <c r="AU198" s="60"/>
    </row>
    <row r="199">
      <c r="A199" s="38" t="s">
        <v>20</v>
      </c>
      <c r="B199" s="4"/>
      <c r="C199" s="4"/>
      <c r="D199" s="4"/>
      <c r="E199" s="4"/>
      <c r="F199" s="4"/>
      <c r="G199" s="4"/>
      <c r="H199" s="4"/>
      <c r="I199" s="4"/>
      <c r="J199" s="4"/>
      <c r="K199" s="4"/>
      <c r="L199" s="4"/>
      <c r="M199" s="27">
        <f t="shared" ref="M199:AP199" si="343">M187+M193</f>
        <v>14801.73465</v>
      </c>
      <c r="N199" s="27">
        <f t="shared" si="343"/>
        <v>9584.036776</v>
      </c>
      <c r="O199" s="27">
        <f t="shared" si="343"/>
        <v>15378.24589</v>
      </c>
      <c r="P199" s="27">
        <f t="shared" si="343"/>
        <v>35398.25205</v>
      </c>
      <c r="Q199" s="27">
        <f t="shared" si="343"/>
        <v>20531.93225</v>
      </c>
      <c r="R199" s="27">
        <f t="shared" si="343"/>
        <v>21009.06831</v>
      </c>
      <c r="S199" s="27">
        <f t="shared" si="343"/>
        <v>36186.85206</v>
      </c>
      <c r="T199" s="27">
        <f t="shared" si="343"/>
        <v>26806.31538</v>
      </c>
      <c r="U199" s="27">
        <f t="shared" si="343"/>
        <v>27061.05308</v>
      </c>
      <c r="V199" s="27">
        <f t="shared" si="343"/>
        <v>61040.75925</v>
      </c>
      <c r="W199" s="27">
        <f t="shared" si="343"/>
        <v>45363.55276</v>
      </c>
      <c r="X199" s="69">
        <f t="shared" si="343"/>
        <v>35660.59467</v>
      </c>
      <c r="Y199" s="69">
        <f t="shared" si="343"/>
        <v>45398.81057</v>
      </c>
      <c r="Z199" s="69">
        <f t="shared" si="343"/>
        <v>41360.26461</v>
      </c>
      <c r="AA199" s="69">
        <f t="shared" si="343"/>
        <v>47704.64542</v>
      </c>
      <c r="AB199" s="69">
        <f t="shared" si="343"/>
        <v>78172.06829</v>
      </c>
      <c r="AC199" s="69">
        <f t="shared" si="343"/>
        <v>57028.168</v>
      </c>
      <c r="AD199" s="69">
        <f t="shared" si="343"/>
        <v>57281.96172</v>
      </c>
      <c r="AE199" s="69">
        <f t="shared" si="343"/>
        <v>78388.78763</v>
      </c>
      <c r="AF199" s="69">
        <f t="shared" si="343"/>
        <v>65838.1014</v>
      </c>
      <c r="AG199" s="69">
        <f t="shared" si="343"/>
        <v>25546.92483</v>
      </c>
      <c r="AH199" s="69">
        <f t="shared" si="343"/>
        <v>317.4479769</v>
      </c>
      <c r="AI199" s="70">
        <f t="shared" si="343"/>
        <v>26934.74338</v>
      </c>
      <c r="AJ199" s="70">
        <f t="shared" si="343"/>
        <v>360.6803521</v>
      </c>
      <c r="AK199" s="70">
        <f t="shared" si="343"/>
        <v>0</v>
      </c>
      <c r="AL199" s="73">
        <f t="shared" si="343"/>
        <v>35982.21749</v>
      </c>
      <c r="AM199" s="74">
        <f t="shared" si="343"/>
        <v>46311.79773</v>
      </c>
      <c r="AN199" s="74">
        <f t="shared" si="343"/>
        <v>34132.63818</v>
      </c>
      <c r="AO199" s="74">
        <f t="shared" si="343"/>
        <v>44134.73413</v>
      </c>
      <c r="AP199" s="74">
        <f t="shared" si="343"/>
        <v>41530.34309</v>
      </c>
      <c r="AQ199" s="4"/>
      <c r="AR199" s="4"/>
      <c r="AS199" s="60"/>
      <c r="AT199" s="60"/>
      <c r="AU199" s="60"/>
    </row>
    <row r="200">
      <c r="A200" s="21" t="s">
        <v>88</v>
      </c>
      <c r="B200" s="23"/>
      <c r="C200" s="23"/>
      <c r="D200" s="23"/>
      <c r="E200" s="23"/>
      <c r="F200" s="23"/>
      <c r="G200" s="23"/>
      <c r="H200" s="23"/>
      <c r="I200" s="23"/>
      <c r="J200" s="23"/>
      <c r="K200" s="23"/>
      <c r="L200" s="23"/>
      <c r="M200" s="22">
        <f t="shared" ref="M200:AE200" si="344">M188+M194</f>
        <v>40999.31197</v>
      </c>
      <c r="N200" s="22">
        <f t="shared" si="344"/>
        <v>47363.11083</v>
      </c>
      <c r="O200" s="22">
        <f t="shared" si="344"/>
        <v>71869.9416</v>
      </c>
      <c r="P200" s="22">
        <f t="shared" si="344"/>
        <v>80145.14031</v>
      </c>
      <c r="Q200" s="22">
        <f t="shared" si="344"/>
        <v>74465.68076</v>
      </c>
      <c r="R200" s="22">
        <f t="shared" si="344"/>
        <v>91036.46403</v>
      </c>
      <c r="S200" s="22">
        <f t="shared" si="344"/>
        <v>105841.9982</v>
      </c>
      <c r="T200" s="22">
        <f t="shared" si="344"/>
        <v>108516.8887</v>
      </c>
      <c r="U200" s="22">
        <f t="shared" si="344"/>
        <v>149990.2206</v>
      </c>
      <c r="V200" s="22">
        <f t="shared" si="344"/>
        <v>174783.6634</v>
      </c>
      <c r="W200" s="22">
        <f t="shared" si="344"/>
        <v>134226.7815</v>
      </c>
      <c r="X200" s="108">
        <f t="shared" si="344"/>
        <v>137266.23</v>
      </c>
      <c r="Y200" s="108">
        <f t="shared" si="344"/>
        <v>151431.0258</v>
      </c>
      <c r="Z200" s="108">
        <f t="shared" si="344"/>
        <v>174261.7598</v>
      </c>
      <c r="AA200" s="108">
        <f t="shared" si="344"/>
        <v>198329.7082</v>
      </c>
      <c r="AB200" s="108">
        <f t="shared" si="344"/>
        <v>205998.4015</v>
      </c>
      <c r="AC200" s="108">
        <f t="shared" si="344"/>
        <v>226920.5263</v>
      </c>
      <c r="AD200" s="108">
        <f t="shared" si="344"/>
        <v>213030.9751</v>
      </c>
      <c r="AE200" s="108">
        <f t="shared" si="344"/>
        <v>179233.7623</v>
      </c>
      <c r="AF200" s="185">
        <f>AF188+AF194+31146</f>
        <v>123445.7311</v>
      </c>
      <c r="AG200" s="185">
        <f>AG188+AG194+86230</f>
        <v>112115.3707</v>
      </c>
      <c r="AH200" s="185">
        <f>AH188+AH194+AR208</f>
        <v>112115.448</v>
      </c>
      <c r="AI200" s="109">
        <f>AI188+AI194+43680-3680</f>
        <v>67259.01553</v>
      </c>
      <c r="AJ200" s="109">
        <f>AJ188+AJ194+95000</f>
        <v>95360.68035</v>
      </c>
      <c r="AK200" s="109">
        <f>AK188+AK194+AT208</f>
        <v>117306</v>
      </c>
      <c r="AL200" s="110">
        <f t="shared" ref="AL200:AP200" si="345">AL188+AL194</f>
        <v>152919.0506</v>
      </c>
      <c r="AM200" s="111">
        <f t="shared" si="345"/>
        <v>151105.7378</v>
      </c>
      <c r="AN200" s="111">
        <f t="shared" si="345"/>
        <v>158470.9281</v>
      </c>
      <c r="AO200" s="111">
        <f t="shared" si="345"/>
        <v>161027.8631</v>
      </c>
      <c r="AP200" s="111">
        <f t="shared" si="345"/>
        <v>157383.9691</v>
      </c>
      <c r="AQ200" s="23"/>
      <c r="AR200" s="186">
        <v>44896.0</v>
      </c>
      <c r="AS200" s="101"/>
      <c r="AT200" s="187">
        <v>44927.0</v>
      </c>
      <c r="AU200" s="101"/>
    </row>
    <row r="201">
      <c r="A201" s="4"/>
      <c r="B201" s="4"/>
      <c r="C201" s="4"/>
      <c r="D201" s="4"/>
      <c r="E201" s="4"/>
      <c r="F201" s="4"/>
      <c r="G201" s="4"/>
      <c r="H201" s="4"/>
      <c r="I201" s="4"/>
      <c r="J201" s="4"/>
      <c r="K201" s="4"/>
      <c r="L201" s="4"/>
      <c r="M201" s="4"/>
      <c r="N201" s="4"/>
      <c r="O201" s="4"/>
      <c r="P201" s="4"/>
      <c r="Q201" s="4"/>
      <c r="R201" s="4"/>
      <c r="S201" s="4"/>
      <c r="T201" s="4"/>
      <c r="U201" s="4"/>
      <c r="V201" s="4"/>
      <c r="W201" s="4"/>
      <c r="X201" s="116"/>
      <c r="Y201" s="116"/>
      <c r="Z201" s="116"/>
      <c r="AA201" s="116"/>
      <c r="AB201" s="116"/>
      <c r="AC201" s="116"/>
      <c r="AD201" s="116"/>
      <c r="AE201" s="116"/>
      <c r="AF201" s="116"/>
      <c r="AG201" s="116"/>
      <c r="AH201" s="116"/>
      <c r="AI201" s="117"/>
      <c r="AJ201" s="117"/>
      <c r="AK201" s="117"/>
      <c r="AL201" s="118"/>
      <c r="AM201" s="119"/>
      <c r="AN201" s="119"/>
      <c r="AO201" s="119"/>
      <c r="AP201" s="119"/>
      <c r="AQ201" s="19" t="s">
        <v>97</v>
      </c>
      <c r="AR201" s="131">
        <v>182306.0</v>
      </c>
      <c r="AS201" s="60"/>
      <c r="AT201" s="131">
        <f>AR203</f>
        <v>137306</v>
      </c>
      <c r="AU201" s="60"/>
    </row>
    <row r="202">
      <c r="A202" s="38" t="s">
        <v>98</v>
      </c>
      <c r="B202" s="4"/>
      <c r="C202" s="4"/>
      <c r="D202" s="4"/>
      <c r="E202" s="4"/>
      <c r="F202" s="4"/>
      <c r="G202" s="4"/>
      <c r="H202" s="4"/>
      <c r="I202" s="4"/>
      <c r="J202" s="4"/>
      <c r="K202" s="4"/>
      <c r="L202" s="4"/>
      <c r="M202" s="4"/>
      <c r="N202" s="4"/>
      <c r="O202" s="4"/>
      <c r="P202" s="4"/>
      <c r="Q202" s="4"/>
      <c r="R202" s="4"/>
      <c r="S202" s="4"/>
      <c r="T202" s="4"/>
      <c r="U202" s="27">
        <v>121120.0</v>
      </c>
      <c r="V202" s="27">
        <f t="shared" ref="V202:AP202" si="346">V200</f>
        <v>174783.6634</v>
      </c>
      <c r="W202" s="27">
        <f t="shared" si="346"/>
        <v>134226.7815</v>
      </c>
      <c r="X202" s="69">
        <f t="shared" si="346"/>
        <v>137266.23</v>
      </c>
      <c r="Y202" s="69">
        <f t="shared" si="346"/>
        <v>151431.0258</v>
      </c>
      <c r="Z202" s="69">
        <f t="shared" si="346"/>
        <v>174261.7598</v>
      </c>
      <c r="AA202" s="69">
        <f t="shared" si="346"/>
        <v>198329.7082</v>
      </c>
      <c r="AB202" s="69">
        <f t="shared" si="346"/>
        <v>205998.4015</v>
      </c>
      <c r="AC202" s="69">
        <f t="shared" si="346"/>
        <v>226920.5263</v>
      </c>
      <c r="AD202" s="69">
        <f t="shared" si="346"/>
        <v>213030.9751</v>
      </c>
      <c r="AE202" s="69">
        <f t="shared" si="346"/>
        <v>179233.7623</v>
      </c>
      <c r="AF202" s="69">
        <f t="shared" si="346"/>
        <v>123445.7311</v>
      </c>
      <c r="AG202" s="69">
        <f t="shared" si="346"/>
        <v>112115.3707</v>
      </c>
      <c r="AH202" s="69">
        <f t="shared" si="346"/>
        <v>112115.448</v>
      </c>
      <c r="AI202" s="70">
        <f t="shared" si="346"/>
        <v>67259.01553</v>
      </c>
      <c r="AJ202" s="70">
        <f t="shared" si="346"/>
        <v>95360.68035</v>
      </c>
      <c r="AK202" s="70">
        <f t="shared" si="346"/>
        <v>117306</v>
      </c>
      <c r="AL202" s="73">
        <f t="shared" si="346"/>
        <v>152919.0506</v>
      </c>
      <c r="AM202" s="74">
        <f t="shared" si="346"/>
        <v>151105.7378</v>
      </c>
      <c r="AN202" s="74">
        <f t="shared" si="346"/>
        <v>158470.9281</v>
      </c>
      <c r="AO202" s="74">
        <f t="shared" si="346"/>
        <v>161027.8631</v>
      </c>
      <c r="AP202" s="74">
        <f t="shared" si="346"/>
        <v>157383.9691</v>
      </c>
      <c r="AQ202" s="19" t="s">
        <v>99</v>
      </c>
      <c r="AR202" s="131">
        <v>45000.0</v>
      </c>
      <c r="AT202" s="131">
        <f>AK52</f>
        <v>20000</v>
      </c>
      <c r="AU202" s="60"/>
    </row>
    <row r="203">
      <c r="A203" s="36" t="s">
        <v>70</v>
      </c>
      <c r="B203" s="4"/>
      <c r="C203" s="4"/>
      <c r="D203" s="4"/>
      <c r="E203" s="4"/>
      <c r="F203" s="4"/>
      <c r="G203" s="4"/>
      <c r="H203" s="4"/>
      <c r="I203" s="4"/>
      <c r="J203" s="4"/>
      <c r="K203" s="4"/>
      <c r="L203" s="4"/>
      <c r="M203" s="4"/>
      <c r="N203" s="4"/>
      <c r="O203" s="4"/>
      <c r="P203" s="4"/>
      <c r="Q203" s="4"/>
      <c r="R203" s="4"/>
      <c r="S203" s="4"/>
      <c r="T203" s="4"/>
      <c r="U203" s="4"/>
      <c r="V203" s="188">
        <f t="shared" ref="V203:AH203" si="347">V202-U202</f>
        <v>53663.66344</v>
      </c>
      <c r="W203" s="188">
        <f t="shared" si="347"/>
        <v>-40556.88189</v>
      </c>
      <c r="X203" s="189">
        <f t="shared" si="347"/>
        <v>3039.448433</v>
      </c>
      <c r="Y203" s="189">
        <f t="shared" si="347"/>
        <v>14164.7958</v>
      </c>
      <c r="Z203" s="189">
        <f t="shared" si="347"/>
        <v>22830.73406</v>
      </c>
      <c r="AA203" s="189">
        <f t="shared" si="347"/>
        <v>24067.94837</v>
      </c>
      <c r="AB203" s="189">
        <f t="shared" si="347"/>
        <v>7668.693284</v>
      </c>
      <c r="AC203" s="189">
        <f t="shared" si="347"/>
        <v>20922.12485</v>
      </c>
      <c r="AD203" s="189">
        <f t="shared" si="347"/>
        <v>-13889.55124</v>
      </c>
      <c r="AE203" s="189">
        <f t="shared" si="347"/>
        <v>-33797.21285</v>
      </c>
      <c r="AF203" s="189">
        <f t="shared" si="347"/>
        <v>-55788.03116</v>
      </c>
      <c r="AG203" s="189">
        <f t="shared" si="347"/>
        <v>-11330.36036</v>
      </c>
      <c r="AH203" s="189">
        <f t="shared" si="347"/>
        <v>0.07724144781</v>
      </c>
      <c r="AI203" s="190">
        <f t="shared" ref="AI203:AK203" si="348">AI202-AF202</f>
        <v>-56186.71557</v>
      </c>
      <c r="AJ203" s="190">
        <f t="shared" si="348"/>
        <v>-16754.69038</v>
      </c>
      <c r="AK203" s="190">
        <f t="shared" si="348"/>
        <v>5190.552023</v>
      </c>
      <c r="AL203" s="191">
        <f t="shared" ref="AL203:AM203" si="349">AL202-W202</f>
        <v>18692.26902</v>
      </c>
      <c r="AM203" s="192">
        <f t="shared" si="349"/>
        <v>13839.50783</v>
      </c>
      <c r="AN203" s="192">
        <f t="shared" ref="AN203:AP203" si="350">AN202-AM202</f>
        <v>7365.190292</v>
      </c>
      <c r="AO203" s="192">
        <f t="shared" si="350"/>
        <v>2556.935027</v>
      </c>
      <c r="AP203" s="192">
        <f t="shared" si="350"/>
        <v>-3643.894075</v>
      </c>
      <c r="AQ203" s="19" t="s">
        <v>100</v>
      </c>
      <c r="AR203" s="131">
        <f t="shared" ref="AR203:AT203" si="351">AR201-AR202</f>
        <v>137306</v>
      </c>
      <c r="AS203" s="131">
        <f t="shared" si="351"/>
        <v>0</v>
      </c>
      <c r="AT203" s="131">
        <f t="shared" si="351"/>
        <v>117306</v>
      </c>
      <c r="AU203" s="60"/>
    </row>
    <row r="204">
      <c r="A204" s="38" t="s">
        <v>101</v>
      </c>
      <c r="B204" s="4"/>
      <c r="C204" s="4"/>
      <c r="D204" s="4"/>
      <c r="E204" s="4"/>
      <c r="F204" s="4"/>
      <c r="G204" s="4"/>
      <c r="H204" s="4"/>
      <c r="I204" s="4"/>
      <c r="J204" s="4"/>
      <c r="K204" s="4"/>
      <c r="L204" s="4"/>
      <c r="M204" s="4"/>
      <c r="N204" s="4"/>
      <c r="O204" s="4"/>
      <c r="P204" s="4"/>
      <c r="Q204" s="4"/>
      <c r="R204" s="4"/>
      <c r="S204" s="4"/>
      <c r="T204" s="4"/>
      <c r="U204" s="27">
        <f t="shared" ref="U204:AP204" si="352">U62</f>
        <v>184900</v>
      </c>
      <c r="V204" s="27">
        <f t="shared" si="352"/>
        <v>206500</v>
      </c>
      <c r="W204" s="27">
        <f t="shared" si="352"/>
        <v>245000</v>
      </c>
      <c r="X204" s="69">
        <f t="shared" si="352"/>
        <v>275600</v>
      </c>
      <c r="Y204" s="69">
        <f t="shared" si="352"/>
        <v>288220.25</v>
      </c>
      <c r="Z204" s="69">
        <f t="shared" si="352"/>
        <v>305604.56</v>
      </c>
      <c r="AA204" s="69">
        <f t="shared" si="352"/>
        <v>334427.02</v>
      </c>
      <c r="AB204" s="69">
        <f t="shared" si="352"/>
        <v>372804.91</v>
      </c>
      <c r="AC204" s="69">
        <f t="shared" si="352"/>
        <v>429718.18</v>
      </c>
      <c r="AD204" s="69">
        <f t="shared" si="352"/>
        <v>459384.99</v>
      </c>
      <c r="AE204" s="69">
        <f t="shared" si="352"/>
        <v>491201.16</v>
      </c>
      <c r="AF204" s="69">
        <f t="shared" si="352"/>
        <v>546705.86</v>
      </c>
      <c r="AG204" s="69">
        <f t="shared" si="352"/>
        <v>558035.94</v>
      </c>
      <c r="AH204" s="69">
        <f t="shared" si="352"/>
        <v>543819.41</v>
      </c>
      <c r="AI204" s="70">
        <f t="shared" si="352"/>
        <v>599008.6055</v>
      </c>
      <c r="AJ204" s="70">
        <f t="shared" si="352"/>
        <v>549112.0255</v>
      </c>
      <c r="AK204" s="70">
        <f t="shared" si="352"/>
        <v>523148.513</v>
      </c>
      <c r="AL204" s="73">
        <f t="shared" si="352"/>
        <v>280779.0367</v>
      </c>
      <c r="AM204" s="74">
        <f t="shared" si="352"/>
        <v>301612.1158</v>
      </c>
      <c r="AN204" s="74">
        <f t="shared" si="352"/>
        <v>336210.5412</v>
      </c>
      <c r="AO204" s="74">
        <f t="shared" si="352"/>
        <v>359030.1417</v>
      </c>
      <c r="AP204" s="74">
        <f t="shared" si="352"/>
        <v>389219.874</v>
      </c>
      <c r="AQ204" s="19" t="s">
        <v>102</v>
      </c>
      <c r="AR204" s="131">
        <f>AH202</f>
        <v>112115.448</v>
      </c>
      <c r="AS204" s="60"/>
      <c r="AT204" s="131">
        <f>AK202</f>
        <v>117306</v>
      </c>
      <c r="AU204" s="60"/>
    </row>
    <row r="205">
      <c r="A205" s="19" t="s">
        <v>103</v>
      </c>
      <c r="B205" s="4"/>
      <c r="C205" s="4"/>
      <c r="D205" s="4"/>
      <c r="E205" s="4"/>
      <c r="F205" s="4"/>
      <c r="G205" s="4"/>
      <c r="H205" s="4"/>
      <c r="I205" s="4"/>
      <c r="J205" s="4"/>
      <c r="K205" s="4"/>
      <c r="L205" s="4"/>
      <c r="M205" s="4"/>
      <c r="N205" s="4"/>
      <c r="O205" s="4"/>
      <c r="P205" s="4"/>
      <c r="Q205" s="4"/>
      <c r="R205" s="4"/>
      <c r="S205" s="4"/>
      <c r="T205" s="4"/>
      <c r="U205" s="4"/>
      <c r="V205" s="188">
        <f t="shared" ref="V205:AH205" si="353">V204-U204</f>
        <v>21600</v>
      </c>
      <c r="W205" s="188">
        <f t="shared" si="353"/>
        <v>38500</v>
      </c>
      <c r="X205" s="189">
        <f t="shared" si="353"/>
        <v>30600</v>
      </c>
      <c r="Y205" s="189">
        <f t="shared" si="353"/>
        <v>12620.25</v>
      </c>
      <c r="Z205" s="189">
        <f t="shared" si="353"/>
        <v>17384.31</v>
      </c>
      <c r="AA205" s="189">
        <f t="shared" si="353"/>
        <v>28822.46</v>
      </c>
      <c r="AB205" s="189">
        <f t="shared" si="353"/>
        <v>38377.89</v>
      </c>
      <c r="AC205" s="189">
        <f t="shared" si="353"/>
        <v>56913.27</v>
      </c>
      <c r="AD205" s="189">
        <f t="shared" si="353"/>
        <v>29666.81</v>
      </c>
      <c r="AE205" s="189">
        <f t="shared" si="353"/>
        <v>31816.17</v>
      </c>
      <c r="AF205" s="189">
        <f t="shared" si="353"/>
        <v>55504.7</v>
      </c>
      <c r="AG205" s="189">
        <f t="shared" si="353"/>
        <v>11330.08</v>
      </c>
      <c r="AH205" s="189">
        <f t="shared" si="353"/>
        <v>-14216.53</v>
      </c>
      <c r="AI205" s="190">
        <f t="shared" ref="AI205:AK205" si="354">AI204-AF204</f>
        <v>52302.7455</v>
      </c>
      <c r="AJ205" s="190">
        <f t="shared" si="354"/>
        <v>-8923.9145</v>
      </c>
      <c r="AK205" s="190">
        <f t="shared" si="354"/>
        <v>-20670.897</v>
      </c>
      <c r="AL205" s="191">
        <f t="shared" ref="AL205:AM205" si="355">AL204-W204</f>
        <v>35779.03668</v>
      </c>
      <c r="AM205" s="192">
        <f t="shared" si="355"/>
        <v>26012.11579</v>
      </c>
      <c r="AN205" s="192">
        <f t="shared" ref="AN205:AP205" si="356">AN204-AM204</f>
        <v>34598.42544</v>
      </c>
      <c r="AO205" s="192">
        <f t="shared" si="356"/>
        <v>22819.60048</v>
      </c>
      <c r="AP205" s="192">
        <f t="shared" si="356"/>
        <v>30189.73231</v>
      </c>
      <c r="AQ205" s="19" t="s">
        <v>104</v>
      </c>
      <c r="AR205" s="27">
        <f t="shared" ref="AR205:AT205" si="357">AR203-AR204</f>
        <v>25190.55202</v>
      </c>
      <c r="AS205" s="27">
        <f t="shared" si="357"/>
        <v>0</v>
      </c>
      <c r="AT205" s="27">
        <f t="shared" si="357"/>
        <v>0</v>
      </c>
      <c r="AU205" s="60"/>
    </row>
    <row r="206">
      <c r="A206" s="4"/>
      <c r="B206" s="4"/>
      <c r="C206" s="4"/>
      <c r="D206" s="4"/>
      <c r="E206" s="4"/>
      <c r="F206" s="4"/>
      <c r="G206" s="4"/>
      <c r="H206" s="4"/>
      <c r="I206" s="4"/>
      <c r="J206" s="4"/>
      <c r="K206" s="4"/>
      <c r="L206" s="4"/>
      <c r="M206" s="4"/>
      <c r="N206" s="4"/>
      <c r="O206" s="4"/>
      <c r="P206" s="4"/>
      <c r="Q206" s="4"/>
      <c r="R206" s="4"/>
      <c r="S206" s="4"/>
      <c r="T206" s="4"/>
      <c r="U206" s="4"/>
      <c r="V206" s="4"/>
      <c r="W206" s="4"/>
      <c r="X206" s="116"/>
      <c r="Y206" s="116"/>
      <c r="Z206" s="116"/>
      <c r="AA206" s="116"/>
      <c r="AB206" s="116"/>
      <c r="AC206" s="116"/>
      <c r="AD206" s="116"/>
      <c r="AH206" s="116"/>
      <c r="AI206" s="193"/>
      <c r="AJ206" s="193"/>
      <c r="AK206" s="193"/>
      <c r="AL206" s="118"/>
      <c r="AM206" s="119"/>
      <c r="AN206" s="119"/>
      <c r="AO206" s="119"/>
      <c r="AP206" s="119"/>
      <c r="AQ206" s="4"/>
      <c r="AR206" s="4"/>
      <c r="AS206" s="60"/>
      <c r="AT206" s="4"/>
      <c r="AU206" s="60"/>
    </row>
    <row r="207">
      <c r="A207" s="4"/>
      <c r="B207" s="4"/>
      <c r="C207" s="4"/>
      <c r="D207" s="4"/>
      <c r="E207" s="4"/>
      <c r="F207" s="4"/>
      <c r="G207" s="4"/>
      <c r="H207" s="4"/>
      <c r="I207" s="4"/>
      <c r="J207" s="4"/>
      <c r="K207" s="4"/>
      <c r="L207" s="4"/>
      <c r="M207" s="4"/>
      <c r="N207" s="4"/>
      <c r="O207" s="4"/>
      <c r="P207" s="4"/>
      <c r="Q207" s="4"/>
      <c r="R207" s="4"/>
      <c r="S207" s="4"/>
      <c r="T207" s="4"/>
      <c r="U207" s="4"/>
      <c r="V207" s="4"/>
      <c r="W207" s="4"/>
      <c r="X207" s="116"/>
      <c r="Y207" s="116"/>
      <c r="Z207" s="116"/>
      <c r="AA207" s="116"/>
      <c r="AB207" s="116"/>
      <c r="AC207" s="116"/>
      <c r="AD207" s="116"/>
      <c r="AH207" s="116"/>
      <c r="AI207" s="193"/>
      <c r="AJ207" s="193"/>
      <c r="AK207" s="193"/>
      <c r="AL207" s="118"/>
      <c r="AM207" s="119"/>
      <c r="AN207" s="119"/>
      <c r="AO207" s="119"/>
      <c r="AP207" s="119"/>
      <c r="AQ207" s="19" t="s">
        <v>105</v>
      </c>
      <c r="AR207" s="131">
        <f>AH24</f>
        <v>387.18</v>
      </c>
      <c r="AS207" s="131">
        <f>AK44</f>
        <v>0</v>
      </c>
      <c r="AT207" s="131">
        <f>AK44</f>
        <v>0</v>
      </c>
      <c r="AU207" s="60"/>
    </row>
    <row r="208">
      <c r="A208" s="4"/>
      <c r="B208" s="4"/>
      <c r="C208" s="4"/>
      <c r="D208" s="4"/>
      <c r="E208" s="4"/>
      <c r="F208" s="4"/>
      <c r="G208" s="4"/>
      <c r="H208" s="4"/>
      <c r="I208" s="4"/>
      <c r="J208" s="4"/>
      <c r="K208" s="4"/>
      <c r="L208" s="4"/>
      <c r="M208" s="4"/>
      <c r="N208" s="4"/>
      <c r="O208" s="4"/>
      <c r="P208" s="4"/>
      <c r="Q208" s="4"/>
      <c r="R208" s="4"/>
      <c r="S208" s="4"/>
      <c r="T208" s="4"/>
      <c r="U208" s="4"/>
      <c r="V208" s="4"/>
      <c r="W208" s="4"/>
      <c r="X208" s="116"/>
      <c r="Y208" s="116"/>
      <c r="Z208" s="116"/>
      <c r="AA208" s="116"/>
      <c r="AB208" s="116"/>
      <c r="AC208" s="116"/>
      <c r="AD208" s="116"/>
      <c r="AE208" s="4"/>
      <c r="AF208" s="4"/>
      <c r="AG208" s="4"/>
      <c r="AH208" s="116"/>
      <c r="AI208" s="4"/>
      <c r="AJ208" s="119"/>
      <c r="AK208" s="119"/>
      <c r="AL208" s="4"/>
      <c r="AM208" s="4"/>
      <c r="AN208" s="4"/>
      <c r="AO208" s="4"/>
      <c r="AP208" s="4"/>
      <c r="AQ208" s="19" t="s">
        <v>106</v>
      </c>
      <c r="AR208" s="131">
        <v>111798.0</v>
      </c>
      <c r="AS208" s="60"/>
      <c r="AT208" s="131">
        <f>AT203</f>
        <v>117306</v>
      </c>
      <c r="AU208" s="60"/>
    </row>
    <row r="209">
      <c r="A209" s="4"/>
      <c r="B209" s="4"/>
      <c r="C209" s="4"/>
      <c r="D209" s="4"/>
      <c r="E209" s="4"/>
      <c r="F209" s="4"/>
      <c r="G209" s="4"/>
      <c r="H209" s="4"/>
      <c r="I209" s="4"/>
      <c r="J209" s="4"/>
      <c r="K209" s="4"/>
      <c r="L209" s="4"/>
      <c r="M209" s="4"/>
      <c r="N209" s="4"/>
      <c r="O209" s="4"/>
      <c r="P209" s="4"/>
      <c r="Q209" s="4"/>
      <c r="R209" s="4"/>
      <c r="S209" s="4"/>
      <c r="T209" s="4"/>
      <c r="U209" s="4"/>
      <c r="V209" s="4"/>
      <c r="W209" s="4"/>
      <c r="X209" s="116"/>
      <c r="Y209" s="116"/>
      <c r="Z209" s="116"/>
      <c r="AA209" s="116"/>
      <c r="AB209" s="116"/>
      <c r="AC209" s="116"/>
      <c r="AD209" s="116"/>
      <c r="AE209" s="4"/>
      <c r="AF209" s="4"/>
      <c r="AG209" s="4"/>
      <c r="AH209" s="116"/>
      <c r="AI209" s="4"/>
      <c r="AJ209" s="119"/>
      <c r="AK209" s="119"/>
      <c r="AL209" s="4"/>
      <c r="AM209" s="4"/>
      <c r="AN209" s="4"/>
      <c r="AO209" s="4"/>
      <c r="AP209" s="4"/>
      <c r="AQ209" s="19" t="s">
        <v>107</v>
      </c>
      <c r="AR209" s="27">
        <f t="shared" ref="AR209:AT209" si="358">AR204-AR208</f>
        <v>317.4479769</v>
      </c>
      <c r="AS209" s="60">
        <f t="shared" si="358"/>
        <v>0</v>
      </c>
      <c r="AT209" s="27">
        <f t="shared" si="358"/>
        <v>0</v>
      </c>
      <c r="AU209" s="60"/>
    </row>
    <row r="210">
      <c r="A210" s="4"/>
      <c r="B210" s="4"/>
      <c r="C210" s="4"/>
      <c r="D210" s="4"/>
      <c r="E210" s="4"/>
      <c r="F210" s="4"/>
      <c r="G210" s="4"/>
      <c r="H210" s="4"/>
      <c r="I210" s="4"/>
      <c r="J210" s="4"/>
      <c r="K210" s="4"/>
      <c r="L210" s="4"/>
      <c r="M210" s="4"/>
      <c r="N210" s="4"/>
      <c r="O210" s="4"/>
      <c r="P210" s="4"/>
      <c r="Q210" s="4"/>
      <c r="R210" s="4"/>
      <c r="S210" s="4"/>
      <c r="T210" s="4"/>
      <c r="U210" s="4"/>
      <c r="V210" s="4"/>
      <c r="W210" s="4"/>
      <c r="X210" s="116"/>
      <c r="Y210" s="116"/>
      <c r="Z210" s="116"/>
      <c r="AA210" s="116"/>
      <c r="AB210" s="116"/>
      <c r="AC210" s="116"/>
      <c r="AD210" s="116"/>
      <c r="AE210" s="4"/>
      <c r="AF210" s="4"/>
      <c r="AG210" s="4"/>
      <c r="AH210" s="116"/>
      <c r="AI210" s="4"/>
      <c r="AJ210" s="119"/>
      <c r="AK210" s="119"/>
      <c r="AL210" s="4"/>
      <c r="AM210" s="4"/>
      <c r="AN210" s="4"/>
      <c r="AO210" s="4"/>
      <c r="AP210" s="4"/>
      <c r="AQ210" s="19" t="s">
        <v>104</v>
      </c>
      <c r="AR210" s="27">
        <f t="shared" ref="AR210:AT210" si="359">AR207-AR209</f>
        <v>69.7320231</v>
      </c>
      <c r="AS210" s="27">
        <f t="shared" si="359"/>
        <v>0</v>
      </c>
      <c r="AT210" s="27">
        <f t="shared" si="359"/>
        <v>0</v>
      </c>
      <c r="AU210" s="60"/>
    </row>
    <row r="211">
      <c r="A211" s="4"/>
      <c r="B211" s="4"/>
      <c r="C211" s="4"/>
      <c r="D211" s="4"/>
      <c r="E211" s="4"/>
      <c r="F211" s="4"/>
      <c r="G211" s="4"/>
      <c r="H211" s="4"/>
      <c r="I211" s="4"/>
      <c r="J211" s="4"/>
      <c r="K211" s="4"/>
      <c r="L211" s="4"/>
      <c r="M211" s="4"/>
      <c r="N211" s="4"/>
      <c r="O211" s="4"/>
      <c r="P211" s="4"/>
      <c r="Q211" s="4"/>
      <c r="R211" s="4"/>
      <c r="S211" s="4"/>
      <c r="T211" s="4"/>
      <c r="U211" s="4"/>
      <c r="V211" s="4"/>
      <c r="W211" s="4"/>
      <c r="X211" s="116"/>
      <c r="Y211" s="116"/>
      <c r="Z211" s="116"/>
      <c r="AA211" s="116"/>
      <c r="AB211" s="116"/>
      <c r="AC211" s="116"/>
      <c r="AD211" s="116"/>
      <c r="AE211" s="4"/>
      <c r="AF211" s="4"/>
      <c r="AG211" s="4"/>
      <c r="AH211" s="116"/>
      <c r="AI211" s="4"/>
      <c r="AJ211" s="119"/>
      <c r="AK211" s="119"/>
      <c r="AL211" s="4"/>
      <c r="AM211" s="4"/>
      <c r="AN211" s="4"/>
      <c r="AO211" s="4"/>
      <c r="AP211" s="4"/>
      <c r="AQ211" s="4"/>
      <c r="AR211" s="4"/>
      <c r="AS211" s="27">
        <f>AS205-AS209</f>
        <v>0</v>
      </c>
      <c r="AT211" s="4"/>
      <c r="AU211" s="60"/>
    </row>
    <row r="212">
      <c r="A212" s="4"/>
      <c r="B212" s="4"/>
      <c r="C212" s="4"/>
      <c r="D212" s="4"/>
      <c r="E212" s="4"/>
      <c r="F212" s="4"/>
      <c r="G212" s="4"/>
      <c r="H212" s="4"/>
      <c r="I212" s="4"/>
      <c r="J212" s="4"/>
      <c r="K212" s="4"/>
      <c r="L212" s="4"/>
      <c r="M212" s="4"/>
      <c r="N212" s="4"/>
      <c r="O212" s="4"/>
      <c r="P212" s="4"/>
      <c r="Q212" s="4"/>
      <c r="R212" s="4"/>
      <c r="S212" s="4"/>
      <c r="T212" s="4"/>
      <c r="U212" s="4"/>
      <c r="V212" s="4"/>
      <c r="W212" s="4"/>
      <c r="X212" s="116"/>
      <c r="Y212" s="116"/>
      <c r="Z212" s="116"/>
      <c r="AA212" s="116"/>
      <c r="AB212" s="116"/>
      <c r="AC212" s="116"/>
      <c r="AD212" s="116"/>
      <c r="AE212" s="4"/>
      <c r="AF212" s="4"/>
      <c r="AG212" s="4"/>
      <c r="AH212" s="116"/>
      <c r="AI212" s="4"/>
      <c r="AJ212" s="119"/>
      <c r="AK212" s="119"/>
      <c r="AL212" s="4"/>
      <c r="AM212" s="4"/>
      <c r="AN212" s="4"/>
      <c r="AO212" s="4"/>
      <c r="AP212" s="4"/>
      <c r="AQ212" s="19" t="s">
        <v>108</v>
      </c>
      <c r="AR212" s="27">
        <f t="shared" ref="AR212:AT212" si="360">AR205-AR210</f>
        <v>25120.82</v>
      </c>
      <c r="AS212" s="27">
        <f t="shared" si="360"/>
        <v>0</v>
      </c>
      <c r="AT212" s="27">
        <f t="shared" si="360"/>
        <v>0</v>
      </c>
      <c r="AU212" s="60"/>
    </row>
    <row r="213">
      <c r="A213" s="4"/>
      <c r="B213" s="4"/>
      <c r="C213" s="4"/>
      <c r="D213" s="4"/>
      <c r="E213" s="4"/>
      <c r="F213" s="4"/>
      <c r="G213" s="4"/>
      <c r="H213" s="4"/>
      <c r="I213" s="4"/>
      <c r="J213" s="4"/>
      <c r="K213" s="4"/>
      <c r="L213" s="4"/>
      <c r="M213" s="4"/>
      <c r="N213" s="4"/>
      <c r="O213" s="4"/>
      <c r="P213" s="4"/>
      <c r="Q213" s="4"/>
      <c r="R213" s="4"/>
      <c r="S213" s="4"/>
      <c r="T213" s="4"/>
      <c r="U213" s="4"/>
      <c r="V213" s="4"/>
      <c r="W213" s="4"/>
      <c r="X213" s="116"/>
      <c r="Y213" s="116"/>
      <c r="Z213" s="116"/>
      <c r="AA213" s="116"/>
      <c r="AB213" s="116"/>
      <c r="AC213" s="116"/>
      <c r="AD213" s="116"/>
      <c r="AE213" s="4"/>
      <c r="AF213" s="4"/>
      <c r="AG213" s="4"/>
      <c r="AH213" s="116"/>
      <c r="AI213" s="4"/>
      <c r="AJ213" s="119"/>
      <c r="AK213" s="119"/>
      <c r="AL213" s="4"/>
      <c r="AM213" s="4"/>
      <c r="AN213" s="4"/>
      <c r="AO213" s="4"/>
      <c r="AP213" s="4"/>
      <c r="AQ213" s="4"/>
      <c r="AR213" s="4"/>
      <c r="AS213" s="60"/>
      <c r="AT213" s="60"/>
      <c r="AU213" s="60"/>
    </row>
    <row r="214">
      <c r="A214" s="4"/>
      <c r="B214" s="4"/>
      <c r="C214" s="4"/>
      <c r="D214" s="4"/>
      <c r="E214" s="4"/>
      <c r="F214" s="4"/>
      <c r="G214" s="4"/>
      <c r="H214" s="4"/>
      <c r="I214" s="4"/>
      <c r="J214" s="4"/>
      <c r="K214" s="4"/>
      <c r="L214" s="4"/>
      <c r="M214" s="4"/>
      <c r="N214" s="4"/>
      <c r="O214" s="4"/>
      <c r="P214" s="4"/>
      <c r="Q214" s="4"/>
      <c r="R214" s="4"/>
      <c r="S214" s="4"/>
      <c r="T214" s="4"/>
      <c r="U214" s="4"/>
      <c r="V214" s="4"/>
      <c r="W214" s="4"/>
      <c r="X214" s="116"/>
      <c r="Y214" s="116"/>
      <c r="Z214" s="116"/>
      <c r="AA214" s="116"/>
      <c r="AB214" s="116"/>
      <c r="AC214" s="116"/>
      <c r="AD214" s="116"/>
      <c r="AE214" s="4"/>
      <c r="AF214" s="4"/>
      <c r="AG214" s="4"/>
      <c r="AH214" s="116"/>
      <c r="AI214" s="4"/>
      <c r="AJ214" s="119"/>
      <c r="AK214" s="119"/>
      <c r="AL214" s="4"/>
      <c r="AM214" s="4"/>
      <c r="AN214" s="4"/>
      <c r="AO214" s="4"/>
      <c r="AP214" s="4"/>
      <c r="AQ214" s="4"/>
      <c r="AR214" s="4"/>
      <c r="AS214" s="60"/>
      <c r="AT214" s="60"/>
      <c r="AU214" s="60"/>
    </row>
    <row r="215">
      <c r="A215" s="4"/>
      <c r="B215" s="4"/>
      <c r="C215" s="4"/>
      <c r="D215" s="4"/>
      <c r="E215" s="4"/>
      <c r="F215" s="4"/>
      <c r="G215" s="4"/>
      <c r="H215" s="4"/>
      <c r="I215" s="4"/>
      <c r="J215" s="4"/>
      <c r="K215" s="4"/>
      <c r="L215" s="4"/>
      <c r="M215" s="4"/>
      <c r="N215" s="4"/>
      <c r="O215" s="4"/>
      <c r="P215" s="4"/>
      <c r="Q215" s="4"/>
      <c r="R215" s="4"/>
      <c r="S215" s="4"/>
      <c r="T215" s="4"/>
      <c r="U215" s="4"/>
      <c r="V215" s="4"/>
      <c r="W215" s="4"/>
      <c r="X215" s="116"/>
      <c r="Y215" s="116"/>
      <c r="Z215" s="116"/>
      <c r="AA215" s="116"/>
      <c r="AB215" s="116"/>
      <c r="AC215" s="116"/>
      <c r="AD215" s="116"/>
      <c r="AE215" s="4"/>
      <c r="AF215" s="4"/>
      <c r="AG215" s="4"/>
      <c r="AH215" s="116"/>
      <c r="AI215" s="4"/>
      <c r="AJ215" s="119"/>
      <c r="AK215" s="119"/>
      <c r="AL215" s="4"/>
      <c r="AM215" s="4"/>
      <c r="AN215" s="4"/>
      <c r="AO215" s="4"/>
      <c r="AP215" s="4"/>
      <c r="AQ215" s="4"/>
      <c r="AR215" s="4"/>
      <c r="AS215" s="60"/>
      <c r="AT215" s="60"/>
      <c r="AU215" s="60"/>
    </row>
    <row r="216">
      <c r="A216" s="4"/>
      <c r="B216" s="4"/>
      <c r="C216" s="4"/>
      <c r="D216" s="4"/>
      <c r="E216" s="4"/>
      <c r="F216" s="4"/>
      <c r="G216" s="4"/>
      <c r="H216" s="4"/>
      <c r="I216" s="4"/>
      <c r="J216" s="4"/>
      <c r="K216" s="4"/>
      <c r="L216" s="4"/>
      <c r="M216" s="4"/>
      <c r="N216" s="4"/>
      <c r="O216" s="4"/>
      <c r="P216" s="4"/>
      <c r="Q216" s="4"/>
      <c r="R216" s="4"/>
      <c r="S216" s="4"/>
      <c r="T216" s="4"/>
      <c r="U216" s="4"/>
      <c r="V216" s="4"/>
      <c r="W216" s="4"/>
      <c r="X216" s="116"/>
      <c r="Y216" s="116"/>
      <c r="Z216" s="116"/>
      <c r="AA216" s="116"/>
      <c r="AB216" s="116"/>
      <c r="AC216" s="116"/>
      <c r="AD216" s="116"/>
      <c r="AE216" s="4"/>
      <c r="AF216" s="4"/>
      <c r="AG216" s="4"/>
      <c r="AH216" s="116"/>
      <c r="AI216" s="4"/>
      <c r="AJ216" s="119"/>
      <c r="AK216" s="119"/>
      <c r="AL216" s="4"/>
      <c r="AM216" s="4"/>
      <c r="AN216" s="4"/>
      <c r="AO216" s="4"/>
      <c r="AP216" s="4"/>
      <c r="AQ216" s="4"/>
      <c r="AR216" s="4"/>
      <c r="AS216" s="60"/>
      <c r="AT216" s="60"/>
      <c r="AU216" s="60"/>
    </row>
    <row r="217">
      <c r="A217" s="4"/>
      <c r="B217" s="4"/>
      <c r="C217" s="4"/>
      <c r="D217" s="4"/>
      <c r="E217" s="4"/>
      <c r="F217" s="4"/>
      <c r="G217" s="4"/>
      <c r="H217" s="4"/>
      <c r="I217" s="4"/>
      <c r="J217" s="4"/>
      <c r="K217" s="4"/>
      <c r="L217" s="4"/>
      <c r="M217" s="4"/>
      <c r="N217" s="4"/>
      <c r="O217" s="4"/>
      <c r="P217" s="4"/>
      <c r="Q217" s="4"/>
      <c r="R217" s="4"/>
      <c r="S217" s="4"/>
      <c r="T217" s="4"/>
      <c r="U217" s="4"/>
      <c r="V217" s="4"/>
      <c r="W217" s="4"/>
      <c r="X217" s="116"/>
      <c r="Y217" s="116"/>
      <c r="Z217" s="116"/>
      <c r="AA217" s="116"/>
      <c r="AB217" s="116"/>
      <c r="AC217" s="116"/>
      <c r="AD217" s="116"/>
      <c r="AE217" s="4"/>
      <c r="AF217" s="4"/>
      <c r="AG217" s="4"/>
      <c r="AH217" s="116"/>
      <c r="AI217" s="4"/>
      <c r="AJ217" s="119"/>
      <c r="AK217" s="119"/>
      <c r="AL217" s="4"/>
      <c r="AM217" s="4"/>
      <c r="AN217" s="4"/>
      <c r="AO217" s="4"/>
      <c r="AP217" s="4"/>
      <c r="AQ217" s="4"/>
      <c r="AR217" s="4"/>
      <c r="AS217" s="60"/>
      <c r="AT217" s="60"/>
      <c r="AU217" s="60"/>
    </row>
    <row r="218">
      <c r="A218" s="4"/>
      <c r="B218" s="4"/>
      <c r="C218" s="4"/>
      <c r="D218" s="4"/>
      <c r="E218" s="4"/>
      <c r="F218" s="4"/>
      <c r="G218" s="4"/>
      <c r="H218" s="4"/>
      <c r="I218" s="4"/>
      <c r="J218" s="4"/>
      <c r="K218" s="4"/>
      <c r="L218" s="4"/>
      <c r="M218" s="4"/>
      <c r="N218" s="4"/>
      <c r="O218" s="4"/>
      <c r="P218" s="4"/>
      <c r="Q218" s="4"/>
      <c r="R218" s="4"/>
      <c r="S218" s="4"/>
      <c r="T218" s="4"/>
      <c r="U218" s="4"/>
      <c r="V218" s="4"/>
      <c r="W218" s="4"/>
      <c r="X218" s="116"/>
      <c r="Y218" s="116"/>
      <c r="Z218" s="116"/>
      <c r="AA218" s="116"/>
      <c r="AB218" s="116"/>
      <c r="AC218" s="116"/>
      <c r="AD218" s="116"/>
      <c r="AE218" s="4"/>
      <c r="AF218" s="4"/>
      <c r="AG218" s="4"/>
      <c r="AH218" s="116"/>
      <c r="AI218" s="4"/>
      <c r="AJ218" s="119"/>
      <c r="AK218" s="119"/>
      <c r="AL218" s="4"/>
      <c r="AM218" s="4"/>
      <c r="AN218" s="4"/>
      <c r="AO218" s="4"/>
      <c r="AP218" s="4"/>
      <c r="AQ218" s="4"/>
      <c r="AR218" s="4"/>
      <c r="AS218" s="60"/>
      <c r="AT218" s="60"/>
      <c r="AU218" s="60"/>
    </row>
    <row r="219">
      <c r="A219" s="4"/>
      <c r="B219" s="4"/>
      <c r="C219" s="4"/>
      <c r="D219" s="4"/>
      <c r="E219" s="4"/>
      <c r="F219" s="4"/>
      <c r="G219" s="4"/>
      <c r="H219" s="4"/>
      <c r="I219" s="4"/>
      <c r="J219" s="4"/>
      <c r="K219" s="4"/>
      <c r="L219" s="4"/>
      <c r="M219" s="4"/>
      <c r="N219" s="4"/>
      <c r="O219" s="4"/>
      <c r="P219" s="4"/>
      <c r="Q219" s="4"/>
      <c r="R219" s="4"/>
      <c r="S219" s="4"/>
      <c r="T219" s="4"/>
      <c r="U219" s="4"/>
      <c r="V219" s="4"/>
      <c r="W219" s="4"/>
      <c r="X219" s="116"/>
      <c r="Y219" s="116"/>
      <c r="Z219" s="116"/>
      <c r="AA219" s="116"/>
      <c r="AB219" s="116"/>
      <c r="AC219" s="116"/>
      <c r="AD219" s="116"/>
      <c r="AE219" s="4"/>
      <c r="AF219" s="4"/>
      <c r="AG219" s="4"/>
      <c r="AH219" s="116"/>
      <c r="AI219" s="4"/>
      <c r="AJ219" s="119"/>
      <c r="AK219" s="119"/>
      <c r="AL219" s="4"/>
      <c r="AM219" s="4"/>
      <c r="AN219" s="4"/>
      <c r="AO219" s="4"/>
      <c r="AP219" s="4"/>
      <c r="AQ219" s="4"/>
      <c r="AR219" s="4"/>
      <c r="AS219" s="60"/>
      <c r="AT219" s="60"/>
      <c r="AU219" s="60"/>
    </row>
    <row r="220">
      <c r="A220" s="4"/>
      <c r="B220" s="4"/>
      <c r="C220" s="4"/>
      <c r="D220" s="4"/>
      <c r="E220" s="4"/>
      <c r="F220" s="4"/>
      <c r="G220" s="4"/>
      <c r="H220" s="4"/>
      <c r="I220" s="4"/>
      <c r="J220" s="4"/>
      <c r="K220" s="4"/>
      <c r="L220" s="4"/>
      <c r="M220" s="4"/>
      <c r="N220" s="4"/>
      <c r="O220" s="4"/>
      <c r="P220" s="4"/>
      <c r="Q220" s="4"/>
      <c r="R220" s="4"/>
      <c r="S220" s="4"/>
      <c r="T220" s="4"/>
      <c r="U220" s="4"/>
      <c r="V220" s="4"/>
      <c r="W220" s="4"/>
      <c r="X220" s="116"/>
      <c r="Y220" s="116"/>
      <c r="Z220" s="116"/>
      <c r="AA220" s="116"/>
      <c r="AB220" s="116"/>
      <c r="AC220" s="116"/>
      <c r="AD220" s="116"/>
      <c r="AE220" s="116"/>
      <c r="AF220" s="116"/>
      <c r="AG220" s="116"/>
      <c r="AH220" s="116"/>
      <c r="AI220" s="117"/>
      <c r="AJ220" s="117"/>
      <c r="AK220" s="117"/>
      <c r="AL220" s="118"/>
      <c r="AM220" s="119"/>
      <c r="AN220" s="119"/>
      <c r="AO220" s="119"/>
      <c r="AP220" s="119"/>
      <c r="AQ220" s="4"/>
      <c r="AR220" s="4"/>
      <c r="AS220" s="60"/>
      <c r="AT220" s="60"/>
      <c r="AU220" s="60"/>
    </row>
    <row r="221">
      <c r="A221" s="4"/>
      <c r="B221" s="4"/>
      <c r="C221" s="4"/>
      <c r="D221" s="4"/>
      <c r="E221" s="4"/>
      <c r="F221" s="4"/>
      <c r="G221" s="4"/>
      <c r="H221" s="4"/>
      <c r="I221" s="4"/>
      <c r="J221" s="4"/>
      <c r="K221" s="4"/>
      <c r="L221" s="4"/>
      <c r="M221" s="4"/>
      <c r="N221" s="4"/>
      <c r="O221" s="4"/>
      <c r="P221" s="4"/>
      <c r="Q221" s="4"/>
      <c r="R221" s="4"/>
      <c r="S221" s="4"/>
      <c r="T221" s="4"/>
      <c r="U221" s="4"/>
      <c r="V221" s="4"/>
      <c r="W221" s="4"/>
      <c r="X221" s="116"/>
      <c r="Y221" s="116"/>
      <c r="Z221" s="116"/>
      <c r="AA221" s="116"/>
      <c r="AB221" s="116"/>
      <c r="AC221" s="116"/>
      <c r="AD221" s="116"/>
      <c r="AE221" s="116"/>
      <c r="AF221" s="116"/>
      <c r="AG221" s="116"/>
      <c r="AH221" s="116"/>
      <c r="AI221" s="117"/>
      <c r="AJ221" s="117"/>
      <c r="AK221" s="117"/>
      <c r="AL221" s="118"/>
      <c r="AM221" s="119"/>
      <c r="AN221" s="119"/>
      <c r="AO221" s="119"/>
      <c r="AP221" s="119"/>
      <c r="AQ221" s="4"/>
      <c r="AR221" s="4"/>
      <c r="AS221" s="60"/>
      <c r="AT221" s="60"/>
      <c r="AU221" s="60"/>
    </row>
    <row r="222">
      <c r="A222" s="4"/>
      <c r="B222" s="4"/>
      <c r="C222" s="4"/>
      <c r="D222" s="4"/>
      <c r="E222" s="4"/>
      <c r="F222" s="4"/>
      <c r="G222" s="4"/>
      <c r="H222" s="4"/>
      <c r="I222" s="4"/>
      <c r="J222" s="4"/>
      <c r="K222" s="4"/>
      <c r="L222" s="4"/>
      <c r="M222" s="4"/>
      <c r="N222" s="4"/>
      <c r="O222" s="4"/>
      <c r="P222" s="4"/>
      <c r="Q222" s="4"/>
      <c r="R222" s="4"/>
      <c r="S222" s="4"/>
      <c r="T222" s="4"/>
      <c r="U222" s="4"/>
      <c r="V222" s="4"/>
      <c r="W222" s="4"/>
      <c r="X222" s="116"/>
      <c r="Y222" s="116"/>
      <c r="Z222" s="116"/>
      <c r="AA222" s="116"/>
      <c r="AB222" s="116"/>
      <c r="AC222" s="116"/>
      <c r="AD222" s="116"/>
      <c r="AE222" s="116"/>
      <c r="AF222" s="116"/>
      <c r="AG222" s="116"/>
      <c r="AH222" s="116"/>
      <c r="AI222" s="117"/>
      <c r="AJ222" s="117"/>
      <c r="AK222" s="117"/>
      <c r="AL222" s="118"/>
      <c r="AM222" s="119"/>
      <c r="AN222" s="119"/>
      <c r="AO222" s="119"/>
      <c r="AP222" s="119"/>
      <c r="AQ222" s="4"/>
      <c r="AR222" s="4"/>
      <c r="AS222" s="60"/>
      <c r="AT222" s="60"/>
      <c r="AU222" s="60"/>
    </row>
    <row r="223">
      <c r="A223" s="4"/>
      <c r="B223" s="4"/>
      <c r="C223" s="4"/>
      <c r="D223" s="4"/>
      <c r="E223" s="4"/>
      <c r="F223" s="4"/>
      <c r="G223" s="4"/>
      <c r="H223" s="4"/>
      <c r="I223" s="4"/>
      <c r="J223" s="4"/>
      <c r="K223" s="4"/>
      <c r="L223" s="4"/>
      <c r="M223" s="4"/>
      <c r="N223" s="4"/>
      <c r="O223" s="4"/>
      <c r="P223" s="4"/>
      <c r="Q223" s="4"/>
      <c r="R223" s="4"/>
      <c r="S223" s="4"/>
      <c r="T223" s="4"/>
      <c r="U223" s="4"/>
      <c r="V223" s="4"/>
      <c r="W223" s="4"/>
      <c r="X223" s="116"/>
      <c r="Y223" s="116"/>
      <c r="Z223" s="116"/>
      <c r="AA223" s="116"/>
      <c r="AB223" s="116"/>
      <c r="AC223" s="116"/>
      <c r="AD223" s="116"/>
      <c r="AE223" s="116"/>
      <c r="AF223" s="116"/>
      <c r="AG223" s="116"/>
      <c r="AH223" s="116"/>
      <c r="AI223" s="117"/>
      <c r="AJ223" s="117"/>
      <c r="AK223" s="117"/>
      <c r="AL223" s="118"/>
      <c r="AM223" s="119"/>
      <c r="AN223" s="119"/>
      <c r="AO223" s="119"/>
      <c r="AP223" s="119"/>
      <c r="AQ223" s="4"/>
      <c r="AR223" s="4"/>
      <c r="AS223" s="60"/>
      <c r="AT223" s="60"/>
      <c r="AU223" s="60"/>
    </row>
    <row r="224">
      <c r="A224" s="4"/>
      <c r="B224" s="4"/>
      <c r="C224" s="4"/>
      <c r="D224" s="4"/>
      <c r="E224" s="4"/>
      <c r="F224" s="4"/>
      <c r="G224" s="4"/>
      <c r="H224" s="4"/>
      <c r="I224" s="4"/>
      <c r="J224" s="4"/>
      <c r="K224" s="4"/>
      <c r="L224" s="4"/>
      <c r="M224" s="4"/>
      <c r="N224" s="4"/>
      <c r="O224" s="4"/>
      <c r="P224" s="4"/>
      <c r="Q224" s="4"/>
      <c r="R224" s="4"/>
      <c r="S224" s="4"/>
      <c r="T224" s="4"/>
      <c r="U224" s="4"/>
      <c r="V224" s="4"/>
      <c r="W224" s="4"/>
      <c r="X224" s="116"/>
      <c r="Y224" s="116"/>
      <c r="Z224" s="116"/>
      <c r="AA224" s="116"/>
      <c r="AB224" s="116"/>
      <c r="AC224" s="116"/>
      <c r="AD224" s="116"/>
      <c r="AE224" s="116"/>
      <c r="AF224" s="116"/>
      <c r="AG224" s="116"/>
      <c r="AH224" s="116"/>
      <c r="AI224" s="117"/>
      <c r="AJ224" s="117"/>
      <c r="AK224" s="117"/>
      <c r="AL224" s="118"/>
      <c r="AM224" s="119"/>
      <c r="AN224" s="119"/>
      <c r="AO224" s="119"/>
      <c r="AP224" s="119"/>
      <c r="AQ224" s="4"/>
      <c r="AR224" s="4"/>
      <c r="AS224" s="60"/>
      <c r="AT224" s="60"/>
      <c r="AU224" s="60"/>
    </row>
    <row r="225">
      <c r="A225" s="4"/>
      <c r="B225" s="4"/>
      <c r="C225" s="4"/>
      <c r="D225" s="4"/>
      <c r="E225" s="4"/>
      <c r="F225" s="4"/>
      <c r="G225" s="4"/>
      <c r="H225" s="4"/>
      <c r="I225" s="4"/>
      <c r="J225" s="4"/>
      <c r="K225" s="4"/>
      <c r="L225" s="4"/>
      <c r="M225" s="4"/>
      <c r="N225" s="4"/>
      <c r="O225" s="4"/>
      <c r="P225" s="4"/>
      <c r="Q225" s="4"/>
      <c r="R225" s="4"/>
      <c r="S225" s="4"/>
      <c r="T225" s="4"/>
      <c r="U225" s="4"/>
      <c r="V225" s="4"/>
      <c r="W225" s="4"/>
      <c r="X225" s="116"/>
      <c r="Y225" s="116"/>
      <c r="Z225" s="116"/>
      <c r="AA225" s="116"/>
      <c r="AB225" s="116"/>
      <c r="AC225" s="116"/>
      <c r="AD225" s="116"/>
      <c r="AE225" s="116"/>
      <c r="AF225" s="116"/>
      <c r="AG225" s="116"/>
      <c r="AH225" s="116"/>
      <c r="AI225" s="117"/>
      <c r="AJ225" s="117"/>
      <c r="AK225" s="117"/>
      <c r="AL225" s="118"/>
      <c r="AM225" s="119"/>
      <c r="AN225" s="119"/>
      <c r="AO225" s="119"/>
      <c r="AP225" s="119"/>
      <c r="AQ225" s="4"/>
      <c r="AR225" s="4"/>
      <c r="AS225" s="60"/>
      <c r="AT225" s="60"/>
      <c r="AU225" s="60"/>
    </row>
    <row r="226">
      <c r="A226" s="4"/>
      <c r="B226" s="4"/>
      <c r="C226" s="4"/>
      <c r="D226" s="4"/>
      <c r="E226" s="4"/>
      <c r="F226" s="4"/>
      <c r="G226" s="4"/>
      <c r="H226" s="4"/>
      <c r="I226" s="4"/>
      <c r="J226" s="4"/>
      <c r="K226" s="4"/>
      <c r="L226" s="4"/>
      <c r="M226" s="4"/>
      <c r="N226" s="4"/>
      <c r="O226" s="4"/>
      <c r="P226" s="4"/>
      <c r="Q226" s="4"/>
      <c r="R226" s="4"/>
      <c r="S226" s="4"/>
      <c r="T226" s="4"/>
      <c r="U226" s="4"/>
      <c r="V226" s="4"/>
      <c r="W226" s="4"/>
      <c r="X226" s="116"/>
      <c r="Y226" s="116"/>
      <c r="Z226" s="116"/>
      <c r="AA226" s="116"/>
      <c r="AB226" s="116"/>
      <c r="AC226" s="116"/>
      <c r="AD226" s="116"/>
      <c r="AE226" s="116"/>
      <c r="AF226" s="116"/>
      <c r="AG226" s="116"/>
      <c r="AH226" s="116"/>
      <c r="AI226" s="117"/>
      <c r="AJ226" s="117"/>
      <c r="AK226" s="117"/>
      <c r="AL226" s="118"/>
      <c r="AM226" s="119"/>
      <c r="AN226" s="119"/>
      <c r="AO226" s="119"/>
      <c r="AP226" s="119"/>
      <c r="AQ226" s="4"/>
      <c r="AR226" s="4"/>
      <c r="AS226" s="60"/>
      <c r="AT226" s="60"/>
      <c r="AU226" s="60"/>
    </row>
    <row r="227">
      <c r="A227" s="4"/>
      <c r="B227" s="4"/>
      <c r="C227" s="4"/>
      <c r="D227" s="4"/>
      <c r="E227" s="4"/>
      <c r="F227" s="4"/>
      <c r="G227" s="4"/>
      <c r="H227" s="4"/>
      <c r="I227" s="4"/>
      <c r="J227" s="4"/>
      <c r="K227" s="4"/>
      <c r="L227" s="4"/>
      <c r="M227" s="4"/>
      <c r="N227" s="4"/>
      <c r="O227" s="4"/>
      <c r="P227" s="4"/>
      <c r="Q227" s="4"/>
      <c r="R227" s="4"/>
      <c r="S227" s="4"/>
      <c r="T227" s="4"/>
      <c r="U227" s="4"/>
      <c r="V227" s="4"/>
      <c r="W227" s="4"/>
      <c r="X227" s="116"/>
      <c r="Y227" s="116"/>
      <c r="Z227" s="116"/>
      <c r="AA227" s="116"/>
      <c r="AB227" s="116"/>
      <c r="AC227" s="116"/>
      <c r="AD227" s="116"/>
      <c r="AE227" s="116"/>
      <c r="AF227" s="116"/>
      <c r="AG227" s="116"/>
      <c r="AH227" s="116"/>
      <c r="AI227" s="117"/>
      <c r="AJ227" s="117"/>
      <c r="AK227" s="117"/>
      <c r="AL227" s="118"/>
      <c r="AM227" s="119"/>
      <c r="AN227" s="119"/>
      <c r="AO227" s="119"/>
      <c r="AP227" s="119"/>
      <c r="AQ227" s="4"/>
      <c r="AR227" s="4"/>
      <c r="AS227" s="60"/>
      <c r="AT227" s="60"/>
      <c r="AU227" s="60"/>
    </row>
    <row r="228">
      <c r="A228" s="4"/>
      <c r="B228" s="4"/>
      <c r="C228" s="4"/>
      <c r="D228" s="4"/>
      <c r="E228" s="4"/>
      <c r="F228" s="4"/>
      <c r="G228" s="4"/>
      <c r="H228" s="4"/>
      <c r="I228" s="4"/>
      <c r="J228" s="4"/>
      <c r="K228" s="4"/>
      <c r="L228" s="4"/>
      <c r="M228" s="4"/>
      <c r="N228" s="4"/>
      <c r="O228" s="4"/>
      <c r="P228" s="4"/>
      <c r="Q228" s="4"/>
      <c r="R228" s="4"/>
      <c r="S228" s="4"/>
      <c r="T228" s="4"/>
      <c r="U228" s="4"/>
      <c r="V228" s="4"/>
      <c r="W228" s="4"/>
      <c r="X228" s="116"/>
      <c r="Y228" s="116"/>
      <c r="Z228" s="116"/>
      <c r="AA228" s="116"/>
      <c r="AB228" s="116"/>
      <c r="AC228" s="116"/>
      <c r="AD228" s="116"/>
      <c r="AE228" s="116"/>
      <c r="AF228" s="116"/>
      <c r="AG228" s="116"/>
      <c r="AH228" s="116"/>
      <c r="AI228" s="117"/>
      <c r="AJ228" s="117"/>
      <c r="AK228" s="117"/>
      <c r="AL228" s="118"/>
      <c r="AM228" s="119"/>
      <c r="AN228" s="119"/>
      <c r="AO228" s="119"/>
      <c r="AP228" s="119"/>
      <c r="AQ228" s="4"/>
      <c r="AR228" s="4"/>
      <c r="AS228" s="60"/>
      <c r="AT228" s="60"/>
      <c r="AU228" s="60"/>
    </row>
    <row r="229">
      <c r="A229" s="4"/>
      <c r="B229" s="4"/>
      <c r="C229" s="4"/>
      <c r="D229" s="4"/>
      <c r="E229" s="4"/>
      <c r="F229" s="4"/>
      <c r="G229" s="4"/>
      <c r="H229" s="4"/>
      <c r="I229" s="4"/>
      <c r="J229" s="4"/>
      <c r="K229" s="4"/>
      <c r="L229" s="4"/>
      <c r="M229" s="4"/>
      <c r="N229" s="4"/>
      <c r="O229" s="4"/>
      <c r="P229" s="4"/>
      <c r="Q229" s="4"/>
      <c r="R229" s="4"/>
      <c r="S229" s="4"/>
      <c r="T229" s="4"/>
      <c r="U229" s="4"/>
      <c r="V229" s="4"/>
      <c r="W229" s="4"/>
      <c r="X229" s="116"/>
      <c r="Y229" s="116"/>
      <c r="Z229" s="116"/>
      <c r="AA229" s="116"/>
      <c r="AB229" s="116"/>
      <c r="AC229" s="116"/>
      <c r="AD229" s="116"/>
      <c r="AE229" s="116"/>
      <c r="AF229" s="116"/>
      <c r="AG229" s="116"/>
      <c r="AH229" s="116"/>
      <c r="AI229" s="117"/>
      <c r="AJ229" s="117"/>
      <c r="AK229" s="117"/>
      <c r="AL229" s="118"/>
      <c r="AM229" s="119"/>
      <c r="AN229" s="119"/>
      <c r="AO229" s="119"/>
      <c r="AP229" s="119"/>
      <c r="AQ229" s="4"/>
      <c r="AR229" s="4"/>
      <c r="AS229" s="60"/>
      <c r="AT229" s="60"/>
      <c r="AU229" s="60"/>
    </row>
    <row r="230">
      <c r="A230" s="4"/>
      <c r="B230" s="4"/>
      <c r="C230" s="4"/>
      <c r="D230" s="4"/>
      <c r="E230" s="4"/>
      <c r="F230" s="4"/>
      <c r="G230" s="4"/>
      <c r="H230" s="4"/>
      <c r="I230" s="4"/>
      <c r="J230" s="4"/>
      <c r="K230" s="4"/>
      <c r="L230" s="4"/>
      <c r="M230" s="4"/>
      <c r="N230" s="4"/>
      <c r="O230" s="4"/>
      <c r="P230" s="4"/>
      <c r="Q230" s="4"/>
      <c r="R230" s="4"/>
      <c r="S230" s="4"/>
      <c r="T230" s="4"/>
      <c r="U230" s="4"/>
      <c r="V230" s="4"/>
      <c r="W230" s="4"/>
      <c r="X230" s="116"/>
      <c r="Y230" s="116"/>
      <c r="Z230" s="116"/>
      <c r="AA230" s="116"/>
      <c r="AB230" s="116"/>
      <c r="AC230" s="116"/>
      <c r="AD230" s="116"/>
      <c r="AE230" s="116"/>
      <c r="AF230" s="116"/>
      <c r="AG230" s="116"/>
      <c r="AH230" s="116"/>
      <c r="AI230" s="117"/>
      <c r="AJ230" s="117"/>
      <c r="AK230" s="117"/>
      <c r="AL230" s="118"/>
      <c r="AM230" s="119"/>
      <c r="AN230" s="119"/>
      <c r="AO230" s="119"/>
      <c r="AP230" s="119"/>
      <c r="AQ230" s="4"/>
      <c r="AR230" s="4"/>
      <c r="AS230" s="60"/>
      <c r="AT230" s="60"/>
      <c r="AU230" s="60"/>
    </row>
    <row r="231">
      <c r="A231" s="4"/>
      <c r="B231" s="4"/>
      <c r="C231" s="4"/>
      <c r="D231" s="4"/>
      <c r="E231" s="4"/>
      <c r="F231" s="4"/>
      <c r="G231" s="4"/>
      <c r="H231" s="4"/>
      <c r="I231" s="4"/>
      <c r="J231" s="4"/>
      <c r="K231" s="4"/>
      <c r="L231" s="4"/>
      <c r="M231" s="4"/>
      <c r="N231" s="4"/>
      <c r="O231" s="4"/>
      <c r="P231" s="4"/>
      <c r="Q231" s="4"/>
      <c r="R231" s="4"/>
      <c r="S231" s="4"/>
      <c r="T231" s="4"/>
      <c r="U231" s="4"/>
      <c r="V231" s="4"/>
      <c r="W231" s="4"/>
      <c r="X231" s="116"/>
      <c r="Y231" s="116"/>
      <c r="Z231" s="116"/>
      <c r="AA231" s="116"/>
      <c r="AB231" s="116"/>
      <c r="AC231" s="116"/>
      <c r="AD231" s="116"/>
      <c r="AE231" s="116"/>
      <c r="AF231" s="116"/>
      <c r="AG231" s="116"/>
      <c r="AH231" s="116"/>
      <c r="AI231" s="117"/>
      <c r="AJ231" s="117"/>
      <c r="AK231" s="117"/>
      <c r="AL231" s="118"/>
      <c r="AM231" s="119"/>
      <c r="AN231" s="119"/>
      <c r="AO231" s="119"/>
      <c r="AP231" s="119"/>
      <c r="AQ231" s="4"/>
      <c r="AR231" s="4"/>
      <c r="AS231" s="60"/>
      <c r="AT231" s="60"/>
      <c r="AU231" s="60"/>
    </row>
    <row r="232">
      <c r="A232" s="4"/>
      <c r="B232" s="4"/>
      <c r="C232" s="4"/>
      <c r="D232" s="4"/>
      <c r="E232" s="4"/>
      <c r="F232" s="4"/>
      <c r="G232" s="4"/>
      <c r="H232" s="4"/>
      <c r="I232" s="4"/>
      <c r="J232" s="4"/>
      <c r="K232" s="4"/>
      <c r="L232" s="4"/>
      <c r="M232" s="4"/>
      <c r="N232" s="4"/>
      <c r="O232" s="4"/>
      <c r="P232" s="4"/>
      <c r="Q232" s="4"/>
      <c r="R232" s="4"/>
      <c r="S232" s="4"/>
      <c r="T232" s="4"/>
      <c r="U232" s="4"/>
      <c r="V232" s="4"/>
      <c r="W232" s="4"/>
      <c r="X232" s="116"/>
      <c r="Y232" s="116"/>
      <c r="Z232" s="116"/>
      <c r="AA232" s="116"/>
      <c r="AB232" s="116"/>
      <c r="AC232" s="116"/>
      <c r="AD232" s="116"/>
      <c r="AE232" s="116"/>
      <c r="AF232" s="116"/>
      <c r="AG232" s="116"/>
      <c r="AH232" s="116"/>
      <c r="AI232" s="117"/>
      <c r="AJ232" s="117"/>
      <c r="AK232" s="117"/>
      <c r="AL232" s="118"/>
      <c r="AM232" s="119"/>
      <c r="AN232" s="119"/>
      <c r="AO232" s="119"/>
      <c r="AP232" s="119"/>
      <c r="AQ232" s="4"/>
      <c r="AR232" s="4"/>
      <c r="AS232" s="60"/>
      <c r="AT232" s="60"/>
      <c r="AU232" s="60"/>
    </row>
    <row r="233">
      <c r="A233" s="4"/>
      <c r="B233" s="4"/>
      <c r="C233" s="4"/>
      <c r="D233" s="4"/>
      <c r="E233" s="4"/>
      <c r="F233" s="4"/>
      <c r="G233" s="4"/>
      <c r="H233" s="4"/>
      <c r="I233" s="4"/>
      <c r="J233" s="4"/>
      <c r="K233" s="4"/>
      <c r="L233" s="4"/>
      <c r="M233" s="4"/>
      <c r="N233" s="4"/>
      <c r="O233" s="4"/>
      <c r="P233" s="4"/>
      <c r="Q233" s="4"/>
      <c r="R233" s="4"/>
      <c r="S233" s="4"/>
      <c r="T233" s="4"/>
      <c r="U233" s="4"/>
      <c r="V233" s="4"/>
      <c r="W233" s="4"/>
      <c r="X233" s="116"/>
      <c r="Y233" s="116"/>
      <c r="Z233" s="116"/>
      <c r="AA233" s="116"/>
      <c r="AB233" s="116"/>
      <c r="AC233" s="116"/>
      <c r="AD233" s="116"/>
      <c r="AE233" s="116"/>
      <c r="AF233" s="116"/>
      <c r="AG233" s="116"/>
      <c r="AH233" s="116"/>
      <c r="AI233" s="117"/>
      <c r="AJ233" s="117"/>
      <c r="AK233" s="117"/>
      <c r="AL233" s="118"/>
      <c r="AM233" s="119"/>
      <c r="AN233" s="119"/>
      <c r="AO233" s="119"/>
      <c r="AP233" s="119"/>
      <c r="AQ233" s="4"/>
      <c r="AR233" s="4"/>
      <c r="AS233" s="60"/>
      <c r="AT233" s="60"/>
      <c r="AU233" s="60"/>
    </row>
    <row r="234">
      <c r="A234" s="4"/>
      <c r="B234" s="4"/>
      <c r="C234" s="4"/>
      <c r="D234" s="4"/>
      <c r="E234" s="4"/>
      <c r="F234" s="4"/>
      <c r="G234" s="4"/>
      <c r="H234" s="4"/>
      <c r="I234" s="4"/>
      <c r="J234" s="4"/>
      <c r="K234" s="4"/>
      <c r="L234" s="4"/>
      <c r="M234" s="4"/>
      <c r="N234" s="4"/>
      <c r="O234" s="4"/>
      <c r="P234" s="4"/>
      <c r="Q234" s="4"/>
      <c r="R234" s="4"/>
      <c r="S234" s="4"/>
      <c r="T234" s="4"/>
      <c r="U234" s="4"/>
      <c r="V234" s="4"/>
      <c r="W234" s="4"/>
      <c r="X234" s="116"/>
      <c r="Y234" s="116"/>
      <c r="Z234" s="116"/>
      <c r="AA234" s="116"/>
      <c r="AB234" s="116"/>
      <c r="AC234" s="116"/>
      <c r="AD234" s="116"/>
      <c r="AE234" s="116"/>
      <c r="AF234" s="116"/>
      <c r="AG234" s="116"/>
      <c r="AH234" s="116"/>
      <c r="AI234" s="117"/>
      <c r="AJ234" s="117"/>
      <c r="AK234" s="117"/>
      <c r="AL234" s="118"/>
      <c r="AM234" s="119"/>
      <c r="AN234" s="119"/>
      <c r="AO234" s="119"/>
      <c r="AP234" s="119"/>
      <c r="AQ234" s="4"/>
      <c r="AR234" s="4"/>
      <c r="AS234" s="60"/>
      <c r="AT234" s="60"/>
      <c r="AU234" s="60"/>
    </row>
    <row r="235">
      <c r="A235" s="4"/>
      <c r="B235" s="4"/>
      <c r="C235" s="4"/>
      <c r="D235" s="4"/>
      <c r="E235" s="4"/>
      <c r="F235" s="4"/>
      <c r="G235" s="4"/>
      <c r="H235" s="4"/>
      <c r="I235" s="4"/>
      <c r="J235" s="4"/>
      <c r="K235" s="4"/>
      <c r="L235" s="4"/>
      <c r="M235" s="4"/>
      <c r="N235" s="4"/>
      <c r="O235" s="4"/>
      <c r="P235" s="4"/>
      <c r="Q235" s="4"/>
      <c r="R235" s="4"/>
      <c r="S235" s="4"/>
      <c r="T235" s="4"/>
      <c r="U235" s="4"/>
      <c r="V235" s="4"/>
      <c r="W235" s="4"/>
      <c r="X235" s="116"/>
      <c r="Y235" s="116"/>
      <c r="Z235" s="116"/>
      <c r="AA235" s="116"/>
      <c r="AB235" s="116"/>
      <c r="AC235" s="116"/>
      <c r="AD235" s="116"/>
      <c r="AE235" s="116"/>
      <c r="AF235" s="116"/>
      <c r="AG235" s="116"/>
      <c r="AH235" s="116"/>
      <c r="AI235" s="117"/>
      <c r="AJ235" s="117"/>
      <c r="AK235" s="117"/>
      <c r="AL235" s="118"/>
      <c r="AM235" s="119"/>
      <c r="AN235" s="119"/>
      <c r="AO235" s="119"/>
      <c r="AP235" s="119"/>
      <c r="AQ235" s="4"/>
      <c r="AR235" s="4"/>
      <c r="AS235" s="60"/>
      <c r="AT235" s="60"/>
      <c r="AU235" s="60"/>
    </row>
    <row r="236">
      <c r="A236" s="4"/>
      <c r="B236" s="4"/>
      <c r="C236" s="4"/>
      <c r="D236" s="4"/>
      <c r="E236" s="4"/>
      <c r="F236" s="4"/>
      <c r="G236" s="4"/>
      <c r="H236" s="4"/>
      <c r="I236" s="4"/>
      <c r="J236" s="4"/>
      <c r="K236" s="4"/>
      <c r="L236" s="4"/>
      <c r="M236" s="4"/>
      <c r="N236" s="4"/>
      <c r="O236" s="4"/>
      <c r="P236" s="4"/>
      <c r="Q236" s="4"/>
      <c r="R236" s="4"/>
      <c r="S236" s="4"/>
      <c r="T236" s="4"/>
      <c r="U236" s="4"/>
      <c r="V236" s="4"/>
      <c r="W236" s="4"/>
      <c r="X236" s="116"/>
      <c r="Y236" s="116"/>
      <c r="Z236" s="116"/>
      <c r="AA236" s="116"/>
      <c r="AB236" s="116"/>
      <c r="AC236" s="116"/>
      <c r="AD236" s="116"/>
      <c r="AE236" s="116"/>
      <c r="AF236" s="116"/>
      <c r="AG236" s="116"/>
      <c r="AH236" s="116"/>
      <c r="AI236" s="117"/>
      <c r="AJ236" s="117"/>
      <c r="AK236" s="117"/>
      <c r="AL236" s="118"/>
      <c r="AM236" s="119"/>
      <c r="AN236" s="119"/>
      <c r="AO236" s="119"/>
      <c r="AP236" s="119"/>
      <c r="AQ236" s="4"/>
      <c r="AR236" s="4"/>
      <c r="AS236" s="60"/>
      <c r="AT236" s="60"/>
      <c r="AU236" s="60"/>
    </row>
    <row r="237">
      <c r="A237" s="4"/>
      <c r="B237" s="4"/>
      <c r="C237" s="4"/>
      <c r="D237" s="4"/>
      <c r="E237" s="4"/>
      <c r="F237" s="4"/>
      <c r="G237" s="4"/>
      <c r="H237" s="4"/>
      <c r="I237" s="4"/>
      <c r="J237" s="4"/>
      <c r="K237" s="4"/>
      <c r="L237" s="4"/>
      <c r="M237" s="4"/>
      <c r="N237" s="4"/>
      <c r="O237" s="4"/>
      <c r="P237" s="4"/>
      <c r="Q237" s="4"/>
      <c r="R237" s="4"/>
      <c r="S237" s="4"/>
      <c r="T237" s="4"/>
      <c r="U237" s="4"/>
      <c r="V237" s="4"/>
      <c r="W237" s="4"/>
      <c r="X237" s="116"/>
      <c r="Y237" s="116"/>
      <c r="Z237" s="116"/>
      <c r="AA237" s="116"/>
      <c r="AB237" s="116"/>
      <c r="AC237" s="116"/>
      <c r="AD237" s="116"/>
      <c r="AE237" s="116"/>
      <c r="AF237" s="116"/>
      <c r="AG237" s="116"/>
      <c r="AH237" s="116"/>
      <c r="AI237" s="117"/>
      <c r="AJ237" s="117"/>
      <c r="AK237" s="117"/>
      <c r="AL237" s="118"/>
      <c r="AM237" s="119"/>
      <c r="AN237" s="119"/>
      <c r="AO237" s="119"/>
      <c r="AP237" s="119"/>
      <c r="AQ237" s="4"/>
      <c r="AR237" s="4"/>
      <c r="AS237" s="60"/>
      <c r="AT237" s="60"/>
      <c r="AU237" s="60"/>
    </row>
    <row r="238">
      <c r="A238" s="4"/>
      <c r="B238" s="4"/>
      <c r="C238" s="4"/>
      <c r="D238" s="4"/>
      <c r="E238" s="4"/>
      <c r="F238" s="4"/>
      <c r="G238" s="4"/>
      <c r="H238" s="4"/>
      <c r="I238" s="4"/>
      <c r="J238" s="4"/>
      <c r="K238" s="4"/>
      <c r="L238" s="4"/>
      <c r="M238" s="4"/>
      <c r="N238" s="4"/>
      <c r="O238" s="4"/>
      <c r="P238" s="4"/>
      <c r="Q238" s="4"/>
      <c r="R238" s="4"/>
      <c r="S238" s="4"/>
      <c r="T238" s="4"/>
      <c r="U238" s="4"/>
      <c r="V238" s="4"/>
      <c r="W238" s="4"/>
      <c r="X238" s="116"/>
      <c r="Y238" s="116"/>
      <c r="Z238" s="116"/>
      <c r="AA238" s="116"/>
      <c r="AB238" s="116"/>
      <c r="AC238" s="116"/>
      <c r="AD238" s="116"/>
      <c r="AE238" s="116"/>
      <c r="AF238" s="116"/>
      <c r="AG238" s="116"/>
      <c r="AH238" s="116"/>
      <c r="AI238" s="117"/>
      <c r="AJ238" s="117"/>
      <c r="AK238" s="117"/>
      <c r="AL238" s="118"/>
      <c r="AM238" s="119"/>
      <c r="AN238" s="119"/>
      <c r="AO238" s="119"/>
      <c r="AP238" s="119"/>
      <c r="AQ238" s="4"/>
      <c r="AR238" s="4"/>
      <c r="AS238" s="60"/>
      <c r="AT238" s="60"/>
      <c r="AU238" s="60"/>
    </row>
    <row r="239">
      <c r="A239" s="4"/>
      <c r="B239" s="4"/>
      <c r="C239" s="4"/>
      <c r="D239" s="4"/>
      <c r="E239" s="4"/>
      <c r="F239" s="4"/>
      <c r="G239" s="4"/>
      <c r="H239" s="4"/>
      <c r="I239" s="4"/>
      <c r="J239" s="4"/>
      <c r="K239" s="4"/>
      <c r="L239" s="4"/>
      <c r="M239" s="4"/>
      <c r="N239" s="4"/>
      <c r="O239" s="4"/>
      <c r="P239" s="4"/>
      <c r="Q239" s="4"/>
      <c r="R239" s="4"/>
      <c r="S239" s="4"/>
      <c r="T239" s="4"/>
      <c r="U239" s="4"/>
      <c r="V239" s="4"/>
      <c r="W239" s="4"/>
      <c r="X239" s="116"/>
      <c r="Y239" s="116"/>
      <c r="Z239" s="116"/>
      <c r="AA239" s="116"/>
      <c r="AB239" s="116"/>
      <c r="AC239" s="116"/>
      <c r="AD239" s="116"/>
      <c r="AE239" s="116"/>
      <c r="AF239" s="116"/>
      <c r="AG239" s="116"/>
      <c r="AH239" s="116"/>
      <c r="AI239" s="117"/>
      <c r="AJ239" s="117"/>
      <c r="AK239" s="117"/>
      <c r="AL239" s="118"/>
      <c r="AM239" s="119"/>
      <c r="AN239" s="119"/>
      <c r="AO239" s="119"/>
      <c r="AP239" s="119"/>
      <c r="AQ239" s="4"/>
      <c r="AR239" s="4"/>
      <c r="AS239" s="60"/>
      <c r="AT239" s="60"/>
      <c r="AU239" s="60"/>
    </row>
    <row r="240">
      <c r="A240" s="4"/>
      <c r="B240" s="4"/>
      <c r="C240" s="4"/>
      <c r="D240" s="4"/>
      <c r="E240" s="4"/>
      <c r="F240" s="4"/>
      <c r="G240" s="4"/>
      <c r="H240" s="4"/>
      <c r="I240" s="4"/>
      <c r="J240" s="4"/>
      <c r="K240" s="4"/>
      <c r="L240" s="4"/>
      <c r="M240" s="4"/>
      <c r="N240" s="4"/>
      <c r="O240" s="4"/>
      <c r="P240" s="4"/>
      <c r="Q240" s="4"/>
      <c r="R240" s="4"/>
      <c r="S240" s="4"/>
      <c r="T240" s="4"/>
      <c r="U240" s="4"/>
      <c r="V240" s="4"/>
      <c r="W240" s="4"/>
      <c r="X240" s="116"/>
      <c r="Y240" s="116"/>
      <c r="Z240" s="116"/>
      <c r="AA240" s="116"/>
      <c r="AB240" s="116"/>
      <c r="AC240" s="116"/>
      <c r="AD240" s="116"/>
      <c r="AE240" s="116"/>
      <c r="AF240" s="116"/>
      <c r="AG240" s="116"/>
      <c r="AH240" s="116"/>
      <c r="AI240" s="117"/>
      <c r="AJ240" s="117"/>
      <c r="AK240" s="117"/>
      <c r="AL240" s="118"/>
      <c r="AM240" s="119"/>
      <c r="AN240" s="119"/>
      <c r="AO240" s="119"/>
      <c r="AP240" s="119"/>
      <c r="AQ240" s="4"/>
      <c r="AR240" s="4"/>
      <c r="AS240" s="60"/>
      <c r="AT240" s="60"/>
      <c r="AU240" s="60"/>
    </row>
    <row r="241">
      <c r="A241" s="4"/>
      <c r="B241" s="4"/>
      <c r="C241" s="4"/>
      <c r="D241" s="4"/>
      <c r="E241" s="4"/>
      <c r="F241" s="4"/>
      <c r="G241" s="4"/>
      <c r="H241" s="4"/>
      <c r="I241" s="4"/>
      <c r="J241" s="4"/>
      <c r="K241" s="4"/>
      <c r="L241" s="4"/>
      <c r="M241" s="4"/>
      <c r="N241" s="4"/>
      <c r="O241" s="4"/>
      <c r="P241" s="4"/>
      <c r="Q241" s="4"/>
      <c r="R241" s="4"/>
      <c r="S241" s="4"/>
      <c r="T241" s="4"/>
      <c r="U241" s="4"/>
      <c r="V241" s="4"/>
      <c r="W241" s="4"/>
      <c r="X241" s="116"/>
      <c r="Y241" s="116"/>
      <c r="Z241" s="116"/>
      <c r="AA241" s="116"/>
      <c r="AB241" s="116"/>
      <c r="AC241" s="116"/>
      <c r="AD241" s="116"/>
      <c r="AE241" s="116"/>
      <c r="AF241" s="116"/>
      <c r="AG241" s="116"/>
      <c r="AH241" s="116"/>
      <c r="AI241" s="117"/>
      <c r="AJ241" s="117"/>
      <c r="AK241" s="117"/>
      <c r="AL241" s="118"/>
      <c r="AM241" s="119"/>
      <c r="AN241" s="119"/>
      <c r="AO241" s="119"/>
      <c r="AP241" s="119"/>
      <c r="AQ241" s="4"/>
      <c r="AR241" s="4"/>
      <c r="AS241" s="60"/>
      <c r="AT241" s="60"/>
      <c r="AU241" s="60"/>
    </row>
    <row r="242">
      <c r="A242" s="4"/>
      <c r="B242" s="4"/>
      <c r="C242" s="4"/>
      <c r="D242" s="4"/>
      <c r="E242" s="4"/>
      <c r="F242" s="4"/>
      <c r="G242" s="4"/>
      <c r="H242" s="4"/>
      <c r="I242" s="4"/>
      <c r="J242" s="4"/>
      <c r="K242" s="4"/>
      <c r="L242" s="4"/>
      <c r="M242" s="4"/>
      <c r="N242" s="4"/>
      <c r="O242" s="4"/>
      <c r="P242" s="4"/>
      <c r="Q242" s="4"/>
      <c r="R242" s="4"/>
      <c r="S242" s="4"/>
      <c r="T242" s="4"/>
      <c r="U242" s="4"/>
      <c r="V242" s="4"/>
      <c r="W242" s="4"/>
      <c r="X242" s="116"/>
      <c r="Y242" s="116"/>
      <c r="Z242" s="116"/>
      <c r="AA242" s="116"/>
      <c r="AB242" s="116"/>
      <c r="AC242" s="116"/>
      <c r="AD242" s="116"/>
      <c r="AE242" s="116"/>
      <c r="AF242" s="116"/>
      <c r="AG242" s="116"/>
      <c r="AH242" s="116"/>
      <c r="AI242" s="117"/>
      <c r="AJ242" s="117"/>
      <c r="AK242" s="117"/>
      <c r="AL242" s="118"/>
      <c r="AM242" s="119"/>
      <c r="AN242" s="119"/>
      <c r="AO242" s="119"/>
      <c r="AP242" s="119"/>
      <c r="AQ242" s="4"/>
      <c r="AR242" s="4"/>
      <c r="AS242" s="60"/>
      <c r="AT242" s="60"/>
      <c r="AU242" s="60"/>
    </row>
    <row r="243">
      <c r="A243" s="4"/>
      <c r="B243" s="4"/>
      <c r="C243" s="4"/>
      <c r="D243" s="4"/>
      <c r="E243" s="4"/>
      <c r="F243" s="4"/>
      <c r="G243" s="4"/>
      <c r="H243" s="4"/>
      <c r="I243" s="4"/>
      <c r="J243" s="4"/>
      <c r="K243" s="4"/>
      <c r="L243" s="4"/>
      <c r="M243" s="4"/>
      <c r="N243" s="4"/>
      <c r="O243" s="4"/>
      <c r="P243" s="4"/>
      <c r="Q243" s="4"/>
      <c r="R243" s="4"/>
      <c r="S243" s="4"/>
      <c r="T243" s="4"/>
      <c r="U243" s="4"/>
      <c r="V243" s="4"/>
      <c r="W243" s="4"/>
      <c r="X243" s="116"/>
      <c r="Y243" s="116"/>
      <c r="Z243" s="116"/>
      <c r="AA243" s="116"/>
      <c r="AB243" s="116"/>
      <c r="AC243" s="116"/>
      <c r="AD243" s="116"/>
      <c r="AE243" s="116"/>
      <c r="AF243" s="116"/>
      <c r="AG243" s="116"/>
      <c r="AH243" s="116"/>
      <c r="AI243" s="117"/>
      <c r="AJ243" s="117"/>
      <c r="AK243" s="117"/>
      <c r="AL243" s="118"/>
      <c r="AM243" s="119"/>
      <c r="AN243" s="119"/>
      <c r="AO243" s="119"/>
      <c r="AP243" s="119"/>
      <c r="AQ243" s="4"/>
      <c r="AR243" s="4"/>
      <c r="AS243" s="60"/>
      <c r="AT243" s="60"/>
      <c r="AU243" s="60"/>
    </row>
    <row r="244">
      <c r="A244" s="4"/>
      <c r="B244" s="4"/>
      <c r="C244" s="4"/>
      <c r="D244" s="4"/>
      <c r="E244" s="4"/>
      <c r="F244" s="4"/>
      <c r="G244" s="4"/>
      <c r="H244" s="4"/>
      <c r="I244" s="4"/>
      <c r="J244" s="4"/>
      <c r="K244" s="4"/>
      <c r="L244" s="4"/>
      <c r="M244" s="4"/>
      <c r="N244" s="4"/>
      <c r="O244" s="4"/>
      <c r="P244" s="4"/>
      <c r="Q244" s="4"/>
      <c r="R244" s="4"/>
      <c r="S244" s="4"/>
      <c r="T244" s="4"/>
      <c r="U244" s="4"/>
      <c r="V244" s="4"/>
      <c r="W244" s="4"/>
      <c r="X244" s="116"/>
      <c r="Y244" s="116"/>
      <c r="Z244" s="116"/>
      <c r="AA244" s="116"/>
      <c r="AB244" s="116"/>
      <c r="AC244" s="116"/>
      <c r="AD244" s="116"/>
      <c r="AE244" s="116"/>
      <c r="AF244" s="116"/>
      <c r="AG244" s="116"/>
      <c r="AH244" s="116"/>
      <c r="AI244" s="117"/>
      <c r="AJ244" s="117"/>
      <c r="AK244" s="117"/>
      <c r="AL244" s="118"/>
      <c r="AM244" s="119"/>
      <c r="AN244" s="119"/>
      <c r="AO244" s="119"/>
      <c r="AP244" s="119"/>
      <c r="AQ244" s="4"/>
      <c r="AR244" s="4"/>
      <c r="AS244" s="60"/>
      <c r="AT244" s="60"/>
      <c r="AU244" s="60"/>
    </row>
    <row r="245">
      <c r="A245" s="4"/>
      <c r="B245" s="4"/>
      <c r="C245" s="4"/>
      <c r="D245" s="4"/>
      <c r="E245" s="4"/>
      <c r="F245" s="4"/>
      <c r="G245" s="4"/>
      <c r="H245" s="4"/>
      <c r="I245" s="4"/>
      <c r="J245" s="4"/>
      <c r="K245" s="4"/>
      <c r="L245" s="4"/>
      <c r="M245" s="4"/>
      <c r="N245" s="4"/>
      <c r="O245" s="4"/>
      <c r="P245" s="4"/>
      <c r="Q245" s="4"/>
      <c r="R245" s="4"/>
      <c r="S245" s="4"/>
      <c r="T245" s="4"/>
      <c r="U245" s="4"/>
      <c r="V245" s="4"/>
      <c r="W245" s="4"/>
      <c r="X245" s="116"/>
      <c r="Y245" s="116"/>
      <c r="Z245" s="116"/>
      <c r="AA245" s="116"/>
      <c r="AB245" s="116"/>
      <c r="AC245" s="116"/>
      <c r="AD245" s="116"/>
      <c r="AE245" s="116"/>
      <c r="AF245" s="116"/>
      <c r="AG245" s="116"/>
      <c r="AH245" s="116"/>
      <c r="AI245" s="117"/>
      <c r="AJ245" s="117"/>
      <c r="AK245" s="117"/>
      <c r="AL245" s="118"/>
      <c r="AM245" s="119"/>
      <c r="AN245" s="119"/>
      <c r="AO245" s="119"/>
      <c r="AP245" s="119"/>
      <c r="AQ245" s="4"/>
      <c r="AR245" s="4"/>
      <c r="AS245" s="60"/>
      <c r="AT245" s="60"/>
      <c r="AU245" s="60"/>
    </row>
    <row r="246">
      <c r="A246" s="4"/>
      <c r="B246" s="4"/>
      <c r="C246" s="4"/>
      <c r="D246" s="4"/>
      <c r="E246" s="4"/>
      <c r="F246" s="4"/>
      <c r="G246" s="4"/>
      <c r="H246" s="4"/>
      <c r="I246" s="4"/>
      <c r="J246" s="4"/>
      <c r="K246" s="4"/>
      <c r="L246" s="4"/>
      <c r="M246" s="4"/>
      <c r="N246" s="4"/>
      <c r="O246" s="4"/>
      <c r="P246" s="4"/>
      <c r="Q246" s="4"/>
      <c r="R246" s="4"/>
      <c r="S246" s="4"/>
      <c r="T246" s="4"/>
      <c r="U246" s="4"/>
      <c r="V246" s="4"/>
      <c r="W246" s="4"/>
      <c r="X246" s="116"/>
      <c r="Y246" s="116"/>
      <c r="Z246" s="116"/>
      <c r="AA246" s="116"/>
      <c r="AB246" s="116"/>
      <c r="AC246" s="116"/>
      <c r="AD246" s="116"/>
      <c r="AE246" s="116"/>
      <c r="AF246" s="116"/>
      <c r="AG246" s="116"/>
      <c r="AH246" s="116"/>
      <c r="AI246" s="117"/>
      <c r="AJ246" s="117"/>
      <c r="AK246" s="117"/>
      <c r="AL246" s="118"/>
      <c r="AM246" s="119"/>
      <c r="AN246" s="119"/>
      <c r="AO246" s="119"/>
      <c r="AP246" s="119"/>
      <c r="AQ246" s="4"/>
      <c r="AR246" s="4"/>
      <c r="AS246" s="60"/>
      <c r="AT246" s="60"/>
      <c r="AU246" s="60"/>
    </row>
    <row r="247">
      <c r="A247" s="4"/>
      <c r="B247" s="4"/>
      <c r="C247" s="4"/>
      <c r="D247" s="4"/>
      <c r="E247" s="4"/>
      <c r="F247" s="4"/>
      <c r="G247" s="4"/>
      <c r="H247" s="4"/>
      <c r="I247" s="4"/>
      <c r="J247" s="4"/>
      <c r="K247" s="4"/>
      <c r="L247" s="4"/>
      <c r="M247" s="4"/>
      <c r="N247" s="4"/>
      <c r="O247" s="4"/>
      <c r="P247" s="4"/>
      <c r="Q247" s="4"/>
      <c r="R247" s="4"/>
      <c r="S247" s="4"/>
      <c r="T247" s="4"/>
      <c r="U247" s="4"/>
      <c r="V247" s="4"/>
      <c r="W247" s="4"/>
      <c r="X247" s="116"/>
      <c r="Y247" s="116"/>
      <c r="Z247" s="116"/>
      <c r="AA247" s="116"/>
      <c r="AB247" s="116"/>
      <c r="AC247" s="116"/>
      <c r="AD247" s="116"/>
      <c r="AE247" s="116"/>
      <c r="AF247" s="116"/>
      <c r="AG247" s="116"/>
      <c r="AH247" s="116"/>
      <c r="AI247" s="117"/>
      <c r="AJ247" s="117"/>
      <c r="AK247" s="117"/>
      <c r="AL247" s="118"/>
      <c r="AM247" s="119"/>
      <c r="AN247" s="119"/>
      <c r="AO247" s="119"/>
      <c r="AP247" s="119"/>
      <c r="AQ247" s="4"/>
      <c r="AR247" s="4"/>
      <c r="AS247" s="60"/>
      <c r="AT247" s="60"/>
      <c r="AU247" s="60"/>
    </row>
    <row r="248">
      <c r="A248" s="4"/>
      <c r="B248" s="4"/>
      <c r="C248" s="4"/>
      <c r="D248" s="4"/>
      <c r="E248" s="4"/>
      <c r="F248" s="4"/>
      <c r="G248" s="4"/>
      <c r="H248" s="4"/>
      <c r="I248" s="4"/>
      <c r="J248" s="4"/>
      <c r="K248" s="4"/>
      <c r="L248" s="4"/>
      <c r="M248" s="4"/>
      <c r="N248" s="4"/>
      <c r="O248" s="4"/>
      <c r="P248" s="4"/>
      <c r="Q248" s="4"/>
      <c r="R248" s="4"/>
      <c r="S248" s="4"/>
      <c r="T248" s="4"/>
      <c r="U248" s="4"/>
      <c r="V248" s="4"/>
      <c r="W248" s="4"/>
      <c r="X248" s="116"/>
      <c r="Y248" s="116"/>
      <c r="Z248" s="116"/>
      <c r="AA248" s="116"/>
      <c r="AB248" s="116"/>
      <c r="AC248" s="116"/>
      <c r="AD248" s="116"/>
      <c r="AE248" s="116"/>
      <c r="AF248" s="116"/>
      <c r="AG248" s="116"/>
      <c r="AH248" s="116"/>
      <c r="AI248" s="117"/>
      <c r="AJ248" s="117"/>
      <c r="AK248" s="117"/>
      <c r="AL248" s="118"/>
      <c r="AM248" s="119"/>
      <c r="AN248" s="119"/>
      <c r="AO248" s="119"/>
      <c r="AP248" s="119"/>
      <c r="AQ248" s="4"/>
      <c r="AR248" s="4"/>
      <c r="AS248" s="60"/>
      <c r="AT248" s="60"/>
      <c r="AU248" s="60"/>
    </row>
    <row r="249">
      <c r="A249" s="4"/>
      <c r="B249" s="4"/>
      <c r="C249" s="4"/>
      <c r="D249" s="4"/>
      <c r="E249" s="4"/>
      <c r="F249" s="4"/>
      <c r="G249" s="4"/>
      <c r="H249" s="4"/>
      <c r="I249" s="4"/>
      <c r="J249" s="4"/>
      <c r="K249" s="4"/>
      <c r="L249" s="4"/>
      <c r="M249" s="4"/>
      <c r="N249" s="4"/>
      <c r="O249" s="4"/>
      <c r="P249" s="4"/>
      <c r="Q249" s="4"/>
      <c r="R249" s="4"/>
      <c r="S249" s="4"/>
      <c r="T249" s="4"/>
      <c r="U249" s="4"/>
      <c r="V249" s="4"/>
      <c r="W249" s="4"/>
      <c r="X249" s="116"/>
      <c r="Y249" s="116"/>
      <c r="Z249" s="116"/>
      <c r="AA249" s="116"/>
      <c r="AB249" s="116"/>
      <c r="AC249" s="116"/>
      <c r="AD249" s="116"/>
      <c r="AE249" s="116"/>
      <c r="AF249" s="116"/>
      <c r="AG249" s="116"/>
      <c r="AH249" s="116"/>
      <c r="AI249" s="117"/>
      <c r="AJ249" s="117"/>
      <c r="AK249" s="117"/>
      <c r="AL249" s="118"/>
      <c r="AM249" s="119"/>
      <c r="AN249" s="119"/>
      <c r="AO249" s="119"/>
      <c r="AP249" s="119"/>
      <c r="AQ249" s="4"/>
      <c r="AR249" s="4"/>
      <c r="AS249" s="60"/>
      <c r="AT249" s="60"/>
      <c r="AU249" s="60"/>
    </row>
    <row r="250">
      <c r="A250" s="4"/>
      <c r="B250" s="4"/>
      <c r="C250" s="4"/>
      <c r="D250" s="4"/>
      <c r="E250" s="4"/>
      <c r="F250" s="4"/>
      <c r="G250" s="4"/>
      <c r="H250" s="4"/>
      <c r="I250" s="4"/>
      <c r="J250" s="4"/>
      <c r="K250" s="4"/>
      <c r="L250" s="4"/>
      <c r="M250" s="4"/>
      <c r="N250" s="4"/>
      <c r="O250" s="4"/>
      <c r="P250" s="4"/>
      <c r="Q250" s="4"/>
      <c r="R250" s="4"/>
      <c r="S250" s="4"/>
      <c r="T250" s="4"/>
      <c r="U250" s="4"/>
      <c r="V250" s="4"/>
      <c r="W250" s="4"/>
      <c r="X250" s="116"/>
      <c r="Y250" s="116"/>
      <c r="Z250" s="116"/>
      <c r="AA250" s="116"/>
      <c r="AB250" s="116"/>
      <c r="AC250" s="116"/>
      <c r="AD250" s="116"/>
      <c r="AE250" s="116"/>
      <c r="AF250" s="116"/>
      <c r="AG250" s="116"/>
      <c r="AH250" s="116"/>
      <c r="AI250" s="117"/>
      <c r="AJ250" s="117"/>
      <c r="AK250" s="117"/>
      <c r="AL250" s="118"/>
      <c r="AM250" s="119"/>
      <c r="AN250" s="119"/>
      <c r="AO250" s="119"/>
      <c r="AP250" s="119"/>
      <c r="AQ250" s="4"/>
      <c r="AR250" s="4"/>
      <c r="AS250" s="60"/>
      <c r="AT250" s="60"/>
      <c r="AU250" s="60"/>
    </row>
    <row r="251">
      <c r="A251" s="4"/>
      <c r="B251" s="4"/>
      <c r="C251" s="4"/>
      <c r="D251" s="4"/>
      <c r="E251" s="4"/>
      <c r="F251" s="4"/>
      <c r="G251" s="4"/>
      <c r="H251" s="4"/>
      <c r="I251" s="4"/>
      <c r="J251" s="4"/>
      <c r="K251" s="4"/>
      <c r="L251" s="4"/>
      <c r="M251" s="4"/>
      <c r="N251" s="4"/>
      <c r="O251" s="4"/>
      <c r="P251" s="4"/>
      <c r="Q251" s="4"/>
      <c r="R251" s="4"/>
      <c r="S251" s="4"/>
      <c r="T251" s="4"/>
      <c r="U251" s="4"/>
      <c r="V251" s="4"/>
      <c r="W251" s="4"/>
      <c r="X251" s="116"/>
      <c r="Y251" s="116"/>
      <c r="Z251" s="116"/>
      <c r="AA251" s="116"/>
      <c r="AB251" s="116"/>
      <c r="AC251" s="116"/>
      <c r="AD251" s="116"/>
      <c r="AE251" s="116"/>
      <c r="AF251" s="116"/>
      <c r="AG251" s="116"/>
      <c r="AH251" s="116"/>
      <c r="AI251" s="117"/>
      <c r="AJ251" s="117"/>
      <c r="AK251" s="117"/>
      <c r="AL251" s="118"/>
      <c r="AM251" s="119"/>
      <c r="AN251" s="119"/>
      <c r="AO251" s="119"/>
      <c r="AP251" s="119"/>
      <c r="AQ251" s="4"/>
      <c r="AR251" s="4"/>
      <c r="AS251" s="60"/>
      <c r="AT251" s="60"/>
      <c r="AU251" s="60"/>
    </row>
    <row r="252">
      <c r="A252" s="4"/>
      <c r="B252" s="4"/>
      <c r="C252" s="4"/>
      <c r="D252" s="4"/>
      <c r="E252" s="4"/>
      <c r="F252" s="4"/>
      <c r="G252" s="4"/>
      <c r="H252" s="4"/>
      <c r="I252" s="4"/>
      <c r="J252" s="4"/>
      <c r="K252" s="4"/>
      <c r="L252" s="4"/>
      <c r="M252" s="4"/>
      <c r="N252" s="4"/>
      <c r="O252" s="4"/>
      <c r="P252" s="4"/>
      <c r="Q252" s="4"/>
      <c r="R252" s="4"/>
      <c r="S252" s="4"/>
      <c r="T252" s="4"/>
      <c r="U252" s="4"/>
      <c r="V252" s="4"/>
      <c r="W252" s="4"/>
      <c r="X252" s="116"/>
      <c r="Y252" s="116"/>
      <c r="Z252" s="116"/>
      <c r="AA252" s="116"/>
      <c r="AB252" s="116"/>
      <c r="AC252" s="116"/>
      <c r="AD252" s="116"/>
      <c r="AE252" s="116"/>
      <c r="AF252" s="116"/>
      <c r="AG252" s="116"/>
      <c r="AH252" s="116"/>
      <c r="AI252" s="117"/>
      <c r="AJ252" s="117"/>
      <c r="AK252" s="117"/>
      <c r="AL252" s="118"/>
      <c r="AM252" s="119"/>
      <c r="AN252" s="119"/>
      <c r="AO252" s="119"/>
      <c r="AP252" s="119"/>
      <c r="AQ252" s="4"/>
      <c r="AR252" s="4"/>
      <c r="AS252" s="60"/>
      <c r="AT252" s="60"/>
      <c r="AU252" s="60"/>
    </row>
    <row r="253">
      <c r="A253" s="4"/>
      <c r="B253" s="4"/>
      <c r="C253" s="4"/>
      <c r="D253" s="4"/>
      <c r="E253" s="4"/>
      <c r="F253" s="4"/>
      <c r="G253" s="4"/>
      <c r="H253" s="4"/>
      <c r="I253" s="4"/>
      <c r="J253" s="4"/>
      <c r="K253" s="4"/>
      <c r="L253" s="4"/>
      <c r="M253" s="4"/>
      <c r="N253" s="4"/>
      <c r="O253" s="4"/>
      <c r="P253" s="4"/>
      <c r="Q253" s="4"/>
      <c r="R253" s="4"/>
      <c r="S253" s="4"/>
      <c r="T253" s="4"/>
      <c r="U253" s="4"/>
      <c r="V253" s="4"/>
      <c r="W253" s="4"/>
      <c r="X253" s="116"/>
      <c r="Y253" s="116"/>
      <c r="Z253" s="116"/>
      <c r="AA253" s="116"/>
      <c r="AB253" s="116"/>
      <c r="AC253" s="116"/>
      <c r="AD253" s="116"/>
      <c r="AE253" s="116"/>
      <c r="AF253" s="116"/>
      <c r="AG253" s="116"/>
      <c r="AH253" s="116"/>
      <c r="AI253" s="117"/>
      <c r="AJ253" s="117"/>
      <c r="AK253" s="117"/>
      <c r="AL253" s="118"/>
      <c r="AM253" s="119"/>
      <c r="AN253" s="119"/>
      <c r="AO253" s="119"/>
      <c r="AP253" s="119"/>
      <c r="AQ253" s="4"/>
      <c r="AR253" s="4"/>
      <c r="AS253" s="60"/>
      <c r="AT253" s="60"/>
      <c r="AU253" s="60"/>
    </row>
    <row r="254">
      <c r="A254" s="4"/>
      <c r="B254" s="4"/>
      <c r="C254" s="4"/>
      <c r="D254" s="4"/>
      <c r="E254" s="4"/>
      <c r="F254" s="4"/>
      <c r="G254" s="4"/>
      <c r="H254" s="4"/>
      <c r="I254" s="4"/>
      <c r="J254" s="4"/>
      <c r="K254" s="4"/>
      <c r="L254" s="4"/>
      <c r="M254" s="4"/>
      <c r="N254" s="4"/>
      <c r="O254" s="4"/>
      <c r="P254" s="4"/>
      <c r="Q254" s="4"/>
      <c r="R254" s="4"/>
      <c r="S254" s="4"/>
      <c r="T254" s="4"/>
      <c r="U254" s="4"/>
      <c r="V254" s="4"/>
      <c r="W254" s="4"/>
      <c r="X254" s="116"/>
      <c r="Y254" s="116"/>
      <c r="Z254" s="116"/>
      <c r="AA254" s="116"/>
      <c r="AB254" s="116"/>
      <c r="AC254" s="116"/>
      <c r="AD254" s="116"/>
      <c r="AE254" s="116"/>
      <c r="AF254" s="116"/>
      <c r="AG254" s="116"/>
      <c r="AH254" s="116"/>
      <c r="AI254" s="117"/>
      <c r="AJ254" s="117"/>
      <c r="AK254" s="117"/>
      <c r="AL254" s="118"/>
      <c r="AM254" s="119"/>
      <c r="AN254" s="119"/>
      <c r="AO254" s="119"/>
      <c r="AP254" s="119"/>
      <c r="AQ254" s="4"/>
      <c r="AR254" s="4"/>
      <c r="AS254" s="60"/>
      <c r="AT254" s="60"/>
      <c r="AU254" s="60"/>
    </row>
    <row r="255">
      <c r="A255" s="4"/>
      <c r="B255" s="4"/>
      <c r="C255" s="4"/>
      <c r="D255" s="4"/>
      <c r="E255" s="4"/>
      <c r="F255" s="4"/>
      <c r="G255" s="4"/>
      <c r="H255" s="4"/>
      <c r="I255" s="4"/>
      <c r="J255" s="4"/>
      <c r="K255" s="4"/>
      <c r="L255" s="4"/>
      <c r="M255" s="4"/>
      <c r="N255" s="4"/>
      <c r="O255" s="4"/>
      <c r="P255" s="4"/>
      <c r="Q255" s="4"/>
      <c r="R255" s="4"/>
      <c r="S255" s="4"/>
      <c r="T255" s="4"/>
      <c r="U255" s="4"/>
      <c r="V255" s="4"/>
      <c r="W255" s="4"/>
      <c r="X255" s="116"/>
      <c r="Y255" s="116"/>
      <c r="Z255" s="116"/>
      <c r="AA255" s="116"/>
      <c r="AB255" s="116"/>
      <c r="AC255" s="116"/>
      <c r="AD255" s="116"/>
      <c r="AE255" s="116"/>
      <c r="AF255" s="116"/>
      <c r="AG255" s="116"/>
      <c r="AH255" s="116"/>
      <c r="AI255" s="117"/>
      <c r="AJ255" s="117"/>
      <c r="AK255" s="117"/>
      <c r="AL255" s="118"/>
      <c r="AM255" s="119"/>
      <c r="AN255" s="119"/>
      <c r="AO255" s="119"/>
      <c r="AP255" s="119"/>
      <c r="AQ255" s="4"/>
      <c r="AR255" s="4"/>
      <c r="AS255" s="60"/>
      <c r="AT255" s="60"/>
      <c r="AU255" s="60"/>
    </row>
    <row r="256">
      <c r="A256" s="4"/>
      <c r="B256" s="4"/>
      <c r="C256" s="4"/>
      <c r="D256" s="4"/>
      <c r="E256" s="4"/>
      <c r="F256" s="4"/>
      <c r="G256" s="4"/>
      <c r="H256" s="4"/>
      <c r="I256" s="4"/>
      <c r="J256" s="4"/>
      <c r="K256" s="4"/>
      <c r="L256" s="4"/>
      <c r="M256" s="4"/>
      <c r="N256" s="4"/>
      <c r="O256" s="4"/>
      <c r="P256" s="4"/>
      <c r="Q256" s="4"/>
      <c r="R256" s="4"/>
      <c r="S256" s="4"/>
      <c r="T256" s="4"/>
      <c r="U256" s="4"/>
      <c r="V256" s="4"/>
      <c r="W256" s="4"/>
      <c r="X256" s="116"/>
      <c r="Y256" s="116"/>
      <c r="Z256" s="116"/>
      <c r="AA256" s="116"/>
      <c r="AB256" s="116"/>
      <c r="AC256" s="116"/>
      <c r="AD256" s="116"/>
      <c r="AE256" s="116"/>
      <c r="AF256" s="116"/>
      <c r="AG256" s="116"/>
      <c r="AH256" s="116"/>
      <c r="AI256" s="117"/>
      <c r="AJ256" s="117"/>
      <c r="AK256" s="117"/>
      <c r="AL256" s="118"/>
      <c r="AM256" s="119"/>
      <c r="AN256" s="119"/>
      <c r="AO256" s="119"/>
      <c r="AP256" s="119"/>
      <c r="AQ256" s="4"/>
      <c r="AR256" s="4"/>
      <c r="AS256" s="60"/>
      <c r="AT256" s="60"/>
      <c r="AU256" s="60"/>
    </row>
    <row r="257">
      <c r="A257" s="4"/>
      <c r="B257" s="4"/>
      <c r="C257" s="4"/>
      <c r="D257" s="4"/>
      <c r="E257" s="4"/>
      <c r="F257" s="4"/>
      <c r="G257" s="4"/>
      <c r="H257" s="4"/>
      <c r="I257" s="4"/>
      <c r="J257" s="4"/>
      <c r="K257" s="4"/>
      <c r="L257" s="4"/>
      <c r="M257" s="4"/>
      <c r="N257" s="4"/>
      <c r="O257" s="4"/>
      <c r="P257" s="4"/>
      <c r="Q257" s="4"/>
      <c r="R257" s="4"/>
      <c r="S257" s="4"/>
      <c r="T257" s="4"/>
      <c r="U257" s="4"/>
      <c r="V257" s="4"/>
      <c r="W257" s="4"/>
      <c r="X257" s="116"/>
      <c r="Y257" s="116"/>
      <c r="Z257" s="116"/>
      <c r="AA257" s="116"/>
      <c r="AB257" s="116"/>
      <c r="AC257" s="116"/>
      <c r="AD257" s="116"/>
      <c r="AE257" s="116"/>
      <c r="AF257" s="116"/>
      <c r="AG257" s="116"/>
      <c r="AH257" s="116"/>
      <c r="AI257" s="117"/>
      <c r="AJ257" s="117"/>
      <c r="AK257" s="117"/>
      <c r="AL257" s="118"/>
      <c r="AM257" s="119"/>
      <c r="AN257" s="119"/>
      <c r="AO257" s="119"/>
      <c r="AP257" s="119"/>
      <c r="AQ257" s="4"/>
      <c r="AR257" s="4"/>
      <c r="AS257" s="60"/>
      <c r="AT257" s="60"/>
      <c r="AU257" s="60"/>
    </row>
    <row r="258">
      <c r="A258" s="4"/>
      <c r="B258" s="4"/>
      <c r="C258" s="4"/>
      <c r="D258" s="4"/>
      <c r="E258" s="4"/>
      <c r="F258" s="4"/>
      <c r="G258" s="4"/>
      <c r="H258" s="4"/>
      <c r="I258" s="4"/>
      <c r="J258" s="4"/>
      <c r="K258" s="4"/>
      <c r="L258" s="4"/>
      <c r="M258" s="4"/>
      <c r="N258" s="4"/>
      <c r="O258" s="4"/>
      <c r="P258" s="4"/>
      <c r="Q258" s="4"/>
      <c r="R258" s="4"/>
      <c r="S258" s="4"/>
      <c r="T258" s="4"/>
      <c r="U258" s="4"/>
      <c r="V258" s="4"/>
      <c r="W258" s="4"/>
      <c r="X258" s="116"/>
      <c r="Y258" s="116"/>
      <c r="Z258" s="116"/>
      <c r="AA258" s="116"/>
      <c r="AB258" s="116"/>
      <c r="AC258" s="116"/>
      <c r="AD258" s="116"/>
      <c r="AE258" s="116"/>
      <c r="AF258" s="116"/>
      <c r="AG258" s="116"/>
      <c r="AH258" s="116"/>
      <c r="AI258" s="117"/>
      <c r="AJ258" s="117"/>
      <c r="AK258" s="117"/>
      <c r="AL258" s="118"/>
      <c r="AM258" s="119"/>
      <c r="AN258" s="119"/>
      <c r="AO258" s="119"/>
      <c r="AP258" s="119"/>
      <c r="AQ258" s="4"/>
      <c r="AR258" s="4"/>
      <c r="AS258" s="60"/>
      <c r="AT258" s="60"/>
      <c r="AU258" s="60"/>
    </row>
    <row r="259">
      <c r="A259" s="4"/>
      <c r="B259" s="4"/>
      <c r="C259" s="4"/>
      <c r="D259" s="4"/>
      <c r="E259" s="4"/>
      <c r="F259" s="4"/>
      <c r="G259" s="4"/>
      <c r="H259" s="4"/>
      <c r="I259" s="4"/>
      <c r="J259" s="4"/>
      <c r="K259" s="4"/>
      <c r="L259" s="4"/>
      <c r="M259" s="4"/>
      <c r="N259" s="4"/>
      <c r="O259" s="4"/>
      <c r="P259" s="4"/>
      <c r="Q259" s="4"/>
      <c r="R259" s="4"/>
      <c r="S259" s="4"/>
      <c r="T259" s="4"/>
      <c r="U259" s="4"/>
      <c r="V259" s="4"/>
      <c r="W259" s="4"/>
      <c r="X259" s="116"/>
      <c r="Y259" s="116"/>
      <c r="Z259" s="116"/>
      <c r="AA259" s="116"/>
      <c r="AB259" s="116"/>
      <c r="AC259" s="116"/>
      <c r="AD259" s="116"/>
      <c r="AE259" s="116"/>
      <c r="AF259" s="116"/>
      <c r="AG259" s="116"/>
      <c r="AH259" s="116"/>
      <c r="AI259" s="117"/>
      <c r="AJ259" s="117"/>
      <c r="AK259" s="117"/>
      <c r="AL259" s="118"/>
      <c r="AM259" s="119"/>
      <c r="AN259" s="119"/>
      <c r="AO259" s="119"/>
      <c r="AP259" s="119"/>
      <c r="AQ259" s="4"/>
      <c r="AR259" s="4"/>
      <c r="AS259" s="60"/>
      <c r="AT259" s="60"/>
      <c r="AU259" s="60"/>
    </row>
    <row r="260">
      <c r="A260" s="4"/>
      <c r="B260" s="4"/>
      <c r="C260" s="4"/>
      <c r="D260" s="4"/>
      <c r="E260" s="4"/>
      <c r="F260" s="4"/>
      <c r="G260" s="4"/>
      <c r="H260" s="4"/>
      <c r="I260" s="4"/>
      <c r="J260" s="4"/>
      <c r="K260" s="4"/>
      <c r="L260" s="4"/>
      <c r="M260" s="4"/>
      <c r="N260" s="4"/>
      <c r="O260" s="4"/>
      <c r="P260" s="4"/>
      <c r="Q260" s="4"/>
      <c r="R260" s="4"/>
      <c r="S260" s="4"/>
      <c r="T260" s="4"/>
      <c r="U260" s="4"/>
      <c r="V260" s="4"/>
      <c r="W260" s="4"/>
      <c r="X260" s="116"/>
      <c r="Y260" s="116"/>
      <c r="Z260" s="116"/>
      <c r="AA260" s="116"/>
      <c r="AB260" s="116"/>
      <c r="AC260" s="116"/>
      <c r="AD260" s="116"/>
      <c r="AE260" s="116"/>
      <c r="AF260" s="116"/>
      <c r="AG260" s="116"/>
      <c r="AH260" s="116"/>
      <c r="AI260" s="117"/>
      <c r="AJ260" s="117"/>
      <c r="AK260" s="117"/>
      <c r="AL260" s="118"/>
      <c r="AM260" s="119"/>
      <c r="AN260" s="119"/>
      <c r="AO260" s="119"/>
      <c r="AP260" s="119"/>
      <c r="AQ260" s="4"/>
      <c r="AR260" s="4"/>
      <c r="AS260" s="60"/>
      <c r="AT260" s="60"/>
      <c r="AU260" s="60"/>
    </row>
    <row r="261">
      <c r="A261" s="4"/>
      <c r="B261" s="4"/>
      <c r="C261" s="4"/>
      <c r="D261" s="4"/>
      <c r="E261" s="4"/>
      <c r="F261" s="4"/>
      <c r="G261" s="4"/>
      <c r="H261" s="4"/>
      <c r="I261" s="4"/>
      <c r="J261" s="4"/>
      <c r="K261" s="4"/>
      <c r="L261" s="4"/>
      <c r="M261" s="4"/>
      <c r="N261" s="4"/>
      <c r="O261" s="4"/>
      <c r="P261" s="4"/>
      <c r="Q261" s="4"/>
      <c r="R261" s="4"/>
      <c r="S261" s="4"/>
      <c r="T261" s="4"/>
      <c r="U261" s="4"/>
      <c r="V261" s="4"/>
      <c r="W261" s="4"/>
      <c r="X261" s="116"/>
      <c r="Y261" s="116"/>
      <c r="Z261" s="116"/>
      <c r="AA261" s="116"/>
      <c r="AB261" s="116"/>
      <c r="AC261" s="116"/>
      <c r="AD261" s="116"/>
      <c r="AE261" s="116"/>
      <c r="AF261" s="116"/>
      <c r="AG261" s="116"/>
      <c r="AH261" s="116"/>
      <c r="AI261" s="117"/>
      <c r="AJ261" s="117"/>
      <c r="AK261" s="117"/>
      <c r="AL261" s="118"/>
      <c r="AM261" s="119"/>
      <c r="AN261" s="119"/>
      <c r="AO261" s="119"/>
      <c r="AP261" s="119"/>
      <c r="AQ261" s="4"/>
      <c r="AR261" s="4"/>
      <c r="AS261" s="60"/>
      <c r="AT261" s="60"/>
      <c r="AU261" s="60"/>
    </row>
    <row r="262">
      <c r="A262" s="4"/>
      <c r="B262" s="4"/>
      <c r="C262" s="4"/>
      <c r="D262" s="4"/>
      <c r="E262" s="4"/>
      <c r="F262" s="4"/>
      <c r="G262" s="4"/>
      <c r="H262" s="4"/>
      <c r="I262" s="4"/>
      <c r="J262" s="4"/>
      <c r="K262" s="4"/>
      <c r="L262" s="4"/>
      <c r="M262" s="4"/>
      <c r="N262" s="4"/>
      <c r="O262" s="4"/>
      <c r="P262" s="4"/>
      <c r="Q262" s="4"/>
      <c r="R262" s="4"/>
      <c r="S262" s="4"/>
      <c r="T262" s="4"/>
      <c r="U262" s="4"/>
      <c r="V262" s="4"/>
      <c r="W262" s="4"/>
      <c r="X262" s="116"/>
      <c r="Y262" s="116"/>
      <c r="Z262" s="116"/>
      <c r="AA262" s="116"/>
      <c r="AB262" s="116"/>
      <c r="AC262" s="116"/>
      <c r="AD262" s="116"/>
      <c r="AE262" s="116"/>
      <c r="AF262" s="116"/>
      <c r="AG262" s="116"/>
      <c r="AH262" s="116"/>
      <c r="AI262" s="117"/>
      <c r="AJ262" s="117"/>
      <c r="AK262" s="117"/>
      <c r="AL262" s="118"/>
      <c r="AM262" s="119"/>
      <c r="AN262" s="119"/>
      <c r="AO262" s="119"/>
      <c r="AP262" s="119"/>
      <c r="AQ262" s="4"/>
      <c r="AR262" s="4"/>
      <c r="AS262" s="60"/>
      <c r="AT262" s="60"/>
      <c r="AU262" s="60"/>
    </row>
    <row r="263">
      <c r="A263" s="4"/>
      <c r="B263" s="4"/>
      <c r="C263" s="4"/>
      <c r="D263" s="4"/>
      <c r="E263" s="4"/>
      <c r="F263" s="4"/>
      <c r="G263" s="4"/>
      <c r="H263" s="4"/>
      <c r="I263" s="4"/>
      <c r="J263" s="4"/>
      <c r="K263" s="4"/>
      <c r="L263" s="4"/>
      <c r="M263" s="4"/>
      <c r="N263" s="4"/>
      <c r="O263" s="4"/>
      <c r="P263" s="4"/>
      <c r="Q263" s="4"/>
      <c r="R263" s="4"/>
      <c r="S263" s="4"/>
      <c r="T263" s="4"/>
      <c r="U263" s="4"/>
      <c r="V263" s="4"/>
      <c r="W263" s="4"/>
      <c r="X263" s="116"/>
      <c r="Y263" s="116"/>
      <c r="Z263" s="116"/>
      <c r="AA263" s="116"/>
      <c r="AB263" s="116"/>
      <c r="AC263" s="116"/>
      <c r="AD263" s="116"/>
      <c r="AE263" s="116"/>
      <c r="AF263" s="116"/>
      <c r="AG263" s="116"/>
      <c r="AH263" s="116"/>
      <c r="AI263" s="117"/>
      <c r="AJ263" s="117"/>
      <c r="AK263" s="117"/>
      <c r="AL263" s="118"/>
      <c r="AM263" s="119"/>
      <c r="AN263" s="119"/>
      <c r="AO263" s="119"/>
      <c r="AP263" s="119"/>
      <c r="AQ263" s="4"/>
      <c r="AR263" s="4"/>
      <c r="AS263" s="60"/>
      <c r="AT263" s="60"/>
      <c r="AU263" s="60"/>
    </row>
    <row r="264">
      <c r="A264" s="4"/>
      <c r="B264" s="4"/>
      <c r="C264" s="4"/>
      <c r="D264" s="4"/>
      <c r="E264" s="4"/>
      <c r="F264" s="4"/>
      <c r="G264" s="4"/>
      <c r="H264" s="4"/>
      <c r="I264" s="4"/>
      <c r="J264" s="4"/>
      <c r="K264" s="4"/>
      <c r="L264" s="4"/>
      <c r="M264" s="4"/>
      <c r="N264" s="4"/>
      <c r="O264" s="4"/>
      <c r="P264" s="4"/>
      <c r="Q264" s="4"/>
      <c r="R264" s="4"/>
      <c r="S264" s="4"/>
      <c r="T264" s="4"/>
      <c r="U264" s="4"/>
      <c r="V264" s="4"/>
      <c r="W264" s="4"/>
      <c r="X264" s="116"/>
      <c r="Y264" s="116"/>
      <c r="Z264" s="116"/>
      <c r="AA264" s="116"/>
      <c r="AB264" s="116"/>
      <c r="AC264" s="116"/>
      <c r="AD264" s="116"/>
      <c r="AE264" s="116"/>
      <c r="AF264" s="116"/>
      <c r="AG264" s="116"/>
      <c r="AH264" s="116"/>
      <c r="AI264" s="117"/>
      <c r="AJ264" s="117"/>
      <c r="AK264" s="117"/>
      <c r="AL264" s="118"/>
      <c r="AM264" s="119"/>
      <c r="AN264" s="119"/>
      <c r="AO264" s="119"/>
      <c r="AP264" s="119"/>
      <c r="AQ264" s="4"/>
      <c r="AR264" s="4"/>
      <c r="AS264" s="60"/>
      <c r="AT264" s="60"/>
      <c r="AU264" s="60"/>
    </row>
    <row r="265">
      <c r="A265" s="4"/>
      <c r="B265" s="4"/>
      <c r="C265" s="4"/>
      <c r="D265" s="4"/>
      <c r="E265" s="4"/>
      <c r="F265" s="4"/>
      <c r="G265" s="4"/>
      <c r="H265" s="4"/>
      <c r="I265" s="4"/>
      <c r="J265" s="4"/>
      <c r="K265" s="4"/>
      <c r="L265" s="4"/>
      <c r="M265" s="4"/>
      <c r="N265" s="4"/>
      <c r="O265" s="4"/>
      <c r="P265" s="4"/>
      <c r="Q265" s="4"/>
      <c r="R265" s="4"/>
      <c r="S265" s="4"/>
      <c r="T265" s="4"/>
      <c r="U265" s="4"/>
      <c r="V265" s="4"/>
      <c r="W265" s="4"/>
      <c r="X265" s="116"/>
      <c r="Y265" s="116"/>
      <c r="Z265" s="116"/>
      <c r="AA265" s="116"/>
      <c r="AB265" s="116"/>
      <c r="AC265" s="116"/>
      <c r="AD265" s="116"/>
      <c r="AE265" s="116"/>
      <c r="AF265" s="116"/>
      <c r="AG265" s="116"/>
      <c r="AH265" s="116"/>
      <c r="AI265" s="117"/>
      <c r="AJ265" s="117"/>
      <c r="AK265" s="117"/>
      <c r="AL265" s="118"/>
      <c r="AM265" s="119"/>
      <c r="AN265" s="119"/>
      <c r="AO265" s="119"/>
      <c r="AP265" s="119"/>
      <c r="AQ265" s="4"/>
      <c r="AR265" s="4"/>
      <c r="AS265" s="60"/>
      <c r="AT265" s="60"/>
      <c r="AU265" s="60"/>
    </row>
    <row r="266">
      <c r="A266" s="4"/>
      <c r="B266" s="4"/>
      <c r="C266" s="4"/>
      <c r="D266" s="4"/>
      <c r="E266" s="4"/>
      <c r="F266" s="4"/>
      <c r="G266" s="4"/>
      <c r="H266" s="4"/>
      <c r="I266" s="4"/>
      <c r="J266" s="4"/>
      <c r="K266" s="4"/>
      <c r="L266" s="4"/>
      <c r="M266" s="4"/>
      <c r="N266" s="4"/>
      <c r="O266" s="4"/>
      <c r="P266" s="4"/>
      <c r="Q266" s="4"/>
      <c r="R266" s="4"/>
      <c r="S266" s="4"/>
      <c r="T266" s="4"/>
      <c r="U266" s="4"/>
      <c r="V266" s="4"/>
      <c r="W266" s="4"/>
      <c r="X266" s="116"/>
      <c r="Y266" s="116"/>
      <c r="Z266" s="116"/>
      <c r="AA266" s="116"/>
      <c r="AB266" s="116"/>
      <c r="AC266" s="116"/>
      <c r="AD266" s="116"/>
      <c r="AE266" s="116"/>
      <c r="AF266" s="116"/>
      <c r="AG266" s="116"/>
      <c r="AH266" s="116"/>
      <c r="AI266" s="117"/>
      <c r="AJ266" s="117"/>
      <c r="AK266" s="117"/>
      <c r="AL266" s="118"/>
      <c r="AM266" s="119"/>
      <c r="AN266" s="119"/>
      <c r="AO266" s="119"/>
      <c r="AP266" s="119"/>
      <c r="AQ266" s="4"/>
      <c r="AR266" s="4"/>
      <c r="AS266" s="60"/>
      <c r="AT266" s="60"/>
      <c r="AU266" s="60"/>
    </row>
    <row r="267">
      <c r="A267" s="4"/>
      <c r="B267" s="4"/>
      <c r="C267" s="4"/>
      <c r="D267" s="4"/>
      <c r="E267" s="4"/>
      <c r="F267" s="4"/>
      <c r="G267" s="4"/>
      <c r="H267" s="4"/>
      <c r="I267" s="4"/>
      <c r="J267" s="4"/>
      <c r="K267" s="4"/>
      <c r="L267" s="4"/>
      <c r="M267" s="4"/>
      <c r="N267" s="4"/>
      <c r="O267" s="4"/>
      <c r="P267" s="4"/>
      <c r="Q267" s="4"/>
      <c r="R267" s="4"/>
      <c r="S267" s="4"/>
      <c r="T267" s="4"/>
      <c r="U267" s="4"/>
      <c r="V267" s="4"/>
      <c r="W267" s="4"/>
      <c r="X267" s="116"/>
      <c r="Y267" s="116"/>
      <c r="Z267" s="116"/>
      <c r="AA267" s="116"/>
      <c r="AB267" s="116"/>
      <c r="AC267" s="116"/>
      <c r="AD267" s="116"/>
      <c r="AE267" s="116"/>
      <c r="AF267" s="116"/>
      <c r="AG267" s="116"/>
      <c r="AH267" s="116"/>
      <c r="AI267" s="117"/>
      <c r="AJ267" s="117"/>
      <c r="AK267" s="117"/>
      <c r="AL267" s="118"/>
      <c r="AM267" s="119"/>
      <c r="AN267" s="119"/>
      <c r="AO267" s="119"/>
      <c r="AP267" s="119"/>
      <c r="AQ267" s="4"/>
      <c r="AR267" s="4"/>
      <c r="AS267" s="60"/>
      <c r="AT267" s="60"/>
      <c r="AU267" s="60"/>
    </row>
    <row r="268">
      <c r="A268" s="4"/>
      <c r="B268" s="4"/>
      <c r="C268" s="4"/>
      <c r="D268" s="4"/>
      <c r="E268" s="4"/>
      <c r="F268" s="4"/>
      <c r="G268" s="4"/>
      <c r="H268" s="4"/>
      <c r="I268" s="4"/>
      <c r="J268" s="4"/>
      <c r="K268" s="4"/>
      <c r="L268" s="4"/>
      <c r="M268" s="4"/>
      <c r="N268" s="4"/>
      <c r="O268" s="4"/>
      <c r="P268" s="4"/>
      <c r="Q268" s="4"/>
      <c r="R268" s="4"/>
      <c r="S268" s="4"/>
      <c r="T268" s="4"/>
      <c r="U268" s="4"/>
      <c r="V268" s="4"/>
      <c r="W268" s="4"/>
      <c r="X268" s="116"/>
      <c r="Y268" s="116"/>
      <c r="Z268" s="116"/>
      <c r="AA268" s="116"/>
      <c r="AB268" s="116"/>
      <c r="AC268" s="116"/>
      <c r="AD268" s="116"/>
      <c r="AE268" s="116"/>
      <c r="AF268" s="116"/>
      <c r="AG268" s="116"/>
      <c r="AH268" s="116"/>
      <c r="AI268" s="117"/>
      <c r="AJ268" s="117"/>
      <c r="AK268" s="117"/>
      <c r="AL268" s="118"/>
      <c r="AM268" s="119"/>
      <c r="AN268" s="119"/>
      <c r="AO268" s="119"/>
      <c r="AP268" s="119"/>
      <c r="AQ268" s="4"/>
      <c r="AR268" s="4"/>
      <c r="AS268" s="60"/>
      <c r="AT268" s="60"/>
      <c r="AU268" s="60"/>
    </row>
    <row r="269">
      <c r="A269" s="4"/>
      <c r="B269" s="4"/>
      <c r="C269" s="4"/>
      <c r="D269" s="4"/>
      <c r="E269" s="4"/>
      <c r="F269" s="4"/>
      <c r="G269" s="4"/>
      <c r="H269" s="4"/>
      <c r="I269" s="4"/>
      <c r="J269" s="4"/>
      <c r="K269" s="4"/>
      <c r="L269" s="4"/>
      <c r="M269" s="4"/>
      <c r="N269" s="4"/>
      <c r="O269" s="4"/>
      <c r="P269" s="4"/>
      <c r="Q269" s="4"/>
      <c r="R269" s="4"/>
      <c r="S269" s="4"/>
      <c r="T269" s="4"/>
      <c r="U269" s="4"/>
      <c r="V269" s="4"/>
      <c r="W269" s="4"/>
      <c r="X269" s="116"/>
      <c r="Y269" s="116"/>
      <c r="Z269" s="116"/>
      <c r="AA269" s="116"/>
      <c r="AB269" s="116"/>
      <c r="AC269" s="116"/>
      <c r="AD269" s="116"/>
      <c r="AE269" s="116"/>
      <c r="AF269" s="116"/>
      <c r="AG269" s="116"/>
      <c r="AH269" s="116"/>
      <c r="AI269" s="117"/>
      <c r="AJ269" s="117"/>
      <c r="AK269" s="117"/>
      <c r="AL269" s="118"/>
      <c r="AM269" s="119"/>
      <c r="AN269" s="119"/>
      <c r="AO269" s="119"/>
      <c r="AP269" s="119"/>
      <c r="AQ269" s="4"/>
      <c r="AR269" s="4"/>
      <c r="AS269" s="60"/>
      <c r="AT269" s="60"/>
      <c r="AU269" s="60"/>
    </row>
    <row r="270">
      <c r="A270" s="4"/>
      <c r="B270" s="4"/>
      <c r="C270" s="4"/>
      <c r="D270" s="4"/>
      <c r="E270" s="4"/>
      <c r="F270" s="4"/>
      <c r="G270" s="4"/>
      <c r="H270" s="4"/>
      <c r="I270" s="4"/>
      <c r="J270" s="4"/>
      <c r="K270" s="4"/>
      <c r="L270" s="4"/>
      <c r="M270" s="4"/>
      <c r="N270" s="4"/>
      <c r="O270" s="4"/>
      <c r="P270" s="4"/>
      <c r="Q270" s="4"/>
      <c r="R270" s="4"/>
      <c r="S270" s="4"/>
      <c r="T270" s="4"/>
      <c r="U270" s="4"/>
      <c r="V270" s="4"/>
      <c r="W270" s="4"/>
      <c r="X270" s="116"/>
      <c r="Y270" s="116"/>
      <c r="Z270" s="116"/>
      <c r="AA270" s="116"/>
      <c r="AB270" s="116"/>
      <c r="AC270" s="116"/>
      <c r="AD270" s="116"/>
      <c r="AE270" s="116"/>
      <c r="AF270" s="116"/>
      <c r="AG270" s="116"/>
      <c r="AH270" s="116"/>
      <c r="AI270" s="117"/>
      <c r="AJ270" s="117"/>
      <c r="AK270" s="117"/>
      <c r="AL270" s="118"/>
      <c r="AM270" s="119"/>
      <c r="AN270" s="119"/>
      <c r="AO270" s="119"/>
      <c r="AP270" s="119"/>
      <c r="AQ270" s="4"/>
      <c r="AR270" s="4"/>
      <c r="AS270" s="60"/>
      <c r="AT270" s="60"/>
      <c r="AU270" s="60"/>
    </row>
    <row r="271">
      <c r="A271" s="4"/>
      <c r="B271" s="4"/>
      <c r="C271" s="4"/>
      <c r="D271" s="4"/>
      <c r="E271" s="4"/>
      <c r="F271" s="4"/>
      <c r="G271" s="4"/>
      <c r="H271" s="4"/>
      <c r="I271" s="4"/>
      <c r="J271" s="4"/>
      <c r="K271" s="4"/>
      <c r="L271" s="4"/>
      <c r="M271" s="4"/>
      <c r="N271" s="4"/>
      <c r="O271" s="4"/>
      <c r="P271" s="4"/>
      <c r="Q271" s="4"/>
      <c r="R271" s="4"/>
      <c r="S271" s="4"/>
      <c r="T271" s="4"/>
      <c r="U271" s="4"/>
      <c r="V271" s="4"/>
      <c r="W271" s="4"/>
      <c r="X271" s="116"/>
      <c r="Y271" s="116"/>
      <c r="Z271" s="116"/>
      <c r="AA271" s="116"/>
      <c r="AB271" s="116"/>
      <c r="AC271" s="116"/>
      <c r="AD271" s="116"/>
      <c r="AE271" s="116"/>
      <c r="AF271" s="116"/>
      <c r="AG271" s="116"/>
      <c r="AH271" s="116"/>
      <c r="AI271" s="117"/>
      <c r="AJ271" s="117"/>
      <c r="AK271" s="117"/>
      <c r="AL271" s="118"/>
      <c r="AM271" s="119"/>
      <c r="AN271" s="119"/>
      <c r="AO271" s="119"/>
      <c r="AP271" s="119"/>
      <c r="AQ271" s="4"/>
      <c r="AR271" s="4"/>
      <c r="AS271" s="60"/>
      <c r="AT271" s="60"/>
      <c r="AU271" s="60"/>
    </row>
    <row r="272">
      <c r="A272" s="4"/>
      <c r="B272" s="4"/>
      <c r="C272" s="4"/>
      <c r="D272" s="4"/>
      <c r="E272" s="4"/>
      <c r="F272" s="4"/>
      <c r="G272" s="4"/>
      <c r="H272" s="4"/>
      <c r="I272" s="4"/>
      <c r="J272" s="4"/>
      <c r="K272" s="4"/>
      <c r="L272" s="4"/>
      <c r="M272" s="4"/>
      <c r="N272" s="4"/>
      <c r="O272" s="4"/>
      <c r="P272" s="4"/>
      <c r="Q272" s="4"/>
      <c r="R272" s="4"/>
      <c r="S272" s="4"/>
      <c r="T272" s="4"/>
      <c r="U272" s="4"/>
      <c r="V272" s="4"/>
      <c r="W272" s="4"/>
      <c r="X272" s="116"/>
      <c r="Y272" s="116"/>
      <c r="Z272" s="116"/>
      <c r="AA272" s="116"/>
      <c r="AB272" s="116"/>
      <c r="AC272" s="116"/>
      <c r="AD272" s="116"/>
      <c r="AE272" s="116"/>
      <c r="AF272" s="116"/>
      <c r="AG272" s="116"/>
      <c r="AH272" s="116"/>
      <c r="AI272" s="117"/>
      <c r="AJ272" s="117"/>
      <c r="AK272" s="117"/>
      <c r="AL272" s="118"/>
      <c r="AM272" s="119"/>
      <c r="AN272" s="119"/>
      <c r="AO272" s="119"/>
      <c r="AP272" s="119"/>
      <c r="AQ272" s="4"/>
      <c r="AR272" s="4"/>
      <c r="AS272" s="60"/>
      <c r="AT272" s="60"/>
      <c r="AU272" s="60"/>
    </row>
    <row r="273">
      <c r="A273" s="4"/>
      <c r="B273" s="4"/>
      <c r="C273" s="4"/>
      <c r="D273" s="4"/>
      <c r="E273" s="4"/>
      <c r="F273" s="4"/>
      <c r="G273" s="4"/>
      <c r="H273" s="4"/>
      <c r="I273" s="4"/>
      <c r="J273" s="4"/>
      <c r="K273" s="4"/>
      <c r="L273" s="4"/>
      <c r="M273" s="4"/>
      <c r="N273" s="4"/>
      <c r="O273" s="4"/>
      <c r="P273" s="4"/>
      <c r="Q273" s="4"/>
      <c r="R273" s="4"/>
      <c r="S273" s="4"/>
      <c r="T273" s="4"/>
      <c r="U273" s="4"/>
      <c r="V273" s="4"/>
      <c r="W273" s="4"/>
      <c r="X273" s="116"/>
      <c r="Y273" s="116"/>
      <c r="Z273" s="116"/>
      <c r="AA273" s="116"/>
      <c r="AB273" s="116"/>
      <c r="AC273" s="116"/>
      <c r="AD273" s="116"/>
      <c r="AE273" s="116"/>
      <c r="AF273" s="116"/>
      <c r="AG273" s="116"/>
      <c r="AH273" s="116"/>
      <c r="AI273" s="117"/>
      <c r="AJ273" s="117"/>
      <c r="AK273" s="117"/>
      <c r="AL273" s="118"/>
      <c r="AM273" s="119"/>
      <c r="AN273" s="119"/>
      <c r="AO273" s="119"/>
      <c r="AP273" s="119"/>
      <c r="AQ273" s="4"/>
      <c r="AR273" s="4"/>
      <c r="AS273" s="60"/>
      <c r="AT273" s="60"/>
      <c r="AU273" s="60"/>
    </row>
    <row r="274">
      <c r="A274" s="4"/>
      <c r="B274" s="4"/>
      <c r="C274" s="4"/>
      <c r="D274" s="4"/>
      <c r="E274" s="4"/>
      <c r="F274" s="4"/>
      <c r="G274" s="4"/>
      <c r="H274" s="4"/>
      <c r="I274" s="4"/>
      <c r="J274" s="4"/>
      <c r="K274" s="4"/>
      <c r="L274" s="4"/>
      <c r="M274" s="4"/>
      <c r="N274" s="4"/>
      <c r="O274" s="4"/>
      <c r="P274" s="4"/>
      <c r="Q274" s="4"/>
      <c r="R274" s="4"/>
      <c r="S274" s="4"/>
      <c r="T274" s="4"/>
      <c r="U274" s="4"/>
      <c r="V274" s="4"/>
      <c r="W274" s="4"/>
      <c r="X274" s="116"/>
      <c r="Y274" s="116"/>
      <c r="Z274" s="116"/>
      <c r="AA274" s="116"/>
      <c r="AB274" s="116"/>
      <c r="AC274" s="116"/>
      <c r="AD274" s="116"/>
      <c r="AE274" s="116"/>
      <c r="AF274" s="116"/>
      <c r="AG274" s="116"/>
      <c r="AH274" s="116"/>
      <c r="AI274" s="117"/>
      <c r="AJ274" s="117"/>
      <c r="AK274" s="117"/>
      <c r="AL274" s="118"/>
      <c r="AM274" s="119"/>
      <c r="AN274" s="119"/>
      <c r="AO274" s="119"/>
      <c r="AP274" s="119"/>
      <c r="AQ274" s="4"/>
      <c r="AR274" s="4"/>
      <c r="AS274" s="60"/>
      <c r="AT274" s="60"/>
      <c r="AU274" s="60"/>
    </row>
    <row r="275">
      <c r="A275" s="4"/>
      <c r="B275" s="4"/>
      <c r="C275" s="4"/>
      <c r="D275" s="4"/>
      <c r="E275" s="4"/>
      <c r="F275" s="4"/>
      <c r="G275" s="4"/>
      <c r="H275" s="4"/>
      <c r="I275" s="4"/>
      <c r="J275" s="4"/>
      <c r="K275" s="4"/>
      <c r="L275" s="4"/>
      <c r="M275" s="4"/>
      <c r="N275" s="4"/>
      <c r="O275" s="4"/>
      <c r="P275" s="4"/>
      <c r="Q275" s="4"/>
      <c r="R275" s="4"/>
      <c r="S275" s="4"/>
      <c r="T275" s="4"/>
      <c r="U275" s="4"/>
      <c r="V275" s="4"/>
      <c r="W275" s="4"/>
      <c r="X275" s="116"/>
      <c r="Y275" s="116"/>
      <c r="Z275" s="116"/>
      <c r="AA275" s="116"/>
      <c r="AB275" s="116"/>
      <c r="AC275" s="116"/>
      <c r="AD275" s="116"/>
      <c r="AE275" s="116"/>
      <c r="AF275" s="116"/>
      <c r="AG275" s="116"/>
      <c r="AH275" s="116"/>
      <c r="AI275" s="117"/>
      <c r="AJ275" s="117"/>
      <c r="AK275" s="117"/>
      <c r="AL275" s="118"/>
      <c r="AM275" s="119"/>
      <c r="AN275" s="119"/>
      <c r="AO275" s="119"/>
      <c r="AP275" s="119"/>
      <c r="AQ275" s="4"/>
      <c r="AR275" s="4"/>
      <c r="AS275" s="60"/>
      <c r="AT275" s="60"/>
      <c r="AU275" s="60"/>
    </row>
    <row r="276">
      <c r="A276" s="4"/>
      <c r="B276" s="4"/>
      <c r="C276" s="4"/>
      <c r="D276" s="4"/>
      <c r="E276" s="4"/>
      <c r="F276" s="4"/>
      <c r="G276" s="4"/>
      <c r="H276" s="4"/>
      <c r="I276" s="4"/>
      <c r="J276" s="4"/>
      <c r="K276" s="4"/>
      <c r="L276" s="4"/>
      <c r="M276" s="4"/>
      <c r="N276" s="4"/>
      <c r="O276" s="4"/>
      <c r="P276" s="4"/>
      <c r="Q276" s="4"/>
      <c r="R276" s="4"/>
      <c r="S276" s="4"/>
      <c r="T276" s="4"/>
      <c r="U276" s="4"/>
      <c r="V276" s="4"/>
      <c r="W276" s="4"/>
      <c r="X276" s="116"/>
      <c r="Y276" s="116"/>
      <c r="Z276" s="116"/>
      <c r="AA276" s="116"/>
      <c r="AB276" s="116"/>
      <c r="AC276" s="116"/>
      <c r="AD276" s="116"/>
      <c r="AE276" s="116"/>
      <c r="AF276" s="116"/>
      <c r="AG276" s="116"/>
      <c r="AH276" s="116"/>
      <c r="AI276" s="117"/>
      <c r="AJ276" s="117"/>
      <c r="AK276" s="117"/>
      <c r="AL276" s="118"/>
      <c r="AM276" s="119"/>
      <c r="AN276" s="119"/>
      <c r="AO276" s="119"/>
      <c r="AP276" s="119"/>
      <c r="AQ276" s="4"/>
      <c r="AR276" s="4"/>
      <c r="AS276" s="60"/>
      <c r="AT276" s="60"/>
      <c r="AU276" s="60"/>
    </row>
    <row r="277">
      <c r="A277" s="4"/>
      <c r="B277" s="4"/>
      <c r="C277" s="4"/>
      <c r="D277" s="4"/>
      <c r="E277" s="4"/>
      <c r="F277" s="4"/>
      <c r="G277" s="4"/>
      <c r="H277" s="4"/>
      <c r="I277" s="4"/>
      <c r="J277" s="4"/>
      <c r="K277" s="4"/>
      <c r="L277" s="4"/>
      <c r="M277" s="4"/>
      <c r="N277" s="4"/>
      <c r="O277" s="4"/>
      <c r="P277" s="4"/>
      <c r="Q277" s="4"/>
      <c r="R277" s="4"/>
      <c r="S277" s="4"/>
      <c r="T277" s="4"/>
      <c r="U277" s="4"/>
      <c r="V277" s="4"/>
      <c r="W277" s="4"/>
      <c r="X277" s="116"/>
      <c r="Y277" s="116"/>
      <c r="Z277" s="116"/>
      <c r="AA277" s="116"/>
      <c r="AB277" s="116"/>
      <c r="AC277" s="116"/>
      <c r="AD277" s="116"/>
      <c r="AE277" s="116"/>
      <c r="AF277" s="116"/>
      <c r="AG277" s="116"/>
      <c r="AH277" s="116"/>
      <c r="AI277" s="117"/>
      <c r="AJ277" s="117"/>
      <c r="AK277" s="117"/>
      <c r="AL277" s="118"/>
      <c r="AM277" s="119"/>
      <c r="AN277" s="119"/>
      <c r="AO277" s="119"/>
      <c r="AP277" s="119"/>
      <c r="AQ277" s="4"/>
      <c r="AR277" s="4"/>
      <c r="AS277" s="60"/>
      <c r="AT277" s="60"/>
      <c r="AU277" s="60"/>
    </row>
    <row r="278">
      <c r="A278" s="4"/>
      <c r="B278" s="4"/>
      <c r="C278" s="4"/>
      <c r="D278" s="4"/>
      <c r="E278" s="4"/>
      <c r="F278" s="4"/>
      <c r="G278" s="4"/>
      <c r="H278" s="4"/>
      <c r="I278" s="4"/>
      <c r="J278" s="4"/>
      <c r="K278" s="4"/>
      <c r="L278" s="4"/>
      <c r="M278" s="4"/>
      <c r="N278" s="4"/>
      <c r="O278" s="4"/>
      <c r="P278" s="4"/>
      <c r="Q278" s="4"/>
      <c r="R278" s="4"/>
      <c r="S278" s="4"/>
      <c r="T278" s="4"/>
      <c r="U278" s="4"/>
      <c r="V278" s="4"/>
      <c r="W278" s="4"/>
      <c r="X278" s="116"/>
      <c r="Y278" s="116"/>
      <c r="Z278" s="116"/>
      <c r="AA278" s="116"/>
      <c r="AB278" s="116"/>
      <c r="AC278" s="116"/>
      <c r="AD278" s="116"/>
      <c r="AE278" s="116"/>
      <c r="AF278" s="116"/>
      <c r="AG278" s="116"/>
      <c r="AH278" s="116"/>
      <c r="AI278" s="117"/>
      <c r="AJ278" s="117"/>
      <c r="AK278" s="117"/>
      <c r="AL278" s="118"/>
      <c r="AM278" s="119"/>
      <c r="AN278" s="119"/>
      <c r="AO278" s="119"/>
      <c r="AP278" s="119"/>
      <c r="AQ278" s="4"/>
      <c r="AR278" s="4"/>
      <c r="AS278" s="60"/>
      <c r="AT278" s="60"/>
      <c r="AU278" s="60"/>
    </row>
    <row r="279">
      <c r="A279" s="4"/>
      <c r="B279" s="4"/>
      <c r="C279" s="4"/>
      <c r="D279" s="4"/>
      <c r="E279" s="4"/>
      <c r="F279" s="4"/>
      <c r="G279" s="4"/>
      <c r="H279" s="4"/>
      <c r="I279" s="4"/>
      <c r="J279" s="4"/>
      <c r="K279" s="4"/>
      <c r="L279" s="4"/>
      <c r="M279" s="4"/>
      <c r="N279" s="4"/>
      <c r="O279" s="4"/>
      <c r="P279" s="4"/>
      <c r="Q279" s="4"/>
      <c r="R279" s="4"/>
      <c r="S279" s="4"/>
      <c r="T279" s="4"/>
      <c r="U279" s="4"/>
      <c r="V279" s="4"/>
      <c r="W279" s="4"/>
      <c r="X279" s="116"/>
      <c r="Y279" s="116"/>
      <c r="Z279" s="116"/>
      <c r="AA279" s="116"/>
      <c r="AB279" s="116"/>
      <c r="AC279" s="116"/>
      <c r="AD279" s="116"/>
      <c r="AE279" s="116"/>
      <c r="AF279" s="116"/>
      <c r="AG279" s="116"/>
      <c r="AH279" s="116"/>
      <c r="AI279" s="117"/>
      <c r="AJ279" s="117"/>
      <c r="AK279" s="117"/>
      <c r="AL279" s="118"/>
      <c r="AM279" s="119"/>
      <c r="AN279" s="119"/>
      <c r="AO279" s="119"/>
      <c r="AP279" s="119"/>
      <c r="AQ279" s="4"/>
      <c r="AR279" s="4"/>
      <c r="AS279" s="60"/>
      <c r="AT279" s="60"/>
      <c r="AU279" s="60"/>
    </row>
    <row r="280">
      <c r="A280" s="4"/>
      <c r="B280" s="4"/>
      <c r="C280" s="4"/>
      <c r="D280" s="4"/>
      <c r="E280" s="4"/>
      <c r="F280" s="4"/>
      <c r="G280" s="4"/>
      <c r="H280" s="4"/>
      <c r="I280" s="4"/>
      <c r="J280" s="4"/>
      <c r="K280" s="4"/>
      <c r="L280" s="4"/>
      <c r="M280" s="4"/>
      <c r="N280" s="4"/>
      <c r="O280" s="4"/>
      <c r="P280" s="4"/>
      <c r="Q280" s="4"/>
      <c r="R280" s="4"/>
      <c r="S280" s="4"/>
      <c r="T280" s="4"/>
      <c r="U280" s="4"/>
      <c r="V280" s="4"/>
      <c r="W280" s="4"/>
      <c r="X280" s="116"/>
      <c r="Y280" s="116"/>
      <c r="Z280" s="116"/>
      <c r="AA280" s="116"/>
      <c r="AB280" s="116"/>
      <c r="AC280" s="116"/>
      <c r="AD280" s="116"/>
      <c r="AE280" s="116"/>
      <c r="AF280" s="116"/>
      <c r="AG280" s="116"/>
      <c r="AH280" s="116"/>
      <c r="AI280" s="117"/>
      <c r="AJ280" s="117"/>
      <c r="AK280" s="117"/>
      <c r="AL280" s="118"/>
      <c r="AM280" s="119"/>
      <c r="AN280" s="119"/>
      <c r="AO280" s="119"/>
      <c r="AP280" s="119"/>
      <c r="AQ280" s="4"/>
      <c r="AR280" s="4"/>
      <c r="AS280" s="60"/>
      <c r="AT280" s="60"/>
      <c r="AU280" s="60"/>
    </row>
    <row r="281">
      <c r="A281" s="4"/>
      <c r="B281" s="4"/>
      <c r="C281" s="4"/>
      <c r="D281" s="4"/>
      <c r="E281" s="4"/>
      <c r="F281" s="4"/>
      <c r="G281" s="4"/>
      <c r="H281" s="4"/>
      <c r="I281" s="4"/>
      <c r="J281" s="4"/>
      <c r="K281" s="4"/>
      <c r="L281" s="4"/>
      <c r="M281" s="4"/>
      <c r="N281" s="4"/>
      <c r="O281" s="4"/>
      <c r="P281" s="4"/>
      <c r="Q281" s="4"/>
      <c r="R281" s="4"/>
      <c r="S281" s="4"/>
      <c r="T281" s="4"/>
      <c r="U281" s="4"/>
      <c r="V281" s="4"/>
      <c r="W281" s="4"/>
      <c r="X281" s="116"/>
      <c r="Y281" s="116"/>
      <c r="Z281" s="116"/>
      <c r="AA281" s="116"/>
      <c r="AB281" s="116"/>
      <c r="AC281" s="116"/>
      <c r="AD281" s="116"/>
      <c r="AE281" s="116"/>
      <c r="AF281" s="116"/>
      <c r="AG281" s="116"/>
      <c r="AH281" s="116"/>
      <c r="AI281" s="117"/>
      <c r="AJ281" s="117"/>
      <c r="AK281" s="117"/>
      <c r="AL281" s="118"/>
      <c r="AM281" s="119"/>
      <c r="AN281" s="119"/>
      <c r="AO281" s="119"/>
      <c r="AP281" s="119"/>
      <c r="AQ281" s="4"/>
      <c r="AR281" s="4"/>
      <c r="AS281" s="60"/>
      <c r="AT281" s="60"/>
      <c r="AU281" s="60"/>
    </row>
    <row r="282">
      <c r="A282" s="4"/>
      <c r="B282" s="4"/>
      <c r="C282" s="4"/>
      <c r="D282" s="4"/>
      <c r="E282" s="4"/>
      <c r="F282" s="4"/>
      <c r="G282" s="4"/>
      <c r="H282" s="4"/>
      <c r="I282" s="4"/>
      <c r="J282" s="4"/>
      <c r="K282" s="4"/>
      <c r="L282" s="4"/>
      <c r="M282" s="4"/>
      <c r="N282" s="4"/>
      <c r="O282" s="4"/>
      <c r="P282" s="4"/>
      <c r="Q282" s="4"/>
      <c r="R282" s="4"/>
      <c r="S282" s="4"/>
      <c r="T282" s="4"/>
      <c r="U282" s="4"/>
      <c r="V282" s="4"/>
      <c r="W282" s="4"/>
      <c r="X282" s="116"/>
      <c r="Y282" s="116"/>
      <c r="Z282" s="116"/>
      <c r="AA282" s="116"/>
      <c r="AB282" s="116"/>
      <c r="AC282" s="116"/>
      <c r="AD282" s="116"/>
      <c r="AE282" s="116"/>
      <c r="AF282" s="116"/>
      <c r="AG282" s="116"/>
      <c r="AH282" s="116"/>
      <c r="AI282" s="117"/>
      <c r="AJ282" s="117"/>
      <c r="AK282" s="117"/>
      <c r="AL282" s="118"/>
      <c r="AM282" s="119"/>
      <c r="AN282" s="119"/>
      <c r="AO282" s="119"/>
      <c r="AP282" s="119"/>
      <c r="AQ282" s="4"/>
      <c r="AR282" s="4"/>
      <c r="AS282" s="60"/>
      <c r="AT282" s="60"/>
      <c r="AU282" s="60"/>
    </row>
    <row r="283">
      <c r="A283" s="4"/>
      <c r="B283" s="4"/>
      <c r="C283" s="4"/>
      <c r="D283" s="4"/>
      <c r="E283" s="4"/>
      <c r="F283" s="4"/>
      <c r="G283" s="4"/>
      <c r="H283" s="4"/>
      <c r="I283" s="4"/>
      <c r="J283" s="4"/>
      <c r="K283" s="4"/>
      <c r="L283" s="4"/>
      <c r="M283" s="4"/>
      <c r="N283" s="4"/>
      <c r="O283" s="4"/>
      <c r="P283" s="4"/>
      <c r="Q283" s="4"/>
      <c r="R283" s="4"/>
      <c r="S283" s="4"/>
      <c r="T283" s="4"/>
      <c r="U283" s="4"/>
      <c r="V283" s="4"/>
      <c r="W283" s="4"/>
      <c r="X283" s="116"/>
      <c r="Y283" s="116"/>
      <c r="Z283" s="116"/>
      <c r="AA283" s="116"/>
      <c r="AB283" s="116"/>
      <c r="AC283" s="116"/>
      <c r="AD283" s="116"/>
      <c r="AE283" s="116"/>
      <c r="AF283" s="116"/>
      <c r="AG283" s="116"/>
      <c r="AH283" s="116"/>
      <c r="AI283" s="117"/>
      <c r="AJ283" s="117"/>
      <c r="AK283" s="117"/>
      <c r="AL283" s="118"/>
      <c r="AM283" s="119"/>
      <c r="AN283" s="119"/>
      <c r="AO283" s="119"/>
      <c r="AP283" s="119"/>
      <c r="AQ283" s="4"/>
      <c r="AR283" s="4"/>
      <c r="AS283" s="60"/>
      <c r="AT283" s="60"/>
      <c r="AU283" s="60"/>
    </row>
    <row r="284">
      <c r="A284" s="4"/>
      <c r="B284" s="4"/>
      <c r="C284" s="4"/>
      <c r="D284" s="4"/>
      <c r="E284" s="4"/>
      <c r="F284" s="4"/>
      <c r="G284" s="4"/>
      <c r="H284" s="4"/>
      <c r="I284" s="4"/>
      <c r="J284" s="4"/>
      <c r="K284" s="4"/>
      <c r="L284" s="4"/>
      <c r="M284" s="4"/>
      <c r="N284" s="4"/>
      <c r="O284" s="4"/>
      <c r="P284" s="4"/>
      <c r="Q284" s="4"/>
      <c r="R284" s="4"/>
      <c r="S284" s="4"/>
      <c r="T284" s="4"/>
      <c r="U284" s="4"/>
      <c r="V284" s="4"/>
      <c r="W284" s="4"/>
      <c r="X284" s="116"/>
      <c r="Y284" s="116"/>
      <c r="Z284" s="116"/>
      <c r="AA284" s="116"/>
      <c r="AB284" s="116"/>
      <c r="AC284" s="116"/>
      <c r="AD284" s="116"/>
      <c r="AE284" s="116"/>
      <c r="AF284" s="116"/>
      <c r="AG284" s="116"/>
      <c r="AH284" s="116"/>
      <c r="AI284" s="117"/>
      <c r="AJ284" s="117"/>
      <c r="AK284" s="117"/>
      <c r="AL284" s="118"/>
      <c r="AM284" s="119"/>
      <c r="AN284" s="119"/>
      <c r="AO284" s="119"/>
      <c r="AP284" s="119"/>
      <c r="AQ284" s="4"/>
      <c r="AR284" s="4"/>
      <c r="AS284" s="60"/>
      <c r="AT284" s="60"/>
      <c r="AU284" s="60"/>
    </row>
    <row r="285">
      <c r="A285" s="4"/>
      <c r="B285" s="4"/>
      <c r="C285" s="4"/>
      <c r="D285" s="4"/>
      <c r="E285" s="4"/>
      <c r="F285" s="4"/>
      <c r="G285" s="4"/>
      <c r="H285" s="4"/>
      <c r="I285" s="4"/>
      <c r="J285" s="4"/>
      <c r="K285" s="4"/>
      <c r="L285" s="4"/>
      <c r="M285" s="4"/>
      <c r="N285" s="4"/>
      <c r="O285" s="4"/>
      <c r="P285" s="4"/>
      <c r="Q285" s="4"/>
      <c r="R285" s="4"/>
      <c r="S285" s="4"/>
      <c r="T285" s="4"/>
      <c r="U285" s="4"/>
      <c r="V285" s="4"/>
      <c r="W285" s="4"/>
      <c r="X285" s="116"/>
      <c r="Y285" s="116"/>
      <c r="Z285" s="116"/>
      <c r="AA285" s="116"/>
      <c r="AB285" s="116"/>
      <c r="AC285" s="116"/>
      <c r="AD285" s="116"/>
      <c r="AE285" s="116"/>
      <c r="AF285" s="116"/>
      <c r="AG285" s="116"/>
      <c r="AH285" s="116"/>
      <c r="AI285" s="117"/>
      <c r="AJ285" s="117"/>
      <c r="AK285" s="117"/>
      <c r="AL285" s="118"/>
      <c r="AM285" s="119"/>
      <c r="AN285" s="119"/>
      <c r="AO285" s="119"/>
      <c r="AP285" s="119"/>
      <c r="AQ285" s="4"/>
      <c r="AR285" s="4"/>
      <c r="AS285" s="60"/>
      <c r="AT285" s="60"/>
      <c r="AU285" s="60"/>
    </row>
    <row r="286">
      <c r="A286" s="4"/>
      <c r="B286" s="4"/>
      <c r="C286" s="4"/>
      <c r="D286" s="4"/>
      <c r="E286" s="4"/>
      <c r="F286" s="4"/>
      <c r="G286" s="4"/>
      <c r="H286" s="4"/>
      <c r="I286" s="4"/>
      <c r="J286" s="4"/>
      <c r="K286" s="4"/>
      <c r="L286" s="4"/>
      <c r="M286" s="4"/>
      <c r="N286" s="4"/>
      <c r="O286" s="4"/>
      <c r="P286" s="4"/>
      <c r="Q286" s="4"/>
      <c r="R286" s="4"/>
      <c r="S286" s="4"/>
      <c r="T286" s="4"/>
      <c r="U286" s="4"/>
      <c r="V286" s="4"/>
      <c r="W286" s="4"/>
      <c r="X286" s="116"/>
      <c r="Y286" s="116"/>
      <c r="Z286" s="116"/>
      <c r="AA286" s="116"/>
      <c r="AB286" s="116"/>
      <c r="AC286" s="116"/>
      <c r="AD286" s="116"/>
      <c r="AE286" s="116"/>
      <c r="AF286" s="116"/>
      <c r="AG286" s="116"/>
      <c r="AH286" s="116"/>
      <c r="AI286" s="117"/>
      <c r="AJ286" s="117"/>
      <c r="AK286" s="117"/>
      <c r="AL286" s="118"/>
      <c r="AM286" s="119"/>
      <c r="AN286" s="119"/>
      <c r="AO286" s="119"/>
      <c r="AP286" s="119"/>
      <c r="AQ286" s="4"/>
      <c r="AR286" s="4"/>
      <c r="AS286" s="60"/>
      <c r="AT286" s="60"/>
      <c r="AU286" s="60"/>
    </row>
    <row r="287">
      <c r="A287" s="4"/>
      <c r="B287" s="4"/>
      <c r="C287" s="4"/>
      <c r="D287" s="4"/>
      <c r="E287" s="4"/>
      <c r="F287" s="4"/>
      <c r="G287" s="4"/>
      <c r="H287" s="4"/>
      <c r="I287" s="4"/>
      <c r="J287" s="4"/>
      <c r="K287" s="4"/>
      <c r="L287" s="4"/>
      <c r="M287" s="4"/>
      <c r="N287" s="4"/>
      <c r="O287" s="4"/>
      <c r="P287" s="4"/>
      <c r="Q287" s="4"/>
      <c r="R287" s="4"/>
      <c r="S287" s="4"/>
      <c r="T287" s="4"/>
      <c r="U287" s="4"/>
      <c r="V287" s="4"/>
      <c r="W287" s="4"/>
      <c r="X287" s="116"/>
      <c r="Y287" s="116"/>
      <c r="Z287" s="116"/>
      <c r="AA287" s="116"/>
      <c r="AB287" s="116"/>
      <c r="AC287" s="116"/>
      <c r="AD287" s="116"/>
      <c r="AE287" s="116"/>
      <c r="AF287" s="116"/>
      <c r="AG287" s="116"/>
      <c r="AH287" s="116"/>
      <c r="AI287" s="117"/>
      <c r="AJ287" s="117"/>
      <c r="AK287" s="117"/>
      <c r="AL287" s="118"/>
      <c r="AM287" s="119"/>
      <c r="AN287" s="119"/>
      <c r="AO287" s="119"/>
      <c r="AP287" s="119"/>
      <c r="AQ287" s="4"/>
      <c r="AR287" s="4"/>
      <c r="AS287" s="60"/>
      <c r="AT287" s="60"/>
      <c r="AU287" s="60"/>
    </row>
    <row r="288">
      <c r="A288" s="4"/>
      <c r="B288" s="4"/>
      <c r="C288" s="4"/>
      <c r="D288" s="4"/>
      <c r="E288" s="4"/>
      <c r="F288" s="4"/>
      <c r="G288" s="4"/>
      <c r="H288" s="4"/>
      <c r="I288" s="4"/>
      <c r="J288" s="4"/>
      <c r="K288" s="4"/>
      <c r="L288" s="4"/>
      <c r="M288" s="4"/>
      <c r="N288" s="4"/>
      <c r="O288" s="4"/>
      <c r="P288" s="4"/>
      <c r="Q288" s="4"/>
      <c r="R288" s="4"/>
      <c r="S288" s="4"/>
      <c r="T288" s="4"/>
      <c r="U288" s="4"/>
      <c r="V288" s="4"/>
      <c r="W288" s="4"/>
      <c r="X288" s="116"/>
      <c r="Y288" s="116"/>
      <c r="Z288" s="116"/>
      <c r="AA288" s="116"/>
      <c r="AB288" s="116"/>
      <c r="AC288" s="116"/>
      <c r="AD288" s="116"/>
      <c r="AE288" s="116"/>
      <c r="AF288" s="116"/>
      <c r="AG288" s="116"/>
      <c r="AH288" s="116"/>
      <c r="AI288" s="117"/>
      <c r="AJ288" s="117"/>
      <c r="AK288" s="117"/>
      <c r="AL288" s="118"/>
      <c r="AM288" s="119"/>
      <c r="AN288" s="119"/>
      <c r="AO288" s="119"/>
      <c r="AP288" s="119"/>
      <c r="AQ288" s="4"/>
      <c r="AR288" s="4"/>
      <c r="AS288" s="60"/>
      <c r="AT288" s="60"/>
      <c r="AU288" s="60"/>
    </row>
    <row r="289">
      <c r="A289" s="4"/>
      <c r="B289" s="4"/>
      <c r="C289" s="4"/>
      <c r="D289" s="4"/>
      <c r="E289" s="4"/>
      <c r="F289" s="4"/>
      <c r="G289" s="4"/>
      <c r="H289" s="4"/>
      <c r="I289" s="4"/>
      <c r="J289" s="4"/>
      <c r="K289" s="4"/>
      <c r="L289" s="4"/>
      <c r="M289" s="4"/>
      <c r="N289" s="4"/>
      <c r="O289" s="4"/>
      <c r="P289" s="4"/>
      <c r="Q289" s="4"/>
      <c r="R289" s="4"/>
      <c r="S289" s="4"/>
      <c r="T289" s="4"/>
      <c r="U289" s="4"/>
      <c r="V289" s="4"/>
      <c r="W289" s="4"/>
      <c r="X289" s="116"/>
      <c r="Y289" s="116"/>
      <c r="Z289" s="116"/>
      <c r="AA289" s="116"/>
      <c r="AB289" s="116"/>
      <c r="AC289" s="116"/>
      <c r="AD289" s="116"/>
      <c r="AE289" s="116"/>
      <c r="AF289" s="116"/>
      <c r="AG289" s="116"/>
      <c r="AH289" s="116"/>
      <c r="AI289" s="117"/>
      <c r="AJ289" s="117"/>
      <c r="AK289" s="117"/>
      <c r="AL289" s="118"/>
      <c r="AM289" s="119"/>
      <c r="AN289" s="119"/>
      <c r="AO289" s="119"/>
      <c r="AP289" s="119"/>
      <c r="AQ289" s="4"/>
      <c r="AR289" s="4"/>
      <c r="AS289" s="60"/>
      <c r="AT289" s="60"/>
      <c r="AU289" s="60"/>
    </row>
    <row r="290">
      <c r="A290" s="4"/>
      <c r="B290" s="4"/>
      <c r="C290" s="4"/>
      <c r="D290" s="4"/>
      <c r="E290" s="4"/>
      <c r="F290" s="4"/>
      <c r="G290" s="4"/>
      <c r="H290" s="4"/>
      <c r="I290" s="4"/>
      <c r="J290" s="4"/>
      <c r="K290" s="4"/>
      <c r="L290" s="4"/>
      <c r="M290" s="4"/>
      <c r="N290" s="4"/>
      <c r="O290" s="4"/>
      <c r="P290" s="4"/>
      <c r="Q290" s="4"/>
      <c r="R290" s="4"/>
      <c r="S290" s="4"/>
      <c r="T290" s="4"/>
      <c r="U290" s="4"/>
      <c r="V290" s="4"/>
      <c r="W290" s="4"/>
      <c r="X290" s="116"/>
      <c r="Y290" s="116"/>
      <c r="Z290" s="116"/>
      <c r="AA290" s="116"/>
      <c r="AB290" s="116"/>
      <c r="AC290" s="116"/>
      <c r="AD290" s="116"/>
      <c r="AE290" s="116"/>
      <c r="AF290" s="116"/>
      <c r="AG290" s="116"/>
      <c r="AH290" s="116"/>
      <c r="AI290" s="117"/>
      <c r="AJ290" s="117"/>
      <c r="AK290" s="117"/>
      <c r="AL290" s="118"/>
      <c r="AM290" s="119"/>
      <c r="AN290" s="119"/>
      <c r="AO290" s="119"/>
      <c r="AP290" s="119"/>
      <c r="AQ290" s="4"/>
      <c r="AR290" s="4"/>
      <c r="AS290" s="60"/>
      <c r="AT290" s="60"/>
      <c r="AU290" s="60"/>
    </row>
    <row r="291">
      <c r="A291" s="4"/>
      <c r="B291" s="4"/>
      <c r="C291" s="4"/>
      <c r="D291" s="4"/>
      <c r="E291" s="4"/>
      <c r="F291" s="4"/>
      <c r="G291" s="4"/>
      <c r="H291" s="4"/>
      <c r="I291" s="4"/>
      <c r="J291" s="4"/>
      <c r="K291" s="4"/>
      <c r="L291" s="4"/>
      <c r="M291" s="4"/>
      <c r="N291" s="4"/>
      <c r="O291" s="4"/>
      <c r="P291" s="4"/>
      <c r="Q291" s="4"/>
      <c r="R291" s="4"/>
      <c r="S291" s="4"/>
      <c r="T291" s="4"/>
      <c r="U291" s="4"/>
      <c r="V291" s="4"/>
      <c r="W291" s="4"/>
      <c r="X291" s="116"/>
      <c r="Y291" s="116"/>
      <c r="Z291" s="116"/>
      <c r="AA291" s="116"/>
      <c r="AB291" s="116"/>
      <c r="AC291" s="116"/>
      <c r="AD291" s="116"/>
      <c r="AE291" s="116"/>
      <c r="AF291" s="116"/>
      <c r="AG291" s="116"/>
      <c r="AH291" s="116"/>
      <c r="AI291" s="117"/>
      <c r="AJ291" s="117"/>
      <c r="AK291" s="117"/>
      <c r="AL291" s="118"/>
      <c r="AM291" s="119"/>
      <c r="AN291" s="119"/>
      <c r="AO291" s="119"/>
      <c r="AP291" s="119"/>
      <c r="AQ291" s="4"/>
      <c r="AR291" s="4"/>
      <c r="AS291" s="60"/>
      <c r="AT291" s="60"/>
      <c r="AU291" s="60"/>
    </row>
    <row r="292">
      <c r="A292" s="4"/>
      <c r="B292" s="4"/>
      <c r="C292" s="4"/>
      <c r="D292" s="4"/>
      <c r="E292" s="4"/>
      <c r="F292" s="4"/>
      <c r="G292" s="4"/>
      <c r="H292" s="4"/>
      <c r="I292" s="4"/>
      <c r="J292" s="4"/>
      <c r="K292" s="4"/>
      <c r="L292" s="4"/>
      <c r="M292" s="4"/>
      <c r="N292" s="4"/>
      <c r="O292" s="4"/>
      <c r="P292" s="4"/>
      <c r="Q292" s="4"/>
      <c r="R292" s="4"/>
      <c r="S292" s="4"/>
      <c r="T292" s="4"/>
      <c r="U292" s="4"/>
      <c r="V292" s="4"/>
      <c r="W292" s="4"/>
      <c r="X292" s="116"/>
      <c r="Y292" s="116"/>
      <c r="Z292" s="116"/>
      <c r="AA292" s="116"/>
      <c r="AB292" s="116"/>
      <c r="AC292" s="116"/>
      <c r="AD292" s="116"/>
      <c r="AE292" s="116"/>
      <c r="AF292" s="116"/>
      <c r="AG292" s="116"/>
      <c r="AH292" s="116"/>
      <c r="AI292" s="117"/>
      <c r="AJ292" s="117"/>
      <c r="AK292" s="117"/>
      <c r="AL292" s="118"/>
      <c r="AM292" s="119"/>
      <c r="AN292" s="119"/>
      <c r="AO292" s="119"/>
      <c r="AP292" s="119"/>
      <c r="AQ292" s="4"/>
      <c r="AR292" s="4"/>
      <c r="AS292" s="60"/>
      <c r="AT292" s="60"/>
      <c r="AU292" s="60"/>
    </row>
    <row r="293">
      <c r="A293" s="4"/>
      <c r="B293" s="4"/>
      <c r="C293" s="4"/>
      <c r="D293" s="4"/>
      <c r="E293" s="4"/>
      <c r="F293" s="4"/>
      <c r="G293" s="4"/>
      <c r="H293" s="4"/>
      <c r="I293" s="4"/>
      <c r="J293" s="4"/>
      <c r="K293" s="4"/>
      <c r="L293" s="4"/>
      <c r="M293" s="4"/>
      <c r="N293" s="4"/>
      <c r="O293" s="4"/>
      <c r="P293" s="4"/>
      <c r="Q293" s="4"/>
      <c r="R293" s="4"/>
      <c r="S293" s="4"/>
      <c r="T293" s="4"/>
      <c r="U293" s="4"/>
      <c r="V293" s="4"/>
      <c r="W293" s="4"/>
      <c r="X293" s="116"/>
      <c r="Y293" s="116"/>
      <c r="Z293" s="116"/>
      <c r="AA293" s="116"/>
      <c r="AB293" s="116"/>
      <c r="AC293" s="116"/>
      <c r="AD293" s="116"/>
      <c r="AE293" s="116"/>
      <c r="AF293" s="116"/>
      <c r="AG293" s="116"/>
      <c r="AH293" s="116"/>
      <c r="AI293" s="117"/>
      <c r="AJ293" s="117"/>
      <c r="AK293" s="117"/>
      <c r="AL293" s="118"/>
      <c r="AM293" s="119"/>
      <c r="AN293" s="119"/>
      <c r="AO293" s="119"/>
      <c r="AP293" s="119"/>
      <c r="AQ293" s="4"/>
      <c r="AR293" s="4"/>
      <c r="AS293" s="60"/>
      <c r="AT293" s="60"/>
      <c r="AU293" s="60"/>
    </row>
    <row r="294">
      <c r="A294" s="4"/>
      <c r="B294" s="4"/>
      <c r="C294" s="4"/>
      <c r="D294" s="4"/>
      <c r="E294" s="4"/>
      <c r="F294" s="4"/>
      <c r="G294" s="4"/>
      <c r="H294" s="4"/>
      <c r="I294" s="4"/>
      <c r="J294" s="4"/>
      <c r="K294" s="4"/>
      <c r="L294" s="4"/>
      <c r="M294" s="4"/>
      <c r="N294" s="4"/>
      <c r="O294" s="4"/>
      <c r="P294" s="4"/>
      <c r="Q294" s="4"/>
      <c r="R294" s="4"/>
      <c r="S294" s="4"/>
      <c r="T294" s="4"/>
      <c r="U294" s="4"/>
      <c r="V294" s="4"/>
      <c r="W294" s="4"/>
      <c r="X294" s="116"/>
      <c r="Y294" s="116"/>
      <c r="Z294" s="116"/>
      <c r="AA294" s="116"/>
      <c r="AB294" s="116"/>
      <c r="AC294" s="116"/>
      <c r="AD294" s="116"/>
      <c r="AE294" s="116"/>
      <c r="AF294" s="116"/>
      <c r="AG294" s="116"/>
      <c r="AH294" s="116"/>
      <c r="AI294" s="117"/>
      <c r="AJ294" s="117"/>
      <c r="AK294" s="117"/>
      <c r="AL294" s="118"/>
      <c r="AM294" s="119"/>
      <c r="AN294" s="119"/>
      <c r="AO294" s="119"/>
      <c r="AP294" s="119"/>
      <c r="AQ294" s="4"/>
      <c r="AR294" s="4"/>
      <c r="AS294" s="60"/>
      <c r="AT294" s="60"/>
      <c r="AU294" s="60"/>
    </row>
    <row r="295">
      <c r="A295" s="4"/>
      <c r="B295" s="4"/>
      <c r="C295" s="4"/>
      <c r="D295" s="4"/>
      <c r="E295" s="4"/>
      <c r="F295" s="4"/>
      <c r="G295" s="4"/>
      <c r="H295" s="4"/>
      <c r="I295" s="4"/>
      <c r="J295" s="4"/>
      <c r="K295" s="4"/>
      <c r="L295" s="4"/>
      <c r="M295" s="4"/>
      <c r="N295" s="4"/>
      <c r="O295" s="4"/>
      <c r="P295" s="4"/>
      <c r="Q295" s="4"/>
      <c r="R295" s="4"/>
      <c r="S295" s="4"/>
      <c r="T295" s="4"/>
      <c r="U295" s="4"/>
      <c r="V295" s="4"/>
      <c r="W295" s="4"/>
      <c r="X295" s="116"/>
      <c r="Y295" s="116"/>
      <c r="Z295" s="116"/>
      <c r="AA295" s="116"/>
      <c r="AB295" s="116"/>
      <c r="AC295" s="116"/>
      <c r="AD295" s="116"/>
      <c r="AE295" s="116"/>
      <c r="AF295" s="116"/>
      <c r="AG295" s="116"/>
      <c r="AH295" s="116"/>
      <c r="AI295" s="117"/>
      <c r="AJ295" s="117"/>
      <c r="AK295" s="117"/>
      <c r="AL295" s="118"/>
      <c r="AM295" s="119"/>
      <c r="AN295" s="119"/>
      <c r="AO295" s="119"/>
      <c r="AP295" s="119"/>
      <c r="AQ295" s="4"/>
      <c r="AR295" s="4"/>
      <c r="AS295" s="60"/>
      <c r="AT295" s="60"/>
      <c r="AU295" s="60"/>
    </row>
    <row r="296">
      <c r="A296" s="4"/>
      <c r="B296" s="4"/>
      <c r="C296" s="4"/>
      <c r="D296" s="4"/>
      <c r="E296" s="4"/>
      <c r="F296" s="4"/>
      <c r="G296" s="4"/>
      <c r="H296" s="4"/>
      <c r="I296" s="4"/>
      <c r="J296" s="4"/>
      <c r="K296" s="4"/>
      <c r="L296" s="4"/>
      <c r="M296" s="4"/>
      <c r="N296" s="4"/>
      <c r="O296" s="4"/>
      <c r="P296" s="4"/>
      <c r="Q296" s="4"/>
      <c r="R296" s="4"/>
      <c r="S296" s="4"/>
      <c r="T296" s="4"/>
      <c r="U296" s="4"/>
      <c r="V296" s="4"/>
      <c r="W296" s="4"/>
      <c r="X296" s="116"/>
      <c r="Y296" s="116"/>
      <c r="Z296" s="116"/>
      <c r="AA296" s="116"/>
      <c r="AB296" s="116"/>
      <c r="AC296" s="116"/>
      <c r="AD296" s="116"/>
      <c r="AE296" s="116"/>
      <c r="AF296" s="116"/>
      <c r="AG296" s="116"/>
      <c r="AH296" s="116"/>
      <c r="AI296" s="117"/>
      <c r="AJ296" s="117"/>
      <c r="AK296" s="117"/>
      <c r="AL296" s="118"/>
      <c r="AM296" s="119"/>
      <c r="AN296" s="119"/>
      <c r="AO296" s="119"/>
      <c r="AP296" s="119"/>
      <c r="AQ296" s="4"/>
      <c r="AR296" s="4"/>
      <c r="AS296" s="60"/>
      <c r="AT296" s="60"/>
      <c r="AU296" s="60"/>
    </row>
    <row r="297">
      <c r="A297" s="4"/>
      <c r="B297" s="4"/>
      <c r="C297" s="4"/>
      <c r="D297" s="4"/>
      <c r="E297" s="4"/>
      <c r="F297" s="4"/>
      <c r="G297" s="4"/>
      <c r="H297" s="4"/>
      <c r="I297" s="4"/>
      <c r="J297" s="4"/>
      <c r="K297" s="4"/>
      <c r="L297" s="4"/>
      <c r="M297" s="4"/>
      <c r="N297" s="4"/>
      <c r="O297" s="4"/>
      <c r="P297" s="4"/>
      <c r="Q297" s="4"/>
      <c r="R297" s="4"/>
      <c r="S297" s="4"/>
      <c r="T297" s="4"/>
      <c r="U297" s="4"/>
      <c r="V297" s="4"/>
      <c r="W297" s="4"/>
      <c r="X297" s="116"/>
      <c r="Y297" s="116"/>
      <c r="Z297" s="116"/>
      <c r="AA297" s="116"/>
      <c r="AB297" s="116"/>
      <c r="AC297" s="116"/>
      <c r="AD297" s="116"/>
      <c r="AE297" s="116"/>
      <c r="AF297" s="116"/>
      <c r="AG297" s="116"/>
      <c r="AH297" s="116"/>
      <c r="AI297" s="117"/>
      <c r="AJ297" s="117"/>
      <c r="AK297" s="117"/>
      <c r="AL297" s="118"/>
      <c r="AM297" s="119"/>
      <c r="AN297" s="119"/>
      <c r="AO297" s="119"/>
      <c r="AP297" s="119"/>
      <c r="AQ297" s="4"/>
      <c r="AR297" s="4"/>
      <c r="AS297" s="60"/>
      <c r="AT297" s="60"/>
      <c r="AU297" s="60"/>
    </row>
    <row r="298">
      <c r="A298" s="4"/>
      <c r="B298" s="4"/>
      <c r="C298" s="4"/>
      <c r="D298" s="4"/>
      <c r="E298" s="4"/>
      <c r="F298" s="4"/>
      <c r="G298" s="4"/>
      <c r="H298" s="4"/>
      <c r="I298" s="4"/>
      <c r="J298" s="4"/>
      <c r="K298" s="4"/>
      <c r="L298" s="4"/>
      <c r="M298" s="4"/>
      <c r="N298" s="4"/>
      <c r="O298" s="4"/>
      <c r="P298" s="4"/>
      <c r="Q298" s="4"/>
      <c r="R298" s="4"/>
      <c r="S298" s="4"/>
      <c r="T298" s="4"/>
      <c r="U298" s="4"/>
      <c r="V298" s="4"/>
      <c r="W298" s="4"/>
      <c r="X298" s="116"/>
      <c r="Y298" s="116"/>
      <c r="Z298" s="116"/>
      <c r="AA298" s="116"/>
      <c r="AB298" s="116"/>
      <c r="AC298" s="116"/>
      <c r="AD298" s="116"/>
      <c r="AE298" s="116"/>
      <c r="AF298" s="116"/>
      <c r="AG298" s="116"/>
      <c r="AH298" s="116"/>
      <c r="AI298" s="117"/>
      <c r="AJ298" s="117"/>
      <c r="AK298" s="117"/>
      <c r="AL298" s="118"/>
      <c r="AM298" s="119"/>
      <c r="AN298" s="119"/>
      <c r="AO298" s="119"/>
      <c r="AP298" s="119"/>
      <c r="AQ298" s="4"/>
      <c r="AR298" s="4"/>
      <c r="AS298" s="60"/>
      <c r="AT298" s="60"/>
      <c r="AU298" s="60"/>
    </row>
    <row r="299">
      <c r="A299" s="4"/>
      <c r="B299" s="4"/>
      <c r="C299" s="4"/>
      <c r="D299" s="4"/>
      <c r="E299" s="4"/>
      <c r="F299" s="4"/>
      <c r="G299" s="4"/>
      <c r="H299" s="4"/>
      <c r="I299" s="4"/>
      <c r="J299" s="4"/>
      <c r="K299" s="4"/>
      <c r="L299" s="4"/>
      <c r="M299" s="4"/>
      <c r="N299" s="4"/>
      <c r="O299" s="4"/>
      <c r="P299" s="4"/>
      <c r="Q299" s="4"/>
      <c r="R299" s="4"/>
      <c r="S299" s="4"/>
      <c r="T299" s="4"/>
      <c r="U299" s="4"/>
      <c r="V299" s="4"/>
      <c r="W299" s="4"/>
      <c r="X299" s="116"/>
      <c r="Y299" s="116"/>
      <c r="Z299" s="116"/>
      <c r="AA299" s="116"/>
      <c r="AB299" s="116"/>
      <c r="AC299" s="116"/>
      <c r="AD299" s="116"/>
      <c r="AE299" s="116"/>
      <c r="AF299" s="116"/>
      <c r="AG299" s="116"/>
      <c r="AH299" s="116"/>
      <c r="AI299" s="117"/>
      <c r="AJ299" s="117"/>
      <c r="AK299" s="117"/>
      <c r="AL299" s="118"/>
      <c r="AM299" s="119"/>
      <c r="AN299" s="119"/>
      <c r="AO299" s="119"/>
      <c r="AP299" s="119"/>
      <c r="AQ299" s="4"/>
      <c r="AR299" s="4"/>
      <c r="AS299" s="60"/>
      <c r="AT299" s="60"/>
      <c r="AU299" s="60"/>
    </row>
    <row r="300">
      <c r="A300" s="4"/>
      <c r="B300" s="4"/>
      <c r="C300" s="4"/>
      <c r="D300" s="4"/>
      <c r="E300" s="4"/>
      <c r="F300" s="4"/>
      <c r="G300" s="4"/>
      <c r="H300" s="4"/>
      <c r="I300" s="4"/>
      <c r="J300" s="4"/>
      <c r="K300" s="4"/>
      <c r="L300" s="4"/>
      <c r="M300" s="4"/>
      <c r="N300" s="4"/>
      <c r="O300" s="4"/>
      <c r="P300" s="4"/>
      <c r="Q300" s="4"/>
      <c r="R300" s="4"/>
      <c r="S300" s="4"/>
      <c r="T300" s="4"/>
      <c r="U300" s="4"/>
      <c r="V300" s="4"/>
      <c r="W300" s="4"/>
      <c r="X300" s="116"/>
      <c r="Y300" s="116"/>
      <c r="Z300" s="116"/>
      <c r="AA300" s="116"/>
      <c r="AB300" s="116"/>
      <c r="AC300" s="116"/>
      <c r="AD300" s="116"/>
      <c r="AE300" s="116"/>
      <c r="AF300" s="116"/>
      <c r="AG300" s="116"/>
      <c r="AH300" s="116"/>
      <c r="AI300" s="117"/>
      <c r="AJ300" s="117"/>
      <c r="AK300" s="117"/>
      <c r="AL300" s="118"/>
      <c r="AM300" s="119"/>
      <c r="AN300" s="119"/>
      <c r="AO300" s="119"/>
      <c r="AP300" s="119"/>
      <c r="AQ300" s="4"/>
      <c r="AR300" s="4"/>
      <c r="AS300" s="60"/>
      <c r="AT300" s="60"/>
      <c r="AU300" s="60"/>
    </row>
    <row r="301">
      <c r="A301" s="4"/>
      <c r="B301" s="4"/>
      <c r="C301" s="4"/>
      <c r="D301" s="4"/>
      <c r="E301" s="4"/>
      <c r="F301" s="4"/>
      <c r="G301" s="4"/>
      <c r="H301" s="4"/>
      <c r="I301" s="4"/>
      <c r="J301" s="4"/>
      <c r="K301" s="4"/>
      <c r="L301" s="4"/>
      <c r="M301" s="4"/>
      <c r="N301" s="4"/>
      <c r="O301" s="4"/>
      <c r="P301" s="4"/>
      <c r="Q301" s="4"/>
      <c r="R301" s="4"/>
      <c r="S301" s="4"/>
      <c r="T301" s="4"/>
      <c r="U301" s="4"/>
      <c r="V301" s="4"/>
      <c r="W301" s="4"/>
      <c r="X301" s="116"/>
      <c r="Y301" s="116"/>
      <c r="Z301" s="116"/>
      <c r="AA301" s="116"/>
      <c r="AB301" s="116"/>
      <c r="AC301" s="116"/>
      <c r="AD301" s="116"/>
      <c r="AE301" s="116"/>
      <c r="AF301" s="116"/>
      <c r="AG301" s="116"/>
      <c r="AH301" s="116"/>
      <c r="AI301" s="117"/>
      <c r="AJ301" s="117"/>
      <c r="AK301" s="117"/>
      <c r="AL301" s="118"/>
      <c r="AM301" s="119"/>
      <c r="AN301" s="119"/>
      <c r="AO301" s="119"/>
      <c r="AP301" s="119"/>
      <c r="AQ301" s="4"/>
      <c r="AR301" s="4"/>
      <c r="AS301" s="60"/>
      <c r="AT301" s="60"/>
      <c r="AU301" s="60"/>
    </row>
    <row r="302">
      <c r="A302" s="4"/>
      <c r="B302" s="4"/>
      <c r="C302" s="4"/>
      <c r="D302" s="4"/>
      <c r="E302" s="4"/>
      <c r="F302" s="4"/>
      <c r="G302" s="4"/>
      <c r="H302" s="4"/>
      <c r="I302" s="4"/>
      <c r="J302" s="4"/>
      <c r="K302" s="4"/>
      <c r="L302" s="4"/>
      <c r="M302" s="4"/>
      <c r="N302" s="4"/>
      <c r="O302" s="4"/>
      <c r="P302" s="4"/>
      <c r="Q302" s="4"/>
      <c r="R302" s="4"/>
      <c r="S302" s="4"/>
      <c r="T302" s="4"/>
      <c r="U302" s="4"/>
      <c r="V302" s="4"/>
      <c r="W302" s="4"/>
      <c r="X302" s="116"/>
      <c r="Y302" s="116"/>
      <c r="Z302" s="116"/>
      <c r="AA302" s="116"/>
      <c r="AB302" s="116"/>
      <c r="AC302" s="116"/>
      <c r="AD302" s="116"/>
      <c r="AE302" s="116"/>
      <c r="AF302" s="116"/>
      <c r="AG302" s="116"/>
      <c r="AH302" s="116"/>
      <c r="AI302" s="117"/>
      <c r="AJ302" s="117"/>
      <c r="AK302" s="117"/>
      <c r="AL302" s="118"/>
      <c r="AM302" s="119"/>
      <c r="AN302" s="119"/>
      <c r="AO302" s="119"/>
      <c r="AP302" s="119"/>
      <c r="AQ302" s="4"/>
      <c r="AR302" s="4"/>
      <c r="AS302" s="60"/>
      <c r="AT302" s="60"/>
      <c r="AU302" s="60"/>
    </row>
    <row r="303">
      <c r="A303" s="4"/>
      <c r="B303" s="4"/>
      <c r="C303" s="4"/>
      <c r="D303" s="4"/>
      <c r="E303" s="4"/>
      <c r="F303" s="4"/>
      <c r="G303" s="4"/>
      <c r="H303" s="4"/>
      <c r="I303" s="4"/>
      <c r="J303" s="4"/>
      <c r="K303" s="4"/>
      <c r="L303" s="4"/>
      <c r="M303" s="4"/>
      <c r="N303" s="4"/>
      <c r="O303" s="4"/>
      <c r="P303" s="4"/>
      <c r="Q303" s="4"/>
      <c r="R303" s="4"/>
      <c r="S303" s="4"/>
      <c r="T303" s="4"/>
      <c r="U303" s="4"/>
      <c r="V303" s="4"/>
      <c r="W303" s="4"/>
      <c r="X303" s="116"/>
      <c r="Y303" s="116"/>
      <c r="Z303" s="116"/>
      <c r="AA303" s="116"/>
      <c r="AB303" s="116"/>
      <c r="AC303" s="116"/>
      <c r="AD303" s="116"/>
      <c r="AE303" s="116"/>
      <c r="AF303" s="116"/>
      <c r="AG303" s="116"/>
      <c r="AH303" s="116"/>
      <c r="AI303" s="117"/>
      <c r="AJ303" s="117"/>
      <c r="AK303" s="117"/>
      <c r="AL303" s="118"/>
      <c r="AM303" s="119"/>
      <c r="AN303" s="119"/>
      <c r="AO303" s="119"/>
      <c r="AP303" s="119"/>
      <c r="AQ303" s="4"/>
      <c r="AR303" s="4"/>
      <c r="AS303" s="60"/>
      <c r="AT303" s="60"/>
      <c r="AU303" s="60"/>
    </row>
    <row r="304">
      <c r="A304" s="4"/>
      <c r="B304" s="4"/>
      <c r="C304" s="4"/>
      <c r="D304" s="4"/>
      <c r="E304" s="4"/>
      <c r="F304" s="4"/>
      <c r="G304" s="4"/>
      <c r="H304" s="4"/>
      <c r="I304" s="4"/>
      <c r="J304" s="4"/>
      <c r="K304" s="4"/>
      <c r="L304" s="4"/>
      <c r="M304" s="4"/>
      <c r="N304" s="4"/>
      <c r="O304" s="4"/>
      <c r="P304" s="4"/>
      <c r="Q304" s="4"/>
      <c r="R304" s="4"/>
      <c r="S304" s="4"/>
      <c r="T304" s="4"/>
      <c r="U304" s="4"/>
      <c r="V304" s="4"/>
      <c r="W304" s="4"/>
      <c r="X304" s="116"/>
      <c r="Y304" s="116"/>
      <c r="Z304" s="116"/>
      <c r="AA304" s="116"/>
      <c r="AB304" s="116"/>
      <c r="AC304" s="116"/>
      <c r="AD304" s="116"/>
      <c r="AE304" s="116"/>
      <c r="AF304" s="116"/>
      <c r="AG304" s="116"/>
      <c r="AH304" s="116"/>
      <c r="AI304" s="117"/>
      <c r="AJ304" s="117"/>
      <c r="AK304" s="117"/>
      <c r="AL304" s="118"/>
      <c r="AM304" s="119"/>
      <c r="AN304" s="119"/>
      <c r="AO304" s="119"/>
      <c r="AP304" s="119"/>
      <c r="AQ304" s="4"/>
      <c r="AR304" s="4"/>
      <c r="AS304" s="60"/>
      <c r="AT304" s="60"/>
      <c r="AU304" s="60"/>
    </row>
    <row r="305">
      <c r="A305" s="4"/>
      <c r="B305" s="4"/>
      <c r="C305" s="4"/>
      <c r="D305" s="4"/>
      <c r="E305" s="4"/>
      <c r="F305" s="4"/>
      <c r="G305" s="4"/>
      <c r="H305" s="4"/>
      <c r="I305" s="4"/>
      <c r="J305" s="4"/>
      <c r="K305" s="4"/>
      <c r="L305" s="4"/>
      <c r="M305" s="4"/>
      <c r="N305" s="4"/>
      <c r="O305" s="4"/>
      <c r="P305" s="4"/>
      <c r="Q305" s="4"/>
      <c r="R305" s="4"/>
      <c r="S305" s="4"/>
      <c r="T305" s="4"/>
      <c r="U305" s="4"/>
      <c r="V305" s="4"/>
      <c r="W305" s="4"/>
      <c r="X305" s="116"/>
      <c r="Y305" s="116"/>
      <c r="Z305" s="116"/>
      <c r="AA305" s="116"/>
      <c r="AB305" s="116"/>
      <c r="AC305" s="116"/>
      <c r="AD305" s="116"/>
      <c r="AE305" s="116"/>
      <c r="AF305" s="116"/>
      <c r="AG305" s="116"/>
      <c r="AH305" s="116"/>
      <c r="AI305" s="117"/>
      <c r="AJ305" s="117"/>
      <c r="AK305" s="117"/>
      <c r="AL305" s="118"/>
      <c r="AM305" s="119"/>
      <c r="AN305" s="119"/>
      <c r="AO305" s="119"/>
      <c r="AP305" s="119"/>
      <c r="AQ305" s="4"/>
      <c r="AR305" s="4"/>
      <c r="AS305" s="60"/>
      <c r="AT305" s="60"/>
      <c r="AU305" s="60"/>
    </row>
    <row r="306">
      <c r="A306" s="4"/>
      <c r="B306" s="4"/>
      <c r="C306" s="4"/>
      <c r="D306" s="4"/>
      <c r="E306" s="4"/>
      <c r="F306" s="4"/>
      <c r="G306" s="4"/>
      <c r="H306" s="4"/>
      <c r="I306" s="4"/>
      <c r="J306" s="4"/>
      <c r="K306" s="4"/>
      <c r="L306" s="4"/>
      <c r="M306" s="4"/>
      <c r="N306" s="4"/>
      <c r="O306" s="4"/>
      <c r="P306" s="4"/>
      <c r="Q306" s="4"/>
      <c r="R306" s="4"/>
      <c r="S306" s="4"/>
      <c r="T306" s="4"/>
      <c r="U306" s="4"/>
      <c r="V306" s="4"/>
      <c r="W306" s="4"/>
      <c r="X306" s="116"/>
      <c r="Y306" s="116"/>
      <c r="Z306" s="116"/>
      <c r="AA306" s="116"/>
      <c r="AB306" s="116"/>
      <c r="AC306" s="116"/>
      <c r="AD306" s="116"/>
      <c r="AE306" s="116"/>
      <c r="AF306" s="116"/>
      <c r="AG306" s="116"/>
      <c r="AH306" s="116"/>
      <c r="AI306" s="117"/>
      <c r="AJ306" s="117"/>
      <c r="AK306" s="117"/>
      <c r="AL306" s="118"/>
      <c r="AM306" s="119"/>
      <c r="AN306" s="119"/>
      <c r="AO306" s="119"/>
      <c r="AP306" s="119"/>
      <c r="AQ306" s="4"/>
      <c r="AR306" s="4"/>
      <c r="AS306" s="60"/>
      <c r="AT306" s="60"/>
      <c r="AU306" s="60"/>
    </row>
    <row r="307">
      <c r="A307" s="4"/>
      <c r="B307" s="4"/>
      <c r="C307" s="4"/>
      <c r="D307" s="4"/>
      <c r="E307" s="4"/>
      <c r="F307" s="4"/>
      <c r="G307" s="4"/>
      <c r="H307" s="4"/>
      <c r="I307" s="4"/>
      <c r="J307" s="4"/>
      <c r="K307" s="4"/>
      <c r="L307" s="4"/>
      <c r="M307" s="4"/>
      <c r="N307" s="4"/>
      <c r="O307" s="4"/>
      <c r="P307" s="4"/>
      <c r="Q307" s="4"/>
      <c r="R307" s="4"/>
      <c r="S307" s="4"/>
      <c r="T307" s="4"/>
      <c r="U307" s="4"/>
      <c r="V307" s="4"/>
      <c r="W307" s="4"/>
      <c r="X307" s="116"/>
      <c r="Y307" s="116"/>
      <c r="Z307" s="116"/>
      <c r="AA307" s="116"/>
      <c r="AB307" s="116"/>
      <c r="AC307" s="116"/>
      <c r="AD307" s="116"/>
      <c r="AE307" s="116"/>
      <c r="AF307" s="116"/>
      <c r="AG307" s="116"/>
      <c r="AH307" s="116"/>
      <c r="AI307" s="117"/>
      <c r="AJ307" s="117"/>
      <c r="AK307" s="117"/>
      <c r="AL307" s="118"/>
      <c r="AM307" s="119"/>
      <c r="AN307" s="119"/>
      <c r="AO307" s="119"/>
      <c r="AP307" s="119"/>
      <c r="AQ307" s="4"/>
      <c r="AR307" s="4"/>
      <c r="AS307" s="60"/>
      <c r="AT307" s="60"/>
      <c r="AU307" s="60"/>
    </row>
    <row r="308">
      <c r="A308" s="4"/>
      <c r="B308" s="4"/>
      <c r="C308" s="4"/>
      <c r="D308" s="4"/>
      <c r="E308" s="4"/>
      <c r="F308" s="4"/>
      <c r="G308" s="4"/>
      <c r="H308" s="4"/>
      <c r="I308" s="4"/>
      <c r="J308" s="4"/>
      <c r="K308" s="4"/>
      <c r="L308" s="4"/>
      <c r="M308" s="4"/>
      <c r="N308" s="4"/>
      <c r="O308" s="4"/>
      <c r="P308" s="4"/>
      <c r="Q308" s="4"/>
      <c r="R308" s="4"/>
      <c r="S308" s="4"/>
      <c r="T308" s="4"/>
      <c r="U308" s="4"/>
      <c r="V308" s="4"/>
      <c r="W308" s="4"/>
      <c r="X308" s="116"/>
      <c r="Y308" s="116"/>
      <c r="Z308" s="116"/>
      <c r="AA308" s="116"/>
      <c r="AB308" s="116"/>
      <c r="AC308" s="116"/>
      <c r="AD308" s="116"/>
      <c r="AE308" s="116"/>
      <c r="AF308" s="116"/>
      <c r="AG308" s="116"/>
      <c r="AH308" s="116"/>
      <c r="AI308" s="117"/>
      <c r="AJ308" s="117"/>
      <c r="AK308" s="117"/>
      <c r="AL308" s="118"/>
      <c r="AM308" s="119"/>
      <c r="AN308" s="119"/>
      <c r="AO308" s="119"/>
      <c r="AP308" s="119"/>
      <c r="AQ308" s="4"/>
      <c r="AR308" s="4"/>
      <c r="AS308" s="60"/>
      <c r="AT308" s="60"/>
      <c r="AU308" s="60"/>
    </row>
    <row r="309">
      <c r="A309" s="4"/>
      <c r="B309" s="4"/>
      <c r="C309" s="4"/>
      <c r="D309" s="4"/>
      <c r="E309" s="4"/>
      <c r="F309" s="4"/>
      <c r="G309" s="4"/>
      <c r="H309" s="4"/>
      <c r="I309" s="4"/>
      <c r="J309" s="4"/>
      <c r="K309" s="4"/>
      <c r="L309" s="4"/>
      <c r="M309" s="4"/>
      <c r="N309" s="4"/>
      <c r="O309" s="4"/>
      <c r="P309" s="4"/>
      <c r="Q309" s="4"/>
      <c r="R309" s="4"/>
      <c r="S309" s="4"/>
      <c r="T309" s="4"/>
      <c r="U309" s="4"/>
      <c r="V309" s="4"/>
      <c r="W309" s="4"/>
      <c r="X309" s="116"/>
      <c r="Y309" s="116"/>
      <c r="Z309" s="116"/>
      <c r="AA309" s="116"/>
      <c r="AB309" s="116"/>
      <c r="AC309" s="116"/>
      <c r="AD309" s="116"/>
      <c r="AE309" s="116"/>
      <c r="AF309" s="116"/>
      <c r="AG309" s="116"/>
      <c r="AH309" s="116"/>
      <c r="AI309" s="117"/>
      <c r="AJ309" s="117"/>
      <c r="AK309" s="117"/>
      <c r="AL309" s="118"/>
      <c r="AM309" s="119"/>
      <c r="AN309" s="119"/>
      <c r="AO309" s="119"/>
      <c r="AP309" s="119"/>
      <c r="AQ309" s="4"/>
      <c r="AR309" s="4"/>
      <c r="AS309" s="60"/>
      <c r="AT309" s="60"/>
      <c r="AU309" s="60"/>
    </row>
    <row r="310">
      <c r="A310" s="4"/>
      <c r="B310" s="4"/>
      <c r="C310" s="4"/>
      <c r="D310" s="4"/>
      <c r="E310" s="4"/>
      <c r="F310" s="4"/>
      <c r="G310" s="4"/>
      <c r="H310" s="4"/>
      <c r="I310" s="4"/>
      <c r="J310" s="4"/>
      <c r="K310" s="4"/>
      <c r="L310" s="4"/>
      <c r="M310" s="4"/>
      <c r="N310" s="4"/>
      <c r="O310" s="4"/>
      <c r="P310" s="4"/>
      <c r="Q310" s="4"/>
      <c r="R310" s="4"/>
      <c r="S310" s="4"/>
      <c r="T310" s="4"/>
      <c r="U310" s="4"/>
      <c r="V310" s="4"/>
      <c r="W310" s="4"/>
      <c r="X310" s="116"/>
      <c r="Y310" s="116"/>
      <c r="Z310" s="116"/>
      <c r="AA310" s="116"/>
      <c r="AB310" s="116"/>
      <c r="AC310" s="116"/>
      <c r="AD310" s="116"/>
      <c r="AE310" s="116"/>
      <c r="AF310" s="116"/>
      <c r="AG310" s="116"/>
      <c r="AH310" s="116"/>
      <c r="AI310" s="117"/>
      <c r="AJ310" s="117"/>
      <c r="AK310" s="117"/>
      <c r="AL310" s="118"/>
      <c r="AM310" s="119"/>
      <c r="AN310" s="119"/>
      <c r="AO310" s="119"/>
      <c r="AP310" s="119"/>
      <c r="AQ310" s="4"/>
      <c r="AR310" s="4"/>
      <c r="AS310" s="60"/>
      <c r="AT310" s="60"/>
      <c r="AU310" s="60"/>
    </row>
    <row r="311">
      <c r="A311" s="4"/>
      <c r="B311" s="4"/>
      <c r="C311" s="4"/>
      <c r="D311" s="4"/>
      <c r="E311" s="4"/>
      <c r="F311" s="4"/>
      <c r="G311" s="4"/>
      <c r="H311" s="4"/>
      <c r="I311" s="4"/>
      <c r="J311" s="4"/>
      <c r="K311" s="4"/>
      <c r="L311" s="4"/>
      <c r="M311" s="4"/>
      <c r="N311" s="4"/>
      <c r="O311" s="4"/>
      <c r="P311" s="4"/>
      <c r="Q311" s="4"/>
      <c r="R311" s="4"/>
      <c r="S311" s="4"/>
      <c r="T311" s="4"/>
      <c r="U311" s="4"/>
      <c r="V311" s="4"/>
      <c r="W311" s="4"/>
      <c r="X311" s="116"/>
      <c r="Y311" s="116"/>
      <c r="Z311" s="116"/>
      <c r="AA311" s="116"/>
      <c r="AB311" s="116"/>
      <c r="AC311" s="116"/>
      <c r="AD311" s="116"/>
      <c r="AE311" s="116"/>
      <c r="AF311" s="116"/>
      <c r="AG311" s="116"/>
      <c r="AH311" s="116"/>
      <c r="AI311" s="117"/>
      <c r="AJ311" s="117"/>
      <c r="AK311" s="117"/>
      <c r="AL311" s="118"/>
      <c r="AM311" s="119"/>
      <c r="AN311" s="119"/>
      <c r="AO311" s="119"/>
      <c r="AP311" s="119"/>
      <c r="AQ311" s="4"/>
      <c r="AR311" s="4"/>
      <c r="AS311" s="60"/>
      <c r="AT311" s="60"/>
      <c r="AU311" s="60"/>
    </row>
    <row r="312">
      <c r="A312" s="4"/>
      <c r="B312" s="4"/>
      <c r="C312" s="4"/>
      <c r="D312" s="4"/>
      <c r="E312" s="4"/>
      <c r="F312" s="4"/>
      <c r="G312" s="4"/>
      <c r="H312" s="4"/>
      <c r="I312" s="4"/>
      <c r="J312" s="4"/>
      <c r="K312" s="4"/>
      <c r="L312" s="4"/>
      <c r="M312" s="4"/>
      <c r="N312" s="4"/>
      <c r="O312" s="4"/>
      <c r="P312" s="4"/>
      <c r="Q312" s="4"/>
      <c r="R312" s="4"/>
      <c r="S312" s="4"/>
      <c r="T312" s="4"/>
      <c r="U312" s="4"/>
      <c r="V312" s="4"/>
      <c r="W312" s="4"/>
      <c r="X312" s="116"/>
      <c r="Y312" s="116"/>
      <c r="Z312" s="116"/>
      <c r="AA312" s="116"/>
      <c r="AB312" s="116"/>
      <c r="AC312" s="116"/>
      <c r="AD312" s="116"/>
      <c r="AE312" s="116"/>
      <c r="AF312" s="116"/>
      <c r="AG312" s="116"/>
      <c r="AH312" s="116"/>
      <c r="AI312" s="117"/>
      <c r="AJ312" s="117"/>
      <c r="AK312" s="117"/>
      <c r="AL312" s="118"/>
      <c r="AM312" s="119"/>
      <c r="AN312" s="119"/>
      <c r="AO312" s="119"/>
      <c r="AP312" s="119"/>
      <c r="AQ312" s="4"/>
      <c r="AR312" s="4"/>
      <c r="AS312" s="60"/>
      <c r="AT312" s="60"/>
      <c r="AU312" s="60"/>
    </row>
    <row r="313">
      <c r="A313" s="4"/>
      <c r="B313" s="4"/>
      <c r="C313" s="4"/>
      <c r="D313" s="4"/>
      <c r="E313" s="4"/>
      <c r="F313" s="4"/>
      <c r="G313" s="4"/>
      <c r="H313" s="4"/>
      <c r="I313" s="4"/>
      <c r="J313" s="4"/>
      <c r="K313" s="4"/>
      <c r="L313" s="4"/>
      <c r="M313" s="4"/>
      <c r="N313" s="4"/>
      <c r="O313" s="4"/>
      <c r="P313" s="4"/>
      <c r="Q313" s="4"/>
      <c r="R313" s="4"/>
      <c r="S313" s="4"/>
      <c r="T313" s="4"/>
      <c r="U313" s="4"/>
      <c r="V313" s="4"/>
      <c r="W313" s="4"/>
      <c r="X313" s="116"/>
      <c r="Y313" s="116"/>
      <c r="Z313" s="116"/>
      <c r="AA313" s="116"/>
      <c r="AB313" s="116"/>
      <c r="AC313" s="116"/>
      <c r="AD313" s="116"/>
      <c r="AE313" s="116"/>
      <c r="AF313" s="116"/>
      <c r="AG313" s="116"/>
      <c r="AH313" s="116"/>
      <c r="AI313" s="117"/>
      <c r="AJ313" s="117"/>
      <c r="AK313" s="117"/>
      <c r="AL313" s="118"/>
      <c r="AM313" s="119"/>
      <c r="AN313" s="119"/>
      <c r="AO313" s="119"/>
      <c r="AP313" s="119"/>
      <c r="AQ313" s="4"/>
      <c r="AR313" s="4"/>
      <c r="AS313" s="60"/>
      <c r="AT313" s="60"/>
      <c r="AU313" s="60"/>
    </row>
    <row r="314">
      <c r="A314" s="4"/>
      <c r="B314" s="4"/>
      <c r="C314" s="4"/>
      <c r="D314" s="4"/>
      <c r="E314" s="4"/>
      <c r="F314" s="4"/>
      <c r="G314" s="4"/>
      <c r="H314" s="4"/>
      <c r="I314" s="4"/>
      <c r="J314" s="4"/>
      <c r="K314" s="4"/>
      <c r="L314" s="4"/>
      <c r="M314" s="4"/>
      <c r="N314" s="4"/>
      <c r="O314" s="4"/>
      <c r="P314" s="4"/>
      <c r="Q314" s="4"/>
      <c r="R314" s="4"/>
      <c r="S314" s="4"/>
      <c r="T314" s="4"/>
      <c r="U314" s="4"/>
      <c r="V314" s="4"/>
      <c r="W314" s="4"/>
      <c r="X314" s="116"/>
      <c r="Y314" s="116"/>
      <c r="Z314" s="116"/>
      <c r="AA314" s="116"/>
      <c r="AB314" s="116"/>
      <c r="AC314" s="116"/>
      <c r="AD314" s="116"/>
      <c r="AE314" s="116"/>
      <c r="AF314" s="116"/>
      <c r="AG314" s="116"/>
      <c r="AH314" s="116"/>
      <c r="AI314" s="117"/>
      <c r="AJ314" s="117"/>
      <c r="AK314" s="117"/>
      <c r="AL314" s="118"/>
      <c r="AM314" s="119"/>
      <c r="AN314" s="119"/>
      <c r="AO314" s="119"/>
      <c r="AP314" s="119"/>
      <c r="AQ314" s="4"/>
      <c r="AR314" s="4"/>
      <c r="AS314" s="60"/>
      <c r="AT314" s="60"/>
      <c r="AU314" s="60"/>
    </row>
    <row r="315">
      <c r="A315" s="4"/>
      <c r="B315" s="4"/>
      <c r="C315" s="4"/>
      <c r="D315" s="4"/>
      <c r="E315" s="4"/>
      <c r="F315" s="4"/>
      <c r="G315" s="4"/>
      <c r="H315" s="4"/>
      <c r="I315" s="4"/>
      <c r="J315" s="4"/>
      <c r="K315" s="4"/>
      <c r="L315" s="4"/>
      <c r="M315" s="4"/>
      <c r="N315" s="4"/>
      <c r="O315" s="4"/>
      <c r="P315" s="4"/>
      <c r="Q315" s="4"/>
      <c r="R315" s="4"/>
      <c r="S315" s="4"/>
      <c r="T315" s="4"/>
      <c r="U315" s="4"/>
      <c r="V315" s="4"/>
      <c r="W315" s="4"/>
      <c r="X315" s="116"/>
      <c r="Y315" s="116"/>
      <c r="Z315" s="116"/>
      <c r="AA315" s="116"/>
      <c r="AB315" s="116"/>
      <c r="AC315" s="116"/>
      <c r="AD315" s="116"/>
      <c r="AE315" s="116"/>
      <c r="AF315" s="116"/>
      <c r="AG315" s="116"/>
      <c r="AH315" s="116"/>
      <c r="AI315" s="117"/>
      <c r="AJ315" s="117"/>
      <c r="AK315" s="117"/>
      <c r="AL315" s="118"/>
      <c r="AM315" s="119"/>
      <c r="AN315" s="119"/>
      <c r="AO315" s="119"/>
      <c r="AP315" s="119"/>
      <c r="AQ315" s="4"/>
      <c r="AR315" s="4"/>
      <c r="AS315" s="60"/>
      <c r="AT315" s="60"/>
      <c r="AU315" s="60"/>
    </row>
    <row r="316">
      <c r="A316" s="4"/>
      <c r="B316" s="4"/>
      <c r="C316" s="4"/>
      <c r="D316" s="4"/>
      <c r="E316" s="4"/>
      <c r="F316" s="4"/>
      <c r="G316" s="4"/>
      <c r="H316" s="4"/>
      <c r="I316" s="4"/>
      <c r="J316" s="4"/>
      <c r="K316" s="4"/>
      <c r="L316" s="4"/>
      <c r="M316" s="4"/>
      <c r="N316" s="4"/>
      <c r="O316" s="4"/>
      <c r="P316" s="4"/>
      <c r="Q316" s="4"/>
      <c r="R316" s="4"/>
      <c r="S316" s="4"/>
      <c r="T316" s="4"/>
      <c r="U316" s="4"/>
      <c r="V316" s="4"/>
      <c r="W316" s="4"/>
      <c r="X316" s="116"/>
      <c r="Y316" s="116"/>
      <c r="Z316" s="116"/>
      <c r="AA316" s="116"/>
      <c r="AB316" s="116"/>
      <c r="AC316" s="116"/>
      <c r="AD316" s="116"/>
      <c r="AE316" s="116"/>
      <c r="AF316" s="116"/>
      <c r="AG316" s="116"/>
      <c r="AH316" s="116"/>
      <c r="AI316" s="117"/>
      <c r="AJ316" s="117"/>
      <c r="AK316" s="117"/>
      <c r="AL316" s="118"/>
      <c r="AM316" s="119"/>
      <c r="AN316" s="119"/>
      <c r="AO316" s="119"/>
      <c r="AP316" s="119"/>
      <c r="AQ316" s="4"/>
      <c r="AR316" s="4"/>
      <c r="AS316" s="60"/>
      <c r="AT316" s="60"/>
      <c r="AU316" s="60"/>
    </row>
    <row r="317">
      <c r="A317" s="4"/>
      <c r="B317" s="4"/>
      <c r="C317" s="4"/>
      <c r="D317" s="4"/>
      <c r="E317" s="4"/>
      <c r="F317" s="4"/>
      <c r="G317" s="4"/>
      <c r="H317" s="4"/>
      <c r="I317" s="4"/>
      <c r="J317" s="4"/>
      <c r="K317" s="4"/>
      <c r="L317" s="4"/>
      <c r="M317" s="4"/>
      <c r="N317" s="4"/>
      <c r="O317" s="4"/>
      <c r="P317" s="4"/>
      <c r="Q317" s="4"/>
      <c r="R317" s="4"/>
      <c r="S317" s="4"/>
      <c r="T317" s="4"/>
      <c r="U317" s="4"/>
      <c r="V317" s="4"/>
      <c r="W317" s="4"/>
      <c r="X317" s="116"/>
      <c r="Y317" s="116"/>
      <c r="Z317" s="116"/>
      <c r="AA317" s="116"/>
      <c r="AB317" s="116"/>
      <c r="AC317" s="116"/>
      <c r="AD317" s="116"/>
      <c r="AE317" s="116"/>
      <c r="AF317" s="116"/>
      <c r="AG317" s="116"/>
      <c r="AH317" s="116"/>
      <c r="AI317" s="117"/>
      <c r="AJ317" s="117"/>
      <c r="AK317" s="117"/>
      <c r="AL317" s="118"/>
      <c r="AM317" s="119"/>
      <c r="AN317" s="119"/>
      <c r="AO317" s="119"/>
      <c r="AP317" s="119"/>
      <c r="AQ317" s="4"/>
      <c r="AR317" s="4"/>
      <c r="AS317" s="60"/>
      <c r="AT317" s="60"/>
      <c r="AU317" s="60"/>
    </row>
    <row r="318">
      <c r="A318" s="4"/>
      <c r="B318" s="4"/>
      <c r="C318" s="4"/>
      <c r="D318" s="4"/>
      <c r="E318" s="4"/>
      <c r="F318" s="4"/>
      <c r="G318" s="4"/>
      <c r="H318" s="4"/>
      <c r="I318" s="4"/>
      <c r="J318" s="4"/>
      <c r="K318" s="4"/>
      <c r="L318" s="4"/>
      <c r="M318" s="4"/>
      <c r="N318" s="4"/>
      <c r="O318" s="4"/>
      <c r="P318" s="4"/>
      <c r="Q318" s="4"/>
      <c r="R318" s="4"/>
      <c r="S318" s="4"/>
      <c r="T318" s="4"/>
      <c r="U318" s="4"/>
      <c r="V318" s="4"/>
      <c r="W318" s="4"/>
      <c r="X318" s="116"/>
      <c r="Y318" s="116"/>
      <c r="Z318" s="116"/>
      <c r="AA318" s="116"/>
      <c r="AB318" s="116"/>
      <c r="AC318" s="116"/>
      <c r="AD318" s="116"/>
      <c r="AE318" s="116"/>
      <c r="AF318" s="116"/>
      <c r="AG318" s="116"/>
      <c r="AH318" s="116"/>
      <c r="AI318" s="117"/>
      <c r="AJ318" s="117"/>
      <c r="AK318" s="117"/>
      <c r="AL318" s="118"/>
      <c r="AM318" s="119"/>
      <c r="AN318" s="119"/>
      <c r="AO318" s="119"/>
      <c r="AP318" s="119"/>
      <c r="AQ318" s="4"/>
      <c r="AR318" s="4"/>
      <c r="AS318" s="60"/>
      <c r="AT318" s="60"/>
      <c r="AU318" s="60"/>
    </row>
    <row r="319">
      <c r="A319" s="4"/>
      <c r="B319" s="4"/>
      <c r="C319" s="4"/>
      <c r="D319" s="4"/>
      <c r="E319" s="4"/>
      <c r="F319" s="4"/>
      <c r="G319" s="4"/>
      <c r="H319" s="4"/>
      <c r="I319" s="4"/>
      <c r="J319" s="4"/>
      <c r="K319" s="4"/>
      <c r="L319" s="4"/>
      <c r="M319" s="4"/>
      <c r="N319" s="4"/>
      <c r="O319" s="4"/>
      <c r="P319" s="4"/>
      <c r="Q319" s="4"/>
      <c r="R319" s="4"/>
      <c r="S319" s="4"/>
      <c r="T319" s="4"/>
      <c r="U319" s="4"/>
      <c r="V319" s="4"/>
      <c r="W319" s="4"/>
      <c r="X319" s="116"/>
      <c r="Y319" s="116"/>
      <c r="Z319" s="116"/>
      <c r="AA319" s="116"/>
      <c r="AB319" s="116"/>
      <c r="AC319" s="116"/>
      <c r="AD319" s="116"/>
      <c r="AE319" s="116"/>
      <c r="AF319" s="116"/>
      <c r="AG319" s="116"/>
      <c r="AH319" s="116"/>
      <c r="AI319" s="117"/>
      <c r="AJ319" s="117"/>
      <c r="AK319" s="117"/>
      <c r="AL319" s="118"/>
      <c r="AM319" s="119"/>
      <c r="AN319" s="119"/>
      <c r="AO319" s="119"/>
      <c r="AP319" s="119"/>
      <c r="AQ319" s="4"/>
      <c r="AR319" s="4"/>
      <c r="AS319" s="60"/>
      <c r="AT319" s="60"/>
      <c r="AU319" s="60"/>
    </row>
    <row r="320">
      <c r="A320" s="4"/>
      <c r="B320" s="4"/>
      <c r="C320" s="4"/>
      <c r="D320" s="4"/>
      <c r="E320" s="4"/>
      <c r="F320" s="4"/>
      <c r="G320" s="4"/>
      <c r="H320" s="4"/>
      <c r="I320" s="4"/>
      <c r="J320" s="4"/>
      <c r="K320" s="4"/>
      <c r="L320" s="4"/>
      <c r="M320" s="4"/>
      <c r="N320" s="4"/>
      <c r="O320" s="4"/>
      <c r="P320" s="4"/>
      <c r="Q320" s="4"/>
      <c r="R320" s="4"/>
      <c r="S320" s="4"/>
      <c r="T320" s="4"/>
      <c r="U320" s="4"/>
      <c r="V320" s="4"/>
      <c r="W320" s="4"/>
      <c r="X320" s="116"/>
      <c r="Y320" s="116"/>
      <c r="Z320" s="116"/>
      <c r="AA320" s="116"/>
      <c r="AB320" s="116"/>
      <c r="AC320" s="116"/>
      <c r="AD320" s="116"/>
      <c r="AE320" s="116"/>
      <c r="AF320" s="116"/>
      <c r="AG320" s="116"/>
      <c r="AH320" s="116"/>
      <c r="AI320" s="117"/>
      <c r="AJ320" s="117"/>
      <c r="AK320" s="117"/>
      <c r="AL320" s="118"/>
      <c r="AM320" s="119"/>
      <c r="AN320" s="119"/>
      <c r="AO320" s="119"/>
      <c r="AP320" s="119"/>
      <c r="AQ320" s="4"/>
      <c r="AR320" s="4"/>
      <c r="AS320" s="60"/>
      <c r="AT320" s="60"/>
      <c r="AU320" s="60"/>
    </row>
    <row r="321">
      <c r="A321" s="4"/>
      <c r="B321" s="4"/>
      <c r="C321" s="4"/>
      <c r="D321" s="4"/>
      <c r="E321" s="4"/>
      <c r="F321" s="4"/>
      <c r="G321" s="4"/>
      <c r="H321" s="4"/>
      <c r="I321" s="4"/>
      <c r="J321" s="4"/>
      <c r="K321" s="4"/>
      <c r="L321" s="4"/>
      <c r="M321" s="4"/>
      <c r="N321" s="4"/>
      <c r="O321" s="4"/>
      <c r="P321" s="4"/>
      <c r="Q321" s="4"/>
      <c r="R321" s="4"/>
      <c r="S321" s="4"/>
      <c r="T321" s="4"/>
      <c r="U321" s="4"/>
      <c r="V321" s="4"/>
      <c r="W321" s="4"/>
      <c r="X321" s="116"/>
      <c r="Y321" s="116"/>
      <c r="Z321" s="116"/>
      <c r="AA321" s="116"/>
      <c r="AB321" s="116"/>
      <c r="AC321" s="116"/>
      <c r="AD321" s="116"/>
      <c r="AE321" s="116"/>
      <c r="AF321" s="116"/>
      <c r="AG321" s="116"/>
      <c r="AH321" s="116"/>
      <c r="AI321" s="117"/>
      <c r="AJ321" s="117"/>
      <c r="AK321" s="117"/>
      <c r="AL321" s="118"/>
      <c r="AM321" s="119"/>
      <c r="AN321" s="119"/>
      <c r="AO321" s="119"/>
      <c r="AP321" s="119"/>
      <c r="AQ321" s="4"/>
      <c r="AR321" s="4"/>
      <c r="AS321" s="60"/>
      <c r="AT321" s="60"/>
      <c r="AU321" s="60"/>
    </row>
    <row r="322">
      <c r="A322" s="4"/>
      <c r="B322" s="4"/>
      <c r="C322" s="4"/>
      <c r="D322" s="4"/>
      <c r="E322" s="4"/>
      <c r="F322" s="4"/>
      <c r="G322" s="4"/>
      <c r="H322" s="4"/>
      <c r="I322" s="4"/>
      <c r="J322" s="4"/>
      <c r="K322" s="4"/>
      <c r="L322" s="4"/>
      <c r="M322" s="4"/>
      <c r="N322" s="4"/>
      <c r="O322" s="4"/>
      <c r="P322" s="4"/>
      <c r="Q322" s="4"/>
      <c r="R322" s="4"/>
      <c r="S322" s="4"/>
      <c r="T322" s="4"/>
      <c r="U322" s="4"/>
      <c r="V322" s="4"/>
      <c r="W322" s="4"/>
      <c r="X322" s="116"/>
      <c r="Y322" s="116"/>
      <c r="Z322" s="116"/>
      <c r="AA322" s="116"/>
      <c r="AB322" s="116"/>
      <c r="AC322" s="116"/>
      <c r="AD322" s="116"/>
      <c r="AE322" s="116"/>
      <c r="AF322" s="116"/>
      <c r="AG322" s="116"/>
      <c r="AH322" s="116"/>
      <c r="AI322" s="117"/>
      <c r="AJ322" s="117"/>
      <c r="AK322" s="117"/>
      <c r="AL322" s="118"/>
      <c r="AM322" s="119"/>
      <c r="AN322" s="119"/>
      <c r="AO322" s="119"/>
      <c r="AP322" s="119"/>
      <c r="AQ322" s="4"/>
      <c r="AR322" s="4"/>
      <c r="AS322" s="60"/>
      <c r="AT322" s="60"/>
      <c r="AU322" s="60"/>
    </row>
    <row r="323">
      <c r="A323" s="4"/>
      <c r="B323" s="4"/>
      <c r="C323" s="4"/>
      <c r="D323" s="4"/>
      <c r="E323" s="4"/>
      <c r="F323" s="4"/>
      <c r="G323" s="4"/>
      <c r="H323" s="4"/>
      <c r="I323" s="4"/>
      <c r="J323" s="4"/>
      <c r="K323" s="4"/>
      <c r="L323" s="4"/>
      <c r="M323" s="4"/>
      <c r="N323" s="4"/>
      <c r="O323" s="4"/>
      <c r="P323" s="4"/>
      <c r="Q323" s="4"/>
      <c r="R323" s="4"/>
      <c r="S323" s="4"/>
      <c r="T323" s="4"/>
      <c r="U323" s="4"/>
      <c r="V323" s="4"/>
      <c r="W323" s="4"/>
      <c r="X323" s="116"/>
      <c r="Y323" s="116"/>
      <c r="Z323" s="116"/>
      <c r="AA323" s="116"/>
      <c r="AB323" s="116"/>
      <c r="AC323" s="116"/>
      <c r="AD323" s="116"/>
      <c r="AE323" s="116"/>
      <c r="AF323" s="116"/>
      <c r="AG323" s="116"/>
      <c r="AH323" s="116"/>
      <c r="AI323" s="117"/>
      <c r="AJ323" s="117"/>
      <c r="AK323" s="117"/>
      <c r="AL323" s="118"/>
      <c r="AM323" s="119"/>
      <c r="AN323" s="119"/>
      <c r="AO323" s="119"/>
      <c r="AP323" s="119"/>
      <c r="AQ323" s="4"/>
      <c r="AR323" s="4"/>
      <c r="AS323" s="60"/>
      <c r="AT323" s="60"/>
      <c r="AU323" s="60"/>
    </row>
    <row r="324">
      <c r="A324" s="4"/>
      <c r="B324" s="4"/>
      <c r="C324" s="4"/>
      <c r="D324" s="4"/>
      <c r="E324" s="4"/>
      <c r="F324" s="4"/>
      <c r="G324" s="4"/>
      <c r="H324" s="4"/>
      <c r="I324" s="4"/>
      <c r="J324" s="4"/>
      <c r="K324" s="4"/>
      <c r="L324" s="4"/>
      <c r="M324" s="4"/>
      <c r="N324" s="4"/>
      <c r="O324" s="4"/>
      <c r="P324" s="4"/>
      <c r="Q324" s="4"/>
      <c r="R324" s="4"/>
      <c r="S324" s="4"/>
      <c r="T324" s="4"/>
      <c r="U324" s="4"/>
      <c r="V324" s="4"/>
      <c r="W324" s="4"/>
      <c r="X324" s="116"/>
      <c r="Y324" s="116"/>
      <c r="Z324" s="116"/>
      <c r="AA324" s="116"/>
      <c r="AB324" s="116"/>
      <c r="AC324" s="116"/>
      <c r="AD324" s="116"/>
      <c r="AE324" s="116"/>
      <c r="AF324" s="116"/>
      <c r="AG324" s="116"/>
      <c r="AH324" s="116"/>
      <c r="AI324" s="117"/>
      <c r="AJ324" s="117"/>
      <c r="AK324" s="117"/>
      <c r="AL324" s="118"/>
      <c r="AM324" s="119"/>
      <c r="AN324" s="119"/>
      <c r="AO324" s="119"/>
      <c r="AP324" s="119"/>
      <c r="AQ324" s="4"/>
      <c r="AR324" s="4"/>
      <c r="AS324" s="60"/>
      <c r="AT324" s="60"/>
      <c r="AU324" s="60"/>
    </row>
    <row r="325">
      <c r="A325" s="4"/>
      <c r="B325" s="4"/>
      <c r="C325" s="4"/>
      <c r="D325" s="4"/>
      <c r="E325" s="4"/>
      <c r="F325" s="4"/>
      <c r="G325" s="4"/>
      <c r="H325" s="4"/>
      <c r="I325" s="4"/>
      <c r="J325" s="4"/>
      <c r="K325" s="4"/>
      <c r="L325" s="4"/>
      <c r="M325" s="4"/>
      <c r="N325" s="4"/>
      <c r="O325" s="4"/>
      <c r="P325" s="4"/>
      <c r="Q325" s="4"/>
      <c r="R325" s="4"/>
      <c r="S325" s="4"/>
      <c r="T325" s="4"/>
      <c r="U325" s="4"/>
      <c r="V325" s="4"/>
      <c r="W325" s="4"/>
      <c r="X325" s="116"/>
      <c r="Y325" s="116"/>
      <c r="Z325" s="116"/>
      <c r="AA325" s="116"/>
      <c r="AB325" s="116"/>
      <c r="AC325" s="116"/>
      <c r="AD325" s="116"/>
      <c r="AE325" s="116"/>
      <c r="AF325" s="116"/>
      <c r="AG325" s="116"/>
      <c r="AH325" s="116"/>
      <c r="AI325" s="117"/>
      <c r="AJ325" s="117"/>
      <c r="AK325" s="117"/>
      <c r="AL325" s="118"/>
      <c r="AM325" s="119"/>
      <c r="AN325" s="119"/>
      <c r="AO325" s="119"/>
      <c r="AP325" s="119"/>
      <c r="AQ325" s="4"/>
      <c r="AR325" s="4"/>
      <c r="AS325" s="60"/>
      <c r="AT325" s="60"/>
      <c r="AU325" s="60"/>
    </row>
    <row r="326">
      <c r="A326" s="4"/>
      <c r="B326" s="4"/>
      <c r="C326" s="4"/>
      <c r="D326" s="4"/>
      <c r="E326" s="4"/>
      <c r="F326" s="4"/>
      <c r="G326" s="4"/>
      <c r="H326" s="4"/>
      <c r="I326" s="4"/>
      <c r="J326" s="4"/>
      <c r="K326" s="4"/>
      <c r="L326" s="4"/>
      <c r="M326" s="4"/>
      <c r="N326" s="4"/>
      <c r="O326" s="4"/>
      <c r="P326" s="4"/>
      <c r="Q326" s="4"/>
      <c r="R326" s="4"/>
      <c r="S326" s="4"/>
      <c r="T326" s="4"/>
      <c r="U326" s="4"/>
      <c r="V326" s="4"/>
      <c r="W326" s="4"/>
      <c r="X326" s="116"/>
      <c r="Y326" s="116"/>
      <c r="Z326" s="116"/>
      <c r="AA326" s="116"/>
      <c r="AB326" s="116"/>
      <c r="AC326" s="116"/>
      <c r="AD326" s="116"/>
      <c r="AE326" s="116"/>
      <c r="AF326" s="116"/>
      <c r="AG326" s="116"/>
      <c r="AH326" s="116"/>
      <c r="AI326" s="117"/>
      <c r="AJ326" s="117"/>
      <c r="AK326" s="117"/>
      <c r="AL326" s="118"/>
      <c r="AM326" s="119"/>
      <c r="AN326" s="119"/>
      <c r="AO326" s="119"/>
      <c r="AP326" s="119"/>
      <c r="AQ326" s="4"/>
      <c r="AR326" s="4"/>
      <c r="AS326" s="60"/>
      <c r="AT326" s="60"/>
      <c r="AU326" s="60"/>
    </row>
    <row r="327">
      <c r="A327" s="4"/>
      <c r="B327" s="4"/>
      <c r="C327" s="4"/>
      <c r="D327" s="4"/>
      <c r="E327" s="4"/>
      <c r="F327" s="4"/>
      <c r="G327" s="4"/>
      <c r="H327" s="4"/>
      <c r="I327" s="4"/>
      <c r="J327" s="4"/>
      <c r="K327" s="4"/>
      <c r="L327" s="4"/>
      <c r="M327" s="4"/>
      <c r="N327" s="4"/>
      <c r="O327" s="4"/>
      <c r="P327" s="4"/>
      <c r="Q327" s="4"/>
      <c r="R327" s="4"/>
      <c r="S327" s="4"/>
      <c r="T327" s="4"/>
      <c r="U327" s="4"/>
      <c r="V327" s="4"/>
      <c r="W327" s="4"/>
      <c r="X327" s="116"/>
      <c r="Y327" s="116"/>
      <c r="Z327" s="116"/>
      <c r="AA327" s="116"/>
      <c r="AB327" s="116"/>
      <c r="AC327" s="116"/>
      <c r="AD327" s="116"/>
      <c r="AE327" s="116"/>
      <c r="AF327" s="116"/>
      <c r="AG327" s="116"/>
      <c r="AH327" s="116"/>
      <c r="AI327" s="117"/>
      <c r="AJ327" s="117"/>
      <c r="AK327" s="117"/>
      <c r="AL327" s="118"/>
      <c r="AM327" s="119"/>
      <c r="AN327" s="119"/>
      <c r="AO327" s="119"/>
      <c r="AP327" s="119"/>
      <c r="AQ327" s="4"/>
      <c r="AR327" s="4"/>
      <c r="AS327" s="60"/>
      <c r="AT327" s="60"/>
      <c r="AU327" s="60"/>
    </row>
    <row r="328">
      <c r="A328" s="4"/>
      <c r="B328" s="4"/>
      <c r="C328" s="4"/>
      <c r="D328" s="4"/>
      <c r="E328" s="4"/>
      <c r="F328" s="4"/>
      <c r="G328" s="4"/>
      <c r="H328" s="4"/>
      <c r="I328" s="4"/>
      <c r="J328" s="4"/>
      <c r="K328" s="4"/>
      <c r="L328" s="4"/>
      <c r="M328" s="4"/>
      <c r="N328" s="4"/>
      <c r="O328" s="4"/>
      <c r="P328" s="4"/>
      <c r="Q328" s="4"/>
      <c r="R328" s="4"/>
      <c r="S328" s="4"/>
      <c r="T328" s="4"/>
      <c r="U328" s="4"/>
      <c r="V328" s="4"/>
      <c r="W328" s="4"/>
      <c r="X328" s="116"/>
      <c r="Y328" s="116"/>
      <c r="Z328" s="116"/>
      <c r="AA328" s="116"/>
      <c r="AB328" s="116"/>
      <c r="AC328" s="116"/>
      <c r="AD328" s="116"/>
      <c r="AE328" s="116"/>
      <c r="AF328" s="116"/>
      <c r="AG328" s="116"/>
      <c r="AH328" s="116"/>
      <c r="AI328" s="117"/>
      <c r="AJ328" s="117"/>
      <c r="AK328" s="117"/>
      <c r="AL328" s="118"/>
      <c r="AM328" s="119"/>
      <c r="AN328" s="119"/>
      <c r="AO328" s="119"/>
      <c r="AP328" s="119"/>
      <c r="AQ328" s="4"/>
      <c r="AR328" s="4"/>
      <c r="AS328" s="60"/>
      <c r="AT328" s="60"/>
      <c r="AU328" s="60"/>
    </row>
    <row r="329">
      <c r="A329" s="4"/>
      <c r="B329" s="4"/>
      <c r="C329" s="4"/>
      <c r="D329" s="4"/>
      <c r="E329" s="4"/>
      <c r="F329" s="4"/>
      <c r="G329" s="4"/>
      <c r="H329" s="4"/>
      <c r="I329" s="4"/>
      <c r="J329" s="4"/>
      <c r="K329" s="4"/>
      <c r="L329" s="4"/>
      <c r="M329" s="4"/>
      <c r="N329" s="4"/>
      <c r="O329" s="4"/>
      <c r="P329" s="4"/>
      <c r="Q329" s="4"/>
      <c r="R329" s="4"/>
      <c r="S329" s="4"/>
      <c r="T329" s="4"/>
      <c r="U329" s="4"/>
      <c r="V329" s="4"/>
      <c r="W329" s="4"/>
      <c r="X329" s="116"/>
      <c r="Y329" s="116"/>
      <c r="Z329" s="116"/>
      <c r="AA329" s="116"/>
      <c r="AB329" s="116"/>
      <c r="AC329" s="116"/>
      <c r="AD329" s="116"/>
      <c r="AE329" s="116"/>
      <c r="AF329" s="116"/>
      <c r="AG329" s="116"/>
      <c r="AH329" s="116"/>
      <c r="AI329" s="117"/>
      <c r="AJ329" s="117"/>
      <c r="AK329" s="117"/>
      <c r="AL329" s="118"/>
      <c r="AM329" s="119"/>
      <c r="AN329" s="119"/>
      <c r="AO329" s="119"/>
      <c r="AP329" s="119"/>
      <c r="AQ329" s="4"/>
      <c r="AR329" s="4"/>
      <c r="AS329" s="60"/>
      <c r="AT329" s="60"/>
      <c r="AU329" s="60"/>
    </row>
    <row r="330">
      <c r="A330" s="4"/>
      <c r="B330" s="4"/>
      <c r="C330" s="4"/>
      <c r="D330" s="4"/>
      <c r="E330" s="4"/>
      <c r="F330" s="4"/>
      <c r="G330" s="4"/>
      <c r="H330" s="4"/>
      <c r="I330" s="4"/>
      <c r="J330" s="4"/>
      <c r="K330" s="4"/>
      <c r="L330" s="4"/>
      <c r="M330" s="4"/>
      <c r="N330" s="4"/>
      <c r="O330" s="4"/>
      <c r="P330" s="4"/>
      <c r="Q330" s="4"/>
      <c r="R330" s="4"/>
      <c r="S330" s="4"/>
      <c r="T330" s="4"/>
      <c r="U330" s="4"/>
      <c r="V330" s="4"/>
      <c r="W330" s="4"/>
      <c r="X330" s="116"/>
      <c r="Y330" s="116"/>
      <c r="Z330" s="116"/>
      <c r="AA330" s="116"/>
      <c r="AB330" s="116"/>
      <c r="AC330" s="116"/>
      <c r="AD330" s="116"/>
      <c r="AE330" s="116"/>
      <c r="AF330" s="116"/>
      <c r="AG330" s="116"/>
      <c r="AH330" s="116"/>
      <c r="AI330" s="117"/>
      <c r="AJ330" s="117"/>
      <c r="AK330" s="117"/>
      <c r="AL330" s="118"/>
      <c r="AM330" s="119"/>
      <c r="AN330" s="119"/>
      <c r="AO330" s="119"/>
      <c r="AP330" s="119"/>
      <c r="AQ330" s="4"/>
      <c r="AR330" s="4"/>
      <c r="AS330" s="60"/>
      <c r="AT330" s="60"/>
      <c r="AU330" s="60"/>
    </row>
    <row r="331">
      <c r="A331" s="4"/>
      <c r="B331" s="4"/>
      <c r="C331" s="4"/>
      <c r="D331" s="4"/>
      <c r="E331" s="4"/>
      <c r="F331" s="4"/>
      <c r="G331" s="4"/>
      <c r="H331" s="4"/>
      <c r="I331" s="4"/>
      <c r="J331" s="4"/>
      <c r="K331" s="4"/>
      <c r="L331" s="4"/>
      <c r="M331" s="4"/>
      <c r="N331" s="4"/>
      <c r="O331" s="4"/>
      <c r="P331" s="4"/>
      <c r="Q331" s="4"/>
      <c r="R331" s="4"/>
      <c r="S331" s="4"/>
      <c r="T331" s="4"/>
      <c r="U331" s="4"/>
      <c r="V331" s="4"/>
      <c r="W331" s="4"/>
      <c r="X331" s="116"/>
      <c r="Y331" s="116"/>
      <c r="Z331" s="116"/>
      <c r="AA331" s="116"/>
      <c r="AB331" s="116"/>
      <c r="AC331" s="116"/>
      <c r="AD331" s="116"/>
      <c r="AE331" s="116"/>
      <c r="AF331" s="116"/>
      <c r="AG331" s="116"/>
      <c r="AH331" s="116"/>
      <c r="AI331" s="117"/>
      <c r="AJ331" s="117"/>
      <c r="AK331" s="117"/>
      <c r="AL331" s="118"/>
      <c r="AM331" s="119"/>
      <c r="AN331" s="119"/>
      <c r="AO331" s="119"/>
      <c r="AP331" s="119"/>
      <c r="AQ331" s="4"/>
      <c r="AR331" s="4"/>
      <c r="AS331" s="60"/>
      <c r="AT331" s="60"/>
      <c r="AU331" s="60"/>
    </row>
    <row r="332">
      <c r="A332" s="4"/>
      <c r="B332" s="4"/>
      <c r="C332" s="4"/>
      <c r="D332" s="4"/>
      <c r="E332" s="4"/>
      <c r="F332" s="4"/>
      <c r="G332" s="4"/>
      <c r="H332" s="4"/>
      <c r="I332" s="4"/>
      <c r="J332" s="4"/>
      <c r="K332" s="4"/>
      <c r="L332" s="4"/>
      <c r="M332" s="4"/>
      <c r="N332" s="4"/>
      <c r="O332" s="4"/>
      <c r="P332" s="4"/>
      <c r="Q332" s="4"/>
      <c r="R332" s="4"/>
      <c r="S332" s="4"/>
      <c r="T332" s="4"/>
      <c r="U332" s="4"/>
      <c r="V332" s="4"/>
      <c r="W332" s="4"/>
      <c r="X332" s="116"/>
      <c r="Y332" s="116"/>
      <c r="Z332" s="116"/>
      <c r="AA332" s="116"/>
      <c r="AB332" s="116"/>
      <c r="AC332" s="116"/>
      <c r="AD332" s="116"/>
      <c r="AE332" s="116"/>
      <c r="AF332" s="116"/>
      <c r="AG332" s="116"/>
      <c r="AH332" s="116"/>
      <c r="AI332" s="117"/>
      <c r="AJ332" s="117"/>
      <c r="AK332" s="117"/>
      <c r="AL332" s="118"/>
      <c r="AM332" s="119"/>
      <c r="AN332" s="119"/>
      <c r="AO332" s="119"/>
      <c r="AP332" s="119"/>
      <c r="AQ332" s="4"/>
      <c r="AR332" s="4"/>
      <c r="AS332" s="60"/>
      <c r="AT332" s="60"/>
      <c r="AU332" s="60"/>
    </row>
    <row r="333">
      <c r="A333" s="4"/>
      <c r="B333" s="4"/>
      <c r="C333" s="4"/>
      <c r="D333" s="4"/>
      <c r="E333" s="4"/>
      <c r="F333" s="4"/>
      <c r="G333" s="4"/>
      <c r="H333" s="4"/>
      <c r="I333" s="4"/>
      <c r="J333" s="4"/>
      <c r="K333" s="4"/>
      <c r="L333" s="4"/>
      <c r="M333" s="4"/>
      <c r="N333" s="4"/>
      <c r="O333" s="4"/>
      <c r="P333" s="4"/>
      <c r="Q333" s="4"/>
      <c r="R333" s="4"/>
      <c r="S333" s="4"/>
      <c r="T333" s="4"/>
      <c r="U333" s="4"/>
      <c r="V333" s="4"/>
      <c r="W333" s="4"/>
      <c r="X333" s="116"/>
      <c r="Y333" s="116"/>
      <c r="Z333" s="116"/>
      <c r="AA333" s="116"/>
      <c r="AB333" s="116"/>
      <c r="AC333" s="116"/>
      <c r="AD333" s="116"/>
      <c r="AE333" s="116"/>
      <c r="AF333" s="116"/>
      <c r="AG333" s="116"/>
      <c r="AH333" s="116"/>
      <c r="AI333" s="117"/>
      <c r="AJ333" s="117"/>
      <c r="AK333" s="117"/>
      <c r="AL333" s="118"/>
      <c r="AM333" s="119"/>
      <c r="AN333" s="119"/>
      <c r="AO333" s="119"/>
      <c r="AP333" s="119"/>
      <c r="AQ333" s="4"/>
      <c r="AR333" s="4"/>
      <c r="AS333" s="60"/>
      <c r="AT333" s="60"/>
      <c r="AU333" s="60"/>
    </row>
    <row r="334">
      <c r="A334" s="4"/>
      <c r="B334" s="4"/>
      <c r="C334" s="4"/>
      <c r="D334" s="4"/>
      <c r="E334" s="4"/>
      <c r="F334" s="4"/>
      <c r="G334" s="4"/>
      <c r="H334" s="4"/>
      <c r="I334" s="4"/>
      <c r="J334" s="4"/>
      <c r="K334" s="4"/>
      <c r="L334" s="4"/>
      <c r="M334" s="4"/>
      <c r="N334" s="4"/>
      <c r="O334" s="4"/>
      <c r="P334" s="4"/>
      <c r="Q334" s="4"/>
      <c r="R334" s="4"/>
      <c r="S334" s="4"/>
      <c r="T334" s="4"/>
      <c r="U334" s="4"/>
      <c r="V334" s="4"/>
      <c r="W334" s="4"/>
      <c r="X334" s="116"/>
      <c r="Y334" s="116"/>
      <c r="Z334" s="116"/>
      <c r="AA334" s="116"/>
      <c r="AB334" s="116"/>
      <c r="AC334" s="116"/>
      <c r="AD334" s="116"/>
      <c r="AE334" s="116"/>
      <c r="AF334" s="116"/>
      <c r="AG334" s="116"/>
      <c r="AH334" s="116"/>
      <c r="AI334" s="117"/>
      <c r="AJ334" s="117"/>
      <c r="AK334" s="117"/>
      <c r="AL334" s="118"/>
      <c r="AM334" s="119"/>
      <c r="AN334" s="119"/>
      <c r="AO334" s="119"/>
      <c r="AP334" s="119"/>
      <c r="AQ334" s="4"/>
      <c r="AR334" s="4"/>
      <c r="AS334" s="60"/>
      <c r="AT334" s="60"/>
      <c r="AU334" s="60"/>
    </row>
    <row r="335">
      <c r="A335" s="4"/>
      <c r="B335" s="4"/>
      <c r="C335" s="4"/>
      <c r="D335" s="4"/>
      <c r="E335" s="4"/>
      <c r="F335" s="4"/>
      <c r="G335" s="4"/>
      <c r="H335" s="4"/>
      <c r="I335" s="4"/>
      <c r="J335" s="4"/>
      <c r="K335" s="4"/>
      <c r="L335" s="4"/>
      <c r="M335" s="4"/>
      <c r="N335" s="4"/>
      <c r="O335" s="4"/>
      <c r="P335" s="4"/>
      <c r="Q335" s="4"/>
      <c r="R335" s="4"/>
      <c r="S335" s="4"/>
      <c r="T335" s="4"/>
      <c r="U335" s="4"/>
      <c r="V335" s="4"/>
      <c r="W335" s="4"/>
      <c r="X335" s="116"/>
      <c r="Y335" s="116"/>
      <c r="Z335" s="116"/>
      <c r="AA335" s="116"/>
      <c r="AB335" s="116"/>
      <c r="AC335" s="116"/>
      <c r="AD335" s="116"/>
      <c r="AE335" s="116"/>
      <c r="AF335" s="116"/>
      <c r="AG335" s="116"/>
      <c r="AH335" s="116"/>
      <c r="AI335" s="117"/>
      <c r="AJ335" s="117"/>
      <c r="AK335" s="117"/>
      <c r="AL335" s="118"/>
      <c r="AM335" s="119"/>
      <c r="AN335" s="119"/>
      <c r="AO335" s="119"/>
      <c r="AP335" s="119"/>
      <c r="AQ335" s="4"/>
      <c r="AR335" s="4"/>
      <c r="AS335" s="60"/>
      <c r="AT335" s="60"/>
      <c r="AU335" s="60"/>
    </row>
    <row r="336">
      <c r="A336" s="4"/>
      <c r="B336" s="4"/>
      <c r="C336" s="4"/>
      <c r="D336" s="4"/>
      <c r="E336" s="4"/>
      <c r="F336" s="4"/>
      <c r="G336" s="4"/>
      <c r="H336" s="4"/>
      <c r="I336" s="4"/>
      <c r="J336" s="4"/>
      <c r="K336" s="4"/>
      <c r="L336" s="4"/>
      <c r="M336" s="4"/>
      <c r="N336" s="4"/>
      <c r="O336" s="4"/>
      <c r="P336" s="4"/>
      <c r="Q336" s="4"/>
      <c r="R336" s="4"/>
      <c r="S336" s="4"/>
      <c r="T336" s="4"/>
      <c r="U336" s="4"/>
      <c r="V336" s="4"/>
      <c r="W336" s="4"/>
      <c r="X336" s="116"/>
      <c r="Y336" s="116"/>
      <c r="Z336" s="116"/>
      <c r="AA336" s="116"/>
      <c r="AB336" s="116"/>
      <c r="AC336" s="116"/>
      <c r="AD336" s="116"/>
      <c r="AE336" s="116"/>
      <c r="AF336" s="116"/>
      <c r="AG336" s="116"/>
      <c r="AH336" s="116"/>
      <c r="AI336" s="117"/>
      <c r="AJ336" s="117"/>
      <c r="AK336" s="117"/>
      <c r="AL336" s="118"/>
      <c r="AM336" s="119"/>
      <c r="AN336" s="119"/>
      <c r="AO336" s="119"/>
      <c r="AP336" s="119"/>
      <c r="AQ336" s="4"/>
      <c r="AR336" s="4"/>
      <c r="AS336" s="60"/>
      <c r="AT336" s="60"/>
      <c r="AU336" s="60"/>
    </row>
    <row r="337">
      <c r="A337" s="4"/>
      <c r="B337" s="4"/>
      <c r="C337" s="4"/>
      <c r="D337" s="4"/>
      <c r="E337" s="4"/>
      <c r="F337" s="4"/>
      <c r="G337" s="4"/>
      <c r="H337" s="4"/>
      <c r="I337" s="4"/>
      <c r="J337" s="4"/>
      <c r="K337" s="4"/>
      <c r="L337" s="4"/>
      <c r="M337" s="4"/>
      <c r="N337" s="4"/>
      <c r="O337" s="4"/>
      <c r="P337" s="4"/>
      <c r="Q337" s="4"/>
      <c r="R337" s="4"/>
      <c r="S337" s="4"/>
      <c r="T337" s="4"/>
      <c r="U337" s="4"/>
      <c r="V337" s="4"/>
      <c r="W337" s="4"/>
      <c r="X337" s="116"/>
      <c r="Y337" s="116"/>
      <c r="Z337" s="116"/>
      <c r="AA337" s="116"/>
      <c r="AB337" s="116"/>
      <c r="AC337" s="116"/>
      <c r="AD337" s="116"/>
      <c r="AE337" s="116"/>
      <c r="AF337" s="116"/>
      <c r="AG337" s="116"/>
      <c r="AH337" s="116"/>
      <c r="AI337" s="117"/>
      <c r="AJ337" s="117"/>
      <c r="AK337" s="117"/>
      <c r="AL337" s="118"/>
      <c r="AM337" s="119"/>
      <c r="AN337" s="119"/>
      <c r="AO337" s="119"/>
      <c r="AP337" s="119"/>
      <c r="AQ337" s="4"/>
      <c r="AR337" s="4"/>
      <c r="AS337" s="60"/>
      <c r="AT337" s="60"/>
      <c r="AU337" s="60"/>
    </row>
    <row r="338">
      <c r="A338" s="4"/>
      <c r="B338" s="4"/>
      <c r="C338" s="4"/>
      <c r="D338" s="4"/>
      <c r="E338" s="4"/>
      <c r="F338" s="4"/>
      <c r="G338" s="4"/>
      <c r="H338" s="4"/>
      <c r="I338" s="4"/>
      <c r="J338" s="4"/>
      <c r="K338" s="4"/>
      <c r="L338" s="4"/>
      <c r="M338" s="4"/>
      <c r="N338" s="4"/>
      <c r="O338" s="4"/>
      <c r="P338" s="4"/>
      <c r="Q338" s="4"/>
      <c r="R338" s="4"/>
      <c r="S338" s="4"/>
      <c r="T338" s="4"/>
      <c r="U338" s="4"/>
      <c r="V338" s="4"/>
      <c r="W338" s="4"/>
      <c r="X338" s="116"/>
      <c r="Y338" s="116"/>
      <c r="Z338" s="116"/>
      <c r="AA338" s="116"/>
      <c r="AB338" s="116"/>
      <c r="AC338" s="116"/>
      <c r="AD338" s="116"/>
      <c r="AE338" s="116"/>
      <c r="AF338" s="116"/>
      <c r="AG338" s="116"/>
      <c r="AH338" s="116"/>
      <c r="AI338" s="117"/>
      <c r="AJ338" s="117"/>
      <c r="AK338" s="117"/>
      <c r="AL338" s="118"/>
      <c r="AM338" s="119"/>
      <c r="AN338" s="119"/>
      <c r="AO338" s="119"/>
      <c r="AP338" s="119"/>
      <c r="AQ338" s="4"/>
      <c r="AR338" s="4"/>
      <c r="AS338" s="60"/>
      <c r="AT338" s="60"/>
      <c r="AU338" s="60"/>
    </row>
    <row r="339">
      <c r="A339" s="4"/>
      <c r="B339" s="4"/>
      <c r="C339" s="4"/>
      <c r="D339" s="4"/>
      <c r="E339" s="4"/>
      <c r="F339" s="4"/>
      <c r="G339" s="4"/>
      <c r="H339" s="4"/>
      <c r="I339" s="4"/>
      <c r="J339" s="4"/>
      <c r="K339" s="4"/>
      <c r="L339" s="4"/>
      <c r="M339" s="4"/>
      <c r="N339" s="4"/>
      <c r="O339" s="4"/>
      <c r="P339" s="4"/>
      <c r="Q339" s="4"/>
      <c r="R339" s="4"/>
      <c r="S339" s="4"/>
      <c r="T339" s="4"/>
      <c r="U339" s="4"/>
      <c r="V339" s="4"/>
      <c r="W339" s="4"/>
      <c r="X339" s="116"/>
      <c r="Y339" s="116"/>
      <c r="Z339" s="116"/>
      <c r="AA339" s="116"/>
      <c r="AB339" s="116"/>
      <c r="AC339" s="116"/>
      <c r="AD339" s="116"/>
      <c r="AE339" s="116"/>
      <c r="AF339" s="116"/>
      <c r="AG339" s="116"/>
      <c r="AH339" s="116"/>
      <c r="AI339" s="117"/>
      <c r="AJ339" s="117"/>
      <c r="AK339" s="117"/>
      <c r="AL339" s="118"/>
      <c r="AM339" s="119"/>
      <c r="AN339" s="119"/>
      <c r="AO339" s="119"/>
      <c r="AP339" s="119"/>
      <c r="AQ339" s="4"/>
      <c r="AR339" s="4"/>
      <c r="AS339" s="60"/>
      <c r="AT339" s="60"/>
      <c r="AU339" s="60"/>
    </row>
    <row r="340">
      <c r="A340" s="4"/>
      <c r="B340" s="4"/>
      <c r="C340" s="4"/>
      <c r="D340" s="4"/>
      <c r="E340" s="4"/>
      <c r="F340" s="4"/>
      <c r="G340" s="4"/>
      <c r="H340" s="4"/>
      <c r="I340" s="4"/>
      <c r="J340" s="4"/>
      <c r="K340" s="4"/>
      <c r="L340" s="4"/>
      <c r="M340" s="4"/>
      <c r="N340" s="4"/>
      <c r="O340" s="4"/>
      <c r="P340" s="4"/>
      <c r="Q340" s="4"/>
      <c r="R340" s="4"/>
      <c r="S340" s="4"/>
      <c r="T340" s="4"/>
      <c r="U340" s="4"/>
      <c r="V340" s="4"/>
      <c r="W340" s="4"/>
      <c r="X340" s="116"/>
      <c r="Y340" s="116"/>
      <c r="Z340" s="116"/>
      <c r="AA340" s="116"/>
      <c r="AB340" s="116"/>
      <c r="AC340" s="116"/>
      <c r="AD340" s="116"/>
      <c r="AE340" s="116"/>
      <c r="AF340" s="116"/>
      <c r="AG340" s="116"/>
      <c r="AH340" s="116"/>
      <c r="AI340" s="117"/>
      <c r="AJ340" s="117"/>
      <c r="AK340" s="117"/>
      <c r="AL340" s="118"/>
      <c r="AM340" s="119"/>
      <c r="AN340" s="119"/>
      <c r="AO340" s="119"/>
      <c r="AP340" s="119"/>
      <c r="AQ340" s="4"/>
      <c r="AR340" s="4"/>
      <c r="AS340" s="60"/>
      <c r="AT340" s="60"/>
      <c r="AU340" s="60"/>
    </row>
    <row r="341">
      <c r="A341" s="4"/>
      <c r="B341" s="4"/>
      <c r="C341" s="4"/>
      <c r="D341" s="4"/>
      <c r="E341" s="4"/>
      <c r="F341" s="4"/>
      <c r="G341" s="4"/>
      <c r="H341" s="4"/>
      <c r="I341" s="4"/>
      <c r="J341" s="4"/>
      <c r="K341" s="4"/>
      <c r="L341" s="4"/>
      <c r="M341" s="4"/>
      <c r="N341" s="4"/>
      <c r="O341" s="4"/>
      <c r="P341" s="4"/>
      <c r="Q341" s="4"/>
      <c r="R341" s="4"/>
      <c r="S341" s="4"/>
      <c r="T341" s="4"/>
      <c r="U341" s="4"/>
      <c r="V341" s="4"/>
      <c r="W341" s="4"/>
      <c r="X341" s="116"/>
      <c r="Y341" s="116"/>
      <c r="Z341" s="116"/>
      <c r="AA341" s="116"/>
      <c r="AB341" s="116"/>
      <c r="AC341" s="116"/>
      <c r="AD341" s="116"/>
      <c r="AE341" s="116"/>
      <c r="AF341" s="116"/>
      <c r="AG341" s="116"/>
      <c r="AH341" s="116"/>
      <c r="AI341" s="117"/>
      <c r="AJ341" s="117"/>
      <c r="AK341" s="117"/>
      <c r="AL341" s="118"/>
      <c r="AM341" s="119"/>
      <c r="AN341" s="119"/>
      <c r="AO341" s="119"/>
      <c r="AP341" s="119"/>
      <c r="AQ341" s="4"/>
      <c r="AR341" s="4"/>
      <c r="AS341" s="60"/>
      <c r="AT341" s="60"/>
      <c r="AU341" s="60"/>
    </row>
    <row r="342">
      <c r="A342" s="4"/>
      <c r="B342" s="4"/>
      <c r="C342" s="4"/>
      <c r="D342" s="4"/>
      <c r="E342" s="4"/>
      <c r="F342" s="4"/>
      <c r="G342" s="4"/>
      <c r="H342" s="4"/>
      <c r="I342" s="4"/>
      <c r="J342" s="4"/>
      <c r="K342" s="4"/>
      <c r="L342" s="4"/>
      <c r="M342" s="4"/>
      <c r="N342" s="4"/>
      <c r="O342" s="4"/>
      <c r="P342" s="4"/>
      <c r="Q342" s="4"/>
      <c r="R342" s="4"/>
      <c r="S342" s="4"/>
      <c r="T342" s="4"/>
      <c r="U342" s="4"/>
      <c r="V342" s="4"/>
      <c r="W342" s="4"/>
      <c r="X342" s="116"/>
      <c r="Y342" s="116"/>
      <c r="Z342" s="116"/>
      <c r="AA342" s="116"/>
      <c r="AB342" s="116"/>
      <c r="AC342" s="116"/>
      <c r="AD342" s="116"/>
      <c r="AE342" s="116"/>
      <c r="AF342" s="116"/>
      <c r="AG342" s="116"/>
      <c r="AH342" s="116"/>
      <c r="AI342" s="117"/>
      <c r="AJ342" s="117"/>
      <c r="AK342" s="117"/>
      <c r="AL342" s="118"/>
      <c r="AM342" s="119"/>
      <c r="AN342" s="119"/>
      <c r="AO342" s="119"/>
      <c r="AP342" s="119"/>
      <c r="AQ342" s="4"/>
      <c r="AR342" s="4"/>
      <c r="AS342" s="60"/>
      <c r="AT342" s="60"/>
      <c r="AU342" s="60"/>
    </row>
    <row r="343">
      <c r="A343" s="4"/>
      <c r="B343" s="4"/>
      <c r="C343" s="4"/>
      <c r="D343" s="4"/>
      <c r="E343" s="4"/>
      <c r="F343" s="4"/>
      <c r="G343" s="4"/>
      <c r="H343" s="4"/>
      <c r="I343" s="4"/>
      <c r="J343" s="4"/>
      <c r="K343" s="4"/>
      <c r="L343" s="4"/>
      <c r="M343" s="4"/>
      <c r="N343" s="4"/>
      <c r="O343" s="4"/>
      <c r="P343" s="4"/>
      <c r="Q343" s="4"/>
      <c r="R343" s="4"/>
      <c r="S343" s="4"/>
      <c r="T343" s="4"/>
      <c r="U343" s="4"/>
      <c r="V343" s="4"/>
      <c r="W343" s="4"/>
      <c r="X343" s="116"/>
      <c r="Y343" s="116"/>
      <c r="Z343" s="116"/>
      <c r="AA343" s="116"/>
      <c r="AB343" s="116"/>
      <c r="AC343" s="116"/>
      <c r="AD343" s="116"/>
      <c r="AE343" s="116"/>
      <c r="AF343" s="116"/>
      <c r="AG343" s="116"/>
      <c r="AH343" s="116"/>
      <c r="AI343" s="117"/>
      <c r="AJ343" s="117"/>
      <c r="AK343" s="117"/>
      <c r="AL343" s="118"/>
      <c r="AM343" s="119"/>
      <c r="AN343" s="119"/>
      <c r="AO343" s="119"/>
      <c r="AP343" s="119"/>
      <c r="AQ343" s="4"/>
      <c r="AR343" s="4"/>
      <c r="AS343" s="60"/>
      <c r="AT343" s="60"/>
      <c r="AU343" s="60"/>
    </row>
    <row r="344">
      <c r="A344" s="4"/>
      <c r="B344" s="4"/>
      <c r="C344" s="4"/>
      <c r="D344" s="4"/>
      <c r="E344" s="4"/>
      <c r="F344" s="4"/>
      <c r="G344" s="4"/>
      <c r="H344" s="4"/>
      <c r="I344" s="4"/>
      <c r="J344" s="4"/>
      <c r="K344" s="4"/>
      <c r="L344" s="4"/>
      <c r="M344" s="4"/>
      <c r="N344" s="4"/>
      <c r="O344" s="4"/>
      <c r="P344" s="4"/>
      <c r="Q344" s="4"/>
      <c r="R344" s="4"/>
      <c r="S344" s="4"/>
      <c r="T344" s="4"/>
      <c r="U344" s="4"/>
      <c r="V344" s="4"/>
      <c r="W344" s="4"/>
      <c r="X344" s="116"/>
      <c r="Y344" s="116"/>
      <c r="Z344" s="116"/>
      <c r="AA344" s="116"/>
      <c r="AB344" s="116"/>
      <c r="AC344" s="116"/>
      <c r="AD344" s="116"/>
      <c r="AE344" s="116"/>
      <c r="AF344" s="116"/>
      <c r="AG344" s="116"/>
      <c r="AH344" s="116"/>
      <c r="AI344" s="117"/>
      <c r="AJ344" s="117"/>
      <c r="AK344" s="117"/>
      <c r="AL344" s="118"/>
      <c r="AM344" s="119"/>
      <c r="AN344" s="119"/>
      <c r="AO344" s="119"/>
      <c r="AP344" s="119"/>
      <c r="AQ344" s="4"/>
      <c r="AR344" s="4"/>
      <c r="AS344" s="60"/>
      <c r="AT344" s="60"/>
      <c r="AU344" s="60"/>
    </row>
    <row r="345">
      <c r="A345" s="4"/>
      <c r="B345" s="4"/>
      <c r="C345" s="4"/>
      <c r="D345" s="4"/>
      <c r="E345" s="4"/>
      <c r="F345" s="4"/>
      <c r="G345" s="4"/>
      <c r="H345" s="4"/>
      <c r="I345" s="4"/>
      <c r="J345" s="4"/>
      <c r="K345" s="4"/>
      <c r="L345" s="4"/>
      <c r="M345" s="4"/>
      <c r="N345" s="4"/>
      <c r="O345" s="4"/>
      <c r="P345" s="4"/>
      <c r="Q345" s="4"/>
      <c r="R345" s="4"/>
      <c r="S345" s="4"/>
      <c r="T345" s="4"/>
      <c r="U345" s="4"/>
      <c r="V345" s="4"/>
      <c r="W345" s="4"/>
      <c r="X345" s="116"/>
      <c r="Y345" s="116"/>
      <c r="Z345" s="116"/>
      <c r="AA345" s="116"/>
      <c r="AB345" s="116"/>
      <c r="AC345" s="116"/>
      <c r="AD345" s="116"/>
      <c r="AE345" s="116"/>
      <c r="AF345" s="116"/>
      <c r="AG345" s="116"/>
      <c r="AH345" s="116"/>
      <c r="AI345" s="117"/>
      <c r="AJ345" s="117"/>
      <c r="AK345" s="117"/>
      <c r="AL345" s="118"/>
      <c r="AM345" s="119"/>
      <c r="AN345" s="119"/>
      <c r="AO345" s="119"/>
      <c r="AP345" s="119"/>
      <c r="AQ345" s="4"/>
      <c r="AR345" s="4"/>
      <c r="AS345" s="60"/>
      <c r="AT345" s="60"/>
      <c r="AU345" s="60"/>
    </row>
    <row r="346">
      <c r="A346" s="4"/>
      <c r="B346" s="4"/>
      <c r="C346" s="4"/>
      <c r="D346" s="4"/>
      <c r="E346" s="4"/>
      <c r="F346" s="4"/>
      <c r="G346" s="4"/>
      <c r="H346" s="4"/>
      <c r="I346" s="4"/>
      <c r="J346" s="4"/>
      <c r="K346" s="4"/>
      <c r="L346" s="4"/>
      <c r="M346" s="4"/>
      <c r="N346" s="4"/>
      <c r="O346" s="4"/>
      <c r="P346" s="4"/>
      <c r="Q346" s="4"/>
      <c r="R346" s="4"/>
      <c r="S346" s="4"/>
      <c r="T346" s="4"/>
      <c r="U346" s="4"/>
      <c r="V346" s="4"/>
      <c r="W346" s="4"/>
      <c r="X346" s="116"/>
      <c r="Y346" s="116"/>
      <c r="Z346" s="116"/>
      <c r="AA346" s="116"/>
      <c r="AB346" s="116"/>
      <c r="AC346" s="116"/>
      <c r="AD346" s="116"/>
      <c r="AE346" s="116"/>
      <c r="AF346" s="116"/>
      <c r="AG346" s="116"/>
      <c r="AH346" s="116"/>
      <c r="AI346" s="117"/>
      <c r="AJ346" s="117"/>
      <c r="AK346" s="117"/>
      <c r="AL346" s="118"/>
      <c r="AM346" s="119"/>
      <c r="AN346" s="119"/>
      <c r="AO346" s="119"/>
      <c r="AP346" s="119"/>
      <c r="AQ346" s="4"/>
      <c r="AR346" s="4"/>
      <c r="AS346" s="60"/>
      <c r="AT346" s="60"/>
      <c r="AU346" s="60"/>
    </row>
    <row r="347">
      <c r="A347" s="4"/>
      <c r="B347" s="4"/>
      <c r="C347" s="4"/>
      <c r="D347" s="4"/>
      <c r="E347" s="4"/>
      <c r="F347" s="4"/>
      <c r="G347" s="4"/>
      <c r="H347" s="4"/>
      <c r="I347" s="4"/>
      <c r="J347" s="4"/>
      <c r="K347" s="4"/>
      <c r="L347" s="4"/>
      <c r="M347" s="4"/>
      <c r="N347" s="4"/>
      <c r="O347" s="4"/>
      <c r="P347" s="4"/>
      <c r="Q347" s="4"/>
      <c r="R347" s="4"/>
      <c r="S347" s="4"/>
      <c r="T347" s="4"/>
      <c r="U347" s="4"/>
      <c r="V347" s="4"/>
      <c r="W347" s="4"/>
      <c r="X347" s="116"/>
      <c r="Y347" s="116"/>
      <c r="Z347" s="116"/>
      <c r="AA347" s="116"/>
      <c r="AB347" s="116"/>
      <c r="AC347" s="116"/>
      <c r="AD347" s="116"/>
      <c r="AE347" s="116"/>
      <c r="AF347" s="116"/>
      <c r="AG347" s="116"/>
      <c r="AH347" s="116"/>
      <c r="AI347" s="117"/>
      <c r="AJ347" s="117"/>
      <c r="AK347" s="117"/>
      <c r="AL347" s="118"/>
      <c r="AM347" s="119"/>
      <c r="AN347" s="119"/>
      <c r="AO347" s="119"/>
      <c r="AP347" s="119"/>
      <c r="AQ347" s="4"/>
      <c r="AR347" s="4"/>
      <c r="AS347" s="60"/>
      <c r="AT347" s="60"/>
      <c r="AU347" s="60"/>
    </row>
    <row r="348">
      <c r="A348" s="4"/>
      <c r="B348" s="4"/>
      <c r="C348" s="4"/>
      <c r="D348" s="4"/>
      <c r="E348" s="4"/>
      <c r="F348" s="4"/>
      <c r="G348" s="4"/>
      <c r="H348" s="4"/>
      <c r="I348" s="4"/>
      <c r="J348" s="4"/>
      <c r="K348" s="4"/>
      <c r="L348" s="4"/>
      <c r="M348" s="4"/>
      <c r="N348" s="4"/>
      <c r="O348" s="4"/>
      <c r="P348" s="4"/>
      <c r="Q348" s="4"/>
      <c r="R348" s="4"/>
      <c r="S348" s="4"/>
      <c r="T348" s="4"/>
      <c r="U348" s="4"/>
      <c r="V348" s="4"/>
      <c r="W348" s="4"/>
      <c r="X348" s="116"/>
      <c r="Y348" s="116"/>
      <c r="Z348" s="116"/>
      <c r="AA348" s="116"/>
      <c r="AB348" s="116"/>
      <c r="AC348" s="116"/>
      <c r="AD348" s="116"/>
      <c r="AE348" s="116"/>
      <c r="AF348" s="116"/>
      <c r="AG348" s="116"/>
      <c r="AH348" s="116"/>
      <c r="AI348" s="117"/>
      <c r="AJ348" s="117"/>
      <c r="AK348" s="117"/>
      <c r="AL348" s="118"/>
      <c r="AM348" s="119"/>
      <c r="AN348" s="119"/>
      <c r="AO348" s="119"/>
      <c r="AP348" s="119"/>
      <c r="AQ348" s="4"/>
      <c r="AR348" s="4"/>
      <c r="AS348" s="60"/>
      <c r="AT348" s="60"/>
      <c r="AU348" s="60"/>
    </row>
    <row r="349">
      <c r="A349" s="4"/>
      <c r="B349" s="4"/>
      <c r="C349" s="4"/>
      <c r="D349" s="4"/>
      <c r="E349" s="4"/>
      <c r="F349" s="4"/>
      <c r="G349" s="4"/>
      <c r="H349" s="4"/>
      <c r="I349" s="4"/>
      <c r="J349" s="4"/>
      <c r="K349" s="4"/>
      <c r="L349" s="4"/>
      <c r="M349" s="4"/>
      <c r="N349" s="4"/>
      <c r="O349" s="4"/>
      <c r="P349" s="4"/>
      <c r="Q349" s="4"/>
      <c r="R349" s="4"/>
      <c r="S349" s="4"/>
      <c r="T349" s="4"/>
      <c r="U349" s="4"/>
      <c r="V349" s="4"/>
      <c r="W349" s="4"/>
      <c r="X349" s="116"/>
      <c r="Y349" s="116"/>
      <c r="Z349" s="116"/>
      <c r="AA349" s="116"/>
      <c r="AB349" s="116"/>
      <c r="AC349" s="116"/>
      <c r="AD349" s="116"/>
      <c r="AE349" s="116"/>
      <c r="AF349" s="116"/>
      <c r="AG349" s="116"/>
      <c r="AH349" s="116"/>
      <c r="AI349" s="117"/>
      <c r="AJ349" s="117"/>
      <c r="AK349" s="117"/>
      <c r="AL349" s="118"/>
      <c r="AM349" s="119"/>
      <c r="AN349" s="119"/>
      <c r="AO349" s="119"/>
      <c r="AP349" s="119"/>
      <c r="AQ349" s="4"/>
      <c r="AR349" s="4"/>
      <c r="AS349" s="60"/>
      <c r="AT349" s="60"/>
      <c r="AU349" s="60"/>
    </row>
    <row r="350">
      <c r="A350" s="4"/>
      <c r="B350" s="4"/>
      <c r="C350" s="4"/>
      <c r="D350" s="4"/>
      <c r="E350" s="4"/>
      <c r="F350" s="4"/>
      <c r="G350" s="4"/>
      <c r="H350" s="4"/>
      <c r="I350" s="4"/>
      <c r="J350" s="4"/>
      <c r="K350" s="4"/>
      <c r="L350" s="4"/>
      <c r="M350" s="4"/>
      <c r="N350" s="4"/>
      <c r="O350" s="4"/>
      <c r="P350" s="4"/>
      <c r="Q350" s="4"/>
      <c r="R350" s="4"/>
      <c r="S350" s="4"/>
      <c r="T350" s="4"/>
      <c r="U350" s="4"/>
      <c r="V350" s="4"/>
      <c r="W350" s="4"/>
      <c r="X350" s="116"/>
      <c r="Y350" s="116"/>
      <c r="Z350" s="116"/>
      <c r="AA350" s="116"/>
      <c r="AB350" s="116"/>
      <c r="AC350" s="116"/>
      <c r="AD350" s="116"/>
      <c r="AE350" s="116"/>
      <c r="AF350" s="116"/>
      <c r="AG350" s="116"/>
      <c r="AH350" s="116"/>
      <c r="AI350" s="117"/>
      <c r="AJ350" s="117"/>
      <c r="AK350" s="117"/>
      <c r="AL350" s="118"/>
      <c r="AM350" s="119"/>
      <c r="AN350" s="119"/>
      <c r="AO350" s="119"/>
      <c r="AP350" s="119"/>
      <c r="AQ350" s="4"/>
      <c r="AR350" s="4"/>
      <c r="AS350" s="60"/>
      <c r="AT350" s="60"/>
      <c r="AU350" s="60"/>
    </row>
    <row r="351">
      <c r="A351" s="4"/>
      <c r="B351" s="4"/>
      <c r="C351" s="4"/>
      <c r="D351" s="4"/>
      <c r="E351" s="4"/>
      <c r="F351" s="4"/>
      <c r="G351" s="4"/>
      <c r="H351" s="4"/>
      <c r="I351" s="4"/>
      <c r="J351" s="4"/>
      <c r="K351" s="4"/>
      <c r="L351" s="4"/>
      <c r="M351" s="4"/>
      <c r="N351" s="4"/>
      <c r="O351" s="4"/>
      <c r="P351" s="4"/>
      <c r="Q351" s="4"/>
      <c r="R351" s="4"/>
      <c r="S351" s="4"/>
      <c r="T351" s="4"/>
      <c r="U351" s="4"/>
      <c r="V351" s="4"/>
      <c r="W351" s="4"/>
      <c r="X351" s="116"/>
      <c r="Y351" s="116"/>
      <c r="Z351" s="116"/>
      <c r="AA351" s="116"/>
      <c r="AB351" s="116"/>
      <c r="AC351" s="116"/>
      <c r="AD351" s="116"/>
      <c r="AE351" s="116"/>
      <c r="AF351" s="116"/>
      <c r="AG351" s="116"/>
      <c r="AH351" s="116"/>
      <c r="AI351" s="117"/>
      <c r="AJ351" s="117"/>
      <c r="AK351" s="117"/>
      <c r="AL351" s="118"/>
      <c r="AM351" s="119"/>
      <c r="AN351" s="119"/>
      <c r="AO351" s="119"/>
      <c r="AP351" s="119"/>
      <c r="AQ351" s="4"/>
      <c r="AR351" s="4"/>
      <c r="AS351" s="60"/>
      <c r="AT351" s="60"/>
      <c r="AU351" s="60"/>
    </row>
    <row r="352">
      <c r="A352" s="4"/>
      <c r="B352" s="4"/>
      <c r="C352" s="4"/>
      <c r="D352" s="4"/>
      <c r="E352" s="4"/>
      <c r="F352" s="4"/>
      <c r="G352" s="4"/>
      <c r="H352" s="4"/>
      <c r="I352" s="4"/>
      <c r="J352" s="4"/>
      <c r="K352" s="4"/>
      <c r="L352" s="4"/>
      <c r="M352" s="4"/>
      <c r="N352" s="4"/>
      <c r="O352" s="4"/>
      <c r="P352" s="4"/>
      <c r="Q352" s="4"/>
      <c r="R352" s="4"/>
      <c r="S352" s="4"/>
      <c r="T352" s="4"/>
      <c r="U352" s="4"/>
      <c r="V352" s="4"/>
      <c r="W352" s="4"/>
      <c r="X352" s="116"/>
      <c r="Y352" s="116"/>
      <c r="Z352" s="116"/>
      <c r="AA352" s="116"/>
      <c r="AB352" s="116"/>
      <c r="AC352" s="116"/>
      <c r="AD352" s="116"/>
      <c r="AE352" s="116"/>
      <c r="AF352" s="116"/>
      <c r="AG352" s="116"/>
      <c r="AH352" s="116"/>
      <c r="AI352" s="117"/>
      <c r="AJ352" s="117"/>
      <c r="AK352" s="117"/>
      <c r="AL352" s="118"/>
      <c r="AM352" s="119"/>
      <c r="AN352" s="119"/>
      <c r="AO352" s="119"/>
      <c r="AP352" s="119"/>
      <c r="AQ352" s="4"/>
      <c r="AR352" s="4"/>
      <c r="AS352" s="60"/>
      <c r="AT352" s="60"/>
      <c r="AU352" s="60"/>
    </row>
    <row r="353">
      <c r="A353" s="4"/>
      <c r="B353" s="4"/>
      <c r="C353" s="4"/>
      <c r="D353" s="4"/>
      <c r="E353" s="4"/>
      <c r="F353" s="4"/>
      <c r="G353" s="4"/>
      <c r="H353" s="4"/>
      <c r="I353" s="4"/>
      <c r="J353" s="4"/>
      <c r="K353" s="4"/>
      <c r="L353" s="4"/>
      <c r="M353" s="4"/>
      <c r="N353" s="4"/>
      <c r="O353" s="4"/>
      <c r="P353" s="4"/>
      <c r="Q353" s="4"/>
      <c r="R353" s="4"/>
      <c r="S353" s="4"/>
      <c r="T353" s="4"/>
      <c r="U353" s="4"/>
      <c r="V353" s="4"/>
      <c r="W353" s="4"/>
      <c r="X353" s="116"/>
      <c r="Y353" s="116"/>
      <c r="Z353" s="116"/>
      <c r="AA353" s="116"/>
      <c r="AB353" s="116"/>
      <c r="AC353" s="116"/>
      <c r="AD353" s="116"/>
      <c r="AE353" s="116"/>
      <c r="AF353" s="116"/>
      <c r="AG353" s="116"/>
      <c r="AH353" s="116"/>
      <c r="AI353" s="117"/>
      <c r="AJ353" s="117"/>
      <c r="AK353" s="117"/>
      <c r="AL353" s="118"/>
      <c r="AM353" s="119"/>
      <c r="AN353" s="119"/>
      <c r="AO353" s="119"/>
      <c r="AP353" s="119"/>
      <c r="AQ353" s="4"/>
      <c r="AR353" s="4"/>
      <c r="AS353" s="60"/>
      <c r="AT353" s="60"/>
      <c r="AU353" s="60"/>
    </row>
    <row r="354">
      <c r="A354" s="4"/>
      <c r="B354" s="4"/>
      <c r="C354" s="4"/>
      <c r="D354" s="4"/>
      <c r="E354" s="4"/>
      <c r="F354" s="4"/>
      <c r="G354" s="4"/>
      <c r="H354" s="4"/>
      <c r="I354" s="4"/>
      <c r="J354" s="4"/>
      <c r="K354" s="4"/>
      <c r="L354" s="4"/>
      <c r="M354" s="4"/>
      <c r="N354" s="4"/>
      <c r="O354" s="4"/>
      <c r="P354" s="4"/>
      <c r="Q354" s="4"/>
      <c r="R354" s="4"/>
      <c r="S354" s="4"/>
      <c r="T354" s="4"/>
      <c r="U354" s="4"/>
      <c r="V354" s="4"/>
      <c r="W354" s="4"/>
      <c r="X354" s="116"/>
      <c r="Y354" s="116"/>
      <c r="Z354" s="116"/>
      <c r="AA354" s="116"/>
      <c r="AB354" s="116"/>
      <c r="AC354" s="116"/>
      <c r="AD354" s="116"/>
      <c r="AE354" s="116"/>
      <c r="AF354" s="116"/>
      <c r="AG354" s="116"/>
      <c r="AH354" s="116"/>
      <c r="AI354" s="117"/>
      <c r="AJ354" s="117"/>
      <c r="AK354" s="117"/>
      <c r="AL354" s="118"/>
      <c r="AM354" s="119"/>
      <c r="AN354" s="119"/>
      <c r="AO354" s="119"/>
      <c r="AP354" s="119"/>
      <c r="AQ354" s="4"/>
      <c r="AR354" s="4"/>
      <c r="AS354" s="60"/>
      <c r="AT354" s="60"/>
      <c r="AU354" s="60"/>
    </row>
    <row r="355">
      <c r="A355" s="4"/>
      <c r="B355" s="4"/>
      <c r="C355" s="4"/>
      <c r="D355" s="4"/>
      <c r="E355" s="4"/>
      <c r="F355" s="4"/>
      <c r="G355" s="4"/>
      <c r="H355" s="4"/>
      <c r="I355" s="4"/>
      <c r="J355" s="4"/>
      <c r="K355" s="4"/>
      <c r="L355" s="4"/>
      <c r="M355" s="4"/>
      <c r="N355" s="4"/>
      <c r="O355" s="4"/>
      <c r="P355" s="4"/>
      <c r="Q355" s="4"/>
      <c r="R355" s="4"/>
      <c r="S355" s="4"/>
      <c r="T355" s="4"/>
      <c r="U355" s="4"/>
      <c r="V355" s="4"/>
      <c r="W355" s="4"/>
      <c r="X355" s="116"/>
      <c r="Y355" s="116"/>
      <c r="Z355" s="116"/>
      <c r="AA355" s="116"/>
      <c r="AB355" s="116"/>
      <c r="AC355" s="116"/>
      <c r="AD355" s="116"/>
      <c r="AE355" s="116"/>
      <c r="AF355" s="116"/>
      <c r="AG355" s="116"/>
      <c r="AH355" s="116"/>
      <c r="AI355" s="117"/>
      <c r="AJ355" s="117"/>
      <c r="AK355" s="117"/>
      <c r="AL355" s="118"/>
      <c r="AM355" s="119"/>
      <c r="AN355" s="119"/>
      <c r="AO355" s="119"/>
      <c r="AP355" s="119"/>
      <c r="AQ355" s="4"/>
      <c r="AR355" s="4"/>
      <c r="AS355" s="60"/>
      <c r="AT355" s="60"/>
      <c r="AU355" s="60"/>
    </row>
    <row r="356">
      <c r="A356" s="4"/>
      <c r="B356" s="4"/>
      <c r="C356" s="4"/>
      <c r="D356" s="4"/>
      <c r="E356" s="4"/>
      <c r="F356" s="4"/>
      <c r="G356" s="4"/>
      <c r="H356" s="4"/>
      <c r="I356" s="4"/>
      <c r="J356" s="4"/>
      <c r="K356" s="4"/>
      <c r="L356" s="4"/>
      <c r="M356" s="4"/>
      <c r="N356" s="4"/>
      <c r="O356" s="4"/>
      <c r="P356" s="4"/>
      <c r="Q356" s="4"/>
      <c r="R356" s="4"/>
      <c r="S356" s="4"/>
      <c r="T356" s="4"/>
      <c r="U356" s="4"/>
      <c r="V356" s="4"/>
      <c r="W356" s="4"/>
      <c r="X356" s="116"/>
      <c r="Y356" s="116"/>
      <c r="Z356" s="116"/>
      <c r="AA356" s="116"/>
      <c r="AB356" s="116"/>
      <c r="AC356" s="116"/>
      <c r="AD356" s="116"/>
      <c r="AE356" s="116"/>
      <c r="AF356" s="116"/>
      <c r="AG356" s="116"/>
      <c r="AH356" s="116"/>
      <c r="AI356" s="117"/>
      <c r="AJ356" s="117"/>
      <c r="AK356" s="117"/>
      <c r="AL356" s="118"/>
      <c r="AM356" s="119"/>
      <c r="AN356" s="119"/>
      <c r="AO356" s="119"/>
      <c r="AP356" s="119"/>
      <c r="AQ356" s="4"/>
      <c r="AR356" s="4"/>
      <c r="AS356" s="60"/>
      <c r="AT356" s="60"/>
      <c r="AU356" s="60"/>
    </row>
    <row r="357">
      <c r="A357" s="4"/>
      <c r="B357" s="4"/>
      <c r="C357" s="4"/>
      <c r="D357" s="4"/>
      <c r="E357" s="4"/>
      <c r="F357" s="4"/>
      <c r="G357" s="4"/>
      <c r="H357" s="4"/>
      <c r="I357" s="4"/>
      <c r="J357" s="4"/>
      <c r="K357" s="4"/>
      <c r="L357" s="4"/>
      <c r="M357" s="4"/>
      <c r="N357" s="4"/>
      <c r="O357" s="4"/>
      <c r="P357" s="4"/>
      <c r="Q357" s="4"/>
      <c r="R357" s="4"/>
      <c r="S357" s="4"/>
      <c r="T357" s="4"/>
      <c r="U357" s="4"/>
      <c r="V357" s="4"/>
      <c r="W357" s="4"/>
      <c r="X357" s="116"/>
      <c r="Y357" s="116"/>
      <c r="Z357" s="116"/>
      <c r="AA357" s="116"/>
      <c r="AB357" s="116"/>
      <c r="AC357" s="116"/>
      <c r="AD357" s="116"/>
      <c r="AE357" s="116"/>
      <c r="AF357" s="116"/>
      <c r="AG357" s="116"/>
      <c r="AH357" s="116"/>
      <c r="AI357" s="117"/>
      <c r="AJ357" s="117"/>
      <c r="AK357" s="117"/>
      <c r="AL357" s="118"/>
      <c r="AM357" s="119"/>
      <c r="AN357" s="119"/>
      <c r="AO357" s="119"/>
      <c r="AP357" s="119"/>
      <c r="AQ357" s="4"/>
      <c r="AR357" s="4"/>
      <c r="AS357" s="60"/>
      <c r="AT357" s="60"/>
      <c r="AU357" s="60"/>
    </row>
    <row r="358">
      <c r="A358" s="4"/>
      <c r="B358" s="4"/>
      <c r="C358" s="4"/>
      <c r="D358" s="4"/>
      <c r="E358" s="4"/>
      <c r="F358" s="4"/>
      <c r="G358" s="4"/>
      <c r="H358" s="4"/>
      <c r="I358" s="4"/>
      <c r="J358" s="4"/>
      <c r="K358" s="4"/>
      <c r="L358" s="4"/>
      <c r="M358" s="4"/>
      <c r="N358" s="4"/>
      <c r="O358" s="4"/>
      <c r="P358" s="4"/>
      <c r="Q358" s="4"/>
      <c r="R358" s="4"/>
      <c r="S358" s="4"/>
      <c r="T358" s="4"/>
      <c r="U358" s="4"/>
      <c r="V358" s="4"/>
      <c r="W358" s="4"/>
      <c r="X358" s="116"/>
      <c r="Y358" s="116"/>
      <c r="Z358" s="116"/>
      <c r="AA358" s="116"/>
      <c r="AB358" s="116"/>
      <c r="AC358" s="116"/>
      <c r="AD358" s="116"/>
      <c r="AE358" s="116"/>
      <c r="AF358" s="116"/>
      <c r="AG358" s="116"/>
      <c r="AH358" s="116"/>
      <c r="AI358" s="117"/>
      <c r="AJ358" s="117"/>
      <c r="AK358" s="117"/>
      <c r="AL358" s="118"/>
      <c r="AM358" s="119"/>
      <c r="AN358" s="119"/>
      <c r="AO358" s="119"/>
      <c r="AP358" s="119"/>
      <c r="AQ358" s="4"/>
      <c r="AR358" s="4"/>
      <c r="AS358" s="60"/>
      <c r="AT358" s="60"/>
      <c r="AU358" s="60"/>
    </row>
    <row r="359">
      <c r="A359" s="4"/>
      <c r="B359" s="4"/>
      <c r="C359" s="4"/>
      <c r="D359" s="4"/>
      <c r="E359" s="4"/>
      <c r="F359" s="4"/>
      <c r="G359" s="4"/>
      <c r="H359" s="4"/>
      <c r="I359" s="4"/>
      <c r="J359" s="4"/>
      <c r="K359" s="4"/>
      <c r="L359" s="4"/>
      <c r="M359" s="4"/>
      <c r="N359" s="4"/>
      <c r="O359" s="4"/>
      <c r="P359" s="4"/>
      <c r="Q359" s="4"/>
      <c r="R359" s="4"/>
      <c r="S359" s="4"/>
      <c r="T359" s="4"/>
      <c r="U359" s="4"/>
      <c r="V359" s="4"/>
      <c r="W359" s="4"/>
      <c r="X359" s="116"/>
      <c r="Y359" s="116"/>
      <c r="Z359" s="116"/>
      <c r="AA359" s="116"/>
      <c r="AB359" s="116"/>
      <c r="AC359" s="116"/>
      <c r="AD359" s="116"/>
      <c r="AE359" s="116"/>
      <c r="AF359" s="116"/>
      <c r="AG359" s="116"/>
      <c r="AH359" s="116"/>
      <c r="AI359" s="117"/>
      <c r="AJ359" s="117"/>
      <c r="AK359" s="117"/>
      <c r="AL359" s="118"/>
      <c r="AM359" s="119"/>
      <c r="AN359" s="119"/>
      <c r="AO359" s="119"/>
      <c r="AP359" s="119"/>
      <c r="AQ359" s="4"/>
      <c r="AR359" s="4"/>
      <c r="AS359" s="60"/>
      <c r="AT359" s="60"/>
      <c r="AU359" s="60"/>
    </row>
    <row r="360">
      <c r="A360" s="4"/>
      <c r="B360" s="4"/>
      <c r="C360" s="4"/>
      <c r="D360" s="4"/>
      <c r="E360" s="4"/>
      <c r="F360" s="4"/>
      <c r="G360" s="4"/>
      <c r="H360" s="4"/>
      <c r="I360" s="4"/>
      <c r="J360" s="4"/>
      <c r="K360" s="4"/>
      <c r="L360" s="4"/>
      <c r="M360" s="4"/>
      <c r="N360" s="4"/>
      <c r="O360" s="4"/>
      <c r="P360" s="4"/>
      <c r="Q360" s="4"/>
      <c r="R360" s="4"/>
      <c r="S360" s="4"/>
      <c r="T360" s="4"/>
      <c r="U360" s="4"/>
      <c r="V360" s="4"/>
      <c r="W360" s="4"/>
      <c r="X360" s="116"/>
      <c r="Y360" s="116"/>
      <c r="Z360" s="116"/>
      <c r="AA360" s="116"/>
      <c r="AB360" s="116"/>
      <c r="AC360" s="116"/>
      <c r="AD360" s="116"/>
      <c r="AE360" s="116"/>
      <c r="AF360" s="116"/>
      <c r="AG360" s="116"/>
      <c r="AH360" s="116"/>
      <c r="AI360" s="117"/>
      <c r="AJ360" s="117"/>
      <c r="AK360" s="117"/>
      <c r="AL360" s="118"/>
      <c r="AM360" s="119"/>
      <c r="AN360" s="119"/>
      <c r="AO360" s="119"/>
      <c r="AP360" s="119"/>
      <c r="AQ360" s="4"/>
      <c r="AR360" s="4"/>
      <c r="AS360" s="60"/>
      <c r="AT360" s="60"/>
      <c r="AU360" s="60"/>
    </row>
    <row r="361">
      <c r="A361" s="4"/>
      <c r="B361" s="4"/>
      <c r="C361" s="4"/>
      <c r="D361" s="4"/>
      <c r="E361" s="4"/>
      <c r="F361" s="4"/>
      <c r="G361" s="4"/>
      <c r="H361" s="4"/>
      <c r="I361" s="4"/>
      <c r="J361" s="4"/>
      <c r="K361" s="4"/>
      <c r="L361" s="4"/>
      <c r="M361" s="4"/>
      <c r="N361" s="4"/>
      <c r="O361" s="4"/>
      <c r="P361" s="4"/>
      <c r="Q361" s="4"/>
      <c r="R361" s="4"/>
      <c r="S361" s="4"/>
      <c r="T361" s="4"/>
      <c r="U361" s="4"/>
      <c r="V361" s="4"/>
      <c r="W361" s="4"/>
      <c r="X361" s="116"/>
      <c r="Y361" s="116"/>
      <c r="Z361" s="116"/>
      <c r="AA361" s="116"/>
      <c r="AB361" s="116"/>
      <c r="AC361" s="116"/>
      <c r="AD361" s="116"/>
      <c r="AE361" s="116"/>
      <c r="AF361" s="116"/>
      <c r="AG361" s="116"/>
      <c r="AH361" s="116"/>
      <c r="AI361" s="117"/>
      <c r="AJ361" s="117"/>
      <c r="AK361" s="117"/>
      <c r="AL361" s="118"/>
      <c r="AM361" s="119"/>
      <c r="AN361" s="119"/>
      <c r="AO361" s="119"/>
      <c r="AP361" s="119"/>
      <c r="AQ361" s="4"/>
      <c r="AR361" s="4"/>
      <c r="AS361" s="60"/>
      <c r="AT361" s="60"/>
      <c r="AU361" s="60"/>
    </row>
    <row r="362">
      <c r="A362" s="4"/>
      <c r="B362" s="4"/>
      <c r="C362" s="4"/>
      <c r="D362" s="4"/>
      <c r="E362" s="4"/>
      <c r="F362" s="4"/>
      <c r="G362" s="4"/>
      <c r="H362" s="4"/>
      <c r="I362" s="4"/>
      <c r="J362" s="4"/>
      <c r="K362" s="4"/>
      <c r="L362" s="4"/>
      <c r="M362" s="4"/>
      <c r="N362" s="4"/>
      <c r="O362" s="4"/>
      <c r="P362" s="4"/>
      <c r="Q362" s="4"/>
      <c r="R362" s="4"/>
      <c r="S362" s="4"/>
      <c r="T362" s="4"/>
      <c r="U362" s="4"/>
      <c r="V362" s="4"/>
      <c r="W362" s="4"/>
      <c r="X362" s="116"/>
      <c r="Y362" s="116"/>
      <c r="Z362" s="116"/>
      <c r="AA362" s="116"/>
      <c r="AB362" s="116"/>
      <c r="AC362" s="116"/>
      <c r="AD362" s="116"/>
      <c r="AE362" s="116"/>
      <c r="AF362" s="116"/>
      <c r="AG362" s="116"/>
      <c r="AH362" s="116"/>
      <c r="AI362" s="117"/>
      <c r="AJ362" s="117"/>
      <c r="AK362" s="117"/>
      <c r="AL362" s="118"/>
      <c r="AM362" s="119"/>
      <c r="AN362" s="119"/>
      <c r="AO362" s="119"/>
      <c r="AP362" s="119"/>
      <c r="AQ362" s="4"/>
      <c r="AR362" s="4"/>
      <c r="AS362" s="60"/>
      <c r="AT362" s="60"/>
      <c r="AU362" s="60"/>
    </row>
    <row r="363">
      <c r="A363" s="4"/>
      <c r="B363" s="4"/>
      <c r="C363" s="4"/>
      <c r="D363" s="4"/>
      <c r="E363" s="4"/>
      <c r="F363" s="4"/>
      <c r="G363" s="4"/>
      <c r="H363" s="4"/>
      <c r="I363" s="4"/>
      <c r="J363" s="4"/>
      <c r="K363" s="4"/>
      <c r="L363" s="4"/>
      <c r="M363" s="4"/>
      <c r="N363" s="4"/>
      <c r="O363" s="4"/>
      <c r="P363" s="4"/>
      <c r="Q363" s="4"/>
      <c r="R363" s="4"/>
      <c r="S363" s="4"/>
      <c r="T363" s="4"/>
      <c r="U363" s="4"/>
      <c r="V363" s="4"/>
      <c r="W363" s="4"/>
      <c r="X363" s="116"/>
      <c r="Y363" s="116"/>
      <c r="Z363" s="116"/>
      <c r="AA363" s="116"/>
      <c r="AB363" s="116"/>
      <c r="AC363" s="116"/>
      <c r="AD363" s="116"/>
      <c r="AE363" s="116"/>
      <c r="AF363" s="116"/>
      <c r="AG363" s="116"/>
      <c r="AH363" s="116"/>
      <c r="AI363" s="117"/>
      <c r="AJ363" s="117"/>
      <c r="AK363" s="117"/>
      <c r="AL363" s="118"/>
      <c r="AM363" s="119"/>
      <c r="AN363" s="119"/>
      <c r="AO363" s="119"/>
      <c r="AP363" s="119"/>
      <c r="AQ363" s="4"/>
      <c r="AR363" s="4"/>
      <c r="AS363" s="60"/>
      <c r="AT363" s="60"/>
      <c r="AU363" s="60"/>
    </row>
    <row r="364">
      <c r="A364" s="4"/>
      <c r="B364" s="4"/>
      <c r="C364" s="4"/>
      <c r="D364" s="4"/>
      <c r="E364" s="4"/>
      <c r="F364" s="4"/>
      <c r="G364" s="4"/>
      <c r="H364" s="4"/>
      <c r="I364" s="4"/>
      <c r="J364" s="4"/>
      <c r="K364" s="4"/>
      <c r="L364" s="4"/>
      <c r="M364" s="4"/>
      <c r="N364" s="4"/>
      <c r="O364" s="4"/>
      <c r="P364" s="4"/>
      <c r="Q364" s="4"/>
      <c r="R364" s="4"/>
      <c r="S364" s="4"/>
      <c r="T364" s="4"/>
      <c r="U364" s="4"/>
      <c r="V364" s="4"/>
      <c r="W364" s="4"/>
      <c r="X364" s="116"/>
      <c r="Y364" s="116"/>
      <c r="Z364" s="116"/>
      <c r="AA364" s="116"/>
      <c r="AB364" s="116"/>
      <c r="AC364" s="116"/>
      <c r="AD364" s="116"/>
      <c r="AE364" s="116"/>
      <c r="AF364" s="116"/>
      <c r="AG364" s="116"/>
      <c r="AH364" s="116"/>
      <c r="AI364" s="117"/>
      <c r="AJ364" s="117"/>
      <c r="AK364" s="117"/>
      <c r="AL364" s="118"/>
      <c r="AM364" s="119"/>
      <c r="AN364" s="119"/>
      <c r="AO364" s="119"/>
      <c r="AP364" s="119"/>
      <c r="AQ364" s="4"/>
      <c r="AR364" s="4"/>
      <c r="AS364" s="60"/>
      <c r="AT364" s="60"/>
      <c r="AU364" s="60"/>
    </row>
    <row r="365">
      <c r="A365" s="4"/>
      <c r="B365" s="4"/>
      <c r="C365" s="4"/>
      <c r="D365" s="4"/>
      <c r="E365" s="4"/>
      <c r="F365" s="4"/>
      <c r="G365" s="4"/>
      <c r="H365" s="4"/>
      <c r="I365" s="4"/>
      <c r="J365" s="4"/>
      <c r="K365" s="4"/>
      <c r="L365" s="4"/>
      <c r="M365" s="4"/>
      <c r="N365" s="4"/>
      <c r="O365" s="4"/>
      <c r="P365" s="4"/>
      <c r="Q365" s="4"/>
      <c r="R365" s="4"/>
      <c r="S365" s="4"/>
      <c r="T365" s="4"/>
      <c r="U365" s="4"/>
      <c r="V365" s="4"/>
      <c r="W365" s="4"/>
      <c r="X365" s="116"/>
      <c r="Y365" s="116"/>
      <c r="Z365" s="116"/>
      <c r="AA365" s="116"/>
      <c r="AB365" s="116"/>
      <c r="AC365" s="116"/>
      <c r="AD365" s="116"/>
      <c r="AE365" s="116"/>
      <c r="AF365" s="116"/>
      <c r="AG365" s="116"/>
      <c r="AH365" s="116"/>
      <c r="AI365" s="117"/>
      <c r="AJ365" s="117"/>
      <c r="AK365" s="117"/>
      <c r="AL365" s="118"/>
      <c r="AM365" s="119"/>
      <c r="AN365" s="119"/>
      <c r="AO365" s="119"/>
      <c r="AP365" s="119"/>
      <c r="AQ365" s="4"/>
      <c r="AR365" s="4"/>
      <c r="AS365" s="60"/>
      <c r="AT365" s="60"/>
      <c r="AU365" s="60"/>
    </row>
    <row r="366">
      <c r="A366" s="4"/>
      <c r="B366" s="4"/>
      <c r="C366" s="4"/>
      <c r="D366" s="4"/>
      <c r="E366" s="4"/>
      <c r="F366" s="4"/>
      <c r="G366" s="4"/>
      <c r="H366" s="4"/>
      <c r="I366" s="4"/>
      <c r="J366" s="4"/>
      <c r="K366" s="4"/>
      <c r="L366" s="4"/>
      <c r="M366" s="4"/>
      <c r="N366" s="4"/>
      <c r="O366" s="4"/>
      <c r="P366" s="4"/>
      <c r="Q366" s="4"/>
      <c r="R366" s="4"/>
      <c r="S366" s="4"/>
      <c r="T366" s="4"/>
      <c r="U366" s="4"/>
      <c r="V366" s="4"/>
      <c r="W366" s="4"/>
      <c r="X366" s="116"/>
      <c r="Y366" s="116"/>
      <c r="Z366" s="116"/>
      <c r="AA366" s="116"/>
      <c r="AB366" s="116"/>
      <c r="AC366" s="116"/>
      <c r="AD366" s="116"/>
      <c r="AE366" s="116"/>
      <c r="AF366" s="116"/>
      <c r="AG366" s="116"/>
      <c r="AH366" s="116"/>
      <c r="AI366" s="117"/>
      <c r="AJ366" s="117"/>
      <c r="AK366" s="117"/>
      <c r="AL366" s="118"/>
      <c r="AM366" s="119"/>
      <c r="AN366" s="119"/>
      <c r="AO366" s="119"/>
      <c r="AP366" s="119"/>
      <c r="AQ366" s="4"/>
      <c r="AR366" s="4"/>
      <c r="AS366" s="60"/>
      <c r="AT366" s="60"/>
      <c r="AU366" s="60"/>
    </row>
    <row r="367">
      <c r="A367" s="4"/>
      <c r="B367" s="4"/>
      <c r="C367" s="4"/>
      <c r="D367" s="4"/>
      <c r="E367" s="4"/>
      <c r="F367" s="4"/>
      <c r="G367" s="4"/>
      <c r="H367" s="4"/>
      <c r="I367" s="4"/>
      <c r="J367" s="4"/>
      <c r="K367" s="4"/>
      <c r="L367" s="4"/>
      <c r="M367" s="4"/>
      <c r="N367" s="4"/>
      <c r="O367" s="4"/>
      <c r="P367" s="4"/>
      <c r="Q367" s="4"/>
      <c r="R367" s="4"/>
      <c r="S367" s="4"/>
      <c r="T367" s="4"/>
      <c r="U367" s="4"/>
      <c r="V367" s="4"/>
      <c r="W367" s="4"/>
      <c r="X367" s="116"/>
      <c r="Y367" s="116"/>
      <c r="Z367" s="116"/>
      <c r="AA367" s="116"/>
      <c r="AB367" s="116"/>
      <c r="AC367" s="116"/>
      <c r="AD367" s="116"/>
      <c r="AE367" s="116"/>
      <c r="AF367" s="116"/>
      <c r="AG367" s="116"/>
      <c r="AH367" s="116"/>
      <c r="AI367" s="117"/>
      <c r="AJ367" s="117"/>
      <c r="AK367" s="117"/>
      <c r="AL367" s="118"/>
      <c r="AM367" s="119"/>
      <c r="AN367" s="119"/>
      <c r="AO367" s="119"/>
      <c r="AP367" s="119"/>
      <c r="AQ367" s="4"/>
      <c r="AR367" s="4"/>
      <c r="AS367" s="60"/>
      <c r="AT367" s="60"/>
      <c r="AU367" s="60"/>
    </row>
    <row r="368">
      <c r="A368" s="4"/>
      <c r="B368" s="4"/>
      <c r="C368" s="4"/>
      <c r="D368" s="4"/>
      <c r="E368" s="4"/>
      <c r="F368" s="4"/>
      <c r="G368" s="4"/>
      <c r="H368" s="4"/>
      <c r="I368" s="4"/>
      <c r="J368" s="4"/>
      <c r="K368" s="4"/>
      <c r="L368" s="4"/>
      <c r="M368" s="4"/>
      <c r="N368" s="4"/>
      <c r="O368" s="4"/>
      <c r="P368" s="4"/>
      <c r="Q368" s="4"/>
      <c r="R368" s="4"/>
      <c r="S368" s="4"/>
      <c r="T368" s="4"/>
      <c r="U368" s="4"/>
      <c r="V368" s="4"/>
      <c r="W368" s="4"/>
      <c r="X368" s="116"/>
      <c r="Y368" s="116"/>
      <c r="Z368" s="116"/>
      <c r="AA368" s="116"/>
      <c r="AB368" s="116"/>
      <c r="AC368" s="116"/>
      <c r="AD368" s="116"/>
      <c r="AE368" s="116"/>
      <c r="AF368" s="116"/>
      <c r="AG368" s="116"/>
      <c r="AH368" s="116"/>
      <c r="AI368" s="117"/>
      <c r="AJ368" s="117"/>
      <c r="AK368" s="117"/>
      <c r="AL368" s="118"/>
      <c r="AM368" s="119"/>
      <c r="AN368" s="119"/>
      <c r="AO368" s="119"/>
      <c r="AP368" s="119"/>
      <c r="AQ368" s="4"/>
      <c r="AR368" s="4"/>
      <c r="AS368" s="60"/>
      <c r="AT368" s="60"/>
      <c r="AU368" s="60"/>
    </row>
    <row r="369">
      <c r="A369" s="4"/>
      <c r="B369" s="4"/>
      <c r="C369" s="4"/>
      <c r="D369" s="4"/>
      <c r="E369" s="4"/>
      <c r="F369" s="4"/>
      <c r="G369" s="4"/>
      <c r="H369" s="4"/>
      <c r="I369" s="4"/>
      <c r="J369" s="4"/>
      <c r="K369" s="4"/>
      <c r="L369" s="4"/>
      <c r="M369" s="4"/>
      <c r="N369" s="4"/>
      <c r="O369" s="4"/>
      <c r="P369" s="4"/>
      <c r="Q369" s="4"/>
      <c r="R369" s="4"/>
      <c r="S369" s="4"/>
      <c r="T369" s="4"/>
      <c r="U369" s="4"/>
      <c r="V369" s="4"/>
      <c r="W369" s="4"/>
      <c r="X369" s="116"/>
      <c r="Y369" s="116"/>
      <c r="Z369" s="116"/>
      <c r="AA369" s="116"/>
      <c r="AB369" s="116"/>
      <c r="AC369" s="116"/>
      <c r="AD369" s="116"/>
      <c r="AE369" s="116"/>
      <c r="AF369" s="116"/>
      <c r="AG369" s="116"/>
      <c r="AH369" s="116"/>
      <c r="AI369" s="117"/>
      <c r="AJ369" s="117"/>
      <c r="AK369" s="117"/>
      <c r="AL369" s="118"/>
      <c r="AM369" s="119"/>
      <c r="AN369" s="119"/>
      <c r="AO369" s="119"/>
      <c r="AP369" s="119"/>
      <c r="AQ369" s="4"/>
      <c r="AR369" s="4"/>
      <c r="AS369" s="60"/>
      <c r="AT369" s="60"/>
      <c r="AU369" s="60"/>
    </row>
    <row r="370">
      <c r="A370" s="4"/>
      <c r="B370" s="4"/>
      <c r="C370" s="4"/>
      <c r="D370" s="4"/>
      <c r="E370" s="4"/>
      <c r="F370" s="4"/>
      <c r="G370" s="4"/>
      <c r="H370" s="4"/>
      <c r="I370" s="4"/>
      <c r="J370" s="4"/>
      <c r="K370" s="4"/>
      <c r="L370" s="4"/>
      <c r="M370" s="4"/>
      <c r="N370" s="4"/>
      <c r="O370" s="4"/>
      <c r="P370" s="4"/>
      <c r="Q370" s="4"/>
      <c r="R370" s="4"/>
      <c r="S370" s="4"/>
      <c r="T370" s="4"/>
      <c r="U370" s="4"/>
      <c r="V370" s="4"/>
      <c r="W370" s="4"/>
      <c r="X370" s="116"/>
      <c r="Y370" s="116"/>
      <c r="Z370" s="116"/>
      <c r="AA370" s="116"/>
      <c r="AB370" s="116"/>
      <c r="AC370" s="116"/>
      <c r="AD370" s="116"/>
      <c r="AE370" s="116"/>
      <c r="AF370" s="116"/>
      <c r="AG370" s="116"/>
      <c r="AH370" s="116"/>
      <c r="AI370" s="117"/>
      <c r="AJ370" s="117"/>
      <c r="AK370" s="117"/>
      <c r="AL370" s="118"/>
      <c r="AM370" s="119"/>
      <c r="AN370" s="119"/>
      <c r="AO370" s="119"/>
      <c r="AP370" s="119"/>
      <c r="AQ370" s="4"/>
      <c r="AR370" s="4"/>
      <c r="AS370" s="60"/>
      <c r="AT370" s="60"/>
      <c r="AU370" s="60"/>
    </row>
    <row r="371">
      <c r="A371" s="4"/>
      <c r="B371" s="4"/>
      <c r="C371" s="4"/>
      <c r="D371" s="4"/>
      <c r="E371" s="4"/>
      <c r="F371" s="4"/>
      <c r="G371" s="4"/>
      <c r="H371" s="4"/>
      <c r="I371" s="4"/>
      <c r="J371" s="4"/>
      <c r="K371" s="4"/>
      <c r="L371" s="4"/>
      <c r="M371" s="4"/>
      <c r="N371" s="4"/>
      <c r="O371" s="4"/>
      <c r="P371" s="4"/>
      <c r="Q371" s="4"/>
      <c r="R371" s="4"/>
      <c r="S371" s="4"/>
      <c r="T371" s="4"/>
      <c r="U371" s="4"/>
      <c r="V371" s="4"/>
      <c r="W371" s="4"/>
      <c r="X371" s="116"/>
      <c r="Y371" s="116"/>
      <c r="Z371" s="116"/>
      <c r="AA371" s="116"/>
      <c r="AB371" s="116"/>
      <c r="AC371" s="116"/>
      <c r="AD371" s="116"/>
      <c r="AE371" s="116"/>
      <c r="AF371" s="116"/>
      <c r="AG371" s="116"/>
      <c r="AH371" s="116"/>
      <c r="AI371" s="117"/>
      <c r="AJ371" s="117"/>
      <c r="AK371" s="117"/>
      <c r="AL371" s="118"/>
      <c r="AM371" s="119"/>
      <c r="AN371" s="119"/>
      <c r="AO371" s="119"/>
      <c r="AP371" s="119"/>
      <c r="AQ371" s="4"/>
      <c r="AR371" s="4"/>
      <c r="AS371" s="60"/>
      <c r="AT371" s="60"/>
      <c r="AU371" s="60"/>
    </row>
    <row r="372">
      <c r="A372" s="4"/>
      <c r="B372" s="4"/>
      <c r="C372" s="4"/>
      <c r="D372" s="4"/>
      <c r="E372" s="4"/>
      <c r="F372" s="4"/>
      <c r="G372" s="4"/>
      <c r="H372" s="4"/>
      <c r="I372" s="4"/>
      <c r="J372" s="4"/>
      <c r="K372" s="4"/>
      <c r="L372" s="4"/>
      <c r="M372" s="4"/>
      <c r="N372" s="4"/>
      <c r="O372" s="4"/>
      <c r="P372" s="4"/>
      <c r="Q372" s="4"/>
      <c r="R372" s="4"/>
      <c r="S372" s="4"/>
      <c r="T372" s="4"/>
      <c r="U372" s="4"/>
      <c r="V372" s="4"/>
      <c r="W372" s="4"/>
      <c r="X372" s="116"/>
      <c r="Y372" s="116"/>
      <c r="Z372" s="116"/>
      <c r="AA372" s="116"/>
      <c r="AB372" s="116"/>
      <c r="AC372" s="116"/>
      <c r="AD372" s="116"/>
      <c r="AE372" s="116"/>
      <c r="AF372" s="116"/>
      <c r="AG372" s="116"/>
      <c r="AH372" s="116"/>
      <c r="AI372" s="117"/>
      <c r="AJ372" s="117"/>
      <c r="AK372" s="117"/>
      <c r="AL372" s="118"/>
      <c r="AM372" s="119"/>
      <c r="AN372" s="119"/>
      <c r="AO372" s="119"/>
      <c r="AP372" s="119"/>
      <c r="AQ372" s="4"/>
      <c r="AR372" s="4"/>
      <c r="AS372" s="60"/>
      <c r="AT372" s="60"/>
      <c r="AU372" s="60"/>
    </row>
    <row r="373">
      <c r="A373" s="4"/>
      <c r="B373" s="4"/>
      <c r="C373" s="4"/>
      <c r="D373" s="4"/>
      <c r="E373" s="4"/>
      <c r="F373" s="4"/>
      <c r="G373" s="4"/>
      <c r="H373" s="4"/>
      <c r="I373" s="4"/>
      <c r="J373" s="4"/>
      <c r="K373" s="4"/>
      <c r="L373" s="4"/>
      <c r="M373" s="4"/>
      <c r="N373" s="4"/>
      <c r="O373" s="4"/>
      <c r="P373" s="4"/>
      <c r="Q373" s="4"/>
      <c r="R373" s="4"/>
      <c r="S373" s="4"/>
      <c r="T373" s="4"/>
      <c r="U373" s="4"/>
      <c r="V373" s="4"/>
      <c r="W373" s="4"/>
      <c r="X373" s="116"/>
      <c r="Y373" s="116"/>
      <c r="Z373" s="116"/>
      <c r="AA373" s="116"/>
      <c r="AB373" s="116"/>
      <c r="AC373" s="116"/>
      <c r="AD373" s="116"/>
      <c r="AE373" s="116"/>
      <c r="AF373" s="116"/>
      <c r="AG373" s="116"/>
      <c r="AH373" s="116"/>
      <c r="AI373" s="117"/>
      <c r="AJ373" s="117"/>
      <c r="AK373" s="117"/>
      <c r="AL373" s="118"/>
      <c r="AM373" s="119"/>
      <c r="AN373" s="119"/>
      <c r="AO373" s="119"/>
      <c r="AP373" s="119"/>
      <c r="AQ373" s="4"/>
      <c r="AR373" s="4"/>
      <c r="AS373" s="60"/>
      <c r="AT373" s="60"/>
      <c r="AU373" s="60"/>
    </row>
    <row r="374">
      <c r="A374" s="4"/>
      <c r="B374" s="4"/>
      <c r="C374" s="4"/>
      <c r="D374" s="4"/>
      <c r="E374" s="4"/>
      <c r="F374" s="4"/>
      <c r="G374" s="4"/>
      <c r="H374" s="4"/>
      <c r="I374" s="4"/>
      <c r="J374" s="4"/>
      <c r="K374" s="4"/>
      <c r="L374" s="4"/>
      <c r="M374" s="4"/>
      <c r="N374" s="4"/>
      <c r="O374" s="4"/>
      <c r="P374" s="4"/>
      <c r="Q374" s="4"/>
      <c r="R374" s="4"/>
      <c r="S374" s="4"/>
      <c r="T374" s="4"/>
      <c r="U374" s="4"/>
      <c r="V374" s="4"/>
      <c r="W374" s="4"/>
      <c r="X374" s="116"/>
      <c r="Y374" s="116"/>
      <c r="Z374" s="116"/>
      <c r="AA374" s="116"/>
      <c r="AB374" s="116"/>
      <c r="AC374" s="116"/>
      <c r="AD374" s="116"/>
      <c r="AE374" s="116"/>
      <c r="AF374" s="116"/>
      <c r="AG374" s="116"/>
      <c r="AH374" s="116"/>
      <c r="AI374" s="117"/>
      <c r="AJ374" s="117"/>
      <c r="AK374" s="117"/>
      <c r="AL374" s="118"/>
      <c r="AM374" s="119"/>
      <c r="AN374" s="119"/>
      <c r="AO374" s="119"/>
      <c r="AP374" s="119"/>
      <c r="AQ374" s="4"/>
      <c r="AR374" s="4"/>
      <c r="AS374" s="60"/>
      <c r="AT374" s="60"/>
      <c r="AU374" s="60"/>
    </row>
    <row r="375">
      <c r="A375" s="4"/>
      <c r="B375" s="4"/>
      <c r="C375" s="4"/>
      <c r="D375" s="4"/>
      <c r="E375" s="4"/>
      <c r="F375" s="4"/>
      <c r="G375" s="4"/>
      <c r="H375" s="4"/>
      <c r="I375" s="4"/>
      <c r="J375" s="4"/>
      <c r="K375" s="4"/>
      <c r="L375" s="4"/>
      <c r="M375" s="4"/>
      <c r="N375" s="4"/>
      <c r="O375" s="4"/>
      <c r="P375" s="4"/>
      <c r="Q375" s="4"/>
      <c r="R375" s="4"/>
      <c r="S375" s="4"/>
      <c r="T375" s="4"/>
      <c r="U375" s="4"/>
      <c r="V375" s="4"/>
      <c r="W375" s="4"/>
      <c r="X375" s="116"/>
      <c r="Y375" s="116"/>
      <c r="Z375" s="116"/>
      <c r="AA375" s="116"/>
      <c r="AB375" s="116"/>
      <c r="AC375" s="116"/>
      <c r="AD375" s="116"/>
      <c r="AE375" s="116"/>
      <c r="AF375" s="116"/>
      <c r="AG375" s="116"/>
      <c r="AH375" s="116"/>
      <c r="AI375" s="117"/>
      <c r="AJ375" s="117"/>
      <c r="AK375" s="117"/>
      <c r="AL375" s="118"/>
      <c r="AM375" s="119"/>
      <c r="AN375" s="119"/>
      <c r="AO375" s="119"/>
      <c r="AP375" s="119"/>
      <c r="AQ375" s="4"/>
      <c r="AR375" s="4"/>
      <c r="AS375" s="60"/>
      <c r="AT375" s="60"/>
      <c r="AU375" s="60"/>
    </row>
    <row r="376">
      <c r="A376" s="4"/>
      <c r="B376" s="4"/>
      <c r="C376" s="4"/>
      <c r="D376" s="4"/>
      <c r="E376" s="4"/>
      <c r="F376" s="4"/>
      <c r="G376" s="4"/>
      <c r="H376" s="4"/>
      <c r="I376" s="4"/>
      <c r="J376" s="4"/>
      <c r="K376" s="4"/>
      <c r="L376" s="4"/>
      <c r="M376" s="4"/>
      <c r="N376" s="4"/>
      <c r="O376" s="4"/>
      <c r="P376" s="4"/>
      <c r="Q376" s="4"/>
      <c r="R376" s="4"/>
      <c r="S376" s="4"/>
      <c r="T376" s="4"/>
      <c r="U376" s="4"/>
      <c r="V376" s="4"/>
      <c r="W376" s="4"/>
      <c r="X376" s="116"/>
      <c r="Y376" s="116"/>
      <c r="Z376" s="116"/>
      <c r="AA376" s="116"/>
      <c r="AB376" s="116"/>
      <c r="AC376" s="116"/>
      <c r="AD376" s="116"/>
      <c r="AE376" s="116"/>
      <c r="AF376" s="116"/>
      <c r="AG376" s="116"/>
      <c r="AH376" s="116"/>
      <c r="AI376" s="117"/>
      <c r="AJ376" s="117"/>
      <c r="AK376" s="117"/>
      <c r="AL376" s="118"/>
      <c r="AM376" s="119"/>
      <c r="AN376" s="119"/>
      <c r="AO376" s="119"/>
      <c r="AP376" s="119"/>
      <c r="AQ376" s="4"/>
      <c r="AR376" s="4"/>
      <c r="AS376" s="60"/>
      <c r="AT376" s="60"/>
      <c r="AU376" s="60"/>
    </row>
    <row r="377">
      <c r="A377" s="4"/>
      <c r="B377" s="4"/>
      <c r="C377" s="4"/>
      <c r="D377" s="4"/>
      <c r="E377" s="4"/>
      <c r="F377" s="4"/>
      <c r="G377" s="4"/>
      <c r="H377" s="4"/>
      <c r="I377" s="4"/>
      <c r="J377" s="4"/>
      <c r="K377" s="4"/>
      <c r="L377" s="4"/>
      <c r="M377" s="4"/>
      <c r="N377" s="4"/>
      <c r="O377" s="4"/>
      <c r="P377" s="4"/>
      <c r="Q377" s="4"/>
      <c r="R377" s="4"/>
      <c r="S377" s="4"/>
      <c r="T377" s="4"/>
      <c r="U377" s="4"/>
      <c r="V377" s="4"/>
      <c r="W377" s="4"/>
      <c r="X377" s="116"/>
      <c r="Y377" s="116"/>
      <c r="Z377" s="116"/>
      <c r="AA377" s="116"/>
      <c r="AB377" s="116"/>
      <c r="AC377" s="116"/>
      <c r="AD377" s="116"/>
      <c r="AE377" s="116"/>
      <c r="AF377" s="116"/>
      <c r="AG377" s="116"/>
      <c r="AH377" s="116"/>
      <c r="AI377" s="117"/>
      <c r="AJ377" s="117"/>
      <c r="AK377" s="117"/>
      <c r="AL377" s="118"/>
      <c r="AM377" s="119"/>
      <c r="AN377" s="119"/>
      <c r="AO377" s="119"/>
      <c r="AP377" s="119"/>
      <c r="AQ377" s="4"/>
      <c r="AR377" s="4"/>
      <c r="AS377" s="60"/>
      <c r="AT377" s="60"/>
      <c r="AU377" s="60"/>
    </row>
    <row r="378">
      <c r="A378" s="4"/>
      <c r="B378" s="4"/>
      <c r="C378" s="4"/>
      <c r="D378" s="4"/>
      <c r="E378" s="4"/>
      <c r="F378" s="4"/>
      <c r="G378" s="4"/>
      <c r="H378" s="4"/>
      <c r="I378" s="4"/>
      <c r="J378" s="4"/>
      <c r="K378" s="4"/>
      <c r="L378" s="4"/>
      <c r="M378" s="4"/>
      <c r="N378" s="4"/>
      <c r="O378" s="4"/>
      <c r="P378" s="4"/>
      <c r="Q378" s="4"/>
      <c r="R378" s="4"/>
      <c r="S378" s="4"/>
      <c r="T378" s="4"/>
      <c r="U378" s="4"/>
      <c r="V378" s="4"/>
      <c r="W378" s="4"/>
      <c r="X378" s="116"/>
      <c r="Y378" s="116"/>
      <c r="Z378" s="116"/>
      <c r="AA378" s="116"/>
      <c r="AB378" s="116"/>
      <c r="AC378" s="116"/>
      <c r="AD378" s="116"/>
      <c r="AE378" s="116"/>
      <c r="AF378" s="116"/>
      <c r="AG378" s="116"/>
      <c r="AH378" s="116"/>
      <c r="AI378" s="117"/>
      <c r="AJ378" s="117"/>
      <c r="AK378" s="117"/>
      <c r="AL378" s="118"/>
      <c r="AM378" s="119"/>
      <c r="AN378" s="119"/>
      <c r="AO378" s="119"/>
      <c r="AP378" s="119"/>
      <c r="AQ378" s="4"/>
      <c r="AR378" s="4"/>
      <c r="AS378" s="60"/>
      <c r="AT378" s="60"/>
      <c r="AU378" s="60"/>
    </row>
    <row r="379">
      <c r="A379" s="4"/>
      <c r="B379" s="4"/>
      <c r="C379" s="4"/>
      <c r="D379" s="4"/>
      <c r="E379" s="4"/>
      <c r="F379" s="4"/>
      <c r="G379" s="4"/>
      <c r="H379" s="4"/>
      <c r="I379" s="4"/>
      <c r="J379" s="4"/>
      <c r="K379" s="4"/>
      <c r="L379" s="4"/>
      <c r="M379" s="4"/>
      <c r="N379" s="4"/>
      <c r="O379" s="4"/>
      <c r="P379" s="4"/>
      <c r="Q379" s="4"/>
      <c r="R379" s="4"/>
      <c r="S379" s="4"/>
      <c r="T379" s="4"/>
      <c r="U379" s="4"/>
      <c r="V379" s="4"/>
      <c r="W379" s="4"/>
      <c r="X379" s="116"/>
      <c r="Y379" s="116"/>
      <c r="Z379" s="116"/>
      <c r="AA379" s="116"/>
      <c r="AB379" s="116"/>
      <c r="AC379" s="116"/>
      <c r="AD379" s="116"/>
      <c r="AE379" s="116"/>
      <c r="AF379" s="116"/>
      <c r="AG379" s="116"/>
      <c r="AH379" s="116"/>
      <c r="AI379" s="117"/>
      <c r="AJ379" s="117"/>
      <c r="AK379" s="117"/>
      <c r="AL379" s="118"/>
      <c r="AM379" s="119"/>
      <c r="AN379" s="119"/>
      <c r="AO379" s="119"/>
      <c r="AP379" s="119"/>
      <c r="AQ379" s="4"/>
      <c r="AR379" s="4"/>
      <c r="AS379" s="60"/>
      <c r="AT379" s="60"/>
      <c r="AU379" s="60"/>
    </row>
    <row r="380">
      <c r="A380" s="4"/>
      <c r="B380" s="4"/>
      <c r="C380" s="4"/>
      <c r="D380" s="4"/>
      <c r="E380" s="4"/>
      <c r="F380" s="4"/>
      <c r="G380" s="4"/>
      <c r="H380" s="4"/>
      <c r="I380" s="4"/>
      <c r="J380" s="4"/>
      <c r="K380" s="4"/>
      <c r="L380" s="4"/>
      <c r="M380" s="4"/>
      <c r="N380" s="4"/>
      <c r="O380" s="4"/>
      <c r="P380" s="4"/>
      <c r="Q380" s="4"/>
      <c r="R380" s="4"/>
      <c r="S380" s="4"/>
      <c r="T380" s="4"/>
      <c r="U380" s="4"/>
      <c r="V380" s="4"/>
      <c r="W380" s="4"/>
      <c r="X380" s="116"/>
      <c r="Y380" s="116"/>
      <c r="Z380" s="116"/>
      <c r="AA380" s="116"/>
      <c r="AB380" s="116"/>
      <c r="AC380" s="116"/>
      <c r="AD380" s="116"/>
      <c r="AE380" s="116"/>
      <c r="AF380" s="116"/>
      <c r="AG380" s="116"/>
      <c r="AH380" s="116"/>
      <c r="AI380" s="117"/>
      <c r="AJ380" s="117"/>
      <c r="AK380" s="117"/>
      <c r="AL380" s="118"/>
      <c r="AM380" s="119"/>
      <c r="AN380" s="119"/>
      <c r="AO380" s="119"/>
      <c r="AP380" s="119"/>
      <c r="AQ380" s="4"/>
      <c r="AR380" s="4"/>
      <c r="AS380" s="60"/>
      <c r="AT380" s="60"/>
      <c r="AU380" s="60"/>
    </row>
    <row r="381">
      <c r="A381" s="4"/>
      <c r="B381" s="4"/>
      <c r="C381" s="4"/>
      <c r="D381" s="4"/>
      <c r="E381" s="4"/>
      <c r="F381" s="4"/>
      <c r="G381" s="4"/>
      <c r="H381" s="4"/>
      <c r="I381" s="4"/>
      <c r="J381" s="4"/>
      <c r="K381" s="4"/>
      <c r="L381" s="4"/>
      <c r="M381" s="4"/>
      <c r="N381" s="4"/>
      <c r="O381" s="4"/>
      <c r="P381" s="4"/>
      <c r="Q381" s="4"/>
      <c r="R381" s="4"/>
      <c r="S381" s="4"/>
      <c r="T381" s="4"/>
      <c r="U381" s="4"/>
      <c r="V381" s="4"/>
      <c r="W381" s="4"/>
      <c r="X381" s="116"/>
      <c r="Y381" s="116"/>
      <c r="Z381" s="116"/>
      <c r="AA381" s="116"/>
      <c r="AB381" s="116"/>
      <c r="AC381" s="116"/>
      <c r="AD381" s="116"/>
      <c r="AE381" s="116"/>
      <c r="AF381" s="116"/>
      <c r="AG381" s="116"/>
      <c r="AH381" s="116"/>
      <c r="AI381" s="117"/>
      <c r="AJ381" s="117"/>
      <c r="AK381" s="117"/>
      <c r="AL381" s="118"/>
      <c r="AM381" s="119"/>
      <c r="AN381" s="119"/>
      <c r="AO381" s="119"/>
      <c r="AP381" s="119"/>
      <c r="AQ381" s="4"/>
      <c r="AR381" s="4"/>
      <c r="AS381" s="60"/>
      <c r="AT381" s="60"/>
      <c r="AU381" s="60"/>
    </row>
    <row r="382">
      <c r="A382" s="4"/>
      <c r="B382" s="4"/>
      <c r="C382" s="4"/>
      <c r="D382" s="4"/>
      <c r="E382" s="4"/>
      <c r="F382" s="4"/>
      <c r="G382" s="4"/>
      <c r="H382" s="4"/>
      <c r="I382" s="4"/>
      <c r="J382" s="4"/>
      <c r="K382" s="4"/>
      <c r="L382" s="4"/>
      <c r="M382" s="4"/>
      <c r="N382" s="4"/>
      <c r="O382" s="4"/>
      <c r="P382" s="4"/>
      <c r="Q382" s="4"/>
      <c r="R382" s="4"/>
      <c r="S382" s="4"/>
      <c r="T382" s="4"/>
      <c r="U382" s="4"/>
      <c r="V382" s="4"/>
      <c r="W382" s="4"/>
      <c r="X382" s="116"/>
      <c r="Y382" s="116"/>
      <c r="Z382" s="116"/>
      <c r="AA382" s="116"/>
      <c r="AB382" s="116"/>
      <c r="AC382" s="116"/>
      <c r="AD382" s="116"/>
      <c r="AE382" s="116"/>
      <c r="AF382" s="116"/>
      <c r="AG382" s="116"/>
      <c r="AH382" s="116"/>
      <c r="AI382" s="117"/>
      <c r="AJ382" s="117"/>
      <c r="AK382" s="117"/>
      <c r="AL382" s="118"/>
      <c r="AM382" s="119"/>
      <c r="AN382" s="119"/>
      <c r="AO382" s="119"/>
      <c r="AP382" s="119"/>
      <c r="AQ382" s="4"/>
      <c r="AR382" s="4"/>
      <c r="AS382" s="60"/>
      <c r="AT382" s="60"/>
      <c r="AU382" s="60"/>
    </row>
    <row r="383">
      <c r="A383" s="4"/>
      <c r="B383" s="4"/>
      <c r="C383" s="4"/>
      <c r="D383" s="4"/>
      <c r="E383" s="4"/>
      <c r="F383" s="4"/>
      <c r="G383" s="4"/>
      <c r="H383" s="4"/>
      <c r="I383" s="4"/>
      <c r="J383" s="4"/>
      <c r="K383" s="4"/>
      <c r="L383" s="4"/>
      <c r="M383" s="4"/>
      <c r="N383" s="4"/>
      <c r="O383" s="4"/>
      <c r="P383" s="4"/>
      <c r="Q383" s="4"/>
      <c r="R383" s="4"/>
      <c r="S383" s="4"/>
      <c r="T383" s="4"/>
      <c r="U383" s="4"/>
      <c r="V383" s="4"/>
      <c r="W383" s="4"/>
      <c r="X383" s="116"/>
      <c r="Y383" s="116"/>
      <c r="Z383" s="116"/>
      <c r="AA383" s="116"/>
      <c r="AB383" s="116"/>
      <c r="AC383" s="116"/>
      <c r="AD383" s="116"/>
      <c r="AE383" s="116"/>
      <c r="AF383" s="116"/>
      <c r="AG383" s="116"/>
      <c r="AH383" s="116"/>
      <c r="AI383" s="117"/>
      <c r="AJ383" s="117"/>
      <c r="AK383" s="117"/>
      <c r="AL383" s="118"/>
      <c r="AM383" s="119"/>
      <c r="AN383" s="119"/>
      <c r="AO383" s="119"/>
      <c r="AP383" s="119"/>
      <c r="AQ383" s="4"/>
      <c r="AR383" s="4"/>
      <c r="AS383" s="60"/>
      <c r="AT383" s="60"/>
      <c r="AU383" s="60"/>
    </row>
    <row r="384">
      <c r="A384" s="4"/>
      <c r="B384" s="4"/>
      <c r="C384" s="4"/>
      <c r="D384" s="4"/>
      <c r="E384" s="4"/>
      <c r="F384" s="4"/>
      <c r="G384" s="4"/>
      <c r="H384" s="4"/>
      <c r="I384" s="4"/>
      <c r="J384" s="4"/>
      <c r="K384" s="4"/>
      <c r="L384" s="4"/>
      <c r="M384" s="4"/>
      <c r="N384" s="4"/>
      <c r="O384" s="4"/>
      <c r="P384" s="4"/>
      <c r="Q384" s="4"/>
      <c r="R384" s="4"/>
      <c r="S384" s="4"/>
      <c r="T384" s="4"/>
      <c r="U384" s="4"/>
      <c r="V384" s="4"/>
      <c r="W384" s="4"/>
      <c r="X384" s="116"/>
      <c r="Y384" s="116"/>
      <c r="Z384" s="116"/>
      <c r="AA384" s="116"/>
      <c r="AB384" s="116"/>
      <c r="AC384" s="116"/>
      <c r="AD384" s="116"/>
      <c r="AE384" s="116"/>
      <c r="AF384" s="116"/>
      <c r="AG384" s="116"/>
      <c r="AH384" s="116"/>
      <c r="AI384" s="117"/>
      <c r="AJ384" s="117"/>
      <c r="AK384" s="117"/>
      <c r="AL384" s="118"/>
      <c r="AM384" s="119"/>
      <c r="AN384" s="119"/>
      <c r="AO384" s="119"/>
      <c r="AP384" s="119"/>
      <c r="AQ384" s="4"/>
      <c r="AR384" s="4"/>
      <c r="AS384" s="60"/>
      <c r="AT384" s="60"/>
      <c r="AU384" s="60"/>
    </row>
    <row r="385">
      <c r="A385" s="4"/>
      <c r="B385" s="4"/>
      <c r="C385" s="4"/>
      <c r="D385" s="4"/>
      <c r="E385" s="4"/>
      <c r="F385" s="4"/>
      <c r="G385" s="4"/>
      <c r="H385" s="4"/>
      <c r="I385" s="4"/>
      <c r="J385" s="4"/>
      <c r="K385" s="4"/>
      <c r="L385" s="4"/>
      <c r="M385" s="4"/>
      <c r="N385" s="4"/>
      <c r="O385" s="4"/>
      <c r="P385" s="4"/>
      <c r="Q385" s="4"/>
      <c r="R385" s="4"/>
      <c r="S385" s="4"/>
      <c r="T385" s="4"/>
      <c r="U385" s="4"/>
      <c r="V385" s="4"/>
      <c r="W385" s="4"/>
      <c r="X385" s="116"/>
      <c r="Y385" s="116"/>
      <c r="Z385" s="116"/>
      <c r="AA385" s="116"/>
      <c r="AB385" s="116"/>
      <c r="AC385" s="116"/>
      <c r="AD385" s="116"/>
      <c r="AE385" s="116"/>
      <c r="AF385" s="116"/>
      <c r="AG385" s="116"/>
      <c r="AH385" s="116"/>
      <c r="AI385" s="117"/>
      <c r="AJ385" s="117"/>
      <c r="AK385" s="117"/>
      <c r="AL385" s="118"/>
      <c r="AM385" s="119"/>
      <c r="AN385" s="119"/>
      <c r="AO385" s="119"/>
      <c r="AP385" s="119"/>
      <c r="AQ385" s="4"/>
      <c r="AR385" s="4"/>
      <c r="AS385" s="60"/>
      <c r="AT385" s="60"/>
      <c r="AU385" s="60"/>
    </row>
    <row r="386">
      <c r="A386" s="4"/>
      <c r="B386" s="4"/>
      <c r="C386" s="4"/>
      <c r="D386" s="4"/>
      <c r="E386" s="4"/>
      <c r="F386" s="4"/>
      <c r="G386" s="4"/>
      <c r="H386" s="4"/>
      <c r="I386" s="4"/>
      <c r="J386" s="4"/>
      <c r="K386" s="4"/>
      <c r="L386" s="4"/>
      <c r="M386" s="4"/>
      <c r="N386" s="4"/>
      <c r="O386" s="4"/>
      <c r="P386" s="4"/>
      <c r="Q386" s="4"/>
      <c r="R386" s="4"/>
      <c r="S386" s="4"/>
      <c r="T386" s="4"/>
      <c r="U386" s="4"/>
      <c r="V386" s="4"/>
      <c r="W386" s="4"/>
      <c r="X386" s="116"/>
      <c r="Y386" s="116"/>
      <c r="Z386" s="116"/>
      <c r="AA386" s="116"/>
      <c r="AB386" s="116"/>
      <c r="AC386" s="116"/>
      <c r="AD386" s="116"/>
      <c r="AE386" s="116"/>
      <c r="AF386" s="116"/>
      <c r="AG386" s="116"/>
      <c r="AH386" s="116"/>
      <c r="AI386" s="117"/>
      <c r="AJ386" s="117"/>
      <c r="AK386" s="117"/>
      <c r="AL386" s="118"/>
      <c r="AM386" s="119"/>
      <c r="AN386" s="119"/>
      <c r="AO386" s="119"/>
      <c r="AP386" s="119"/>
      <c r="AQ386" s="4"/>
      <c r="AR386" s="4"/>
      <c r="AS386" s="60"/>
      <c r="AT386" s="60"/>
      <c r="AU386" s="60"/>
    </row>
    <row r="387">
      <c r="A387" s="4"/>
      <c r="B387" s="4"/>
      <c r="C387" s="4"/>
      <c r="D387" s="4"/>
      <c r="E387" s="4"/>
      <c r="F387" s="4"/>
      <c r="G387" s="4"/>
      <c r="H387" s="4"/>
      <c r="I387" s="4"/>
      <c r="J387" s="4"/>
      <c r="K387" s="4"/>
      <c r="L387" s="4"/>
      <c r="M387" s="4"/>
      <c r="N387" s="4"/>
      <c r="O387" s="4"/>
      <c r="P387" s="4"/>
      <c r="Q387" s="4"/>
      <c r="R387" s="4"/>
      <c r="S387" s="4"/>
      <c r="T387" s="4"/>
      <c r="U387" s="4"/>
      <c r="V387" s="4"/>
      <c r="W387" s="4"/>
      <c r="X387" s="116"/>
      <c r="Y387" s="116"/>
      <c r="Z387" s="116"/>
      <c r="AA387" s="116"/>
      <c r="AB387" s="116"/>
      <c r="AC387" s="116"/>
      <c r="AD387" s="116"/>
      <c r="AE387" s="116"/>
      <c r="AF387" s="116"/>
      <c r="AG387" s="116"/>
      <c r="AH387" s="116"/>
      <c r="AI387" s="117"/>
      <c r="AJ387" s="117"/>
      <c r="AK387" s="117"/>
      <c r="AL387" s="118"/>
      <c r="AM387" s="119"/>
      <c r="AN387" s="119"/>
      <c r="AO387" s="119"/>
      <c r="AP387" s="119"/>
      <c r="AQ387" s="4"/>
      <c r="AR387" s="4"/>
      <c r="AS387" s="60"/>
      <c r="AT387" s="60"/>
      <c r="AU387" s="60"/>
    </row>
    <row r="388">
      <c r="A388" s="4"/>
      <c r="B388" s="4"/>
      <c r="C388" s="4"/>
      <c r="D388" s="4"/>
      <c r="E388" s="4"/>
      <c r="F388" s="4"/>
      <c r="G388" s="4"/>
      <c r="H388" s="4"/>
      <c r="I388" s="4"/>
      <c r="J388" s="4"/>
      <c r="K388" s="4"/>
      <c r="L388" s="4"/>
      <c r="M388" s="4"/>
      <c r="N388" s="4"/>
      <c r="O388" s="4"/>
      <c r="P388" s="4"/>
      <c r="Q388" s="4"/>
      <c r="R388" s="4"/>
      <c r="S388" s="4"/>
      <c r="T388" s="4"/>
      <c r="U388" s="4"/>
      <c r="V388" s="4"/>
      <c r="W388" s="4"/>
      <c r="X388" s="116"/>
      <c r="Y388" s="116"/>
      <c r="Z388" s="116"/>
      <c r="AA388" s="116"/>
      <c r="AB388" s="116"/>
      <c r="AC388" s="116"/>
      <c r="AD388" s="116"/>
      <c r="AE388" s="116"/>
      <c r="AF388" s="116"/>
      <c r="AG388" s="116"/>
      <c r="AH388" s="116"/>
      <c r="AI388" s="117"/>
      <c r="AJ388" s="117"/>
      <c r="AK388" s="117"/>
      <c r="AL388" s="118"/>
      <c r="AM388" s="119"/>
      <c r="AN388" s="119"/>
      <c r="AO388" s="119"/>
      <c r="AP388" s="119"/>
      <c r="AQ388" s="4"/>
      <c r="AR388" s="4"/>
      <c r="AS388" s="60"/>
      <c r="AT388" s="60"/>
      <c r="AU388" s="60"/>
    </row>
    <row r="389">
      <c r="A389" s="4"/>
      <c r="B389" s="4"/>
      <c r="C389" s="4"/>
      <c r="D389" s="4"/>
      <c r="E389" s="4"/>
      <c r="F389" s="4"/>
      <c r="G389" s="4"/>
      <c r="H389" s="4"/>
      <c r="I389" s="4"/>
      <c r="J389" s="4"/>
      <c r="K389" s="4"/>
      <c r="L389" s="4"/>
      <c r="M389" s="4"/>
      <c r="N389" s="4"/>
      <c r="O389" s="4"/>
      <c r="P389" s="4"/>
      <c r="Q389" s="4"/>
      <c r="R389" s="4"/>
      <c r="S389" s="4"/>
      <c r="T389" s="4"/>
      <c r="U389" s="4"/>
      <c r="V389" s="4"/>
      <c r="W389" s="4"/>
      <c r="X389" s="116"/>
      <c r="Y389" s="116"/>
      <c r="Z389" s="116"/>
      <c r="AA389" s="116"/>
      <c r="AB389" s="116"/>
      <c r="AC389" s="116"/>
      <c r="AD389" s="116"/>
      <c r="AE389" s="116"/>
      <c r="AF389" s="116"/>
      <c r="AG389" s="116"/>
      <c r="AH389" s="116"/>
      <c r="AI389" s="117"/>
      <c r="AJ389" s="117"/>
      <c r="AK389" s="117"/>
      <c r="AL389" s="118"/>
      <c r="AM389" s="119"/>
      <c r="AN389" s="119"/>
      <c r="AO389" s="119"/>
      <c r="AP389" s="119"/>
      <c r="AQ389" s="4"/>
      <c r="AR389" s="4"/>
      <c r="AS389" s="60"/>
      <c r="AT389" s="60"/>
      <c r="AU389" s="60"/>
    </row>
    <row r="390">
      <c r="A390" s="4"/>
      <c r="B390" s="4"/>
      <c r="C390" s="4"/>
      <c r="D390" s="4"/>
      <c r="E390" s="4"/>
      <c r="F390" s="4"/>
      <c r="G390" s="4"/>
      <c r="H390" s="4"/>
      <c r="I390" s="4"/>
      <c r="J390" s="4"/>
      <c r="K390" s="4"/>
      <c r="L390" s="4"/>
      <c r="M390" s="4"/>
      <c r="N390" s="4"/>
      <c r="O390" s="4"/>
      <c r="P390" s="4"/>
      <c r="Q390" s="4"/>
      <c r="R390" s="4"/>
      <c r="S390" s="4"/>
      <c r="T390" s="4"/>
      <c r="U390" s="4"/>
      <c r="V390" s="4"/>
      <c r="W390" s="4"/>
      <c r="X390" s="116"/>
      <c r="Y390" s="116"/>
      <c r="Z390" s="116"/>
      <c r="AA390" s="116"/>
      <c r="AB390" s="116"/>
      <c r="AC390" s="116"/>
      <c r="AD390" s="116"/>
      <c r="AE390" s="116"/>
      <c r="AF390" s="116"/>
      <c r="AG390" s="116"/>
      <c r="AH390" s="116"/>
      <c r="AI390" s="117"/>
      <c r="AJ390" s="117"/>
      <c r="AK390" s="117"/>
      <c r="AL390" s="118"/>
      <c r="AM390" s="119"/>
      <c r="AN390" s="119"/>
      <c r="AO390" s="119"/>
      <c r="AP390" s="119"/>
      <c r="AQ390" s="4"/>
      <c r="AR390" s="4"/>
      <c r="AS390" s="60"/>
      <c r="AT390" s="60"/>
      <c r="AU390" s="60"/>
    </row>
    <row r="391">
      <c r="A391" s="4"/>
      <c r="B391" s="4"/>
      <c r="C391" s="4"/>
      <c r="D391" s="4"/>
      <c r="E391" s="4"/>
      <c r="F391" s="4"/>
      <c r="G391" s="4"/>
      <c r="H391" s="4"/>
      <c r="I391" s="4"/>
      <c r="J391" s="4"/>
      <c r="K391" s="4"/>
      <c r="L391" s="4"/>
      <c r="M391" s="4"/>
      <c r="N391" s="4"/>
      <c r="O391" s="4"/>
      <c r="P391" s="4"/>
      <c r="Q391" s="4"/>
      <c r="R391" s="4"/>
      <c r="S391" s="4"/>
      <c r="T391" s="4"/>
      <c r="U391" s="4"/>
      <c r="V391" s="4"/>
      <c r="W391" s="4"/>
      <c r="X391" s="116"/>
      <c r="Y391" s="116"/>
      <c r="Z391" s="116"/>
      <c r="AA391" s="116"/>
      <c r="AB391" s="116"/>
      <c r="AC391" s="116"/>
      <c r="AD391" s="116"/>
      <c r="AE391" s="116"/>
      <c r="AF391" s="116"/>
      <c r="AG391" s="116"/>
      <c r="AH391" s="116"/>
      <c r="AI391" s="117"/>
      <c r="AJ391" s="117"/>
      <c r="AK391" s="117"/>
      <c r="AL391" s="118"/>
      <c r="AM391" s="119"/>
      <c r="AN391" s="119"/>
      <c r="AO391" s="119"/>
      <c r="AP391" s="119"/>
      <c r="AQ391" s="4"/>
      <c r="AR391" s="4"/>
      <c r="AS391" s="60"/>
      <c r="AT391" s="60"/>
      <c r="AU391" s="60"/>
    </row>
    <row r="392">
      <c r="A392" s="4"/>
      <c r="B392" s="4"/>
      <c r="C392" s="4"/>
      <c r="D392" s="4"/>
      <c r="E392" s="4"/>
      <c r="F392" s="4"/>
      <c r="G392" s="4"/>
      <c r="H392" s="4"/>
      <c r="I392" s="4"/>
      <c r="J392" s="4"/>
      <c r="K392" s="4"/>
      <c r="L392" s="4"/>
      <c r="M392" s="4"/>
      <c r="N392" s="4"/>
      <c r="O392" s="4"/>
      <c r="P392" s="4"/>
      <c r="Q392" s="4"/>
      <c r="R392" s="4"/>
      <c r="S392" s="4"/>
      <c r="T392" s="4"/>
      <c r="U392" s="4"/>
      <c r="V392" s="4"/>
      <c r="W392" s="4"/>
      <c r="X392" s="116"/>
      <c r="Y392" s="116"/>
      <c r="Z392" s="116"/>
      <c r="AA392" s="116"/>
      <c r="AB392" s="116"/>
      <c r="AC392" s="116"/>
      <c r="AD392" s="116"/>
      <c r="AE392" s="116"/>
      <c r="AF392" s="116"/>
      <c r="AG392" s="116"/>
      <c r="AH392" s="116"/>
      <c r="AI392" s="117"/>
      <c r="AJ392" s="117"/>
      <c r="AK392" s="117"/>
      <c r="AL392" s="118"/>
      <c r="AM392" s="119"/>
      <c r="AN392" s="119"/>
      <c r="AO392" s="119"/>
      <c r="AP392" s="119"/>
      <c r="AQ392" s="4"/>
      <c r="AR392" s="4"/>
      <c r="AS392" s="60"/>
      <c r="AT392" s="60"/>
      <c r="AU392" s="60"/>
    </row>
    <row r="393">
      <c r="A393" s="4"/>
      <c r="B393" s="4"/>
      <c r="C393" s="4"/>
      <c r="D393" s="4"/>
      <c r="E393" s="4"/>
      <c r="F393" s="4"/>
      <c r="G393" s="4"/>
      <c r="H393" s="4"/>
      <c r="I393" s="4"/>
      <c r="J393" s="4"/>
      <c r="K393" s="4"/>
      <c r="L393" s="4"/>
      <c r="M393" s="4"/>
      <c r="N393" s="4"/>
      <c r="O393" s="4"/>
      <c r="P393" s="4"/>
      <c r="Q393" s="4"/>
      <c r="R393" s="4"/>
      <c r="S393" s="4"/>
      <c r="T393" s="4"/>
      <c r="U393" s="4"/>
      <c r="V393" s="4"/>
      <c r="W393" s="4"/>
      <c r="X393" s="116"/>
      <c r="Y393" s="116"/>
      <c r="Z393" s="116"/>
      <c r="AA393" s="116"/>
      <c r="AB393" s="116"/>
      <c r="AC393" s="116"/>
      <c r="AD393" s="116"/>
      <c r="AE393" s="116"/>
      <c r="AF393" s="116"/>
      <c r="AG393" s="116"/>
      <c r="AH393" s="116"/>
      <c r="AI393" s="117"/>
      <c r="AJ393" s="117"/>
      <c r="AK393" s="117"/>
      <c r="AL393" s="118"/>
      <c r="AM393" s="119"/>
      <c r="AN393" s="119"/>
      <c r="AO393" s="119"/>
      <c r="AP393" s="119"/>
      <c r="AQ393" s="4"/>
      <c r="AR393" s="4"/>
      <c r="AS393" s="60"/>
      <c r="AT393" s="60"/>
      <c r="AU393" s="60"/>
    </row>
    <row r="394">
      <c r="A394" s="4"/>
      <c r="B394" s="4"/>
      <c r="C394" s="4"/>
      <c r="D394" s="4"/>
      <c r="E394" s="4"/>
      <c r="F394" s="4"/>
      <c r="G394" s="4"/>
      <c r="H394" s="4"/>
      <c r="I394" s="4"/>
      <c r="J394" s="4"/>
      <c r="K394" s="4"/>
      <c r="L394" s="4"/>
      <c r="M394" s="4"/>
      <c r="N394" s="4"/>
      <c r="O394" s="4"/>
      <c r="P394" s="4"/>
      <c r="Q394" s="4"/>
      <c r="R394" s="4"/>
      <c r="S394" s="4"/>
      <c r="T394" s="4"/>
      <c r="U394" s="4"/>
      <c r="V394" s="4"/>
      <c r="W394" s="4"/>
      <c r="X394" s="116"/>
      <c r="Y394" s="116"/>
      <c r="Z394" s="116"/>
      <c r="AA394" s="116"/>
      <c r="AB394" s="116"/>
      <c r="AC394" s="116"/>
      <c r="AD394" s="116"/>
      <c r="AE394" s="116"/>
      <c r="AF394" s="116"/>
      <c r="AG394" s="116"/>
      <c r="AH394" s="116"/>
      <c r="AI394" s="117"/>
      <c r="AJ394" s="117"/>
      <c r="AK394" s="117"/>
      <c r="AL394" s="118"/>
      <c r="AM394" s="119"/>
      <c r="AN394" s="119"/>
      <c r="AO394" s="119"/>
      <c r="AP394" s="119"/>
      <c r="AQ394" s="4"/>
      <c r="AR394" s="4"/>
      <c r="AS394" s="60"/>
      <c r="AT394" s="60"/>
      <c r="AU394" s="60"/>
    </row>
    <row r="395">
      <c r="A395" s="4"/>
      <c r="B395" s="4"/>
      <c r="C395" s="4"/>
      <c r="D395" s="4"/>
      <c r="E395" s="4"/>
      <c r="F395" s="4"/>
      <c r="G395" s="4"/>
      <c r="H395" s="4"/>
      <c r="I395" s="4"/>
      <c r="J395" s="4"/>
      <c r="K395" s="4"/>
      <c r="L395" s="4"/>
      <c r="M395" s="4"/>
      <c r="N395" s="4"/>
      <c r="O395" s="4"/>
      <c r="P395" s="4"/>
      <c r="Q395" s="4"/>
      <c r="R395" s="4"/>
      <c r="S395" s="4"/>
      <c r="T395" s="4"/>
      <c r="U395" s="4"/>
      <c r="V395" s="4"/>
      <c r="W395" s="4"/>
      <c r="X395" s="116"/>
      <c r="Y395" s="116"/>
      <c r="Z395" s="116"/>
      <c r="AA395" s="116"/>
      <c r="AB395" s="116"/>
      <c r="AC395" s="116"/>
      <c r="AD395" s="116"/>
      <c r="AE395" s="116"/>
      <c r="AF395" s="116"/>
      <c r="AG395" s="116"/>
      <c r="AH395" s="116"/>
      <c r="AI395" s="117"/>
      <c r="AJ395" s="117"/>
      <c r="AK395" s="117"/>
      <c r="AL395" s="118"/>
      <c r="AM395" s="119"/>
      <c r="AN395" s="119"/>
      <c r="AO395" s="119"/>
      <c r="AP395" s="119"/>
      <c r="AQ395" s="4"/>
      <c r="AR395" s="4"/>
      <c r="AS395" s="60"/>
      <c r="AT395" s="60"/>
      <c r="AU395" s="60"/>
    </row>
    <row r="396">
      <c r="A396" s="4"/>
      <c r="B396" s="4"/>
      <c r="C396" s="4"/>
      <c r="D396" s="4"/>
      <c r="E396" s="4"/>
      <c r="F396" s="4"/>
      <c r="G396" s="4"/>
      <c r="H396" s="4"/>
      <c r="I396" s="4"/>
      <c r="J396" s="4"/>
      <c r="K396" s="4"/>
      <c r="L396" s="4"/>
      <c r="M396" s="4"/>
      <c r="N396" s="4"/>
      <c r="O396" s="4"/>
      <c r="P396" s="4"/>
      <c r="Q396" s="4"/>
      <c r="R396" s="4"/>
      <c r="S396" s="4"/>
      <c r="T396" s="4"/>
      <c r="U396" s="4"/>
      <c r="V396" s="4"/>
      <c r="W396" s="4"/>
      <c r="X396" s="116"/>
      <c r="Y396" s="116"/>
      <c r="Z396" s="116"/>
      <c r="AA396" s="116"/>
      <c r="AB396" s="116"/>
      <c r="AC396" s="116"/>
      <c r="AD396" s="116"/>
      <c r="AE396" s="116"/>
      <c r="AF396" s="116"/>
      <c r="AG396" s="116"/>
      <c r="AH396" s="116"/>
      <c r="AI396" s="117"/>
      <c r="AJ396" s="117"/>
      <c r="AK396" s="117"/>
      <c r="AL396" s="118"/>
      <c r="AM396" s="119"/>
      <c r="AN396" s="119"/>
      <c r="AO396" s="119"/>
      <c r="AP396" s="119"/>
      <c r="AQ396" s="4"/>
      <c r="AR396" s="4"/>
      <c r="AS396" s="60"/>
      <c r="AT396" s="60"/>
      <c r="AU396" s="60"/>
    </row>
    <row r="397">
      <c r="A397" s="4"/>
      <c r="B397" s="4"/>
      <c r="C397" s="4"/>
      <c r="D397" s="4"/>
      <c r="E397" s="4"/>
      <c r="F397" s="4"/>
      <c r="G397" s="4"/>
      <c r="H397" s="4"/>
      <c r="I397" s="4"/>
      <c r="J397" s="4"/>
      <c r="K397" s="4"/>
      <c r="L397" s="4"/>
      <c r="M397" s="4"/>
      <c r="N397" s="4"/>
      <c r="O397" s="4"/>
      <c r="P397" s="4"/>
      <c r="Q397" s="4"/>
      <c r="R397" s="4"/>
      <c r="S397" s="4"/>
      <c r="T397" s="4"/>
      <c r="U397" s="4"/>
      <c r="V397" s="4"/>
      <c r="W397" s="4"/>
      <c r="X397" s="116"/>
      <c r="Y397" s="116"/>
      <c r="Z397" s="116"/>
      <c r="AA397" s="116"/>
      <c r="AB397" s="116"/>
      <c r="AC397" s="116"/>
      <c r="AD397" s="116"/>
      <c r="AE397" s="116"/>
      <c r="AF397" s="116"/>
      <c r="AG397" s="116"/>
      <c r="AH397" s="116"/>
      <c r="AI397" s="117"/>
      <c r="AJ397" s="117"/>
      <c r="AK397" s="117"/>
      <c r="AL397" s="118"/>
      <c r="AM397" s="119"/>
      <c r="AN397" s="119"/>
      <c r="AO397" s="119"/>
      <c r="AP397" s="119"/>
      <c r="AQ397" s="4"/>
      <c r="AR397" s="4"/>
      <c r="AS397" s="60"/>
      <c r="AT397" s="60"/>
      <c r="AU397" s="60"/>
    </row>
    <row r="398">
      <c r="A398" s="4"/>
      <c r="B398" s="4"/>
      <c r="C398" s="4"/>
      <c r="D398" s="4"/>
      <c r="E398" s="4"/>
      <c r="F398" s="4"/>
      <c r="G398" s="4"/>
      <c r="H398" s="4"/>
      <c r="I398" s="4"/>
      <c r="J398" s="4"/>
      <c r="K398" s="4"/>
      <c r="L398" s="4"/>
      <c r="M398" s="4"/>
      <c r="N398" s="4"/>
      <c r="O398" s="4"/>
      <c r="P398" s="4"/>
      <c r="Q398" s="4"/>
      <c r="R398" s="4"/>
      <c r="S398" s="4"/>
      <c r="T398" s="4"/>
      <c r="U398" s="4"/>
      <c r="V398" s="4"/>
      <c r="W398" s="4"/>
      <c r="X398" s="116"/>
      <c r="Y398" s="116"/>
      <c r="Z398" s="116"/>
      <c r="AA398" s="116"/>
      <c r="AB398" s="116"/>
      <c r="AC398" s="116"/>
      <c r="AD398" s="116"/>
      <c r="AE398" s="116"/>
      <c r="AF398" s="116"/>
      <c r="AG398" s="116"/>
      <c r="AH398" s="116"/>
      <c r="AI398" s="117"/>
      <c r="AJ398" s="117"/>
      <c r="AK398" s="117"/>
      <c r="AL398" s="118"/>
      <c r="AM398" s="119"/>
      <c r="AN398" s="119"/>
      <c r="AO398" s="119"/>
      <c r="AP398" s="119"/>
      <c r="AQ398" s="4"/>
      <c r="AR398" s="4"/>
      <c r="AS398" s="60"/>
      <c r="AT398" s="60"/>
      <c r="AU398" s="60"/>
    </row>
    <row r="399">
      <c r="A399" s="4"/>
      <c r="B399" s="4"/>
      <c r="C399" s="4"/>
      <c r="D399" s="4"/>
      <c r="E399" s="4"/>
      <c r="F399" s="4"/>
      <c r="G399" s="4"/>
      <c r="H399" s="4"/>
      <c r="I399" s="4"/>
      <c r="J399" s="4"/>
      <c r="K399" s="4"/>
      <c r="L399" s="4"/>
      <c r="M399" s="4"/>
      <c r="N399" s="4"/>
      <c r="O399" s="4"/>
      <c r="P399" s="4"/>
      <c r="Q399" s="4"/>
      <c r="R399" s="4"/>
      <c r="S399" s="4"/>
      <c r="T399" s="4"/>
      <c r="U399" s="4"/>
      <c r="V399" s="4"/>
      <c r="W399" s="4"/>
      <c r="X399" s="116"/>
      <c r="Y399" s="116"/>
      <c r="Z399" s="116"/>
      <c r="AA399" s="116"/>
      <c r="AB399" s="116"/>
      <c r="AC399" s="116"/>
      <c r="AD399" s="116"/>
      <c r="AE399" s="116"/>
      <c r="AF399" s="116"/>
      <c r="AG399" s="116"/>
      <c r="AH399" s="116"/>
      <c r="AI399" s="117"/>
      <c r="AJ399" s="117"/>
      <c r="AK399" s="117"/>
      <c r="AL399" s="118"/>
      <c r="AM399" s="119"/>
      <c r="AN399" s="119"/>
      <c r="AO399" s="119"/>
      <c r="AP399" s="119"/>
      <c r="AQ399" s="4"/>
      <c r="AR399" s="4"/>
      <c r="AS399" s="60"/>
      <c r="AT399" s="60"/>
      <c r="AU399" s="60"/>
    </row>
    <row r="400">
      <c r="A400" s="4"/>
      <c r="B400" s="4"/>
      <c r="C400" s="4"/>
      <c r="D400" s="4"/>
      <c r="E400" s="4"/>
      <c r="F400" s="4"/>
      <c r="G400" s="4"/>
      <c r="H400" s="4"/>
      <c r="I400" s="4"/>
      <c r="J400" s="4"/>
      <c r="K400" s="4"/>
      <c r="L400" s="4"/>
      <c r="M400" s="4"/>
      <c r="N400" s="4"/>
      <c r="O400" s="4"/>
      <c r="P400" s="4"/>
      <c r="Q400" s="4"/>
      <c r="R400" s="4"/>
      <c r="S400" s="4"/>
      <c r="T400" s="4"/>
      <c r="U400" s="4"/>
      <c r="V400" s="4"/>
      <c r="W400" s="4"/>
      <c r="X400" s="116"/>
      <c r="Y400" s="116"/>
      <c r="Z400" s="116"/>
      <c r="AA400" s="116"/>
      <c r="AB400" s="116"/>
      <c r="AC400" s="116"/>
      <c r="AD400" s="116"/>
      <c r="AE400" s="116"/>
      <c r="AF400" s="116"/>
      <c r="AG400" s="116"/>
      <c r="AH400" s="116"/>
      <c r="AI400" s="117"/>
      <c r="AJ400" s="117"/>
      <c r="AK400" s="117"/>
      <c r="AL400" s="118"/>
      <c r="AM400" s="119"/>
      <c r="AN400" s="119"/>
      <c r="AO400" s="119"/>
      <c r="AP400" s="119"/>
      <c r="AQ400" s="4"/>
      <c r="AR400" s="4"/>
      <c r="AS400" s="60"/>
      <c r="AT400" s="60"/>
      <c r="AU400" s="60"/>
    </row>
    <row r="401">
      <c r="A401" s="4"/>
      <c r="B401" s="4"/>
      <c r="C401" s="4"/>
      <c r="D401" s="4"/>
      <c r="E401" s="4"/>
      <c r="F401" s="4"/>
      <c r="G401" s="4"/>
      <c r="H401" s="4"/>
      <c r="I401" s="4"/>
      <c r="J401" s="4"/>
      <c r="K401" s="4"/>
      <c r="L401" s="4"/>
      <c r="M401" s="4"/>
      <c r="N401" s="4"/>
      <c r="O401" s="4"/>
      <c r="P401" s="4"/>
      <c r="Q401" s="4"/>
      <c r="R401" s="4"/>
      <c r="S401" s="4"/>
      <c r="T401" s="4"/>
      <c r="U401" s="4"/>
      <c r="V401" s="4"/>
      <c r="W401" s="4"/>
      <c r="X401" s="116"/>
      <c r="Y401" s="116"/>
      <c r="Z401" s="116"/>
      <c r="AA401" s="116"/>
      <c r="AB401" s="116"/>
      <c r="AC401" s="116"/>
      <c r="AD401" s="116"/>
      <c r="AE401" s="116"/>
      <c r="AF401" s="116"/>
      <c r="AG401" s="116"/>
      <c r="AH401" s="116"/>
      <c r="AI401" s="117"/>
      <c r="AJ401" s="117"/>
      <c r="AK401" s="117"/>
      <c r="AL401" s="118"/>
      <c r="AM401" s="119"/>
      <c r="AN401" s="119"/>
      <c r="AO401" s="119"/>
      <c r="AP401" s="119"/>
      <c r="AQ401" s="4"/>
      <c r="AR401" s="4"/>
      <c r="AS401" s="60"/>
      <c r="AT401" s="60"/>
      <c r="AU401" s="60"/>
    </row>
    <row r="402">
      <c r="A402" s="4"/>
      <c r="B402" s="4"/>
      <c r="C402" s="4"/>
      <c r="D402" s="4"/>
      <c r="E402" s="4"/>
      <c r="F402" s="4"/>
      <c r="G402" s="4"/>
      <c r="H402" s="4"/>
      <c r="I402" s="4"/>
      <c r="J402" s="4"/>
      <c r="K402" s="4"/>
      <c r="L402" s="4"/>
      <c r="M402" s="4"/>
      <c r="N402" s="4"/>
      <c r="O402" s="4"/>
      <c r="P402" s="4"/>
      <c r="Q402" s="4"/>
      <c r="R402" s="4"/>
      <c r="S402" s="4"/>
      <c r="T402" s="4"/>
      <c r="U402" s="4"/>
      <c r="V402" s="4"/>
      <c r="W402" s="4"/>
      <c r="X402" s="116"/>
      <c r="Y402" s="116"/>
      <c r="Z402" s="116"/>
      <c r="AA402" s="116"/>
      <c r="AB402" s="116"/>
      <c r="AC402" s="116"/>
      <c r="AD402" s="116"/>
      <c r="AE402" s="116"/>
      <c r="AF402" s="116"/>
      <c r="AG402" s="116"/>
      <c r="AH402" s="116"/>
      <c r="AI402" s="117"/>
      <c r="AJ402" s="117"/>
      <c r="AK402" s="117"/>
      <c r="AL402" s="118"/>
      <c r="AM402" s="119"/>
      <c r="AN402" s="119"/>
      <c r="AO402" s="119"/>
      <c r="AP402" s="119"/>
      <c r="AQ402" s="4"/>
      <c r="AR402" s="4"/>
      <c r="AS402" s="60"/>
      <c r="AT402" s="60"/>
      <c r="AU402" s="60"/>
    </row>
    <row r="403">
      <c r="A403" s="4"/>
      <c r="B403" s="4"/>
      <c r="C403" s="4"/>
      <c r="D403" s="4"/>
      <c r="E403" s="4"/>
      <c r="F403" s="4"/>
      <c r="G403" s="4"/>
      <c r="H403" s="4"/>
      <c r="I403" s="4"/>
      <c r="J403" s="4"/>
      <c r="K403" s="4"/>
      <c r="L403" s="4"/>
      <c r="M403" s="4"/>
      <c r="N403" s="4"/>
      <c r="O403" s="4"/>
      <c r="P403" s="4"/>
      <c r="Q403" s="4"/>
      <c r="R403" s="4"/>
      <c r="S403" s="4"/>
      <c r="T403" s="4"/>
      <c r="U403" s="4"/>
      <c r="V403" s="4"/>
      <c r="W403" s="4"/>
      <c r="X403" s="116"/>
      <c r="Y403" s="116"/>
      <c r="Z403" s="116"/>
      <c r="AA403" s="116"/>
      <c r="AB403" s="116"/>
      <c r="AC403" s="116"/>
      <c r="AD403" s="116"/>
      <c r="AE403" s="116"/>
      <c r="AF403" s="116"/>
      <c r="AG403" s="116"/>
      <c r="AH403" s="116"/>
      <c r="AI403" s="117"/>
      <c r="AJ403" s="117"/>
      <c r="AK403" s="117"/>
      <c r="AL403" s="118"/>
      <c r="AM403" s="119"/>
      <c r="AN403" s="119"/>
      <c r="AO403" s="119"/>
      <c r="AP403" s="119"/>
      <c r="AQ403" s="4"/>
      <c r="AR403" s="4"/>
      <c r="AS403" s="60"/>
      <c r="AT403" s="60"/>
      <c r="AU403" s="60"/>
    </row>
    <row r="404">
      <c r="A404" s="4"/>
      <c r="B404" s="4"/>
      <c r="C404" s="4"/>
      <c r="D404" s="4"/>
      <c r="E404" s="4"/>
      <c r="F404" s="4"/>
      <c r="G404" s="4"/>
      <c r="H404" s="4"/>
      <c r="I404" s="4"/>
      <c r="J404" s="4"/>
      <c r="K404" s="4"/>
      <c r="L404" s="4"/>
      <c r="M404" s="4"/>
      <c r="N404" s="4"/>
      <c r="O404" s="4"/>
      <c r="P404" s="4"/>
      <c r="Q404" s="4"/>
      <c r="R404" s="4"/>
      <c r="S404" s="4"/>
      <c r="T404" s="4"/>
      <c r="U404" s="4"/>
      <c r="V404" s="4"/>
      <c r="W404" s="4"/>
      <c r="X404" s="116"/>
      <c r="Y404" s="116"/>
      <c r="Z404" s="116"/>
      <c r="AA404" s="116"/>
      <c r="AB404" s="116"/>
      <c r="AC404" s="116"/>
      <c r="AD404" s="116"/>
      <c r="AE404" s="116"/>
      <c r="AF404" s="116"/>
      <c r="AG404" s="116"/>
      <c r="AH404" s="116"/>
      <c r="AI404" s="117"/>
      <c r="AJ404" s="117"/>
      <c r="AK404" s="117"/>
      <c r="AL404" s="118"/>
      <c r="AM404" s="119"/>
      <c r="AN404" s="119"/>
      <c r="AO404" s="119"/>
      <c r="AP404" s="119"/>
      <c r="AQ404" s="4"/>
      <c r="AR404" s="4"/>
      <c r="AS404" s="60"/>
      <c r="AT404" s="60"/>
      <c r="AU404" s="60"/>
    </row>
    <row r="405">
      <c r="A405" s="4"/>
      <c r="B405" s="4"/>
      <c r="C405" s="4"/>
      <c r="D405" s="4"/>
      <c r="E405" s="4"/>
      <c r="F405" s="4"/>
      <c r="G405" s="4"/>
      <c r="H405" s="4"/>
      <c r="I405" s="4"/>
      <c r="J405" s="4"/>
      <c r="K405" s="4"/>
      <c r="L405" s="4"/>
      <c r="M405" s="4"/>
      <c r="N405" s="4"/>
      <c r="O405" s="4"/>
      <c r="P405" s="4"/>
      <c r="Q405" s="4"/>
      <c r="R405" s="4"/>
      <c r="S405" s="4"/>
      <c r="T405" s="4"/>
      <c r="U405" s="4"/>
      <c r="V405" s="4"/>
      <c r="W405" s="4"/>
      <c r="X405" s="116"/>
      <c r="Y405" s="116"/>
      <c r="Z405" s="116"/>
      <c r="AA405" s="116"/>
      <c r="AB405" s="116"/>
      <c r="AC405" s="116"/>
      <c r="AD405" s="116"/>
      <c r="AE405" s="116"/>
      <c r="AF405" s="116"/>
      <c r="AG405" s="116"/>
      <c r="AH405" s="116"/>
      <c r="AI405" s="117"/>
      <c r="AJ405" s="117"/>
      <c r="AK405" s="117"/>
      <c r="AL405" s="118"/>
      <c r="AM405" s="119"/>
      <c r="AN405" s="119"/>
      <c r="AO405" s="119"/>
      <c r="AP405" s="119"/>
      <c r="AQ405" s="4"/>
      <c r="AR405" s="4"/>
      <c r="AS405" s="60"/>
      <c r="AT405" s="60"/>
      <c r="AU405" s="60"/>
    </row>
    <row r="406">
      <c r="A406" s="4"/>
      <c r="B406" s="4"/>
      <c r="C406" s="4"/>
      <c r="D406" s="4"/>
      <c r="E406" s="4"/>
      <c r="F406" s="4"/>
      <c r="G406" s="4"/>
      <c r="H406" s="4"/>
      <c r="I406" s="4"/>
      <c r="J406" s="4"/>
      <c r="K406" s="4"/>
      <c r="L406" s="4"/>
      <c r="M406" s="4"/>
      <c r="N406" s="4"/>
      <c r="O406" s="4"/>
      <c r="P406" s="4"/>
      <c r="Q406" s="4"/>
      <c r="R406" s="4"/>
      <c r="S406" s="4"/>
      <c r="T406" s="4"/>
      <c r="U406" s="4"/>
      <c r="V406" s="4"/>
      <c r="W406" s="4"/>
      <c r="X406" s="116"/>
      <c r="Y406" s="116"/>
      <c r="Z406" s="116"/>
      <c r="AA406" s="116"/>
      <c r="AB406" s="116"/>
      <c r="AC406" s="116"/>
      <c r="AD406" s="116"/>
      <c r="AE406" s="116"/>
      <c r="AF406" s="116"/>
      <c r="AG406" s="116"/>
      <c r="AH406" s="116"/>
      <c r="AI406" s="117"/>
      <c r="AJ406" s="117"/>
      <c r="AK406" s="117"/>
      <c r="AL406" s="118"/>
      <c r="AM406" s="119"/>
      <c r="AN406" s="119"/>
      <c r="AO406" s="119"/>
      <c r="AP406" s="119"/>
      <c r="AQ406" s="4"/>
      <c r="AR406" s="4"/>
      <c r="AS406" s="60"/>
      <c r="AT406" s="60"/>
      <c r="AU406" s="60"/>
    </row>
    <row r="407">
      <c r="A407" s="4"/>
      <c r="B407" s="4"/>
      <c r="C407" s="4"/>
      <c r="D407" s="4"/>
      <c r="E407" s="4"/>
      <c r="F407" s="4"/>
      <c r="G407" s="4"/>
      <c r="H407" s="4"/>
      <c r="I407" s="4"/>
      <c r="J407" s="4"/>
      <c r="K407" s="4"/>
      <c r="L407" s="4"/>
      <c r="M407" s="4"/>
      <c r="N407" s="4"/>
      <c r="O407" s="4"/>
      <c r="P407" s="4"/>
      <c r="Q407" s="4"/>
      <c r="R407" s="4"/>
      <c r="S407" s="4"/>
      <c r="T407" s="4"/>
      <c r="U407" s="4"/>
      <c r="V407" s="4"/>
      <c r="W407" s="4"/>
      <c r="X407" s="116"/>
      <c r="Y407" s="116"/>
      <c r="Z407" s="116"/>
      <c r="AA407" s="116"/>
      <c r="AB407" s="116"/>
      <c r="AC407" s="116"/>
      <c r="AD407" s="116"/>
      <c r="AE407" s="116"/>
      <c r="AF407" s="116"/>
      <c r="AG407" s="116"/>
      <c r="AH407" s="116"/>
      <c r="AI407" s="117"/>
      <c r="AJ407" s="117"/>
      <c r="AK407" s="117"/>
      <c r="AL407" s="118"/>
      <c r="AM407" s="119"/>
      <c r="AN407" s="119"/>
      <c r="AO407" s="119"/>
      <c r="AP407" s="119"/>
      <c r="AQ407" s="4"/>
      <c r="AR407" s="4"/>
      <c r="AS407" s="60"/>
      <c r="AT407" s="60"/>
      <c r="AU407" s="60"/>
    </row>
    <row r="408">
      <c r="A408" s="4"/>
      <c r="B408" s="4"/>
      <c r="C408" s="4"/>
      <c r="D408" s="4"/>
      <c r="E408" s="4"/>
      <c r="F408" s="4"/>
      <c r="G408" s="4"/>
      <c r="H408" s="4"/>
      <c r="I408" s="4"/>
      <c r="J408" s="4"/>
      <c r="K408" s="4"/>
      <c r="L408" s="4"/>
      <c r="M408" s="4"/>
      <c r="N408" s="4"/>
      <c r="O408" s="4"/>
      <c r="P408" s="4"/>
      <c r="Q408" s="4"/>
      <c r="R408" s="4"/>
      <c r="S408" s="4"/>
      <c r="T408" s="4"/>
      <c r="U408" s="4"/>
      <c r="V408" s="4"/>
      <c r="W408" s="4"/>
      <c r="X408" s="116"/>
      <c r="Y408" s="116"/>
      <c r="Z408" s="116"/>
      <c r="AA408" s="116"/>
      <c r="AB408" s="116"/>
      <c r="AC408" s="116"/>
      <c r="AD408" s="116"/>
      <c r="AE408" s="116"/>
      <c r="AF408" s="116"/>
      <c r="AG408" s="116"/>
      <c r="AH408" s="116"/>
      <c r="AI408" s="117"/>
      <c r="AJ408" s="117"/>
      <c r="AK408" s="117"/>
      <c r="AL408" s="118"/>
      <c r="AM408" s="119"/>
      <c r="AN408" s="119"/>
      <c r="AO408" s="119"/>
      <c r="AP408" s="119"/>
      <c r="AQ408" s="4"/>
      <c r="AR408" s="4"/>
      <c r="AS408" s="60"/>
      <c r="AT408" s="60"/>
      <c r="AU408" s="60"/>
    </row>
    <row r="409">
      <c r="A409" s="4"/>
      <c r="B409" s="4"/>
      <c r="C409" s="4"/>
      <c r="D409" s="4"/>
      <c r="E409" s="4"/>
      <c r="F409" s="4"/>
      <c r="G409" s="4"/>
      <c r="H409" s="4"/>
      <c r="I409" s="4"/>
      <c r="J409" s="4"/>
      <c r="K409" s="4"/>
      <c r="L409" s="4"/>
      <c r="M409" s="4"/>
      <c r="N409" s="4"/>
      <c r="O409" s="4"/>
      <c r="P409" s="4"/>
      <c r="Q409" s="4"/>
      <c r="R409" s="4"/>
      <c r="S409" s="4"/>
      <c r="T409" s="4"/>
      <c r="U409" s="4"/>
      <c r="V409" s="4"/>
      <c r="W409" s="4"/>
      <c r="X409" s="116"/>
      <c r="Y409" s="116"/>
      <c r="Z409" s="116"/>
      <c r="AA409" s="116"/>
      <c r="AB409" s="116"/>
      <c r="AC409" s="116"/>
      <c r="AD409" s="116"/>
      <c r="AE409" s="116"/>
      <c r="AF409" s="116"/>
      <c r="AG409" s="116"/>
      <c r="AH409" s="116"/>
      <c r="AI409" s="117"/>
      <c r="AJ409" s="117"/>
      <c r="AK409" s="117"/>
      <c r="AL409" s="118"/>
      <c r="AM409" s="119"/>
      <c r="AN409" s="119"/>
      <c r="AO409" s="119"/>
      <c r="AP409" s="119"/>
      <c r="AQ409" s="4"/>
      <c r="AR409" s="4"/>
      <c r="AS409" s="60"/>
      <c r="AT409" s="60"/>
      <c r="AU409" s="60"/>
    </row>
    <row r="410">
      <c r="A410" s="4"/>
      <c r="B410" s="4"/>
      <c r="C410" s="4"/>
      <c r="D410" s="4"/>
      <c r="E410" s="4"/>
      <c r="F410" s="4"/>
      <c r="G410" s="4"/>
      <c r="H410" s="4"/>
      <c r="I410" s="4"/>
      <c r="J410" s="4"/>
      <c r="K410" s="4"/>
      <c r="L410" s="4"/>
      <c r="M410" s="4"/>
      <c r="N410" s="4"/>
      <c r="O410" s="4"/>
      <c r="P410" s="4"/>
      <c r="Q410" s="4"/>
      <c r="R410" s="4"/>
      <c r="S410" s="4"/>
      <c r="T410" s="4"/>
      <c r="U410" s="4"/>
      <c r="V410" s="4"/>
      <c r="W410" s="4"/>
      <c r="X410" s="116"/>
      <c r="Y410" s="116"/>
      <c r="Z410" s="116"/>
      <c r="AA410" s="116"/>
      <c r="AB410" s="116"/>
      <c r="AC410" s="116"/>
      <c r="AD410" s="116"/>
      <c r="AE410" s="116"/>
      <c r="AF410" s="116"/>
      <c r="AG410" s="116"/>
      <c r="AH410" s="116"/>
      <c r="AI410" s="117"/>
      <c r="AJ410" s="117"/>
      <c r="AK410" s="117"/>
      <c r="AL410" s="118"/>
      <c r="AM410" s="119"/>
      <c r="AN410" s="119"/>
      <c r="AO410" s="119"/>
      <c r="AP410" s="119"/>
      <c r="AQ410" s="4"/>
      <c r="AR410" s="4"/>
      <c r="AS410" s="60"/>
      <c r="AT410" s="60"/>
      <c r="AU410" s="60"/>
    </row>
    <row r="411">
      <c r="A411" s="4"/>
      <c r="B411" s="4"/>
      <c r="C411" s="4"/>
      <c r="D411" s="4"/>
      <c r="E411" s="4"/>
      <c r="F411" s="4"/>
      <c r="G411" s="4"/>
      <c r="H411" s="4"/>
      <c r="I411" s="4"/>
      <c r="J411" s="4"/>
      <c r="K411" s="4"/>
      <c r="L411" s="4"/>
      <c r="M411" s="4"/>
      <c r="N411" s="4"/>
      <c r="O411" s="4"/>
      <c r="P411" s="4"/>
      <c r="Q411" s="4"/>
      <c r="R411" s="4"/>
      <c r="S411" s="4"/>
      <c r="T411" s="4"/>
      <c r="U411" s="4"/>
      <c r="V411" s="4"/>
      <c r="W411" s="4"/>
      <c r="X411" s="116"/>
      <c r="Y411" s="116"/>
      <c r="Z411" s="116"/>
      <c r="AA411" s="116"/>
      <c r="AB411" s="116"/>
      <c r="AC411" s="116"/>
      <c r="AD411" s="116"/>
      <c r="AE411" s="116"/>
      <c r="AF411" s="116"/>
      <c r="AG411" s="116"/>
      <c r="AH411" s="116"/>
      <c r="AI411" s="117"/>
      <c r="AJ411" s="117"/>
      <c r="AK411" s="117"/>
      <c r="AL411" s="118"/>
      <c r="AM411" s="119"/>
      <c r="AN411" s="119"/>
      <c r="AO411" s="119"/>
      <c r="AP411" s="119"/>
      <c r="AQ411" s="4"/>
      <c r="AR411" s="4"/>
      <c r="AS411" s="60"/>
      <c r="AT411" s="60"/>
      <c r="AU411" s="60"/>
    </row>
    <row r="412">
      <c r="A412" s="4"/>
      <c r="B412" s="4"/>
      <c r="C412" s="4"/>
      <c r="D412" s="4"/>
      <c r="E412" s="4"/>
      <c r="F412" s="4"/>
      <c r="G412" s="4"/>
      <c r="H412" s="4"/>
      <c r="I412" s="4"/>
      <c r="J412" s="4"/>
      <c r="K412" s="4"/>
      <c r="L412" s="4"/>
      <c r="M412" s="4"/>
      <c r="N412" s="4"/>
      <c r="O412" s="4"/>
      <c r="P412" s="4"/>
      <c r="Q412" s="4"/>
      <c r="R412" s="4"/>
      <c r="S412" s="4"/>
      <c r="T412" s="4"/>
      <c r="U412" s="4"/>
      <c r="V412" s="4"/>
      <c r="W412" s="4"/>
      <c r="X412" s="116"/>
      <c r="Y412" s="116"/>
      <c r="Z412" s="116"/>
      <c r="AA412" s="116"/>
      <c r="AB412" s="116"/>
      <c r="AC412" s="116"/>
      <c r="AD412" s="116"/>
      <c r="AE412" s="116"/>
      <c r="AF412" s="116"/>
      <c r="AG412" s="116"/>
      <c r="AH412" s="116"/>
      <c r="AI412" s="117"/>
      <c r="AJ412" s="117"/>
      <c r="AK412" s="117"/>
      <c r="AL412" s="118"/>
      <c r="AM412" s="119"/>
      <c r="AN412" s="119"/>
      <c r="AO412" s="119"/>
      <c r="AP412" s="119"/>
      <c r="AQ412" s="4"/>
      <c r="AR412" s="4"/>
      <c r="AS412" s="60"/>
      <c r="AT412" s="60"/>
      <c r="AU412" s="60"/>
    </row>
    <row r="413">
      <c r="A413" s="4"/>
      <c r="B413" s="4"/>
      <c r="C413" s="4"/>
      <c r="D413" s="4"/>
      <c r="E413" s="4"/>
      <c r="F413" s="4"/>
      <c r="G413" s="4"/>
      <c r="H413" s="4"/>
      <c r="I413" s="4"/>
      <c r="J413" s="4"/>
      <c r="K413" s="4"/>
      <c r="L413" s="4"/>
      <c r="M413" s="4"/>
      <c r="N413" s="4"/>
      <c r="O413" s="4"/>
      <c r="P413" s="4"/>
      <c r="Q413" s="4"/>
      <c r="R413" s="4"/>
      <c r="S413" s="4"/>
      <c r="T413" s="4"/>
      <c r="U413" s="4"/>
      <c r="V413" s="4"/>
      <c r="W413" s="4"/>
      <c r="X413" s="116"/>
      <c r="Y413" s="116"/>
      <c r="Z413" s="116"/>
      <c r="AA413" s="116"/>
      <c r="AB413" s="116"/>
      <c r="AC413" s="116"/>
      <c r="AD413" s="116"/>
      <c r="AE413" s="116"/>
      <c r="AF413" s="116"/>
      <c r="AG413" s="116"/>
      <c r="AH413" s="116"/>
      <c r="AI413" s="117"/>
      <c r="AJ413" s="117"/>
      <c r="AK413" s="117"/>
      <c r="AL413" s="118"/>
      <c r="AM413" s="119"/>
      <c r="AN413" s="119"/>
      <c r="AO413" s="119"/>
      <c r="AP413" s="119"/>
      <c r="AQ413" s="4"/>
      <c r="AR413" s="4"/>
      <c r="AS413" s="60"/>
      <c r="AT413" s="60"/>
      <c r="AU413" s="60"/>
    </row>
    <row r="414">
      <c r="A414" s="4"/>
      <c r="B414" s="4"/>
      <c r="C414" s="4"/>
      <c r="D414" s="4"/>
      <c r="E414" s="4"/>
      <c r="F414" s="4"/>
      <c r="G414" s="4"/>
      <c r="H414" s="4"/>
      <c r="I414" s="4"/>
      <c r="J414" s="4"/>
      <c r="K414" s="4"/>
      <c r="L414" s="4"/>
      <c r="M414" s="4"/>
      <c r="N414" s="4"/>
      <c r="O414" s="4"/>
      <c r="P414" s="4"/>
      <c r="Q414" s="4"/>
      <c r="R414" s="4"/>
      <c r="S414" s="4"/>
      <c r="T414" s="4"/>
      <c r="U414" s="4"/>
      <c r="V414" s="4"/>
      <c r="W414" s="4"/>
      <c r="X414" s="116"/>
      <c r="Y414" s="116"/>
      <c r="Z414" s="116"/>
      <c r="AA414" s="116"/>
      <c r="AB414" s="116"/>
      <c r="AC414" s="116"/>
      <c r="AD414" s="116"/>
      <c r="AE414" s="116"/>
      <c r="AF414" s="116"/>
      <c r="AG414" s="116"/>
      <c r="AH414" s="116"/>
      <c r="AI414" s="117"/>
      <c r="AJ414" s="117"/>
      <c r="AK414" s="117"/>
      <c r="AL414" s="118"/>
      <c r="AM414" s="119"/>
      <c r="AN414" s="119"/>
      <c r="AO414" s="119"/>
      <c r="AP414" s="119"/>
      <c r="AQ414" s="4"/>
      <c r="AR414" s="4"/>
      <c r="AS414" s="60"/>
      <c r="AT414" s="60"/>
      <c r="AU414" s="60"/>
    </row>
    <row r="415">
      <c r="A415" s="4"/>
      <c r="B415" s="4"/>
      <c r="C415" s="4"/>
      <c r="D415" s="4"/>
      <c r="E415" s="4"/>
      <c r="F415" s="4"/>
      <c r="G415" s="4"/>
      <c r="H415" s="4"/>
      <c r="I415" s="4"/>
      <c r="J415" s="4"/>
      <c r="K415" s="4"/>
      <c r="L415" s="4"/>
      <c r="M415" s="4"/>
      <c r="N415" s="4"/>
      <c r="O415" s="4"/>
      <c r="P415" s="4"/>
      <c r="Q415" s="4"/>
      <c r="R415" s="4"/>
      <c r="S415" s="4"/>
      <c r="T415" s="4"/>
      <c r="U415" s="4"/>
      <c r="V415" s="4"/>
      <c r="W415" s="4"/>
      <c r="X415" s="116"/>
      <c r="Y415" s="116"/>
      <c r="Z415" s="116"/>
      <c r="AA415" s="116"/>
      <c r="AB415" s="116"/>
      <c r="AC415" s="116"/>
      <c r="AD415" s="116"/>
      <c r="AE415" s="116"/>
      <c r="AF415" s="116"/>
      <c r="AG415" s="116"/>
      <c r="AH415" s="116"/>
      <c r="AI415" s="117"/>
      <c r="AJ415" s="117"/>
      <c r="AK415" s="117"/>
      <c r="AL415" s="118"/>
      <c r="AM415" s="119"/>
      <c r="AN415" s="119"/>
      <c r="AO415" s="119"/>
      <c r="AP415" s="119"/>
      <c r="AQ415" s="4"/>
      <c r="AR415" s="4"/>
      <c r="AS415" s="60"/>
      <c r="AT415" s="60"/>
      <c r="AU415" s="60"/>
    </row>
    <row r="416">
      <c r="A416" s="4"/>
      <c r="B416" s="4"/>
      <c r="C416" s="4"/>
      <c r="D416" s="4"/>
      <c r="E416" s="4"/>
      <c r="F416" s="4"/>
      <c r="G416" s="4"/>
      <c r="H416" s="4"/>
      <c r="I416" s="4"/>
      <c r="J416" s="4"/>
      <c r="K416" s="4"/>
      <c r="L416" s="4"/>
      <c r="M416" s="4"/>
      <c r="N416" s="4"/>
      <c r="O416" s="4"/>
      <c r="P416" s="4"/>
      <c r="Q416" s="4"/>
      <c r="R416" s="4"/>
      <c r="S416" s="4"/>
      <c r="T416" s="4"/>
      <c r="U416" s="4"/>
      <c r="V416" s="4"/>
      <c r="W416" s="4"/>
      <c r="X416" s="116"/>
      <c r="Y416" s="116"/>
      <c r="Z416" s="116"/>
      <c r="AA416" s="116"/>
      <c r="AB416" s="116"/>
      <c r="AC416" s="116"/>
      <c r="AD416" s="116"/>
      <c r="AE416" s="116"/>
      <c r="AF416" s="116"/>
      <c r="AG416" s="116"/>
      <c r="AH416" s="116"/>
      <c r="AI416" s="117"/>
      <c r="AJ416" s="117"/>
      <c r="AK416" s="117"/>
      <c r="AL416" s="118"/>
      <c r="AM416" s="119"/>
      <c r="AN416" s="119"/>
      <c r="AO416" s="119"/>
      <c r="AP416" s="119"/>
      <c r="AQ416" s="4"/>
      <c r="AR416" s="4"/>
      <c r="AS416" s="60"/>
      <c r="AT416" s="60"/>
      <c r="AU416" s="60"/>
    </row>
    <row r="417">
      <c r="A417" s="4"/>
      <c r="B417" s="4"/>
      <c r="C417" s="4"/>
      <c r="D417" s="4"/>
      <c r="E417" s="4"/>
      <c r="F417" s="4"/>
      <c r="G417" s="4"/>
      <c r="H417" s="4"/>
      <c r="I417" s="4"/>
      <c r="J417" s="4"/>
      <c r="K417" s="4"/>
      <c r="L417" s="4"/>
      <c r="M417" s="4"/>
      <c r="N417" s="4"/>
      <c r="O417" s="4"/>
      <c r="P417" s="4"/>
      <c r="Q417" s="4"/>
      <c r="R417" s="4"/>
      <c r="S417" s="4"/>
      <c r="T417" s="4"/>
      <c r="U417" s="4"/>
      <c r="V417" s="4"/>
      <c r="W417" s="4"/>
      <c r="X417" s="116"/>
      <c r="Y417" s="116"/>
      <c r="Z417" s="116"/>
      <c r="AA417" s="116"/>
      <c r="AB417" s="116"/>
      <c r="AC417" s="116"/>
      <c r="AD417" s="116"/>
      <c r="AE417" s="116"/>
      <c r="AF417" s="116"/>
      <c r="AG417" s="116"/>
      <c r="AH417" s="116"/>
      <c r="AI417" s="117"/>
      <c r="AJ417" s="117"/>
      <c r="AK417" s="117"/>
      <c r="AL417" s="118"/>
      <c r="AM417" s="119"/>
      <c r="AN417" s="119"/>
      <c r="AO417" s="119"/>
      <c r="AP417" s="119"/>
      <c r="AQ417" s="4"/>
      <c r="AR417" s="4"/>
      <c r="AS417" s="60"/>
      <c r="AT417" s="60"/>
      <c r="AU417" s="60"/>
    </row>
    <row r="418">
      <c r="A418" s="4"/>
      <c r="B418" s="4"/>
      <c r="C418" s="4"/>
      <c r="D418" s="4"/>
      <c r="E418" s="4"/>
      <c r="F418" s="4"/>
      <c r="G418" s="4"/>
      <c r="H418" s="4"/>
      <c r="I418" s="4"/>
      <c r="J418" s="4"/>
      <c r="K418" s="4"/>
      <c r="L418" s="4"/>
      <c r="M418" s="4"/>
      <c r="N418" s="4"/>
      <c r="O418" s="4"/>
      <c r="P418" s="4"/>
      <c r="Q418" s="4"/>
      <c r="R418" s="4"/>
      <c r="S418" s="4"/>
      <c r="T418" s="4"/>
      <c r="U418" s="4"/>
      <c r="V418" s="4"/>
      <c r="W418" s="4"/>
      <c r="X418" s="116"/>
      <c r="Y418" s="116"/>
      <c r="Z418" s="116"/>
      <c r="AA418" s="116"/>
      <c r="AB418" s="116"/>
      <c r="AC418" s="116"/>
      <c r="AD418" s="116"/>
      <c r="AE418" s="116"/>
      <c r="AF418" s="116"/>
      <c r="AG418" s="116"/>
      <c r="AH418" s="116"/>
      <c r="AI418" s="117"/>
      <c r="AJ418" s="117"/>
      <c r="AK418" s="117"/>
      <c r="AL418" s="118"/>
      <c r="AM418" s="119"/>
      <c r="AN418" s="119"/>
      <c r="AO418" s="119"/>
      <c r="AP418" s="119"/>
      <c r="AQ418" s="4"/>
      <c r="AR418" s="4"/>
      <c r="AS418" s="60"/>
      <c r="AT418" s="60"/>
      <c r="AU418" s="60"/>
    </row>
    <row r="419">
      <c r="A419" s="4"/>
      <c r="B419" s="4"/>
      <c r="C419" s="4"/>
      <c r="D419" s="4"/>
      <c r="E419" s="4"/>
      <c r="F419" s="4"/>
      <c r="G419" s="4"/>
      <c r="H419" s="4"/>
      <c r="I419" s="4"/>
      <c r="J419" s="4"/>
      <c r="K419" s="4"/>
      <c r="L419" s="4"/>
      <c r="M419" s="4"/>
      <c r="N419" s="4"/>
      <c r="O419" s="4"/>
      <c r="P419" s="4"/>
      <c r="Q419" s="4"/>
      <c r="R419" s="4"/>
      <c r="S419" s="4"/>
      <c r="T419" s="4"/>
      <c r="U419" s="4"/>
      <c r="V419" s="4"/>
      <c r="W419" s="4"/>
      <c r="X419" s="116"/>
      <c r="Y419" s="116"/>
      <c r="Z419" s="116"/>
      <c r="AA419" s="116"/>
      <c r="AB419" s="116"/>
      <c r="AC419" s="116"/>
      <c r="AD419" s="116"/>
      <c r="AE419" s="116"/>
      <c r="AF419" s="116"/>
      <c r="AG419" s="116"/>
      <c r="AH419" s="116"/>
      <c r="AI419" s="117"/>
      <c r="AJ419" s="117"/>
      <c r="AK419" s="117"/>
      <c r="AL419" s="118"/>
      <c r="AM419" s="119"/>
      <c r="AN419" s="119"/>
      <c r="AO419" s="119"/>
      <c r="AP419" s="119"/>
      <c r="AQ419" s="4"/>
      <c r="AR419" s="4"/>
      <c r="AS419" s="60"/>
      <c r="AT419" s="60"/>
      <c r="AU419" s="60"/>
    </row>
    <row r="420">
      <c r="A420" s="4"/>
      <c r="B420" s="4"/>
      <c r="C420" s="4"/>
      <c r="D420" s="4"/>
      <c r="E420" s="4"/>
      <c r="F420" s="4"/>
      <c r="G420" s="4"/>
      <c r="H420" s="4"/>
      <c r="I420" s="4"/>
      <c r="J420" s="4"/>
      <c r="K420" s="4"/>
      <c r="L420" s="4"/>
      <c r="M420" s="4"/>
      <c r="N420" s="4"/>
      <c r="O420" s="4"/>
      <c r="P420" s="4"/>
      <c r="Q420" s="4"/>
      <c r="R420" s="4"/>
      <c r="S420" s="4"/>
      <c r="T420" s="4"/>
      <c r="U420" s="4"/>
      <c r="V420" s="4"/>
      <c r="W420" s="4"/>
      <c r="X420" s="116"/>
      <c r="Y420" s="116"/>
      <c r="Z420" s="116"/>
      <c r="AA420" s="116"/>
      <c r="AB420" s="116"/>
      <c r="AC420" s="116"/>
      <c r="AD420" s="116"/>
      <c r="AE420" s="116"/>
      <c r="AF420" s="116"/>
      <c r="AG420" s="116"/>
      <c r="AH420" s="116"/>
      <c r="AI420" s="117"/>
      <c r="AJ420" s="117"/>
      <c r="AK420" s="117"/>
      <c r="AL420" s="118"/>
      <c r="AM420" s="119"/>
      <c r="AN420" s="119"/>
      <c r="AO420" s="119"/>
      <c r="AP420" s="119"/>
      <c r="AQ420" s="4"/>
      <c r="AR420" s="4"/>
      <c r="AS420" s="60"/>
      <c r="AT420" s="60"/>
      <c r="AU420" s="60"/>
    </row>
    <row r="421">
      <c r="A421" s="4"/>
      <c r="B421" s="4"/>
      <c r="C421" s="4"/>
      <c r="D421" s="4"/>
      <c r="E421" s="4"/>
      <c r="F421" s="4"/>
      <c r="G421" s="4"/>
      <c r="H421" s="4"/>
      <c r="I421" s="4"/>
      <c r="J421" s="4"/>
      <c r="K421" s="4"/>
      <c r="L421" s="4"/>
      <c r="M421" s="4"/>
      <c r="N421" s="4"/>
      <c r="O421" s="4"/>
      <c r="P421" s="4"/>
      <c r="Q421" s="4"/>
      <c r="R421" s="4"/>
      <c r="S421" s="4"/>
      <c r="T421" s="4"/>
      <c r="U421" s="4"/>
      <c r="V421" s="4"/>
      <c r="W421" s="4"/>
      <c r="X421" s="116"/>
      <c r="Y421" s="116"/>
      <c r="Z421" s="116"/>
      <c r="AA421" s="116"/>
      <c r="AB421" s="116"/>
      <c r="AC421" s="116"/>
      <c r="AD421" s="116"/>
      <c r="AE421" s="116"/>
      <c r="AF421" s="116"/>
      <c r="AG421" s="116"/>
      <c r="AH421" s="116"/>
      <c r="AI421" s="117"/>
      <c r="AJ421" s="117"/>
      <c r="AK421" s="117"/>
      <c r="AL421" s="118"/>
      <c r="AM421" s="119"/>
      <c r="AN421" s="119"/>
      <c r="AO421" s="119"/>
      <c r="AP421" s="119"/>
      <c r="AQ421" s="4"/>
      <c r="AR421" s="4"/>
      <c r="AS421" s="60"/>
      <c r="AT421" s="60"/>
      <c r="AU421" s="60"/>
    </row>
    <row r="422">
      <c r="A422" s="4"/>
      <c r="B422" s="4"/>
      <c r="C422" s="4"/>
      <c r="D422" s="4"/>
      <c r="E422" s="4"/>
      <c r="F422" s="4"/>
      <c r="G422" s="4"/>
      <c r="H422" s="4"/>
      <c r="I422" s="4"/>
      <c r="J422" s="4"/>
      <c r="K422" s="4"/>
      <c r="L422" s="4"/>
      <c r="M422" s="4"/>
      <c r="N422" s="4"/>
      <c r="O422" s="4"/>
      <c r="P422" s="4"/>
      <c r="Q422" s="4"/>
      <c r="R422" s="4"/>
      <c r="S422" s="4"/>
      <c r="T422" s="4"/>
      <c r="U422" s="4"/>
      <c r="V422" s="4"/>
      <c r="W422" s="4"/>
      <c r="X422" s="116"/>
      <c r="Y422" s="116"/>
      <c r="Z422" s="116"/>
      <c r="AA422" s="116"/>
      <c r="AB422" s="116"/>
      <c r="AC422" s="116"/>
      <c r="AD422" s="116"/>
      <c r="AE422" s="116"/>
      <c r="AF422" s="116"/>
      <c r="AG422" s="116"/>
      <c r="AH422" s="116"/>
      <c r="AI422" s="117"/>
      <c r="AJ422" s="117"/>
      <c r="AK422" s="117"/>
      <c r="AL422" s="118"/>
      <c r="AM422" s="119"/>
      <c r="AN422" s="119"/>
      <c r="AO422" s="119"/>
      <c r="AP422" s="119"/>
      <c r="AQ422" s="4"/>
      <c r="AR422" s="4"/>
      <c r="AS422" s="60"/>
      <c r="AT422" s="60"/>
      <c r="AU422" s="60"/>
    </row>
    <row r="423">
      <c r="A423" s="4"/>
      <c r="B423" s="4"/>
      <c r="C423" s="4"/>
      <c r="D423" s="4"/>
      <c r="E423" s="4"/>
      <c r="F423" s="4"/>
      <c r="G423" s="4"/>
      <c r="H423" s="4"/>
      <c r="I423" s="4"/>
      <c r="J423" s="4"/>
      <c r="K423" s="4"/>
      <c r="L423" s="4"/>
      <c r="M423" s="4"/>
      <c r="N423" s="4"/>
      <c r="O423" s="4"/>
      <c r="P423" s="4"/>
      <c r="Q423" s="4"/>
      <c r="R423" s="4"/>
      <c r="S423" s="4"/>
      <c r="T423" s="4"/>
      <c r="U423" s="4"/>
      <c r="V423" s="4"/>
      <c r="W423" s="4"/>
      <c r="X423" s="116"/>
      <c r="Y423" s="116"/>
      <c r="Z423" s="116"/>
      <c r="AA423" s="116"/>
      <c r="AB423" s="116"/>
      <c r="AC423" s="116"/>
      <c r="AD423" s="116"/>
      <c r="AE423" s="116"/>
      <c r="AF423" s="116"/>
      <c r="AG423" s="116"/>
      <c r="AH423" s="116"/>
      <c r="AI423" s="117"/>
      <c r="AJ423" s="117"/>
      <c r="AK423" s="117"/>
      <c r="AL423" s="118"/>
      <c r="AM423" s="119"/>
      <c r="AN423" s="119"/>
      <c r="AO423" s="119"/>
      <c r="AP423" s="119"/>
      <c r="AQ423" s="4"/>
      <c r="AR423" s="4"/>
      <c r="AS423" s="60"/>
      <c r="AT423" s="60"/>
      <c r="AU423" s="60"/>
    </row>
    <row r="424">
      <c r="A424" s="4"/>
      <c r="B424" s="4"/>
      <c r="C424" s="4"/>
      <c r="D424" s="4"/>
      <c r="E424" s="4"/>
      <c r="F424" s="4"/>
      <c r="G424" s="4"/>
      <c r="H424" s="4"/>
      <c r="I424" s="4"/>
      <c r="J424" s="4"/>
      <c r="K424" s="4"/>
      <c r="L424" s="4"/>
      <c r="M424" s="4"/>
      <c r="N424" s="4"/>
      <c r="O424" s="4"/>
      <c r="P424" s="4"/>
      <c r="Q424" s="4"/>
      <c r="R424" s="4"/>
      <c r="S424" s="4"/>
      <c r="T424" s="4"/>
      <c r="U424" s="4"/>
      <c r="V424" s="4"/>
      <c r="W424" s="4"/>
      <c r="X424" s="116"/>
      <c r="Y424" s="116"/>
      <c r="Z424" s="116"/>
      <c r="AA424" s="116"/>
      <c r="AB424" s="116"/>
      <c r="AC424" s="116"/>
      <c r="AD424" s="116"/>
      <c r="AE424" s="116"/>
      <c r="AF424" s="116"/>
      <c r="AG424" s="116"/>
      <c r="AH424" s="116"/>
      <c r="AI424" s="117"/>
      <c r="AJ424" s="117"/>
      <c r="AK424" s="117"/>
      <c r="AL424" s="118"/>
      <c r="AM424" s="119"/>
      <c r="AN424" s="119"/>
      <c r="AO424" s="119"/>
      <c r="AP424" s="119"/>
      <c r="AQ424" s="4"/>
      <c r="AR424" s="4"/>
      <c r="AS424" s="60"/>
      <c r="AT424" s="60"/>
      <c r="AU424" s="60"/>
    </row>
    <row r="425">
      <c r="A425" s="4"/>
      <c r="B425" s="4"/>
      <c r="C425" s="4"/>
      <c r="D425" s="4"/>
      <c r="E425" s="4"/>
      <c r="F425" s="4"/>
      <c r="G425" s="4"/>
      <c r="H425" s="4"/>
      <c r="I425" s="4"/>
      <c r="J425" s="4"/>
      <c r="K425" s="4"/>
      <c r="L425" s="4"/>
      <c r="M425" s="4"/>
      <c r="N425" s="4"/>
      <c r="O425" s="4"/>
      <c r="P425" s="4"/>
      <c r="Q425" s="4"/>
      <c r="R425" s="4"/>
      <c r="S425" s="4"/>
      <c r="T425" s="4"/>
      <c r="U425" s="4"/>
      <c r="V425" s="4"/>
      <c r="W425" s="4"/>
      <c r="X425" s="116"/>
      <c r="Y425" s="116"/>
      <c r="Z425" s="116"/>
      <c r="AA425" s="116"/>
      <c r="AB425" s="116"/>
      <c r="AC425" s="116"/>
      <c r="AD425" s="116"/>
      <c r="AE425" s="116"/>
      <c r="AF425" s="116"/>
      <c r="AG425" s="116"/>
      <c r="AH425" s="116"/>
      <c r="AI425" s="117"/>
      <c r="AJ425" s="117"/>
      <c r="AK425" s="117"/>
      <c r="AL425" s="118"/>
      <c r="AM425" s="119"/>
      <c r="AN425" s="119"/>
      <c r="AO425" s="119"/>
      <c r="AP425" s="119"/>
      <c r="AQ425" s="4"/>
      <c r="AR425" s="4"/>
      <c r="AS425" s="60"/>
      <c r="AT425" s="60"/>
      <c r="AU425" s="60"/>
    </row>
    <row r="426">
      <c r="A426" s="4"/>
      <c r="B426" s="4"/>
      <c r="C426" s="4"/>
      <c r="D426" s="4"/>
      <c r="E426" s="4"/>
      <c r="F426" s="4"/>
      <c r="G426" s="4"/>
      <c r="H426" s="4"/>
      <c r="I426" s="4"/>
      <c r="J426" s="4"/>
      <c r="K426" s="4"/>
      <c r="L426" s="4"/>
      <c r="M426" s="4"/>
      <c r="N426" s="4"/>
      <c r="O426" s="4"/>
      <c r="P426" s="4"/>
      <c r="Q426" s="4"/>
      <c r="R426" s="4"/>
      <c r="S426" s="4"/>
      <c r="T426" s="4"/>
      <c r="U426" s="4"/>
      <c r="V426" s="4"/>
      <c r="W426" s="4"/>
      <c r="X426" s="116"/>
      <c r="Y426" s="116"/>
      <c r="Z426" s="116"/>
      <c r="AA426" s="116"/>
      <c r="AB426" s="116"/>
      <c r="AC426" s="116"/>
      <c r="AD426" s="116"/>
      <c r="AE426" s="116"/>
      <c r="AF426" s="116"/>
      <c r="AG426" s="116"/>
      <c r="AH426" s="116"/>
      <c r="AI426" s="117"/>
      <c r="AJ426" s="117"/>
      <c r="AK426" s="117"/>
      <c r="AL426" s="118"/>
      <c r="AM426" s="119"/>
      <c r="AN426" s="119"/>
      <c r="AO426" s="119"/>
      <c r="AP426" s="119"/>
      <c r="AQ426" s="4"/>
      <c r="AR426" s="4"/>
      <c r="AS426" s="60"/>
      <c r="AT426" s="60"/>
      <c r="AU426" s="60"/>
    </row>
    <row r="427">
      <c r="A427" s="4"/>
      <c r="B427" s="4"/>
      <c r="C427" s="4"/>
      <c r="D427" s="4"/>
      <c r="E427" s="4"/>
      <c r="F427" s="4"/>
      <c r="G427" s="4"/>
      <c r="H427" s="4"/>
      <c r="I427" s="4"/>
      <c r="J427" s="4"/>
      <c r="K427" s="4"/>
      <c r="L427" s="4"/>
      <c r="M427" s="4"/>
      <c r="N427" s="4"/>
      <c r="O427" s="4"/>
      <c r="P427" s="4"/>
      <c r="Q427" s="4"/>
      <c r="R427" s="4"/>
      <c r="S427" s="4"/>
      <c r="T427" s="4"/>
      <c r="U427" s="4"/>
      <c r="V427" s="4"/>
      <c r="W427" s="4"/>
      <c r="X427" s="116"/>
      <c r="Y427" s="116"/>
      <c r="Z427" s="116"/>
      <c r="AA427" s="116"/>
      <c r="AB427" s="116"/>
      <c r="AC427" s="116"/>
      <c r="AD427" s="116"/>
      <c r="AE427" s="116"/>
      <c r="AF427" s="116"/>
      <c r="AG427" s="116"/>
      <c r="AH427" s="116"/>
      <c r="AI427" s="117"/>
      <c r="AJ427" s="117"/>
      <c r="AK427" s="117"/>
      <c r="AL427" s="118"/>
      <c r="AM427" s="119"/>
      <c r="AN427" s="119"/>
      <c r="AO427" s="119"/>
      <c r="AP427" s="119"/>
      <c r="AQ427" s="4"/>
      <c r="AR427" s="4"/>
      <c r="AS427" s="60"/>
      <c r="AT427" s="60"/>
      <c r="AU427" s="60"/>
    </row>
    <row r="428">
      <c r="A428" s="4"/>
      <c r="B428" s="4"/>
      <c r="C428" s="4"/>
      <c r="D428" s="4"/>
      <c r="E428" s="4"/>
      <c r="F428" s="4"/>
      <c r="G428" s="4"/>
      <c r="H428" s="4"/>
      <c r="I428" s="4"/>
      <c r="J428" s="4"/>
      <c r="K428" s="4"/>
      <c r="L428" s="4"/>
      <c r="M428" s="4"/>
      <c r="N428" s="4"/>
      <c r="O428" s="4"/>
      <c r="P428" s="4"/>
      <c r="Q428" s="4"/>
      <c r="R428" s="4"/>
      <c r="S428" s="4"/>
      <c r="T428" s="4"/>
      <c r="U428" s="4"/>
      <c r="V428" s="4"/>
      <c r="W428" s="4"/>
      <c r="X428" s="116"/>
      <c r="Y428" s="116"/>
      <c r="Z428" s="116"/>
      <c r="AA428" s="116"/>
      <c r="AB428" s="116"/>
      <c r="AC428" s="116"/>
      <c r="AD428" s="116"/>
      <c r="AE428" s="116"/>
      <c r="AF428" s="116"/>
      <c r="AG428" s="116"/>
      <c r="AH428" s="116"/>
      <c r="AI428" s="117"/>
      <c r="AJ428" s="117"/>
      <c r="AK428" s="117"/>
      <c r="AL428" s="118"/>
      <c r="AM428" s="119"/>
      <c r="AN428" s="119"/>
      <c r="AO428" s="119"/>
      <c r="AP428" s="119"/>
      <c r="AQ428" s="4"/>
      <c r="AR428" s="4"/>
      <c r="AS428" s="60"/>
      <c r="AT428" s="60"/>
      <c r="AU428" s="60"/>
    </row>
    <row r="429">
      <c r="A429" s="4"/>
      <c r="B429" s="4"/>
      <c r="C429" s="4"/>
      <c r="D429" s="4"/>
      <c r="E429" s="4"/>
      <c r="F429" s="4"/>
      <c r="G429" s="4"/>
      <c r="H429" s="4"/>
      <c r="I429" s="4"/>
      <c r="J429" s="4"/>
      <c r="K429" s="4"/>
      <c r="L429" s="4"/>
      <c r="M429" s="4"/>
      <c r="N429" s="4"/>
      <c r="O429" s="4"/>
      <c r="P429" s="4"/>
      <c r="Q429" s="4"/>
      <c r="R429" s="4"/>
      <c r="S429" s="4"/>
      <c r="T429" s="4"/>
      <c r="U429" s="4"/>
      <c r="V429" s="4"/>
      <c r="W429" s="4"/>
      <c r="X429" s="116"/>
      <c r="Y429" s="116"/>
      <c r="Z429" s="116"/>
      <c r="AA429" s="116"/>
      <c r="AB429" s="116"/>
      <c r="AC429" s="116"/>
      <c r="AD429" s="116"/>
      <c r="AE429" s="116"/>
      <c r="AF429" s="116"/>
      <c r="AG429" s="116"/>
      <c r="AH429" s="116"/>
      <c r="AI429" s="117"/>
      <c r="AJ429" s="117"/>
      <c r="AK429" s="117"/>
      <c r="AL429" s="118"/>
      <c r="AM429" s="119"/>
      <c r="AN429" s="119"/>
      <c r="AO429" s="119"/>
      <c r="AP429" s="119"/>
      <c r="AQ429" s="4"/>
      <c r="AR429" s="4"/>
      <c r="AS429" s="60"/>
      <c r="AT429" s="60"/>
      <c r="AU429" s="60"/>
    </row>
    <row r="430">
      <c r="A430" s="4"/>
      <c r="B430" s="4"/>
      <c r="C430" s="4"/>
      <c r="D430" s="4"/>
      <c r="E430" s="4"/>
      <c r="F430" s="4"/>
      <c r="G430" s="4"/>
      <c r="H430" s="4"/>
      <c r="I430" s="4"/>
      <c r="J430" s="4"/>
      <c r="K430" s="4"/>
      <c r="L430" s="4"/>
      <c r="M430" s="4"/>
      <c r="N430" s="4"/>
      <c r="O430" s="4"/>
      <c r="P430" s="4"/>
      <c r="Q430" s="4"/>
      <c r="R430" s="4"/>
      <c r="S430" s="4"/>
      <c r="T430" s="4"/>
      <c r="U430" s="4"/>
      <c r="V430" s="4"/>
      <c r="W430" s="4"/>
      <c r="X430" s="116"/>
      <c r="Y430" s="116"/>
      <c r="Z430" s="116"/>
      <c r="AA430" s="116"/>
      <c r="AB430" s="116"/>
      <c r="AC430" s="116"/>
      <c r="AD430" s="116"/>
      <c r="AE430" s="116"/>
      <c r="AF430" s="116"/>
      <c r="AG430" s="116"/>
      <c r="AH430" s="116"/>
      <c r="AI430" s="117"/>
      <c r="AJ430" s="117"/>
      <c r="AK430" s="117"/>
      <c r="AL430" s="118"/>
      <c r="AM430" s="119"/>
      <c r="AN430" s="119"/>
      <c r="AO430" s="119"/>
      <c r="AP430" s="119"/>
      <c r="AQ430" s="4"/>
      <c r="AR430" s="4"/>
      <c r="AS430" s="60"/>
      <c r="AT430" s="60"/>
      <c r="AU430" s="60"/>
    </row>
    <row r="431">
      <c r="A431" s="4"/>
      <c r="B431" s="4"/>
      <c r="C431" s="4"/>
      <c r="D431" s="4"/>
      <c r="E431" s="4"/>
      <c r="F431" s="4"/>
      <c r="G431" s="4"/>
      <c r="H431" s="4"/>
      <c r="I431" s="4"/>
      <c r="J431" s="4"/>
      <c r="K431" s="4"/>
      <c r="L431" s="4"/>
      <c r="M431" s="4"/>
      <c r="N431" s="4"/>
      <c r="O431" s="4"/>
      <c r="P431" s="4"/>
      <c r="Q431" s="4"/>
      <c r="R431" s="4"/>
      <c r="S431" s="4"/>
      <c r="T431" s="4"/>
      <c r="U431" s="4"/>
      <c r="V431" s="4"/>
      <c r="W431" s="4"/>
      <c r="X431" s="116"/>
      <c r="Y431" s="116"/>
      <c r="Z431" s="116"/>
      <c r="AA431" s="116"/>
      <c r="AB431" s="116"/>
      <c r="AC431" s="116"/>
      <c r="AD431" s="116"/>
      <c r="AE431" s="116"/>
      <c r="AF431" s="116"/>
      <c r="AG431" s="116"/>
      <c r="AH431" s="116"/>
      <c r="AI431" s="117"/>
      <c r="AJ431" s="117"/>
      <c r="AK431" s="117"/>
      <c r="AL431" s="118"/>
      <c r="AM431" s="119"/>
      <c r="AN431" s="119"/>
      <c r="AO431" s="119"/>
      <c r="AP431" s="119"/>
      <c r="AQ431" s="4"/>
      <c r="AR431" s="4"/>
      <c r="AS431" s="60"/>
      <c r="AT431" s="60"/>
      <c r="AU431" s="60"/>
    </row>
    <row r="432">
      <c r="A432" s="4"/>
      <c r="B432" s="4"/>
      <c r="C432" s="4"/>
      <c r="D432" s="4"/>
      <c r="E432" s="4"/>
      <c r="F432" s="4"/>
      <c r="G432" s="4"/>
      <c r="H432" s="4"/>
      <c r="I432" s="4"/>
      <c r="J432" s="4"/>
      <c r="K432" s="4"/>
      <c r="L432" s="4"/>
      <c r="M432" s="4"/>
      <c r="N432" s="4"/>
      <c r="O432" s="4"/>
      <c r="P432" s="4"/>
      <c r="Q432" s="4"/>
      <c r="R432" s="4"/>
      <c r="S432" s="4"/>
      <c r="T432" s="4"/>
      <c r="U432" s="4"/>
      <c r="V432" s="4"/>
      <c r="W432" s="4"/>
      <c r="X432" s="116"/>
      <c r="Y432" s="116"/>
      <c r="Z432" s="116"/>
      <c r="AA432" s="116"/>
      <c r="AB432" s="116"/>
      <c r="AC432" s="116"/>
      <c r="AD432" s="116"/>
      <c r="AE432" s="116"/>
      <c r="AF432" s="116"/>
      <c r="AG432" s="116"/>
      <c r="AH432" s="116"/>
      <c r="AI432" s="117"/>
      <c r="AJ432" s="117"/>
      <c r="AK432" s="117"/>
      <c r="AL432" s="118"/>
      <c r="AM432" s="119"/>
      <c r="AN432" s="119"/>
      <c r="AO432" s="119"/>
      <c r="AP432" s="119"/>
      <c r="AQ432" s="4"/>
      <c r="AR432" s="4"/>
      <c r="AS432" s="60"/>
      <c r="AT432" s="60"/>
      <c r="AU432" s="60"/>
    </row>
    <row r="433">
      <c r="A433" s="4"/>
      <c r="B433" s="4"/>
      <c r="C433" s="4"/>
      <c r="D433" s="4"/>
      <c r="E433" s="4"/>
      <c r="F433" s="4"/>
      <c r="G433" s="4"/>
      <c r="H433" s="4"/>
      <c r="I433" s="4"/>
      <c r="J433" s="4"/>
      <c r="K433" s="4"/>
      <c r="L433" s="4"/>
      <c r="M433" s="4"/>
      <c r="N433" s="4"/>
      <c r="O433" s="4"/>
      <c r="P433" s="4"/>
      <c r="Q433" s="4"/>
      <c r="R433" s="4"/>
      <c r="S433" s="4"/>
      <c r="T433" s="4"/>
      <c r="U433" s="4"/>
      <c r="V433" s="4"/>
      <c r="W433" s="4"/>
      <c r="X433" s="116"/>
      <c r="Y433" s="116"/>
      <c r="Z433" s="116"/>
      <c r="AA433" s="116"/>
      <c r="AB433" s="116"/>
      <c r="AC433" s="116"/>
      <c r="AD433" s="116"/>
      <c r="AE433" s="116"/>
      <c r="AF433" s="116"/>
      <c r="AG433" s="116"/>
      <c r="AH433" s="116"/>
      <c r="AI433" s="117"/>
      <c r="AJ433" s="117"/>
      <c r="AK433" s="117"/>
      <c r="AL433" s="118"/>
      <c r="AM433" s="119"/>
      <c r="AN433" s="119"/>
      <c r="AO433" s="119"/>
      <c r="AP433" s="119"/>
      <c r="AQ433" s="4"/>
      <c r="AR433" s="4"/>
      <c r="AS433" s="60"/>
      <c r="AT433" s="60"/>
      <c r="AU433" s="60"/>
    </row>
    <row r="434">
      <c r="A434" s="4"/>
      <c r="B434" s="4"/>
      <c r="C434" s="4"/>
      <c r="D434" s="4"/>
      <c r="E434" s="4"/>
      <c r="F434" s="4"/>
      <c r="G434" s="4"/>
      <c r="H434" s="4"/>
      <c r="I434" s="4"/>
      <c r="J434" s="4"/>
      <c r="K434" s="4"/>
      <c r="L434" s="4"/>
      <c r="M434" s="4"/>
      <c r="N434" s="4"/>
      <c r="O434" s="4"/>
      <c r="P434" s="4"/>
      <c r="Q434" s="4"/>
      <c r="R434" s="4"/>
      <c r="S434" s="4"/>
      <c r="T434" s="4"/>
      <c r="U434" s="4"/>
      <c r="V434" s="4"/>
      <c r="W434" s="4"/>
      <c r="X434" s="116"/>
      <c r="Y434" s="116"/>
      <c r="Z434" s="116"/>
      <c r="AA434" s="116"/>
      <c r="AB434" s="116"/>
      <c r="AC434" s="116"/>
      <c r="AD434" s="116"/>
      <c r="AE434" s="116"/>
      <c r="AF434" s="116"/>
      <c r="AG434" s="116"/>
      <c r="AH434" s="116"/>
      <c r="AI434" s="117"/>
      <c r="AJ434" s="117"/>
      <c r="AK434" s="117"/>
      <c r="AL434" s="118"/>
      <c r="AM434" s="119"/>
      <c r="AN434" s="119"/>
      <c r="AO434" s="119"/>
      <c r="AP434" s="119"/>
      <c r="AQ434" s="4"/>
      <c r="AR434" s="4"/>
      <c r="AS434" s="60"/>
      <c r="AT434" s="60"/>
      <c r="AU434" s="60"/>
    </row>
    <row r="435">
      <c r="A435" s="4"/>
      <c r="B435" s="4"/>
      <c r="C435" s="4"/>
      <c r="D435" s="4"/>
      <c r="E435" s="4"/>
      <c r="F435" s="4"/>
      <c r="G435" s="4"/>
      <c r="H435" s="4"/>
      <c r="I435" s="4"/>
      <c r="J435" s="4"/>
      <c r="K435" s="4"/>
      <c r="L435" s="4"/>
      <c r="M435" s="4"/>
      <c r="N435" s="4"/>
      <c r="O435" s="4"/>
      <c r="P435" s="4"/>
      <c r="Q435" s="4"/>
      <c r="R435" s="4"/>
      <c r="S435" s="4"/>
      <c r="T435" s="4"/>
      <c r="U435" s="4"/>
      <c r="V435" s="4"/>
      <c r="W435" s="4"/>
      <c r="X435" s="116"/>
      <c r="Y435" s="116"/>
      <c r="Z435" s="116"/>
      <c r="AA435" s="116"/>
      <c r="AB435" s="116"/>
      <c r="AC435" s="116"/>
      <c r="AD435" s="116"/>
      <c r="AE435" s="116"/>
      <c r="AF435" s="116"/>
      <c r="AG435" s="116"/>
      <c r="AH435" s="116"/>
      <c r="AI435" s="117"/>
      <c r="AJ435" s="117"/>
      <c r="AK435" s="117"/>
      <c r="AL435" s="118"/>
      <c r="AM435" s="119"/>
      <c r="AN435" s="119"/>
      <c r="AO435" s="119"/>
      <c r="AP435" s="119"/>
      <c r="AQ435" s="4"/>
      <c r="AR435" s="4"/>
      <c r="AS435" s="60"/>
      <c r="AT435" s="60"/>
      <c r="AU435" s="60"/>
    </row>
    <row r="436">
      <c r="A436" s="4"/>
      <c r="B436" s="4"/>
      <c r="C436" s="4"/>
      <c r="D436" s="4"/>
      <c r="E436" s="4"/>
      <c r="F436" s="4"/>
      <c r="G436" s="4"/>
      <c r="H436" s="4"/>
      <c r="I436" s="4"/>
      <c r="J436" s="4"/>
      <c r="K436" s="4"/>
      <c r="L436" s="4"/>
      <c r="M436" s="4"/>
      <c r="N436" s="4"/>
      <c r="O436" s="4"/>
      <c r="P436" s="4"/>
      <c r="Q436" s="4"/>
      <c r="R436" s="4"/>
      <c r="S436" s="4"/>
      <c r="T436" s="4"/>
      <c r="U436" s="4"/>
      <c r="V436" s="4"/>
      <c r="W436" s="4"/>
      <c r="X436" s="116"/>
      <c r="Y436" s="116"/>
      <c r="Z436" s="116"/>
      <c r="AA436" s="116"/>
      <c r="AB436" s="116"/>
      <c r="AC436" s="116"/>
      <c r="AD436" s="116"/>
      <c r="AE436" s="116"/>
      <c r="AF436" s="116"/>
      <c r="AG436" s="116"/>
      <c r="AH436" s="116"/>
      <c r="AI436" s="117"/>
      <c r="AJ436" s="117"/>
      <c r="AK436" s="117"/>
      <c r="AL436" s="118"/>
      <c r="AM436" s="119"/>
      <c r="AN436" s="119"/>
      <c r="AO436" s="119"/>
      <c r="AP436" s="119"/>
      <c r="AQ436" s="4"/>
      <c r="AR436" s="4"/>
      <c r="AS436" s="60"/>
      <c r="AT436" s="60"/>
      <c r="AU436" s="60"/>
    </row>
    <row r="437">
      <c r="A437" s="4"/>
      <c r="B437" s="4"/>
      <c r="C437" s="4"/>
      <c r="D437" s="4"/>
      <c r="E437" s="4"/>
      <c r="F437" s="4"/>
      <c r="G437" s="4"/>
      <c r="H437" s="4"/>
      <c r="I437" s="4"/>
      <c r="J437" s="4"/>
      <c r="K437" s="4"/>
      <c r="L437" s="4"/>
      <c r="M437" s="4"/>
      <c r="N437" s="4"/>
      <c r="O437" s="4"/>
      <c r="P437" s="4"/>
      <c r="Q437" s="4"/>
      <c r="R437" s="4"/>
      <c r="S437" s="4"/>
      <c r="T437" s="4"/>
      <c r="U437" s="4"/>
      <c r="V437" s="4"/>
      <c r="W437" s="4"/>
      <c r="X437" s="116"/>
      <c r="Y437" s="116"/>
      <c r="Z437" s="116"/>
      <c r="AA437" s="116"/>
      <c r="AB437" s="116"/>
      <c r="AC437" s="116"/>
      <c r="AD437" s="116"/>
      <c r="AE437" s="116"/>
      <c r="AF437" s="116"/>
      <c r="AG437" s="116"/>
      <c r="AH437" s="116"/>
      <c r="AI437" s="117"/>
      <c r="AJ437" s="117"/>
      <c r="AK437" s="117"/>
      <c r="AL437" s="118"/>
      <c r="AM437" s="119"/>
      <c r="AN437" s="119"/>
      <c r="AO437" s="119"/>
      <c r="AP437" s="119"/>
      <c r="AQ437" s="4"/>
      <c r="AR437" s="4"/>
      <c r="AS437" s="60"/>
      <c r="AT437" s="60"/>
      <c r="AU437" s="60"/>
    </row>
    <row r="438">
      <c r="A438" s="4"/>
      <c r="B438" s="4"/>
      <c r="C438" s="4"/>
      <c r="D438" s="4"/>
      <c r="E438" s="4"/>
      <c r="F438" s="4"/>
      <c r="G438" s="4"/>
      <c r="H438" s="4"/>
      <c r="I438" s="4"/>
      <c r="J438" s="4"/>
      <c r="K438" s="4"/>
      <c r="L438" s="4"/>
      <c r="M438" s="4"/>
      <c r="N438" s="4"/>
      <c r="O438" s="4"/>
      <c r="P438" s="4"/>
      <c r="Q438" s="4"/>
      <c r="R438" s="4"/>
      <c r="S438" s="4"/>
      <c r="T438" s="4"/>
      <c r="U438" s="4"/>
      <c r="V438" s="4"/>
      <c r="W438" s="4"/>
      <c r="X438" s="116"/>
      <c r="Y438" s="116"/>
      <c r="Z438" s="116"/>
      <c r="AA438" s="116"/>
      <c r="AB438" s="116"/>
      <c r="AC438" s="116"/>
      <c r="AD438" s="116"/>
      <c r="AE438" s="116"/>
      <c r="AF438" s="116"/>
      <c r="AG438" s="116"/>
      <c r="AH438" s="116"/>
      <c r="AI438" s="117"/>
      <c r="AJ438" s="117"/>
      <c r="AK438" s="117"/>
      <c r="AL438" s="118"/>
      <c r="AM438" s="119"/>
      <c r="AN438" s="119"/>
      <c r="AO438" s="119"/>
      <c r="AP438" s="119"/>
      <c r="AQ438" s="4"/>
      <c r="AR438" s="4"/>
      <c r="AS438" s="60"/>
      <c r="AT438" s="60"/>
      <c r="AU438" s="60"/>
    </row>
    <row r="439">
      <c r="A439" s="4"/>
      <c r="B439" s="4"/>
      <c r="C439" s="4"/>
      <c r="D439" s="4"/>
      <c r="E439" s="4"/>
      <c r="F439" s="4"/>
      <c r="G439" s="4"/>
      <c r="H439" s="4"/>
      <c r="I439" s="4"/>
      <c r="J439" s="4"/>
      <c r="K439" s="4"/>
      <c r="L439" s="4"/>
      <c r="M439" s="4"/>
      <c r="N439" s="4"/>
      <c r="O439" s="4"/>
      <c r="P439" s="4"/>
      <c r="Q439" s="4"/>
      <c r="R439" s="4"/>
      <c r="S439" s="4"/>
      <c r="T439" s="4"/>
      <c r="U439" s="4"/>
      <c r="V439" s="4"/>
      <c r="W439" s="4"/>
      <c r="X439" s="116"/>
      <c r="Y439" s="116"/>
      <c r="Z439" s="116"/>
      <c r="AA439" s="116"/>
      <c r="AB439" s="116"/>
      <c r="AC439" s="116"/>
      <c r="AD439" s="116"/>
      <c r="AE439" s="116"/>
      <c r="AF439" s="116"/>
      <c r="AG439" s="116"/>
      <c r="AH439" s="116"/>
      <c r="AI439" s="117"/>
      <c r="AJ439" s="117"/>
      <c r="AK439" s="117"/>
      <c r="AL439" s="118"/>
      <c r="AM439" s="119"/>
      <c r="AN439" s="119"/>
      <c r="AO439" s="119"/>
      <c r="AP439" s="119"/>
      <c r="AQ439" s="4"/>
      <c r="AR439" s="4"/>
      <c r="AS439" s="60"/>
      <c r="AT439" s="60"/>
      <c r="AU439" s="60"/>
    </row>
    <row r="440">
      <c r="A440" s="4"/>
      <c r="B440" s="4"/>
      <c r="C440" s="4"/>
      <c r="D440" s="4"/>
      <c r="E440" s="4"/>
      <c r="F440" s="4"/>
      <c r="G440" s="4"/>
      <c r="H440" s="4"/>
      <c r="I440" s="4"/>
      <c r="J440" s="4"/>
      <c r="K440" s="4"/>
      <c r="L440" s="4"/>
      <c r="M440" s="4"/>
      <c r="N440" s="4"/>
      <c r="O440" s="4"/>
      <c r="P440" s="4"/>
      <c r="Q440" s="4"/>
      <c r="R440" s="4"/>
      <c r="S440" s="4"/>
      <c r="T440" s="4"/>
      <c r="U440" s="4"/>
      <c r="V440" s="4"/>
      <c r="W440" s="4"/>
      <c r="X440" s="116"/>
      <c r="Y440" s="116"/>
      <c r="Z440" s="116"/>
      <c r="AA440" s="116"/>
      <c r="AB440" s="116"/>
      <c r="AC440" s="116"/>
      <c r="AD440" s="116"/>
      <c r="AE440" s="116"/>
      <c r="AF440" s="116"/>
      <c r="AG440" s="116"/>
      <c r="AH440" s="116"/>
      <c r="AI440" s="117"/>
      <c r="AJ440" s="117"/>
      <c r="AK440" s="117"/>
      <c r="AL440" s="118"/>
      <c r="AM440" s="119"/>
      <c r="AN440" s="119"/>
      <c r="AO440" s="119"/>
      <c r="AP440" s="119"/>
      <c r="AQ440" s="4"/>
      <c r="AR440" s="4"/>
      <c r="AS440" s="60"/>
      <c r="AT440" s="60"/>
      <c r="AU440" s="60"/>
    </row>
    <row r="441">
      <c r="A441" s="4"/>
      <c r="B441" s="4"/>
      <c r="C441" s="4"/>
      <c r="D441" s="4"/>
      <c r="E441" s="4"/>
      <c r="F441" s="4"/>
      <c r="G441" s="4"/>
      <c r="H441" s="4"/>
      <c r="I441" s="4"/>
      <c r="J441" s="4"/>
      <c r="K441" s="4"/>
      <c r="L441" s="4"/>
      <c r="M441" s="4"/>
      <c r="N441" s="4"/>
      <c r="O441" s="4"/>
      <c r="P441" s="4"/>
      <c r="Q441" s="4"/>
      <c r="R441" s="4"/>
      <c r="S441" s="4"/>
      <c r="T441" s="4"/>
      <c r="U441" s="4"/>
      <c r="V441" s="4"/>
      <c r="W441" s="4"/>
      <c r="X441" s="116"/>
      <c r="Y441" s="116"/>
      <c r="Z441" s="116"/>
      <c r="AA441" s="116"/>
      <c r="AB441" s="116"/>
      <c r="AC441" s="116"/>
      <c r="AD441" s="116"/>
      <c r="AE441" s="116"/>
      <c r="AF441" s="116"/>
      <c r="AG441" s="116"/>
      <c r="AH441" s="116"/>
      <c r="AI441" s="117"/>
      <c r="AJ441" s="117"/>
      <c r="AK441" s="117"/>
      <c r="AL441" s="118"/>
      <c r="AM441" s="119"/>
      <c r="AN441" s="119"/>
      <c r="AO441" s="119"/>
      <c r="AP441" s="119"/>
      <c r="AQ441" s="4"/>
      <c r="AR441" s="4"/>
      <c r="AS441" s="60"/>
      <c r="AT441" s="60"/>
      <c r="AU441" s="60"/>
    </row>
    <row r="442">
      <c r="A442" s="4"/>
      <c r="B442" s="4"/>
      <c r="C442" s="4"/>
      <c r="D442" s="4"/>
      <c r="E442" s="4"/>
      <c r="F442" s="4"/>
      <c r="G442" s="4"/>
      <c r="H442" s="4"/>
      <c r="I442" s="4"/>
      <c r="J442" s="4"/>
      <c r="K442" s="4"/>
      <c r="L442" s="4"/>
      <c r="M442" s="4"/>
      <c r="N442" s="4"/>
      <c r="O442" s="4"/>
      <c r="P442" s="4"/>
      <c r="Q442" s="4"/>
      <c r="R442" s="4"/>
      <c r="S442" s="4"/>
      <c r="T442" s="4"/>
      <c r="U442" s="4"/>
      <c r="V442" s="4"/>
      <c r="W442" s="4"/>
      <c r="X442" s="116"/>
      <c r="Y442" s="116"/>
      <c r="Z442" s="116"/>
      <c r="AA442" s="116"/>
      <c r="AB442" s="116"/>
      <c r="AC442" s="116"/>
      <c r="AD442" s="116"/>
      <c r="AE442" s="116"/>
      <c r="AF442" s="116"/>
      <c r="AG442" s="116"/>
      <c r="AH442" s="116"/>
      <c r="AI442" s="117"/>
      <c r="AJ442" s="117"/>
      <c r="AK442" s="117"/>
      <c r="AL442" s="118"/>
      <c r="AM442" s="119"/>
      <c r="AN442" s="119"/>
      <c r="AO442" s="119"/>
      <c r="AP442" s="119"/>
      <c r="AQ442" s="4"/>
      <c r="AR442" s="4"/>
      <c r="AS442" s="60"/>
      <c r="AT442" s="60"/>
      <c r="AU442" s="60"/>
    </row>
    <row r="443">
      <c r="A443" s="4"/>
      <c r="B443" s="4"/>
      <c r="C443" s="4"/>
      <c r="D443" s="4"/>
      <c r="E443" s="4"/>
      <c r="F443" s="4"/>
      <c r="G443" s="4"/>
      <c r="H443" s="4"/>
      <c r="I443" s="4"/>
      <c r="J443" s="4"/>
      <c r="K443" s="4"/>
      <c r="L443" s="4"/>
      <c r="M443" s="4"/>
      <c r="N443" s="4"/>
      <c r="O443" s="4"/>
      <c r="P443" s="4"/>
      <c r="Q443" s="4"/>
      <c r="R443" s="4"/>
      <c r="S443" s="4"/>
      <c r="T443" s="4"/>
      <c r="U443" s="4"/>
      <c r="V443" s="4"/>
      <c r="W443" s="4"/>
      <c r="X443" s="116"/>
      <c r="Y443" s="116"/>
      <c r="Z443" s="116"/>
      <c r="AA443" s="116"/>
      <c r="AB443" s="116"/>
      <c r="AC443" s="116"/>
      <c r="AD443" s="116"/>
      <c r="AE443" s="116"/>
      <c r="AF443" s="116"/>
      <c r="AG443" s="116"/>
      <c r="AH443" s="116"/>
      <c r="AI443" s="117"/>
      <c r="AJ443" s="117"/>
      <c r="AK443" s="117"/>
      <c r="AL443" s="118"/>
      <c r="AM443" s="119"/>
      <c r="AN443" s="119"/>
      <c r="AO443" s="119"/>
      <c r="AP443" s="119"/>
      <c r="AQ443" s="4"/>
      <c r="AR443" s="4"/>
      <c r="AS443" s="60"/>
      <c r="AT443" s="60"/>
      <c r="AU443" s="60"/>
    </row>
    <row r="444">
      <c r="A444" s="4"/>
      <c r="B444" s="4"/>
      <c r="C444" s="4"/>
      <c r="D444" s="4"/>
      <c r="E444" s="4"/>
      <c r="F444" s="4"/>
      <c r="G444" s="4"/>
      <c r="H444" s="4"/>
      <c r="I444" s="4"/>
      <c r="J444" s="4"/>
      <c r="K444" s="4"/>
      <c r="L444" s="4"/>
      <c r="M444" s="4"/>
      <c r="N444" s="4"/>
      <c r="O444" s="4"/>
      <c r="P444" s="4"/>
      <c r="Q444" s="4"/>
      <c r="R444" s="4"/>
      <c r="S444" s="4"/>
      <c r="T444" s="4"/>
      <c r="U444" s="4"/>
      <c r="V444" s="4"/>
      <c r="W444" s="4"/>
      <c r="X444" s="116"/>
      <c r="Y444" s="116"/>
      <c r="Z444" s="116"/>
      <c r="AA444" s="116"/>
      <c r="AB444" s="116"/>
      <c r="AC444" s="116"/>
      <c r="AD444" s="116"/>
      <c r="AE444" s="116"/>
      <c r="AF444" s="116"/>
      <c r="AG444" s="116"/>
      <c r="AH444" s="116"/>
      <c r="AI444" s="117"/>
      <c r="AJ444" s="117"/>
      <c r="AK444" s="117"/>
      <c r="AL444" s="118"/>
      <c r="AM444" s="119"/>
      <c r="AN444" s="119"/>
      <c r="AO444" s="119"/>
      <c r="AP444" s="119"/>
      <c r="AQ444" s="4"/>
      <c r="AR444" s="4"/>
      <c r="AS444" s="60"/>
      <c r="AT444" s="60"/>
      <c r="AU444" s="60"/>
    </row>
    <row r="445">
      <c r="A445" s="4"/>
      <c r="B445" s="4"/>
      <c r="C445" s="4"/>
      <c r="D445" s="4"/>
      <c r="E445" s="4"/>
      <c r="F445" s="4"/>
      <c r="G445" s="4"/>
      <c r="H445" s="4"/>
      <c r="I445" s="4"/>
      <c r="J445" s="4"/>
      <c r="K445" s="4"/>
      <c r="L445" s="4"/>
      <c r="M445" s="4"/>
      <c r="N445" s="4"/>
      <c r="O445" s="4"/>
      <c r="P445" s="4"/>
      <c r="Q445" s="4"/>
      <c r="R445" s="4"/>
      <c r="S445" s="4"/>
      <c r="T445" s="4"/>
      <c r="U445" s="4"/>
      <c r="V445" s="4"/>
      <c r="W445" s="4"/>
      <c r="X445" s="116"/>
      <c r="Y445" s="116"/>
      <c r="Z445" s="116"/>
      <c r="AA445" s="116"/>
      <c r="AB445" s="116"/>
      <c r="AC445" s="116"/>
      <c r="AD445" s="116"/>
      <c r="AE445" s="116"/>
      <c r="AF445" s="116"/>
      <c r="AG445" s="116"/>
      <c r="AH445" s="116"/>
      <c r="AI445" s="117"/>
      <c r="AJ445" s="117"/>
      <c r="AK445" s="117"/>
      <c r="AL445" s="118"/>
      <c r="AM445" s="119"/>
      <c r="AN445" s="119"/>
      <c r="AO445" s="119"/>
      <c r="AP445" s="119"/>
      <c r="AQ445" s="4"/>
      <c r="AR445" s="4"/>
      <c r="AS445" s="60"/>
      <c r="AT445" s="60"/>
      <c r="AU445" s="60"/>
    </row>
    <row r="446">
      <c r="A446" s="4"/>
      <c r="B446" s="4"/>
      <c r="C446" s="4"/>
      <c r="D446" s="4"/>
      <c r="E446" s="4"/>
      <c r="F446" s="4"/>
      <c r="G446" s="4"/>
      <c r="H446" s="4"/>
      <c r="I446" s="4"/>
      <c r="J446" s="4"/>
      <c r="K446" s="4"/>
      <c r="L446" s="4"/>
      <c r="M446" s="4"/>
      <c r="N446" s="4"/>
      <c r="O446" s="4"/>
      <c r="P446" s="4"/>
      <c r="Q446" s="4"/>
      <c r="R446" s="4"/>
      <c r="S446" s="4"/>
      <c r="T446" s="4"/>
      <c r="U446" s="4"/>
      <c r="V446" s="4"/>
      <c r="W446" s="4"/>
      <c r="X446" s="116"/>
      <c r="Y446" s="116"/>
      <c r="Z446" s="116"/>
      <c r="AA446" s="116"/>
      <c r="AB446" s="116"/>
      <c r="AC446" s="116"/>
      <c r="AD446" s="116"/>
      <c r="AE446" s="116"/>
      <c r="AF446" s="116"/>
      <c r="AG446" s="116"/>
      <c r="AH446" s="116"/>
      <c r="AI446" s="117"/>
      <c r="AJ446" s="117"/>
      <c r="AK446" s="117"/>
      <c r="AL446" s="118"/>
      <c r="AM446" s="119"/>
      <c r="AN446" s="119"/>
      <c r="AO446" s="119"/>
      <c r="AP446" s="119"/>
      <c r="AQ446" s="4"/>
      <c r="AR446" s="4"/>
      <c r="AS446" s="60"/>
      <c r="AT446" s="60"/>
      <c r="AU446" s="60"/>
    </row>
    <row r="447">
      <c r="A447" s="4"/>
      <c r="B447" s="4"/>
      <c r="C447" s="4"/>
      <c r="D447" s="4"/>
      <c r="E447" s="4"/>
      <c r="F447" s="4"/>
      <c r="G447" s="4"/>
      <c r="H447" s="4"/>
      <c r="I447" s="4"/>
      <c r="J447" s="4"/>
      <c r="K447" s="4"/>
      <c r="L447" s="4"/>
      <c r="M447" s="4"/>
      <c r="N447" s="4"/>
      <c r="O447" s="4"/>
      <c r="P447" s="4"/>
      <c r="Q447" s="4"/>
      <c r="R447" s="4"/>
      <c r="S447" s="4"/>
      <c r="T447" s="4"/>
      <c r="U447" s="4"/>
      <c r="V447" s="4"/>
      <c r="W447" s="4"/>
      <c r="X447" s="116"/>
      <c r="Y447" s="116"/>
      <c r="Z447" s="116"/>
      <c r="AA447" s="116"/>
      <c r="AB447" s="116"/>
      <c r="AC447" s="116"/>
      <c r="AD447" s="116"/>
      <c r="AE447" s="116"/>
      <c r="AF447" s="116"/>
      <c r="AG447" s="116"/>
      <c r="AH447" s="116"/>
      <c r="AI447" s="117"/>
      <c r="AJ447" s="117"/>
      <c r="AK447" s="117"/>
      <c r="AL447" s="118"/>
      <c r="AM447" s="119"/>
      <c r="AN447" s="119"/>
      <c r="AO447" s="119"/>
      <c r="AP447" s="119"/>
      <c r="AQ447" s="4"/>
      <c r="AR447" s="4"/>
      <c r="AS447" s="60"/>
      <c r="AT447" s="60"/>
      <c r="AU447" s="60"/>
    </row>
    <row r="448">
      <c r="A448" s="4"/>
      <c r="B448" s="4"/>
      <c r="C448" s="4"/>
      <c r="D448" s="4"/>
      <c r="E448" s="4"/>
      <c r="F448" s="4"/>
      <c r="G448" s="4"/>
      <c r="H448" s="4"/>
      <c r="I448" s="4"/>
      <c r="J448" s="4"/>
      <c r="K448" s="4"/>
      <c r="L448" s="4"/>
      <c r="M448" s="4"/>
      <c r="N448" s="4"/>
      <c r="O448" s="4"/>
      <c r="P448" s="4"/>
      <c r="Q448" s="4"/>
      <c r="R448" s="4"/>
      <c r="S448" s="4"/>
      <c r="T448" s="4"/>
      <c r="U448" s="4"/>
      <c r="V448" s="4"/>
      <c r="W448" s="4"/>
      <c r="X448" s="116"/>
      <c r="Y448" s="116"/>
      <c r="Z448" s="116"/>
      <c r="AA448" s="116"/>
      <c r="AB448" s="116"/>
      <c r="AC448" s="116"/>
      <c r="AD448" s="116"/>
      <c r="AE448" s="116"/>
      <c r="AF448" s="116"/>
      <c r="AG448" s="116"/>
      <c r="AH448" s="116"/>
      <c r="AI448" s="117"/>
      <c r="AJ448" s="117"/>
      <c r="AK448" s="117"/>
      <c r="AL448" s="118"/>
      <c r="AM448" s="119"/>
      <c r="AN448" s="119"/>
      <c r="AO448" s="119"/>
      <c r="AP448" s="119"/>
      <c r="AQ448" s="4"/>
      <c r="AR448" s="4"/>
      <c r="AS448" s="60"/>
      <c r="AT448" s="60"/>
      <c r="AU448" s="60"/>
    </row>
    <row r="449">
      <c r="A449" s="4"/>
      <c r="B449" s="4"/>
      <c r="C449" s="4"/>
      <c r="D449" s="4"/>
      <c r="E449" s="4"/>
      <c r="F449" s="4"/>
      <c r="G449" s="4"/>
      <c r="H449" s="4"/>
      <c r="I449" s="4"/>
      <c r="J449" s="4"/>
      <c r="K449" s="4"/>
      <c r="L449" s="4"/>
      <c r="M449" s="4"/>
      <c r="N449" s="4"/>
      <c r="O449" s="4"/>
      <c r="P449" s="4"/>
      <c r="Q449" s="4"/>
      <c r="R449" s="4"/>
      <c r="S449" s="4"/>
      <c r="T449" s="4"/>
      <c r="U449" s="4"/>
      <c r="V449" s="4"/>
      <c r="W449" s="4"/>
      <c r="X449" s="116"/>
      <c r="Y449" s="116"/>
      <c r="Z449" s="116"/>
      <c r="AA449" s="116"/>
      <c r="AB449" s="116"/>
      <c r="AC449" s="116"/>
      <c r="AD449" s="116"/>
      <c r="AE449" s="116"/>
      <c r="AF449" s="116"/>
      <c r="AG449" s="116"/>
      <c r="AH449" s="116"/>
      <c r="AI449" s="117"/>
      <c r="AJ449" s="117"/>
      <c r="AK449" s="117"/>
      <c r="AL449" s="118"/>
      <c r="AM449" s="119"/>
      <c r="AN449" s="119"/>
      <c r="AO449" s="119"/>
      <c r="AP449" s="119"/>
      <c r="AQ449" s="4"/>
      <c r="AR449" s="4"/>
      <c r="AS449" s="60"/>
      <c r="AT449" s="60"/>
      <c r="AU449" s="60"/>
    </row>
    <row r="450">
      <c r="A450" s="4"/>
      <c r="B450" s="4"/>
      <c r="C450" s="4"/>
      <c r="D450" s="4"/>
      <c r="E450" s="4"/>
      <c r="F450" s="4"/>
      <c r="G450" s="4"/>
      <c r="H450" s="4"/>
      <c r="I450" s="4"/>
      <c r="J450" s="4"/>
      <c r="K450" s="4"/>
      <c r="L450" s="4"/>
      <c r="M450" s="4"/>
      <c r="N450" s="4"/>
      <c r="O450" s="4"/>
      <c r="P450" s="4"/>
      <c r="Q450" s="4"/>
      <c r="R450" s="4"/>
      <c r="S450" s="4"/>
      <c r="T450" s="4"/>
      <c r="U450" s="4"/>
      <c r="V450" s="4"/>
      <c r="W450" s="4"/>
      <c r="X450" s="116"/>
      <c r="Y450" s="116"/>
      <c r="Z450" s="116"/>
      <c r="AA450" s="116"/>
      <c r="AB450" s="116"/>
      <c r="AC450" s="116"/>
      <c r="AD450" s="116"/>
      <c r="AE450" s="116"/>
      <c r="AF450" s="116"/>
      <c r="AG450" s="116"/>
      <c r="AH450" s="116"/>
      <c r="AI450" s="117"/>
      <c r="AJ450" s="117"/>
      <c r="AK450" s="117"/>
      <c r="AL450" s="118"/>
      <c r="AM450" s="119"/>
      <c r="AN450" s="119"/>
      <c r="AO450" s="119"/>
      <c r="AP450" s="119"/>
      <c r="AQ450" s="4"/>
      <c r="AR450" s="4"/>
      <c r="AS450" s="60"/>
      <c r="AT450" s="60"/>
      <c r="AU450" s="60"/>
    </row>
    <row r="451">
      <c r="A451" s="4"/>
      <c r="B451" s="4"/>
      <c r="C451" s="4"/>
      <c r="D451" s="4"/>
      <c r="E451" s="4"/>
      <c r="F451" s="4"/>
      <c r="G451" s="4"/>
      <c r="H451" s="4"/>
      <c r="I451" s="4"/>
      <c r="J451" s="4"/>
      <c r="K451" s="4"/>
      <c r="L451" s="4"/>
      <c r="M451" s="4"/>
      <c r="N451" s="4"/>
      <c r="O451" s="4"/>
      <c r="P451" s="4"/>
      <c r="Q451" s="4"/>
      <c r="R451" s="4"/>
      <c r="S451" s="4"/>
      <c r="T451" s="4"/>
      <c r="U451" s="4"/>
      <c r="V451" s="4"/>
      <c r="W451" s="4"/>
      <c r="X451" s="116"/>
      <c r="Y451" s="116"/>
      <c r="Z451" s="116"/>
      <c r="AA451" s="116"/>
      <c r="AB451" s="116"/>
      <c r="AC451" s="116"/>
      <c r="AD451" s="116"/>
      <c r="AE451" s="116"/>
      <c r="AF451" s="116"/>
      <c r="AG451" s="116"/>
      <c r="AH451" s="116"/>
      <c r="AI451" s="117"/>
      <c r="AJ451" s="117"/>
      <c r="AK451" s="117"/>
      <c r="AL451" s="118"/>
      <c r="AM451" s="119"/>
      <c r="AN451" s="119"/>
      <c r="AO451" s="119"/>
      <c r="AP451" s="119"/>
      <c r="AQ451" s="4"/>
      <c r="AR451" s="4"/>
      <c r="AS451" s="60"/>
      <c r="AT451" s="60"/>
      <c r="AU451" s="60"/>
    </row>
    <row r="452">
      <c r="A452" s="4"/>
      <c r="B452" s="4"/>
      <c r="C452" s="4"/>
      <c r="D452" s="4"/>
      <c r="E452" s="4"/>
      <c r="F452" s="4"/>
      <c r="G452" s="4"/>
      <c r="H452" s="4"/>
      <c r="I452" s="4"/>
      <c r="J452" s="4"/>
      <c r="K452" s="4"/>
      <c r="L452" s="4"/>
      <c r="M452" s="4"/>
      <c r="N452" s="4"/>
      <c r="O452" s="4"/>
      <c r="P452" s="4"/>
      <c r="Q452" s="4"/>
      <c r="R452" s="4"/>
      <c r="S452" s="4"/>
      <c r="T452" s="4"/>
      <c r="U452" s="4"/>
      <c r="V452" s="4"/>
      <c r="W452" s="4"/>
      <c r="X452" s="116"/>
      <c r="Y452" s="116"/>
      <c r="Z452" s="116"/>
      <c r="AA452" s="116"/>
      <c r="AB452" s="116"/>
      <c r="AC452" s="116"/>
      <c r="AD452" s="116"/>
      <c r="AE452" s="116"/>
      <c r="AF452" s="116"/>
      <c r="AG452" s="116"/>
      <c r="AH452" s="116"/>
      <c r="AI452" s="117"/>
      <c r="AJ452" s="117"/>
      <c r="AK452" s="117"/>
      <c r="AL452" s="118"/>
      <c r="AM452" s="119"/>
      <c r="AN452" s="119"/>
      <c r="AO452" s="119"/>
      <c r="AP452" s="119"/>
      <c r="AQ452" s="4"/>
      <c r="AR452" s="4"/>
      <c r="AS452" s="60"/>
      <c r="AT452" s="60"/>
      <c r="AU452" s="60"/>
    </row>
    <row r="453">
      <c r="A453" s="4"/>
      <c r="B453" s="4"/>
      <c r="C453" s="4"/>
      <c r="D453" s="4"/>
      <c r="E453" s="4"/>
      <c r="F453" s="4"/>
      <c r="G453" s="4"/>
      <c r="H453" s="4"/>
      <c r="I453" s="4"/>
      <c r="J453" s="4"/>
      <c r="K453" s="4"/>
      <c r="L453" s="4"/>
      <c r="M453" s="4"/>
      <c r="N453" s="4"/>
      <c r="O453" s="4"/>
      <c r="P453" s="4"/>
      <c r="Q453" s="4"/>
      <c r="R453" s="4"/>
      <c r="S453" s="4"/>
      <c r="T453" s="4"/>
      <c r="U453" s="4"/>
      <c r="V453" s="4"/>
      <c r="W453" s="4"/>
      <c r="X453" s="116"/>
      <c r="Y453" s="116"/>
      <c r="Z453" s="116"/>
      <c r="AA453" s="116"/>
      <c r="AB453" s="116"/>
      <c r="AC453" s="116"/>
      <c r="AD453" s="116"/>
      <c r="AE453" s="116"/>
      <c r="AF453" s="116"/>
      <c r="AG453" s="116"/>
      <c r="AH453" s="116"/>
      <c r="AI453" s="117"/>
      <c r="AJ453" s="117"/>
      <c r="AK453" s="117"/>
      <c r="AL453" s="118"/>
      <c r="AM453" s="119"/>
      <c r="AN453" s="119"/>
      <c r="AO453" s="119"/>
      <c r="AP453" s="119"/>
      <c r="AQ453" s="4"/>
      <c r="AR453" s="4"/>
      <c r="AS453" s="60"/>
      <c r="AT453" s="60"/>
      <c r="AU453" s="60"/>
    </row>
    <row r="454">
      <c r="A454" s="4"/>
      <c r="B454" s="4"/>
      <c r="C454" s="4"/>
      <c r="D454" s="4"/>
      <c r="E454" s="4"/>
      <c r="F454" s="4"/>
      <c r="G454" s="4"/>
      <c r="H454" s="4"/>
      <c r="I454" s="4"/>
      <c r="J454" s="4"/>
      <c r="K454" s="4"/>
      <c r="L454" s="4"/>
      <c r="M454" s="4"/>
      <c r="N454" s="4"/>
      <c r="O454" s="4"/>
      <c r="P454" s="4"/>
      <c r="Q454" s="4"/>
      <c r="R454" s="4"/>
      <c r="S454" s="4"/>
      <c r="T454" s="4"/>
      <c r="U454" s="4"/>
      <c r="V454" s="4"/>
      <c r="W454" s="4"/>
      <c r="X454" s="116"/>
      <c r="Y454" s="116"/>
      <c r="Z454" s="116"/>
      <c r="AA454" s="116"/>
      <c r="AB454" s="116"/>
      <c r="AC454" s="116"/>
      <c r="AD454" s="116"/>
      <c r="AE454" s="116"/>
      <c r="AF454" s="116"/>
      <c r="AG454" s="116"/>
      <c r="AH454" s="116"/>
      <c r="AI454" s="117"/>
      <c r="AJ454" s="117"/>
      <c r="AK454" s="117"/>
      <c r="AL454" s="118"/>
      <c r="AM454" s="119"/>
      <c r="AN454" s="119"/>
      <c r="AO454" s="119"/>
      <c r="AP454" s="119"/>
      <c r="AQ454" s="4"/>
      <c r="AR454" s="4"/>
      <c r="AS454" s="60"/>
      <c r="AT454" s="60"/>
      <c r="AU454" s="60"/>
    </row>
    <row r="455">
      <c r="A455" s="4"/>
      <c r="B455" s="4"/>
      <c r="C455" s="4"/>
      <c r="D455" s="4"/>
      <c r="E455" s="4"/>
      <c r="F455" s="4"/>
      <c r="G455" s="4"/>
      <c r="H455" s="4"/>
      <c r="I455" s="4"/>
      <c r="J455" s="4"/>
      <c r="K455" s="4"/>
      <c r="L455" s="4"/>
      <c r="M455" s="4"/>
      <c r="N455" s="4"/>
      <c r="O455" s="4"/>
      <c r="P455" s="4"/>
      <c r="Q455" s="4"/>
      <c r="R455" s="4"/>
      <c r="S455" s="4"/>
      <c r="T455" s="4"/>
      <c r="U455" s="4"/>
      <c r="V455" s="4"/>
      <c r="W455" s="4"/>
      <c r="X455" s="116"/>
      <c r="Y455" s="116"/>
      <c r="Z455" s="116"/>
      <c r="AA455" s="116"/>
      <c r="AB455" s="116"/>
      <c r="AC455" s="116"/>
      <c r="AD455" s="116"/>
      <c r="AE455" s="116"/>
      <c r="AF455" s="116"/>
      <c r="AG455" s="116"/>
      <c r="AH455" s="116"/>
      <c r="AI455" s="117"/>
      <c r="AJ455" s="117"/>
      <c r="AK455" s="117"/>
      <c r="AL455" s="118"/>
      <c r="AM455" s="119"/>
      <c r="AN455" s="119"/>
      <c r="AO455" s="119"/>
      <c r="AP455" s="119"/>
      <c r="AQ455" s="4"/>
      <c r="AR455" s="4"/>
      <c r="AS455" s="60"/>
      <c r="AT455" s="60"/>
      <c r="AU455" s="60"/>
    </row>
    <row r="456">
      <c r="A456" s="4"/>
      <c r="B456" s="4"/>
      <c r="C456" s="4"/>
      <c r="D456" s="4"/>
      <c r="E456" s="4"/>
      <c r="F456" s="4"/>
      <c r="G456" s="4"/>
      <c r="H456" s="4"/>
      <c r="I456" s="4"/>
      <c r="J456" s="4"/>
      <c r="K456" s="4"/>
      <c r="L456" s="4"/>
      <c r="M456" s="4"/>
      <c r="N456" s="4"/>
      <c r="O456" s="4"/>
      <c r="P456" s="4"/>
      <c r="Q456" s="4"/>
      <c r="R456" s="4"/>
      <c r="S456" s="4"/>
      <c r="T456" s="4"/>
      <c r="U456" s="4"/>
      <c r="V456" s="4"/>
      <c r="W456" s="4"/>
      <c r="X456" s="116"/>
      <c r="Y456" s="116"/>
      <c r="Z456" s="116"/>
      <c r="AA456" s="116"/>
      <c r="AB456" s="116"/>
      <c r="AC456" s="116"/>
      <c r="AD456" s="116"/>
      <c r="AE456" s="116"/>
      <c r="AF456" s="116"/>
      <c r="AG456" s="116"/>
      <c r="AH456" s="116"/>
      <c r="AI456" s="117"/>
      <c r="AJ456" s="117"/>
      <c r="AK456" s="117"/>
      <c r="AL456" s="118"/>
      <c r="AM456" s="119"/>
      <c r="AN456" s="119"/>
      <c r="AO456" s="119"/>
      <c r="AP456" s="119"/>
      <c r="AQ456" s="4"/>
      <c r="AR456" s="4"/>
      <c r="AS456" s="60"/>
      <c r="AT456" s="60"/>
      <c r="AU456" s="60"/>
    </row>
    <row r="457">
      <c r="A457" s="4"/>
      <c r="B457" s="4"/>
      <c r="C457" s="4"/>
      <c r="D457" s="4"/>
      <c r="E457" s="4"/>
      <c r="F457" s="4"/>
      <c r="G457" s="4"/>
      <c r="H457" s="4"/>
      <c r="I457" s="4"/>
      <c r="J457" s="4"/>
      <c r="K457" s="4"/>
      <c r="L457" s="4"/>
      <c r="M457" s="4"/>
      <c r="N457" s="4"/>
      <c r="O457" s="4"/>
      <c r="P457" s="4"/>
      <c r="Q457" s="4"/>
      <c r="R457" s="4"/>
      <c r="S457" s="4"/>
      <c r="T457" s="4"/>
      <c r="U457" s="4"/>
      <c r="V457" s="4"/>
      <c r="W457" s="4"/>
      <c r="X457" s="116"/>
      <c r="Y457" s="116"/>
      <c r="Z457" s="116"/>
      <c r="AA457" s="116"/>
      <c r="AB457" s="116"/>
      <c r="AC457" s="116"/>
      <c r="AD457" s="116"/>
      <c r="AE457" s="116"/>
      <c r="AF457" s="116"/>
      <c r="AG457" s="116"/>
      <c r="AH457" s="116"/>
      <c r="AI457" s="117"/>
      <c r="AJ457" s="117"/>
      <c r="AK457" s="117"/>
      <c r="AL457" s="118"/>
      <c r="AM457" s="119"/>
      <c r="AN457" s="119"/>
      <c r="AO457" s="119"/>
      <c r="AP457" s="119"/>
      <c r="AQ457" s="4"/>
      <c r="AR457" s="4"/>
      <c r="AS457" s="60"/>
      <c r="AT457" s="60"/>
      <c r="AU457" s="60"/>
    </row>
    <row r="458">
      <c r="A458" s="4"/>
      <c r="B458" s="4"/>
      <c r="C458" s="4"/>
      <c r="D458" s="4"/>
      <c r="E458" s="4"/>
      <c r="F458" s="4"/>
      <c r="G458" s="4"/>
      <c r="H458" s="4"/>
      <c r="I458" s="4"/>
      <c r="J458" s="4"/>
      <c r="K458" s="4"/>
      <c r="L458" s="4"/>
      <c r="M458" s="4"/>
      <c r="N458" s="4"/>
      <c r="O458" s="4"/>
      <c r="P458" s="4"/>
      <c r="Q458" s="4"/>
      <c r="R458" s="4"/>
      <c r="S458" s="4"/>
      <c r="T458" s="4"/>
      <c r="U458" s="4"/>
      <c r="V458" s="4"/>
      <c r="W458" s="4"/>
      <c r="X458" s="116"/>
      <c r="Y458" s="116"/>
      <c r="Z458" s="116"/>
      <c r="AA458" s="116"/>
      <c r="AB458" s="116"/>
      <c r="AC458" s="116"/>
      <c r="AD458" s="116"/>
      <c r="AE458" s="116"/>
      <c r="AF458" s="116"/>
      <c r="AG458" s="116"/>
      <c r="AH458" s="116"/>
      <c r="AI458" s="117"/>
      <c r="AJ458" s="117"/>
      <c r="AK458" s="117"/>
      <c r="AL458" s="118"/>
      <c r="AM458" s="119"/>
      <c r="AN458" s="119"/>
      <c r="AO458" s="119"/>
      <c r="AP458" s="119"/>
      <c r="AQ458" s="4"/>
      <c r="AR458" s="4"/>
      <c r="AS458" s="60"/>
      <c r="AT458" s="60"/>
      <c r="AU458" s="60"/>
    </row>
    <row r="459">
      <c r="A459" s="4"/>
      <c r="B459" s="4"/>
      <c r="C459" s="4"/>
      <c r="D459" s="4"/>
      <c r="E459" s="4"/>
      <c r="F459" s="4"/>
      <c r="G459" s="4"/>
      <c r="H459" s="4"/>
      <c r="I459" s="4"/>
      <c r="J459" s="4"/>
      <c r="K459" s="4"/>
      <c r="L459" s="4"/>
      <c r="M459" s="4"/>
      <c r="N459" s="4"/>
      <c r="O459" s="4"/>
      <c r="P459" s="4"/>
      <c r="Q459" s="4"/>
      <c r="R459" s="4"/>
      <c r="S459" s="4"/>
      <c r="T459" s="4"/>
      <c r="U459" s="4"/>
      <c r="V459" s="4"/>
      <c r="W459" s="4"/>
      <c r="X459" s="116"/>
      <c r="Y459" s="116"/>
      <c r="Z459" s="116"/>
      <c r="AA459" s="116"/>
      <c r="AB459" s="116"/>
      <c r="AC459" s="116"/>
      <c r="AD459" s="116"/>
      <c r="AE459" s="116"/>
      <c r="AF459" s="116"/>
      <c r="AG459" s="116"/>
      <c r="AH459" s="116"/>
      <c r="AI459" s="117"/>
      <c r="AJ459" s="117"/>
      <c r="AK459" s="117"/>
      <c r="AL459" s="118"/>
      <c r="AM459" s="119"/>
      <c r="AN459" s="119"/>
      <c r="AO459" s="119"/>
      <c r="AP459" s="119"/>
      <c r="AQ459" s="4"/>
      <c r="AR459" s="4"/>
      <c r="AS459" s="60"/>
      <c r="AT459" s="60"/>
      <c r="AU459" s="60"/>
    </row>
    <row r="460">
      <c r="A460" s="4"/>
      <c r="B460" s="4"/>
      <c r="C460" s="4"/>
      <c r="D460" s="4"/>
      <c r="E460" s="4"/>
      <c r="F460" s="4"/>
      <c r="G460" s="4"/>
      <c r="H460" s="4"/>
      <c r="I460" s="4"/>
      <c r="J460" s="4"/>
      <c r="K460" s="4"/>
      <c r="L460" s="4"/>
      <c r="M460" s="4"/>
      <c r="N460" s="4"/>
      <c r="O460" s="4"/>
      <c r="P460" s="4"/>
      <c r="Q460" s="4"/>
      <c r="R460" s="4"/>
      <c r="S460" s="4"/>
      <c r="T460" s="4"/>
      <c r="U460" s="4"/>
      <c r="V460" s="4"/>
      <c r="W460" s="4"/>
      <c r="X460" s="116"/>
      <c r="Y460" s="116"/>
      <c r="Z460" s="116"/>
      <c r="AA460" s="116"/>
      <c r="AB460" s="116"/>
      <c r="AC460" s="116"/>
      <c r="AD460" s="116"/>
      <c r="AE460" s="116"/>
      <c r="AF460" s="116"/>
      <c r="AG460" s="116"/>
      <c r="AH460" s="116"/>
      <c r="AI460" s="117"/>
      <c r="AJ460" s="117"/>
      <c r="AK460" s="117"/>
      <c r="AL460" s="118"/>
      <c r="AM460" s="119"/>
      <c r="AN460" s="119"/>
      <c r="AO460" s="119"/>
      <c r="AP460" s="119"/>
      <c r="AQ460" s="4"/>
      <c r="AR460" s="4"/>
      <c r="AS460" s="60"/>
      <c r="AT460" s="60"/>
      <c r="AU460" s="60"/>
    </row>
    <row r="461">
      <c r="A461" s="4"/>
      <c r="B461" s="4"/>
      <c r="C461" s="4"/>
      <c r="D461" s="4"/>
      <c r="E461" s="4"/>
      <c r="F461" s="4"/>
      <c r="G461" s="4"/>
      <c r="H461" s="4"/>
      <c r="I461" s="4"/>
      <c r="J461" s="4"/>
      <c r="K461" s="4"/>
      <c r="L461" s="4"/>
      <c r="M461" s="4"/>
      <c r="N461" s="4"/>
      <c r="O461" s="4"/>
      <c r="P461" s="4"/>
      <c r="Q461" s="4"/>
      <c r="R461" s="4"/>
      <c r="S461" s="4"/>
      <c r="T461" s="4"/>
      <c r="U461" s="4"/>
      <c r="V461" s="4"/>
      <c r="W461" s="4"/>
      <c r="X461" s="116"/>
      <c r="Y461" s="116"/>
      <c r="Z461" s="116"/>
      <c r="AA461" s="116"/>
      <c r="AB461" s="116"/>
      <c r="AC461" s="116"/>
      <c r="AD461" s="116"/>
      <c r="AE461" s="116"/>
      <c r="AF461" s="116"/>
      <c r="AG461" s="116"/>
      <c r="AH461" s="116"/>
      <c r="AI461" s="117"/>
      <c r="AJ461" s="117"/>
      <c r="AK461" s="117"/>
      <c r="AL461" s="118"/>
      <c r="AM461" s="119"/>
      <c r="AN461" s="119"/>
      <c r="AO461" s="119"/>
      <c r="AP461" s="119"/>
      <c r="AQ461" s="4"/>
      <c r="AR461" s="4"/>
      <c r="AS461" s="60"/>
      <c r="AT461" s="60"/>
      <c r="AU461" s="60"/>
    </row>
    <row r="462">
      <c r="A462" s="4"/>
      <c r="B462" s="4"/>
      <c r="C462" s="4"/>
      <c r="D462" s="4"/>
      <c r="E462" s="4"/>
      <c r="F462" s="4"/>
      <c r="G462" s="4"/>
      <c r="H462" s="4"/>
      <c r="I462" s="4"/>
      <c r="J462" s="4"/>
      <c r="K462" s="4"/>
      <c r="L462" s="4"/>
      <c r="M462" s="4"/>
      <c r="N462" s="4"/>
      <c r="O462" s="4"/>
      <c r="P462" s="4"/>
      <c r="Q462" s="4"/>
      <c r="R462" s="4"/>
      <c r="S462" s="4"/>
      <c r="T462" s="4"/>
      <c r="U462" s="4"/>
      <c r="V462" s="4"/>
      <c r="W462" s="4"/>
      <c r="X462" s="116"/>
      <c r="Y462" s="116"/>
      <c r="Z462" s="116"/>
      <c r="AA462" s="116"/>
      <c r="AB462" s="116"/>
      <c r="AC462" s="116"/>
      <c r="AD462" s="116"/>
      <c r="AE462" s="116"/>
      <c r="AF462" s="116"/>
      <c r="AG462" s="116"/>
      <c r="AH462" s="116"/>
      <c r="AI462" s="117"/>
      <c r="AJ462" s="117"/>
      <c r="AK462" s="117"/>
      <c r="AL462" s="118"/>
      <c r="AM462" s="119"/>
      <c r="AN462" s="119"/>
      <c r="AO462" s="119"/>
      <c r="AP462" s="119"/>
      <c r="AQ462" s="4"/>
      <c r="AR462" s="4"/>
      <c r="AS462" s="60"/>
      <c r="AT462" s="60"/>
      <c r="AU462" s="60"/>
    </row>
    <row r="463">
      <c r="A463" s="4"/>
      <c r="B463" s="4"/>
      <c r="C463" s="4"/>
      <c r="D463" s="4"/>
      <c r="E463" s="4"/>
      <c r="F463" s="4"/>
      <c r="G463" s="4"/>
      <c r="H463" s="4"/>
      <c r="I463" s="4"/>
      <c r="J463" s="4"/>
      <c r="K463" s="4"/>
      <c r="L463" s="4"/>
      <c r="M463" s="4"/>
      <c r="N463" s="4"/>
      <c r="O463" s="4"/>
      <c r="P463" s="4"/>
      <c r="Q463" s="4"/>
      <c r="R463" s="4"/>
      <c r="S463" s="4"/>
      <c r="T463" s="4"/>
      <c r="U463" s="4"/>
      <c r="V463" s="4"/>
      <c r="W463" s="4"/>
      <c r="X463" s="116"/>
      <c r="Y463" s="116"/>
      <c r="Z463" s="116"/>
      <c r="AA463" s="116"/>
      <c r="AB463" s="116"/>
      <c r="AC463" s="116"/>
      <c r="AD463" s="116"/>
      <c r="AE463" s="116"/>
      <c r="AF463" s="116"/>
      <c r="AG463" s="116"/>
      <c r="AH463" s="116"/>
      <c r="AI463" s="117"/>
      <c r="AJ463" s="117"/>
      <c r="AK463" s="117"/>
      <c r="AL463" s="118"/>
      <c r="AM463" s="119"/>
      <c r="AN463" s="119"/>
      <c r="AO463" s="119"/>
      <c r="AP463" s="119"/>
      <c r="AQ463" s="4"/>
      <c r="AR463" s="4"/>
      <c r="AS463" s="60"/>
      <c r="AT463" s="60"/>
      <c r="AU463" s="60"/>
    </row>
    <row r="464">
      <c r="A464" s="4"/>
      <c r="B464" s="4"/>
      <c r="C464" s="4"/>
      <c r="D464" s="4"/>
      <c r="E464" s="4"/>
      <c r="F464" s="4"/>
      <c r="G464" s="4"/>
      <c r="H464" s="4"/>
      <c r="I464" s="4"/>
      <c r="J464" s="4"/>
      <c r="K464" s="4"/>
      <c r="L464" s="4"/>
      <c r="M464" s="4"/>
      <c r="N464" s="4"/>
      <c r="O464" s="4"/>
      <c r="P464" s="4"/>
      <c r="Q464" s="4"/>
      <c r="R464" s="4"/>
      <c r="S464" s="4"/>
      <c r="T464" s="4"/>
      <c r="U464" s="4"/>
      <c r="V464" s="4"/>
      <c r="W464" s="4"/>
      <c r="X464" s="116"/>
      <c r="Y464" s="116"/>
      <c r="Z464" s="116"/>
      <c r="AA464" s="116"/>
      <c r="AB464" s="116"/>
      <c r="AC464" s="116"/>
      <c r="AD464" s="116"/>
      <c r="AE464" s="116"/>
      <c r="AF464" s="116"/>
      <c r="AG464" s="116"/>
      <c r="AH464" s="116"/>
      <c r="AI464" s="117"/>
      <c r="AJ464" s="117"/>
      <c r="AK464" s="117"/>
      <c r="AL464" s="118"/>
      <c r="AM464" s="119"/>
      <c r="AN464" s="119"/>
      <c r="AO464" s="119"/>
      <c r="AP464" s="119"/>
      <c r="AQ464" s="4"/>
      <c r="AR464" s="4"/>
      <c r="AS464" s="60"/>
      <c r="AT464" s="60"/>
      <c r="AU464" s="60"/>
    </row>
    <row r="465">
      <c r="A465" s="4"/>
      <c r="B465" s="4"/>
      <c r="C465" s="4"/>
      <c r="D465" s="4"/>
      <c r="E465" s="4"/>
      <c r="F465" s="4"/>
      <c r="G465" s="4"/>
      <c r="H465" s="4"/>
      <c r="I465" s="4"/>
      <c r="J465" s="4"/>
      <c r="K465" s="4"/>
      <c r="L465" s="4"/>
      <c r="M465" s="4"/>
      <c r="N465" s="4"/>
      <c r="O465" s="4"/>
      <c r="P465" s="4"/>
      <c r="Q465" s="4"/>
      <c r="R465" s="4"/>
      <c r="S465" s="4"/>
      <c r="T465" s="4"/>
      <c r="U465" s="4"/>
      <c r="V465" s="4"/>
      <c r="W465" s="4"/>
      <c r="X465" s="116"/>
      <c r="Y465" s="116"/>
      <c r="Z465" s="116"/>
      <c r="AA465" s="116"/>
      <c r="AB465" s="116"/>
      <c r="AC465" s="116"/>
      <c r="AD465" s="116"/>
      <c r="AE465" s="116"/>
      <c r="AF465" s="116"/>
      <c r="AG465" s="116"/>
      <c r="AH465" s="116"/>
      <c r="AI465" s="117"/>
      <c r="AJ465" s="117"/>
      <c r="AK465" s="117"/>
      <c r="AL465" s="118"/>
      <c r="AM465" s="119"/>
      <c r="AN465" s="119"/>
      <c r="AO465" s="119"/>
      <c r="AP465" s="119"/>
      <c r="AQ465" s="4"/>
      <c r="AR465" s="4"/>
      <c r="AS465" s="60"/>
      <c r="AT465" s="60"/>
      <c r="AU465" s="60"/>
    </row>
    <row r="466">
      <c r="A466" s="4"/>
      <c r="B466" s="4"/>
      <c r="C466" s="4"/>
      <c r="D466" s="4"/>
      <c r="E466" s="4"/>
      <c r="F466" s="4"/>
      <c r="G466" s="4"/>
      <c r="H466" s="4"/>
      <c r="I466" s="4"/>
      <c r="J466" s="4"/>
      <c r="K466" s="4"/>
      <c r="L466" s="4"/>
      <c r="M466" s="4"/>
      <c r="N466" s="4"/>
      <c r="O466" s="4"/>
      <c r="P466" s="4"/>
      <c r="Q466" s="4"/>
      <c r="R466" s="4"/>
      <c r="S466" s="4"/>
      <c r="T466" s="4"/>
      <c r="U466" s="4"/>
      <c r="V466" s="4"/>
      <c r="W466" s="4"/>
      <c r="X466" s="116"/>
      <c r="Y466" s="116"/>
      <c r="Z466" s="116"/>
      <c r="AA466" s="116"/>
      <c r="AB466" s="116"/>
      <c r="AC466" s="116"/>
      <c r="AD466" s="116"/>
      <c r="AE466" s="116"/>
      <c r="AF466" s="116"/>
      <c r="AG466" s="116"/>
      <c r="AH466" s="116"/>
      <c r="AI466" s="117"/>
      <c r="AJ466" s="117"/>
      <c r="AK466" s="117"/>
      <c r="AL466" s="118"/>
      <c r="AM466" s="119"/>
      <c r="AN466" s="119"/>
      <c r="AO466" s="119"/>
      <c r="AP466" s="119"/>
      <c r="AQ466" s="4"/>
      <c r="AR466" s="4"/>
      <c r="AS466" s="60"/>
      <c r="AT466" s="60"/>
      <c r="AU466" s="60"/>
    </row>
    <row r="467">
      <c r="A467" s="4"/>
      <c r="B467" s="4"/>
      <c r="C467" s="4"/>
      <c r="D467" s="4"/>
      <c r="E467" s="4"/>
      <c r="F467" s="4"/>
      <c r="G467" s="4"/>
      <c r="H467" s="4"/>
      <c r="I467" s="4"/>
      <c r="J467" s="4"/>
      <c r="K467" s="4"/>
      <c r="L467" s="4"/>
      <c r="M467" s="4"/>
      <c r="N467" s="4"/>
      <c r="O467" s="4"/>
      <c r="P467" s="4"/>
      <c r="Q467" s="4"/>
      <c r="R467" s="4"/>
      <c r="S467" s="4"/>
      <c r="T467" s="4"/>
      <c r="U467" s="4"/>
      <c r="V467" s="4"/>
      <c r="W467" s="4"/>
      <c r="X467" s="116"/>
      <c r="Y467" s="116"/>
      <c r="Z467" s="116"/>
      <c r="AA467" s="116"/>
      <c r="AB467" s="116"/>
      <c r="AC467" s="116"/>
      <c r="AD467" s="116"/>
      <c r="AE467" s="116"/>
      <c r="AF467" s="116"/>
      <c r="AG467" s="116"/>
      <c r="AH467" s="116"/>
      <c r="AI467" s="117"/>
      <c r="AJ467" s="117"/>
      <c r="AK467" s="117"/>
      <c r="AL467" s="118"/>
      <c r="AM467" s="119"/>
      <c r="AN467" s="119"/>
      <c r="AO467" s="119"/>
      <c r="AP467" s="119"/>
      <c r="AQ467" s="4"/>
      <c r="AR467" s="4"/>
      <c r="AS467" s="60"/>
      <c r="AT467" s="60"/>
      <c r="AU467" s="60"/>
    </row>
    <row r="468">
      <c r="A468" s="4"/>
      <c r="B468" s="4"/>
      <c r="C468" s="4"/>
      <c r="D468" s="4"/>
      <c r="E468" s="4"/>
      <c r="F468" s="4"/>
      <c r="G468" s="4"/>
      <c r="H468" s="4"/>
      <c r="I468" s="4"/>
      <c r="J468" s="4"/>
      <c r="K468" s="4"/>
      <c r="L468" s="4"/>
      <c r="M468" s="4"/>
      <c r="N468" s="4"/>
      <c r="O468" s="4"/>
      <c r="P468" s="4"/>
      <c r="Q468" s="4"/>
      <c r="R468" s="4"/>
      <c r="S468" s="4"/>
      <c r="T468" s="4"/>
      <c r="U468" s="4"/>
      <c r="V468" s="4"/>
      <c r="W468" s="4"/>
      <c r="X468" s="116"/>
      <c r="Y468" s="116"/>
      <c r="Z468" s="116"/>
      <c r="AA468" s="116"/>
      <c r="AB468" s="116"/>
      <c r="AC468" s="116"/>
      <c r="AD468" s="116"/>
      <c r="AE468" s="116"/>
      <c r="AF468" s="116"/>
      <c r="AG468" s="116"/>
      <c r="AH468" s="116"/>
      <c r="AI468" s="117"/>
      <c r="AJ468" s="117"/>
      <c r="AK468" s="117"/>
      <c r="AL468" s="118"/>
      <c r="AM468" s="119"/>
      <c r="AN468" s="119"/>
      <c r="AO468" s="119"/>
      <c r="AP468" s="119"/>
      <c r="AQ468" s="4"/>
      <c r="AR468" s="4"/>
      <c r="AS468" s="60"/>
      <c r="AT468" s="60"/>
      <c r="AU468" s="60"/>
    </row>
    <row r="469">
      <c r="A469" s="4"/>
      <c r="B469" s="4"/>
      <c r="C469" s="4"/>
      <c r="D469" s="4"/>
      <c r="E469" s="4"/>
      <c r="F469" s="4"/>
      <c r="G469" s="4"/>
      <c r="H469" s="4"/>
      <c r="I469" s="4"/>
      <c r="J469" s="4"/>
      <c r="K469" s="4"/>
      <c r="L469" s="4"/>
      <c r="M469" s="4"/>
      <c r="N469" s="4"/>
      <c r="O469" s="4"/>
      <c r="P469" s="4"/>
      <c r="Q469" s="4"/>
      <c r="R469" s="4"/>
      <c r="S469" s="4"/>
      <c r="T469" s="4"/>
      <c r="U469" s="4"/>
      <c r="V469" s="4"/>
      <c r="W469" s="4"/>
      <c r="X469" s="116"/>
      <c r="Y469" s="116"/>
      <c r="Z469" s="116"/>
      <c r="AA469" s="116"/>
      <c r="AB469" s="116"/>
      <c r="AC469" s="116"/>
      <c r="AD469" s="116"/>
      <c r="AE469" s="116"/>
      <c r="AF469" s="116"/>
      <c r="AG469" s="116"/>
      <c r="AH469" s="116"/>
      <c r="AI469" s="117"/>
      <c r="AJ469" s="117"/>
      <c r="AK469" s="117"/>
      <c r="AL469" s="118"/>
      <c r="AM469" s="119"/>
      <c r="AN469" s="119"/>
      <c r="AO469" s="119"/>
      <c r="AP469" s="119"/>
      <c r="AQ469" s="4"/>
      <c r="AR469" s="4"/>
      <c r="AS469" s="60"/>
      <c r="AT469" s="60"/>
      <c r="AU469" s="60"/>
    </row>
    <row r="470">
      <c r="A470" s="4"/>
      <c r="B470" s="4"/>
      <c r="C470" s="4"/>
      <c r="D470" s="4"/>
      <c r="E470" s="4"/>
      <c r="F470" s="4"/>
      <c r="G470" s="4"/>
      <c r="H470" s="4"/>
      <c r="I470" s="4"/>
      <c r="J470" s="4"/>
      <c r="K470" s="4"/>
      <c r="L470" s="4"/>
      <c r="M470" s="4"/>
      <c r="N470" s="4"/>
      <c r="O470" s="4"/>
      <c r="P470" s="4"/>
      <c r="Q470" s="4"/>
      <c r="R470" s="4"/>
      <c r="S470" s="4"/>
      <c r="T470" s="4"/>
      <c r="U470" s="4"/>
      <c r="V470" s="4"/>
      <c r="W470" s="4"/>
      <c r="X470" s="116"/>
      <c r="Y470" s="116"/>
      <c r="Z470" s="116"/>
      <c r="AA470" s="116"/>
      <c r="AB470" s="116"/>
      <c r="AC470" s="116"/>
      <c r="AD470" s="116"/>
      <c r="AE470" s="116"/>
      <c r="AF470" s="116"/>
      <c r="AG470" s="116"/>
      <c r="AH470" s="116"/>
      <c r="AI470" s="117"/>
      <c r="AJ470" s="117"/>
      <c r="AK470" s="117"/>
      <c r="AL470" s="118"/>
      <c r="AM470" s="119"/>
      <c r="AN470" s="119"/>
      <c r="AO470" s="119"/>
      <c r="AP470" s="119"/>
      <c r="AQ470" s="4"/>
      <c r="AR470" s="4"/>
      <c r="AS470" s="60"/>
      <c r="AT470" s="60"/>
      <c r="AU470" s="60"/>
    </row>
    <row r="471">
      <c r="A471" s="4"/>
      <c r="B471" s="4"/>
      <c r="C471" s="4"/>
      <c r="D471" s="4"/>
      <c r="E471" s="4"/>
      <c r="F471" s="4"/>
      <c r="G471" s="4"/>
      <c r="H471" s="4"/>
      <c r="I471" s="4"/>
      <c r="J471" s="4"/>
      <c r="K471" s="4"/>
      <c r="L471" s="4"/>
      <c r="M471" s="4"/>
      <c r="N471" s="4"/>
      <c r="O471" s="4"/>
      <c r="P471" s="4"/>
      <c r="Q471" s="4"/>
      <c r="R471" s="4"/>
      <c r="S471" s="4"/>
      <c r="T471" s="4"/>
      <c r="U471" s="4"/>
      <c r="V471" s="4"/>
      <c r="W471" s="4"/>
      <c r="X471" s="116"/>
      <c r="Y471" s="116"/>
      <c r="Z471" s="116"/>
      <c r="AA471" s="116"/>
      <c r="AB471" s="116"/>
      <c r="AC471" s="116"/>
      <c r="AD471" s="116"/>
      <c r="AE471" s="116"/>
      <c r="AF471" s="116"/>
      <c r="AG471" s="116"/>
      <c r="AH471" s="116"/>
      <c r="AI471" s="117"/>
      <c r="AJ471" s="117"/>
      <c r="AK471" s="117"/>
      <c r="AL471" s="118"/>
      <c r="AM471" s="119"/>
      <c r="AN471" s="119"/>
      <c r="AO471" s="119"/>
      <c r="AP471" s="119"/>
      <c r="AQ471" s="4"/>
      <c r="AR471" s="4"/>
      <c r="AS471" s="60"/>
      <c r="AT471" s="60"/>
      <c r="AU471" s="60"/>
    </row>
    <row r="472">
      <c r="A472" s="4"/>
      <c r="B472" s="4"/>
      <c r="C472" s="4"/>
      <c r="D472" s="4"/>
      <c r="E472" s="4"/>
      <c r="F472" s="4"/>
      <c r="G472" s="4"/>
      <c r="H472" s="4"/>
      <c r="I472" s="4"/>
      <c r="J472" s="4"/>
      <c r="K472" s="4"/>
      <c r="L472" s="4"/>
      <c r="M472" s="4"/>
      <c r="N472" s="4"/>
      <c r="O472" s="4"/>
      <c r="P472" s="4"/>
      <c r="Q472" s="4"/>
      <c r="R472" s="4"/>
      <c r="S472" s="4"/>
      <c r="T472" s="4"/>
      <c r="U472" s="4"/>
      <c r="V472" s="4"/>
      <c r="W472" s="4"/>
      <c r="X472" s="116"/>
      <c r="Y472" s="116"/>
      <c r="Z472" s="116"/>
      <c r="AA472" s="116"/>
      <c r="AB472" s="116"/>
      <c r="AC472" s="116"/>
      <c r="AD472" s="116"/>
      <c r="AE472" s="116"/>
      <c r="AF472" s="116"/>
      <c r="AG472" s="116"/>
      <c r="AH472" s="116"/>
      <c r="AI472" s="117"/>
      <c r="AJ472" s="117"/>
      <c r="AK472" s="117"/>
      <c r="AL472" s="118"/>
      <c r="AM472" s="119"/>
      <c r="AN472" s="119"/>
      <c r="AO472" s="119"/>
      <c r="AP472" s="119"/>
      <c r="AQ472" s="4"/>
      <c r="AR472" s="4"/>
      <c r="AS472" s="60"/>
      <c r="AT472" s="60"/>
      <c r="AU472" s="60"/>
    </row>
    <row r="473">
      <c r="A473" s="4"/>
      <c r="B473" s="4"/>
      <c r="C473" s="4"/>
      <c r="D473" s="4"/>
      <c r="E473" s="4"/>
      <c r="F473" s="4"/>
      <c r="G473" s="4"/>
      <c r="H473" s="4"/>
      <c r="I473" s="4"/>
      <c r="J473" s="4"/>
      <c r="K473" s="4"/>
      <c r="L473" s="4"/>
      <c r="M473" s="4"/>
      <c r="N473" s="4"/>
      <c r="O473" s="4"/>
      <c r="P473" s="4"/>
      <c r="Q473" s="4"/>
      <c r="R473" s="4"/>
      <c r="S473" s="4"/>
      <c r="T473" s="4"/>
      <c r="U473" s="4"/>
      <c r="V473" s="4"/>
      <c r="W473" s="4"/>
      <c r="X473" s="116"/>
      <c r="Y473" s="116"/>
      <c r="Z473" s="116"/>
      <c r="AA473" s="116"/>
      <c r="AB473" s="116"/>
      <c r="AC473" s="116"/>
      <c r="AD473" s="116"/>
      <c r="AE473" s="116"/>
      <c r="AF473" s="116"/>
      <c r="AG473" s="116"/>
      <c r="AH473" s="116"/>
      <c r="AI473" s="117"/>
      <c r="AJ473" s="117"/>
      <c r="AK473" s="117"/>
      <c r="AL473" s="118"/>
      <c r="AM473" s="119"/>
      <c r="AN473" s="119"/>
      <c r="AO473" s="119"/>
      <c r="AP473" s="119"/>
      <c r="AQ473" s="4"/>
      <c r="AR473" s="4"/>
      <c r="AS473" s="60"/>
      <c r="AT473" s="60"/>
      <c r="AU473" s="60"/>
    </row>
    <row r="474">
      <c r="A474" s="4"/>
      <c r="B474" s="4"/>
      <c r="C474" s="4"/>
      <c r="D474" s="4"/>
      <c r="E474" s="4"/>
      <c r="F474" s="4"/>
      <c r="G474" s="4"/>
      <c r="H474" s="4"/>
      <c r="I474" s="4"/>
      <c r="J474" s="4"/>
      <c r="K474" s="4"/>
      <c r="L474" s="4"/>
      <c r="M474" s="4"/>
      <c r="N474" s="4"/>
      <c r="O474" s="4"/>
      <c r="P474" s="4"/>
      <c r="Q474" s="4"/>
      <c r="R474" s="4"/>
      <c r="S474" s="4"/>
      <c r="T474" s="4"/>
      <c r="U474" s="4"/>
      <c r="V474" s="4"/>
      <c r="W474" s="4"/>
      <c r="X474" s="116"/>
      <c r="Y474" s="116"/>
      <c r="Z474" s="116"/>
      <c r="AA474" s="116"/>
      <c r="AB474" s="116"/>
      <c r="AC474" s="116"/>
      <c r="AD474" s="116"/>
      <c r="AE474" s="116"/>
      <c r="AF474" s="116"/>
      <c r="AG474" s="116"/>
      <c r="AH474" s="116"/>
      <c r="AI474" s="117"/>
      <c r="AJ474" s="117"/>
      <c r="AK474" s="117"/>
      <c r="AL474" s="118"/>
      <c r="AM474" s="119"/>
      <c r="AN474" s="119"/>
      <c r="AO474" s="119"/>
      <c r="AP474" s="119"/>
      <c r="AQ474" s="4"/>
      <c r="AR474" s="4"/>
      <c r="AS474" s="60"/>
      <c r="AT474" s="60"/>
      <c r="AU474" s="60"/>
    </row>
    <row r="475">
      <c r="A475" s="4"/>
      <c r="B475" s="4"/>
      <c r="C475" s="4"/>
      <c r="D475" s="4"/>
      <c r="E475" s="4"/>
      <c r="F475" s="4"/>
      <c r="G475" s="4"/>
      <c r="H475" s="4"/>
      <c r="I475" s="4"/>
      <c r="J475" s="4"/>
      <c r="K475" s="4"/>
      <c r="L475" s="4"/>
      <c r="M475" s="4"/>
      <c r="N475" s="4"/>
      <c r="O475" s="4"/>
      <c r="P475" s="4"/>
      <c r="Q475" s="4"/>
      <c r="R475" s="4"/>
      <c r="S475" s="4"/>
      <c r="T475" s="4"/>
      <c r="U475" s="4"/>
      <c r="V475" s="4"/>
      <c r="W475" s="4"/>
      <c r="X475" s="116"/>
      <c r="Y475" s="116"/>
      <c r="Z475" s="116"/>
      <c r="AA475" s="116"/>
      <c r="AB475" s="116"/>
      <c r="AC475" s="116"/>
      <c r="AD475" s="116"/>
      <c r="AE475" s="116"/>
      <c r="AF475" s="116"/>
      <c r="AG475" s="116"/>
      <c r="AH475" s="116"/>
      <c r="AI475" s="117"/>
      <c r="AJ475" s="117"/>
      <c r="AK475" s="117"/>
      <c r="AL475" s="118"/>
      <c r="AM475" s="119"/>
      <c r="AN475" s="119"/>
      <c r="AO475" s="119"/>
      <c r="AP475" s="119"/>
      <c r="AQ475" s="4"/>
      <c r="AR475" s="4"/>
      <c r="AS475" s="60"/>
      <c r="AT475" s="60"/>
      <c r="AU475" s="60"/>
    </row>
    <row r="476">
      <c r="A476" s="4"/>
      <c r="B476" s="4"/>
      <c r="C476" s="4"/>
      <c r="D476" s="4"/>
      <c r="E476" s="4"/>
      <c r="F476" s="4"/>
      <c r="G476" s="4"/>
      <c r="H476" s="4"/>
      <c r="I476" s="4"/>
      <c r="J476" s="4"/>
      <c r="K476" s="4"/>
      <c r="L476" s="4"/>
      <c r="M476" s="4"/>
      <c r="N476" s="4"/>
      <c r="O476" s="4"/>
      <c r="P476" s="4"/>
      <c r="Q476" s="4"/>
      <c r="R476" s="4"/>
      <c r="S476" s="4"/>
      <c r="T476" s="4"/>
      <c r="U476" s="4"/>
      <c r="V476" s="4"/>
      <c r="W476" s="4"/>
      <c r="X476" s="116"/>
      <c r="Y476" s="116"/>
      <c r="Z476" s="116"/>
      <c r="AA476" s="116"/>
      <c r="AB476" s="116"/>
      <c r="AC476" s="116"/>
      <c r="AD476" s="116"/>
      <c r="AE476" s="116"/>
      <c r="AF476" s="116"/>
      <c r="AG476" s="116"/>
      <c r="AH476" s="116"/>
      <c r="AI476" s="117"/>
      <c r="AJ476" s="117"/>
      <c r="AK476" s="117"/>
      <c r="AL476" s="118"/>
      <c r="AM476" s="119"/>
      <c r="AN476" s="119"/>
      <c r="AO476" s="119"/>
      <c r="AP476" s="119"/>
      <c r="AQ476" s="4"/>
      <c r="AR476" s="4"/>
      <c r="AS476" s="60"/>
      <c r="AT476" s="60"/>
      <c r="AU476" s="60"/>
    </row>
    <row r="477">
      <c r="A477" s="4"/>
      <c r="B477" s="4"/>
      <c r="C477" s="4"/>
      <c r="D477" s="4"/>
      <c r="E477" s="4"/>
      <c r="F477" s="4"/>
      <c r="G477" s="4"/>
      <c r="H477" s="4"/>
      <c r="I477" s="4"/>
      <c r="J477" s="4"/>
      <c r="K477" s="4"/>
      <c r="L477" s="4"/>
      <c r="M477" s="4"/>
      <c r="N477" s="4"/>
      <c r="O477" s="4"/>
      <c r="P477" s="4"/>
      <c r="Q477" s="4"/>
      <c r="R477" s="4"/>
      <c r="S477" s="4"/>
      <c r="T477" s="4"/>
      <c r="U477" s="4"/>
      <c r="V477" s="4"/>
      <c r="W477" s="4"/>
      <c r="X477" s="116"/>
      <c r="Y477" s="116"/>
      <c r="Z477" s="116"/>
      <c r="AA477" s="116"/>
      <c r="AB477" s="116"/>
      <c r="AC477" s="116"/>
      <c r="AD477" s="116"/>
      <c r="AE477" s="116"/>
      <c r="AF477" s="116"/>
      <c r="AG477" s="116"/>
      <c r="AH477" s="116"/>
      <c r="AI477" s="117"/>
      <c r="AJ477" s="117"/>
      <c r="AK477" s="117"/>
      <c r="AL477" s="118"/>
      <c r="AM477" s="119"/>
      <c r="AN477" s="119"/>
      <c r="AO477" s="119"/>
      <c r="AP477" s="119"/>
      <c r="AQ477" s="4"/>
      <c r="AR477" s="4"/>
      <c r="AS477" s="60"/>
      <c r="AT477" s="60"/>
      <c r="AU477" s="60"/>
    </row>
    <row r="478">
      <c r="A478" s="4"/>
      <c r="B478" s="4"/>
      <c r="C478" s="4"/>
      <c r="D478" s="4"/>
      <c r="E478" s="4"/>
      <c r="F478" s="4"/>
      <c r="G478" s="4"/>
      <c r="H478" s="4"/>
      <c r="I478" s="4"/>
      <c r="J478" s="4"/>
      <c r="K478" s="4"/>
      <c r="L478" s="4"/>
      <c r="M478" s="4"/>
      <c r="N478" s="4"/>
      <c r="O478" s="4"/>
      <c r="P478" s="4"/>
      <c r="Q478" s="4"/>
      <c r="R478" s="4"/>
      <c r="S478" s="4"/>
      <c r="T478" s="4"/>
      <c r="U478" s="4"/>
      <c r="V478" s="4"/>
      <c r="W478" s="4"/>
      <c r="X478" s="116"/>
      <c r="Y478" s="116"/>
      <c r="Z478" s="116"/>
      <c r="AA478" s="116"/>
      <c r="AB478" s="116"/>
      <c r="AC478" s="116"/>
      <c r="AD478" s="116"/>
      <c r="AE478" s="116"/>
      <c r="AF478" s="116"/>
      <c r="AG478" s="116"/>
      <c r="AH478" s="116"/>
      <c r="AI478" s="117"/>
      <c r="AJ478" s="117"/>
      <c r="AK478" s="117"/>
      <c r="AL478" s="118"/>
      <c r="AM478" s="119"/>
      <c r="AN478" s="119"/>
      <c r="AO478" s="119"/>
      <c r="AP478" s="119"/>
      <c r="AQ478" s="4"/>
      <c r="AR478" s="4"/>
      <c r="AS478" s="60"/>
      <c r="AT478" s="60"/>
      <c r="AU478" s="60"/>
    </row>
    <row r="479">
      <c r="A479" s="4"/>
      <c r="B479" s="4"/>
      <c r="C479" s="4"/>
      <c r="D479" s="4"/>
      <c r="E479" s="4"/>
      <c r="F479" s="4"/>
      <c r="G479" s="4"/>
      <c r="H479" s="4"/>
      <c r="I479" s="4"/>
      <c r="J479" s="4"/>
      <c r="K479" s="4"/>
      <c r="L479" s="4"/>
      <c r="M479" s="4"/>
      <c r="N479" s="4"/>
      <c r="O479" s="4"/>
      <c r="P479" s="4"/>
      <c r="Q479" s="4"/>
      <c r="R479" s="4"/>
      <c r="S479" s="4"/>
      <c r="T479" s="4"/>
      <c r="U479" s="4"/>
      <c r="V479" s="4"/>
      <c r="W479" s="4"/>
      <c r="X479" s="116"/>
      <c r="Y479" s="116"/>
      <c r="Z479" s="116"/>
      <c r="AA479" s="116"/>
      <c r="AB479" s="116"/>
      <c r="AC479" s="116"/>
      <c r="AD479" s="116"/>
      <c r="AE479" s="116"/>
      <c r="AF479" s="116"/>
      <c r="AG479" s="116"/>
      <c r="AH479" s="116"/>
      <c r="AI479" s="117"/>
      <c r="AJ479" s="117"/>
      <c r="AK479" s="117"/>
      <c r="AL479" s="118"/>
      <c r="AM479" s="119"/>
      <c r="AN479" s="119"/>
      <c r="AO479" s="119"/>
      <c r="AP479" s="119"/>
      <c r="AQ479" s="4"/>
      <c r="AR479" s="4"/>
      <c r="AS479" s="60"/>
      <c r="AT479" s="60"/>
      <c r="AU479" s="60"/>
    </row>
    <row r="480">
      <c r="A480" s="4"/>
      <c r="B480" s="4"/>
      <c r="C480" s="4"/>
      <c r="D480" s="4"/>
      <c r="E480" s="4"/>
      <c r="F480" s="4"/>
      <c r="G480" s="4"/>
      <c r="H480" s="4"/>
      <c r="I480" s="4"/>
      <c r="J480" s="4"/>
      <c r="K480" s="4"/>
      <c r="L480" s="4"/>
      <c r="M480" s="4"/>
      <c r="N480" s="4"/>
      <c r="O480" s="4"/>
      <c r="P480" s="4"/>
      <c r="Q480" s="4"/>
      <c r="R480" s="4"/>
      <c r="S480" s="4"/>
      <c r="T480" s="4"/>
      <c r="U480" s="4"/>
      <c r="V480" s="4"/>
      <c r="W480" s="4"/>
      <c r="X480" s="116"/>
      <c r="Y480" s="116"/>
      <c r="Z480" s="116"/>
      <c r="AA480" s="116"/>
      <c r="AB480" s="116"/>
      <c r="AC480" s="116"/>
      <c r="AD480" s="116"/>
      <c r="AE480" s="116"/>
      <c r="AF480" s="116"/>
      <c r="AG480" s="116"/>
      <c r="AH480" s="116"/>
      <c r="AI480" s="117"/>
      <c r="AJ480" s="117"/>
      <c r="AK480" s="117"/>
      <c r="AL480" s="118"/>
      <c r="AM480" s="119"/>
      <c r="AN480" s="119"/>
      <c r="AO480" s="119"/>
      <c r="AP480" s="119"/>
      <c r="AQ480" s="4"/>
      <c r="AR480" s="4"/>
      <c r="AS480" s="60"/>
      <c r="AT480" s="60"/>
      <c r="AU480" s="60"/>
    </row>
    <row r="481">
      <c r="A481" s="4"/>
      <c r="B481" s="4"/>
      <c r="C481" s="4"/>
      <c r="D481" s="4"/>
      <c r="E481" s="4"/>
      <c r="F481" s="4"/>
      <c r="G481" s="4"/>
      <c r="H481" s="4"/>
      <c r="I481" s="4"/>
      <c r="J481" s="4"/>
      <c r="K481" s="4"/>
      <c r="L481" s="4"/>
      <c r="M481" s="4"/>
      <c r="N481" s="4"/>
      <c r="O481" s="4"/>
      <c r="P481" s="4"/>
      <c r="Q481" s="4"/>
      <c r="R481" s="4"/>
      <c r="S481" s="4"/>
      <c r="T481" s="4"/>
      <c r="U481" s="4"/>
      <c r="V481" s="4"/>
      <c r="W481" s="4"/>
      <c r="X481" s="116"/>
      <c r="Y481" s="116"/>
      <c r="Z481" s="116"/>
      <c r="AA481" s="116"/>
      <c r="AB481" s="116"/>
      <c r="AC481" s="116"/>
      <c r="AD481" s="116"/>
      <c r="AE481" s="116"/>
      <c r="AF481" s="116"/>
      <c r="AG481" s="116"/>
      <c r="AH481" s="116"/>
      <c r="AI481" s="117"/>
      <c r="AJ481" s="117"/>
      <c r="AK481" s="117"/>
      <c r="AL481" s="118"/>
      <c r="AM481" s="119"/>
      <c r="AN481" s="119"/>
      <c r="AO481" s="119"/>
      <c r="AP481" s="119"/>
      <c r="AQ481" s="4"/>
      <c r="AR481" s="4"/>
      <c r="AS481" s="60"/>
      <c r="AT481" s="60"/>
      <c r="AU481" s="60"/>
    </row>
    <row r="482">
      <c r="A482" s="4"/>
      <c r="B482" s="4"/>
      <c r="C482" s="4"/>
      <c r="D482" s="4"/>
      <c r="E482" s="4"/>
      <c r="F482" s="4"/>
      <c r="G482" s="4"/>
      <c r="H482" s="4"/>
      <c r="I482" s="4"/>
      <c r="J482" s="4"/>
      <c r="K482" s="4"/>
      <c r="L482" s="4"/>
      <c r="M482" s="4"/>
      <c r="N482" s="4"/>
      <c r="O482" s="4"/>
      <c r="P482" s="4"/>
      <c r="Q482" s="4"/>
      <c r="R482" s="4"/>
      <c r="S482" s="4"/>
      <c r="T482" s="4"/>
      <c r="U482" s="4"/>
      <c r="V482" s="4"/>
      <c r="W482" s="4"/>
      <c r="X482" s="116"/>
      <c r="Y482" s="116"/>
      <c r="Z482" s="116"/>
      <c r="AA482" s="116"/>
      <c r="AB482" s="116"/>
      <c r="AC482" s="116"/>
      <c r="AD482" s="116"/>
      <c r="AE482" s="116"/>
      <c r="AF482" s="116"/>
      <c r="AG482" s="116"/>
      <c r="AH482" s="116"/>
      <c r="AI482" s="117"/>
      <c r="AJ482" s="117"/>
      <c r="AK482" s="117"/>
      <c r="AL482" s="118"/>
      <c r="AM482" s="119"/>
      <c r="AN482" s="119"/>
      <c r="AO482" s="119"/>
      <c r="AP482" s="119"/>
      <c r="AQ482" s="4"/>
      <c r="AR482" s="4"/>
      <c r="AS482" s="60"/>
      <c r="AT482" s="60"/>
      <c r="AU482" s="60"/>
    </row>
    <row r="483">
      <c r="A483" s="4"/>
      <c r="B483" s="4"/>
      <c r="C483" s="4"/>
      <c r="D483" s="4"/>
      <c r="E483" s="4"/>
      <c r="F483" s="4"/>
      <c r="G483" s="4"/>
      <c r="H483" s="4"/>
      <c r="I483" s="4"/>
      <c r="J483" s="4"/>
      <c r="K483" s="4"/>
      <c r="L483" s="4"/>
      <c r="M483" s="4"/>
      <c r="N483" s="4"/>
      <c r="O483" s="4"/>
      <c r="P483" s="4"/>
      <c r="Q483" s="4"/>
      <c r="R483" s="4"/>
      <c r="S483" s="4"/>
      <c r="T483" s="4"/>
      <c r="U483" s="4"/>
      <c r="V483" s="4"/>
      <c r="W483" s="4"/>
      <c r="X483" s="116"/>
      <c r="Y483" s="116"/>
      <c r="Z483" s="116"/>
      <c r="AA483" s="116"/>
      <c r="AB483" s="116"/>
      <c r="AC483" s="116"/>
      <c r="AD483" s="116"/>
      <c r="AE483" s="116"/>
      <c r="AF483" s="116"/>
      <c r="AG483" s="116"/>
      <c r="AH483" s="116"/>
      <c r="AI483" s="117"/>
      <c r="AJ483" s="117"/>
      <c r="AK483" s="117"/>
      <c r="AL483" s="118"/>
      <c r="AM483" s="119"/>
      <c r="AN483" s="119"/>
      <c r="AO483" s="119"/>
      <c r="AP483" s="119"/>
      <c r="AQ483" s="4"/>
      <c r="AR483" s="4"/>
      <c r="AS483" s="60"/>
      <c r="AT483" s="60"/>
      <c r="AU483" s="60"/>
    </row>
    <row r="484">
      <c r="A484" s="4"/>
      <c r="B484" s="4"/>
      <c r="C484" s="4"/>
      <c r="D484" s="4"/>
      <c r="E484" s="4"/>
      <c r="F484" s="4"/>
      <c r="G484" s="4"/>
      <c r="H484" s="4"/>
      <c r="I484" s="4"/>
      <c r="J484" s="4"/>
      <c r="K484" s="4"/>
      <c r="L484" s="4"/>
      <c r="M484" s="4"/>
      <c r="N484" s="4"/>
      <c r="O484" s="4"/>
      <c r="P484" s="4"/>
      <c r="Q484" s="4"/>
      <c r="R484" s="4"/>
      <c r="S484" s="4"/>
      <c r="T484" s="4"/>
      <c r="U484" s="4"/>
      <c r="V484" s="4"/>
      <c r="W484" s="4"/>
      <c r="X484" s="116"/>
      <c r="Y484" s="116"/>
      <c r="Z484" s="116"/>
      <c r="AA484" s="116"/>
      <c r="AB484" s="116"/>
      <c r="AC484" s="116"/>
      <c r="AD484" s="116"/>
      <c r="AE484" s="116"/>
      <c r="AF484" s="116"/>
      <c r="AG484" s="116"/>
      <c r="AH484" s="116"/>
      <c r="AI484" s="117"/>
      <c r="AJ484" s="117"/>
      <c r="AK484" s="117"/>
      <c r="AL484" s="118"/>
      <c r="AM484" s="119"/>
      <c r="AN484" s="119"/>
      <c r="AO484" s="119"/>
      <c r="AP484" s="119"/>
      <c r="AQ484" s="4"/>
      <c r="AR484" s="4"/>
      <c r="AS484" s="60"/>
      <c r="AT484" s="60"/>
      <c r="AU484" s="60"/>
    </row>
    <row r="485">
      <c r="A485" s="4"/>
      <c r="B485" s="4"/>
      <c r="C485" s="4"/>
      <c r="D485" s="4"/>
      <c r="E485" s="4"/>
      <c r="F485" s="4"/>
      <c r="G485" s="4"/>
      <c r="H485" s="4"/>
      <c r="I485" s="4"/>
      <c r="J485" s="4"/>
      <c r="K485" s="4"/>
      <c r="L485" s="4"/>
      <c r="M485" s="4"/>
      <c r="N485" s="4"/>
      <c r="O485" s="4"/>
      <c r="P485" s="4"/>
      <c r="Q485" s="4"/>
      <c r="R485" s="4"/>
      <c r="S485" s="4"/>
      <c r="T485" s="4"/>
      <c r="U485" s="4"/>
      <c r="V485" s="4"/>
      <c r="W485" s="4"/>
      <c r="X485" s="116"/>
      <c r="Y485" s="116"/>
      <c r="Z485" s="116"/>
      <c r="AA485" s="116"/>
      <c r="AB485" s="116"/>
      <c r="AC485" s="116"/>
      <c r="AD485" s="116"/>
      <c r="AE485" s="116"/>
      <c r="AF485" s="116"/>
      <c r="AG485" s="116"/>
      <c r="AH485" s="116"/>
      <c r="AI485" s="117"/>
      <c r="AJ485" s="117"/>
      <c r="AK485" s="117"/>
      <c r="AL485" s="118"/>
      <c r="AM485" s="119"/>
      <c r="AN485" s="119"/>
      <c r="AO485" s="119"/>
      <c r="AP485" s="119"/>
      <c r="AQ485" s="4"/>
      <c r="AR485" s="4"/>
      <c r="AS485" s="60"/>
      <c r="AT485" s="60"/>
      <c r="AU485" s="60"/>
    </row>
    <row r="486">
      <c r="A486" s="4"/>
      <c r="B486" s="4"/>
      <c r="C486" s="4"/>
      <c r="D486" s="4"/>
      <c r="E486" s="4"/>
      <c r="F486" s="4"/>
      <c r="G486" s="4"/>
      <c r="H486" s="4"/>
      <c r="I486" s="4"/>
      <c r="J486" s="4"/>
      <c r="K486" s="4"/>
      <c r="L486" s="4"/>
      <c r="M486" s="4"/>
      <c r="N486" s="4"/>
      <c r="O486" s="4"/>
      <c r="P486" s="4"/>
      <c r="Q486" s="4"/>
      <c r="R486" s="4"/>
      <c r="S486" s="4"/>
      <c r="T486" s="4"/>
      <c r="U486" s="4"/>
      <c r="V486" s="4"/>
      <c r="W486" s="4"/>
      <c r="X486" s="116"/>
      <c r="Y486" s="116"/>
      <c r="Z486" s="116"/>
      <c r="AA486" s="116"/>
      <c r="AB486" s="116"/>
      <c r="AC486" s="116"/>
      <c r="AD486" s="116"/>
      <c r="AE486" s="116"/>
      <c r="AF486" s="116"/>
      <c r="AG486" s="116"/>
      <c r="AH486" s="116"/>
      <c r="AI486" s="117"/>
      <c r="AJ486" s="117"/>
      <c r="AK486" s="117"/>
      <c r="AL486" s="118"/>
      <c r="AM486" s="119"/>
      <c r="AN486" s="119"/>
      <c r="AO486" s="119"/>
      <c r="AP486" s="119"/>
      <c r="AQ486" s="4"/>
      <c r="AR486" s="4"/>
      <c r="AS486" s="60"/>
      <c r="AT486" s="60"/>
      <c r="AU486" s="60"/>
    </row>
    <row r="487">
      <c r="A487" s="4"/>
      <c r="B487" s="4"/>
      <c r="C487" s="4"/>
      <c r="D487" s="4"/>
      <c r="E487" s="4"/>
      <c r="F487" s="4"/>
      <c r="G487" s="4"/>
      <c r="H487" s="4"/>
      <c r="I487" s="4"/>
      <c r="J487" s="4"/>
      <c r="K487" s="4"/>
      <c r="L487" s="4"/>
      <c r="M487" s="4"/>
      <c r="N487" s="4"/>
      <c r="O487" s="4"/>
      <c r="P487" s="4"/>
      <c r="Q487" s="4"/>
      <c r="R487" s="4"/>
      <c r="S487" s="4"/>
      <c r="T487" s="4"/>
      <c r="U487" s="4"/>
      <c r="V487" s="4"/>
      <c r="W487" s="4"/>
      <c r="X487" s="116"/>
      <c r="Y487" s="116"/>
      <c r="Z487" s="116"/>
      <c r="AA487" s="116"/>
      <c r="AB487" s="116"/>
      <c r="AC487" s="116"/>
      <c r="AD487" s="116"/>
      <c r="AE487" s="116"/>
      <c r="AF487" s="116"/>
      <c r="AG487" s="116"/>
      <c r="AH487" s="116"/>
      <c r="AI487" s="117"/>
      <c r="AJ487" s="117"/>
      <c r="AK487" s="117"/>
      <c r="AL487" s="118"/>
      <c r="AM487" s="119"/>
      <c r="AN487" s="119"/>
      <c r="AO487" s="119"/>
      <c r="AP487" s="119"/>
      <c r="AQ487" s="4"/>
      <c r="AR487" s="4"/>
      <c r="AS487" s="60"/>
      <c r="AT487" s="60"/>
      <c r="AU487" s="60"/>
    </row>
    <row r="488">
      <c r="A488" s="4"/>
      <c r="B488" s="4"/>
      <c r="C488" s="4"/>
      <c r="D488" s="4"/>
      <c r="E488" s="4"/>
      <c r="F488" s="4"/>
      <c r="G488" s="4"/>
      <c r="H488" s="4"/>
      <c r="I488" s="4"/>
      <c r="J488" s="4"/>
      <c r="K488" s="4"/>
      <c r="L488" s="4"/>
      <c r="M488" s="4"/>
      <c r="N488" s="4"/>
      <c r="O488" s="4"/>
      <c r="P488" s="4"/>
      <c r="Q488" s="4"/>
      <c r="R488" s="4"/>
      <c r="S488" s="4"/>
      <c r="T488" s="4"/>
      <c r="U488" s="4"/>
      <c r="V488" s="4"/>
      <c r="W488" s="4"/>
      <c r="X488" s="116"/>
      <c r="Y488" s="116"/>
      <c r="Z488" s="116"/>
      <c r="AA488" s="116"/>
      <c r="AB488" s="116"/>
      <c r="AC488" s="116"/>
      <c r="AD488" s="116"/>
      <c r="AE488" s="116"/>
      <c r="AF488" s="116"/>
      <c r="AG488" s="116"/>
      <c r="AH488" s="116"/>
      <c r="AI488" s="117"/>
      <c r="AJ488" s="117"/>
      <c r="AK488" s="117"/>
      <c r="AL488" s="118"/>
      <c r="AM488" s="119"/>
      <c r="AN488" s="119"/>
      <c r="AO488" s="119"/>
      <c r="AP488" s="119"/>
      <c r="AQ488" s="4"/>
      <c r="AR488" s="4"/>
      <c r="AS488" s="60"/>
      <c r="AT488" s="60"/>
      <c r="AU488" s="60"/>
    </row>
    <row r="489">
      <c r="A489" s="4"/>
      <c r="B489" s="4"/>
      <c r="C489" s="4"/>
      <c r="D489" s="4"/>
      <c r="E489" s="4"/>
      <c r="F489" s="4"/>
      <c r="G489" s="4"/>
      <c r="H489" s="4"/>
      <c r="I489" s="4"/>
      <c r="J489" s="4"/>
      <c r="K489" s="4"/>
      <c r="L489" s="4"/>
      <c r="M489" s="4"/>
      <c r="N489" s="4"/>
      <c r="O489" s="4"/>
      <c r="P489" s="4"/>
      <c r="Q489" s="4"/>
      <c r="R489" s="4"/>
      <c r="S489" s="4"/>
      <c r="T489" s="4"/>
      <c r="U489" s="4"/>
      <c r="V489" s="4"/>
      <c r="W489" s="4"/>
      <c r="X489" s="116"/>
      <c r="Y489" s="116"/>
      <c r="Z489" s="116"/>
      <c r="AA489" s="116"/>
      <c r="AB489" s="116"/>
      <c r="AC489" s="116"/>
      <c r="AD489" s="116"/>
      <c r="AE489" s="116"/>
      <c r="AF489" s="116"/>
      <c r="AG489" s="116"/>
      <c r="AH489" s="116"/>
      <c r="AI489" s="117"/>
      <c r="AJ489" s="117"/>
      <c r="AK489" s="117"/>
      <c r="AL489" s="118"/>
      <c r="AM489" s="119"/>
      <c r="AN489" s="119"/>
      <c r="AO489" s="119"/>
      <c r="AP489" s="119"/>
      <c r="AQ489" s="4"/>
      <c r="AR489" s="4"/>
      <c r="AS489" s="60"/>
      <c r="AT489" s="60"/>
      <c r="AU489" s="60"/>
    </row>
    <row r="490">
      <c r="A490" s="4"/>
      <c r="B490" s="4"/>
      <c r="C490" s="4"/>
      <c r="D490" s="4"/>
      <c r="E490" s="4"/>
      <c r="F490" s="4"/>
      <c r="G490" s="4"/>
      <c r="H490" s="4"/>
      <c r="I490" s="4"/>
      <c r="J490" s="4"/>
      <c r="K490" s="4"/>
      <c r="L490" s="4"/>
      <c r="M490" s="4"/>
      <c r="N490" s="4"/>
      <c r="O490" s="4"/>
      <c r="P490" s="4"/>
      <c r="Q490" s="4"/>
      <c r="R490" s="4"/>
      <c r="S490" s="4"/>
      <c r="T490" s="4"/>
      <c r="U490" s="4"/>
      <c r="V490" s="4"/>
      <c r="W490" s="4"/>
      <c r="X490" s="116"/>
      <c r="Y490" s="116"/>
      <c r="Z490" s="116"/>
      <c r="AA490" s="116"/>
      <c r="AB490" s="116"/>
      <c r="AC490" s="116"/>
      <c r="AD490" s="116"/>
      <c r="AE490" s="116"/>
      <c r="AF490" s="116"/>
      <c r="AG490" s="116"/>
      <c r="AH490" s="116"/>
      <c r="AI490" s="117"/>
      <c r="AJ490" s="117"/>
      <c r="AK490" s="117"/>
      <c r="AL490" s="118"/>
      <c r="AM490" s="119"/>
      <c r="AN490" s="119"/>
      <c r="AO490" s="119"/>
      <c r="AP490" s="119"/>
      <c r="AQ490" s="4"/>
      <c r="AR490" s="4"/>
      <c r="AS490" s="60"/>
      <c r="AT490" s="60"/>
      <c r="AU490" s="60"/>
    </row>
    <row r="491">
      <c r="A491" s="4"/>
      <c r="B491" s="4"/>
      <c r="C491" s="4"/>
      <c r="D491" s="4"/>
      <c r="E491" s="4"/>
      <c r="F491" s="4"/>
      <c r="G491" s="4"/>
      <c r="H491" s="4"/>
      <c r="I491" s="4"/>
      <c r="J491" s="4"/>
      <c r="K491" s="4"/>
      <c r="L491" s="4"/>
      <c r="M491" s="4"/>
      <c r="N491" s="4"/>
      <c r="O491" s="4"/>
      <c r="P491" s="4"/>
      <c r="Q491" s="4"/>
      <c r="R491" s="4"/>
      <c r="S491" s="4"/>
      <c r="T491" s="4"/>
      <c r="U491" s="4"/>
      <c r="V491" s="4"/>
      <c r="W491" s="4"/>
      <c r="X491" s="116"/>
      <c r="Y491" s="116"/>
      <c r="Z491" s="116"/>
      <c r="AA491" s="116"/>
      <c r="AB491" s="116"/>
      <c r="AC491" s="116"/>
      <c r="AD491" s="116"/>
      <c r="AE491" s="116"/>
      <c r="AF491" s="116"/>
      <c r="AG491" s="116"/>
      <c r="AH491" s="116"/>
      <c r="AI491" s="117"/>
      <c r="AJ491" s="117"/>
      <c r="AK491" s="117"/>
      <c r="AL491" s="118"/>
      <c r="AM491" s="119"/>
      <c r="AN491" s="119"/>
      <c r="AO491" s="119"/>
      <c r="AP491" s="119"/>
      <c r="AQ491" s="4"/>
      <c r="AR491" s="4"/>
      <c r="AS491" s="60"/>
      <c r="AT491" s="60"/>
      <c r="AU491" s="60"/>
    </row>
    <row r="492">
      <c r="A492" s="4"/>
      <c r="B492" s="4"/>
      <c r="C492" s="4"/>
      <c r="D492" s="4"/>
      <c r="E492" s="4"/>
      <c r="F492" s="4"/>
      <c r="G492" s="4"/>
      <c r="H492" s="4"/>
      <c r="I492" s="4"/>
      <c r="J492" s="4"/>
      <c r="K492" s="4"/>
      <c r="L492" s="4"/>
      <c r="M492" s="4"/>
      <c r="N492" s="4"/>
      <c r="O492" s="4"/>
      <c r="P492" s="4"/>
      <c r="Q492" s="4"/>
      <c r="R492" s="4"/>
      <c r="S492" s="4"/>
      <c r="T492" s="4"/>
      <c r="U492" s="4"/>
      <c r="V492" s="4"/>
      <c r="W492" s="4"/>
      <c r="X492" s="116"/>
      <c r="Y492" s="116"/>
      <c r="Z492" s="116"/>
      <c r="AA492" s="116"/>
      <c r="AB492" s="116"/>
      <c r="AC492" s="116"/>
      <c r="AD492" s="116"/>
      <c r="AE492" s="116"/>
      <c r="AF492" s="116"/>
      <c r="AG492" s="116"/>
      <c r="AH492" s="116"/>
      <c r="AI492" s="117"/>
      <c r="AJ492" s="117"/>
      <c r="AK492" s="117"/>
      <c r="AL492" s="118"/>
      <c r="AM492" s="119"/>
      <c r="AN492" s="119"/>
      <c r="AO492" s="119"/>
      <c r="AP492" s="119"/>
      <c r="AQ492" s="4"/>
      <c r="AR492" s="4"/>
      <c r="AS492" s="60"/>
      <c r="AT492" s="60"/>
      <c r="AU492" s="60"/>
    </row>
    <row r="493">
      <c r="A493" s="4"/>
      <c r="B493" s="4"/>
      <c r="C493" s="4"/>
      <c r="D493" s="4"/>
      <c r="E493" s="4"/>
      <c r="F493" s="4"/>
      <c r="G493" s="4"/>
      <c r="H493" s="4"/>
      <c r="I493" s="4"/>
      <c r="J493" s="4"/>
      <c r="K493" s="4"/>
      <c r="L493" s="4"/>
      <c r="M493" s="4"/>
      <c r="N493" s="4"/>
      <c r="O493" s="4"/>
      <c r="P493" s="4"/>
      <c r="Q493" s="4"/>
      <c r="R493" s="4"/>
      <c r="S493" s="4"/>
      <c r="T493" s="4"/>
      <c r="U493" s="4"/>
      <c r="V493" s="4"/>
      <c r="W493" s="4"/>
      <c r="X493" s="116"/>
      <c r="Y493" s="116"/>
      <c r="Z493" s="116"/>
      <c r="AA493" s="116"/>
      <c r="AB493" s="116"/>
      <c r="AC493" s="116"/>
      <c r="AD493" s="116"/>
      <c r="AE493" s="116"/>
      <c r="AF493" s="116"/>
      <c r="AG493" s="116"/>
      <c r="AH493" s="116"/>
      <c r="AI493" s="117"/>
      <c r="AJ493" s="117"/>
      <c r="AK493" s="117"/>
      <c r="AL493" s="118"/>
      <c r="AM493" s="119"/>
      <c r="AN493" s="119"/>
      <c r="AO493" s="119"/>
      <c r="AP493" s="119"/>
      <c r="AQ493" s="4"/>
      <c r="AR493" s="4"/>
      <c r="AS493" s="60"/>
      <c r="AT493" s="60"/>
      <c r="AU493" s="60"/>
    </row>
    <row r="494">
      <c r="A494" s="4"/>
      <c r="B494" s="4"/>
      <c r="C494" s="4"/>
      <c r="D494" s="4"/>
      <c r="E494" s="4"/>
      <c r="F494" s="4"/>
      <c r="G494" s="4"/>
      <c r="H494" s="4"/>
      <c r="I494" s="4"/>
      <c r="J494" s="4"/>
      <c r="K494" s="4"/>
      <c r="L494" s="4"/>
      <c r="M494" s="4"/>
      <c r="N494" s="4"/>
      <c r="O494" s="4"/>
      <c r="P494" s="4"/>
      <c r="Q494" s="4"/>
      <c r="R494" s="4"/>
      <c r="S494" s="4"/>
      <c r="T494" s="4"/>
      <c r="U494" s="4"/>
      <c r="V494" s="4"/>
      <c r="W494" s="4"/>
      <c r="X494" s="116"/>
      <c r="Y494" s="116"/>
      <c r="Z494" s="116"/>
      <c r="AA494" s="116"/>
      <c r="AB494" s="116"/>
      <c r="AC494" s="116"/>
      <c r="AD494" s="116"/>
      <c r="AE494" s="116"/>
      <c r="AF494" s="116"/>
      <c r="AG494" s="116"/>
      <c r="AH494" s="116"/>
      <c r="AI494" s="117"/>
      <c r="AJ494" s="117"/>
      <c r="AK494" s="117"/>
      <c r="AL494" s="118"/>
      <c r="AM494" s="119"/>
      <c r="AN494" s="119"/>
      <c r="AO494" s="119"/>
      <c r="AP494" s="119"/>
      <c r="AQ494" s="4"/>
      <c r="AR494" s="4"/>
      <c r="AS494" s="60"/>
      <c r="AT494" s="60"/>
      <c r="AU494" s="60"/>
    </row>
    <row r="495">
      <c r="A495" s="4"/>
      <c r="B495" s="4"/>
      <c r="C495" s="4"/>
      <c r="D495" s="4"/>
      <c r="E495" s="4"/>
      <c r="F495" s="4"/>
      <c r="G495" s="4"/>
      <c r="H495" s="4"/>
      <c r="I495" s="4"/>
      <c r="J495" s="4"/>
      <c r="K495" s="4"/>
      <c r="L495" s="4"/>
      <c r="M495" s="4"/>
      <c r="N495" s="4"/>
      <c r="O495" s="4"/>
      <c r="P495" s="4"/>
      <c r="Q495" s="4"/>
      <c r="R495" s="4"/>
      <c r="S495" s="4"/>
      <c r="T495" s="4"/>
      <c r="U495" s="4"/>
      <c r="V495" s="4"/>
      <c r="W495" s="4"/>
      <c r="X495" s="116"/>
      <c r="Y495" s="116"/>
      <c r="Z495" s="116"/>
      <c r="AA495" s="116"/>
      <c r="AB495" s="116"/>
      <c r="AC495" s="116"/>
      <c r="AD495" s="116"/>
      <c r="AE495" s="116"/>
      <c r="AF495" s="116"/>
      <c r="AG495" s="116"/>
      <c r="AH495" s="116"/>
      <c r="AI495" s="117"/>
      <c r="AJ495" s="117"/>
      <c r="AK495" s="117"/>
      <c r="AL495" s="118"/>
      <c r="AM495" s="119"/>
      <c r="AN495" s="119"/>
      <c r="AO495" s="119"/>
      <c r="AP495" s="119"/>
      <c r="AQ495" s="4"/>
      <c r="AR495" s="4"/>
      <c r="AS495" s="60"/>
      <c r="AT495" s="60"/>
      <c r="AU495" s="60"/>
    </row>
    <row r="496">
      <c r="A496" s="4"/>
      <c r="B496" s="4"/>
      <c r="C496" s="4"/>
      <c r="D496" s="4"/>
      <c r="E496" s="4"/>
      <c r="F496" s="4"/>
      <c r="G496" s="4"/>
      <c r="H496" s="4"/>
      <c r="I496" s="4"/>
      <c r="J496" s="4"/>
      <c r="K496" s="4"/>
      <c r="L496" s="4"/>
      <c r="M496" s="4"/>
      <c r="N496" s="4"/>
      <c r="O496" s="4"/>
      <c r="P496" s="4"/>
      <c r="Q496" s="4"/>
      <c r="R496" s="4"/>
      <c r="S496" s="4"/>
      <c r="T496" s="4"/>
      <c r="U496" s="4"/>
      <c r="V496" s="4"/>
      <c r="W496" s="4"/>
      <c r="X496" s="116"/>
      <c r="Y496" s="116"/>
      <c r="Z496" s="116"/>
      <c r="AA496" s="116"/>
      <c r="AB496" s="116"/>
      <c r="AC496" s="116"/>
      <c r="AD496" s="116"/>
      <c r="AE496" s="116"/>
      <c r="AF496" s="116"/>
      <c r="AG496" s="116"/>
      <c r="AH496" s="116"/>
      <c r="AI496" s="117"/>
      <c r="AJ496" s="117"/>
      <c r="AK496" s="117"/>
      <c r="AL496" s="118"/>
      <c r="AM496" s="119"/>
      <c r="AN496" s="119"/>
      <c r="AO496" s="119"/>
      <c r="AP496" s="119"/>
      <c r="AQ496" s="4"/>
      <c r="AR496" s="4"/>
      <c r="AS496" s="60"/>
      <c r="AT496" s="60"/>
      <c r="AU496" s="60"/>
    </row>
    <row r="497">
      <c r="A497" s="4"/>
      <c r="B497" s="4"/>
      <c r="C497" s="4"/>
      <c r="D497" s="4"/>
      <c r="E497" s="4"/>
      <c r="F497" s="4"/>
      <c r="G497" s="4"/>
      <c r="H497" s="4"/>
      <c r="I497" s="4"/>
      <c r="J497" s="4"/>
      <c r="K497" s="4"/>
      <c r="L497" s="4"/>
      <c r="M497" s="4"/>
      <c r="N497" s="4"/>
      <c r="O497" s="4"/>
      <c r="P497" s="4"/>
      <c r="Q497" s="4"/>
      <c r="R497" s="4"/>
      <c r="S497" s="4"/>
      <c r="T497" s="4"/>
      <c r="U497" s="4"/>
      <c r="V497" s="4"/>
      <c r="W497" s="4"/>
      <c r="X497" s="116"/>
      <c r="Y497" s="116"/>
      <c r="Z497" s="116"/>
      <c r="AA497" s="116"/>
      <c r="AB497" s="116"/>
      <c r="AC497" s="116"/>
      <c r="AD497" s="116"/>
      <c r="AE497" s="116"/>
      <c r="AF497" s="116"/>
      <c r="AG497" s="116"/>
      <c r="AH497" s="116"/>
      <c r="AI497" s="117"/>
      <c r="AJ497" s="117"/>
      <c r="AK497" s="117"/>
      <c r="AL497" s="118"/>
      <c r="AM497" s="119"/>
      <c r="AN497" s="119"/>
      <c r="AO497" s="119"/>
      <c r="AP497" s="119"/>
      <c r="AQ497" s="4"/>
      <c r="AR497" s="4"/>
      <c r="AS497" s="60"/>
      <c r="AT497" s="60"/>
      <c r="AU497" s="60"/>
    </row>
    <row r="498">
      <c r="A498" s="4"/>
      <c r="B498" s="4"/>
      <c r="C498" s="4"/>
      <c r="D498" s="4"/>
      <c r="E498" s="4"/>
      <c r="F498" s="4"/>
      <c r="G498" s="4"/>
      <c r="H498" s="4"/>
      <c r="I498" s="4"/>
      <c r="J498" s="4"/>
      <c r="K498" s="4"/>
      <c r="L498" s="4"/>
      <c r="M498" s="4"/>
      <c r="N498" s="4"/>
      <c r="O498" s="4"/>
      <c r="P498" s="4"/>
      <c r="Q498" s="4"/>
      <c r="R498" s="4"/>
      <c r="S498" s="4"/>
      <c r="T498" s="4"/>
      <c r="U498" s="4"/>
      <c r="V498" s="4"/>
      <c r="W498" s="4"/>
      <c r="X498" s="116"/>
      <c r="Y498" s="116"/>
      <c r="Z498" s="116"/>
      <c r="AA498" s="116"/>
      <c r="AB498" s="116"/>
      <c r="AC498" s="116"/>
      <c r="AD498" s="116"/>
      <c r="AE498" s="116"/>
      <c r="AF498" s="116"/>
      <c r="AG498" s="116"/>
      <c r="AH498" s="116"/>
      <c r="AI498" s="117"/>
      <c r="AJ498" s="117"/>
      <c r="AK498" s="117"/>
      <c r="AL498" s="118"/>
      <c r="AM498" s="119"/>
      <c r="AN498" s="119"/>
      <c r="AO498" s="119"/>
      <c r="AP498" s="119"/>
      <c r="AQ498" s="4"/>
      <c r="AR498" s="4"/>
      <c r="AS498" s="60"/>
      <c r="AT498" s="60"/>
      <c r="AU498" s="60"/>
    </row>
    <row r="499">
      <c r="A499" s="4"/>
      <c r="B499" s="4"/>
      <c r="C499" s="4"/>
      <c r="D499" s="4"/>
      <c r="E499" s="4"/>
      <c r="F499" s="4"/>
      <c r="G499" s="4"/>
      <c r="H499" s="4"/>
      <c r="I499" s="4"/>
      <c r="J499" s="4"/>
      <c r="K499" s="4"/>
      <c r="L499" s="4"/>
      <c r="M499" s="4"/>
      <c r="N499" s="4"/>
      <c r="O499" s="4"/>
      <c r="P499" s="4"/>
      <c r="Q499" s="4"/>
      <c r="R499" s="4"/>
      <c r="S499" s="4"/>
      <c r="T499" s="4"/>
      <c r="U499" s="4"/>
      <c r="V499" s="4"/>
      <c r="W499" s="4"/>
      <c r="X499" s="116"/>
      <c r="Y499" s="116"/>
      <c r="Z499" s="116"/>
      <c r="AA499" s="116"/>
      <c r="AB499" s="116"/>
      <c r="AC499" s="116"/>
      <c r="AD499" s="116"/>
      <c r="AE499" s="116"/>
      <c r="AF499" s="116"/>
      <c r="AG499" s="116"/>
      <c r="AH499" s="116"/>
      <c r="AI499" s="117"/>
      <c r="AJ499" s="117"/>
      <c r="AK499" s="117"/>
      <c r="AL499" s="118"/>
      <c r="AM499" s="119"/>
      <c r="AN499" s="119"/>
      <c r="AO499" s="119"/>
      <c r="AP499" s="119"/>
      <c r="AQ499" s="4"/>
      <c r="AR499" s="4"/>
      <c r="AS499" s="60"/>
      <c r="AT499" s="60"/>
      <c r="AU499" s="60"/>
    </row>
    <row r="500">
      <c r="A500" s="4"/>
      <c r="B500" s="4"/>
      <c r="C500" s="4"/>
      <c r="D500" s="4"/>
      <c r="E500" s="4"/>
      <c r="F500" s="4"/>
      <c r="G500" s="4"/>
      <c r="H500" s="4"/>
      <c r="I500" s="4"/>
      <c r="J500" s="4"/>
      <c r="K500" s="4"/>
      <c r="L500" s="4"/>
      <c r="M500" s="4"/>
      <c r="N500" s="4"/>
      <c r="O500" s="4"/>
      <c r="P500" s="4"/>
      <c r="Q500" s="4"/>
      <c r="R500" s="4"/>
      <c r="S500" s="4"/>
      <c r="T500" s="4"/>
      <c r="U500" s="4"/>
      <c r="V500" s="4"/>
      <c r="W500" s="4"/>
      <c r="X500" s="116"/>
      <c r="Y500" s="116"/>
      <c r="Z500" s="116"/>
      <c r="AA500" s="116"/>
      <c r="AB500" s="116"/>
      <c r="AC500" s="116"/>
      <c r="AD500" s="116"/>
      <c r="AE500" s="116"/>
      <c r="AF500" s="116"/>
      <c r="AG500" s="116"/>
      <c r="AH500" s="116"/>
      <c r="AI500" s="117"/>
      <c r="AJ500" s="117"/>
      <c r="AK500" s="117"/>
      <c r="AL500" s="118"/>
      <c r="AM500" s="119"/>
      <c r="AN500" s="119"/>
      <c r="AO500" s="119"/>
      <c r="AP500" s="119"/>
      <c r="AQ500" s="4"/>
      <c r="AR500" s="4"/>
      <c r="AS500" s="60"/>
      <c r="AT500" s="60"/>
      <c r="AU500" s="60"/>
    </row>
    <row r="501">
      <c r="A501" s="4"/>
      <c r="B501" s="4"/>
      <c r="C501" s="4"/>
      <c r="D501" s="4"/>
      <c r="E501" s="4"/>
      <c r="F501" s="4"/>
      <c r="G501" s="4"/>
      <c r="H501" s="4"/>
      <c r="I501" s="4"/>
      <c r="J501" s="4"/>
      <c r="K501" s="4"/>
      <c r="L501" s="4"/>
      <c r="M501" s="4"/>
      <c r="N501" s="4"/>
      <c r="O501" s="4"/>
      <c r="P501" s="4"/>
      <c r="Q501" s="4"/>
      <c r="R501" s="4"/>
      <c r="S501" s="4"/>
      <c r="T501" s="4"/>
      <c r="U501" s="4"/>
      <c r="V501" s="4"/>
      <c r="W501" s="4"/>
      <c r="X501" s="116"/>
      <c r="Y501" s="116"/>
      <c r="Z501" s="116"/>
      <c r="AA501" s="116"/>
      <c r="AB501" s="116"/>
      <c r="AC501" s="116"/>
      <c r="AD501" s="116"/>
      <c r="AE501" s="116"/>
      <c r="AF501" s="116"/>
      <c r="AG501" s="116"/>
      <c r="AH501" s="116"/>
      <c r="AI501" s="117"/>
      <c r="AJ501" s="117"/>
      <c r="AK501" s="117"/>
      <c r="AL501" s="118"/>
      <c r="AM501" s="119"/>
      <c r="AN501" s="119"/>
      <c r="AO501" s="119"/>
      <c r="AP501" s="119"/>
      <c r="AQ501" s="4"/>
      <c r="AR501" s="4"/>
      <c r="AS501" s="60"/>
      <c r="AT501" s="60"/>
      <c r="AU501" s="60"/>
    </row>
    <row r="502">
      <c r="A502" s="4"/>
      <c r="B502" s="4"/>
      <c r="C502" s="4"/>
      <c r="D502" s="4"/>
      <c r="E502" s="4"/>
      <c r="F502" s="4"/>
      <c r="G502" s="4"/>
      <c r="H502" s="4"/>
      <c r="I502" s="4"/>
      <c r="J502" s="4"/>
      <c r="K502" s="4"/>
      <c r="L502" s="4"/>
      <c r="M502" s="4"/>
      <c r="N502" s="4"/>
      <c r="O502" s="4"/>
      <c r="P502" s="4"/>
      <c r="Q502" s="4"/>
      <c r="R502" s="4"/>
      <c r="S502" s="4"/>
      <c r="T502" s="4"/>
      <c r="U502" s="4"/>
      <c r="V502" s="4"/>
      <c r="W502" s="4"/>
      <c r="X502" s="116"/>
      <c r="Y502" s="116"/>
      <c r="Z502" s="116"/>
      <c r="AA502" s="116"/>
      <c r="AB502" s="116"/>
      <c r="AC502" s="116"/>
      <c r="AD502" s="116"/>
      <c r="AE502" s="116"/>
      <c r="AF502" s="116"/>
      <c r="AG502" s="116"/>
      <c r="AH502" s="116"/>
      <c r="AI502" s="117"/>
      <c r="AJ502" s="117"/>
      <c r="AK502" s="117"/>
      <c r="AL502" s="118"/>
      <c r="AM502" s="119"/>
      <c r="AN502" s="119"/>
      <c r="AO502" s="119"/>
      <c r="AP502" s="119"/>
      <c r="AQ502" s="4"/>
      <c r="AR502" s="4"/>
      <c r="AS502" s="60"/>
      <c r="AT502" s="60"/>
      <c r="AU502" s="60"/>
    </row>
    <row r="503">
      <c r="A503" s="4"/>
      <c r="B503" s="4"/>
      <c r="C503" s="4"/>
      <c r="D503" s="4"/>
      <c r="E503" s="4"/>
      <c r="F503" s="4"/>
      <c r="G503" s="4"/>
      <c r="H503" s="4"/>
      <c r="I503" s="4"/>
      <c r="J503" s="4"/>
      <c r="K503" s="4"/>
      <c r="L503" s="4"/>
      <c r="M503" s="4"/>
      <c r="N503" s="4"/>
      <c r="O503" s="4"/>
      <c r="P503" s="4"/>
      <c r="Q503" s="4"/>
      <c r="R503" s="4"/>
      <c r="S503" s="4"/>
      <c r="T503" s="4"/>
      <c r="U503" s="4"/>
      <c r="V503" s="4"/>
      <c r="W503" s="4"/>
      <c r="X503" s="116"/>
      <c r="Y503" s="116"/>
      <c r="Z503" s="116"/>
      <c r="AA503" s="116"/>
      <c r="AB503" s="116"/>
      <c r="AC503" s="116"/>
      <c r="AD503" s="116"/>
      <c r="AE503" s="116"/>
      <c r="AF503" s="116"/>
      <c r="AG503" s="116"/>
      <c r="AH503" s="116"/>
      <c r="AI503" s="117"/>
      <c r="AJ503" s="117"/>
      <c r="AK503" s="117"/>
      <c r="AL503" s="118"/>
      <c r="AM503" s="119"/>
      <c r="AN503" s="119"/>
      <c r="AO503" s="119"/>
      <c r="AP503" s="119"/>
      <c r="AQ503" s="4"/>
      <c r="AR503" s="4"/>
      <c r="AS503" s="60"/>
      <c r="AT503" s="60"/>
      <c r="AU503" s="60"/>
    </row>
    <row r="504">
      <c r="A504" s="4"/>
      <c r="B504" s="4"/>
      <c r="C504" s="4"/>
      <c r="D504" s="4"/>
      <c r="E504" s="4"/>
      <c r="F504" s="4"/>
      <c r="G504" s="4"/>
      <c r="H504" s="4"/>
      <c r="I504" s="4"/>
      <c r="J504" s="4"/>
      <c r="K504" s="4"/>
      <c r="L504" s="4"/>
      <c r="M504" s="4"/>
      <c r="N504" s="4"/>
      <c r="O504" s="4"/>
      <c r="P504" s="4"/>
      <c r="Q504" s="4"/>
      <c r="R504" s="4"/>
      <c r="S504" s="4"/>
      <c r="T504" s="4"/>
      <c r="U504" s="4"/>
      <c r="V504" s="4"/>
      <c r="W504" s="4"/>
      <c r="X504" s="116"/>
      <c r="Y504" s="116"/>
      <c r="Z504" s="116"/>
      <c r="AA504" s="116"/>
      <c r="AB504" s="116"/>
      <c r="AC504" s="116"/>
      <c r="AD504" s="116"/>
      <c r="AE504" s="116"/>
      <c r="AF504" s="116"/>
      <c r="AG504" s="116"/>
      <c r="AH504" s="116"/>
      <c r="AI504" s="117"/>
      <c r="AJ504" s="117"/>
      <c r="AK504" s="117"/>
      <c r="AL504" s="118"/>
      <c r="AM504" s="119"/>
      <c r="AN504" s="119"/>
      <c r="AO504" s="119"/>
      <c r="AP504" s="119"/>
      <c r="AQ504" s="4"/>
      <c r="AR504" s="4"/>
      <c r="AS504" s="60"/>
      <c r="AT504" s="60"/>
      <c r="AU504" s="60"/>
    </row>
    <row r="505">
      <c r="A505" s="4"/>
      <c r="B505" s="4"/>
      <c r="C505" s="4"/>
      <c r="D505" s="4"/>
      <c r="E505" s="4"/>
      <c r="F505" s="4"/>
      <c r="G505" s="4"/>
      <c r="H505" s="4"/>
      <c r="I505" s="4"/>
      <c r="J505" s="4"/>
      <c r="K505" s="4"/>
      <c r="L505" s="4"/>
      <c r="M505" s="4"/>
      <c r="N505" s="4"/>
      <c r="O505" s="4"/>
      <c r="P505" s="4"/>
      <c r="Q505" s="4"/>
      <c r="R505" s="4"/>
      <c r="S505" s="4"/>
      <c r="T505" s="4"/>
      <c r="U505" s="4"/>
      <c r="V505" s="4"/>
      <c r="W505" s="4"/>
      <c r="X505" s="116"/>
      <c r="Y505" s="116"/>
      <c r="Z505" s="116"/>
      <c r="AA505" s="116"/>
      <c r="AB505" s="116"/>
      <c r="AC505" s="116"/>
      <c r="AD505" s="116"/>
      <c r="AE505" s="116"/>
      <c r="AF505" s="116"/>
      <c r="AG505" s="116"/>
      <c r="AH505" s="116"/>
      <c r="AI505" s="117"/>
      <c r="AJ505" s="117"/>
      <c r="AK505" s="117"/>
      <c r="AL505" s="118"/>
      <c r="AM505" s="119"/>
      <c r="AN505" s="119"/>
      <c r="AO505" s="119"/>
      <c r="AP505" s="119"/>
      <c r="AQ505" s="4"/>
      <c r="AR505" s="4"/>
      <c r="AS505" s="60"/>
      <c r="AT505" s="60"/>
      <c r="AU505" s="60"/>
    </row>
    <row r="506">
      <c r="A506" s="4"/>
      <c r="B506" s="4"/>
      <c r="C506" s="4"/>
      <c r="D506" s="4"/>
      <c r="E506" s="4"/>
      <c r="F506" s="4"/>
      <c r="G506" s="4"/>
      <c r="H506" s="4"/>
      <c r="I506" s="4"/>
      <c r="J506" s="4"/>
      <c r="K506" s="4"/>
      <c r="L506" s="4"/>
      <c r="M506" s="4"/>
      <c r="N506" s="4"/>
      <c r="O506" s="4"/>
      <c r="P506" s="4"/>
      <c r="Q506" s="4"/>
      <c r="R506" s="4"/>
      <c r="S506" s="4"/>
      <c r="T506" s="4"/>
      <c r="U506" s="4"/>
      <c r="V506" s="4"/>
      <c r="W506" s="4"/>
      <c r="X506" s="116"/>
      <c r="Y506" s="116"/>
      <c r="Z506" s="116"/>
      <c r="AA506" s="116"/>
      <c r="AB506" s="116"/>
      <c r="AC506" s="116"/>
      <c r="AD506" s="116"/>
      <c r="AE506" s="116"/>
      <c r="AF506" s="116"/>
      <c r="AG506" s="116"/>
      <c r="AH506" s="116"/>
      <c r="AI506" s="117"/>
      <c r="AJ506" s="117"/>
      <c r="AK506" s="117"/>
      <c r="AL506" s="118"/>
      <c r="AM506" s="119"/>
      <c r="AN506" s="119"/>
      <c r="AO506" s="119"/>
      <c r="AP506" s="119"/>
      <c r="AQ506" s="4"/>
      <c r="AR506" s="4"/>
      <c r="AS506" s="60"/>
      <c r="AT506" s="60"/>
      <c r="AU506" s="60"/>
    </row>
    <row r="507">
      <c r="A507" s="4"/>
      <c r="B507" s="4"/>
      <c r="C507" s="4"/>
      <c r="D507" s="4"/>
      <c r="E507" s="4"/>
      <c r="F507" s="4"/>
      <c r="G507" s="4"/>
      <c r="H507" s="4"/>
      <c r="I507" s="4"/>
      <c r="J507" s="4"/>
      <c r="K507" s="4"/>
      <c r="L507" s="4"/>
      <c r="M507" s="4"/>
      <c r="N507" s="4"/>
      <c r="O507" s="4"/>
      <c r="P507" s="4"/>
      <c r="Q507" s="4"/>
      <c r="R507" s="4"/>
      <c r="S507" s="4"/>
      <c r="T507" s="4"/>
      <c r="U507" s="4"/>
      <c r="V507" s="4"/>
      <c r="W507" s="4"/>
      <c r="X507" s="116"/>
      <c r="Y507" s="116"/>
      <c r="Z507" s="116"/>
      <c r="AA507" s="116"/>
      <c r="AB507" s="116"/>
      <c r="AC507" s="116"/>
      <c r="AD507" s="116"/>
      <c r="AE507" s="116"/>
      <c r="AF507" s="116"/>
      <c r="AG507" s="116"/>
      <c r="AH507" s="116"/>
      <c r="AI507" s="117"/>
      <c r="AJ507" s="117"/>
      <c r="AK507" s="117"/>
      <c r="AL507" s="118"/>
      <c r="AM507" s="119"/>
      <c r="AN507" s="119"/>
      <c r="AO507" s="119"/>
      <c r="AP507" s="119"/>
      <c r="AQ507" s="4"/>
      <c r="AR507" s="4"/>
      <c r="AS507" s="60"/>
      <c r="AT507" s="60"/>
      <c r="AU507" s="60"/>
    </row>
    <row r="508">
      <c r="A508" s="4"/>
      <c r="B508" s="4"/>
      <c r="C508" s="4"/>
      <c r="D508" s="4"/>
      <c r="E508" s="4"/>
      <c r="F508" s="4"/>
      <c r="G508" s="4"/>
      <c r="H508" s="4"/>
      <c r="I508" s="4"/>
      <c r="J508" s="4"/>
      <c r="K508" s="4"/>
      <c r="L508" s="4"/>
      <c r="M508" s="4"/>
      <c r="N508" s="4"/>
      <c r="O508" s="4"/>
      <c r="P508" s="4"/>
      <c r="Q508" s="4"/>
      <c r="R508" s="4"/>
      <c r="S508" s="4"/>
      <c r="T508" s="4"/>
      <c r="U508" s="4"/>
      <c r="V508" s="4"/>
      <c r="W508" s="4"/>
      <c r="X508" s="116"/>
      <c r="Y508" s="116"/>
      <c r="Z508" s="116"/>
      <c r="AA508" s="116"/>
      <c r="AB508" s="116"/>
      <c r="AC508" s="116"/>
      <c r="AD508" s="116"/>
      <c r="AE508" s="116"/>
      <c r="AF508" s="116"/>
      <c r="AG508" s="116"/>
      <c r="AH508" s="116"/>
      <c r="AI508" s="117"/>
      <c r="AJ508" s="117"/>
      <c r="AK508" s="117"/>
      <c r="AL508" s="118"/>
      <c r="AM508" s="119"/>
      <c r="AN508" s="119"/>
      <c r="AO508" s="119"/>
      <c r="AP508" s="119"/>
      <c r="AQ508" s="4"/>
      <c r="AR508" s="4"/>
      <c r="AS508" s="60"/>
      <c r="AT508" s="60"/>
      <c r="AU508" s="60"/>
    </row>
    <row r="509">
      <c r="A509" s="4"/>
      <c r="B509" s="4"/>
      <c r="C509" s="4"/>
      <c r="D509" s="4"/>
      <c r="E509" s="4"/>
      <c r="F509" s="4"/>
      <c r="G509" s="4"/>
      <c r="H509" s="4"/>
      <c r="I509" s="4"/>
      <c r="J509" s="4"/>
      <c r="K509" s="4"/>
      <c r="L509" s="4"/>
      <c r="M509" s="4"/>
      <c r="N509" s="4"/>
      <c r="O509" s="4"/>
      <c r="P509" s="4"/>
      <c r="Q509" s="4"/>
      <c r="R509" s="4"/>
      <c r="S509" s="4"/>
      <c r="T509" s="4"/>
      <c r="U509" s="4"/>
      <c r="V509" s="4"/>
      <c r="W509" s="4"/>
      <c r="X509" s="116"/>
      <c r="Y509" s="116"/>
      <c r="Z509" s="116"/>
      <c r="AA509" s="116"/>
      <c r="AB509" s="116"/>
      <c r="AC509" s="116"/>
      <c r="AD509" s="116"/>
      <c r="AE509" s="116"/>
      <c r="AF509" s="116"/>
      <c r="AG509" s="116"/>
      <c r="AH509" s="116"/>
      <c r="AI509" s="117"/>
      <c r="AJ509" s="117"/>
      <c r="AK509" s="117"/>
      <c r="AL509" s="118"/>
      <c r="AM509" s="119"/>
      <c r="AN509" s="119"/>
      <c r="AO509" s="119"/>
      <c r="AP509" s="119"/>
      <c r="AQ509" s="4"/>
      <c r="AR509" s="4"/>
      <c r="AS509" s="60"/>
      <c r="AT509" s="60"/>
      <c r="AU509" s="60"/>
    </row>
    <row r="510">
      <c r="A510" s="4"/>
      <c r="B510" s="4"/>
      <c r="C510" s="4"/>
      <c r="D510" s="4"/>
      <c r="E510" s="4"/>
      <c r="F510" s="4"/>
      <c r="G510" s="4"/>
      <c r="H510" s="4"/>
      <c r="I510" s="4"/>
      <c r="J510" s="4"/>
      <c r="K510" s="4"/>
      <c r="L510" s="4"/>
      <c r="M510" s="4"/>
      <c r="N510" s="4"/>
      <c r="O510" s="4"/>
      <c r="P510" s="4"/>
      <c r="Q510" s="4"/>
      <c r="R510" s="4"/>
      <c r="S510" s="4"/>
      <c r="T510" s="4"/>
      <c r="U510" s="4"/>
      <c r="V510" s="4"/>
      <c r="W510" s="4"/>
      <c r="X510" s="116"/>
      <c r="Y510" s="116"/>
      <c r="Z510" s="116"/>
      <c r="AA510" s="116"/>
      <c r="AB510" s="116"/>
      <c r="AC510" s="116"/>
      <c r="AD510" s="116"/>
      <c r="AE510" s="116"/>
      <c r="AF510" s="116"/>
      <c r="AG510" s="116"/>
      <c r="AH510" s="116"/>
      <c r="AI510" s="117"/>
      <c r="AJ510" s="117"/>
      <c r="AK510" s="117"/>
      <c r="AL510" s="118"/>
      <c r="AM510" s="119"/>
      <c r="AN510" s="119"/>
      <c r="AO510" s="119"/>
      <c r="AP510" s="119"/>
      <c r="AQ510" s="4"/>
      <c r="AR510" s="4"/>
      <c r="AS510" s="60"/>
      <c r="AT510" s="60"/>
      <c r="AU510" s="60"/>
    </row>
    <row r="511">
      <c r="A511" s="4"/>
      <c r="B511" s="4"/>
      <c r="C511" s="4"/>
      <c r="D511" s="4"/>
      <c r="E511" s="4"/>
      <c r="F511" s="4"/>
      <c r="G511" s="4"/>
      <c r="H511" s="4"/>
      <c r="I511" s="4"/>
      <c r="J511" s="4"/>
      <c r="K511" s="4"/>
      <c r="L511" s="4"/>
      <c r="M511" s="4"/>
      <c r="N511" s="4"/>
      <c r="O511" s="4"/>
      <c r="P511" s="4"/>
      <c r="Q511" s="4"/>
      <c r="R511" s="4"/>
      <c r="S511" s="4"/>
      <c r="T511" s="4"/>
      <c r="U511" s="4"/>
      <c r="V511" s="4"/>
      <c r="W511" s="4"/>
      <c r="X511" s="116"/>
      <c r="Y511" s="116"/>
      <c r="Z511" s="116"/>
      <c r="AA511" s="116"/>
      <c r="AB511" s="116"/>
      <c r="AC511" s="116"/>
      <c r="AD511" s="116"/>
      <c r="AE511" s="116"/>
      <c r="AF511" s="116"/>
      <c r="AG511" s="116"/>
      <c r="AH511" s="116"/>
      <c r="AI511" s="117"/>
      <c r="AJ511" s="117"/>
      <c r="AK511" s="117"/>
      <c r="AL511" s="118"/>
      <c r="AM511" s="119"/>
      <c r="AN511" s="119"/>
      <c r="AO511" s="119"/>
      <c r="AP511" s="119"/>
      <c r="AQ511" s="4"/>
      <c r="AR511" s="4"/>
      <c r="AS511" s="60"/>
      <c r="AT511" s="60"/>
      <c r="AU511" s="60"/>
    </row>
    <row r="512">
      <c r="A512" s="4"/>
      <c r="B512" s="4"/>
      <c r="C512" s="4"/>
      <c r="D512" s="4"/>
      <c r="E512" s="4"/>
      <c r="F512" s="4"/>
      <c r="G512" s="4"/>
      <c r="H512" s="4"/>
      <c r="I512" s="4"/>
      <c r="J512" s="4"/>
      <c r="K512" s="4"/>
      <c r="L512" s="4"/>
      <c r="M512" s="4"/>
      <c r="N512" s="4"/>
      <c r="O512" s="4"/>
      <c r="P512" s="4"/>
      <c r="Q512" s="4"/>
      <c r="R512" s="4"/>
      <c r="S512" s="4"/>
      <c r="T512" s="4"/>
      <c r="U512" s="4"/>
      <c r="V512" s="4"/>
      <c r="W512" s="4"/>
      <c r="X512" s="116"/>
      <c r="Y512" s="116"/>
      <c r="Z512" s="116"/>
      <c r="AA512" s="116"/>
      <c r="AB512" s="116"/>
      <c r="AC512" s="116"/>
      <c r="AD512" s="116"/>
      <c r="AE512" s="116"/>
      <c r="AF512" s="116"/>
      <c r="AG512" s="116"/>
      <c r="AH512" s="116"/>
      <c r="AI512" s="117"/>
      <c r="AJ512" s="117"/>
      <c r="AK512" s="117"/>
      <c r="AL512" s="118"/>
      <c r="AM512" s="119"/>
      <c r="AN512" s="119"/>
      <c r="AO512" s="119"/>
      <c r="AP512" s="119"/>
      <c r="AQ512" s="4"/>
      <c r="AR512" s="4"/>
      <c r="AS512" s="60"/>
      <c r="AT512" s="60"/>
      <c r="AU512" s="60"/>
    </row>
    <row r="513">
      <c r="A513" s="4"/>
      <c r="B513" s="4"/>
      <c r="C513" s="4"/>
      <c r="D513" s="4"/>
      <c r="E513" s="4"/>
      <c r="F513" s="4"/>
      <c r="G513" s="4"/>
      <c r="H513" s="4"/>
      <c r="I513" s="4"/>
      <c r="J513" s="4"/>
      <c r="K513" s="4"/>
      <c r="L513" s="4"/>
      <c r="M513" s="4"/>
      <c r="N513" s="4"/>
      <c r="O513" s="4"/>
      <c r="P513" s="4"/>
      <c r="Q513" s="4"/>
      <c r="R513" s="4"/>
      <c r="S513" s="4"/>
      <c r="T513" s="4"/>
      <c r="U513" s="4"/>
      <c r="V513" s="4"/>
      <c r="W513" s="4"/>
      <c r="X513" s="116"/>
      <c r="Y513" s="116"/>
      <c r="Z513" s="116"/>
      <c r="AA513" s="116"/>
      <c r="AB513" s="116"/>
      <c r="AC513" s="116"/>
      <c r="AD513" s="116"/>
      <c r="AE513" s="116"/>
      <c r="AF513" s="116"/>
      <c r="AG513" s="116"/>
      <c r="AH513" s="116"/>
      <c r="AI513" s="117"/>
      <c r="AJ513" s="117"/>
      <c r="AK513" s="117"/>
      <c r="AL513" s="118"/>
      <c r="AM513" s="119"/>
      <c r="AN513" s="119"/>
      <c r="AO513" s="119"/>
      <c r="AP513" s="119"/>
      <c r="AQ513" s="4"/>
      <c r="AR513" s="4"/>
      <c r="AS513" s="60"/>
      <c r="AT513" s="60"/>
      <c r="AU513" s="60"/>
    </row>
    <row r="514">
      <c r="A514" s="4"/>
      <c r="B514" s="4"/>
      <c r="C514" s="4"/>
      <c r="D514" s="4"/>
      <c r="E514" s="4"/>
      <c r="F514" s="4"/>
      <c r="G514" s="4"/>
      <c r="H514" s="4"/>
      <c r="I514" s="4"/>
      <c r="J514" s="4"/>
      <c r="K514" s="4"/>
      <c r="L514" s="4"/>
      <c r="M514" s="4"/>
      <c r="N514" s="4"/>
      <c r="O514" s="4"/>
      <c r="P514" s="4"/>
      <c r="Q514" s="4"/>
      <c r="R514" s="4"/>
      <c r="S514" s="4"/>
      <c r="T514" s="4"/>
      <c r="U514" s="4"/>
      <c r="V514" s="4"/>
      <c r="W514" s="4"/>
      <c r="X514" s="116"/>
      <c r="Y514" s="116"/>
      <c r="Z514" s="116"/>
      <c r="AA514" s="116"/>
      <c r="AB514" s="116"/>
      <c r="AC514" s="116"/>
      <c r="AD514" s="116"/>
      <c r="AE514" s="116"/>
      <c r="AF514" s="116"/>
      <c r="AG514" s="116"/>
      <c r="AH514" s="116"/>
      <c r="AI514" s="117"/>
      <c r="AJ514" s="117"/>
      <c r="AK514" s="117"/>
      <c r="AL514" s="118"/>
      <c r="AM514" s="119"/>
      <c r="AN514" s="119"/>
      <c r="AO514" s="119"/>
      <c r="AP514" s="119"/>
      <c r="AQ514" s="4"/>
      <c r="AR514" s="4"/>
      <c r="AS514" s="60"/>
      <c r="AT514" s="60"/>
      <c r="AU514" s="60"/>
    </row>
    <row r="515">
      <c r="A515" s="4"/>
      <c r="B515" s="4"/>
      <c r="C515" s="4"/>
      <c r="D515" s="4"/>
      <c r="E515" s="4"/>
      <c r="F515" s="4"/>
      <c r="G515" s="4"/>
      <c r="H515" s="4"/>
      <c r="I515" s="4"/>
      <c r="J515" s="4"/>
      <c r="K515" s="4"/>
      <c r="L515" s="4"/>
      <c r="M515" s="4"/>
      <c r="N515" s="4"/>
      <c r="O515" s="4"/>
      <c r="P515" s="4"/>
      <c r="Q515" s="4"/>
      <c r="R515" s="4"/>
      <c r="S515" s="4"/>
      <c r="T515" s="4"/>
      <c r="U515" s="4"/>
      <c r="V515" s="4"/>
      <c r="W515" s="4"/>
      <c r="X515" s="116"/>
      <c r="Y515" s="116"/>
      <c r="Z515" s="116"/>
      <c r="AA515" s="116"/>
      <c r="AB515" s="116"/>
      <c r="AC515" s="116"/>
      <c r="AD515" s="116"/>
      <c r="AE515" s="116"/>
      <c r="AF515" s="116"/>
      <c r="AG515" s="116"/>
      <c r="AH515" s="116"/>
      <c r="AI515" s="117"/>
      <c r="AJ515" s="117"/>
      <c r="AK515" s="117"/>
      <c r="AL515" s="118"/>
      <c r="AM515" s="119"/>
      <c r="AN515" s="119"/>
      <c r="AO515" s="119"/>
      <c r="AP515" s="119"/>
      <c r="AQ515" s="4"/>
      <c r="AR515" s="4"/>
      <c r="AS515" s="60"/>
      <c r="AT515" s="60"/>
      <c r="AU515" s="60"/>
    </row>
    <row r="516">
      <c r="A516" s="4"/>
      <c r="B516" s="4"/>
      <c r="C516" s="4"/>
      <c r="D516" s="4"/>
      <c r="E516" s="4"/>
      <c r="F516" s="4"/>
      <c r="G516" s="4"/>
      <c r="H516" s="4"/>
      <c r="I516" s="4"/>
      <c r="J516" s="4"/>
      <c r="K516" s="4"/>
      <c r="L516" s="4"/>
      <c r="M516" s="4"/>
      <c r="N516" s="4"/>
      <c r="O516" s="4"/>
      <c r="P516" s="4"/>
      <c r="Q516" s="4"/>
      <c r="R516" s="4"/>
      <c r="S516" s="4"/>
      <c r="T516" s="4"/>
      <c r="U516" s="4"/>
      <c r="V516" s="4"/>
      <c r="W516" s="4"/>
      <c r="X516" s="116"/>
      <c r="Y516" s="116"/>
      <c r="Z516" s="116"/>
      <c r="AA516" s="116"/>
      <c r="AB516" s="116"/>
      <c r="AC516" s="116"/>
      <c r="AD516" s="116"/>
      <c r="AE516" s="116"/>
      <c r="AF516" s="116"/>
      <c r="AG516" s="116"/>
      <c r="AH516" s="116"/>
      <c r="AI516" s="117"/>
      <c r="AJ516" s="117"/>
      <c r="AK516" s="117"/>
      <c r="AL516" s="118"/>
      <c r="AM516" s="119"/>
      <c r="AN516" s="119"/>
      <c r="AO516" s="119"/>
      <c r="AP516" s="119"/>
      <c r="AQ516" s="4"/>
      <c r="AR516" s="4"/>
      <c r="AS516" s="60"/>
      <c r="AT516" s="60"/>
      <c r="AU516" s="60"/>
    </row>
    <row r="517">
      <c r="A517" s="4"/>
      <c r="B517" s="4"/>
      <c r="C517" s="4"/>
      <c r="D517" s="4"/>
      <c r="E517" s="4"/>
      <c r="F517" s="4"/>
      <c r="G517" s="4"/>
      <c r="H517" s="4"/>
      <c r="I517" s="4"/>
      <c r="J517" s="4"/>
      <c r="K517" s="4"/>
      <c r="L517" s="4"/>
      <c r="M517" s="4"/>
      <c r="N517" s="4"/>
      <c r="O517" s="4"/>
      <c r="P517" s="4"/>
      <c r="Q517" s="4"/>
      <c r="R517" s="4"/>
      <c r="S517" s="4"/>
      <c r="T517" s="4"/>
      <c r="U517" s="4"/>
      <c r="V517" s="4"/>
      <c r="W517" s="4"/>
      <c r="X517" s="116"/>
      <c r="Y517" s="116"/>
      <c r="Z517" s="116"/>
      <c r="AA517" s="116"/>
      <c r="AB517" s="116"/>
      <c r="AC517" s="116"/>
      <c r="AD517" s="116"/>
      <c r="AE517" s="116"/>
      <c r="AF517" s="116"/>
      <c r="AG517" s="116"/>
      <c r="AH517" s="116"/>
      <c r="AI517" s="117"/>
      <c r="AJ517" s="117"/>
      <c r="AK517" s="117"/>
      <c r="AL517" s="118"/>
      <c r="AM517" s="119"/>
      <c r="AN517" s="119"/>
      <c r="AO517" s="119"/>
      <c r="AP517" s="119"/>
      <c r="AQ517" s="4"/>
      <c r="AR517" s="4"/>
      <c r="AS517" s="60"/>
      <c r="AT517" s="60"/>
      <c r="AU517" s="60"/>
    </row>
    <row r="518">
      <c r="A518" s="4"/>
      <c r="B518" s="4"/>
      <c r="C518" s="4"/>
      <c r="D518" s="4"/>
      <c r="E518" s="4"/>
      <c r="F518" s="4"/>
      <c r="G518" s="4"/>
      <c r="H518" s="4"/>
      <c r="I518" s="4"/>
      <c r="J518" s="4"/>
      <c r="K518" s="4"/>
      <c r="L518" s="4"/>
      <c r="M518" s="4"/>
      <c r="N518" s="4"/>
      <c r="O518" s="4"/>
      <c r="P518" s="4"/>
      <c r="Q518" s="4"/>
      <c r="R518" s="4"/>
      <c r="S518" s="4"/>
      <c r="T518" s="4"/>
      <c r="U518" s="4"/>
      <c r="V518" s="4"/>
      <c r="W518" s="4"/>
      <c r="X518" s="116"/>
      <c r="Y518" s="116"/>
      <c r="Z518" s="116"/>
      <c r="AA518" s="116"/>
      <c r="AB518" s="116"/>
      <c r="AC518" s="116"/>
      <c r="AD518" s="116"/>
      <c r="AE518" s="116"/>
      <c r="AF518" s="116"/>
      <c r="AG518" s="116"/>
      <c r="AH518" s="116"/>
      <c r="AI518" s="117"/>
      <c r="AJ518" s="117"/>
      <c r="AK518" s="117"/>
      <c r="AL518" s="118"/>
      <c r="AM518" s="119"/>
      <c r="AN518" s="119"/>
      <c r="AO518" s="119"/>
      <c r="AP518" s="119"/>
      <c r="AQ518" s="4"/>
      <c r="AR518" s="4"/>
      <c r="AS518" s="60"/>
      <c r="AT518" s="60"/>
      <c r="AU518" s="60"/>
    </row>
    <row r="519">
      <c r="A519" s="4"/>
      <c r="B519" s="4"/>
      <c r="C519" s="4"/>
      <c r="D519" s="4"/>
      <c r="E519" s="4"/>
      <c r="F519" s="4"/>
      <c r="G519" s="4"/>
      <c r="H519" s="4"/>
      <c r="I519" s="4"/>
      <c r="J519" s="4"/>
      <c r="K519" s="4"/>
      <c r="L519" s="4"/>
      <c r="M519" s="4"/>
      <c r="N519" s="4"/>
      <c r="O519" s="4"/>
      <c r="P519" s="4"/>
      <c r="Q519" s="4"/>
      <c r="R519" s="4"/>
      <c r="S519" s="4"/>
      <c r="T519" s="4"/>
      <c r="U519" s="4"/>
      <c r="V519" s="4"/>
      <c r="W519" s="4"/>
      <c r="X519" s="116"/>
      <c r="Y519" s="116"/>
      <c r="Z519" s="116"/>
      <c r="AA519" s="116"/>
      <c r="AB519" s="116"/>
      <c r="AC519" s="116"/>
      <c r="AD519" s="116"/>
      <c r="AE519" s="116"/>
      <c r="AF519" s="116"/>
      <c r="AG519" s="116"/>
      <c r="AH519" s="116"/>
      <c r="AI519" s="117"/>
      <c r="AJ519" s="117"/>
      <c r="AK519" s="117"/>
      <c r="AL519" s="118"/>
      <c r="AM519" s="119"/>
      <c r="AN519" s="119"/>
      <c r="AO519" s="119"/>
      <c r="AP519" s="119"/>
      <c r="AQ519" s="4"/>
      <c r="AR519" s="4"/>
      <c r="AS519" s="60"/>
      <c r="AT519" s="60"/>
      <c r="AU519" s="60"/>
    </row>
    <row r="520">
      <c r="A520" s="4"/>
      <c r="B520" s="4"/>
      <c r="C520" s="4"/>
      <c r="D520" s="4"/>
      <c r="E520" s="4"/>
      <c r="F520" s="4"/>
      <c r="G520" s="4"/>
      <c r="H520" s="4"/>
      <c r="I520" s="4"/>
      <c r="J520" s="4"/>
      <c r="K520" s="4"/>
      <c r="L520" s="4"/>
      <c r="M520" s="4"/>
      <c r="N520" s="4"/>
      <c r="O520" s="4"/>
      <c r="P520" s="4"/>
      <c r="Q520" s="4"/>
      <c r="R520" s="4"/>
      <c r="S520" s="4"/>
      <c r="T520" s="4"/>
      <c r="U520" s="4"/>
      <c r="V520" s="4"/>
      <c r="W520" s="4"/>
      <c r="X520" s="116"/>
      <c r="Y520" s="116"/>
      <c r="Z520" s="116"/>
      <c r="AA520" s="116"/>
      <c r="AB520" s="116"/>
      <c r="AC520" s="116"/>
      <c r="AD520" s="116"/>
      <c r="AE520" s="116"/>
      <c r="AF520" s="116"/>
      <c r="AG520" s="116"/>
      <c r="AH520" s="116"/>
      <c r="AI520" s="117"/>
      <c r="AJ520" s="117"/>
      <c r="AK520" s="117"/>
      <c r="AL520" s="118"/>
      <c r="AM520" s="119"/>
      <c r="AN520" s="119"/>
      <c r="AO520" s="119"/>
      <c r="AP520" s="119"/>
      <c r="AQ520" s="4"/>
      <c r="AR520" s="4"/>
      <c r="AS520" s="60"/>
      <c r="AT520" s="60"/>
      <c r="AU520" s="60"/>
    </row>
    <row r="521">
      <c r="A521" s="4"/>
      <c r="B521" s="4"/>
      <c r="C521" s="4"/>
      <c r="D521" s="4"/>
      <c r="E521" s="4"/>
      <c r="F521" s="4"/>
      <c r="G521" s="4"/>
      <c r="H521" s="4"/>
      <c r="I521" s="4"/>
      <c r="J521" s="4"/>
      <c r="K521" s="4"/>
      <c r="L521" s="4"/>
      <c r="M521" s="4"/>
      <c r="N521" s="4"/>
      <c r="O521" s="4"/>
      <c r="P521" s="4"/>
      <c r="Q521" s="4"/>
      <c r="R521" s="4"/>
      <c r="S521" s="4"/>
      <c r="T521" s="4"/>
      <c r="U521" s="4"/>
      <c r="V521" s="4"/>
      <c r="W521" s="4"/>
      <c r="X521" s="116"/>
      <c r="Y521" s="116"/>
      <c r="Z521" s="116"/>
      <c r="AA521" s="116"/>
      <c r="AB521" s="116"/>
      <c r="AC521" s="116"/>
      <c r="AD521" s="116"/>
      <c r="AE521" s="116"/>
      <c r="AF521" s="116"/>
      <c r="AG521" s="116"/>
      <c r="AH521" s="116"/>
      <c r="AI521" s="117"/>
      <c r="AJ521" s="117"/>
      <c r="AK521" s="117"/>
      <c r="AL521" s="118"/>
      <c r="AM521" s="119"/>
      <c r="AN521" s="119"/>
      <c r="AO521" s="119"/>
      <c r="AP521" s="119"/>
      <c r="AQ521" s="4"/>
      <c r="AR521" s="4"/>
      <c r="AS521" s="60"/>
      <c r="AT521" s="60"/>
      <c r="AU521" s="60"/>
    </row>
    <row r="522">
      <c r="A522" s="4"/>
      <c r="B522" s="4"/>
      <c r="C522" s="4"/>
      <c r="D522" s="4"/>
      <c r="E522" s="4"/>
      <c r="F522" s="4"/>
      <c r="G522" s="4"/>
      <c r="H522" s="4"/>
      <c r="I522" s="4"/>
      <c r="J522" s="4"/>
      <c r="K522" s="4"/>
      <c r="L522" s="4"/>
      <c r="M522" s="4"/>
      <c r="N522" s="4"/>
      <c r="O522" s="4"/>
      <c r="P522" s="4"/>
      <c r="Q522" s="4"/>
      <c r="R522" s="4"/>
      <c r="S522" s="4"/>
      <c r="T522" s="4"/>
      <c r="U522" s="4"/>
      <c r="V522" s="4"/>
      <c r="W522" s="4"/>
      <c r="X522" s="116"/>
      <c r="Y522" s="116"/>
      <c r="Z522" s="116"/>
      <c r="AA522" s="116"/>
      <c r="AB522" s="116"/>
      <c r="AC522" s="116"/>
      <c r="AD522" s="116"/>
      <c r="AE522" s="116"/>
      <c r="AF522" s="116"/>
      <c r="AG522" s="116"/>
      <c r="AH522" s="116"/>
      <c r="AI522" s="117"/>
      <c r="AJ522" s="117"/>
      <c r="AK522" s="117"/>
      <c r="AL522" s="118"/>
      <c r="AM522" s="119"/>
      <c r="AN522" s="119"/>
      <c r="AO522" s="119"/>
      <c r="AP522" s="119"/>
      <c r="AQ522" s="4"/>
      <c r="AR522" s="4"/>
      <c r="AS522" s="60"/>
      <c r="AT522" s="60"/>
      <c r="AU522" s="60"/>
    </row>
    <row r="523">
      <c r="A523" s="4"/>
      <c r="B523" s="4"/>
      <c r="C523" s="4"/>
      <c r="D523" s="4"/>
      <c r="E523" s="4"/>
      <c r="F523" s="4"/>
      <c r="G523" s="4"/>
      <c r="H523" s="4"/>
      <c r="I523" s="4"/>
      <c r="J523" s="4"/>
      <c r="K523" s="4"/>
      <c r="L523" s="4"/>
      <c r="M523" s="4"/>
      <c r="N523" s="4"/>
      <c r="O523" s="4"/>
      <c r="P523" s="4"/>
      <c r="Q523" s="4"/>
      <c r="R523" s="4"/>
      <c r="S523" s="4"/>
      <c r="T523" s="4"/>
      <c r="U523" s="4"/>
      <c r="V523" s="4"/>
      <c r="W523" s="4"/>
      <c r="X523" s="116"/>
      <c r="Y523" s="116"/>
      <c r="Z523" s="116"/>
      <c r="AA523" s="116"/>
      <c r="AB523" s="116"/>
      <c r="AC523" s="116"/>
      <c r="AD523" s="116"/>
      <c r="AE523" s="116"/>
      <c r="AF523" s="116"/>
      <c r="AG523" s="116"/>
      <c r="AH523" s="116"/>
      <c r="AI523" s="117"/>
      <c r="AJ523" s="117"/>
      <c r="AK523" s="117"/>
      <c r="AL523" s="118"/>
      <c r="AM523" s="119"/>
      <c r="AN523" s="119"/>
      <c r="AO523" s="119"/>
      <c r="AP523" s="119"/>
      <c r="AQ523" s="4"/>
      <c r="AR523" s="4"/>
      <c r="AS523" s="60"/>
      <c r="AT523" s="60"/>
      <c r="AU523" s="60"/>
    </row>
    <row r="524">
      <c r="A524" s="4"/>
      <c r="B524" s="4"/>
      <c r="C524" s="4"/>
      <c r="D524" s="4"/>
      <c r="E524" s="4"/>
      <c r="F524" s="4"/>
      <c r="G524" s="4"/>
      <c r="H524" s="4"/>
      <c r="I524" s="4"/>
      <c r="J524" s="4"/>
      <c r="K524" s="4"/>
      <c r="L524" s="4"/>
      <c r="M524" s="4"/>
      <c r="N524" s="4"/>
      <c r="O524" s="4"/>
      <c r="P524" s="4"/>
      <c r="Q524" s="4"/>
      <c r="R524" s="4"/>
      <c r="S524" s="4"/>
      <c r="T524" s="4"/>
      <c r="U524" s="4"/>
      <c r="V524" s="4"/>
      <c r="W524" s="4"/>
      <c r="X524" s="116"/>
      <c r="Y524" s="116"/>
      <c r="Z524" s="116"/>
      <c r="AA524" s="116"/>
      <c r="AB524" s="116"/>
      <c r="AC524" s="116"/>
      <c r="AD524" s="116"/>
      <c r="AE524" s="116"/>
      <c r="AF524" s="116"/>
      <c r="AG524" s="116"/>
      <c r="AH524" s="116"/>
      <c r="AI524" s="117"/>
      <c r="AJ524" s="117"/>
      <c r="AK524" s="117"/>
      <c r="AL524" s="118"/>
      <c r="AM524" s="119"/>
      <c r="AN524" s="119"/>
      <c r="AO524" s="119"/>
      <c r="AP524" s="119"/>
      <c r="AQ524" s="4"/>
      <c r="AR524" s="4"/>
      <c r="AS524" s="60"/>
      <c r="AT524" s="60"/>
      <c r="AU524" s="60"/>
    </row>
    <row r="525">
      <c r="A525" s="4"/>
      <c r="B525" s="4"/>
      <c r="C525" s="4"/>
      <c r="D525" s="4"/>
      <c r="E525" s="4"/>
      <c r="F525" s="4"/>
      <c r="G525" s="4"/>
      <c r="H525" s="4"/>
      <c r="I525" s="4"/>
      <c r="J525" s="4"/>
      <c r="K525" s="4"/>
      <c r="L525" s="4"/>
      <c r="M525" s="4"/>
      <c r="N525" s="4"/>
      <c r="O525" s="4"/>
      <c r="P525" s="4"/>
      <c r="Q525" s="4"/>
      <c r="R525" s="4"/>
      <c r="S525" s="4"/>
      <c r="T525" s="4"/>
      <c r="U525" s="4"/>
      <c r="V525" s="4"/>
      <c r="W525" s="4"/>
      <c r="X525" s="116"/>
      <c r="Y525" s="116"/>
      <c r="Z525" s="116"/>
      <c r="AA525" s="116"/>
      <c r="AB525" s="116"/>
      <c r="AC525" s="116"/>
      <c r="AD525" s="116"/>
      <c r="AE525" s="116"/>
      <c r="AF525" s="116"/>
      <c r="AG525" s="116"/>
      <c r="AH525" s="116"/>
      <c r="AI525" s="117"/>
      <c r="AJ525" s="117"/>
      <c r="AK525" s="117"/>
      <c r="AL525" s="118"/>
      <c r="AM525" s="119"/>
      <c r="AN525" s="119"/>
      <c r="AO525" s="119"/>
      <c r="AP525" s="119"/>
      <c r="AQ525" s="4"/>
      <c r="AR525" s="4"/>
      <c r="AS525" s="60"/>
      <c r="AT525" s="60"/>
      <c r="AU525" s="60"/>
    </row>
    <row r="526">
      <c r="A526" s="4"/>
      <c r="B526" s="4"/>
      <c r="C526" s="4"/>
      <c r="D526" s="4"/>
      <c r="E526" s="4"/>
      <c r="F526" s="4"/>
      <c r="G526" s="4"/>
      <c r="H526" s="4"/>
      <c r="I526" s="4"/>
      <c r="J526" s="4"/>
      <c r="K526" s="4"/>
      <c r="L526" s="4"/>
      <c r="M526" s="4"/>
      <c r="N526" s="4"/>
      <c r="O526" s="4"/>
      <c r="P526" s="4"/>
      <c r="Q526" s="4"/>
      <c r="R526" s="4"/>
      <c r="S526" s="4"/>
      <c r="T526" s="4"/>
      <c r="U526" s="4"/>
      <c r="V526" s="4"/>
      <c r="W526" s="4"/>
      <c r="X526" s="116"/>
      <c r="Y526" s="116"/>
      <c r="Z526" s="116"/>
      <c r="AA526" s="116"/>
      <c r="AB526" s="116"/>
      <c r="AC526" s="116"/>
      <c r="AD526" s="116"/>
      <c r="AE526" s="116"/>
      <c r="AF526" s="116"/>
      <c r="AG526" s="116"/>
      <c r="AH526" s="116"/>
      <c r="AI526" s="117"/>
      <c r="AJ526" s="117"/>
      <c r="AK526" s="117"/>
      <c r="AL526" s="118"/>
      <c r="AM526" s="119"/>
      <c r="AN526" s="119"/>
      <c r="AO526" s="119"/>
      <c r="AP526" s="119"/>
      <c r="AQ526" s="4"/>
      <c r="AR526" s="4"/>
      <c r="AS526" s="60"/>
      <c r="AT526" s="60"/>
      <c r="AU526" s="60"/>
    </row>
    <row r="527">
      <c r="A527" s="4"/>
      <c r="B527" s="4"/>
      <c r="C527" s="4"/>
      <c r="D527" s="4"/>
      <c r="E527" s="4"/>
      <c r="F527" s="4"/>
      <c r="G527" s="4"/>
      <c r="H527" s="4"/>
      <c r="I527" s="4"/>
      <c r="J527" s="4"/>
      <c r="K527" s="4"/>
      <c r="L527" s="4"/>
      <c r="M527" s="4"/>
      <c r="N527" s="4"/>
      <c r="O527" s="4"/>
      <c r="P527" s="4"/>
      <c r="Q527" s="4"/>
      <c r="R527" s="4"/>
      <c r="S527" s="4"/>
      <c r="T527" s="4"/>
      <c r="U527" s="4"/>
      <c r="V527" s="4"/>
      <c r="W527" s="4"/>
      <c r="X527" s="116"/>
      <c r="Y527" s="116"/>
      <c r="Z527" s="116"/>
      <c r="AA527" s="116"/>
      <c r="AB527" s="116"/>
      <c r="AC527" s="116"/>
      <c r="AD527" s="116"/>
      <c r="AE527" s="116"/>
      <c r="AF527" s="116"/>
      <c r="AG527" s="116"/>
      <c r="AH527" s="116"/>
      <c r="AI527" s="117"/>
      <c r="AJ527" s="117"/>
      <c r="AK527" s="117"/>
      <c r="AL527" s="118"/>
      <c r="AM527" s="119"/>
      <c r="AN527" s="119"/>
      <c r="AO527" s="119"/>
      <c r="AP527" s="119"/>
      <c r="AQ527" s="4"/>
      <c r="AR527" s="4"/>
      <c r="AS527" s="60"/>
      <c r="AT527" s="60"/>
      <c r="AU527" s="60"/>
    </row>
    <row r="528">
      <c r="A528" s="4"/>
      <c r="B528" s="4"/>
      <c r="C528" s="4"/>
      <c r="D528" s="4"/>
      <c r="E528" s="4"/>
      <c r="F528" s="4"/>
      <c r="G528" s="4"/>
      <c r="H528" s="4"/>
      <c r="I528" s="4"/>
      <c r="J528" s="4"/>
      <c r="K528" s="4"/>
      <c r="L528" s="4"/>
      <c r="M528" s="4"/>
      <c r="N528" s="4"/>
      <c r="O528" s="4"/>
      <c r="P528" s="4"/>
      <c r="Q528" s="4"/>
      <c r="R528" s="4"/>
      <c r="S528" s="4"/>
      <c r="T528" s="4"/>
      <c r="U528" s="4"/>
      <c r="V528" s="4"/>
      <c r="W528" s="4"/>
      <c r="X528" s="116"/>
      <c r="Y528" s="116"/>
      <c r="Z528" s="116"/>
      <c r="AA528" s="116"/>
      <c r="AB528" s="116"/>
      <c r="AC528" s="116"/>
      <c r="AD528" s="116"/>
      <c r="AE528" s="116"/>
      <c r="AF528" s="116"/>
      <c r="AG528" s="116"/>
      <c r="AH528" s="116"/>
      <c r="AI528" s="117"/>
      <c r="AJ528" s="117"/>
      <c r="AK528" s="117"/>
      <c r="AL528" s="118"/>
      <c r="AM528" s="119"/>
      <c r="AN528" s="119"/>
      <c r="AO528" s="119"/>
      <c r="AP528" s="119"/>
      <c r="AQ528" s="4"/>
      <c r="AR528" s="4"/>
      <c r="AS528" s="60"/>
      <c r="AT528" s="60"/>
      <c r="AU528" s="60"/>
    </row>
    <row r="529">
      <c r="A529" s="4"/>
      <c r="B529" s="4"/>
      <c r="C529" s="4"/>
      <c r="D529" s="4"/>
      <c r="E529" s="4"/>
      <c r="F529" s="4"/>
      <c r="G529" s="4"/>
      <c r="H529" s="4"/>
      <c r="I529" s="4"/>
      <c r="J529" s="4"/>
      <c r="K529" s="4"/>
      <c r="L529" s="4"/>
      <c r="M529" s="4"/>
      <c r="N529" s="4"/>
      <c r="O529" s="4"/>
      <c r="P529" s="4"/>
      <c r="Q529" s="4"/>
      <c r="R529" s="4"/>
      <c r="S529" s="4"/>
      <c r="T529" s="4"/>
      <c r="U529" s="4"/>
      <c r="V529" s="4"/>
      <c r="W529" s="4"/>
      <c r="X529" s="116"/>
      <c r="Y529" s="116"/>
      <c r="Z529" s="116"/>
      <c r="AA529" s="116"/>
      <c r="AB529" s="116"/>
      <c r="AC529" s="116"/>
      <c r="AD529" s="116"/>
      <c r="AE529" s="116"/>
      <c r="AF529" s="116"/>
      <c r="AG529" s="116"/>
      <c r="AH529" s="116"/>
      <c r="AI529" s="117"/>
      <c r="AJ529" s="117"/>
      <c r="AK529" s="117"/>
      <c r="AL529" s="118"/>
      <c r="AM529" s="119"/>
      <c r="AN529" s="119"/>
      <c r="AO529" s="119"/>
      <c r="AP529" s="119"/>
      <c r="AQ529" s="4"/>
      <c r="AR529" s="4"/>
      <c r="AS529" s="60"/>
      <c r="AT529" s="60"/>
      <c r="AU529" s="60"/>
    </row>
    <row r="530">
      <c r="A530" s="4"/>
      <c r="B530" s="4"/>
      <c r="C530" s="4"/>
      <c r="D530" s="4"/>
      <c r="E530" s="4"/>
      <c r="F530" s="4"/>
      <c r="G530" s="4"/>
      <c r="H530" s="4"/>
      <c r="I530" s="4"/>
      <c r="J530" s="4"/>
      <c r="K530" s="4"/>
      <c r="L530" s="4"/>
      <c r="M530" s="4"/>
      <c r="N530" s="4"/>
      <c r="O530" s="4"/>
      <c r="P530" s="4"/>
      <c r="Q530" s="4"/>
      <c r="R530" s="4"/>
      <c r="S530" s="4"/>
      <c r="T530" s="4"/>
      <c r="U530" s="4"/>
      <c r="V530" s="4"/>
      <c r="W530" s="4"/>
      <c r="X530" s="116"/>
      <c r="Y530" s="116"/>
      <c r="Z530" s="116"/>
      <c r="AA530" s="116"/>
      <c r="AB530" s="116"/>
      <c r="AC530" s="116"/>
      <c r="AD530" s="116"/>
      <c r="AE530" s="116"/>
      <c r="AF530" s="116"/>
      <c r="AG530" s="116"/>
      <c r="AH530" s="116"/>
      <c r="AI530" s="117"/>
      <c r="AJ530" s="117"/>
      <c r="AK530" s="117"/>
      <c r="AL530" s="118"/>
      <c r="AM530" s="119"/>
      <c r="AN530" s="119"/>
      <c r="AO530" s="119"/>
      <c r="AP530" s="119"/>
      <c r="AQ530" s="4"/>
      <c r="AR530" s="4"/>
      <c r="AS530" s="60"/>
      <c r="AT530" s="60"/>
      <c r="AU530" s="60"/>
    </row>
    <row r="531">
      <c r="A531" s="4"/>
      <c r="B531" s="4"/>
      <c r="C531" s="4"/>
      <c r="D531" s="4"/>
      <c r="E531" s="4"/>
      <c r="F531" s="4"/>
      <c r="G531" s="4"/>
      <c r="H531" s="4"/>
      <c r="I531" s="4"/>
      <c r="J531" s="4"/>
      <c r="K531" s="4"/>
      <c r="L531" s="4"/>
      <c r="M531" s="4"/>
      <c r="N531" s="4"/>
      <c r="O531" s="4"/>
      <c r="P531" s="4"/>
      <c r="Q531" s="4"/>
      <c r="R531" s="4"/>
      <c r="S531" s="4"/>
      <c r="T531" s="4"/>
      <c r="U531" s="4"/>
      <c r="V531" s="4"/>
      <c r="W531" s="4"/>
      <c r="X531" s="116"/>
      <c r="Y531" s="116"/>
      <c r="Z531" s="116"/>
      <c r="AA531" s="116"/>
      <c r="AB531" s="116"/>
      <c r="AC531" s="116"/>
      <c r="AD531" s="116"/>
      <c r="AE531" s="116"/>
      <c r="AF531" s="116"/>
      <c r="AG531" s="116"/>
      <c r="AH531" s="116"/>
      <c r="AI531" s="117"/>
      <c r="AJ531" s="117"/>
      <c r="AK531" s="117"/>
      <c r="AL531" s="118"/>
      <c r="AM531" s="119"/>
      <c r="AN531" s="119"/>
      <c r="AO531" s="119"/>
      <c r="AP531" s="119"/>
      <c r="AQ531" s="4"/>
      <c r="AR531" s="4"/>
      <c r="AS531" s="60"/>
      <c r="AT531" s="60"/>
      <c r="AU531" s="60"/>
    </row>
    <row r="532">
      <c r="A532" s="4"/>
      <c r="B532" s="4"/>
      <c r="C532" s="4"/>
      <c r="D532" s="4"/>
      <c r="E532" s="4"/>
      <c r="F532" s="4"/>
      <c r="G532" s="4"/>
      <c r="H532" s="4"/>
      <c r="I532" s="4"/>
      <c r="J532" s="4"/>
      <c r="K532" s="4"/>
      <c r="L532" s="4"/>
      <c r="M532" s="4"/>
      <c r="N532" s="4"/>
      <c r="O532" s="4"/>
      <c r="P532" s="4"/>
      <c r="Q532" s="4"/>
      <c r="R532" s="4"/>
      <c r="S532" s="4"/>
      <c r="T532" s="4"/>
      <c r="U532" s="4"/>
      <c r="V532" s="4"/>
      <c r="W532" s="4"/>
      <c r="X532" s="116"/>
      <c r="Y532" s="116"/>
      <c r="Z532" s="116"/>
      <c r="AA532" s="116"/>
      <c r="AB532" s="116"/>
      <c r="AC532" s="116"/>
      <c r="AD532" s="116"/>
      <c r="AE532" s="116"/>
      <c r="AF532" s="116"/>
      <c r="AG532" s="116"/>
      <c r="AH532" s="116"/>
      <c r="AI532" s="117"/>
      <c r="AJ532" s="117"/>
      <c r="AK532" s="117"/>
      <c r="AL532" s="118"/>
      <c r="AM532" s="119"/>
      <c r="AN532" s="119"/>
      <c r="AO532" s="119"/>
      <c r="AP532" s="119"/>
      <c r="AQ532" s="4"/>
      <c r="AR532" s="4"/>
      <c r="AS532" s="60"/>
      <c r="AT532" s="60"/>
      <c r="AU532" s="60"/>
    </row>
    <row r="533">
      <c r="A533" s="4"/>
      <c r="B533" s="4"/>
      <c r="C533" s="4"/>
      <c r="D533" s="4"/>
      <c r="E533" s="4"/>
      <c r="F533" s="4"/>
      <c r="G533" s="4"/>
      <c r="H533" s="4"/>
      <c r="I533" s="4"/>
      <c r="J533" s="4"/>
      <c r="K533" s="4"/>
      <c r="L533" s="4"/>
      <c r="M533" s="4"/>
      <c r="N533" s="4"/>
      <c r="O533" s="4"/>
      <c r="P533" s="4"/>
      <c r="Q533" s="4"/>
      <c r="R533" s="4"/>
      <c r="S533" s="4"/>
      <c r="T533" s="4"/>
      <c r="U533" s="4"/>
      <c r="V533" s="4"/>
      <c r="W533" s="4"/>
      <c r="X533" s="116"/>
      <c r="Y533" s="116"/>
      <c r="Z533" s="116"/>
      <c r="AA533" s="116"/>
      <c r="AB533" s="116"/>
      <c r="AC533" s="116"/>
      <c r="AD533" s="116"/>
      <c r="AE533" s="116"/>
      <c r="AF533" s="116"/>
      <c r="AG533" s="116"/>
      <c r="AH533" s="116"/>
      <c r="AI533" s="117"/>
      <c r="AJ533" s="117"/>
      <c r="AK533" s="117"/>
      <c r="AL533" s="118"/>
      <c r="AM533" s="119"/>
      <c r="AN533" s="119"/>
      <c r="AO533" s="119"/>
      <c r="AP533" s="119"/>
      <c r="AQ533" s="4"/>
      <c r="AR533" s="4"/>
      <c r="AS533" s="60"/>
      <c r="AT533" s="60"/>
      <c r="AU533" s="60"/>
    </row>
    <row r="534">
      <c r="A534" s="4"/>
      <c r="B534" s="4"/>
      <c r="C534" s="4"/>
      <c r="D534" s="4"/>
      <c r="E534" s="4"/>
      <c r="F534" s="4"/>
      <c r="G534" s="4"/>
      <c r="H534" s="4"/>
      <c r="I534" s="4"/>
      <c r="J534" s="4"/>
      <c r="K534" s="4"/>
      <c r="L534" s="4"/>
      <c r="M534" s="4"/>
      <c r="N534" s="4"/>
      <c r="O534" s="4"/>
      <c r="P534" s="4"/>
      <c r="Q534" s="4"/>
      <c r="R534" s="4"/>
      <c r="S534" s="4"/>
      <c r="T534" s="4"/>
      <c r="U534" s="4"/>
      <c r="V534" s="4"/>
      <c r="W534" s="4"/>
      <c r="X534" s="116"/>
      <c r="Y534" s="116"/>
      <c r="Z534" s="116"/>
      <c r="AA534" s="116"/>
      <c r="AB534" s="116"/>
      <c r="AC534" s="116"/>
      <c r="AD534" s="116"/>
      <c r="AE534" s="116"/>
      <c r="AF534" s="116"/>
      <c r="AG534" s="116"/>
      <c r="AH534" s="116"/>
      <c r="AI534" s="117"/>
      <c r="AJ534" s="117"/>
      <c r="AK534" s="117"/>
      <c r="AL534" s="118"/>
      <c r="AM534" s="119"/>
      <c r="AN534" s="119"/>
      <c r="AO534" s="119"/>
      <c r="AP534" s="119"/>
      <c r="AQ534" s="4"/>
      <c r="AR534" s="4"/>
      <c r="AS534" s="60"/>
      <c r="AT534" s="60"/>
      <c r="AU534" s="60"/>
    </row>
    <row r="535">
      <c r="A535" s="4"/>
      <c r="B535" s="4"/>
      <c r="C535" s="4"/>
      <c r="D535" s="4"/>
      <c r="E535" s="4"/>
      <c r="F535" s="4"/>
      <c r="G535" s="4"/>
      <c r="H535" s="4"/>
      <c r="I535" s="4"/>
      <c r="J535" s="4"/>
      <c r="K535" s="4"/>
      <c r="L535" s="4"/>
      <c r="M535" s="4"/>
      <c r="N535" s="4"/>
      <c r="O535" s="4"/>
      <c r="P535" s="4"/>
      <c r="Q535" s="4"/>
      <c r="R535" s="4"/>
      <c r="S535" s="4"/>
      <c r="T535" s="4"/>
      <c r="U535" s="4"/>
      <c r="V535" s="4"/>
      <c r="W535" s="4"/>
      <c r="X535" s="116"/>
      <c r="Y535" s="116"/>
      <c r="Z535" s="116"/>
      <c r="AA535" s="116"/>
      <c r="AB535" s="116"/>
      <c r="AC535" s="116"/>
      <c r="AD535" s="116"/>
      <c r="AE535" s="116"/>
      <c r="AF535" s="116"/>
      <c r="AG535" s="116"/>
      <c r="AH535" s="116"/>
      <c r="AI535" s="117"/>
      <c r="AJ535" s="117"/>
      <c r="AK535" s="117"/>
      <c r="AL535" s="118"/>
      <c r="AM535" s="119"/>
      <c r="AN535" s="119"/>
      <c r="AO535" s="119"/>
      <c r="AP535" s="119"/>
      <c r="AQ535" s="4"/>
      <c r="AR535" s="4"/>
      <c r="AS535" s="60"/>
      <c r="AT535" s="60"/>
      <c r="AU535" s="60"/>
    </row>
    <row r="536">
      <c r="A536" s="4"/>
      <c r="B536" s="4"/>
      <c r="C536" s="4"/>
      <c r="D536" s="4"/>
      <c r="E536" s="4"/>
      <c r="F536" s="4"/>
      <c r="G536" s="4"/>
      <c r="H536" s="4"/>
      <c r="I536" s="4"/>
      <c r="J536" s="4"/>
      <c r="K536" s="4"/>
      <c r="L536" s="4"/>
      <c r="M536" s="4"/>
      <c r="N536" s="4"/>
      <c r="O536" s="4"/>
      <c r="P536" s="4"/>
      <c r="Q536" s="4"/>
      <c r="R536" s="4"/>
      <c r="S536" s="4"/>
      <c r="T536" s="4"/>
      <c r="U536" s="4"/>
      <c r="V536" s="4"/>
      <c r="W536" s="4"/>
      <c r="X536" s="116"/>
      <c r="Y536" s="116"/>
      <c r="Z536" s="116"/>
      <c r="AA536" s="116"/>
      <c r="AB536" s="116"/>
      <c r="AC536" s="116"/>
      <c r="AD536" s="116"/>
      <c r="AE536" s="116"/>
      <c r="AF536" s="116"/>
      <c r="AG536" s="116"/>
      <c r="AH536" s="116"/>
      <c r="AI536" s="117"/>
      <c r="AJ536" s="117"/>
      <c r="AK536" s="117"/>
      <c r="AL536" s="118"/>
      <c r="AM536" s="119"/>
      <c r="AN536" s="119"/>
      <c r="AO536" s="119"/>
      <c r="AP536" s="119"/>
      <c r="AQ536" s="4"/>
      <c r="AR536" s="4"/>
      <c r="AS536" s="60"/>
      <c r="AT536" s="60"/>
      <c r="AU536" s="60"/>
    </row>
    <row r="537">
      <c r="A537" s="4"/>
      <c r="B537" s="4"/>
      <c r="C537" s="4"/>
      <c r="D537" s="4"/>
      <c r="E537" s="4"/>
      <c r="F537" s="4"/>
      <c r="G537" s="4"/>
      <c r="H537" s="4"/>
      <c r="I537" s="4"/>
      <c r="J537" s="4"/>
      <c r="K537" s="4"/>
      <c r="L537" s="4"/>
      <c r="M537" s="4"/>
      <c r="N537" s="4"/>
      <c r="O537" s="4"/>
      <c r="P537" s="4"/>
      <c r="Q537" s="4"/>
      <c r="R537" s="4"/>
      <c r="S537" s="4"/>
      <c r="T537" s="4"/>
      <c r="U537" s="4"/>
      <c r="V537" s="4"/>
      <c r="W537" s="4"/>
      <c r="X537" s="116"/>
      <c r="Y537" s="116"/>
      <c r="Z537" s="116"/>
      <c r="AA537" s="116"/>
      <c r="AB537" s="116"/>
      <c r="AC537" s="116"/>
      <c r="AD537" s="116"/>
      <c r="AE537" s="116"/>
      <c r="AF537" s="116"/>
      <c r="AG537" s="116"/>
      <c r="AH537" s="116"/>
      <c r="AI537" s="117"/>
      <c r="AJ537" s="117"/>
      <c r="AK537" s="117"/>
      <c r="AL537" s="118"/>
      <c r="AM537" s="119"/>
      <c r="AN537" s="119"/>
      <c r="AO537" s="119"/>
      <c r="AP537" s="119"/>
      <c r="AQ537" s="4"/>
      <c r="AR537" s="4"/>
      <c r="AS537" s="60"/>
      <c r="AT537" s="60"/>
      <c r="AU537" s="60"/>
    </row>
    <row r="538">
      <c r="A538" s="4"/>
      <c r="B538" s="4"/>
      <c r="C538" s="4"/>
      <c r="D538" s="4"/>
      <c r="E538" s="4"/>
      <c r="F538" s="4"/>
      <c r="G538" s="4"/>
      <c r="H538" s="4"/>
      <c r="I538" s="4"/>
      <c r="J538" s="4"/>
      <c r="K538" s="4"/>
      <c r="L538" s="4"/>
      <c r="M538" s="4"/>
      <c r="N538" s="4"/>
      <c r="O538" s="4"/>
      <c r="P538" s="4"/>
      <c r="Q538" s="4"/>
      <c r="R538" s="4"/>
      <c r="S538" s="4"/>
      <c r="T538" s="4"/>
      <c r="U538" s="4"/>
      <c r="V538" s="4"/>
      <c r="W538" s="4"/>
      <c r="X538" s="116"/>
      <c r="Y538" s="116"/>
      <c r="Z538" s="116"/>
      <c r="AA538" s="116"/>
      <c r="AB538" s="116"/>
      <c r="AC538" s="116"/>
      <c r="AD538" s="116"/>
      <c r="AE538" s="116"/>
      <c r="AF538" s="116"/>
      <c r="AG538" s="116"/>
      <c r="AH538" s="116"/>
      <c r="AI538" s="117"/>
      <c r="AJ538" s="117"/>
      <c r="AK538" s="117"/>
      <c r="AL538" s="118"/>
      <c r="AM538" s="119"/>
      <c r="AN538" s="119"/>
      <c r="AO538" s="119"/>
      <c r="AP538" s="119"/>
      <c r="AQ538" s="4"/>
      <c r="AR538" s="4"/>
      <c r="AS538" s="60"/>
      <c r="AT538" s="60"/>
      <c r="AU538" s="60"/>
    </row>
    <row r="539">
      <c r="A539" s="4"/>
      <c r="B539" s="4"/>
      <c r="C539" s="4"/>
      <c r="D539" s="4"/>
      <c r="E539" s="4"/>
      <c r="F539" s="4"/>
      <c r="G539" s="4"/>
      <c r="H539" s="4"/>
      <c r="I539" s="4"/>
      <c r="J539" s="4"/>
      <c r="K539" s="4"/>
      <c r="L539" s="4"/>
      <c r="M539" s="4"/>
      <c r="N539" s="4"/>
      <c r="O539" s="4"/>
      <c r="P539" s="4"/>
      <c r="Q539" s="4"/>
      <c r="R539" s="4"/>
      <c r="S539" s="4"/>
      <c r="T539" s="4"/>
      <c r="U539" s="4"/>
      <c r="V539" s="4"/>
      <c r="W539" s="4"/>
      <c r="X539" s="116"/>
      <c r="Y539" s="116"/>
      <c r="Z539" s="116"/>
      <c r="AA539" s="116"/>
      <c r="AB539" s="116"/>
      <c r="AC539" s="116"/>
      <c r="AD539" s="116"/>
      <c r="AE539" s="116"/>
      <c r="AF539" s="116"/>
      <c r="AG539" s="116"/>
      <c r="AH539" s="116"/>
      <c r="AI539" s="117"/>
      <c r="AJ539" s="117"/>
      <c r="AK539" s="117"/>
      <c r="AL539" s="118"/>
      <c r="AM539" s="119"/>
      <c r="AN539" s="119"/>
      <c r="AO539" s="119"/>
      <c r="AP539" s="119"/>
      <c r="AQ539" s="4"/>
      <c r="AR539" s="4"/>
      <c r="AS539" s="60"/>
      <c r="AT539" s="60"/>
      <c r="AU539" s="60"/>
    </row>
    <row r="540">
      <c r="A540" s="4"/>
      <c r="B540" s="4"/>
      <c r="C540" s="4"/>
      <c r="D540" s="4"/>
      <c r="E540" s="4"/>
      <c r="F540" s="4"/>
      <c r="G540" s="4"/>
      <c r="H540" s="4"/>
      <c r="I540" s="4"/>
      <c r="J540" s="4"/>
      <c r="K540" s="4"/>
      <c r="L540" s="4"/>
      <c r="M540" s="4"/>
      <c r="N540" s="4"/>
      <c r="O540" s="4"/>
      <c r="P540" s="4"/>
      <c r="Q540" s="4"/>
      <c r="R540" s="4"/>
      <c r="S540" s="4"/>
      <c r="T540" s="4"/>
      <c r="U540" s="4"/>
      <c r="V540" s="4"/>
      <c r="W540" s="4"/>
      <c r="X540" s="116"/>
      <c r="Y540" s="116"/>
      <c r="Z540" s="116"/>
      <c r="AA540" s="116"/>
      <c r="AB540" s="116"/>
      <c r="AC540" s="116"/>
      <c r="AD540" s="116"/>
      <c r="AE540" s="116"/>
      <c r="AF540" s="116"/>
      <c r="AG540" s="116"/>
      <c r="AH540" s="116"/>
      <c r="AI540" s="117"/>
      <c r="AJ540" s="117"/>
      <c r="AK540" s="117"/>
      <c r="AL540" s="118"/>
      <c r="AM540" s="119"/>
      <c r="AN540" s="119"/>
      <c r="AO540" s="119"/>
      <c r="AP540" s="119"/>
      <c r="AQ540" s="4"/>
      <c r="AR540" s="4"/>
      <c r="AS540" s="60"/>
      <c r="AT540" s="60"/>
      <c r="AU540" s="60"/>
    </row>
    <row r="541">
      <c r="A541" s="4"/>
      <c r="B541" s="4"/>
      <c r="C541" s="4"/>
      <c r="D541" s="4"/>
      <c r="E541" s="4"/>
      <c r="F541" s="4"/>
      <c r="G541" s="4"/>
      <c r="H541" s="4"/>
      <c r="I541" s="4"/>
      <c r="J541" s="4"/>
      <c r="K541" s="4"/>
      <c r="L541" s="4"/>
      <c r="M541" s="4"/>
      <c r="N541" s="4"/>
      <c r="O541" s="4"/>
      <c r="P541" s="4"/>
      <c r="Q541" s="4"/>
      <c r="R541" s="4"/>
      <c r="S541" s="4"/>
      <c r="T541" s="4"/>
      <c r="U541" s="4"/>
      <c r="V541" s="4"/>
      <c r="W541" s="4"/>
      <c r="X541" s="116"/>
      <c r="Y541" s="116"/>
      <c r="Z541" s="116"/>
      <c r="AA541" s="116"/>
      <c r="AB541" s="116"/>
      <c r="AC541" s="116"/>
      <c r="AD541" s="116"/>
      <c r="AE541" s="116"/>
      <c r="AF541" s="116"/>
      <c r="AG541" s="116"/>
      <c r="AH541" s="116"/>
      <c r="AI541" s="117"/>
      <c r="AJ541" s="117"/>
      <c r="AK541" s="117"/>
      <c r="AL541" s="118"/>
      <c r="AM541" s="119"/>
      <c r="AN541" s="119"/>
      <c r="AO541" s="119"/>
      <c r="AP541" s="119"/>
      <c r="AQ541" s="4"/>
      <c r="AR541" s="4"/>
      <c r="AS541" s="60"/>
      <c r="AT541" s="60"/>
      <c r="AU541" s="60"/>
    </row>
    <row r="542">
      <c r="A542" s="4"/>
      <c r="B542" s="4"/>
      <c r="C542" s="4"/>
      <c r="D542" s="4"/>
      <c r="E542" s="4"/>
      <c r="F542" s="4"/>
      <c r="G542" s="4"/>
      <c r="H542" s="4"/>
      <c r="I542" s="4"/>
      <c r="J542" s="4"/>
      <c r="K542" s="4"/>
      <c r="L542" s="4"/>
      <c r="M542" s="4"/>
      <c r="N542" s="4"/>
      <c r="O542" s="4"/>
      <c r="P542" s="4"/>
      <c r="Q542" s="4"/>
      <c r="R542" s="4"/>
      <c r="S542" s="4"/>
      <c r="T542" s="4"/>
      <c r="U542" s="4"/>
      <c r="V542" s="4"/>
      <c r="W542" s="4"/>
      <c r="X542" s="116"/>
      <c r="Y542" s="116"/>
      <c r="Z542" s="116"/>
      <c r="AA542" s="116"/>
      <c r="AB542" s="116"/>
      <c r="AC542" s="116"/>
      <c r="AD542" s="116"/>
      <c r="AE542" s="116"/>
      <c r="AF542" s="116"/>
      <c r="AG542" s="116"/>
      <c r="AH542" s="116"/>
      <c r="AI542" s="117"/>
      <c r="AJ542" s="117"/>
      <c r="AK542" s="117"/>
      <c r="AL542" s="118"/>
      <c r="AM542" s="119"/>
      <c r="AN542" s="119"/>
      <c r="AO542" s="119"/>
      <c r="AP542" s="119"/>
      <c r="AQ542" s="4"/>
      <c r="AR542" s="4"/>
      <c r="AS542" s="60"/>
      <c r="AT542" s="60"/>
      <c r="AU542" s="60"/>
    </row>
    <row r="543">
      <c r="A543" s="4"/>
      <c r="B543" s="4"/>
      <c r="C543" s="4"/>
      <c r="D543" s="4"/>
      <c r="E543" s="4"/>
      <c r="F543" s="4"/>
      <c r="G543" s="4"/>
      <c r="H543" s="4"/>
      <c r="I543" s="4"/>
      <c r="J543" s="4"/>
      <c r="K543" s="4"/>
      <c r="L543" s="4"/>
      <c r="M543" s="4"/>
      <c r="N543" s="4"/>
      <c r="O543" s="4"/>
      <c r="P543" s="4"/>
      <c r="Q543" s="4"/>
      <c r="R543" s="4"/>
      <c r="S543" s="4"/>
      <c r="T543" s="4"/>
      <c r="U543" s="4"/>
      <c r="V543" s="4"/>
      <c r="W543" s="4"/>
      <c r="X543" s="116"/>
      <c r="Y543" s="116"/>
      <c r="Z543" s="116"/>
      <c r="AA543" s="116"/>
      <c r="AB543" s="116"/>
      <c r="AC543" s="116"/>
      <c r="AD543" s="116"/>
      <c r="AE543" s="116"/>
      <c r="AF543" s="116"/>
      <c r="AG543" s="116"/>
      <c r="AH543" s="116"/>
      <c r="AI543" s="117"/>
      <c r="AJ543" s="117"/>
      <c r="AK543" s="117"/>
      <c r="AL543" s="118"/>
      <c r="AM543" s="119"/>
      <c r="AN543" s="119"/>
      <c r="AO543" s="119"/>
      <c r="AP543" s="119"/>
      <c r="AQ543" s="4"/>
      <c r="AR543" s="4"/>
      <c r="AS543" s="60"/>
      <c r="AT543" s="60"/>
      <c r="AU543" s="60"/>
    </row>
    <row r="544">
      <c r="A544" s="4"/>
      <c r="B544" s="4"/>
      <c r="C544" s="4"/>
      <c r="D544" s="4"/>
      <c r="E544" s="4"/>
      <c r="F544" s="4"/>
      <c r="G544" s="4"/>
      <c r="H544" s="4"/>
      <c r="I544" s="4"/>
      <c r="J544" s="4"/>
      <c r="K544" s="4"/>
      <c r="L544" s="4"/>
      <c r="M544" s="4"/>
      <c r="N544" s="4"/>
      <c r="O544" s="4"/>
      <c r="P544" s="4"/>
      <c r="Q544" s="4"/>
      <c r="R544" s="4"/>
      <c r="S544" s="4"/>
      <c r="T544" s="4"/>
      <c r="U544" s="4"/>
      <c r="V544" s="4"/>
      <c r="W544" s="4"/>
      <c r="X544" s="116"/>
      <c r="Y544" s="116"/>
      <c r="Z544" s="116"/>
      <c r="AA544" s="116"/>
      <c r="AB544" s="116"/>
      <c r="AC544" s="116"/>
      <c r="AD544" s="116"/>
      <c r="AE544" s="116"/>
      <c r="AF544" s="116"/>
      <c r="AG544" s="116"/>
      <c r="AH544" s="116"/>
      <c r="AI544" s="117"/>
      <c r="AJ544" s="117"/>
      <c r="AK544" s="117"/>
      <c r="AL544" s="118"/>
      <c r="AM544" s="119"/>
      <c r="AN544" s="119"/>
      <c r="AO544" s="119"/>
      <c r="AP544" s="119"/>
      <c r="AQ544" s="4"/>
      <c r="AR544" s="4"/>
      <c r="AS544" s="60"/>
      <c r="AT544" s="60"/>
      <c r="AU544" s="60"/>
    </row>
    <row r="545">
      <c r="A545" s="4"/>
      <c r="B545" s="4"/>
      <c r="C545" s="4"/>
      <c r="D545" s="4"/>
      <c r="E545" s="4"/>
      <c r="F545" s="4"/>
      <c r="G545" s="4"/>
      <c r="H545" s="4"/>
      <c r="I545" s="4"/>
      <c r="J545" s="4"/>
      <c r="K545" s="4"/>
      <c r="L545" s="4"/>
      <c r="M545" s="4"/>
      <c r="N545" s="4"/>
      <c r="O545" s="4"/>
      <c r="P545" s="4"/>
      <c r="Q545" s="4"/>
      <c r="R545" s="4"/>
      <c r="S545" s="4"/>
      <c r="T545" s="4"/>
      <c r="U545" s="4"/>
      <c r="V545" s="4"/>
      <c r="W545" s="4"/>
      <c r="X545" s="116"/>
      <c r="Y545" s="116"/>
      <c r="Z545" s="116"/>
      <c r="AA545" s="116"/>
      <c r="AB545" s="116"/>
      <c r="AC545" s="116"/>
      <c r="AD545" s="116"/>
      <c r="AE545" s="116"/>
      <c r="AF545" s="116"/>
      <c r="AG545" s="116"/>
      <c r="AH545" s="116"/>
      <c r="AI545" s="117"/>
      <c r="AJ545" s="117"/>
      <c r="AK545" s="117"/>
      <c r="AL545" s="118"/>
      <c r="AM545" s="119"/>
      <c r="AN545" s="119"/>
      <c r="AO545" s="119"/>
      <c r="AP545" s="119"/>
      <c r="AQ545" s="4"/>
      <c r="AR545" s="4"/>
      <c r="AS545" s="60"/>
      <c r="AT545" s="60"/>
      <c r="AU545" s="60"/>
    </row>
    <row r="546">
      <c r="A546" s="4"/>
      <c r="B546" s="4"/>
      <c r="C546" s="4"/>
      <c r="D546" s="4"/>
      <c r="E546" s="4"/>
      <c r="F546" s="4"/>
      <c r="G546" s="4"/>
      <c r="H546" s="4"/>
      <c r="I546" s="4"/>
      <c r="J546" s="4"/>
      <c r="K546" s="4"/>
      <c r="L546" s="4"/>
      <c r="M546" s="4"/>
      <c r="N546" s="4"/>
      <c r="O546" s="4"/>
      <c r="P546" s="4"/>
      <c r="Q546" s="4"/>
      <c r="R546" s="4"/>
      <c r="S546" s="4"/>
      <c r="T546" s="4"/>
      <c r="U546" s="4"/>
      <c r="V546" s="4"/>
      <c r="W546" s="4"/>
      <c r="X546" s="116"/>
      <c r="Y546" s="116"/>
      <c r="Z546" s="116"/>
      <c r="AA546" s="116"/>
      <c r="AB546" s="116"/>
      <c r="AC546" s="116"/>
      <c r="AD546" s="116"/>
      <c r="AE546" s="116"/>
      <c r="AF546" s="116"/>
      <c r="AG546" s="116"/>
      <c r="AH546" s="116"/>
      <c r="AI546" s="117"/>
      <c r="AJ546" s="117"/>
      <c r="AK546" s="117"/>
      <c r="AL546" s="118"/>
      <c r="AM546" s="119"/>
      <c r="AN546" s="119"/>
      <c r="AO546" s="119"/>
      <c r="AP546" s="119"/>
      <c r="AQ546" s="4"/>
      <c r="AR546" s="4"/>
      <c r="AS546" s="60"/>
      <c r="AT546" s="60"/>
      <c r="AU546" s="60"/>
    </row>
    <row r="547">
      <c r="A547" s="4"/>
      <c r="B547" s="4"/>
      <c r="C547" s="4"/>
      <c r="D547" s="4"/>
      <c r="E547" s="4"/>
      <c r="F547" s="4"/>
      <c r="G547" s="4"/>
      <c r="H547" s="4"/>
      <c r="I547" s="4"/>
      <c r="J547" s="4"/>
      <c r="K547" s="4"/>
      <c r="L547" s="4"/>
      <c r="M547" s="4"/>
      <c r="N547" s="4"/>
      <c r="O547" s="4"/>
      <c r="P547" s="4"/>
      <c r="Q547" s="4"/>
      <c r="R547" s="4"/>
      <c r="S547" s="4"/>
      <c r="T547" s="4"/>
      <c r="U547" s="4"/>
      <c r="V547" s="4"/>
      <c r="W547" s="4"/>
      <c r="X547" s="116"/>
      <c r="Y547" s="116"/>
      <c r="Z547" s="116"/>
      <c r="AA547" s="116"/>
      <c r="AB547" s="116"/>
      <c r="AC547" s="116"/>
      <c r="AD547" s="116"/>
      <c r="AE547" s="116"/>
      <c r="AF547" s="116"/>
      <c r="AG547" s="116"/>
      <c r="AH547" s="116"/>
      <c r="AI547" s="117"/>
      <c r="AJ547" s="117"/>
      <c r="AK547" s="117"/>
      <c r="AL547" s="118"/>
      <c r="AM547" s="119"/>
      <c r="AN547" s="119"/>
      <c r="AO547" s="119"/>
      <c r="AP547" s="119"/>
      <c r="AQ547" s="4"/>
      <c r="AR547" s="4"/>
      <c r="AS547" s="60"/>
      <c r="AT547" s="60"/>
      <c r="AU547" s="60"/>
    </row>
    <row r="548">
      <c r="A548" s="4"/>
      <c r="B548" s="4"/>
      <c r="C548" s="4"/>
      <c r="D548" s="4"/>
      <c r="E548" s="4"/>
      <c r="F548" s="4"/>
      <c r="G548" s="4"/>
      <c r="H548" s="4"/>
      <c r="I548" s="4"/>
      <c r="J548" s="4"/>
      <c r="K548" s="4"/>
      <c r="L548" s="4"/>
      <c r="M548" s="4"/>
      <c r="N548" s="4"/>
      <c r="O548" s="4"/>
      <c r="P548" s="4"/>
      <c r="Q548" s="4"/>
      <c r="R548" s="4"/>
      <c r="S548" s="4"/>
      <c r="T548" s="4"/>
      <c r="U548" s="4"/>
      <c r="V548" s="4"/>
      <c r="W548" s="4"/>
      <c r="X548" s="116"/>
      <c r="Y548" s="116"/>
      <c r="Z548" s="116"/>
      <c r="AA548" s="116"/>
      <c r="AB548" s="116"/>
      <c r="AC548" s="116"/>
      <c r="AD548" s="116"/>
      <c r="AE548" s="116"/>
      <c r="AF548" s="116"/>
      <c r="AG548" s="116"/>
      <c r="AH548" s="116"/>
      <c r="AI548" s="117"/>
      <c r="AJ548" s="117"/>
      <c r="AK548" s="117"/>
      <c r="AL548" s="118"/>
      <c r="AM548" s="119"/>
      <c r="AN548" s="119"/>
      <c r="AO548" s="119"/>
      <c r="AP548" s="119"/>
      <c r="AQ548" s="4"/>
      <c r="AR548" s="4"/>
      <c r="AS548" s="60"/>
      <c r="AT548" s="60"/>
      <c r="AU548" s="60"/>
    </row>
    <row r="549">
      <c r="A549" s="4"/>
      <c r="B549" s="4"/>
      <c r="C549" s="4"/>
      <c r="D549" s="4"/>
      <c r="E549" s="4"/>
      <c r="F549" s="4"/>
      <c r="G549" s="4"/>
      <c r="H549" s="4"/>
      <c r="I549" s="4"/>
      <c r="J549" s="4"/>
      <c r="K549" s="4"/>
      <c r="L549" s="4"/>
      <c r="M549" s="4"/>
      <c r="N549" s="4"/>
      <c r="O549" s="4"/>
      <c r="P549" s="4"/>
      <c r="Q549" s="4"/>
      <c r="R549" s="4"/>
      <c r="S549" s="4"/>
      <c r="T549" s="4"/>
      <c r="U549" s="4"/>
      <c r="V549" s="4"/>
      <c r="W549" s="4"/>
      <c r="X549" s="116"/>
      <c r="Y549" s="116"/>
      <c r="Z549" s="116"/>
      <c r="AA549" s="116"/>
      <c r="AB549" s="116"/>
      <c r="AC549" s="116"/>
      <c r="AD549" s="116"/>
      <c r="AE549" s="116"/>
      <c r="AF549" s="116"/>
      <c r="AG549" s="116"/>
      <c r="AH549" s="116"/>
      <c r="AI549" s="117"/>
      <c r="AJ549" s="117"/>
      <c r="AK549" s="117"/>
      <c r="AL549" s="118"/>
      <c r="AM549" s="119"/>
      <c r="AN549" s="119"/>
      <c r="AO549" s="119"/>
      <c r="AP549" s="119"/>
      <c r="AQ549" s="4"/>
      <c r="AR549" s="4"/>
      <c r="AS549" s="60"/>
      <c r="AT549" s="60"/>
      <c r="AU549" s="60"/>
    </row>
    <row r="550">
      <c r="A550" s="4"/>
      <c r="B550" s="4"/>
      <c r="C550" s="4"/>
      <c r="D550" s="4"/>
      <c r="E550" s="4"/>
      <c r="F550" s="4"/>
      <c r="G550" s="4"/>
      <c r="H550" s="4"/>
      <c r="I550" s="4"/>
      <c r="J550" s="4"/>
      <c r="K550" s="4"/>
      <c r="L550" s="4"/>
      <c r="M550" s="4"/>
      <c r="N550" s="4"/>
      <c r="O550" s="4"/>
      <c r="P550" s="4"/>
      <c r="Q550" s="4"/>
      <c r="R550" s="4"/>
      <c r="S550" s="4"/>
      <c r="T550" s="4"/>
      <c r="U550" s="4"/>
      <c r="V550" s="4"/>
      <c r="W550" s="4"/>
      <c r="X550" s="116"/>
      <c r="Y550" s="116"/>
      <c r="Z550" s="116"/>
      <c r="AA550" s="116"/>
      <c r="AB550" s="116"/>
      <c r="AC550" s="116"/>
      <c r="AD550" s="116"/>
      <c r="AE550" s="116"/>
      <c r="AF550" s="116"/>
      <c r="AG550" s="116"/>
      <c r="AH550" s="116"/>
      <c r="AI550" s="117"/>
      <c r="AJ550" s="117"/>
      <c r="AK550" s="117"/>
      <c r="AL550" s="118"/>
      <c r="AM550" s="119"/>
      <c r="AN550" s="119"/>
      <c r="AO550" s="119"/>
      <c r="AP550" s="119"/>
      <c r="AQ550" s="4"/>
      <c r="AR550" s="4"/>
      <c r="AS550" s="60"/>
      <c r="AT550" s="60"/>
      <c r="AU550" s="60"/>
    </row>
    <row r="551">
      <c r="A551" s="4"/>
      <c r="B551" s="4"/>
      <c r="C551" s="4"/>
      <c r="D551" s="4"/>
      <c r="E551" s="4"/>
      <c r="F551" s="4"/>
      <c r="G551" s="4"/>
      <c r="H551" s="4"/>
      <c r="I551" s="4"/>
      <c r="J551" s="4"/>
      <c r="K551" s="4"/>
      <c r="L551" s="4"/>
      <c r="M551" s="4"/>
      <c r="N551" s="4"/>
      <c r="O551" s="4"/>
      <c r="P551" s="4"/>
      <c r="Q551" s="4"/>
      <c r="R551" s="4"/>
      <c r="S551" s="4"/>
      <c r="T551" s="4"/>
      <c r="U551" s="4"/>
      <c r="V551" s="4"/>
      <c r="W551" s="4"/>
      <c r="X551" s="116"/>
      <c r="Y551" s="116"/>
      <c r="Z551" s="116"/>
      <c r="AA551" s="116"/>
      <c r="AB551" s="116"/>
      <c r="AC551" s="116"/>
      <c r="AD551" s="116"/>
      <c r="AE551" s="116"/>
      <c r="AF551" s="116"/>
      <c r="AG551" s="116"/>
      <c r="AH551" s="116"/>
      <c r="AI551" s="117"/>
      <c r="AJ551" s="117"/>
      <c r="AK551" s="117"/>
      <c r="AL551" s="118"/>
      <c r="AM551" s="119"/>
      <c r="AN551" s="119"/>
      <c r="AO551" s="119"/>
      <c r="AP551" s="119"/>
      <c r="AQ551" s="4"/>
      <c r="AR551" s="4"/>
      <c r="AS551" s="60"/>
      <c r="AT551" s="60"/>
      <c r="AU551" s="60"/>
    </row>
    <row r="552">
      <c r="A552" s="4"/>
      <c r="B552" s="4"/>
      <c r="C552" s="4"/>
      <c r="D552" s="4"/>
      <c r="E552" s="4"/>
      <c r="F552" s="4"/>
      <c r="G552" s="4"/>
      <c r="H552" s="4"/>
      <c r="I552" s="4"/>
      <c r="J552" s="4"/>
      <c r="K552" s="4"/>
      <c r="L552" s="4"/>
      <c r="M552" s="4"/>
      <c r="N552" s="4"/>
      <c r="O552" s="4"/>
      <c r="P552" s="4"/>
      <c r="Q552" s="4"/>
      <c r="R552" s="4"/>
      <c r="S552" s="4"/>
      <c r="T552" s="4"/>
      <c r="U552" s="4"/>
      <c r="V552" s="4"/>
      <c r="W552" s="4"/>
      <c r="X552" s="116"/>
      <c r="Y552" s="116"/>
      <c r="Z552" s="116"/>
      <c r="AA552" s="116"/>
      <c r="AB552" s="116"/>
      <c r="AC552" s="116"/>
      <c r="AD552" s="116"/>
      <c r="AE552" s="116"/>
      <c r="AF552" s="116"/>
      <c r="AG552" s="116"/>
      <c r="AH552" s="116"/>
      <c r="AI552" s="117"/>
      <c r="AJ552" s="117"/>
      <c r="AK552" s="117"/>
      <c r="AL552" s="118"/>
      <c r="AM552" s="119"/>
      <c r="AN552" s="119"/>
      <c r="AO552" s="119"/>
      <c r="AP552" s="119"/>
      <c r="AQ552" s="4"/>
      <c r="AR552" s="4"/>
      <c r="AS552" s="60"/>
      <c r="AT552" s="60"/>
      <c r="AU552" s="60"/>
    </row>
    <row r="553">
      <c r="A553" s="4"/>
      <c r="B553" s="4"/>
      <c r="C553" s="4"/>
      <c r="D553" s="4"/>
      <c r="E553" s="4"/>
      <c r="F553" s="4"/>
      <c r="G553" s="4"/>
      <c r="H553" s="4"/>
      <c r="I553" s="4"/>
      <c r="J553" s="4"/>
      <c r="K553" s="4"/>
      <c r="L553" s="4"/>
      <c r="M553" s="4"/>
      <c r="N553" s="4"/>
      <c r="O553" s="4"/>
      <c r="P553" s="4"/>
      <c r="Q553" s="4"/>
      <c r="R553" s="4"/>
      <c r="S553" s="4"/>
      <c r="T553" s="4"/>
      <c r="U553" s="4"/>
      <c r="V553" s="4"/>
      <c r="W553" s="4"/>
      <c r="X553" s="116"/>
      <c r="Y553" s="116"/>
      <c r="Z553" s="116"/>
      <c r="AA553" s="116"/>
      <c r="AB553" s="116"/>
      <c r="AC553" s="116"/>
      <c r="AD553" s="116"/>
      <c r="AE553" s="116"/>
      <c r="AF553" s="116"/>
      <c r="AG553" s="116"/>
      <c r="AH553" s="116"/>
      <c r="AI553" s="117"/>
      <c r="AJ553" s="117"/>
      <c r="AK553" s="117"/>
      <c r="AL553" s="118"/>
      <c r="AM553" s="119"/>
      <c r="AN553" s="119"/>
      <c r="AO553" s="119"/>
      <c r="AP553" s="119"/>
      <c r="AQ553" s="4"/>
      <c r="AR553" s="4"/>
      <c r="AS553" s="60"/>
      <c r="AT553" s="60"/>
      <c r="AU553" s="60"/>
    </row>
    <row r="554">
      <c r="A554" s="4"/>
      <c r="B554" s="4"/>
      <c r="C554" s="4"/>
      <c r="D554" s="4"/>
      <c r="E554" s="4"/>
      <c r="F554" s="4"/>
      <c r="G554" s="4"/>
      <c r="H554" s="4"/>
      <c r="I554" s="4"/>
      <c r="J554" s="4"/>
      <c r="K554" s="4"/>
      <c r="L554" s="4"/>
      <c r="M554" s="4"/>
      <c r="N554" s="4"/>
      <c r="O554" s="4"/>
      <c r="P554" s="4"/>
      <c r="Q554" s="4"/>
      <c r="R554" s="4"/>
      <c r="S554" s="4"/>
      <c r="T554" s="4"/>
      <c r="U554" s="4"/>
      <c r="V554" s="4"/>
      <c r="W554" s="4"/>
      <c r="X554" s="116"/>
      <c r="Y554" s="116"/>
      <c r="Z554" s="116"/>
      <c r="AA554" s="116"/>
      <c r="AB554" s="116"/>
      <c r="AC554" s="116"/>
      <c r="AD554" s="116"/>
      <c r="AE554" s="116"/>
      <c r="AF554" s="116"/>
      <c r="AG554" s="116"/>
      <c r="AH554" s="116"/>
      <c r="AI554" s="117"/>
      <c r="AJ554" s="117"/>
      <c r="AK554" s="117"/>
      <c r="AL554" s="118"/>
      <c r="AM554" s="119"/>
      <c r="AN554" s="119"/>
      <c r="AO554" s="119"/>
      <c r="AP554" s="119"/>
      <c r="AQ554" s="4"/>
      <c r="AR554" s="4"/>
      <c r="AS554" s="60"/>
      <c r="AT554" s="60"/>
      <c r="AU554" s="60"/>
    </row>
    <row r="555">
      <c r="A555" s="4"/>
      <c r="B555" s="4"/>
      <c r="C555" s="4"/>
      <c r="D555" s="4"/>
      <c r="E555" s="4"/>
      <c r="F555" s="4"/>
      <c r="G555" s="4"/>
      <c r="H555" s="4"/>
      <c r="I555" s="4"/>
      <c r="J555" s="4"/>
      <c r="K555" s="4"/>
      <c r="L555" s="4"/>
      <c r="M555" s="4"/>
      <c r="N555" s="4"/>
      <c r="O555" s="4"/>
      <c r="P555" s="4"/>
      <c r="Q555" s="4"/>
      <c r="R555" s="4"/>
      <c r="S555" s="4"/>
      <c r="T555" s="4"/>
      <c r="U555" s="4"/>
      <c r="V555" s="4"/>
      <c r="W555" s="4"/>
      <c r="X555" s="116"/>
      <c r="Y555" s="116"/>
      <c r="Z555" s="116"/>
      <c r="AA555" s="116"/>
      <c r="AB555" s="116"/>
      <c r="AC555" s="116"/>
      <c r="AD555" s="116"/>
      <c r="AE555" s="116"/>
      <c r="AF555" s="116"/>
      <c r="AG555" s="116"/>
      <c r="AH555" s="116"/>
      <c r="AI555" s="117"/>
      <c r="AJ555" s="117"/>
      <c r="AK555" s="117"/>
      <c r="AL555" s="118"/>
      <c r="AM555" s="119"/>
      <c r="AN555" s="119"/>
      <c r="AO555" s="119"/>
      <c r="AP555" s="119"/>
      <c r="AQ555" s="4"/>
      <c r="AR555" s="4"/>
      <c r="AS555" s="60"/>
      <c r="AT555" s="60"/>
      <c r="AU555" s="60"/>
    </row>
    <row r="556">
      <c r="A556" s="4"/>
      <c r="B556" s="4"/>
      <c r="C556" s="4"/>
      <c r="D556" s="4"/>
      <c r="E556" s="4"/>
      <c r="F556" s="4"/>
      <c r="G556" s="4"/>
      <c r="H556" s="4"/>
      <c r="I556" s="4"/>
      <c r="J556" s="4"/>
      <c r="K556" s="4"/>
      <c r="L556" s="4"/>
      <c r="M556" s="4"/>
      <c r="N556" s="4"/>
      <c r="O556" s="4"/>
      <c r="P556" s="4"/>
      <c r="Q556" s="4"/>
      <c r="R556" s="4"/>
      <c r="S556" s="4"/>
      <c r="T556" s="4"/>
      <c r="U556" s="4"/>
      <c r="V556" s="4"/>
      <c r="W556" s="4"/>
      <c r="X556" s="116"/>
      <c r="Y556" s="116"/>
      <c r="Z556" s="116"/>
      <c r="AA556" s="116"/>
      <c r="AB556" s="116"/>
      <c r="AC556" s="116"/>
      <c r="AD556" s="116"/>
      <c r="AE556" s="116"/>
      <c r="AF556" s="116"/>
      <c r="AG556" s="116"/>
      <c r="AH556" s="116"/>
      <c r="AI556" s="117"/>
      <c r="AJ556" s="117"/>
      <c r="AK556" s="117"/>
      <c r="AL556" s="118"/>
      <c r="AM556" s="119"/>
      <c r="AN556" s="119"/>
      <c r="AO556" s="119"/>
      <c r="AP556" s="119"/>
      <c r="AQ556" s="4"/>
      <c r="AR556" s="4"/>
      <c r="AS556" s="60"/>
      <c r="AT556" s="60"/>
      <c r="AU556" s="60"/>
    </row>
    <row r="557">
      <c r="A557" s="4"/>
      <c r="B557" s="4"/>
      <c r="C557" s="4"/>
      <c r="D557" s="4"/>
      <c r="E557" s="4"/>
      <c r="F557" s="4"/>
      <c r="G557" s="4"/>
      <c r="H557" s="4"/>
      <c r="I557" s="4"/>
      <c r="J557" s="4"/>
      <c r="K557" s="4"/>
      <c r="L557" s="4"/>
      <c r="M557" s="4"/>
      <c r="N557" s="4"/>
      <c r="O557" s="4"/>
      <c r="P557" s="4"/>
      <c r="Q557" s="4"/>
      <c r="R557" s="4"/>
      <c r="S557" s="4"/>
      <c r="T557" s="4"/>
      <c r="U557" s="4"/>
      <c r="V557" s="4"/>
      <c r="W557" s="4"/>
      <c r="X557" s="116"/>
      <c r="Y557" s="116"/>
      <c r="Z557" s="116"/>
      <c r="AA557" s="116"/>
      <c r="AB557" s="116"/>
      <c r="AC557" s="116"/>
      <c r="AD557" s="116"/>
      <c r="AE557" s="116"/>
      <c r="AF557" s="116"/>
      <c r="AG557" s="116"/>
      <c r="AH557" s="116"/>
      <c r="AI557" s="117"/>
      <c r="AJ557" s="117"/>
      <c r="AK557" s="117"/>
      <c r="AL557" s="118"/>
      <c r="AM557" s="119"/>
      <c r="AN557" s="119"/>
      <c r="AO557" s="119"/>
      <c r="AP557" s="119"/>
      <c r="AQ557" s="4"/>
      <c r="AR557" s="4"/>
      <c r="AS557" s="60"/>
      <c r="AT557" s="60"/>
      <c r="AU557" s="60"/>
    </row>
    <row r="558">
      <c r="A558" s="4"/>
      <c r="B558" s="4"/>
      <c r="C558" s="4"/>
      <c r="D558" s="4"/>
      <c r="E558" s="4"/>
      <c r="F558" s="4"/>
      <c r="G558" s="4"/>
      <c r="H558" s="4"/>
      <c r="I558" s="4"/>
      <c r="J558" s="4"/>
      <c r="K558" s="4"/>
      <c r="L558" s="4"/>
      <c r="M558" s="4"/>
      <c r="N558" s="4"/>
      <c r="O558" s="4"/>
      <c r="P558" s="4"/>
      <c r="Q558" s="4"/>
      <c r="R558" s="4"/>
      <c r="S558" s="4"/>
      <c r="T558" s="4"/>
      <c r="U558" s="4"/>
      <c r="V558" s="4"/>
      <c r="W558" s="4"/>
      <c r="X558" s="116"/>
      <c r="Y558" s="116"/>
      <c r="Z558" s="116"/>
      <c r="AA558" s="116"/>
      <c r="AB558" s="116"/>
      <c r="AC558" s="116"/>
      <c r="AD558" s="116"/>
      <c r="AE558" s="116"/>
      <c r="AF558" s="116"/>
      <c r="AG558" s="116"/>
      <c r="AH558" s="116"/>
      <c r="AI558" s="117"/>
      <c r="AJ558" s="117"/>
      <c r="AK558" s="117"/>
      <c r="AL558" s="118"/>
      <c r="AM558" s="119"/>
      <c r="AN558" s="119"/>
      <c r="AO558" s="119"/>
      <c r="AP558" s="119"/>
      <c r="AQ558" s="4"/>
      <c r="AR558" s="4"/>
      <c r="AS558" s="60"/>
      <c r="AT558" s="60"/>
      <c r="AU558" s="60"/>
    </row>
    <row r="559">
      <c r="A559" s="4"/>
      <c r="B559" s="4"/>
      <c r="C559" s="4"/>
      <c r="D559" s="4"/>
      <c r="E559" s="4"/>
      <c r="F559" s="4"/>
      <c r="G559" s="4"/>
      <c r="H559" s="4"/>
      <c r="I559" s="4"/>
      <c r="J559" s="4"/>
      <c r="K559" s="4"/>
      <c r="L559" s="4"/>
      <c r="M559" s="4"/>
      <c r="N559" s="4"/>
      <c r="O559" s="4"/>
      <c r="P559" s="4"/>
      <c r="Q559" s="4"/>
      <c r="R559" s="4"/>
      <c r="S559" s="4"/>
      <c r="T559" s="4"/>
      <c r="U559" s="4"/>
      <c r="V559" s="4"/>
      <c r="W559" s="4"/>
      <c r="X559" s="116"/>
      <c r="Y559" s="116"/>
      <c r="Z559" s="116"/>
      <c r="AA559" s="116"/>
      <c r="AB559" s="116"/>
      <c r="AC559" s="116"/>
      <c r="AD559" s="116"/>
      <c r="AE559" s="116"/>
      <c r="AF559" s="116"/>
      <c r="AG559" s="116"/>
      <c r="AH559" s="116"/>
      <c r="AI559" s="117"/>
      <c r="AJ559" s="117"/>
      <c r="AK559" s="117"/>
      <c r="AL559" s="118"/>
      <c r="AM559" s="119"/>
      <c r="AN559" s="119"/>
      <c r="AO559" s="119"/>
      <c r="AP559" s="119"/>
      <c r="AQ559" s="4"/>
      <c r="AR559" s="4"/>
      <c r="AS559" s="60"/>
      <c r="AT559" s="60"/>
      <c r="AU559" s="60"/>
    </row>
    <row r="560">
      <c r="A560" s="4"/>
      <c r="B560" s="4"/>
      <c r="C560" s="4"/>
      <c r="D560" s="4"/>
      <c r="E560" s="4"/>
      <c r="F560" s="4"/>
      <c r="G560" s="4"/>
      <c r="H560" s="4"/>
      <c r="I560" s="4"/>
      <c r="J560" s="4"/>
      <c r="K560" s="4"/>
      <c r="L560" s="4"/>
      <c r="M560" s="4"/>
      <c r="N560" s="4"/>
      <c r="O560" s="4"/>
      <c r="P560" s="4"/>
      <c r="Q560" s="4"/>
      <c r="R560" s="4"/>
      <c r="S560" s="4"/>
      <c r="T560" s="4"/>
      <c r="U560" s="4"/>
      <c r="V560" s="4"/>
      <c r="W560" s="4"/>
      <c r="X560" s="116"/>
      <c r="Y560" s="116"/>
      <c r="Z560" s="116"/>
      <c r="AA560" s="116"/>
      <c r="AB560" s="116"/>
      <c r="AC560" s="116"/>
      <c r="AD560" s="116"/>
      <c r="AE560" s="116"/>
      <c r="AF560" s="116"/>
      <c r="AG560" s="116"/>
      <c r="AH560" s="116"/>
      <c r="AI560" s="117"/>
      <c r="AJ560" s="117"/>
      <c r="AK560" s="117"/>
      <c r="AL560" s="118"/>
      <c r="AM560" s="119"/>
      <c r="AN560" s="119"/>
      <c r="AO560" s="119"/>
      <c r="AP560" s="119"/>
      <c r="AQ560" s="4"/>
      <c r="AR560" s="4"/>
      <c r="AS560" s="60"/>
      <c r="AT560" s="60"/>
      <c r="AU560" s="60"/>
    </row>
    <row r="561">
      <c r="A561" s="4"/>
      <c r="B561" s="4"/>
      <c r="C561" s="4"/>
      <c r="D561" s="4"/>
      <c r="E561" s="4"/>
      <c r="F561" s="4"/>
      <c r="G561" s="4"/>
      <c r="H561" s="4"/>
      <c r="I561" s="4"/>
      <c r="J561" s="4"/>
      <c r="K561" s="4"/>
      <c r="L561" s="4"/>
      <c r="M561" s="4"/>
      <c r="N561" s="4"/>
      <c r="O561" s="4"/>
      <c r="P561" s="4"/>
      <c r="Q561" s="4"/>
      <c r="R561" s="4"/>
      <c r="S561" s="4"/>
      <c r="T561" s="4"/>
      <c r="U561" s="4"/>
      <c r="V561" s="4"/>
      <c r="W561" s="4"/>
      <c r="X561" s="116"/>
      <c r="Y561" s="116"/>
      <c r="Z561" s="116"/>
      <c r="AA561" s="116"/>
      <c r="AB561" s="116"/>
      <c r="AC561" s="116"/>
      <c r="AD561" s="116"/>
      <c r="AE561" s="116"/>
      <c r="AF561" s="116"/>
      <c r="AG561" s="116"/>
      <c r="AH561" s="116"/>
      <c r="AI561" s="117"/>
      <c r="AJ561" s="117"/>
      <c r="AK561" s="117"/>
      <c r="AL561" s="118"/>
      <c r="AM561" s="119"/>
      <c r="AN561" s="119"/>
      <c r="AO561" s="119"/>
      <c r="AP561" s="119"/>
      <c r="AQ561" s="4"/>
      <c r="AR561" s="4"/>
      <c r="AS561" s="60"/>
      <c r="AT561" s="60"/>
      <c r="AU561" s="60"/>
    </row>
    <row r="562">
      <c r="A562" s="4"/>
      <c r="B562" s="4"/>
      <c r="C562" s="4"/>
      <c r="D562" s="4"/>
      <c r="E562" s="4"/>
      <c r="F562" s="4"/>
      <c r="G562" s="4"/>
      <c r="H562" s="4"/>
      <c r="I562" s="4"/>
      <c r="J562" s="4"/>
      <c r="K562" s="4"/>
      <c r="L562" s="4"/>
      <c r="M562" s="4"/>
      <c r="N562" s="4"/>
      <c r="O562" s="4"/>
      <c r="P562" s="4"/>
      <c r="Q562" s="4"/>
      <c r="R562" s="4"/>
      <c r="S562" s="4"/>
      <c r="T562" s="4"/>
      <c r="U562" s="4"/>
      <c r="V562" s="4"/>
      <c r="W562" s="4"/>
      <c r="X562" s="116"/>
      <c r="Y562" s="116"/>
      <c r="Z562" s="116"/>
      <c r="AA562" s="116"/>
      <c r="AB562" s="116"/>
      <c r="AC562" s="116"/>
      <c r="AD562" s="116"/>
      <c r="AE562" s="116"/>
      <c r="AF562" s="116"/>
      <c r="AG562" s="116"/>
      <c r="AH562" s="116"/>
      <c r="AI562" s="117"/>
      <c r="AJ562" s="117"/>
      <c r="AK562" s="117"/>
      <c r="AL562" s="118"/>
      <c r="AM562" s="119"/>
      <c r="AN562" s="119"/>
      <c r="AO562" s="119"/>
      <c r="AP562" s="119"/>
      <c r="AQ562" s="4"/>
      <c r="AR562" s="4"/>
      <c r="AS562" s="60"/>
      <c r="AT562" s="60"/>
      <c r="AU562" s="60"/>
    </row>
    <row r="563">
      <c r="A563" s="4"/>
      <c r="B563" s="4"/>
      <c r="C563" s="4"/>
      <c r="D563" s="4"/>
      <c r="E563" s="4"/>
      <c r="F563" s="4"/>
      <c r="G563" s="4"/>
      <c r="H563" s="4"/>
      <c r="I563" s="4"/>
      <c r="J563" s="4"/>
      <c r="K563" s="4"/>
      <c r="L563" s="4"/>
      <c r="M563" s="4"/>
      <c r="N563" s="4"/>
      <c r="O563" s="4"/>
      <c r="P563" s="4"/>
      <c r="Q563" s="4"/>
      <c r="R563" s="4"/>
      <c r="S563" s="4"/>
      <c r="T563" s="4"/>
      <c r="U563" s="4"/>
      <c r="V563" s="4"/>
      <c r="W563" s="4"/>
      <c r="X563" s="116"/>
      <c r="Y563" s="116"/>
      <c r="Z563" s="116"/>
      <c r="AA563" s="116"/>
      <c r="AB563" s="116"/>
      <c r="AC563" s="116"/>
      <c r="AD563" s="116"/>
      <c r="AE563" s="116"/>
      <c r="AF563" s="116"/>
      <c r="AG563" s="116"/>
      <c r="AH563" s="116"/>
      <c r="AI563" s="117"/>
      <c r="AJ563" s="117"/>
      <c r="AK563" s="117"/>
      <c r="AL563" s="118"/>
      <c r="AM563" s="119"/>
      <c r="AN563" s="119"/>
      <c r="AO563" s="119"/>
      <c r="AP563" s="119"/>
      <c r="AQ563" s="4"/>
      <c r="AR563" s="4"/>
      <c r="AS563" s="60"/>
      <c r="AT563" s="60"/>
      <c r="AU563" s="60"/>
    </row>
    <row r="564">
      <c r="A564" s="4"/>
      <c r="B564" s="4"/>
      <c r="C564" s="4"/>
      <c r="D564" s="4"/>
      <c r="E564" s="4"/>
      <c r="F564" s="4"/>
      <c r="G564" s="4"/>
      <c r="H564" s="4"/>
      <c r="I564" s="4"/>
      <c r="J564" s="4"/>
      <c r="K564" s="4"/>
      <c r="L564" s="4"/>
      <c r="M564" s="4"/>
      <c r="N564" s="4"/>
      <c r="O564" s="4"/>
      <c r="P564" s="4"/>
      <c r="Q564" s="4"/>
      <c r="R564" s="4"/>
      <c r="S564" s="4"/>
      <c r="T564" s="4"/>
      <c r="U564" s="4"/>
      <c r="V564" s="4"/>
      <c r="W564" s="4"/>
      <c r="X564" s="116"/>
      <c r="Y564" s="116"/>
      <c r="Z564" s="116"/>
      <c r="AA564" s="116"/>
      <c r="AB564" s="116"/>
      <c r="AC564" s="116"/>
      <c r="AD564" s="116"/>
      <c r="AE564" s="116"/>
      <c r="AF564" s="116"/>
      <c r="AG564" s="116"/>
      <c r="AH564" s="116"/>
      <c r="AI564" s="117"/>
      <c r="AJ564" s="117"/>
      <c r="AK564" s="117"/>
      <c r="AL564" s="118"/>
      <c r="AM564" s="119"/>
      <c r="AN564" s="119"/>
      <c r="AO564" s="119"/>
      <c r="AP564" s="119"/>
      <c r="AQ564" s="4"/>
      <c r="AR564" s="4"/>
      <c r="AS564" s="60"/>
      <c r="AT564" s="60"/>
      <c r="AU564" s="60"/>
    </row>
    <row r="565">
      <c r="A565" s="4"/>
      <c r="B565" s="4"/>
      <c r="C565" s="4"/>
      <c r="D565" s="4"/>
      <c r="E565" s="4"/>
      <c r="F565" s="4"/>
      <c r="G565" s="4"/>
      <c r="H565" s="4"/>
      <c r="I565" s="4"/>
      <c r="J565" s="4"/>
      <c r="K565" s="4"/>
      <c r="L565" s="4"/>
      <c r="M565" s="4"/>
      <c r="N565" s="4"/>
      <c r="O565" s="4"/>
      <c r="P565" s="4"/>
      <c r="Q565" s="4"/>
      <c r="R565" s="4"/>
      <c r="S565" s="4"/>
      <c r="T565" s="4"/>
      <c r="U565" s="4"/>
      <c r="V565" s="4"/>
      <c r="W565" s="4"/>
      <c r="X565" s="116"/>
      <c r="Y565" s="116"/>
      <c r="Z565" s="116"/>
      <c r="AA565" s="116"/>
      <c r="AB565" s="116"/>
      <c r="AC565" s="116"/>
      <c r="AD565" s="116"/>
      <c r="AE565" s="116"/>
      <c r="AF565" s="116"/>
      <c r="AG565" s="116"/>
      <c r="AH565" s="116"/>
      <c r="AI565" s="117"/>
      <c r="AJ565" s="117"/>
      <c r="AK565" s="117"/>
      <c r="AL565" s="118"/>
      <c r="AM565" s="119"/>
      <c r="AN565" s="119"/>
      <c r="AO565" s="119"/>
      <c r="AP565" s="119"/>
      <c r="AQ565" s="4"/>
      <c r="AR565" s="4"/>
      <c r="AS565" s="60"/>
      <c r="AT565" s="60"/>
      <c r="AU565" s="60"/>
    </row>
    <row r="566">
      <c r="A566" s="4"/>
      <c r="B566" s="4"/>
      <c r="C566" s="4"/>
      <c r="D566" s="4"/>
      <c r="E566" s="4"/>
      <c r="F566" s="4"/>
      <c r="G566" s="4"/>
      <c r="H566" s="4"/>
      <c r="I566" s="4"/>
      <c r="J566" s="4"/>
      <c r="K566" s="4"/>
      <c r="L566" s="4"/>
      <c r="M566" s="4"/>
      <c r="N566" s="4"/>
      <c r="O566" s="4"/>
      <c r="P566" s="4"/>
      <c r="Q566" s="4"/>
      <c r="R566" s="4"/>
      <c r="S566" s="4"/>
      <c r="T566" s="4"/>
      <c r="U566" s="4"/>
      <c r="V566" s="4"/>
      <c r="W566" s="4"/>
      <c r="X566" s="116"/>
      <c r="Y566" s="116"/>
      <c r="Z566" s="116"/>
      <c r="AA566" s="116"/>
      <c r="AB566" s="116"/>
      <c r="AC566" s="116"/>
      <c r="AD566" s="116"/>
      <c r="AE566" s="116"/>
      <c r="AF566" s="116"/>
      <c r="AG566" s="116"/>
      <c r="AH566" s="116"/>
      <c r="AI566" s="117"/>
      <c r="AJ566" s="117"/>
      <c r="AK566" s="117"/>
      <c r="AL566" s="118"/>
      <c r="AM566" s="119"/>
      <c r="AN566" s="119"/>
      <c r="AO566" s="119"/>
      <c r="AP566" s="119"/>
      <c r="AQ566" s="4"/>
      <c r="AR566" s="4"/>
      <c r="AS566" s="60"/>
      <c r="AT566" s="60"/>
      <c r="AU566" s="60"/>
    </row>
    <row r="567">
      <c r="A567" s="4"/>
      <c r="B567" s="4"/>
      <c r="C567" s="4"/>
      <c r="D567" s="4"/>
      <c r="E567" s="4"/>
      <c r="F567" s="4"/>
      <c r="G567" s="4"/>
      <c r="H567" s="4"/>
      <c r="I567" s="4"/>
      <c r="J567" s="4"/>
      <c r="K567" s="4"/>
      <c r="L567" s="4"/>
      <c r="M567" s="4"/>
      <c r="N567" s="4"/>
      <c r="O567" s="4"/>
      <c r="P567" s="4"/>
      <c r="Q567" s="4"/>
      <c r="R567" s="4"/>
      <c r="S567" s="4"/>
      <c r="T567" s="4"/>
      <c r="U567" s="4"/>
      <c r="V567" s="4"/>
      <c r="W567" s="4"/>
      <c r="X567" s="116"/>
      <c r="Y567" s="116"/>
      <c r="Z567" s="116"/>
      <c r="AA567" s="116"/>
      <c r="AB567" s="116"/>
      <c r="AC567" s="116"/>
      <c r="AD567" s="116"/>
      <c r="AE567" s="116"/>
      <c r="AF567" s="116"/>
      <c r="AG567" s="116"/>
      <c r="AH567" s="116"/>
      <c r="AI567" s="117"/>
      <c r="AJ567" s="117"/>
      <c r="AK567" s="117"/>
      <c r="AL567" s="118"/>
      <c r="AM567" s="119"/>
      <c r="AN567" s="119"/>
      <c r="AO567" s="119"/>
      <c r="AP567" s="119"/>
      <c r="AQ567" s="4"/>
      <c r="AR567" s="4"/>
      <c r="AS567" s="60"/>
      <c r="AT567" s="60"/>
      <c r="AU567" s="60"/>
    </row>
    <row r="568">
      <c r="A568" s="4"/>
      <c r="B568" s="4"/>
      <c r="C568" s="4"/>
      <c r="D568" s="4"/>
      <c r="E568" s="4"/>
      <c r="F568" s="4"/>
      <c r="G568" s="4"/>
      <c r="H568" s="4"/>
      <c r="I568" s="4"/>
      <c r="J568" s="4"/>
      <c r="K568" s="4"/>
      <c r="L568" s="4"/>
      <c r="M568" s="4"/>
      <c r="N568" s="4"/>
      <c r="O568" s="4"/>
      <c r="P568" s="4"/>
      <c r="Q568" s="4"/>
      <c r="R568" s="4"/>
      <c r="S568" s="4"/>
      <c r="T568" s="4"/>
      <c r="U568" s="4"/>
      <c r="V568" s="4"/>
      <c r="W568" s="4"/>
      <c r="X568" s="116"/>
      <c r="Y568" s="116"/>
      <c r="Z568" s="116"/>
      <c r="AA568" s="116"/>
      <c r="AB568" s="116"/>
      <c r="AC568" s="116"/>
      <c r="AD568" s="116"/>
      <c r="AE568" s="116"/>
      <c r="AF568" s="116"/>
      <c r="AG568" s="116"/>
      <c r="AH568" s="116"/>
      <c r="AI568" s="117"/>
      <c r="AJ568" s="117"/>
      <c r="AK568" s="117"/>
      <c r="AL568" s="118"/>
      <c r="AM568" s="119"/>
      <c r="AN568" s="119"/>
      <c r="AO568" s="119"/>
      <c r="AP568" s="119"/>
      <c r="AQ568" s="4"/>
      <c r="AR568" s="4"/>
      <c r="AS568" s="60"/>
      <c r="AT568" s="60"/>
      <c r="AU568" s="60"/>
    </row>
    <row r="569">
      <c r="A569" s="4"/>
      <c r="B569" s="4"/>
      <c r="C569" s="4"/>
      <c r="D569" s="4"/>
      <c r="E569" s="4"/>
      <c r="F569" s="4"/>
      <c r="G569" s="4"/>
      <c r="H569" s="4"/>
      <c r="I569" s="4"/>
      <c r="J569" s="4"/>
      <c r="K569" s="4"/>
      <c r="L569" s="4"/>
      <c r="M569" s="4"/>
      <c r="N569" s="4"/>
      <c r="O569" s="4"/>
      <c r="P569" s="4"/>
      <c r="Q569" s="4"/>
      <c r="R569" s="4"/>
      <c r="S569" s="4"/>
      <c r="T569" s="4"/>
      <c r="U569" s="4"/>
      <c r="V569" s="4"/>
      <c r="W569" s="4"/>
      <c r="X569" s="116"/>
      <c r="Y569" s="116"/>
      <c r="Z569" s="116"/>
      <c r="AA569" s="116"/>
      <c r="AB569" s="116"/>
      <c r="AC569" s="116"/>
      <c r="AD569" s="116"/>
      <c r="AE569" s="116"/>
      <c r="AF569" s="116"/>
      <c r="AG569" s="116"/>
      <c r="AH569" s="116"/>
      <c r="AI569" s="117"/>
      <c r="AJ569" s="117"/>
      <c r="AK569" s="117"/>
      <c r="AL569" s="118"/>
      <c r="AM569" s="119"/>
      <c r="AN569" s="119"/>
      <c r="AO569" s="119"/>
      <c r="AP569" s="119"/>
      <c r="AQ569" s="4"/>
      <c r="AR569" s="4"/>
      <c r="AS569" s="60"/>
      <c r="AT569" s="60"/>
      <c r="AU569" s="60"/>
    </row>
    <row r="570">
      <c r="A570" s="4"/>
      <c r="B570" s="4"/>
      <c r="C570" s="4"/>
      <c r="D570" s="4"/>
      <c r="E570" s="4"/>
      <c r="F570" s="4"/>
      <c r="G570" s="4"/>
      <c r="H570" s="4"/>
      <c r="I570" s="4"/>
      <c r="J570" s="4"/>
      <c r="K570" s="4"/>
      <c r="L570" s="4"/>
      <c r="M570" s="4"/>
      <c r="N570" s="4"/>
      <c r="O570" s="4"/>
      <c r="P570" s="4"/>
      <c r="Q570" s="4"/>
      <c r="R570" s="4"/>
      <c r="S570" s="4"/>
      <c r="T570" s="4"/>
      <c r="U570" s="4"/>
      <c r="V570" s="4"/>
      <c r="W570" s="4"/>
      <c r="X570" s="116"/>
      <c r="Y570" s="116"/>
      <c r="Z570" s="116"/>
      <c r="AA570" s="116"/>
      <c r="AB570" s="116"/>
      <c r="AC570" s="116"/>
      <c r="AD570" s="116"/>
      <c r="AE570" s="116"/>
      <c r="AF570" s="116"/>
      <c r="AG570" s="116"/>
      <c r="AH570" s="116"/>
      <c r="AI570" s="117"/>
      <c r="AJ570" s="117"/>
      <c r="AK570" s="117"/>
      <c r="AL570" s="118"/>
      <c r="AM570" s="119"/>
      <c r="AN570" s="119"/>
      <c r="AO570" s="119"/>
      <c r="AP570" s="119"/>
      <c r="AQ570" s="4"/>
      <c r="AR570" s="4"/>
      <c r="AS570" s="60"/>
      <c r="AT570" s="60"/>
      <c r="AU570" s="60"/>
    </row>
    <row r="571">
      <c r="A571" s="4"/>
      <c r="B571" s="4"/>
      <c r="C571" s="4"/>
      <c r="D571" s="4"/>
      <c r="E571" s="4"/>
      <c r="F571" s="4"/>
      <c r="G571" s="4"/>
      <c r="H571" s="4"/>
      <c r="I571" s="4"/>
      <c r="J571" s="4"/>
      <c r="K571" s="4"/>
      <c r="L571" s="4"/>
      <c r="M571" s="4"/>
      <c r="N571" s="4"/>
      <c r="O571" s="4"/>
      <c r="P571" s="4"/>
      <c r="Q571" s="4"/>
      <c r="R571" s="4"/>
      <c r="S571" s="4"/>
      <c r="T571" s="4"/>
      <c r="U571" s="4"/>
      <c r="V571" s="4"/>
      <c r="W571" s="4"/>
      <c r="X571" s="116"/>
      <c r="Y571" s="116"/>
      <c r="Z571" s="116"/>
      <c r="AA571" s="116"/>
      <c r="AB571" s="116"/>
      <c r="AC571" s="116"/>
      <c r="AD571" s="116"/>
      <c r="AE571" s="116"/>
      <c r="AF571" s="116"/>
      <c r="AG571" s="116"/>
      <c r="AH571" s="116"/>
      <c r="AI571" s="117"/>
      <c r="AJ571" s="117"/>
      <c r="AK571" s="117"/>
      <c r="AL571" s="118"/>
      <c r="AM571" s="119"/>
      <c r="AN571" s="119"/>
      <c r="AO571" s="119"/>
      <c r="AP571" s="119"/>
      <c r="AQ571" s="4"/>
      <c r="AR571" s="4"/>
      <c r="AS571" s="60"/>
      <c r="AT571" s="60"/>
      <c r="AU571" s="60"/>
    </row>
    <row r="572">
      <c r="A572" s="4"/>
      <c r="B572" s="4"/>
      <c r="C572" s="4"/>
      <c r="D572" s="4"/>
      <c r="E572" s="4"/>
      <c r="F572" s="4"/>
      <c r="G572" s="4"/>
      <c r="H572" s="4"/>
      <c r="I572" s="4"/>
      <c r="J572" s="4"/>
      <c r="K572" s="4"/>
      <c r="L572" s="4"/>
      <c r="M572" s="4"/>
      <c r="N572" s="4"/>
      <c r="O572" s="4"/>
      <c r="P572" s="4"/>
      <c r="Q572" s="4"/>
      <c r="R572" s="4"/>
      <c r="S572" s="4"/>
      <c r="T572" s="4"/>
      <c r="U572" s="4"/>
      <c r="V572" s="4"/>
      <c r="W572" s="4"/>
      <c r="X572" s="116"/>
      <c r="Y572" s="116"/>
      <c r="Z572" s="116"/>
      <c r="AA572" s="116"/>
      <c r="AB572" s="116"/>
      <c r="AC572" s="116"/>
      <c r="AD572" s="116"/>
      <c r="AE572" s="116"/>
      <c r="AF572" s="116"/>
      <c r="AG572" s="116"/>
      <c r="AH572" s="116"/>
      <c r="AI572" s="117"/>
      <c r="AJ572" s="117"/>
      <c r="AK572" s="117"/>
      <c r="AL572" s="118"/>
      <c r="AM572" s="119"/>
      <c r="AN572" s="119"/>
      <c r="AO572" s="119"/>
      <c r="AP572" s="119"/>
      <c r="AQ572" s="4"/>
      <c r="AR572" s="4"/>
      <c r="AS572" s="60"/>
      <c r="AT572" s="60"/>
      <c r="AU572" s="60"/>
    </row>
    <row r="573">
      <c r="A573" s="4"/>
      <c r="B573" s="4"/>
      <c r="C573" s="4"/>
      <c r="D573" s="4"/>
      <c r="E573" s="4"/>
      <c r="F573" s="4"/>
      <c r="G573" s="4"/>
      <c r="H573" s="4"/>
      <c r="I573" s="4"/>
      <c r="J573" s="4"/>
      <c r="K573" s="4"/>
      <c r="L573" s="4"/>
      <c r="M573" s="4"/>
      <c r="N573" s="4"/>
      <c r="O573" s="4"/>
      <c r="P573" s="4"/>
      <c r="Q573" s="4"/>
      <c r="R573" s="4"/>
      <c r="S573" s="4"/>
      <c r="T573" s="4"/>
      <c r="U573" s="4"/>
      <c r="V573" s="4"/>
      <c r="W573" s="4"/>
      <c r="X573" s="116"/>
      <c r="Y573" s="116"/>
      <c r="Z573" s="116"/>
      <c r="AA573" s="116"/>
      <c r="AB573" s="116"/>
      <c r="AC573" s="116"/>
      <c r="AD573" s="116"/>
      <c r="AE573" s="116"/>
      <c r="AF573" s="116"/>
      <c r="AG573" s="116"/>
      <c r="AH573" s="116"/>
      <c r="AI573" s="117"/>
      <c r="AJ573" s="117"/>
      <c r="AK573" s="117"/>
      <c r="AL573" s="118"/>
      <c r="AM573" s="119"/>
      <c r="AN573" s="119"/>
      <c r="AO573" s="119"/>
      <c r="AP573" s="119"/>
      <c r="AQ573" s="4"/>
      <c r="AR573" s="4"/>
      <c r="AS573" s="60"/>
      <c r="AT573" s="60"/>
      <c r="AU573" s="60"/>
    </row>
    <row r="574">
      <c r="A574" s="4"/>
      <c r="B574" s="4"/>
      <c r="C574" s="4"/>
      <c r="D574" s="4"/>
      <c r="E574" s="4"/>
      <c r="F574" s="4"/>
      <c r="G574" s="4"/>
      <c r="H574" s="4"/>
      <c r="I574" s="4"/>
      <c r="J574" s="4"/>
      <c r="K574" s="4"/>
      <c r="L574" s="4"/>
      <c r="M574" s="4"/>
      <c r="N574" s="4"/>
      <c r="O574" s="4"/>
      <c r="P574" s="4"/>
      <c r="Q574" s="4"/>
      <c r="R574" s="4"/>
      <c r="S574" s="4"/>
      <c r="T574" s="4"/>
      <c r="U574" s="4"/>
      <c r="V574" s="4"/>
      <c r="W574" s="4"/>
      <c r="X574" s="116"/>
      <c r="Y574" s="116"/>
      <c r="Z574" s="116"/>
      <c r="AA574" s="116"/>
      <c r="AB574" s="116"/>
      <c r="AC574" s="116"/>
      <c r="AD574" s="116"/>
      <c r="AE574" s="116"/>
      <c r="AF574" s="116"/>
      <c r="AG574" s="116"/>
      <c r="AH574" s="116"/>
      <c r="AI574" s="117"/>
      <c r="AJ574" s="117"/>
      <c r="AK574" s="117"/>
      <c r="AL574" s="118"/>
      <c r="AM574" s="119"/>
      <c r="AN574" s="119"/>
      <c r="AO574" s="119"/>
      <c r="AP574" s="119"/>
      <c r="AQ574" s="4"/>
      <c r="AR574" s="4"/>
      <c r="AS574" s="60"/>
      <c r="AT574" s="60"/>
      <c r="AU574" s="60"/>
    </row>
    <row r="575">
      <c r="A575" s="4"/>
      <c r="B575" s="4"/>
      <c r="C575" s="4"/>
      <c r="D575" s="4"/>
      <c r="E575" s="4"/>
      <c r="F575" s="4"/>
      <c r="G575" s="4"/>
      <c r="H575" s="4"/>
      <c r="I575" s="4"/>
      <c r="J575" s="4"/>
      <c r="K575" s="4"/>
      <c r="L575" s="4"/>
      <c r="M575" s="4"/>
      <c r="N575" s="4"/>
      <c r="O575" s="4"/>
      <c r="P575" s="4"/>
      <c r="Q575" s="4"/>
      <c r="R575" s="4"/>
      <c r="S575" s="4"/>
      <c r="T575" s="4"/>
      <c r="U575" s="4"/>
      <c r="V575" s="4"/>
      <c r="W575" s="4"/>
      <c r="X575" s="116"/>
      <c r="Y575" s="116"/>
      <c r="Z575" s="116"/>
      <c r="AA575" s="116"/>
      <c r="AB575" s="116"/>
      <c r="AC575" s="116"/>
      <c r="AD575" s="116"/>
      <c r="AE575" s="116"/>
      <c r="AF575" s="116"/>
      <c r="AG575" s="116"/>
      <c r="AH575" s="116"/>
      <c r="AI575" s="117"/>
      <c r="AJ575" s="117"/>
      <c r="AK575" s="117"/>
      <c r="AL575" s="118"/>
      <c r="AM575" s="119"/>
      <c r="AN575" s="119"/>
      <c r="AO575" s="119"/>
      <c r="AP575" s="119"/>
      <c r="AQ575" s="4"/>
      <c r="AR575" s="4"/>
      <c r="AS575" s="60"/>
      <c r="AT575" s="60"/>
      <c r="AU575" s="60"/>
    </row>
    <row r="576">
      <c r="A576" s="4"/>
      <c r="B576" s="4"/>
      <c r="C576" s="4"/>
      <c r="D576" s="4"/>
      <c r="E576" s="4"/>
      <c r="F576" s="4"/>
      <c r="G576" s="4"/>
      <c r="H576" s="4"/>
      <c r="I576" s="4"/>
      <c r="J576" s="4"/>
      <c r="K576" s="4"/>
      <c r="L576" s="4"/>
      <c r="M576" s="4"/>
      <c r="N576" s="4"/>
      <c r="O576" s="4"/>
      <c r="P576" s="4"/>
      <c r="Q576" s="4"/>
      <c r="R576" s="4"/>
      <c r="S576" s="4"/>
      <c r="T576" s="4"/>
      <c r="U576" s="4"/>
      <c r="V576" s="4"/>
      <c r="W576" s="4"/>
      <c r="X576" s="116"/>
      <c r="Y576" s="116"/>
      <c r="Z576" s="116"/>
      <c r="AA576" s="116"/>
      <c r="AB576" s="116"/>
      <c r="AC576" s="116"/>
      <c r="AD576" s="116"/>
      <c r="AE576" s="116"/>
      <c r="AF576" s="116"/>
      <c r="AG576" s="116"/>
      <c r="AH576" s="116"/>
      <c r="AI576" s="117"/>
      <c r="AJ576" s="117"/>
      <c r="AK576" s="117"/>
      <c r="AL576" s="118"/>
      <c r="AM576" s="119"/>
      <c r="AN576" s="119"/>
      <c r="AO576" s="119"/>
      <c r="AP576" s="119"/>
      <c r="AQ576" s="4"/>
      <c r="AR576" s="4"/>
      <c r="AS576" s="60"/>
      <c r="AT576" s="60"/>
      <c r="AU576" s="60"/>
    </row>
    <row r="577">
      <c r="A577" s="4"/>
      <c r="B577" s="4"/>
      <c r="C577" s="4"/>
      <c r="D577" s="4"/>
      <c r="E577" s="4"/>
      <c r="F577" s="4"/>
      <c r="G577" s="4"/>
      <c r="H577" s="4"/>
      <c r="I577" s="4"/>
      <c r="J577" s="4"/>
      <c r="K577" s="4"/>
      <c r="L577" s="4"/>
      <c r="M577" s="4"/>
      <c r="N577" s="4"/>
      <c r="O577" s="4"/>
      <c r="P577" s="4"/>
      <c r="Q577" s="4"/>
      <c r="R577" s="4"/>
      <c r="S577" s="4"/>
      <c r="T577" s="4"/>
      <c r="U577" s="4"/>
      <c r="V577" s="4"/>
      <c r="W577" s="4"/>
      <c r="X577" s="116"/>
      <c r="Y577" s="116"/>
      <c r="Z577" s="116"/>
      <c r="AA577" s="116"/>
      <c r="AB577" s="116"/>
      <c r="AC577" s="116"/>
      <c r="AD577" s="116"/>
      <c r="AE577" s="116"/>
      <c r="AF577" s="116"/>
      <c r="AG577" s="116"/>
      <c r="AH577" s="116"/>
      <c r="AI577" s="117"/>
      <c r="AJ577" s="117"/>
      <c r="AK577" s="117"/>
      <c r="AL577" s="118"/>
      <c r="AM577" s="119"/>
      <c r="AN577" s="119"/>
      <c r="AO577" s="119"/>
      <c r="AP577" s="119"/>
      <c r="AQ577" s="4"/>
      <c r="AR577" s="4"/>
      <c r="AS577" s="60"/>
      <c r="AT577" s="60"/>
      <c r="AU577" s="60"/>
    </row>
    <row r="578">
      <c r="A578" s="4"/>
      <c r="B578" s="4"/>
      <c r="C578" s="4"/>
      <c r="D578" s="4"/>
      <c r="E578" s="4"/>
      <c r="F578" s="4"/>
      <c r="G578" s="4"/>
      <c r="H578" s="4"/>
      <c r="I578" s="4"/>
      <c r="J578" s="4"/>
      <c r="K578" s="4"/>
      <c r="L578" s="4"/>
      <c r="M578" s="4"/>
      <c r="N578" s="4"/>
      <c r="O578" s="4"/>
      <c r="P578" s="4"/>
      <c r="Q578" s="4"/>
      <c r="R578" s="4"/>
      <c r="S578" s="4"/>
      <c r="T578" s="4"/>
      <c r="U578" s="4"/>
      <c r="V578" s="4"/>
      <c r="W578" s="4"/>
      <c r="X578" s="116"/>
      <c r="Y578" s="116"/>
      <c r="Z578" s="116"/>
      <c r="AA578" s="116"/>
      <c r="AB578" s="116"/>
      <c r="AC578" s="116"/>
      <c r="AD578" s="116"/>
      <c r="AE578" s="116"/>
      <c r="AF578" s="116"/>
      <c r="AG578" s="116"/>
      <c r="AH578" s="116"/>
      <c r="AI578" s="117"/>
      <c r="AJ578" s="117"/>
      <c r="AK578" s="117"/>
      <c r="AL578" s="118"/>
      <c r="AM578" s="119"/>
      <c r="AN578" s="119"/>
      <c r="AO578" s="119"/>
      <c r="AP578" s="119"/>
      <c r="AQ578" s="4"/>
      <c r="AR578" s="4"/>
      <c r="AS578" s="60"/>
      <c r="AT578" s="60"/>
      <c r="AU578" s="60"/>
    </row>
    <row r="579">
      <c r="A579" s="4"/>
      <c r="B579" s="4"/>
      <c r="C579" s="4"/>
      <c r="D579" s="4"/>
      <c r="E579" s="4"/>
      <c r="F579" s="4"/>
      <c r="G579" s="4"/>
      <c r="H579" s="4"/>
      <c r="I579" s="4"/>
      <c r="J579" s="4"/>
      <c r="K579" s="4"/>
      <c r="L579" s="4"/>
      <c r="M579" s="4"/>
      <c r="N579" s="4"/>
      <c r="O579" s="4"/>
      <c r="P579" s="4"/>
      <c r="Q579" s="4"/>
      <c r="R579" s="4"/>
      <c r="S579" s="4"/>
      <c r="T579" s="4"/>
      <c r="U579" s="4"/>
      <c r="V579" s="4"/>
      <c r="W579" s="4"/>
      <c r="X579" s="116"/>
      <c r="Y579" s="116"/>
      <c r="Z579" s="116"/>
      <c r="AA579" s="116"/>
      <c r="AB579" s="116"/>
      <c r="AC579" s="116"/>
      <c r="AD579" s="116"/>
      <c r="AE579" s="116"/>
      <c r="AF579" s="116"/>
      <c r="AG579" s="116"/>
      <c r="AH579" s="116"/>
      <c r="AI579" s="117"/>
      <c r="AJ579" s="117"/>
      <c r="AK579" s="117"/>
      <c r="AL579" s="118"/>
      <c r="AM579" s="119"/>
      <c r="AN579" s="119"/>
      <c r="AO579" s="119"/>
      <c r="AP579" s="119"/>
      <c r="AQ579" s="4"/>
      <c r="AR579" s="4"/>
      <c r="AS579" s="60"/>
      <c r="AT579" s="60"/>
      <c r="AU579" s="60"/>
    </row>
    <row r="580">
      <c r="A580" s="4"/>
      <c r="B580" s="4"/>
      <c r="C580" s="4"/>
      <c r="D580" s="4"/>
      <c r="E580" s="4"/>
      <c r="F580" s="4"/>
      <c r="G580" s="4"/>
      <c r="H580" s="4"/>
      <c r="I580" s="4"/>
      <c r="J580" s="4"/>
      <c r="K580" s="4"/>
      <c r="L580" s="4"/>
      <c r="M580" s="4"/>
      <c r="N580" s="4"/>
      <c r="O580" s="4"/>
      <c r="P580" s="4"/>
      <c r="Q580" s="4"/>
      <c r="R580" s="4"/>
      <c r="S580" s="4"/>
      <c r="T580" s="4"/>
      <c r="U580" s="4"/>
      <c r="V580" s="4"/>
      <c r="W580" s="4"/>
      <c r="X580" s="116"/>
      <c r="Y580" s="116"/>
      <c r="Z580" s="116"/>
      <c r="AA580" s="116"/>
      <c r="AB580" s="116"/>
      <c r="AC580" s="116"/>
      <c r="AD580" s="116"/>
      <c r="AE580" s="116"/>
      <c r="AF580" s="116"/>
      <c r="AG580" s="116"/>
      <c r="AH580" s="116"/>
      <c r="AI580" s="117"/>
      <c r="AJ580" s="117"/>
      <c r="AK580" s="117"/>
      <c r="AL580" s="118"/>
      <c r="AM580" s="119"/>
      <c r="AN580" s="119"/>
      <c r="AO580" s="119"/>
      <c r="AP580" s="119"/>
      <c r="AQ580" s="4"/>
      <c r="AR580" s="4"/>
      <c r="AS580" s="60"/>
      <c r="AT580" s="60"/>
      <c r="AU580" s="60"/>
    </row>
    <row r="581">
      <c r="A581" s="4"/>
      <c r="B581" s="4"/>
      <c r="C581" s="4"/>
      <c r="D581" s="4"/>
      <c r="E581" s="4"/>
      <c r="F581" s="4"/>
      <c r="G581" s="4"/>
      <c r="H581" s="4"/>
      <c r="I581" s="4"/>
      <c r="J581" s="4"/>
      <c r="K581" s="4"/>
      <c r="L581" s="4"/>
      <c r="M581" s="4"/>
      <c r="N581" s="4"/>
      <c r="O581" s="4"/>
      <c r="P581" s="4"/>
      <c r="Q581" s="4"/>
      <c r="R581" s="4"/>
      <c r="S581" s="4"/>
      <c r="T581" s="4"/>
      <c r="U581" s="4"/>
      <c r="V581" s="4"/>
      <c r="W581" s="4"/>
      <c r="X581" s="116"/>
      <c r="Y581" s="116"/>
      <c r="Z581" s="116"/>
      <c r="AA581" s="116"/>
      <c r="AB581" s="116"/>
      <c r="AC581" s="116"/>
      <c r="AD581" s="116"/>
      <c r="AE581" s="116"/>
      <c r="AF581" s="116"/>
      <c r="AG581" s="116"/>
      <c r="AH581" s="116"/>
      <c r="AI581" s="117"/>
      <c r="AJ581" s="117"/>
      <c r="AK581" s="117"/>
      <c r="AL581" s="118"/>
      <c r="AM581" s="119"/>
      <c r="AN581" s="119"/>
      <c r="AO581" s="119"/>
      <c r="AP581" s="119"/>
      <c r="AQ581" s="4"/>
      <c r="AR581" s="4"/>
      <c r="AS581" s="60"/>
      <c r="AT581" s="60"/>
      <c r="AU581" s="60"/>
    </row>
    <row r="582">
      <c r="A582" s="4"/>
      <c r="B582" s="4"/>
      <c r="C582" s="4"/>
      <c r="D582" s="4"/>
      <c r="E582" s="4"/>
      <c r="F582" s="4"/>
      <c r="G582" s="4"/>
      <c r="H582" s="4"/>
      <c r="I582" s="4"/>
      <c r="J582" s="4"/>
      <c r="K582" s="4"/>
      <c r="L582" s="4"/>
      <c r="M582" s="4"/>
      <c r="N582" s="4"/>
      <c r="O582" s="4"/>
      <c r="P582" s="4"/>
      <c r="Q582" s="4"/>
      <c r="R582" s="4"/>
      <c r="S582" s="4"/>
      <c r="T582" s="4"/>
      <c r="U582" s="4"/>
      <c r="V582" s="4"/>
      <c r="W582" s="4"/>
      <c r="X582" s="116"/>
      <c r="Y582" s="116"/>
      <c r="Z582" s="116"/>
      <c r="AA582" s="116"/>
      <c r="AB582" s="116"/>
      <c r="AC582" s="116"/>
      <c r="AD582" s="116"/>
      <c r="AE582" s="116"/>
      <c r="AF582" s="116"/>
      <c r="AG582" s="116"/>
      <c r="AH582" s="116"/>
      <c r="AI582" s="117"/>
      <c r="AJ582" s="117"/>
      <c r="AK582" s="117"/>
      <c r="AL582" s="118"/>
      <c r="AM582" s="119"/>
      <c r="AN582" s="119"/>
      <c r="AO582" s="119"/>
      <c r="AP582" s="119"/>
      <c r="AQ582" s="4"/>
      <c r="AR582" s="4"/>
      <c r="AS582" s="60"/>
      <c r="AT582" s="60"/>
      <c r="AU582" s="60"/>
    </row>
    <row r="583">
      <c r="A583" s="4"/>
      <c r="B583" s="4"/>
      <c r="C583" s="4"/>
      <c r="D583" s="4"/>
      <c r="E583" s="4"/>
      <c r="F583" s="4"/>
      <c r="G583" s="4"/>
      <c r="H583" s="4"/>
      <c r="I583" s="4"/>
      <c r="J583" s="4"/>
      <c r="K583" s="4"/>
      <c r="L583" s="4"/>
      <c r="M583" s="4"/>
      <c r="N583" s="4"/>
      <c r="O583" s="4"/>
      <c r="P583" s="4"/>
      <c r="Q583" s="4"/>
      <c r="R583" s="4"/>
      <c r="S583" s="4"/>
      <c r="T583" s="4"/>
      <c r="U583" s="4"/>
      <c r="V583" s="4"/>
      <c r="W583" s="4"/>
      <c r="X583" s="116"/>
      <c r="Y583" s="116"/>
      <c r="Z583" s="116"/>
      <c r="AA583" s="116"/>
      <c r="AB583" s="116"/>
      <c r="AC583" s="116"/>
      <c r="AD583" s="116"/>
      <c r="AE583" s="116"/>
      <c r="AF583" s="116"/>
      <c r="AG583" s="116"/>
      <c r="AH583" s="116"/>
      <c r="AI583" s="117"/>
      <c r="AJ583" s="117"/>
      <c r="AK583" s="117"/>
      <c r="AL583" s="118"/>
      <c r="AM583" s="119"/>
      <c r="AN583" s="119"/>
      <c r="AO583" s="119"/>
      <c r="AP583" s="119"/>
      <c r="AQ583" s="4"/>
      <c r="AR583" s="4"/>
      <c r="AS583" s="60"/>
      <c r="AT583" s="60"/>
      <c r="AU583" s="60"/>
    </row>
    <row r="584">
      <c r="A584" s="4"/>
      <c r="B584" s="4"/>
      <c r="C584" s="4"/>
      <c r="D584" s="4"/>
      <c r="E584" s="4"/>
      <c r="F584" s="4"/>
      <c r="G584" s="4"/>
      <c r="H584" s="4"/>
      <c r="I584" s="4"/>
      <c r="J584" s="4"/>
      <c r="K584" s="4"/>
      <c r="L584" s="4"/>
      <c r="M584" s="4"/>
      <c r="N584" s="4"/>
      <c r="O584" s="4"/>
      <c r="P584" s="4"/>
      <c r="Q584" s="4"/>
      <c r="R584" s="4"/>
      <c r="S584" s="4"/>
      <c r="T584" s="4"/>
      <c r="U584" s="4"/>
      <c r="V584" s="4"/>
      <c r="W584" s="4"/>
      <c r="X584" s="116"/>
      <c r="Y584" s="116"/>
      <c r="Z584" s="116"/>
      <c r="AA584" s="116"/>
      <c r="AB584" s="116"/>
      <c r="AC584" s="116"/>
      <c r="AD584" s="116"/>
      <c r="AE584" s="116"/>
      <c r="AF584" s="116"/>
      <c r="AG584" s="116"/>
      <c r="AH584" s="116"/>
      <c r="AI584" s="117"/>
      <c r="AJ584" s="117"/>
      <c r="AK584" s="117"/>
      <c r="AL584" s="118"/>
      <c r="AM584" s="119"/>
      <c r="AN584" s="119"/>
      <c r="AO584" s="119"/>
      <c r="AP584" s="119"/>
      <c r="AQ584" s="4"/>
      <c r="AR584" s="4"/>
      <c r="AS584" s="60"/>
      <c r="AT584" s="60"/>
      <c r="AU584" s="60"/>
    </row>
    <row r="585">
      <c r="A585" s="4"/>
      <c r="B585" s="4"/>
      <c r="C585" s="4"/>
      <c r="D585" s="4"/>
      <c r="E585" s="4"/>
      <c r="F585" s="4"/>
      <c r="G585" s="4"/>
      <c r="H585" s="4"/>
      <c r="I585" s="4"/>
      <c r="J585" s="4"/>
      <c r="K585" s="4"/>
      <c r="L585" s="4"/>
      <c r="M585" s="4"/>
      <c r="N585" s="4"/>
      <c r="O585" s="4"/>
      <c r="P585" s="4"/>
      <c r="Q585" s="4"/>
      <c r="R585" s="4"/>
      <c r="S585" s="4"/>
      <c r="T585" s="4"/>
      <c r="U585" s="4"/>
      <c r="V585" s="4"/>
      <c r="W585" s="4"/>
      <c r="X585" s="116"/>
      <c r="Y585" s="116"/>
      <c r="Z585" s="116"/>
      <c r="AA585" s="116"/>
      <c r="AB585" s="116"/>
      <c r="AC585" s="116"/>
      <c r="AD585" s="116"/>
      <c r="AE585" s="116"/>
      <c r="AF585" s="116"/>
      <c r="AG585" s="116"/>
      <c r="AH585" s="116"/>
      <c r="AI585" s="117"/>
      <c r="AJ585" s="117"/>
      <c r="AK585" s="117"/>
      <c r="AL585" s="118"/>
      <c r="AM585" s="119"/>
      <c r="AN585" s="119"/>
      <c r="AO585" s="119"/>
      <c r="AP585" s="119"/>
      <c r="AQ585" s="4"/>
      <c r="AR585" s="4"/>
      <c r="AS585" s="60"/>
      <c r="AT585" s="60"/>
      <c r="AU585" s="60"/>
    </row>
    <row r="586">
      <c r="A586" s="4"/>
      <c r="B586" s="4"/>
      <c r="C586" s="4"/>
      <c r="D586" s="4"/>
      <c r="E586" s="4"/>
      <c r="F586" s="4"/>
      <c r="G586" s="4"/>
      <c r="H586" s="4"/>
      <c r="I586" s="4"/>
      <c r="J586" s="4"/>
      <c r="K586" s="4"/>
      <c r="L586" s="4"/>
      <c r="M586" s="4"/>
      <c r="N586" s="4"/>
      <c r="O586" s="4"/>
      <c r="P586" s="4"/>
      <c r="Q586" s="4"/>
      <c r="R586" s="4"/>
      <c r="S586" s="4"/>
      <c r="T586" s="4"/>
      <c r="U586" s="4"/>
      <c r="V586" s="4"/>
      <c r="W586" s="4"/>
      <c r="X586" s="116"/>
      <c r="Y586" s="116"/>
      <c r="Z586" s="116"/>
      <c r="AA586" s="116"/>
      <c r="AB586" s="116"/>
      <c r="AC586" s="116"/>
      <c r="AD586" s="116"/>
      <c r="AE586" s="116"/>
      <c r="AF586" s="116"/>
      <c r="AG586" s="116"/>
      <c r="AH586" s="116"/>
      <c r="AI586" s="117"/>
      <c r="AJ586" s="117"/>
      <c r="AK586" s="117"/>
      <c r="AL586" s="118"/>
      <c r="AM586" s="119"/>
      <c r="AN586" s="119"/>
      <c r="AO586" s="119"/>
      <c r="AP586" s="119"/>
      <c r="AQ586" s="4"/>
      <c r="AR586" s="4"/>
      <c r="AS586" s="60"/>
      <c r="AT586" s="60"/>
      <c r="AU586" s="60"/>
    </row>
    <row r="587">
      <c r="A587" s="4"/>
      <c r="B587" s="4"/>
      <c r="C587" s="4"/>
      <c r="D587" s="4"/>
      <c r="E587" s="4"/>
      <c r="F587" s="4"/>
      <c r="G587" s="4"/>
      <c r="H587" s="4"/>
      <c r="I587" s="4"/>
      <c r="J587" s="4"/>
      <c r="K587" s="4"/>
      <c r="L587" s="4"/>
      <c r="M587" s="4"/>
      <c r="N587" s="4"/>
      <c r="O587" s="4"/>
      <c r="P587" s="4"/>
      <c r="Q587" s="4"/>
      <c r="R587" s="4"/>
      <c r="S587" s="4"/>
      <c r="T587" s="4"/>
      <c r="U587" s="4"/>
      <c r="V587" s="4"/>
      <c r="W587" s="4"/>
      <c r="X587" s="116"/>
      <c r="Y587" s="116"/>
      <c r="Z587" s="116"/>
      <c r="AA587" s="116"/>
      <c r="AB587" s="116"/>
      <c r="AC587" s="116"/>
      <c r="AD587" s="116"/>
      <c r="AE587" s="116"/>
      <c r="AF587" s="116"/>
      <c r="AG587" s="116"/>
      <c r="AH587" s="116"/>
      <c r="AI587" s="117"/>
      <c r="AJ587" s="117"/>
      <c r="AK587" s="117"/>
      <c r="AL587" s="118"/>
      <c r="AM587" s="119"/>
      <c r="AN587" s="119"/>
      <c r="AO587" s="119"/>
      <c r="AP587" s="119"/>
      <c r="AQ587" s="4"/>
      <c r="AR587" s="4"/>
      <c r="AS587" s="60"/>
      <c r="AT587" s="60"/>
      <c r="AU587" s="60"/>
    </row>
    <row r="588">
      <c r="A588" s="4"/>
      <c r="B588" s="4"/>
      <c r="C588" s="4"/>
      <c r="D588" s="4"/>
      <c r="E588" s="4"/>
      <c r="F588" s="4"/>
      <c r="G588" s="4"/>
      <c r="H588" s="4"/>
      <c r="I588" s="4"/>
      <c r="J588" s="4"/>
      <c r="K588" s="4"/>
      <c r="L588" s="4"/>
      <c r="M588" s="4"/>
      <c r="N588" s="4"/>
      <c r="O588" s="4"/>
      <c r="P588" s="4"/>
      <c r="Q588" s="4"/>
      <c r="R588" s="4"/>
      <c r="S588" s="4"/>
      <c r="T588" s="4"/>
      <c r="U588" s="4"/>
      <c r="V588" s="4"/>
      <c r="W588" s="4"/>
      <c r="X588" s="116"/>
      <c r="Y588" s="116"/>
      <c r="Z588" s="116"/>
      <c r="AA588" s="116"/>
      <c r="AB588" s="116"/>
      <c r="AC588" s="116"/>
      <c r="AD588" s="116"/>
      <c r="AE588" s="116"/>
      <c r="AF588" s="116"/>
      <c r="AG588" s="116"/>
      <c r="AH588" s="116"/>
      <c r="AI588" s="117"/>
      <c r="AJ588" s="117"/>
      <c r="AK588" s="117"/>
      <c r="AL588" s="118"/>
      <c r="AM588" s="119"/>
      <c r="AN588" s="119"/>
      <c r="AO588" s="119"/>
      <c r="AP588" s="119"/>
      <c r="AQ588" s="4"/>
      <c r="AR588" s="4"/>
      <c r="AS588" s="60"/>
      <c r="AT588" s="60"/>
      <c r="AU588" s="60"/>
    </row>
    <row r="589">
      <c r="A589" s="4"/>
      <c r="B589" s="4"/>
      <c r="C589" s="4"/>
      <c r="D589" s="4"/>
      <c r="E589" s="4"/>
      <c r="F589" s="4"/>
      <c r="G589" s="4"/>
      <c r="H589" s="4"/>
      <c r="I589" s="4"/>
      <c r="J589" s="4"/>
      <c r="K589" s="4"/>
      <c r="L589" s="4"/>
      <c r="M589" s="4"/>
      <c r="N589" s="4"/>
      <c r="O589" s="4"/>
      <c r="P589" s="4"/>
      <c r="Q589" s="4"/>
      <c r="R589" s="4"/>
      <c r="S589" s="4"/>
      <c r="T589" s="4"/>
      <c r="U589" s="4"/>
      <c r="V589" s="4"/>
      <c r="W589" s="4"/>
      <c r="X589" s="116"/>
      <c r="Y589" s="116"/>
      <c r="Z589" s="116"/>
      <c r="AA589" s="116"/>
      <c r="AB589" s="116"/>
      <c r="AC589" s="116"/>
      <c r="AD589" s="116"/>
      <c r="AE589" s="116"/>
      <c r="AF589" s="116"/>
      <c r="AG589" s="116"/>
      <c r="AH589" s="116"/>
      <c r="AI589" s="117"/>
      <c r="AJ589" s="117"/>
      <c r="AK589" s="117"/>
      <c r="AL589" s="118"/>
      <c r="AM589" s="119"/>
      <c r="AN589" s="119"/>
      <c r="AO589" s="119"/>
      <c r="AP589" s="119"/>
      <c r="AQ589" s="4"/>
      <c r="AR589" s="4"/>
      <c r="AS589" s="60"/>
      <c r="AT589" s="60"/>
      <c r="AU589" s="60"/>
    </row>
    <row r="590">
      <c r="A590" s="4"/>
      <c r="B590" s="4"/>
      <c r="C590" s="4"/>
      <c r="D590" s="4"/>
      <c r="E590" s="4"/>
      <c r="F590" s="4"/>
      <c r="G590" s="4"/>
      <c r="H590" s="4"/>
      <c r="I590" s="4"/>
      <c r="J590" s="4"/>
      <c r="K590" s="4"/>
      <c r="L590" s="4"/>
      <c r="M590" s="4"/>
      <c r="N590" s="4"/>
      <c r="O590" s="4"/>
      <c r="P590" s="4"/>
      <c r="Q590" s="4"/>
      <c r="R590" s="4"/>
      <c r="S590" s="4"/>
      <c r="T590" s="4"/>
      <c r="U590" s="4"/>
      <c r="V590" s="4"/>
      <c r="W590" s="4"/>
      <c r="X590" s="116"/>
      <c r="Y590" s="116"/>
      <c r="Z590" s="116"/>
      <c r="AA590" s="116"/>
      <c r="AB590" s="116"/>
      <c r="AC590" s="116"/>
      <c r="AD590" s="116"/>
      <c r="AE590" s="116"/>
      <c r="AF590" s="116"/>
      <c r="AG590" s="116"/>
      <c r="AH590" s="116"/>
      <c r="AI590" s="117"/>
      <c r="AJ590" s="117"/>
      <c r="AK590" s="117"/>
      <c r="AL590" s="118"/>
      <c r="AM590" s="119"/>
      <c r="AN590" s="119"/>
      <c r="AO590" s="119"/>
      <c r="AP590" s="119"/>
      <c r="AQ590" s="4"/>
      <c r="AR590" s="4"/>
      <c r="AS590" s="60"/>
      <c r="AT590" s="60"/>
      <c r="AU590" s="60"/>
    </row>
    <row r="591">
      <c r="A591" s="4"/>
      <c r="B591" s="4"/>
      <c r="C591" s="4"/>
      <c r="D591" s="4"/>
      <c r="E591" s="4"/>
      <c r="F591" s="4"/>
      <c r="G591" s="4"/>
      <c r="H591" s="4"/>
      <c r="I591" s="4"/>
      <c r="J591" s="4"/>
      <c r="K591" s="4"/>
      <c r="L591" s="4"/>
      <c r="M591" s="4"/>
      <c r="N591" s="4"/>
      <c r="O591" s="4"/>
      <c r="P591" s="4"/>
      <c r="Q591" s="4"/>
      <c r="R591" s="4"/>
      <c r="S591" s="4"/>
      <c r="T591" s="4"/>
      <c r="U591" s="4"/>
      <c r="V591" s="4"/>
      <c r="W591" s="4"/>
      <c r="X591" s="116"/>
      <c r="Y591" s="116"/>
      <c r="Z591" s="116"/>
      <c r="AA591" s="116"/>
      <c r="AB591" s="116"/>
      <c r="AC591" s="116"/>
      <c r="AD591" s="116"/>
      <c r="AE591" s="116"/>
      <c r="AF591" s="116"/>
      <c r="AG591" s="116"/>
      <c r="AH591" s="116"/>
      <c r="AI591" s="117"/>
      <c r="AJ591" s="117"/>
      <c r="AK591" s="117"/>
      <c r="AL591" s="118"/>
      <c r="AM591" s="119"/>
      <c r="AN591" s="119"/>
      <c r="AO591" s="119"/>
      <c r="AP591" s="119"/>
      <c r="AQ591" s="4"/>
      <c r="AR591" s="4"/>
      <c r="AS591" s="60"/>
      <c r="AT591" s="60"/>
      <c r="AU591" s="60"/>
    </row>
    <row r="592">
      <c r="A592" s="4"/>
      <c r="B592" s="4"/>
      <c r="C592" s="4"/>
      <c r="D592" s="4"/>
      <c r="E592" s="4"/>
      <c r="F592" s="4"/>
      <c r="G592" s="4"/>
      <c r="H592" s="4"/>
      <c r="I592" s="4"/>
      <c r="J592" s="4"/>
      <c r="K592" s="4"/>
      <c r="L592" s="4"/>
      <c r="M592" s="4"/>
      <c r="N592" s="4"/>
      <c r="O592" s="4"/>
      <c r="P592" s="4"/>
      <c r="Q592" s="4"/>
      <c r="R592" s="4"/>
      <c r="S592" s="4"/>
      <c r="T592" s="4"/>
      <c r="U592" s="4"/>
      <c r="V592" s="4"/>
      <c r="W592" s="4"/>
      <c r="X592" s="116"/>
      <c r="Y592" s="116"/>
      <c r="Z592" s="116"/>
      <c r="AA592" s="116"/>
      <c r="AB592" s="116"/>
      <c r="AC592" s="116"/>
      <c r="AD592" s="116"/>
      <c r="AE592" s="116"/>
      <c r="AF592" s="116"/>
      <c r="AG592" s="116"/>
      <c r="AH592" s="116"/>
      <c r="AI592" s="117"/>
      <c r="AJ592" s="117"/>
      <c r="AK592" s="117"/>
      <c r="AL592" s="118"/>
      <c r="AM592" s="119"/>
      <c r="AN592" s="119"/>
      <c r="AO592" s="119"/>
      <c r="AP592" s="119"/>
      <c r="AQ592" s="4"/>
      <c r="AR592" s="4"/>
      <c r="AS592" s="60"/>
      <c r="AT592" s="60"/>
      <c r="AU592" s="60"/>
    </row>
    <row r="593">
      <c r="A593" s="4"/>
      <c r="B593" s="4"/>
      <c r="C593" s="4"/>
      <c r="D593" s="4"/>
      <c r="E593" s="4"/>
      <c r="F593" s="4"/>
      <c r="G593" s="4"/>
      <c r="H593" s="4"/>
      <c r="I593" s="4"/>
      <c r="J593" s="4"/>
      <c r="K593" s="4"/>
      <c r="L593" s="4"/>
      <c r="M593" s="4"/>
      <c r="N593" s="4"/>
      <c r="O593" s="4"/>
      <c r="P593" s="4"/>
      <c r="Q593" s="4"/>
      <c r="R593" s="4"/>
      <c r="S593" s="4"/>
      <c r="T593" s="4"/>
      <c r="U593" s="4"/>
      <c r="V593" s="4"/>
      <c r="W593" s="4"/>
      <c r="X593" s="116"/>
      <c r="Y593" s="116"/>
      <c r="Z593" s="116"/>
      <c r="AA593" s="116"/>
      <c r="AB593" s="116"/>
      <c r="AC593" s="116"/>
      <c r="AD593" s="116"/>
      <c r="AE593" s="116"/>
      <c r="AF593" s="116"/>
      <c r="AG593" s="116"/>
      <c r="AH593" s="116"/>
      <c r="AI593" s="117"/>
      <c r="AJ593" s="117"/>
      <c r="AK593" s="117"/>
      <c r="AL593" s="118"/>
      <c r="AM593" s="119"/>
      <c r="AN593" s="119"/>
      <c r="AO593" s="119"/>
      <c r="AP593" s="119"/>
      <c r="AQ593" s="4"/>
      <c r="AR593" s="4"/>
      <c r="AS593" s="60"/>
      <c r="AT593" s="60"/>
      <c r="AU593" s="60"/>
    </row>
    <row r="594">
      <c r="A594" s="4"/>
      <c r="B594" s="4"/>
      <c r="C594" s="4"/>
      <c r="D594" s="4"/>
      <c r="E594" s="4"/>
      <c r="F594" s="4"/>
      <c r="G594" s="4"/>
      <c r="H594" s="4"/>
      <c r="I594" s="4"/>
      <c r="J594" s="4"/>
      <c r="K594" s="4"/>
      <c r="L594" s="4"/>
      <c r="M594" s="4"/>
      <c r="N594" s="4"/>
      <c r="O594" s="4"/>
      <c r="P594" s="4"/>
      <c r="Q594" s="4"/>
      <c r="R594" s="4"/>
      <c r="S594" s="4"/>
      <c r="T594" s="4"/>
      <c r="U594" s="4"/>
      <c r="V594" s="4"/>
      <c r="W594" s="4"/>
      <c r="X594" s="116"/>
      <c r="Y594" s="116"/>
      <c r="Z594" s="116"/>
      <c r="AA594" s="116"/>
      <c r="AB594" s="116"/>
      <c r="AC594" s="116"/>
      <c r="AD594" s="116"/>
      <c r="AE594" s="116"/>
      <c r="AF594" s="116"/>
      <c r="AG594" s="116"/>
      <c r="AH594" s="116"/>
      <c r="AI594" s="117"/>
      <c r="AJ594" s="117"/>
      <c r="AK594" s="117"/>
      <c r="AL594" s="118"/>
      <c r="AM594" s="119"/>
      <c r="AN594" s="119"/>
      <c r="AO594" s="119"/>
      <c r="AP594" s="119"/>
      <c r="AQ594" s="4"/>
      <c r="AR594" s="4"/>
      <c r="AS594" s="60"/>
      <c r="AT594" s="60"/>
      <c r="AU594" s="60"/>
    </row>
    <row r="595">
      <c r="A595" s="4"/>
      <c r="B595" s="4"/>
      <c r="C595" s="4"/>
      <c r="D595" s="4"/>
      <c r="E595" s="4"/>
      <c r="F595" s="4"/>
      <c r="G595" s="4"/>
      <c r="H595" s="4"/>
      <c r="I595" s="4"/>
      <c r="J595" s="4"/>
      <c r="K595" s="4"/>
      <c r="L595" s="4"/>
      <c r="M595" s="4"/>
      <c r="N595" s="4"/>
      <c r="O595" s="4"/>
      <c r="P595" s="4"/>
      <c r="Q595" s="4"/>
      <c r="R595" s="4"/>
      <c r="S595" s="4"/>
      <c r="T595" s="4"/>
      <c r="U595" s="4"/>
      <c r="V595" s="4"/>
      <c r="W595" s="4"/>
      <c r="X595" s="116"/>
      <c r="Y595" s="116"/>
      <c r="Z595" s="116"/>
      <c r="AA595" s="116"/>
      <c r="AB595" s="116"/>
      <c r="AC595" s="116"/>
      <c r="AD595" s="116"/>
      <c r="AE595" s="116"/>
      <c r="AF595" s="116"/>
      <c r="AG595" s="116"/>
      <c r="AH595" s="116"/>
      <c r="AI595" s="117"/>
      <c r="AJ595" s="117"/>
      <c r="AK595" s="117"/>
      <c r="AL595" s="118"/>
      <c r="AM595" s="119"/>
      <c r="AN595" s="119"/>
      <c r="AO595" s="119"/>
      <c r="AP595" s="119"/>
      <c r="AQ595" s="4"/>
      <c r="AR595" s="4"/>
      <c r="AS595" s="60"/>
      <c r="AT595" s="60"/>
      <c r="AU595" s="60"/>
    </row>
    <row r="596">
      <c r="A596" s="4"/>
      <c r="B596" s="4"/>
      <c r="C596" s="4"/>
      <c r="D596" s="4"/>
      <c r="E596" s="4"/>
      <c r="F596" s="4"/>
      <c r="G596" s="4"/>
      <c r="H596" s="4"/>
      <c r="I596" s="4"/>
      <c r="J596" s="4"/>
      <c r="K596" s="4"/>
      <c r="L596" s="4"/>
      <c r="M596" s="4"/>
      <c r="N596" s="4"/>
      <c r="O596" s="4"/>
      <c r="P596" s="4"/>
      <c r="Q596" s="4"/>
      <c r="R596" s="4"/>
      <c r="S596" s="4"/>
      <c r="T596" s="4"/>
      <c r="U596" s="4"/>
      <c r="V596" s="4"/>
      <c r="W596" s="4"/>
      <c r="X596" s="116"/>
      <c r="Y596" s="116"/>
      <c r="Z596" s="116"/>
      <c r="AA596" s="116"/>
      <c r="AB596" s="116"/>
      <c r="AC596" s="116"/>
      <c r="AD596" s="116"/>
      <c r="AE596" s="116"/>
      <c r="AF596" s="116"/>
      <c r="AG596" s="116"/>
      <c r="AH596" s="116"/>
      <c r="AI596" s="117"/>
      <c r="AJ596" s="117"/>
      <c r="AK596" s="117"/>
      <c r="AL596" s="118"/>
      <c r="AM596" s="119"/>
      <c r="AN596" s="119"/>
      <c r="AO596" s="119"/>
      <c r="AP596" s="119"/>
      <c r="AQ596" s="4"/>
      <c r="AR596" s="4"/>
      <c r="AS596" s="60"/>
      <c r="AT596" s="60"/>
      <c r="AU596" s="60"/>
    </row>
    <row r="597">
      <c r="A597" s="4"/>
      <c r="B597" s="4"/>
      <c r="C597" s="4"/>
      <c r="D597" s="4"/>
      <c r="E597" s="4"/>
      <c r="F597" s="4"/>
      <c r="G597" s="4"/>
      <c r="H597" s="4"/>
      <c r="I597" s="4"/>
      <c r="J597" s="4"/>
      <c r="K597" s="4"/>
      <c r="L597" s="4"/>
      <c r="M597" s="4"/>
      <c r="N597" s="4"/>
      <c r="O597" s="4"/>
      <c r="P597" s="4"/>
      <c r="Q597" s="4"/>
      <c r="R597" s="4"/>
      <c r="S597" s="4"/>
      <c r="T597" s="4"/>
      <c r="U597" s="4"/>
      <c r="V597" s="4"/>
      <c r="W597" s="4"/>
      <c r="X597" s="116"/>
      <c r="Y597" s="116"/>
      <c r="Z597" s="116"/>
      <c r="AA597" s="116"/>
      <c r="AB597" s="116"/>
      <c r="AC597" s="116"/>
      <c r="AD597" s="116"/>
      <c r="AE597" s="116"/>
      <c r="AF597" s="116"/>
      <c r="AG597" s="116"/>
      <c r="AH597" s="116"/>
      <c r="AI597" s="117"/>
      <c r="AJ597" s="117"/>
      <c r="AK597" s="117"/>
      <c r="AL597" s="118"/>
      <c r="AM597" s="119"/>
      <c r="AN597" s="119"/>
      <c r="AO597" s="119"/>
      <c r="AP597" s="119"/>
      <c r="AQ597" s="4"/>
      <c r="AR597" s="4"/>
      <c r="AS597" s="60"/>
      <c r="AT597" s="60"/>
      <c r="AU597" s="60"/>
    </row>
    <row r="598">
      <c r="A598" s="4"/>
      <c r="B598" s="4"/>
      <c r="C598" s="4"/>
      <c r="D598" s="4"/>
      <c r="E598" s="4"/>
      <c r="F598" s="4"/>
      <c r="G598" s="4"/>
      <c r="H598" s="4"/>
      <c r="I598" s="4"/>
      <c r="J598" s="4"/>
      <c r="K598" s="4"/>
      <c r="L598" s="4"/>
      <c r="M598" s="4"/>
      <c r="N598" s="4"/>
      <c r="O598" s="4"/>
      <c r="P598" s="4"/>
      <c r="Q598" s="4"/>
      <c r="R598" s="4"/>
      <c r="S598" s="4"/>
      <c r="T598" s="4"/>
      <c r="U598" s="4"/>
      <c r="V598" s="4"/>
      <c r="W598" s="4"/>
      <c r="X598" s="116"/>
      <c r="Y598" s="116"/>
      <c r="Z598" s="116"/>
      <c r="AA598" s="116"/>
      <c r="AB598" s="116"/>
      <c r="AC598" s="116"/>
      <c r="AD598" s="116"/>
      <c r="AE598" s="116"/>
      <c r="AF598" s="116"/>
      <c r="AG598" s="116"/>
      <c r="AH598" s="116"/>
      <c r="AI598" s="117"/>
      <c r="AJ598" s="117"/>
      <c r="AK598" s="117"/>
      <c r="AL598" s="118"/>
      <c r="AM598" s="119"/>
      <c r="AN598" s="119"/>
      <c r="AO598" s="119"/>
      <c r="AP598" s="119"/>
      <c r="AQ598" s="4"/>
      <c r="AR598" s="4"/>
      <c r="AS598" s="60"/>
      <c r="AT598" s="60"/>
      <c r="AU598" s="60"/>
    </row>
    <row r="599">
      <c r="A599" s="4"/>
      <c r="B599" s="4"/>
      <c r="C599" s="4"/>
      <c r="D599" s="4"/>
      <c r="E599" s="4"/>
      <c r="F599" s="4"/>
      <c r="G599" s="4"/>
      <c r="H599" s="4"/>
      <c r="I599" s="4"/>
      <c r="J599" s="4"/>
      <c r="K599" s="4"/>
      <c r="L599" s="4"/>
      <c r="M599" s="4"/>
      <c r="N599" s="4"/>
      <c r="O599" s="4"/>
      <c r="P599" s="4"/>
      <c r="Q599" s="4"/>
      <c r="R599" s="4"/>
      <c r="S599" s="4"/>
      <c r="T599" s="4"/>
      <c r="U599" s="4"/>
      <c r="V599" s="4"/>
      <c r="W599" s="4"/>
      <c r="X599" s="116"/>
      <c r="Y599" s="116"/>
      <c r="Z599" s="116"/>
      <c r="AA599" s="116"/>
      <c r="AB599" s="116"/>
      <c r="AC599" s="116"/>
      <c r="AD599" s="116"/>
      <c r="AE599" s="116"/>
      <c r="AF599" s="116"/>
      <c r="AG599" s="116"/>
      <c r="AH599" s="116"/>
      <c r="AI599" s="117"/>
      <c r="AJ599" s="117"/>
      <c r="AK599" s="117"/>
      <c r="AL599" s="118"/>
      <c r="AM599" s="119"/>
      <c r="AN599" s="119"/>
      <c r="AO599" s="119"/>
      <c r="AP599" s="119"/>
      <c r="AQ599" s="4"/>
      <c r="AR599" s="4"/>
      <c r="AS599" s="60"/>
      <c r="AT599" s="60"/>
      <c r="AU599" s="60"/>
    </row>
    <row r="600">
      <c r="A600" s="4"/>
      <c r="B600" s="4"/>
      <c r="C600" s="4"/>
      <c r="D600" s="4"/>
      <c r="E600" s="4"/>
      <c r="F600" s="4"/>
      <c r="G600" s="4"/>
      <c r="H600" s="4"/>
      <c r="I600" s="4"/>
      <c r="J600" s="4"/>
      <c r="K600" s="4"/>
      <c r="L600" s="4"/>
      <c r="M600" s="4"/>
      <c r="N600" s="4"/>
      <c r="O600" s="4"/>
      <c r="P600" s="4"/>
      <c r="Q600" s="4"/>
      <c r="R600" s="4"/>
      <c r="S600" s="4"/>
      <c r="T600" s="4"/>
      <c r="U600" s="4"/>
      <c r="V600" s="4"/>
      <c r="W600" s="4"/>
      <c r="X600" s="116"/>
      <c r="Y600" s="116"/>
      <c r="Z600" s="116"/>
      <c r="AA600" s="116"/>
      <c r="AB600" s="116"/>
      <c r="AC600" s="116"/>
      <c r="AD600" s="116"/>
      <c r="AE600" s="116"/>
      <c r="AF600" s="116"/>
      <c r="AG600" s="116"/>
      <c r="AH600" s="116"/>
      <c r="AI600" s="117"/>
      <c r="AJ600" s="117"/>
      <c r="AK600" s="117"/>
      <c r="AL600" s="118"/>
      <c r="AM600" s="119"/>
      <c r="AN600" s="119"/>
      <c r="AO600" s="119"/>
      <c r="AP600" s="119"/>
      <c r="AQ600" s="4"/>
      <c r="AR600" s="4"/>
      <c r="AS600" s="60"/>
      <c r="AT600" s="60"/>
      <c r="AU600" s="60"/>
    </row>
    <row r="601">
      <c r="A601" s="4"/>
      <c r="B601" s="4"/>
      <c r="C601" s="4"/>
      <c r="D601" s="4"/>
      <c r="E601" s="4"/>
      <c r="F601" s="4"/>
      <c r="G601" s="4"/>
      <c r="H601" s="4"/>
      <c r="I601" s="4"/>
      <c r="J601" s="4"/>
      <c r="K601" s="4"/>
      <c r="L601" s="4"/>
      <c r="M601" s="4"/>
      <c r="N601" s="4"/>
      <c r="O601" s="4"/>
      <c r="P601" s="4"/>
      <c r="Q601" s="4"/>
      <c r="R601" s="4"/>
      <c r="S601" s="4"/>
      <c r="T601" s="4"/>
      <c r="U601" s="4"/>
      <c r="V601" s="4"/>
      <c r="W601" s="4"/>
      <c r="X601" s="116"/>
      <c r="Y601" s="116"/>
      <c r="Z601" s="116"/>
      <c r="AA601" s="116"/>
      <c r="AB601" s="116"/>
      <c r="AC601" s="116"/>
      <c r="AD601" s="116"/>
      <c r="AE601" s="116"/>
      <c r="AF601" s="116"/>
      <c r="AG601" s="116"/>
      <c r="AH601" s="116"/>
      <c r="AI601" s="117"/>
      <c r="AJ601" s="117"/>
      <c r="AK601" s="117"/>
      <c r="AL601" s="118"/>
      <c r="AM601" s="119"/>
      <c r="AN601" s="119"/>
      <c r="AO601" s="119"/>
      <c r="AP601" s="119"/>
      <c r="AQ601" s="4"/>
      <c r="AR601" s="4"/>
      <c r="AS601" s="60"/>
      <c r="AT601" s="60"/>
      <c r="AU601" s="60"/>
    </row>
    <row r="602">
      <c r="A602" s="4"/>
      <c r="B602" s="4"/>
      <c r="C602" s="4"/>
      <c r="D602" s="4"/>
      <c r="E602" s="4"/>
      <c r="F602" s="4"/>
      <c r="G602" s="4"/>
      <c r="H602" s="4"/>
      <c r="I602" s="4"/>
      <c r="J602" s="4"/>
      <c r="K602" s="4"/>
      <c r="L602" s="4"/>
      <c r="M602" s="4"/>
      <c r="N602" s="4"/>
      <c r="O602" s="4"/>
      <c r="P602" s="4"/>
      <c r="Q602" s="4"/>
      <c r="R602" s="4"/>
      <c r="S602" s="4"/>
      <c r="T602" s="4"/>
      <c r="U602" s="4"/>
      <c r="V602" s="4"/>
      <c r="W602" s="4"/>
      <c r="X602" s="116"/>
      <c r="Y602" s="116"/>
      <c r="Z602" s="116"/>
      <c r="AA602" s="116"/>
      <c r="AB602" s="116"/>
      <c r="AC602" s="116"/>
      <c r="AD602" s="116"/>
      <c r="AE602" s="116"/>
      <c r="AF602" s="116"/>
      <c r="AG602" s="116"/>
      <c r="AH602" s="116"/>
      <c r="AI602" s="117"/>
      <c r="AJ602" s="117"/>
      <c r="AK602" s="117"/>
      <c r="AL602" s="118"/>
      <c r="AM602" s="119"/>
      <c r="AN602" s="119"/>
      <c r="AO602" s="119"/>
      <c r="AP602" s="119"/>
      <c r="AQ602" s="4"/>
      <c r="AR602" s="4"/>
      <c r="AS602" s="60"/>
      <c r="AT602" s="60"/>
      <c r="AU602" s="60"/>
    </row>
    <row r="603">
      <c r="A603" s="4"/>
      <c r="B603" s="4"/>
      <c r="C603" s="4"/>
      <c r="D603" s="4"/>
      <c r="E603" s="4"/>
      <c r="F603" s="4"/>
      <c r="G603" s="4"/>
      <c r="H603" s="4"/>
      <c r="I603" s="4"/>
      <c r="J603" s="4"/>
      <c r="K603" s="4"/>
      <c r="L603" s="4"/>
      <c r="M603" s="4"/>
      <c r="N603" s="4"/>
      <c r="O603" s="4"/>
      <c r="P603" s="4"/>
      <c r="Q603" s="4"/>
      <c r="R603" s="4"/>
      <c r="S603" s="4"/>
      <c r="T603" s="4"/>
      <c r="U603" s="4"/>
      <c r="V603" s="4"/>
      <c r="W603" s="4"/>
      <c r="X603" s="116"/>
      <c r="Y603" s="116"/>
      <c r="Z603" s="116"/>
      <c r="AA603" s="116"/>
      <c r="AB603" s="116"/>
      <c r="AC603" s="116"/>
      <c r="AD603" s="116"/>
      <c r="AE603" s="116"/>
      <c r="AF603" s="116"/>
      <c r="AG603" s="116"/>
      <c r="AH603" s="116"/>
      <c r="AI603" s="117"/>
      <c r="AJ603" s="117"/>
      <c r="AK603" s="117"/>
      <c r="AL603" s="118"/>
      <c r="AM603" s="119"/>
      <c r="AN603" s="119"/>
      <c r="AO603" s="119"/>
      <c r="AP603" s="119"/>
      <c r="AQ603" s="4"/>
      <c r="AR603" s="4"/>
      <c r="AS603" s="60"/>
      <c r="AT603" s="60"/>
      <c r="AU603" s="60"/>
    </row>
    <row r="604">
      <c r="A604" s="4"/>
      <c r="B604" s="4"/>
      <c r="C604" s="4"/>
      <c r="D604" s="4"/>
      <c r="E604" s="4"/>
      <c r="F604" s="4"/>
      <c r="G604" s="4"/>
      <c r="H604" s="4"/>
      <c r="I604" s="4"/>
      <c r="J604" s="4"/>
      <c r="K604" s="4"/>
      <c r="L604" s="4"/>
      <c r="M604" s="4"/>
      <c r="N604" s="4"/>
      <c r="O604" s="4"/>
      <c r="P604" s="4"/>
      <c r="Q604" s="4"/>
      <c r="R604" s="4"/>
      <c r="S604" s="4"/>
      <c r="T604" s="4"/>
      <c r="U604" s="4"/>
      <c r="V604" s="4"/>
      <c r="W604" s="4"/>
      <c r="X604" s="116"/>
      <c r="Y604" s="116"/>
      <c r="Z604" s="116"/>
      <c r="AA604" s="116"/>
      <c r="AB604" s="116"/>
      <c r="AC604" s="116"/>
      <c r="AD604" s="116"/>
      <c r="AE604" s="116"/>
      <c r="AF604" s="116"/>
      <c r="AG604" s="116"/>
      <c r="AH604" s="116"/>
      <c r="AI604" s="117"/>
      <c r="AJ604" s="117"/>
      <c r="AK604" s="117"/>
      <c r="AL604" s="118"/>
      <c r="AM604" s="119"/>
      <c r="AN604" s="119"/>
      <c r="AO604" s="119"/>
      <c r="AP604" s="119"/>
      <c r="AQ604" s="4"/>
      <c r="AR604" s="4"/>
      <c r="AS604" s="60"/>
      <c r="AT604" s="60"/>
      <c r="AU604" s="60"/>
    </row>
    <row r="605">
      <c r="A605" s="4"/>
      <c r="B605" s="4"/>
      <c r="C605" s="4"/>
      <c r="D605" s="4"/>
      <c r="E605" s="4"/>
      <c r="F605" s="4"/>
      <c r="G605" s="4"/>
      <c r="H605" s="4"/>
      <c r="I605" s="4"/>
      <c r="J605" s="4"/>
      <c r="K605" s="4"/>
      <c r="L605" s="4"/>
      <c r="M605" s="4"/>
      <c r="N605" s="4"/>
      <c r="O605" s="4"/>
      <c r="P605" s="4"/>
      <c r="Q605" s="4"/>
      <c r="R605" s="4"/>
      <c r="S605" s="4"/>
      <c r="T605" s="4"/>
      <c r="U605" s="4"/>
      <c r="V605" s="4"/>
      <c r="W605" s="4"/>
      <c r="X605" s="116"/>
      <c r="Y605" s="116"/>
      <c r="Z605" s="116"/>
      <c r="AA605" s="116"/>
      <c r="AB605" s="116"/>
      <c r="AC605" s="116"/>
      <c r="AD605" s="116"/>
      <c r="AE605" s="116"/>
      <c r="AF605" s="116"/>
      <c r="AG605" s="116"/>
      <c r="AH605" s="116"/>
      <c r="AI605" s="117"/>
      <c r="AJ605" s="117"/>
      <c r="AK605" s="117"/>
      <c r="AL605" s="118"/>
      <c r="AM605" s="119"/>
      <c r="AN605" s="119"/>
      <c r="AO605" s="119"/>
      <c r="AP605" s="119"/>
      <c r="AQ605" s="4"/>
      <c r="AR605" s="4"/>
      <c r="AS605" s="60"/>
      <c r="AT605" s="60"/>
      <c r="AU605" s="60"/>
    </row>
    <row r="606">
      <c r="A606" s="4"/>
      <c r="B606" s="4"/>
      <c r="C606" s="4"/>
      <c r="D606" s="4"/>
      <c r="E606" s="4"/>
      <c r="F606" s="4"/>
      <c r="G606" s="4"/>
      <c r="H606" s="4"/>
      <c r="I606" s="4"/>
      <c r="J606" s="4"/>
      <c r="K606" s="4"/>
      <c r="L606" s="4"/>
      <c r="M606" s="4"/>
      <c r="N606" s="4"/>
      <c r="O606" s="4"/>
      <c r="P606" s="4"/>
      <c r="Q606" s="4"/>
      <c r="R606" s="4"/>
      <c r="S606" s="4"/>
      <c r="T606" s="4"/>
      <c r="U606" s="4"/>
      <c r="V606" s="4"/>
      <c r="W606" s="4"/>
      <c r="X606" s="116"/>
      <c r="Y606" s="116"/>
      <c r="Z606" s="116"/>
      <c r="AA606" s="116"/>
      <c r="AB606" s="116"/>
      <c r="AC606" s="116"/>
      <c r="AD606" s="116"/>
      <c r="AE606" s="116"/>
      <c r="AF606" s="116"/>
      <c r="AG606" s="116"/>
      <c r="AH606" s="116"/>
      <c r="AI606" s="117"/>
      <c r="AJ606" s="117"/>
      <c r="AK606" s="117"/>
      <c r="AL606" s="118"/>
      <c r="AM606" s="119"/>
      <c r="AN606" s="119"/>
      <c r="AO606" s="119"/>
      <c r="AP606" s="119"/>
      <c r="AQ606" s="4"/>
      <c r="AR606" s="4"/>
      <c r="AS606" s="60"/>
      <c r="AT606" s="60"/>
      <c r="AU606" s="60"/>
    </row>
    <row r="607">
      <c r="A607" s="4"/>
      <c r="B607" s="4"/>
      <c r="C607" s="4"/>
      <c r="D607" s="4"/>
      <c r="E607" s="4"/>
      <c r="F607" s="4"/>
      <c r="G607" s="4"/>
      <c r="H607" s="4"/>
      <c r="I607" s="4"/>
      <c r="J607" s="4"/>
      <c r="K607" s="4"/>
      <c r="L607" s="4"/>
      <c r="M607" s="4"/>
      <c r="N607" s="4"/>
      <c r="O607" s="4"/>
      <c r="P607" s="4"/>
      <c r="Q607" s="4"/>
      <c r="R607" s="4"/>
      <c r="S607" s="4"/>
      <c r="T607" s="4"/>
      <c r="U607" s="4"/>
      <c r="V607" s="4"/>
      <c r="W607" s="4"/>
      <c r="X607" s="116"/>
      <c r="Y607" s="116"/>
      <c r="Z607" s="116"/>
      <c r="AA607" s="116"/>
      <c r="AB607" s="116"/>
      <c r="AC607" s="116"/>
      <c r="AD607" s="116"/>
      <c r="AE607" s="116"/>
      <c r="AF607" s="116"/>
      <c r="AG607" s="116"/>
      <c r="AH607" s="116"/>
      <c r="AI607" s="117"/>
      <c r="AJ607" s="117"/>
      <c r="AK607" s="117"/>
      <c r="AL607" s="118"/>
      <c r="AM607" s="119"/>
      <c r="AN607" s="119"/>
      <c r="AO607" s="119"/>
      <c r="AP607" s="119"/>
      <c r="AQ607" s="4"/>
      <c r="AR607" s="4"/>
      <c r="AS607" s="60"/>
      <c r="AT607" s="60"/>
      <c r="AU607" s="60"/>
    </row>
    <row r="608">
      <c r="A608" s="4"/>
      <c r="B608" s="4"/>
      <c r="C608" s="4"/>
      <c r="D608" s="4"/>
      <c r="E608" s="4"/>
      <c r="F608" s="4"/>
      <c r="G608" s="4"/>
      <c r="H608" s="4"/>
      <c r="I608" s="4"/>
      <c r="J608" s="4"/>
      <c r="K608" s="4"/>
      <c r="L608" s="4"/>
      <c r="M608" s="4"/>
      <c r="N608" s="4"/>
      <c r="O608" s="4"/>
      <c r="P608" s="4"/>
      <c r="Q608" s="4"/>
      <c r="R608" s="4"/>
      <c r="S608" s="4"/>
      <c r="T608" s="4"/>
      <c r="U608" s="4"/>
      <c r="V608" s="4"/>
      <c r="W608" s="4"/>
      <c r="X608" s="116"/>
      <c r="Y608" s="116"/>
      <c r="Z608" s="116"/>
      <c r="AA608" s="116"/>
      <c r="AB608" s="116"/>
      <c r="AC608" s="116"/>
      <c r="AD608" s="116"/>
      <c r="AE608" s="116"/>
      <c r="AF608" s="116"/>
      <c r="AG608" s="116"/>
      <c r="AH608" s="116"/>
      <c r="AI608" s="117"/>
      <c r="AJ608" s="117"/>
      <c r="AK608" s="117"/>
      <c r="AL608" s="118"/>
      <c r="AM608" s="119"/>
      <c r="AN608" s="119"/>
      <c r="AO608" s="119"/>
      <c r="AP608" s="119"/>
      <c r="AQ608" s="4"/>
      <c r="AR608" s="4"/>
      <c r="AS608" s="60"/>
      <c r="AT608" s="60"/>
      <c r="AU608" s="60"/>
    </row>
    <row r="609">
      <c r="A609" s="4"/>
      <c r="B609" s="4"/>
      <c r="C609" s="4"/>
      <c r="D609" s="4"/>
      <c r="E609" s="4"/>
      <c r="F609" s="4"/>
      <c r="G609" s="4"/>
      <c r="H609" s="4"/>
      <c r="I609" s="4"/>
      <c r="J609" s="4"/>
      <c r="K609" s="4"/>
      <c r="L609" s="4"/>
      <c r="M609" s="4"/>
      <c r="N609" s="4"/>
      <c r="O609" s="4"/>
      <c r="P609" s="4"/>
      <c r="Q609" s="4"/>
      <c r="R609" s="4"/>
      <c r="S609" s="4"/>
      <c r="T609" s="4"/>
      <c r="U609" s="4"/>
      <c r="V609" s="4"/>
      <c r="W609" s="4"/>
      <c r="X609" s="116"/>
      <c r="Y609" s="116"/>
      <c r="Z609" s="116"/>
      <c r="AA609" s="116"/>
      <c r="AB609" s="116"/>
      <c r="AC609" s="116"/>
      <c r="AD609" s="116"/>
      <c r="AE609" s="116"/>
      <c r="AF609" s="116"/>
      <c r="AG609" s="116"/>
      <c r="AH609" s="116"/>
      <c r="AI609" s="117"/>
      <c r="AJ609" s="117"/>
      <c r="AK609" s="117"/>
      <c r="AL609" s="118"/>
      <c r="AM609" s="119"/>
      <c r="AN609" s="119"/>
      <c r="AO609" s="119"/>
      <c r="AP609" s="119"/>
      <c r="AQ609" s="4"/>
      <c r="AR609" s="4"/>
      <c r="AS609" s="60"/>
      <c r="AT609" s="60"/>
      <c r="AU609" s="60"/>
    </row>
    <row r="610">
      <c r="A610" s="4"/>
      <c r="B610" s="4"/>
      <c r="C610" s="4"/>
      <c r="D610" s="4"/>
      <c r="E610" s="4"/>
      <c r="F610" s="4"/>
      <c r="G610" s="4"/>
      <c r="H610" s="4"/>
      <c r="I610" s="4"/>
      <c r="J610" s="4"/>
      <c r="K610" s="4"/>
      <c r="L610" s="4"/>
      <c r="M610" s="4"/>
      <c r="N610" s="4"/>
      <c r="O610" s="4"/>
      <c r="P610" s="4"/>
      <c r="Q610" s="4"/>
      <c r="R610" s="4"/>
      <c r="S610" s="4"/>
      <c r="T610" s="4"/>
      <c r="U610" s="4"/>
      <c r="V610" s="4"/>
      <c r="W610" s="4"/>
      <c r="X610" s="116"/>
      <c r="Y610" s="116"/>
      <c r="Z610" s="116"/>
      <c r="AA610" s="116"/>
      <c r="AB610" s="116"/>
      <c r="AC610" s="116"/>
      <c r="AD610" s="116"/>
      <c r="AE610" s="116"/>
      <c r="AF610" s="116"/>
      <c r="AG610" s="116"/>
      <c r="AH610" s="116"/>
      <c r="AI610" s="117"/>
      <c r="AJ610" s="117"/>
      <c r="AK610" s="117"/>
      <c r="AL610" s="118"/>
      <c r="AM610" s="119"/>
      <c r="AN610" s="119"/>
      <c r="AO610" s="119"/>
      <c r="AP610" s="119"/>
      <c r="AQ610" s="4"/>
      <c r="AR610" s="4"/>
      <c r="AS610" s="60"/>
      <c r="AT610" s="60"/>
      <c r="AU610" s="60"/>
    </row>
    <row r="611">
      <c r="A611" s="4"/>
      <c r="B611" s="4"/>
      <c r="C611" s="4"/>
      <c r="D611" s="4"/>
      <c r="E611" s="4"/>
      <c r="F611" s="4"/>
      <c r="G611" s="4"/>
      <c r="H611" s="4"/>
      <c r="I611" s="4"/>
      <c r="J611" s="4"/>
      <c r="K611" s="4"/>
      <c r="L611" s="4"/>
      <c r="M611" s="4"/>
      <c r="N611" s="4"/>
      <c r="O611" s="4"/>
      <c r="P611" s="4"/>
      <c r="Q611" s="4"/>
      <c r="R611" s="4"/>
      <c r="S611" s="4"/>
      <c r="T611" s="4"/>
      <c r="U611" s="4"/>
      <c r="V611" s="4"/>
      <c r="W611" s="4"/>
      <c r="X611" s="116"/>
      <c r="Y611" s="116"/>
      <c r="Z611" s="116"/>
      <c r="AA611" s="116"/>
      <c r="AB611" s="116"/>
      <c r="AC611" s="116"/>
      <c r="AD611" s="116"/>
      <c r="AE611" s="116"/>
      <c r="AF611" s="116"/>
      <c r="AG611" s="116"/>
      <c r="AH611" s="116"/>
      <c r="AI611" s="117"/>
      <c r="AJ611" s="117"/>
      <c r="AK611" s="117"/>
      <c r="AL611" s="118"/>
      <c r="AM611" s="119"/>
      <c r="AN611" s="119"/>
      <c r="AO611" s="119"/>
      <c r="AP611" s="119"/>
      <c r="AQ611" s="4"/>
      <c r="AR611" s="4"/>
      <c r="AS611" s="60"/>
      <c r="AT611" s="60"/>
      <c r="AU611" s="60"/>
    </row>
    <row r="612">
      <c r="A612" s="4"/>
      <c r="B612" s="4"/>
      <c r="C612" s="4"/>
      <c r="D612" s="4"/>
      <c r="E612" s="4"/>
      <c r="F612" s="4"/>
      <c r="G612" s="4"/>
      <c r="H612" s="4"/>
      <c r="I612" s="4"/>
      <c r="J612" s="4"/>
      <c r="K612" s="4"/>
      <c r="L612" s="4"/>
      <c r="M612" s="4"/>
      <c r="N612" s="4"/>
      <c r="O612" s="4"/>
      <c r="P612" s="4"/>
      <c r="Q612" s="4"/>
      <c r="R612" s="4"/>
      <c r="S612" s="4"/>
      <c r="T612" s="4"/>
      <c r="U612" s="4"/>
      <c r="V612" s="4"/>
      <c r="W612" s="4"/>
      <c r="X612" s="116"/>
      <c r="Y612" s="116"/>
      <c r="Z612" s="116"/>
      <c r="AA612" s="116"/>
      <c r="AB612" s="116"/>
      <c r="AC612" s="116"/>
      <c r="AD612" s="116"/>
      <c r="AE612" s="116"/>
      <c r="AF612" s="116"/>
      <c r="AG612" s="116"/>
      <c r="AH612" s="116"/>
      <c r="AI612" s="117"/>
      <c r="AJ612" s="117"/>
      <c r="AK612" s="117"/>
      <c r="AL612" s="118"/>
      <c r="AM612" s="119"/>
      <c r="AN612" s="119"/>
      <c r="AO612" s="119"/>
      <c r="AP612" s="119"/>
      <c r="AQ612" s="4"/>
      <c r="AR612" s="4"/>
      <c r="AS612" s="60"/>
      <c r="AT612" s="60"/>
      <c r="AU612" s="60"/>
    </row>
    <row r="613">
      <c r="A613" s="4"/>
      <c r="B613" s="4"/>
      <c r="C613" s="4"/>
      <c r="D613" s="4"/>
      <c r="E613" s="4"/>
      <c r="F613" s="4"/>
      <c r="G613" s="4"/>
      <c r="H613" s="4"/>
      <c r="I613" s="4"/>
      <c r="J613" s="4"/>
      <c r="K613" s="4"/>
      <c r="L613" s="4"/>
      <c r="M613" s="4"/>
      <c r="N613" s="4"/>
      <c r="O613" s="4"/>
      <c r="P613" s="4"/>
      <c r="Q613" s="4"/>
      <c r="R613" s="4"/>
      <c r="S613" s="4"/>
      <c r="T613" s="4"/>
      <c r="U613" s="4"/>
      <c r="V613" s="4"/>
      <c r="W613" s="4"/>
      <c r="X613" s="116"/>
      <c r="Y613" s="116"/>
      <c r="Z613" s="116"/>
      <c r="AA613" s="116"/>
      <c r="AB613" s="116"/>
      <c r="AC613" s="116"/>
      <c r="AD613" s="116"/>
      <c r="AE613" s="116"/>
      <c r="AF613" s="116"/>
      <c r="AG613" s="116"/>
      <c r="AH613" s="116"/>
      <c r="AI613" s="117"/>
      <c r="AJ613" s="117"/>
      <c r="AK613" s="117"/>
      <c r="AL613" s="118"/>
      <c r="AM613" s="119"/>
      <c r="AN613" s="119"/>
      <c r="AO613" s="119"/>
      <c r="AP613" s="119"/>
      <c r="AQ613" s="4"/>
      <c r="AR613" s="4"/>
      <c r="AS613" s="60"/>
      <c r="AT613" s="60"/>
      <c r="AU613" s="60"/>
    </row>
    <row r="614">
      <c r="A614" s="4"/>
      <c r="B614" s="4"/>
      <c r="C614" s="4"/>
      <c r="D614" s="4"/>
      <c r="E614" s="4"/>
      <c r="F614" s="4"/>
      <c r="G614" s="4"/>
      <c r="H614" s="4"/>
      <c r="I614" s="4"/>
      <c r="J614" s="4"/>
      <c r="K614" s="4"/>
      <c r="L614" s="4"/>
      <c r="M614" s="4"/>
      <c r="N614" s="4"/>
      <c r="O614" s="4"/>
      <c r="P614" s="4"/>
      <c r="Q614" s="4"/>
      <c r="R614" s="4"/>
      <c r="S614" s="4"/>
      <c r="T614" s="4"/>
      <c r="U614" s="4"/>
      <c r="V614" s="4"/>
      <c r="W614" s="4"/>
      <c r="X614" s="116"/>
      <c r="Y614" s="116"/>
      <c r="Z614" s="116"/>
      <c r="AA614" s="116"/>
      <c r="AB614" s="116"/>
      <c r="AC614" s="116"/>
      <c r="AD614" s="116"/>
      <c r="AE614" s="116"/>
      <c r="AF614" s="116"/>
      <c r="AG614" s="116"/>
      <c r="AH614" s="116"/>
      <c r="AI614" s="117"/>
      <c r="AJ614" s="117"/>
      <c r="AK614" s="117"/>
      <c r="AL614" s="118"/>
      <c r="AM614" s="119"/>
      <c r="AN614" s="119"/>
      <c r="AO614" s="119"/>
      <c r="AP614" s="119"/>
      <c r="AQ614" s="4"/>
      <c r="AR614" s="4"/>
      <c r="AS614" s="60"/>
      <c r="AT614" s="60"/>
      <c r="AU614" s="60"/>
    </row>
    <row r="615">
      <c r="A615" s="4"/>
      <c r="B615" s="4"/>
      <c r="C615" s="4"/>
      <c r="D615" s="4"/>
      <c r="E615" s="4"/>
      <c r="F615" s="4"/>
      <c r="G615" s="4"/>
      <c r="H615" s="4"/>
      <c r="I615" s="4"/>
      <c r="J615" s="4"/>
      <c r="K615" s="4"/>
      <c r="L615" s="4"/>
      <c r="M615" s="4"/>
      <c r="N615" s="4"/>
      <c r="O615" s="4"/>
      <c r="P615" s="4"/>
      <c r="Q615" s="4"/>
      <c r="R615" s="4"/>
      <c r="S615" s="4"/>
      <c r="T615" s="4"/>
      <c r="U615" s="4"/>
      <c r="V615" s="4"/>
      <c r="W615" s="4"/>
      <c r="X615" s="116"/>
      <c r="Y615" s="116"/>
      <c r="Z615" s="116"/>
      <c r="AA615" s="116"/>
      <c r="AB615" s="116"/>
      <c r="AC615" s="116"/>
      <c r="AD615" s="116"/>
      <c r="AE615" s="116"/>
      <c r="AF615" s="116"/>
      <c r="AG615" s="116"/>
      <c r="AH615" s="116"/>
      <c r="AI615" s="117"/>
      <c r="AJ615" s="117"/>
      <c r="AK615" s="117"/>
      <c r="AL615" s="118"/>
      <c r="AM615" s="119"/>
      <c r="AN615" s="119"/>
      <c r="AO615" s="119"/>
      <c r="AP615" s="119"/>
      <c r="AQ615" s="4"/>
      <c r="AR615" s="4"/>
      <c r="AS615" s="60"/>
      <c r="AT615" s="60"/>
      <c r="AU615" s="60"/>
    </row>
    <row r="616">
      <c r="A616" s="4"/>
      <c r="B616" s="4"/>
      <c r="C616" s="4"/>
      <c r="D616" s="4"/>
      <c r="E616" s="4"/>
      <c r="F616" s="4"/>
      <c r="G616" s="4"/>
      <c r="H616" s="4"/>
      <c r="I616" s="4"/>
      <c r="J616" s="4"/>
      <c r="K616" s="4"/>
      <c r="L616" s="4"/>
      <c r="M616" s="4"/>
      <c r="N616" s="4"/>
      <c r="O616" s="4"/>
      <c r="P616" s="4"/>
      <c r="Q616" s="4"/>
      <c r="R616" s="4"/>
      <c r="S616" s="4"/>
      <c r="T616" s="4"/>
      <c r="U616" s="4"/>
      <c r="V616" s="4"/>
      <c r="W616" s="4"/>
      <c r="X616" s="116"/>
      <c r="Y616" s="116"/>
      <c r="Z616" s="116"/>
      <c r="AA616" s="116"/>
      <c r="AB616" s="116"/>
      <c r="AC616" s="116"/>
      <c r="AD616" s="116"/>
      <c r="AE616" s="116"/>
      <c r="AF616" s="116"/>
      <c r="AG616" s="116"/>
      <c r="AH616" s="116"/>
      <c r="AI616" s="117"/>
      <c r="AJ616" s="117"/>
      <c r="AK616" s="117"/>
      <c r="AL616" s="118"/>
      <c r="AM616" s="119"/>
      <c r="AN616" s="119"/>
      <c r="AO616" s="119"/>
      <c r="AP616" s="119"/>
      <c r="AQ616" s="4"/>
      <c r="AR616" s="4"/>
      <c r="AS616" s="60"/>
      <c r="AT616" s="60"/>
      <c r="AU616" s="60"/>
    </row>
    <row r="617">
      <c r="A617" s="4"/>
      <c r="B617" s="4"/>
      <c r="C617" s="4"/>
      <c r="D617" s="4"/>
      <c r="E617" s="4"/>
      <c r="F617" s="4"/>
      <c r="G617" s="4"/>
      <c r="H617" s="4"/>
      <c r="I617" s="4"/>
      <c r="J617" s="4"/>
      <c r="K617" s="4"/>
      <c r="L617" s="4"/>
      <c r="M617" s="4"/>
      <c r="N617" s="4"/>
      <c r="O617" s="4"/>
      <c r="P617" s="4"/>
      <c r="Q617" s="4"/>
      <c r="R617" s="4"/>
      <c r="S617" s="4"/>
      <c r="T617" s="4"/>
      <c r="U617" s="4"/>
      <c r="V617" s="4"/>
      <c r="W617" s="4"/>
      <c r="X617" s="116"/>
      <c r="Y617" s="116"/>
      <c r="Z617" s="116"/>
      <c r="AA617" s="116"/>
      <c r="AB617" s="116"/>
      <c r="AC617" s="116"/>
      <c r="AD617" s="116"/>
      <c r="AE617" s="116"/>
      <c r="AF617" s="116"/>
      <c r="AG617" s="116"/>
      <c r="AH617" s="116"/>
      <c r="AI617" s="117"/>
      <c r="AJ617" s="117"/>
      <c r="AK617" s="117"/>
      <c r="AL617" s="118"/>
      <c r="AM617" s="119"/>
      <c r="AN617" s="119"/>
      <c r="AO617" s="119"/>
      <c r="AP617" s="119"/>
      <c r="AQ617" s="4"/>
      <c r="AR617" s="4"/>
      <c r="AS617" s="60"/>
      <c r="AT617" s="60"/>
      <c r="AU617" s="60"/>
    </row>
    <row r="618">
      <c r="A618" s="4"/>
      <c r="B618" s="4"/>
      <c r="C618" s="4"/>
      <c r="D618" s="4"/>
      <c r="E618" s="4"/>
      <c r="F618" s="4"/>
      <c r="G618" s="4"/>
      <c r="H618" s="4"/>
      <c r="I618" s="4"/>
      <c r="J618" s="4"/>
      <c r="K618" s="4"/>
      <c r="L618" s="4"/>
      <c r="M618" s="4"/>
      <c r="N618" s="4"/>
      <c r="O618" s="4"/>
      <c r="P618" s="4"/>
      <c r="Q618" s="4"/>
      <c r="R618" s="4"/>
      <c r="S618" s="4"/>
      <c r="T618" s="4"/>
      <c r="U618" s="4"/>
      <c r="V618" s="4"/>
      <c r="W618" s="4"/>
      <c r="X618" s="116"/>
      <c r="Y618" s="116"/>
      <c r="Z618" s="116"/>
      <c r="AA618" s="116"/>
      <c r="AB618" s="116"/>
      <c r="AC618" s="116"/>
      <c r="AD618" s="116"/>
      <c r="AE618" s="116"/>
      <c r="AF618" s="116"/>
      <c r="AG618" s="116"/>
      <c r="AH618" s="116"/>
      <c r="AI618" s="117"/>
      <c r="AJ618" s="117"/>
      <c r="AK618" s="117"/>
      <c r="AL618" s="118"/>
      <c r="AM618" s="119"/>
      <c r="AN618" s="119"/>
      <c r="AO618" s="119"/>
      <c r="AP618" s="119"/>
      <c r="AQ618" s="4"/>
      <c r="AR618" s="4"/>
      <c r="AS618" s="60"/>
      <c r="AT618" s="60"/>
      <c r="AU618" s="60"/>
    </row>
    <row r="619">
      <c r="A619" s="4"/>
      <c r="B619" s="4"/>
      <c r="C619" s="4"/>
      <c r="D619" s="4"/>
      <c r="E619" s="4"/>
      <c r="F619" s="4"/>
      <c r="G619" s="4"/>
      <c r="H619" s="4"/>
      <c r="I619" s="4"/>
      <c r="J619" s="4"/>
      <c r="K619" s="4"/>
      <c r="L619" s="4"/>
      <c r="M619" s="4"/>
      <c r="N619" s="4"/>
      <c r="O619" s="4"/>
      <c r="P619" s="4"/>
      <c r="Q619" s="4"/>
      <c r="R619" s="4"/>
      <c r="S619" s="4"/>
      <c r="T619" s="4"/>
      <c r="U619" s="4"/>
      <c r="V619" s="4"/>
      <c r="W619" s="4"/>
      <c r="X619" s="116"/>
      <c r="Y619" s="116"/>
      <c r="Z619" s="116"/>
      <c r="AA619" s="116"/>
      <c r="AB619" s="116"/>
      <c r="AC619" s="116"/>
      <c r="AD619" s="116"/>
      <c r="AE619" s="116"/>
      <c r="AF619" s="116"/>
      <c r="AG619" s="116"/>
      <c r="AH619" s="116"/>
      <c r="AI619" s="117"/>
      <c r="AJ619" s="117"/>
      <c r="AK619" s="117"/>
      <c r="AL619" s="118"/>
      <c r="AM619" s="119"/>
      <c r="AN619" s="119"/>
      <c r="AO619" s="119"/>
      <c r="AP619" s="119"/>
      <c r="AQ619" s="4"/>
      <c r="AR619" s="4"/>
      <c r="AS619" s="60"/>
      <c r="AT619" s="60"/>
      <c r="AU619" s="60"/>
    </row>
    <row r="620">
      <c r="A620" s="4"/>
      <c r="B620" s="4"/>
      <c r="C620" s="4"/>
      <c r="D620" s="4"/>
      <c r="E620" s="4"/>
      <c r="F620" s="4"/>
      <c r="G620" s="4"/>
      <c r="H620" s="4"/>
      <c r="I620" s="4"/>
      <c r="J620" s="4"/>
      <c r="K620" s="4"/>
      <c r="L620" s="4"/>
      <c r="M620" s="4"/>
      <c r="N620" s="4"/>
      <c r="O620" s="4"/>
      <c r="P620" s="4"/>
      <c r="Q620" s="4"/>
      <c r="R620" s="4"/>
      <c r="S620" s="4"/>
      <c r="T620" s="4"/>
      <c r="U620" s="4"/>
      <c r="V620" s="4"/>
      <c r="W620" s="4"/>
      <c r="X620" s="116"/>
      <c r="Y620" s="116"/>
      <c r="Z620" s="116"/>
      <c r="AA620" s="116"/>
      <c r="AB620" s="116"/>
      <c r="AC620" s="116"/>
      <c r="AD620" s="116"/>
      <c r="AE620" s="116"/>
      <c r="AF620" s="116"/>
      <c r="AG620" s="116"/>
      <c r="AH620" s="116"/>
      <c r="AI620" s="117"/>
      <c r="AJ620" s="117"/>
      <c r="AK620" s="117"/>
      <c r="AL620" s="118"/>
      <c r="AM620" s="119"/>
      <c r="AN620" s="119"/>
      <c r="AO620" s="119"/>
      <c r="AP620" s="119"/>
      <c r="AQ620" s="4"/>
      <c r="AR620" s="4"/>
      <c r="AS620" s="60"/>
      <c r="AT620" s="60"/>
      <c r="AU620" s="60"/>
    </row>
    <row r="621">
      <c r="A621" s="4"/>
      <c r="B621" s="4"/>
      <c r="C621" s="4"/>
      <c r="D621" s="4"/>
      <c r="E621" s="4"/>
      <c r="F621" s="4"/>
      <c r="G621" s="4"/>
      <c r="H621" s="4"/>
      <c r="I621" s="4"/>
      <c r="J621" s="4"/>
      <c r="K621" s="4"/>
      <c r="L621" s="4"/>
      <c r="M621" s="4"/>
      <c r="N621" s="4"/>
      <c r="O621" s="4"/>
      <c r="P621" s="4"/>
      <c r="Q621" s="4"/>
      <c r="R621" s="4"/>
      <c r="S621" s="4"/>
      <c r="T621" s="4"/>
      <c r="U621" s="4"/>
      <c r="V621" s="4"/>
      <c r="W621" s="4"/>
      <c r="X621" s="116"/>
      <c r="Y621" s="116"/>
      <c r="Z621" s="116"/>
      <c r="AA621" s="116"/>
      <c r="AB621" s="116"/>
      <c r="AC621" s="116"/>
      <c r="AD621" s="116"/>
      <c r="AE621" s="116"/>
      <c r="AF621" s="116"/>
      <c r="AG621" s="116"/>
      <c r="AH621" s="116"/>
      <c r="AI621" s="117"/>
      <c r="AJ621" s="117"/>
      <c r="AK621" s="117"/>
      <c r="AL621" s="118"/>
      <c r="AM621" s="119"/>
      <c r="AN621" s="119"/>
      <c r="AO621" s="119"/>
      <c r="AP621" s="119"/>
      <c r="AQ621" s="4"/>
      <c r="AR621" s="4"/>
      <c r="AS621" s="60"/>
      <c r="AT621" s="60"/>
      <c r="AU621" s="60"/>
    </row>
    <row r="622">
      <c r="A622" s="4"/>
      <c r="B622" s="4"/>
      <c r="C622" s="4"/>
      <c r="D622" s="4"/>
      <c r="E622" s="4"/>
      <c r="F622" s="4"/>
      <c r="G622" s="4"/>
      <c r="H622" s="4"/>
      <c r="I622" s="4"/>
      <c r="J622" s="4"/>
      <c r="K622" s="4"/>
      <c r="L622" s="4"/>
      <c r="M622" s="4"/>
      <c r="N622" s="4"/>
      <c r="O622" s="4"/>
      <c r="P622" s="4"/>
      <c r="Q622" s="4"/>
      <c r="R622" s="4"/>
      <c r="S622" s="4"/>
      <c r="T622" s="4"/>
      <c r="U622" s="4"/>
      <c r="V622" s="4"/>
      <c r="W622" s="4"/>
      <c r="X622" s="116"/>
      <c r="Y622" s="116"/>
      <c r="Z622" s="116"/>
      <c r="AA622" s="116"/>
      <c r="AB622" s="116"/>
      <c r="AC622" s="116"/>
      <c r="AD622" s="116"/>
      <c r="AE622" s="116"/>
      <c r="AF622" s="116"/>
      <c r="AG622" s="116"/>
      <c r="AH622" s="116"/>
      <c r="AI622" s="117"/>
      <c r="AJ622" s="117"/>
      <c r="AK622" s="117"/>
      <c r="AL622" s="118"/>
      <c r="AM622" s="119"/>
      <c r="AN622" s="119"/>
      <c r="AO622" s="119"/>
      <c r="AP622" s="119"/>
      <c r="AQ622" s="4"/>
      <c r="AR622" s="4"/>
      <c r="AS622" s="60"/>
      <c r="AT622" s="60"/>
      <c r="AU622" s="60"/>
    </row>
    <row r="623">
      <c r="A623" s="4"/>
      <c r="B623" s="4"/>
      <c r="C623" s="4"/>
      <c r="D623" s="4"/>
      <c r="E623" s="4"/>
      <c r="F623" s="4"/>
      <c r="G623" s="4"/>
      <c r="H623" s="4"/>
      <c r="I623" s="4"/>
      <c r="J623" s="4"/>
      <c r="K623" s="4"/>
      <c r="L623" s="4"/>
      <c r="M623" s="4"/>
      <c r="N623" s="4"/>
      <c r="O623" s="4"/>
      <c r="P623" s="4"/>
      <c r="Q623" s="4"/>
      <c r="R623" s="4"/>
      <c r="S623" s="4"/>
      <c r="T623" s="4"/>
      <c r="U623" s="4"/>
      <c r="V623" s="4"/>
      <c r="W623" s="4"/>
      <c r="X623" s="116"/>
      <c r="Y623" s="116"/>
      <c r="Z623" s="116"/>
      <c r="AA623" s="116"/>
      <c r="AB623" s="116"/>
      <c r="AC623" s="116"/>
      <c r="AD623" s="116"/>
      <c r="AE623" s="116"/>
      <c r="AF623" s="116"/>
      <c r="AG623" s="116"/>
      <c r="AH623" s="116"/>
      <c r="AI623" s="117"/>
      <c r="AJ623" s="117"/>
      <c r="AK623" s="117"/>
      <c r="AL623" s="118"/>
      <c r="AM623" s="119"/>
      <c r="AN623" s="119"/>
      <c r="AO623" s="119"/>
      <c r="AP623" s="119"/>
      <c r="AQ623" s="4"/>
      <c r="AR623" s="4"/>
      <c r="AS623" s="60"/>
      <c r="AT623" s="60"/>
      <c r="AU623" s="60"/>
    </row>
    <row r="624">
      <c r="A624" s="4"/>
      <c r="B624" s="4"/>
      <c r="C624" s="4"/>
      <c r="D624" s="4"/>
      <c r="E624" s="4"/>
      <c r="F624" s="4"/>
      <c r="G624" s="4"/>
      <c r="H624" s="4"/>
      <c r="I624" s="4"/>
      <c r="J624" s="4"/>
      <c r="K624" s="4"/>
      <c r="L624" s="4"/>
      <c r="M624" s="4"/>
      <c r="N624" s="4"/>
      <c r="O624" s="4"/>
      <c r="P624" s="4"/>
      <c r="Q624" s="4"/>
      <c r="R624" s="4"/>
      <c r="S624" s="4"/>
      <c r="T624" s="4"/>
      <c r="U624" s="4"/>
      <c r="V624" s="4"/>
      <c r="W624" s="4"/>
      <c r="X624" s="116"/>
      <c r="Y624" s="116"/>
      <c r="Z624" s="116"/>
      <c r="AA624" s="116"/>
      <c r="AB624" s="116"/>
      <c r="AC624" s="116"/>
      <c r="AD624" s="116"/>
      <c r="AE624" s="116"/>
      <c r="AF624" s="116"/>
      <c r="AG624" s="116"/>
      <c r="AH624" s="116"/>
      <c r="AI624" s="117"/>
      <c r="AJ624" s="117"/>
      <c r="AK624" s="117"/>
      <c r="AL624" s="118"/>
      <c r="AM624" s="119"/>
      <c r="AN624" s="119"/>
      <c r="AO624" s="119"/>
      <c r="AP624" s="119"/>
      <c r="AQ624" s="4"/>
      <c r="AR624" s="4"/>
      <c r="AS624" s="60"/>
      <c r="AT624" s="60"/>
      <c r="AU624" s="60"/>
    </row>
    <row r="625">
      <c r="A625" s="4"/>
      <c r="B625" s="4"/>
      <c r="C625" s="4"/>
      <c r="D625" s="4"/>
      <c r="E625" s="4"/>
      <c r="F625" s="4"/>
      <c r="G625" s="4"/>
      <c r="H625" s="4"/>
      <c r="I625" s="4"/>
      <c r="J625" s="4"/>
      <c r="K625" s="4"/>
      <c r="L625" s="4"/>
      <c r="M625" s="4"/>
      <c r="N625" s="4"/>
      <c r="O625" s="4"/>
      <c r="P625" s="4"/>
      <c r="Q625" s="4"/>
      <c r="R625" s="4"/>
      <c r="S625" s="4"/>
      <c r="T625" s="4"/>
      <c r="U625" s="4"/>
      <c r="V625" s="4"/>
      <c r="W625" s="4"/>
      <c r="X625" s="116"/>
      <c r="Y625" s="116"/>
      <c r="Z625" s="116"/>
      <c r="AA625" s="116"/>
      <c r="AB625" s="116"/>
      <c r="AC625" s="116"/>
      <c r="AD625" s="116"/>
      <c r="AE625" s="116"/>
      <c r="AF625" s="116"/>
      <c r="AG625" s="116"/>
      <c r="AH625" s="116"/>
      <c r="AI625" s="117"/>
      <c r="AJ625" s="117"/>
      <c r="AK625" s="117"/>
      <c r="AL625" s="118"/>
      <c r="AM625" s="119"/>
      <c r="AN625" s="119"/>
      <c r="AO625" s="119"/>
      <c r="AP625" s="119"/>
      <c r="AQ625" s="4"/>
      <c r="AR625" s="4"/>
      <c r="AS625" s="60"/>
      <c r="AT625" s="60"/>
      <c r="AU625" s="60"/>
    </row>
    <row r="626">
      <c r="A626" s="4"/>
      <c r="B626" s="4"/>
      <c r="C626" s="4"/>
      <c r="D626" s="4"/>
      <c r="E626" s="4"/>
      <c r="F626" s="4"/>
      <c r="G626" s="4"/>
      <c r="H626" s="4"/>
      <c r="I626" s="4"/>
      <c r="J626" s="4"/>
      <c r="K626" s="4"/>
      <c r="L626" s="4"/>
      <c r="M626" s="4"/>
      <c r="N626" s="4"/>
      <c r="O626" s="4"/>
      <c r="P626" s="4"/>
      <c r="Q626" s="4"/>
      <c r="R626" s="4"/>
      <c r="S626" s="4"/>
      <c r="T626" s="4"/>
      <c r="U626" s="4"/>
      <c r="V626" s="4"/>
      <c r="W626" s="4"/>
      <c r="X626" s="116"/>
      <c r="Y626" s="116"/>
      <c r="Z626" s="116"/>
      <c r="AA626" s="116"/>
      <c r="AB626" s="116"/>
      <c r="AC626" s="116"/>
      <c r="AD626" s="116"/>
      <c r="AE626" s="116"/>
      <c r="AF626" s="116"/>
      <c r="AG626" s="116"/>
      <c r="AH626" s="116"/>
      <c r="AI626" s="117"/>
      <c r="AJ626" s="117"/>
      <c r="AK626" s="117"/>
      <c r="AL626" s="118"/>
      <c r="AM626" s="119"/>
      <c r="AN626" s="119"/>
      <c r="AO626" s="119"/>
      <c r="AP626" s="119"/>
      <c r="AQ626" s="4"/>
      <c r="AR626" s="4"/>
      <c r="AS626" s="60"/>
      <c r="AT626" s="60"/>
      <c r="AU626" s="60"/>
    </row>
    <row r="627">
      <c r="A627" s="4"/>
      <c r="B627" s="4"/>
      <c r="C627" s="4"/>
      <c r="D627" s="4"/>
      <c r="E627" s="4"/>
      <c r="F627" s="4"/>
      <c r="G627" s="4"/>
      <c r="H627" s="4"/>
      <c r="I627" s="4"/>
      <c r="J627" s="4"/>
      <c r="K627" s="4"/>
      <c r="L627" s="4"/>
      <c r="M627" s="4"/>
      <c r="N627" s="4"/>
      <c r="O627" s="4"/>
      <c r="P627" s="4"/>
      <c r="Q627" s="4"/>
      <c r="R627" s="4"/>
      <c r="S627" s="4"/>
      <c r="T627" s="4"/>
      <c r="U627" s="4"/>
      <c r="V627" s="4"/>
      <c r="W627" s="4"/>
      <c r="X627" s="116"/>
      <c r="Y627" s="116"/>
      <c r="Z627" s="116"/>
      <c r="AA627" s="116"/>
      <c r="AB627" s="116"/>
      <c r="AC627" s="116"/>
      <c r="AD627" s="116"/>
      <c r="AE627" s="116"/>
      <c r="AF627" s="116"/>
      <c r="AG627" s="116"/>
      <c r="AH627" s="116"/>
      <c r="AI627" s="117"/>
      <c r="AJ627" s="117"/>
      <c r="AK627" s="117"/>
      <c r="AL627" s="118"/>
      <c r="AM627" s="119"/>
      <c r="AN627" s="119"/>
      <c r="AO627" s="119"/>
      <c r="AP627" s="119"/>
      <c r="AQ627" s="4"/>
      <c r="AR627" s="4"/>
      <c r="AS627" s="60"/>
      <c r="AT627" s="60"/>
      <c r="AU627" s="60"/>
    </row>
    <row r="628">
      <c r="A628" s="4"/>
      <c r="B628" s="4"/>
      <c r="C628" s="4"/>
      <c r="D628" s="4"/>
      <c r="E628" s="4"/>
      <c r="F628" s="4"/>
      <c r="G628" s="4"/>
      <c r="H628" s="4"/>
      <c r="I628" s="4"/>
      <c r="J628" s="4"/>
      <c r="K628" s="4"/>
      <c r="L628" s="4"/>
      <c r="M628" s="4"/>
      <c r="N628" s="4"/>
      <c r="O628" s="4"/>
      <c r="P628" s="4"/>
      <c r="Q628" s="4"/>
      <c r="R628" s="4"/>
      <c r="S628" s="4"/>
      <c r="T628" s="4"/>
      <c r="U628" s="4"/>
      <c r="V628" s="4"/>
      <c r="W628" s="4"/>
      <c r="X628" s="116"/>
      <c r="Y628" s="116"/>
      <c r="Z628" s="116"/>
      <c r="AA628" s="116"/>
      <c r="AB628" s="116"/>
      <c r="AC628" s="116"/>
      <c r="AD628" s="116"/>
      <c r="AE628" s="116"/>
      <c r="AF628" s="116"/>
      <c r="AG628" s="116"/>
      <c r="AH628" s="116"/>
      <c r="AI628" s="117"/>
      <c r="AJ628" s="117"/>
      <c r="AK628" s="117"/>
      <c r="AL628" s="118"/>
      <c r="AM628" s="119"/>
      <c r="AN628" s="119"/>
      <c r="AO628" s="119"/>
      <c r="AP628" s="119"/>
      <c r="AQ628" s="4"/>
      <c r="AR628" s="4"/>
      <c r="AS628" s="60"/>
      <c r="AT628" s="60"/>
      <c r="AU628" s="60"/>
    </row>
    <row r="629">
      <c r="A629" s="4"/>
      <c r="B629" s="4"/>
      <c r="C629" s="4"/>
      <c r="D629" s="4"/>
      <c r="E629" s="4"/>
      <c r="F629" s="4"/>
      <c r="G629" s="4"/>
      <c r="H629" s="4"/>
      <c r="I629" s="4"/>
      <c r="J629" s="4"/>
      <c r="K629" s="4"/>
      <c r="L629" s="4"/>
      <c r="M629" s="4"/>
      <c r="N629" s="4"/>
      <c r="O629" s="4"/>
      <c r="P629" s="4"/>
      <c r="Q629" s="4"/>
      <c r="R629" s="4"/>
      <c r="S629" s="4"/>
      <c r="T629" s="4"/>
      <c r="U629" s="4"/>
      <c r="V629" s="4"/>
      <c r="W629" s="4"/>
      <c r="X629" s="116"/>
      <c r="Y629" s="116"/>
      <c r="Z629" s="116"/>
      <c r="AA629" s="116"/>
      <c r="AB629" s="116"/>
      <c r="AC629" s="116"/>
      <c r="AD629" s="116"/>
      <c r="AE629" s="116"/>
      <c r="AF629" s="116"/>
      <c r="AG629" s="116"/>
      <c r="AH629" s="116"/>
      <c r="AI629" s="117"/>
      <c r="AJ629" s="117"/>
      <c r="AK629" s="117"/>
      <c r="AL629" s="118"/>
      <c r="AM629" s="119"/>
      <c r="AN629" s="119"/>
      <c r="AO629" s="119"/>
      <c r="AP629" s="119"/>
      <c r="AQ629" s="4"/>
      <c r="AR629" s="4"/>
      <c r="AS629" s="60"/>
      <c r="AT629" s="60"/>
      <c r="AU629" s="60"/>
    </row>
    <row r="630">
      <c r="A630" s="4"/>
      <c r="B630" s="4"/>
      <c r="C630" s="4"/>
      <c r="D630" s="4"/>
      <c r="E630" s="4"/>
      <c r="F630" s="4"/>
      <c r="G630" s="4"/>
      <c r="H630" s="4"/>
      <c r="I630" s="4"/>
      <c r="J630" s="4"/>
      <c r="K630" s="4"/>
      <c r="L630" s="4"/>
      <c r="M630" s="4"/>
      <c r="N630" s="4"/>
      <c r="O630" s="4"/>
      <c r="P630" s="4"/>
      <c r="Q630" s="4"/>
      <c r="R630" s="4"/>
      <c r="S630" s="4"/>
      <c r="T630" s="4"/>
      <c r="U630" s="4"/>
      <c r="V630" s="4"/>
      <c r="W630" s="4"/>
      <c r="X630" s="116"/>
      <c r="Y630" s="116"/>
      <c r="Z630" s="116"/>
      <c r="AA630" s="116"/>
      <c r="AB630" s="116"/>
      <c r="AC630" s="116"/>
      <c r="AD630" s="116"/>
      <c r="AE630" s="116"/>
      <c r="AF630" s="116"/>
      <c r="AG630" s="116"/>
      <c r="AH630" s="116"/>
      <c r="AI630" s="117"/>
      <c r="AJ630" s="117"/>
      <c r="AK630" s="117"/>
      <c r="AL630" s="118"/>
      <c r="AM630" s="119"/>
      <c r="AN630" s="119"/>
      <c r="AO630" s="119"/>
      <c r="AP630" s="119"/>
      <c r="AQ630" s="4"/>
      <c r="AR630" s="4"/>
      <c r="AS630" s="60"/>
      <c r="AT630" s="60"/>
      <c r="AU630" s="60"/>
    </row>
    <row r="631">
      <c r="A631" s="4"/>
      <c r="B631" s="4"/>
      <c r="C631" s="4"/>
      <c r="D631" s="4"/>
      <c r="E631" s="4"/>
      <c r="F631" s="4"/>
      <c r="G631" s="4"/>
      <c r="H631" s="4"/>
      <c r="I631" s="4"/>
      <c r="J631" s="4"/>
      <c r="K631" s="4"/>
      <c r="L631" s="4"/>
      <c r="M631" s="4"/>
      <c r="N631" s="4"/>
      <c r="O631" s="4"/>
      <c r="P631" s="4"/>
      <c r="Q631" s="4"/>
      <c r="R631" s="4"/>
      <c r="S631" s="4"/>
      <c r="T631" s="4"/>
      <c r="U631" s="4"/>
      <c r="V631" s="4"/>
      <c r="W631" s="4"/>
      <c r="X631" s="116"/>
      <c r="Y631" s="116"/>
      <c r="Z631" s="116"/>
      <c r="AA631" s="116"/>
      <c r="AB631" s="116"/>
      <c r="AC631" s="116"/>
      <c r="AD631" s="116"/>
      <c r="AE631" s="116"/>
      <c r="AF631" s="116"/>
      <c r="AG631" s="116"/>
      <c r="AH631" s="116"/>
      <c r="AI631" s="117"/>
      <c r="AJ631" s="117"/>
      <c r="AK631" s="117"/>
      <c r="AL631" s="118"/>
      <c r="AM631" s="119"/>
      <c r="AN631" s="119"/>
      <c r="AO631" s="119"/>
      <c r="AP631" s="119"/>
      <c r="AQ631" s="4"/>
      <c r="AR631" s="4"/>
      <c r="AS631" s="60"/>
      <c r="AT631" s="60"/>
      <c r="AU631" s="60"/>
    </row>
    <row r="632">
      <c r="A632" s="4"/>
      <c r="B632" s="4"/>
      <c r="C632" s="4"/>
      <c r="D632" s="4"/>
      <c r="E632" s="4"/>
      <c r="F632" s="4"/>
      <c r="G632" s="4"/>
      <c r="H632" s="4"/>
      <c r="I632" s="4"/>
      <c r="J632" s="4"/>
      <c r="K632" s="4"/>
      <c r="L632" s="4"/>
      <c r="M632" s="4"/>
      <c r="N632" s="4"/>
      <c r="O632" s="4"/>
      <c r="P632" s="4"/>
      <c r="Q632" s="4"/>
      <c r="R632" s="4"/>
      <c r="S632" s="4"/>
      <c r="T632" s="4"/>
      <c r="U632" s="4"/>
      <c r="V632" s="4"/>
      <c r="W632" s="4"/>
      <c r="X632" s="116"/>
      <c r="Y632" s="116"/>
      <c r="Z632" s="116"/>
      <c r="AA632" s="116"/>
      <c r="AB632" s="116"/>
      <c r="AC632" s="116"/>
      <c r="AD632" s="116"/>
      <c r="AE632" s="116"/>
      <c r="AF632" s="116"/>
      <c r="AG632" s="116"/>
      <c r="AH632" s="116"/>
      <c r="AI632" s="117"/>
      <c r="AJ632" s="117"/>
      <c r="AK632" s="117"/>
      <c r="AL632" s="118"/>
      <c r="AM632" s="119"/>
      <c r="AN632" s="119"/>
      <c r="AO632" s="119"/>
      <c r="AP632" s="119"/>
      <c r="AQ632" s="4"/>
      <c r="AR632" s="4"/>
      <c r="AS632" s="60"/>
      <c r="AT632" s="60"/>
      <c r="AU632" s="60"/>
    </row>
    <row r="633">
      <c r="A633" s="4"/>
      <c r="B633" s="4"/>
      <c r="C633" s="4"/>
      <c r="D633" s="4"/>
      <c r="E633" s="4"/>
      <c r="F633" s="4"/>
      <c r="G633" s="4"/>
      <c r="H633" s="4"/>
      <c r="I633" s="4"/>
      <c r="J633" s="4"/>
      <c r="K633" s="4"/>
      <c r="L633" s="4"/>
      <c r="M633" s="4"/>
      <c r="N633" s="4"/>
      <c r="O633" s="4"/>
      <c r="P633" s="4"/>
      <c r="Q633" s="4"/>
      <c r="R633" s="4"/>
      <c r="S633" s="4"/>
      <c r="T633" s="4"/>
      <c r="U633" s="4"/>
      <c r="V633" s="4"/>
      <c r="W633" s="4"/>
      <c r="X633" s="116"/>
      <c r="Y633" s="116"/>
      <c r="Z633" s="116"/>
      <c r="AA633" s="116"/>
      <c r="AB633" s="116"/>
      <c r="AC633" s="116"/>
      <c r="AD633" s="116"/>
      <c r="AE633" s="116"/>
      <c r="AF633" s="116"/>
      <c r="AG633" s="116"/>
      <c r="AH633" s="116"/>
      <c r="AI633" s="117"/>
      <c r="AJ633" s="117"/>
      <c r="AK633" s="117"/>
      <c r="AL633" s="118"/>
      <c r="AM633" s="119"/>
      <c r="AN633" s="119"/>
      <c r="AO633" s="119"/>
      <c r="AP633" s="119"/>
      <c r="AQ633" s="4"/>
      <c r="AR633" s="4"/>
      <c r="AS633" s="60"/>
      <c r="AT633" s="60"/>
      <c r="AU633" s="60"/>
    </row>
    <row r="634">
      <c r="A634" s="4"/>
      <c r="B634" s="4"/>
      <c r="C634" s="4"/>
      <c r="D634" s="4"/>
      <c r="E634" s="4"/>
      <c r="F634" s="4"/>
      <c r="G634" s="4"/>
      <c r="H634" s="4"/>
      <c r="I634" s="4"/>
      <c r="J634" s="4"/>
      <c r="K634" s="4"/>
      <c r="L634" s="4"/>
      <c r="M634" s="4"/>
      <c r="N634" s="4"/>
      <c r="O634" s="4"/>
      <c r="P634" s="4"/>
      <c r="Q634" s="4"/>
      <c r="R634" s="4"/>
      <c r="S634" s="4"/>
      <c r="T634" s="4"/>
      <c r="U634" s="4"/>
      <c r="V634" s="4"/>
      <c r="W634" s="4"/>
      <c r="X634" s="116"/>
      <c r="Y634" s="116"/>
      <c r="Z634" s="116"/>
      <c r="AA634" s="116"/>
      <c r="AB634" s="116"/>
      <c r="AC634" s="116"/>
      <c r="AD634" s="116"/>
      <c r="AE634" s="116"/>
      <c r="AF634" s="116"/>
      <c r="AG634" s="116"/>
      <c r="AH634" s="116"/>
      <c r="AI634" s="117"/>
      <c r="AJ634" s="117"/>
      <c r="AK634" s="117"/>
      <c r="AL634" s="118"/>
      <c r="AM634" s="119"/>
      <c r="AN634" s="119"/>
      <c r="AO634" s="119"/>
      <c r="AP634" s="119"/>
      <c r="AQ634" s="4"/>
      <c r="AR634" s="4"/>
      <c r="AS634" s="60"/>
      <c r="AT634" s="60"/>
      <c r="AU634" s="60"/>
    </row>
    <row r="635">
      <c r="A635" s="4"/>
      <c r="B635" s="4"/>
      <c r="C635" s="4"/>
      <c r="D635" s="4"/>
      <c r="E635" s="4"/>
      <c r="F635" s="4"/>
      <c r="G635" s="4"/>
      <c r="H635" s="4"/>
      <c r="I635" s="4"/>
      <c r="J635" s="4"/>
      <c r="K635" s="4"/>
      <c r="L635" s="4"/>
      <c r="M635" s="4"/>
      <c r="N635" s="4"/>
      <c r="O635" s="4"/>
      <c r="P635" s="4"/>
      <c r="Q635" s="4"/>
      <c r="R635" s="4"/>
      <c r="S635" s="4"/>
      <c r="T635" s="4"/>
      <c r="U635" s="4"/>
      <c r="V635" s="4"/>
      <c r="W635" s="4"/>
      <c r="X635" s="116"/>
      <c r="Y635" s="116"/>
      <c r="Z635" s="116"/>
      <c r="AA635" s="116"/>
      <c r="AB635" s="116"/>
      <c r="AC635" s="116"/>
      <c r="AD635" s="116"/>
      <c r="AE635" s="116"/>
      <c r="AF635" s="116"/>
      <c r="AG635" s="116"/>
      <c r="AH635" s="116"/>
      <c r="AI635" s="117"/>
      <c r="AJ635" s="117"/>
      <c r="AK635" s="117"/>
      <c r="AL635" s="118"/>
      <c r="AM635" s="119"/>
      <c r="AN635" s="119"/>
      <c r="AO635" s="119"/>
      <c r="AP635" s="119"/>
      <c r="AQ635" s="4"/>
      <c r="AR635" s="4"/>
      <c r="AS635" s="60"/>
      <c r="AT635" s="60"/>
      <c r="AU635" s="60"/>
    </row>
    <row r="636">
      <c r="A636" s="4"/>
      <c r="B636" s="4"/>
      <c r="C636" s="4"/>
      <c r="D636" s="4"/>
      <c r="E636" s="4"/>
      <c r="F636" s="4"/>
      <c r="G636" s="4"/>
      <c r="H636" s="4"/>
      <c r="I636" s="4"/>
      <c r="J636" s="4"/>
      <c r="K636" s="4"/>
      <c r="L636" s="4"/>
      <c r="M636" s="4"/>
      <c r="N636" s="4"/>
      <c r="O636" s="4"/>
      <c r="P636" s="4"/>
      <c r="Q636" s="4"/>
      <c r="R636" s="4"/>
      <c r="S636" s="4"/>
      <c r="T636" s="4"/>
      <c r="U636" s="4"/>
      <c r="V636" s="4"/>
      <c r="W636" s="4"/>
      <c r="X636" s="116"/>
      <c r="Y636" s="116"/>
      <c r="Z636" s="116"/>
      <c r="AA636" s="116"/>
      <c r="AB636" s="116"/>
      <c r="AC636" s="116"/>
      <c r="AD636" s="116"/>
      <c r="AE636" s="116"/>
      <c r="AF636" s="116"/>
      <c r="AG636" s="116"/>
      <c r="AH636" s="116"/>
      <c r="AI636" s="117"/>
      <c r="AJ636" s="117"/>
      <c r="AK636" s="117"/>
      <c r="AL636" s="118"/>
      <c r="AM636" s="119"/>
      <c r="AN636" s="119"/>
      <c r="AO636" s="119"/>
      <c r="AP636" s="119"/>
      <c r="AQ636" s="4"/>
      <c r="AR636" s="4"/>
      <c r="AS636" s="60"/>
      <c r="AT636" s="60"/>
      <c r="AU636" s="60"/>
    </row>
    <row r="637">
      <c r="A637" s="4"/>
      <c r="B637" s="4"/>
      <c r="C637" s="4"/>
      <c r="D637" s="4"/>
      <c r="E637" s="4"/>
      <c r="F637" s="4"/>
      <c r="G637" s="4"/>
      <c r="H637" s="4"/>
      <c r="I637" s="4"/>
      <c r="J637" s="4"/>
      <c r="K637" s="4"/>
      <c r="L637" s="4"/>
      <c r="M637" s="4"/>
      <c r="N637" s="4"/>
      <c r="O637" s="4"/>
      <c r="P637" s="4"/>
      <c r="Q637" s="4"/>
      <c r="R637" s="4"/>
      <c r="S637" s="4"/>
      <c r="T637" s="4"/>
      <c r="U637" s="4"/>
      <c r="V637" s="4"/>
      <c r="W637" s="4"/>
      <c r="X637" s="116"/>
      <c r="Y637" s="116"/>
      <c r="Z637" s="116"/>
      <c r="AA637" s="116"/>
      <c r="AB637" s="116"/>
      <c r="AC637" s="116"/>
      <c r="AD637" s="116"/>
      <c r="AE637" s="116"/>
      <c r="AF637" s="116"/>
      <c r="AG637" s="116"/>
      <c r="AH637" s="116"/>
      <c r="AI637" s="117"/>
      <c r="AJ637" s="117"/>
      <c r="AK637" s="117"/>
      <c r="AL637" s="118"/>
      <c r="AM637" s="119"/>
      <c r="AN637" s="119"/>
      <c r="AO637" s="119"/>
      <c r="AP637" s="119"/>
      <c r="AQ637" s="4"/>
      <c r="AR637" s="4"/>
      <c r="AS637" s="60"/>
      <c r="AT637" s="60"/>
      <c r="AU637" s="60"/>
    </row>
    <row r="638">
      <c r="A638" s="4"/>
      <c r="B638" s="4"/>
      <c r="C638" s="4"/>
      <c r="D638" s="4"/>
      <c r="E638" s="4"/>
      <c r="F638" s="4"/>
      <c r="G638" s="4"/>
      <c r="H638" s="4"/>
      <c r="I638" s="4"/>
      <c r="J638" s="4"/>
      <c r="K638" s="4"/>
      <c r="L638" s="4"/>
      <c r="M638" s="4"/>
      <c r="N638" s="4"/>
      <c r="O638" s="4"/>
      <c r="P638" s="4"/>
      <c r="Q638" s="4"/>
      <c r="R638" s="4"/>
      <c r="S638" s="4"/>
      <c r="T638" s="4"/>
      <c r="U638" s="4"/>
      <c r="V638" s="4"/>
      <c r="W638" s="4"/>
      <c r="X638" s="116"/>
      <c r="Y638" s="116"/>
      <c r="Z638" s="116"/>
      <c r="AA638" s="116"/>
      <c r="AB638" s="116"/>
      <c r="AC638" s="116"/>
      <c r="AD638" s="116"/>
      <c r="AE638" s="116"/>
      <c r="AF638" s="116"/>
      <c r="AG638" s="116"/>
      <c r="AH638" s="116"/>
      <c r="AI638" s="117"/>
      <c r="AJ638" s="117"/>
      <c r="AK638" s="117"/>
      <c r="AL638" s="118"/>
      <c r="AM638" s="119"/>
      <c r="AN638" s="119"/>
      <c r="AO638" s="119"/>
      <c r="AP638" s="119"/>
      <c r="AQ638" s="4"/>
      <c r="AR638" s="4"/>
      <c r="AS638" s="60"/>
      <c r="AT638" s="60"/>
      <c r="AU638" s="60"/>
    </row>
    <row r="639">
      <c r="A639" s="4"/>
      <c r="B639" s="4"/>
      <c r="C639" s="4"/>
      <c r="D639" s="4"/>
      <c r="E639" s="4"/>
      <c r="F639" s="4"/>
      <c r="G639" s="4"/>
      <c r="H639" s="4"/>
      <c r="I639" s="4"/>
      <c r="J639" s="4"/>
      <c r="K639" s="4"/>
      <c r="L639" s="4"/>
      <c r="M639" s="4"/>
      <c r="N639" s="4"/>
      <c r="O639" s="4"/>
      <c r="P639" s="4"/>
      <c r="Q639" s="4"/>
      <c r="R639" s="4"/>
      <c r="S639" s="4"/>
      <c r="T639" s="4"/>
      <c r="U639" s="4"/>
      <c r="V639" s="4"/>
      <c r="W639" s="4"/>
      <c r="X639" s="116"/>
      <c r="Y639" s="116"/>
      <c r="Z639" s="116"/>
      <c r="AA639" s="116"/>
      <c r="AB639" s="116"/>
      <c r="AC639" s="116"/>
      <c r="AD639" s="116"/>
      <c r="AE639" s="116"/>
      <c r="AF639" s="116"/>
      <c r="AG639" s="116"/>
      <c r="AH639" s="116"/>
      <c r="AI639" s="117"/>
      <c r="AJ639" s="117"/>
      <c r="AK639" s="117"/>
      <c r="AL639" s="118"/>
      <c r="AM639" s="119"/>
      <c r="AN639" s="119"/>
      <c r="AO639" s="119"/>
      <c r="AP639" s="119"/>
      <c r="AQ639" s="4"/>
      <c r="AR639" s="4"/>
      <c r="AS639" s="60"/>
      <c r="AT639" s="60"/>
      <c r="AU639" s="60"/>
    </row>
    <row r="640">
      <c r="A640" s="4"/>
      <c r="B640" s="4"/>
      <c r="C640" s="4"/>
      <c r="D640" s="4"/>
      <c r="E640" s="4"/>
      <c r="F640" s="4"/>
      <c r="G640" s="4"/>
      <c r="H640" s="4"/>
      <c r="I640" s="4"/>
      <c r="J640" s="4"/>
      <c r="K640" s="4"/>
      <c r="L640" s="4"/>
      <c r="M640" s="4"/>
      <c r="N640" s="4"/>
      <c r="O640" s="4"/>
      <c r="P640" s="4"/>
      <c r="Q640" s="4"/>
      <c r="R640" s="4"/>
      <c r="S640" s="4"/>
      <c r="T640" s="4"/>
      <c r="U640" s="4"/>
      <c r="V640" s="4"/>
      <c r="W640" s="4"/>
      <c r="X640" s="116"/>
      <c r="Y640" s="116"/>
      <c r="Z640" s="116"/>
      <c r="AA640" s="116"/>
      <c r="AB640" s="116"/>
      <c r="AC640" s="116"/>
      <c r="AD640" s="116"/>
      <c r="AE640" s="116"/>
      <c r="AF640" s="116"/>
      <c r="AG640" s="116"/>
      <c r="AH640" s="116"/>
      <c r="AI640" s="117"/>
      <c r="AJ640" s="117"/>
      <c r="AK640" s="117"/>
      <c r="AL640" s="118"/>
      <c r="AM640" s="119"/>
      <c r="AN640" s="119"/>
      <c r="AO640" s="119"/>
      <c r="AP640" s="119"/>
      <c r="AQ640" s="4"/>
      <c r="AR640" s="4"/>
      <c r="AS640" s="60"/>
      <c r="AT640" s="60"/>
      <c r="AU640" s="60"/>
    </row>
    <row r="641">
      <c r="A641" s="4"/>
      <c r="B641" s="4"/>
      <c r="C641" s="4"/>
      <c r="D641" s="4"/>
      <c r="E641" s="4"/>
      <c r="F641" s="4"/>
      <c r="G641" s="4"/>
      <c r="H641" s="4"/>
      <c r="I641" s="4"/>
      <c r="J641" s="4"/>
      <c r="K641" s="4"/>
      <c r="L641" s="4"/>
      <c r="M641" s="4"/>
      <c r="N641" s="4"/>
      <c r="O641" s="4"/>
      <c r="P641" s="4"/>
      <c r="Q641" s="4"/>
      <c r="R641" s="4"/>
      <c r="S641" s="4"/>
      <c r="T641" s="4"/>
      <c r="U641" s="4"/>
      <c r="V641" s="4"/>
      <c r="W641" s="4"/>
      <c r="X641" s="116"/>
      <c r="Y641" s="116"/>
      <c r="Z641" s="116"/>
      <c r="AA641" s="116"/>
      <c r="AB641" s="116"/>
      <c r="AC641" s="116"/>
      <c r="AD641" s="116"/>
      <c r="AE641" s="116"/>
      <c r="AF641" s="116"/>
      <c r="AG641" s="116"/>
      <c r="AH641" s="116"/>
      <c r="AI641" s="117"/>
      <c r="AJ641" s="117"/>
      <c r="AK641" s="117"/>
      <c r="AL641" s="118"/>
      <c r="AM641" s="119"/>
      <c r="AN641" s="119"/>
      <c r="AO641" s="119"/>
      <c r="AP641" s="119"/>
      <c r="AQ641" s="4"/>
      <c r="AR641" s="4"/>
      <c r="AS641" s="60"/>
      <c r="AT641" s="60"/>
      <c r="AU641" s="60"/>
    </row>
    <row r="642">
      <c r="A642" s="4"/>
      <c r="B642" s="4"/>
      <c r="C642" s="4"/>
      <c r="D642" s="4"/>
      <c r="E642" s="4"/>
      <c r="F642" s="4"/>
      <c r="G642" s="4"/>
      <c r="H642" s="4"/>
      <c r="I642" s="4"/>
      <c r="J642" s="4"/>
      <c r="K642" s="4"/>
      <c r="L642" s="4"/>
      <c r="M642" s="4"/>
      <c r="N642" s="4"/>
      <c r="O642" s="4"/>
      <c r="P642" s="4"/>
      <c r="Q642" s="4"/>
      <c r="R642" s="4"/>
      <c r="S642" s="4"/>
      <c r="T642" s="4"/>
      <c r="U642" s="4"/>
      <c r="V642" s="4"/>
      <c r="W642" s="4"/>
      <c r="X642" s="116"/>
      <c r="Y642" s="116"/>
      <c r="Z642" s="116"/>
      <c r="AA642" s="116"/>
      <c r="AB642" s="116"/>
      <c r="AC642" s="116"/>
      <c r="AD642" s="116"/>
      <c r="AE642" s="116"/>
      <c r="AF642" s="116"/>
      <c r="AG642" s="116"/>
      <c r="AH642" s="116"/>
      <c r="AI642" s="117"/>
      <c r="AJ642" s="117"/>
      <c r="AK642" s="117"/>
      <c r="AL642" s="118"/>
      <c r="AM642" s="119"/>
      <c r="AN642" s="119"/>
      <c r="AO642" s="119"/>
      <c r="AP642" s="119"/>
      <c r="AQ642" s="4"/>
      <c r="AR642" s="4"/>
      <c r="AS642" s="60"/>
      <c r="AT642" s="60"/>
      <c r="AU642" s="60"/>
    </row>
    <row r="643">
      <c r="A643" s="4"/>
      <c r="B643" s="4"/>
      <c r="C643" s="4"/>
      <c r="D643" s="4"/>
      <c r="E643" s="4"/>
      <c r="F643" s="4"/>
      <c r="G643" s="4"/>
      <c r="H643" s="4"/>
      <c r="I643" s="4"/>
      <c r="J643" s="4"/>
      <c r="K643" s="4"/>
      <c r="L643" s="4"/>
      <c r="M643" s="4"/>
      <c r="N643" s="4"/>
      <c r="O643" s="4"/>
      <c r="P643" s="4"/>
      <c r="Q643" s="4"/>
      <c r="R643" s="4"/>
      <c r="S643" s="4"/>
      <c r="T643" s="4"/>
      <c r="U643" s="4"/>
      <c r="V643" s="4"/>
      <c r="W643" s="4"/>
      <c r="X643" s="116"/>
      <c r="Y643" s="116"/>
      <c r="Z643" s="116"/>
      <c r="AA643" s="116"/>
      <c r="AB643" s="116"/>
      <c r="AC643" s="116"/>
      <c r="AD643" s="116"/>
      <c r="AE643" s="116"/>
      <c r="AF643" s="116"/>
      <c r="AG643" s="116"/>
      <c r="AH643" s="116"/>
      <c r="AI643" s="117"/>
      <c r="AJ643" s="117"/>
      <c r="AK643" s="117"/>
      <c r="AL643" s="118"/>
      <c r="AM643" s="119"/>
      <c r="AN643" s="119"/>
      <c r="AO643" s="119"/>
      <c r="AP643" s="119"/>
      <c r="AQ643" s="4"/>
      <c r="AR643" s="4"/>
      <c r="AS643" s="60"/>
      <c r="AT643" s="60"/>
      <c r="AU643" s="60"/>
    </row>
    <row r="644">
      <c r="A644" s="4"/>
      <c r="B644" s="4"/>
      <c r="C644" s="4"/>
      <c r="D644" s="4"/>
      <c r="E644" s="4"/>
      <c r="F644" s="4"/>
      <c r="G644" s="4"/>
      <c r="H644" s="4"/>
      <c r="I644" s="4"/>
      <c r="J644" s="4"/>
      <c r="K644" s="4"/>
      <c r="L644" s="4"/>
      <c r="M644" s="4"/>
      <c r="N644" s="4"/>
      <c r="O644" s="4"/>
      <c r="P644" s="4"/>
      <c r="Q644" s="4"/>
      <c r="R644" s="4"/>
      <c r="S644" s="4"/>
      <c r="T644" s="4"/>
      <c r="U644" s="4"/>
      <c r="V644" s="4"/>
      <c r="W644" s="4"/>
      <c r="X644" s="116"/>
      <c r="Y644" s="116"/>
      <c r="Z644" s="116"/>
      <c r="AA644" s="116"/>
      <c r="AB644" s="116"/>
      <c r="AC644" s="116"/>
      <c r="AD644" s="116"/>
      <c r="AE644" s="116"/>
      <c r="AF644" s="116"/>
      <c r="AG644" s="116"/>
      <c r="AH644" s="116"/>
      <c r="AI644" s="117"/>
      <c r="AJ644" s="117"/>
      <c r="AK644" s="117"/>
      <c r="AL644" s="118"/>
      <c r="AM644" s="119"/>
      <c r="AN644" s="119"/>
      <c r="AO644" s="119"/>
      <c r="AP644" s="119"/>
      <c r="AQ644" s="4"/>
      <c r="AR644" s="4"/>
      <c r="AS644" s="60"/>
      <c r="AT644" s="60"/>
      <c r="AU644" s="60"/>
    </row>
    <row r="645">
      <c r="A645" s="4"/>
      <c r="B645" s="4"/>
      <c r="C645" s="4"/>
      <c r="D645" s="4"/>
      <c r="E645" s="4"/>
      <c r="F645" s="4"/>
      <c r="G645" s="4"/>
      <c r="H645" s="4"/>
      <c r="I645" s="4"/>
      <c r="J645" s="4"/>
      <c r="K645" s="4"/>
      <c r="L645" s="4"/>
      <c r="M645" s="4"/>
      <c r="N645" s="4"/>
      <c r="O645" s="4"/>
      <c r="P645" s="4"/>
      <c r="Q645" s="4"/>
      <c r="R645" s="4"/>
      <c r="S645" s="4"/>
      <c r="T645" s="4"/>
      <c r="U645" s="4"/>
      <c r="V645" s="4"/>
      <c r="W645" s="4"/>
      <c r="X645" s="116"/>
      <c r="Y645" s="116"/>
      <c r="Z645" s="116"/>
      <c r="AA645" s="116"/>
      <c r="AB645" s="116"/>
      <c r="AC645" s="116"/>
      <c r="AD645" s="116"/>
      <c r="AE645" s="116"/>
      <c r="AF645" s="116"/>
      <c r="AG645" s="116"/>
      <c r="AH645" s="116"/>
      <c r="AI645" s="117"/>
      <c r="AJ645" s="117"/>
      <c r="AK645" s="117"/>
      <c r="AL645" s="118"/>
      <c r="AM645" s="119"/>
      <c r="AN645" s="119"/>
      <c r="AO645" s="119"/>
      <c r="AP645" s="119"/>
      <c r="AQ645" s="4"/>
      <c r="AR645" s="4"/>
      <c r="AS645" s="60"/>
      <c r="AT645" s="60"/>
      <c r="AU645" s="60"/>
    </row>
    <row r="646">
      <c r="A646" s="4"/>
      <c r="B646" s="4"/>
      <c r="C646" s="4"/>
      <c r="D646" s="4"/>
      <c r="E646" s="4"/>
      <c r="F646" s="4"/>
      <c r="G646" s="4"/>
      <c r="H646" s="4"/>
      <c r="I646" s="4"/>
      <c r="J646" s="4"/>
      <c r="K646" s="4"/>
      <c r="L646" s="4"/>
      <c r="M646" s="4"/>
      <c r="N646" s="4"/>
      <c r="O646" s="4"/>
      <c r="P646" s="4"/>
      <c r="Q646" s="4"/>
      <c r="R646" s="4"/>
      <c r="S646" s="4"/>
      <c r="T646" s="4"/>
      <c r="U646" s="4"/>
      <c r="V646" s="4"/>
      <c r="W646" s="4"/>
      <c r="X646" s="116"/>
      <c r="Y646" s="116"/>
      <c r="Z646" s="116"/>
      <c r="AA646" s="116"/>
      <c r="AB646" s="116"/>
      <c r="AC646" s="116"/>
      <c r="AD646" s="116"/>
      <c r="AE646" s="116"/>
      <c r="AF646" s="116"/>
      <c r="AG646" s="116"/>
      <c r="AH646" s="116"/>
      <c r="AI646" s="117"/>
      <c r="AJ646" s="117"/>
      <c r="AK646" s="117"/>
      <c r="AL646" s="118"/>
      <c r="AM646" s="119"/>
      <c r="AN646" s="119"/>
      <c r="AO646" s="119"/>
      <c r="AP646" s="119"/>
      <c r="AQ646" s="4"/>
      <c r="AR646" s="4"/>
      <c r="AS646" s="60"/>
      <c r="AT646" s="60"/>
      <c r="AU646" s="60"/>
    </row>
    <row r="647">
      <c r="A647" s="4"/>
      <c r="B647" s="4"/>
      <c r="C647" s="4"/>
      <c r="D647" s="4"/>
      <c r="E647" s="4"/>
      <c r="F647" s="4"/>
      <c r="G647" s="4"/>
      <c r="H647" s="4"/>
      <c r="I647" s="4"/>
      <c r="J647" s="4"/>
      <c r="K647" s="4"/>
      <c r="L647" s="4"/>
      <c r="M647" s="4"/>
      <c r="N647" s="4"/>
      <c r="O647" s="4"/>
      <c r="P647" s="4"/>
      <c r="Q647" s="4"/>
      <c r="R647" s="4"/>
      <c r="S647" s="4"/>
      <c r="T647" s="4"/>
      <c r="U647" s="4"/>
      <c r="V647" s="4"/>
      <c r="W647" s="4"/>
      <c r="X647" s="116"/>
      <c r="Y647" s="116"/>
      <c r="Z647" s="116"/>
      <c r="AA647" s="116"/>
      <c r="AB647" s="116"/>
      <c r="AC647" s="116"/>
      <c r="AD647" s="116"/>
      <c r="AE647" s="116"/>
      <c r="AF647" s="116"/>
      <c r="AG647" s="116"/>
      <c r="AH647" s="116"/>
      <c r="AI647" s="117"/>
      <c r="AJ647" s="117"/>
      <c r="AK647" s="117"/>
      <c r="AL647" s="118"/>
      <c r="AM647" s="119"/>
      <c r="AN647" s="119"/>
      <c r="AO647" s="119"/>
      <c r="AP647" s="119"/>
      <c r="AQ647" s="4"/>
      <c r="AR647" s="4"/>
      <c r="AS647" s="60"/>
      <c r="AT647" s="60"/>
      <c r="AU647" s="60"/>
    </row>
    <row r="648">
      <c r="A648" s="4"/>
      <c r="B648" s="4"/>
      <c r="C648" s="4"/>
      <c r="D648" s="4"/>
      <c r="E648" s="4"/>
      <c r="F648" s="4"/>
      <c r="G648" s="4"/>
      <c r="H648" s="4"/>
      <c r="I648" s="4"/>
      <c r="J648" s="4"/>
      <c r="K648" s="4"/>
      <c r="L648" s="4"/>
      <c r="M648" s="4"/>
      <c r="N648" s="4"/>
      <c r="O648" s="4"/>
      <c r="P648" s="4"/>
      <c r="Q648" s="4"/>
      <c r="R648" s="4"/>
      <c r="S648" s="4"/>
      <c r="T648" s="4"/>
      <c r="U648" s="4"/>
      <c r="V648" s="4"/>
      <c r="W648" s="4"/>
      <c r="X648" s="116"/>
      <c r="Y648" s="116"/>
      <c r="Z648" s="116"/>
      <c r="AA648" s="116"/>
      <c r="AB648" s="116"/>
      <c r="AC648" s="116"/>
      <c r="AD648" s="116"/>
      <c r="AE648" s="116"/>
      <c r="AF648" s="116"/>
      <c r="AG648" s="116"/>
      <c r="AH648" s="116"/>
      <c r="AI648" s="117"/>
      <c r="AJ648" s="117"/>
      <c r="AK648" s="117"/>
      <c r="AL648" s="118"/>
      <c r="AM648" s="119"/>
      <c r="AN648" s="119"/>
      <c r="AO648" s="119"/>
      <c r="AP648" s="119"/>
      <c r="AQ648" s="4"/>
      <c r="AR648" s="4"/>
      <c r="AS648" s="60"/>
      <c r="AT648" s="60"/>
      <c r="AU648" s="60"/>
    </row>
    <row r="649">
      <c r="A649" s="4"/>
      <c r="B649" s="4"/>
      <c r="C649" s="4"/>
      <c r="D649" s="4"/>
      <c r="E649" s="4"/>
      <c r="F649" s="4"/>
      <c r="G649" s="4"/>
      <c r="H649" s="4"/>
      <c r="I649" s="4"/>
      <c r="J649" s="4"/>
      <c r="K649" s="4"/>
      <c r="L649" s="4"/>
      <c r="M649" s="4"/>
      <c r="N649" s="4"/>
      <c r="O649" s="4"/>
      <c r="P649" s="4"/>
      <c r="Q649" s="4"/>
      <c r="R649" s="4"/>
      <c r="S649" s="4"/>
      <c r="T649" s="4"/>
      <c r="U649" s="4"/>
      <c r="V649" s="4"/>
      <c r="W649" s="4"/>
      <c r="X649" s="116"/>
      <c r="Y649" s="116"/>
      <c r="Z649" s="116"/>
      <c r="AA649" s="116"/>
      <c r="AB649" s="116"/>
      <c r="AC649" s="116"/>
      <c r="AD649" s="116"/>
      <c r="AE649" s="116"/>
      <c r="AF649" s="116"/>
      <c r="AG649" s="116"/>
      <c r="AH649" s="116"/>
      <c r="AI649" s="117"/>
      <c r="AJ649" s="117"/>
      <c r="AK649" s="117"/>
      <c r="AL649" s="118"/>
      <c r="AM649" s="119"/>
      <c r="AN649" s="119"/>
      <c r="AO649" s="119"/>
      <c r="AP649" s="119"/>
      <c r="AQ649" s="4"/>
      <c r="AR649" s="4"/>
      <c r="AS649" s="60"/>
      <c r="AT649" s="60"/>
      <c r="AU649" s="60"/>
    </row>
    <row r="650">
      <c r="A650" s="4"/>
      <c r="B650" s="4"/>
      <c r="C650" s="4"/>
      <c r="D650" s="4"/>
      <c r="E650" s="4"/>
      <c r="F650" s="4"/>
      <c r="G650" s="4"/>
      <c r="H650" s="4"/>
      <c r="I650" s="4"/>
      <c r="J650" s="4"/>
      <c r="K650" s="4"/>
      <c r="L650" s="4"/>
      <c r="M650" s="4"/>
      <c r="N650" s="4"/>
      <c r="O650" s="4"/>
      <c r="P650" s="4"/>
      <c r="Q650" s="4"/>
      <c r="R650" s="4"/>
      <c r="S650" s="4"/>
      <c r="T650" s="4"/>
      <c r="U650" s="4"/>
      <c r="V650" s="4"/>
      <c r="W650" s="4"/>
      <c r="X650" s="116"/>
      <c r="Y650" s="116"/>
      <c r="Z650" s="116"/>
      <c r="AA650" s="116"/>
      <c r="AB650" s="116"/>
      <c r="AC650" s="116"/>
      <c r="AD650" s="116"/>
      <c r="AE650" s="116"/>
      <c r="AF650" s="116"/>
      <c r="AG650" s="116"/>
      <c r="AH650" s="116"/>
      <c r="AI650" s="117"/>
      <c r="AJ650" s="117"/>
      <c r="AK650" s="117"/>
      <c r="AL650" s="118"/>
      <c r="AM650" s="119"/>
      <c r="AN650" s="119"/>
      <c r="AO650" s="119"/>
      <c r="AP650" s="119"/>
      <c r="AQ650" s="4"/>
      <c r="AR650" s="4"/>
      <c r="AS650" s="60"/>
      <c r="AT650" s="60"/>
      <c r="AU650" s="60"/>
    </row>
    <row r="651">
      <c r="A651" s="4"/>
      <c r="B651" s="4"/>
      <c r="C651" s="4"/>
      <c r="D651" s="4"/>
      <c r="E651" s="4"/>
      <c r="F651" s="4"/>
      <c r="G651" s="4"/>
      <c r="H651" s="4"/>
      <c r="I651" s="4"/>
      <c r="J651" s="4"/>
      <c r="K651" s="4"/>
      <c r="L651" s="4"/>
      <c r="M651" s="4"/>
      <c r="N651" s="4"/>
      <c r="O651" s="4"/>
      <c r="P651" s="4"/>
      <c r="Q651" s="4"/>
      <c r="R651" s="4"/>
      <c r="S651" s="4"/>
      <c r="T651" s="4"/>
      <c r="U651" s="4"/>
      <c r="V651" s="4"/>
      <c r="W651" s="4"/>
      <c r="X651" s="116"/>
      <c r="Y651" s="116"/>
      <c r="Z651" s="116"/>
      <c r="AA651" s="116"/>
      <c r="AB651" s="116"/>
      <c r="AC651" s="116"/>
      <c r="AD651" s="116"/>
      <c r="AE651" s="116"/>
      <c r="AF651" s="116"/>
      <c r="AG651" s="116"/>
      <c r="AH651" s="116"/>
      <c r="AI651" s="117"/>
      <c r="AJ651" s="117"/>
      <c r="AK651" s="117"/>
      <c r="AL651" s="118"/>
      <c r="AM651" s="119"/>
      <c r="AN651" s="119"/>
      <c r="AO651" s="119"/>
      <c r="AP651" s="119"/>
      <c r="AQ651" s="4"/>
      <c r="AR651" s="4"/>
      <c r="AS651" s="60"/>
      <c r="AT651" s="60"/>
      <c r="AU651" s="60"/>
    </row>
    <row r="652">
      <c r="A652" s="4"/>
      <c r="B652" s="4"/>
      <c r="C652" s="4"/>
      <c r="D652" s="4"/>
      <c r="E652" s="4"/>
      <c r="F652" s="4"/>
      <c r="G652" s="4"/>
      <c r="H652" s="4"/>
      <c r="I652" s="4"/>
      <c r="J652" s="4"/>
      <c r="K652" s="4"/>
      <c r="L652" s="4"/>
      <c r="M652" s="4"/>
      <c r="N652" s="4"/>
      <c r="O652" s="4"/>
      <c r="P652" s="4"/>
      <c r="Q652" s="4"/>
      <c r="R652" s="4"/>
      <c r="S652" s="4"/>
      <c r="T652" s="4"/>
      <c r="U652" s="4"/>
      <c r="V652" s="4"/>
      <c r="W652" s="4"/>
      <c r="X652" s="116"/>
      <c r="Y652" s="116"/>
      <c r="Z652" s="116"/>
      <c r="AA652" s="116"/>
      <c r="AB652" s="116"/>
      <c r="AC652" s="116"/>
      <c r="AD652" s="116"/>
      <c r="AE652" s="116"/>
      <c r="AF652" s="116"/>
      <c r="AG652" s="116"/>
      <c r="AH652" s="116"/>
      <c r="AI652" s="117"/>
      <c r="AJ652" s="117"/>
      <c r="AK652" s="117"/>
      <c r="AL652" s="118"/>
      <c r="AM652" s="119"/>
      <c r="AN652" s="119"/>
      <c r="AO652" s="119"/>
      <c r="AP652" s="119"/>
      <c r="AQ652" s="4"/>
      <c r="AR652" s="4"/>
      <c r="AS652" s="60"/>
      <c r="AT652" s="60"/>
      <c r="AU652" s="60"/>
    </row>
    <row r="653">
      <c r="A653" s="4"/>
      <c r="B653" s="4"/>
      <c r="C653" s="4"/>
      <c r="D653" s="4"/>
      <c r="E653" s="4"/>
      <c r="F653" s="4"/>
      <c r="G653" s="4"/>
      <c r="H653" s="4"/>
      <c r="I653" s="4"/>
      <c r="J653" s="4"/>
      <c r="K653" s="4"/>
      <c r="L653" s="4"/>
      <c r="M653" s="4"/>
      <c r="N653" s="4"/>
      <c r="O653" s="4"/>
      <c r="P653" s="4"/>
      <c r="Q653" s="4"/>
      <c r="R653" s="4"/>
      <c r="S653" s="4"/>
      <c r="T653" s="4"/>
      <c r="U653" s="4"/>
      <c r="V653" s="4"/>
      <c r="W653" s="4"/>
      <c r="X653" s="116"/>
      <c r="Y653" s="116"/>
      <c r="Z653" s="116"/>
      <c r="AA653" s="116"/>
      <c r="AB653" s="116"/>
      <c r="AC653" s="116"/>
      <c r="AD653" s="116"/>
      <c r="AE653" s="116"/>
      <c r="AF653" s="116"/>
      <c r="AG653" s="116"/>
      <c r="AH653" s="116"/>
      <c r="AI653" s="117"/>
      <c r="AJ653" s="117"/>
      <c r="AK653" s="117"/>
      <c r="AL653" s="118"/>
      <c r="AM653" s="119"/>
      <c r="AN653" s="119"/>
      <c r="AO653" s="119"/>
      <c r="AP653" s="119"/>
      <c r="AQ653" s="4"/>
      <c r="AR653" s="4"/>
      <c r="AS653" s="60"/>
      <c r="AT653" s="60"/>
      <c r="AU653" s="60"/>
    </row>
    <row r="654">
      <c r="A654" s="4"/>
      <c r="B654" s="4"/>
      <c r="C654" s="4"/>
      <c r="D654" s="4"/>
      <c r="E654" s="4"/>
      <c r="F654" s="4"/>
      <c r="G654" s="4"/>
      <c r="H654" s="4"/>
      <c r="I654" s="4"/>
      <c r="J654" s="4"/>
      <c r="K654" s="4"/>
      <c r="L654" s="4"/>
      <c r="M654" s="4"/>
      <c r="N654" s="4"/>
      <c r="O654" s="4"/>
      <c r="P654" s="4"/>
      <c r="Q654" s="4"/>
      <c r="R654" s="4"/>
      <c r="S654" s="4"/>
      <c r="T654" s="4"/>
      <c r="U654" s="4"/>
      <c r="V654" s="4"/>
      <c r="W654" s="4"/>
      <c r="X654" s="116"/>
      <c r="Y654" s="116"/>
      <c r="Z654" s="116"/>
      <c r="AA654" s="116"/>
      <c r="AB654" s="116"/>
      <c r="AC654" s="116"/>
      <c r="AD654" s="116"/>
      <c r="AE654" s="116"/>
      <c r="AF654" s="116"/>
      <c r="AG654" s="116"/>
      <c r="AH654" s="116"/>
      <c r="AI654" s="117"/>
      <c r="AJ654" s="117"/>
      <c r="AK654" s="117"/>
      <c r="AL654" s="118"/>
      <c r="AM654" s="119"/>
      <c r="AN654" s="119"/>
      <c r="AO654" s="119"/>
      <c r="AP654" s="119"/>
      <c r="AQ654" s="4"/>
      <c r="AR654" s="4"/>
      <c r="AS654" s="60"/>
      <c r="AT654" s="60"/>
      <c r="AU654" s="60"/>
    </row>
    <row r="655">
      <c r="A655" s="4"/>
      <c r="B655" s="4"/>
      <c r="C655" s="4"/>
      <c r="D655" s="4"/>
      <c r="E655" s="4"/>
      <c r="F655" s="4"/>
      <c r="G655" s="4"/>
      <c r="H655" s="4"/>
      <c r="I655" s="4"/>
      <c r="J655" s="4"/>
      <c r="K655" s="4"/>
      <c r="L655" s="4"/>
      <c r="M655" s="4"/>
      <c r="N655" s="4"/>
      <c r="O655" s="4"/>
      <c r="P655" s="4"/>
      <c r="Q655" s="4"/>
      <c r="R655" s="4"/>
      <c r="S655" s="4"/>
      <c r="T655" s="4"/>
      <c r="U655" s="4"/>
      <c r="V655" s="4"/>
      <c r="W655" s="4"/>
      <c r="X655" s="116"/>
      <c r="Y655" s="116"/>
      <c r="Z655" s="116"/>
      <c r="AA655" s="116"/>
      <c r="AB655" s="116"/>
      <c r="AC655" s="116"/>
      <c r="AD655" s="116"/>
      <c r="AE655" s="116"/>
      <c r="AF655" s="116"/>
      <c r="AG655" s="116"/>
      <c r="AH655" s="116"/>
      <c r="AI655" s="117"/>
      <c r="AJ655" s="117"/>
      <c r="AK655" s="117"/>
      <c r="AL655" s="118"/>
      <c r="AM655" s="119"/>
      <c r="AN655" s="119"/>
      <c r="AO655" s="119"/>
      <c r="AP655" s="119"/>
      <c r="AQ655" s="4"/>
      <c r="AR655" s="4"/>
      <c r="AS655" s="60"/>
      <c r="AT655" s="60"/>
      <c r="AU655" s="60"/>
    </row>
    <row r="656">
      <c r="A656" s="4"/>
      <c r="B656" s="4"/>
      <c r="C656" s="4"/>
      <c r="D656" s="4"/>
      <c r="E656" s="4"/>
      <c r="F656" s="4"/>
      <c r="G656" s="4"/>
      <c r="H656" s="4"/>
      <c r="I656" s="4"/>
      <c r="J656" s="4"/>
      <c r="K656" s="4"/>
      <c r="L656" s="4"/>
      <c r="M656" s="4"/>
      <c r="N656" s="4"/>
      <c r="O656" s="4"/>
      <c r="P656" s="4"/>
      <c r="Q656" s="4"/>
      <c r="R656" s="4"/>
      <c r="S656" s="4"/>
      <c r="T656" s="4"/>
      <c r="U656" s="4"/>
      <c r="V656" s="4"/>
      <c r="W656" s="4"/>
      <c r="X656" s="116"/>
      <c r="Y656" s="116"/>
      <c r="Z656" s="116"/>
      <c r="AA656" s="116"/>
      <c r="AB656" s="116"/>
      <c r="AC656" s="116"/>
      <c r="AD656" s="116"/>
      <c r="AE656" s="116"/>
      <c r="AF656" s="116"/>
      <c r="AG656" s="116"/>
      <c r="AH656" s="116"/>
      <c r="AI656" s="117"/>
      <c r="AJ656" s="117"/>
      <c r="AK656" s="117"/>
      <c r="AL656" s="118"/>
      <c r="AM656" s="119"/>
      <c r="AN656" s="119"/>
      <c r="AO656" s="119"/>
      <c r="AP656" s="119"/>
      <c r="AQ656" s="4"/>
      <c r="AR656" s="4"/>
      <c r="AS656" s="60"/>
      <c r="AT656" s="60"/>
      <c r="AU656" s="60"/>
    </row>
    <row r="657">
      <c r="A657" s="4"/>
      <c r="B657" s="4"/>
      <c r="C657" s="4"/>
      <c r="D657" s="4"/>
      <c r="E657" s="4"/>
      <c r="F657" s="4"/>
      <c r="G657" s="4"/>
      <c r="H657" s="4"/>
      <c r="I657" s="4"/>
      <c r="J657" s="4"/>
      <c r="K657" s="4"/>
      <c r="L657" s="4"/>
      <c r="M657" s="4"/>
      <c r="N657" s="4"/>
      <c r="O657" s="4"/>
      <c r="P657" s="4"/>
      <c r="Q657" s="4"/>
      <c r="R657" s="4"/>
      <c r="S657" s="4"/>
      <c r="T657" s="4"/>
      <c r="U657" s="4"/>
      <c r="V657" s="4"/>
      <c r="W657" s="4"/>
      <c r="X657" s="116"/>
      <c r="Y657" s="116"/>
      <c r="Z657" s="116"/>
      <c r="AA657" s="116"/>
      <c r="AB657" s="116"/>
      <c r="AC657" s="116"/>
      <c r="AD657" s="116"/>
      <c r="AE657" s="116"/>
      <c r="AF657" s="116"/>
      <c r="AG657" s="116"/>
      <c r="AH657" s="116"/>
      <c r="AI657" s="117"/>
      <c r="AJ657" s="117"/>
      <c r="AK657" s="117"/>
      <c r="AL657" s="118"/>
      <c r="AM657" s="119"/>
      <c r="AN657" s="119"/>
      <c r="AO657" s="119"/>
      <c r="AP657" s="119"/>
      <c r="AQ657" s="4"/>
      <c r="AR657" s="4"/>
      <c r="AS657" s="60"/>
      <c r="AT657" s="60"/>
      <c r="AU657" s="60"/>
    </row>
    <row r="658">
      <c r="A658" s="4"/>
      <c r="B658" s="4"/>
      <c r="C658" s="4"/>
      <c r="D658" s="4"/>
      <c r="E658" s="4"/>
      <c r="F658" s="4"/>
      <c r="G658" s="4"/>
      <c r="H658" s="4"/>
      <c r="I658" s="4"/>
      <c r="J658" s="4"/>
      <c r="K658" s="4"/>
      <c r="L658" s="4"/>
      <c r="M658" s="4"/>
      <c r="N658" s="4"/>
      <c r="O658" s="4"/>
      <c r="P658" s="4"/>
      <c r="Q658" s="4"/>
      <c r="R658" s="4"/>
      <c r="S658" s="4"/>
      <c r="T658" s="4"/>
      <c r="U658" s="4"/>
      <c r="V658" s="4"/>
      <c r="W658" s="4"/>
      <c r="X658" s="116"/>
      <c r="Y658" s="116"/>
      <c r="Z658" s="116"/>
      <c r="AA658" s="116"/>
      <c r="AB658" s="116"/>
      <c r="AC658" s="116"/>
      <c r="AD658" s="116"/>
      <c r="AE658" s="116"/>
      <c r="AF658" s="116"/>
      <c r="AG658" s="116"/>
      <c r="AH658" s="116"/>
      <c r="AI658" s="117"/>
      <c r="AJ658" s="117"/>
      <c r="AK658" s="117"/>
      <c r="AL658" s="118"/>
      <c r="AM658" s="119"/>
      <c r="AN658" s="119"/>
      <c r="AO658" s="119"/>
      <c r="AP658" s="119"/>
      <c r="AQ658" s="4"/>
      <c r="AR658" s="4"/>
      <c r="AS658" s="60"/>
      <c r="AT658" s="60"/>
      <c r="AU658" s="60"/>
    </row>
    <row r="659">
      <c r="A659" s="4"/>
      <c r="B659" s="4"/>
      <c r="C659" s="4"/>
      <c r="D659" s="4"/>
      <c r="E659" s="4"/>
      <c r="F659" s="4"/>
      <c r="G659" s="4"/>
      <c r="H659" s="4"/>
      <c r="I659" s="4"/>
      <c r="J659" s="4"/>
      <c r="K659" s="4"/>
      <c r="L659" s="4"/>
      <c r="M659" s="4"/>
      <c r="N659" s="4"/>
      <c r="O659" s="4"/>
      <c r="P659" s="4"/>
      <c r="Q659" s="4"/>
      <c r="R659" s="4"/>
      <c r="S659" s="4"/>
      <c r="T659" s="4"/>
      <c r="U659" s="4"/>
      <c r="V659" s="4"/>
      <c r="W659" s="4"/>
      <c r="X659" s="116"/>
      <c r="Y659" s="116"/>
      <c r="Z659" s="116"/>
      <c r="AA659" s="116"/>
      <c r="AB659" s="116"/>
      <c r="AC659" s="116"/>
      <c r="AD659" s="116"/>
      <c r="AE659" s="116"/>
      <c r="AF659" s="116"/>
      <c r="AG659" s="116"/>
      <c r="AH659" s="116"/>
      <c r="AI659" s="117"/>
      <c r="AJ659" s="117"/>
      <c r="AK659" s="117"/>
      <c r="AL659" s="118"/>
      <c r="AM659" s="119"/>
      <c r="AN659" s="119"/>
      <c r="AO659" s="119"/>
      <c r="AP659" s="119"/>
      <c r="AQ659" s="4"/>
      <c r="AR659" s="4"/>
      <c r="AS659" s="60"/>
      <c r="AT659" s="60"/>
      <c r="AU659" s="60"/>
    </row>
    <row r="660">
      <c r="A660" s="4"/>
      <c r="B660" s="4"/>
      <c r="C660" s="4"/>
      <c r="D660" s="4"/>
      <c r="E660" s="4"/>
      <c r="F660" s="4"/>
      <c r="G660" s="4"/>
      <c r="H660" s="4"/>
      <c r="I660" s="4"/>
      <c r="J660" s="4"/>
      <c r="K660" s="4"/>
      <c r="L660" s="4"/>
      <c r="M660" s="4"/>
      <c r="N660" s="4"/>
      <c r="O660" s="4"/>
      <c r="P660" s="4"/>
      <c r="Q660" s="4"/>
      <c r="R660" s="4"/>
      <c r="S660" s="4"/>
      <c r="T660" s="4"/>
      <c r="U660" s="4"/>
      <c r="V660" s="4"/>
      <c r="W660" s="4"/>
      <c r="X660" s="116"/>
      <c r="Y660" s="116"/>
      <c r="Z660" s="116"/>
      <c r="AA660" s="116"/>
      <c r="AB660" s="116"/>
      <c r="AC660" s="116"/>
      <c r="AD660" s="116"/>
      <c r="AE660" s="116"/>
      <c r="AF660" s="116"/>
      <c r="AG660" s="116"/>
      <c r="AH660" s="116"/>
      <c r="AI660" s="117"/>
      <c r="AJ660" s="117"/>
      <c r="AK660" s="117"/>
      <c r="AL660" s="118"/>
      <c r="AM660" s="119"/>
      <c r="AN660" s="119"/>
      <c r="AO660" s="119"/>
      <c r="AP660" s="119"/>
      <c r="AQ660" s="4"/>
      <c r="AR660" s="4"/>
      <c r="AS660" s="60"/>
      <c r="AT660" s="60"/>
      <c r="AU660" s="60"/>
    </row>
    <row r="661">
      <c r="A661" s="4"/>
      <c r="B661" s="4"/>
      <c r="C661" s="4"/>
      <c r="D661" s="4"/>
      <c r="E661" s="4"/>
      <c r="F661" s="4"/>
      <c r="G661" s="4"/>
      <c r="H661" s="4"/>
      <c r="I661" s="4"/>
      <c r="J661" s="4"/>
      <c r="K661" s="4"/>
      <c r="L661" s="4"/>
      <c r="M661" s="4"/>
      <c r="N661" s="4"/>
      <c r="O661" s="4"/>
      <c r="P661" s="4"/>
      <c r="Q661" s="4"/>
      <c r="R661" s="4"/>
      <c r="S661" s="4"/>
      <c r="T661" s="4"/>
      <c r="U661" s="4"/>
      <c r="V661" s="4"/>
      <c r="W661" s="4"/>
      <c r="X661" s="116"/>
      <c r="Y661" s="116"/>
      <c r="Z661" s="116"/>
      <c r="AA661" s="116"/>
      <c r="AB661" s="116"/>
      <c r="AC661" s="116"/>
      <c r="AD661" s="116"/>
      <c r="AE661" s="116"/>
      <c r="AF661" s="116"/>
      <c r="AG661" s="116"/>
      <c r="AH661" s="116"/>
      <c r="AI661" s="117"/>
      <c r="AJ661" s="117"/>
      <c r="AK661" s="117"/>
      <c r="AL661" s="118"/>
      <c r="AM661" s="119"/>
      <c r="AN661" s="119"/>
      <c r="AO661" s="119"/>
      <c r="AP661" s="119"/>
      <c r="AQ661" s="4"/>
      <c r="AR661" s="4"/>
      <c r="AS661" s="60"/>
      <c r="AT661" s="60"/>
      <c r="AU661" s="60"/>
    </row>
    <row r="662">
      <c r="A662" s="4"/>
      <c r="B662" s="4"/>
      <c r="C662" s="4"/>
      <c r="D662" s="4"/>
      <c r="E662" s="4"/>
      <c r="F662" s="4"/>
      <c r="G662" s="4"/>
      <c r="H662" s="4"/>
      <c r="I662" s="4"/>
      <c r="J662" s="4"/>
      <c r="K662" s="4"/>
      <c r="L662" s="4"/>
      <c r="M662" s="4"/>
      <c r="N662" s="4"/>
      <c r="O662" s="4"/>
      <c r="P662" s="4"/>
      <c r="Q662" s="4"/>
      <c r="R662" s="4"/>
      <c r="S662" s="4"/>
      <c r="T662" s="4"/>
      <c r="U662" s="4"/>
      <c r="V662" s="4"/>
      <c r="W662" s="4"/>
      <c r="X662" s="116"/>
      <c r="Y662" s="116"/>
      <c r="Z662" s="116"/>
      <c r="AA662" s="116"/>
      <c r="AB662" s="116"/>
      <c r="AC662" s="116"/>
      <c r="AD662" s="116"/>
      <c r="AE662" s="116"/>
      <c r="AF662" s="116"/>
      <c r="AG662" s="116"/>
      <c r="AH662" s="116"/>
      <c r="AI662" s="117"/>
      <c r="AJ662" s="117"/>
      <c r="AK662" s="117"/>
      <c r="AL662" s="118"/>
      <c r="AM662" s="119"/>
      <c r="AN662" s="119"/>
      <c r="AO662" s="119"/>
      <c r="AP662" s="119"/>
      <c r="AQ662" s="4"/>
      <c r="AR662" s="4"/>
      <c r="AS662" s="60"/>
      <c r="AT662" s="60"/>
      <c r="AU662" s="60"/>
    </row>
    <row r="663">
      <c r="A663" s="4"/>
      <c r="B663" s="4"/>
      <c r="C663" s="4"/>
      <c r="D663" s="4"/>
      <c r="E663" s="4"/>
      <c r="F663" s="4"/>
      <c r="G663" s="4"/>
      <c r="H663" s="4"/>
      <c r="I663" s="4"/>
      <c r="J663" s="4"/>
      <c r="K663" s="4"/>
      <c r="L663" s="4"/>
      <c r="M663" s="4"/>
      <c r="N663" s="4"/>
      <c r="O663" s="4"/>
      <c r="P663" s="4"/>
      <c r="Q663" s="4"/>
      <c r="R663" s="4"/>
      <c r="S663" s="4"/>
      <c r="T663" s="4"/>
      <c r="U663" s="4"/>
      <c r="V663" s="4"/>
      <c r="W663" s="4"/>
      <c r="X663" s="116"/>
      <c r="Y663" s="116"/>
      <c r="Z663" s="116"/>
      <c r="AA663" s="116"/>
      <c r="AB663" s="116"/>
      <c r="AC663" s="116"/>
      <c r="AD663" s="116"/>
      <c r="AE663" s="116"/>
      <c r="AF663" s="116"/>
      <c r="AG663" s="116"/>
      <c r="AH663" s="116"/>
      <c r="AI663" s="117"/>
      <c r="AJ663" s="117"/>
      <c r="AK663" s="117"/>
      <c r="AL663" s="118"/>
      <c r="AM663" s="119"/>
      <c r="AN663" s="119"/>
      <c r="AO663" s="119"/>
      <c r="AP663" s="119"/>
      <c r="AQ663" s="4"/>
      <c r="AR663" s="4"/>
      <c r="AS663" s="60"/>
      <c r="AT663" s="60"/>
      <c r="AU663" s="60"/>
    </row>
    <row r="664">
      <c r="A664" s="4"/>
      <c r="B664" s="4"/>
      <c r="C664" s="4"/>
      <c r="D664" s="4"/>
      <c r="E664" s="4"/>
      <c r="F664" s="4"/>
      <c r="G664" s="4"/>
      <c r="H664" s="4"/>
      <c r="I664" s="4"/>
      <c r="J664" s="4"/>
      <c r="K664" s="4"/>
      <c r="L664" s="4"/>
      <c r="M664" s="4"/>
      <c r="N664" s="4"/>
      <c r="O664" s="4"/>
      <c r="P664" s="4"/>
      <c r="Q664" s="4"/>
      <c r="R664" s="4"/>
      <c r="S664" s="4"/>
      <c r="T664" s="4"/>
      <c r="U664" s="4"/>
      <c r="V664" s="4"/>
      <c r="W664" s="4"/>
      <c r="X664" s="116"/>
      <c r="Y664" s="116"/>
      <c r="Z664" s="116"/>
      <c r="AA664" s="116"/>
      <c r="AB664" s="116"/>
      <c r="AC664" s="116"/>
      <c r="AD664" s="116"/>
      <c r="AE664" s="116"/>
      <c r="AF664" s="116"/>
      <c r="AG664" s="116"/>
      <c r="AH664" s="116"/>
      <c r="AI664" s="117"/>
      <c r="AJ664" s="117"/>
      <c r="AK664" s="117"/>
      <c r="AL664" s="118"/>
      <c r="AM664" s="119"/>
      <c r="AN664" s="119"/>
      <c r="AO664" s="119"/>
      <c r="AP664" s="119"/>
      <c r="AQ664" s="4"/>
      <c r="AR664" s="4"/>
      <c r="AS664" s="60"/>
      <c r="AT664" s="60"/>
      <c r="AU664" s="60"/>
    </row>
    <row r="665">
      <c r="A665" s="4"/>
      <c r="B665" s="4"/>
      <c r="C665" s="4"/>
      <c r="D665" s="4"/>
      <c r="E665" s="4"/>
      <c r="F665" s="4"/>
      <c r="G665" s="4"/>
      <c r="H665" s="4"/>
      <c r="I665" s="4"/>
      <c r="J665" s="4"/>
      <c r="K665" s="4"/>
      <c r="L665" s="4"/>
      <c r="M665" s="4"/>
      <c r="N665" s="4"/>
      <c r="O665" s="4"/>
      <c r="P665" s="4"/>
      <c r="Q665" s="4"/>
      <c r="R665" s="4"/>
      <c r="S665" s="4"/>
      <c r="T665" s="4"/>
      <c r="U665" s="4"/>
      <c r="V665" s="4"/>
      <c r="W665" s="4"/>
      <c r="X665" s="116"/>
      <c r="Y665" s="116"/>
      <c r="Z665" s="116"/>
      <c r="AA665" s="116"/>
      <c r="AB665" s="116"/>
      <c r="AC665" s="116"/>
      <c r="AD665" s="116"/>
      <c r="AE665" s="116"/>
      <c r="AF665" s="116"/>
      <c r="AG665" s="116"/>
      <c r="AH665" s="116"/>
      <c r="AI665" s="117"/>
      <c r="AJ665" s="117"/>
      <c r="AK665" s="117"/>
      <c r="AL665" s="118"/>
      <c r="AM665" s="119"/>
      <c r="AN665" s="119"/>
      <c r="AO665" s="119"/>
      <c r="AP665" s="119"/>
      <c r="AQ665" s="4"/>
      <c r="AR665" s="4"/>
      <c r="AS665" s="60"/>
      <c r="AT665" s="60"/>
      <c r="AU665" s="60"/>
    </row>
    <row r="666">
      <c r="A666" s="4"/>
      <c r="B666" s="4"/>
      <c r="C666" s="4"/>
      <c r="D666" s="4"/>
      <c r="E666" s="4"/>
      <c r="F666" s="4"/>
      <c r="G666" s="4"/>
      <c r="H666" s="4"/>
      <c r="I666" s="4"/>
      <c r="J666" s="4"/>
      <c r="K666" s="4"/>
      <c r="L666" s="4"/>
      <c r="M666" s="4"/>
      <c r="N666" s="4"/>
      <c r="O666" s="4"/>
      <c r="P666" s="4"/>
      <c r="Q666" s="4"/>
      <c r="R666" s="4"/>
      <c r="S666" s="4"/>
      <c r="T666" s="4"/>
      <c r="U666" s="4"/>
      <c r="V666" s="4"/>
      <c r="W666" s="4"/>
      <c r="X666" s="116"/>
      <c r="Y666" s="116"/>
      <c r="Z666" s="116"/>
      <c r="AA666" s="116"/>
      <c r="AB666" s="116"/>
      <c r="AC666" s="116"/>
      <c r="AD666" s="116"/>
      <c r="AE666" s="116"/>
      <c r="AF666" s="116"/>
      <c r="AG666" s="116"/>
      <c r="AH666" s="116"/>
      <c r="AI666" s="117"/>
      <c r="AJ666" s="117"/>
      <c r="AK666" s="117"/>
      <c r="AL666" s="118"/>
      <c r="AM666" s="119"/>
      <c r="AN666" s="119"/>
      <c r="AO666" s="119"/>
      <c r="AP666" s="119"/>
      <c r="AQ666" s="4"/>
      <c r="AR666" s="4"/>
      <c r="AS666" s="60"/>
      <c r="AT666" s="60"/>
      <c r="AU666" s="60"/>
    </row>
    <row r="667">
      <c r="A667" s="4"/>
      <c r="B667" s="4"/>
      <c r="C667" s="4"/>
      <c r="D667" s="4"/>
      <c r="E667" s="4"/>
      <c r="F667" s="4"/>
      <c r="G667" s="4"/>
      <c r="H667" s="4"/>
      <c r="I667" s="4"/>
      <c r="J667" s="4"/>
      <c r="K667" s="4"/>
      <c r="L667" s="4"/>
      <c r="M667" s="4"/>
      <c r="N667" s="4"/>
      <c r="O667" s="4"/>
      <c r="P667" s="4"/>
      <c r="Q667" s="4"/>
      <c r="R667" s="4"/>
      <c r="S667" s="4"/>
      <c r="T667" s="4"/>
      <c r="U667" s="4"/>
      <c r="V667" s="4"/>
      <c r="W667" s="4"/>
      <c r="X667" s="116"/>
      <c r="Y667" s="116"/>
      <c r="Z667" s="116"/>
      <c r="AA667" s="116"/>
      <c r="AB667" s="116"/>
      <c r="AC667" s="116"/>
      <c r="AD667" s="116"/>
      <c r="AE667" s="116"/>
      <c r="AF667" s="116"/>
      <c r="AG667" s="116"/>
      <c r="AH667" s="116"/>
      <c r="AI667" s="117"/>
      <c r="AJ667" s="117"/>
      <c r="AK667" s="117"/>
      <c r="AL667" s="118"/>
      <c r="AM667" s="119"/>
      <c r="AN667" s="119"/>
      <c r="AO667" s="119"/>
      <c r="AP667" s="119"/>
      <c r="AQ667" s="4"/>
      <c r="AR667" s="4"/>
      <c r="AS667" s="60"/>
      <c r="AT667" s="60"/>
      <c r="AU667" s="60"/>
    </row>
    <row r="668">
      <c r="A668" s="4"/>
      <c r="B668" s="4"/>
      <c r="C668" s="4"/>
      <c r="D668" s="4"/>
      <c r="E668" s="4"/>
      <c r="F668" s="4"/>
      <c r="G668" s="4"/>
      <c r="H668" s="4"/>
      <c r="I668" s="4"/>
      <c r="J668" s="4"/>
      <c r="K668" s="4"/>
      <c r="L668" s="4"/>
      <c r="M668" s="4"/>
      <c r="N668" s="4"/>
      <c r="O668" s="4"/>
      <c r="P668" s="4"/>
      <c r="Q668" s="4"/>
      <c r="R668" s="4"/>
      <c r="S668" s="4"/>
      <c r="T668" s="4"/>
      <c r="U668" s="4"/>
      <c r="V668" s="4"/>
      <c r="W668" s="4"/>
      <c r="X668" s="116"/>
      <c r="Y668" s="116"/>
      <c r="Z668" s="116"/>
      <c r="AA668" s="116"/>
      <c r="AB668" s="116"/>
      <c r="AC668" s="116"/>
      <c r="AD668" s="116"/>
      <c r="AE668" s="116"/>
      <c r="AF668" s="116"/>
      <c r="AG668" s="116"/>
      <c r="AH668" s="116"/>
      <c r="AI668" s="117"/>
      <c r="AJ668" s="117"/>
      <c r="AK668" s="117"/>
      <c r="AL668" s="118"/>
      <c r="AM668" s="119"/>
      <c r="AN668" s="119"/>
      <c r="AO668" s="119"/>
      <c r="AP668" s="119"/>
      <c r="AQ668" s="4"/>
      <c r="AR668" s="4"/>
      <c r="AS668" s="60"/>
      <c r="AT668" s="60"/>
      <c r="AU668" s="60"/>
    </row>
    <row r="669">
      <c r="A669" s="4"/>
      <c r="B669" s="4"/>
      <c r="C669" s="4"/>
      <c r="D669" s="4"/>
      <c r="E669" s="4"/>
      <c r="F669" s="4"/>
      <c r="G669" s="4"/>
      <c r="H669" s="4"/>
      <c r="I669" s="4"/>
      <c r="J669" s="4"/>
      <c r="K669" s="4"/>
      <c r="L669" s="4"/>
      <c r="M669" s="4"/>
      <c r="N669" s="4"/>
      <c r="O669" s="4"/>
      <c r="P669" s="4"/>
      <c r="Q669" s="4"/>
      <c r="R669" s="4"/>
      <c r="S669" s="4"/>
      <c r="T669" s="4"/>
      <c r="U669" s="4"/>
      <c r="V669" s="4"/>
      <c r="W669" s="4"/>
      <c r="X669" s="116"/>
      <c r="Y669" s="116"/>
      <c r="Z669" s="116"/>
      <c r="AA669" s="116"/>
      <c r="AB669" s="116"/>
      <c r="AC669" s="116"/>
      <c r="AD669" s="116"/>
      <c r="AE669" s="116"/>
      <c r="AF669" s="116"/>
      <c r="AG669" s="116"/>
      <c r="AH669" s="116"/>
      <c r="AI669" s="117"/>
      <c r="AJ669" s="117"/>
      <c r="AK669" s="117"/>
      <c r="AL669" s="118"/>
      <c r="AM669" s="119"/>
      <c r="AN669" s="119"/>
      <c r="AO669" s="119"/>
      <c r="AP669" s="119"/>
      <c r="AQ669" s="4"/>
      <c r="AR669" s="4"/>
      <c r="AS669" s="60"/>
      <c r="AT669" s="60"/>
      <c r="AU669" s="60"/>
    </row>
    <row r="670">
      <c r="A670" s="4"/>
      <c r="B670" s="4"/>
      <c r="C670" s="4"/>
      <c r="D670" s="4"/>
      <c r="E670" s="4"/>
      <c r="F670" s="4"/>
      <c r="G670" s="4"/>
      <c r="H670" s="4"/>
      <c r="I670" s="4"/>
      <c r="J670" s="4"/>
      <c r="K670" s="4"/>
      <c r="L670" s="4"/>
      <c r="M670" s="4"/>
      <c r="N670" s="4"/>
      <c r="O670" s="4"/>
      <c r="P670" s="4"/>
      <c r="Q670" s="4"/>
      <c r="R670" s="4"/>
      <c r="S670" s="4"/>
      <c r="T670" s="4"/>
      <c r="U670" s="4"/>
      <c r="V670" s="4"/>
      <c r="W670" s="4"/>
      <c r="X670" s="116"/>
      <c r="Y670" s="116"/>
      <c r="Z670" s="116"/>
      <c r="AA670" s="116"/>
      <c r="AB670" s="116"/>
      <c r="AC670" s="116"/>
      <c r="AD670" s="116"/>
      <c r="AE670" s="116"/>
      <c r="AF670" s="116"/>
      <c r="AG670" s="116"/>
      <c r="AH670" s="116"/>
      <c r="AI670" s="117"/>
      <c r="AJ670" s="117"/>
      <c r="AK670" s="117"/>
      <c r="AL670" s="118"/>
      <c r="AM670" s="119"/>
      <c r="AN670" s="119"/>
      <c r="AO670" s="119"/>
      <c r="AP670" s="119"/>
      <c r="AQ670" s="4"/>
      <c r="AR670" s="4"/>
      <c r="AS670" s="60"/>
      <c r="AT670" s="60"/>
      <c r="AU670" s="60"/>
    </row>
    <row r="671">
      <c r="A671" s="4"/>
      <c r="B671" s="4"/>
      <c r="C671" s="4"/>
      <c r="D671" s="4"/>
      <c r="E671" s="4"/>
      <c r="F671" s="4"/>
      <c r="G671" s="4"/>
      <c r="H671" s="4"/>
      <c r="I671" s="4"/>
      <c r="J671" s="4"/>
      <c r="K671" s="4"/>
      <c r="L671" s="4"/>
      <c r="M671" s="4"/>
      <c r="N671" s="4"/>
      <c r="O671" s="4"/>
      <c r="P671" s="4"/>
      <c r="Q671" s="4"/>
      <c r="R671" s="4"/>
      <c r="S671" s="4"/>
      <c r="T671" s="4"/>
      <c r="U671" s="4"/>
      <c r="V671" s="4"/>
      <c r="W671" s="4"/>
      <c r="X671" s="116"/>
      <c r="Y671" s="116"/>
      <c r="Z671" s="116"/>
      <c r="AA671" s="116"/>
      <c r="AB671" s="116"/>
      <c r="AC671" s="116"/>
      <c r="AD671" s="116"/>
      <c r="AE671" s="116"/>
      <c r="AF671" s="116"/>
      <c r="AG671" s="116"/>
      <c r="AH671" s="116"/>
      <c r="AI671" s="117"/>
      <c r="AJ671" s="117"/>
      <c r="AK671" s="117"/>
      <c r="AL671" s="118"/>
      <c r="AM671" s="119"/>
      <c r="AN671" s="119"/>
      <c r="AO671" s="119"/>
      <c r="AP671" s="119"/>
      <c r="AQ671" s="4"/>
      <c r="AR671" s="4"/>
      <c r="AS671" s="60"/>
      <c r="AT671" s="60"/>
      <c r="AU671" s="60"/>
    </row>
    <row r="672">
      <c r="A672" s="4"/>
      <c r="B672" s="4"/>
      <c r="C672" s="4"/>
      <c r="D672" s="4"/>
      <c r="E672" s="4"/>
      <c r="F672" s="4"/>
      <c r="G672" s="4"/>
      <c r="H672" s="4"/>
      <c r="I672" s="4"/>
      <c r="J672" s="4"/>
      <c r="K672" s="4"/>
      <c r="L672" s="4"/>
      <c r="M672" s="4"/>
      <c r="N672" s="4"/>
      <c r="O672" s="4"/>
      <c r="P672" s="4"/>
      <c r="Q672" s="4"/>
      <c r="R672" s="4"/>
      <c r="S672" s="4"/>
      <c r="T672" s="4"/>
      <c r="U672" s="4"/>
      <c r="V672" s="4"/>
      <c r="W672" s="4"/>
      <c r="X672" s="116"/>
      <c r="Y672" s="116"/>
      <c r="Z672" s="116"/>
      <c r="AA672" s="116"/>
      <c r="AB672" s="116"/>
      <c r="AC672" s="116"/>
      <c r="AD672" s="116"/>
      <c r="AE672" s="116"/>
      <c r="AF672" s="116"/>
      <c r="AG672" s="116"/>
      <c r="AH672" s="116"/>
      <c r="AI672" s="117"/>
      <c r="AJ672" s="117"/>
      <c r="AK672" s="117"/>
      <c r="AL672" s="118"/>
      <c r="AM672" s="119"/>
      <c r="AN672" s="119"/>
      <c r="AO672" s="119"/>
      <c r="AP672" s="119"/>
      <c r="AQ672" s="4"/>
      <c r="AR672" s="4"/>
      <c r="AS672" s="60"/>
      <c r="AT672" s="60"/>
      <c r="AU672" s="60"/>
    </row>
    <row r="673">
      <c r="A673" s="4"/>
      <c r="B673" s="4"/>
      <c r="C673" s="4"/>
      <c r="D673" s="4"/>
      <c r="E673" s="4"/>
      <c r="F673" s="4"/>
      <c r="G673" s="4"/>
      <c r="H673" s="4"/>
      <c r="I673" s="4"/>
      <c r="J673" s="4"/>
      <c r="K673" s="4"/>
      <c r="L673" s="4"/>
      <c r="M673" s="4"/>
      <c r="N673" s="4"/>
      <c r="O673" s="4"/>
      <c r="P673" s="4"/>
      <c r="Q673" s="4"/>
      <c r="R673" s="4"/>
      <c r="S673" s="4"/>
      <c r="T673" s="4"/>
      <c r="U673" s="4"/>
      <c r="V673" s="4"/>
      <c r="W673" s="4"/>
      <c r="X673" s="116"/>
      <c r="Y673" s="116"/>
      <c r="Z673" s="116"/>
      <c r="AA673" s="116"/>
      <c r="AB673" s="116"/>
      <c r="AC673" s="116"/>
      <c r="AD673" s="116"/>
      <c r="AE673" s="116"/>
      <c r="AF673" s="116"/>
      <c r="AG673" s="116"/>
      <c r="AH673" s="116"/>
      <c r="AI673" s="117"/>
      <c r="AJ673" s="117"/>
      <c r="AK673" s="117"/>
      <c r="AL673" s="118"/>
      <c r="AM673" s="119"/>
      <c r="AN673" s="119"/>
      <c r="AO673" s="119"/>
      <c r="AP673" s="119"/>
      <c r="AQ673" s="4"/>
      <c r="AR673" s="4"/>
      <c r="AS673" s="60"/>
      <c r="AT673" s="60"/>
      <c r="AU673" s="60"/>
    </row>
    <row r="674">
      <c r="A674" s="4"/>
      <c r="B674" s="4"/>
      <c r="C674" s="4"/>
      <c r="D674" s="4"/>
      <c r="E674" s="4"/>
      <c r="F674" s="4"/>
      <c r="G674" s="4"/>
      <c r="H674" s="4"/>
      <c r="I674" s="4"/>
      <c r="J674" s="4"/>
      <c r="K674" s="4"/>
      <c r="L674" s="4"/>
      <c r="M674" s="4"/>
      <c r="N674" s="4"/>
      <c r="O674" s="4"/>
      <c r="P674" s="4"/>
      <c r="Q674" s="4"/>
      <c r="R674" s="4"/>
      <c r="S674" s="4"/>
      <c r="T674" s="4"/>
      <c r="U674" s="4"/>
      <c r="V674" s="4"/>
      <c r="W674" s="4"/>
      <c r="X674" s="116"/>
      <c r="Y674" s="116"/>
      <c r="Z674" s="116"/>
      <c r="AA674" s="116"/>
      <c r="AB674" s="116"/>
      <c r="AC674" s="116"/>
      <c r="AD674" s="116"/>
      <c r="AE674" s="116"/>
      <c r="AF674" s="116"/>
      <c r="AG674" s="116"/>
      <c r="AH674" s="116"/>
      <c r="AI674" s="117"/>
      <c r="AJ674" s="117"/>
      <c r="AK674" s="117"/>
      <c r="AL674" s="118"/>
      <c r="AM674" s="119"/>
      <c r="AN674" s="119"/>
      <c r="AO674" s="119"/>
      <c r="AP674" s="119"/>
      <c r="AQ674" s="4"/>
      <c r="AR674" s="4"/>
      <c r="AS674" s="60"/>
      <c r="AT674" s="60"/>
      <c r="AU674" s="60"/>
    </row>
    <row r="675">
      <c r="A675" s="4"/>
      <c r="B675" s="4"/>
      <c r="C675" s="4"/>
      <c r="D675" s="4"/>
      <c r="E675" s="4"/>
      <c r="F675" s="4"/>
      <c r="G675" s="4"/>
      <c r="H675" s="4"/>
      <c r="I675" s="4"/>
      <c r="J675" s="4"/>
      <c r="K675" s="4"/>
      <c r="L675" s="4"/>
      <c r="M675" s="4"/>
      <c r="N675" s="4"/>
      <c r="O675" s="4"/>
      <c r="P675" s="4"/>
      <c r="Q675" s="4"/>
      <c r="R675" s="4"/>
      <c r="S675" s="4"/>
      <c r="T675" s="4"/>
      <c r="U675" s="4"/>
      <c r="V675" s="4"/>
      <c r="W675" s="4"/>
      <c r="X675" s="116"/>
      <c r="Y675" s="116"/>
      <c r="Z675" s="116"/>
      <c r="AA675" s="116"/>
      <c r="AB675" s="116"/>
      <c r="AC675" s="116"/>
      <c r="AD675" s="116"/>
      <c r="AE675" s="116"/>
      <c r="AF675" s="116"/>
      <c r="AG675" s="116"/>
      <c r="AH675" s="116"/>
      <c r="AI675" s="117"/>
      <c r="AJ675" s="117"/>
      <c r="AK675" s="117"/>
      <c r="AL675" s="118"/>
      <c r="AM675" s="119"/>
      <c r="AN675" s="119"/>
      <c r="AO675" s="119"/>
      <c r="AP675" s="119"/>
      <c r="AQ675" s="4"/>
      <c r="AR675" s="4"/>
      <c r="AS675" s="60"/>
      <c r="AT675" s="60"/>
      <c r="AU675" s="60"/>
    </row>
    <row r="676">
      <c r="A676" s="4"/>
      <c r="B676" s="4"/>
      <c r="C676" s="4"/>
      <c r="D676" s="4"/>
      <c r="E676" s="4"/>
      <c r="F676" s="4"/>
      <c r="G676" s="4"/>
      <c r="H676" s="4"/>
      <c r="I676" s="4"/>
      <c r="J676" s="4"/>
      <c r="K676" s="4"/>
      <c r="L676" s="4"/>
      <c r="M676" s="4"/>
      <c r="N676" s="4"/>
      <c r="O676" s="4"/>
      <c r="P676" s="4"/>
      <c r="Q676" s="4"/>
      <c r="R676" s="4"/>
      <c r="S676" s="4"/>
      <c r="T676" s="4"/>
      <c r="U676" s="4"/>
      <c r="V676" s="4"/>
      <c r="W676" s="4"/>
      <c r="X676" s="116"/>
      <c r="Y676" s="116"/>
      <c r="Z676" s="116"/>
      <c r="AA676" s="116"/>
      <c r="AB676" s="116"/>
      <c r="AC676" s="116"/>
      <c r="AD676" s="116"/>
      <c r="AE676" s="116"/>
      <c r="AF676" s="116"/>
      <c r="AG676" s="116"/>
      <c r="AH676" s="116"/>
      <c r="AI676" s="117"/>
      <c r="AJ676" s="117"/>
      <c r="AK676" s="117"/>
      <c r="AL676" s="118"/>
      <c r="AM676" s="119"/>
      <c r="AN676" s="119"/>
      <c r="AO676" s="119"/>
      <c r="AP676" s="119"/>
      <c r="AQ676" s="4"/>
      <c r="AR676" s="4"/>
      <c r="AS676" s="60"/>
      <c r="AT676" s="60"/>
      <c r="AU676" s="60"/>
    </row>
    <row r="677">
      <c r="A677" s="4"/>
      <c r="B677" s="4"/>
      <c r="C677" s="4"/>
      <c r="D677" s="4"/>
      <c r="E677" s="4"/>
      <c r="F677" s="4"/>
      <c r="G677" s="4"/>
      <c r="H677" s="4"/>
      <c r="I677" s="4"/>
      <c r="J677" s="4"/>
      <c r="K677" s="4"/>
      <c r="L677" s="4"/>
      <c r="M677" s="4"/>
      <c r="N677" s="4"/>
      <c r="O677" s="4"/>
      <c r="P677" s="4"/>
      <c r="Q677" s="4"/>
      <c r="R677" s="4"/>
      <c r="S677" s="4"/>
      <c r="T677" s="4"/>
      <c r="U677" s="4"/>
      <c r="V677" s="4"/>
      <c r="W677" s="4"/>
      <c r="X677" s="116"/>
      <c r="Y677" s="116"/>
      <c r="Z677" s="116"/>
      <c r="AA677" s="116"/>
      <c r="AB677" s="116"/>
      <c r="AC677" s="116"/>
      <c r="AD677" s="116"/>
      <c r="AE677" s="116"/>
      <c r="AF677" s="116"/>
      <c r="AG677" s="116"/>
      <c r="AH677" s="116"/>
      <c r="AI677" s="117"/>
      <c r="AJ677" s="117"/>
      <c r="AK677" s="117"/>
      <c r="AL677" s="118"/>
      <c r="AM677" s="119"/>
      <c r="AN677" s="119"/>
      <c r="AO677" s="119"/>
      <c r="AP677" s="119"/>
      <c r="AQ677" s="4"/>
      <c r="AR677" s="4"/>
      <c r="AS677" s="60"/>
      <c r="AT677" s="60"/>
      <c r="AU677" s="60"/>
    </row>
    <row r="678">
      <c r="A678" s="4"/>
      <c r="B678" s="4"/>
      <c r="C678" s="4"/>
      <c r="D678" s="4"/>
      <c r="E678" s="4"/>
      <c r="F678" s="4"/>
      <c r="G678" s="4"/>
      <c r="H678" s="4"/>
      <c r="I678" s="4"/>
      <c r="J678" s="4"/>
      <c r="K678" s="4"/>
      <c r="L678" s="4"/>
      <c r="M678" s="4"/>
      <c r="N678" s="4"/>
      <c r="O678" s="4"/>
      <c r="P678" s="4"/>
      <c r="Q678" s="4"/>
      <c r="R678" s="4"/>
      <c r="S678" s="4"/>
      <c r="T678" s="4"/>
      <c r="U678" s="4"/>
      <c r="V678" s="4"/>
      <c r="W678" s="4"/>
      <c r="X678" s="116"/>
      <c r="Y678" s="116"/>
      <c r="Z678" s="116"/>
      <c r="AA678" s="116"/>
      <c r="AB678" s="116"/>
      <c r="AC678" s="116"/>
      <c r="AD678" s="116"/>
      <c r="AE678" s="116"/>
      <c r="AF678" s="116"/>
      <c r="AG678" s="116"/>
      <c r="AH678" s="116"/>
      <c r="AI678" s="117"/>
      <c r="AJ678" s="117"/>
      <c r="AK678" s="117"/>
      <c r="AL678" s="118"/>
      <c r="AM678" s="119"/>
      <c r="AN678" s="119"/>
      <c r="AO678" s="119"/>
      <c r="AP678" s="119"/>
      <c r="AQ678" s="4"/>
      <c r="AR678" s="4"/>
      <c r="AS678" s="60"/>
      <c r="AT678" s="60"/>
      <c r="AU678" s="60"/>
    </row>
    <row r="679">
      <c r="A679" s="4"/>
      <c r="B679" s="4"/>
      <c r="C679" s="4"/>
      <c r="D679" s="4"/>
      <c r="E679" s="4"/>
      <c r="F679" s="4"/>
      <c r="G679" s="4"/>
      <c r="H679" s="4"/>
      <c r="I679" s="4"/>
      <c r="J679" s="4"/>
      <c r="K679" s="4"/>
      <c r="L679" s="4"/>
      <c r="M679" s="4"/>
      <c r="N679" s="4"/>
      <c r="O679" s="4"/>
      <c r="P679" s="4"/>
      <c r="Q679" s="4"/>
      <c r="R679" s="4"/>
      <c r="S679" s="4"/>
      <c r="T679" s="4"/>
      <c r="U679" s="4"/>
      <c r="V679" s="4"/>
      <c r="W679" s="4"/>
      <c r="X679" s="116"/>
      <c r="Y679" s="116"/>
      <c r="Z679" s="116"/>
      <c r="AA679" s="116"/>
      <c r="AB679" s="116"/>
      <c r="AC679" s="116"/>
      <c r="AD679" s="116"/>
      <c r="AE679" s="116"/>
      <c r="AF679" s="116"/>
      <c r="AG679" s="116"/>
      <c r="AH679" s="116"/>
      <c r="AI679" s="117"/>
      <c r="AJ679" s="117"/>
      <c r="AK679" s="117"/>
      <c r="AL679" s="118"/>
      <c r="AM679" s="119"/>
      <c r="AN679" s="119"/>
      <c r="AO679" s="119"/>
      <c r="AP679" s="119"/>
      <c r="AQ679" s="4"/>
      <c r="AR679" s="4"/>
      <c r="AS679" s="60"/>
      <c r="AT679" s="60"/>
      <c r="AU679" s="60"/>
    </row>
    <row r="680">
      <c r="A680" s="4"/>
      <c r="B680" s="4"/>
      <c r="C680" s="4"/>
      <c r="D680" s="4"/>
      <c r="E680" s="4"/>
      <c r="F680" s="4"/>
      <c r="G680" s="4"/>
      <c r="H680" s="4"/>
      <c r="I680" s="4"/>
      <c r="J680" s="4"/>
      <c r="K680" s="4"/>
      <c r="L680" s="4"/>
      <c r="M680" s="4"/>
      <c r="N680" s="4"/>
      <c r="O680" s="4"/>
      <c r="P680" s="4"/>
      <c r="Q680" s="4"/>
      <c r="R680" s="4"/>
      <c r="S680" s="4"/>
      <c r="T680" s="4"/>
      <c r="U680" s="4"/>
      <c r="V680" s="4"/>
      <c r="W680" s="4"/>
      <c r="X680" s="116"/>
      <c r="Y680" s="116"/>
      <c r="Z680" s="116"/>
      <c r="AA680" s="116"/>
      <c r="AB680" s="116"/>
      <c r="AC680" s="116"/>
      <c r="AD680" s="116"/>
      <c r="AE680" s="116"/>
      <c r="AF680" s="116"/>
      <c r="AG680" s="116"/>
      <c r="AH680" s="116"/>
      <c r="AI680" s="117"/>
      <c r="AJ680" s="117"/>
      <c r="AK680" s="117"/>
      <c r="AL680" s="118"/>
      <c r="AM680" s="119"/>
      <c r="AN680" s="119"/>
      <c r="AO680" s="119"/>
      <c r="AP680" s="119"/>
      <c r="AQ680" s="4"/>
      <c r="AR680" s="4"/>
      <c r="AS680" s="60"/>
      <c r="AT680" s="60"/>
      <c r="AU680" s="60"/>
    </row>
    <row r="681">
      <c r="A681" s="4"/>
      <c r="B681" s="4"/>
      <c r="C681" s="4"/>
      <c r="D681" s="4"/>
      <c r="E681" s="4"/>
      <c r="F681" s="4"/>
      <c r="G681" s="4"/>
      <c r="H681" s="4"/>
      <c r="I681" s="4"/>
      <c r="J681" s="4"/>
      <c r="K681" s="4"/>
      <c r="L681" s="4"/>
      <c r="M681" s="4"/>
      <c r="N681" s="4"/>
      <c r="O681" s="4"/>
      <c r="P681" s="4"/>
      <c r="Q681" s="4"/>
      <c r="R681" s="4"/>
      <c r="S681" s="4"/>
      <c r="T681" s="4"/>
      <c r="U681" s="4"/>
      <c r="V681" s="4"/>
      <c r="W681" s="4"/>
      <c r="X681" s="116"/>
      <c r="Y681" s="116"/>
      <c r="Z681" s="116"/>
      <c r="AA681" s="116"/>
      <c r="AB681" s="116"/>
      <c r="AC681" s="116"/>
      <c r="AD681" s="116"/>
      <c r="AE681" s="116"/>
      <c r="AF681" s="116"/>
      <c r="AG681" s="116"/>
      <c r="AH681" s="116"/>
      <c r="AI681" s="117"/>
      <c r="AJ681" s="117"/>
      <c r="AK681" s="117"/>
      <c r="AL681" s="118"/>
      <c r="AM681" s="119"/>
      <c r="AN681" s="119"/>
      <c r="AO681" s="119"/>
      <c r="AP681" s="119"/>
      <c r="AQ681" s="4"/>
      <c r="AR681" s="4"/>
      <c r="AS681" s="60"/>
      <c r="AT681" s="60"/>
      <c r="AU681" s="60"/>
    </row>
    <row r="682">
      <c r="A682" s="4"/>
      <c r="B682" s="4"/>
      <c r="C682" s="4"/>
      <c r="D682" s="4"/>
      <c r="E682" s="4"/>
      <c r="F682" s="4"/>
      <c r="G682" s="4"/>
      <c r="H682" s="4"/>
      <c r="I682" s="4"/>
      <c r="J682" s="4"/>
      <c r="K682" s="4"/>
      <c r="L682" s="4"/>
      <c r="M682" s="4"/>
      <c r="N682" s="4"/>
      <c r="O682" s="4"/>
      <c r="P682" s="4"/>
      <c r="Q682" s="4"/>
      <c r="R682" s="4"/>
      <c r="S682" s="4"/>
      <c r="T682" s="4"/>
      <c r="U682" s="4"/>
      <c r="V682" s="4"/>
      <c r="W682" s="4"/>
      <c r="X682" s="116"/>
      <c r="Y682" s="116"/>
      <c r="Z682" s="116"/>
      <c r="AA682" s="116"/>
      <c r="AB682" s="116"/>
      <c r="AC682" s="116"/>
      <c r="AD682" s="116"/>
      <c r="AE682" s="116"/>
      <c r="AF682" s="116"/>
      <c r="AG682" s="116"/>
      <c r="AH682" s="116"/>
      <c r="AI682" s="117"/>
      <c r="AJ682" s="117"/>
      <c r="AK682" s="117"/>
      <c r="AL682" s="118"/>
      <c r="AM682" s="119"/>
      <c r="AN682" s="119"/>
      <c r="AO682" s="119"/>
      <c r="AP682" s="119"/>
      <c r="AQ682" s="4"/>
      <c r="AR682" s="4"/>
      <c r="AS682" s="60"/>
      <c r="AT682" s="60"/>
      <c r="AU682" s="60"/>
    </row>
    <row r="683">
      <c r="A683" s="4"/>
      <c r="B683" s="4"/>
      <c r="C683" s="4"/>
      <c r="D683" s="4"/>
      <c r="E683" s="4"/>
      <c r="F683" s="4"/>
      <c r="G683" s="4"/>
      <c r="H683" s="4"/>
      <c r="I683" s="4"/>
      <c r="J683" s="4"/>
      <c r="K683" s="4"/>
      <c r="L683" s="4"/>
      <c r="M683" s="4"/>
      <c r="N683" s="4"/>
      <c r="O683" s="4"/>
      <c r="P683" s="4"/>
      <c r="Q683" s="4"/>
      <c r="R683" s="4"/>
      <c r="S683" s="4"/>
      <c r="T683" s="4"/>
      <c r="U683" s="4"/>
      <c r="V683" s="4"/>
      <c r="W683" s="4"/>
      <c r="X683" s="116"/>
      <c r="Y683" s="116"/>
      <c r="Z683" s="116"/>
      <c r="AA683" s="116"/>
      <c r="AB683" s="116"/>
      <c r="AC683" s="116"/>
      <c r="AD683" s="116"/>
      <c r="AE683" s="116"/>
      <c r="AF683" s="116"/>
      <c r="AG683" s="116"/>
      <c r="AH683" s="116"/>
      <c r="AI683" s="117"/>
      <c r="AJ683" s="117"/>
      <c r="AK683" s="117"/>
      <c r="AL683" s="118"/>
      <c r="AM683" s="119"/>
      <c r="AN683" s="119"/>
      <c r="AO683" s="119"/>
      <c r="AP683" s="119"/>
      <c r="AQ683" s="4"/>
      <c r="AR683" s="4"/>
      <c r="AS683" s="60"/>
      <c r="AT683" s="60"/>
      <c r="AU683" s="60"/>
    </row>
    <row r="684">
      <c r="A684" s="4"/>
      <c r="B684" s="4"/>
      <c r="C684" s="4"/>
      <c r="D684" s="4"/>
      <c r="E684" s="4"/>
      <c r="F684" s="4"/>
      <c r="G684" s="4"/>
      <c r="H684" s="4"/>
      <c r="I684" s="4"/>
      <c r="J684" s="4"/>
      <c r="K684" s="4"/>
      <c r="L684" s="4"/>
      <c r="M684" s="4"/>
      <c r="N684" s="4"/>
      <c r="O684" s="4"/>
      <c r="P684" s="4"/>
      <c r="Q684" s="4"/>
      <c r="R684" s="4"/>
      <c r="S684" s="4"/>
      <c r="T684" s="4"/>
      <c r="U684" s="4"/>
      <c r="V684" s="4"/>
      <c r="W684" s="4"/>
      <c r="X684" s="116"/>
      <c r="Y684" s="116"/>
      <c r="Z684" s="116"/>
      <c r="AA684" s="116"/>
      <c r="AB684" s="116"/>
      <c r="AC684" s="116"/>
      <c r="AD684" s="116"/>
      <c r="AE684" s="116"/>
      <c r="AF684" s="116"/>
      <c r="AG684" s="116"/>
      <c r="AH684" s="116"/>
      <c r="AI684" s="117"/>
      <c r="AJ684" s="117"/>
      <c r="AK684" s="117"/>
      <c r="AL684" s="118"/>
      <c r="AM684" s="119"/>
      <c r="AN684" s="119"/>
      <c r="AO684" s="119"/>
      <c r="AP684" s="119"/>
      <c r="AQ684" s="4"/>
      <c r="AR684" s="4"/>
      <c r="AS684" s="60"/>
      <c r="AT684" s="60"/>
      <c r="AU684" s="60"/>
    </row>
    <row r="685">
      <c r="A685" s="4"/>
      <c r="B685" s="4"/>
      <c r="C685" s="4"/>
      <c r="D685" s="4"/>
      <c r="E685" s="4"/>
      <c r="F685" s="4"/>
      <c r="G685" s="4"/>
      <c r="H685" s="4"/>
      <c r="I685" s="4"/>
      <c r="J685" s="4"/>
      <c r="K685" s="4"/>
      <c r="L685" s="4"/>
      <c r="M685" s="4"/>
      <c r="N685" s="4"/>
      <c r="O685" s="4"/>
      <c r="P685" s="4"/>
      <c r="Q685" s="4"/>
      <c r="R685" s="4"/>
      <c r="S685" s="4"/>
      <c r="T685" s="4"/>
      <c r="U685" s="4"/>
      <c r="V685" s="4"/>
      <c r="W685" s="4"/>
      <c r="X685" s="116"/>
      <c r="Y685" s="116"/>
      <c r="Z685" s="116"/>
      <c r="AA685" s="116"/>
      <c r="AB685" s="116"/>
      <c r="AC685" s="116"/>
      <c r="AD685" s="116"/>
      <c r="AE685" s="116"/>
      <c r="AF685" s="116"/>
      <c r="AG685" s="116"/>
      <c r="AH685" s="116"/>
      <c r="AI685" s="117"/>
      <c r="AJ685" s="117"/>
      <c r="AK685" s="117"/>
      <c r="AL685" s="118"/>
      <c r="AM685" s="119"/>
      <c r="AN685" s="119"/>
      <c r="AO685" s="119"/>
      <c r="AP685" s="119"/>
      <c r="AQ685" s="4"/>
      <c r="AR685" s="4"/>
      <c r="AS685" s="60"/>
      <c r="AT685" s="60"/>
      <c r="AU685" s="60"/>
    </row>
    <row r="686">
      <c r="A686" s="4"/>
      <c r="B686" s="4"/>
      <c r="C686" s="4"/>
      <c r="D686" s="4"/>
      <c r="E686" s="4"/>
      <c r="F686" s="4"/>
      <c r="G686" s="4"/>
      <c r="H686" s="4"/>
      <c r="I686" s="4"/>
      <c r="J686" s="4"/>
      <c r="K686" s="4"/>
      <c r="L686" s="4"/>
      <c r="M686" s="4"/>
      <c r="N686" s="4"/>
      <c r="O686" s="4"/>
      <c r="P686" s="4"/>
      <c r="Q686" s="4"/>
      <c r="R686" s="4"/>
      <c r="S686" s="4"/>
      <c r="T686" s="4"/>
      <c r="U686" s="4"/>
      <c r="V686" s="4"/>
      <c r="W686" s="4"/>
      <c r="X686" s="116"/>
      <c r="Y686" s="116"/>
      <c r="Z686" s="116"/>
      <c r="AA686" s="116"/>
      <c r="AB686" s="116"/>
      <c r="AC686" s="116"/>
      <c r="AD686" s="116"/>
      <c r="AE686" s="116"/>
      <c r="AF686" s="116"/>
      <c r="AG686" s="116"/>
      <c r="AH686" s="116"/>
      <c r="AI686" s="117"/>
      <c r="AJ686" s="117"/>
      <c r="AK686" s="117"/>
      <c r="AL686" s="118"/>
      <c r="AM686" s="119"/>
      <c r="AN686" s="119"/>
      <c r="AO686" s="119"/>
      <c r="AP686" s="119"/>
      <c r="AQ686" s="4"/>
      <c r="AR686" s="4"/>
      <c r="AS686" s="60"/>
      <c r="AT686" s="60"/>
      <c r="AU686" s="60"/>
    </row>
    <row r="687">
      <c r="A687" s="4"/>
      <c r="B687" s="4"/>
      <c r="C687" s="4"/>
      <c r="D687" s="4"/>
      <c r="E687" s="4"/>
      <c r="F687" s="4"/>
      <c r="G687" s="4"/>
      <c r="H687" s="4"/>
      <c r="I687" s="4"/>
      <c r="J687" s="4"/>
      <c r="K687" s="4"/>
      <c r="L687" s="4"/>
      <c r="M687" s="4"/>
      <c r="N687" s="4"/>
      <c r="O687" s="4"/>
      <c r="P687" s="4"/>
      <c r="Q687" s="4"/>
      <c r="R687" s="4"/>
      <c r="S687" s="4"/>
      <c r="T687" s="4"/>
      <c r="U687" s="4"/>
      <c r="V687" s="4"/>
      <c r="W687" s="4"/>
      <c r="X687" s="116"/>
      <c r="Y687" s="116"/>
      <c r="Z687" s="116"/>
      <c r="AA687" s="116"/>
      <c r="AB687" s="116"/>
      <c r="AC687" s="116"/>
      <c r="AD687" s="116"/>
      <c r="AE687" s="116"/>
      <c r="AF687" s="116"/>
      <c r="AG687" s="116"/>
      <c r="AH687" s="116"/>
      <c r="AI687" s="117"/>
      <c r="AJ687" s="117"/>
      <c r="AK687" s="117"/>
      <c r="AL687" s="118"/>
      <c r="AM687" s="119"/>
      <c r="AN687" s="119"/>
      <c r="AO687" s="119"/>
      <c r="AP687" s="119"/>
      <c r="AQ687" s="4"/>
      <c r="AR687" s="4"/>
      <c r="AS687" s="60"/>
      <c r="AT687" s="60"/>
      <c r="AU687" s="60"/>
    </row>
    <row r="688">
      <c r="A688" s="4"/>
      <c r="B688" s="4"/>
      <c r="C688" s="4"/>
      <c r="D688" s="4"/>
      <c r="E688" s="4"/>
      <c r="F688" s="4"/>
      <c r="G688" s="4"/>
      <c r="H688" s="4"/>
      <c r="I688" s="4"/>
      <c r="J688" s="4"/>
      <c r="K688" s="4"/>
      <c r="L688" s="4"/>
      <c r="M688" s="4"/>
      <c r="N688" s="4"/>
      <c r="O688" s="4"/>
      <c r="P688" s="4"/>
      <c r="Q688" s="4"/>
      <c r="R688" s="4"/>
      <c r="S688" s="4"/>
      <c r="T688" s="4"/>
      <c r="U688" s="4"/>
      <c r="V688" s="4"/>
      <c r="W688" s="4"/>
      <c r="X688" s="116"/>
      <c r="Y688" s="116"/>
      <c r="Z688" s="116"/>
      <c r="AA688" s="116"/>
      <c r="AB688" s="116"/>
      <c r="AC688" s="116"/>
      <c r="AD688" s="116"/>
      <c r="AE688" s="116"/>
      <c r="AF688" s="116"/>
      <c r="AG688" s="116"/>
      <c r="AH688" s="116"/>
      <c r="AI688" s="117"/>
      <c r="AJ688" s="117"/>
      <c r="AK688" s="117"/>
      <c r="AL688" s="118"/>
      <c r="AM688" s="119"/>
      <c r="AN688" s="119"/>
      <c r="AO688" s="119"/>
      <c r="AP688" s="119"/>
      <c r="AQ688" s="4"/>
      <c r="AR688" s="4"/>
      <c r="AS688" s="60"/>
      <c r="AT688" s="60"/>
      <c r="AU688" s="60"/>
    </row>
    <row r="689">
      <c r="A689" s="4"/>
      <c r="B689" s="4"/>
      <c r="C689" s="4"/>
      <c r="D689" s="4"/>
      <c r="E689" s="4"/>
      <c r="F689" s="4"/>
      <c r="G689" s="4"/>
      <c r="H689" s="4"/>
      <c r="I689" s="4"/>
      <c r="J689" s="4"/>
      <c r="K689" s="4"/>
      <c r="L689" s="4"/>
      <c r="M689" s="4"/>
      <c r="N689" s="4"/>
      <c r="O689" s="4"/>
      <c r="P689" s="4"/>
      <c r="Q689" s="4"/>
      <c r="R689" s="4"/>
      <c r="S689" s="4"/>
      <c r="T689" s="4"/>
      <c r="U689" s="4"/>
      <c r="V689" s="4"/>
      <c r="W689" s="4"/>
      <c r="X689" s="116"/>
      <c r="Y689" s="116"/>
      <c r="Z689" s="116"/>
      <c r="AA689" s="116"/>
      <c r="AB689" s="116"/>
      <c r="AC689" s="116"/>
      <c r="AD689" s="116"/>
      <c r="AE689" s="116"/>
      <c r="AF689" s="116"/>
      <c r="AG689" s="116"/>
      <c r="AH689" s="116"/>
      <c r="AI689" s="117"/>
      <c r="AJ689" s="117"/>
      <c r="AK689" s="117"/>
      <c r="AL689" s="118"/>
      <c r="AM689" s="119"/>
      <c r="AN689" s="119"/>
      <c r="AO689" s="119"/>
      <c r="AP689" s="119"/>
      <c r="AQ689" s="4"/>
      <c r="AR689" s="4"/>
      <c r="AS689" s="60"/>
      <c r="AT689" s="60"/>
      <c r="AU689" s="60"/>
    </row>
    <row r="690">
      <c r="A690" s="4"/>
      <c r="B690" s="4"/>
      <c r="C690" s="4"/>
      <c r="D690" s="4"/>
      <c r="E690" s="4"/>
      <c r="F690" s="4"/>
      <c r="G690" s="4"/>
      <c r="H690" s="4"/>
      <c r="I690" s="4"/>
      <c r="J690" s="4"/>
      <c r="K690" s="4"/>
      <c r="L690" s="4"/>
      <c r="M690" s="4"/>
      <c r="N690" s="4"/>
      <c r="O690" s="4"/>
      <c r="P690" s="4"/>
      <c r="Q690" s="4"/>
      <c r="R690" s="4"/>
      <c r="S690" s="4"/>
      <c r="T690" s="4"/>
      <c r="U690" s="4"/>
      <c r="V690" s="4"/>
      <c r="W690" s="4"/>
      <c r="X690" s="116"/>
      <c r="Y690" s="116"/>
      <c r="Z690" s="116"/>
      <c r="AA690" s="116"/>
      <c r="AB690" s="116"/>
      <c r="AC690" s="116"/>
      <c r="AD690" s="116"/>
      <c r="AE690" s="116"/>
      <c r="AF690" s="116"/>
      <c r="AG690" s="116"/>
      <c r="AH690" s="116"/>
      <c r="AI690" s="117"/>
      <c r="AJ690" s="117"/>
      <c r="AK690" s="117"/>
      <c r="AL690" s="118"/>
      <c r="AM690" s="119"/>
      <c r="AN690" s="119"/>
      <c r="AO690" s="119"/>
      <c r="AP690" s="119"/>
      <c r="AQ690" s="4"/>
      <c r="AR690" s="4"/>
      <c r="AS690" s="60"/>
      <c r="AT690" s="60"/>
      <c r="AU690" s="60"/>
    </row>
    <row r="691">
      <c r="A691" s="4"/>
      <c r="B691" s="4"/>
      <c r="C691" s="4"/>
      <c r="D691" s="4"/>
      <c r="E691" s="4"/>
      <c r="F691" s="4"/>
      <c r="G691" s="4"/>
      <c r="H691" s="4"/>
      <c r="I691" s="4"/>
      <c r="J691" s="4"/>
      <c r="K691" s="4"/>
      <c r="L691" s="4"/>
      <c r="M691" s="4"/>
      <c r="N691" s="4"/>
      <c r="O691" s="4"/>
      <c r="P691" s="4"/>
      <c r="Q691" s="4"/>
      <c r="R691" s="4"/>
      <c r="S691" s="4"/>
      <c r="T691" s="4"/>
      <c r="U691" s="4"/>
      <c r="V691" s="4"/>
      <c r="W691" s="4"/>
      <c r="X691" s="116"/>
      <c r="Y691" s="116"/>
      <c r="Z691" s="116"/>
      <c r="AA691" s="116"/>
      <c r="AB691" s="116"/>
      <c r="AC691" s="116"/>
      <c r="AD691" s="116"/>
      <c r="AE691" s="116"/>
      <c r="AF691" s="116"/>
      <c r="AG691" s="116"/>
      <c r="AH691" s="116"/>
      <c r="AI691" s="117"/>
      <c r="AJ691" s="117"/>
      <c r="AK691" s="117"/>
      <c r="AL691" s="118"/>
      <c r="AM691" s="119"/>
      <c r="AN691" s="119"/>
      <c r="AO691" s="119"/>
      <c r="AP691" s="119"/>
      <c r="AQ691" s="4"/>
      <c r="AR691" s="4"/>
      <c r="AS691" s="60"/>
      <c r="AT691" s="60"/>
      <c r="AU691" s="60"/>
    </row>
    <row r="692">
      <c r="A692" s="4"/>
      <c r="B692" s="4"/>
      <c r="C692" s="4"/>
      <c r="D692" s="4"/>
      <c r="E692" s="4"/>
      <c r="F692" s="4"/>
      <c r="G692" s="4"/>
      <c r="H692" s="4"/>
      <c r="I692" s="4"/>
      <c r="J692" s="4"/>
      <c r="K692" s="4"/>
      <c r="L692" s="4"/>
      <c r="M692" s="4"/>
      <c r="N692" s="4"/>
      <c r="O692" s="4"/>
      <c r="P692" s="4"/>
      <c r="Q692" s="4"/>
      <c r="R692" s="4"/>
      <c r="S692" s="4"/>
      <c r="T692" s="4"/>
      <c r="U692" s="4"/>
      <c r="V692" s="4"/>
      <c r="W692" s="4"/>
      <c r="X692" s="116"/>
      <c r="Y692" s="116"/>
      <c r="Z692" s="116"/>
      <c r="AA692" s="116"/>
      <c r="AB692" s="116"/>
      <c r="AC692" s="116"/>
      <c r="AD692" s="116"/>
      <c r="AE692" s="116"/>
      <c r="AF692" s="116"/>
      <c r="AG692" s="116"/>
      <c r="AH692" s="116"/>
      <c r="AI692" s="117"/>
      <c r="AJ692" s="117"/>
      <c r="AK692" s="117"/>
      <c r="AL692" s="118"/>
      <c r="AM692" s="119"/>
      <c r="AN692" s="119"/>
      <c r="AO692" s="119"/>
      <c r="AP692" s="119"/>
      <c r="AQ692" s="4"/>
      <c r="AR692" s="4"/>
      <c r="AS692" s="60"/>
      <c r="AT692" s="60"/>
      <c r="AU692" s="60"/>
    </row>
    <row r="693">
      <c r="A693" s="4"/>
      <c r="B693" s="4"/>
      <c r="C693" s="4"/>
      <c r="D693" s="4"/>
      <c r="E693" s="4"/>
      <c r="F693" s="4"/>
      <c r="G693" s="4"/>
      <c r="H693" s="4"/>
      <c r="I693" s="4"/>
      <c r="J693" s="4"/>
      <c r="K693" s="4"/>
      <c r="L693" s="4"/>
      <c r="M693" s="4"/>
      <c r="N693" s="4"/>
      <c r="O693" s="4"/>
      <c r="P693" s="4"/>
      <c r="Q693" s="4"/>
      <c r="R693" s="4"/>
      <c r="S693" s="4"/>
      <c r="T693" s="4"/>
      <c r="U693" s="4"/>
      <c r="V693" s="4"/>
      <c r="W693" s="4"/>
      <c r="X693" s="116"/>
      <c r="Y693" s="116"/>
      <c r="Z693" s="116"/>
      <c r="AA693" s="116"/>
      <c r="AB693" s="116"/>
      <c r="AC693" s="116"/>
      <c r="AD693" s="116"/>
      <c r="AE693" s="116"/>
      <c r="AF693" s="116"/>
      <c r="AG693" s="116"/>
      <c r="AH693" s="116"/>
      <c r="AI693" s="117"/>
      <c r="AJ693" s="117"/>
      <c r="AK693" s="117"/>
      <c r="AL693" s="118"/>
      <c r="AM693" s="119"/>
      <c r="AN693" s="119"/>
      <c r="AO693" s="119"/>
      <c r="AP693" s="119"/>
      <c r="AQ693" s="4"/>
      <c r="AR693" s="4"/>
      <c r="AS693" s="60"/>
      <c r="AT693" s="60"/>
      <c r="AU693" s="60"/>
    </row>
    <row r="694">
      <c r="A694" s="4"/>
      <c r="B694" s="4"/>
      <c r="C694" s="4"/>
      <c r="D694" s="4"/>
      <c r="E694" s="4"/>
      <c r="F694" s="4"/>
      <c r="G694" s="4"/>
      <c r="H694" s="4"/>
      <c r="I694" s="4"/>
      <c r="J694" s="4"/>
      <c r="K694" s="4"/>
      <c r="L694" s="4"/>
      <c r="M694" s="4"/>
      <c r="N694" s="4"/>
      <c r="O694" s="4"/>
      <c r="P694" s="4"/>
      <c r="Q694" s="4"/>
      <c r="R694" s="4"/>
      <c r="S694" s="4"/>
      <c r="T694" s="4"/>
      <c r="U694" s="4"/>
      <c r="V694" s="4"/>
      <c r="W694" s="4"/>
      <c r="X694" s="116"/>
      <c r="Y694" s="116"/>
      <c r="Z694" s="116"/>
      <c r="AA694" s="116"/>
      <c r="AB694" s="116"/>
      <c r="AC694" s="116"/>
      <c r="AD694" s="116"/>
      <c r="AE694" s="116"/>
      <c r="AF694" s="116"/>
      <c r="AG694" s="116"/>
      <c r="AH694" s="116"/>
      <c r="AI694" s="117"/>
      <c r="AJ694" s="117"/>
      <c r="AK694" s="117"/>
      <c r="AL694" s="118"/>
      <c r="AM694" s="119"/>
      <c r="AN694" s="119"/>
      <c r="AO694" s="119"/>
      <c r="AP694" s="119"/>
      <c r="AQ694" s="4"/>
      <c r="AR694" s="4"/>
      <c r="AS694" s="60"/>
      <c r="AT694" s="60"/>
      <c r="AU694" s="60"/>
    </row>
    <row r="695">
      <c r="A695" s="4"/>
      <c r="B695" s="4"/>
      <c r="C695" s="4"/>
      <c r="D695" s="4"/>
      <c r="E695" s="4"/>
      <c r="F695" s="4"/>
      <c r="G695" s="4"/>
      <c r="H695" s="4"/>
      <c r="I695" s="4"/>
      <c r="J695" s="4"/>
      <c r="K695" s="4"/>
      <c r="L695" s="4"/>
      <c r="M695" s="4"/>
      <c r="N695" s="4"/>
      <c r="O695" s="4"/>
      <c r="P695" s="4"/>
      <c r="Q695" s="4"/>
      <c r="R695" s="4"/>
      <c r="S695" s="4"/>
      <c r="T695" s="4"/>
      <c r="U695" s="4"/>
      <c r="V695" s="4"/>
      <c r="W695" s="4"/>
      <c r="X695" s="116"/>
      <c r="Y695" s="116"/>
      <c r="Z695" s="116"/>
      <c r="AA695" s="116"/>
      <c r="AB695" s="116"/>
      <c r="AC695" s="116"/>
      <c r="AD695" s="116"/>
      <c r="AE695" s="116"/>
      <c r="AF695" s="116"/>
      <c r="AG695" s="116"/>
      <c r="AH695" s="116"/>
      <c r="AI695" s="117"/>
      <c r="AJ695" s="117"/>
      <c r="AK695" s="117"/>
      <c r="AL695" s="118"/>
      <c r="AM695" s="119"/>
      <c r="AN695" s="119"/>
      <c r="AO695" s="119"/>
      <c r="AP695" s="119"/>
      <c r="AQ695" s="4"/>
      <c r="AR695" s="4"/>
      <c r="AS695" s="60"/>
      <c r="AT695" s="60"/>
      <c r="AU695" s="60"/>
    </row>
    <row r="696">
      <c r="A696" s="4"/>
      <c r="B696" s="4"/>
      <c r="C696" s="4"/>
      <c r="D696" s="4"/>
      <c r="E696" s="4"/>
      <c r="F696" s="4"/>
      <c r="G696" s="4"/>
      <c r="H696" s="4"/>
      <c r="I696" s="4"/>
      <c r="J696" s="4"/>
      <c r="K696" s="4"/>
      <c r="L696" s="4"/>
      <c r="M696" s="4"/>
      <c r="N696" s="4"/>
      <c r="O696" s="4"/>
      <c r="P696" s="4"/>
      <c r="Q696" s="4"/>
      <c r="R696" s="4"/>
      <c r="S696" s="4"/>
      <c r="T696" s="4"/>
      <c r="U696" s="4"/>
      <c r="V696" s="4"/>
      <c r="W696" s="4"/>
      <c r="X696" s="116"/>
      <c r="Y696" s="116"/>
      <c r="Z696" s="116"/>
      <c r="AA696" s="116"/>
      <c r="AB696" s="116"/>
      <c r="AC696" s="116"/>
      <c r="AD696" s="116"/>
      <c r="AE696" s="116"/>
      <c r="AF696" s="116"/>
      <c r="AG696" s="116"/>
      <c r="AH696" s="116"/>
      <c r="AI696" s="117"/>
      <c r="AJ696" s="117"/>
      <c r="AK696" s="117"/>
      <c r="AL696" s="118"/>
      <c r="AM696" s="119"/>
      <c r="AN696" s="119"/>
      <c r="AO696" s="119"/>
      <c r="AP696" s="119"/>
      <c r="AQ696" s="4"/>
      <c r="AR696" s="4"/>
      <c r="AS696" s="60"/>
      <c r="AT696" s="60"/>
      <c r="AU696" s="60"/>
    </row>
    <row r="697">
      <c r="A697" s="4"/>
      <c r="B697" s="4"/>
      <c r="C697" s="4"/>
      <c r="D697" s="4"/>
      <c r="E697" s="4"/>
      <c r="F697" s="4"/>
      <c r="G697" s="4"/>
      <c r="H697" s="4"/>
      <c r="I697" s="4"/>
      <c r="J697" s="4"/>
      <c r="K697" s="4"/>
      <c r="L697" s="4"/>
      <c r="M697" s="4"/>
      <c r="N697" s="4"/>
      <c r="O697" s="4"/>
      <c r="P697" s="4"/>
      <c r="Q697" s="4"/>
      <c r="R697" s="4"/>
      <c r="S697" s="4"/>
      <c r="T697" s="4"/>
      <c r="U697" s="4"/>
      <c r="V697" s="4"/>
      <c r="W697" s="4"/>
      <c r="X697" s="116"/>
      <c r="Y697" s="116"/>
      <c r="Z697" s="116"/>
      <c r="AA697" s="116"/>
      <c r="AB697" s="116"/>
      <c r="AC697" s="116"/>
      <c r="AD697" s="116"/>
      <c r="AE697" s="116"/>
      <c r="AF697" s="116"/>
      <c r="AG697" s="116"/>
      <c r="AH697" s="116"/>
      <c r="AI697" s="117"/>
      <c r="AJ697" s="117"/>
      <c r="AK697" s="117"/>
      <c r="AL697" s="118"/>
      <c r="AM697" s="119"/>
      <c r="AN697" s="119"/>
      <c r="AO697" s="119"/>
      <c r="AP697" s="119"/>
      <c r="AQ697" s="4"/>
      <c r="AR697" s="4"/>
      <c r="AS697" s="60"/>
      <c r="AT697" s="60"/>
      <c r="AU697" s="60"/>
    </row>
    <row r="698">
      <c r="A698" s="4"/>
      <c r="B698" s="4"/>
      <c r="C698" s="4"/>
      <c r="D698" s="4"/>
      <c r="E698" s="4"/>
      <c r="F698" s="4"/>
      <c r="G698" s="4"/>
      <c r="H698" s="4"/>
      <c r="I698" s="4"/>
      <c r="J698" s="4"/>
      <c r="K698" s="4"/>
      <c r="L698" s="4"/>
      <c r="M698" s="4"/>
      <c r="N698" s="4"/>
      <c r="O698" s="4"/>
      <c r="P698" s="4"/>
      <c r="Q698" s="4"/>
      <c r="R698" s="4"/>
      <c r="S698" s="4"/>
      <c r="T698" s="4"/>
      <c r="U698" s="4"/>
      <c r="V698" s="4"/>
      <c r="W698" s="4"/>
      <c r="X698" s="116"/>
      <c r="Y698" s="116"/>
      <c r="Z698" s="116"/>
      <c r="AA698" s="116"/>
      <c r="AB698" s="116"/>
      <c r="AC698" s="116"/>
      <c r="AD698" s="116"/>
      <c r="AE698" s="116"/>
      <c r="AF698" s="116"/>
      <c r="AG698" s="116"/>
      <c r="AH698" s="116"/>
      <c r="AI698" s="117"/>
      <c r="AJ698" s="117"/>
      <c r="AK698" s="117"/>
      <c r="AL698" s="118"/>
      <c r="AM698" s="119"/>
      <c r="AN698" s="119"/>
      <c r="AO698" s="119"/>
      <c r="AP698" s="119"/>
      <c r="AQ698" s="4"/>
      <c r="AR698" s="4"/>
      <c r="AS698" s="60"/>
      <c r="AT698" s="60"/>
      <c r="AU698" s="60"/>
    </row>
    <row r="699">
      <c r="A699" s="4"/>
      <c r="B699" s="4"/>
      <c r="C699" s="4"/>
      <c r="D699" s="4"/>
      <c r="E699" s="4"/>
      <c r="F699" s="4"/>
      <c r="G699" s="4"/>
      <c r="H699" s="4"/>
      <c r="I699" s="4"/>
      <c r="J699" s="4"/>
      <c r="K699" s="4"/>
      <c r="L699" s="4"/>
      <c r="M699" s="4"/>
      <c r="N699" s="4"/>
      <c r="O699" s="4"/>
      <c r="P699" s="4"/>
      <c r="Q699" s="4"/>
      <c r="R699" s="4"/>
      <c r="S699" s="4"/>
      <c r="T699" s="4"/>
      <c r="U699" s="4"/>
      <c r="V699" s="4"/>
      <c r="W699" s="4"/>
      <c r="X699" s="116"/>
      <c r="Y699" s="116"/>
      <c r="Z699" s="116"/>
      <c r="AA699" s="116"/>
      <c r="AB699" s="116"/>
      <c r="AC699" s="116"/>
      <c r="AD699" s="116"/>
      <c r="AE699" s="116"/>
      <c r="AF699" s="116"/>
      <c r="AG699" s="116"/>
      <c r="AH699" s="116"/>
      <c r="AI699" s="117"/>
      <c r="AJ699" s="117"/>
      <c r="AK699" s="117"/>
      <c r="AL699" s="118"/>
      <c r="AM699" s="119"/>
      <c r="AN699" s="119"/>
      <c r="AO699" s="119"/>
      <c r="AP699" s="119"/>
      <c r="AQ699" s="4"/>
      <c r="AR699" s="4"/>
      <c r="AS699" s="60"/>
      <c r="AT699" s="60"/>
      <c r="AU699" s="60"/>
    </row>
    <row r="700">
      <c r="A700" s="4"/>
      <c r="B700" s="4"/>
      <c r="C700" s="4"/>
      <c r="D700" s="4"/>
      <c r="E700" s="4"/>
      <c r="F700" s="4"/>
      <c r="G700" s="4"/>
      <c r="H700" s="4"/>
      <c r="I700" s="4"/>
      <c r="J700" s="4"/>
      <c r="K700" s="4"/>
      <c r="L700" s="4"/>
      <c r="M700" s="4"/>
      <c r="N700" s="4"/>
      <c r="O700" s="4"/>
      <c r="P700" s="4"/>
      <c r="Q700" s="4"/>
      <c r="R700" s="4"/>
      <c r="S700" s="4"/>
      <c r="T700" s="4"/>
      <c r="U700" s="4"/>
      <c r="V700" s="4"/>
      <c r="W700" s="4"/>
      <c r="X700" s="116"/>
      <c r="Y700" s="116"/>
      <c r="Z700" s="116"/>
      <c r="AA700" s="116"/>
      <c r="AB700" s="116"/>
      <c r="AC700" s="116"/>
      <c r="AD700" s="116"/>
      <c r="AE700" s="116"/>
      <c r="AF700" s="116"/>
      <c r="AG700" s="116"/>
      <c r="AH700" s="116"/>
      <c r="AI700" s="117"/>
      <c r="AJ700" s="117"/>
      <c r="AK700" s="117"/>
      <c r="AL700" s="118"/>
      <c r="AM700" s="119"/>
      <c r="AN700" s="119"/>
      <c r="AO700" s="119"/>
      <c r="AP700" s="119"/>
      <c r="AQ700" s="4"/>
      <c r="AR700" s="4"/>
      <c r="AS700" s="60"/>
      <c r="AT700" s="60"/>
      <c r="AU700" s="60"/>
    </row>
    <row r="701">
      <c r="A701" s="4"/>
      <c r="B701" s="4"/>
      <c r="C701" s="4"/>
      <c r="D701" s="4"/>
      <c r="E701" s="4"/>
      <c r="F701" s="4"/>
      <c r="G701" s="4"/>
      <c r="H701" s="4"/>
      <c r="I701" s="4"/>
      <c r="J701" s="4"/>
      <c r="K701" s="4"/>
      <c r="L701" s="4"/>
      <c r="M701" s="4"/>
      <c r="N701" s="4"/>
      <c r="O701" s="4"/>
      <c r="P701" s="4"/>
      <c r="Q701" s="4"/>
      <c r="R701" s="4"/>
      <c r="S701" s="4"/>
      <c r="T701" s="4"/>
      <c r="U701" s="4"/>
      <c r="V701" s="4"/>
      <c r="W701" s="4"/>
      <c r="X701" s="116"/>
      <c r="Y701" s="116"/>
      <c r="Z701" s="116"/>
      <c r="AA701" s="116"/>
      <c r="AB701" s="116"/>
      <c r="AC701" s="116"/>
      <c r="AD701" s="116"/>
      <c r="AE701" s="116"/>
      <c r="AF701" s="116"/>
      <c r="AG701" s="116"/>
      <c r="AH701" s="116"/>
      <c r="AI701" s="117"/>
      <c r="AJ701" s="117"/>
      <c r="AK701" s="117"/>
      <c r="AL701" s="118"/>
      <c r="AM701" s="119"/>
      <c r="AN701" s="119"/>
      <c r="AO701" s="119"/>
      <c r="AP701" s="119"/>
      <c r="AQ701" s="4"/>
      <c r="AR701" s="4"/>
      <c r="AS701" s="60"/>
      <c r="AT701" s="60"/>
      <c r="AU701" s="60"/>
    </row>
    <row r="702">
      <c r="A702" s="4"/>
      <c r="B702" s="4"/>
      <c r="C702" s="4"/>
      <c r="D702" s="4"/>
      <c r="E702" s="4"/>
      <c r="F702" s="4"/>
      <c r="G702" s="4"/>
      <c r="H702" s="4"/>
      <c r="I702" s="4"/>
      <c r="J702" s="4"/>
      <c r="K702" s="4"/>
      <c r="L702" s="4"/>
      <c r="M702" s="4"/>
      <c r="N702" s="4"/>
      <c r="O702" s="4"/>
      <c r="P702" s="4"/>
      <c r="Q702" s="4"/>
      <c r="R702" s="4"/>
      <c r="S702" s="4"/>
      <c r="T702" s="4"/>
      <c r="U702" s="4"/>
      <c r="V702" s="4"/>
      <c r="W702" s="4"/>
      <c r="X702" s="116"/>
      <c r="Y702" s="116"/>
      <c r="Z702" s="116"/>
      <c r="AA702" s="116"/>
      <c r="AB702" s="116"/>
      <c r="AC702" s="116"/>
      <c r="AD702" s="116"/>
      <c r="AE702" s="116"/>
      <c r="AF702" s="116"/>
      <c r="AG702" s="116"/>
      <c r="AH702" s="116"/>
      <c r="AI702" s="117"/>
      <c r="AJ702" s="117"/>
      <c r="AK702" s="117"/>
      <c r="AL702" s="118"/>
      <c r="AM702" s="119"/>
      <c r="AN702" s="119"/>
      <c r="AO702" s="119"/>
      <c r="AP702" s="119"/>
      <c r="AQ702" s="4"/>
      <c r="AR702" s="4"/>
      <c r="AS702" s="60"/>
      <c r="AT702" s="60"/>
      <c r="AU702" s="60"/>
    </row>
    <row r="703">
      <c r="A703" s="4"/>
      <c r="B703" s="4"/>
      <c r="C703" s="4"/>
      <c r="D703" s="4"/>
      <c r="E703" s="4"/>
      <c r="F703" s="4"/>
      <c r="G703" s="4"/>
      <c r="H703" s="4"/>
      <c r="I703" s="4"/>
      <c r="J703" s="4"/>
      <c r="K703" s="4"/>
      <c r="L703" s="4"/>
      <c r="M703" s="4"/>
      <c r="N703" s="4"/>
      <c r="O703" s="4"/>
      <c r="P703" s="4"/>
      <c r="Q703" s="4"/>
      <c r="R703" s="4"/>
      <c r="S703" s="4"/>
      <c r="T703" s="4"/>
      <c r="U703" s="4"/>
      <c r="V703" s="4"/>
      <c r="W703" s="4"/>
      <c r="X703" s="116"/>
      <c r="Y703" s="116"/>
      <c r="Z703" s="116"/>
      <c r="AA703" s="116"/>
      <c r="AB703" s="116"/>
      <c r="AC703" s="116"/>
      <c r="AD703" s="116"/>
      <c r="AE703" s="116"/>
      <c r="AF703" s="116"/>
      <c r="AG703" s="116"/>
      <c r="AH703" s="116"/>
      <c r="AI703" s="117"/>
      <c r="AJ703" s="117"/>
      <c r="AK703" s="117"/>
      <c r="AL703" s="118"/>
      <c r="AM703" s="119"/>
      <c r="AN703" s="119"/>
      <c r="AO703" s="119"/>
      <c r="AP703" s="119"/>
      <c r="AQ703" s="4"/>
      <c r="AR703" s="4"/>
      <c r="AS703" s="60"/>
      <c r="AT703" s="60"/>
      <c r="AU703" s="60"/>
    </row>
    <row r="704">
      <c r="A704" s="4"/>
      <c r="B704" s="4"/>
      <c r="C704" s="4"/>
      <c r="D704" s="4"/>
      <c r="E704" s="4"/>
      <c r="F704" s="4"/>
      <c r="G704" s="4"/>
      <c r="H704" s="4"/>
      <c r="I704" s="4"/>
      <c r="J704" s="4"/>
      <c r="K704" s="4"/>
      <c r="L704" s="4"/>
      <c r="M704" s="4"/>
      <c r="N704" s="4"/>
      <c r="O704" s="4"/>
      <c r="P704" s="4"/>
      <c r="Q704" s="4"/>
      <c r="R704" s="4"/>
      <c r="S704" s="4"/>
      <c r="T704" s="4"/>
      <c r="U704" s="4"/>
      <c r="V704" s="4"/>
      <c r="W704" s="4"/>
      <c r="X704" s="116"/>
      <c r="Y704" s="116"/>
      <c r="Z704" s="116"/>
      <c r="AA704" s="116"/>
      <c r="AB704" s="116"/>
      <c r="AC704" s="116"/>
      <c r="AD704" s="116"/>
      <c r="AE704" s="116"/>
      <c r="AF704" s="116"/>
      <c r="AG704" s="116"/>
      <c r="AH704" s="116"/>
      <c r="AI704" s="117"/>
      <c r="AJ704" s="117"/>
      <c r="AK704" s="117"/>
      <c r="AL704" s="118"/>
      <c r="AM704" s="119"/>
      <c r="AN704" s="119"/>
      <c r="AO704" s="119"/>
      <c r="AP704" s="119"/>
      <c r="AQ704" s="4"/>
      <c r="AR704" s="4"/>
      <c r="AS704" s="60"/>
      <c r="AT704" s="60"/>
      <c r="AU704" s="60"/>
    </row>
    <row r="705">
      <c r="A705" s="4"/>
      <c r="B705" s="4"/>
      <c r="C705" s="4"/>
      <c r="D705" s="4"/>
      <c r="E705" s="4"/>
      <c r="F705" s="4"/>
      <c r="G705" s="4"/>
      <c r="H705" s="4"/>
      <c r="I705" s="4"/>
      <c r="J705" s="4"/>
      <c r="K705" s="4"/>
      <c r="L705" s="4"/>
      <c r="M705" s="4"/>
      <c r="N705" s="4"/>
      <c r="O705" s="4"/>
      <c r="P705" s="4"/>
      <c r="Q705" s="4"/>
      <c r="R705" s="4"/>
      <c r="S705" s="4"/>
      <c r="T705" s="4"/>
      <c r="U705" s="4"/>
      <c r="V705" s="4"/>
      <c r="W705" s="4"/>
      <c r="X705" s="116"/>
      <c r="Y705" s="116"/>
      <c r="Z705" s="116"/>
      <c r="AA705" s="116"/>
      <c r="AB705" s="116"/>
      <c r="AC705" s="116"/>
      <c r="AD705" s="116"/>
      <c r="AE705" s="116"/>
      <c r="AF705" s="116"/>
      <c r="AG705" s="116"/>
      <c r="AH705" s="116"/>
      <c r="AI705" s="117"/>
      <c r="AJ705" s="117"/>
      <c r="AK705" s="117"/>
      <c r="AL705" s="118"/>
      <c r="AM705" s="119"/>
      <c r="AN705" s="119"/>
      <c r="AO705" s="119"/>
      <c r="AP705" s="119"/>
      <c r="AQ705" s="4"/>
      <c r="AR705" s="4"/>
      <c r="AS705" s="60"/>
      <c r="AT705" s="60"/>
      <c r="AU705" s="60"/>
    </row>
    <row r="706">
      <c r="A706" s="4"/>
      <c r="B706" s="4"/>
      <c r="C706" s="4"/>
      <c r="D706" s="4"/>
      <c r="E706" s="4"/>
      <c r="F706" s="4"/>
      <c r="G706" s="4"/>
      <c r="H706" s="4"/>
      <c r="I706" s="4"/>
      <c r="J706" s="4"/>
      <c r="K706" s="4"/>
      <c r="L706" s="4"/>
      <c r="M706" s="4"/>
      <c r="N706" s="4"/>
      <c r="O706" s="4"/>
      <c r="P706" s="4"/>
      <c r="Q706" s="4"/>
      <c r="R706" s="4"/>
      <c r="S706" s="4"/>
      <c r="T706" s="4"/>
      <c r="U706" s="4"/>
      <c r="V706" s="4"/>
      <c r="W706" s="4"/>
      <c r="X706" s="116"/>
      <c r="Y706" s="116"/>
      <c r="Z706" s="116"/>
      <c r="AA706" s="116"/>
      <c r="AB706" s="116"/>
      <c r="AC706" s="116"/>
      <c r="AD706" s="116"/>
      <c r="AE706" s="116"/>
      <c r="AF706" s="116"/>
      <c r="AG706" s="116"/>
      <c r="AH706" s="116"/>
      <c r="AI706" s="117"/>
      <c r="AJ706" s="117"/>
      <c r="AK706" s="117"/>
      <c r="AL706" s="118"/>
      <c r="AM706" s="119"/>
      <c r="AN706" s="119"/>
      <c r="AO706" s="119"/>
      <c r="AP706" s="119"/>
      <c r="AQ706" s="4"/>
      <c r="AR706" s="4"/>
      <c r="AS706" s="60"/>
      <c r="AT706" s="60"/>
      <c r="AU706" s="60"/>
    </row>
    <row r="707">
      <c r="A707" s="4"/>
      <c r="B707" s="4"/>
      <c r="C707" s="4"/>
      <c r="D707" s="4"/>
      <c r="E707" s="4"/>
      <c r="F707" s="4"/>
      <c r="G707" s="4"/>
      <c r="H707" s="4"/>
      <c r="I707" s="4"/>
      <c r="J707" s="4"/>
      <c r="K707" s="4"/>
      <c r="L707" s="4"/>
      <c r="M707" s="4"/>
      <c r="N707" s="4"/>
      <c r="O707" s="4"/>
      <c r="P707" s="4"/>
      <c r="Q707" s="4"/>
      <c r="R707" s="4"/>
      <c r="S707" s="4"/>
      <c r="T707" s="4"/>
      <c r="U707" s="4"/>
      <c r="V707" s="4"/>
      <c r="W707" s="4"/>
      <c r="X707" s="116"/>
      <c r="Y707" s="116"/>
      <c r="Z707" s="116"/>
      <c r="AA707" s="116"/>
      <c r="AB707" s="116"/>
      <c r="AC707" s="116"/>
      <c r="AD707" s="116"/>
      <c r="AE707" s="116"/>
      <c r="AF707" s="116"/>
      <c r="AG707" s="116"/>
      <c r="AH707" s="116"/>
      <c r="AI707" s="117"/>
      <c r="AJ707" s="117"/>
      <c r="AK707" s="117"/>
      <c r="AL707" s="118"/>
      <c r="AM707" s="119"/>
      <c r="AN707" s="119"/>
      <c r="AO707" s="119"/>
      <c r="AP707" s="119"/>
      <c r="AQ707" s="4"/>
      <c r="AR707" s="4"/>
      <c r="AS707" s="60"/>
      <c r="AT707" s="60"/>
      <c r="AU707" s="60"/>
    </row>
    <row r="708">
      <c r="A708" s="4"/>
      <c r="B708" s="4"/>
      <c r="C708" s="4"/>
      <c r="D708" s="4"/>
      <c r="E708" s="4"/>
      <c r="F708" s="4"/>
      <c r="G708" s="4"/>
      <c r="H708" s="4"/>
      <c r="I708" s="4"/>
      <c r="J708" s="4"/>
      <c r="K708" s="4"/>
      <c r="L708" s="4"/>
      <c r="M708" s="4"/>
      <c r="N708" s="4"/>
      <c r="O708" s="4"/>
      <c r="P708" s="4"/>
      <c r="Q708" s="4"/>
      <c r="R708" s="4"/>
      <c r="S708" s="4"/>
      <c r="T708" s="4"/>
      <c r="U708" s="4"/>
      <c r="V708" s="4"/>
      <c r="W708" s="4"/>
      <c r="X708" s="116"/>
      <c r="Y708" s="116"/>
      <c r="Z708" s="116"/>
      <c r="AA708" s="116"/>
      <c r="AB708" s="116"/>
      <c r="AC708" s="116"/>
      <c r="AD708" s="116"/>
      <c r="AE708" s="116"/>
      <c r="AF708" s="116"/>
      <c r="AG708" s="116"/>
      <c r="AH708" s="116"/>
      <c r="AI708" s="117"/>
      <c r="AJ708" s="117"/>
      <c r="AK708" s="117"/>
      <c r="AL708" s="118"/>
      <c r="AM708" s="119"/>
      <c r="AN708" s="119"/>
      <c r="AO708" s="119"/>
      <c r="AP708" s="119"/>
      <c r="AQ708" s="4"/>
      <c r="AR708" s="4"/>
      <c r="AS708" s="60"/>
      <c r="AT708" s="60"/>
      <c r="AU708" s="60"/>
    </row>
    <row r="709">
      <c r="A709" s="4"/>
      <c r="B709" s="4"/>
      <c r="C709" s="4"/>
      <c r="D709" s="4"/>
      <c r="E709" s="4"/>
      <c r="F709" s="4"/>
      <c r="G709" s="4"/>
      <c r="H709" s="4"/>
      <c r="I709" s="4"/>
      <c r="J709" s="4"/>
      <c r="K709" s="4"/>
      <c r="L709" s="4"/>
      <c r="M709" s="4"/>
      <c r="N709" s="4"/>
      <c r="O709" s="4"/>
      <c r="P709" s="4"/>
      <c r="Q709" s="4"/>
      <c r="R709" s="4"/>
      <c r="S709" s="4"/>
      <c r="T709" s="4"/>
      <c r="U709" s="4"/>
      <c r="V709" s="4"/>
      <c r="W709" s="4"/>
      <c r="X709" s="116"/>
      <c r="Y709" s="116"/>
      <c r="Z709" s="116"/>
      <c r="AA709" s="116"/>
      <c r="AB709" s="116"/>
      <c r="AC709" s="116"/>
      <c r="AD709" s="116"/>
      <c r="AE709" s="116"/>
      <c r="AF709" s="116"/>
      <c r="AG709" s="116"/>
      <c r="AH709" s="116"/>
      <c r="AI709" s="117"/>
      <c r="AJ709" s="117"/>
      <c r="AK709" s="117"/>
      <c r="AL709" s="118"/>
      <c r="AM709" s="119"/>
      <c r="AN709" s="119"/>
      <c r="AO709" s="119"/>
      <c r="AP709" s="119"/>
      <c r="AQ709" s="4"/>
      <c r="AR709" s="4"/>
      <c r="AS709" s="60"/>
      <c r="AT709" s="60"/>
      <c r="AU709" s="60"/>
    </row>
    <row r="710">
      <c r="A710" s="4"/>
      <c r="B710" s="4"/>
      <c r="C710" s="4"/>
      <c r="D710" s="4"/>
      <c r="E710" s="4"/>
      <c r="F710" s="4"/>
      <c r="G710" s="4"/>
      <c r="H710" s="4"/>
      <c r="I710" s="4"/>
      <c r="J710" s="4"/>
      <c r="K710" s="4"/>
      <c r="L710" s="4"/>
      <c r="M710" s="4"/>
      <c r="N710" s="4"/>
      <c r="O710" s="4"/>
      <c r="P710" s="4"/>
      <c r="Q710" s="4"/>
      <c r="R710" s="4"/>
      <c r="S710" s="4"/>
      <c r="T710" s="4"/>
      <c r="U710" s="4"/>
      <c r="V710" s="4"/>
      <c r="W710" s="4"/>
      <c r="X710" s="116"/>
      <c r="Y710" s="116"/>
      <c r="Z710" s="116"/>
      <c r="AA710" s="116"/>
      <c r="AB710" s="116"/>
      <c r="AC710" s="116"/>
      <c r="AD710" s="116"/>
      <c r="AE710" s="116"/>
      <c r="AF710" s="116"/>
      <c r="AG710" s="116"/>
      <c r="AH710" s="116"/>
      <c r="AI710" s="117"/>
      <c r="AJ710" s="117"/>
      <c r="AK710" s="117"/>
      <c r="AL710" s="118"/>
      <c r="AM710" s="119"/>
      <c r="AN710" s="119"/>
      <c r="AO710" s="119"/>
      <c r="AP710" s="119"/>
      <c r="AQ710" s="4"/>
      <c r="AR710" s="4"/>
      <c r="AS710" s="60"/>
      <c r="AT710" s="60"/>
      <c r="AU710" s="60"/>
    </row>
    <row r="711">
      <c r="A711" s="4"/>
      <c r="B711" s="4"/>
      <c r="C711" s="4"/>
      <c r="D711" s="4"/>
      <c r="E711" s="4"/>
      <c r="F711" s="4"/>
      <c r="G711" s="4"/>
      <c r="H711" s="4"/>
      <c r="I711" s="4"/>
      <c r="J711" s="4"/>
      <c r="K711" s="4"/>
      <c r="L711" s="4"/>
      <c r="M711" s="4"/>
      <c r="N711" s="4"/>
      <c r="O711" s="4"/>
      <c r="P711" s="4"/>
      <c r="Q711" s="4"/>
      <c r="R711" s="4"/>
      <c r="S711" s="4"/>
      <c r="T711" s="4"/>
      <c r="U711" s="4"/>
      <c r="V711" s="4"/>
      <c r="W711" s="4"/>
      <c r="X711" s="116"/>
      <c r="Y711" s="116"/>
      <c r="Z711" s="116"/>
      <c r="AA711" s="116"/>
      <c r="AB711" s="116"/>
      <c r="AC711" s="116"/>
      <c r="AD711" s="116"/>
      <c r="AE711" s="116"/>
      <c r="AF711" s="116"/>
      <c r="AG711" s="116"/>
      <c r="AH711" s="116"/>
      <c r="AI711" s="117"/>
      <c r="AJ711" s="117"/>
      <c r="AK711" s="117"/>
      <c r="AL711" s="118"/>
      <c r="AM711" s="119"/>
      <c r="AN711" s="119"/>
      <c r="AO711" s="119"/>
      <c r="AP711" s="119"/>
      <c r="AQ711" s="4"/>
      <c r="AR711" s="4"/>
      <c r="AS711" s="60"/>
      <c r="AT711" s="60"/>
      <c r="AU711" s="60"/>
    </row>
    <row r="712">
      <c r="A712" s="4"/>
      <c r="B712" s="4"/>
      <c r="C712" s="4"/>
      <c r="D712" s="4"/>
      <c r="E712" s="4"/>
      <c r="F712" s="4"/>
      <c r="G712" s="4"/>
      <c r="H712" s="4"/>
      <c r="I712" s="4"/>
      <c r="J712" s="4"/>
      <c r="K712" s="4"/>
      <c r="L712" s="4"/>
      <c r="M712" s="4"/>
      <c r="N712" s="4"/>
      <c r="O712" s="4"/>
      <c r="P712" s="4"/>
      <c r="Q712" s="4"/>
      <c r="R712" s="4"/>
      <c r="S712" s="4"/>
      <c r="T712" s="4"/>
      <c r="U712" s="4"/>
      <c r="V712" s="4"/>
      <c r="W712" s="4"/>
      <c r="X712" s="116"/>
      <c r="Y712" s="116"/>
      <c r="Z712" s="116"/>
      <c r="AA712" s="116"/>
      <c r="AB712" s="116"/>
      <c r="AC712" s="116"/>
      <c r="AD712" s="116"/>
      <c r="AE712" s="116"/>
      <c r="AF712" s="116"/>
      <c r="AG712" s="116"/>
      <c r="AH712" s="116"/>
      <c r="AI712" s="117"/>
      <c r="AJ712" s="117"/>
      <c r="AK712" s="117"/>
      <c r="AL712" s="118"/>
      <c r="AM712" s="119"/>
      <c r="AN712" s="119"/>
      <c r="AO712" s="119"/>
      <c r="AP712" s="119"/>
      <c r="AQ712" s="4"/>
      <c r="AR712" s="4"/>
      <c r="AS712" s="60"/>
      <c r="AT712" s="60"/>
      <c r="AU712" s="60"/>
    </row>
    <row r="713">
      <c r="A713" s="4"/>
      <c r="B713" s="4"/>
      <c r="C713" s="4"/>
      <c r="D713" s="4"/>
      <c r="E713" s="4"/>
      <c r="F713" s="4"/>
      <c r="G713" s="4"/>
      <c r="H713" s="4"/>
      <c r="I713" s="4"/>
      <c r="J713" s="4"/>
      <c r="K713" s="4"/>
      <c r="L713" s="4"/>
      <c r="M713" s="4"/>
      <c r="N713" s="4"/>
      <c r="O713" s="4"/>
      <c r="P713" s="4"/>
      <c r="Q713" s="4"/>
      <c r="R713" s="4"/>
      <c r="S713" s="4"/>
      <c r="T713" s="4"/>
      <c r="U713" s="4"/>
      <c r="V713" s="4"/>
      <c r="W713" s="4"/>
      <c r="X713" s="116"/>
      <c r="Y713" s="116"/>
      <c r="Z713" s="116"/>
      <c r="AA713" s="116"/>
      <c r="AB713" s="116"/>
      <c r="AC713" s="116"/>
      <c r="AD713" s="116"/>
      <c r="AE713" s="116"/>
      <c r="AF713" s="116"/>
      <c r="AG713" s="116"/>
      <c r="AH713" s="116"/>
      <c r="AI713" s="117"/>
      <c r="AJ713" s="117"/>
      <c r="AK713" s="117"/>
      <c r="AL713" s="118"/>
      <c r="AM713" s="119"/>
      <c r="AN713" s="119"/>
      <c r="AO713" s="119"/>
      <c r="AP713" s="119"/>
      <c r="AQ713" s="4"/>
      <c r="AR713" s="4"/>
      <c r="AS713" s="60"/>
      <c r="AT713" s="60"/>
      <c r="AU713" s="60"/>
    </row>
    <row r="714">
      <c r="A714" s="4"/>
      <c r="B714" s="4"/>
      <c r="C714" s="4"/>
      <c r="D714" s="4"/>
      <c r="E714" s="4"/>
      <c r="F714" s="4"/>
      <c r="G714" s="4"/>
      <c r="H714" s="4"/>
      <c r="I714" s="4"/>
      <c r="J714" s="4"/>
      <c r="K714" s="4"/>
      <c r="L714" s="4"/>
      <c r="M714" s="4"/>
      <c r="N714" s="4"/>
      <c r="O714" s="4"/>
      <c r="P714" s="4"/>
      <c r="Q714" s="4"/>
      <c r="R714" s="4"/>
      <c r="S714" s="4"/>
      <c r="T714" s="4"/>
      <c r="U714" s="4"/>
      <c r="V714" s="4"/>
      <c r="W714" s="4"/>
      <c r="X714" s="116"/>
      <c r="Y714" s="116"/>
      <c r="Z714" s="116"/>
      <c r="AA714" s="116"/>
      <c r="AB714" s="116"/>
      <c r="AC714" s="116"/>
      <c r="AD714" s="116"/>
      <c r="AE714" s="116"/>
      <c r="AF714" s="116"/>
      <c r="AG714" s="116"/>
      <c r="AH714" s="116"/>
      <c r="AI714" s="117"/>
      <c r="AJ714" s="117"/>
      <c r="AK714" s="117"/>
      <c r="AL714" s="118"/>
      <c r="AM714" s="119"/>
      <c r="AN714" s="119"/>
      <c r="AO714" s="119"/>
      <c r="AP714" s="119"/>
      <c r="AQ714" s="4"/>
      <c r="AR714" s="4"/>
      <c r="AS714" s="60"/>
      <c r="AT714" s="60"/>
      <c r="AU714" s="60"/>
    </row>
    <row r="715">
      <c r="A715" s="4"/>
      <c r="B715" s="4"/>
      <c r="C715" s="4"/>
      <c r="D715" s="4"/>
      <c r="E715" s="4"/>
      <c r="F715" s="4"/>
      <c r="G715" s="4"/>
      <c r="H715" s="4"/>
      <c r="I715" s="4"/>
      <c r="J715" s="4"/>
      <c r="K715" s="4"/>
      <c r="L715" s="4"/>
      <c r="M715" s="4"/>
      <c r="N715" s="4"/>
      <c r="O715" s="4"/>
      <c r="P715" s="4"/>
      <c r="Q715" s="4"/>
      <c r="R715" s="4"/>
      <c r="S715" s="4"/>
      <c r="T715" s="4"/>
      <c r="U715" s="4"/>
      <c r="V715" s="4"/>
      <c r="W715" s="4"/>
      <c r="X715" s="116"/>
      <c r="Y715" s="116"/>
      <c r="Z715" s="116"/>
      <c r="AA715" s="116"/>
      <c r="AB715" s="116"/>
      <c r="AC715" s="116"/>
      <c r="AD715" s="116"/>
      <c r="AE715" s="116"/>
      <c r="AF715" s="116"/>
      <c r="AG715" s="116"/>
      <c r="AH715" s="116"/>
      <c r="AI715" s="117"/>
      <c r="AJ715" s="117"/>
      <c r="AK715" s="117"/>
      <c r="AL715" s="118"/>
      <c r="AM715" s="119"/>
      <c r="AN715" s="119"/>
      <c r="AO715" s="119"/>
      <c r="AP715" s="119"/>
      <c r="AQ715" s="4"/>
      <c r="AR715" s="4"/>
      <c r="AS715" s="60"/>
      <c r="AT715" s="60"/>
      <c r="AU715" s="60"/>
    </row>
    <row r="716">
      <c r="A716" s="4"/>
      <c r="B716" s="4"/>
      <c r="C716" s="4"/>
      <c r="D716" s="4"/>
      <c r="E716" s="4"/>
      <c r="F716" s="4"/>
      <c r="G716" s="4"/>
      <c r="H716" s="4"/>
      <c r="I716" s="4"/>
      <c r="J716" s="4"/>
      <c r="K716" s="4"/>
      <c r="L716" s="4"/>
      <c r="M716" s="4"/>
      <c r="N716" s="4"/>
      <c r="O716" s="4"/>
      <c r="P716" s="4"/>
      <c r="Q716" s="4"/>
      <c r="R716" s="4"/>
      <c r="S716" s="4"/>
      <c r="T716" s="4"/>
      <c r="U716" s="4"/>
      <c r="V716" s="4"/>
      <c r="W716" s="4"/>
      <c r="X716" s="116"/>
      <c r="Y716" s="116"/>
      <c r="Z716" s="116"/>
      <c r="AA716" s="116"/>
      <c r="AB716" s="116"/>
      <c r="AC716" s="116"/>
      <c r="AD716" s="116"/>
      <c r="AE716" s="116"/>
      <c r="AF716" s="116"/>
      <c r="AG716" s="116"/>
      <c r="AH716" s="116"/>
      <c r="AI716" s="117"/>
      <c r="AJ716" s="117"/>
      <c r="AK716" s="117"/>
      <c r="AL716" s="118"/>
      <c r="AM716" s="119"/>
      <c r="AN716" s="119"/>
      <c r="AO716" s="119"/>
      <c r="AP716" s="119"/>
      <c r="AQ716" s="4"/>
      <c r="AR716" s="4"/>
      <c r="AS716" s="60"/>
      <c r="AT716" s="60"/>
      <c r="AU716" s="60"/>
    </row>
    <row r="717">
      <c r="A717" s="4"/>
      <c r="B717" s="4"/>
      <c r="C717" s="4"/>
      <c r="D717" s="4"/>
      <c r="E717" s="4"/>
      <c r="F717" s="4"/>
      <c r="G717" s="4"/>
      <c r="H717" s="4"/>
      <c r="I717" s="4"/>
      <c r="J717" s="4"/>
      <c r="K717" s="4"/>
      <c r="L717" s="4"/>
      <c r="M717" s="4"/>
      <c r="N717" s="4"/>
      <c r="O717" s="4"/>
      <c r="P717" s="4"/>
      <c r="Q717" s="4"/>
      <c r="R717" s="4"/>
      <c r="S717" s="4"/>
      <c r="T717" s="4"/>
      <c r="U717" s="4"/>
      <c r="V717" s="4"/>
      <c r="W717" s="4"/>
      <c r="X717" s="116"/>
      <c r="Y717" s="116"/>
      <c r="Z717" s="116"/>
      <c r="AA717" s="116"/>
      <c r="AB717" s="116"/>
      <c r="AC717" s="116"/>
      <c r="AD717" s="116"/>
      <c r="AE717" s="116"/>
      <c r="AF717" s="116"/>
      <c r="AG717" s="116"/>
      <c r="AH717" s="116"/>
      <c r="AI717" s="117"/>
      <c r="AJ717" s="117"/>
      <c r="AK717" s="117"/>
      <c r="AL717" s="118"/>
      <c r="AM717" s="119"/>
      <c r="AN717" s="119"/>
      <c r="AO717" s="119"/>
      <c r="AP717" s="119"/>
      <c r="AQ717" s="4"/>
      <c r="AR717" s="4"/>
      <c r="AS717" s="60"/>
      <c r="AT717" s="60"/>
      <c r="AU717" s="60"/>
    </row>
    <row r="718">
      <c r="A718" s="4"/>
      <c r="B718" s="4"/>
      <c r="C718" s="4"/>
      <c r="D718" s="4"/>
      <c r="E718" s="4"/>
      <c r="F718" s="4"/>
      <c r="G718" s="4"/>
      <c r="H718" s="4"/>
      <c r="I718" s="4"/>
      <c r="J718" s="4"/>
      <c r="K718" s="4"/>
      <c r="L718" s="4"/>
      <c r="M718" s="4"/>
      <c r="N718" s="4"/>
      <c r="O718" s="4"/>
      <c r="P718" s="4"/>
      <c r="Q718" s="4"/>
      <c r="R718" s="4"/>
      <c r="S718" s="4"/>
      <c r="T718" s="4"/>
      <c r="U718" s="4"/>
      <c r="V718" s="4"/>
      <c r="W718" s="4"/>
      <c r="X718" s="116"/>
      <c r="Y718" s="116"/>
      <c r="Z718" s="116"/>
      <c r="AA718" s="116"/>
      <c r="AB718" s="116"/>
      <c r="AC718" s="116"/>
      <c r="AD718" s="116"/>
      <c r="AE718" s="116"/>
      <c r="AF718" s="116"/>
      <c r="AG718" s="116"/>
      <c r="AH718" s="116"/>
      <c r="AI718" s="117"/>
      <c r="AJ718" s="117"/>
      <c r="AK718" s="117"/>
      <c r="AL718" s="118"/>
      <c r="AM718" s="119"/>
      <c r="AN718" s="119"/>
      <c r="AO718" s="119"/>
      <c r="AP718" s="119"/>
      <c r="AQ718" s="4"/>
      <c r="AR718" s="4"/>
      <c r="AS718" s="60"/>
      <c r="AT718" s="60"/>
      <c r="AU718" s="60"/>
    </row>
    <row r="719">
      <c r="A719" s="4"/>
      <c r="B719" s="4"/>
      <c r="C719" s="4"/>
      <c r="D719" s="4"/>
      <c r="E719" s="4"/>
      <c r="F719" s="4"/>
      <c r="G719" s="4"/>
      <c r="H719" s="4"/>
      <c r="I719" s="4"/>
      <c r="J719" s="4"/>
      <c r="K719" s="4"/>
      <c r="L719" s="4"/>
      <c r="M719" s="4"/>
      <c r="N719" s="4"/>
      <c r="O719" s="4"/>
      <c r="P719" s="4"/>
      <c r="Q719" s="4"/>
      <c r="R719" s="4"/>
      <c r="S719" s="4"/>
      <c r="T719" s="4"/>
      <c r="U719" s="4"/>
      <c r="V719" s="4"/>
      <c r="W719" s="4"/>
      <c r="X719" s="116"/>
      <c r="Y719" s="116"/>
      <c r="Z719" s="116"/>
      <c r="AA719" s="116"/>
      <c r="AB719" s="116"/>
      <c r="AC719" s="116"/>
      <c r="AD719" s="116"/>
      <c r="AE719" s="116"/>
      <c r="AF719" s="116"/>
      <c r="AG719" s="116"/>
      <c r="AH719" s="116"/>
      <c r="AI719" s="117"/>
      <c r="AJ719" s="117"/>
      <c r="AK719" s="117"/>
      <c r="AL719" s="118"/>
      <c r="AM719" s="119"/>
      <c r="AN719" s="119"/>
      <c r="AO719" s="119"/>
      <c r="AP719" s="119"/>
      <c r="AQ719" s="4"/>
      <c r="AR719" s="4"/>
      <c r="AS719" s="60"/>
      <c r="AT719" s="60"/>
      <c r="AU719" s="60"/>
    </row>
    <row r="720">
      <c r="A720" s="4"/>
      <c r="B720" s="4"/>
      <c r="C720" s="4"/>
      <c r="D720" s="4"/>
      <c r="E720" s="4"/>
      <c r="F720" s="4"/>
      <c r="G720" s="4"/>
      <c r="H720" s="4"/>
      <c r="I720" s="4"/>
      <c r="J720" s="4"/>
      <c r="K720" s="4"/>
      <c r="L720" s="4"/>
      <c r="M720" s="4"/>
      <c r="N720" s="4"/>
      <c r="O720" s="4"/>
      <c r="P720" s="4"/>
      <c r="Q720" s="4"/>
      <c r="R720" s="4"/>
      <c r="S720" s="4"/>
      <c r="T720" s="4"/>
      <c r="U720" s="4"/>
      <c r="V720" s="4"/>
      <c r="W720" s="4"/>
      <c r="X720" s="116"/>
      <c r="Y720" s="116"/>
      <c r="Z720" s="116"/>
      <c r="AA720" s="116"/>
      <c r="AB720" s="116"/>
      <c r="AC720" s="116"/>
      <c r="AD720" s="116"/>
      <c r="AE720" s="116"/>
      <c r="AF720" s="116"/>
      <c r="AG720" s="116"/>
      <c r="AH720" s="116"/>
      <c r="AI720" s="117"/>
      <c r="AJ720" s="117"/>
      <c r="AK720" s="117"/>
      <c r="AL720" s="118"/>
      <c r="AM720" s="119"/>
      <c r="AN720" s="119"/>
      <c r="AO720" s="119"/>
      <c r="AP720" s="119"/>
      <c r="AQ720" s="4"/>
      <c r="AR720" s="4"/>
      <c r="AS720" s="60"/>
      <c r="AT720" s="60"/>
      <c r="AU720" s="60"/>
    </row>
    <row r="721">
      <c r="A721" s="4"/>
      <c r="B721" s="4"/>
      <c r="C721" s="4"/>
      <c r="D721" s="4"/>
      <c r="E721" s="4"/>
      <c r="F721" s="4"/>
      <c r="G721" s="4"/>
      <c r="H721" s="4"/>
      <c r="I721" s="4"/>
      <c r="J721" s="4"/>
      <c r="K721" s="4"/>
      <c r="L721" s="4"/>
      <c r="M721" s="4"/>
      <c r="N721" s="4"/>
      <c r="O721" s="4"/>
      <c r="P721" s="4"/>
      <c r="Q721" s="4"/>
      <c r="R721" s="4"/>
      <c r="S721" s="4"/>
      <c r="T721" s="4"/>
      <c r="U721" s="4"/>
      <c r="V721" s="4"/>
      <c r="W721" s="4"/>
      <c r="X721" s="116"/>
      <c r="Y721" s="116"/>
      <c r="Z721" s="116"/>
      <c r="AA721" s="116"/>
      <c r="AB721" s="116"/>
      <c r="AC721" s="116"/>
      <c r="AD721" s="116"/>
      <c r="AE721" s="116"/>
      <c r="AF721" s="116"/>
      <c r="AG721" s="116"/>
      <c r="AH721" s="116"/>
      <c r="AI721" s="117"/>
      <c r="AJ721" s="117"/>
      <c r="AK721" s="117"/>
      <c r="AL721" s="118"/>
      <c r="AM721" s="119"/>
      <c r="AN721" s="119"/>
      <c r="AO721" s="119"/>
      <c r="AP721" s="119"/>
      <c r="AQ721" s="4"/>
      <c r="AR721" s="4"/>
      <c r="AS721" s="60"/>
      <c r="AT721" s="60"/>
      <c r="AU721" s="60"/>
    </row>
    <row r="722">
      <c r="A722" s="4"/>
      <c r="B722" s="4"/>
      <c r="C722" s="4"/>
      <c r="D722" s="4"/>
      <c r="E722" s="4"/>
      <c r="F722" s="4"/>
      <c r="G722" s="4"/>
      <c r="H722" s="4"/>
      <c r="I722" s="4"/>
      <c r="J722" s="4"/>
      <c r="K722" s="4"/>
      <c r="L722" s="4"/>
      <c r="M722" s="4"/>
      <c r="N722" s="4"/>
      <c r="O722" s="4"/>
      <c r="P722" s="4"/>
      <c r="Q722" s="4"/>
      <c r="R722" s="4"/>
      <c r="S722" s="4"/>
      <c r="T722" s="4"/>
      <c r="U722" s="4"/>
      <c r="V722" s="4"/>
      <c r="W722" s="4"/>
      <c r="X722" s="116"/>
      <c r="Y722" s="116"/>
      <c r="Z722" s="116"/>
      <c r="AA722" s="116"/>
      <c r="AB722" s="116"/>
      <c r="AC722" s="116"/>
      <c r="AD722" s="116"/>
      <c r="AE722" s="116"/>
      <c r="AF722" s="116"/>
      <c r="AG722" s="116"/>
      <c r="AH722" s="116"/>
      <c r="AI722" s="117"/>
      <c r="AJ722" s="117"/>
      <c r="AK722" s="117"/>
      <c r="AL722" s="118"/>
      <c r="AM722" s="119"/>
      <c r="AN722" s="119"/>
      <c r="AO722" s="119"/>
      <c r="AP722" s="119"/>
      <c r="AQ722" s="4"/>
      <c r="AR722" s="4"/>
      <c r="AS722" s="60"/>
      <c r="AT722" s="60"/>
      <c r="AU722" s="60"/>
    </row>
    <row r="723">
      <c r="A723" s="4"/>
      <c r="B723" s="4"/>
      <c r="C723" s="4"/>
      <c r="D723" s="4"/>
      <c r="E723" s="4"/>
      <c r="F723" s="4"/>
      <c r="G723" s="4"/>
      <c r="H723" s="4"/>
      <c r="I723" s="4"/>
      <c r="J723" s="4"/>
      <c r="K723" s="4"/>
      <c r="L723" s="4"/>
      <c r="M723" s="4"/>
      <c r="N723" s="4"/>
      <c r="O723" s="4"/>
      <c r="P723" s="4"/>
      <c r="Q723" s="4"/>
      <c r="R723" s="4"/>
      <c r="S723" s="4"/>
      <c r="T723" s="4"/>
      <c r="U723" s="4"/>
      <c r="V723" s="4"/>
      <c r="W723" s="4"/>
      <c r="X723" s="116"/>
      <c r="Y723" s="116"/>
      <c r="Z723" s="116"/>
      <c r="AA723" s="116"/>
      <c r="AB723" s="116"/>
      <c r="AC723" s="116"/>
      <c r="AD723" s="116"/>
      <c r="AE723" s="116"/>
      <c r="AF723" s="116"/>
      <c r="AG723" s="116"/>
      <c r="AH723" s="116"/>
      <c r="AI723" s="117"/>
      <c r="AJ723" s="117"/>
      <c r="AK723" s="117"/>
      <c r="AL723" s="118"/>
      <c r="AM723" s="119"/>
      <c r="AN723" s="119"/>
      <c r="AO723" s="119"/>
      <c r="AP723" s="119"/>
      <c r="AQ723" s="4"/>
      <c r="AR723" s="4"/>
      <c r="AS723" s="60"/>
      <c r="AT723" s="60"/>
      <c r="AU723" s="60"/>
    </row>
    <row r="724">
      <c r="A724" s="4"/>
      <c r="B724" s="4"/>
      <c r="C724" s="4"/>
      <c r="D724" s="4"/>
      <c r="E724" s="4"/>
      <c r="F724" s="4"/>
      <c r="G724" s="4"/>
      <c r="H724" s="4"/>
      <c r="I724" s="4"/>
      <c r="J724" s="4"/>
      <c r="K724" s="4"/>
      <c r="L724" s="4"/>
      <c r="M724" s="4"/>
      <c r="N724" s="4"/>
      <c r="O724" s="4"/>
      <c r="P724" s="4"/>
      <c r="Q724" s="4"/>
      <c r="R724" s="4"/>
      <c r="S724" s="4"/>
      <c r="T724" s="4"/>
      <c r="U724" s="4"/>
      <c r="V724" s="4"/>
      <c r="W724" s="4"/>
      <c r="X724" s="116"/>
      <c r="Y724" s="116"/>
      <c r="Z724" s="116"/>
      <c r="AA724" s="116"/>
      <c r="AB724" s="116"/>
      <c r="AC724" s="116"/>
      <c r="AD724" s="116"/>
      <c r="AE724" s="116"/>
      <c r="AF724" s="116"/>
      <c r="AG724" s="116"/>
      <c r="AH724" s="116"/>
      <c r="AI724" s="117"/>
      <c r="AJ724" s="117"/>
      <c r="AK724" s="117"/>
      <c r="AL724" s="118"/>
      <c r="AM724" s="119"/>
      <c r="AN724" s="119"/>
      <c r="AO724" s="119"/>
      <c r="AP724" s="119"/>
      <c r="AQ724" s="4"/>
      <c r="AR724" s="4"/>
      <c r="AS724" s="60"/>
      <c r="AT724" s="60"/>
      <c r="AU724" s="60"/>
    </row>
    <row r="725">
      <c r="A725" s="4"/>
      <c r="B725" s="4"/>
      <c r="C725" s="4"/>
      <c r="D725" s="4"/>
      <c r="E725" s="4"/>
      <c r="F725" s="4"/>
      <c r="G725" s="4"/>
      <c r="H725" s="4"/>
      <c r="I725" s="4"/>
      <c r="J725" s="4"/>
      <c r="K725" s="4"/>
      <c r="L725" s="4"/>
      <c r="M725" s="4"/>
      <c r="N725" s="4"/>
      <c r="O725" s="4"/>
      <c r="P725" s="4"/>
      <c r="Q725" s="4"/>
      <c r="R725" s="4"/>
      <c r="S725" s="4"/>
      <c r="T725" s="4"/>
      <c r="U725" s="4"/>
      <c r="V725" s="4"/>
      <c r="W725" s="4"/>
      <c r="X725" s="116"/>
      <c r="Y725" s="116"/>
      <c r="Z725" s="116"/>
      <c r="AA725" s="116"/>
      <c r="AB725" s="116"/>
      <c r="AC725" s="116"/>
      <c r="AD725" s="116"/>
      <c r="AE725" s="116"/>
      <c r="AF725" s="116"/>
      <c r="AG725" s="116"/>
      <c r="AH725" s="116"/>
      <c r="AI725" s="117"/>
      <c r="AJ725" s="117"/>
      <c r="AK725" s="117"/>
      <c r="AL725" s="118"/>
      <c r="AM725" s="119"/>
      <c r="AN725" s="119"/>
      <c r="AO725" s="119"/>
      <c r="AP725" s="119"/>
      <c r="AQ725" s="4"/>
      <c r="AR725" s="4"/>
      <c r="AS725" s="60"/>
      <c r="AT725" s="60"/>
      <c r="AU725" s="60"/>
    </row>
    <row r="726">
      <c r="A726" s="4"/>
      <c r="B726" s="4"/>
      <c r="C726" s="4"/>
      <c r="D726" s="4"/>
      <c r="E726" s="4"/>
      <c r="F726" s="4"/>
      <c r="G726" s="4"/>
      <c r="H726" s="4"/>
      <c r="I726" s="4"/>
      <c r="J726" s="4"/>
      <c r="K726" s="4"/>
      <c r="L726" s="4"/>
      <c r="M726" s="4"/>
      <c r="N726" s="4"/>
      <c r="O726" s="4"/>
      <c r="P726" s="4"/>
      <c r="Q726" s="4"/>
      <c r="R726" s="4"/>
      <c r="S726" s="4"/>
      <c r="T726" s="4"/>
      <c r="U726" s="4"/>
      <c r="V726" s="4"/>
      <c r="W726" s="4"/>
      <c r="X726" s="116"/>
      <c r="Y726" s="116"/>
      <c r="Z726" s="116"/>
      <c r="AA726" s="116"/>
      <c r="AB726" s="116"/>
      <c r="AC726" s="116"/>
      <c r="AD726" s="116"/>
      <c r="AE726" s="116"/>
      <c r="AF726" s="116"/>
      <c r="AG726" s="116"/>
      <c r="AH726" s="116"/>
      <c r="AI726" s="117"/>
      <c r="AJ726" s="117"/>
      <c r="AK726" s="117"/>
      <c r="AL726" s="118"/>
      <c r="AM726" s="119"/>
      <c r="AN726" s="119"/>
      <c r="AO726" s="119"/>
      <c r="AP726" s="119"/>
      <c r="AQ726" s="4"/>
      <c r="AR726" s="4"/>
      <c r="AS726" s="60"/>
      <c r="AT726" s="60"/>
      <c r="AU726" s="60"/>
    </row>
    <row r="727">
      <c r="A727" s="4"/>
      <c r="B727" s="4"/>
      <c r="C727" s="4"/>
      <c r="D727" s="4"/>
      <c r="E727" s="4"/>
      <c r="F727" s="4"/>
      <c r="G727" s="4"/>
      <c r="H727" s="4"/>
      <c r="I727" s="4"/>
      <c r="J727" s="4"/>
      <c r="K727" s="4"/>
      <c r="L727" s="4"/>
      <c r="M727" s="4"/>
      <c r="N727" s="4"/>
      <c r="O727" s="4"/>
      <c r="P727" s="4"/>
      <c r="Q727" s="4"/>
      <c r="R727" s="4"/>
      <c r="S727" s="4"/>
      <c r="T727" s="4"/>
      <c r="U727" s="4"/>
      <c r="V727" s="4"/>
      <c r="W727" s="4"/>
      <c r="X727" s="116"/>
      <c r="Y727" s="116"/>
      <c r="Z727" s="116"/>
      <c r="AA727" s="116"/>
      <c r="AB727" s="116"/>
      <c r="AC727" s="116"/>
      <c r="AD727" s="116"/>
      <c r="AE727" s="116"/>
      <c r="AF727" s="116"/>
      <c r="AG727" s="116"/>
      <c r="AH727" s="116"/>
      <c r="AI727" s="117"/>
      <c r="AJ727" s="117"/>
      <c r="AK727" s="117"/>
      <c r="AL727" s="118"/>
      <c r="AM727" s="119"/>
      <c r="AN727" s="119"/>
      <c r="AO727" s="119"/>
      <c r="AP727" s="119"/>
      <c r="AQ727" s="4"/>
      <c r="AR727" s="4"/>
      <c r="AS727" s="60"/>
      <c r="AT727" s="60"/>
      <c r="AU727" s="60"/>
    </row>
    <row r="728">
      <c r="A728" s="4"/>
      <c r="B728" s="4"/>
      <c r="C728" s="4"/>
      <c r="D728" s="4"/>
      <c r="E728" s="4"/>
      <c r="F728" s="4"/>
      <c r="G728" s="4"/>
      <c r="H728" s="4"/>
      <c r="I728" s="4"/>
      <c r="J728" s="4"/>
      <c r="K728" s="4"/>
      <c r="L728" s="4"/>
      <c r="M728" s="4"/>
      <c r="N728" s="4"/>
      <c r="O728" s="4"/>
      <c r="P728" s="4"/>
      <c r="Q728" s="4"/>
      <c r="R728" s="4"/>
      <c r="S728" s="4"/>
      <c r="T728" s="4"/>
      <c r="U728" s="4"/>
      <c r="V728" s="4"/>
      <c r="W728" s="4"/>
      <c r="X728" s="116"/>
      <c r="Y728" s="116"/>
      <c r="Z728" s="116"/>
      <c r="AA728" s="116"/>
      <c r="AB728" s="116"/>
      <c r="AC728" s="116"/>
      <c r="AD728" s="116"/>
      <c r="AE728" s="116"/>
      <c r="AF728" s="116"/>
      <c r="AG728" s="116"/>
      <c r="AH728" s="116"/>
      <c r="AI728" s="117"/>
      <c r="AJ728" s="117"/>
      <c r="AK728" s="117"/>
      <c r="AL728" s="118"/>
      <c r="AM728" s="119"/>
      <c r="AN728" s="119"/>
      <c r="AO728" s="119"/>
      <c r="AP728" s="119"/>
      <c r="AQ728" s="4"/>
      <c r="AR728" s="4"/>
      <c r="AS728" s="60"/>
      <c r="AT728" s="60"/>
      <c r="AU728" s="60"/>
    </row>
    <row r="729">
      <c r="A729" s="4"/>
      <c r="B729" s="4"/>
      <c r="C729" s="4"/>
      <c r="D729" s="4"/>
      <c r="E729" s="4"/>
      <c r="F729" s="4"/>
      <c r="G729" s="4"/>
      <c r="H729" s="4"/>
      <c r="I729" s="4"/>
      <c r="J729" s="4"/>
      <c r="K729" s="4"/>
      <c r="L729" s="4"/>
      <c r="M729" s="4"/>
      <c r="N729" s="4"/>
      <c r="O729" s="4"/>
      <c r="P729" s="4"/>
      <c r="Q729" s="4"/>
      <c r="R729" s="4"/>
      <c r="S729" s="4"/>
      <c r="T729" s="4"/>
      <c r="U729" s="4"/>
      <c r="V729" s="4"/>
      <c r="W729" s="4"/>
      <c r="X729" s="116"/>
      <c r="Y729" s="116"/>
      <c r="Z729" s="116"/>
      <c r="AA729" s="116"/>
      <c r="AB729" s="116"/>
      <c r="AC729" s="116"/>
      <c r="AD729" s="116"/>
      <c r="AE729" s="116"/>
      <c r="AF729" s="116"/>
      <c r="AG729" s="116"/>
      <c r="AH729" s="116"/>
      <c r="AI729" s="117"/>
      <c r="AJ729" s="117"/>
      <c r="AK729" s="117"/>
      <c r="AL729" s="118"/>
      <c r="AM729" s="119"/>
      <c r="AN729" s="119"/>
      <c r="AO729" s="119"/>
      <c r="AP729" s="119"/>
      <c r="AQ729" s="4"/>
      <c r="AR729" s="4"/>
      <c r="AS729" s="60"/>
      <c r="AT729" s="60"/>
      <c r="AU729" s="60"/>
    </row>
    <row r="730">
      <c r="A730" s="4"/>
      <c r="B730" s="4"/>
      <c r="C730" s="4"/>
      <c r="D730" s="4"/>
      <c r="E730" s="4"/>
      <c r="F730" s="4"/>
      <c r="G730" s="4"/>
      <c r="H730" s="4"/>
      <c r="I730" s="4"/>
      <c r="J730" s="4"/>
      <c r="K730" s="4"/>
      <c r="L730" s="4"/>
      <c r="M730" s="4"/>
      <c r="N730" s="4"/>
      <c r="O730" s="4"/>
      <c r="P730" s="4"/>
      <c r="Q730" s="4"/>
      <c r="R730" s="4"/>
      <c r="S730" s="4"/>
      <c r="T730" s="4"/>
      <c r="U730" s="4"/>
      <c r="V730" s="4"/>
      <c r="W730" s="4"/>
      <c r="X730" s="116"/>
      <c r="Y730" s="116"/>
      <c r="Z730" s="116"/>
      <c r="AA730" s="116"/>
      <c r="AB730" s="116"/>
      <c r="AC730" s="116"/>
      <c r="AD730" s="116"/>
      <c r="AE730" s="116"/>
      <c r="AF730" s="116"/>
      <c r="AG730" s="116"/>
      <c r="AH730" s="116"/>
      <c r="AI730" s="117"/>
      <c r="AJ730" s="117"/>
      <c r="AK730" s="117"/>
      <c r="AL730" s="118"/>
      <c r="AM730" s="119"/>
      <c r="AN730" s="119"/>
      <c r="AO730" s="119"/>
      <c r="AP730" s="119"/>
      <c r="AQ730" s="4"/>
      <c r="AR730" s="4"/>
      <c r="AS730" s="60"/>
      <c r="AT730" s="60"/>
      <c r="AU730" s="60"/>
    </row>
    <row r="731">
      <c r="A731" s="4"/>
      <c r="B731" s="4"/>
      <c r="C731" s="4"/>
      <c r="D731" s="4"/>
      <c r="E731" s="4"/>
      <c r="F731" s="4"/>
      <c r="G731" s="4"/>
      <c r="H731" s="4"/>
      <c r="I731" s="4"/>
      <c r="J731" s="4"/>
      <c r="K731" s="4"/>
      <c r="L731" s="4"/>
      <c r="M731" s="4"/>
      <c r="N731" s="4"/>
      <c r="O731" s="4"/>
      <c r="P731" s="4"/>
      <c r="Q731" s="4"/>
      <c r="R731" s="4"/>
      <c r="S731" s="4"/>
      <c r="T731" s="4"/>
      <c r="U731" s="4"/>
      <c r="V731" s="4"/>
      <c r="W731" s="4"/>
      <c r="X731" s="116"/>
      <c r="Y731" s="116"/>
      <c r="Z731" s="116"/>
      <c r="AA731" s="116"/>
      <c r="AB731" s="116"/>
      <c r="AC731" s="116"/>
      <c r="AD731" s="116"/>
      <c r="AE731" s="116"/>
      <c r="AF731" s="116"/>
      <c r="AG731" s="116"/>
      <c r="AH731" s="116"/>
      <c r="AI731" s="117"/>
      <c r="AJ731" s="117"/>
      <c r="AK731" s="117"/>
      <c r="AL731" s="118"/>
      <c r="AM731" s="119"/>
      <c r="AN731" s="119"/>
      <c r="AO731" s="119"/>
      <c r="AP731" s="119"/>
      <c r="AQ731" s="4"/>
      <c r="AR731" s="4"/>
      <c r="AS731" s="60"/>
      <c r="AT731" s="60"/>
      <c r="AU731" s="60"/>
    </row>
    <row r="732">
      <c r="A732" s="4"/>
      <c r="B732" s="4"/>
      <c r="C732" s="4"/>
      <c r="D732" s="4"/>
      <c r="E732" s="4"/>
      <c r="F732" s="4"/>
      <c r="G732" s="4"/>
      <c r="H732" s="4"/>
      <c r="I732" s="4"/>
      <c r="J732" s="4"/>
      <c r="K732" s="4"/>
      <c r="L732" s="4"/>
      <c r="M732" s="4"/>
      <c r="N732" s="4"/>
      <c r="O732" s="4"/>
      <c r="P732" s="4"/>
      <c r="Q732" s="4"/>
      <c r="R732" s="4"/>
      <c r="S732" s="4"/>
      <c r="T732" s="4"/>
      <c r="U732" s="4"/>
      <c r="V732" s="4"/>
      <c r="W732" s="4"/>
      <c r="X732" s="116"/>
      <c r="Y732" s="116"/>
      <c r="Z732" s="116"/>
      <c r="AA732" s="116"/>
      <c r="AB732" s="116"/>
      <c r="AC732" s="116"/>
      <c r="AD732" s="116"/>
      <c r="AE732" s="116"/>
      <c r="AF732" s="116"/>
      <c r="AG732" s="116"/>
      <c r="AH732" s="116"/>
      <c r="AI732" s="117"/>
      <c r="AJ732" s="117"/>
      <c r="AK732" s="117"/>
      <c r="AL732" s="118"/>
      <c r="AM732" s="119"/>
      <c r="AN732" s="119"/>
      <c r="AO732" s="119"/>
      <c r="AP732" s="119"/>
      <c r="AQ732" s="4"/>
      <c r="AR732" s="4"/>
      <c r="AS732" s="60"/>
      <c r="AT732" s="60"/>
      <c r="AU732" s="60"/>
    </row>
    <row r="733">
      <c r="A733" s="4"/>
      <c r="B733" s="4"/>
      <c r="C733" s="4"/>
      <c r="D733" s="4"/>
      <c r="E733" s="4"/>
      <c r="F733" s="4"/>
      <c r="G733" s="4"/>
      <c r="H733" s="4"/>
      <c r="I733" s="4"/>
      <c r="J733" s="4"/>
      <c r="K733" s="4"/>
      <c r="L733" s="4"/>
      <c r="M733" s="4"/>
      <c r="N733" s="4"/>
      <c r="O733" s="4"/>
      <c r="P733" s="4"/>
      <c r="Q733" s="4"/>
      <c r="R733" s="4"/>
      <c r="S733" s="4"/>
      <c r="T733" s="4"/>
      <c r="U733" s="4"/>
      <c r="V733" s="4"/>
      <c r="W733" s="4"/>
      <c r="X733" s="116"/>
      <c r="Y733" s="116"/>
      <c r="Z733" s="116"/>
      <c r="AA733" s="116"/>
      <c r="AB733" s="116"/>
      <c r="AC733" s="116"/>
      <c r="AD733" s="116"/>
      <c r="AE733" s="116"/>
      <c r="AF733" s="116"/>
      <c r="AG733" s="116"/>
      <c r="AH733" s="116"/>
      <c r="AI733" s="117"/>
      <c r="AJ733" s="117"/>
      <c r="AK733" s="117"/>
      <c r="AL733" s="118"/>
      <c r="AM733" s="119"/>
      <c r="AN733" s="119"/>
      <c r="AO733" s="119"/>
      <c r="AP733" s="119"/>
      <c r="AQ733" s="4"/>
      <c r="AR733" s="4"/>
      <c r="AS733" s="60"/>
      <c r="AT733" s="60"/>
      <c r="AU733" s="60"/>
    </row>
    <row r="734">
      <c r="A734" s="4"/>
      <c r="B734" s="4"/>
      <c r="C734" s="4"/>
      <c r="D734" s="4"/>
      <c r="E734" s="4"/>
      <c r="F734" s="4"/>
      <c r="G734" s="4"/>
      <c r="H734" s="4"/>
      <c r="I734" s="4"/>
      <c r="J734" s="4"/>
      <c r="K734" s="4"/>
      <c r="L734" s="4"/>
      <c r="M734" s="4"/>
      <c r="N734" s="4"/>
      <c r="O734" s="4"/>
      <c r="P734" s="4"/>
      <c r="Q734" s="4"/>
      <c r="R734" s="4"/>
      <c r="S734" s="4"/>
      <c r="T734" s="4"/>
      <c r="U734" s="4"/>
      <c r="V734" s="4"/>
      <c r="W734" s="4"/>
      <c r="X734" s="116"/>
      <c r="Y734" s="116"/>
      <c r="Z734" s="116"/>
      <c r="AA734" s="116"/>
      <c r="AB734" s="116"/>
      <c r="AC734" s="116"/>
      <c r="AD734" s="116"/>
      <c r="AE734" s="116"/>
      <c r="AF734" s="116"/>
      <c r="AG734" s="116"/>
      <c r="AH734" s="116"/>
      <c r="AI734" s="117"/>
      <c r="AJ734" s="117"/>
      <c r="AK734" s="117"/>
      <c r="AL734" s="118"/>
      <c r="AM734" s="119"/>
      <c r="AN734" s="119"/>
      <c r="AO734" s="119"/>
      <c r="AP734" s="119"/>
      <c r="AQ734" s="4"/>
      <c r="AR734" s="4"/>
      <c r="AS734" s="60"/>
      <c r="AT734" s="60"/>
      <c r="AU734" s="60"/>
    </row>
    <row r="735">
      <c r="A735" s="4"/>
      <c r="B735" s="4"/>
      <c r="C735" s="4"/>
      <c r="D735" s="4"/>
      <c r="E735" s="4"/>
      <c r="F735" s="4"/>
      <c r="G735" s="4"/>
      <c r="H735" s="4"/>
      <c r="I735" s="4"/>
      <c r="J735" s="4"/>
      <c r="K735" s="4"/>
      <c r="L735" s="4"/>
      <c r="M735" s="4"/>
      <c r="N735" s="4"/>
      <c r="O735" s="4"/>
      <c r="P735" s="4"/>
      <c r="Q735" s="4"/>
      <c r="R735" s="4"/>
      <c r="S735" s="4"/>
      <c r="T735" s="4"/>
      <c r="U735" s="4"/>
      <c r="V735" s="4"/>
      <c r="W735" s="4"/>
      <c r="X735" s="116"/>
      <c r="Y735" s="116"/>
      <c r="Z735" s="116"/>
      <c r="AA735" s="116"/>
      <c r="AB735" s="116"/>
      <c r="AC735" s="116"/>
      <c r="AD735" s="116"/>
      <c r="AE735" s="116"/>
      <c r="AF735" s="116"/>
      <c r="AG735" s="116"/>
      <c r="AH735" s="116"/>
      <c r="AI735" s="117"/>
      <c r="AJ735" s="117"/>
      <c r="AK735" s="117"/>
      <c r="AL735" s="118"/>
      <c r="AM735" s="119"/>
      <c r="AN735" s="119"/>
      <c r="AO735" s="119"/>
      <c r="AP735" s="119"/>
      <c r="AQ735" s="4"/>
      <c r="AR735" s="4"/>
      <c r="AS735" s="60"/>
      <c r="AT735" s="60"/>
      <c r="AU735" s="60"/>
    </row>
    <row r="736">
      <c r="A736" s="4"/>
      <c r="B736" s="4"/>
      <c r="C736" s="4"/>
      <c r="D736" s="4"/>
      <c r="E736" s="4"/>
      <c r="F736" s="4"/>
      <c r="G736" s="4"/>
      <c r="H736" s="4"/>
      <c r="I736" s="4"/>
      <c r="J736" s="4"/>
      <c r="K736" s="4"/>
      <c r="L736" s="4"/>
      <c r="M736" s="4"/>
      <c r="N736" s="4"/>
      <c r="O736" s="4"/>
      <c r="P736" s="4"/>
      <c r="Q736" s="4"/>
      <c r="R736" s="4"/>
      <c r="S736" s="4"/>
      <c r="T736" s="4"/>
      <c r="U736" s="4"/>
      <c r="V736" s="4"/>
      <c r="W736" s="4"/>
      <c r="X736" s="116"/>
      <c r="Y736" s="116"/>
      <c r="Z736" s="116"/>
      <c r="AA736" s="116"/>
      <c r="AB736" s="116"/>
      <c r="AC736" s="116"/>
      <c r="AD736" s="116"/>
      <c r="AE736" s="116"/>
      <c r="AF736" s="116"/>
      <c r="AG736" s="116"/>
      <c r="AH736" s="116"/>
      <c r="AI736" s="117"/>
      <c r="AJ736" s="117"/>
      <c r="AK736" s="117"/>
      <c r="AL736" s="118"/>
      <c r="AM736" s="119"/>
      <c r="AN736" s="119"/>
      <c r="AO736" s="119"/>
      <c r="AP736" s="119"/>
      <c r="AQ736" s="4"/>
      <c r="AR736" s="4"/>
      <c r="AS736" s="60"/>
      <c r="AT736" s="60"/>
      <c r="AU736" s="60"/>
    </row>
    <row r="737">
      <c r="A737" s="4"/>
      <c r="B737" s="4"/>
      <c r="C737" s="4"/>
      <c r="D737" s="4"/>
      <c r="E737" s="4"/>
      <c r="F737" s="4"/>
      <c r="G737" s="4"/>
      <c r="H737" s="4"/>
      <c r="I737" s="4"/>
      <c r="J737" s="4"/>
      <c r="K737" s="4"/>
      <c r="L737" s="4"/>
      <c r="M737" s="4"/>
      <c r="N737" s="4"/>
      <c r="O737" s="4"/>
      <c r="P737" s="4"/>
      <c r="Q737" s="4"/>
      <c r="R737" s="4"/>
      <c r="S737" s="4"/>
      <c r="T737" s="4"/>
      <c r="U737" s="4"/>
      <c r="V737" s="4"/>
      <c r="W737" s="4"/>
      <c r="X737" s="116"/>
      <c r="Y737" s="116"/>
      <c r="Z737" s="116"/>
      <c r="AA737" s="116"/>
      <c r="AB737" s="116"/>
      <c r="AC737" s="116"/>
      <c r="AD737" s="116"/>
      <c r="AE737" s="116"/>
      <c r="AF737" s="116"/>
      <c r="AG737" s="116"/>
      <c r="AH737" s="116"/>
      <c r="AI737" s="117"/>
      <c r="AJ737" s="117"/>
      <c r="AK737" s="117"/>
      <c r="AL737" s="118"/>
      <c r="AM737" s="119"/>
      <c r="AN737" s="119"/>
      <c r="AO737" s="119"/>
      <c r="AP737" s="119"/>
      <c r="AQ737" s="4"/>
      <c r="AR737" s="4"/>
      <c r="AS737" s="60"/>
      <c r="AT737" s="60"/>
      <c r="AU737" s="60"/>
    </row>
    <row r="738">
      <c r="A738" s="4"/>
      <c r="B738" s="4"/>
      <c r="C738" s="4"/>
      <c r="D738" s="4"/>
      <c r="E738" s="4"/>
      <c r="F738" s="4"/>
      <c r="G738" s="4"/>
      <c r="H738" s="4"/>
      <c r="I738" s="4"/>
      <c r="J738" s="4"/>
      <c r="K738" s="4"/>
      <c r="L738" s="4"/>
      <c r="M738" s="4"/>
      <c r="N738" s="4"/>
      <c r="O738" s="4"/>
      <c r="P738" s="4"/>
      <c r="Q738" s="4"/>
      <c r="R738" s="4"/>
      <c r="S738" s="4"/>
      <c r="T738" s="4"/>
      <c r="U738" s="4"/>
      <c r="V738" s="4"/>
      <c r="W738" s="4"/>
      <c r="X738" s="116"/>
      <c r="Y738" s="116"/>
      <c r="Z738" s="116"/>
      <c r="AA738" s="116"/>
      <c r="AB738" s="116"/>
      <c r="AC738" s="116"/>
      <c r="AD738" s="116"/>
      <c r="AE738" s="116"/>
      <c r="AF738" s="116"/>
      <c r="AG738" s="116"/>
      <c r="AH738" s="116"/>
      <c r="AI738" s="117"/>
      <c r="AJ738" s="117"/>
      <c r="AK738" s="117"/>
      <c r="AL738" s="118"/>
      <c r="AM738" s="119"/>
      <c r="AN738" s="119"/>
      <c r="AO738" s="119"/>
      <c r="AP738" s="119"/>
      <c r="AQ738" s="4"/>
      <c r="AR738" s="4"/>
      <c r="AS738" s="60"/>
      <c r="AT738" s="60"/>
      <c r="AU738" s="60"/>
    </row>
    <row r="739">
      <c r="A739" s="4"/>
      <c r="B739" s="4"/>
      <c r="C739" s="4"/>
      <c r="D739" s="4"/>
      <c r="E739" s="4"/>
      <c r="F739" s="4"/>
      <c r="G739" s="4"/>
      <c r="H739" s="4"/>
      <c r="I739" s="4"/>
      <c r="J739" s="4"/>
      <c r="K739" s="4"/>
      <c r="L739" s="4"/>
      <c r="M739" s="4"/>
      <c r="N739" s="4"/>
      <c r="O739" s="4"/>
      <c r="P739" s="4"/>
      <c r="Q739" s="4"/>
      <c r="R739" s="4"/>
      <c r="S739" s="4"/>
      <c r="T739" s="4"/>
      <c r="U739" s="4"/>
      <c r="V739" s="4"/>
      <c r="W739" s="4"/>
      <c r="X739" s="116"/>
      <c r="Y739" s="116"/>
      <c r="Z739" s="116"/>
      <c r="AA739" s="116"/>
      <c r="AB739" s="116"/>
      <c r="AC739" s="116"/>
      <c r="AD739" s="116"/>
      <c r="AE739" s="116"/>
      <c r="AF739" s="116"/>
      <c r="AG739" s="116"/>
      <c r="AH739" s="116"/>
      <c r="AI739" s="117"/>
      <c r="AJ739" s="117"/>
      <c r="AK739" s="117"/>
      <c r="AL739" s="118"/>
      <c r="AM739" s="119"/>
      <c r="AN739" s="119"/>
      <c r="AO739" s="119"/>
      <c r="AP739" s="119"/>
      <c r="AQ739" s="4"/>
      <c r="AR739" s="4"/>
      <c r="AS739" s="60"/>
      <c r="AT739" s="60"/>
      <c r="AU739" s="60"/>
    </row>
    <row r="740">
      <c r="A740" s="4"/>
      <c r="B740" s="4"/>
      <c r="C740" s="4"/>
      <c r="D740" s="4"/>
      <c r="E740" s="4"/>
      <c r="F740" s="4"/>
      <c r="G740" s="4"/>
      <c r="H740" s="4"/>
      <c r="I740" s="4"/>
      <c r="J740" s="4"/>
      <c r="K740" s="4"/>
      <c r="L740" s="4"/>
      <c r="M740" s="4"/>
      <c r="N740" s="4"/>
      <c r="O740" s="4"/>
      <c r="P740" s="4"/>
      <c r="Q740" s="4"/>
      <c r="R740" s="4"/>
      <c r="S740" s="4"/>
      <c r="T740" s="4"/>
      <c r="U740" s="4"/>
      <c r="V740" s="4"/>
      <c r="W740" s="4"/>
      <c r="X740" s="116"/>
      <c r="Y740" s="116"/>
      <c r="Z740" s="116"/>
      <c r="AA740" s="116"/>
      <c r="AB740" s="116"/>
      <c r="AC740" s="116"/>
      <c r="AD740" s="116"/>
      <c r="AE740" s="116"/>
      <c r="AF740" s="116"/>
      <c r="AG740" s="116"/>
      <c r="AH740" s="116"/>
      <c r="AI740" s="117"/>
      <c r="AJ740" s="117"/>
      <c r="AK740" s="117"/>
      <c r="AL740" s="118"/>
      <c r="AM740" s="119"/>
      <c r="AN740" s="119"/>
      <c r="AO740" s="119"/>
      <c r="AP740" s="119"/>
      <c r="AQ740" s="4"/>
      <c r="AR740" s="4"/>
      <c r="AS740" s="60"/>
      <c r="AT740" s="60"/>
      <c r="AU740" s="60"/>
    </row>
    <row r="741">
      <c r="A741" s="4"/>
      <c r="B741" s="4"/>
      <c r="C741" s="4"/>
      <c r="D741" s="4"/>
      <c r="E741" s="4"/>
      <c r="F741" s="4"/>
      <c r="G741" s="4"/>
      <c r="H741" s="4"/>
      <c r="I741" s="4"/>
      <c r="J741" s="4"/>
      <c r="K741" s="4"/>
      <c r="L741" s="4"/>
      <c r="M741" s="4"/>
      <c r="N741" s="4"/>
      <c r="O741" s="4"/>
      <c r="P741" s="4"/>
      <c r="Q741" s="4"/>
      <c r="R741" s="4"/>
      <c r="S741" s="4"/>
      <c r="T741" s="4"/>
      <c r="U741" s="4"/>
      <c r="V741" s="4"/>
      <c r="W741" s="4"/>
      <c r="X741" s="116"/>
      <c r="Y741" s="116"/>
      <c r="Z741" s="116"/>
      <c r="AA741" s="116"/>
      <c r="AB741" s="116"/>
      <c r="AC741" s="116"/>
      <c r="AD741" s="116"/>
      <c r="AE741" s="116"/>
      <c r="AF741" s="116"/>
      <c r="AG741" s="116"/>
      <c r="AH741" s="116"/>
      <c r="AI741" s="117"/>
      <c r="AJ741" s="117"/>
      <c r="AK741" s="117"/>
      <c r="AL741" s="118"/>
      <c r="AM741" s="119"/>
      <c r="AN741" s="119"/>
      <c r="AO741" s="119"/>
      <c r="AP741" s="119"/>
      <c r="AQ741" s="4"/>
      <c r="AR741" s="4"/>
      <c r="AS741" s="60"/>
      <c r="AT741" s="60"/>
      <c r="AU741" s="60"/>
    </row>
    <row r="742">
      <c r="A742" s="4"/>
      <c r="B742" s="4"/>
      <c r="C742" s="4"/>
      <c r="D742" s="4"/>
      <c r="E742" s="4"/>
      <c r="F742" s="4"/>
      <c r="G742" s="4"/>
      <c r="H742" s="4"/>
      <c r="I742" s="4"/>
      <c r="J742" s="4"/>
      <c r="K742" s="4"/>
      <c r="L742" s="4"/>
      <c r="M742" s="4"/>
      <c r="N742" s="4"/>
      <c r="O742" s="4"/>
      <c r="P742" s="4"/>
      <c r="Q742" s="4"/>
      <c r="R742" s="4"/>
      <c r="S742" s="4"/>
      <c r="T742" s="4"/>
      <c r="U742" s="4"/>
      <c r="V742" s="4"/>
      <c r="W742" s="4"/>
      <c r="X742" s="116"/>
      <c r="Y742" s="116"/>
      <c r="Z742" s="116"/>
      <c r="AA742" s="116"/>
      <c r="AB742" s="116"/>
      <c r="AC742" s="116"/>
      <c r="AD742" s="116"/>
      <c r="AE742" s="116"/>
      <c r="AF742" s="116"/>
      <c r="AG742" s="116"/>
      <c r="AH742" s="116"/>
      <c r="AI742" s="117"/>
      <c r="AJ742" s="117"/>
      <c r="AK742" s="117"/>
      <c r="AL742" s="118"/>
      <c r="AM742" s="119"/>
      <c r="AN742" s="119"/>
      <c r="AO742" s="119"/>
      <c r="AP742" s="119"/>
      <c r="AQ742" s="4"/>
      <c r="AR742" s="4"/>
      <c r="AS742" s="60"/>
      <c r="AT742" s="60"/>
      <c r="AU742" s="60"/>
    </row>
    <row r="743">
      <c r="A743" s="4"/>
      <c r="B743" s="4"/>
      <c r="C743" s="4"/>
      <c r="D743" s="4"/>
      <c r="E743" s="4"/>
      <c r="F743" s="4"/>
      <c r="G743" s="4"/>
      <c r="H743" s="4"/>
      <c r="I743" s="4"/>
      <c r="J743" s="4"/>
      <c r="K743" s="4"/>
      <c r="L743" s="4"/>
      <c r="M743" s="4"/>
      <c r="N743" s="4"/>
      <c r="O743" s="4"/>
      <c r="P743" s="4"/>
      <c r="Q743" s="4"/>
      <c r="R743" s="4"/>
      <c r="S743" s="4"/>
      <c r="T743" s="4"/>
      <c r="U743" s="4"/>
      <c r="V743" s="4"/>
      <c r="W743" s="4"/>
      <c r="X743" s="116"/>
      <c r="Y743" s="116"/>
      <c r="Z743" s="116"/>
      <c r="AA743" s="116"/>
      <c r="AB743" s="116"/>
      <c r="AC743" s="116"/>
      <c r="AD743" s="116"/>
      <c r="AE743" s="116"/>
      <c r="AF743" s="116"/>
      <c r="AG743" s="116"/>
      <c r="AH743" s="116"/>
      <c r="AI743" s="117"/>
      <c r="AJ743" s="117"/>
      <c r="AK743" s="117"/>
      <c r="AL743" s="118"/>
      <c r="AM743" s="119"/>
      <c r="AN743" s="119"/>
      <c r="AO743" s="119"/>
      <c r="AP743" s="119"/>
      <c r="AQ743" s="4"/>
      <c r="AR743" s="4"/>
      <c r="AS743" s="60"/>
      <c r="AT743" s="60"/>
      <c r="AU743" s="60"/>
    </row>
    <row r="744">
      <c r="A744" s="4"/>
      <c r="B744" s="4"/>
      <c r="C744" s="4"/>
      <c r="D744" s="4"/>
      <c r="E744" s="4"/>
      <c r="F744" s="4"/>
      <c r="G744" s="4"/>
      <c r="H744" s="4"/>
      <c r="I744" s="4"/>
      <c r="J744" s="4"/>
      <c r="K744" s="4"/>
      <c r="L744" s="4"/>
      <c r="M744" s="4"/>
      <c r="N744" s="4"/>
      <c r="O744" s="4"/>
      <c r="P744" s="4"/>
      <c r="Q744" s="4"/>
      <c r="R744" s="4"/>
      <c r="S744" s="4"/>
      <c r="T744" s="4"/>
      <c r="U744" s="4"/>
      <c r="V744" s="4"/>
      <c r="W744" s="4"/>
      <c r="X744" s="116"/>
      <c r="Y744" s="116"/>
      <c r="Z744" s="116"/>
      <c r="AA744" s="116"/>
      <c r="AB744" s="116"/>
      <c r="AC744" s="116"/>
      <c r="AD744" s="116"/>
      <c r="AE744" s="116"/>
      <c r="AF744" s="116"/>
      <c r="AG744" s="116"/>
      <c r="AH744" s="116"/>
      <c r="AI744" s="117"/>
      <c r="AJ744" s="117"/>
      <c r="AK744" s="117"/>
      <c r="AL744" s="118"/>
      <c r="AM744" s="119"/>
      <c r="AN744" s="119"/>
      <c r="AO744" s="119"/>
      <c r="AP744" s="119"/>
      <c r="AQ744" s="4"/>
      <c r="AR744" s="4"/>
      <c r="AS744" s="60"/>
      <c r="AT744" s="60"/>
      <c r="AU744" s="60"/>
    </row>
    <row r="745">
      <c r="A745" s="4"/>
      <c r="B745" s="4"/>
      <c r="C745" s="4"/>
      <c r="D745" s="4"/>
      <c r="E745" s="4"/>
      <c r="F745" s="4"/>
      <c r="G745" s="4"/>
      <c r="H745" s="4"/>
      <c r="I745" s="4"/>
      <c r="J745" s="4"/>
      <c r="K745" s="4"/>
      <c r="L745" s="4"/>
      <c r="M745" s="4"/>
      <c r="N745" s="4"/>
      <c r="O745" s="4"/>
      <c r="P745" s="4"/>
      <c r="Q745" s="4"/>
      <c r="R745" s="4"/>
      <c r="S745" s="4"/>
      <c r="T745" s="4"/>
      <c r="U745" s="4"/>
      <c r="V745" s="4"/>
      <c r="W745" s="4"/>
      <c r="X745" s="116"/>
      <c r="Y745" s="116"/>
      <c r="Z745" s="116"/>
      <c r="AA745" s="116"/>
      <c r="AB745" s="116"/>
      <c r="AC745" s="116"/>
      <c r="AD745" s="116"/>
      <c r="AE745" s="116"/>
      <c r="AF745" s="116"/>
      <c r="AG745" s="116"/>
      <c r="AH745" s="116"/>
      <c r="AI745" s="117"/>
      <c r="AJ745" s="117"/>
      <c r="AK745" s="117"/>
      <c r="AL745" s="118"/>
      <c r="AM745" s="119"/>
      <c r="AN745" s="119"/>
      <c r="AO745" s="119"/>
      <c r="AP745" s="119"/>
      <c r="AQ745" s="4"/>
      <c r="AR745" s="4"/>
      <c r="AS745" s="60"/>
      <c r="AT745" s="60"/>
      <c r="AU745" s="60"/>
    </row>
    <row r="746">
      <c r="A746" s="4"/>
      <c r="B746" s="4"/>
      <c r="C746" s="4"/>
      <c r="D746" s="4"/>
      <c r="E746" s="4"/>
      <c r="F746" s="4"/>
      <c r="G746" s="4"/>
      <c r="H746" s="4"/>
      <c r="I746" s="4"/>
      <c r="J746" s="4"/>
      <c r="K746" s="4"/>
      <c r="L746" s="4"/>
      <c r="M746" s="4"/>
      <c r="N746" s="4"/>
      <c r="O746" s="4"/>
      <c r="P746" s="4"/>
      <c r="Q746" s="4"/>
      <c r="R746" s="4"/>
      <c r="S746" s="4"/>
      <c r="T746" s="4"/>
      <c r="U746" s="4"/>
      <c r="V746" s="4"/>
      <c r="W746" s="4"/>
      <c r="X746" s="116"/>
      <c r="Y746" s="116"/>
      <c r="Z746" s="116"/>
      <c r="AA746" s="116"/>
      <c r="AB746" s="116"/>
      <c r="AC746" s="116"/>
      <c r="AD746" s="116"/>
      <c r="AE746" s="116"/>
      <c r="AF746" s="116"/>
      <c r="AG746" s="116"/>
      <c r="AH746" s="116"/>
      <c r="AI746" s="117"/>
      <c r="AJ746" s="117"/>
      <c r="AK746" s="117"/>
      <c r="AL746" s="118"/>
      <c r="AM746" s="119"/>
      <c r="AN746" s="119"/>
      <c r="AO746" s="119"/>
      <c r="AP746" s="119"/>
      <c r="AQ746" s="4"/>
      <c r="AR746" s="4"/>
      <c r="AS746" s="60"/>
      <c r="AT746" s="60"/>
      <c r="AU746" s="60"/>
    </row>
    <row r="747">
      <c r="A747" s="4"/>
      <c r="B747" s="4"/>
      <c r="C747" s="4"/>
      <c r="D747" s="4"/>
      <c r="E747" s="4"/>
      <c r="F747" s="4"/>
      <c r="G747" s="4"/>
      <c r="H747" s="4"/>
      <c r="I747" s="4"/>
      <c r="J747" s="4"/>
      <c r="K747" s="4"/>
      <c r="L747" s="4"/>
      <c r="M747" s="4"/>
      <c r="N747" s="4"/>
      <c r="O747" s="4"/>
      <c r="P747" s="4"/>
      <c r="Q747" s="4"/>
      <c r="R747" s="4"/>
      <c r="S747" s="4"/>
      <c r="T747" s="4"/>
      <c r="U747" s="4"/>
      <c r="V747" s="4"/>
      <c r="W747" s="4"/>
      <c r="X747" s="116"/>
      <c r="Y747" s="116"/>
      <c r="Z747" s="116"/>
      <c r="AA747" s="116"/>
      <c r="AB747" s="116"/>
      <c r="AC747" s="116"/>
      <c r="AD747" s="116"/>
      <c r="AE747" s="116"/>
      <c r="AF747" s="116"/>
      <c r="AG747" s="116"/>
      <c r="AH747" s="116"/>
      <c r="AI747" s="117"/>
      <c r="AJ747" s="117"/>
      <c r="AK747" s="117"/>
      <c r="AL747" s="118"/>
      <c r="AM747" s="119"/>
      <c r="AN747" s="119"/>
      <c r="AO747" s="119"/>
      <c r="AP747" s="119"/>
      <c r="AQ747" s="4"/>
      <c r="AR747" s="4"/>
      <c r="AS747" s="60"/>
      <c r="AT747" s="60"/>
      <c r="AU747" s="60"/>
    </row>
    <row r="748">
      <c r="A748" s="4"/>
      <c r="B748" s="4"/>
      <c r="C748" s="4"/>
      <c r="D748" s="4"/>
      <c r="E748" s="4"/>
      <c r="F748" s="4"/>
      <c r="G748" s="4"/>
      <c r="H748" s="4"/>
      <c r="I748" s="4"/>
      <c r="J748" s="4"/>
      <c r="K748" s="4"/>
      <c r="L748" s="4"/>
      <c r="M748" s="4"/>
      <c r="N748" s="4"/>
      <c r="O748" s="4"/>
      <c r="P748" s="4"/>
      <c r="Q748" s="4"/>
      <c r="R748" s="4"/>
      <c r="S748" s="4"/>
      <c r="T748" s="4"/>
      <c r="U748" s="4"/>
      <c r="V748" s="4"/>
      <c r="W748" s="4"/>
      <c r="X748" s="116"/>
      <c r="Y748" s="116"/>
      <c r="Z748" s="116"/>
      <c r="AA748" s="116"/>
      <c r="AB748" s="116"/>
      <c r="AC748" s="116"/>
      <c r="AD748" s="116"/>
      <c r="AE748" s="116"/>
      <c r="AF748" s="116"/>
      <c r="AG748" s="116"/>
      <c r="AH748" s="116"/>
      <c r="AI748" s="117"/>
      <c r="AJ748" s="117"/>
      <c r="AK748" s="117"/>
      <c r="AL748" s="118"/>
      <c r="AM748" s="119"/>
      <c r="AN748" s="119"/>
      <c r="AO748" s="119"/>
      <c r="AP748" s="119"/>
      <c r="AQ748" s="4"/>
      <c r="AR748" s="4"/>
      <c r="AS748" s="60"/>
      <c r="AT748" s="60"/>
      <c r="AU748" s="60"/>
    </row>
    <row r="749">
      <c r="A749" s="4"/>
      <c r="B749" s="4"/>
      <c r="C749" s="4"/>
      <c r="D749" s="4"/>
      <c r="E749" s="4"/>
      <c r="F749" s="4"/>
      <c r="G749" s="4"/>
      <c r="H749" s="4"/>
      <c r="I749" s="4"/>
      <c r="J749" s="4"/>
      <c r="K749" s="4"/>
      <c r="L749" s="4"/>
      <c r="M749" s="4"/>
      <c r="N749" s="4"/>
      <c r="O749" s="4"/>
      <c r="P749" s="4"/>
      <c r="Q749" s="4"/>
      <c r="R749" s="4"/>
      <c r="S749" s="4"/>
      <c r="T749" s="4"/>
      <c r="U749" s="4"/>
      <c r="V749" s="4"/>
      <c r="W749" s="4"/>
      <c r="X749" s="116"/>
      <c r="Y749" s="116"/>
      <c r="Z749" s="116"/>
      <c r="AA749" s="116"/>
      <c r="AB749" s="116"/>
      <c r="AC749" s="116"/>
      <c r="AD749" s="116"/>
      <c r="AE749" s="116"/>
      <c r="AF749" s="116"/>
      <c r="AG749" s="116"/>
      <c r="AH749" s="116"/>
      <c r="AI749" s="117"/>
      <c r="AJ749" s="117"/>
      <c r="AK749" s="117"/>
      <c r="AL749" s="118"/>
      <c r="AM749" s="119"/>
      <c r="AN749" s="119"/>
      <c r="AO749" s="119"/>
      <c r="AP749" s="119"/>
      <c r="AQ749" s="4"/>
      <c r="AR749" s="4"/>
      <c r="AS749" s="60"/>
      <c r="AT749" s="60"/>
      <c r="AU749" s="60"/>
    </row>
    <row r="750">
      <c r="A750" s="4"/>
      <c r="B750" s="4"/>
      <c r="C750" s="4"/>
      <c r="D750" s="4"/>
      <c r="E750" s="4"/>
      <c r="F750" s="4"/>
      <c r="G750" s="4"/>
      <c r="H750" s="4"/>
      <c r="I750" s="4"/>
      <c r="J750" s="4"/>
      <c r="K750" s="4"/>
      <c r="L750" s="4"/>
      <c r="M750" s="4"/>
      <c r="N750" s="4"/>
      <c r="O750" s="4"/>
      <c r="P750" s="4"/>
      <c r="Q750" s="4"/>
      <c r="R750" s="4"/>
      <c r="S750" s="4"/>
      <c r="T750" s="4"/>
      <c r="U750" s="4"/>
      <c r="V750" s="4"/>
      <c r="W750" s="4"/>
      <c r="X750" s="116"/>
      <c r="Y750" s="116"/>
      <c r="Z750" s="116"/>
      <c r="AA750" s="116"/>
      <c r="AB750" s="116"/>
      <c r="AC750" s="116"/>
      <c r="AD750" s="116"/>
      <c r="AE750" s="116"/>
      <c r="AF750" s="116"/>
      <c r="AG750" s="116"/>
      <c r="AH750" s="116"/>
      <c r="AI750" s="117"/>
      <c r="AJ750" s="117"/>
      <c r="AK750" s="117"/>
      <c r="AL750" s="118"/>
      <c r="AM750" s="119"/>
      <c r="AN750" s="119"/>
      <c r="AO750" s="119"/>
      <c r="AP750" s="119"/>
      <c r="AQ750" s="4"/>
      <c r="AR750" s="4"/>
      <c r="AS750" s="60"/>
      <c r="AT750" s="60"/>
      <c r="AU750" s="60"/>
    </row>
    <row r="751">
      <c r="A751" s="4"/>
      <c r="B751" s="4"/>
      <c r="C751" s="4"/>
      <c r="D751" s="4"/>
      <c r="E751" s="4"/>
      <c r="F751" s="4"/>
      <c r="G751" s="4"/>
      <c r="H751" s="4"/>
      <c r="I751" s="4"/>
      <c r="J751" s="4"/>
      <c r="K751" s="4"/>
      <c r="L751" s="4"/>
      <c r="M751" s="4"/>
      <c r="N751" s="4"/>
      <c r="O751" s="4"/>
      <c r="P751" s="4"/>
      <c r="Q751" s="4"/>
      <c r="R751" s="4"/>
      <c r="S751" s="4"/>
      <c r="T751" s="4"/>
      <c r="U751" s="4"/>
      <c r="V751" s="4"/>
      <c r="W751" s="4"/>
      <c r="X751" s="116"/>
      <c r="Y751" s="116"/>
      <c r="Z751" s="116"/>
      <c r="AA751" s="116"/>
      <c r="AB751" s="116"/>
      <c r="AC751" s="116"/>
      <c r="AD751" s="116"/>
      <c r="AE751" s="116"/>
      <c r="AF751" s="116"/>
      <c r="AG751" s="116"/>
      <c r="AH751" s="116"/>
      <c r="AI751" s="117"/>
      <c r="AJ751" s="117"/>
      <c r="AK751" s="117"/>
      <c r="AL751" s="118"/>
      <c r="AM751" s="119"/>
      <c r="AN751" s="119"/>
      <c r="AO751" s="119"/>
      <c r="AP751" s="119"/>
      <c r="AQ751" s="4"/>
      <c r="AR751" s="4"/>
      <c r="AS751" s="60"/>
      <c r="AT751" s="60"/>
      <c r="AU751" s="60"/>
    </row>
    <row r="752">
      <c r="A752" s="4"/>
      <c r="B752" s="4"/>
      <c r="C752" s="4"/>
      <c r="D752" s="4"/>
      <c r="E752" s="4"/>
      <c r="F752" s="4"/>
      <c r="G752" s="4"/>
      <c r="H752" s="4"/>
      <c r="I752" s="4"/>
      <c r="J752" s="4"/>
      <c r="K752" s="4"/>
      <c r="L752" s="4"/>
      <c r="M752" s="4"/>
      <c r="N752" s="4"/>
      <c r="O752" s="4"/>
      <c r="P752" s="4"/>
      <c r="Q752" s="4"/>
      <c r="R752" s="4"/>
      <c r="S752" s="4"/>
      <c r="T752" s="4"/>
      <c r="U752" s="4"/>
      <c r="V752" s="4"/>
      <c r="W752" s="4"/>
      <c r="X752" s="116"/>
      <c r="Y752" s="116"/>
      <c r="Z752" s="116"/>
      <c r="AA752" s="116"/>
      <c r="AB752" s="116"/>
      <c r="AC752" s="116"/>
      <c r="AD752" s="116"/>
      <c r="AE752" s="116"/>
      <c r="AF752" s="116"/>
      <c r="AG752" s="116"/>
      <c r="AH752" s="116"/>
      <c r="AI752" s="117"/>
      <c r="AJ752" s="117"/>
      <c r="AK752" s="117"/>
      <c r="AL752" s="118"/>
      <c r="AM752" s="119"/>
      <c r="AN752" s="119"/>
      <c r="AO752" s="119"/>
      <c r="AP752" s="119"/>
      <c r="AQ752" s="4"/>
      <c r="AR752" s="4"/>
      <c r="AS752" s="60"/>
      <c r="AT752" s="60"/>
      <c r="AU752" s="60"/>
    </row>
    <row r="753">
      <c r="A753" s="4"/>
      <c r="B753" s="4"/>
      <c r="C753" s="4"/>
      <c r="D753" s="4"/>
      <c r="E753" s="4"/>
      <c r="F753" s="4"/>
      <c r="G753" s="4"/>
      <c r="H753" s="4"/>
      <c r="I753" s="4"/>
      <c r="J753" s="4"/>
      <c r="K753" s="4"/>
      <c r="L753" s="4"/>
      <c r="M753" s="4"/>
      <c r="N753" s="4"/>
      <c r="O753" s="4"/>
      <c r="P753" s="4"/>
      <c r="Q753" s="4"/>
      <c r="R753" s="4"/>
      <c r="S753" s="4"/>
      <c r="T753" s="4"/>
      <c r="U753" s="4"/>
      <c r="V753" s="4"/>
      <c r="W753" s="4"/>
      <c r="X753" s="116"/>
      <c r="Y753" s="116"/>
      <c r="Z753" s="116"/>
      <c r="AA753" s="116"/>
      <c r="AB753" s="116"/>
      <c r="AC753" s="116"/>
      <c r="AD753" s="116"/>
      <c r="AE753" s="116"/>
      <c r="AF753" s="116"/>
      <c r="AG753" s="116"/>
      <c r="AH753" s="116"/>
      <c r="AI753" s="117"/>
      <c r="AJ753" s="117"/>
      <c r="AK753" s="117"/>
      <c r="AL753" s="118"/>
      <c r="AM753" s="119"/>
      <c r="AN753" s="119"/>
      <c r="AO753" s="119"/>
      <c r="AP753" s="119"/>
      <c r="AQ753" s="4"/>
      <c r="AR753" s="4"/>
      <c r="AS753" s="60"/>
      <c r="AT753" s="60"/>
      <c r="AU753" s="60"/>
    </row>
    <row r="754">
      <c r="A754" s="4"/>
      <c r="B754" s="4"/>
      <c r="C754" s="4"/>
      <c r="D754" s="4"/>
      <c r="E754" s="4"/>
      <c r="F754" s="4"/>
      <c r="G754" s="4"/>
      <c r="H754" s="4"/>
      <c r="I754" s="4"/>
      <c r="J754" s="4"/>
      <c r="K754" s="4"/>
      <c r="L754" s="4"/>
      <c r="M754" s="4"/>
      <c r="N754" s="4"/>
      <c r="O754" s="4"/>
      <c r="P754" s="4"/>
      <c r="Q754" s="4"/>
      <c r="R754" s="4"/>
      <c r="S754" s="4"/>
      <c r="T754" s="4"/>
      <c r="U754" s="4"/>
      <c r="V754" s="4"/>
      <c r="W754" s="4"/>
      <c r="X754" s="116"/>
      <c r="Y754" s="116"/>
      <c r="Z754" s="116"/>
      <c r="AA754" s="116"/>
      <c r="AB754" s="116"/>
      <c r="AC754" s="116"/>
      <c r="AD754" s="116"/>
      <c r="AE754" s="116"/>
      <c r="AF754" s="116"/>
      <c r="AG754" s="116"/>
      <c r="AH754" s="116"/>
      <c r="AI754" s="117"/>
      <c r="AJ754" s="117"/>
      <c r="AK754" s="117"/>
      <c r="AL754" s="118"/>
      <c r="AM754" s="119"/>
      <c r="AN754" s="119"/>
      <c r="AO754" s="119"/>
      <c r="AP754" s="119"/>
      <c r="AQ754" s="4"/>
      <c r="AR754" s="4"/>
      <c r="AS754" s="60"/>
      <c r="AT754" s="60"/>
      <c r="AU754" s="60"/>
    </row>
    <row r="755">
      <c r="A755" s="4"/>
      <c r="B755" s="4"/>
      <c r="C755" s="4"/>
      <c r="D755" s="4"/>
      <c r="E755" s="4"/>
      <c r="F755" s="4"/>
      <c r="G755" s="4"/>
      <c r="H755" s="4"/>
      <c r="I755" s="4"/>
      <c r="J755" s="4"/>
      <c r="K755" s="4"/>
      <c r="L755" s="4"/>
      <c r="M755" s="4"/>
      <c r="N755" s="4"/>
      <c r="O755" s="4"/>
      <c r="P755" s="4"/>
      <c r="Q755" s="4"/>
      <c r="R755" s="4"/>
      <c r="S755" s="4"/>
      <c r="T755" s="4"/>
      <c r="U755" s="4"/>
      <c r="V755" s="4"/>
      <c r="W755" s="4"/>
      <c r="X755" s="116"/>
      <c r="Y755" s="116"/>
      <c r="Z755" s="116"/>
      <c r="AA755" s="116"/>
      <c r="AB755" s="116"/>
      <c r="AC755" s="116"/>
      <c r="AD755" s="116"/>
      <c r="AE755" s="116"/>
      <c r="AF755" s="116"/>
      <c r="AG755" s="116"/>
      <c r="AH755" s="116"/>
      <c r="AI755" s="117"/>
      <c r="AJ755" s="117"/>
      <c r="AK755" s="117"/>
      <c r="AL755" s="118"/>
      <c r="AM755" s="119"/>
      <c r="AN755" s="119"/>
      <c r="AO755" s="119"/>
      <c r="AP755" s="119"/>
      <c r="AQ755" s="4"/>
      <c r="AR755" s="4"/>
      <c r="AS755" s="60"/>
      <c r="AT755" s="60"/>
      <c r="AU755" s="60"/>
    </row>
    <row r="756">
      <c r="A756" s="4"/>
      <c r="B756" s="4"/>
      <c r="C756" s="4"/>
      <c r="D756" s="4"/>
      <c r="E756" s="4"/>
      <c r="F756" s="4"/>
      <c r="G756" s="4"/>
      <c r="H756" s="4"/>
      <c r="I756" s="4"/>
      <c r="J756" s="4"/>
      <c r="K756" s="4"/>
      <c r="L756" s="4"/>
      <c r="M756" s="4"/>
      <c r="N756" s="4"/>
      <c r="O756" s="4"/>
      <c r="P756" s="4"/>
      <c r="Q756" s="4"/>
      <c r="R756" s="4"/>
      <c r="S756" s="4"/>
      <c r="T756" s="4"/>
      <c r="U756" s="4"/>
      <c r="V756" s="4"/>
      <c r="W756" s="4"/>
      <c r="X756" s="116"/>
      <c r="Y756" s="116"/>
      <c r="Z756" s="116"/>
      <c r="AA756" s="116"/>
      <c r="AB756" s="116"/>
      <c r="AC756" s="116"/>
      <c r="AD756" s="116"/>
      <c r="AE756" s="116"/>
      <c r="AF756" s="116"/>
      <c r="AG756" s="116"/>
      <c r="AH756" s="116"/>
      <c r="AI756" s="117"/>
      <c r="AJ756" s="117"/>
      <c r="AK756" s="117"/>
      <c r="AL756" s="118"/>
      <c r="AM756" s="119"/>
      <c r="AN756" s="119"/>
      <c r="AO756" s="119"/>
      <c r="AP756" s="119"/>
      <c r="AQ756" s="4"/>
      <c r="AR756" s="4"/>
      <c r="AS756" s="60"/>
      <c r="AT756" s="60"/>
      <c r="AU756" s="60"/>
    </row>
    <row r="757">
      <c r="A757" s="4"/>
      <c r="B757" s="4"/>
      <c r="C757" s="4"/>
      <c r="D757" s="4"/>
      <c r="E757" s="4"/>
      <c r="F757" s="4"/>
      <c r="G757" s="4"/>
      <c r="H757" s="4"/>
      <c r="I757" s="4"/>
      <c r="J757" s="4"/>
      <c r="K757" s="4"/>
      <c r="L757" s="4"/>
      <c r="M757" s="4"/>
      <c r="N757" s="4"/>
      <c r="O757" s="4"/>
      <c r="P757" s="4"/>
      <c r="Q757" s="4"/>
      <c r="R757" s="4"/>
      <c r="S757" s="4"/>
      <c r="T757" s="4"/>
      <c r="U757" s="4"/>
      <c r="V757" s="4"/>
      <c r="W757" s="4"/>
      <c r="X757" s="116"/>
      <c r="Y757" s="116"/>
      <c r="Z757" s="116"/>
      <c r="AA757" s="116"/>
      <c r="AB757" s="116"/>
      <c r="AC757" s="116"/>
      <c r="AD757" s="116"/>
      <c r="AE757" s="116"/>
      <c r="AF757" s="116"/>
      <c r="AG757" s="116"/>
      <c r="AH757" s="116"/>
      <c r="AI757" s="117"/>
      <c r="AJ757" s="117"/>
      <c r="AK757" s="117"/>
      <c r="AL757" s="118"/>
      <c r="AM757" s="119"/>
      <c r="AN757" s="119"/>
      <c r="AO757" s="119"/>
      <c r="AP757" s="119"/>
      <c r="AQ757" s="4"/>
      <c r="AR757" s="4"/>
      <c r="AS757" s="60"/>
      <c r="AT757" s="60"/>
      <c r="AU757" s="60"/>
    </row>
    <row r="758">
      <c r="A758" s="4"/>
      <c r="B758" s="4"/>
      <c r="C758" s="4"/>
      <c r="D758" s="4"/>
      <c r="E758" s="4"/>
      <c r="F758" s="4"/>
      <c r="G758" s="4"/>
      <c r="H758" s="4"/>
      <c r="I758" s="4"/>
      <c r="J758" s="4"/>
      <c r="K758" s="4"/>
      <c r="L758" s="4"/>
      <c r="M758" s="4"/>
      <c r="N758" s="4"/>
      <c r="O758" s="4"/>
      <c r="P758" s="4"/>
      <c r="Q758" s="4"/>
      <c r="R758" s="4"/>
      <c r="S758" s="4"/>
      <c r="T758" s="4"/>
      <c r="U758" s="4"/>
      <c r="V758" s="4"/>
      <c r="W758" s="4"/>
      <c r="X758" s="116"/>
      <c r="Y758" s="116"/>
      <c r="Z758" s="116"/>
      <c r="AA758" s="116"/>
      <c r="AB758" s="116"/>
      <c r="AC758" s="116"/>
      <c r="AD758" s="116"/>
      <c r="AE758" s="116"/>
      <c r="AF758" s="116"/>
      <c r="AG758" s="116"/>
      <c r="AH758" s="116"/>
      <c r="AI758" s="117"/>
      <c r="AJ758" s="117"/>
      <c r="AK758" s="117"/>
      <c r="AL758" s="118"/>
      <c r="AM758" s="119"/>
      <c r="AN758" s="119"/>
      <c r="AO758" s="119"/>
      <c r="AP758" s="119"/>
      <c r="AQ758" s="4"/>
      <c r="AR758" s="4"/>
      <c r="AS758" s="60"/>
      <c r="AT758" s="60"/>
      <c r="AU758" s="60"/>
    </row>
    <row r="759">
      <c r="A759" s="4"/>
      <c r="B759" s="4"/>
      <c r="C759" s="4"/>
      <c r="D759" s="4"/>
      <c r="E759" s="4"/>
      <c r="F759" s="4"/>
      <c r="G759" s="4"/>
      <c r="H759" s="4"/>
      <c r="I759" s="4"/>
      <c r="J759" s="4"/>
      <c r="K759" s="4"/>
      <c r="L759" s="4"/>
      <c r="M759" s="4"/>
      <c r="N759" s="4"/>
      <c r="O759" s="4"/>
      <c r="P759" s="4"/>
      <c r="Q759" s="4"/>
      <c r="R759" s="4"/>
      <c r="S759" s="4"/>
      <c r="T759" s="4"/>
      <c r="U759" s="4"/>
      <c r="V759" s="4"/>
      <c r="W759" s="4"/>
      <c r="X759" s="116"/>
      <c r="Y759" s="116"/>
      <c r="Z759" s="116"/>
      <c r="AA759" s="116"/>
      <c r="AB759" s="116"/>
      <c r="AC759" s="116"/>
      <c r="AD759" s="116"/>
      <c r="AE759" s="116"/>
      <c r="AF759" s="116"/>
      <c r="AG759" s="116"/>
      <c r="AH759" s="116"/>
      <c r="AI759" s="117"/>
      <c r="AJ759" s="117"/>
      <c r="AK759" s="117"/>
      <c r="AL759" s="118"/>
      <c r="AM759" s="119"/>
      <c r="AN759" s="119"/>
      <c r="AO759" s="119"/>
      <c r="AP759" s="119"/>
      <c r="AQ759" s="4"/>
      <c r="AR759" s="4"/>
      <c r="AS759" s="60"/>
      <c r="AT759" s="60"/>
      <c r="AU759" s="60"/>
    </row>
    <row r="760">
      <c r="A760" s="4"/>
      <c r="B760" s="4"/>
      <c r="C760" s="4"/>
      <c r="D760" s="4"/>
      <c r="E760" s="4"/>
      <c r="F760" s="4"/>
      <c r="G760" s="4"/>
      <c r="H760" s="4"/>
      <c r="I760" s="4"/>
      <c r="J760" s="4"/>
      <c r="K760" s="4"/>
      <c r="L760" s="4"/>
      <c r="M760" s="4"/>
      <c r="N760" s="4"/>
      <c r="O760" s="4"/>
      <c r="P760" s="4"/>
      <c r="Q760" s="4"/>
      <c r="R760" s="4"/>
      <c r="S760" s="4"/>
      <c r="T760" s="4"/>
      <c r="U760" s="4"/>
      <c r="V760" s="4"/>
      <c r="W760" s="4"/>
      <c r="X760" s="116"/>
      <c r="Y760" s="116"/>
      <c r="Z760" s="116"/>
      <c r="AA760" s="116"/>
      <c r="AB760" s="116"/>
      <c r="AC760" s="116"/>
      <c r="AD760" s="116"/>
      <c r="AE760" s="116"/>
      <c r="AF760" s="116"/>
      <c r="AG760" s="116"/>
      <c r="AH760" s="116"/>
      <c r="AI760" s="117"/>
      <c r="AJ760" s="117"/>
      <c r="AK760" s="117"/>
      <c r="AL760" s="118"/>
      <c r="AM760" s="119"/>
      <c r="AN760" s="119"/>
      <c r="AO760" s="119"/>
      <c r="AP760" s="119"/>
      <c r="AQ760" s="4"/>
      <c r="AR760" s="4"/>
      <c r="AS760" s="60"/>
      <c r="AT760" s="60"/>
      <c r="AU760" s="60"/>
    </row>
    <row r="761">
      <c r="A761" s="4"/>
      <c r="B761" s="4"/>
      <c r="C761" s="4"/>
      <c r="D761" s="4"/>
      <c r="E761" s="4"/>
      <c r="F761" s="4"/>
      <c r="G761" s="4"/>
      <c r="H761" s="4"/>
      <c r="I761" s="4"/>
      <c r="J761" s="4"/>
      <c r="K761" s="4"/>
      <c r="L761" s="4"/>
      <c r="M761" s="4"/>
      <c r="N761" s="4"/>
      <c r="O761" s="4"/>
      <c r="P761" s="4"/>
      <c r="Q761" s="4"/>
      <c r="R761" s="4"/>
      <c r="S761" s="4"/>
      <c r="T761" s="4"/>
      <c r="U761" s="4"/>
      <c r="V761" s="4"/>
      <c r="W761" s="4"/>
      <c r="X761" s="116"/>
      <c r="Y761" s="116"/>
      <c r="Z761" s="116"/>
      <c r="AA761" s="116"/>
      <c r="AB761" s="116"/>
      <c r="AC761" s="116"/>
      <c r="AD761" s="116"/>
      <c r="AE761" s="116"/>
      <c r="AF761" s="116"/>
      <c r="AG761" s="116"/>
      <c r="AH761" s="116"/>
      <c r="AI761" s="117"/>
      <c r="AJ761" s="117"/>
      <c r="AK761" s="117"/>
      <c r="AL761" s="118"/>
      <c r="AM761" s="119"/>
      <c r="AN761" s="119"/>
      <c r="AO761" s="119"/>
      <c r="AP761" s="119"/>
      <c r="AQ761" s="4"/>
      <c r="AR761" s="4"/>
      <c r="AS761" s="60"/>
      <c r="AT761" s="60"/>
      <c r="AU761" s="60"/>
    </row>
    <row r="762">
      <c r="A762" s="4"/>
      <c r="B762" s="4"/>
      <c r="C762" s="4"/>
      <c r="D762" s="4"/>
      <c r="E762" s="4"/>
      <c r="F762" s="4"/>
      <c r="G762" s="4"/>
      <c r="H762" s="4"/>
      <c r="I762" s="4"/>
      <c r="J762" s="4"/>
      <c r="K762" s="4"/>
      <c r="L762" s="4"/>
      <c r="M762" s="4"/>
      <c r="N762" s="4"/>
      <c r="O762" s="4"/>
      <c r="P762" s="4"/>
      <c r="Q762" s="4"/>
      <c r="R762" s="4"/>
      <c r="S762" s="4"/>
      <c r="T762" s="4"/>
      <c r="U762" s="4"/>
      <c r="V762" s="4"/>
      <c r="W762" s="4"/>
      <c r="X762" s="116"/>
      <c r="Y762" s="116"/>
      <c r="Z762" s="116"/>
      <c r="AA762" s="116"/>
      <c r="AB762" s="116"/>
      <c r="AC762" s="116"/>
      <c r="AD762" s="116"/>
      <c r="AE762" s="116"/>
      <c r="AF762" s="116"/>
      <c r="AG762" s="116"/>
      <c r="AH762" s="116"/>
      <c r="AI762" s="117"/>
      <c r="AJ762" s="117"/>
      <c r="AK762" s="117"/>
      <c r="AL762" s="118"/>
      <c r="AM762" s="119"/>
      <c r="AN762" s="119"/>
      <c r="AO762" s="119"/>
      <c r="AP762" s="119"/>
      <c r="AQ762" s="4"/>
      <c r="AR762" s="4"/>
      <c r="AS762" s="60"/>
      <c r="AT762" s="60"/>
      <c r="AU762" s="60"/>
    </row>
    <row r="763">
      <c r="A763" s="4"/>
      <c r="B763" s="4"/>
      <c r="C763" s="4"/>
      <c r="D763" s="4"/>
      <c r="E763" s="4"/>
      <c r="F763" s="4"/>
      <c r="G763" s="4"/>
      <c r="H763" s="4"/>
      <c r="I763" s="4"/>
      <c r="J763" s="4"/>
      <c r="K763" s="4"/>
      <c r="L763" s="4"/>
      <c r="M763" s="4"/>
      <c r="N763" s="4"/>
      <c r="O763" s="4"/>
      <c r="P763" s="4"/>
      <c r="Q763" s="4"/>
      <c r="R763" s="4"/>
      <c r="S763" s="4"/>
      <c r="T763" s="4"/>
      <c r="U763" s="4"/>
      <c r="V763" s="4"/>
      <c r="W763" s="4"/>
      <c r="X763" s="116"/>
      <c r="Y763" s="116"/>
      <c r="Z763" s="116"/>
      <c r="AA763" s="116"/>
      <c r="AB763" s="116"/>
      <c r="AC763" s="116"/>
      <c r="AD763" s="116"/>
      <c r="AE763" s="116"/>
      <c r="AF763" s="116"/>
      <c r="AG763" s="116"/>
      <c r="AH763" s="116"/>
      <c r="AI763" s="117"/>
      <c r="AJ763" s="117"/>
      <c r="AK763" s="117"/>
      <c r="AL763" s="118"/>
      <c r="AM763" s="119"/>
      <c r="AN763" s="119"/>
      <c r="AO763" s="119"/>
      <c r="AP763" s="119"/>
      <c r="AQ763" s="4"/>
      <c r="AR763" s="4"/>
      <c r="AS763" s="60"/>
      <c r="AT763" s="60"/>
      <c r="AU763" s="60"/>
    </row>
    <row r="764">
      <c r="A764" s="4"/>
      <c r="B764" s="4"/>
      <c r="C764" s="4"/>
      <c r="D764" s="4"/>
      <c r="E764" s="4"/>
      <c r="F764" s="4"/>
      <c r="G764" s="4"/>
      <c r="H764" s="4"/>
      <c r="I764" s="4"/>
      <c r="J764" s="4"/>
      <c r="K764" s="4"/>
      <c r="L764" s="4"/>
      <c r="M764" s="4"/>
      <c r="N764" s="4"/>
      <c r="O764" s="4"/>
      <c r="P764" s="4"/>
      <c r="Q764" s="4"/>
      <c r="R764" s="4"/>
      <c r="S764" s="4"/>
      <c r="T764" s="4"/>
      <c r="U764" s="4"/>
      <c r="V764" s="4"/>
      <c r="W764" s="4"/>
      <c r="X764" s="116"/>
      <c r="Y764" s="116"/>
      <c r="Z764" s="116"/>
      <c r="AA764" s="116"/>
      <c r="AB764" s="116"/>
      <c r="AC764" s="116"/>
      <c r="AD764" s="116"/>
      <c r="AE764" s="116"/>
      <c r="AF764" s="116"/>
      <c r="AG764" s="116"/>
      <c r="AH764" s="116"/>
      <c r="AI764" s="117"/>
      <c r="AJ764" s="117"/>
      <c r="AK764" s="117"/>
      <c r="AL764" s="118"/>
      <c r="AM764" s="119"/>
      <c r="AN764" s="119"/>
      <c r="AO764" s="119"/>
      <c r="AP764" s="119"/>
      <c r="AQ764" s="4"/>
      <c r="AR764" s="4"/>
      <c r="AS764" s="60"/>
      <c r="AT764" s="60"/>
      <c r="AU764" s="60"/>
    </row>
    <row r="765">
      <c r="A765" s="4"/>
      <c r="B765" s="4"/>
      <c r="C765" s="4"/>
      <c r="D765" s="4"/>
      <c r="E765" s="4"/>
      <c r="F765" s="4"/>
      <c r="G765" s="4"/>
      <c r="H765" s="4"/>
      <c r="I765" s="4"/>
      <c r="J765" s="4"/>
      <c r="K765" s="4"/>
      <c r="L765" s="4"/>
      <c r="M765" s="4"/>
      <c r="N765" s="4"/>
      <c r="O765" s="4"/>
      <c r="P765" s="4"/>
      <c r="Q765" s="4"/>
      <c r="R765" s="4"/>
      <c r="S765" s="4"/>
      <c r="T765" s="4"/>
      <c r="U765" s="4"/>
      <c r="V765" s="4"/>
      <c r="W765" s="4"/>
      <c r="X765" s="116"/>
      <c r="Y765" s="116"/>
      <c r="Z765" s="116"/>
      <c r="AA765" s="116"/>
      <c r="AB765" s="116"/>
      <c r="AC765" s="116"/>
      <c r="AD765" s="116"/>
      <c r="AE765" s="116"/>
      <c r="AF765" s="116"/>
      <c r="AG765" s="116"/>
      <c r="AH765" s="116"/>
      <c r="AI765" s="117"/>
      <c r="AJ765" s="117"/>
      <c r="AK765" s="117"/>
      <c r="AL765" s="118"/>
      <c r="AM765" s="119"/>
      <c r="AN765" s="119"/>
      <c r="AO765" s="119"/>
      <c r="AP765" s="119"/>
      <c r="AQ765" s="4"/>
      <c r="AR765" s="4"/>
      <c r="AS765" s="60"/>
      <c r="AT765" s="60"/>
      <c r="AU765" s="60"/>
    </row>
    <row r="766">
      <c r="A766" s="4"/>
      <c r="B766" s="4"/>
      <c r="C766" s="4"/>
      <c r="D766" s="4"/>
      <c r="E766" s="4"/>
      <c r="F766" s="4"/>
      <c r="G766" s="4"/>
      <c r="H766" s="4"/>
      <c r="I766" s="4"/>
      <c r="J766" s="4"/>
      <c r="K766" s="4"/>
      <c r="L766" s="4"/>
      <c r="M766" s="4"/>
      <c r="N766" s="4"/>
      <c r="O766" s="4"/>
      <c r="P766" s="4"/>
      <c r="Q766" s="4"/>
      <c r="R766" s="4"/>
      <c r="S766" s="4"/>
      <c r="T766" s="4"/>
      <c r="U766" s="4"/>
      <c r="V766" s="4"/>
      <c r="W766" s="4"/>
      <c r="X766" s="116"/>
      <c r="Y766" s="116"/>
      <c r="Z766" s="116"/>
      <c r="AA766" s="116"/>
      <c r="AB766" s="116"/>
      <c r="AC766" s="116"/>
      <c r="AD766" s="116"/>
      <c r="AE766" s="116"/>
      <c r="AF766" s="116"/>
      <c r="AG766" s="116"/>
      <c r="AH766" s="116"/>
      <c r="AI766" s="117"/>
      <c r="AJ766" s="117"/>
      <c r="AK766" s="117"/>
      <c r="AL766" s="118"/>
      <c r="AM766" s="119"/>
      <c r="AN766" s="119"/>
      <c r="AO766" s="119"/>
      <c r="AP766" s="119"/>
      <c r="AQ766" s="4"/>
      <c r="AR766" s="4"/>
      <c r="AS766" s="60"/>
      <c r="AT766" s="60"/>
      <c r="AU766" s="60"/>
    </row>
    <row r="767">
      <c r="A767" s="4"/>
      <c r="B767" s="4"/>
      <c r="C767" s="4"/>
      <c r="D767" s="4"/>
      <c r="E767" s="4"/>
      <c r="F767" s="4"/>
      <c r="G767" s="4"/>
      <c r="H767" s="4"/>
      <c r="I767" s="4"/>
      <c r="J767" s="4"/>
      <c r="K767" s="4"/>
      <c r="L767" s="4"/>
      <c r="M767" s="4"/>
      <c r="N767" s="4"/>
      <c r="O767" s="4"/>
      <c r="P767" s="4"/>
      <c r="Q767" s="4"/>
      <c r="R767" s="4"/>
      <c r="S767" s="4"/>
      <c r="T767" s="4"/>
      <c r="U767" s="4"/>
      <c r="V767" s="4"/>
      <c r="W767" s="4"/>
      <c r="X767" s="116"/>
      <c r="Y767" s="116"/>
      <c r="Z767" s="116"/>
      <c r="AA767" s="116"/>
      <c r="AB767" s="116"/>
      <c r="AC767" s="116"/>
      <c r="AD767" s="116"/>
      <c r="AE767" s="116"/>
      <c r="AF767" s="116"/>
      <c r="AG767" s="116"/>
      <c r="AH767" s="116"/>
      <c r="AI767" s="117"/>
      <c r="AJ767" s="117"/>
      <c r="AK767" s="117"/>
      <c r="AL767" s="118"/>
      <c r="AM767" s="119"/>
      <c r="AN767" s="119"/>
      <c r="AO767" s="119"/>
      <c r="AP767" s="119"/>
      <c r="AQ767" s="4"/>
      <c r="AR767" s="4"/>
      <c r="AS767" s="60"/>
      <c r="AT767" s="60"/>
      <c r="AU767" s="60"/>
    </row>
    <row r="768">
      <c r="A768" s="4"/>
      <c r="B768" s="4"/>
      <c r="C768" s="4"/>
      <c r="D768" s="4"/>
      <c r="E768" s="4"/>
      <c r="F768" s="4"/>
      <c r="G768" s="4"/>
      <c r="H768" s="4"/>
      <c r="I768" s="4"/>
      <c r="J768" s="4"/>
      <c r="K768" s="4"/>
      <c r="L768" s="4"/>
      <c r="M768" s="4"/>
      <c r="N768" s="4"/>
      <c r="O768" s="4"/>
      <c r="P768" s="4"/>
      <c r="Q768" s="4"/>
      <c r="R768" s="4"/>
      <c r="S768" s="4"/>
      <c r="T768" s="4"/>
      <c r="U768" s="4"/>
      <c r="V768" s="4"/>
      <c r="W768" s="4"/>
      <c r="X768" s="116"/>
      <c r="Y768" s="116"/>
      <c r="Z768" s="116"/>
      <c r="AA768" s="116"/>
      <c r="AB768" s="116"/>
      <c r="AC768" s="116"/>
      <c r="AD768" s="116"/>
      <c r="AE768" s="116"/>
      <c r="AF768" s="116"/>
      <c r="AG768" s="116"/>
      <c r="AH768" s="116"/>
      <c r="AI768" s="117"/>
      <c r="AJ768" s="117"/>
      <c r="AK768" s="117"/>
      <c r="AL768" s="118"/>
      <c r="AM768" s="119"/>
      <c r="AN768" s="119"/>
      <c r="AO768" s="119"/>
      <c r="AP768" s="119"/>
      <c r="AQ768" s="4"/>
      <c r="AR768" s="4"/>
      <c r="AS768" s="60"/>
      <c r="AT768" s="60"/>
      <c r="AU768" s="60"/>
    </row>
    <row r="769">
      <c r="A769" s="4"/>
      <c r="B769" s="4"/>
      <c r="C769" s="4"/>
      <c r="D769" s="4"/>
      <c r="E769" s="4"/>
      <c r="F769" s="4"/>
      <c r="G769" s="4"/>
      <c r="H769" s="4"/>
      <c r="I769" s="4"/>
      <c r="J769" s="4"/>
      <c r="K769" s="4"/>
      <c r="L769" s="4"/>
      <c r="M769" s="4"/>
      <c r="N769" s="4"/>
      <c r="O769" s="4"/>
      <c r="P769" s="4"/>
      <c r="Q769" s="4"/>
      <c r="R769" s="4"/>
      <c r="S769" s="4"/>
      <c r="T769" s="4"/>
      <c r="U769" s="4"/>
      <c r="V769" s="4"/>
      <c r="W769" s="4"/>
      <c r="X769" s="116"/>
      <c r="Y769" s="116"/>
      <c r="Z769" s="116"/>
      <c r="AA769" s="116"/>
      <c r="AB769" s="116"/>
      <c r="AC769" s="116"/>
      <c r="AD769" s="116"/>
      <c r="AE769" s="116"/>
      <c r="AF769" s="116"/>
      <c r="AG769" s="116"/>
      <c r="AH769" s="116"/>
      <c r="AI769" s="117"/>
      <c r="AJ769" s="117"/>
      <c r="AK769" s="117"/>
      <c r="AL769" s="118"/>
      <c r="AM769" s="119"/>
      <c r="AN769" s="119"/>
      <c r="AO769" s="119"/>
      <c r="AP769" s="119"/>
      <c r="AQ769" s="4"/>
      <c r="AR769" s="4"/>
      <c r="AS769" s="60"/>
      <c r="AT769" s="60"/>
      <c r="AU769" s="60"/>
    </row>
    <row r="770">
      <c r="A770" s="4"/>
      <c r="B770" s="4"/>
      <c r="C770" s="4"/>
      <c r="D770" s="4"/>
      <c r="E770" s="4"/>
      <c r="F770" s="4"/>
      <c r="G770" s="4"/>
      <c r="H770" s="4"/>
      <c r="I770" s="4"/>
      <c r="J770" s="4"/>
      <c r="K770" s="4"/>
      <c r="L770" s="4"/>
      <c r="M770" s="4"/>
      <c r="N770" s="4"/>
      <c r="O770" s="4"/>
      <c r="P770" s="4"/>
      <c r="Q770" s="4"/>
      <c r="R770" s="4"/>
      <c r="S770" s="4"/>
      <c r="T770" s="4"/>
      <c r="U770" s="4"/>
      <c r="V770" s="4"/>
      <c r="W770" s="4"/>
      <c r="X770" s="116"/>
      <c r="Y770" s="116"/>
      <c r="Z770" s="116"/>
      <c r="AA770" s="116"/>
      <c r="AB770" s="116"/>
      <c r="AC770" s="116"/>
      <c r="AD770" s="116"/>
      <c r="AE770" s="116"/>
      <c r="AF770" s="116"/>
      <c r="AG770" s="116"/>
      <c r="AH770" s="116"/>
      <c r="AI770" s="117"/>
      <c r="AJ770" s="117"/>
      <c r="AK770" s="117"/>
      <c r="AL770" s="118"/>
      <c r="AM770" s="119"/>
      <c r="AN770" s="119"/>
      <c r="AO770" s="119"/>
      <c r="AP770" s="119"/>
      <c r="AQ770" s="4"/>
      <c r="AR770" s="4"/>
      <c r="AS770" s="60"/>
      <c r="AT770" s="60"/>
      <c r="AU770" s="60"/>
    </row>
    <row r="771">
      <c r="A771" s="4"/>
      <c r="B771" s="4"/>
      <c r="C771" s="4"/>
      <c r="D771" s="4"/>
      <c r="E771" s="4"/>
      <c r="F771" s="4"/>
      <c r="G771" s="4"/>
      <c r="H771" s="4"/>
      <c r="I771" s="4"/>
      <c r="J771" s="4"/>
      <c r="K771" s="4"/>
      <c r="L771" s="4"/>
      <c r="M771" s="4"/>
      <c r="N771" s="4"/>
      <c r="O771" s="4"/>
      <c r="P771" s="4"/>
      <c r="Q771" s="4"/>
      <c r="R771" s="4"/>
      <c r="S771" s="4"/>
      <c r="T771" s="4"/>
      <c r="U771" s="4"/>
      <c r="V771" s="4"/>
      <c r="W771" s="4"/>
      <c r="X771" s="116"/>
      <c r="Y771" s="116"/>
      <c r="Z771" s="116"/>
      <c r="AA771" s="116"/>
      <c r="AB771" s="116"/>
      <c r="AC771" s="116"/>
      <c r="AD771" s="116"/>
      <c r="AE771" s="116"/>
      <c r="AF771" s="116"/>
      <c r="AG771" s="116"/>
      <c r="AH771" s="116"/>
      <c r="AI771" s="117"/>
      <c r="AJ771" s="117"/>
      <c r="AK771" s="117"/>
      <c r="AL771" s="118"/>
      <c r="AM771" s="119"/>
      <c r="AN771" s="119"/>
      <c r="AO771" s="119"/>
      <c r="AP771" s="119"/>
      <c r="AQ771" s="4"/>
      <c r="AR771" s="4"/>
      <c r="AS771" s="60"/>
      <c r="AT771" s="60"/>
      <c r="AU771" s="60"/>
    </row>
    <row r="772">
      <c r="A772" s="4"/>
      <c r="B772" s="4"/>
      <c r="C772" s="4"/>
      <c r="D772" s="4"/>
      <c r="E772" s="4"/>
      <c r="F772" s="4"/>
      <c r="G772" s="4"/>
      <c r="H772" s="4"/>
      <c r="I772" s="4"/>
      <c r="J772" s="4"/>
      <c r="K772" s="4"/>
      <c r="L772" s="4"/>
      <c r="M772" s="4"/>
      <c r="N772" s="4"/>
      <c r="O772" s="4"/>
      <c r="P772" s="4"/>
      <c r="Q772" s="4"/>
      <c r="R772" s="4"/>
      <c r="S772" s="4"/>
      <c r="T772" s="4"/>
      <c r="U772" s="4"/>
      <c r="V772" s="4"/>
      <c r="W772" s="4"/>
      <c r="X772" s="116"/>
      <c r="Y772" s="116"/>
      <c r="Z772" s="116"/>
      <c r="AA772" s="116"/>
      <c r="AB772" s="116"/>
      <c r="AC772" s="116"/>
      <c r="AD772" s="116"/>
      <c r="AE772" s="116"/>
      <c r="AF772" s="116"/>
      <c r="AG772" s="116"/>
      <c r="AH772" s="116"/>
      <c r="AI772" s="117"/>
      <c r="AJ772" s="117"/>
      <c r="AK772" s="117"/>
      <c r="AL772" s="118"/>
      <c r="AM772" s="119"/>
      <c r="AN772" s="119"/>
      <c r="AO772" s="119"/>
      <c r="AP772" s="119"/>
      <c r="AQ772" s="4"/>
      <c r="AR772" s="4"/>
      <c r="AS772" s="60"/>
      <c r="AT772" s="60"/>
      <c r="AU772" s="60"/>
    </row>
    <row r="773">
      <c r="A773" s="4"/>
      <c r="B773" s="4"/>
      <c r="C773" s="4"/>
      <c r="D773" s="4"/>
      <c r="E773" s="4"/>
      <c r="F773" s="4"/>
      <c r="G773" s="4"/>
      <c r="H773" s="4"/>
      <c r="I773" s="4"/>
      <c r="J773" s="4"/>
      <c r="K773" s="4"/>
      <c r="L773" s="4"/>
      <c r="M773" s="4"/>
      <c r="N773" s="4"/>
      <c r="O773" s="4"/>
      <c r="P773" s="4"/>
      <c r="Q773" s="4"/>
      <c r="R773" s="4"/>
      <c r="S773" s="4"/>
      <c r="T773" s="4"/>
      <c r="U773" s="4"/>
      <c r="V773" s="4"/>
      <c r="W773" s="4"/>
      <c r="X773" s="116"/>
      <c r="Y773" s="116"/>
      <c r="Z773" s="116"/>
      <c r="AA773" s="116"/>
      <c r="AB773" s="116"/>
      <c r="AC773" s="116"/>
      <c r="AD773" s="116"/>
      <c r="AE773" s="116"/>
      <c r="AF773" s="116"/>
      <c r="AG773" s="116"/>
      <c r="AH773" s="116"/>
      <c r="AI773" s="117"/>
      <c r="AJ773" s="117"/>
      <c r="AK773" s="117"/>
      <c r="AL773" s="118"/>
      <c r="AM773" s="119"/>
      <c r="AN773" s="119"/>
      <c r="AO773" s="119"/>
      <c r="AP773" s="119"/>
      <c r="AQ773" s="4"/>
      <c r="AR773" s="4"/>
      <c r="AS773" s="60"/>
      <c r="AT773" s="60"/>
      <c r="AU773" s="60"/>
    </row>
    <row r="774">
      <c r="A774" s="4"/>
      <c r="B774" s="4"/>
      <c r="C774" s="4"/>
      <c r="D774" s="4"/>
      <c r="E774" s="4"/>
      <c r="F774" s="4"/>
      <c r="G774" s="4"/>
      <c r="H774" s="4"/>
      <c r="I774" s="4"/>
      <c r="J774" s="4"/>
      <c r="K774" s="4"/>
      <c r="L774" s="4"/>
      <c r="M774" s="4"/>
      <c r="N774" s="4"/>
      <c r="O774" s="4"/>
      <c r="P774" s="4"/>
      <c r="Q774" s="4"/>
      <c r="R774" s="4"/>
      <c r="S774" s="4"/>
      <c r="T774" s="4"/>
      <c r="U774" s="4"/>
      <c r="V774" s="4"/>
      <c r="W774" s="4"/>
      <c r="X774" s="116"/>
      <c r="Y774" s="116"/>
      <c r="Z774" s="116"/>
      <c r="AA774" s="116"/>
      <c r="AB774" s="116"/>
      <c r="AC774" s="116"/>
      <c r="AD774" s="116"/>
      <c r="AE774" s="116"/>
      <c r="AF774" s="116"/>
      <c r="AG774" s="116"/>
      <c r="AH774" s="116"/>
      <c r="AI774" s="117"/>
      <c r="AJ774" s="117"/>
      <c r="AK774" s="117"/>
      <c r="AL774" s="118"/>
      <c r="AM774" s="119"/>
      <c r="AN774" s="119"/>
      <c r="AO774" s="119"/>
      <c r="AP774" s="119"/>
      <c r="AQ774" s="4"/>
      <c r="AR774" s="4"/>
      <c r="AS774" s="60"/>
      <c r="AT774" s="60"/>
      <c r="AU774" s="60"/>
    </row>
    <row r="775">
      <c r="A775" s="4"/>
      <c r="B775" s="4"/>
      <c r="C775" s="4"/>
      <c r="D775" s="4"/>
      <c r="E775" s="4"/>
      <c r="F775" s="4"/>
      <c r="G775" s="4"/>
      <c r="H775" s="4"/>
      <c r="I775" s="4"/>
      <c r="J775" s="4"/>
      <c r="K775" s="4"/>
      <c r="L775" s="4"/>
      <c r="M775" s="4"/>
      <c r="N775" s="4"/>
      <c r="O775" s="4"/>
      <c r="P775" s="4"/>
      <c r="Q775" s="4"/>
      <c r="R775" s="4"/>
      <c r="S775" s="4"/>
      <c r="T775" s="4"/>
      <c r="U775" s="4"/>
      <c r="V775" s="4"/>
      <c r="W775" s="4"/>
      <c r="X775" s="116"/>
      <c r="Y775" s="116"/>
      <c r="Z775" s="116"/>
      <c r="AA775" s="116"/>
      <c r="AB775" s="116"/>
      <c r="AC775" s="116"/>
      <c r="AD775" s="116"/>
      <c r="AE775" s="116"/>
      <c r="AF775" s="116"/>
      <c r="AG775" s="116"/>
      <c r="AH775" s="116"/>
      <c r="AI775" s="117"/>
      <c r="AJ775" s="117"/>
      <c r="AK775" s="117"/>
      <c r="AL775" s="118"/>
      <c r="AM775" s="119"/>
      <c r="AN775" s="119"/>
      <c r="AO775" s="119"/>
      <c r="AP775" s="119"/>
      <c r="AQ775" s="4"/>
      <c r="AR775" s="4"/>
      <c r="AS775" s="60"/>
      <c r="AT775" s="60"/>
      <c r="AU775" s="60"/>
    </row>
    <row r="776">
      <c r="A776" s="4"/>
      <c r="B776" s="4"/>
      <c r="C776" s="4"/>
      <c r="D776" s="4"/>
      <c r="E776" s="4"/>
      <c r="F776" s="4"/>
      <c r="G776" s="4"/>
      <c r="H776" s="4"/>
      <c r="I776" s="4"/>
      <c r="J776" s="4"/>
      <c r="K776" s="4"/>
      <c r="L776" s="4"/>
      <c r="M776" s="4"/>
      <c r="N776" s="4"/>
      <c r="O776" s="4"/>
      <c r="P776" s="4"/>
      <c r="Q776" s="4"/>
      <c r="R776" s="4"/>
      <c r="S776" s="4"/>
      <c r="T776" s="4"/>
      <c r="U776" s="4"/>
      <c r="V776" s="4"/>
      <c r="W776" s="4"/>
      <c r="X776" s="116"/>
      <c r="Y776" s="116"/>
      <c r="Z776" s="116"/>
      <c r="AA776" s="116"/>
      <c r="AB776" s="116"/>
      <c r="AC776" s="116"/>
      <c r="AD776" s="116"/>
      <c r="AE776" s="116"/>
      <c r="AF776" s="116"/>
      <c r="AG776" s="116"/>
      <c r="AH776" s="116"/>
      <c r="AI776" s="117"/>
      <c r="AJ776" s="117"/>
      <c r="AK776" s="117"/>
      <c r="AL776" s="118"/>
      <c r="AM776" s="119"/>
      <c r="AN776" s="119"/>
      <c r="AO776" s="119"/>
      <c r="AP776" s="119"/>
      <c r="AQ776" s="4"/>
      <c r="AR776" s="4"/>
      <c r="AS776" s="60"/>
      <c r="AT776" s="60"/>
      <c r="AU776" s="60"/>
    </row>
    <row r="777">
      <c r="A777" s="4"/>
      <c r="B777" s="4"/>
      <c r="C777" s="4"/>
      <c r="D777" s="4"/>
      <c r="E777" s="4"/>
      <c r="F777" s="4"/>
      <c r="G777" s="4"/>
      <c r="H777" s="4"/>
      <c r="I777" s="4"/>
      <c r="J777" s="4"/>
      <c r="K777" s="4"/>
      <c r="L777" s="4"/>
      <c r="M777" s="4"/>
      <c r="N777" s="4"/>
      <c r="O777" s="4"/>
      <c r="P777" s="4"/>
      <c r="Q777" s="4"/>
      <c r="R777" s="4"/>
      <c r="S777" s="4"/>
      <c r="T777" s="4"/>
      <c r="U777" s="4"/>
      <c r="V777" s="4"/>
      <c r="W777" s="4"/>
      <c r="X777" s="116"/>
      <c r="Y777" s="116"/>
      <c r="Z777" s="116"/>
      <c r="AA777" s="116"/>
      <c r="AB777" s="116"/>
      <c r="AC777" s="116"/>
      <c r="AD777" s="116"/>
      <c r="AE777" s="116"/>
      <c r="AF777" s="116"/>
      <c r="AG777" s="116"/>
      <c r="AH777" s="116"/>
      <c r="AI777" s="117"/>
      <c r="AJ777" s="117"/>
      <c r="AK777" s="117"/>
      <c r="AL777" s="118"/>
      <c r="AM777" s="119"/>
      <c r="AN777" s="119"/>
      <c r="AO777" s="119"/>
      <c r="AP777" s="119"/>
      <c r="AQ777" s="4"/>
      <c r="AR777" s="4"/>
      <c r="AS777" s="60"/>
      <c r="AT777" s="60"/>
      <c r="AU777" s="60"/>
    </row>
    <row r="778">
      <c r="A778" s="4"/>
      <c r="B778" s="4"/>
      <c r="C778" s="4"/>
      <c r="D778" s="4"/>
      <c r="E778" s="4"/>
      <c r="F778" s="4"/>
      <c r="G778" s="4"/>
      <c r="H778" s="4"/>
      <c r="I778" s="4"/>
      <c r="J778" s="4"/>
      <c r="K778" s="4"/>
      <c r="L778" s="4"/>
      <c r="M778" s="4"/>
      <c r="N778" s="4"/>
      <c r="O778" s="4"/>
      <c r="P778" s="4"/>
      <c r="Q778" s="4"/>
      <c r="R778" s="4"/>
      <c r="S778" s="4"/>
      <c r="T778" s="4"/>
      <c r="U778" s="4"/>
      <c r="V778" s="4"/>
      <c r="W778" s="4"/>
      <c r="X778" s="116"/>
      <c r="Y778" s="116"/>
      <c r="Z778" s="116"/>
      <c r="AA778" s="116"/>
      <c r="AB778" s="116"/>
      <c r="AC778" s="116"/>
      <c r="AD778" s="116"/>
      <c r="AE778" s="116"/>
      <c r="AF778" s="116"/>
      <c r="AG778" s="116"/>
      <c r="AH778" s="116"/>
      <c r="AI778" s="117"/>
      <c r="AJ778" s="117"/>
      <c r="AK778" s="117"/>
      <c r="AL778" s="118"/>
      <c r="AM778" s="119"/>
      <c r="AN778" s="119"/>
      <c r="AO778" s="119"/>
      <c r="AP778" s="119"/>
      <c r="AQ778" s="4"/>
      <c r="AR778" s="4"/>
      <c r="AS778" s="60"/>
      <c r="AT778" s="60"/>
      <c r="AU778" s="60"/>
    </row>
    <row r="779">
      <c r="A779" s="4"/>
      <c r="B779" s="4"/>
      <c r="C779" s="4"/>
      <c r="D779" s="4"/>
      <c r="E779" s="4"/>
      <c r="F779" s="4"/>
      <c r="G779" s="4"/>
      <c r="H779" s="4"/>
      <c r="I779" s="4"/>
      <c r="J779" s="4"/>
      <c r="K779" s="4"/>
      <c r="L779" s="4"/>
      <c r="M779" s="4"/>
      <c r="N779" s="4"/>
      <c r="O779" s="4"/>
      <c r="P779" s="4"/>
      <c r="Q779" s="4"/>
      <c r="R779" s="4"/>
      <c r="S779" s="4"/>
      <c r="T779" s="4"/>
      <c r="U779" s="4"/>
      <c r="V779" s="4"/>
      <c r="W779" s="4"/>
      <c r="X779" s="116"/>
      <c r="Y779" s="116"/>
      <c r="Z779" s="116"/>
      <c r="AA779" s="116"/>
      <c r="AB779" s="116"/>
      <c r="AC779" s="116"/>
      <c r="AD779" s="116"/>
      <c r="AE779" s="116"/>
      <c r="AF779" s="116"/>
      <c r="AG779" s="116"/>
      <c r="AH779" s="116"/>
      <c r="AI779" s="117"/>
      <c r="AJ779" s="117"/>
      <c r="AK779" s="117"/>
      <c r="AL779" s="118"/>
      <c r="AM779" s="119"/>
      <c r="AN779" s="119"/>
      <c r="AO779" s="119"/>
      <c r="AP779" s="119"/>
      <c r="AQ779" s="4"/>
      <c r="AR779" s="4"/>
      <c r="AS779" s="60"/>
      <c r="AT779" s="60"/>
      <c r="AU779" s="60"/>
    </row>
    <row r="780">
      <c r="A780" s="4"/>
      <c r="B780" s="4"/>
      <c r="C780" s="4"/>
      <c r="D780" s="4"/>
      <c r="E780" s="4"/>
      <c r="F780" s="4"/>
      <c r="G780" s="4"/>
      <c r="H780" s="4"/>
      <c r="I780" s="4"/>
      <c r="J780" s="4"/>
      <c r="K780" s="4"/>
      <c r="L780" s="4"/>
      <c r="M780" s="4"/>
      <c r="N780" s="4"/>
      <c r="O780" s="4"/>
      <c r="P780" s="4"/>
      <c r="Q780" s="4"/>
      <c r="R780" s="4"/>
      <c r="S780" s="4"/>
      <c r="T780" s="4"/>
      <c r="U780" s="4"/>
      <c r="V780" s="4"/>
      <c r="W780" s="4"/>
      <c r="X780" s="116"/>
      <c r="Y780" s="116"/>
      <c r="Z780" s="116"/>
      <c r="AA780" s="116"/>
      <c r="AB780" s="116"/>
      <c r="AC780" s="116"/>
      <c r="AD780" s="116"/>
      <c r="AE780" s="116"/>
      <c r="AF780" s="116"/>
      <c r="AG780" s="116"/>
      <c r="AH780" s="116"/>
      <c r="AI780" s="117"/>
      <c r="AJ780" s="117"/>
      <c r="AK780" s="117"/>
      <c r="AL780" s="118"/>
      <c r="AM780" s="119"/>
      <c r="AN780" s="119"/>
      <c r="AO780" s="119"/>
      <c r="AP780" s="119"/>
      <c r="AQ780" s="4"/>
      <c r="AR780" s="4"/>
      <c r="AS780" s="60"/>
      <c r="AT780" s="60"/>
      <c r="AU780" s="60"/>
    </row>
    <row r="781">
      <c r="A781" s="4"/>
      <c r="B781" s="4"/>
      <c r="C781" s="4"/>
      <c r="D781" s="4"/>
      <c r="E781" s="4"/>
      <c r="F781" s="4"/>
      <c r="G781" s="4"/>
      <c r="H781" s="4"/>
      <c r="I781" s="4"/>
      <c r="J781" s="4"/>
      <c r="K781" s="4"/>
      <c r="L781" s="4"/>
      <c r="M781" s="4"/>
      <c r="N781" s="4"/>
      <c r="O781" s="4"/>
      <c r="P781" s="4"/>
      <c r="Q781" s="4"/>
      <c r="R781" s="4"/>
      <c r="S781" s="4"/>
      <c r="T781" s="4"/>
      <c r="U781" s="4"/>
      <c r="V781" s="4"/>
      <c r="W781" s="4"/>
      <c r="X781" s="116"/>
      <c r="Y781" s="116"/>
      <c r="Z781" s="116"/>
      <c r="AA781" s="116"/>
      <c r="AB781" s="116"/>
      <c r="AC781" s="116"/>
      <c r="AD781" s="116"/>
      <c r="AE781" s="116"/>
      <c r="AF781" s="116"/>
      <c r="AG781" s="116"/>
      <c r="AH781" s="116"/>
      <c r="AI781" s="117"/>
      <c r="AJ781" s="117"/>
      <c r="AK781" s="117"/>
      <c r="AL781" s="118"/>
      <c r="AM781" s="119"/>
      <c r="AN781" s="119"/>
      <c r="AO781" s="119"/>
      <c r="AP781" s="119"/>
      <c r="AQ781" s="4"/>
      <c r="AR781" s="4"/>
      <c r="AS781" s="60"/>
      <c r="AT781" s="60"/>
      <c r="AU781" s="60"/>
    </row>
    <row r="782">
      <c r="A782" s="4"/>
      <c r="B782" s="4"/>
      <c r="C782" s="4"/>
      <c r="D782" s="4"/>
      <c r="E782" s="4"/>
      <c r="F782" s="4"/>
      <c r="G782" s="4"/>
      <c r="H782" s="4"/>
      <c r="I782" s="4"/>
      <c r="J782" s="4"/>
      <c r="K782" s="4"/>
      <c r="L782" s="4"/>
      <c r="M782" s="4"/>
      <c r="N782" s="4"/>
      <c r="O782" s="4"/>
      <c r="P782" s="4"/>
      <c r="Q782" s="4"/>
      <c r="R782" s="4"/>
      <c r="S782" s="4"/>
      <c r="T782" s="4"/>
      <c r="U782" s="4"/>
      <c r="V782" s="4"/>
      <c r="W782" s="4"/>
      <c r="X782" s="116"/>
      <c r="Y782" s="116"/>
      <c r="Z782" s="116"/>
      <c r="AA782" s="116"/>
      <c r="AB782" s="116"/>
      <c r="AC782" s="116"/>
      <c r="AD782" s="116"/>
      <c r="AE782" s="116"/>
      <c r="AF782" s="116"/>
      <c r="AG782" s="116"/>
      <c r="AH782" s="116"/>
      <c r="AI782" s="117"/>
      <c r="AJ782" s="117"/>
      <c r="AK782" s="117"/>
      <c r="AL782" s="118"/>
      <c r="AM782" s="119"/>
      <c r="AN782" s="119"/>
      <c r="AO782" s="119"/>
      <c r="AP782" s="119"/>
      <c r="AQ782" s="4"/>
      <c r="AR782" s="4"/>
      <c r="AS782" s="60"/>
      <c r="AT782" s="60"/>
      <c r="AU782" s="60"/>
    </row>
    <row r="783">
      <c r="A783" s="4"/>
      <c r="B783" s="4"/>
      <c r="C783" s="4"/>
      <c r="D783" s="4"/>
      <c r="E783" s="4"/>
      <c r="F783" s="4"/>
      <c r="G783" s="4"/>
      <c r="H783" s="4"/>
      <c r="I783" s="4"/>
      <c r="J783" s="4"/>
      <c r="K783" s="4"/>
      <c r="L783" s="4"/>
      <c r="M783" s="4"/>
      <c r="N783" s="4"/>
      <c r="O783" s="4"/>
      <c r="P783" s="4"/>
      <c r="Q783" s="4"/>
      <c r="R783" s="4"/>
      <c r="S783" s="4"/>
      <c r="T783" s="4"/>
      <c r="U783" s="4"/>
      <c r="V783" s="4"/>
      <c r="W783" s="4"/>
      <c r="X783" s="116"/>
      <c r="Y783" s="116"/>
      <c r="Z783" s="116"/>
      <c r="AA783" s="116"/>
      <c r="AB783" s="116"/>
      <c r="AC783" s="116"/>
      <c r="AD783" s="116"/>
      <c r="AE783" s="116"/>
      <c r="AF783" s="116"/>
      <c r="AG783" s="116"/>
      <c r="AH783" s="116"/>
      <c r="AI783" s="117"/>
      <c r="AJ783" s="117"/>
      <c r="AK783" s="117"/>
      <c r="AL783" s="118"/>
      <c r="AM783" s="119"/>
      <c r="AN783" s="119"/>
      <c r="AO783" s="119"/>
      <c r="AP783" s="119"/>
      <c r="AQ783" s="4"/>
      <c r="AR783" s="4"/>
      <c r="AS783" s="60"/>
      <c r="AT783" s="60"/>
      <c r="AU783" s="60"/>
    </row>
    <row r="784">
      <c r="A784" s="4"/>
      <c r="B784" s="4"/>
      <c r="C784" s="4"/>
      <c r="D784" s="4"/>
      <c r="E784" s="4"/>
      <c r="F784" s="4"/>
      <c r="G784" s="4"/>
      <c r="H784" s="4"/>
      <c r="I784" s="4"/>
      <c r="J784" s="4"/>
      <c r="K784" s="4"/>
      <c r="L784" s="4"/>
      <c r="M784" s="4"/>
      <c r="N784" s="4"/>
      <c r="O784" s="4"/>
      <c r="P784" s="4"/>
      <c r="Q784" s="4"/>
      <c r="R784" s="4"/>
      <c r="S784" s="4"/>
      <c r="T784" s="4"/>
      <c r="U784" s="4"/>
      <c r="V784" s="4"/>
      <c r="W784" s="4"/>
      <c r="X784" s="116"/>
      <c r="Y784" s="116"/>
      <c r="Z784" s="116"/>
      <c r="AA784" s="116"/>
      <c r="AB784" s="116"/>
      <c r="AC784" s="116"/>
      <c r="AD784" s="116"/>
      <c r="AE784" s="116"/>
      <c r="AF784" s="116"/>
      <c r="AG784" s="116"/>
      <c r="AH784" s="116"/>
      <c r="AI784" s="117"/>
      <c r="AJ784" s="117"/>
      <c r="AK784" s="117"/>
      <c r="AL784" s="118"/>
      <c r="AM784" s="119"/>
      <c r="AN784" s="119"/>
      <c r="AO784" s="119"/>
      <c r="AP784" s="119"/>
      <c r="AQ784" s="4"/>
      <c r="AR784" s="4"/>
      <c r="AS784" s="60"/>
      <c r="AT784" s="60"/>
      <c r="AU784" s="60"/>
    </row>
    <row r="785">
      <c r="A785" s="4"/>
      <c r="B785" s="4"/>
      <c r="C785" s="4"/>
      <c r="D785" s="4"/>
      <c r="E785" s="4"/>
      <c r="F785" s="4"/>
      <c r="G785" s="4"/>
      <c r="H785" s="4"/>
      <c r="I785" s="4"/>
      <c r="J785" s="4"/>
      <c r="K785" s="4"/>
      <c r="L785" s="4"/>
      <c r="M785" s="4"/>
      <c r="N785" s="4"/>
      <c r="O785" s="4"/>
      <c r="P785" s="4"/>
      <c r="Q785" s="4"/>
      <c r="R785" s="4"/>
      <c r="S785" s="4"/>
      <c r="T785" s="4"/>
      <c r="U785" s="4"/>
      <c r="V785" s="4"/>
      <c r="W785" s="4"/>
      <c r="X785" s="116"/>
      <c r="Y785" s="116"/>
      <c r="Z785" s="116"/>
      <c r="AA785" s="116"/>
      <c r="AB785" s="116"/>
      <c r="AC785" s="116"/>
      <c r="AD785" s="116"/>
      <c r="AE785" s="116"/>
      <c r="AF785" s="116"/>
      <c r="AG785" s="116"/>
      <c r="AH785" s="116"/>
      <c r="AI785" s="117"/>
      <c r="AJ785" s="117"/>
      <c r="AK785" s="117"/>
      <c r="AL785" s="118"/>
      <c r="AM785" s="119"/>
      <c r="AN785" s="119"/>
      <c r="AO785" s="119"/>
      <c r="AP785" s="119"/>
      <c r="AQ785" s="4"/>
      <c r="AR785" s="4"/>
      <c r="AS785" s="60"/>
      <c r="AT785" s="60"/>
      <c r="AU785" s="60"/>
    </row>
    <row r="786">
      <c r="A786" s="4"/>
      <c r="B786" s="4"/>
      <c r="C786" s="4"/>
      <c r="D786" s="4"/>
      <c r="E786" s="4"/>
      <c r="F786" s="4"/>
      <c r="G786" s="4"/>
      <c r="H786" s="4"/>
      <c r="I786" s="4"/>
      <c r="J786" s="4"/>
      <c r="K786" s="4"/>
      <c r="L786" s="4"/>
      <c r="M786" s="4"/>
      <c r="N786" s="4"/>
      <c r="O786" s="4"/>
      <c r="P786" s="4"/>
      <c r="Q786" s="4"/>
      <c r="R786" s="4"/>
      <c r="S786" s="4"/>
      <c r="T786" s="4"/>
      <c r="U786" s="4"/>
      <c r="V786" s="4"/>
      <c r="W786" s="4"/>
      <c r="X786" s="116"/>
      <c r="Y786" s="116"/>
      <c r="Z786" s="116"/>
      <c r="AA786" s="116"/>
      <c r="AB786" s="116"/>
      <c r="AC786" s="116"/>
      <c r="AD786" s="116"/>
      <c r="AE786" s="116"/>
      <c r="AF786" s="116"/>
      <c r="AG786" s="116"/>
      <c r="AH786" s="116"/>
      <c r="AI786" s="117"/>
      <c r="AJ786" s="117"/>
      <c r="AK786" s="117"/>
      <c r="AL786" s="118"/>
      <c r="AM786" s="119"/>
      <c r="AN786" s="119"/>
      <c r="AO786" s="119"/>
      <c r="AP786" s="119"/>
      <c r="AQ786" s="4"/>
      <c r="AR786" s="4"/>
      <c r="AS786" s="60"/>
      <c r="AT786" s="60"/>
      <c r="AU786" s="60"/>
    </row>
    <row r="787">
      <c r="A787" s="4"/>
      <c r="B787" s="4"/>
      <c r="C787" s="4"/>
      <c r="D787" s="4"/>
      <c r="E787" s="4"/>
      <c r="F787" s="4"/>
      <c r="G787" s="4"/>
      <c r="H787" s="4"/>
      <c r="I787" s="4"/>
      <c r="J787" s="4"/>
      <c r="K787" s="4"/>
      <c r="L787" s="4"/>
      <c r="M787" s="4"/>
      <c r="N787" s="4"/>
      <c r="O787" s="4"/>
      <c r="P787" s="4"/>
      <c r="Q787" s="4"/>
      <c r="R787" s="4"/>
      <c r="S787" s="4"/>
      <c r="T787" s="4"/>
      <c r="U787" s="4"/>
      <c r="V787" s="4"/>
      <c r="W787" s="4"/>
      <c r="X787" s="116"/>
      <c r="Y787" s="116"/>
      <c r="Z787" s="116"/>
      <c r="AA787" s="116"/>
      <c r="AB787" s="116"/>
      <c r="AC787" s="116"/>
      <c r="AD787" s="116"/>
      <c r="AE787" s="116"/>
      <c r="AF787" s="116"/>
      <c r="AG787" s="116"/>
      <c r="AH787" s="116"/>
      <c r="AI787" s="117"/>
      <c r="AJ787" s="117"/>
      <c r="AK787" s="117"/>
      <c r="AL787" s="118"/>
      <c r="AM787" s="119"/>
      <c r="AN787" s="119"/>
      <c r="AO787" s="119"/>
      <c r="AP787" s="119"/>
      <c r="AQ787" s="4"/>
      <c r="AR787" s="4"/>
      <c r="AS787" s="60"/>
      <c r="AT787" s="60"/>
      <c r="AU787" s="60"/>
    </row>
    <row r="788">
      <c r="A788" s="4"/>
      <c r="B788" s="4"/>
      <c r="C788" s="4"/>
      <c r="D788" s="4"/>
      <c r="E788" s="4"/>
      <c r="F788" s="4"/>
      <c r="G788" s="4"/>
      <c r="H788" s="4"/>
      <c r="I788" s="4"/>
      <c r="J788" s="4"/>
      <c r="K788" s="4"/>
      <c r="L788" s="4"/>
      <c r="M788" s="4"/>
      <c r="N788" s="4"/>
      <c r="O788" s="4"/>
      <c r="P788" s="4"/>
      <c r="Q788" s="4"/>
      <c r="R788" s="4"/>
      <c r="S788" s="4"/>
      <c r="T788" s="4"/>
      <c r="U788" s="4"/>
      <c r="V788" s="4"/>
      <c r="W788" s="4"/>
      <c r="X788" s="116"/>
      <c r="Y788" s="116"/>
      <c r="Z788" s="116"/>
      <c r="AA788" s="116"/>
      <c r="AB788" s="116"/>
      <c r="AC788" s="116"/>
      <c r="AD788" s="116"/>
      <c r="AE788" s="116"/>
      <c r="AF788" s="116"/>
      <c r="AG788" s="116"/>
      <c r="AH788" s="116"/>
      <c r="AI788" s="117"/>
      <c r="AJ788" s="117"/>
      <c r="AK788" s="117"/>
      <c r="AL788" s="118"/>
      <c r="AM788" s="119"/>
      <c r="AN788" s="119"/>
      <c r="AO788" s="119"/>
      <c r="AP788" s="119"/>
      <c r="AQ788" s="4"/>
      <c r="AR788" s="4"/>
      <c r="AS788" s="60"/>
      <c r="AT788" s="60"/>
      <c r="AU788" s="60"/>
    </row>
    <row r="789">
      <c r="A789" s="4"/>
      <c r="B789" s="4"/>
      <c r="C789" s="4"/>
      <c r="D789" s="4"/>
      <c r="E789" s="4"/>
      <c r="F789" s="4"/>
      <c r="G789" s="4"/>
      <c r="H789" s="4"/>
      <c r="I789" s="4"/>
      <c r="J789" s="4"/>
      <c r="K789" s="4"/>
      <c r="L789" s="4"/>
      <c r="M789" s="4"/>
      <c r="N789" s="4"/>
      <c r="O789" s="4"/>
      <c r="P789" s="4"/>
      <c r="Q789" s="4"/>
      <c r="R789" s="4"/>
      <c r="S789" s="4"/>
      <c r="T789" s="4"/>
      <c r="U789" s="4"/>
      <c r="V789" s="4"/>
      <c r="W789" s="4"/>
      <c r="X789" s="116"/>
      <c r="Y789" s="116"/>
      <c r="Z789" s="116"/>
      <c r="AA789" s="116"/>
      <c r="AB789" s="116"/>
      <c r="AC789" s="116"/>
      <c r="AD789" s="116"/>
      <c r="AE789" s="116"/>
      <c r="AF789" s="116"/>
      <c r="AG789" s="116"/>
      <c r="AH789" s="116"/>
      <c r="AI789" s="117"/>
      <c r="AJ789" s="117"/>
      <c r="AK789" s="117"/>
      <c r="AL789" s="118"/>
      <c r="AM789" s="119"/>
      <c r="AN789" s="119"/>
      <c r="AO789" s="119"/>
      <c r="AP789" s="119"/>
      <c r="AQ789" s="4"/>
      <c r="AR789" s="4"/>
      <c r="AS789" s="60"/>
      <c r="AT789" s="60"/>
      <c r="AU789" s="60"/>
    </row>
    <row r="790">
      <c r="A790" s="4"/>
      <c r="B790" s="4"/>
      <c r="C790" s="4"/>
      <c r="D790" s="4"/>
      <c r="E790" s="4"/>
      <c r="F790" s="4"/>
      <c r="G790" s="4"/>
      <c r="H790" s="4"/>
      <c r="I790" s="4"/>
      <c r="J790" s="4"/>
      <c r="K790" s="4"/>
      <c r="L790" s="4"/>
      <c r="M790" s="4"/>
      <c r="N790" s="4"/>
      <c r="O790" s="4"/>
      <c r="P790" s="4"/>
      <c r="Q790" s="4"/>
      <c r="R790" s="4"/>
      <c r="S790" s="4"/>
      <c r="T790" s="4"/>
      <c r="U790" s="4"/>
      <c r="V790" s="4"/>
      <c r="W790" s="4"/>
      <c r="X790" s="116"/>
      <c r="Y790" s="116"/>
      <c r="Z790" s="116"/>
      <c r="AA790" s="116"/>
      <c r="AB790" s="116"/>
      <c r="AC790" s="116"/>
      <c r="AD790" s="116"/>
      <c r="AE790" s="116"/>
      <c r="AF790" s="116"/>
      <c r="AG790" s="116"/>
      <c r="AH790" s="116"/>
      <c r="AI790" s="117"/>
      <c r="AJ790" s="117"/>
      <c r="AK790" s="117"/>
      <c r="AL790" s="118"/>
      <c r="AM790" s="119"/>
      <c r="AN790" s="119"/>
      <c r="AO790" s="119"/>
      <c r="AP790" s="119"/>
      <c r="AQ790" s="4"/>
      <c r="AR790" s="4"/>
      <c r="AS790" s="60"/>
      <c r="AT790" s="60"/>
      <c r="AU790" s="60"/>
    </row>
    <row r="791">
      <c r="A791" s="4"/>
      <c r="B791" s="4"/>
      <c r="C791" s="4"/>
      <c r="D791" s="4"/>
      <c r="E791" s="4"/>
      <c r="F791" s="4"/>
      <c r="G791" s="4"/>
      <c r="H791" s="4"/>
      <c r="I791" s="4"/>
      <c r="J791" s="4"/>
      <c r="K791" s="4"/>
      <c r="L791" s="4"/>
      <c r="M791" s="4"/>
      <c r="N791" s="4"/>
      <c r="O791" s="4"/>
      <c r="P791" s="4"/>
      <c r="Q791" s="4"/>
      <c r="R791" s="4"/>
      <c r="S791" s="4"/>
      <c r="T791" s="4"/>
      <c r="U791" s="4"/>
      <c r="V791" s="4"/>
      <c r="W791" s="4"/>
      <c r="X791" s="116"/>
      <c r="Y791" s="116"/>
      <c r="Z791" s="116"/>
      <c r="AA791" s="116"/>
      <c r="AB791" s="116"/>
      <c r="AC791" s="116"/>
      <c r="AD791" s="116"/>
      <c r="AE791" s="116"/>
      <c r="AF791" s="116"/>
      <c r="AG791" s="116"/>
      <c r="AH791" s="116"/>
      <c r="AI791" s="117"/>
      <c r="AJ791" s="117"/>
      <c r="AK791" s="117"/>
      <c r="AL791" s="118"/>
      <c r="AM791" s="119"/>
      <c r="AN791" s="119"/>
      <c r="AO791" s="119"/>
      <c r="AP791" s="119"/>
      <c r="AQ791" s="4"/>
      <c r="AR791" s="4"/>
      <c r="AS791" s="60"/>
      <c r="AT791" s="60"/>
      <c r="AU791" s="60"/>
    </row>
    <row r="792">
      <c r="A792" s="4"/>
      <c r="B792" s="4"/>
      <c r="C792" s="4"/>
      <c r="D792" s="4"/>
      <c r="E792" s="4"/>
      <c r="F792" s="4"/>
      <c r="G792" s="4"/>
      <c r="H792" s="4"/>
      <c r="I792" s="4"/>
      <c r="J792" s="4"/>
      <c r="K792" s="4"/>
      <c r="L792" s="4"/>
      <c r="M792" s="4"/>
      <c r="N792" s="4"/>
      <c r="O792" s="4"/>
      <c r="P792" s="4"/>
      <c r="Q792" s="4"/>
      <c r="R792" s="4"/>
      <c r="S792" s="4"/>
      <c r="T792" s="4"/>
      <c r="U792" s="4"/>
      <c r="V792" s="4"/>
      <c r="W792" s="4"/>
      <c r="X792" s="116"/>
      <c r="Y792" s="116"/>
      <c r="Z792" s="116"/>
      <c r="AA792" s="116"/>
      <c r="AB792" s="116"/>
      <c r="AC792" s="116"/>
      <c r="AD792" s="116"/>
      <c r="AE792" s="116"/>
      <c r="AF792" s="116"/>
      <c r="AG792" s="116"/>
      <c r="AH792" s="116"/>
      <c r="AI792" s="117"/>
      <c r="AJ792" s="117"/>
      <c r="AK792" s="117"/>
      <c r="AL792" s="118"/>
      <c r="AM792" s="119"/>
      <c r="AN792" s="119"/>
      <c r="AO792" s="119"/>
      <c r="AP792" s="119"/>
      <c r="AQ792" s="4"/>
      <c r="AR792" s="4"/>
      <c r="AS792" s="60"/>
      <c r="AT792" s="60"/>
      <c r="AU792" s="60"/>
    </row>
    <row r="793">
      <c r="A793" s="4"/>
      <c r="B793" s="4"/>
      <c r="C793" s="4"/>
      <c r="D793" s="4"/>
      <c r="E793" s="4"/>
      <c r="F793" s="4"/>
      <c r="G793" s="4"/>
      <c r="H793" s="4"/>
      <c r="I793" s="4"/>
      <c r="J793" s="4"/>
      <c r="K793" s="4"/>
      <c r="L793" s="4"/>
      <c r="M793" s="4"/>
      <c r="N793" s="4"/>
      <c r="O793" s="4"/>
      <c r="P793" s="4"/>
      <c r="Q793" s="4"/>
      <c r="R793" s="4"/>
      <c r="S793" s="4"/>
      <c r="T793" s="4"/>
      <c r="U793" s="4"/>
      <c r="V793" s="4"/>
      <c r="W793" s="4"/>
      <c r="X793" s="116"/>
      <c r="Y793" s="116"/>
      <c r="Z793" s="116"/>
      <c r="AA793" s="116"/>
      <c r="AB793" s="116"/>
      <c r="AC793" s="116"/>
      <c r="AD793" s="116"/>
      <c r="AE793" s="116"/>
      <c r="AF793" s="116"/>
      <c r="AG793" s="116"/>
      <c r="AH793" s="116"/>
      <c r="AI793" s="117"/>
      <c r="AJ793" s="117"/>
      <c r="AK793" s="117"/>
      <c r="AL793" s="118"/>
      <c r="AM793" s="119"/>
      <c r="AN793" s="119"/>
      <c r="AO793" s="119"/>
      <c r="AP793" s="119"/>
      <c r="AQ793" s="4"/>
      <c r="AR793" s="4"/>
      <c r="AS793" s="60"/>
      <c r="AT793" s="60"/>
      <c r="AU793" s="60"/>
    </row>
    <row r="794">
      <c r="A794" s="4"/>
      <c r="B794" s="4"/>
      <c r="C794" s="4"/>
      <c r="D794" s="4"/>
      <c r="E794" s="4"/>
      <c r="F794" s="4"/>
      <c r="G794" s="4"/>
      <c r="H794" s="4"/>
      <c r="I794" s="4"/>
      <c r="J794" s="4"/>
      <c r="K794" s="4"/>
      <c r="L794" s="4"/>
      <c r="M794" s="4"/>
      <c r="N794" s="4"/>
      <c r="O794" s="4"/>
      <c r="P794" s="4"/>
      <c r="Q794" s="4"/>
      <c r="R794" s="4"/>
      <c r="S794" s="4"/>
      <c r="T794" s="4"/>
      <c r="U794" s="4"/>
      <c r="V794" s="4"/>
      <c r="W794" s="4"/>
      <c r="X794" s="116"/>
      <c r="Y794" s="116"/>
      <c r="Z794" s="116"/>
      <c r="AA794" s="116"/>
      <c r="AB794" s="116"/>
      <c r="AC794" s="116"/>
      <c r="AD794" s="116"/>
      <c r="AE794" s="116"/>
      <c r="AF794" s="116"/>
      <c r="AG794" s="116"/>
      <c r="AH794" s="116"/>
      <c r="AI794" s="117"/>
      <c r="AJ794" s="117"/>
      <c r="AK794" s="117"/>
      <c r="AL794" s="118"/>
      <c r="AM794" s="119"/>
      <c r="AN794" s="119"/>
      <c r="AO794" s="119"/>
      <c r="AP794" s="119"/>
      <c r="AQ794" s="4"/>
      <c r="AR794" s="4"/>
      <c r="AS794" s="60"/>
      <c r="AT794" s="60"/>
      <c r="AU794" s="60"/>
    </row>
    <row r="795">
      <c r="A795" s="4"/>
      <c r="B795" s="4"/>
      <c r="C795" s="4"/>
      <c r="D795" s="4"/>
      <c r="E795" s="4"/>
      <c r="F795" s="4"/>
      <c r="G795" s="4"/>
      <c r="H795" s="4"/>
      <c r="I795" s="4"/>
      <c r="J795" s="4"/>
      <c r="K795" s="4"/>
      <c r="L795" s="4"/>
      <c r="M795" s="4"/>
      <c r="N795" s="4"/>
      <c r="O795" s="4"/>
      <c r="P795" s="4"/>
      <c r="Q795" s="4"/>
      <c r="R795" s="4"/>
      <c r="S795" s="4"/>
      <c r="T795" s="4"/>
      <c r="U795" s="4"/>
      <c r="V795" s="4"/>
      <c r="W795" s="4"/>
      <c r="X795" s="116"/>
      <c r="Y795" s="116"/>
      <c r="Z795" s="116"/>
      <c r="AA795" s="116"/>
      <c r="AB795" s="116"/>
      <c r="AC795" s="116"/>
      <c r="AD795" s="116"/>
      <c r="AE795" s="116"/>
      <c r="AF795" s="116"/>
      <c r="AG795" s="116"/>
      <c r="AH795" s="116"/>
      <c r="AI795" s="117"/>
      <c r="AJ795" s="117"/>
      <c r="AK795" s="117"/>
      <c r="AL795" s="118"/>
      <c r="AM795" s="119"/>
      <c r="AN795" s="119"/>
      <c r="AO795" s="119"/>
      <c r="AP795" s="119"/>
      <c r="AQ795" s="4"/>
      <c r="AR795" s="4"/>
      <c r="AS795" s="60"/>
      <c r="AT795" s="60"/>
      <c r="AU795" s="60"/>
    </row>
    <row r="796">
      <c r="A796" s="4"/>
      <c r="B796" s="4"/>
      <c r="C796" s="4"/>
      <c r="D796" s="4"/>
      <c r="E796" s="4"/>
      <c r="F796" s="4"/>
      <c r="G796" s="4"/>
      <c r="H796" s="4"/>
      <c r="I796" s="4"/>
      <c r="J796" s="4"/>
      <c r="K796" s="4"/>
      <c r="L796" s="4"/>
      <c r="M796" s="4"/>
      <c r="N796" s="4"/>
      <c r="O796" s="4"/>
      <c r="P796" s="4"/>
      <c r="Q796" s="4"/>
      <c r="R796" s="4"/>
      <c r="S796" s="4"/>
      <c r="T796" s="4"/>
      <c r="U796" s="4"/>
      <c r="V796" s="4"/>
      <c r="W796" s="4"/>
      <c r="X796" s="116"/>
      <c r="Y796" s="116"/>
      <c r="Z796" s="116"/>
      <c r="AA796" s="116"/>
      <c r="AB796" s="116"/>
      <c r="AC796" s="116"/>
      <c r="AD796" s="116"/>
      <c r="AE796" s="116"/>
      <c r="AF796" s="116"/>
      <c r="AG796" s="116"/>
      <c r="AH796" s="116"/>
      <c r="AI796" s="117"/>
      <c r="AJ796" s="117"/>
      <c r="AK796" s="117"/>
      <c r="AL796" s="118"/>
      <c r="AM796" s="119"/>
      <c r="AN796" s="119"/>
      <c r="AO796" s="119"/>
      <c r="AP796" s="119"/>
      <c r="AQ796" s="4"/>
      <c r="AR796" s="4"/>
      <c r="AS796" s="60"/>
      <c r="AT796" s="60"/>
      <c r="AU796" s="60"/>
    </row>
    <row r="797">
      <c r="A797" s="4"/>
      <c r="B797" s="4"/>
      <c r="C797" s="4"/>
      <c r="D797" s="4"/>
      <c r="E797" s="4"/>
      <c r="F797" s="4"/>
      <c r="G797" s="4"/>
      <c r="H797" s="4"/>
      <c r="I797" s="4"/>
      <c r="J797" s="4"/>
      <c r="K797" s="4"/>
      <c r="L797" s="4"/>
      <c r="M797" s="4"/>
      <c r="N797" s="4"/>
      <c r="O797" s="4"/>
      <c r="P797" s="4"/>
      <c r="Q797" s="4"/>
      <c r="R797" s="4"/>
      <c r="S797" s="4"/>
      <c r="T797" s="4"/>
      <c r="U797" s="4"/>
      <c r="V797" s="4"/>
      <c r="W797" s="4"/>
      <c r="X797" s="116"/>
      <c r="Y797" s="116"/>
      <c r="Z797" s="116"/>
      <c r="AA797" s="116"/>
      <c r="AB797" s="116"/>
      <c r="AC797" s="116"/>
      <c r="AD797" s="116"/>
      <c r="AE797" s="116"/>
      <c r="AF797" s="116"/>
      <c r="AG797" s="116"/>
      <c r="AH797" s="116"/>
      <c r="AI797" s="117"/>
      <c r="AJ797" s="117"/>
      <c r="AK797" s="117"/>
      <c r="AL797" s="118"/>
      <c r="AM797" s="119"/>
      <c r="AN797" s="119"/>
      <c r="AO797" s="119"/>
      <c r="AP797" s="119"/>
      <c r="AQ797" s="4"/>
      <c r="AR797" s="4"/>
      <c r="AS797" s="60"/>
      <c r="AT797" s="60"/>
      <c r="AU797" s="60"/>
    </row>
    <row r="798">
      <c r="A798" s="4"/>
      <c r="B798" s="4"/>
      <c r="C798" s="4"/>
      <c r="D798" s="4"/>
      <c r="E798" s="4"/>
      <c r="F798" s="4"/>
      <c r="G798" s="4"/>
      <c r="H798" s="4"/>
      <c r="I798" s="4"/>
      <c r="J798" s="4"/>
      <c r="K798" s="4"/>
      <c r="L798" s="4"/>
      <c r="M798" s="4"/>
      <c r="N798" s="4"/>
      <c r="O798" s="4"/>
      <c r="P798" s="4"/>
      <c r="Q798" s="4"/>
      <c r="R798" s="4"/>
      <c r="S798" s="4"/>
      <c r="T798" s="4"/>
      <c r="U798" s="4"/>
      <c r="V798" s="4"/>
      <c r="W798" s="4"/>
      <c r="X798" s="116"/>
      <c r="Y798" s="116"/>
      <c r="Z798" s="116"/>
      <c r="AA798" s="116"/>
      <c r="AB798" s="116"/>
      <c r="AC798" s="116"/>
      <c r="AD798" s="116"/>
      <c r="AE798" s="116"/>
      <c r="AF798" s="116"/>
      <c r="AG798" s="116"/>
      <c r="AH798" s="116"/>
      <c r="AI798" s="117"/>
      <c r="AJ798" s="117"/>
      <c r="AK798" s="117"/>
      <c r="AL798" s="118"/>
      <c r="AM798" s="119"/>
      <c r="AN798" s="119"/>
      <c r="AO798" s="119"/>
      <c r="AP798" s="119"/>
      <c r="AQ798" s="4"/>
      <c r="AR798" s="4"/>
      <c r="AS798" s="60"/>
      <c r="AT798" s="60"/>
      <c r="AU798" s="60"/>
    </row>
    <row r="799">
      <c r="A799" s="4"/>
      <c r="B799" s="4"/>
      <c r="C799" s="4"/>
      <c r="D799" s="4"/>
      <c r="E799" s="4"/>
      <c r="F799" s="4"/>
      <c r="G799" s="4"/>
      <c r="H799" s="4"/>
      <c r="I799" s="4"/>
      <c r="J799" s="4"/>
      <c r="K799" s="4"/>
      <c r="L799" s="4"/>
      <c r="M799" s="4"/>
      <c r="N799" s="4"/>
      <c r="O799" s="4"/>
      <c r="P799" s="4"/>
      <c r="Q799" s="4"/>
      <c r="R799" s="4"/>
      <c r="S799" s="4"/>
      <c r="T799" s="4"/>
      <c r="U799" s="4"/>
      <c r="V799" s="4"/>
      <c r="W799" s="4"/>
      <c r="X799" s="116"/>
      <c r="Y799" s="116"/>
      <c r="Z799" s="116"/>
      <c r="AA799" s="116"/>
      <c r="AB799" s="116"/>
      <c r="AC799" s="116"/>
      <c r="AD799" s="116"/>
      <c r="AE799" s="116"/>
      <c r="AF799" s="116"/>
      <c r="AG799" s="116"/>
      <c r="AH799" s="116"/>
      <c r="AI799" s="117"/>
      <c r="AJ799" s="117"/>
      <c r="AK799" s="117"/>
      <c r="AL799" s="118"/>
      <c r="AM799" s="119"/>
      <c r="AN799" s="119"/>
      <c r="AO799" s="119"/>
      <c r="AP799" s="119"/>
      <c r="AQ799" s="4"/>
      <c r="AR799" s="4"/>
      <c r="AS799" s="60"/>
      <c r="AT799" s="60"/>
      <c r="AU799" s="60"/>
    </row>
    <row r="800">
      <c r="A800" s="4"/>
      <c r="B800" s="4"/>
      <c r="C800" s="4"/>
      <c r="D800" s="4"/>
      <c r="E800" s="4"/>
      <c r="F800" s="4"/>
      <c r="G800" s="4"/>
      <c r="H800" s="4"/>
      <c r="I800" s="4"/>
      <c r="J800" s="4"/>
      <c r="K800" s="4"/>
      <c r="L800" s="4"/>
      <c r="M800" s="4"/>
      <c r="N800" s="4"/>
      <c r="O800" s="4"/>
      <c r="P800" s="4"/>
      <c r="Q800" s="4"/>
      <c r="R800" s="4"/>
      <c r="S800" s="4"/>
      <c r="T800" s="4"/>
      <c r="U800" s="4"/>
      <c r="V800" s="4"/>
      <c r="W800" s="4"/>
      <c r="X800" s="116"/>
      <c r="Y800" s="116"/>
      <c r="Z800" s="116"/>
      <c r="AA800" s="116"/>
      <c r="AB800" s="116"/>
      <c r="AC800" s="116"/>
      <c r="AD800" s="116"/>
      <c r="AE800" s="116"/>
      <c r="AF800" s="116"/>
      <c r="AG800" s="116"/>
      <c r="AH800" s="116"/>
      <c r="AI800" s="117"/>
      <c r="AJ800" s="117"/>
      <c r="AK800" s="117"/>
      <c r="AL800" s="118"/>
      <c r="AM800" s="119"/>
      <c r="AN800" s="119"/>
      <c r="AO800" s="119"/>
      <c r="AP800" s="119"/>
      <c r="AQ800" s="4"/>
      <c r="AR800" s="4"/>
      <c r="AS800" s="60"/>
      <c r="AT800" s="60"/>
      <c r="AU800" s="60"/>
    </row>
    <row r="801">
      <c r="A801" s="4"/>
      <c r="B801" s="4"/>
      <c r="C801" s="4"/>
      <c r="D801" s="4"/>
      <c r="E801" s="4"/>
      <c r="F801" s="4"/>
      <c r="G801" s="4"/>
      <c r="H801" s="4"/>
      <c r="I801" s="4"/>
      <c r="J801" s="4"/>
      <c r="K801" s="4"/>
      <c r="L801" s="4"/>
      <c r="M801" s="4"/>
      <c r="N801" s="4"/>
      <c r="O801" s="4"/>
      <c r="P801" s="4"/>
      <c r="Q801" s="4"/>
      <c r="R801" s="4"/>
      <c r="S801" s="4"/>
      <c r="T801" s="4"/>
      <c r="U801" s="4"/>
      <c r="V801" s="4"/>
      <c r="W801" s="4"/>
      <c r="X801" s="116"/>
      <c r="Y801" s="116"/>
      <c r="Z801" s="116"/>
      <c r="AA801" s="116"/>
      <c r="AB801" s="116"/>
      <c r="AC801" s="116"/>
      <c r="AD801" s="116"/>
      <c r="AE801" s="116"/>
      <c r="AF801" s="116"/>
      <c r="AG801" s="116"/>
      <c r="AH801" s="116"/>
      <c r="AI801" s="117"/>
      <c r="AJ801" s="117"/>
      <c r="AK801" s="117"/>
      <c r="AL801" s="118"/>
      <c r="AM801" s="119"/>
      <c r="AN801" s="119"/>
      <c r="AO801" s="119"/>
      <c r="AP801" s="119"/>
      <c r="AQ801" s="4"/>
      <c r="AR801" s="4"/>
      <c r="AS801" s="60"/>
      <c r="AT801" s="60"/>
      <c r="AU801" s="60"/>
    </row>
    <row r="802">
      <c r="A802" s="4"/>
      <c r="B802" s="4"/>
      <c r="C802" s="4"/>
      <c r="D802" s="4"/>
      <c r="E802" s="4"/>
      <c r="F802" s="4"/>
      <c r="G802" s="4"/>
      <c r="H802" s="4"/>
      <c r="I802" s="4"/>
      <c r="J802" s="4"/>
      <c r="K802" s="4"/>
      <c r="L802" s="4"/>
      <c r="M802" s="4"/>
      <c r="N802" s="4"/>
      <c r="O802" s="4"/>
      <c r="P802" s="4"/>
      <c r="Q802" s="4"/>
      <c r="R802" s="4"/>
      <c r="S802" s="4"/>
      <c r="T802" s="4"/>
      <c r="U802" s="4"/>
      <c r="V802" s="4"/>
      <c r="W802" s="4"/>
      <c r="X802" s="116"/>
      <c r="Y802" s="116"/>
      <c r="Z802" s="116"/>
      <c r="AA802" s="116"/>
      <c r="AB802" s="116"/>
      <c r="AC802" s="116"/>
      <c r="AD802" s="116"/>
      <c r="AE802" s="116"/>
      <c r="AF802" s="116"/>
      <c r="AG802" s="116"/>
      <c r="AH802" s="116"/>
      <c r="AI802" s="117"/>
      <c r="AJ802" s="117"/>
      <c r="AK802" s="117"/>
      <c r="AL802" s="118"/>
      <c r="AM802" s="119"/>
      <c r="AN802" s="119"/>
      <c r="AO802" s="119"/>
      <c r="AP802" s="119"/>
      <c r="AQ802" s="4"/>
      <c r="AR802" s="4"/>
      <c r="AS802" s="60"/>
      <c r="AT802" s="60"/>
      <c r="AU802" s="60"/>
    </row>
    <row r="803">
      <c r="A803" s="4"/>
      <c r="B803" s="4"/>
      <c r="C803" s="4"/>
      <c r="D803" s="4"/>
      <c r="E803" s="4"/>
      <c r="F803" s="4"/>
      <c r="G803" s="4"/>
      <c r="H803" s="4"/>
      <c r="I803" s="4"/>
      <c r="J803" s="4"/>
      <c r="K803" s="4"/>
      <c r="L803" s="4"/>
      <c r="M803" s="4"/>
      <c r="N803" s="4"/>
      <c r="O803" s="4"/>
      <c r="P803" s="4"/>
      <c r="Q803" s="4"/>
      <c r="R803" s="4"/>
      <c r="S803" s="4"/>
      <c r="T803" s="4"/>
      <c r="U803" s="4"/>
      <c r="V803" s="4"/>
      <c r="W803" s="4"/>
      <c r="X803" s="116"/>
      <c r="Y803" s="116"/>
      <c r="Z803" s="116"/>
      <c r="AA803" s="116"/>
      <c r="AB803" s="116"/>
      <c r="AC803" s="116"/>
      <c r="AD803" s="116"/>
      <c r="AE803" s="116"/>
      <c r="AF803" s="116"/>
      <c r="AG803" s="116"/>
      <c r="AH803" s="116"/>
      <c r="AI803" s="117"/>
      <c r="AJ803" s="117"/>
      <c r="AK803" s="117"/>
      <c r="AL803" s="118"/>
      <c r="AM803" s="119"/>
      <c r="AN803" s="119"/>
      <c r="AO803" s="119"/>
      <c r="AP803" s="119"/>
      <c r="AQ803" s="4"/>
      <c r="AR803" s="4"/>
      <c r="AS803" s="60"/>
      <c r="AT803" s="60"/>
      <c r="AU803" s="60"/>
    </row>
    <row r="804">
      <c r="A804" s="4"/>
      <c r="B804" s="4"/>
      <c r="C804" s="4"/>
      <c r="D804" s="4"/>
      <c r="E804" s="4"/>
      <c r="F804" s="4"/>
      <c r="G804" s="4"/>
      <c r="H804" s="4"/>
      <c r="I804" s="4"/>
      <c r="J804" s="4"/>
      <c r="K804" s="4"/>
      <c r="L804" s="4"/>
      <c r="M804" s="4"/>
      <c r="N804" s="4"/>
      <c r="O804" s="4"/>
      <c r="P804" s="4"/>
      <c r="Q804" s="4"/>
      <c r="R804" s="4"/>
      <c r="S804" s="4"/>
      <c r="T804" s="4"/>
      <c r="U804" s="4"/>
      <c r="V804" s="4"/>
      <c r="W804" s="4"/>
      <c r="X804" s="116"/>
      <c r="Y804" s="116"/>
      <c r="Z804" s="116"/>
      <c r="AA804" s="116"/>
      <c r="AB804" s="116"/>
      <c r="AC804" s="116"/>
      <c r="AD804" s="116"/>
      <c r="AE804" s="116"/>
      <c r="AF804" s="116"/>
      <c r="AG804" s="116"/>
      <c r="AH804" s="116"/>
      <c r="AI804" s="117"/>
      <c r="AJ804" s="117"/>
      <c r="AK804" s="117"/>
      <c r="AL804" s="118"/>
      <c r="AM804" s="119"/>
      <c r="AN804" s="119"/>
      <c r="AO804" s="119"/>
      <c r="AP804" s="119"/>
      <c r="AQ804" s="4"/>
      <c r="AR804" s="4"/>
      <c r="AS804" s="60"/>
      <c r="AT804" s="60"/>
      <c r="AU804" s="60"/>
    </row>
    <row r="805">
      <c r="A805" s="4"/>
      <c r="B805" s="4"/>
      <c r="C805" s="4"/>
      <c r="D805" s="4"/>
      <c r="E805" s="4"/>
      <c r="F805" s="4"/>
      <c r="G805" s="4"/>
      <c r="H805" s="4"/>
      <c r="I805" s="4"/>
      <c r="J805" s="4"/>
      <c r="K805" s="4"/>
      <c r="L805" s="4"/>
      <c r="M805" s="4"/>
      <c r="N805" s="4"/>
      <c r="O805" s="4"/>
      <c r="P805" s="4"/>
      <c r="Q805" s="4"/>
      <c r="R805" s="4"/>
      <c r="S805" s="4"/>
      <c r="T805" s="4"/>
      <c r="U805" s="4"/>
      <c r="V805" s="4"/>
      <c r="W805" s="4"/>
      <c r="X805" s="116"/>
      <c r="Y805" s="116"/>
      <c r="Z805" s="116"/>
      <c r="AA805" s="116"/>
      <c r="AB805" s="116"/>
      <c r="AC805" s="116"/>
      <c r="AD805" s="116"/>
      <c r="AE805" s="116"/>
      <c r="AF805" s="116"/>
      <c r="AG805" s="116"/>
      <c r="AH805" s="116"/>
      <c r="AI805" s="117"/>
      <c r="AJ805" s="117"/>
      <c r="AK805" s="117"/>
      <c r="AL805" s="118"/>
      <c r="AM805" s="119"/>
      <c r="AN805" s="119"/>
      <c r="AO805" s="119"/>
      <c r="AP805" s="119"/>
      <c r="AQ805" s="4"/>
      <c r="AR805" s="4"/>
      <c r="AS805" s="60"/>
      <c r="AT805" s="60"/>
      <c r="AU805" s="60"/>
    </row>
    <row r="806">
      <c r="A806" s="4"/>
      <c r="B806" s="4"/>
      <c r="C806" s="4"/>
      <c r="D806" s="4"/>
      <c r="E806" s="4"/>
      <c r="F806" s="4"/>
      <c r="G806" s="4"/>
      <c r="H806" s="4"/>
      <c r="I806" s="4"/>
      <c r="J806" s="4"/>
      <c r="K806" s="4"/>
      <c r="L806" s="4"/>
      <c r="M806" s="4"/>
      <c r="N806" s="4"/>
      <c r="O806" s="4"/>
      <c r="P806" s="4"/>
      <c r="Q806" s="4"/>
      <c r="R806" s="4"/>
      <c r="S806" s="4"/>
      <c r="T806" s="4"/>
      <c r="U806" s="4"/>
      <c r="V806" s="4"/>
      <c r="W806" s="4"/>
      <c r="X806" s="116"/>
      <c r="Y806" s="116"/>
      <c r="Z806" s="116"/>
      <c r="AA806" s="116"/>
      <c r="AB806" s="116"/>
      <c r="AC806" s="116"/>
      <c r="AD806" s="116"/>
      <c r="AE806" s="116"/>
      <c r="AF806" s="116"/>
      <c r="AG806" s="116"/>
      <c r="AH806" s="116"/>
      <c r="AI806" s="117"/>
      <c r="AJ806" s="117"/>
      <c r="AK806" s="117"/>
      <c r="AL806" s="118"/>
      <c r="AM806" s="119"/>
      <c r="AN806" s="119"/>
      <c r="AO806" s="119"/>
      <c r="AP806" s="119"/>
      <c r="AQ806" s="4"/>
      <c r="AR806" s="4"/>
      <c r="AS806" s="60"/>
      <c r="AT806" s="60"/>
      <c r="AU806" s="60"/>
    </row>
    <row r="807">
      <c r="A807" s="4"/>
      <c r="B807" s="4"/>
      <c r="C807" s="4"/>
      <c r="D807" s="4"/>
      <c r="E807" s="4"/>
      <c r="F807" s="4"/>
      <c r="G807" s="4"/>
      <c r="H807" s="4"/>
      <c r="I807" s="4"/>
      <c r="J807" s="4"/>
      <c r="K807" s="4"/>
      <c r="L807" s="4"/>
      <c r="M807" s="4"/>
      <c r="N807" s="4"/>
      <c r="O807" s="4"/>
      <c r="P807" s="4"/>
      <c r="Q807" s="4"/>
      <c r="R807" s="4"/>
      <c r="S807" s="4"/>
      <c r="T807" s="4"/>
      <c r="U807" s="4"/>
      <c r="V807" s="4"/>
      <c r="W807" s="4"/>
      <c r="X807" s="116"/>
      <c r="Y807" s="116"/>
      <c r="Z807" s="116"/>
      <c r="AA807" s="116"/>
      <c r="AB807" s="116"/>
      <c r="AC807" s="116"/>
      <c r="AD807" s="116"/>
      <c r="AE807" s="116"/>
      <c r="AF807" s="116"/>
      <c r="AG807" s="116"/>
      <c r="AH807" s="116"/>
      <c r="AI807" s="117"/>
      <c r="AJ807" s="117"/>
      <c r="AK807" s="117"/>
      <c r="AL807" s="118"/>
      <c r="AM807" s="119"/>
      <c r="AN807" s="119"/>
      <c r="AO807" s="119"/>
      <c r="AP807" s="119"/>
      <c r="AQ807" s="4"/>
      <c r="AR807" s="4"/>
      <c r="AS807" s="60"/>
      <c r="AT807" s="60"/>
      <c r="AU807" s="60"/>
    </row>
    <row r="808">
      <c r="A808" s="4"/>
      <c r="B808" s="4"/>
      <c r="C808" s="4"/>
      <c r="D808" s="4"/>
      <c r="E808" s="4"/>
      <c r="F808" s="4"/>
      <c r="G808" s="4"/>
      <c r="H808" s="4"/>
      <c r="I808" s="4"/>
      <c r="J808" s="4"/>
      <c r="K808" s="4"/>
      <c r="L808" s="4"/>
      <c r="M808" s="4"/>
      <c r="N808" s="4"/>
      <c r="O808" s="4"/>
      <c r="P808" s="4"/>
      <c r="Q808" s="4"/>
      <c r="R808" s="4"/>
      <c r="S808" s="4"/>
      <c r="T808" s="4"/>
      <c r="U808" s="4"/>
      <c r="V808" s="4"/>
      <c r="W808" s="4"/>
      <c r="X808" s="116"/>
      <c r="Y808" s="116"/>
      <c r="Z808" s="116"/>
      <c r="AA808" s="116"/>
      <c r="AB808" s="116"/>
      <c r="AC808" s="116"/>
      <c r="AD808" s="116"/>
      <c r="AE808" s="116"/>
      <c r="AF808" s="116"/>
      <c r="AG808" s="116"/>
      <c r="AH808" s="116"/>
      <c r="AI808" s="117"/>
      <c r="AJ808" s="117"/>
      <c r="AK808" s="117"/>
      <c r="AL808" s="118"/>
      <c r="AM808" s="119"/>
      <c r="AN808" s="119"/>
      <c r="AO808" s="119"/>
      <c r="AP808" s="119"/>
      <c r="AQ808" s="4"/>
      <c r="AR808" s="4"/>
      <c r="AS808" s="60"/>
      <c r="AT808" s="60"/>
      <c r="AU808" s="60"/>
    </row>
    <row r="809">
      <c r="A809" s="4"/>
      <c r="B809" s="4"/>
      <c r="C809" s="4"/>
      <c r="D809" s="4"/>
      <c r="E809" s="4"/>
      <c r="F809" s="4"/>
      <c r="G809" s="4"/>
      <c r="H809" s="4"/>
      <c r="I809" s="4"/>
      <c r="J809" s="4"/>
      <c r="K809" s="4"/>
      <c r="L809" s="4"/>
      <c r="M809" s="4"/>
      <c r="N809" s="4"/>
      <c r="O809" s="4"/>
      <c r="P809" s="4"/>
      <c r="Q809" s="4"/>
      <c r="R809" s="4"/>
      <c r="S809" s="4"/>
      <c r="T809" s="4"/>
      <c r="U809" s="4"/>
      <c r="V809" s="4"/>
      <c r="W809" s="4"/>
      <c r="X809" s="116"/>
      <c r="Y809" s="116"/>
      <c r="Z809" s="116"/>
      <c r="AA809" s="116"/>
      <c r="AB809" s="116"/>
      <c r="AC809" s="116"/>
      <c r="AD809" s="116"/>
      <c r="AE809" s="116"/>
      <c r="AF809" s="116"/>
      <c r="AG809" s="116"/>
      <c r="AH809" s="116"/>
      <c r="AI809" s="117"/>
      <c r="AJ809" s="117"/>
      <c r="AK809" s="117"/>
      <c r="AL809" s="118"/>
      <c r="AM809" s="119"/>
      <c r="AN809" s="119"/>
      <c r="AO809" s="119"/>
      <c r="AP809" s="119"/>
      <c r="AQ809" s="4"/>
      <c r="AR809" s="4"/>
      <c r="AS809" s="60"/>
      <c r="AT809" s="60"/>
      <c r="AU809" s="60"/>
    </row>
    <row r="810">
      <c r="A810" s="4"/>
      <c r="B810" s="4"/>
      <c r="C810" s="4"/>
      <c r="D810" s="4"/>
      <c r="E810" s="4"/>
      <c r="F810" s="4"/>
      <c r="G810" s="4"/>
      <c r="H810" s="4"/>
      <c r="I810" s="4"/>
      <c r="J810" s="4"/>
      <c r="K810" s="4"/>
      <c r="L810" s="4"/>
      <c r="M810" s="4"/>
      <c r="N810" s="4"/>
      <c r="O810" s="4"/>
      <c r="P810" s="4"/>
      <c r="Q810" s="4"/>
      <c r="R810" s="4"/>
      <c r="S810" s="4"/>
      <c r="T810" s="4"/>
      <c r="U810" s="4"/>
      <c r="V810" s="4"/>
      <c r="W810" s="4"/>
      <c r="X810" s="116"/>
      <c r="Y810" s="116"/>
      <c r="Z810" s="116"/>
      <c r="AA810" s="116"/>
      <c r="AB810" s="116"/>
      <c r="AC810" s="116"/>
      <c r="AD810" s="116"/>
      <c r="AE810" s="116"/>
      <c r="AF810" s="116"/>
      <c r="AG810" s="116"/>
      <c r="AH810" s="116"/>
      <c r="AI810" s="117"/>
      <c r="AJ810" s="117"/>
      <c r="AK810" s="117"/>
      <c r="AL810" s="118"/>
      <c r="AM810" s="119"/>
      <c r="AN810" s="119"/>
      <c r="AO810" s="119"/>
      <c r="AP810" s="119"/>
      <c r="AQ810" s="4"/>
      <c r="AR810" s="4"/>
      <c r="AS810" s="60"/>
      <c r="AT810" s="60"/>
      <c r="AU810" s="60"/>
    </row>
    <row r="811">
      <c r="A811" s="4"/>
      <c r="B811" s="4"/>
      <c r="C811" s="4"/>
      <c r="D811" s="4"/>
      <c r="E811" s="4"/>
      <c r="F811" s="4"/>
      <c r="G811" s="4"/>
      <c r="H811" s="4"/>
      <c r="I811" s="4"/>
      <c r="J811" s="4"/>
      <c r="K811" s="4"/>
      <c r="L811" s="4"/>
      <c r="M811" s="4"/>
      <c r="N811" s="4"/>
      <c r="O811" s="4"/>
      <c r="P811" s="4"/>
      <c r="Q811" s="4"/>
      <c r="R811" s="4"/>
      <c r="S811" s="4"/>
      <c r="T811" s="4"/>
      <c r="U811" s="4"/>
      <c r="V811" s="4"/>
      <c r="W811" s="4"/>
      <c r="X811" s="116"/>
      <c r="Y811" s="116"/>
      <c r="Z811" s="116"/>
      <c r="AA811" s="116"/>
      <c r="AB811" s="116"/>
      <c r="AC811" s="116"/>
      <c r="AD811" s="116"/>
      <c r="AE811" s="116"/>
      <c r="AF811" s="116"/>
      <c r="AG811" s="116"/>
      <c r="AH811" s="116"/>
      <c r="AI811" s="117"/>
      <c r="AJ811" s="117"/>
      <c r="AK811" s="117"/>
      <c r="AL811" s="118"/>
      <c r="AM811" s="119"/>
      <c r="AN811" s="119"/>
      <c r="AO811" s="119"/>
      <c r="AP811" s="119"/>
      <c r="AQ811" s="4"/>
      <c r="AR811" s="4"/>
      <c r="AS811" s="60"/>
      <c r="AT811" s="60"/>
      <c r="AU811" s="60"/>
    </row>
    <row r="812">
      <c r="A812" s="4"/>
      <c r="B812" s="4"/>
      <c r="C812" s="4"/>
      <c r="D812" s="4"/>
      <c r="E812" s="4"/>
      <c r="F812" s="4"/>
      <c r="G812" s="4"/>
      <c r="H812" s="4"/>
      <c r="I812" s="4"/>
      <c r="J812" s="4"/>
      <c r="K812" s="4"/>
      <c r="L812" s="4"/>
      <c r="M812" s="4"/>
      <c r="N812" s="4"/>
      <c r="O812" s="4"/>
      <c r="P812" s="4"/>
      <c r="Q812" s="4"/>
      <c r="R812" s="4"/>
      <c r="S812" s="4"/>
      <c r="T812" s="4"/>
      <c r="U812" s="4"/>
      <c r="V812" s="4"/>
      <c r="W812" s="4"/>
      <c r="X812" s="116"/>
      <c r="Y812" s="116"/>
      <c r="Z812" s="116"/>
      <c r="AA812" s="116"/>
      <c r="AB812" s="116"/>
      <c r="AC812" s="116"/>
      <c r="AD812" s="116"/>
      <c r="AE812" s="116"/>
      <c r="AF812" s="116"/>
      <c r="AG812" s="116"/>
      <c r="AH812" s="116"/>
      <c r="AI812" s="117"/>
      <c r="AJ812" s="117"/>
      <c r="AK812" s="117"/>
      <c r="AL812" s="118"/>
      <c r="AM812" s="119"/>
      <c r="AN812" s="119"/>
      <c r="AO812" s="119"/>
      <c r="AP812" s="119"/>
      <c r="AQ812" s="4"/>
      <c r="AR812" s="4"/>
      <c r="AS812" s="60"/>
      <c r="AT812" s="60"/>
      <c r="AU812" s="60"/>
    </row>
    <row r="813">
      <c r="A813" s="4"/>
      <c r="B813" s="4"/>
      <c r="C813" s="4"/>
      <c r="D813" s="4"/>
      <c r="E813" s="4"/>
      <c r="F813" s="4"/>
      <c r="G813" s="4"/>
      <c r="H813" s="4"/>
      <c r="I813" s="4"/>
      <c r="J813" s="4"/>
      <c r="K813" s="4"/>
      <c r="L813" s="4"/>
      <c r="M813" s="4"/>
      <c r="N813" s="4"/>
      <c r="O813" s="4"/>
      <c r="P813" s="4"/>
      <c r="Q813" s="4"/>
      <c r="R813" s="4"/>
      <c r="S813" s="4"/>
      <c r="T813" s="4"/>
      <c r="U813" s="4"/>
      <c r="V813" s="4"/>
      <c r="W813" s="4"/>
      <c r="X813" s="116"/>
      <c r="Y813" s="116"/>
      <c r="Z813" s="116"/>
      <c r="AA813" s="116"/>
      <c r="AB813" s="116"/>
      <c r="AC813" s="116"/>
      <c r="AD813" s="116"/>
      <c r="AE813" s="116"/>
      <c r="AF813" s="116"/>
      <c r="AG813" s="116"/>
      <c r="AH813" s="116"/>
      <c r="AI813" s="117"/>
      <c r="AJ813" s="117"/>
      <c r="AK813" s="117"/>
      <c r="AL813" s="118"/>
      <c r="AM813" s="119"/>
      <c r="AN813" s="119"/>
      <c r="AO813" s="119"/>
      <c r="AP813" s="119"/>
      <c r="AQ813" s="4"/>
      <c r="AR813" s="4"/>
      <c r="AS813" s="60"/>
      <c r="AT813" s="60"/>
      <c r="AU813" s="60"/>
    </row>
    <row r="814">
      <c r="A814" s="4"/>
      <c r="B814" s="4"/>
      <c r="C814" s="4"/>
      <c r="D814" s="4"/>
      <c r="E814" s="4"/>
      <c r="F814" s="4"/>
      <c r="G814" s="4"/>
      <c r="H814" s="4"/>
      <c r="I814" s="4"/>
      <c r="J814" s="4"/>
      <c r="K814" s="4"/>
      <c r="L814" s="4"/>
      <c r="M814" s="4"/>
      <c r="N814" s="4"/>
      <c r="O814" s="4"/>
      <c r="P814" s="4"/>
      <c r="Q814" s="4"/>
      <c r="R814" s="4"/>
      <c r="S814" s="4"/>
      <c r="T814" s="4"/>
      <c r="U814" s="4"/>
      <c r="V814" s="4"/>
      <c r="W814" s="4"/>
      <c r="X814" s="116"/>
      <c r="Y814" s="116"/>
      <c r="Z814" s="116"/>
      <c r="AA814" s="116"/>
      <c r="AB814" s="116"/>
      <c r="AC814" s="116"/>
      <c r="AD814" s="116"/>
      <c r="AE814" s="116"/>
      <c r="AF814" s="116"/>
      <c r="AG814" s="116"/>
      <c r="AH814" s="116"/>
      <c r="AI814" s="117"/>
      <c r="AJ814" s="117"/>
      <c r="AK814" s="117"/>
      <c r="AL814" s="118"/>
      <c r="AM814" s="119"/>
      <c r="AN814" s="119"/>
      <c r="AO814" s="119"/>
      <c r="AP814" s="119"/>
      <c r="AQ814" s="4"/>
      <c r="AR814" s="4"/>
      <c r="AS814" s="60"/>
      <c r="AT814" s="60"/>
      <c r="AU814" s="60"/>
    </row>
    <row r="815">
      <c r="A815" s="4"/>
      <c r="B815" s="4"/>
      <c r="C815" s="4"/>
      <c r="D815" s="4"/>
      <c r="E815" s="4"/>
      <c r="F815" s="4"/>
      <c r="G815" s="4"/>
      <c r="H815" s="4"/>
      <c r="I815" s="4"/>
      <c r="J815" s="4"/>
      <c r="K815" s="4"/>
      <c r="L815" s="4"/>
      <c r="M815" s="4"/>
      <c r="N815" s="4"/>
      <c r="O815" s="4"/>
      <c r="P815" s="4"/>
      <c r="Q815" s="4"/>
      <c r="R815" s="4"/>
      <c r="S815" s="4"/>
      <c r="T815" s="4"/>
      <c r="U815" s="4"/>
      <c r="V815" s="4"/>
      <c r="W815" s="4"/>
      <c r="X815" s="116"/>
      <c r="Y815" s="116"/>
      <c r="Z815" s="116"/>
      <c r="AA815" s="116"/>
      <c r="AB815" s="116"/>
      <c r="AC815" s="116"/>
      <c r="AD815" s="116"/>
      <c r="AE815" s="116"/>
      <c r="AF815" s="116"/>
      <c r="AG815" s="116"/>
      <c r="AH815" s="116"/>
      <c r="AI815" s="117"/>
      <c r="AJ815" s="117"/>
      <c r="AK815" s="117"/>
      <c r="AL815" s="118"/>
      <c r="AM815" s="119"/>
      <c r="AN815" s="119"/>
      <c r="AO815" s="119"/>
      <c r="AP815" s="119"/>
      <c r="AQ815" s="4"/>
      <c r="AR815" s="4"/>
      <c r="AS815" s="60"/>
      <c r="AT815" s="60"/>
      <c r="AU815" s="60"/>
    </row>
    <row r="816">
      <c r="A816" s="4"/>
      <c r="B816" s="4"/>
      <c r="C816" s="4"/>
      <c r="D816" s="4"/>
      <c r="E816" s="4"/>
      <c r="F816" s="4"/>
      <c r="G816" s="4"/>
      <c r="H816" s="4"/>
      <c r="I816" s="4"/>
      <c r="J816" s="4"/>
      <c r="K816" s="4"/>
      <c r="L816" s="4"/>
      <c r="M816" s="4"/>
      <c r="N816" s="4"/>
      <c r="O816" s="4"/>
      <c r="P816" s="4"/>
      <c r="Q816" s="4"/>
      <c r="R816" s="4"/>
      <c r="S816" s="4"/>
      <c r="T816" s="4"/>
      <c r="U816" s="4"/>
      <c r="V816" s="4"/>
      <c r="W816" s="4"/>
      <c r="X816" s="116"/>
      <c r="Y816" s="116"/>
      <c r="Z816" s="116"/>
      <c r="AA816" s="116"/>
      <c r="AB816" s="116"/>
      <c r="AC816" s="116"/>
      <c r="AD816" s="116"/>
      <c r="AE816" s="116"/>
      <c r="AF816" s="116"/>
      <c r="AG816" s="116"/>
      <c r="AH816" s="116"/>
      <c r="AI816" s="117"/>
      <c r="AJ816" s="117"/>
      <c r="AK816" s="117"/>
      <c r="AL816" s="118"/>
      <c r="AM816" s="119"/>
      <c r="AN816" s="119"/>
      <c r="AO816" s="119"/>
      <c r="AP816" s="119"/>
      <c r="AQ816" s="4"/>
      <c r="AR816" s="4"/>
      <c r="AS816" s="60"/>
      <c r="AT816" s="60"/>
      <c r="AU816" s="60"/>
    </row>
    <row r="817">
      <c r="A817" s="4"/>
      <c r="B817" s="4"/>
      <c r="C817" s="4"/>
      <c r="D817" s="4"/>
      <c r="E817" s="4"/>
      <c r="F817" s="4"/>
      <c r="G817" s="4"/>
      <c r="H817" s="4"/>
      <c r="I817" s="4"/>
      <c r="J817" s="4"/>
      <c r="K817" s="4"/>
      <c r="L817" s="4"/>
      <c r="M817" s="4"/>
      <c r="N817" s="4"/>
      <c r="O817" s="4"/>
      <c r="P817" s="4"/>
      <c r="Q817" s="4"/>
      <c r="R817" s="4"/>
      <c r="S817" s="4"/>
      <c r="T817" s="4"/>
      <c r="U817" s="4"/>
      <c r="V817" s="4"/>
      <c r="W817" s="4"/>
      <c r="X817" s="116"/>
      <c r="Y817" s="116"/>
      <c r="Z817" s="116"/>
      <c r="AA817" s="116"/>
      <c r="AB817" s="116"/>
      <c r="AC817" s="116"/>
      <c r="AD817" s="116"/>
      <c r="AE817" s="116"/>
      <c r="AF817" s="116"/>
      <c r="AG817" s="116"/>
      <c r="AH817" s="116"/>
      <c r="AI817" s="117"/>
      <c r="AJ817" s="117"/>
      <c r="AK817" s="117"/>
      <c r="AL817" s="118"/>
      <c r="AM817" s="119"/>
      <c r="AN817" s="119"/>
      <c r="AO817" s="119"/>
      <c r="AP817" s="119"/>
      <c r="AQ817" s="4"/>
      <c r="AR817" s="4"/>
      <c r="AS817" s="60"/>
      <c r="AT817" s="60"/>
      <c r="AU817" s="60"/>
    </row>
    <row r="818">
      <c r="A818" s="4"/>
      <c r="B818" s="4"/>
      <c r="C818" s="4"/>
      <c r="D818" s="4"/>
      <c r="E818" s="4"/>
      <c r="F818" s="4"/>
      <c r="G818" s="4"/>
      <c r="H818" s="4"/>
      <c r="I818" s="4"/>
      <c r="J818" s="4"/>
      <c r="K818" s="4"/>
      <c r="L818" s="4"/>
      <c r="M818" s="4"/>
      <c r="N818" s="4"/>
      <c r="O818" s="4"/>
      <c r="P818" s="4"/>
      <c r="Q818" s="4"/>
      <c r="R818" s="4"/>
      <c r="S818" s="4"/>
      <c r="T818" s="4"/>
      <c r="U818" s="4"/>
      <c r="V818" s="4"/>
      <c r="W818" s="4"/>
      <c r="X818" s="116"/>
      <c r="Y818" s="116"/>
      <c r="Z818" s="116"/>
      <c r="AA818" s="116"/>
      <c r="AB818" s="116"/>
      <c r="AC818" s="116"/>
      <c r="AD818" s="116"/>
      <c r="AE818" s="116"/>
      <c r="AF818" s="116"/>
      <c r="AG818" s="116"/>
      <c r="AH818" s="116"/>
      <c r="AI818" s="117"/>
      <c r="AJ818" s="117"/>
      <c r="AK818" s="117"/>
      <c r="AL818" s="118"/>
      <c r="AM818" s="119"/>
      <c r="AN818" s="119"/>
      <c r="AO818" s="119"/>
      <c r="AP818" s="119"/>
      <c r="AQ818" s="4"/>
      <c r="AR818" s="4"/>
      <c r="AS818" s="60"/>
      <c r="AT818" s="60"/>
      <c r="AU818" s="60"/>
    </row>
    <row r="819">
      <c r="A819" s="4"/>
      <c r="B819" s="4"/>
      <c r="C819" s="4"/>
      <c r="D819" s="4"/>
      <c r="E819" s="4"/>
      <c r="F819" s="4"/>
      <c r="G819" s="4"/>
      <c r="H819" s="4"/>
      <c r="I819" s="4"/>
      <c r="J819" s="4"/>
      <c r="K819" s="4"/>
      <c r="L819" s="4"/>
      <c r="M819" s="4"/>
      <c r="N819" s="4"/>
      <c r="O819" s="4"/>
      <c r="P819" s="4"/>
      <c r="Q819" s="4"/>
      <c r="R819" s="4"/>
      <c r="S819" s="4"/>
      <c r="T819" s="4"/>
      <c r="U819" s="4"/>
      <c r="V819" s="4"/>
      <c r="W819" s="4"/>
      <c r="X819" s="116"/>
      <c r="Y819" s="116"/>
      <c r="Z819" s="116"/>
      <c r="AA819" s="116"/>
      <c r="AB819" s="116"/>
      <c r="AC819" s="116"/>
      <c r="AD819" s="116"/>
      <c r="AE819" s="116"/>
      <c r="AF819" s="116"/>
      <c r="AG819" s="116"/>
      <c r="AH819" s="116"/>
      <c r="AI819" s="117"/>
      <c r="AJ819" s="117"/>
      <c r="AK819" s="117"/>
      <c r="AL819" s="118"/>
      <c r="AM819" s="119"/>
      <c r="AN819" s="119"/>
      <c r="AO819" s="119"/>
      <c r="AP819" s="119"/>
      <c r="AQ819" s="4"/>
      <c r="AR819" s="4"/>
      <c r="AS819" s="60"/>
      <c r="AT819" s="60"/>
      <c r="AU819" s="60"/>
    </row>
    <row r="820">
      <c r="A820" s="4"/>
      <c r="B820" s="4"/>
      <c r="C820" s="4"/>
      <c r="D820" s="4"/>
      <c r="E820" s="4"/>
      <c r="F820" s="4"/>
      <c r="G820" s="4"/>
      <c r="H820" s="4"/>
      <c r="I820" s="4"/>
      <c r="J820" s="4"/>
      <c r="K820" s="4"/>
      <c r="L820" s="4"/>
      <c r="M820" s="4"/>
      <c r="N820" s="4"/>
      <c r="O820" s="4"/>
      <c r="P820" s="4"/>
      <c r="Q820" s="4"/>
      <c r="R820" s="4"/>
      <c r="S820" s="4"/>
      <c r="T820" s="4"/>
      <c r="U820" s="4"/>
      <c r="V820" s="4"/>
      <c r="W820" s="4"/>
      <c r="X820" s="116"/>
      <c r="Y820" s="116"/>
      <c r="Z820" s="116"/>
      <c r="AA820" s="116"/>
      <c r="AB820" s="116"/>
      <c r="AC820" s="116"/>
      <c r="AD820" s="116"/>
      <c r="AE820" s="116"/>
      <c r="AF820" s="116"/>
      <c r="AG820" s="116"/>
      <c r="AH820" s="116"/>
      <c r="AI820" s="117"/>
      <c r="AJ820" s="117"/>
      <c r="AK820" s="117"/>
      <c r="AL820" s="118"/>
      <c r="AM820" s="119"/>
      <c r="AN820" s="119"/>
      <c r="AO820" s="119"/>
      <c r="AP820" s="119"/>
      <c r="AQ820" s="4"/>
      <c r="AR820" s="4"/>
      <c r="AS820" s="60"/>
      <c r="AT820" s="60"/>
      <c r="AU820" s="60"/>
    </row>
    <row r="821">
      <c r="A821" s="4"/>
      <c r="B821" s="4"/>
      <c r="C821" s="4"/>
      <c r="D821" s="4"/>
      <c r="E821" s="4"/>
      <c r="F821" s="4"/>
      <c r="G821" s="4"/>
      <c r="H821" s="4"/>
      <c r="I821" s="4"/>
      <c r="J821" s="4"/>
      <c r="K821" s="4"/>
      <c r="L821" s="4"/>
      <c r="M821" s="4"/>
      <c r="N821" s="4"/>
      <c r="O821" s="4"/>
      <c r="P821" s="4"/>
      <c r="Q821" s="4"/>
      <c r="R821" s="4"/>
      <c r="S821" s="4"/>
      <c r="T821" s="4"/>
      <c r="U821" s="4"/>
      <c r="V821" s="4"/>
      <c r="W821" s="4"/>
      <c r="X821" s="116"/>
      <c r="Y821" s="116"/>
      <c r="Z821" s="116"/>
      <c r="AA821" s="116"/>
      <c r="AB821" s="116"/>
      <c r="AC821" s="116"/>
      <c r="AD821" s="116"/>
      <c r="AE821" s="116"/>
      <c r="AF821" s="116"/>
      <c r="AG821" s="116"/>
      <c r="AH821" s="116"/>
      <c r="AI821" s="117"/>
      <c r="AJ821" s="117"/>
      <c r="AK821" s="117"/>
      <c r="AL821" s="118"/>
      <c r="AM821" s="119"/>
      <c r="AN821" s="119"/>
      <c r="AO821" s="119"/>
      <c r="AP821" s="119"/>
      <c r="AQ821" s="4"/>
      <c r="AR821" s="4"/>
      <c r="AS821" s="60"/>
      <c r="AT821" s="60"/>
      <c r="AU821" s="60"/>
    </row>
    <row r="822">
      <c r="A822" s="4"/>
      <c r="B822" s="4"/>
      <c r="C822" s="4"/>
      <c r="D822" s="4"/>
      <c r="E822" s="4"/>
      <c r="F822" s="4"/>
      <c r="G822" s="4"/>
      <c r="H822" s="4"/>
      <c r="I822" s="4"/>
      <c r="J822" s="4"/>
      <c r="K822" s="4"/>
      <c r="L822" s="4"/>
      <c r="M822" s="4"/>
      <c r="N822" s="4"/>
      <c r="O822" s="4"/>
      <c r="P822" s="4"/>
      <c r="Q822" s="4"/>
      <c r="R822" s="4"/>
      <c r="S822" s="4"/>
      <c r="T822" s="4"/>
      <c r="U822" s="4"/>
      <c r="V822" s="4"/>
      <c r="W822" s="4"/>
      <c r="X822" s="116"/>
      <c r="Y822" s="116"/>
      <c r="Z822" s="116"/>
      <c r="AA822" s="116"/>
      <c r="AB822" s="116"/>
      <c r="AC822" s="116"/>
      <c r="AD822" s="116"/>
      <c r="AE822" s="116"/>
      <c r="AF822" s="116"/>
      <c r="AG822" s="116"/>
      <c r="AH822" s="116"/>
      <c r="AI822" s="117"/>
      <c r="AJ822" s="117"/>
      <c r="AK822" s="117"/>
      <c r="AL822" s="118"/>
      <c r="AM822" s="119"/>
      <c r="AN822" s="119"/>
      <c r="AO822" s="119"/>
      <c r="AP822" s="119"/>
      <c r="AQ822" s="4"/>
      <c r="AR822" s="4"/>
      <c r="AS822" s="60"/>
      <c r="AT822" s="60"/>
      <c r="AU822" s="60"/>
    </row>
    <row r="823">
      <c r="A823" s="4"/>
      <c r="B823" s="4"/>
      <c r="C823" s="4"/>
      <c r="D823" s="4"/>
      <c r="E823" s="4"/>
      <c r="F823" s="4"/>
      <c r="G823" s="4"/>
      <c r="H823" s="4"/>
      <c r="I823" s="4"/>
      <c r="J823" s="4"/>
      <c r="K823" s="4"/>
      <c r="L823" s="4"/>
      <c r="M823" s="4"/>
      <c r="N823" s="4"/>
      <c r="O823" s="4"/>
      <c r="P823" s="4"/>
      <c r="Q823" s="4"/>
      <c r="R823" s="4"/>
      <c r="S823" s="4"/>
      <c r="T823" s="4"/>
      <c r="U823" s="4"/>
      <c r="V823" s="4"/>
      <c r="W823" s="4"/>
      <c r="X823" s="116"/>
      <c r="Y823" s="116"/>
      <c r="Z823" s="116"/>
      <c r="AA823" s="116"/>
      <c r="AB823" s="116"/>
      <c r="AC823" s="116"/>
      <c r="AD823" s="116"/>
      <c r="AE823" s="116"/>
      <c r="AF823" s="116"/>
      <c r="AG823" s="116"/>
      <c r="AH823" s="116"/>
      <c r="AI823" s="117"/>
      <c r="AJ823" s="117"/>
      <c r="AK823" s="117"/>
      <c r="AL823" s="118"/>
      <c r="AM823" s="119"/>
      <c r="AN823" s="119"/>
      <c r="AO823" s="119"/>
      <c r="AP823" s="119"/>
      <c r="AQ823" s="4"/>
      <c r="AR823" s="4"/>
      <c r="AS823" s="60"/>
      <c r="AT823" s="60"/>
      <c r="AU823" s="60"/>
    </row>
    <row r="824">
      <c r="A824" s="4"/>
      <c r="B824" s="4"/>
      <c r="C824" s="4"/>
      <c r="D824" s="4"/>
      <c r="E824" s="4"/>
      <c r="F824" s="4"/>
      <c r="G824" s="4"/>
      <c r="H824" s="4"/>
      <c r="I824" s="4"/>
      <c r="J824" s="4"/>
      <c r="K824" s="4"/>
      <c r="L824" s="4"/>
      <c r="M824" s="4"/>
      <c r="N824" s="4"/>
      <c r="O824" s="4"/>
      <c r="P824" s="4"/>
      <c r="Q824" s="4"/>
      <c r="R824" s="4"/>
      <c r="S824" s="4"/>
      <c r="T824" s="4"/>
      <c r="U824" s="4"/>
      <c r="V824" s="4"/>
      <c r="W824" s="4"/>
      <c r="X824" s="116"/>
      <c r="Y824" s="116"/>
      <c r="Z824" s="116"/>
      <c r="AA824" s="116"/>
      <c r="AB824" s="116"/>
      <c r="AC824" s="116"/>
      <c r="AD824" s="116"/>
      <c r="AE824" s="116"/>
      <c r="AF824" s="116"/>
      <c r="AG824" s="116"/>
      <c r="AH824" s="116"/>
      <c r="AI824" s="117"/>
      <c r="AJ824" s="117"/>
      <c r="AK824" s="117"/>
      <c r="AL824" s="118"/>
      <c r="AM824" s="119"/>
      <c r="AN824" s="119"/>
      <c r="AO824" s="119"/>
      <c r="AP824" s="119"/>
      <c r="AQ824" s="4"/>
      <c r="AR824" s="4"/>
      <c r="AS824" s="60"/>
      <c r="AT824" s="60"/>
      <c r="AU824" s="60"/>
    </row>
    <row r="825">
      <c r="A825" s="4"/>
      <c r="B825" s="4"/>
      <c r="C825" s="4"/>
      <c r="D825" s="4"/>
      <c r="E825" s="4"/>
      <c r="F825" s="4"/>
      <c r="G825" s="4"/>
      <c r="H825" s="4"/>
      <c r="I825" s="4"/>
      <c r="J825" s="4"/>
      <c r="K825" s="4"/>
      <c r="L825" s="4"/>
      <c r="M825" s="4"/>
      <c r="N825" s="4"/>
      <c r="O825" s="4"/>
      <c r="P825" s="4"/>
      <c r="Q825" s="4"/>
      <c r="R825" s="4"/>
      <c r="S825" s="4"/>
      <c r="T825" s="4"/>
      <c r="U825" s="4"/>
      <c r="V825" s="4"/>
      <c r="W825" s="4"/>
      <c r="X825" s="116"/>
      <c r="Y825" s="116"/>
      <c r="Z825" s="116"/>
      <c r="AA825" s="116"/>
      <c r="AB825" s="116"/>
      <c r="AC825" s="116"/>
      <c r="AD825" s="116"/>
      <c r="AE825" s="116"/>
      <c r="AF825" s="116"/>
      <c r="AG825" s="116"/>
      <c r="AH825" s="116"/>
      <c r="AI825" s="117"/>
      <c r="AJ825" s="117"/>
      <c r="AK825" s="117"/>
      <c r="AL825" s="118"/>
      <c r="AM825" s="119"/>
      <c r="AN825" s="119"/>
      <c r="AO825" s="119"/>
      <c r="AP825" s="119"/>
      <c r="AQ825" s="4"/>
      <c r="AR825" s="4"/>
      <c r="AS825" s="60"/>
      <c r="AT825" s="60"/>
      <c r="AU825" s="60"/>
    </row>
    <row r="826">
      <c r="A826" s="4"/>
      <c r="B826" s="4"/>
      <c r="C826" s="4"/>
      <c r="D826" s="4"/>
      <c r="E826" s="4"/>
      <c r="F826" s="4"/>
      <c r="G826" s="4"/>
      <c r="H826" s="4"/>
      <c r="I826" s="4"/>
      <c r="J826" s="4"/>
      <c r="K826" s="4"/>
      <c r="L826" s="4"/>
      <c r="M826" s="4"/>
      <c r="N826" s="4"/>
      <c r="O826" s="4"/>
      <c r="P826" s="4"/>
      <c r="Q826" s="4"/>
      <c r="R826" s="4"/>
      <c r="S826" s="4"/>
      <c r="T826" s="4"/>
      <c r="U826" s="4"/>
      <c r="V826" s="4"/>
      <c r="W826" s="4"/>
      <c r="X826" s="116"/>
      <c r="Y826" s="116"/>
      <c r="Z826" s="116"/>
      <c r="AA826" s="116"/>
      <c r="AB826" s="116"/>
      <c r="AC826" s="116"/>
      <c r="AD826" s="116"/>
      <c r="AE826" s="116"/>
      <c r="AF826" s="116"/>
      <c r="AG826" s="116"/>
      <c r="AH826" s="116"/>
      <c r="AI826" s="117"/>
      <c r="AJ826" s="117"/>
      <c r="AK826" s="117"/>
      <c r="AL826" s="118"/>
      <c r="AM826" s="119"/>
      <c r="AN826" s="119"/>
      <c r="AO826" s="119"/>
      <c r="AP826" s="119"/>
      <c r="AQ826" s="4"/>
      <c r="AR826" s="4"/>
      <c r="AS826" s="60"/>
      <c r="AT826" s="60"/>
      <c r="AU826" s="60"/>
    </row>
    <row r="827">
      <c r="A827" s="4"/>
      <c r="B827" s="4"/>
      <c r="C827" s="4"/>
      <c r="D827" s="4"/>
      <c r="E827" s="4"/>
      <c r="F827" s="4"/>
      <c r="G827" s="4"/>
      <c r="H827" s="4"/>
      <c r="I827" s="4"/>
      <c r="J827" s="4"/>
      <c r="K827" s="4"/>
      <c r="L827" s="4"/>
      <c r="M827" s="4"/>
      <c r="N827" s="4"/>
      <c r="O827" s="4"/>
      <c r="P827" s="4"/>
      <c r="Q827" s="4"/>
      <c r="R827" s="4"/>
      <c r="S827" s="4"/>
      <c r="T827" s="4"/>
      <c r="U827" s="4"/>
      <c r="V827" s="4"/>
      <c r="W827" s="4"/>
      <c r="X827" s="116"/>
      <c r="Y827" s="116"/>
      <c r="Z827" s="116"/>
      <c r="AA827" s="116"/>
      <c r="AB827" s="116"/>
      <c r="AC827" s="116"/>
      <c r="AD827" s="116"/>
      <c r="AE827" s="116"/>
      <c r="AF827" s="116"/>
      <c r="AG827" s="116"/>
      <c r="AH827" s="116"/>
      <c r="AI827" s="117"/>
      <c r="AJ827" s="117"/>
      <c r="AK827" s="117"/>
      <c r="AL827" s="118"/>
      <c r="AM827" s="119"/>
      <c r="AN827" s="119"/>
      <c r="AO827" s="119"/>
      <c r="AP827" s="119"/>
      <c r="AQ827" s="4"/>
      <c r="AR827" s="4"/>
      <c r="AS827" s="60"/>
      <c r="AT827" s="60"/>
      <c r="AU827" s="60"/>
    </row>
    <row r="828">
      <c r="A828" s="4"/>
      <c r="B828" s="4"/>
      <c r="C828" s="4"/>
      <c r="D828" s="4"/>
      <c r="E828" s="4"/>
      <c r="F828" s="4"/>
      <c r="G828" s="4"/>
      <c r="H828" s="4"/>
      <c r="I828" s="4"/>
      <c r="J828" s="4"/>
      <c r="K828" s="4"/>
      <c r="L828" s="4"/>
      <c r="M828" s="4"/>
      <c r="N828" s="4"/>
      <c r="O828" s="4"/>
      <c r="P828" s="4"/>
      <c r="Q828" s="4"/>
      <c r="R828" s="4"/>
      <c r="S828" s="4"/>
      <c r="T828" s="4"/>
      <c r="U828" s="4"/>
      <c r="V828" s="4"/>
      <c r="W828" s="4"/>
      <c r="X828" s="116"/>
      <c r="Y828" s="116"/>
      <c r="Z828" s="116"/>
      <c r="AA828" s="116"/>
      <c r="AB828" s="116"/>
      <c r="AC828" s="116"/>
      <c r="AD828" s="116"/>
      <c r="AE828" s="116"/>
      <c r="AF828" s="116"/>
      <c r="AG828" s="116"/>
      <c r="AH828" s="116"/>
      <c r="AI828" s="117"/>
      <c r="AJ828" s="117"/>
      <c r="AK828" s="117"/>
      <c r="AL828" s="118"/>
      <c r="AM828" s="119"/>
      <c r="AN828" s="119"/>
      <c r="AO828" s="119"/>
      <c r="AP828" s="119"/>
      <c r="AQ828" s="4"/>
      <c r="AR828" s="4"/>
      <c r="AS828" s="60"/>
      <c r="AT828" s="60"/>
      <c r="AU828" s="60"/>
    </row>
    <row r="829">
      <c r="A829" s="4"/>
      <c r="B829" s="4"/>
      <c r="C829" s="4"/>
      <c r="D829" s="4"/>
      <c r="E829" s="4"/>
      <c r="F829" s="4"/>
      <c r="G829" s="4"/>
      <c r="H829" s="4"/>
      <c r="I829" s="4"/>
      <c r="J829" s="4"/>
      <c r="K829" s="4"/>
      <c r="L829" s="4"/>
      <c r="M829" s="4"/>
      <c r="N829" s="4"/>
      <c r="O829" s="4"/>
      <c r="P829" s="4"/>
      <c r="Q829" s="4"/>
      <c r="R829" s="4"/>
      <c r="S829" s="4"/>
      <c r="T829" s="4"/>
      <c r="U829" s="4"/>
      <c r="V829" s="4"/>
      <c r="W829" s="4"/>
      <c r="X829" s="116"/>
      <c r="Y829" s="116"/>
      <c r="Z829" s="116"/>
      <c r="AA829" s="116"/>
      <c r="AB829" s="116"/>
      <c r="AC829" s="116"/>
      <c r="AD829" s="116"/>
      <c r="AE829" s="116"/>
      <c r="AF829" s="116"/>
      <c r="AG829" s="116"/>
      <c r="AH829" s="116"/>
      <c r="AI829" s="117"/>
      <c r="AJ829" s="117"/>
      <c r="AK829" s="117"/>
      <c r="AL829" s="118"/>
      <c r="AM829" s="119"/>
      <c r="AN829" s="119"/>
      <c r="AO829" s="119"/>
      <c r="AP829" s="119"/>
      <c r="AQ829" s="4"/>
      <c r="AR829" s="4"/>
      <c r="AS829" s="60"/>
      <c r="AT829" s="60"/>
      <c r="AU829" s="60"/>
    </row>
    <row r="830">
      <c r="A830" s="4"/>
      <c r="B830" s="4"/>
      <c r="C830" s="4"/>
      <c r="D830" s="4"/>
      <c r="E830" s="4"/>
      <c r="F830" s="4"/>
      <c r="G830" s="4"/>
      <c r="H830" s="4"/>
      <c r="I830" s="4"/>
      <c r="J830" s="4"/>
      <c r="K830" s="4"/>
      <c r="L830" s="4"/>
      <c r="M830" s="4"/>
      <c r="N830" s="4"/>
      <c r="O830" s="4"/>
      <c r="P830" s="4"/>
      <c r="Q830" s="4"/>
      <c r="R830" s="4"/>
      <c r="S830" s="4"/>
      <c r="T830" s="4"/>
      <c r="U830" s="4"/>
      <c r="V830" s="4"/>
      <c r="W830" s="4"/>
      <c r="X830" s="116"/>
      <c r="Y830" s="116"/>
      <c r="Z830" s="116"/>
      <c r="AA830" s="116"/>
      <c r="AB830" s="116"/>
      <c r="AC830" s="116"/>
      <c r="AD830" s="116"/>
      <c r="AE830" s="116"/>
      <c r="AF830" s="116"/>
      <c r="AG830" s="116"/>
      <c r="AH830" s="116"/>
      <c r="AI830" s="117"/>
      <c r="AJ830" s="117"/>
      <c r="AK830" s="117"/>
      <c r="AL830" s="118"/>
      <c r="AM830" s="119"/>
      <c r="AN830" s="119"/>
      <c r="AO830" s="119"/>
      <c r="AP830" s="119"/>
      <c r="AQ830" s="4"/>
      <c r="AR830" s="4"/>
      <c r="AS830" s="60"/>
      <c r="AT830" s="60"/>
      <c r="AU830" s="60"/>
    </row>
    <row r="831">
      <c r="A831" s="4"/>
      <c r="B831" s="4"/>
      <c r="C831" s="4"/>
      <c r="D831" s="4"/>
      <c r="E831" s="4"/>
      <c r="F831" s="4"/>
      <c r="G831" s="4"/>
      <c r="H831" s="4"/>
      <c r="I831" s="4"/>
      <c r="J831" s="4"/>
      <c r="K831" s="4"/>
      <c r="L831" s="4"/>
      <c r="M831" s="4"/>
      <c r="N831" s="4"/>
      <c r="O831" s="4"/>
      <c r="P831" s="4"/>
      <c r="Q831" s="4"/>
      <c r="R831" s="4"/>
      <c r="S831" s="4"/>
      <c r="T831" s="4"/>
      <c r="U831" s="4"/>
      <c r="V831" s="4"/>
      <c r="W831" s="4"/>
      <c r="X831" s="116"/>
      <c r="Y831" s="116"/>
      <c r="Z831" s="116"/>
      <c r="AA831" s="116"/>
      <c r="AB831" s="116"/>
      <c r="AC831" s="116"/>
      <c r="AD831" s="116"/>
      <c r="AE831" s="116"/>
      <c r="AF831" s="116"/>
      <c r="AG831" s="116"/>
      <c r="AH831" s="116"/>
      <c r="AI831" s="117"/>
      <c r="AJ831" s="117"/>
      <c r="AK831" s="117"/>
      <c r="AL831" s="118"/>
      <c r="AM831" s="119"/>
      <c r="AN831" s="119"/>
      <c r="AO831" s="119"/>
      <c r="AP831" s="119"/>
      <c r="AQ831" s="4"/>
      <c r="AR831" s="4"/>
      <c r="AS831" s="60"/>
      <c r="AT831" s="60"/>
      <c r="AU831" s="60"/>
    </row>
    <row r="832">
      <c r="A832" s="4"/>
      <c r="B832" s="4"/>
      <c r="C832" s="4"/>
      <c r="D832" s="4"/>
      <c r="E832" s="4"/>
      <c r="F832" s="4"/>
      <c r="G832" s="4"/>
      <c r="H832" s="4"/>
      <c r="I832" s="4"/>
      <c r="J832" s="4"/>
      <c r="K832" s="4"/>
      <c r="L832" s="4"/>
      <c r="M832" s="4"/>
      <c r="N832" s="4"/>
      <c r="O832" s="4"/>
      <c r="P832" s="4"/>
      <c r="Q832" s="4"/>
      <c r="R832" s="4"/>
      <c r="S832" s="4"/>
      <c r="T832" s="4"/>
      <c r="U832" s="4"/>
      <c r="V832" s="4"/>
      <c r="W832" s="4"/>
      <c r="X832" s="116"/>
      <c r="Y832" s="116"/>
      <c r="Z832" s="116"/>
      <c r="AA832" s="116"/>
      <c r="AB832" s="116"/>
      <c r="AC832" s="116"/>
      <c r="AD832" s="116"/>
      <c r="AE832" s="116"/>
      <c r="AF832" s="116"/>
      <c r="AG832" s="116"/>
      <c r="AH832" s="116"/>
      <c r="AI832" s="117"/>
      <c r="AJ832" s="117"/>
      <c r="AK832" s="117"/>
      <c r="AL832" s="118"/>
      <c r="AM832" s="119"/>
      <c r="AN832" s="119"/>
      <c r="AO832" s="119"/>
      <c r="AP832" s="119"/>
      <c r="AQ832" s="4"/>
      <c r="AR832" s="4"/>
      <c r="AS832" s="60"/>
      <c r="AT832" s="60"/>
      <c r="AU832" s="60"/>
    </row>
    <row r="833">
      <c r="A833" s="4"/>
      <c r="B833" s="4"/>
      <c r="C833" s="4"/>
      <c r="D833" s="4"/>
      <c r="E833" s="4"/>
      <c r="F833" s="4"/>
      <c r="G833" s="4"/>
      <c r="H833" s="4"/>
      <c r="I833" s="4"/>
      <c r="J833" s="4"/>
      <c r="K833" s="4"/>
      <c r="L833" s="4"/>
      <c r="M833" s="4"/>
      <c r="N833" s="4"/>
      <c r="O833" s="4"/>
      <c r="P833" s="4"/>
      <c r="Q833" s="4"/>
      <c r="R833" s="4"/>
      <c r="S833" s="4"/>
      <c r="T833" s="4"/>
      <c r="U833" s="4"/>
      <c r="V833" s="4"/>
      <c r="W833" s="4"/>
      <c r="X833" s="116"/>
      <c r="Y833" s="116"/>
      <c r="Z833" s="116"/>
      <c r="AA833" s="116"/>
      <c r="AB833" s="116"/>
      <c r="AC833" s="116"/>
      <c r="AD833" s="116"/>
      <c r="AE833" s="116"/>
      <c r="AF833" s="116"/>
      <c r="AG833" s="116"/>
      <c r="AH833" s="116"/>
      <c r="AI833" s="117"/>
      <c r="AJ833" s="117"/>
      <c r="AK833" s="117"/>
      <c r="AL833" s="118"/>
      <c r="AM833" s="119"/>
      <c r="AN833" s="119"/>
      <c r="AO833" s="119"/>
      <c r="AP833" s="119"/>
      <c r="AQ833" s="4"/>
      <c r="AR833" s="4"/>
      <c r="AS833" s="60"/>
      <c r="AT833" s="60"/>
      <c r="AU833" s="60"/>
    </row>
    <row r="834">
      <c r="A834" s="4"/>
      <c r="B834" s="4"/>
      <c r="C834" s="4"/>
      <c r="D834" s="4"/>
      <c r="E834" s="4"/>
      <c r="F834" s="4"/>
      <c r="G834" s="4"/>
      <c r="H834" s="4"/>
      <c r="I834" s="4"/>
      <c r="J834" s="4"/>
      <c r="K834" s="4"/>
      <c r="L834" s="4"/>
      <c r="M834" s="4"/>
      <c r="N834" s="4"/>
      <c r="O834" s="4"/>
      <c r="P834" s="4"/>
      <c r="Q834" s="4"/>
      <c r="R834" s="4"/>
      <c r="S834" s="4"/>
      <c r="T834" s="4"/>
      <c r="U834" s="4"/>
      <c r="V834" s="4"/>
      <c r="W834" s="4"/>
      <c r="X834" s="116"/>
      <c r="Y834" s="116"/>
      <c r="Z834" s="116"/>
      <c r="AA834" s="116"/>
      <c r="AB834" s="116"/>
      <c r="AC834" s="116"/>
      <c r="AD834" s="116"/>
      <c r="AE834" s="116"/>
      <c r="AF834" s="116"/>
      <c r="AG834" s="116"/>
      <c r="AH834" s="116"/>
      <c r="AI834" s="117"/>
      <c r="AJ834" s="117"/>
      <c r="AK834" s="117"/>
      <c r="AL834" s="118"/>
      <c r="AM834" s="119"/>
      <c r="AN834" s="119"/>
      <c r="AO834" s="119"/>
      <c r="AP834" s="119"/>
      <c r="AQ834" s="4"/>
      <c r="AR834" s="4"/>
      <c r="AS834" s="60"/>
      <c r="AT834" s="60"/>
      <c r="AU834" s="60"/>
    </row>
    <row r="835">
      <c r="A835" s="4"/>
      <c r="B835" s="4"/>
      <c r="C835" s="4"/>
      <c r="D835" s="4"/>
      <c r="E835" s="4"/>
      <c r="F835" s="4"/>
      <c r="G835" s="4"/>
      <c r="H835" s="4"/>
      <c r="I835" s="4"/>
      <c r="J835" s="4"/>
      <c r="K835" s="4"/>
      <c r="L835" s="4"/>
      <c r="M835" s="4"/>
      <c r="N835" s="4"/>
      <c r="O835" s="4"/>
      <c r="P835" s="4"/>
      <c r="Q835" s="4"/>
      <c r="R835" s="4"/>
      <c r="S835" s="4"/>
      <c r="T835" s="4"/>
      <c r="U835" s="4"/>
      <c r="V835" s="4"/>
      <c r="W835" s="4"/>
      <c r="X835" s="116"/>
      <c r="Y835" s="116"/>
      <c r="Z835" s="116"/>
      <c r="AA835" s="116"/>
      <c r="AB835" s="116"/>
      <c r="AC835" s="116"/>
      <c r="AD835" s="116"/>
      <c r="AE835" s="116"/>
      <c r="AF835" s="116"/>
      <c r="AG835" s="116"/>
      <c r="AH835" s="116"/>
      <c r="AI835" s="117"/>
      <c r="AJ835" s="117"/>
      <c r="AK835" s="117"/>
      <c r="AL835" s="118"/>
      <c r="AM835" s="119"/>
      <c r="AN835" s="119"/>
      <c r="AO835" s="119"/>
      <c r="AP835" s="119"/>
      <c r="AQ835" s="4"/>
      <c r="AR835" s="4"/>
      <c r="AS835" s="60"/>
      <c r="AT835" s="60"/>
      <c r="AU835" s="60"/>
    </row>
    <row r="836">
      <c r="A836" s="4"/>
      <c r="B836" s="4"/>
      <c r="C836" s="4"/>
      <c r="D836" s="4"/>
      <c r="E836" s="4"/>
      <c r="F836" s="4"/>
      <c r="G836" s="4"/>
      <c r="H836" s="4"/>
      <c r="I836" s="4"/>
      <c r="J836" s="4"/>
      <c r="K836" s="4"/>
      <c r="L836" s="4"/>
      <c r="M836" s="4"/>
      <c r="N836" s="4"/>
      <c r="O836" s="4"/>
      <c r="P836" s="4"/>
      <c r="Q836" s="4"/>
      <c r="R836" s="4"/>
      <c r="S836" s="4"/>
      <c r="T836" s="4"/>
      <c r="U836" s="4"/>
      <c r="V836" s="4"/>
      <c r="W836" s="4"/>
      <c r="X836" s="116"/>
      <c r="Y836" s="116"/>
      <c r="Z836" s="116"/>
      <c r="AA836" s="116"/>
      <c r="AB836" s="116"/>
      <c r="AC836" s="116"/>
      <c r="AD836" s="116"/>
      <c r="AE836" s="116"/>
      <c r="AF836" s="116"/>
      <c r="AG836" s="116"/>
      <c r="AH836" s="116"/>
      <c r="AI836" s="117"/>
      <c r="AJ836" s="117"/>
      <c r="AK836" s="117"/>
      <c r="AL836" s="118"/>
      <c r="AM836" s="119"/>
      <c r="AN836" s="119"/>
      <c r="AO836" s="119"/>
      <c r="AP836" s="119"/>
      <c r="AQ836" s="4"/>
      <c r="AR836" s="4"/>
      <c r="AS836" s="60"/>
      <c r="AT836" s="60"/>
      <c r="AU836" s="60"/>
    </row>
    <row r="837">
      <c r="A837" s="4"/>
      <c r="B837" s="4"/>
      <c r="C837" s="4"/>
      <c r="D837" s="4"/>
      <c r="E837" s="4"/>
      <c r="F837" s="4"/>
      <c r="G837" s="4"/>
      <c r="H837" s="4"/>
      <c r="I837" s="4"/>
      <c r="J837" s="4"/>
      <c r="K837" s="4"/>
      <c r="L837" s="4"/>
      <c r="M837" s="4"/>
      <c r="N837" s="4"/>
      <c r="O837" s="4"/>
      <c r="P837" s="4"/>
      <c r="Q837" s="4"/>
      <c r="R837" s="4"/>
      <c r="S837" s="4"/>
      <c r="T837" s="4"/>
      <c r="U837" s="4"/>
      <c r="V837" s="4"/>
      <c r="W837" s="4"/>
      <c r="X837" s="116"/>
      <c r="Y837" s="116"/>
      <c r="Z837" s="116"/>
      <c r="AA837" s="116"/>
      <c r="AB837" s="116"/>
      <c r="AC837" s="116"/>
      <c r="AD837" s="116"/>
      <c r="AE837" s="116"/>
      <c r="AF837" s="116"/>
      <c r="AG837" s="116"/>
      <c r="AH837" s="116"/>
      <c r="AI837" s="117"/>
      <c r="AJ837" s="117"/>
      <c r="AK837" s="117"/>
      <c r="AL837" s="118"/>
      <c r="AM837" s="119"/>
      <c r="AN837" s="119"/>
      <c r="AO837" s="119"/>
      <c r="AP837" s="119"/>
      <c r="AQ837" s="4"/>
      <c r="AR837" s="4"/>
      <c r="AS837" s="60"/>
      <c r="AT837" s="60"/>
      <c r="AU837" s="60"/>
    </row>
    <row r="838">
      <c r="A838" s="4"/>
      <c r="B838" s="4"/>
      <c r="C838" s="4"/>
      <c r="D838" s="4"/>
      <c r="E838" s="4"/>
      <c r="F838" s="4"/>
      <c r="G838" s="4"/>
      <c r="H838" s="4"/>
      <c r="I838" s="4"/>
      <c r="J838" s="4"/>
      <c r="K838" s="4"/>
      <c r="L838" s="4"/>
      <c r="M838" s="4"/>
      <c r="N838" s="4"/>
      <c r="O838" s="4"/>
      <c r="P838" s="4"/>
      <c r="Q838" s="4"/>
      <c r="R838" s="4"/>
      <c r="S838" s="4"/>
      <c r="T838" s="4"/>
      <c r="U838" s="4"/>
      <c r="V838" s="4"/>
      <c r="W838" s="4"/>
      <c r="X838" s="116"/>
      <c r="Y838" s="116"/>
      <c r="Z838" s="116"/>
      <c r="AA838" s="116"/>
      <c r="AB838" s="116"/>
      <c r="AC838" s="116"/>
      <c r="AD838" s="116"/>
      <c r="AE838" s="116"/>
      <c r="AF838" s="116"/>
      <c r="AG838" s="116"/>
      <c r="AH838" s="116"/>
      <c r="AI838" s="117"/>
      <c r="AJ838" s="117"/>
      <c r="AK838" s="117"/>
      <c r="AL838" s="118"/>
      <c r="AM838" s="119"/>
      <c r="AN838" s="119"/>
      <c r="AO838" s="119"/>
      <c r="AP838" s="119"/>
      <c r="AQ838" s="4"/>
      <c r="AR838" s="4"/>
      <c r="AS838" s="60"/>
      <c r="AT838" s="60"/>
      <c r="AU838" s="60"/>
    </row>
    <row r="839">
      <c r="A839" s="4"/>
      <c r="B839" s="4"/>
      <c r="C839" s="4"/>
      <c r="D839" s="4"/>
      <c r="E839" s="4"/>
      <c r="F839" s="4"/>
      <c r="G839" s="4"/>
      <c r="H839" s="4"/>
      <c r="I839" s="4"/>
      <c r="J839" s="4"/>
      <c r="K839" s="4"/>
      <c r="L839" s="4"/>
      <c r="M839" s="4"/>
      <c r="N839" s="4"/>
      <c r="O839" s="4"/>
      <c r="P839" s="4"/>
      <c r="Q839" s="4"/>
      <c r="R839" s="4"/>
      <c r="S839" s="4"/>
      <c r="T839" s="4"/>
      <c r="U839" s="4"/>
      <c r="V839" s="4"/>
      <c r="W839" s="4"/>
      <c r="X839" s="116"/>
      <c r="Y839" s="116"/>
      <c r="Z839" s="116"/>
      <c r="AA839" s="116"/>
      <c r="AB839" s="116"/>
      <c r="AC839" s="116"/>
      <c r="AD839" s="116"/>
      <c r="AE839" s="116"/>
      <c r="AF839" s="116"/>
      <c r="AG839" s="116"/>
      <c r="AH839" s="116"/>
      <c r="AI839" s="117"/>
      <c r="AJ839" s="117"/>
      <c r="AK839" s="117"/>
      <c r="AL839" s="118"/>
      <c r="AM839" s="119"/>
      <c r="AN839" s="119"/>
      <c r="AO839" s="119"/>
      <c r="AP839" s="119"/>
      <c r="AQ839" s="4"/>
      <c r="AR839" s="4"/>
      <c r="AS839" s="60"/>
      <c r="AT839" s="60"/>
      <c r="AU839" s="60"/>
    </row>
    <row r="840">
      <c r="A840" s="4"/>
      <c r="B840" s="4"/>
      <c r="C840" s="4"/>
      <c r="D840" s="4"/>
      <c r="E840" s="4"/>
      <c r="F840" s="4"/>
      <c r="G840" s="4"/>
      <c r="H840" s="4"/>
      <c r="I840" s="4"/>
      <c r="J840" s="4"/>
      <c r="K840" s="4"/>
      <c r="L840" s="4"/>
      <c r="M840" s="4"/>
      <c r="N840" s="4"/>
      <c r="O840" s="4"/>
      <c r="P840" s="4"/>
      <c r="Q840" s="4"/>
      <c r="R840" s="4"/>
      <c r="S840" s="4"/>
      <c r="T840" s="4"/>
      <c r="U840" s="4"/>
      <c r="V840" s="4"/>
      <c r="W840" s="4"/>
      <c r="X840" s="116"/>
      <c r="Y840" s="116"/>
      <c r="Z840" s="116"/>
      <c r="AA840" s="116"/>
      <c r="AB840" s="116"/>
      <c r="AC840" s="116"/>
      <c r="AD840" s="116"/>
      <c r="AE840" s="116"/>
      <c r="AF840" s="116"/>
      <c r="AG840" s="116"/>
      <c r="AH840" s="116"/>
      <c r="AI840" s="117"/>
      <c r="AJ840" s="117"/>
      <c r="AK840" s="117"/>
      <c r="AL840" s="118"/>
      <c r="AM840" s="119"/>
      <c r="AN840" s="119"/>
      <c r="AO840" s="119"/>
      <c r="AP840" s="119"/>
      <c r="AQ840" s="4"/>
      <c r="AR840" s="4"/>
      <c r="AS840" s="60"/>
      <c r="AT840" s="60"/>
      <c r="AU840" s="60"/>
    </row>
    <row r="841">
      <c r="A841" s="4"/>
      <c r="B841" s="4"/>
      <c r="C841" s="4"/>
      <c r="D841" s="4"/>
      <c r="E841" s="4"/>
      <c r="F841" s="4"/>
      <c r="G841" s="4"/>
      <c r="H841" s="4"/>
      <c r="I841" s="4"/>
      <c r="J841" s="4"/>
      <c r="K841" s="4"/>
      <c r="L841" s="4"/>
      <c r="M841" s="4"/>
      <c r="N841" s="4"/>
      <c r="O841" s="4"/>
      <c r="P841" s="4"/>
      <c r="Q841" s="4"/>
      <c r="R841" s="4"/>
      <c r="S841" s="4"/>
      <c r="T841" s="4"/>
      <c r="U841" s="4"/>
      <c r="V841" s="4"/>
      <c r="W841" s="4"/>
      <c r="X841" s="116"/>
      <c r="Y841" s="116"/>
      <c r="Z841" s="116"/>
      <c r="AA841" s="116"/>
      <c r="AB841" s="116"/>
      <c r="AC841" s="116"/>
      <c r="AD841" s="116"/>
      <c r="AE841" s="116"/>
      <c r="AF841" s="116"/>
      <c r="AG841" s="116"/>
      <c r="AH841" s="116"/>
      <c r="AI841" s="117"/>
      <c r="AJ841" s="117"/>
      <c r="AK841" s="117"/>
      <c r="AL841" s="118"/>
      <c r="AM841" s="119"/>
      <c r="AN841" s="119"/>
      <c r="AO841" s="119"/>
      <c r="AP841" s="119"/>
      <c r="AQ841" s="4"/>
      <c r="AR841" s="4"/>
      <c r="AS841" s="60"/>
      <c r="AT841" s="60"/>
      <c r="AU841" s="60"/>
    </row>
    <row r="842">
      <c r="A842" s="4"/>
      <c r="B842" s="4"/>
      <c r="C842" s="4"/>
      <c r="D842" s="4"/>
      <c r="E842" s="4"/>
      <c r="F842" s="4"/>
      <c r="G842" s="4"/>
      <c r="H842" s="4"/>
      <c r="I842" s="4"/>
      <c r="J842" s="4"/>
      <c r="K842" s="4"/>
      <c r="L842" s="4"/>
      <c r="M842" s="4"/>
      <c r="N842" s="4"/>
      <c r="O842" s="4"/>
      <c r="P842" s="4"/>
      <c r="Q842" s="4"/>
      <c r="R842" s="4"/>
      <c r="S842" s="4"/>
      <c r="T842" s="4"/>
      <c r="U842" s="4"/>
      <c r="V842" s="4"/>
      <c r="W842" s="4"/>
      <c r="X842" s="116"/>
      <c r="Y842" s="116"/>
      <c r="Z842" s="116"/>
      <c r="AA842" s="116"/>
      <c r="AB842" s="116"/>
      <c r="AC842" s="116"/>
      <c r="AD842" s="116"/>
      <c r="AE842" s="116"/>
      <c r="AF842" s="116"/>
      <c r="AG842" s="116"/>
      <c r="AH842" s="116"/>
      <c r="AI842" s="117"/>
      <c r="AJ842" s="117"/>
      <c r="AK842" s="117"/>
      <c r="AL842" s="118"/>
      <c r="AM842" s="119"/>
      <c r="AN842" s="119"/>
      <c r="AO842" s="119"/>
      <c r="AP842" s="119"/>
      <c r="AQ842" s="4"/>
      <c r="AR842" s="4"/>
      <c r="AS842" s="60"/>
      <c r="AT842" s="60"/>
      <c r="AU842" s="60"/>
    </row>
    <row r="843">
      <c r="A843" s="4"/>
      <c r="B843" s="4"/>
      <c r="C843" s="4"/>
      <c r="D843" s="4"/>
      <c r="E843" s="4"/>
      <c r="F843" s="4"/>
      <c r="G843" s="4"/>
      <c r="H843" s="4"/>
      <c r="I843" s="4"/>
      <c r="J843" s="4"/>
      <c r="K843" s="4"/>
      <c r="L843" s="4"/>
      <c r="M843" s="4"/>
      <c r="N843" s="4"/>
      <c r="O843" s="4"/>
      <c r="P843" s="4"/>
      <c r="Q843" s="4"/>
      <c r="R843" s="4"/>
      <c r="S843" s="4"/>
      <c r="T843" s="4"/>
      <c r="U843" s="4"/>
      <c r="V843" s="4"/>
      <c r="W843" s="4"/>
      <c r="X843" s="116"/>
      <c r="Y843" s="116"/>
      <c r="Z843" s="116"/>
      <c r="AA843" s="116"/>
      <c r="AB843" s="116"/>
      <c r="AC843" s="116"/>
      <c r="AD843" s="116"/>
      <c r="AE843" s="116"/>
      <c r="AF843" s="116"/>
      <c r="AG843" s="116"/>
      <c r="AH843" s="116"/>
      <c r="AI843" s="117"/>
      <c r="AJ843" s="117"/>
      <c r="AK843" s="117"/>
      <c r="AL843" s="118"/>
      <c r="AM843" s="119"/>
      <c r="AN843" s="119"/>
      <c r="AO843" s="119"/>
      <c r="AP843" s="119"/>
      <c r="AQ843" s="4"/>
      <c r="AR843" s="4"/>
      <c r="AS843" s="60"/>
      <c r="AT843" s="60"/>
      <c r="AU843" s="60"/>
    </row>
    <row r="844">
      <c r="A844" s="4"/>
      <c r="B844" s="4"/>
      <c r="C844" s="4"/>
      <c r="D844" s="4"/>
      <c r="E844" s="4"/>
      <c r="F844" s="4"/>
      <c r="G844" s="4"/>
      <c r="H844" s="4"/>
      <c r="I844" s="4"/>
      <c r="J844" s="4"/>
      <c r="K844" s="4"/>
      <c r="L844" s="4"/>
      <c r="M844" s="4"/>
      <c r="N844" s="4"/>
      <c r="O844" s="4"/>
      <c r="P844" s="4"/>
      <c r="Q844" s="4"/>
      <c r="R844" s="4"/>
      <c r="S844" s="4"/>
      <c r="T844" s="4"/>
      <c r="U844" s="4"/>
      <c r="V844" s="4"/>
      <c r="W844" s="4"/>
      <c r="X844" s="116"/>
      <c r="Y844" s="116"/>
      <c r="Z844" s="116"/>
      <c r="AA844" s="116"/>
      <c r="AB844" s="116"/>
      <c r="AC844" s="116"/>
      <c r="AD844" s="116"/>
      <c r="AE844" s="116"/>
      <c r="AF844" s="116"/>
      <c r="AG844" s="116"/>
      <c r="AH844" s="116"/>
      <c r="AI844" s="117"/>
      <c r="AJ844" s="117"/>
      <c r="AK844" s="117"/>
      <c r="AL844" s="118"/>
      <c r="AM844" s="119"/>
      <c r="AN844" s="119"/>
      <c r="AO844" s="119"/>
      <c r="AP844" s="119"/>
      <c r="AQ844" s="4"/>
      <c r="AR844" s="4"/>
      <c r="AS844" s="60"/>
      <c r="AT844" s="60"/>
      <c r="AU844" s="60"/>
    </row>
    <row r="845">
      <c r="A845" s="4"/>
      <c r="B845" s="4"/>
      <c r="C845" s="4"/>
      <c r="D845" s="4"/>
      <c r="E845" s="4"/>
      <c r="F845" s="4"/>
      <c r="G845" s="4"/>
      <c r="H845" s="4"/>
      <c r="I845" s="4"/>
      <c r="J845" s="4"/>
      <c r="K845" s="4"/>
      <c r="L845" s="4"/>
      <c r="M845" s="4"/>
      <c r="N845" s="4"/>
      <c r="O845" s="4"/>
      <c r="P845" s="4"/>
      <c r="Q845" s="4"/>
      <c r="R845" s="4"/>
      <c r="S845" s="4"/>
      <c r="T845" s="4"/>
      <c r="U845" s="4"/>
      <c r="V845" s="4"/>
      <c r="W845" s="4"/>
      <c r="X845" s="116"/>
      <c r="Y845" s="116"/>
      <c r="Z845" s="116"/>
      <c r="AA845" s="116"/>
      <c r="AB845" s="116"/>
      <c r="AC845" s="116"/>
      <c r="AD845" s="116"/>
      <c r="AE845" s="116"/>
      <c r="AF845" s="116"/>
      <c r="AG845" s="116"/>
      <c r="AH845" s="116"/>
      <c r="AI845" s="117"/>
      <c r="AJ845" s="117"/>
      <c r="AK845" s="117"/>
      <c r="AL845" s="118"/>
      <c r="AM845" s="119"/>
      <c r="AN845" s="119"/>
      <c r="AO845" s="119"/>
      <c r="AP845" s="119"/>
      <c r="AQ845" s="4"/>
      <c r="AR845" s="4"/>
      <c r="AS845" s="60"/>
      <c r="AT845" s="60"/>
      <c r="AU845" s="60"/>
    </row>
    <row r="846">
      <c r="A846" s="4"/>
      <c r="B846" s="4"/>
      <c r="C846" s="4"/>
      <c r="D846" s="4"/>
      <c r="E846" s="4"/>
      <c r="F846" s="4"/>
      <c r="G846" s="4"/>
      <c r="H846" s="4"/>
      <c r="I846" s="4"/>
      <c r="J846" s="4"/>
      <c r="K846" s="4"/>
      <c r="L846" s="4"/>
      <c r="M846" s="4"/>
      <c r="N846" s="4"/>
      <c r="O846" s="4"/>
      <c r="P846" s="4"/>
      <c r="Q846" s="4"/>
      <c r="R846" s="4"/>
      <c r="S846" s="4"/>
      <c r="T846" s="4"/>
      <c r="U846" s="4"/>
      <c r="V846" s="4"/>
      <c r="W846" s="4"/>
      <c r="X846" s="116"/>
      <c r="Y846" s="116"/>
      <c r="Z846" s="116"/>
      <c r="AA846" s="116"/>
      <c r="AB846" s="116"/>
      <c r="AC846" s="116"/>
      <c r="AD846" s="116"/>
      <c r="AE846" s="116"/>
      <c r="AF846" s="116"/>
      <c r="AG846" s="116"/>
      <c r="AH846" s="116"/>
      <c r="AI846" s="117"/>
      <c r="AJ846" s="117"/>
      <c r="AK846" s="117"/>
      <c r="AL846" s="118"/>
      <c r="AM846" s="119"/>
      <c r="AN846" s="119"/>
      <c r="AO846" s="119"/>
      <c r="AP846" s="119"/>
      <c r="AQ846" s="4"/>
      <c r="AR846" s="4"/>
      <c r="AS846" s="60"/>
      <c r="AT846" s="60"/>
      <c r="AU846" s="60"/>
    </row>
    <row r="847">
      <c r="A847" s="4"/>
      <c r="B847" s="4"/>
      <c r="C847" s="4"/>
      <c r="D847" s="4"/>
      <c r="E847" s="4"/>
      <c r="F847" s="4"/>
      <c r="G847" s="4"/>
      <c r="H847" s="4"/>
      <c r="I847" s="4"/>
      <c r="J847" s="4"/>
      <c r="K847" s="4"/>
      <c r="L847" s="4"/>
      <c r="M847" s="4"/>
      <c r="N847" s="4"/>
      <c r="O847" s="4"/>
      <c r="P847" s="4"/>
      <c r="Q847" s="4"/>
      <c r="R847" s="4"/>
      <c r="S847" s="4"/>
      <c r="T847" s="4"/>
      <c r="U847" s="4"/>
      <c r="V847" s="4"/>
      <c r="W847" s="4"/>
      <c r="X847" s="116"/>
      <c r="Y847" s="116"/>
      <c r="Z847" s="116"/>
      <c r="AA847" s="116"/>
      <c r="AB847" s="116"/>
      <c r="AC847" s="116"/>
      <c r="AD847" s="116"/>
      <c r="AE847" s="116"/>
      <c r="AF847" s="116"/>
      <c r="AG847" s="116"/>
      <c r="AH847" s="116"/>
      <c r="AI847" s="117"/>
      <c r="AJ847" s="117"/>
      <c r="AK847" s="117"/>
      <c r="AL847" s="118"/>
      <c r="AM847" s="119"/>
      <c r="AN847" s="119"/>
      <c r="AO847" s="119"/>
      <c r="AP847" s="119"/>
      <c r="AQ847" s="4"/>
      <c r="AR847" s="4"/>
      <c r="AS847" s="60"/>
      <c r="AT847" s="60"/>
      <c r="AU847" s="60"/>
    </row>
    <row r="848">
      <c r="A848" s="4"/>
      <c r="B848" s="4"/>
      <c r="C848" s="4"/>
      <c r="D848" s="4"/>
      <c r="E848" s="4"/>
      <c r="F848" s="4"/>
      <c r="G848" s="4"/>
      <c r="H848" s="4"/>
      <c r="I848" s="4"/>
      <c r="J848" s="4"/>
      <c r="K848" s="4"/>
      <c r="L848" s="4"/>
      <c r="M848" s="4"/>
      <c r="N848" s="4"/>
      <c r="O848" s="4"/>
      <c r="P848" s="4"/>
      <c r="Q848" s="4"/>
      <c r="R848" s="4"/>
      <c r="S848" s="4"/>
      <c r="T848" s="4"/>
      <c r="U848" s="4"/>
      <c r="V848" s="4"/>
      <c r="W848" s="4"/>
      <c r="X848" s="116"/>
      <c r="Y848" s="116"/>
      <c r="Z848" s="116"/>
      <c r="AA848" s="116"/>
      <c r="AB848" s="116"/>
      <c r="AC848" s="116"/>
      <c r="AD848" s="116"/>
      <c r="AE848" s="116"/>
      <c r="AF848" s="116"/>
      <c r="AG848" s="116"/>
      <c r="AH848" s="116"/>
      <c r="AI848" s="117"/>
      <c r="AJ848" s="117"/>
      <c r="AK848" s="117"/>
      <c r="AL848" s="118"/>
      <c r="AM848" s="119"/>
      <c r="AN848" s="119"/>
      <c r="AO848" s="119"/>
      <c r="AP848" s="119"/>
      <c r="AQ848" s="4"/>
      <c r="AR848" s="4"/>
      <c r="AS848" s="60"/>
      <c r="AT848" s="60"/>
      <c r="AU848" s="60"/>
    </row>
    <row r="849">
      <c r="A849" s="4"/>
      <c r="B849" s="4"/>
      <c r="C849" s="4"/>
      <c r="D849" s="4"/>
      <c r="E849" s="4"/>
      <c r="F849" s="4"/>
      <c r="G849" s="4"/>
      <c r="H849" s="4"/>
      <c r="I849" s="4"/>
      <c r="J849" s="4"/>
      <c r="K849" s="4"/>
      <c r="L849" s="4"/>
      <c r="M849" s="4"/>
      <c r="N849" s="4"/>
      <c r="O849" s="4"/>
      <c r="P849" s="4"/>
      <c r="Q849" s="4"/>
      <c r="R849" s="4"/>
      <c r="S849" s="4"/>
      <c r="T849" s="4"/>
      <c r="U849" s="4"/>
      <c r="V849" s="4"/>
      <c r="W849" s="4"/>
      <c r="X849" s="116"/>
      <c r="Y849" s="116"/>
      <c r="Z849" s="116"/>
      <c r="AA849" s="116"/>
      <c r="AB849" s="116"/>
      <c r="AC849" s="116"/>
      <c r="AD849" s="116"/>
      <c r="AE849" s="116"/>
      <c r="AF849" s="116"/>
      <c r="AG849" s="116"/>
      <c r="AH849" s="116"/>
      <c r="AI849" s="117"/>
      <c r="AJ849" s="117"/>
      <c r="AK849" s="117"/>
      <c r="AL849" s="118"/>
      <c r="AM849" s="119"/>
      <c r="AN849" s="119"/>
      <c r="AO849" s="119"/>
      <c r="AP849" s="119"/>
      <c r="AQ849" s="4"/>
      <c r="AR849" s="4"/>
      <c r="AS849" s="60"/>
      <c r="AT849" s="60"/>
      <c r="AU849" s="60"/>
    </row>
    <row r="850">
      <c r="A850" s="4"/>
      <c r="B850" s="4"/>
      <c r="C850" s="4"/>
      <c r="D850" s="4"/>
      <c r="E850" s="4"/>
      <c r="F850" s="4"/>
      <c r="G850" s="4"/>
      <c r="H850" s="4"/>
      <c r="I850" s="4"/>
      <c r="J850" s="4"/>
      <c r="K850" s="4"/>
      <c r="L850" s="4"/>
      <c r="M850" s="4"/>
      <c r="N850" s="4"/>
      <c r="O850" s="4"/>
      <c r="P850" s="4"/>
      <c r="Q850" s="4"/>
      <c r="R850" s="4"/>
      <c r="S850" s="4"/>
      <c r="T850" s="4"/>
      <c r="U850" s="4"/>
      <c r="V850" s="4"/>
      <c r="W850" s="4"/>
      <c r="X850" s="116"/>
      <c r="Y850" s="116"/>
      <c r="Z850" s="116"/>
      <c r="AA850" s="116"/>
      <c r="AB850" s="116"/>
      <c r="AC850" s="116"/>
      <c r="AD850" s="116"/>
      <c r="AE850" s="116"/>
      <c r="AF850" s="116"/>
      <c r="AG850" s="116"/>
      <c r="AH850" s="116"/>
      <c r="AI850" s="117"/>
      <c r="AJ850" s="117"/>
      <c r="AK850" s="117"/>
      <c r="AL850" s="118"/>
      <c r="AM850" s="119"/>
      <c r="AN850" s="119"/>
      <c r="AO850" s="119"/>
      <c r="AP850" s="119"/>
      <c r="AQ850" s="4"/>
      <c r="AR850" s="4"/>
      <c r="AS850" s="60"/>
      <c r="AT850" s="60"/>
      <c r="AU850" s="60"/>
    </row>
    <row r="851">
      <c r="A851" s="4"/>
      <c r="B851" s="4"/>
      <c r="C851" s="4"/>
      <c r="D851" s="4"/>
      <c r="E851" s="4"/>
      <c r="F851" s="4"/>
      <c r="G851" s="4"/>
      <c r="H851" s="4"/>
      <c r="I851" s="4"/>
      <c r="J851" s="4"/>
      <c r="K851" s="4"/>
      <c r="L851" s="4"/>
      <c r="M851" s="4"/>
      <c r="N851" s="4"/>
      <c r="O851" s="4"/>
      <c r="P851" s="4"/>
      <c r="Q851" s="4"/>
      <c r="R851" s="4"/>
      <c r="S851" s="4"/>
      <c r="T851" s="4"/>
      <c r="U851" s="4"/>
      <c r="V851" s="4"/>
      <c r="W851" s="4"/>
      <c r="X851" s="116"/>
      <c r="Y851" s="116"/>
      <c r="Z851" s="116"/>
      <c r="AA851" s="116"/>
      <c r="AB851" s="116"/>
      <c r="AC851" s="116"/>
      <c r="AD851" s="116"/>
      <c r="AE851" s="116"/>
      <c r="AF851" s="116"/>
      <c r="AG851" s="116"/>
      <c r="AH851" s="116"/>
      <c r="AI851" s="117"/>
      <c r="AJ851" s="117"/>
      <c r="AK851" s="117"/>
      <c r="AL851" s="118"/>
      <c r="AM851" s="119"/>
      <c r="AN851" s="119"/>
      <c r="AO851" s="119"/>
      <c r="AP851" s="119"/>
      <c r="AQ851" s="4"/>
      <c r="AR851" s="4"/>
      <c r="AS851" s="60"/>
      <c r="AT851" s="60"/>
      <c r="AU851" s="60"/>
    </row>
    <row r="852">
      <c r="A852" s="4"/>
      <c r="B852" s="4"/>
      <c r="C852" s="4"/>
      <c r="D852" s="4"/>
      <c r="E852" s="4"/>
      <c r="F852" s="4"/>
      <c r="G852" s="4"/>
      <c r="H852" s="4"/>
      <c r="I852" s="4"/>
      <c r="J852" s="4"/>
      <c r="K852" s="4"/>
      <c r="L852" s="4"/>
      <c r="M852" s="4"/>
      <c r="N852" s="4"/>
      <c r="O852" s="4"/>
      <c r="P852" s="4"/>
      <c r="Q852" s="4"/>
      <c r="R852" s="4"/>
      <c r="S852" s="4"/>
      <c r="T852" s="4"/>
      <c r="U852" s="4"/>
      <c r="V852" s="4"/>
      <c r="W852" s="4"/>
      <c r="X852" s="116"/>
      <c r="Y852" s="116"/>
      <c r="Z852" s="116"/>
      <c r="AA852" s="116"/>
      <c r="AB852" s="116"/>
      <c r="AC852" s="116"/>
      <c r="AD852" s="116"/>
      <c r="AE852" s="116"/>
      <c r="AF852" s="116"/>
      <c r="AG852" s="116"/>
      <c r="AH852" s="116"/>
      <c r="AI852" s="117"/>
      <c r="AJ852" s="117"/>
      <c r="AK852" s="117"/>
      <c r="AL852" s="118"/>
      <c r="AM852" s="119"/>
      <c r="AN852" s="119"/>
      <c r="AO852" s="119"/>
      <c r="AP852" s="119"/>
      <c r="AQ852" s="4"/>
      <c r="AR852" s="4"/>
      <c r="AS852" s="60"/>
      <c r="AT852" s="60"/>
      <c r="AU852" s="60"/>
    </row>
    <row r="853">
      <c r="A853" s="4"/>
      <c r="B853" s="4"/>
      <c r="C853" s="4"/>
      <c r="D853" s="4"/>
      <c r="E853" s="4"/>
      <c r="F853" s="4"/>
      <c r="G853" s="4"/>
      <c r="H853" s="4"/>
      <c r="I853" s="4"/>
      <c r="J853" s="4"/>
      <c r="K853" s="4"/>
      <c r="L853" s="4"/>
      <c r="M853" s="4"/>
      <c r="N853" s="4"/>
      <c r="O853" s="4"/>
      <c r="P853" s="4"/>
      <c r="Q853" s="4"/>
      <c r="R853" s="4"/>
      <c r="S853" s="4"/>
      <c r="T853" s="4"/>
      <c r="U853" s="4"/>
      <c r="V853" s="4"/>
      <c r="W853" s="4"/>
      <c r="X853" s="116"/>
      <c r="Y853" s="116"/>
      <c r="Z853" s="116"/>
      <c r="AA853" s="116"/>
      <c r="AB853" s="116"/>
      <c r="AC853" s="116"/>
      <c r="AD853" s="116"/>
      <c r="AE853" s="116"/>
      <c r="AF853" s="116"/>
      <c r="AG853" s="116"/>
      <c r="AH853" s="116"/>
      <c r="AI853" s="117"/>
      <c r="AJ853" s="117"/>
      <c r="AK853" s="117"/>
      <c r="AL853" s="118"/>
      <c r="AM853" s="119"/>
      <c r="AN853" s="119"/>
      <c r="AO853" s="119"/>
      <c r="AP853" s="119"/>
      <c r="AQ853" s="4"/>
      <c r="AR853" s="4"/>
      <c r="AS853" s="60"/>
      <c r="AT853" s="60"/>
      <c r="AU853" s="60"/>
    </row>
    <row r="854">
      <c r="A854" s="4"/>
      <c r="B854" s="4"/>
      <c r="C854" s="4"/>
      <c r="D854" s="4"/>
      <c r="E854" s="4"/>
      <c r="F854" s="4"/>
      <c r="G854" s="4"/>
      <c r="H854" s="4"/>
      <c r="I854" s="4"/>
      <c r="J854" s="4"/>
      <c r="K854" s="4"/>
      <c r="L854" s="4"/>
      <c r="M854" s="4"/>
      <c r="N854" s="4"/>
      <c r="O854" s="4"/>
      <c r="P854" s="4"/>
      <c r="Q854" s="4"/>
      <c r="R854" s="4"/>
      <c r="S854" s="4"/>
      <c r="T854" s="4"/>
      <c r="U854" s="4"/>
      <c r="V854" s="4"/>
      <c r="W854" s="4"/>
      <c r="X854" s="116"/>
      <c r="Y854" s="116"/>
      <c r="Z854" s="116"/>
      <c r="AA854" s="116"/>
      <c r="AB854" s="116"/>
      <c r="AC854" s="116"/>
      <c r="AD854" s="116"/>
      <c r="AE854" s="116"/>
      <c r="AF854" s="116"/>
      <c r="AG854" s="116"/>
      <c r="AH854" s="116"/>
      <c r="AI854" s="117"/>
      <c r="AJ854" s="117"/>
      <c r="AK854" s="117"/>
      <c r="AL854" s="118"/>
      <c r="AM854" s="119"/>
      <c r="AN854" s="119"/>
      <c r="AO854" s="119"/>
      <c r="AP854" s="119"/>
      <c r="AQ854" s="4"/>
      <c r="AR854" s="4"/>
      <c r="AS854" s="60"/>
      <c r="AT854" s="60"/>
      <c r="AU854" s="60"/>
    </row>
    <row r="855">
      <c r="A855" s="4"/>
      <c r="B855" s="4"/>
      <c r="C855" s="4"/>
      <c r="D855" s="4"/>
      <c r="E855" s="4"/>
      <c r="F855" s="4"/>
      <c r="G855" s="4"/>
      <c r="H855" s="4"/>
      <c r="I855" s="4"/>
      <c r="J855" s="4"/>
      <c r="K855" s="4"/>
      <c r="L855" s="4"/>
      <c r="M855" s="4"/>
      <c r="N855" s="4"/>
      <c r="O855" s="4"/>
      <c r="P855" s="4"/>
      <c r="Q855" s="4"/>
      <c r="R855" s="4"/>
      <c r="S855" s="4"/>
      <c r="T855" s="4"/>
      <c r="U855" s="4"/>
      <c r="V855" s="4"/>
      <c r="W855" s="4"/>
      <c r="X855" s="116"/>
      <c r="Y855" s="116"/>
      <c r="Z855" s="116"/>
      <c r="AA855" s="116"/>
      <c r="AB855" s="116"/>
      <c r="AC855" s="116"/>
      <c r="AD855" s="116"/>
      <c r="AE855" s="116"/>
      <c r="AF855" s="116"/>
      <c r="AG855" s="116"/>
      <c r="AH855" s="116"/>
      <c r="AI855" s="117"/>
      <c r="AJ855" s="117"/>
      <c r="AK855" s="117"/>
      <c r="AL855" s="118"/>
      <c r="AM855" s="119"/>
      <c r="AN855" s="119"/>
      <c r="AO855" s="119"/>
      <c r="AP855" s="119"/>
      <c r="AQ855" s="4"/>
      <c r="AR855" s="4"/>
      <c r="AS855" s="60"/>
      <c r="AT855" s="60"/>
      <c r="AU855" s="60"/>
    </row>
    <row r="856">
      <c r="A856" s="4"/>
      <c r="B856" s="4"/>
      <c r="C856" s="4"/>
      <c r="D856" s="4"/>
      <c r="E856" s="4"/>
      <c r="F856" s="4"/>
      <c r="G856" s="4"/>
      <c r="H856" s="4"/>
      <c r="I856" s="4"/>
      <c r="J856" s="4"/>
      <c r="K856" s="4"/>
      <c r="L856" s="4"/>
      <c r="M856" s="4"/>
      <c r="N856" s="4"/>
      <c r="O856" s="4"/>
      <c r="P856" s="4"/>
      <c r="Q856" s="4"/>
      <c r="R856" s="4"/>
      <c r="S856" s="4"/>
      <c r="T856" s="4"/>
      <c r="U856" s="4"/>
      <c r="V856" s="4"/>
      <c r="W856" s="4"/>
      <c r="X856" s="116"/>
      <c r="Y856" s="116"/>
      <c r="Z856" s="116"/>
      <c r="AA856" s="116"/>
      <c r="AB856" s="116"/>
      <c r="AC856" s="116"/>
      <c r="AD856" s="116"/>
      <c r="AE856" s="116"/>
      <c r="AF856" s="116"/>
      <c r="AG856" s="116"/>
      <c r="AH856" s="116"/>
      <c r="AI856" s="117"/>
      <c r="AJ856" s="117"/>
      <c r="AK856" s="117"/>
      <c r="AL856" s="118"/>
      <c r="AM856" s="119"/>
      <c r="AN856" s="119"/>
      <c r="AO856" s="119"/>
      <c r="AP856" s="119"/>
      <c r="AQ856" s="4"/>
      <c r="AR856" s="4"/>
      <c r="AS856" s="60"/>
      <c r="AT856" s="60"/>
      <c r="AU856" s="60"/>
    </row>
    <row r="857">
      <c r="A857" s="4"/>
      <c r="B857" s="4"/>
      <c r="C857" s="4"/>
      <c r="D857" s="4"/>
      <c r="E857" s="4"/>
      <c r="F857" s="4"/>
      <c r="G857" s="4"/>
      <c r="H857" s="4"/>
      <c r="I857" s="4"/>
      <c r="J857" s="4"/>
      <c r="K857" s="4"/>
      <c r="L857" s="4"/>
      <c r="M857" s="4"/>
      <c r="N857" s="4"/>
      <c r="O857" s="4"/>
      <c r="P857" s="4"/>
      <c r="Q857" s="4"/>
      <c r="R857" s="4"/>
      <c r="S857" s="4"/>
      <c r="T857" s="4"/>
      <c r="U857" s="4"/>
      <c r="V857" s="4"/>
      <c r="W857" s="4"/>
      <c r="X857" s="116"/>
      <c r="Y857" s="116"/>
      <c r="Z857" s="116"/>
      <c r="AA857" s="116"/>
      <c r="AB857" s="116"/>
      <c r="AC857" s="116"/>
      <c r="AD857" s="116"/>
      <c r="AE857" s="116"/>
      <c r="AF857" s="116"/>
      <c r="AG857" s="116"/>
      <c r="AH857" s="116"/>
      <c r="AI857" s="117"/>
      <c r="AJ857" s="117"/>
      <c r="AK857" s="117"/>
      <c r="AL857" s="118"/>
      <c r="AM857" s="119"/>
      <c r="AN857" s="119"/>
      <c r="AO857" s="119"/>
      <c r="AP857" s="119"/>
      <c r="AQ857" s="4"/>
      <c r="AR857" s="4"/>
      <c r="AS857" s="60"/>
      <c r="AT857" s="60"/>
      <c r="AU857" s="60"/>
    </row>
    <row r="858">
      <c r="A858" s="4"/>
      <c r="B858" s="4"/>
      <c r="C858" s="4"/>
      <c r="D858" s="4"/>
      <c r="E858" s="4"/>
      <c r="F858" s="4"/>
      <c r="G858" s="4"/>
      <c r="H858" s="4"/>
      <c r="I858" s="4"/>
      <c r="J858" s="4"/>
      <c r="K858" s="4"/>
      <c r="L858" s="4"/>
      <c r="M858" s="4"/>
      <c r="N858" s="4"/>
      <c r="O858" s="4"/>
      <c r="P858" s="4"/>
      <c r="Q858" s="4"/>
      <c r="R858" s="4"/>
      <c r="S858" s="4"/>
      <c r="T858" s="4"/>
      <c r="U858" s="4"/>
      <c r="V858" s="4"/>
      <c r="W858" s="4"/>
      <c r="X858" s="116"/>
      <c r="Y858" s="116"/>
      <c r="Z858" s="116"/>
      <c r="AA858" s="116"/>
      <c r="AB858" s="116"/>
      <c r="AC858" s="116"/>
      <c r="AD858" s="116"/>
      <c r="AE858" s="116"/>
      <c r="AF858" s="116"/>
      <c r="AG858" s="116"/>
      <c r="AH858" s="116"/>
      <c r="AI858" s="117"/>
      <c r="AJ858" s="117"/>
      <c r="AK858" s="117"/>
      <c r="AL858" s="118"/>
      <c r="AM858" s="119"/>
      <c r="AN858" s="119"/>
      <c r="AO858" s="119"/>
      <c r="AP858" s="119"/>
      <c r="AQ858" s="4"/>
      <c r="AR858" s="4"/>
      <c r="AS858" s="60"/>
      <c r="AT858" s="60"/>
      <c r="AU858" s="60"/>
    </row>
    <row r="859">
      <c r="A859" s="4"/>
      <c r="B859" s="4"/>
      <c r="C859" s="4"/>
      <c r="D859" s="4"/>
      <c r="E859" s="4"/>
      <c r="F859" s="4"/>
      <c r="G859" s="4"/>
      <c r="H859" s="4"/>
      <c r="I859" s="4"/>
      <c r="J859" s="4"/>
      <c r="K859" s="4"/>
      <c r="L859" s="4"/>
      <c r="M859" s="4"/>
      <c r="N859" s="4"/>
      <c r="O859" s="4"/>
      <c r="P859" s="4"/>
      <c r="Q859" s="4"/>
      <c r="R859" s="4"/>
      <c r="S859" s="4"/>
      <c r="T859" s="4"/>
      <c r="U859" s="4"/>
      <c r="V859" s="4"/>
      <c r="W859" s="4"/>
      <c r="X859" s="116"/>
      <c r="Y859" s="116"/>
      <c r="Z859" s="116"/>
      <c r="AA859" s="116"/>
      <c r="AB859" s="116"/>
      <c r="AC859" s="116"/>
      <c r="AD859" s="116"/>
      <c r="AE859" s="116"/>
      <c r="AF859" s="116"/>
      <c r="AG859" s="116"/>
      <c r="AH859" s="116"/>
      <c r="AI859" s="117"/>
      <c r="AJ859" s="117"/>
      <c r="AK859" s="117"/>
      <c r="AL859" s="118"/>
      <c r="AM859" s="119"/>
      <c r="AN859" s="119"/>
      <c r="AO859" s="119"/>
      <c r="AP859" s="119"/>
      <c r="AQ859" s="4"/>
      <c r="AR859" s="4"/>
      <c r="AS859" s="60"/>
      <c r="AT859" s="60"/>
      <c r="AU859" s="60"/>
    </row>
    <row r="860">
      <c r="A860" s="4"/>
      <c r="B860" s="4"/>
      <c r="C860" s="4"/>
      <c r="D860" s="4"/>
      <c r="E860" s="4"/>
      <c r="F860" s="4"/>
      <c r="G860" s="4"/>
      <c r="H860" s="4"/>
      <c r="I860" s="4"/>
      <c r="J860" s="4"/>
      <c r="K860" s="4"/>
      <c r="L860" s="4"/>
      <c r="M860" s="4"/>
      <c r="N860" s="4"/>
      <c r="O860" s="4"/>
      <c r="P860" s="4"/>
      <c r="Q860" s="4"/>
      <c r="R860" s="4"/>
      <c r="S860" s="4"/>
      <c r="T860" s="4"/>
      <c r="U860" s="4"/>
      <c r="V860" s="4"/>
      <c r="W860" s="4"/>
      <c r="X860" s="116"/>
      <c r="Y860" s="116"/>
      <c r="Z860" s="116"/>
      <c r="AA860" s="116"/>
      <c r="AB860" s="116"/>
      <c r="AC860" s="116"/>
      <c r="AD860" s="116"/>
      <c r="AE860" s="116"/>
      <c r="AF860" s="116"/>
      <c r="AG860" s="116"/>
      <c r="AH860" s="116"/>
      <c r="AI860" s="117"/>
      <c r="AJ860" s="117"/>
      <c r="AK860" s="117"/>
      <c r="AL860" s="118"/>
      <c r="AM860" s="119"/>
      <c r="AN860" s="119"/>
      <c r="AO860" s="119"/>
      <c r="AP860" s="119"/>
      <c r="AQ860" s="4"/>
      <c r="AR860" s="4"/>
      <c r="AS860" s="60"/>
      <c r="AT860" s="60"/>
      <c r="AU860" s="60"/>
    </row>
    <row r="861">
      <c r="A861" s="4"/>
      <c r="B861" s="4"/>
      <c r="C861" s="4"/>
      <c r="D861" s="4"/>
      <c r="E861" s="4"/>
      <c r="F861" s="4"/>
      <c r="G861" s="4"/>
      <c r="H861" s="4"/>
      <c r="I861" s="4"/>
      <c r="J861" s="4"/>
      <c r="K861" s="4"/>
      <c r="L861" s="4"/>
      <c r="M861" s="4"/>
      <c r="N861" s="4"/>
      <c r="O861" s="4"/>
      <c r="P861" s="4"/>
      <c r="Q861" s="4"/>
      <c r="R861" s="4"/>
      <c r="S861" s="4"/>
      <c r="T861" s="4"/>
      <c r="U861" s="4"/>
      <c r="V861" s="4"/>
      <c r="W861" s="4"/>
      <c r="X861" s="116"/>
      <c r="Y861" s="116"/>
      <c r="Z861" s="116"/>
      <c r="AA861" s="116"/>
      <c r="AB861" s="116"/>
      <c r="AC861" s="116"/>
      <c r="AD861" s="116"/>
      <c r="AE861" s="116"/>
      <c r="AF861" s="116"/>
      <c r="AG861" s="116"/>
      <c r="AH861" s="116"/>
      <c r="AI861" s="117"/>
      <c r="AJ861" s="117"/>
      <c r="AK861" s="117"/>
      <c r="AL861" s="118"/>
      <c r="AM861" s="119"/>
      <c r="AN861" s="119"/>
      <c r="AO861" s="119"/>
      <c r="AP861" s="119"/>
      <c r="AQ861" s="4"/>
      <c r="AR861" s="4"/>
      <c r="AS861" s="60"/>
      <c r="AT861" s="60"/>
      <c r="AU861" s="60"/>
    </row>
    <row r="862">
      <c r="A862" s="4"/>
      <c r="B862" s="4"/>
      <c r="C862" s="4"/>
      <c r="D862" s="4"/>
      <c r="E862" s="4"/>
      <c r="F862" s="4"/>
      <c r="G862" s="4"/>
      <c r="H862" s="4"/>
      <c r="I862" s="4"/>
      <c r="J862" s="4"/>
      <c r="K862" s="4"/>
      <c r="L862" s="4"/>
      <c r="M862" s="4"/>
      <c r="N862" s="4"/>
      <c r="O862" s="4"/>
      <c r="P862" s="4"/>
      <c r="Q862" s="4"/>
      <c r="R862" s="4"/>
      <c r="S862" s="4"/>
      <c r="T862" s="4"/>
      <c r="U862" s="4"/>
      <c r="V862" s="4"/>
      <c r="W862" s="4"/>
      <c r="X862" s="116"/>
      <c r="Y862" s="116"/>
      <c r="Z862" s="116"/>
      <c r="AA862" s="116"/>
      <c r="AB862" s="116"/>
      <c r="AC862" s="116"/>
      <c r="AD862" s="116"/>
      <c r="AE862" s="116"/>
      <c r="AF862" s="116"/>
      <c r="AG862" s="116"/>
      <c r="AH862" s="116"/>
      <c r="AI862" s="117"/>
      <c r="AJ862" s="117"/>
      <c r="AK862" s="117"/>
      <c r="AL862" s="118"/>
      <c r="AM862" s="119"/>
      <c r="AN862" s="119"/>
      <c r="AO862" s="119"/>
      <c r="AP862" s="119"/>
      <c r="AQ862" s="4"/>
      <c r="AR862" s="4"/>
      <c r="AS862" s="60"/>
      <c r="AT862" s="60"/>
      <c r="AU862" s="60"/>
    </row>
    <row r="863">
      <c r="A863" s="4"/>
      <c r="B863" s="4"/>
      <c r="C863" s="4"/>
      <c r="D863" s="4"/>
      <c r="E863" s="4"/>
      <c r="F863" s="4"/>
      <c r="G863" s="4"/>
      <c r="H863" s="4"/>
      <c r="I863" s="4"/>
      <c r="J863" s="4"/>
      <c r="K863" s="4"/>
      <c r="L863" s="4"/>
      <c r="M863" s="4"/>
      <c r="N863" s="4"/>
      <c r="O863" s="4"/>
      <c r="P863" s="4"/>
      <c r="Q863" s="4"/>
      <c r="R863" s="4"/>
      <c r="S863" s="4"/>
      <c r="T863" s="4"/>
      <c r="U863" s="4"/>
      <c r="V863" s="4"/>
      <c r="W863" s="4"/>
      <c r="X863" s="116"/>
      <c r="Y863" s="116"/>
      <c r="Z863" s="116"/>
      <c r="AA863" s="116"/>
      <c r="AB863" s="116"/>
      <c r="AC863" s="116"/>
      <c r="AD863" s="116"/>
      <c r="AE863" s="116"/>
      <c r="AF863" s="116"/>
      <c r="AG863" s="116"/>
      <c r="AH863" s="116"/>
      <c r="AI863" s="117"/>
      <c r="AJ863" s="117"/>
      <c r="AK863" s="117"/>
      <c r="AL863" s="118"/>
      <c r="AM863" s="119"/>
      <c r="AN863" s="119"/>
      <c r="AO863" s="119"/>
      <c r="AP863" s="119"/>
      <c r="AQ863" s="4"/>
      <c r="AR863" s="4"/>
      <c r="AS863" s="60"/>
      <c r="AT863" s="60"/>
      <c r="AU863" s="60"/>
    </row>
    <row r="864">
      <c r="A864" s="4"/>
      <c r="B864" s="4"/>
      <c r="C864" s="4"/>
      <c r="D864" s="4"/>
      <c r="E864" s="4"/>
      <c r="F864" s="4"/>
      <c r="G864" s="4"/>
      <c r="H864" s="4"/>
      <c r="I864" s="4"/>
      <c r="J864" s="4"/>
      <c r="K864" s="4"/>
      <c r="L864" s="4"/>
      <c r="M864" s="4"/>
      <c r="N864" s="4"/>
      <c r="O864" s="4"/>
      <c r="P864" s="4"/>
      <c r="Q864" s="4"/>
      <c r="R864" s="4"/>
      <c r="S864" s="4"/>
      <c r="T864" s="4"/>
      <c r="U864" s="4"/>
      <c r="V864" s="4"/>
      <c r="W864" s="4"/>
      <c r="X864" s="116"/>
      <c r="Y864" s="116"/>
      <c r="Z864" s="116"/>
      <c r="AA864" s="116"/>
      <c r="AB864" s="116"/>
      <c r="AC864" s="116"/>
      <c r="AD864" s="116"/>
      <c r="AE864" s="116"/>
      <c r="AF864" s="116"/>
      <c r="AG864" s="116"/>
      <c r="AH864" s="116"/>
      <c r="AI864" s="117"/>
      <c r="AJ864" s="117"/>
      <c r="AK864" s="117"/>
      <c r="AL864" s="118"/>
      <c r="AM864" s="119"/>
      <c r="AN864" s="119"/>
      <c r="AO864" s="119"/>
      <c r="AP864" s="119"/>
      <c r="AQ864" s="4"/>
      <c r="AR864" s="4"/>
      <c r="AS864" s="60"/>
      <c r="AT864" s="60"/>
      <c r="AU864" s="60"/>
    </row>
    <row r="865">
      <c r="A865" s="4"/>
      <c r="B865" s="4"/>
      <c r="C865" s="4"/>
      <c r="D865" s="4"/>
      <c r="E865" s="4"/>
      <c r="F865" s="4"/>
      <c r="G865" s="4"/>
      <c r="H865" s="4"/>
      <c r="I865" s="4"/>
      <c r="J865" s="4"/>
      <c r="K865" s="4"/>
      <c r="L865" s="4"/>
      <c r="M865" s="4"/>
      <c r="N865" s="4"/>
      <c r="O865" s="4"/>
      <c r="P865" s="4"/>
      <c r="Q865" s="4"/>
      <c r="R865" s="4"/>
      <c r="S865" s="4"/>
      <c r="T865" s="4"/>
      <c r="U865" s="4"/>
      <c r="V865" s="4"/>
      <c r="W865" s="4"/>
      <c r="X865" s="116"/>
      <c r="Y865" s="116"/>
      <c r="Z865" s="116"/>
      <c r="AA865" s="116"/>
      <c r="AB865" s="116"/>
      <c r="AC865" s="116"/>
      <c r="AD865" s="116"/>
      <c r="AE865" s="116"/>
      <c r="AF865" s="116"/>
      <c r="AG865" s="116"/>
      <c r="AH865" s="116"/>
      <c r="AI865" s="117"/>
      <c r="AJ865" s="117"/>
      <c r="AK865" s="117"/>
      <c r="AL865" s="118"/>
      <c r="AM865" s="119"/>
      <c r="AN865" s="119"/>
      <c r="AO865" s="119"/>
      <c r="AP865" s="119"/>
      <c r="AQ865" s="4"/>
      <c r="AR865" s="4"/>
      <c r="AS865" s="60"/>
      <c r="AT865" s="60"/>
      <c r="AU865" s="60"/>
    </row>
    <row r="866">
      <c r="A866" s="4"/>
      <c r="B866" s="4"/>
      <c r="C866" s="4"/>
      <c r="D866" s="4"/>
      <c r="E866" s="4"/>
      <c r="F866" s="4"/>
      <c r="G866" s="4"/>
      <c r="H866" s="4"/>
      <c r="I866" s="4"/>
      <c r="J866" s="4"/>
      <c r="K866" s="4"/>
      <c r="L866" s="4"/>
      <c r="M866" s="4"/>
      <c r="N866" s="4"/>
      <c r="O866" s="4"/>
      <c r="P866" s="4"/>
      <c r="Q866" s="4"/>
      <c r="R866" s="4"/>
      <c r="S866" s="4"/>
      <c r="T866" s="4"/>
      <c r="U866" s="4"/>
      <c r="V866" s="4"/>
      <c r="W866" s="4"/>
      <c r="X866" s="116"/>
      <c r="Y866" s="116"/>
      <c r="Z866" s="116"/>
      <c r="AA866" s="116"/>
      <c r="AB866" s="116"/>
      <c r="AC866" s="116"/>
      <c r="AD866" s="116"/>
      <c r="AE866" s="116"/>
      <c r="AF866" s="116"/>
      <c r="AG866" s="116"/>
      <c r="AH866" s="116"/>
      <c r="AI866" s="117"/>
      <c r="AJ866" s="117"/>
      <c r="AK866" s="117"/>
      <c r="AL866" s="118"/>
      <c r="AM866" s="119"/>
      <c r="AN866" s="119"/>
      <c r="AO866" s="119"/>
      <c r="AP866" s="119"/>
      <c r="AQ866" s="4"/>
      <c r="AR866" s="4"/>
      <c r="AS866" s="60"/>
      <c r="AT866" s="60"/>
      <c r="AU866" s="60"/>
    </row>
    <row r="867">
      <c r="A867" s="4"/>
      <c r="B867" s="4"/>
      <c r="C867" s="4"/>
      <c r="D867" s="4"/>
      <c r="E867" s="4"/>
      <c r="F867" s="4"/>
      <c r="G867" s="4"/>
      <c r="H867" s="4"/>
      <c r="I867" s="4"/>
      <c r="J867" s="4"/>
      <c r="K867" s="4"/>
      <c r="L867" s="4"/>
      <c r="M867" s="4"/>
      <c r="N867" s="4"/>
      <c r="O867" s="4"/>
      <c r="P867" s="4"/>
      <c r="Q867" s="4"/>
      <c r="R867" s="4"/>
      <c r="S867" s="4"/>
      <c r="T867" s="4"/>
      <c r="U867" s="4"/>
      <c r="V867" s="4"/>
      <c r="W867" s="4"/>
      <c r="X867" s="116"/>
      <c r="Y867" s="116"/>
      <c r="Z867" s="116"/>
      <c r="AA867" s="116"/>
      <c r="AB867" s="116"/>
      <c r="AC867" s="116"/>
      <c r="AD867" s="116"/>
      <c r="AE867" s="116"/>
      <c r="AF867" s="116"/>
      <c r="AG867" s="116"/>
      <c r="AH867" s="116"/>
      <c r="AI867" s="117"/>
      <c r="AJ867" s="117"/>
      <c r="AK867" s="117"/>
      <c r="AL867" s="118"/>
      <c r="AM867" s="119"/>
      <c r="AN867" s="119"/>
      <c r="AO867" s="119"/>
      <c r="AP867" s="119"/>
      <c r="AQ867" s="4"/>
      <c r="AR867" s="4"/>
      <c r="AS867" s="60"/>
      <c r="AT867" s="60"/>
      <c r="AU867" s="60"/>
    </row>
    <row r="868">
      <c r="A868" s="4"/>
      <c r="B868" s="4"/>
      <c r="C868" s="4"/>
      <c r="D868" s="4"/>
      <c r="E868" s="4"/>
      <c r="F868" s="4"/>
      <c r="G868" s="4"/>
      <c r="H868" s="4"/>
      <c r="I868" s="4"/>
      <c r="J868" s="4"/>
      <c r="K868" s="4"/>
      <c r="L868" s="4"/>
      <c r="M868" s="4"/>
      <c r="N868" s="4"/>
      <c r="O868" s="4"/>
      <c r="P868" s="4"/>
      <c r="Q868" s="4"/>
      <c r="R868" s="4"/>
      <c r="S868" s="4"/>
      <c r="T868" s="4"/>
      <c r="U868" s="4"/>
      <c r="V868" s="4"/>
      <c r="W868" s="4"/>
      <c r="X868" s="116"/>
      <c r="Y868" s="116"/>
      <c r="Z868" s="116"/>
      <c r="AA868" s="116"/>
      <c r="AB868" s="116"/>
      <c r="AC868" s="116"/>
      <c r="AD868" s="116"/>
      <c r="AE868" s="116"/>
      <c r="AF868" s="116"/>
      <c r="AG868" s="116"/>
      <c r="AH868" s="116"/>
      <c r="AI868" s="117"/>
      <c r="AJ868" s="117"/>
      <c r="AK868" s="117"/>
      <c r="AL868" s="118"/>
      <c r="AM868" s="119"/>
      <c r="AN868" s="119"/>
      <c r="AO868" s="119"/>
      <c r="AP868" s="119"/>
      <c r="AQ868" s="4"/>
      <c r="AR868" s="4"/>
      <c r="AS868" s="60"/>
      <c r="AT868" s="60"/>
      <c r="AU868" s="60"/>
    </row>
    <row r="869">
      <c r="A869" s="4"/>
      <c r="B869" s="4"/>
      <c r="C869" s="4"/>
      <c r="D869" s="4"/>
      <c r="E869" s="4"/>
      <c r="F869" s="4"/>
      <c r="G869" s="4"/>
      <c r="H869" s="4"/>
      <c r="I869" s="4"/>
      <c r="J869" s="4"/>
      <c r="K869" s="4"/>
      <c r="L869" s="4"/>
      <c r="M869" s="4"/>
      <c r="N869" s="4"/>
      <c r="O869" s="4"/>
      <c r="P869" s="4"/>
      <c r="Q869" s="4"/>
      <c r="R869" s="4"/>
      <c r="S869" s="4"/>
      <c r="T869" s="4"/>
      <c r="U869" s="4"/>
      <c r="V869" s="4"/>
      <c r="W869" s="4"/>
      <c r="X869" s="116"/>
      <c r="Y869" s="116"/>
      <c r="Z869" s="116"/>
      <c r="AA869" s="116"/>
      <c r="AB869" s="116"/>
      <c r="AC869" s="116"/>
      <c r="AD869" s="116"/>
      <c r="AE869" s="116"/>
      <c r="AF869" s="116"/>
      <c r="AG869" s="116"/>
      <c r="AH869" s="116"/>
      <c r="AI869" s="117"/>
      <c r="AJ869" s="117"/>
      <c r="AK869" s="117"/>
      <c r="AL869" s="118"/>
      <c r="AM869" s="119"/>
      <c r="AN869" s="119"/>
      <c r="AO869" s="119"/>
      <c r="AP869" s="119"/>
      <c r="AQ869" s="4"/>
      <c r="AR869" s="4"/>
      <c r="AS869" s="60"/>
      <c r="AT869" s="60"/>
      <c r="AU869" s="60"/>
    </row>
    <row r="870">
      <c r="A870" s="4"/>
      <c r="B870" s="4"/>
      <c r="C870" s="4"/>
      <c r="D870" s="4"/>
      <c r="E870" s="4"/>
      <c r="F870" s="4"/>
      <c r="G870" s="4"/>
      <c r="H870" s="4"/>
      <c r="I870" s="4"/>
      <c r="J870" s="4"/>
      <c r="K870" s="4"/>
      <c r="L870" s="4"/>
      <c r="M870" s="4"/>
      <c r="N870" s="4"/>
      <c r="O870" s="4"/>
      <c r="P870" s="4"/>
      <c r="Q870" s="4"/>
      <c r="R870" s="4"/>
      <c r="S870" s="4"/>
      <c r="T870" s="4"/>
      <c r="U870" s="4"/>
      <c r="V870" s="4"/>
      <c r="W870" s="4"/>
      <c r="X870" s="116"/>
      <c r="Y870" s="116"/>
      <c r="Z870" s="116"/>
      <c r="AA870" s="116"/>
      <c r="AB870" s="116"/>
      <c r="AC870" s="116"/>
      <c r="AD870" s="116"/>
      <c r="AE870" s="116"/>
      <c r="AF870" s="116"/>
      <c r="AG870" s="116"/>
      <c r="AH870" s="116"/>
      <c r="AI870" s="117"/>
      <c r="AJ870" s="117"/>
      <c r="AK870" s="117"/>
      <c r="AL870" s="118"/>
      <c r="AM870" s="119"/>
      <c r="AN870" s="119"/>
      <c r="AO870" s="119"/>
      <c r="AP870" s="119"/>
      <c r="AQ870" s="4"/>
      <c r="AR870" s="4"/>
      <c r="AS870" s="60"/>
      <c r="AT870" s="60"/>
      <c r="AU870" s="60"/>
    </row>
    <row r="871">
      <c r="A871" s="4"/>
      <c r="B871" s="4"/>
      <c r="C871" s="4"/>
      <c r="D871" s="4"/>
      <c r="E871" s="4"/>
      <c r="F871" s="4"/>
      <c r="G871" s="4"/>
      <c r="H871" s="4"/>
      <c r="I871" s="4"/>
      <c r="J871" s="4"/>
      <c r="K871" s="4"/>
      <c r="L871" s="4"/>
      <c r="M871" s="4"/>
      <c r="N871" s="4"/>
      <c r="O871" s="4"/>
      <c r="P871" s="4"/>
      <c r="Q871" s="4"/>
      <c r="R871" s="4"/>
      <c r="S871" s="4"/>
      <c r="T871" s="4"/>
      <c r="U871" s="4"/>
      <c r="V871" s="4"/>
      <c r="W871" s="4"/>
      <c r="X871" s="116"/>
      <c r="Y871" s="116"/>
      <c r="Z871" s="116"/>
      <c r="AA871" s="116"/>
      <c r="AB871" s="116"/>
      <c r="AC871" s="116"/>
      <c r="AD871" s="116"/>
      <c r="AE871" s="116"/>
      <c r="AF871" s="116"/>
      <c r="AG871" s="116"/>
      <c r="AH871" s="116"/>
      <c r="AI871" s="117"/>
      <c r="AJ871" s="117"/>
      <c r="AK871" s="117"/>
      <c r="AL871" s="118"/>
      <c r="AM871" s="119"/>
      <c r="AN871" s="119"/>
      <c r="AO871" s="119"/>
      <c r="AP871" s="119"/>
      <c r="AQ871" s="4"/>
      <c r="AR871" s="4"/>
      <c r="AS871" s="60"/>
      <c r="AT871" s="60"/>
      <c r="AU871" s="60"/>
    </row>
    <row r="872">
      <c r="A872" s="4"/>
      <c r="B872" s="4"/>
      <c r="C872" s="4"/>
      <c r="D872" s="4"/>
      <c r="E872" s="4"/>
      <c r="F872" s="4"/>
      <c r="G872" s="4"/>
      <c r="H872" s="4"/>
      <c r="I872" s="4"/>
      <c r="J872" s="4"/>
      <c r="K872" s="4"/>
      <c r="L872" s="4"/>
      <c r="M872" s="4"/>
      <c r="N872" s="4"/>
      <c r="O872" s="4"/>
      <c r="P872" s="4"/>
      <c r="Q872" s="4"/>
      <c r="R872" s="4"/>
      <c r="S872" s="4"/>
      <c r="T872" s="4"/>
      <c r="U872" s="4"/>
      <c r="V872" s="4"/>
      <c r="W872" s="4"/>
      <c r="X872" s="116"/>
      <c r="Y872" s="116"/>
      <c r="Z872" s="116"/>
      <c r="AA872" s="116"/>
      <c r="AB872" s="116"/>
      <c r="AC872" s="116"/>
      <c r="AD872" s="116"/>
      <c r="AE872" s="116"/>
      <c r="AF872" s="116"/>
      <c r="AG872" s="116"/>
      <c r="AH872" s="116"/>
      <c r="AI872" s="117"/>
      <c r="AJ872" s="117"/>
      <c r="AK872" s="117"/>
      <c r="AL872" s="118"/>
      <c r="AM872" s="119"/>
      <c r="AN872" s="119"/>
      <c r="AO872" s="119"/>
      <c r="AP872" s="119"/>
      <c r="AQ872" s="4"/>
      <c r="AR872" s="4"/>
      <c r="AS872" s="60"/>
      <c r="AT872" s="60"/>
      <c r="AU872" s="60"/>
    </row>
    <row r="873">
      <c r="A873" s="4"/>
      <c r="B873" s="4"/>
      <c r="C873" s="4"/>
      <c r="D873" s="4"/>
      <c r="E873" s="4"/>
      <c r="F873" s="4"/>
      <c r="G873" s="4"/>
      <c r="H873" s="4"/>
      <c r="I873" s="4"/>
      <c r="J873" s="4"/>
      <c r="K873" s="4"/>
      <c r="L873" s="4"/>
      <c r="M873" s="4"/>
      <c r="N873" s="4"/>
      <c r="O873" s="4"/>
      <c r="P873" s="4"/>
      <c r="Q873" s="4"/>
      <c r="R873" s="4"/>
      <c r="S873" s="4"/>
      <c r="T873" s="4"/>
      <c r="U873" s="4"/>
      <c r="V873" s="4"/>
      <c r="W873" s="4"/>
      <c r="X873" s="116"/>
      <c r="Y873" s="116"/>
      <c r="Z873" s="116"/>
      <c r="AA873" s="116"/>
      <c r="AB873" s="116"/>
      <c r="AC873" s="116"/>
      <c r="AD873" s="116"/>
      <c r="AE873" s="116"/>
      <c r="AF873" s="116"/>
      <c r="AG873" s="116"/>
      <c r="AH873" s="116"/>
      <c r="AI873" s="117"/>
      <c r="AJ873" s="117"/>
      <c r="AK873" s="117"/>
      <c r="AL873" s="118"/>
      <c r="AM873" s="119"/>
      <c r="AN873" s="119"/>
      <c r="AO873" s="119"/>
      <c r="AP873" s="119"/>
      <c r="AQ873" s="4"/>
      <c r="AR873" s="4"/>
      <c r="AS873" s="60"/>
      <c r="AT873" s="60"/>
      <c r="AU873" s="60"/>
    </row>
    <row r="874">
      <c r="A874" s="4"/>
      <c r="B874" s="4"/>
      <c r="C874" s="4"/>
      <c r="D874" s="4"/>
      <c r="E874" s="4"/>
      <c r="F874" s="4"/>
      <c r="G874" s="4"/>
      <c r="H874" s="4"/>
      <c r="I874" s="4"/>
      <c r="J874" s="4"/>
      <c r="K874" s="4"/>
      <c r="L874" s="4"/>
      <c r="M874" s="4"/>
      <c r="N874" s="4"/>
      <c r="O874" s="4"/>
      <c r="P874" s="4"/>
      <c r="Q874" s="4"/>
      <c r="R874" s="4"/>
      <c r="S874" s="4"/>
      <c r="T874" s="4"/>
      <c r="U874" s="4"/>
      <c r="V874" s="4"/>
      <c r="W874" s="4"/>
      <c r="X874" s="116"/>
      <c r="Y874" s="116"/>
      <c r="Z874" s="116"/>
      <c r="AA874" s="116"/>
      <c r="AB874" s="116"/>
      <c r="AC874" s="116"/>
      <c r="AD874" s="116"/>
      <c r="AE874" s="116"/>
      <c r="AF874" s="116"/>
      <c r="AG874" s="116"/>
      <c r="AH874" s="116"/>
      <c r="AI874" s="117"/>
      <c r="AJ874" s="117"/>
      <c r="AK874" s="117"/>
      <c r="AL874" s="118"/>
      <c r="AM874" s="119"/>
      <c r="AN874" s="119"/>
      <c r="AO874" s="119"/>
      <c r="AP874" s="119"/>
      <c r="AQ874" s="4"/>
      <c r="AR874" s="4"/>
      <c r="AS874" s="60"/>
      <c r="AT874" s="60"/>
      <c r="AU874" s="60"/>
    </row>
    <row r="875">
      <c r="A875" s="4"/>
      <c r="B875" s="4"/>
      <c r="C875" s="4"/>
      <c r="D875" s="4"/>
      <c r="E875" s="4"/>
      <c r="F875" s="4"/>
      <c r="G875" s="4"/>
      <c r="H875" s="4"/>
      <c r="I875" s="4"/>
      <c r="J875" s="4"/>
      <c r="K875" s="4"/>
      <c r="L875" s="4"/>
      <c r="M875" s="4"/>
      <c r="N875" s="4"/>
      <c r="O875" s="4"/>
      <c r="P875" s="4"/>
      <c r="Q875" s="4"/>
      <c r="R875" s="4"/>
      <c r="S875" s="4"/>
      <c r="T875" s="4"/>
      <c r="U875" s="4"/>
      <c r="V875" s="4"/>
      <c r="W875" s="4"/>
      <c r="X875" s="116"/>
      <c r="Y875" s="116"/>
      <c r="Z875" s="116"/>
      <c r="AA875" s="116"/>
      <c r="AB875" s="116"/>
      <c r="AC875" s="116"/>
      <c r="AD875" s="116"/>
      <c r="AE875" s="116"/>
      <c r="AF875" s="116"/>
      <c r="AG875" s="116"/>
      <c r="AH875" s="116"/>
      <c r="AI875" s="117"/>
      <c r="AJ875" s="117"/>
      <c r="AK875" s="117"/>
      <c r="AL875" s="118"/>
      <c r="AM875" s="119"/>
      <c r="AN875" s="119"/>
      <c r="AO875" s="119"/>
      <c r="AP875" s="119"/>
      <c r="AQ875" s="4"/>
      <c r="AR875" s="4"/>
      <c r="AS875" s="60"/>
      <c r="AT875" s="60"/>
      <c r="AU875" s="60"/>
    </row>
    <row r="876">
      <c r="A876" s="4"/>
      <c r="B876" s="4"/>
      <c r="C876" s="4"/>
      <c r="D876" s="4"/>
      <c r="E876" s="4"/>
      <c r="F876" s="4"/>
      <c r="G876" s="4"/>
      <c r="H876" s="4"/>
      <c r="I876" s="4"/>
      <c r="J876" s="4"/>
      <c r="K876" s="4"/>
      <c r="L876" s="4"/>
      <c r="M876" s="4"/>
      <c r="N876" s="4"/>
      <c r="O876" s="4"/>
      <c r="P876" s="4"/>
      <c r="Q876" s="4"/>
      <c r="R876" s="4"/>
      <c r="S876" s="4"/>
      <c r="T876" s="4"/>
      <c r="U876" s="4"/>
      <c r="V876" s="4"/>
      <c r="W876" s="4"/>
      <c r="X876" s="116"/>
      <c r="Y876" s="116"/>
      <c r="Z876" s="116"/>
      <c r="AA876" s="116"/>
      <c r="AB876" s="116"/>
      <c r="AC876" s="116"/>
      <c r="AD876" s="116"/>
      <c r="AE876" s="116"/>
      <c r="AF876" s="116"/>
      <c r="AG876" s="116"/>
      <c r="AH876" s="116"/>
      <c r="AI876" s="117"/>
      <c r="AJ876" s="117"/>
      <c r="AK876" s="117"/>
      <c r="AL876" s="118"/>
      <c r="AM876" s="119"/>
      <c r="AN876" s="119"/>
      <c r="AO876" s="119"/>
      <c r="AP876" s="119"/>
      <c r="AQ876" s="4"/>
      <c r="AR876" s="4"/>
      <c r="AS876" s="60"/>
      <c r="AT876" s="60"/>
      <c r="AU876" s="60"/>
    </row>
    <row r="877">
      <c r="A877" s="4"/>
      <c r="B877" s="4"/>
      <c r="C877" s="4"/>
      <c r="D877" s="4"/>
      <c r="E877" s="4"/>
      <c r="F877" s="4"/>
      <c r="G877" s="4"/>
      <c r="H877" s="4"/>
      <c r="I877" s="4"/>
      <c r="J877" s="4"/>
      <c r="K877" s="4"/>
      <c r="L877" s="4"/>
      <c r="M877" s="4"/>
      <c r="N877" s="4"/>
      <c r="O877" s="4"/>
      <c r="P877" s="4"/>
      <c r="Q877" s="4"/>
      <c r="R877" s="4"/>
      <c r="S877" s="4"/>
      <c r="T877" s="4"/>
      <c r="U877" s="4"/>
      <c r="V877" s="4"/>
      <c r="W877" s="4"/>
      <c r="X877" s="116"/>
      <c r="Y877" s="116"/>
      <c r="Z877" s="116"/>
      <c r="AA877" s="116"/>
      <c r="AB877" s="116"/>
      <c r="AC877" s="116"/>
      <c r="AD877" s="116"/>
      <c r="AE877" s="116"/>
      <c r="AF877" s="116"/>
      <c r="AG877" s="116"/>
      <c r="AH877" s="116"/>
      <c r="AI877" s="117"/>
      <c r="AJ877" s="117"/>
      <c r="AK877" s="117"/>
      <c r="AL877" s="118"/>
      <c r="AM877" s="119"/>
      <c r="AN877" s="119"/>
      <c r="AO877" s="119"/>
      <c r="AP877" s="119"/>
      <c r="AQ877" s="4"/>
      <c r="AR877" s="4"/>
      <c r="AS877" s="60"/>
      <c r="AT877" s="60"/>
      <c r="AU877" s="60"/>
    </row>
    <row r="878">
      <c r="A878" s="4"/>
      <c r="B878" s="4"/>
      <c r="C878" s="4"/>
      <c r="D878" s="4"/>
      <c r="E878" s="4"/>
      <c r="F878" s="4"/>
      <c r="G878" s="4"/>
      <c r="H878" s="4"/>
      <c r="I878" s="4"/>
      <c r="J878" s="4"/>
      <c r="K878" s="4"/>
      <c r="L878" s="4"/>
      <c r="M878" s="4"/>
      <c r="N878" s="4"/>
      <c r="O878" s="4"/>
      <c r="P878" s="4"/>
      <c r="Q878" s="4"/>
      <c r="R878" s="4"/>
      <c r="S878" s="4"/>
      <c r="T878" s="4"/>
      <c r="U878" s="4"/>
      <c r="V878" s="4"/>
      <c r="W878" s="4"/>
      <c r="X878" s="116"/>
      <c r="Y878" s="116"/>
      <c r="Z878" s="116"/>
      <c r="AA878" s="116"/>
      <c r="AB878" s="116"/>
      <c r="AC878" s="116"/>
      <c r="AD878" s="116"/>
      <c r="AE878" s="116"/>
      <c r="AF878" s="116"/>
      <c r="AG878" s="116"/>
      <c r="AH878" s="116"/>
      <c r="AI878" s="117"/>
      <c r="AJ878" s="117"/>
      <c r="AK878" s="117"/>
      <c r="AL878" s="118"/>
      <c r="AM878" s="119"/>
      <c r="AN878" s="119"/>
      <c r="AO878" s="119"/>
      <c r="AP878" s="119"/>
      <c r="AQ878" s="4"/>
      <c r="AR878" s="4"/>
      <c r="AS878" s="60"/>
      <c r="AT878" s="60"/>
      <c r="AU878" s="60"/>
    </row>
    <row r="879">
      <c r="A879" s="4"/>
      <c r="B879" s="4"/>
      <c r="C879" s="4"/>
      <c r="D879" s="4"/>
      <c r="E879" s="4"/>
      <c r="F879" s="4"/>
      <c r="G879" s="4"/>
      <c r="H879" s="4"/>
      <c r="I879" s="4"/>
      <c r="J879" s="4"/>
      <c r="K879" s="4"/>
      <c r="L879" s="4"/>
      <c r="M879" s="4"/>
      <c r="N879" s="4"/>
      <c r="O879" s="4"/>
      <c r="P879" s="4"/>
      <c r="Q879" s="4"/>
      <c r="R879" s="4"/>
      <c r="S879" s="4"/>
      <c r="T879" s="4"/>
      <c r="U879" s="4"/>
      <c r="V879" s="4"/>
      <c r="W879" s="4"/>
      <c r="X879" s="116"/>
      <c r="Y879" s="116"/>
      <c r="Z879" s="116"/>
      <c r="AA879" s="116"/>
      <c r="AB879" s="116"/>
      <c r="AC879" s="116"/>
      <c r="AD879" s="116"/>
      <c r="AE879" s="116"/>
      <c r="AF879" s="116"/>
      <c r="AG879" s="116"/>
      <c r="AH879" s="116"/>
      <c r="AI879" s="117"/>
      <c r="AJ879" s="117"/>
      <c r="AK879" s="117"/>
      <c r="AL879" s="118"/>
      <c r="AM879" s="119"/>
      <c r="AN879" s="119"/>
      <c r="AO879" s="119"/>
      <c r="AP879" s="119"/>
      <c r="AQ879" s="4"/>
      <c r="AR879" s="4"/>
      <c r="AS879" s="60"/>
      <c r="AT879" s="60"/>
      <c r="AU879" s="60"/>
    </row>
    <row r="880">
      <c r="A880" s="4"/>
      <c r="B880" s="4"/>
      <c r="C880" s="4"/>
      <c r="D880" s="4"/>
      <c r="E880" s="4"/>
      <c r="F880" s="4"/>
      <c r="G880" s="4"/>
      <c r="H880" s="4"/>
      <c r="I880" s="4"/>
      <c r="J880" s="4"/>
      <c r="K880" s="4"/>
      <c r="L880" s="4"/>
      <c r="M880" s="4"/>
      <c r="N880" s="4"/>
      <c r="O880" s="4"/>
      <c r="P880" s="4"/>
      <c r="Q880" s="4"/>
      <c r="R880" s="4"/>
      <c r="S880" s="4"/>
      <c r="T880" s="4"/>
      <c r="U880" s="4"/>
      <c r="V880" s="4"/>
      <c r="W880" s="4"/>
      <c r="X880" s="116"/>
      <c r="Y880" s="116"/>
      <c r="Z880" s="116"/>
      <c r="AA880" s="116"/>
      <c r="AB880" s="116"/>
      <c r="AC880" s="116"/>
      <c r="AD880" s="116"/>
      <c r="AE880" s="116"/>
      <c r="AF880" s="116"/>
      <c r="AG880" s="116"/>
      <c r="AH880" s="116"/>
      <c r="AI880" s="117"/>
      <c r="AJ880" s="117"/>
      <c r="AK880" s="117"/>
      <c r="AL880" s="118"/>
      <c r="AM880" s="119"/>
      <c r="AN880" s="119"/>
      <c r="AO880" s="119"/>
      <c r="AP880" s="119"/>
      <c r="AQ880" s="4"/>
      <c r="AR880" s="4"/>
      <c r="AS880" s="60"/>
      <c r="AT880" s="60"/>
      <c r="AU880" s="60"/>
    </row>
    <row r="881">
      <c r="A881" s="4"/>
      <c r="B881" s="4"/>
      <c r="C881" s="4"/>
      <c r="D881" s="4"/>
      <c r="E881" s="4"/>
      <c r="F881" s="4"/>
      <c r="G881" s="4"/>
      <c r="H881" s="4"/>
      <c r="I881" s="4"/>
      <c r="J881" s="4"/>
      <c r="K881" s="4"/>
      <c r="L881" s="4"/>
      <c r="M881" s="4"/>
      <c r="N881" s="4"/>
      <c r="O881" s="4"/>
      <c r="P881" s="4"/>
      <c r="Q881" s="4"/>
      <c r="R881" s="4"/>
      <c r="S881" s="4"/>
      <c r="T881" s="4"/>
      <c r="U881" s="4"/>
      <c r="V881" s="4"/>
      <c r="W881" s="4"/>
      <c r="X881" s="116"/>
      <c r="Y881" s="116"/>
      <c r="Z881" s="116"/>
      <c r="AA881" s="116"/>
      <c r="AB881" s="116"/>
      <c r="AC881" s="116"/>
      <c r="AD881" s="116"/>
      <c r="AE881" s="116"/>
      <c r="AF881" s="116"/>
      <c r="AG881" s="116"/>
      <c r="AH881" s="116"/>
      <c r="AI881" s="117"/>
      <c r="AJ881" s="117"/>
      <c r="AK881" s="117"/>
      <c r="AL881" s="118"/>
      <c r="AM881" s="119"/>
      <c r="AN881" s="119"/>
      <c r="AO881" s="119"/>
      <c r="AP881" s="119"/>
      <c r="AQ881" s="4"/>
      <c r="AR881" s="4"/>
      <c r="AS881" s="60"/>
      <c r="AT881" s="60"/>
      <c r="AU881" s="60"/>
    </row>
    <row r="882">
      <c r="A882" s="4"/>
      <c r="B882" s="4"/>
      <c r="C882" s="4"/>
      <c r="D882" s="4"/>
      <c r="E882" s="4"/>
      <c r="F882" s="4"/>
      <c r="G882" s="4"/>
      <c r="H882" s="4"/>
      <c r="I882" s="4"/>
      <c r="J882" s="4"/>
      <c r="K882" s="4"/>
      <c r="L882" s="4"/>
      <c r="M882" s="4"/>
      <c r="N882" s="4"/>
      <c r="O882" s="4"/>
      <c r="P882" s="4"/>
      <c r="Q882" s="4"/>
      <c r="R882" s="4"/>
      <c r="S882" s="4"/>
      <c r="T882" s="4"/>
      <c r="U882" s="4"/>
      <c r="V882" s="4"/>
      <c r="W882" s="4"/>
      <c r="X882" s="116"/>
      <c r="Y882" s="116"/>
      <c r="Z882" s="116"/>
      <c r="AA882" s="116"/>
      <c r="AB882" s="116"/>
      <c r="AC882" s="116"/>
      <c r="AD882" s="116"/>
      <c r="AE882" s="116"/>
      <c r="AF882" s="116"/>
      <c r="AG882" s="116"/>
      <c r="AH882" s="116"/>
      <c r="AI882" s="117"/>
      <c r="AJ882" s="117"/>
      <c r="AK882" s="117"/>
      <c r="AL882" s="118"/>
      <c r="AM882" s="119"/>
      <c r="AN882" s="119"/>
      <c r="AO882" s="119"/>
      <c r="AP882" s="119"/>
      <c r="AQ882" s="4"/>
      <c r="AR882" s="4"/>
      <c r="AS882" s="60"/>
      <c r="AT882" s="60"/>
      <c r="AU882" s="60"/>
    </row>
    <row r="883">
      <c r="A883" s="4"/>
      <c r="B883" s="4"/>
      <c r="C883" s="4"/>
      <c r="D883" s="4"/>
      <c r="E883" s="4"/>
      <c r="F883" s="4"/>
      <c r="G883" s="4"/>
      <c r="H883" s="4"/>
      <c r="I883" s="4"/>
      <c r="J883" s="4"/>
      <c r="K883" s="4"/>
      <c r="L883" s="4"/>
      <c r="M883" s="4"/>
      <c r="N883" s="4"/>
      <c r="O883" s="4"/>
      <c r="P883" s="4"/>
      <c r="Q883" s="4"/>
      <c r="R883" s="4"/>
      <c r="S883" s="4"/>
      <c r="T883" s="4"/>
      <c r="U883" s="4"/>
      <c r="V883" s="4"/>
      <c r="W883" s="4"/>
      <c r="X883" s="116"/>
      <c r="Y883" s="116"/>
      <c r="Z883" s="116"/>
      <c r="AA883" s="116"/>
      <c r="AB883" s="116"/>
      <c r="AC883" s="116"/>
      <c r="AD883" s="116"/>
      <c r="AE883" s="116"/>
      <c r="AF883" s="116"/>
      <c r="AG883" s="116"/>
      <c r="AH883" s="116"/>
      <c r="AI883" s="117"/>
      <c r="AJ883" s="117"/>
      <c r="AK883" s="117"/>
      <c r="AL883" s="118"/>
      <c r="AM883" s="119"/>
      <c r="AN883" s="119"/>
      <c r="AO883" s="119"/>
      <c r="AP883" s="119"/>
      <c r="AQ883" s="4"/>
      <c r="AR883" s="4"/>
      <c r="AS883" s="60"/>
      <c r="AT883" s="60"/>
      <c r="AU883" s="60"/>
    </row>
    <row r="884">
      <c r="A884" s="4"/>
      <c r="B884" s="4"/>
      <c r="C884" s="4"/>
      <c r="D884" s="4"/>
      <c r="E884" s="4"/>
      <c r="F884" s="4"/>
      <c r="G884" s="4"/>
      <c r="H884" s="4"/>
      <c r="I884" s="4"/>
      <c r="J884" s="4"/>
      <c r="K884" s="4"/>
      <c r="L884" s="4"/>
      <c r="M884" s="4"/>
      <c r="N884" s="4"/>
      <c r="O884" s="4"/>
      <c r="P884" s="4"/>
      <c r="Q884" s="4"/>
      <c r="R884" s="4"/>
      <c r="S884" s="4"/>
      <c r="T884" s="4"/>
      <c r="U884" s="4"/>
      <c r="V884" s="4"/>
      <c r="W884" s="4"/>
      <c r="X884" s="116"/>
      <c r="Y884" s="116"/>
      <c r="Z884" s="116"/>
      <c r="AA884" s="116"/>
      <c r="AB884" s="116"/>
      <c r="AC884" s="116"/>
      <c r="AD884" s="116"/>
      <c r="AE884" s="116"/>
      <c r="AF884" s="116"/>
      <c r="AG884" s="116"/>
      <c r="AH884" s="116"/>
      <c r="AI884" s="117"/>
      <c r="AJ884" s="117"/>
      <c r="AK884" s="117"/>
      <c r="AL884" s="118"/>
      <c r="AM884" s="119"/>
      <c r="AN884" s="119"/>
      <c r="AO884" s="119"/>
      <c r="AP884" s="119"/>
      <c r="AQ884" s="4"/>
      <c r="AR884" s="4"/>
      <c r="AS884" s="60"/>
      <c r="AT884" s="60"/>
      <c r="AU884" s="60"/>
    </row>
    <row r="885">
      <c r="A885" s="4"/>
      <c r="B885" s="4"/>
      <c r="C885" s="4"/>
      <c r="D885" s="4"/>
      <c r="E885" s="4"/>
      <c r="F885" s="4"/>
      <c r="G885" s="4"/>
      <c r="H885" s="4"/>
      <c r="I885" s="4"/>
      <c r="J885" s="4"/>
      <c r="K885" s="4"/>
      <c r="L885" s="4"/>
      <c r="M885" s="4"/>
      <c r="N885" s="4"/>
      <c r="O885" s="4"/>
      <c r="P885" s="4"/>
      <c r="Q885" s="4"/>
      <c r="R885" s="4"/>
      <c r="S885" s="4"/>
      <c r="T885" s="4"/>
      <c r="U885" s="4"/>
      <c r="V885" s="4"/>
      <c r="W885" s="4"/>
      <c r="X885" s="116"/>
      <c r="Y885" s="116"/>
      <c r="Z885" s="116"/>
      <c r="AA885" s="116"/>
      <c r="AB885" s="116"/>
      <c r="AC885" s="116"/>
      <c r="AD885" s="116"/>
      <c r="AE885" s="116"/>
      <c r="AF885" s="116"/>
      <c r="AG885" s="116"/>
      <c r="AH885" s="116"/>
      <c r="AI885" s="117"/>
      <c r="AJ885" s="117"/>
      <c r="AK885" s="117"/>
      <c r="AL885" s="118"/>
      <c r="AM885" s="119"/>
      <c r="AN885" s="119"/>
      <c r="AO885" s="119"/>
      <c r="AP885" s="119"/>
      <c r="AQ885" s="4"/>
      <c r="AR885" s="4"/>
      <c r="AS885" s="60"/>
      <c r="AT885" s="60"/>
      <c r="AU885" s="60"/>
    </row>
    <row r="886">
      <c r="A886" s="4"/>
      <c r="B886" s="4"/>
      <c r="C886" s="4"/>
      <c r="D886" s="4"/>
      <c r="E886" s="4"/>
      <c r="F886" s="4"/>
      <c r="G886" s="4"/>
      <c r="H886" s="4"/>
      <c r="I886" s="4"/>
      <c r="J886" s="4"/>
      <c r="K886" s="4"/>
      <c r="L886" s="4"/>
      <c r="M886" s="4"/>
      <c r="N886" s="4"/>
      <c r="O886" s="4"/>
      <c r="P886" s="4"/>
      <c r="Q886" s="4"/>
      <c r="R886" s="4"/>
      <c r="S886" s="4"/>
      <c r="T886" s="4"/>
      <c r="U886" s="4"/>
      <c r="V886" s="4"/>
      <c r="W886" s="4"/>
      <c r="X886" s="116"/>
      <c r="Y886" s="116"/>
      <c r="Z886" s="116"/>
      <c r="AA886" s="116"/>
      <c r="AB886" s="116"/>
      <c r="AC886" s="116"/>
      <c r="AD886" s="116"/>
      <c r="AE886" s="116"/>
      <c r="AF886" s="116"/>
      <c r="AG886" s="116"/>
      <c r="AH886" s="116"/>
      <c r="AI886" s="117"/>
      <c r="AJ886" s="117"/>
      <c r="AK886" s="117"/>
      <c r="AL886" s="118"/>
      <c r="AM886" s="119"/>
      <c r="AN886" s="119"/>
      <c r="AO886" s="119"/>
      <c r="AP886" s="119"/>
      <c r="AQ886" s="4"/>
      <c r="AR886" s="4"/>
      <c r="AS886" s="60"/>
      <c r="AT886" s="60"/>
      <c r="AU886" s="60"/>
    </row>
    <row r="887">
      <c r="A887" s="4"/>
      <c r="B887" s="4"/>
      <c r="C887" s="4"/>
      <c r="D887" s="4"/>
      <c r="E887" s="4"/>
      <c r="F887" s="4"/>
      <c r="G887" s="4"/>
      <c r="H887" s="4"/>
      <c r="I887" s="4"/>
      <c r="J887" s="4"/>
      <c r="K887" s="4"/>
      <c r="L887" s="4"/>
      <c r="M887" s="4"/>
      <c r="N887" s="4"/>
      <c r="O887" s="4"/>
      <c r="P887" s="4"/>
      <c r="Q887" s="4"/>
      <c r="R887" s="4"/>
      <c r="S887" s="4"/>
      <c r="T887" s="4"/>
      <c r="U887" s="4"/>
      <c r="V887" s="4"/>
      <c r="W887" s="4"/>
      <c r="X887" s="116"/>
      <c r="Y887" s="116"/>
      <c r="Z887" s="116"/>
      <c r="AA887" s="116"/>
      <c r="AB887" s="116"/>
      <c r="AC887" s="116"/>
      <c r="AD887" s="116"/>
      <c r="AE887" s="116"/>
      <c r="AF887" s="116"/>
      <c r="AG887" s="116"/>
      <c r="AH887" s="116"/>
      <c r="AI887" s="117"/>
      <c r="AJ887" s="117"/>
      <c r="AK887" s="117"/>
      <c r="AL887" s="118"/>
      <c r="AM887" s="119"/>
      <c r="AN887" s="119"/>
      <c r="AO887" s="119"/>
      <c r="AP887" s="119"/>
      <c r="AQ887" s="4"/>
      <c r="AR887" s="4"/>
      <c r="AS887" s="60"/>
      <c r="AT887" s="60"/>
      <c r="AU887" s="60"/>
    </row>
    <row r="888">
      <c r="A888" s="4"/>
      <c r="B888" s="4"/>
      <c r="C888" s="4"/>
      <c r="D888" s="4"/>
      <c r="E888" s="4"/>
      <c r="F888" s="4"/>
      <c r="G888" s="4"/>
      <c r="H888" s="4"/>
      <c r="I888" s="4"/>
      <c r="J888" s="4"/>
      <c r="K888" s="4"/>
      <c r="L888" s="4"/>
      <c r="M888" s="4"/>
      <c r="N888" s="4"/>
      <c r="O888" s="4"/>
      <c r="P888" s="4"/>
      <c r="Q888" s="4"/>
      <c r="R888" s="4"/>
      <c r="S888" s="4"/>
      <c r="T888" s="4"/>
      <c r="U888" s="4"/>
      <c r="V888" s="4"/>
      <c r="W888" s="4"/>
      <c r="X888" s="116"/>
      <c r="Y888" s="116"/>
      <c r="Z888" s="116"/>
      <c r="AA888" s="116"/>
      <c r="AB888" s="116"/>
      <c r="AC888" s="116"/>
      <c r="AD888" s="116"/>
      <c r="AE888" s="116"/>
      <c r="AF888" s="116"/>
      <c r="AG888" s="116"/>
      <c r="AH888" s="116"/>
      <c r="AI888" s="117"/>
      <c r="AJ888" s="117"/>
      <c r="AK888" s="117"/>
      <c r="AL888" s="118"/>
      <c r="AM888" s="119"/>
      <c r="AN888" s="119"/>
      <c r="AO888" s="119"/>
      <c r="AP888" s="119"/>
      <c r="AQ888" s="4"/>
      <c r="AR888" s="4"/>
      <c r="AS888" s="60"/>
      <c r="AT888" s="60"/>
      <c r="AU888" s="60"/>
    </row>
    <row r="889">
      <c r="A889" s="4"/>
      <c r="B889" s="4"/>
      <c r="C889" s="4"/>
      <c r="D889" s="4"/>
      <c r="E889" s="4"/>
      <c r="F889" s="4"/>
      <c r="G889" s="4"/>
      <c r="H889" s="4"/>
      <c r="I889" s="4"/>
      <c r="J889" s="4"/>
      <c r="K889" s="4"/>
      <c r="L889" s="4"/>
      <c r="M889" s="4"/>
      <c r="N889" s="4"/>
      <c r="O889" s="4"/>
      <c r="P889" s="4"/>
      <c r="Q889" s="4"/>
      <c r="R889" s="4"/>
      <c r="S889" s="4"/>
      <c r="T889" s="4"/>
      <c r="U889" s="4"/>
      <c r="V889" s="4"/>
      <c r="W889" s="4"/>
      <c r="X889" s="116"/>
      <c r="Y889" s="116"/>
      <c r="Z889" s="116"/>
      <c r="AA889" s="116"/>
      <c r="AB889" s="116"/>
      <c r="AC889" s="116"/>
      <c r="AD889" s="116"/>
      <c r="AE889" s="116"/>
      <c r="AF889" s="116"/>
      <c r="AG889" s="116"/>
      <c r="AH889" s="116"/>
      <c r="AI889" s="117"/>
      <c r="AJ889" s="117"/>
      <c r="AK889" s="117"/>
      <c r="AL889" s="118"/>
      <c r="AM889" s="119"/>
      <c r="AN889" s="119"/>
      <c r="AO889" s="119"/>
      <c r="AP889" s="119"/>
      <c r="AQ889" s="4"/>
      <c r="AR889" s="4"/>
      <c r="AS889" s="60"/>
      <c r="AT889" s="60"/>
      <c r="AU889" s="60"/>
    </row>
    <row r="890">
      <c r="A890" s="4"/>
      <c r="B890" s="4"/>
      <c r="C890" s="4"/>
      <c r="D890" s="4"/>
      <c r="E890" s="4"/>
      <c r="F890" s="4"/>
      <c r="G890" s="4"/>
      <c r="H890" s="4"/>
      <c r="I890" s="4"/>
      <c r="J890" s="4"/>
      <c r="K890" s="4"/>
      <c r="L890" s="4"/>
      <c r="M890" s="4"/>
      <c r="N890" s="4"/>
      <c r="O890" s="4"/>
      <c r="P890" s="4"/>
      <c r="Q890" s="4"/>
      <c r="R890" s="4"/>
      <c r="S890" s="4"/>
      <c r="T890" s="4"/>
      <c r="U890" s="4"/>
      <c r="V890" s="4"/>
      <c r="W890" s="4"/>
      <c r="X890" s="116"/>
      <c r="Y890" s="116"/>
      <c r="Z890" s="116"/>
      <c r="AA890" s="116"/>
      <c r="AB890" s="116"/>
      <c r="AC890" s="116"/>
      <c r="AD890" s="116"/>
      <c r="AE890" s="116"/>
      <c r="AF890" s="116"/>
      <c r="AG890" s="116"/>
      <c r="AH890" s="116"/>
      <c r="AI890" s="117"/>
      <c r="AJ890" s="117"/>
      <c r="AK890" s="117"/>
      <c r="AL890" s="118"/>
      <c r="AM890" s="119"/>
      <c r="AN890" s="119"/>
      <c r="AO890" s="119"/>
      <c r="AP890" s="119"/>
      <c r="AQ890" s="4"/>
      <c r="AR890" s="4"/>
      <c r="AS890" s="60"/>
      <c r="AT890" s="60"/>
      <c r="AU890" s="60"/>
    </row>
    <row r="891">
      <c r="A891" s="4"/>
      <c r="B891" s="4"/>
      <c r="C891" s="4"/>
      <c r="D891" s="4"/>
      <c r="E891" s="4"/>
      <c r="F891" s="4"/>
      <c r="G891" s="4"/>
      <c r="H891" s="4"/>
      <c r="I891" s="4"/>
      <c r="J891" s="4"/>
      <c r="K891" s="4"/>
      <c r="L891" s="4"/>
      <c r="M891" s="4"/>
      <c r="N891" s="4"/>
      <c r="O891" s="4"/>
      <c r="P891" s="4"/>
      <c r="Q891" s="4"/>
      <c r="R891" s="4"/>
      <c r="S891" s="4"/>
      <c r="T891" s="4"/>
      <c r="U891" s="4"/>
      <c r="V891" s="4"/>
      <c r="W891" s="4"/>
      <c r="X891" s="116"/>
      <c r="Y891" s="116"/>
      <c r="Z891" s="116"/>
      <c r="AA891" s="116"/>
      <c r="AB891" s="116"/>
      <c r="AC891" s="116"/>
      <c r="AD891" s="116"/>
      <c r="AE891" s="116"/>
      <c r="AF891" s="116"/>
      <c r="AG891" s="116"/>
      <c r="AH891" s="116"/>
      <c r="AI891" s="117"/>
      <c r="AJ891" s="117"/>
      <c r="AK891" s="117"/>
      <c r="AL891" s="118"/>
      <c r="AM891" s="119"/>
      <c r="AN891" s="119"/>
      <c r="AO891" s="119"/>
      <c r="AP891" s="119"/>
      <c r="AQ891" s="4"/>
      <c r="AR891" s="4"/>
      <c r="AS891" s="60"/>
      <c r="AT891" s="60"/>
      <c r="AU891" s="60"/>
    </row>
    <row r="892">
      <c r="A892" s="4"/>
      <c r="B892" s="4"/>
      <c r="C892" s="4"/>
      <c r="D892" s="4"/>
      <c r="E892" s="4"/>
      <c r="F892" s="4"/>
      <c r="G892" s="4"/>
      <c r="H892" s="4"/>
      <c r="I892" s="4"/>
      <c r="J892" s="4"/>
      <c r="K892" s="4"/>
      <c r="L892" s="4"/>
      <c r="M892" s="4"/>
      <c r="N892" s="4"/>
      <c r="O892" s="4"/>
      <c r="P892" s="4"/>
      <c r="Q892" s="4"/>
      <c r="R892" s="4"/>
      <c r="S892" s="4"/>
      <c r="T892" s="4"/>
      <c r="U892" s="4"/>
      <c r="V892" s="4"/>
      <c r="W892" s="4"/>
      <c r="X892" s="116"/>
      <c r="Y892" s="116"/>
      <c r="Z892" s="116"/>
      <c r="AA892" s="116"/>
      <c r="AB892" s="116"/>
      <c r="AC892" s="116"/>
      <c r="AD892" s="116"/>
      <c r="AE892" s="116"/>
      <c r="AF892" s="116"/>
      <c r="AG892" s="116"/>
      <c r="AH892" s="116"/>
      <c r="AI892" s="117"/>
      <c r="AJ892" s="117"/>
      <c r="AK892" s="117"/>
      <c r="AL892" s="118"/>
      <c r="AM892" s="119"/>
      <c r="AN892" s="119"/>
      <c r="AO892" s="119"/>
      <c r="AP892" s="119"/>
      <c r="AQ892" s="4"/>
      <c r="AR892" s="4"/>
      <c r="AS892" s="60"/>
      <c r="AT892" s="60"/>
      <c r="AU892" s="60"/>
    </row>
    <row r="893">
      <c r="A893" s="4"/>
      <c r="B893" s="4"/>
      <c r="C893" s="4"/>
      <c r="D893" s="4"/>
      <c r="E893" s="4"/>
      <c r="F893" s="4"/>
      <c r="G893" s="4"/>
      <c r="H893" s="4"/>
      <c r="I893" s="4"/>
      <c r="J893" s="4"/>
      <c r="K893" s="4"/>
      <c r="L893" s="4"/>
      <c r="M893" s="4"/>
      <c r="N893" s="4"/>
      <c r="O893" s="4"/>
      <c r="P893" s="4"/>
      <c r="Q893" s="4"/>
      <c r="R893" s="4"/>
      <c r="S893" s="4"/>
      <c r="T893" s="4"/>
      <c r="U893" s="4"/>
      <c r="V893" s="4"/>
      <c r="W893" s="4"/>
      <c r="X893" s="116"/>
      <c r="Y893" s="116"/>
      <c r="Z893" s="116"/>
      <c r="AA893" s="116"/>
      <c r="AB893" s="116"/>
      <c r="AC893" s="116"/>
      <c r="AD893" s="116"/>
      <c r="AE893" s="116"/>
      <c r="AF893" s="116"/>
      <c r="AG893" s="116"/>
      <c r="AH893" s="116"/>
      <c r="AI893" s="117"/>
      <c r="AJ893" s="117"/>
      <c r="AK893" s="117"/>
      <c r="AL893" s="118"/>
      <c r="AM893" s="119"/>
      <c r="AN893" s="119"/>
      <c r="AO893" s="119"/>
      <c r="AP893" s="119"/>
      <c r="AQ893" s="4"/>
      <c r="AR893" s="4"/>
      <c r="AS893" s="60"/>
      <c r="AT893" s="60"/>
      <c r="AU893" s="60"/>
    </row>
    <row r="894">
      <c r="A894" s="4"/>
      <c r="B894" s="4"/>
      <c r="C894" s="4"/>
      <c r="D894" s="4"/>
      <c r="E894" s="4"/>
      <c r="F894" s="4"/>
      <c r="G894" s="4"/>
      <c r="H894" s="4"/>
      <c r="I894" s="4"/>
      <c r="J894" s="4"/>
      <c r="K894" s="4"/>
      <c r="L894" s="4"/>
      <c r="M894" s="4"/>
      <c r="N894" s="4"/>
      <c r="O894" s="4"/>
      <c r="P894" s="4"/>
      <c r="Q894" s="4"/>
      <c r="R894" s="4"/>
      <c r="S894" s="4"/>
      <c r="T894" s="4"/>
      <c r="U894" s="4"/>
      <c r="V894" s="4"/>
      <c r="W894" s="4"/>
      <c r="X894" s="116"/>
      <c r="Y894" s="116"/>
      <c r="Z894" s="116"/>
      <c r="AA894" s="116"/>
      <c r="AB894" s="116"/>
      <c r="AC894" s="116"/>
      <c r="AD894" s="116"/>
      <c r="AE894" s="116"/>
      <c r="AF894" s="116"/>
      <c r="AG894" s="116"/>
      <c r="AH894" s="116"/>
      <c r="AI894" s="117"/>
      <c r="AJ894" s="117"/>
      <c r="AK894" s="117"/>
      <c r="AL894" s="118"/>
      <c r="AM894" s="119"/>
      <c r="AN894" s="119"/>
      <c r="AO894" s="119"/>
      <c r="AP894" s="119"/>
      <c r="AQ894" s="4"/>
      <c r="AR894" s="4"/>
      <c r="AS894" s="60"/>
      <c r="AT894" s="60"/>
      <c r="AU894" s="60"/>
    </row>
    <row r="895">
      <c r="A895" s="4"/>
      <c r="B895" s="4"/>
      <c r="C895" s="4"/>
      <c r="D895" s="4"/>
      <c r="E895" s="4"/>
      <c r="F895" s="4"/>
      <c r="G895" s="4"/>
      <c r="H895" s="4"/>
      <c r="I895" s="4"/>
      <c r="J895" s="4"/>
      <c r="K895" s="4"/>
      <c r="L895" s="4"/>
      <c r="M895" s="4"/>
      <c r="N895" s="4"/>
      <c r="O895" s="4"/>
      <c r="P895" s="4"/>
      <c r="Q895" s="4"/>
      <c r="R895" s="4"/>
      <c r="S895" s="4"/>
      <c r="T895" s="4"/>
      <c r="U895" s="4"/>
      <c r="V895" s="4"/>
      <c r="W895" s="4"/>
      <c r="X895" s="116"/>
      <c r="Y895" s="116"/>
      <c r="Z895" s="116"/>
      <c r="AA895" s="116"/>
      <c r="AB895" s="116"/>
      <c r="AC895" s="116"/>
      <c r="AD895" s="116"/>
      <c r="AE895" s="116"/>
      <c r="AF895" s="116"/>
      <c r="AG895" s="116"/>
      <c r="AH895" s="116"/>
      <c r="AI895" s="117"/>
      <c r="AJ895" s="117"/>
      <c r="AK895" s="117"/>
      <c r="AL895" s="118"/>
      <c r="AM895" s="119"/>
      <c r="AN895" s="119"/>
      <c r="AO895" s="119"/>
      <c r="AP895" s="119"/>
      <c r="AQ895" s="4"/>
      <c r="AR895" s="4"/>
      <c r="AS895" s="60"/>
      <c r="AT895" s="60"/>
      <c r="AU895" s="60"/>
    </row>
    <row r="896">
      <c r="A896" s="4"/>
      <c r="B896" s="4"/>
      <c r="C896" s="4"/>
      <c r="D896" s="4"/>
      <c r="E896" s="4"/>
      <c r="F896" s="4"/>
      <c r="G896" s="4"/>
      <c r="H896" s="4"/>
      <c r="I896" s="4"/>
      <c r="J896" s="4"/>
      <c r="K896" s="4"/>
      <c r="L896" s="4"/>
      <c r="M896" s="4"/>
      <c r="N896" s="4"/>
      <c r="O896" s="4"/>
      <c r="P896" s="4"/>
      <c r="Q896" s="4"/>
      <c r="R896" s="4"/>
      <c r="S896" s="4"/>
      <c r="T896" s="4"/>
      <c r="U896" s="4"/>
      <c r="V896" s="4"/>
      <c r="W896" s="4"/>
      <c r="X896" s="116"/>
      <c r="Y896" s="116"/>
      <c r="Z896" s="116"/>
      <c r="AA896" s="116"/>
      <c r="AB896" s="116"/>
      <c r="AC896" s="116"/>
      <c r="AD896" s="116"/>
      <c r="AE896" s="116"/>
      <c r="AF896" s="116"/>
      <c r="AG896" s="116"/>
      <c r="AH896" s="116"/>
      <c r="AI896" s="117"/>
      <c r="AJ896" s="117"/>
      <c r="AK896" s="117"/>
      <c r="AL896" s="118"/>
      <c r="AM896" s="119"/>
      <c r="AN896" s="119"/>
      <c r="AO896" s="119"/>
      <c r="AP896" s="119"/>
      <c r="AQ896" s="4"/>
      <c r="AR896" s="4"/>
      <c r="AS896" s="60"/>
      <c r="AT896" s="60"/>
      <c r="AU896" s="60"/>
    </row>
    <row r="897">
      <c r="A897" s="4"/>
      <c r="B897" s="4"/>
      <c r="C897" s="4"/>
      <c r="D897" s="4"/>
      <c r="E897" s="4"/>
      <c r="F897" s="4"/>
      <c r="G897" s="4"/>
      <c r="H897" s="4"/>
      <c r="I897" s="4"/>
      <c r="J897" s="4"/>
      <c r="K897" s="4"/>
      <c r="L897" s="4"/>
      <c r="M897" s="4"/>
      <c r="N897" s="4"/>
      <c r="O897" s="4"/>
      <c r="P897" s="4"/>
      <c r="Q897" s="4"/>
      <c r="R897" s="4"/>
      <c r="S897" s="4"/>
      <c r="T897" s="4"/>
      <c r="U897" s="4"/>
      <c r="V897" s="4"/>
      <c r="W897" s="4"/>
      <c r="X897" s="116"/>
      <c r="Y897" s="116"/>
      <c r="Z897" s="116"/>
      <c r="AA897" s="116"/>
      <c r="AB897" s="116"/>
      <c r="AC897" s="116"/>
      <c r="AD897" s="116"/>
      <c r="AE897" s="116"/>
      <c r="AF897" s="116"/>
      <c r="AG897" s="116"/>
      <c r="AH897" s="116"/>
      <c r="AI897" s="117"/>
      <c r="AJ897" s="117"/>
      <c r="AK897" s="117"/>
      <c r="AL897" s="118"/>
      <c r="AM897" s="119"/>
      <c r="AN897" s="119"/>
      <c r="AO897" s="119"/>
      <c r="AP897" s="119"/>
      <c r="AQ897" s="4"/>
      <c r="AR897" s="4"/>
      <c r="AS897" s="60"/>
      <c r="AT897" s="60"/>
      <c r="AU897" s="60"/>
    </row>
    <row r="898">
      <c r="A898" s="4"/>
      <c r="B898" s="4"/>
      <c r="C898" s="4"/>
      <c r="D898" s="4"/>
      <c r="E898" s="4"/>
      <c r="F898" s="4"/>
      <c r="G898" s="4"/>
      <c r="H898" s="4"/>
      <c r="I898" s="4"/>
      <c r="J898" s="4"/>
      <c r="K898" s="4"/>
      <c r="L898" s="4"/>
      <c r="M898" s="4"/>
      <c r="N898" s="4"/>
      <c r="O898" s="4"/>
      <c r="P898" s="4"/>
      <c r="Q898" s="4"/>
      <c r="R898" s="4"/>
      <c r="S898" s="4"/>
      <c r="T898" s="4"/>
      <c r="U898" s="4"/>
      <c r="V898" s="4"/>
      <c r="W898" s="4"/>
      <c r="X898" s="116"/>
      <c r="Y898" s="116"/>
      <c r="Z898" s="116"/>
      <c r="AA898" s="116"/>
      <c r="AB898" s="116"/>
      <c r="AC898" s="116"/>
      <c r="AD898" s="116"/>
      <c r="AE898" s="116"/>
      <c r="AF898" s="116"/>
      <c r="AG898" s="116"/>
      <c r="AH898" s="116"/>
      <c r="AI898" s="117"/>
      <c r="AJ898" s="117"/>
      <c r="AK898" s="117"/>
      <c r="AL898" s="118"/>
      <c r="AM898" s="119"/>
      <c r="AN898" s="119"/>
      <c r="AO898" s="119"/>
      <c r="AP898" s="119"/>
      <c r="AQ898" s="4"/>
      <c r="AR898" s="4"/>
      <c r="AS898" s="60"/>
      <c r="AT898" s="60"/>
      <c r="AU898" s="60"/>
    </row>
    <row r="899">
      <c r="A899" s="4"/>
      <c r="B899" s="4"/>
      <c r="C899" s="4"/>
      <c r="D899" s="4"/>
      <c r="E899" s="4"/>
      <c r="F899" s="4"/>
      <c r="G899" s="4"/>
      <c r="H899" s="4"/>
      <c r="I899" s="4"/>
      <c r="J899" s="4"/>
      <c r="K899" s="4"/>
      <c r="L899" s="4"/>
      <c r="M899" s="4"/>
      <c r="N899" s="4"/>
      <c r="O899" s="4"/>
      <c r="P899" s="4"/>
      <c r="Q899" s="4"/>
      <c r="R899" s="4"/>
      <c r="S899" s="4"/>
      <c r="T899" s="4"/>
      <c r="U899" s="4"/>
      <c r="V899" s="4"/>
      <c r="W899" s="4"/>
      <c r="X899" s="116"/>
      <c r="Y899" s="116"/>
      <c r="Z899" s="116"/>
      <c r="AA899" s="116"/>
      <c r="AB899" s="116"/>
      <c r="AC899" s="116"/>
      <c r="AD899" s="116"/>
      <c r="AE899" s="116"/>
      <c r="AF899" s="116"/>
      <c r="AG899" s="116"/>
      <c r="AH899" s="116"/>
      <c r="AI899" s="117"/>
      <c r="AJ899" s="117"/>
      <c r="AK899" s="117"/>
      <c r="AL899" s="118"/>
      <c r="AM899" s="119"/>
      <c r="AN899" s="119"/>
      <c r="AO899" s="119"/>
      <c r="AP899" s="119"/>
      <c r="AQ899" s="4"/>
      <c r="AR899" s="4"/>
      <c r="AS899" s="60"/>
      <c r="AT899" s="60"/>
      <c r="AU899" s="60"/>
    </row>
    <row r="900">
      <c r="A900" s="4"/>
      <c r="B900" s="4"/>
      <c r="C900" s="4"/>
      <c r="D900" s="4"/>
      <c r="E900" s="4"/>
      <c r="F900" s="4"/>
      <c r="G900" s="4"/>
      <c r="H900" s="4"/>
      <c r="I900" s="4"/>
      <c r="J900" s="4"/>
      <c r="K900" s="4"/>
      <c r="L900" s="4"/>
      <c r="M900" s="4"/>
      <c r="N900" s="4"/>
      <c r="O900" s="4"/>
      <c r="P900" s="4"/>
      <c r="Q900" s="4"/>
      <c r="R900" s="4"/>
      <c r="S900" s="4"/>
      <c r="T900" s="4"/>
      <c r="U900" s="4"/>
      <c r="V900" s="4"/>
      <c r="W900" s="4"/>
      <c r="X900" s="116"/>
      <c r="Y900" s="116"/>
      <c r="Z900" s="116"/>
      <c r="AA900" s="116"/>
      <c r="AB900" s="116"/>
      <c r="AC900" s="116"/>
      <c r="AD900" s="116"/>
      <c r="AE900" s="116"/>
      <c r="AF900" s="116"/>
      <c r="AG900" s="116"/>
      <c r="AH900" s="116"/>
      <c r="AI900" s="117"/>
      <c r="AJ900" s="117"/>
      <c r="AK900" s="117"/>
      <c r="AL900" s="118"/>
      <c r="AM900" s="119"/>
      <c r="AN900" s="119"/>
      <c r="AO900" s="119"/>
      <c r="AP900" s="119"/>
      <c r="AQ900" s="4"/>
      <c r="AR900" s="4"/>
      <c r="AS900" s="60"/>
      <c r="AT900" s="60"/>
      <c r="AU900" s="60"/>
    </row>
    <row r="901">
      <c r="A901" s="4"/>
      <c r="B901" s="4"/>
      <c r="C901" s="4"/>
      <c r="D901" s="4"/>
      <c r="E901" s="4"/>
      <c r="F901" s="4"/>
      <c r="G901" s="4"/>
      <c r="H901" s="4"/>
      <c r="I901" s="4"/>
      <c r="J901" s="4"/>
      <c r="K901" s="4"/>
      <c r="L901" s="4"/>
      <c r="M901" s="4"/>
      <c r="N901" s="4"/>
      <c r="O901" s="4"/>
      <c r="P901" s="4"/>
      <c r="Q901" s="4"/>
      <c r="R901" s="4"/>
      <c r="S901" s="4"/>
      <c r="T901" s="4"/>
      <c r="U901" s="4"/>
      <c r="V901" s="4"/>
      <c r="W901" s="4"/>
      <c r="X901" s="116"/>
      <c r="Y901" s="116"/>
      <c r="Z901" s="116"/>
      <c r="AA901" s="116"/>
      <c r="AB901" s="116"/>
      <c r="AC901" s="116"/>
      <c r="AD901" s="116"/>
      <c r="AE901" s="116"/>
      <c r="AF901" s="116"/>
      <c r="AG901" s="116"/>
      <c r="AH901" s="116"/>
      <c r="AI901" s="117"/>
      <c r="AJ901" s="117"/>
      <c r="AK901" s="117"/>
      <c r="AL901" s="118"/>
      <c r="AM901" s="119"/>
      <c r="AN901" s="119"/>
      <c r="AO901" s="119"/>
      <c r="AP901" s="119"/>
      <c r="AQ901" s="4"/>
      <c r="AR901" s="4"/>
      <c r="AS901" s="60"/>
      <c r="AT901" s="60"/>
      <c r="AU901" s="60"/>
    </row>
    <row r="902">
      <c r="A902" s="4"/>
      <c r="B902" s="4"/>
      <c r="C902" s="4"/>
      <c r="D902" s="4"/>
      <c r="E902" s="4"/>
      <c r="F902" s="4"/>
      <c r="G902" s="4"/>
      <c r="H902" s="4"/>
      <c r="I902" s="4"/>
      <c r="J902" s="4"/>
      <c r="K902" s="4"/>
      <c r="L902" s="4"/>
      <c r="M902" s="4"/>
      <c r="N902" s="4"/>
      <c r="O902" s="4"/>
      <c r="P902" s="4"/>
      <c r="Q902" s="4"/>
      <c r="R902" s="4"/>
      <c r="S902" s="4"/>
      <c r="T902" s="4"/>
      <c r="U902" s="4"/>
      <c r="V902" s="4"/>
      <c r="W902" s="4"/>
      <c r="X902" s="116"/>
      <c r="Y902" s="116"/>
      <c r="Z902" s="116"/>
      <c r="AA902" s="116"/>
      <c r="AB902" s="116"/>
      <c r="AC902" s="116"/>
      <c r="AD902" s="116"/>
      <c r="AE902" s="116"/>
      <c r="AF902" s="116"/>
      <c r="AG902" s="116"/>
      <c r="AH902" s="116"/>
      <c r="AI902" s="117"/>
      <c r="AJ902" s="117"/>
      <c r="AK902" s="117"/>
      <c r="AL902" s="118"/>
      <c r="AM902" s="119"/>
      <c r="AN902" s="119"/>
      <c r="AO902" s="119"/>
      <c r="AP902" s="119"/>
      <c r="AQ902" s="4"/>
      <c r="AR902" s="4"/>
      <c r="AS902" s="60"/>
      <c r="AT902" s="60"/>
      <c r="AU902" s="60"/>
    </row>
    <row r="903">
      <c r="A903" s="4"/>
      <c r="B903" s="4"/>
      <c r="C903" s="4"/>
      <c r="D903" s="4"/>
      <c r="E903" s="4"/>
      <c r="F903" s="4"/>
      <c r="G903" s="4"/>
      <c r="H903" s="4"/>
      <c r="I903" s="4"/>
      <c r="J903" s="4"/>
      <c r="K903" s="4"/>
      <c r="L903" s="4"/>
      <c r="M903" s="4"/>
      <c r="N903" s="4"/>
      <c r="O903" s="4"/>
      <c r="P903" s="4"/>
      <c r="Q903" s="4"/>
      <c r="R903" s="4"/>
      <c r="S903" s="4"/>
      <c r="T903" s="4"/>
      <c r="U903" s="4"/>
      <c r="V903" s="4"/>
      <c r="W903" s="4"/>
      <c r="X903" s="116"/>
      <c r="Y903" s="116"/>
      <c r="Z903" s="116"/>
      <c r="AA903" s="116"/>
      <c r="AB903" s="116"/>
      <c r="AC903" s="116"/>
      <c r="AD903" s="116"/>
      <c r="AE903" s="116"/>
      <c r="AF903" s="116"/>
      <c r="AG903" s="116"/>
      <c r="AH903" s="116"/>
      <c r="AI903" s="117"/>
      <c r="AJ903" s="117"/>
      <c r="AK903" s="117"/>
      <c r="AL903" s="118"/>
      <c r="AM903" s="119"/>
      <c r="AN903" s="119"/>
      <c r="AO903" s="119"/>
      <c r="AP903" s="119"/>
      <c r="AQ903" s="4"/>
      <c r="AR903" s="4"/>
      <c r="AS903" s="60"/>
      <c r="AT903" s="60"/>
      <c r="AU903" s="60"/>
    </row>
    <row r="904">
      <c r="A904" s="4"/>
      <c r="B904" s="4"/>
      <c r="C904" s="4"/>
      <c r="D904" s="4"/>
      <c r="E904" s="4"/>
      <c r="F904" s="4"/>
      <c r="G904" s="4"/>
      <c r="H904" s="4"/>
      <c r="I904" s="4"/>
      <c r="J904" s="4"/>
      <c r="K904" s="4"/>
      <c r="L904" s="4"/>
      <c r="M904" s="4"/>
      <c r="N904" s="4"/>
      <c r="O904" s="4"/>
      <c r="P904" s="4"/>
      <c r="Q904" s="4"/>
      <c r="R904" s="4"/>
      <c r="S904" s="4"/>
      <c r="T904" s="4"/>
      <c r="U904" s="4"/>
      <c r="V904" s="4"/>
      <c r="W904" s="4"/>
      <c r="X904" s="116"/>
      <c r="Y904" s="116"/>
      <c r="Z904" s="116"/>
      <c r="AA904" s="116"/>
      <c r="AB904" s="116"/>
      <c r="AC904" s="116"/>
      <c r="AD904" s="116"/>
      <c r="AE904" s="116"/>
      <c r="AF904" s="116"/>
      <c r="AG904" s="116"/>
      <c r="AH904" s="116"/>
      <c r="AI904" s="117"/>
      <c r="AJ904" s="117"/>
      <c r="AK904" s="117"/>
      <c r="AL904" s="118"/>
      <c r="AM904" s="119"/>
      <c r="AN904" s="119"/>
      <c r="AO904" s="119"/>
      <c r="AP904" s="119"/>
      <c r="AQ904" s="4"/>
      <c r="AR904" s="4"/>
      <c r="AS904" s="60"/>
      <c r="AT904" s="60"/>
      <c r="AU904" s="60"/>
    </row>
    <row r="905">
      <c r="A905" s="4"/>
      <c r="B905" s="4"/>
      <c r="C905" s="4"/>
      <c r="D905" s="4"/>
      <c r="E905" s="4"/>
      <c r="F905" s="4"/>
      <c r="G905" s="4"/>
      <c r="H905" s="4"/>
      <c r="I905" s="4"/>
      <c r="J905" s="4"/>
      <c r="K905" s="4"/>
      <c r="L905" s="4"/>
      <c r="M905" s="4"/>
      <c r="N905" s="4"/>
      <c r="O905" s="4"/>
      <c r="P905" s="4"/>
      <c r="Q905" s="4"/>
      <c r="R905" s="4"/>
      <c r="S905" s="4"/>
      <c r="T905" s="4"/>
      <c r="U905" s="4"/>
      <c r="V905" s="4"/>
      <c r="W905" s="4"/>
      <c r="X905" s="116"/>
      <c r="Y905" s="116"/>
      <c r="Z905" s="116"/>
      <c r="AA905" s="116"/>
      <c r="AB905" s="116"/>
      <c r="AC905" s="116"/>
      <c r="AD905" s="116"/>
      <c r="AE905" s="116"/>
      <c r="AF905" s="116"/>
      <c r="AG905" s="116"/>
      <c r="AH905" s="116"/>
      <c r="AI905" s="117"/>
      <c r="AJ905" s="117"/>
      <c r="AK905" s="117"/>
      <c r="AL905" s="118"/>
      <c r="AM905" s="119"/>
      <c r="AN905" s="119"/>
      <c r="AO905" s="119"/>
      <c r="AP905" s="119"/>
      <c r="AQ905" s="4"/>
      <c r="AR905" s="4"/>
      <c r="AS905" s="60"/>
      <c r="AT905" s="60"/>
      <c r="AU905" s="60"/>
    </row>
    <row r="906">
      <c r="A906" s="4"/>
      <c r="B906" s="4"/>
      <c r="C906" s="4"/>
      <c r="D906" s="4"/>
      <c r="E906" s="4"/>
      <c r="F906" s="4"/>
      <c r="G906" s="4"/>
      <c r="H906" s="4"/>
      <c r="I906" s="4"/>
      <c r="J906" s="4"/>
      <c r="K906" s="4"/>
      <c r="L906" s="4"/>
      <c r="M906" s="4"/>
      <c r="N906" s="4"/>
      <c r="O906" s="4"/>
      <c r="P906" s="4"/>
      <c r="Q906" s="4"/>
      <c r="R906" s="4"/>
      <c r="S906" s="4"/>
      <c r="T906" s="4"/>
      <c r="U906" s="4"/>
      <c r="V906" s="4"/>
      <c r="W906" s="4"/>
      <c r="X906" s="116"/>
      <c r="Y906" s="116"/>
      <c r="Z906" s="116"/>
      <c r="AA906" s="116"/>
      <c r="AB906" s="116"/>
      <c r="AC906" s="116"/>
      <c r="AD906" s="116"/>
      <c r="AE906" s="116"/>
      <c r="AF906" s="116"/>
      <c r="AG906" s="116"/>
      <c r="AH906" s="116"/>
      <c r="AI906" s="117"/>
      <c r="AJ906" s="117"/>
      <c r="AK906" s="117"/>
      <c r="AL906" s="118"/>
      <c r="AM906" s="119"/>
      <c r="AN906" s="119"/>
      <c r="AO906" s="119"/>
      <c r="AP906" s="119"/>
      <c r="AQ906" s="4"/>
      <c r="AR906" s="4"/>
      <c r="AS906" s="60"/>
      <c r="AT906" s="60"/>
      <c r="AU906" s="60"/>
    </row>
    <row r="907">
      <c r="A907" s="4"/>
      <c r="B907" s="4"/>
      <c r="C907" s="4"/>
      <c r="D907" s="4"/>
      <c r="E907" s="4"/>
      <c r="F907" s="4"/>
      <c r="G907" s="4"/>
      <c r="H907" s="4"/>
      <c r="I907" s="4"/>
      <c r="J907" s="4"/>
      <c r="K907" s="4"/>
      <c r="L907" s="4"/>
      <c r="M907" s="4"/>
      <c r="N907" s="4"/>
      <c r="O907" s="4"/>
      <c r="P907" s="4"/>
      <c r="Q907" s="4"/>
      <c r="R907" s="4"/>
      <c r="S907" s="4"/>
      <c r="T907" s="4"/>
      <c r="U907" s="4"/>
      <c r="V907" s="4"/>
      <c r="W907" s="4"/>
      <c r="X907" s="116"/>
      <c r="Y907" s="116"/>
      <c r="Z907" s="116"/>
      <c r="AA907" s="116"/>
      <c r="AB907" s="116"/>
      <c r="AC907" s="116"/>
      <c r="AD907" s="116"/>
      <c r="AE907" s="116"/>
      <c r="AF907" s="116"/>
      <c r="AG907" s="116"/>
      <c r="AH907" s="116"/>
      <c r="AI907" s="117"/>
      <c r="AJ907" s="117"/>
      <c r="AK907" s="117"/>
      <c r="AL907" s="118"/>
      <c r="AM907" s="119"/>
      <c r="AN907" s="119"/>
      <c r="AO907" s="119"/>
      <c r="AP907" s="119"/>
      <c r="AQ907" s="4"/>
      <c r="AR907" s="4"/>
      <c r="AS907" s="60"/>
      <c r="AT907" s="60"/>
      <c r="AU907" s="60"/>
    </row>
    <row r="908">
      <c r="A908" s="4"/>
      <c r="B908" s="4"/>
      <c r="C908" s="4"/>
      <c r="D908" s="4"/>
      <c r="E908" s="4"/>
      <c r="F908" s="4"/>
      <c r="G908" s="4"/>
      <c r="H908" s="4"/>
      <c r="I908" s="4"/>
      <c r="J908" s="4"/>
      <c r="K908" s="4"/>
      <c r="L908" s="4"/>
      <c r="M908" s="4"/>
      <c r="N908" s="4"/>
      <c r="O908" s="4"/>
      <c r="P908" s="4"/>
      <c r="Q908" s="4"/>
      <c r="R908" s="4"/>
      <c r="S908" s="4"/>
      <c r="T908" s="4"/>
      <c r="U908" s="4"/>
      <c r="V908" s="4"/>
      <c r="W908" s="4"/>
      <c r="X908" s="116"/>
      <c r="Y908" s="116"/>
      <c r="Z908" s="116"/>
      <c r="AA908" s="116"/>
      <c r="AB908" s="116"/>
      <c r="AC908" s="116"/>
      <c r="AD908" s="116"/>
      <c r="AE908" s="116"/>
      <c r="AF908" s="116"/>
      <c r="AG908" s="116"/>
      <c r="AH908" s="116"/>
      <c r="AI908" s="117"/>
      <c r="AJ908" s="117"/>
      <c r="AK908" s="117"/>
      <c r="AL908" s="118"/>
      <c r="AM908" s="119"/>
      <c r="AN908" s="119"/>
      <c r="AO908" s="119"/>
      <c r="AP908" s="119"/>
      <c r="AQ908" s="4"/>
      <c r="AR908" s="4"/>
      <c r="AS908" s="60"/>
      <c r="AT908" s="60"/>
      <c r="AU908" s="60"/>
    </row>
    <row r="909">
      <c r="A909" s="4"/>
      <c r="B909" s="4"/>
      <c r="C909" s="4"/>
      <c r="D909" s="4"/>
      <c r="E909" s="4"/>
      <c r="F909" s="4"/>
      <c r="G909" s="4"/>
      <c r="H909" s="4"/>
      <c r="I909" s="4"/>
      <c r="J909" s="4"/>
      <c r="K909" s="4"/>
      <c r="L909" s="4"/>
      <c r="M909" s="4"/>
      <c r="N909" s="4"/>
      <c r="O909" s="4"/>
      <c r="P909" s="4"/>
      <c r="Q909" s="4"/>
      <c r="R909" s="4"/>
      <c r="S909" s="4"/>
      <c r="T909" s="4"/>
      <c r="U909" s="4"/>
      <c r="V909" s="4"/>
      <c r="W909" s="4"/>
      <c r="X909" s="116"/>
      <c r="Y909" s="116"/>
      <c r="Z909" s="116"/>
      <c r="AA909" s="116"/>
      <c r="AB909" s="116"/>
      <c r="AC909" s="116"/>
      <c r="AD909" s="116"/>
      <c r="AE909" s="116"/>
      <c r="AF909" s="116"/>
      <c r="AG909" s="116"/>
      <c r="AH909" s="116"/>
      <c r="AI909" s="117"/>
      <c r="AJ909" s="117"/>
      <c r="AK909" s="117"/>
      <c r="AL909" s="118"/>
      <c r="AM909" s="119"/>
      <c r="AN909" s="119"/>
      <c r="AO909" s="119"/>
      <c r="AP909" s="119"/>
      <c r="AQ909" s="4"/>
      <c r="AR909" s="4"/>
      <c r="AS909" s="60"/>
      <c r="AT909" s="60"/>
      <c r="AU909" s="60"/>
    </row>
    <row r="910">
      <c r="A910" s="4"/>
      <c r="B910" s="4"/>
      <c r="C910" s="4"/>
      <c r="D910" s="4"/>
      <c r="E910" s="4"/>
      <c r="F910" s="4"/>
      <c r="G910" s="4"/>
      <c r="H910" s="4"/>
      <c r="I910" s="4"/>
      <c r="J910" s="4"/>
      <c r="K910" s="4"/>
      <c r="L910" s="4"/>
      <c r="M910" s="4"/>
      <c r="N910" s="4"/>
      <c r="O910" s="4"/>
      <c r="P910" s="4"/>
      <c r="Q910" s="4"/>
      <c r="R910" s="4"/>
      <c r="S910" s="4"/>
      <c r="T910" s="4"/>
      <c r="U910" s="4"/>
      <c r="V910" s="4"/>
      <c r="W910" s="4"/>
      <c r="X910" s="116"/>
      <c r="Y910" s="116"/>
      <c r="Z910" s="116"/>
      <c r="AA910" s="116"/>
      <c r="AB910" s="116"/>
      <c r="AC910" s="116"/>
      <c r="AD910" s="116"/>
      <c r="AE910" s="116"/>
      <c r="AF910" s="116"/>
      <c r="AG910" s="116"/>
      <c r="AH910" s="116"/>
      <c r="AI910" s="117"/>
      <c r="AJ910" s="117"/>
      <c r="AK910" s="117"/>
      <c r="AL910" s="118"/>
      <c r="AM910" s="119"/>
      <c r="AN910" s="119"/>
      <c r="AO910" s="119"/>
      <c r="AP910" s="119"/>
      <c r="AQ910" s="4"/>
      <c r="AR910" s="4"/>
      <c r="AS910" s="60"/>
      <c r="AT910" s="60"/>
      <c r="AU910" s="60"/>
    </row>
    <row r="911">
      <c r="A911" s="4"/>
      <c r="B911" s="4"/>
      <c r="C911" s="4"/>
      <c r="D911" s="4"/>
      <c r="E911" s="4"/>
      <c r="F911" s="4"/>
      <c r="G911" s="4"/>
      <c r="H911" s="4"/>
      <c r="I911" s="4"/>
      <c r="J911" s="4"/>
      <c r="K911" s="4"/>
      <c r="L911" s="4"/>
      <c r="M911" s="4"/>
      <c r="N911" s="4"/>
      <c r="O911" s="4"/>
      <c r="P911" s="4"/>
      <c r="Q911" s="4"/>
      <c r="R911" s="4"/>
      <c r="S911" s="4"/>
      <c r="T911" s="4"/>
      <c r="U911" s="4"/>
      <c r="V911" s="4"/>
      <c r="W911" s="4"/>
      <c r="X911" s="116"/>
      <c r="Y911" s="116"/>
      <c r="Z911" s="116"/>
      <c r="AA911" s="116"/>
      <c r="AB911" s="116"/>
      <c r="AC911" s="116"/>
      <c r="AD911" s="116"/>
      <c r="AE911" s="116"/>
      <c r="AF911" s="116"/>
      <c r="AG911" s="116"/>
      <c r="AH911" s="116"/>
      <c r="AI911" s="117"/>
      <c r="AJ911" s="117"/>
      <c r="AK911" s="117"/>
      <c r="AL911" s="118"/>
      <c r="AM911" s="119"/>
      <c r="AN911" s="119"/>
      <c r="AO911" s="119"/>
      <c r="AP911" s="119"/>
      <c r="AQ911" s="4"/>
      <c r="AR911" s="4"/>
      <c r="AS911" s="60"/>
      <c r="AT911" s="60"/>
      <c r="AU911" s="60"/>
    </row>
    <row r="912">
      <c r="A912" s="4"/>
      <c r="B912" s="4"/>
      <c r="C912" s="4"/>
      <c r="D912" s="4"/>
      <c r="E912" s="4"/>
      <c r="F912" s="4"/>
      <c r="G912" s="4"/>
      <c r="H912" s="4"/>
      <c r="I912" s="4"/>
      <c r="J912" s="4"/>
      <c r="K912" s="4"/>
      <c r="L912" s="4"/>
      <c r="M912" s="4"/>
      <c r="N912" s="4"/>
      <c r="O912" s="4"/>
      <c r="P912" s="4"/>
      <c r="Q912" s="4"/>
      <c r="R912" s="4"/>
      <c r="S912" s="4"/>
      <c r="T912" s="4"/>
      <c r="U912" s="4"/>
      <c r="V912" s="4"/>
      <c r="W912" s="4"/>
      <c r="X912" s="116"/>
      <c r="Y912" s="116"/>
      <c r="Z912" s="116"/>
      <c r="AA912" s="116"/>
      <c r="AB912" s="116"/>
      <c r="AC912" s="116"/>
      <c r="AD912" s="116"/>
      <c r="AE912" s="116"/>
      <c r="AF912" s="116"/>
      <c r="AG912" s="116"/>
      <c r="AH912" s="116"/>
      <c r="AI912" s="117"/>
      <c r="AJ912" s="117"/>
      <c r="AK912" s="117"/>
      <c r="AL912" s="118"/>
      <c r="AM912" s="119"/>
      <c r="AN912" s="119"/>
      <c r="AO912" s="119"/>
      <c r="AP912" s="119"/>
      <c r="AQ912" s="4"/>
      <c r="AR912" s="4"/>
      <c r="AS912" s="60"/>
      <c r="AT912" s="60"/>
      <c r="AU912" s="60"/>
    </row>
    <row r="913">
      <c r="A913" s="4"/>
      <c r="B913" s="4"/>
      <c r="C913" s="4"/>
      <c r="D913" s="4"/>
      <c r="E913" s="4"/>
      <c r="F913" s="4"/>
      <c r="G913" s="4"/>
      <c r="H913" s="4"/>
      <c r="I913" s="4"/>
      <c r="J913" s="4"/>
      <c r="K913" s="4"/>
      <c r="L913" s="4"/>
      <c r="M913" s="4"/>
      <c r="N913" s="4"/>
      <c r="O913" s="4"/>
      <c r="P913" s="4"/>
      <c r="Q913" s="4"/>
      <c r="R913" s="4"/>
      <c r="S913" s="4"/>
      <c r="T913" s="4"/>
      <c r="U913" s="4"/>
      <c r="V913" s="4"/>
      <c r="W913" s="4"/>
      <c r="X913" s="116"/>
      <c r="Y913" s="116"/>
      <c r="Z913" s="116"/>
      <c r="AA913" s="116"/>
      <c r="AB913" s="116"/>
      <c r="AC913" s="116"/>
      <c r="AD913" s="116"/>
      <c r="AE913" s="116"/>
      <c r="AF913" s="116"/>
      <c r="AG913" s="116"/>
      <c r="AH913" s="116"/>
      <c r="AI913" s="117"/>
      <c r="AJ913" s="117"/>
      <c r="AK913" s="117"/>
      <c r="AL913" s="118"/>
      <c r="AM913" s="119"/>
      <c r="AN913" s="119"/>
      <c r="AO913" s="119"/>
      <c r="AP913" s="119"/>
      <c r="AQ913" s="4"/>
      <c r="AR913" s="4"/>
      <c r="AS913" s="60"/>
      <c r="AT913" s="60"/>
      <c r="AU913" s="60"/>
    </row>
    <row r="914">
      <c r="A914" s="4"/>
      <c r="B914" s="4"/>
      <c r="C914" s="4"/>
      <c r="D914" s="4"/>
      <c r="E914" s="4"/>
      <c r="F914" s="4"/>
      <c r="G914" s="4"/>
      <c r="H914" s="4"/>
      <c r="I914" s="4"/>
      <c r="J914" s="4"/>
      <c r="K914" s="4"/>
      <c r="L914" s="4"/>
      <c r="M914" s="4"/>
      <c r="N914" s="4"/>
      <c r="O914" s="4"/>
      <c r="P914" s="4"/>
      <c r="Q914" s="4"/>
      <c r="R914" s="4"/>
      <c r="S914" s="4"/>
      <c r="T914" s="4"/>
      <c r="U914" s="4"/>
      <c r="V914" s="4"/>
      <c r="W914" s="4"/>
      <c r="X914" s="116"/>
      <c r="Y914" s="116"/>
      <c r="Z914" s="116"/>
      <c r="AA914" s="116"/>
      <c r="AB914" s="116"/>
      <c r="AC914" s="116"/>
      <c r="AD914" s="116"/>
      <c r="AE914" s="116"/>
      <c r="AF914" s="116"/>
      <c r="AG914" s="116"/>
      <c r="AH914" s="116"/>
      <c r="AI914" s="117"/>
      <c r="AJ914" s="117"/>
      <c r="AK914" s="117"/>
      <c r="AL914" s="118"/>
      <c r="AM914" s="119"/>
      <c r="AN914" s="119"/>
      <c r="AO914" s="119"/>
      <c r="AP914" s="119"/>
      <c r="AQ914" s="4"/>
      <c r="AR914" s="4"/>
      <c r="AS914" s="60"/>
      <c r="AT914" s="60"/>
      <c r="AU914" s="60"/>
    </row>
    <row r="915">
      <c r="A915" s="4"/>
      <c r="B915" s="4"/>
      <c r="C915" s="4"/>
      <c r="D915" s="4"/>
      <c r="E915" s="4"/>
      <c r="F915" s="4"/>
      <c r="G915" s="4"/>
      <c r="H915" s="4"/>
      <c r="I915" s="4"/>
      <c r="J915" s="4"/>
      <c r="K915" s="4"/>
      <c r="L915" s="4"/>
      <c r="M915" s="4"/>
      <c r="N915" s="4"/>
      <c r="O915" s="4"/>
      <c r="P915" s="4"/>
      <c r="Q915" s="4"/>
      <c r="R915" s="4"/>
      <c r="S915" s="4"/>
      <c r="T915" s="4"/>
      <c r="U915" s="4"/>
      <c r="V915" s="4"/>
      <c r="W915" s="4"/>
      <c r="X915" s="116"/>
      <c r="Y915" s="116"/>
      <c r="Z915" s="116"/>
      <c r="AA915" s="116"/>
      <c r="AB915" s="116"/>
      <c r="AC915" s="116"/>
      <c r="AD915" s="116"/>
      <c r="AE915" s="116"/>
      <c r="AF915" s="116"/>
      <c r="AG915" s="116"/>
      <c r="AH915" s="116"/>
      <c r="AI915" s="117"/>
      <c r="AJ915" s="117"/>
      <c r="AK915" s="117"/>
      <c r="AL915" s="118"/>
      <c r="AM915" s="119"/>
      <c r="AN915" s="119"/>
      <c r="AO915" s="119"/>
      <c r="AP915" s="119"/>
      <c r="AQ915" s="4"/>
      <c r="AR915" s="4"/>
      <c r="AS915" s="60"/>
      <c r="AT915" s="60"/>
      <c r="AU915" s="60"/>
    </row>
    <row r="916">
      <c r="A916" s="4"/>
      <c r="B916" s="4"/>
      <c r="C916" s="4"/>
      <c r="D916" s="4"/>
      <c r="E916" s="4"/>
      <c r="F916" s="4"/>
      <c r="G916" s="4"/>
      <c r="H916" s="4"/>
      <c r="I916" s="4"/>
      <c r="J916" s="4"/>
      <c r="K916" s="4"/>
      <c r="L916" s="4"/>
      <c r="M916" s="4"/>
      <c r="N916" s="4"/>
      <c r="O916" s="4"/>
      <c r="P916" s="4"/>
      <c r="Q916" s="4"/>
      <c r="R916" s="4"/>
      <c r="S916" s="4"/>
      <c r="T916" s="4"/>
      <c r="U916" s="4"/>
      <c r="V916" s="4"/>
      <c r="W916" s="4"/>
      <c r="X916" s="116"/>
      <c r="Y916" s="116"/>
      <c r="Z916" s="116"/>
      <c r="AA916" s="116"/>
      <c r="AB916" s="116"/>
      <c r="AC916" s="116"/>
      <c r="AD916" s="116"/>
      <c r="AE916" s="116"/>
      <c r="AF916" s="116"/>
      <c r="AG916" s="116"/>
      <c r="AH916" s="116"/>
      <c r="AI916" s="117"/>
      <c r="AJ916" s="117"/>
      <c r="AK916" s="117"/>
      <c r="AL916" s="118"/>
      <c r="AM916" s="119"/>
      <c r="AN916" s="119"/>
      <c r="AO916" s="119"/>
      <c r="AP916" s="119"/>
      <c r="AQ916" s="4"/>
      <c r="AR916" s="4"/>
      <c r="AS916" s="60"/>
      <c r="AT916" s="60"/>
      <c r="AU916" s="60"/>
    </row>
    <row r="917">
      <c r="A917" s="4"/>
      <c r="B917" s="4"/>
      <c r="C917" s="4"/>
      <c r="D917" s="4"/>
      <c r="E917" s="4"/>
      <c r="F917" s="4"/>
      <c r="G917" s="4"/>
      <c r="H917" s="4"/>
      <c r="I917" s="4"/>
      <c r="J917" s="4"/>
      <c r="K917" s="4"/>
      <c r="L917" s="4"/>
      <c r="M917" s="4"/>
      <c r="N917" s="4"/>
      <c r="O917" s="4"/>
      <c r="P917" s="4"/>
      <c r="Q917" s="4"/>
      <c r="R917" s="4"/>
      <c r="S917" s="4"/>
      <c r="T917" s="4"/>
      <c r="U917" s="4"/>
      <c r="V917" s="4"/>
      <c r="W917" s="4"/>
      <c r="X917" s="116"/>
      <c r="Y917" s="116"/>
      <c r="Z917" s="116"/>
      <c r="AA917" s="116"/>
      <c r="AB917" s="116"/>
      <c r="AC917" s="116"/>
      <c r="AD917" s="116"/>
      <c r="AE917" s="116"/>
      <c r="AF917" s="116"/>
      <c r="AG917" s="116"/>
      <c r="AH917" s="116"/>
      <c r="AI917" s="117"/>
      <c r="AJ917" s="117"/>
      <c r="AK917" s="117"/>
      <c r="AL917" s="118"/>
      <c r="AM917" s="119"/>
      <c r="AN917" s="119"/>
      <c r="AO917" s="119"/>
      <c r="AP917" s="119"/>
      <c r="AQ917" s="4"/>
      <c r="AR917" s="4"/>
      <c r="AS917" s="60"/>
      <c r="AT917" s="60"/>
      <c r="AU917" s="60"/>
    </row>
    <row r="918">
      <c r="A918" s="4"/>
      <c r="B918" s="4"/>
      <c r="C918" s="4"/>
      <c r="D918" s="4"/>
      <c r="E918" s="4"/>
      <c r="F918" s="4"/>
      <c r="G918" s="4"/>
      <c r="H918" s="4"/>
      <c r="I918" s="4"/>
      <c r="J918" s="4"/>
      <c r="K918" s="4"/>
      <c r="L918" s="4"/>
      <c r="M918" s="4"/>
      <c r="N918" s="4"/>
      <c r="O918" s="4"/>
      <c r="P918" s="4"/>
      <c r="Q918" s="4"/>
      <c r="R918" s="4"/>
      <c r="S918" s="4"/>
      <c r="T918" s="4"/>
      <c r="U918" s="4"/>
      <c r="V918" s="4"/>
      <c r="W918" s="4"/>
      <c r="X918" s="116"/>
      <c r="Y918" s="116"/>
      <c r="Z918" s="116"/>
      <c r="AA918" s="116"/>
      <c r="AB918" s="116"/>
      <c r="AC918" s="116"/>
      <c r="AD918" s="116"/>
      <c r="AE918" s="116"/>
      <c r="AF918" s="116"/>
      <c r="AG918" s="116"/>
      <c r="AH918" s="116"/>
      <c r="AI918" s="117"/>
      <c r="AJ918" s="117"/>
      <c r="AK918" s="117"/>
      <c r="AL918" s="118"/>
      <c r="AM918" s="119"/>
      <c r="AN918" s="119"/>
      <c r="AO918" s="119"/>
      <c r="AP918" s="119"/>
      <c r="AQ918" s="4"/>
      <c r="AR918" s="4"/>
      <c r="AS918" s="60"/>
      <c r="AT918" s="60"/>
      <c r="AU918" s="60"/>
    </row>
    <row r="919">
      <c r="A919" s="4"/>
      <c r="B919" s="4"/>
      <c r="C919" s="4"/>
      <c r="D919" s="4"/>
      <c r="E919" s="4"/>
      <c r="F919" s="4"/>
      <c r="G919" s="4"/>
      <c r="H919" s="4"/>
      <c r="I919" s="4"/>
      <c r="J919" s="4"/>
      <c r="K919" s="4"/>
      <c r="L919" s="4"/>
      <c r="M919" s="4"/>
      <c r="N919" s="4"/>
      <c r="O919" s="4"/>
      <c r="P919" s="4"/>
      <c r="Q919" s="4"/>
      <c r="R919" s="4"/>
      <c r="S919" s="4"/>
      <c r="T919" s="4"/>
      <c r="U919" s="4"/>
      <c r="V919" s="4"/>
      <c r="W919" s="4"/>
      <c r="X919" s="116"/>
      <c r="Y919" s="116"/>
      <c r="Z919" s="116"/>
      <c r="AA919" s="116"/>
      <c r="AB919" s="116"/>
      <c r="AC919" s="116"/>
      <c r="AD919" s="116"/>
      <c r="AE919" s="116"/>
      <c r="AF919" s="116"/>
      <c r="AG919" s="116"/>
      <c r="AH919" s="116"/>
      <c r="AI919" s="117"/>
      <c r="AJ919" s="117"/>
      <c r="AK919" s="117"/>
      <c r="AL919" s="118"/>
      <c r="AM919" s="119"/>
      <c r="AN919" s="119"/>
      <c r="AO919" s="119"/>
      <c r="AP919" s="119"/>
      <c r="AQ919" s="4"/>
      <c r="AR919" s="4"/>
      <c r="AS919" s="60"/>
      <c r="AT919" s="60"/>
      <c r="AU919" s="60"/>
    </row>
    <row r="920">
      <c r="A920" s="4"/>
      <c r="B920" s="4"/>
      <c r="C920" s="4"/>
      <c r="D920" s="4"/>
      <c r="E920" s="4"/>
      <c r="F920" s="4"/>
      <c r="G920" s="4"/>
      <c r="H920" s="4"/>
      <c r="I920" s="4"/>
      <c r="J920" s="4"/>
      <c r="K920" s="4"/>
      <c r="L920" s="4"/>
      <c r="M920" s="4"/>
      <c r="N920" s="4"/>
      <c r="O920" s="4"/>
      <c r="P920" s="4"/>
      <c r="Q920" s="4"/>
      <c r="R920" s="4"/>
      <c r="S920" s="4"/>
      <c r="T920" s="4"/>
      <c r="U920" s="4"/>
      <c r="V920" s="4"/>
      <c r="W920" s="4"/>
      <c r="X920" s="116"/>
      <c r="Y920" s="116"/>
      <c r="Z920" s="116"/>
      <c r="AA920" s="116"/>
      <c r="AB920" s="116"/>
      <c r="AC920" s="116"/>
      <c r="AD920" s="116"/>
      <c r="AE920" s="116"/>
      <c r="AF920" s="116"/>
      <c r="AG920" s="116"/>
      <c r="AH920" s="116"/>
      <c r="AI920" s="117"/>
      <c r="AJ920" s="117"/>
      <c r="AK920" s="117"/>
      <c r="AL920" s="118"/>
      <c r="AM920" s="119"/>
      <c r="AN920" s="119"/>
      <c r="AO920" s="119"/>
      <c r="AP920" s="119"/>
      <c r="AQ920" s="4"/>
      <c r="AR920" s="4"/>
      <c r="AS920" s="60"/>
      <c r="AT920" s="60"/>
      <c r="AU920" s="60"/>
    </row>
    <row r="921">
      <c r="A921" s="4"/>
      <c r="B921" s="4"/>
      <c r="C921" s="4"/>
      <c r="D921" s="4"/>
      <c r="E921" s="4"/>
      <c r="F921" s="4"/>
      <c r="G921" s="4"/>
      <c r="H921" s="4"/>
      <c r="I921" s="4"/>
      <c r="J921" s="4"/>
      <c r="K921" s="4"/>
      <c r="L921" s="4"/>
      <c r="M921" s="4"/>
      <c r="N921" s="4"/>
      <c r="O921" s="4"/>
      <c r="P921" s="4"/>
      <c r="Q921" s="4"/>
      <c r="R921" s="4"/>
      <c r="S921" s="4"/>
      <c r="T921" s="4"/>
      <c r="U921" s="4"/>
      <c r="V921" s="4"/>
      <c r="W921" s="4"/>
      <c r="X921" s="116"/>
      <c r="Y921" s="116"/>
      <c r="Z921" s="116"/>
      <c r="AA921" s="116"/>
      <c r="AB921" s="116"/>
      <c r="AC921" s="116"/>
      <c r="AD921" s="116"/>
      <c r="AE921" s="116"/>
      <c r="AF921" s="116"/>
      <c r="AG921" s="116"/>
      <c r="AH921" s="116"/>
      <c r="AI921" s="117"/>
      <c r="AJ921" s="117"/>
      <c r="AK921" s="117"/>
      <c r="AL921" s="118"/>
      <c r="AM921" s="119"/>
      <c r="AN921" s="119"/>
      <c r="AO921" s="119"/>
      <c r="AP921" s="119"/>
      <c r="AQ921" s="4"/>
      <c r="AR921" s="4"/>
      <c r="AS921" s="60"/>
      <c r="AT921" s="60"/>
      <c r="AU921" s="60"/>
    </row>
    <row r="922">
      <c r="A922" s="4"/>
      <c r="B922" s="4"/>
      <c r="C922" s="4"/>
      <c r="D922" s="4"/>
      <c r="E922" s="4"/>
      <c r="F922" s="4"/>
      <c r="G922" s="4"/>
      <c r="H922" s="4"/>
      <c r="I922" s="4"/>
      <c r="J922" s="4"/>
      <c r="K922" s="4"/>
      <c r="L922" s="4"/>
      <c r="M922" s="4"/>
      <c r="N922" s="4"/>
      <c r="O922" s="4"/>
      <c r="P922" s="4"/>
      <c r="Q922" s="4"/>
      <c r="R922" s="4"/>
      <c r="S922" s="4"/>
      <c r="T922" s="4"/>
      <c r="U922" s="4"/>
      <c r="V922" s="4"/>
      <c r="W922" s="4"/>
      <c r="X922" s="116"/>
      <c r="Y922" s="116"/>
      <c r="Z922" s="116"/>
      <c r="AA922" s="116"/>
      <c r="AB922" s="116"/>
      <c r="AC922" s="116"/>
      <c r="AD922" s="116"/>
      <c r="AE922" s="116"/>
      <c r="AF922" s="116"/>
      <c r="AG922" s="116"/>
      <c r="AH922" s="116"/>
      <c r="AI922" s="117"/>
      <c r="AJ922" s="117"/>
      <c r="AK922" s="117"/>
      <c r="AL922" s="118"/>
      <c r="AM922" s="119"/>
      <c r="AN922" s="119"/>
      <c r="AO922" s="119"/>
      <c r="AP922" s="119"/>
      <c r="AQ922" s="4"/>
      <c r="AR922" s="4"/>
      <c r="AS922" s="60"/>
      <c r="AT922" s="60"/>
      <c r="AU922" s="60"/>
    </row>
    <row r="923">
      <c r="A923" s="4"/>
      <c r="B923" s="4"/>
      <c r="C923" s="4"/>
      <c r="D923" s="4"/>
      <c r="E923" s="4"/>
      <c r="F923" s="4"/>
      <c r="G923" s="4"/>
      <c r="H923" s="4"/>
      <c r="I923" s="4"/>
      <c r="J923" s="4"/>
      <c r="K923" s="4"/>
      <c r="L923" s="4"/>
      <c r="M923" s="4"/>
      <c r="N923" s="4"/>
      <c r="O923" s="4"/>
      <c r="P923" s="4"/>
      <c r="Q923" s="4"/>
      <c r="R923" s="4"/>
      <c r="S923" s="4"/>
      <c r="T923" s="4"/>
      <c r="U923" s="4"/>
      <c r="V923" s="4"/>
      <c r="W923" s="4"/>
      <c r="X923" s="116"/>
      <c r="Y923" s="116"/>
      <c r="Z923" s="116"/>
      <c r="AA923" s="116"/>
      <c r="AB923" s="116"/>
      <c r="AC923" s="116"/>
      <c r="AD923" s="116"/>
      <c r="AE923" s="116"/>
      <c r="AF923" s="116"/>
      <c r="AG923" s="116"/>
      <c r="AH923" s="116"/>
      <c r="AI923" s="117"/>
      <c r="AJ923" s="117"/>
      <c r="AK923" s="117"/>
      <c r="AL923" s="118"/>
      <c r="AM923" s="119"/>
      <c r="AN923" s="119"/>
      <c r="AO923" s="119"/>
      <c r="AP923" s="119"/>
      <c r="AQ923" s="4"/>
      <c r="AR923" s="4"/>
      <c r="AS923" s="60"/>
      <c r="AT923" s="60"/>
      <c r="AU923" s="60"/>
    </row>
    <row r="924">
      <c r="A924" s="4"/>
      <c r="B924" s="4"/>
      <c r="C924" s="4"/>
      <c r="D924" s="4"/>
      <c r="E924" s="4"/>
      <c r="F924" s="4"/>
      <c r="G924" s="4"/>
      <c r="H924" s="4"/>
      <c r="I924" s="4"/>
      <c r="J924" s="4"/>
      <c r="K924" s="4"/>
      <c r="L924" s="4"/>
      <c r="M924" s="4"/>
      <c r="N924" s="4"/>
      <c r="O924" s="4"/>
      <c r="P924" s="4"/>
      <c r="Q924" s="4"/>
      <c r="R924" s="4"/>
      <c r="S924" s="4"/>
      <c r="T924" s="4"/>
      <c r="U924" s="4"/>
      <c r="V924" s="4"/>
      <c r="W924" s="4"/>
      <c r="X924" s="116"/>
      <c r="Y924" s="116"/>
      <c r="Z924" s="116"/>
      <c r="AA924" s="116"/>
      <c r="AB924" s="116"/>
      <c r="AC924" s="116"/>
      <c r="AD924" s="116"/>
      <c r="AE924" s="116"/>
      <c r="AF924" s="116"/>
      <c r="AG924" s="116"/>
      <c r="AH924" s="116"/>
      <c r="AI924" s="117"/>
      <c r="AJ924" s="117"/>
      <c r="AK924" s="117"/>
      <c r="AL924" s="118"/>
      <c r="AM924" s="119"/>
      <c r="AN924" s="119"/>
      <c r="AO924" s="119"/>
      <c r="AP924" s="119"/>
      <c r="AQ924" s="4"/>
      <c r="AR924" s="4"/>
      <c r="AS924" s="60"/>
      <c r="AT924" s="60"/>
      <c r="AU924" s="60"/>
    </row>
    <row r="925">
      <c r="A925" s="4"/>
      <c r="B925" s="4"/>
      <c r="C925" s="4"/>
      <c r="D925" s="4"/>
      <c r="E925" s="4"/>
      <c r="F925" s="4"/>
      <c r="G925" s="4"/>
      <c r="H925" s="4"/>
      <c r="I925" s="4"/>
      <c r="J925" s="4"/>
      <c r="K925" s="4"/>
      <c r="L925" s="4"/>
      <c r="M925" s="4"/>
      <c r="N925" s="4"/>
      <c r="O925" s="4"/>
      <c r="P925" s="4"/>
      <c r="Q925" s="4"/>
      <c r="R925" s="4"/>
      <c r="S925" s="4"/>
      <c r="T925" s="4"/>
      <c r="U925" s="4"/>
      <c r="V925" s="4"/>
      <c r="W925" s="4"/>
      <c r="X925" s="116"/>
      <c r="Y925" s="116"/>
      <c r="Z925" s="116"/>
      <c r="AA925" s="116"/>
      <c r="AB925" s="116"/>
      <c r="AC925" s="116"/>
      <c r="AD925" s="116"/>
      <c r="AE925" s="116"/>
      <c r="AF925" s="116"/>
      <c r="AG925" s="116"/>
      <c r="AH925" s="116"/>
      <c r="AI925" s="117"/>
      <c r="AJ925" s="117"/>
      <c r="AK925" s="117"/>
      <c r="AL925" s="118"/>
      <c r="AM925" s="119"/>
      <c r="AN925" s="119"/>
      <c r="AO925" s="119"/>
      <c r="AP925" s="119"/>
      <c r="AQ925" s="4"/>
      <c r="AR925" s="4"/>
      <c r="AS925" s="60"/>
      <c r="AT925" s="60"/>
      <c r="AU925" s="60"/>
    </row>
    <row r="926">
      <c r="A926" s="4"/>
      <c r="B926" s="4"/>
      <c r="C926" s="4"/>
      <c r="D926" s="4"/>
      <c r="E926" s="4"/>
      <c r="F926" s="4"/>
      <c r="G926" s="4"/>
      <c r="H926" s="4"/>
      <c r="I926" s="4"/>
      <c r="J926" s="4"/>
      <c r="K926" s="4"/>
      <c r="L926" s="4"/>
      <c r="M926" s="4"/>
      <c r="N926" s="4"/>
      <c r="O926" s="4"/>
      <c r="P926" s="4"/>
      <c r="Q926" s="4"/>
      <c r="R926" s="4"/>
      <c r="S926" s="4"/>
      <c r="T926" s="4"/>
      <c r="U926" s="4"/>
      <c r="V926" s="4"/>
      <c r="W926" s="4"/>
      <c r="X926" s="116"/>
      <c r="Y926" s="116"/>
      <c r="Z926" s="116"/>
      <c r="AA926" s="116"/>
      <c r="AB926" s="116"/>
      <c r="AC926" s="116"/>
      <c r="AD926" s="116"/>
      <c r="AE926" s="116"/>
      <c r="AF926" s="116"/>
      <c r="AG926" s="116"/>
      <c r="AH926" s="116"/>
      <c r="AI926" s="117"/>
      <c r="AJ926" s="117"/>
      <c r="AK926" s="117"/>
      <c r="AL926" s="118"/>
      <c r="AM926" s="119"/>
      <c r="AN926" s="119"/>
      <c r="AO926" s="119"/>
      <c r="AP926" s="119"/>
      <c r="AQ926" s="4"/>
      <c r="AR926" s="4"/>
      <c r="AS926" s="60"/>
      <c r="AT926" s="60"/>
      <c r="AU926" s="60"/>
    </row>
    <row r="927">
      <c r="A927" s="4"/>
      <c r="B927" s="4"/>
      <c r="C927" s="4"/>
      <c r="D927" s="4"/>
      <c r="E927" s="4"/>
      <c r="F927" s="4"/>
      <c r="G927" s="4"/>
      <c r="H927" s="4"/>
      <c r="I927" s="4"/>
      <c r="J927" s="4"/>
      <c r="K927" s="4"/>
      <c r="L927" s="4"/>
      <c r="M927" s="4"/>
      <c r="N927" s="4"/>
      <c r="O927" s="4"/>
      <c r="P927" s="4"/>
      <c r="Q927" s="4"/>
      <c r="R927" s="4"/>
      <c r="S927" s="4"/>
      <c r="T927" s="4"/>
      <c r="U927" s="4"/>
      <c r="V927" s="4"/>
      <c r="W927" s="4"/>
      <c r="X927" s="116"/>
      <c r="Y927" s="116"/>
      <c r="Z927" s="116"/>
      <c r="AA927" s="116"/>
      <c r="AB927" s="116"/>
      <c r="AC927" s="116"/>
      <c r="AD927" s="116"/>
      <c r="AE927" s="116"/>
      <c r="AF927" s="116"/>
      <c r="AG927" s="116"/>
      <c r="AH927" s="116"/>
      <c r="AI927" s="117"/>
      <c r="AJ927" s="117"/>
      <c r="AK927" s="117"/>
      <c r="AL927" s="118"/>
      <c r="AM927" s="119"/>
      <c r="AN927" s="119"/>
      <c r="AO927" s="119"/>
      <c r="AP927" s="119"/>
      <c r="AQ927" s="4"/>
      <c r="AR927" s="4"/>
      <c r="AS927" s="60"/>
      <c r="AT927" s="60"/>
      <c r="AU927" s="60"/>
    </row>
    <row r="928">
      <c r="A928" s="4"/>
      <c r="B928" s="4"/>
      <c r="C928" s="4"/>
      <c r="D928" s="4"/>
      <c r="E928" s="4"/>
      <c r="F928" s="4"/>
      <c r="G928" s="4"/>
      <c r="H928" s="4"/>
      <c r="I928" s="4"/>
      <c r="J928" s="4"/>
      <c r="K928" s="4"/>
      <c r="L928" s="4"/>
      <c r="M928" s="4"/>
      <c r="N928" s="4"/>
      <c r="O928" s="4"/>
      <c r="P928" s="4"/>
      <c r="Q928" s="4"/>
      <c r="R928" s="4"/>
      <c r="S928" s="4"/>
      <c r="T928" s="4"/>
      <c r="U928" s="4"/>
      <c r="V928" s="4"/>
      <c r="W928" s="4"/>
      <c r="X928" s="116"/>
      <c r="Y928" s="116"/>
      <c r="Z928" s="116"/>
      <c r="AA928" s="116"/>
      <c r="AB928" s="116"/>
      <c r="AC928" s="116"/>
      <c r="AD928" s="116"/>
      <c r="AE928" s="116"/>
      <c r="AF928" s="116"/>
      <c r="AG928" s="116"/>
      <c r="AH928" s="116"/>
      <c r="AI928" s="117"/>
      <c r="AJ928" s="117"/>
      <c r="AK928" s="117"/>
      <c r="AL928" s="118"/>
      <c r="AM928" s="119"/>
      <c r="AN928" s="119"/>
      <c r="AO928" s="119"/>
      <c r="AP928" s="119"/>
      <c r="AQ928" s="4"/>
      <c r="AR928" s="4"/>
      <c r="AS928" s="60"/>
      <c r="AT928" s="60"/>
      <c r="AU928" s="60"/>
    </row>
    <row r="929">
      <c r="A929" s="4"/>
      <c r="B929" s="4"/>
      <c r="C929" s="4"/>
      <c r="D929" s="4"/>
      <c r="E929" s="4"/>
      <c r="F929" s="4"/>
      <c r="G929" s="4"/>
      <c r="H929" s="4"/>
      <c r="I929" s="4"/>
      <c r="J929" s="4"/>
      <c r="K929" s="4"/>
      <c r="L929" s="4"/>
      <c r="M929" s="4"/>
      <c r="N929" s="4"/>
      <c r="O929" s="4"/>
      <c r="P929" s="4"/>
      <c r="Q929" s="4"/>
      <c r="R929" s="4"/>
      <c r="S929" s="4"/>
      <c r="T929" s="4"/>
      <c r="U929" s="4"/>
      <c r="V929" s="4"/>
      <c r="W929" s="4"/>
      <c r="X929" s="116"/>
      <c r="Y929" s="116"/>
      <c r="Z929" s="116"/>
      <c r="AA929" s="116"/>
      <c r="AB929" s="116"/>
      <c r="AC929" s="116"/>
      <c r="AD929" s="116"/>
      <c r="AE929" s="116"/>
      <c r="AF929" s="116"/>
      <c r="AG929" s="116"/>
      <c r="AH929" s="116"/>
      <c r="AI929" s="117"/>
      <c r="AJ929" s="117"/>
      <c r="AK929" s="117"/>
      <c r="AL929" s="118"/>
      <c r="AM929" s="119"/>
      <c r="AN929" s="119"/>
      <c r="AO929" s="119"/>
      <c r="AP929" s="119"/>
      <c r="AQ929" s="4"/>
      <c r="AR929" s="4"/>
      <c r="AS929" s="60"/>
      <c r="AT929" s="60"/>
      <c r="AU929" s="60"/>
    </row>
    <row r="930">
      <c r="A930" s="4"/>
      <c r="B930" s="4"/>
      <c r="C930" s="4"/>
      <c r="D930" s="4"/>
      <c r="E930" s="4"/>
      <c r="F930" s="4"/>
      <c r="G930" s="4"/>
      <c r="H930" s="4"/>
      <c r="I930" s="4"/>
      <c r="J930" s="4"/>
      <c r="K930" s="4"/>
      <c r="L930" s="4"/>
      <c r="M930" s="4"/>
      <c r="N930" s="4"/>
      <c r="O930" s="4"/>
      <c r="P930" s="4"/>
      <c r="Q930" s="4"/>
      <c r="R930" s="4"/>
      <c r="S930" s="4"/>
      <c r="T930" s="4"/>
      <c r="U930" s="4"/>
      <c r="V930" s="4"/>
      <c r="W930" s="4"/>
      <c r="X930" s="116"/>
      <c r="Y930" s="116"/>
      <c r="Z930" s="116"/>
      <c r="AA930" s="116"/>
      <c r="AB930" s="116"/>
      <c r="AC930" s="116"/>
      <c r="AD930" s="116"/>
      <c r="AE930" s="116"/>
      <c r="AF930" s="116"/>
      <c r="AG930" s="116"/>
      <c r="AH930" s="116"/>
      <c r="AI930" s="117"/>
      <c r="AJ930" s="117"/>
      <c r="AK930" s="117"/>
      <c r="AL930" s="118"/>
      <c r="AM930" s="119"/>
      <c r="AN930" s="119"/>
      <c r="AO930" s="119"/>
      <c r="AP930" s="119"/>
      <c r="AQ930" s="4"/>
      <c r="AR930" s="4"/>
      <c r="AS930" s="60"/>
      <c r="AT930" s="60"/>
      <c r="AU930" s="60"/>
    </row>
    <row r="931">
      <c r="A931" s="4"/>
      <c r="B931" s="4"/>
      <c r="C931" s="4"/>
      <c r="D931" s="4"/>
      <c r="E931" s="4"/>
      <c r="F931" s="4"/>
      <c r="G931" s="4"/>
      <c r="H931" s="4"/>
      <c r="I931" s="4"/>
      <c r="J931" s="4"/>
      <c r="K931" s="4"/>
      <c r="L931" s="4"/>
      <c r="M931" s="4"/>
      <c r="N931" s="4"/>
      <c r="O931" s="4"/>
      <c r="P931" s="4"/>
      <c r="Q931" s="4"/>
      <c r="R931" s="4"/>
      <c r="S931" s="4"/>
      <c r="T931" s="4"/>
      <c r="U931" s="4"/>
      <c r="V931" s="4"/>
      <c r="W931" s="4"/>
      <c r="X931" s="116"/>
      <c r="Y931" s="116"/>
      <c r="Z931" s="116"/>
      <c r="AA931" s="116"/>
      <c r="AB931" s="116"/>
      <c r="AC931" s="116"/>
      <c r="AD931" s="116"/>
      <c r="AE931" s="116"/>
      <c r="AF931" s="116"/>
      <c r="AG931" s="116"/>
      <c r="AH931" s="116"/>
      <c r="AI931" s="117"/>
      <c r="AJ931" s="117"/>
      <c r="AK931" s="117"/>
      <c r="AL931" s="118"/>
      <c r="AM931" s="119"/>
      <c r="AN931" s="119"/>
      <c r="AO931" s="119"/>
      <c r="AP931" s="119"/>
      <c r="AQ931" s="4"/>
      <c r="AR931" s="4"/>
      <c r="AS931" s="60"/>
      <c r="AT931" s="60"/>
      <c r="AU931" s="60"/>
    </row>
    <row r="932">
      <c r="A932" s="4"/>
      <c r="B932" s="4"/>
      <c r="C932" s="4"/>
      <c r="D932" s="4"/>
      <c r="E932" s="4"/>
      <c r="F932" s="4"/>
      <c r="G932" s="4"/>
      <c r="H932" s="4"/>
      <c r="I932" s="4"/>
      <c r="J932" s="4"/>
      <c r="K932" s="4"/>
      <c r="L932" s="4"/>
      <c r="M932" s="4"/>
      <c r="N932" s="4"/>
      <c r="O932" s="4"/>
      <c r="P932" s="4"/>
      <c r="Q932" s="4"/>
      <c r="R932" s="4"/>
      <c r="S932" s="4"/>
      <c r="T932" s="4"/>
      <c r="U932" s="4"/>
      <c r="V932" s="4"/>
      <c r="W932" s="4"/>
      <c r="X932" s="116"/>
      <c r="Y932" s="116"/>
      <c r="Z932" s="116"/>
      <c r="AA932" s="116"/>
      <c r="AB932" s="116"/>
      <c r="AC932" s="116"/>
      <c r="AD932" s="116"/>
      <c r="AE932" s="116"/>
      <c r="AF932" s="116"/>
      <c r="AG932" s="116"/>
      <c r="AH932" s="116"/>
      <c r="AI932" s="117"/>
      <c r="AJ932" s="117"/>
      <c r="AK932" s="117"/>
      <c r="AL932" s="118"/>
      <c r="AM932" s="119"/>
      <c r="AN932" s="119"/>
      <c r="AO932" s="119"/>
      <c r="AP932" s="119"/>
      <c r="AQ932" s="4"/>
      <c r="AR932" s="4"/>
      <c r="AS932" s="60"/>
      <c r="AT932" s="60"/>
      <c r="AU932" s="60"/>
    </row>
    <row r="933">
      <c r="A933" s="4"/>
      <c r="B933" s="4"/>
      <c r="C933" s="4"/>
      <c r="D933" s="4"/>
      <c r="E933" s="4"/>
      <c r="F933" s="4"/>
      <c r="G933" s="4"/>
      <c r="H933" s="4"/>
      <c r="I933" s="4"/>
      <c r="J933" s="4"/>
      <c r="K933" s="4"/>
      <c r="L933" s="4"/>
      <c r="M933" s="4"/>
      <c r="N933" s="4"/>
      <c r="O933" s="4"/>
      <c r="P933" s="4"/>
      <c r="Q933" s="4"/>
      <c r="R933" s="4"/>
      <c r="S933" s="4"/>
      <c r="T933" s="4"/>
      <c r="U933" s="4"/>
      <c r="V933" s="4"/>
      <c r="W933" s="4"/>
      <c r="X933" s="116"/>
      <c r="Y933" s="116"/>
      <c r="Z933" s="116"/>
      <c r="AA933" s="116"/>
      <c r="AB933" s="116"/>
      <c r="AC933" s="116"/>
      <c r="AD933" s="116"/>
      <c r="AE933" s="116"/>
      <c r="AF933" s="116"/>
      <c r="AG933" s="116"/>
      <c r="AH933" s="116"/>
      <c r="AI933" s="117"/>
      <c r="AJ933" s="117"/>
      <c r="AK933" s="117"/>
      <c r="AL933" s="118"/>
      <c r="AM933" s="119"/>
      <c r="AN933" s="119"/>
      <c r="AO933" s="119"/>
      <c r="AP933" s="119"/>
      <c r="AQ933" s="4"/>
      <c r="AR933" s="4"/>
      <c r="AS933" s="60"/>
      <c r="AT933" s="60"/>
      <c r="AU933" s="60"/>
    </row>
    <row r="934">
      <c r="A934" s="4"/>
      <c r="B934" s="4"/>
      <c r="C934" s="4"/>
      <c r="D934" s="4"/>
      <c r="E934" s="4"/>
      <c r="F934" s="4"/>
      <c r="G934" s="4"/>
      <c r="H934" s="4"/>
      <c r="I934" s="4"/>
      <c r="J934" s="4"/>
      <c r="K934" s="4"/>
      <c r="L934" s="4"/>
      <c r="M934" s="4"/>
      <c r="N934" s="4"/>
      <c r="O934" s="4"/>
      <c r="P934" s="4"/>
      <c r="Q934" s="4"/>
      <c r="R934" s="4"/>
      <c r="S934" s="4"/>
      <c r="T934" s="4"/>
      <c r="U934" s="4"/>
      <c r="V934" s="4"/>
      <c r="W934" s="4"/>
      <c r="X934" s="116"/>
      <c r="Y934" s="116"/>
      <c r="Z934" s="116"/>
      <c r="AA934" s="116"/>
      <c r="AB934" s="116"/>
      <c r="AC934" s="116"/>
      <c r="AD934" s="116"/>
      <c r="AE934" s="116"/>
      <c r="AF934" s="116"/>
      <c r="AG934" s="116"/>
      <c r="AH934" s="116"/>
      <c r="AI934" s="117"/>
      <c r="AJ934" s="117"/>
      <c r="AK934" s="117"/>
      <c r="AL934" s="118"/>
      <c r="AM934" s="119"/>
      <c r="AN934" s="119"/>
      <c r="AO934" s="119"/>
      <c r="AP934" s="119"/>
      <c r="AQ934" s="4"/>
      <c r="AR934" s="4"/>
      <c r="AS934" s="60"/>
      <c r="AT934" s="60"/>
      <c r="AU934" s="60"/>
    </row>
    <row r="935">
      <c r="A935" s="4"/>
      <c r="B935" s="4"/>
      <c r="C935" s="4"/>
      <c r="D935" s="4"/>
      <c r="E935" s="4"/>
      <c r="F935" s="4"/>
      <c r="G935" s="4"/>
      <c r="H935" s="4"/>
      <c r="I935" s="4"/>
      <c r="J935" s="4"/>
      <c r="K935" s="4"/>
      <c r="L935" s="4"/>
      <c r="M935" s="4"/>
      <c r="N935" s="4"/>
      <c r="O935" s="4"/>
      <c r="P935" s="4"/>
      <c r="Q935" s="4"/>
      <c r="R935" s="4"/>
      <c r="S935" s="4"/>
      <c r="T935" s="4"/>
      <c r="U935" s="4"/>
      <c r="V935" s="4"/>
      <c r="W935" s="4"/>
      <c r="X935" s="116"/>
      <c r="Y935" s="116"/>
      <c r="Z935" s="116"/>
      <c r="AA935" s="116"/>
      <c r="AB935" s="116"/>
      <c r="AC935" s="116"/>
      <c r="AD935" s="116"/>
      <c r="AE935" s="116"/>
      <c r="AF935" s="116"/>
      <c r="AG935" s="116"/>
      <c r="AH935" s="116"/>
      <c r="AI935" s="117"/>
      <c r="AJ935" s="117"/>
      <c r="AK935" s="117"/>
      <c r="AL935" s="118"/>
      <c r="AM935" s="119"/>
      <c r="AN935" s="119"/>
      <c r="AO935" s="119"/>
      <c r="AP935" s="119"/>
      <c r="AQ935" s="4"/>
      <c r="AR935" s="4"/>
      <c r="AS935" s="60"/>
      <c r="AT935" s="60"/>
      <c r="AU935" s="60"/>
    </row>
    <row r="936">
      <c r="A936" s="4"/>
      <c r="B936" s="4"/>
      <c r="C936" s="4"/>
      <c r="D936" s="4"/>
      <c r="E936" s="4"/>
      <c r="F936" s="4"/>
      <c r="G936" s="4"/>
      <c r="H936" s="4"/>
      <c r="I936" s="4"/>
      <c r="J936" s="4"/>
      <c r="K936" s="4"/>
      <c r="L936" s="4"/>
      <c r="M936" s="4"/>
      <c r="N936" s="4"/>
      <c r="O936" s="4"/>
      <c r="P936" s="4"/>
      <c r="Q936" s="4"/>
      <c r="R936" s="4"/>
      <c r="S936" s="4"/>
      <c r="T936" s="4"/>
      <c r="U936" s="4"/>
      <c r="V936" s="4"/>
      <c r="W936" s="4"/>
      <c r="X936" s="116"/>
      <c r="Y936" s="116"/>
      <c r="Z936" s="116"/>
      <c r="AA936" s="116"/>
      <c r="AB936" s="116"/>
      <c r="AC936" s="116"/>
      <c r="AD936" s="116"/>
      <c r="AE936" s="116"/>
      <c r="AF936" s="116"/>
      <c r="AG936" s="116"/>
      <c r="AH936" s="116"/>
      <c r="AI936" s="117"/>
      <c r="AJ936" s="117"/>
      <c r="AK936" s="117"/>
      <c r="AL936" s="118"/>
      <c r="AM936" s="119"/>
      <c r="AN936" s="119"/>
      <c r="AO936" s="119"/>
      <c r="AP936" s="119"/>
      <c r="AQ936" s="4"/>
      <c r="AR936" s="4"/>
      <c r="AS936" s="60"/>
      <c r="AT936" s="60"/>
      <c r="AU936" s="60"/>
    </row>
    <row r="937">
      <c r="A937" s="4"/>
      <c r="B937" s="4"/>
      <c r="C937" s="4"/>
      <c r="D937" s="4"/>
      <c r="E937" s="4"/>
      <c r="F937" s="4"/>
      <c r="G937" s="4"/>
      <c r="H937" s="4"/>
      <c r="I937" s="4"/>
      <c r="J937" s="4"/>
      <c r="K937" s="4"/>
      <c r="L937" s="4"/>
      <c r="M937" s="4"/>
      <c r="N937" s="4"/>
      <c r="O937" s="4"/>
      <c r="P937" s="4"/>
      <c r="Q937" s="4"/>
      <c r="R937" s="4"/>
      <c r="S937" s="4"/>
      <c r="T937" s="4"/>
      <c r="U937" s="4"/>
      <c r="V937" s="4"/>
      <c r="W937" s="4"/>
      <c r="X937" s="116"/>
      <c r="Y937" s="116"/>
      <c r="Z937" s="116"/>
      <c r="AA937" s="116"/>
      <c r="AB937" s="116"/>
      <c r="AC937" s="116"/>
      <c r="AD937" s="116"/>
      <c r="AE937" s="116"/>
      <c r="AF937" s="116"/>
      <c r="AG937" s="116"/>
      <c r="AH937" s="116"/>
      <c r="AI937" s="117"/>
      <c r="AJ937" s="117"/>
      <c r="AK937" s="117"/>
      <c r="AL937" s="118"/>
      <c r="AM937" s="119"/>
      <c r="AN937" s="119"/>
      <c r="AO937" s="119"/>
      <c r="AP937" s="119"/>
      <c r="AQ937" s="4"/>
      <c r="AR937" s="4"/>
      <c r="AS937" s="60"/>
      <c r="AT937" s="60"/>
      <c r="AU937" s="60"/>
    </row>
    <row r="938">
      <c r="A938" s="4"/>
      <c r="B938" s="4"/>
      <c r="C938" s="4"/>
      <c r="D938" s="4"/>
      <c r="E938" s="4"/>
      <c r="F938" s="4"/>
      <c r="G938" s="4"/>
      <c r="H938" s="4"/>
      <c r="I938" s="4"/>
      <c r="J938" s="4"/>
      <c r="K938" s="4"/>
      <c r="L938" s="4"/>
      <c r="M938" s="4"/>
      <c r="N938" s="4"/>
      <c r="O938" s="4"/>
      <c r="P938" s="4"/>
      <c r="Q938" s="4"/>
      <c r="R938" s="4"/>
      <c r="S938" s="4"/>
      <c r="T938" s="4"/>
      <c r="U938" s="4"/>
      <c r="V938" s="4"/>
      <c r="W938" s="4"/>
      <c r="X938" s="116"/>
      <c r="Y938" s="116"/>
      <c r="Z938" s="116"/>
      <c r="AA938" s="116"/>
      <c r="AB938" s="116"/>
      <c r="AC938" s="116"/>
      <c r="AD938" s="116"/>
      <c r="AE938" s="116"/>
      <c r="AF938" s="116"/>
      <c r="AG938" s="116"/>
      <c r="AH938" s="116"/>
      <c r="AI938" s="117"/>
      <c r="AJ938" s="117"/>
      <c r="AK938" s="117"/>
      <c r="AL938" s="118"/>
      <c r="AM938" s="119"/>
      <c r="AN938" s="119"/>
      <c r="AO938" s="119"/>
      <c r="AP938" s="119"/>
      <c r="AQ938" s="4"/>
      <c r="AR938" s="4"/>
      <c r="AS938" s="60"/>
      <c r="AT938" s="60"/>
      <c r="AU938" s="60"/>
    </row>
    <row r="939">
      <c r="A939" s="4"/>
      <c r="B939" s="4"/>
      <c r="C939" s="4"/>
      <c r="D939" s="4"/>
      <c r="E939" s="4"/>
      <c r="F939" s="4"/>
      <c r="G939" s="4"/>
      <c r="H939" s="4"/>
      <c r="I939" s="4"/>
      <c r="J939" s="4"/>
      <c r="K939" s="4"/>
      <c r="L939" s="4"/>
      <c r="M939" s="4"/>
      <c r="N939" s="4"/>
      <c r="O939" s="4"/>
      <c r="P939" s="4"/>
      <c r="Q939" s="4"/>
      <c r="R939" s="4"/>
      <c r="S939" s="4"/>
      <c r="T939" s="4"/>
      <c r="U939" s="4"/>
      <c r="V939" s="4"/>
      <c r="W939" s="4"/>
      <c r="X939" s="116"/>
      <c r="Y939" s="116"/>
      <c r="Z939" s="116"/>
      <c r="AA939" s="116"/>
      <c r="AB939" s="116"/>
      <c r="AC939" s="116"/>
      <c r="AD939" s="116"/>
      <c r="AE939" s="116"/>
      <c r="AF939" s="116"/>
      <c r="AG939" s="116"/>
      <c r="AH939" s="116"/>
      <c r="AI939" s="117"/>
      <c r="AJ939" s="117"/>
      <c r="AK939" s="117"/>
      <c r="AL939" s="118"/>
      <c r="AM939" s="119"/>
      <c r="AN939" s="119"/>
      <c r="AO939" s="119"/>
      <c r="AP939" s="119"/>
      <c r="AQ939" s="4"/>
      <c r="AR939" s="4"/>
      <c r="AS939" s="60"/>
      <c r="AT939" s="60"/>
      <c r="AU939" s="60"/>
    </row>
    <row r="940">
      <c r="A940" s="4"/>
      <c r="B940" s="4"/>
      <c r="C940" s="4"/>
      <c r="D940" s="4"/>
      <c r="E940" s="4"/>
      <c r="F940" s="4"/>
      <c r="G940" s="4"/>
      <c r="H940" s="4"/>
      <c r="I940" s="4"/>
      <c r="J940" s="4"/>
      <c r="K940" s="4"/>
      <c r="L940" s="4"/>
      <c r="M940" s="4"/>
      <c r="N940" s="4"/>
      <c r="O940" s="4"/>
      <c r="P940" s="4"/>
      <c r="Q940" s="4"/>
      <c r="R940" s="4"/>
      <c r="S940" s="4"/>
      <c r="T940" s="4"/>
      <c r="U940" s="4"/>
      <c r="V940" s="4"/>
      <c r="W940" s="4"/>
      <c r="X940" s="116"/>
      <c r="Y940" s="116"/>
      <c r="Z940" s="116"/>
      <c r="AA940" s="116"/>
      <c r="AB940" s="116"/>
      <c r="AC940" s="116"/>
      <c r="AD940" s="116"/>
      <c r="AE940" s="116"/>
      <c r="AF940" s="116"/>
      <c r="AG940" s="116"/>
      <c r="AH940" s="116"/>
      <c r="AI940" s="117"/>
      <c r="AJ940" s="117"/>
      <c r="AK940" s="117"/>
      <c r="AL940" s="118"/>
      <c r="AM940" s="119"/>
      <c r="AN940" s="119"/>
      <c r="AO940" s="119"/>
      <c r="AP940" s="119"/>
      <c r="AQ940" s="4"/>
      <c r="AR940" s="4"/>
      <c r="AS940" s="60"/>
      <c r="AT940" s="60"/>
      <c r="AU940" s="60"/>
    </row>
    <row r="941">
      <c r="A941" s="4"/>
      <c r="B941" s="4"/>
      <c r="C941" s="4"/>
      <c r="D941" s="4"/>
      <c r="E941" s="4"/>
      <c r="F941" s="4"/>
      <c r="G941" s="4"/>
      <c r="H941" s="4"/>
      <c r="I941" s="4"/>
      <c r="J941" s="4"/>
      <c r="K941" s="4"/>
      <c r="L941" s="4"/>
      <c r="M941" s="4"/>
      <c r="N941" s="4"/>
      <c r="O941" s="4"/>
      <c r="P941" s="4"/>
      <c r="Q941" s="4"/>
      <c r="R941" s="4"/>
      <c r="S941" s="4"/>
      <c r="T941" s="4"/>
      <c r="U941" s="4"/>
      <c r="V941" s="4"/>
      <c r="W941" s="4"/>
      <c r="X941" s="116"/>
      <c r="Y941" s="116"/>
      <c r="Z941" s="116"/>
      <c r="AA941" s="116"/>
      <c r="AB941" s="116"/>
      <c r="AC941" s="116"/>
      <c r="AD941" s="116"/>
      <c r="AE941" s="116"/>
      <c r="AF941" s="116"/>
      <c r="AG941" s="116"/>
      <c r="AH941" s="116"/>
      <c r="AI941" s="117"/>
      <c r="AJ941" s="117"/>
      <c r="AK941" s="117"/>
      <c r="AL941" s="118"/>
      <c r="AM941" s="119"/>
      <c r="AN941" s="119"/>
      <c r="AO941" s="119"/>
      <c r="AP941" s="119"/>
      <c r="AQ941" s="4"/>
      <c r="AR941" s="4"/>
      <c r="AS941" s="60"/>
      <c r="AT941" s="60"/>
      <c r="AU941" s="60"/>
    </row>
    <row r="942">
      <c r="A942" s="4"/>
      <c r="B942" s="4"/>
      <c r="C942" s="4"/>
      <c r="D942" s="4"/>
      <c r="E942" s="4"/>
      <c r="F942" s="4"/>
      <c r="G942" s="4"/>
      <c r="H942" s="4"/>
      <c r="I942" s="4"/>
      <c r="J942" s="4"/>
      <c r="K942" s="4"/>
      <c r="L942" s="4"/>
      <c r="M942" s="4"/>
      <c r="N942" s="4"/>
      <c r="O942" s="4"/>
      <c r="P942" s="4"/>
      <c r="Q942" s="4"/>
      <c r="R942" s="4"/>
      <c r="S942" s="4"/>
      <c r="T942" s="4"/>
      <c r="U942" s="4"/>
      <c r="V942" s="4"/>
      <c r="W942" s="4"/>
      <c r="X942" s="116"/>
      <c r="Y942" s="116"/>
      <c r="Z942" s="116"/>
      <c r="AA942" s="116"/>
      <c r="AB942" s="116"/>
      <c r="AC942" s="116"/>
      <c r="AD942" s="116"/>
      <c r="AE942" s="116"/>
      <c r="AF942" s="116"/>
      <c r="AG942" s="116"/>
      <c r="AH942" s="116"/>
      <c r="AI942" s="117"/>
      <c r="AJ942" s="117"/>
      <c r="AK942" s="117"/>
      <c r="AL942" s="118"/>
      <c r="AM942" s="119"/>
      <c r="AN942" s="119"/>
      <c r="AO942" s="119"/>
      <c r="AP942" s="119"/>
      <c r="AQ942" s="4"/>
      <c r="AR942" s="4"/>
      <c r="AS942" s="60"/>
      <c r="AT942" s="60"/>
      <c r="AU942" s="60"/>
    </row>
    <row r="943">
      <c r="A943" s="4"/>
      <c r="B943" s="4"/>
      <c r="C943" s="4"/>
      <c r="D943" s="4"/>
      <c r="E943" s="4"/>
      <c r="F943" s="4"/>
      <c r="G943" s="4"/>
      <c r="H943" s="4"/>
      <c r="I943" s="4"/>
      <c r="J943" s="4"/>
      <c r="K943" s="4"/>
      <c r="L943" s="4"/>
      <c r="M943" s="4"/>
      <c r="N943" s="4"/>
      <c r="O943" s="4"/>
      <c r="P943" s="4"/>
      <c r="Q943" s="4"/>
      <c r="R943" s="4"/>
      <c r="S943" s="4"/>
      <c r="T943" s="4"/>
      <c r="U943" s="4"/>
      <c r="V943" s="4"/>
      <c r="W943" s="4"/>
      <c r="X943" s="116"/>
      <c r="Y943" s="116"/>
      <c r="Z943" s="116"/>
      <c r="AA943" s="116"/>
      <c r="AB943" s="116"/>
      <c r="AC943" s="116"/>
      <c r="AD943" s="116"/>
      <c r="AE943" s="116"/>
      <c r="AF943" s="116"/>
      <c r="AG943" s="116"/>
      <c r="AH943" s="116"/>
      <c r="AI943" s="117"/>
      <c r="AJ943" s="117"/>
      <c r="AK943" s="117"/>
      <c r="AL943" s="118"/>
      <c r="AM943" s="119"/>
      <c r="AN943" s="119"/>
      <c r="AO943" s="119"/>
      <c r="AP943" s="119"/>
      <c r="AQ943" s="4"/>
      <c r="AR943" s="4"/>
      <c r="AS943" s="60"/>
      <c r="AT943" s="60"/>
      <c r="AU943" s="60"/>
    </row>
    <row r="944">
      <c r="A944" s="4"/>
      <c r="B944" s="4"/>
      <c r="C944" s="4"/>
      <c r="D944" s="4"/>
      <c r="E944" s="4"/>
      <c r="F944" s="4"/>
      <c r="G944" s="4"/>
      <c r="H944" s="4"/>
      <c r="I944" s="4"/>
      <c r="J944" s="4"/>
      <c r="K944" s="4"/>
      <c r="L944" s="4"/>
      <c r="M944" s="4"/>
      <c r="N944" s="4"/>
      <c r="O944" s="4"/>
      <c r="P944" s="4"/>
      <c r="Q944" s="4"/>
      <c r="R944" s="4"/>
      <c r="S944" s="4"/>
      <c r="T944" s="4"/>
      <c r="U944" s="4"/>
      <c r="V944" s="4"/>
      <c r="W944" s="4"/>
      <c r="X944" s="116"/>
      <c r="Y944" s="116"/>
      <c r="Z944" s="116"/>
      <c r="AA944" s="116"/>
      <c r="AB944" s="116"/>
      <c r="AC944" s="116"/>
      <c r="AD944" s="116"/>
      <c r="AE944" s="116"/>
      <c r="AF944" s="116"/>
      <c r="AG944" s="116"/>
      <c r="AH944" s="116"/>
      <c r="AI944" s="117"/>
      <c r="AJ944" s="117"/>
      <c r="AK944" s="117"/>
      <c r="AL944" s="118"/>
      <c r="AM944" s="119"/>
      <c r="AN944" s="119"/>
      <c r="AO944" s="119"/>
      <c r="AP944" s="119"/>
      <c r="AQ944" s="4"/>
      <c r="AR944" s="4"/>
      <c r="AS944" s="60"/>
      <c r="AT944" s="60"/>
      <c r="AU944" s="60"/>
    </row>
    <row r="945">
      <c r="A945" s="4"/>
      <c r="B945" s="4"/>
      <c r="C945" s="4"/>
      <c r="D945" s="4"/>
      <c r="E945" s="4"/>
      <c r="F945" s="4"/>
      <c r="G945" s="4"/>
      <c r="H945" s="4"/>
      <c r="I945" s="4"/>
      <c r="J945" s="4"/>
      <c r="K945" s="4"/>
      <c r="L945" s="4"/>
      <c r="M945" s="4"/>
      <c r="N945" s="4"/>
      <c r="O945" s="4"/>
      <c r="P945" s="4"/>
      <c r="Q945" s="4"/>
      <c r="R945" s="4"/>
      <c r="S945" s="4"/>
      <c r="T945" s="4"/>
      <c r="U945" s="4"/>
      <c r="V945" s="4"/>
      <c r="W945" s="4"/>
      <c r="X945" s="116"/>
      <c r="Y945" s="116"/>
      <c r="Z945" s="116"/>
      <c r="AA945" s="116"/>
      <c r="AB945" s="116"/>
      <c r="AC945" s="116"/>
      <c r="AD945" s="116"/>
      <c r="AE945" s="116"/>
      <c r="AF945" s="116"/>
      <c r="AG945" s="116"/>
      <c r="AH945" s="116"/>
      <c r="AI945" s="117"/>
      <c r="AJ945" s="117"/>
      <c r="AK945" s="117"/>
      <c r="AL945" s="118"/>
      <c r="AM945" s="119"/>
      <c r="AN945" s="119"/>
      <c r="AO945" s="119"/>
      <c r="AP945" s="119"/>
      <c r="AQ945" s="4"/>
      <c r="AR945" s="4"/>
      <c r="AS945" s="60"/>
      <c r="AT945" s="60"/>
      <c r="AU945" s="60"/>
    </row>
    <row r="946">
      <c r="A946" s="4"/>
      <c r="B946" s="4"/>
      <c r="C946" s="4"/>
      <c r="D946" s="4"/>
      <c r="E946" s="4"/>
      <c r="F946" s="4"/>
      <c r="G946" s="4"/>
      <c r="H946" s="4"/>
      <c r="I946" s="4"/>
      <c r="J946" s="4"/>
      <c r="K946" s="4"/>
      <c r="L946" s="4"/>
      <c r="M946" s="4"/>
      <c r="N946" s="4"/>
      <c r="O946" s="4"/>
      <c r="P946" s="4"/>
      <c r="Q946" s="4"/>
      <c r="R946" s="4"/>
      <c r="S946" s="4"/>
      <c r="T946" s="4"/>
      <c r="U946" s="4"/>
      <c r="V946" s="4"/>
      <c r="W946" s="4"/>
      <c r="X946" s="116"/>
      <c r="Y946" s="116"/>
      <c r="Z946" s="116"/>
      <c r="AA946" s="116"/>
      <c r="AB946" s="116"/>
      <c r="AC946" s="116"/>
      <c r="AD946" s="116"/>
      <c r="AE946" s="116"/>
      <c r="AF946" s="116"/>
      <c r="AG946" s="116"/>
      <c r="AH946" s="116"/>
      <c r="AI946" s="117"/>
      <c r="AJ946" s="117"/>
      <c r="AK946" s="117"/>
      <c r="AL946" s="118"/>
      <c r="AM946" s="119"/>
      <c r="AN946" s="119"/>
      <c r="AO946" s="119"/>
      <c r="AP946" s="119"/>
      <c r="AQ946" s="4"/>
      <c r="AR946" s="4"/>
      <c r="AS946" s="60"/>
      <c r="AT946" s="60"/>
      <c r="AU946" s="60"/>
    </row>
    <row r="947">
      <c r="A947" s="4"/>
      <c r="B947" s="4"/>
      <c r="C947" s="4"/>
      <c r="D947" s="4"/>
      <c r="E947" s="4"/>
      <c r="F947" s="4"/>
      <c r="G947" s="4"/>
      <c r="H947" s="4"/>
      <c r="I947" s="4"/>
      <c r="J947" s="4"/>
      <c r="K947" s="4"/>
      <c r="L947" s="4"/>
      <c r="M947" s="4"/>
      <c r="N947" s="4"/>
      <c r="O947" s="4"/>
      <c r="P947" s="4"/>
      <c r="Q947" s="4"/>
      <c r="R947" s="4"/>
      <c r="S947" s="4"/>
      <c r="T947" s="4"/>
      <c r="U947" s="4"/>
      <c r="V947" s="4"/>
      <c r="W947" s="4"/>
      <c r="X947" s="116"/>
      <c r="Y947" s="116"/>
      <c r="Z947" s="116"/>
      <c r="AA947" s="116"/>
      <c r="AB947" s="116"/>
      <c r="AC947" s="116"/>
      <c r="AD947" s="116"/>
      <c r="AE947" s="116"/>
      <c r="AF947" s="116"/>
      <c r="AG947" s="116"/>
      <c r="AH947" s="116"/>
      <c r="AI947" s="117"/>
      <c r="AJ947" s="117"/>
      <c r="AK947" s="117"/>
      <c r="AL947" s="118"/>
      <c r="AM947" s="119"/>
      <c r="AN947" s="119"/>
      <c r="AO947" s="119"/>
      <c r="AP947" s="119"/>
      <c r="AQ947" s="4"/>
      <c r="AR947" s="4"/>
      <c r="AS947" s="60"/>
      <c r="AT947" s="60"/>
      <c r="AU947" s="60"/>
    </row>
    <row r="948">
      <c r="A948" s="4"/>
      <c r="B948" s="4"/>
      <c r="C948" s="4"/>
      <c r="D948" s="4"/>
      <c r="E948" s="4"/>
      <c r="F948" s="4"/>
      <c r="G948" s="4"/>
      <c r="H948" s="4"/>
      <c r="I948" s="4"/>
      <c r="J948" s="4"/>
      <c r="K948" s="4"/>
      <c r="L948" s="4"/>
      <c r="M948" s="4"/>
      <c r="N948" s="4"/>
      <c r="O948" s="4"/>
      <c r="P948" s="4"/>
      <c r="Q948" s="4"/>
      <c r="R948" s="4"/>
      <c r="S948" s="4"/>
      <c r="T948" s="4"/>
      <c r="U948" s="4"/>
      <c r="V948" s="4"/>
      <c r="W948" s="4"/>
      <c r="X948" s="116"/>
      <c r="Y948" s="116"/>
      <c r="Z948" s="116"/>
      <c r="AA948" s="116"/>
      <c r="AB948" s="116"/>
      <c r="AC948" s="116"/>
      <c r="AD948" s="116"/>
      <c r="AE948" s="116"/>
      <c r="AF948" s="116"/>
      <c r="AG948" s="116"/>
      <c r="AH948" s="116"/>
      <c r="AI948" s="117"/>
      <c r="AJ948" s="117"/>
      <c r="AK948" s="117"/>
      <c r="AL948" s="118"/>
      <c r="AM948" s="119"/>
      <c r="AN948" s="119"/>
      <c r="AO948" s="119"/>
      <c r="AP948" s="119"/>
      <c r="AQ948" s="4"/>
      <c r="AR948" s="4"/>
      <c r="AS948" s="60"/>
      <c r="AT948" s="60"/>
      <c r="AU948" s="60"/>
    </row>
    <row r="949">
      <c r="A949" s="4"/>
      <c r="B949" s="4"/>
      <c r="C949" s="4"/>
      <c r="D949" s="4"/>
      <c r="E949" s="4"/>
      <c r="F949" s="4"/>
      <c r="G949" s="4"/>
      <c r="H949" s="4"/>
      <c r="I949" s="4"/>
      <c r="J949" s="4"/>
      <c r="K949" s="4"/>
      <c r="L949" s="4"/>
      <c r="M949" s="4"/>
      <c r="N949" s="4"/>
      <c r="O949" s="4"/>
      <c r="P949" s="4"/>
      <c r="Q949" s="4"/>
      <c r="R949" s="4"/>
      <c r="S949" s="4"/>
      <c r="T949" s="4"/>
      <c r="U949" s="4"/>
      <c r="V949" s="4"/>
      <c r="W949" s="4"/>
      <c r="X949" s="116"/>
      <c r="Y949" s="116"/>
      <c r="Z949" s="116"/>
      <c r="AA949" s="116"/>
      <c r="AB949" s="116"/>
      <c r="AC949" s="116"/>
      <c r="AD949" s="116"/>
      <c r="AE949" s="116"/>
      <c r="AF949" s="116"/>
      <c r="AG949" s="116"/>
      <c r="AH949" s="116"/>
      <c r="AI949" s="117"/>
      <c r="AJ949" s="117"/>
      <c r="AK949" s="117"/>
      <c r="AL949" s="118"/>
      <c r="AM949" s="119"/>
      <c r="AN949" s="119"/>
      <c r="AO949" s="119"/>
      <c r="AP949" s="119"/>
      <c r="AQ949" s="4"/>
      <c r="AR949" s="4"/>
      <c r="AS949" s="60"/>
      <c r="AT949" s="60"/>
      <c r="AU949" s="60"/>
    </row>
    <row r="950">
      <c r="A950" s="4"/>
      <c r="B950" s="4"/>
      <c r="C950" s="4"/>
      <c r="D950" s="4"/>
      <c r="E950" s="4"/>
      <c r="F950" s="4"/>
      <c r="G950" s="4"/>
      <c r="H950" s="4"/>
      <c r="I950" s="4"/>
      <c r="J950" s="4"/>
      <c r="K950" s="4"/>
      <c r="L950" s="4"/>
      <c r="M950" s="4"/>
      <c r="N950" s="4"/>
      <c r="O950" s="4"/>
      <c r="P950" s="4"/>
      <c r="Q950" s="4"/>
      <c r="R950" s="4"/>
      <c r="S950" s="4"/>
      <c r="T950" s="4"/>
      <c r="U950" s="4"/>
      <c r="V950" s="4"/>
      <c r="W950" s="4"/>
      <c r="X950" s="116"/>
      <c r="Y950" s="116"/>
      <c r="Z950" s="116"/>
      <c r="AA950" s="116"/>
      <c r="AB950" s="116"/>
      <c r="AC950" s="116"/>
      <c r="AD950" s="116"/>
      <c r="AE950" s="116"/>
      <c r="AF950" s="116"/>
      <c r="AG950" s="116"/>
      <c r="AH950" s="116"/>
      <c r="AI950" s="117"/>
      <c r="AJ950" s="117"/>
      <c r="AK950" s="117"/>
      <c r="AL950" s="118"/>
      <c r="AM950" s="119"/>
      <c r="AN950" s="119"/>
      <c r="AO950" s="119"/>
      <c r="AP950" s="119"/>
      <c r="AQ950" s="4"/>
      <c r="AR950" s="4"/>
      <c r="AS950" s="60"/>
      <c r="AT950" s="60"/>
      <c r="AU950" s="60"/>
    </row>
    <row r="951">
      <c r="A951" s="4"/>
      <c r="B951" s="4"/>
      <c r="C951" s="4"/>
      <c r="D951" s="4"/>
      <c r="E951" s="4"/>
      <c r="F951" s="4"/>
      <c r="G951" s="4"/>
      <c r="H951" s="4"/>
      <c r="I951" s="4"/>
      <c r="J951" s="4"/>
      <c r="K951" s="4"/>
      <c r="L951" s="4"/>
      <c r="M951" s="4"/>
      <c r="N951" s="4"/>
      <c r="O951" s="4"/>
      <c r="P951" s="4"/>
      <c r="Q951" s="4"/>
      <c r="R951" s="4"/>
      <c r="S951" s="4"/>
      <c r="T951" s="4"/>
      <c r="U951" s="4"/>
      <c r="V951" s="4"/>
      <c r="W951" s="4"/>
      <c r="X951" s="116"/>
      <c r="Y951" s="116"/>
      <c r="Z951" s="116"/>
      <c r="AA951" s="116"/>
      <c r="AB951" s="116"/>
      <c r="AC951" s="116"/>
      <c r="AD951" s="116"/>
      <c r="AE951" s="116"/>
      <c r="AF951" s="116"/>
      <c r="AG951" s="116"/>
      <c r="AH951" s="116"/>
      <c r="AI951" s="117"/>
      <c r="AJ951" s="117"/>
      <c r="AK951" s="117"/>
      <c r="AL951" s="118"/>
      <c r="AM951" s="119"/>
      <c r="AN951" s="119"/>
      <c r="AO951" s="119"/>
      <c r="AP951" s="119"/>
      <c r="AQ951" s="4"/>
      <c r="AR951" s="4"/>
      <c r="AS951" s="60"/>
      <c r="AT951" s="60"/>
      <c r="AU951" s="60"/>
    </row>
    <row r="952">
      <c r="A952" s="4"/>
      <c r="B952" s="4"/>
      <c r="C952" s="4"/>
      <c r="D952" s="4"/>
      <c r="E952" s="4"/>
      <c r="F952" s="4"/>
      <c r="G952" s="4"/>
      <c r="H952" s="4"/>
      <c r="I952" s="4"/>
      <c r="J952" s="4"/>
      <c r="K952" s="4"/>
      <c r="L952" s="4"/>
      <c r="M952" s="4"/>
      <c r="N952" s="4"/>
      <c r="O952" s="4"/>
      <c r="P952" s="4"/>
      <c r="Q952" s="4"/>
      <c r="R952" s="4"/>
      <c r="S952" s="4"/>
      <c r="T952" s="4"/>
      <c r="U952" s="4"/>
      <c r="V952" s="4"/>
      <c r="W952" s="4"/>
      <c r="X952" s="116"/>
      <c r="Y952" s="116"/>
      <c r="Z952" s="116"/>
      <c r="AA952" s="116"/>
      <c r="AB952" s="116"/>
      <c r="AC952" s="116"/>
      <c r="AD952" s="116"/>
      <c r="AE952" s="116"/>
      <c r="AF952" s="116"/>
      <c r="AG952" s="116"/>
      <c r="AH952" s="116"/>
      <c r="AI952" s="117"/>
      <c r="AJ952" s="117"/>
      <c r="AK952" s="117"/>
      <c r="AL952" s="118"/>
      <c r="AM952" s="119"/>
      <c r="AN952" s="119"/>
      <c r="AO952" s="119"/>
      <c r="AP952" s="119"/>
      <c r="AQ952" s="4"/>
      <c r="AR952" s="4"/>
      <c r="AS952" s="60"/>
      <c r="AT952" s="60"/>
      <c r="AU952" s="60"/>
    </row>
    <row r="953">
      <c r="A953" s="4"/>
      <c r="B953" s="4"/>
      <c r="C953" s="4"/>
      <c r="D953" s="4"/>
      <c r="E953" s="4"/>
      <c r="F953" s="4"/>
      <c r="G953" s="4"/>
      <c r="H953" s="4"/>
      <c r="I953" s="4"/>
      <c r="J953" s="4"/>
      <c r="K953" s="4"/>
      <c r="L953" s="4"/>
      <c r="M953" s="4"/>
      <c r="N953" s="4"/>
      <c r="O953" s="4"/>
      <c r="P953" s="4"/>
      <c r="Q953" s="4"/>
      <c r="R953" s="4"/>
      <c r="S953" s="4"/>
      <c r="T953" s="4"/>
      <c r="U953" s="4"/>
      <c r="V953" s="4"/>
      <c r="W953" s="4"/>
      <c r="X953" s="116"/>
      <c r="Y953" s="116"/>
      <c r="Z953" s="116"/>
      <c r="AA953" s="116"/>
      <c r="AB953" s="116"/>
      <c r="AC953" s="116"/>
      <c r="AD953" s="116"/>
      <c r="AE953" s="116"/>
      <c r="AF953" s="116"/>
      <c r="AG953" s="116"/>
      <c r="AH953" s="116"/>
      <c r="AI953" s="117"/>
      <c r="AJ953" s="117"/>
      <c r="AK953" s="117"/>
      <c r="AL953" s="118"/>
      <c r="AM953" s="119"/>
      <c r="AN953" s="119"/>
      <c r="AO953" s="119"/>
      <c r="AP953" s="119"/>
      <c r="AQ953" s="4"/>
      <c r="AR953" s="4"/>
      <c r="AS953" s="60"/>
      <c r="AT953" s="60"/>
      <c r="AU953" s="60"/>
    </row>
    <row r="954">
      <c r="A954" s="4"/>
      <c r="B954" s="4"/>
      <c r="C954" s="4"/>
      <c r="D954" s="4"/>
      <c r="E954" s="4"/>
      <c r="F954" s="4"/>
      <c r="G954" s="4"/>
      <c r="H954" s="4"/>
      <c r="I954" s="4"/>
      <c r="J954" s="4"/>
      <c r="K954" s="4"/>
      <c r="L954" s="4"/>
      <c r="M954" s="4"/>
      <c r="N954" s="4"/>
      <c r="O954" s="4"/>
      <c r="P954" s="4"/>
      <c r="Q954" s="4"/>
      <c r="R954" s="4"/>
      <c r="S954" s="4"/>
      <c r="T954" s="4"/>
      <c r="U954" s="4"/>
      <c r="V954" s="4"/>
      <c r="W954" s="4"/>
      <c r="X954" s="116"/>
      <c r="Y954" s="116"/>
      <c r="Z954" s="116"/>
      <c r="AA954" s="116"/>
      <c r="AB954" s="116"/>
      <c r="AC954" s="116"/>
      <c r="AD954" s="116"/>
      <c r="AE954" s="116"/>
      <c r="AF954" s="116"/>
      <c r="AG954" s="116"/>
      <c r="AH954" s="116"/>
      <c r="AI954" s="117"/>
      <c r="AJ954" s="117"/>
      <c r="AK954" s="117"/>
      <c r="AL954" s="118"/>
      <c r="AM954" s="119"/>
      <c r="AN954" s="119"/>
      <c r="AO954" s="119"/>
      <c r="AP954" s="119"/>
      <c r="AQ954" s="4"/>
      <c r="AR954" s="4"/>
      <c r="AS954" s="60"/>
      <c r="AT954" s="60"/>
      <c r="AU954" s="60"/>
    </row>
    <row r="955">
      <c r="A955" s="4"/>
      <c r="B955" s="4"/>
      <c r="C955" s="4"/>
      <c r="D955" s="4"/>
      <c r="E955" s="4"/>
      <c r="F955" s="4"/>
      <c r="G955" s="4"/>
      <c r="H955" s="4"/>
      <c r="I955" s="4"/>
      <c r="J955" s="4"/>
      <c r="K955" s="4"/>
      <c r="L955" s="4"/>
      <c r="M955" s="4"/>
      <c r="N955" s="4"/>
      <c r="O955" s="4"/>
      <c r="P955" s="4"/>
      <c r="Q955" s="4"/>
      <c r="R955" s="4"/>
      <c r="S955" s="4"/>
      <c r="T955" s="4"/>
      <c r="U955" s="4"/>
      <c r="V955" s="4"/>
      <c r="W955" s="4"/>
      <c r="X955" s="116"/>
      <c r="Y955" s="116"/>
      <c r="Z955" s="116"/>
      <c r="AA955" s="116"/>
      <c r="AB955" s="116"/>
      <c r="AC955" s="116"/>
      <c r="AD955" s="116"/>
      <c r="AE955" s="116"/>
      <c r="AF955" s="116"/>
      <c r="AG955" s="116"/>
      <c r="AH955" s="116"/>
      <c r="AI955" s="117"/>
      <c r="AJ955" s="117"/>
      <c r="AK955" s="117"/>
      <c r="AL955" s="118"/>
      <c r="AM955" s="119"/>
      <c r="AN955" s="119"/>
      <c r="AO955" s="119"/>
      <c r="AP955" s="119"/>
      <c r="AQ955" s="4"/>
      <c r="AR955" s="4"/>
      <c r="AS955" s="60"/>
      <c r="AT955" s="60"/>
      <c r="AU955" s="60"/>
    </row>
    <row r="956">
      <c r="A956" s="4"/>
      <c r="B956" s="4"/>
      <c r="C956" s="4"/>
      <c r="D956" s="4"/>
      <c r="E956" s="4"/>
      <c r="F956" s="4"/>
      <c r="G956" s="4"/>
      <c r="H956" s="4"/>
      <c r="I956" s="4"/>
      <c r="J956" s="4"/>
      <c r="K956" s="4"/>
      <c r="L956" s="4"/>
      <c r="M956" s="4"/>
      <c r="N956" s="4"/>
      <c r="O956" s="4"/>
      <c r="P956" s="4"/>
      <c r="Q956" s="4"/>
      <c r="R956" s="4"/>
      <c r="S956" s="4"/>
      <c r="T956" s="4"/>
      <c r="U956" s="4"/>
      <c r="V956" s="4"/>
      <c r="W956" s="4"/>
      <c r="X956" s="116"/>
      <c r="Y956" s="116"/>
      <c r="Z956" s="116"/>
      <c r="AA956" s="116"/>
      <c r="AB956" s="116"/>
      <c r="AC956" s="116"/>
      <c r="AD956" s="116"/>
      <c r="AE956" s="116"/>
      <c r="AF956" s="116"/>
      <c r="AG956" s="116"/>
      <c r="AH956" s="116"/>
      <c r="AI956" s="117"/>
      <c r="AJ956" s="117"/>
      <c r="AK956" s="117"/>
      <c r="AL956" s="118"/>
      <c r="AM956" s="119"/>
      <c r="AN956" s="119"/>
      <c r="AO956" s="119"/>
      <c r="AP956" s="119"/>
      <c r="AQ956" s="4"/>
      <c r="AR956" s="4"/>
      <c r="AS956" s="60"/>
      <c r="AT956" s="60"/>
      <c r="AU956" s="60"/>
    </row>
    <row r="957">
      <c r="A957" s="4"/>
      <c r="B957" s="4"/>
      <c r="C957" s="4"/>
      <c r="D957" s="4"/>
      <c r="E957" s="4"/>
      <c r="F957" s="4"/>
      <c r="G957" s="4"/>
      <c r="H957" s="4"/>
      <c r="I957" s="4"/>
      <c r="J957" s="4"/>
      <c r="K957" s="4"/>
      <c r="L957" s="4"/>
      <c r="M957" s="4"/>
      <c r="N957" s="4"/>
      <c r="O957" s="4"/>
      <c r="P957" s="4"/>
      <c r="Q957" s="4"/>
      <c r="R957" s="4"/>
      <c r="S957" s="4"/>
      <c r="T957" s="4"/>
      <c r="U957" s="4"/>
      <c r="V957" s="4"/>
      <c r="W957" s="4"/>
      <c r="X957" s="116"/>
      <c r="Y957" s="116"/>
      <c r="Z957" s="116"/>
      <c r="AA957" s="116"/>
      <c r="AB957" s="116"/>
      <c r="AC957" s="116"/>
      <c r="AD957" s="116"/>
      <c r="AE957" s="116"/>
      <c r="AF957" s="116"/>
      <c r="AG957" s="116"/>
      <c r="AH957" s="116"/>
      <c r="AI957" s="117"/>
      <c r="AJ957" s="117"/>
      <c r="AK957" s="117"/>
      <c r="AL957" s="118"/>
      <c r="AM957" s="119"/>
      <c r="AN957" s="119"/>
      <c r="AO957" s="119"/>
      <c r="AP957" s="119"/>
      <c r="AQ957" s="4"/>
      <c r="AR957" s="4"/>
      <c r="AS957" s="60"/>
      <c r="AT957" s="60"/>
      <c r="AU957" s="60"/>
    </row>
    <row r="958">
      <c r="A958" s="4"/>
      <c r="B958" s="4"/>
      <c r="C958" s="4"/>
      <c r="D958" s="4"/>
      <c r="E958" s="4"/>
      <c r="F958" s="4"/>
      <c r="G958" s="4"/>
      <c r="H958" s="4"/>
      <c r="I958" s="4"/>
      <c r="J958" s="4"/>
      <c r="K958" s="4"/>
      <c r="L958" s="4"/>
      <c r="M958" s="4"/>
      <c r="N958" s="4"/>
      <c r="O958" s="4"/>
      <c r="P958" s="4"/>
      <c r="Q958" s="4"/>
      <c r="R958" s="4"/>
      <c r="S958" s="4"/>
      <c r="T958" s="4"/>
      <c r="U958" s="4"/>
      <c r="V958" s="4"/>
      <c r="W958" s="4"/>
      <c r="X958" s="116"/>
      <c r="Y958" s="116"/>
      <c r="Z958" s="116"/>
      <c r="AA958" s="116"/>
      <c r="AB958" s="116"/>
      <c r="AC958" s="116"/>
      <c r="AD958" s="116"/>
      <c r="AE958" s="116"/>
      <c r="AF958" s="116"/>
      <c r="AG958" s="116"/>
      <c r="AH958" s="116"/>
      <c r="AI958" s="117"/>
      <c r="AJ958" s="117"/>
      <c r="AK958" s="117"/>
      <c r="AL958" s="118"/>
      <c r="AM958" s="119"/>
      <c r="AN958" s="119"/>
      <c r="AO958" s="119"/>
      <c r="AP958" s="119"/>
      <c r="AQ958" s="4"/>
      <c r="AR958" s="4"/>
      <c r="AS958" s="60"/>
      <c r="AT958" s="60"/>
      <c r="AU958" s="60"/>
    </row>
    <row r="959">
      <c r="A959" s="4"/>
      <c r="B959" s="4"/>
      <c r="C959" s="4"/>
      <c r="D959" s="4"/>
      <c r="E959" s="4"/>
      <c r="F959" s="4"/>
      <c r="G959" s="4"/>
      <c r="H959" s="4"/>
      <c r="I959" s="4"/>
      <c r="J959" s="4"/>
      <c r="K959" s="4"/>
      <c r="L959" s="4"/>
      <c r="M959" s="4"/>
      <c r="N959" s="4"/>
      <c r="O959" s="4"/>
      <c r="P959" s="4"/>
      <c r="Q959" s="4"/>
      <c r="R959" s="4"/>
      <c r="S959" s="4"/>
      <c r="T959" s="4"/>
      <c r="U959" s="4"/>
      <c r="V959" s="4"/>
      <c r="W959" s="4"/>
      <c r="X959" s="116"/>
      <c r="Y959" s="116"/>
      <c r="Z959" s="116"/>
      <c r="AA959" s="116"/>
      <c r="AB959" s="116"/>
      <c r="AC959" s="116"/>
      <c r="AD959" s="116"/>
      <c r="AE959" s="116"/>
      <c r="AF959" s="116"/>
      <c r="AG959" s="116"/>
      <c r="AH959" s="116"/>
      <c r="AI959" s="117"/>
      <c r="AJ959" s="117"/>
      <c r="AK959" s="117"/>
      <c r="AL959" s="118"/>
      <c r="AM959" s="119"/>
      <c r="AN959" s="119"/>
      <c r="AO959" s="119"/>
      <c r="AP959" s="119"/>
      <c r="AQ959" s="4"/>
      <c r="AR959" s="4"/>
      <c r="AS959" s="60"/>
      <c r="AT959" s="60"/>
      <c r="AU959" s="60"/>
    </row>
    <row r="960">
      <c r="A960" s="4"/>
      <c r="B960" s="4"/>
      <c r="C960" s="4"/>
      <c r="D960" s="4"/>
      <c r="E960" s="4"/>
      <c r="F960" s="4"/>
      <c r="G960" s="4"/>
      <c r="H960" s="4"/>
      <c r="I960" s="4"/>
      <c r="J960" s="4"/>
      <c r="K960" s="4"/>
      <c r="L960" s="4"/>
      <c r="M960" s="4"/>
      <c r="N960" s="4"/>
      <c r="O960" s="4"/>
      <c r="P960" s="4"/>
      <c r="Q960" s="4"/>
      <c r="R960" s="4"/>
      <c r="S960" s="4"/>
      <c r="T960" s="4"/>
      <c r="U960" s="4"/>
      <c r="V960" s="4"/>
      <c r="W960" s="4"/>
      <c r="X960" s="116"/>
      <c r="Y960" s="116"/>
      <c r="Z960" s="116"/>
      <c r="AA960" s="116"/>
      <c r="AB960" s="116"/>
      <c r="AC960" s="116"/>
      <c r="AD960" s="116"/>
      <c r="AE960" s="116"/>
      <c r="AF960" s="116"/>
      <c r="AG960" s="116"/>
      <c r="AH960" s="116"/>
      <c r="AI960" s="117"/>
      <c r="AJ960" s="117"/>
      <c r="AK960" s="117"/>
      <c r="AL960" s="118"/>
      <c r="AM960" s="119"/>
      <c r="AN960" s="119"/>
      <c r="AO960" s="119"/>
      <c r="AP960" s="119"/>
      <c r="AQ960" s="4"/>
      <c r="AR960" s="4"/>
      <c r="AS960" s="60"/>
      <c r="AT960" s="60"/>
      <c r="AU960" s="60"/>
    </row>
    <row r="961">
      <c r="A961" s="4"/>
      <c r="B961" s="4"/>
      <c r="C961" s="4"/>
      <c r="D961" s="4"/>
      <c r="E961" s="4"/>
      <c r="F961" s="4"/>
      <c r="G961" s="4"/>
      <c r="H961" s="4"/>
      <c r="I961" s="4"/>
      <c r="J961" s="4"/>
      <c r="K961" s="4"/>
      <c r="L961" s="4"/>
      <c r="M961" s="4"/>
      <c r="N961" s="4"/>
      <c r="O961" s="4"/>
      <c r="P961" s="4"/>
      <c r="Q961" s="4"/>
      <c r="R961" s="4"/>
      <c r="S961" s="4"/>
      <c r="T961" s="4"/>
      <c r="U961" s="4"/>
      <c r="V961" s="4"/>
      <c r="W961" s="4"/>
      <c r="X961" s="116"/>
      <c r="Y961" s="116"/>
      <c r="Z961" s="116"/>
      <c r="AA961" s="116"/>
      <c r="AB961" s="116"/>
      <c r="AC961" s="116"/>
      <c r="AD961" s="116"/>
      <c r="AE961" s="116"/>
      <c r="AF961" s="116"/>
      <c r="AG961" s="116"/>
      <c r="AH961" s="116"/>
      <c r="AI961" s="117"/>
      <c r="AJ961" s="117"/>
      <c r="AK961" s="117"/>
      <c r="AL961" s="118"/>
      <c r="AM961" s="119"/>
      <c r="AN961" s="119"/>
      <c r="AO961" s="119"/>
      <c r="AP961" s="119"/>
      <c r="AQ961" s="4"/>
      <c r="AR961" s="4"/>
      <c r="AS961" s="60"/>
      <c r="AT961" s="60"/>
      <c r="AU961" s="60"/>
    </row>
    <row r="962">
      <c r="A962" s="4"/>
      <c r="B962" s="4"/>
      <c r="C962" s="4"/>
      <c r="D962" s="4"/>
      <c r="E962" s="4"/>
      <c r="F962" s="4"/>
      <c r="G962" s="4"/>
      <c r="H962" s="4"/>
      <c r="I962" s="4"/>
      <c r="J962" s="4"/>
      <c r="K962" s="4"/>
      <c r="L962" s="4"/>
      <c r="M962" s="4"/>
      <c r="N962" s="4"/>
      <c r="O962" s="4"/>
      <c r="P962" s="4"/>
      <c r="Q962" s="4"/>
      <c r="R962" s="4"/>
      <c r="S962" s="4"/>
      <c r="T962" s="4"/>
      <c r="U962" s="4"/>
      <c r="V962" s="4"/>
      <c r="W962" s="4"/>
      <c r="X962" s="116"/>
      <c r="Y962" s="116"/>
      <c r="Z962" s="116"/>
      <c r="AA962" s="116"/>
      <c r="AB962" s="116"/>
      <c r="AC962" s="116"/>
      <c r="AD962" s="116"/>
      <c r="AE962" s="116"/>
      <c r="AF962" s="116"/>
      <c r="AG962" s="116"/>
      <c r="AH962" s="116"/>
      <c r="AI962" s="117"/>
      <c r="AJ962" s="117"/>
      <c r="AK962" s="117"/>
      <c r="AL962" s="118"/>
      <c r="AM962" s="119"/>
      <c r="AN962" s="119"/>
      <c r="AO962" s="119"/>
      <c r="AP962" s="119"/>
      <c r="AQ962" s="4"/>
      <c r="AR962" s="4"/>
      <c r="AS962" s="60"/>
      <c r="AT962" s="60"/>
      <c r="AU962" s="60"/>
    </row>
    <row r="963">
      <c r="A963" s="4"/>
      <c r="B963" s="4"/>
      <c r="C963" s="4"/>
      <c r="D963" s="4"/>
      <c r="E963" s="4"/>
      <c r="F963" s="4"/>
      <c r="G963" s="4"/>
      <c r="H963" s="4"/>
      <c r="I963" s="4"/>
      <c r="J963" s="4"/>
      <c r="K963" s="4"/>
      <c r="L963" s="4"/>
      <c r="M963" s="4"/>
      <c r="N963" s="4"/>
      <c r="O963" s="4"/>
      <c r="P963" s="4"/>
      <c r="Q963" s="4"/>
      <c r="R963" s="4"/>
      <c r="S963" s="4"/>
      <c r="T963" s="4"/>
      <c r="U963" s="4"/>
      <c r="V963" s="4"/>
      <c r="W963" s="4"/>
      <c r="X963" s="116"/>
      <c r="Y963" s="116"/>
      <c r="Z963" s="116"/>
      <c r="AA963" s="116"/>
      <c r="AB963" s="116"/>
      <c r="AC963" s="116"/>
      <c r="AD963" s="116"/>
      <c r="AE963" s="116"/>
      <c r="AF963" s="116"/>
      <c r="AG963" s="116"/>
      <c r="AH963" s="116"/>
      <c r="AI963" s="117"/>
      <c r="AJ963" s="117"/>
      <c r="AK963" s="117"/>
      <c r="AL963" s="118"/>
      <c r="AM963" s="119"/>
      <c r="AN963" s="119"/>
      <c r="AO963" s="119"/>
      <c r="AP963" s="119"/>
      <c r="AQ963" s="4"/>
      <c r="AR963" s="4"/>
      <c r="AS963" s="60"/>
      <c r="AT963" s="60"/>
      <c r="AU963" s="60"/>
    </row>
    <row r="964">
      <c r="A964" s="4"/>
      <c r="B964" s="4"/>
      <c r="C964" s="4"/>
      <c r="D964" s="4"/>
      <c r="E964" s="4"/>
      <c r="F964" s="4"/>
      <c r="G964" s="4"/>
      <c r="H964" s="4"/>
      <c r="I964" s="4"/>
      <c r="J964" s="4"/>
      <c r="K964" s="4"/>
      <c r="L964" s="4"/>
      <c r="M964" s="4"/>
      <c r="N964" s="4"/>
      <c r="O964" s="4"/>
      <c r="P964" s="4"/>
      <c r="Q964" s="4"/>
      <c r="R964" s="4"/>
      <c r="S964" s="4"/>
      <c r="T964" s="4"/>
      <c r="U964" s="4"/>
      <c r="V964" s="4"/>
      <c r="W964" s="4"/>
      <c r="X964" s="116"/>
      <c r="Y964" s="116"/>
      <c r="Z964" s="116"/>
      <c r="AA964" s="116"/>
      <c r="AB964" s="116"/>
      <c r="AC964" s="116"/>
      <c r="AD964" s="116"/>
      <c r="AE964" s="116"/>
      <c r="AF964" s="116"/>
      <c r="AG964" s="116"/>
      <c r="AH964" s="116"/>
      <c r="AI964" s="117"/>
      <c r="AJ964" s="117"/>
      <c r="AK964" s="117"/>
      <c r="AL964" s="118"/>
      <c r="AM964" s="119"/>
      <c r="AN964" s="119"/>
      <c r="AO964" s="119"/>
      <c r="AP964" s="119"/>
      <c r="AQ964" s="4"/>
      <c r="AR964" s="4"/>
      <c r="AS964" s="60"/>
      <c r="AT964" s="60"/>
      <c r="AU964" s="60"/>
    </row>
    <row r="965">
      <c r="A965" s="4"/>
      <c r="B965" s="4"/>
      <c r="C965" s="4"/>
      <c r="D965" s="4"/>
      <c r="E965" s="4"/>
      <c r="F965" s="4"/>
      <c r="G965" s="4"/>
      <c r="H965" s="4"/>
      <c r="I965" s="4"/>
      <c r="J965" s="4"/>
      <c r="K965" s="4"/>
      <c r="L965" s="4"/>
      <c r="M965" s="4"/>
      <c r="N965" s="4"/>
      <c r="O965" s="4"/>
      <c r="P965" s="4"/>
      <c r="Q965" s="4"/>
      <c r="R965" s="4"/>
      <c r="S965" s="4"/>
      <c r="T965" s="4"/>
      <c r="U965" s="4"/>
      <c r="V965" s="4"/>
      <c r="W965" s="4"/>
      <c r="X965" s="116"/>
      <c r="Y965" s="116"/>
      <c r="Z965" s="116"/>
      <c r="AA965" s="116"/>
      <c r="AB965" s="116"/>
      <c r="AC965" s="116"/>
      <c r="AD965" s="116"/>
      <c r="AE965" s="116"/>
      <c r="AF965" s="116"/>
      <c r="AG965" s="116"/>
      <c r="AH965" s="116"/>
      <c r="AI965" s="117"/>
      <c r="AJ965" s="117"/>
      <c r="AK965" s="117"/>
      <c r="AL965" s="118"/>
      <c r="AM965" s="119"/>
      <c r="AN965" s="119"/>
      <c r="AO965" s="119"/>
      <c r="AP965" s="119"/>
      <c r="AQ965" s="4"/>
      <c r="AR965" s="4"/>
      <c r="AS965" s="60"/>
      <c r="AT965" s="60"/>
      <c r="AU965" s="60"/>
    </row>
    <row r="966">
      <c r="A966" s="4"/>
      <c r="B966" s="4"/>
      <c r="C966" s="4"/>
      <c r="D966" s="4"/>
      <c r="E966" s="4"/>
      <c r="F966" s="4"/>
      <c r="G966" s="4"/>
      <c r="H966" s="4"/>
      <c r="I966" s="4"/>
      <c r="J966" s="4"/>
      <c r="K966" s="4"/>
      <c r="L966" s="4"/>
      <c r="M966" s="4"/>
      <c r="N966" s="4"/>
      <c r="O966" s="4"/>
      <c r="P966" s="4"/>
      <c r="Q966" s="4"/>
      <c r="R966" s="4"/>
      <c r="S966" s="4"/>
      <c r="T966" s="4"/>
      <c r="U966" s="4"/>
      <c r="V966" s="4"/>
      <c r="W966" s="4"/>
      <c r="X966" s="116"/>
      <c r="Y966" s="116"/>
      <c r="Z966" s="116"/>
      <c r="AA966" s="116"/>
      <c r="AB966" s="116"/>
      <c r="AC966" s="116"/>
      <c r="AD966" s="116"/>
      <c r="AE966" s="116"/>
      <c r="AF966" s="116"/>
      <c r="AG966" s="116"/>
      <c r="AH966" s="116"/>
      <c r="AI966" s="117"/>
      <c r="AJ966" s="117"/>
      <c r="AK966" s="117"/>
      <c r="AL966" s="118"/>
      <c r="AM966" s="119"/>
      <c r="AN966" s="119"/>
      <c r="AO966" s="119"/>
      <c r="AP966" s="119"/>
      <c r="AQ966" s="4"/>
      <c r="AR966" s="4"/>
      <c r="AS966" s="60"/>
      <c r="AT966" s="60"/>
      <c r="AU966" s="60"/>
    </row>
    <row r="967">
      <c r="A967" s="4"/>
      <c r="B967" s="4"/>
      <c r="C967" s="4"/>
      <c r="D967" s="4"/>
      <c r="E967" s="4"/>
      <c r="F967" s="4"/>
      <c r="G967" s="4"/>
      <c r="H967" s="4"/>
      <c r="I967" s="4"/>
      <c r="J967" s="4"/>
      <c r="K967" s="4"/>
      <c r="L967" s="4"/>
      <c r="M967" s="4"/>
      <c r="N967" s="4"/>
      <c r="O967" s="4"/>
      <c r="P967" s="4"/>
      <c r="Q967" s="4"/>
      <c r="R967" s="4"/>
      <c r="S967" s="4"/>
      <c r="T967" s="4"/>
      <c r="U967" s="4"/>
      <c r="V967" s="4"/>
      <c r="W967" s="4"/>
      <c r="X967" s="116"/>
      <c r="Y967" s="116"/>
      <c r="Z967" s="116"/>
      <c r="AA967" s="116"/>
      <c r="AB967" s="116"/>
      <c r="AC967" s="116"/>
      <c r="AD967" s="116"/>
      <c r="AE967" s="116"/>
      <c r="AF967" s="116"/>
      <c r="AG967" s="116"/>
      <c r="AH967" s="116"/>
      <c r="AI967" s="117"/>
      <c r="AJ967" s="117"/>
      <c r="AK967" s="117"/>
      <c r="AL967" s="118"/>
      <c r="AM967" s="119"/>
      <c r="AN967" s="119"/>
      <c r="AO967" s="119"/>
      <c r="AP967" s="119"/>
      <c r="AQ967" s="4"/>
      <c r="AR967" s="4"/>
      <c r="AS967" s="60"/>
      <c r="AT967" s="60"/>
      <c r="AU967" s="60"/>
    </row>
    <row r="968">
      <c r="A968" s="4"/>
      <c r="B968" s="4"/>
      <c r="C968" s="4"/>
      <c r="D968" s="4"/>
      <c r="E968" s="4"/>
      <c r="F968" s="4"/>
      <c r="G968" s="4"/>
      <c r="H968" s="4"/>
      <c r="I968" s="4"/>
      <c r="J968" s="4"/>
      <c r="K968" s="4"/>
      <c r="L968" s="4"/>
      <c r="M968" s="4"/>
      <c r="N968" s="4"/>
      <c r="O968" s="4"/>
      <c r="P968" s="4"/>
      <c r="Q968" s="4"/>
      <c r="R968" s="4"/>
      <c r="S968" s="4"/>
      <c r="T968" s="4"/>
      <c r="U968" s="4"/>
      <c r="V968" s="4"/>
      <c r="W968" s="4"/>
      <c r="X968" s="116"/>
      <c r="Y968" s="116"/>
      <c r="Z968" s="116"/>
      <c r="AA968" s="116"/>
      <c r="AB968" s="116"/>
      <c r="AC968" s="116"/>
      <c r="AD968" s="116"/>
      <c r="AE968" s="116"/>
      <c r="AF968" s="116"/>
      <c r="AG968" s="116"/>
      <c r="AH968" s="116"/>
      <c r="AI968" s="117"/>
      <c r="AJ968" s="117"/>
      <c r="AK968" s="117"/>
      <c r="AL968" s="118"/>
      <c r="AM968" s="119"/>
      <c r="AN968" s="119"/>
      <c r="AO968" s="119"/>
      <c r="AP968" s="119"/>
      <c r="AQ968" s="4"/>
      <c r="AR968" s="4"/>
      <c r="AS968" s="60"/>
      <c r="AT968" s="60"/>
      <c r="AU968" s="60"/>
    </row>
    <row r="969">
      <c r="A969" s="4"/>
      <c r="B969" s="4"/>
      <c r="C969" s="4"/>
      <c r="D969" s="4"/>
      <c r="E969" s="4"/>
      <c r="F969" s="4"/>
      <c r="G969" s="4"/>
      <c r="H969" s="4"/>
      <c r="I969" s="4"/>
      <c r="J969" s="4"/>
      <c r="K969" s="4"/>
      <c r="L969" s="4"/>
      <c r="M969" s="4"/>
      <c r="N969" s="4"/>
      <c r="O969" s="4"/>
      <c r="P969" s="4"/>
      <c r="Q969" s="4"/>
      <c r="R969" s="4"/>
      <c r="S969" s="4"/>
      <c r="T969" s="4"/>
      <c r="U969" s="4"/>
      <c r="V969" s="4"/>
      <c r="W969" s="4"/>
      <c r="X969" s="116"/>
      <c r="Y969" s="116"/>
      <c r="Z969" s="116"/>
      <c r="AA969" s="116"/>
      <c r="AB969" s="116"/>
      <c r="AC969" s="116"/>
      <c r="AD969" s="116"/>
      <c r="AE969" s="116"/>
      <c r="AF969" s="116"/>
      <c r="AG969" s="116"/>
      <c r="AH969" s="116"/>
      <c r="AI969" s="117"/>
      <c r="AJ969" s="117"/>
      <c r="AK969" s="117"/>
      <c r="AL969" s="118"/>
      <c r="AM969" s="119"/>
      <c r="AN969" s="119"/>
      <c r="AO969" s="119"/>
      <c r="AP969" s="119"/>
      <c r="AQ969" s="4"/>
      <c r="AR969" s="4"/>
      <c r="AS969" s="60"/>
      <c r="AT969" s="60"/>
      <c r="AU969" s="60"/>
    </row>
    <row r="970">
      <c r="A970" s="4"/>
      <c r="B970" s="4"/>
      <c r="C970" s="4"/>
      <c r="D970" s="4"/>
      <c r="E970" s="4"/>
      <c r="F970" s="4"/>
      <c r="G970" s="4"/>
      <c r="H970" s="4"/>
      <c r="I970" s="4"/>
      <c r="J970" s="4"/>
      <c r="K970" s="4"/>
      <c r="L970" s="4"/>
      <c r="M970" s="4"/>
      <c r="N970" s="4"/>
      <c r="O970" s="4"/>
      <c r="P970" s="4"/>
      <c r="Q970" s="4"/>
      <c r="R970" s="4"/>
      <c r="S970" s="4"/>
      <c r="T970" s="4"/>
      <c r="U970" s="4"/>
      <c r="V970" s="4"/>
      <c r="W970" s="4"/>
      <c r="X970" s="116"/>
      <c r="Y970" s="116"/>
      <c r="Z970" s="116"/>
      <c r="AA970" s="116"/>
      <c r="AB970" s="116"/>
      <c r="AC970" s="116"/>
      <c r="AD970" s="116"/>
      <c r="AE970" s="116"/>
      <c r="AF970" s="116"/>
      <c r="AG970" s="116"/>
      <c r="AH970" s="116"/>
      <c r="AI970" s="117"/>
      <c r="AJ970" s="117"/>
      <c r="AK970" s="117"/>
      <c r="AL970" s="118"/>
      <c r="AM970" s="119"/>
      <c r="AN970" s="119"/>
      <c r="AO970" s="119"/>
      <c r="AP970" s="119"/>
      <c r="AQ970" s="4"/>
      <c r="AR970" s="4"/>
      <c r="AS970" s="60"/>
      <c r="AT970" s="60"/>
      <c r="AU970" s="60"/>
    </row>
    <row r="971">
      <c r="A971" s="4"/>
      <c r="B971" s="4"/>
      <c r="C971" s="4"/>
      <c r="D971" s="4"/>
      <c r="E971" s="4"/>
      <c r="F971" s="4"/>
      <c r="G971" s="4"/>
      <c r="H971" s="4"/>
      <c r="I971" s="4"/>
      <c r="J971" s="4"/>
      <c r="K971" s="4"/>
      <c r="L971" s="4"/>
      <c r="M971" s="4"/>
      <c r="N971" s="4"/>
      <c r="O971" s="4"/>
      <c r="P971" s="4"/>
      <c r="Q971" s="4"/>
      <c r="R971" s="4"/>
      <c r="S971" s="4"/>
      <c r="T971" s="4"/>
      <c r="U971" s="4"/>
      <c r="V971" s="4"/>
      <c r="W971" s="4"/>
      <c r="X971" s="116"/>
      <c r="Y971" s="116"/>
      <c r="Z971" s="116"/>
      <c r="AA971" s="116"/>
      <c r="AB971" s="116"/>
      <c r="AC971" s="116"/>
      <c r="AD971" s="116"/>
      <c r="AE971" s="116"/>
      <c r="AF971" s="116"/>
      <c r="AG971" s="116"/>
      <c r="AH971" s="116"/>
      <c r="AI971" s="117"/>
      <c r="AJ971" s="117"/>
      <c r="AK971" s="117"/>
      <c r="AL971" s="118"/>
      <c r="AM971" s="119"/>
      <c r="AN971" s="119"/>
      <c r="AO971" s="119"/>
      <c r="AP971" s="119"/>
      <c r="AQ971" s="4"/>
      <c r="AR971" s="4"/>
      <c r="AS971" s="60"/>
      <c r="AT971" s="60"/>
      <c r="AU971" s="60"/>
    </row>
    <row r="972">
      <c r="A972" s="4"/>
      <c r="B972" s="4"/>
      <c r="C972" s="4"/>
      <c r="D972" s="4"/>
      <c r="E972" s="4"/>
      <c r="F972" s="4"/>
      <c r="G972" s="4"/>
      <c r="H972" s="4"/>
      <c r="I972" s="4"/>
      <c r="J972" s="4"/>
      <c r="K972" s="4"/>
      <c r="L972" s="4"/>
      <c r="M972" s="4"/>
      <c r="N972" s="4"/>
      <c r="O972" s="4"/>
      <c r="P972" s="4"/>
      <c r="Q972" s="4"/>
      <c r="R972" s="4"/>
      <c r="S972" s="4"/>
      <c r="T972" s="4"/>
      <c r="U972" s="4"/>
      <c r="V972" s="4"/>
      <c r="W972" s="4"/>
      <c r="X972" s="116"/>
      <c r="Y972" s="116"/>
      <c r="Z972" s="116"/>
      <c r="AA972" s="116"/>
      <c r="AB972" s="116"/>
      <c r="AC972" s="116"/>
      <c r="AD972" s="116"/>
      <c r="AE972" s="116"/>
      <c r="AF972" s="116"/>
      <c r="AG972" s="116"/>
      <c r="AH972" s="116"/>
      <c r="AI972" s="117"/>
      <c r="AJ972" s="117"/>
      <c r="AK972" s="117"/>
      <c r="AL972" s="118"/>
      <c r="AM972" s="119"/>
      <c r="AN972" s="119"/>
      <c r="AO972" s="119"/>
      <c r="AP972" s="119"/>
      <c r="AQ972" s="4"/>
      <c r="AR972" s="4"/>
      <c r="AS972" s="60"/>
      <c r="AT972" s="60"/>
      <c r="AU972" s="60"/>
    </row>
    <row r="973">
      <c r="A973" s="4"/>
      <c r="B973" s="4"/>
      <c r="C973" s="4"/>
      <c r="D973" s="4"/>
      <c r="E973" s="4"/>
      <c r="F973" s="4"/>
      <c r="G973" s="4"/>
      <c r="H973" s="4"/>
      <c r="I973" s="4"/>
      <c r="J973" s="4"/>
      <c r="K973" s="4"/>
      <c r="L973" s="4"/>
      <c r="M973" s="4"/>
      <c r="N973" s="4"/>
      <c r="O973" s="4"/>
      <c r="P973" s="4"/>
      <c r="Q973" s="4"/>
      <c r="R973" s="4"/>
      <c r="S973" s="4"/>
      <c r="T973" s="4"/>
      <c r="U973" s="4"/>
      <c r="V973" s="4"/>
      <c r="W973" s="4"/>
      <c r="X973" s="116"/>
      <c r="Y973" s="116"/>
      <c r="Z973" s="116"/>
      <c r="AA973" s="116"/>
      <c r="AB973" s="116"/>
      <c r="AC973" s="116"/>
      <c r="AD973" s="116"/>
      <c r="AE973" s="116"/>
      <c r="AF973" s="116"/>
      <c r="AG973" s="116"/>
      <c r="AH973" s="116"/>
      <c r="AI973" s="117"/>
      <c r="AJ973" s="117"/>
      <c r="AK973" s="117"/>
      <c r="AL973" s="118"/>
      <c r="AM973" s="119"/>
      <c r="AN973" s="119"/>
      <c r="AO973" s="119"/>
      <c r="AP973" s="119"/>
      <c r="AQ973" s="4"/>
      <c r="AR973" s="4"/>
      <c r="AS973" s="60"/>
      <c r="AT973" s="60"/>
      <c r="AU973" s="60"/>
    </row>
    <row r="974">
      <c r="A974" s="4"/>
      <c r="B974" s="4"/>
      <c r="C974" s="4"/>
      <c r="D974" s="4"/>
      <c r="E974" s="4"/>
      <c r="F974" s="4"/>
      <c r="G974" s="4"/>
      <c r="H974" s="4"/>
      <c r="I974" s="4"/>
      <c r="J974" s="4"/>
      <c r="K974" s="4"/>
      <c r="L974" s="4"/>
      <c r="M974" s="4"/>
      <c r="N974" s="4"/>
      <c r="O974" s="4"/>
      <c r="P974" s="4"/>
      <c r="Q974" s="4"/>
      <c r="R974" s="4"/>
      <c r="S974" s="4"/>
      <c r="T974" s="4"/>
      <c r="U974" s="4"/>
      <c r="V974" s="4"/>
      <c r="W974" s="4"/>
      <c r="X974" s="116"/>
      <c r="Y974" s="116"/>
      <c r="Z974" s="116"/>
      <c r="AA974" s="116"/>
      <c r="AB974" s="116"/>
      <c r="AC974" s="116"/>
      <c r="AD974" s="116"/>
      <c r="AE974" s="116"/>
      <c r="AF974" s="116"/>
      <c r="AG974" s="116"/>
      <c r="AH974" s="116"/>
      <c r="AI974" s="117"/>
      <c r="AJ974" s="117"/>
      <c r="AK974" s="117"/>
      <c r="AL974" s="118"/>
      <c r="AM974" s="119"/>
      <c r="AN974" s="119"/>
      <c r="AO974" s="119"/>
      <c r="AP974" s="119"/>
      <c r="AQ974" s="4"/>
      <c r="AR974" s="4"/>
      <c r="AS974" s="60"/>
      <c r="AT974" s="60"/>
      <c r="AU974" s="60"/>
    </row>
    <row r="975">
      <c r="A975" s="4"/>
      <c r="B975" s="4"/>
      <c r="C975" s="4"/>
      <c r="D975" s="4"/>
      <c r="E975" s="4"/>
      <c r="F975" s="4"/>
      <c r="G975" s="4"/>
      <c r="H975" s="4"/>
      <c r="I975" s="4"/>
      <c r="J975" s="4"/>
      <c r="K975" s="4"/>
      <c r="L975" s="4"/>
      <c r="M975" s="4"/>
      <c r="N975" s="4"/>
      <c r="O975" s="4"/>
      <c r="P975" s="4"/>
      <c r="Q975" s="4"/>
      <c r="R975" s="4"/>
      <c r="S975" s="4"/>
      <c r="T975" s="4"/>
      <c r="U975" s="4"/>
      <c r="V975" s="4"/>
      <c r="W975" s="4"/>
      <c r="X975" s="116"/>
      <c r="Y975" s="116"/>
      <c r="Z975" s="116"/>
      <c r="AA975" s="116"/>
      <c r="AB975" s="116"/>
      <c r="AC975" s="116"/>
      <c r="AD975" s="116"/>
      <c r="AE975" s="116"/>
      <c r="AF975" s="116"/>
      <c r="AG975" s="116"/>
      <c r="AH975" s="116"/>
      <c r="AI975" s="117"/>
      <c r="AJ975" s="117"/>
      <c r="AK975" s="117"/>
      <c r="AL975" s="118"/>
      <c r="AM975" s="119"/>
      <c r="AN975" s="119"/>
      <c r="AO975" s="119"/>
      <c r="AP975" s="119"/>
      <c r="AQ975" s="4"/>
      <c r="AR975" s="4"/>
      <c r="AS975" s="60"/>
      <c r="AT975" s="60"/>
      <c r="AU975" s="60"/>
    </row>
    <row r="976">
      <c r="A976" s="4"/>
      <c r="B976" s="4"/>
      <c r="C976" s="4"/>
      <c r="D976" s="4"/>
      <c r="E976" s="4"/>
      <c r="F976" s="4"/>
      <c r="G976" s="4"/>
      <c r="H976" s="4"/>
      <c r="I976" s="4"/>
      <c r="J976" s="4"/>
      <c r="K976" s="4"/>
      <c r="L976" s="4"/>
      <c r="M976" s="4"/>
      <c r="N976" s="4"/>
      <c r="O976" s="4"/>
      <c r="P976" s="4"/>
      <c r="Q976" s="4"/>
      <c r="R976" s="4"/>
      <c r="S976" s="4"/>
      <c r="T976" s="4"/>
      <c r="U976" s="4"/>
      <c r="V976" s="4"/>
      <c r="W976" s="4"/>
      <c r="X976" s="116"/>
      <c r="Y976" s="116"/>
      <c r="Z976" s="116"/>
      <c r="AA976" s="116"/>
      <c r="AB976" s="116"/>
      <c r="AC976" s="116"/>
      <c r="AD976" s="116"/>
      <c r="AE976" s="116"/>
      <c r="AF976" s="116"/>
      <c r="AG976" s="116"/>
      <c r="AH976" s="116"/>
      <c r="AI976" s="117"/>
      <c r="AJ976" s="117"/>
      <c r="AK976" s="117"/>
      <c r="AL976" s="118"/>
      <c r="AM976" s="119"/>
      <c r="AN976" s="119"/>
      <c r="AO976" s="119"/>
      <c r="AP976" s="119"/>
      <c r="AQ976" s="4"/>
      <c r="AR976" s="4"/>
      <c r="AS976" s="60"/>
      <c r="AT976" s="60"/>
      <c r="AU976" s="60"/>
    </row>
    <row r="977">
      <c r="A977" s="4"/>
      <c r="B977" s="4"/>
      <c r="C977" s="4"/>
      <c r="D977" s="4"/>
      <c r="E977" s="4"/>
      <c r="F977" s="4"/>
      <c r="G977" s="4"/>
      <c r="H977" s="4"/>
      <c r="I977" s="4"/>
      <c r="J977" s="4"/>
      <c r="K977" s="4"/>
      <c r="L977" s="4"/>
      <c r="M977" s="4"/>
      <c r="N977" s="4"/>
      <c r="O977" s="4"/>
      <c r="P977" s="4"/>
      <c r="Q977" s="4"/>
      <c r="R977" s="4"/>
      <c r="S977" s="4"/>
      <c r="T977" s="4"/>
      <c r="U977" s="4"/>
      <c r="V977" s="4"/>
      <c r="W977" s="4"/>
      <c r="X977" s="116"/>
      <c r="Y977" s="116"/>
      <c r="Z977" s="116"/>
      <c r="AA977" s="116"/>
      <c r="AB977" s="116"/>
      <c r="AC977" s="116"/>
      <c r="AD977" s="116"/>
      <c r="AE977" s="116"/>
      <c r="AF977" s="116"/>
      <c r="AG977" s="116"/>
      <c r="AH977" s="116"/>
      <c r="AI977" s="117"/>
      <c r="AJ977" s="117"/>
      <c r="AK977" s="117"/>
      <c r="AL977" s="118"/>
      <c r="AM977" s="119"/>
      <c r="AN977" s="119"/>
      <c r="AO977" s="119"/>
      <c r="AP977" s="119"/>
      <c r="AQ977" s="4"/>
      <c r="AR977" s="4"/>
      <c r="AS977" s="60"/>
      <c r="AT977" s="60"/>
      <c r="AU977" s="60"/>
    </row>
    <row r="978">
      <c r="A978" s="4"/>
      <c r="B978" s="4"/>
      <c r="C978" s="4"/>
      <c r="D978" s="4"/>
      <c r="E978" s="4"/>
      <c r="F978" s="4"/>
      <c r="G978" s="4"/>
      <c r="H978" s="4"/>
      <c r="I978" s="4"/>
      <c r="J978" s="4"/>
      <c r="K978" s="4"/>
      <c r="L978" s="4"/>
      <c r="M978" s="4"/>
      <c r="N978" s="4"/>
      <c r="O978" s="4"/>
      <c r="P978" s="4"/>
      <c r="Q978" s="4"/>
      <c r="R978" s="4"/>
      <c r="S978" s="4"/>
      <c r="T978" s="4"/>
      <c r="U978" s="4"/>
      <c r="V978" s="4"/>
      <c r="W978" s="4"/>
      <c r="X978" s="116"/>
      <c r="Y978" s="116"/>
      <c r="Z978" s="116"/>
      <c r="AA978" s="116"/>
      <c r="AB978" s="116"/>
      <c r="AC978" s="116"/>
      <c r="AD978" s="116"/>
      <c r="AE978" s="116"/>
      <c r="AF978" s="116"/>
      <c r="AG978" s="116"/>
      <c r="AH978" s="116"/>
      <c r="AI978" s="117"/>
      <c r="AJ978" s="117"/>
      <c r="AK978" s="117"/>
      <c r="AL978" s="118"/>
      <c r="AM978" s="119"/>
      <c r="AN978" s="119"/>
      <c r="AO978" s="119"/>
      <c r="AP978" s="119"/>
      <c r="AQ978" s="4"/>
      <c r="AR978" s="4"/>
      <c r="AS978" s="60"/>
      <c r="AT978" s="60"/>
      <c r="AU978" s="60"/>
    </row>
    <row r="979">
      <c r="A979" s="4"/>
      <c r="B979" s="4"/>
      <c r="C979" s="4"/>
      <c r="D979" s="4"/>
      <c r="E979" s="4"/>
      <c r="F979" s="4"/>
      <c r="G979" s="4"/>
      <c r="H979" s="4"/>
      <c r="I979" s="4"/>
      <c r="J979" s="4"/>
      <c r="K979" s="4"/>
      <c r="L979" s="4"/>
      <c r="M979" s="4"/>
      <c r="N979" s="4"/>
      <c r="O979" s="4"/>
      <c r="P979" s="4"/>
      <c r="Q979" s="4"/>
      <c r="R979" s="4"/>
      <c r="S979" s="4"/>
      <c r="T979" s="4"/>
      <c r="U979" s="4"/>
      <c r="V979" s="4"/>
      <c r="W979" s="4"/>
      <c r="X979" s="116"/>
      <c r="Y979" s="116"/>
      <c r="Z979" s="116"/>
      <c r="AA979" s="116"/>
      <c r="AB979" s="116"/>
      <c r="AC979" s="116"/>
      <c r="AD979" s="116"/>
      <c r="AE979" s="116"/>
      <c r="AF979" s="116"/>
      <c r="AG979" s="116"/>
      <c r="AH979" s="116"/>
      <c r="AI979" s="117"/>
      <c r="AJ979" s="117"/>
      <c r="AK979" s="117"/>
      <c r="AL979" s="118"/>
      <c r="AM979" s="119"/>
      <c r="AN979" s="119"/>
      <c r="AO979" s="119"/>
      <c r="AP979" s="119"/>
      <c r="AQ979" s="4"/>
      <c r="AR979" s="4"/>
      <c r="AS979" s="60"/>
      <c r="AT979" s="60"/>
      <c r="AU979" s="60"/>
    </row>
    <row r="980">
      <c r="A980" s="4"/>
      <c r="B980" s="4"/>
      <c r="C980" s="4"/>
      <c r="D980" s="4"/>
      <c r="E980" s="4"/>
      <c r="F980" s="4"/>
      <c r="G980" s="4"/>
      <c r="H980" s="4"/>
      <c r="I980" s="4"/>
      <c r="J980" s="4"/>
      <c r="K980" s="4"/>
      <c r="L980" s="4"/>
      <c r="M980" s="4"/>
      <c r="N980" s="4"/>
      <c r="O980" s="4"/>
      <c r="P980" s="4"/>
      <c r="Q980" s="4"/>
      <c r="R980" s="4"/>
      <c r="S980" s="4"/>
      <c r="T980" s="4"/>
      <c r="U980" s="4"/>
      <c r="V980" s="4"/>
      <c r="W980" s="4"/>
      <c r="X980" s="116"/>
      <c r="Y980" s="116"/>
      <c r="Z980" s="116"/>
      <c r="AA980" s="116"/>
      <c r="AB980" s="116"/>
      <c r="AC980" s="116"/>
      <c r="AD980" s="116"/>
      <c r="AE980" s="116"/>
      <c r="AF980" s="116"/>
      <c r="AG980" s="116"/>
      <c r="AH980" s="116"/>
      <c r="AI980" s="117"/>
      <c r="AJ980" s="117"/>
      <c r="AK980" s="117"/>
      <c r="AL980" s="118"/>
      <c r="AM980" s="119"/>
      <c r="AN980" s="119"/>
      <c r="AO980" s="119"/>
      <c r="AP980" s="119"/>
      <c r="AQ980" s="4"/>
      <c r="AR980" s="4"/>
      <c r="AS980" s="60"/>
      <c r="AT980" s="60"/>
      <c r="AU980" s="60"/>
    </row>
    <row r="981">
      <c r="A981" s="4"/>
      <c r="B981" s="4"/>
      <c r="C981" s="4"/>
      <c r="D981" s="4"/>
      <c r="E981" s="4"/>
      <c r="F981" s="4"/>
      <c r="G981" s="4"/>
      <c r="H981" s="4"/>
      <c r="I981" s="4"/>
      <c r="J981" s="4"/>
      <c r="K981" s="4"/>
      <c r="L981" s="4"/>
      <c r="M981" s="4"/>
      <c r="N981" s="4"/>
      <c r="O981" s="4"/>
      <c r="P981" s="4"/>
      <c r="Q981" s="4"/>
      <c r="R981" s="4"/>
      <c r="S981" s="4"/>
      <c r="T981" s="4"/>
      <c r="U981" s="4"/>
      <c r="V981" s="4"/>
      <c r="W981" s="4"/>
      <c r="X981" s="116"/>
      <c r="Y981" s="116"/>
      <c r="Z981" s="116"/>
      <c r="AA981" s="116"/>
      <c r="AB981" s="116"/>
      <c r="AC981" s="116"/>
      <c r="AD981" s="116"/>
      <c r="AE981" s="116"/>
      <c r="AF981" s="116"/>
      <c r="AG981" s="116"/>
      <c r="AH981" s="116"/>
      <c r="AI981" s="117"/>
      <c r="AJ981" s="117"/>
      <c r="AK981" s="117"/>
      <c r="AL981" s="118"/>
      <c r="AM981" s="119"/>
      <c r="AN981" s="119"/>
      <c r="AO981" s="119"/>
      <c r="AP981" s="119"/>
      <c r="AQ981" s="4"/>
      <c r="AR981" s="4"/>
      <c r="AS981" s="60"/>
      <c r="AT981" s="60"/>
      <c r="AU981" s="60"/>
    </row>
    <row r="982">
      <c r="A982" s="4"/>
      <c r="B982" s="4"/>
      <c r="C982" s="4"/>
      <c r="D982" s="4"/>
      <c r="E982" s="4"/>
      <c r="F982" s="4"/>
      <c r="G982" s="4"/>
      <c r="H982" s="4"/>
      <c r="I982" s="4"/>
      <c r="J982" s="4"/>
      <c r="K982" s="4"/>
      <c r="L982" s="4"/>
      <c r="M982" s="4"/>
      <c r="N982" s="4"/>
      <c r="O982" s="4"/>
      <c r="P982" s="4"/>
      <c r="Q982" s="4"/>
      <c r="R982" s="4"/>
      <c r="S982" s="4"/>
      <c r="T982" s="4"/>
      <c r="U982" s="4"/>
      <c r="V982" s="4"/>
      <c r="W982" s="4"/>
      <c r="X982" s="116"/>
      <c r="Y982" s="116"/>
      <c r="Z982" s="116"/>
      <c r="AA982" s="116"/>
      <c r="AB982" s="116"/>
      <c r="AC982" s="116"/>
      <c r="AD982" s="116"/>
      <c r="AE982" s="116"/>
      <c r="AF982" s="116"/>
      <c r="AG982" s="116"/>
      <c r="AH982" s="116"/>
      <c r="AI982" s="117"/>
      <c r="AJ982" s="117"/>
      <c r="AK982" s="117"/>
      <c r="AL982" s="118"/>
      <c r="AM982" s="119"/>
      <c r="AN982" s="119"/>
      <c r="AO982" s="119"/>
      <c r="AP982" s="119"/>
      <c r="AQ982" s="4"/>
      <c r="AR982" s="4"/>
      <c r="AS982" s="60"/>
      <c r="AT982" s="60"/>
      <c r="AU982" s="60"/>
    </row>
    <row r="983">
      <c r="A983" s="4"/>
      <c r="B983" s="4"/>
      <c r="C983" s="4"/>
      <c r="D983" s="4"/>
      <c r="E983" s="4"/>
      <c r="F983" s="4"/>
      <c r="G983" s="4"/>
      <c r="H983" s="4"/>
      <c r="I983" s="4"/>
      <c r="J983" s="4"/>
      <c r="K983" s="4"/>
      <c r="L983" s="4"/>
      <c r="M983" s="4"/>
      <c r="N983" s="4"/>
      <c r="O983" s="4"/>
      <c r="P983" s="4"/>
      <c r="Q983" s="4"/>
      <c r="R983" s="4"/>
      <c r="S983" s="4"/>
      <c r="T983" s="4"/>
      <c r="U983" s="4"/>
      <c r="V983" s="4"/>
      <c r="W983" s="4"/>
      <c r="X983" s="116"/>
      <c r="Y983" s="116"/>
      <c r="Z983" s="116"/>
      <c r="AA983" s="116"/>
      <c r="AB983" s="116"/>
      <c r="AC983" s="116"/>
      <c r="AD983" s="116"/>
      <c r="AE983" s="116"/>
      <c r="AF983" s="116"/>
      <c r="AG983" s="116"/>
      <c r="AH983" s="116"/>
      <c r="AI983" s="117"/>
      <c r="AJ983" s="117"/>
      <c r="AK983" s="117"/>
      <c r="AL983" s="118"/>
      <c r="AM983" s="119"/>
      <c r="AN983" s="119"/>
      <c r="AO983" s="119"/>
      <c r="AP983" s="119"/>
      <c r="AQ983" s="4"/>
      <c r="AR983" s="4"/>
      <c r="AS983" s="60"/>
      <c r="AT983" s="60"/>
      <c r="AU983" s="60"/>
    </row>
    <row r="984">
      <c r="A984" s="4"/>
      <c r="B984" s="4"/>
      <c r="C984" s="4"/>
      <c r="D984" s="4"/>
      <c r="E984" s="4"/>
      <c r="F984" s="4"/>
      <c r="G984" s="4"/>
      <c r="H984" s="4"/>
      <c r="I984" s="4"/>
      <c r="J984" s="4"/>
      <c r="K984" s="4"/>
      <c r="L984" s="4"/>
      <c r="M984" s="4"/>
      <c r="N984" s="4"/>
      <c r="O984" s="4"/>
      <c r="P984" s="4"/>
      <c r="Q984" s="4"/>
      <c r="R984" s="4"/>
      <c r="S984" s="4"/>
      <c r="T984" s="4"/>
      <c r="U984" s="4"/>
      <c r="V984" s="4"/>
      <c r="W984" s="4"/>
      <c r="X984" s="116"/>
      <c r="Y984" s="116"/>
      <c r="Z984" s="116"/>
      <c r="AA984" s="116"/>
      <c r="AB984" s="116"/>
      <c r="AC984" s="116"/>
      <c r="AD984" s="116"/>
      <c r="AE984" s="116"/>
      <c r="AF984" s="116"/>
      <c r="AG984" s="116"/>
      <c r="AH984" s="116"/>
      <c r="AI984" s="117"/>
      <c r="AJ984" s="117"/>
      <c r="AK984" s="117"/>
      <c r="AL984" s="118"/>
      <c r="AM984" s="119"/>
      <c r="AN984" s="119"/>
      <c r="AO984" s="119"/>
      <c r="AP984" s="119"/>
      <c r="AQ984" s="4"/>
      <c r="AR984" s="4"/>
      <c r="AS984" s="60"/>
      <c r="AT984" s="60"/>
      <c r="AU984" s="60"/>
    </row>
    <row r="985">
      <c r="A985" s="4"/>
      <c r="B985" s="4"/>
      <c r="C985" s="4"/>
      <c r="D985" s="4"/>
      <c r="E985" s="4"/>
      <c r="F985" s="4"/>
      <c r="G985" s="4"/>
      <c r="H985" s="4"/>
      <c r="I985" s="4"/>
      <c r="J985" s="4"/>
      <c r="K985" s="4"/>
      <c r="L985" s="4"/>
      <c r="M985" s="4"/>
      <c r="N985" s="4"/>
      <c r="O985" s="4"/>
      <c r="P985" s="4"/>
      <c r="Q985" s="4"/>
      <c r="R985" s="4"/>
      <c r="S985" s="4"/>
      <c r="T985" s="4"/>
      <c r="U985" s="4"/>
      <c r="V985" s="4"/>
      <c r="W985" s="4"/>
      <c r="X985" s="116"/>
      <c r="Y985" s="116"/>
      <c r="Z985" s="116"/>
      <c r="AA985" s="116"/>
      <c r="AB985" s="116"/>
      <c r="AC985" s="116"/>
      <c r="AD985" s="116"/>
      <c r="AE985" s="116"/>
      <c r="AF985" s="116"/>
      <c r="AG985" s="116"/>
      <c r="AH985" s="116"/>
      <c r="AI985" s="117"/>
      <c r="AJ985" s="117"/>
      <c r="AK985" s="117"/>
      <c r="AL985" s="118"/>
      <c r="AM985" s="119"/>
      <c r="AN985" s="119"/>
      <c r="AO985" s="119"/>
      <c r="AP985" s="119"/>
      <c r="AQ985" s="4"/>
      <c r="AR985" s="4"/>
      <c r="AS985" s="60"/>
      <c r="AT985" s="60"/>
      <c r="AU985" s="60"/>
    </row>
    <row r="986">
      <c r="A986" s="4"/>
      <c r="B986" s="4"/>
      <c r="C986" s="4"/>
      <c r="D986" s="4"/>
      <c r="E986" s="4"/>
      <c r="F986" s="4"/>
      <c r="G986" s="4"/>
      <c r="H986" s="4"/>
      <c r="I986" s="4"/>
      <c r="J986" s="4"/>
      <c r="K986" s="4"/>
      <c r="L986" s="4"/>
      <c r="M986" s="4"/>
      <c r="N986" s="4"/>
      <c r="O986" s="4"/>
      <c r="P986" s="4"/>
      <c r="Q986" s="4"/>
      <c r="R986" s="4"/>
      <c r="S986" s="4"/>
      <c r="T986" s="4"/>
      <c r="U986" s="4"/>
      <c r="V986" s="4"/>
      <c r="W986" s="4"/>
      <c r="X986" s="116"/>
      <c r="Y986" s="116"/>
      <c r="Z986" s="116"/>
      <c r="AA986" s="116"/>
      <c r="AB986" s="116"/>
      <c r="AC986" s="116"/>
      <c r="AD986" s="116"/>
      <c r="AE986" s="116"/>
      <c r="AF986" s="116"/>
      <c r="AG986" s="116"/>
      <c r="AH986" s="116"/>
      <c r="AI986" s="117"/>
      <c r="AJ986" s="117"/>
      <c r="AK986" s="117"/>
      <c r="AL986" s="118"/>
      <c r="AM986" s="119"/>
      <c r="AN986" s="119"/>
      <c r="AO986" s="119"/>
      <c r="AP986" s="119"/>
      <c r="AQ986" s="4"/>
      <c r="AR986" s="4"/>
      <c r="AS986" s="60"/>
      <c r="AT986" s="60"/>
      <c r="AU986" s="60"/>
    </row>
    <row r="987">
      <c r="A987" s="4"/>
      <c r="B987" s="4"/>
      <c r="C987" s="4"/>
      <c r="D987" s="4"/>
      <c r="E987" s="4"/>
      <c r="F987" s="4"/>
      <c r="G987" s="4"/>
      <c r="H987" s="4"/>
      <c r="I987" s="4"/>
      <c r="J987" s="4"/>
      <c r="K987" s="4"/>
      <c r="L987" s="4"/>
      <c r="M987" s="4"/>
      <c r="N987" s="4"/>
      <c r="O987" s="4"/>
      <c r="P987" s="4"/>
      <c r="Q987" s="4"/>
      <c r="R987" s="4"/>
      <c r="S987" s="4"/>
      <c r="T987" s="4"/>
      <c r="U987" s="4"/>
      <c r="V987" s="4"/>
      <c r="W987" s="4"/>
      <c r="X987" s="116"/>
      <c r="Y987" s="116"/>
      <c r="Z987" s="116"/>
      <c r="AA987" s="116"/>
      <c r="AB987" s="116"/>
      <c r="AC987" s="116"/>
      <c r="AD987" s="116"/>
      <c r="AE987" s="116"/>
      <c r="AF987" s="116"/>
      <c r="AG987" s="116"/>
      <c r="AH987" s="116"/>
      <c r="AI987" s="117"/>
      <c r="AJ987" s="117"/>
      <c r="AK987" s="117"/>
      <c r="AL987" s="118"/>
      <c r="AM987" s="119"/>
      <c r="AN987" s="119"/>
      <c r="AO987" s="119"/>
      <c r="AP987" s="119"/>
      <c r="AQ987" s="4"/>
      <c r="AR987" s="4"/>
      <c r="AS987" s="60"/>
      <c r="AT987" s="60"/>
      <c r="AU987" s="60"/>
    </row>
    <row r="988">
      <c r="A988" s="4"/>
      <c r="B988" s="4"/>
      <c r="C988" s="4"/>
      <c r="D988" s="4"/>
      <c r="E988" s="4"/>
      <c r="F988" s="4"/>
      <c r="G988" s="4"/>
      <c r="H988" s="4"/>
      <c r="I988" s="4"/>
      <c r="J988" s="4"/>
      <c r="K988" s="4"/>
      <c r="L988" s="4"/>
      <c r="M988" s="4"/>
      <c r="N988" s="4"/>
      <c r="O988" s="4"/>
      <c r="P988" s="4"/>
      <c r="Q988" s="4"/>
      <c r="R988" s="4"/>
      <c r="S988" s="4"/>
      <c r="T988" s="4"/>
      <c r="U988" s="4"/>
      <c r="V988" s="4"/>
      <c r="W988" s="4"/>
      <c r="X988" s="116"/>
      <c r="Y988" s="116"/>
      <c r="Z988" s="116"/>
      <c r="AA988" s="116"/>
      <c r="AB988" s="116"/>
      <c r="AC988" s="116"/>
      <c r="AD988" s="116"/>
      <c r="AE988" s="116"/>
      <c r="AF988" s="116"/>
      <c r="AG988" s="116"/>
      <c r="AH988" s="116"/>
      <c r="AI988" s="117"/>
      <c r="AJ988" s="117"/>
      <c r="AK988" s="117"/>
      <c r="AL988" s="118"/>
      <c r="AM988" s="119"/>
      <c r="AN988" s="119"/>
      <c r="AO988" s="119"/>
      <c r="AP988" s="119"/>
      <c r="AQ988" s="4"/>
      <c r="AR988" s="4"/>
      <c r="AS988" s="60"/>
      <c r="AT988" s="60"/>
      <c r="AU988" s="60"/>
    </row>
    <row r="989">
      <c r="A989" s="4"/>
      <c r="B989" s="4"/>
      <c r="C989" s="4"/>
      <c r="D989" s="4"/>
      <c r="E989" s="4"/>
      <c r="F989" s="4"/>
      <c r="G989" s="4"/>
      <c r="H989" s="4"/>
      <c r="I989" s="4"/>
      <c r="J989" s="4"/>
      <c r="K989" s="4"/>
      <c r="L989" s="4"/>
      <c r="M989" s="4"/>
      <c r="N989" s="4"/>
      <c r="O989" s="4"/>
      <c r="P989" s="4"/>
      <c r="Q989" s="4"/>
      <c r="R989" s="4"/>
      <c r="S989" s="4"/>
      <c r="T989" s="4"/>
      <c r="U989" s="4"/>
      <c r="V989" s="4"/>
      <c r="W989" s="4"/>
      <c r="X989" s="116"/>
      <c r="Y989" s="116"/>
      <c r="Z989" s="116"/>
      <c r="AA989" s="116"/>
      <c r="AB989" s="116"/>
      <c r="AC989" s="116"/>
      <c r="AD989" s="116"/>
      <c r="AE989" s="116"/>
      <c r="AF989" s="116"/>
      <c r="AG989" s="116"/>
      <c r="AH989" s="116"/>
      <c r="AI989" s="117"/>
      <c r="AJ989" s="117"/>
      <c r="AK989" s="117"/>
      <c r="AL989" s="118"/>
      <c r="AM989" s="119"/>
      <c r="AN989" s="119"/>
      <c r="AO989" s="119"/>
      <c r="AP989" s="119"/>
      <c r="AQ989" s="4"/>
      <c r="AR989" s="4"/>
      <c r="AS989" s="60"/>
      <c r="AT989" s="60"/>
      <c r="AU989" s="60"/>
    </row>
    <row r="990">
      <c r="A990" s="4"/>
      <c r="B990" s="4"/>
      <c r="C990" s="4"/>
      <c r="D990" s="4"/>
      <c r="E990" s="4"/>
      <c r="F990" s="4"/>
      <c r="G990" s="4"/>
      <c r="H990" s="4"/>
      <c r="I990" s="4"/>
      <c r="J990" s="4"/>
      <c r="K990" s="4"/>
      <c r="L990" s="4"/>
      <c r="M990" s="4"/>
      <c r="N990" s="4"/>
      <c r="O990" s="4"/>
      <c r="P990" s="4"/>
      <c r="Q990" s="4"/>
      <c r="R990" s="4"/>
      <c r="S990" s="4"/>
      <c r="T990" s="4"/>
      <c r="U990" s="4"/>
      <c r="V990" s="4"/>
      <c r="W990" s="4"/>
      <c r="X990" s="116"/>
      <c r="Y990" s="116"/>
      <c r="Z990" s="116"/>
      <c r="AA990" s="116"/>
      <c r="AB990" s="116"/>
      <c r="AC990" s="116"/>
      <c r="AD990" s="116"/>
      <c r="AE990" s="116"/>
      <c r="AF990" s="116"/>
      <c r="AG990" s="116"/>
      <c r="AH990" s="116"/>
      <c r="AI990" s="117"/>
      <c r="AJ990" s="117"/>
      <c r="AK990" s="117"/>
      <c r="AL990" s="118"/>
      <c r="AM990" s="119"/>
      <c r="AN990" s="119"/>
      <c r="AO990" s="119"/>
      <c r="AP990" s="119"/>
      <c r="AQ990" s="4"/>
      <c r="AR990" s="4"/>
      <c r="AS990" s="60"/>
      <c r="AT990" s="60"/>
      <c r="AU990" s="60"/>
    </row>
    <row r="991">
      <c r="A991" s="4"/>
      <c r="B991" s="4"/>
      <c r="C991" s="4"/>
      <c r="D991" s="4"/>
      <c r="E991" s="4"/>
      <c r="F991" s="4"/>
      <c r="G991" s="4"/>
      <c r="H991" s="4"/>
      <c r="I991" s="4"/>
      <c r="J991" s="4"/>
      <c r="K991" s="4"/>
      <c r="L991" s="4"/>
      <c r="M991" s="4"/>
      <c r="N991" s="4"/>
      <c r="O991" s="4"/>
      <c r="P991" s="4"/>
      <c r="Q991" s="4"/>
      <c r="R991" s="4"/>
      <c r="S991" s="4"/>
      <c r="T991" s="4"/>
      <c r="U991" s="4"/>
      <c r="V991" s="4"/>
      <c r="W991" s="4"/>
      <c r="X991" s="116"/>
      <c r="Y991" s="116"/>
      <c r="Z991" s="116"/>
      <c r="AA991" s="116"/>
      <c r="AB991" s="116"/>
      <c r="AC991" s="116"/>
      <c r="AD991" s="116"/>
      <c r="AE991" s="116"/>
      <c r="AF991" s="116"/>
      <c r="AG991" s="116"/>
      <c r="AH991" s="116"/>
      <c r="AI991" s="117"/>
      <c r="AJ991" s="117"/>
      <c r="AK991" s="117"/>
      <c r="AL991" s="118"/>
      <c r="AM991" s="119"/>
      <c r="AN991" s="119"/>
      <c r="AO991" s="119"/>
      <c r="AP991" s="119"/>
      <c r="AQ991" s="4"/>
      <c r="AR991" s="4"/>
      <c r="AS991" s="60"/>
      <c r="AT991" s="60"/>
      <c r="AU991" s="60"/>
    </row>
    <row r="992">
      <c r="A992" s="4"/>
      <c r="B992" s="4"/>
      <c r="C992" s="4"/>
      <c r="D992" s="4"/>
      <c r="E992" s="4"/>
      <c r="F992" s="4"/>
      <c r="G992" s="4"/>
      <c r="H992" s="4"/>
      <c r="I992" s="4"/>
      <c r="J992" s="4"/>
      <c r="K992" s="4"/>
      <c r="L992" s="4"/>
      <c r="M992" s="4"/>
      <c r="N992" s="4"/>
      <c r="O992" s="4"/>
      <c r="P992" s="4"/>
      <c r="Q992" s="4"/>
      <c r="R992" s="4"/>
      <c r="S992" s="4"/>
      <c r="T992" s="4"/>
      <c r="U992" s="4"/>
      <c r="V992" s="4"/>
      <c r="W992" s="4"/>
      <c r="X992" s="116"/>
      <c r="Y992" s="116"/>
      <c r="Z992" s="116"/>
      <c r="AA992" s="116"/>
      <c r="AB992" s="116"/>
      <c r="AC992" s="116"/>
      <c r="AD992" s="116"/>
      <c r="AE992" s="116"/>
      <c r="AF992" s="116"/>
      <c r="AG992" s="116"/>
      <c r="AH992" s="116"/>
      <c r="AI992" s="117"/>
      <c r="AJ992" s="117"/>
      <c r="AK992" s="117"/>
      <c r="AL992" s="118"/>
      <c r="AM992" s="119"/>
      <c r="AN992" s="119"/>
      <c r="AO992" s="119"/>
      <c r="AP992" s="119"/>
      <c r="AQ992" s="4"/>
      <c r="AR992" s="4"/>
      <c r="AS992" s="60"/>
      <c r="AT992" s="60"/>
      <c r="AU992" s="60"/>
    </row>
    <row r="993">
      <c r="A993" s="4"/>
      <c r="B993" s="4"/>
      <c r="C993" s="4"/>
      <c r="D993" s="4"/>
      <c r="E993" s="4"/>
      <c r="F993" s="4"/>
      <c r="G993" s="4"/>
      <c r="H993" s="4"/>
      <c r="I993" s="4"/>
      <c r="J993" s="4"/>
      <c r="K993" s="4"/>
      <c r="L993" s="4"/>
      <c r="M993" s="4"/>
      <c r="N993" s="4"/>
      <c r="O993" s="4"/>
      <c r="P993" s="4"/>
      <c r="Q993" s="4"/>
      <c r="R993" s="4"/>
      <c r="S993" s="4"/>
      <c r="T993" s="4"/>
      <c r="U993" s="4"/>
      <c r="V993" s="4"/>
      <c r="W993" s="4"/>
      <c r="X993" s="116"/>
      <c r="Y993" s="116"/>
      <c r="Z993" s="116"/>
      <c r="AA993" s="116"/>
      <c r="AB993" s="116"/>
      <c r="AC993" s="116"/>
      <c r="AD993" s="116"/>
      <c r="AE993" s="116"/>
      <c r="AF993" s="116"/>
      <c r="AG993" s="116"/>
      <c r="AH993" s="116"/>
      <c r="AI993" s="117"/>
      <c r="AJ993" s="117"/>
      <c r="AK993" s="117"/>
      <c r="AL993" s="118"/>
      <c r="AM993" s="119"/>
      <c r="AN993" s="119"/>
      <c r="AO993" s="119"/>
      <c r="AP993" s="119"/>
      <c r="AQ993" s="4"/>
      <c r="AR993" s="4"/>
      <c r="AS993" s="60"/>
      <c r="AT993" s="60"/>
      <c r="AU993" s="60"/>
    </row>
    <row r="994">
      <c r="A994" s="4"/>
      <c r="B994" s="4"/>
      <c r="C994" s="4"/>
      <c r="D994" s="4"/>
      <c r="E994" s="4"/>
      <c r="F994" s="4"/>
      <c r="G994" s="4"/>
      <c r="H994" s="4"/>
      <c r="I994" s="4"/>
      <c r="J994" s="4"/>
      <c r="K994" s="4"/>
      <c r="L994" s="4"/>
      <c r="M994" s="4"/>
      <c r="N994" s="4"/>
      <c r="O994" s="4"/>
      <c r="P994" s="4"/>
      <c r="Q994" s="4"/>
      <c r="R994" s="4"/>
      <c r="S994" s="4"/>
      <c r="T994" s="4"/>
      <c r="U994" s="4"/>
      <c r="V994" s="4"/>
      <c r="W994" s="4"/>
      <c r="X994" s="116"/>
      <c r="Y994" s="116"/>
      <c r="Z994" s="116"/>
      <c r="AA994" s="116"/>
      <c r="AB994" s="116"/>
      <c r="AC994" s="116"/>
      <c r="AD994" s="116"/>
      <c r="AE994" s="116"/>
      <c r="AF994" s="116"/>
      <c r="AG994" s="116"/>
      <c r="AH994" s="116"/>
      <c r="AI994" s="117"/>
      <c r="AJ994" s="117"/>
      <c r="AK994" s="117"/>
      <c r="AL994" s="118"/>
      <c r="AM994" s="119"/>
      <c r="AN994" s="119"/>
      <c r="AO994" s="119"/>
      <c r="AP994" s="119"/>
      <c r="AQ994" s="4"/>
      <c r="AR994" s="4"/>
      <c r="AS994" s="60"/>
      <c r="AT994" s="60"/>
      <c r="AU994" s="60"/>
    </row>
    <row r="995">
      <c r="A995" s="4"/>
      <c r="B995" s="4"/>
      <c r="C995" s="4"/>
      <c r="D995" s="4"/>
      <c r="E995" s="4"/>
      <c r="F995" s="4"/>
      <c r="G995" s="4"/>
      <c r="H995" s="4"/>
      <c r="I995" s="4"/>
      <c r="J995" s="4"/>
      <c r="K995" s="4"/>
      <c r="L995" s="4"/>
      <c r="M995" s="4"/>
      <c r="N995" s="4"/>
      <c r="O995" s="4"/>
      <c r="P995" s="4"/>
      <c r="Q995" s="4"/>
      <c r="R995" s="4"/>
      <c r="S995" s="4"/>
      <c r="T995" s="4"/>
      <c r="U995" s="4"/>
      <c r="V995" s="4"/>
      <c r="W995" s="4"/>
      <c r="X995" s="116"/>
      <c r="Y995" s="116"/>
      <c r="Z995" s="116"/>
      <c r="AA995" s="116"/>
      <c r="AB995" s="116"/>
      <c r="AC995" s="116"/>
      <c r="AD995" s="116"/>
      <c r="AE995" s="116"/>
      <c r="AF995" s="116"/>
      <c r="AG995" s="116"/>
      <c r="AH995" s="116"/>
      <c r="AI995" s="117"/>
      <c r="AJ995" s="117"/>
      <c r="AK995" s="117"/>
      <c r="AL995" s="118"/>
      <c r="AM995" s="119"/>
      <c r="AN995" s="119"/>
      <c r="AO995" s="119"/>
      <c r="AP995" s="119"/>
      <c r="AQ995" s="4"/>
      <c r="AR995" s="4"/>
      <c r="AS995" s="60"/>
      <c r="AT995" s="60"/>
      <c r="AU995" s="60"/>
    </row>
    <row r="996">
      <c r="A996" s="4"/>
      <c r="B996" s="4"/>
      <c r="C996" s="4"/>
      <c r="D996" s="4"/>
      <c r="E996" s="4"/>
      <c r="F996" s="4"/>
      <c r="G996" s="4"/>
      <c r="H996" s="4"/>
      <c r="I996" s="4"/>
      <c r="J996" s="4"/>
      <c r="K996" s="4"/>
      <c r="L996" s="4"/>
      <c r="M996" s="4"/>
      <c r="N996" s="4"/>
      <c r="O996" s="4"/>
      <c r="P996" s="4"/>
      <c r="Q996" s="4"/>
      <c r="R996" s="4"/>
      <c r="S996" s="4"/>
      <c r="T996" s="4"/>
      <c r="U996" s="4"/>
      <c r="V996" s="4"/>
      <c r="W996" s="4"/>
      <c r="X996" s="116"/>
      <c r="Y996" s="116"/>
      <c r="Z996" s="116"/>
      <c r="AA996" s="116"/>
      <c r="AB996" s="116"/>
      <c r="AC996" s="116"/>
      <c r="AD996" s="116"/>
      <c r="AE996" s="116"/>
      <c r="AF996" s="116"/>
      <c r="AG996" s="116"/>
      <c r="AH996" s="116"/>
      <c r="AI996" s="117"/>
      <c r="AJ996" s="117"/>
      <c r="AK996" s="117"/>
      <c r="AL996" s="118"/>
      <c r="AM996" s="119"/>
      <c r="AN996" s="119"/>
      <c r="AO996" s="119"/>
      <c r="AP996" s="119"/>
      <c r="AQ996" s="4"/>
      <c r="AR996" s="4"/>
      <c r="AS996" s="60"/>
      <c r="AT996" s="60"/>
      <c r="AU996" s="60"/>
    </row>
    <row r="997">
      <c r="A997" s="4"/>
      <c r="B997" s="4"/>
      <c r="C997" s="4"/>
      <c r="D997" s="4"/>
      <c r="E997" s="4"/>
      <c r="F997" s="4"/>
      <c r="G997" s="4"/>
      <c r="H997" s="4"/>
      <c r="I997" s="4"/>
      <c r="J997" s="4"/>
      <c r="K997" s="4"/>
      <c r="L997" s="4"/>
      <c r="M997" s="4"/>
      <c r="N997" s="4"/>
      <c r="O997" s="4"/>
      <c r="P997" s="4"/>
      <c r="Q997" s="4"/>
      <c r="R997" s="4"/>
      <c r="S997" s="4"/>
      <c r="T997" s="4"/>
      <c r="U997" s="4"/>
      <c r="V997" s="4"/>
      <c r="W997" s="4"/>
      <c r="X997" s="116"/>
      <c r="Y997" s="116"/>
      <c r="Z997" s="116"/>
      <c r="AA997" s="116"/>
      <c r="AB997" s="116"/>
      <c r="AC997" s="116"/>
      <c r="AD997" s="116"/>
      <c r="AE997" s="116"/>
      <c r="AF997" s="116"/>
      <c r="AG997" s="116"/>
      <c r="AH997" s="116"/>
      <c r="AI997" s="117"/>
      <c r="AJ997" s="117"/>
      <c r="AK997" s="117"/>
      <c r="AL997" s="118"/>
      <c r="AM997" s="119"/>
      <c r="AN997" s="119"/>
      <c r="AO997" s="119"/>
      <c r="AP997" s="119"/>
      <c r="AQ997" s="4"/>
      <c r="AR997" s="4"/>
      <c r="AS997" s="60"/>
      <c r="AT997" s="60"/>
      <c r="AU997" s="60"/>
    </row>
    <row r="998">
      <c r="A998" s="4"/>
      <c r="B998" s="4"/>
      <c r="C998" s="4"/>
      <c r="D998" s="4"/>
      <c r="E998" s="4"/>
      <c r="F998" s="4"/>
      <c r="G998" s="4"/>
      <c r="H998" s="4"/>
      <c r="I998" s="4"/>
      <c r="J998" s="4"/>
      <c r="K998" s="4"/>
      <c r="L998" s="4"/>
      <c r="M998" s="4"/>
      <c r="N998" s="4"/>
      <c r="O998" s="4"/>
      <c r="P998" s="4"/>
      <c r="Q998" s="4"/>
      <c r="R998" s="4"/>
      <c r="S998" s="4"/>
      <c r="T998" s="4"/>
      <c r="U998" s="4"/>
      <c r="V998" s="4"/>
      <c r="W998" s="4"/>
      <c r="X998" s="116"/>
      <c r="Y998" s="116"/>
      <c r="Z998" s="116"/>
      <c r="AA998" s="116"/>
      <c r="AB998" s="116"/>
      <c r="AC998" s="116"/>
      <c r="AD998" s="116"/>
      <c r="AE998" s="116"/>
      <c r="AF998" s="116"/>
      <c r="AG998" s="116"/>
      <c r="AH998" s="116"/>
      <c r="AI998" s="117"/>
      <c r="AJ998" s="117"/>
      <c r="AK998" s="117"/>
      <c r="AL998" s="118"/>
      <c r="AM998" s="119"/>
      <c r="AN998" s="119"/>
      <c r="AO998" s="119"/>
      <c r="AP998" s="119"/>
      <c r="AQ998" s="4"/>
      <c r="AR998" s="4"/>
      <c r="AS998" s="60"/>
      <c r="AT998" s="60"/>
      <c r="AU998" s="60"/>
    </row>
    <row r="999">
      <c r="A999" s="4"/>
      <c r="B999" s="4"/>
      <c r="C999" s="4"/>
      <c r="D999" s="4"/>
      <c r="E999" s="4"/>
      <c r="F999" s="4"/>
      <c r="G999" s="4"/>
      <c r="H999" s="4"/>
      <c r="I999" s="4"/>
      <c r="J999" s="4"/>
      <c r="K999" s="4"/>
      <c r="L999" s="4"/>
      <c r="M999" s="4"/>
      <c r="N999" s="4"/>
      <c r="O999" s="4"/>
      <c r="P999" s="4"/>
      <c r="Q999" s="4"/>
      <c r="R999" s="4"/>
      <c r="S999" s="4"/>
      <c r="T999" s="4"/>
      <c r="U999" s="4"/>
      <c r="V999" s="4"/>
      <c r="W999" s="4"/>
      <c r="X999" s="116"/>
      <c r="Y999" s="116"/>
      <c r="Z999" s="116"/>
      <c r="AA999" s="116"/>
      <c r="AB999" s="116"/>
      <c r="AC999" s="116"/>
      <c r="AD999" s="116"/>
      <c r="AE999" s="116"/>
      <c r="AF999" s="116"/>
      <c r="AG999" s="116"/>
      <c r="AH999" s="116"/>
      <c r="AI999" s="117"/>
      <c r="AJ999" s="117"/>
      <c r="AK999" s="117"/>
      <c r="AL999" s="118"/>
      <c r="AM999" s="119"/>
      <c r="AN999" s="119"/>
      <c r="AO999" s="119"/>
      <c r="AP999" s="119"/>
      <c r="AQ999" s="4"/>
      <c r="AR999" s="4"/>
      <c r="AS999" s="60"/>
      <c r="AT999" s="60"/>
      <c r="AU999" s="60"/>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116"/>
      <c r="Y1000" s="116"/>
      <c r="Z1000" s="116"/>
      <c r="AA1000" s="116"/>
      <c r="AB1000" s="116"/>
      <c r="AC1000" s="116"/>
      <c r="AD1000" s="116"/>
      <c r="AE1000" s="116"/>
      <c r="AF1000" s="116"/>
      <c r="AG1000" s="116"/>
      <c r="AH1000" s="116"/>
      <c r="AI1000" s="117"/>
      <c r="AJ1000" s="117"/>
      <c r="AK1000" s="117"/>
      <c r="AL1000" s="118"/>
      <c r="AM1000" s="119"/>
      <c r="AN1000" s="119"/>
      <c r="AO1000" s="119"/>
      <c r="AP1000" s="119"/>
      <c r="AQ1000" s="4"/>
      <c r="AR1000" s="4"/>
      <c r="AS1000" s="60"/>
      <c r="AT1000" s="60"/>
      <c r="AU1000" s="60"/>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116"/>
      <c r="Y1001" s="116"/>
      <c r="Z1001" s="116"/>
      <c r="AA1001" s="116"/>
      <c r="AB1001" s="116"/>
      <c r="AC1001" s="116"/>
      <c r="AD1001" s="116"/>
      <c r="AE1001" s="116"/>
      <c r="AF1001" s="116"/>
      <c r="AG1001" s="116"/>
      <c r="AH1001" s="116"/>
      <c r="AI1001" s="117"/>
      <c r="AJ1001" s="117"/>
      <c r="AK1001" s="117"/>
      <c r="AL1001" s="118"/>
      <c r="AM1001" s="119"/>
      <c r="AN1001" s="119"/>
      <c r="AO1001" s="119"/>
      <c r="AP1001" s="119"/>
      <c r="AQ1001" s="4"/>
      <c r="AR1001" s="4"/>
      <c r="AS1001" s="60"/>
      <c r="AT1001" s="60"/>
      <c r="AU1001" s="60"/>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116"/>
      <c r="Y1002" s="116"/>
      <c r="Z1002" s="116"/>
      <c r="AA1002" s="116"/>
      <c r="AB1002" s="116"/>
      <c r="AC1002" s="116"/>
      <c r="AD1002" s="116"/>
      <c r="AE1002" s="116"/>
      <c r="AF1002" s="116"/>
      <c r="AG1002" s="116"/>
      <c r="AH1002" s="116"/>
      <c r="AI1002" s="117"/>
      <c r="AJ1002" s="117"/>
      <c r="AK1002" s="117"/>
      <c r="AL1002" s="118"/>
      <c r="AM1002" s="119"/>
      <c r="AN1002" s="119"/>
      <c r="AO1002" s="119"/>
      <c r="AP1002" s="119"/>
      <c r="AQ1002" s="4"/>
      <c r="AR1002" s="4"/>
      <c r="AS1002" s="60"/>
      <c r="AT1002" s="60"/>
      <c r="AU1002" s="60"/>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116"/>
      <c r="Y1003" s="116"/>
      <c r="Z1003" s="116"/>
      <c r="AA1003" s="116"/>
      <c r="AB1003" s="116"/>
      <c r="AC1003" s="116"/>
      <c r="AD1003" s="116"/>
      <c r="AE1003" s="116"/>
      <c r="AF1003" s="116"/>
      <c r="AG1003" s="116"/>
      <c r="AH1003" s="116"/>
      <c r="AI1003" s="117"/>
      <c r="AJ1003" s="117"/>
      <c r="AK1003" s="117"/>
      <c r="AL1003" s="118"/>
      <c r="AM1003" s="119"/>
      <c r="AN1003" s="119"/>
      <c r="AO1003" s="119"/>
      <c r="AP1003" s="119"/>
      <c r="AQ1003" s="4"/>
      <c r="AR1003" s="4"/>
      <c r="AS1003" s="60"/>
      <c r="AT1003" s="60"/>
      <c r="AU1003" s="60"/>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116"/>
      <c r="Y1004" s="116"/>
      <c r="Z1004" s="116"/>
      <c r="AA1004" s="116"/>
      <c r="AB1004" s="116"/>
      <c r="AC1004" s="116"/>
      <c r="AD1004" s="116"/>
      <c r="AE1004" s="116"/>
      <c r="AF1004" s="116"/>
      <c r="AG1004" s="116"/>
      <c r="AH1004" s="116"/>
      <c r="AI1004" s="117"/>
      <c r="AJ1004" s="117"/>
      <c r="AK1004" s="117"/>
      <c r="AL1004" s="118"/>
      <c r="AM1004" s="119"/>
      <c r="AN1004" s="119"/>
      <c r="AO1004" s="119"/>
      <c r="AP1004" s="119"/>
      <c r="AQ1004" s="4"/>
      <c r="AR1004" s="4"/>
      <c r="AS1004" s="60"/>
      <c r="AT1004" s="60"/>
      <c r="AU1004" s="60"/>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116"/>
      <c r="Y1005" s="116"/>
      <c r="Z1005" s="116"/>
      <c r="AA1005" s="116"/>
      <c r="AB1005" s="116"/>
      <c r="AC1005" s="116"/>
      <c r="AD1005" s="116"/>
      <c r="AE1005" s="116"/>
      <c r="AF1005" s="116"/>
      <c r="AG1005" s="116"/>
      <c r="AH1005" s="116"/>
      <c r="AI1005" s="117"/>
      <c r="AJ1005" s="117"/>
      <c r="AK1005" s="117"/>
      <c r="AL1005" s="118"/>
      <c r="AM1005" s="119"/>
      <c r="AN1005" s="119"/>
      <c r="AO1005" s="119"/>
      <c r="AP1005" s="119"/>
      <c r="AQ1005" s="4"/>
      <c r="AR1005" s="4"/>
      <c r="AS1005" s="60"/>
      <c r="AT1005" s="60"/>
      <c r="AU1005" s="60"/>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116"/>
      <c r="Y1006" s="116"/>
      <c r="Z1006" s="116"/>
      <c r="AA1006" s="116"/>
      <c r="AB1006" s="116"/>
      <c r="AC1006" s="116"/>
      <c r="AD1006" s="116"/>
      <c r="AE1006" s="116"/>
      <c r="AF1006" s="116"/>
      <c r="AG1006" s="116"/>
      <c r="AH1006" s="116"/>
      <c r="AI1006" s="117"/>
      <c r="AJ1006" s="117"/>
      <c r="AK1006" s="117"/>
      <c r="AL1006" s="118"/>
      <c r="AM1006" s="119"/>
      <c r="AN1006" s="119"/>
      <c r="AO1006" s="119"/>
      <c r="AP1006" s="119"/>
      <c r="AQ1006" s="4"/>
      <c r="AR1006" s="4"/>
      <c r="AS1006" s="60"/>
      <c r="AT1006" s="60"/>
      <c r="AU1006" s="60"/>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116"/>
      <c r="Y1007" s="116"/>
      <c r="Z1007" s="116"/>
      <c r="AA1007" s="116"/>
      <c r="AB1007" s="116"/>
      <c r="AC1007" s="116"/>
      <c r="AD1007" s="116"/>
      <c r="AE1007" s="116"/>
      <c r="AF1007" s="116"/>
      <c r="AG1007" s="116"/>
      <c r="AH1007" s="116"/>
      <c r="AI1007" s="117"/>
      <c r="AJ1007" s="117"/>
      <c r="AK1007" s="117"/>
      <c r="AL1007" s="118"/>
      <c r="AM1007" s="119"/>
      <c r="AN1007" s="119"/>
      <c r="AO1007" s="119"/>
      <c r="AP1007" s="119"/>
      <c r="AQ1007" s="4"/>
      <c r="AR1007" s="4"/>
      <c r="AS1007" s="60"/>
      <c r="AT1007" s="60"/>
      <c r="AU1007" s="60"/>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116"/>
      <c r="Y1008" s="116"/>
      <c r="Z1008" s="116"/>
      <c r="AA1008" s="116"/>
      <c r="AB1008" s="116"/>
      <c r="AC1008" s="116"/>
      <c r="AD1008" s="116"/>
      <c r="AE1008" s="116"/>
      <c r="AF1008" s="116"/>
      <c r="AG1008" s="116"/>
      <c r="AH1008" s="116"/>
      <c r="AI1008" s="117"/>
      <c r="AJ1008" s="117"/>
      <c r="AK1008" s="117"/>
      <c r="AL1008" s="118"/>
      <c r="AM1008" s="119"/>
      <c r="AN1008" s="119"/>
      <c r="AO1008" s="119"/>
      <c r="AP1008" s="119"/>
      <c r="AQ1008" s="4"/>
      <c r="AR1008" s="4"/>
      <c r="AS1008" s="60"/>
      <c r="AT1008" s="60"/>
      <c r="AU1008" s="60"/>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116"/>
      <c r="Y1009" s="116"/>
      <c r="Z1009" s="116"/>
      <c r="AA1009" s="116"/>
      <c r="AB1009" s="116"/>
      <c r="AC1009" s="116"/>
      <c r="AD1009" s="116"/>
      <c r="AE1009" s="116"/>
      <c r="AF1009" s="116"/>
      <c r="AG1009" s="116"/>
      <c r="AH1009" s="116"/>
      <c r="AI1009" s="117"/>
      <c r="AJ1009" s="117"/>
      <c r="AK1009" s="117"/>
      <c r="AL1009" s="118"/>
      <c r="AM1009" s="119"/>
      <c r="AN1009" s="119"/>
      <c r="AO1009" s="119"/>
      <c r="AP1009" s="119"/>
      <c r="AQ1009" s="4"/>
      <c r="AR1009" s="4"/>
      <c r="AS1009" s="60"/>
      <c r="AT1009" s="60"/>
      <c r="AU1009" s="60"/>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116"/>
      <c r="Y1010" s="116"/>
      <c r="Z1010" s="116"/>
      <c r="AA1010" s="116"/>
      <c r="AB1010" s="116"/>
      <c r="AC1010" s="116"/>
      <c r="AD1010" s="116"/>
      <c r="AE1010" s="116"/>
      <c r="AF1010" s="116"/>
      <c r="AG1010" s="116"/>
      <c r="AH1010" s="116"/>
      <c r="AI1010" s="117"/>
      <c r="AJ1010" s="117"/>
      <c r="AK1010" s="117"/>
      <c r="AL1010" s="118"/>
      <c r="AM1010" s="119"/>
      <c r="AN1010" s="119"/>
      <c r="AO1010" s="119"/>
      <c r="AP1010" s="119"/>
      <c r="AQ1010" s="4"/>
      <c r="AR1010" s="4"/>
      <c r="AS1010" s="60"/>
      <c r="AT1010" s="60"/>
      <c r="AU1010" s="60"/>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116"/>
      <c r="Y1011" s="116"/>
      <c r="Z1011" s="116"/>
      <c r="AA1011" s="116"/>
      <c r="AB1011" s="116"/>
      <c r="AC1011" s="116"/>
      <c r="AD1011" s="116"/>
      <c r="AE1011" s="116"/>
      <c r="AF1011" s="116"/>
      <c r="AG1011" s="116"/>
      <c r="AH1011" s="116"/>
      <c r="AI1011" s="117"/>
      <c r="AJ1011" s="117"/>
      <c r="AK1011" s="117"/>
      <c r="AL1011" s="118"/>
      <c r="AM1011" s="119"/>
      <c r="AN1011" s="119"/>
      <c r="AO1011" s="119"/>
      <c r="AP1011" s="119"/>
      <c r="AQ1011" s="4"/>
      <c r="AR1011" s="4"/>
      <c r="AS1011" s="60"/>
      <c r="AT1011" s="60"/>
      <c r="AU1011" s="60"/>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116"/>
      <c r="Y1012" s="116"/>
      <c r="Z1012" s="116"/>
      <c r="AA1012" s="116"/>
      <c r="AB1012" s="116"/>
      <c r="AC1012" s="116"/>
      <c r="AD1012" s="116"/>
      <c r="AE1012" s="116"/>
      <c r="AF1012" s="116"/>
      <c r="AG1012" s="116"/>
      <c r="AH1012" s="116"/>
      <c r="AI1012" s="117"/>
      <c r="AJ1012" s="117"/>
      <c r="AK1012" s="117"/>
      <c r="AL1012" s="118"/>
      <c r="AM1012" s="119"/>
      <c r="AN1012" s="119"/>
      <c r="AO1012" s="119"/>
      <c r="AP1012" s="119"/>
      <c r="AQ1012" s="4"/>
      <c r="AR1012" s="4"/>
      <c r="AS1012" s="60"/>
      <c r="AT1012" s="60"/>
      <c r="AU1012" s="60"/>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116"/>
      <c r="Y1013" s="116"/>
      <c r="Z1013" s="116"/>
      <c r="AA1013" s="116"/>
      <c r="AB1013" s="116"/>
      <c r="AC1013" s="116"/>
      <c r="AD1013" s="116"/>
      <c r="AE1013" s="116"/>
      <c r="AF1013" s="116"/>
      <c r="AG1013" s="116"/>
      <c r="AH1013" s="116"/>
      <c r="AI1013" s="117"/>
      <c r="AJ1013" s="117"/>
      <c r="AK1013" s="117"/>
      <c r="AL1013" s="118"/>
      <c r="AM1013" s="119"/>
      <c r="AN1013" s="119"/>
      <c r="AO1013" s="119"/>
      <c r="AP1013" s="119"/>
      <c r="AQ1013" s="4"/>
      <c r="AR1013" s="4"/>
      <c r="AS1013" s="60"/>
      <c r="AT1013" s="60"/>
      <c r="AU1013" s="60"/>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116"/>
      <c r="Y1014" s="116"/>
      <c r="Z1014" s="116"/>
      <c r="AA1014" s="116"/>
      <c r="AB1014" s="116"/>
      <c r="AC1014" s="116"/>
      <c r="AD1014" s="116"/>
      <c r="AE1014" s="116"/>
      <c r="AF1014" s="116"/>
      <c r="AG1014" s="116"/>
      <c r="AH1014" s="116"/>
      <c r="AI1014" s="117"/>
      <c r="AJ1014" s="117"/>
      <c r="AK1014" s="117"/>
      <c r="AL1014" s="118"/>
      <c r="AM1014" s="119"/>
      <c r="AN1014" s="119"/>
      <c r="AO1014" s="119"/>
      <c r="AP1014" s="119"/>
      <c r="AQ1014" s="4"/>
      <c r="AR1014" s="4"/>
      <c r="AS1014" s="60"/>
      <c r="AT1014" s="60"/>
      <c r="AU1014" s="60"/>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4.75"/>
    <col hidden="1" min="20" max="23" width="12.63"/>
    <col customWidth="1" hidden="1" min="24" max="24" width="11.88"/>
    <col customWidth="1" hidden="1" min="25" max="26" width="12.25"/>
    <col hidden="1" min="27" max="31" width="12.63"/>
    <col customWidth="1" min="32" max="36" width="10.25"/>
    <col customWidth="1" min="37" max="37" width="20.13"/>
  </cols>
  <sheetData>
    <row r="1">
      <c r="A1" s="1" t="s">
        <v>0</v>
      </c>
      <c r="B1" s="2">
        <v>44378.0</v>
      </c>
      <c r="C1" s="2">
        <v>44409.0</v>
      </c>
      <c r="D1" s="2">
        <v>44440.0</v>
      </c>
      <c r="E1" s="2">
        <v>44470.0</v>
      </c>
      <c r="F1" s="2">
        <v>44501.0</v>
      </c>
      <c r="G1" s="2">
        <v>44531.0</v>
      </c>
      <c r="H1" s="194">
        <v>44562.0</v>
      </c>
      <c r="I1" s="194">
        <v>44593.0</v>
      </c>
      <c r="J1" s="194">
        <v>44621.0</v>
      </c>
      <c r="K1" s="194">
        <v>44652.0</v>
      </c>
      <c r="L1" s="194">
        <v>44682.0</v>
      </c>
      <c r="M1" s="194">
        <v>44713.0</v>
      </c>
      <c r="N1" s="194">
        <v>44743.0</v>
      </c>
      <c r="O1" s="194">
        <v>44774.0</v>
      </c>
      <c r="P1" s="194">
        <v>44805.0</v>
      </c>
      <c r="Q1" s="194">
        <v>44836.0</v>
      </c>
      <c r="R1" s="194">
        <v>44866.0</v>
      </c>
      <c r="S1" s="195">
        <v>44896.0</v>
      </c>
      <c r="T1" s="49" t="s">
        <v>109</v>
      </c>
      <c r="U1" s="48" t="s">
        <v>56</v>
      </c>
      <c r="V1" s="49" t="s">
        <v>57</v>
      </c>
      <c r="W1" s="49" t="s">
        <v>58</v>
      </c>
      <c r="X1" s="49" t="s">
        <v>59</v>
      </c>
      <c r="Y1" s="49" t="s">
        <v>60</v>
      </c>
      <c r="Z1" s="196" t="s">
        <v>60</v>
      </c>
      <c r="AA1" s="196" t="s">
        <v>110</v>
      </c>
      <c r="AB1" s="196" t="s">
        <v>111</v>
      </c>
      <c r="AC1" s="196" t="s">
        <v>112</v>
      </c>
      <c r="AD1" s="196" t="s">
        <v>113</v>
      </c>
      <c r="AE1" s="196" t="s">
        <v>53</v>
      </c>
      <c r="AF1" s="196" t="s">
        <v>54</v>
      </c>
      <c r="AG1" s="196" t="s">
        <v>55</v>
      </c>
      <c r="AH1" s="196" t="s">
        <v>114</v>
      </c>
      <c r="AI1" s="196" t="s">
        <v>115</v>
      </c>
      <c r="AJ1" s="196" t="s">
        <v>116</v>
      </c>
      <c r="AK1" s="4"/>
      <c r="AL1" s="4"/>
      <c r="AM1" s="4"/>
      <c r="AN1" s="4"/>
      <c r="AO1" s="4"/>
      <c r="AP1" s="4"/>
      <c r="AQ1" s="4"/>
      <c r="AR1" s="4"/>
      <c r="AS1" s="4"/>
    </row>
    <row r="2">
      <c r="A2" s="19" t="s">
        <v>2</v>
      </c>
      <c r="B2" s="138">
        <v>161497.0</v>
      </c>
      <c r="C2" s="138">
        <v>158480.0</v>
      </c>
      <c r="D2" s="138">
        <v>165415.1</v>
      </c>
      <c r="E2" s="138">
        <v>197327.04</v>
      </c>
      <c r="F2" s="138">
        <v>218279.0</v>
      </c>
      <c r="G2" s="131">
        <v>242284.0</v>
      </c>
      <c r="H2" s="131">
        <v>267922.0</v>
      </c>
      <c r="I2" s="131">
        <v>291157.0</v>
      </c>
      <c r="J2" s="197">
        <v>339333.0</v>
      </c>
      <c r="K2" s="197">
        <v>361370.0</v>
      </c>
      <c r="L2" s="197">
        <v>395691.0</v>
      </c>
      <c r="M2" s="198">
        <v>396283.0</v>
      </c>
      <c r="N2" s="197">
        <v>448489.0</v>
      </c>
      <c r="O2" s="197">
        <v>445893.0</v>
      </c>
      <c r="P2" s="197">
        <v>449066.0</v>
      </c>
      <c r="Q2" s="197">
        <v>564162.0</v>
      </c>
      <c r="R2" s="199">
        <v>616893.0</v>
      </c>
      <c r="S2" s="131">
        <v>730326.0</v>
      </c>
      <c r="T2" s="200">
        <v>252989.0</v>
      </c>
      <c r="U2" s="201">
        <v>275590.0</v>
      </c>
      <c r="V2" s="200">
        <v>318561.0</v>
      </c>
      <c r="W2" s="200">
        <v>333899.0</v>
      </c>
      <c r="X2" s="200">
        <v>368801.0</v>
      </c>
      <c r="Y2" s="200">
        <v>407368.0</v>
      </c>
      <c r="Z2" s="200">
        <f>7.5*Z24</f>
        <v>400117.5</v>
      </c>
      <c r="AA2" s="200">
        <v>396934.45</v>
      </c>
      <c r="AB2" s="200">
        <v>532298.34</v>
      </c>
      <c r="AC2" s="200">
        <v>455153.69</v>
      </c>
      <c r="AD2" s="200">
        <v>553702.86</v>
      </c>
      <c r="AE2" s="200">
        <v>594347.64</v>
      </c>
      <c r="AF2" s="200">
        <v>728245.49</v>
      </c>
      <c r="AG2" s="200">
        <v>803062.56</v>
      </c>
      <c r="AH2" s="200">
        <v>846776.12</v>
      </c>
      <c r="AI2" s="200">
        <v>894366.86</v>
      </c>
      <c r="AJ2" s="200">
        <v>922559.9</v>
      </c>
      <c r="AK2" s="4"/>
      <c r="AL2" s="4"/>
      <c r="AM2" s="4"/>
      <c r="AN2" s="4"/>
      <c r="AO2" s="4"/>
      <c r="AP2" s="4"/>
      <c r="AQ2" s="4"/>
      <c r="AR2" s="4"/>
      <c r="AS2" s="4"/>
    </row>
    <row r="3">
      <c r="A3" s="19" t="s">
        <v>3</v>
      </c>
      <c r="B3" s="138">
        <v>13095.185004</v>
      </c>
      <c r="C3" s="138">
        <v>14196.747733253964</v>
      </c>
      <c r="D3" s="138">
        <v>27741.61911287889</v>
      </c>
      <c r="E3" s="138">
        <v>38970.2600887214</v>
      </c>
      <c r="F3" s="138">
        <v>42917.35</v>
      </c>
      <c r="G3" s="131">
        <f t="shared" ref="G3:AJ3" si="1">SUM(G14:G16)</f>
        <v>68427.28313</v>
      </c>
      <c r="H3" s="131">
        <f t="shared" si="1"/>
        <v>60784.61061</v>
      </c>
      <c r="I3" s="131">
        <f t="shared" si="1"/>
        <v>29090.46853</v>
      </c>
      <c r="J3" s="131">
        <f t="shared" si="1"/>
        <v>28911.68857</v>
      </c>
      <c r="K3" s="131">
        <f t="shared" si="1"/>
        <v>63948.65681</v>
      </c>
      <c r="L3" s="131">
        <f t="shared" si="1"/>
        <v>112597.262</v>
      </c>
      <c r="M3" s="131">
        <f t="shared" si="1"/>
        <v>121821.4277</v>
      </c>
      <c r="N3" s="131">
        <f t="shared" si="1"/>
        <v>110750.4472</v>
      </c>
      <c r="O3" s="131">
        <f t="shared" si="1"/>
        <v>101465.1402</v>
      </c>
      <c r="P3" s="131">
        <f t="shared" si="1"/>
        <v>170467.0537</v>
      </c>
      <c r="Q3" s="131">
        <f t="shared" si="1"/>
        <v>194618.874</v>
      </c>
      <c r="R3" s="131">
        <f t="shared" si="1"/>
        <v>145960.0992</v>
      </c>
      <c r="S3" s="69">
        <f t="shared" si="1"/>
        <v>154010.0116</v>
      </c>
      <c r="T3" s="131">
        <f t="shared" si="1"/>
        <v>-94056.6502</v>
      </c>
      <c r="U3" s="131">
        <f t="shared" si="1"/>
        <v>26299.74682</v>
      </c>
      <c r="V3" s="131">
        <f t="shared" si="1"/>
        <v>35970.68906</v>
      </c>
      <c r="W3" s="131">
        <f t="shared" si="1"/>
        <v>52377.08753</v>
      </c>
      <c r="X3" s="131">
        <f t="shared" si="1"/>
        <v>47054.98254</v>
      </c>
      <c r="Y3" s="131">
        <f t="shared" si="1"/>
        <v>56726.78816</v>
      </c>
      <c r="Z3" s="200">
        <f t="shared" si="1"/>
        <v>123875.6743</v>
      </c>
      <c r="AA3" s="200">
        <f t="shared" si="1"/>
        <v>112949.7285</v>
      </c>
      <c r="AB3" s="200">
        <f t="shared" si="1"/>
        <v>146229.4924</v>
      </c>
      <c r="AC3" s="200">
        <f t="shared" si="1"/>
        <v>208698.6928</v>
      </c>
      <c r="AD3" s="200">
        <f t="shared" si="1"/>
        <v>187649.4745</v>
      </c>
      <c r="AE3" s="200">
        <f t="shared" si="1"/>
        <v>151052.3401</v>
      </c>
      <c r="AF3" s="200">
        <f t="shared" si="1"/>
        <v>191664.8844</v>
      </c>
      <c r="AG3" s="200">
        <f t="shared" si="1"/>
        <v>190756.1521</v>
      </c>
      <c r="AH3" s="200">
        <f t="shared" si="1"/>
        <v>228644.6154</v>
      </c>
      <c r="AI3" s="200">
        <f t="shared" si="1"/>
        <v>226991.5554</v>
      </c>
      <c r="AJ3" s="200">
        <f t="shared" si="1"/>
        <v>227194.1512</v>
      </c>
      <c r="AK3" s="4"/>
      <c r="AL3" s="4"/>
      <c r="AM3" s="4"/>
      <c r="AN3" s="4"/>
      <c r="AO3" s="4"/>
      <c r="AP3" s="4"/>
      <c r="AQ3" s="4"/>
      <c r="AR3" s="4"/>
      <c r="AS3" s="4"/>
    </row>
    <row r="4">
      <c r="A4" s="19" t="s">
        <v>4</v>
      </c>
      <c r="B4" s="138">
        <f t="shared" ref="B4:AJ4" si="2">B2-B3</f>
        <v>148401.815</v>
      </c>
      <c r="C4" s="138">
        <f t="shared" si="2"/>
        <v>144283.2523</v>
      </c>
      <c r="D4" s="138">
        <f t="shared" si="2"/>
        <v>137673.4809</v>
      </c>
      <c r="E4" s="138">
        <f t="shared" si="2"/>
        <v>158356.7799</v>
      </c>
      <c r="F4" s="138">
        <f t="shared" si="2"/>
        <v>175361.65</v>
      </c>
      <c r="G4" s="138">
        <f t="shared" si="2"/>
        <v>173856.7169</v>
      </c>
      <c r="H4" s="138">
        <f t="shared" si="2"/>
        <v>207137.3894</v>
      </c>
      <c r="I4" s="138">
        <f t="shared" si="2"/>
        <v>262066.5315</v>
      </c>
      <c r="J4" s="138">
        <f t="shared" si="2"/>
        <v>310421.3114</v>
      </c>
      <c r="K4" s="138">
        <f t="shared" si="2"/>
        <v>297421.3432</v>
      </c>
      <c r="L4" s="138">
        <f t="shared" si="2"/>
        <v>283093.738</v>
      </c>
      <c r="M4" s="138">
        <f t="shared" si="2"/>
        <v>274461.5723</v>
      </c>
      <c r="N4" s="138">
        <f t="shared" si="2"/>
        <v>337738.5528</v>
      </c>
      <c r="O4" s="138">
        <f t="shared" si="2"/>
        <v>344427.8598</v>
      </c>
      <c r="P4" s="138">
        <f t="shared" si="2"/>
        <v>278598.9463</v>
      </c>
      <c r="Q4" s="138">
        <f t="shared" si="2"/>
        <v>369543.126</v>
      </c>
      <c r="R4" s="138">
        <f t="shared" si="2"/>
        <v>470932.9008</v>
      </c>
      <c r="S4" s="69">
        <f t="shared" si="2"/>
        <v>576315.9884</v>
      </c>
      <c r="T4" s="138">
        <f t="shared" si="2"/>
        <v>347045.6502</v>
      </c>
      <c r="U4" s="138">
        <f t="shared" si="2"/>
        <v>249290.2532</v>
      </c>
      <c r="V4" s="138">
        <f t="shared" si="2"/>
        <v>282590.3109</v>
      </c>
      <c r="W4" s="138">
        <f t="shared" si="2"/>
        <v>281521.9125</v>
      </c>
      <c r="X4" s="138">
        <f t="shared" si="2"/>
        <v>321746.0175</v>
      </c>
      <c r="Y4" s="138">
        <f t="shared" si="2"/>
        <v>350641.2118</v>
      </c>
      <c r="Z4" s="202">
        <f t="shared" si="2"/>
        <v>276241.8257</v>
      </c>
      <c r="AA4" s="202">
        <f t="shared" si="2"/>
        <v>283984.7215</v>
      </c>
      <c r="AB4" s="202">
        <f t="shared" si="2"/>
        <v>386068.8476</v>
      </c>
      <c r="AC4" s="202">
        <f t="shared" si="2"/>
        <v>246454.9972</v>
      </c>
      <c r="AD4" s="202">
        <f t="shared" si="2"/>
        <v>366053.3855</v>
      </c>
      <c r="AE4" s="202">
        <f t="shared" si="2"/>
        <v>443295.2999</v>
      </c>
      <c r="AF4" s="202">
        <f t="shared" si="2"/>
        <v>536580.6056</v>
      </c>
      <c r="AG4" s="202">
        <f t="shared" si="2"/>
        <v>612306.4079</v>
      </c>
      <c r="AH4" s="202">
        <f t="shared" si="2"/>
        <v>618131.5046</v>
      </c>
      <c r="AI4" s="202">
        <f t="shared" si="2"/>
        <v>667375.3046</v>
      </c>
      <c r="AJ4" s="202">
        <f t="shared" si="2"/>
        <v>695365.7488</v>
      </c>
      <c r="AK4" s="4"/>
      <c r="AL4" s="4"/>
      <c r="AM4" s="4"/>
      <c r="AN4" s="4"/>
      <c r="AO4" s="4"/>
      <c r="AP4" s="4"/>
      <c r="AQ4" s="4"/>
      <c r="AR4" s="4"/>
      <c r="AS4" s="4"/>
    </row>
    <row r="5">
      <c r="A5" s="19" t="s">
        <v>5</v>
      </c>
      <c r="B5" s="138"/>
      <c r="C5" s="138"/>
      <c r="D5" s="138">
        <f t="shared" ref="D5:S5" si="3">(C37+D37)/2</f>
        <v>62802</v>
      </c>
      <c r="E5" s="138">
        <f t="shared" si="3"/>
        <v>90488.5</v>
      </c>
      <c r="F5" s="138">
        <f t="shared" si="3"/>
        <v>119288</v>
      </c>
      <c r="G5" s="138">
        <f t="shared" si="3"/>
        <v>146052</v>
      </c>
      <c r="H5" s="138">
        <f t="shared" si="3"/>
        <v>174537.5</v>
      </c>
      <c r="I5" s="138">
        <f t="shared" si="3"/>
        <v>201716</v>
      </c>
      <c r="J5" s="138">
        <f t="shared" si="3"/>
        <v>229355.5</v>
      </c>
      <c r="K5" s="138">
        <f t="shared" si="3"/>
        <v>265060.5</v>
      </c>
      <c r="L5" s="138">
        <f t="shared" si="3"/>
        <v>361766.42</v>
      </c>
      <c r="M5" s="138">
        <f t="shared" si="3"/>
        <v>514235.42</v>
      </c>
      <c r="N5" s="138">
        <f t="shared" si="3"/>
        <v>674347</v>
      </c>
      <c r="O5" s="138">
        <f t="shared" si="3"/>
        <v>849125.21</v>
      </c>
      <c r="P5" s="138">
        <f t="shared" si="3"/>
        <v>1003153.5</v>
      </c>
      <c r="Q5" s="138">
        <f t="shared" si="3"/>
        <v>1191428.74</v>
      </c>
      <c r="R5" s="138">
        <f t="shared" si="3"/>
        <v>1305011.055</v>
      </c>
      <c r="S5" s="69">
        <f t="shared" si="3"/>
        <v>1414614.7</v>
      </c>
      <c r="T5" s="138">
        <f>(L37+T37)/2</f>
        <v>310940.1563</v>
      </c>
      <c r="U5" s="138">
        <f t="shared" ref="U5:Y5" si="4">(T37+U37)/2</f>
        <v>190998.8266</v>
      </c>
      <c r="V5" s="138">
        <f t="shared" si="4"/>
        <v>223478.7398</v>
      </c>
      <c r="W5" s="138">
        <f t="shared" si="4"/>
        <v>272890.7772</v>
      </c>
      <c r="X5" s="138">
        <f t="shared" si="4"/>
        <v>319489.5843</v>
      </c>
      <c r="Y5" s="138">
        <f t="shared" si="4"/>
        <v>372848.9922</v>
      </c>
      <c r="Z5" s="202">
        <f>(L37+Z37)/2</f>
        <v>539343.8052</v>
      </c>
      <c r="AA5" s="202">
        <f t="shared" ref="AA5:AE5" si="5">(Z37+AA37)/2</f>
        <v>726416.9048</v>
      </c>
      <c r="AB5" s="202">
        <f t="shared" si="5"/>
        <v>866757.0772</v>
      </c>
      <c r="AC5" s="202">
        <f t="shared" si="5"/>
        <v>1025123.573</v>
      </c>
      <c r="AD5" s="202">
        <f t="shared" si="5"/>
        <v>1237075.576</v>
      </c>
      <c r="AE5" s="202">
        <f t="shared" si="5"/>
        <v>1377389.402</v>
      </c>
      <c r="AF5" s="202">
        <f t="shared" ref="AF5:AG5" si="6">(R37+AF37)/2</f>
        <v>1466045.998</v>
      </c>
      <c r="AG5" s="202">
        <f t="shared" si="6"/>
        <v>1639502.569</v>
      </c>
      <c r="AH5" s="202">
        <f t="shared" ref="AH5:AJ5" si="7">(AG37+AH37)/2</f>
        <v>1819559.659</v>
      </c>
      <c r="AI5" s="202">
        <f t="shared" si="7"/>
        <v>1977337.003</v>
      </c>
      <c r="AJ5" s="202">
        <f t="shared" si="7"/>
        <v>2102100.993</v>
      </c>
      <c r="AK5" s="4"/>
      <c r="AL5" s="4"/>
      <c r="AM5" s="4"/>
      <c r="AN5" s="4"/>
      <c r="AO5" s="4"/>
      <c r="AP5" s="4"/>
      <c r="AQ5" s="4"/>
      <c r="AR5" s="4"/>
      <c r="AS5" s="4"/>
    </row>
    <row r="6">
      <c r="A6" s="19" t="s">
        <v>6</v>
      </c>
      <c r="B6" s="2"/>
      <c r="C6" s="2"/>
      <c r="D6" s="2"/>
      <c r="E6" s="2"/>
      <c r="F6" s="203">
        <f t="shared" ref="F6:AJ6" si="8">F4/F5</f>
        <v>1.470069496</v>
      </c>
      <c r="G6" s="203">
        <f t="shared" si="8"/>
        <v>1.190375461</v>
      </c>
      <c r="H6" s="203">
        <f t="shared" si="8"/>
        <v>1.186778712</v>
      </c>
      <c r="I6" s="203">
        <f t="shared" si="8"/>
        <v>1.299185645</v>
      </c>
      <c r="J6" s="203">
        <f t="shared" si="8"/>
        <v>1.353450479</v>
      </c>
      <c r="K6" s="203">
        <f t="shared" si="8"/>
        <v>1.122088516</v>
      </c>
      <c r="L6" s="203">
        <f t="shared" si="8"/>
        <v>0.7825318281</v>
      </c>
      <c r="M6" s="203">
        <f t="shared" si="8"/>
        <v>0.5337274751</v>
      </c>
      <c r="N6" s="203">
        <f t="shared" si="8"/>
        <v>0.5008379259</v>
      </c>
      <c r="O6" s="203">
        <f t="shared" si="8"/>
        <v>0.4056267035</v>
      </c>
      <c r="P6" s="203">
        <f t="shared" si="8"/>
        <v>0.2777231464</v>
      </c>
      <c r="Q6" s="203">
        <f t="shared" si="8"/>
        <v>0.3101680475</v>
      </c>
      <c r="R6" s="203">
        <f t="shared" si="8"/>
        <v>0.3608650663</v>
      </c>
      <c r="S6" s="204">
        <f t="shared" si="8"/>
        <v>0.4074013853</v>
      </c>
      <c r="T6" s="203">
        <f t="shared" si="8"/>
        <v>1.116117179</v>
      </c>
      <c r="U6" s="203">
        <f t="shared" si="8"/>
        <v>1.30519259</v>
      </c>
      <c r="V6" s="203">
        <f t="shared" si="8"/>
        <v>1.264506463</v>
      </c>
      <c r="W6" s="203">
        <f t="shared" si="8"/>
        <v>1.031628534</v>
      </c>
      <c r="X6" s="203">
        <f t="shared" si="8"/>
        <v>1.007062619</v>
      </c>
      <c r="Y6" s="203">
        <f t="shared" si="8"/>
        <v>0.9404376012</v>
      </c>
      <c r="Z6" s="205">
        <f t="shared" si="8"/>
        <v>0.5121813266</v>
      </c>
      <c r="AA6" s="205">
        <f t="shared" si="8"/>
        <v>0.3909390318</v>
      </c>
      <c r="AB6" s="205">
        <f t="shared" si="8"/>
        <v>0.445417589</v>
      </c>
      <c r="AC6" s="205">
        <f t="shared" si="8"/>
        <v>0.2404149155</v>
      </c>
      <c r="AD6" s="205">
        <f t="shared" si="8"/>
        <v>0.2959022009</v>
      </c>
      <c r="AE6" s="205">
        <f t="shared" si="8"/>
        <v>0.32183731</v>
      </c>
      <c r="AF6" s="205">
        <f t="shared" si="8"/>
        <v>0.3660053002</v>
      </c>
      <c r="AG6" s="205">
        <f t="shared" si="8"/>
        <v>0.3734708438</v>
      </c>
      <c r="AH6" s="205">
        <f t="shared" si="8"/>
        <v>0.3397148873</v>
      </c>
      <c r="AI6" s="205">
        <f t="shared" si="8"/>
        <v>0.3375121709</v>
      </c>
      <c r="AJ6" s="205">
        <f t="shared" si="8"/>
        <v>0.3307955951</v>
      </c>
      <c r="AK6" s="4"/>
      <c r="AL6" s="4"/>
      <c r="AM6" s="4"/>
      <c r="AN6" s="4"/>
      <c r="AO6" s="4"/>
      <c r="AP6" s="4"/>
      <c r="AQ6" s="4"/>
      <c r="AR6" s="4"/>
      <c r="AS6" s="4"/>
    </row>
    <row r="7">
      <c r="A7" s="19" t="s">
        <v>7</v>
      </c>
      <c r="B7" s="2"/>
      <c r="C7" s="2"/>
      <c r="D7" s="2"/>
      <c r="E7" s="2"/>
      <c r="F7" s="203">
        <f t="shared" ref="F7:AJ7" si="9">F6*12</f>
        <v>17.64083395</v>
      </c>
      <c r="G7" s="203">
        <f t="shared" si="9"/>
        <v>14.28450554</v>
      </c>
      <c r="H7" s="203">
        <f t="shared" si="9"/>
        <v>14.24134454</v>
      </c>
      <c r="I7" s="203">
        <f t="shared" si="9"/>
        <v>15.59022773</v>
      </c>
      <c r="J7" s="203">
        <f t="shared" si="9"/>
        <v>16.24140575</v>
      </c>
      <c r="K7" s="203">
        <f t="shared" si="9"/>
        <v>13.4650622</v>
      </c>
      <c r="L7" s="203">
        <f t="shared" si="9"/>
        <v>9.390381937</v>
      </c>
      <c r="M7" s="203">
        <f t="shared" si="9"/>
        <v>6.404729702</v>
      </c>
      <c r="N7" s="203">
        <f t="shared" si="9"/>
        <v>6.010055111</v>
      </c>
      <c r="O7" s="203">
        <f t="shared" si="9"/>
        <v>4.867520442</v>
      </c>
      <c r="P7" s="203">
        <f t="shared" si="9"/>
        <v>3.332677756</v>
      </c>
      <c r="Q7" s="203">
        <f t="shared" si="9"/>
        <v>3.72201657</v>
      </c>
      <c r="R7" s="203">
        <f t="shared" si="9"/>
        <v>4.330380795</v>
      </c>
      <c r="S7" s="204">
        <f t="shared" si="9"/>
        <v>4.888816623</v>
      </c>
      <c r="T7" s="203">
        <f t="shared" si="9"/>
        <v>13.39340615</v>
      </c>
      <c r="U7" s="203">
        <f t="shared" si="9"/>
        <v>15.66231108</v>
      </c>
      <c r="V7" s="203">
        <f t="shared" si="9"/>
        <v>15.17407756</v>
      </c>
      <c r="W7" s="203">
        <f t="shared" si="9"/>
        <v>12.37954241</v>
      </c>
      <c r="X7" s="203">
        <f t="shared" si="9"/>
        <v>12.08475143</v>
      </c>
      <c r="Y7" s="203">
        <f t="shared" si="9"/>
        <v>11.28525121</v>
      </c>
      <c r="Z7" s="205">
        <f t="shared" si="9"/>
        <v>6.146175919</v>
      </c>
      <c r="AA7" s="205">
        <f t="shared" si="9"/>
        <v>4.691268382</v>
      </c>
      <c r="AB7" s="205">
        <f t="shared" si="9"/>
        <v>5.345011068</v>
      </c>
      <c r="AC7" s="205">
        <f t="shared" si="9"/>
        <v>2.884978986</v>
      </c>
      <c r="AD7" s="205">
        <f t="shared" si="9"/>
        <v>3.55082641</v>
      </c>
      <c r="AE7" s="205">
        <f t="shared" si="9"/>
        <v>3.86204772</v>
      </c>
      <c r="AF7" s="205">
        <f t="shared" si="9"/>
        <v>4.392063602</v>
      </c>
      <c r="AG7" s="205">
        <f t="shared" si="9"/>
        <v>4.481650126</v>
      </c>
      <c r="AH7" s="205">
        <f t="shared" si="9"/>
        <v>4.076578648</v>
      </c>
      <c r="AI7" s="205">
        <f t="shared" si="9"/>
        <v>4.050146051</v>
      </c>
      <c r="AJ7" s="205">
        <f t="shared" si="9"/>
        <v>3.969547141</v>
      </c>
      <c r="AK7" s="19"/>
      <c r="AL7" s="4"/>
      <c r="AM7" s="4"/>
      <c r="AN7" s="4"/>
      <c r="AO7" s="4"/>
      <c r="AP7" s="4"/>
      <c r="AQ7" s="4"/>
      <c r="AR7" s="4"/>
      <c r="AS7" s="4"/>
    </row>
    <row r="8">
      <c r="A8" s="19" t="s">
        <v>8</v>
      </c>
      <c r="B8" s="20">
        <v>118844.0</v>
      </c>
      <c r="C8" s="20">
        <v>125096.0</v>
      </c>
      <c r="D8" s="20">
        <v>132478.0</v>
      </c>
      <c r="E8" s="20">
        <v>141301.0</v>
      </c>
      <c r="F8" s="20">
        <f>'EP (dont use)'!U8</f>
        <v>153179</v>
      </c>
      <c r="G8" s="20">
        <v>163638.0</v>
      </c>
      <c r="H8" s="80">
        <v>176242.0</v>
      </c>
      <c r="I8" s="80">
        <f>'Cover Me Old Q2'!G8</f>
        <v>185447</v>
      </c>
      <c r="J8" s="206">
        <v>196866.0</v>
      </c>
      <c r="K8" s="206">
        <f>'Cover (Old)'!I8</f>
        <v>206084</v>
      </c>
      <c r="L8" s="206">
        <v>216084.0</v>
      </c>
      <c r="M8" s="207">
        <v>224420.0</v>
      </c>
      <c r="N8" s="207">
        <v>230833.0</v>
      </c>
      <c r="O8" s="207">
        <v>238933.0</v>
      </c>
      <c r="P8" s="82">
        <v>247663.0</v>
      </c>
      <c r="Q8" s="82">
        <v>258956.0</v>
      </c>
      <c r="R8" s="83">
        <v>265988.0</v>
      </c>
      <c r="S8" s="80">
        <v>271650.0</v>
      </c>
      <c r="T8" s="208">
        <v>164739.0</v>
      </c>
      <c r="U8" s="209">
        <v>177800.0</v>
      </c>
      <c r="V8" s="208">
        <v>195356.0</v>
      </c>
      <c r="W8" s="208">
        <v>205790.0</v>
      </c>
      <c r="X8" s="208">
        <v>216372.0</v>
      </c>
      <c r="Y8" s="208">
        <v>227112.0</v>
      </c>
      <c r="Z8" s="86">
        <v>227112.0</v>
      </c>
      <c r="AA8" s="86">
        <v>233448.0</v>
      </c>
      <c r="AB8" s="86">
        <v>241815.0</v>
      </c>
      <c r="AC8" s="86">
        <v>249794.0</v>
      </c>
      <c r="AD8" s="86">
        <v>258197.0</v>
      </c>
      <c r="AE8" s="86">
        <v>265968.0</v>
      </c>
      <c r="AF8" s="86">
        <v>272657.0</v>
      </c>
      <c r="AG8" s="86">
        <v>285192.12</v>
      </c>
      <c r="AH8" s="86">
        <v>295770.84</v>
      </c>
      <c r="AI8" s="86">
        <v>308219.79</v>
      </c>
      <c r="AJ8" s="86">
        <v>321173.88</v>
      </c>
      <c r="AK8" s="4"/>
      <c r="AL8" s="4"/>
      <c r="AM8" s="4"/>
      <c r="AN8" s="4"/>
      <c r="AO8" s="4"/>
      <c r="AP8" s="4"/>
      <c r="AQ8" s="4"/>
      <c r="AR8" s="4"/>
      <c r="AS8" s="4"/>
    </row>
    <row r="9">
      <c r="A9" s="19" t="s">
        <v>66</v>
      </c>
      <c r="B9" s="210">
        <f t="shared" ref="B9:AJ9" si="10">B2/B8</f>
        <v>1.358899061</v>
      </c>
      <c r="C9" s="210">
        <f t="shared" si="10"/>
        <v>1.266867046</v>
      </c>
      <c r="D9" s="210">
        <f t="shared" si="10"/>
        <v>1.248623168</v>
      </c>
      <c r="E9" s="210">
        <f t="shared" si="10"/>
        <v>1.396501369</v>
      </c>
      <c r="F9" s="210">
        <f t="shared" si="10"/>
        <v>1.424992982</v>
      </c>
      <c r="G9" s="210">
        <f t="shared" si="10"/>
        <v>1.480609638</v>
      </c>
      <c r="H9" s="210">
        <f t="shared" si="10"/>
        <v>1.520193824</v>
      </c>
      <c r="I9" s="210">
        <f t="shared" si="10"/>
        <v>1.570028094</v>
      </c>
      <c r="J9" s="210">
        <f t="shared" si="10"/>
        <v>1.723674987</v>
      </c>
      <c r="K9" s="210">
        <f t="shared" si="10"/>
        <v>1.753508278</v>
      </c>
      <c r="L9" s="210">
        <f t="shared" si="10"/>
        <v>1.831190648</v>
      </c>
      <c r="M9" s="210">
        <f t="shared" si="10"/>
        <v>1.765809643</v>
      </c>
      <c r="N9" s="210">
        <f t="shared" si="10"/>
        <v>1.942915441</v>
      </c>
      <c r="O9" s="210">
        <f t="shared" si="10"/>
        <v>1.866184244</v>
      </c>
      <c r="P9" s="210">
        <f t="shared" si="10"/>
        <v>1.813213924</v>
      </c>
      <c r="Q9" s="210">
        <f t="shared" si="10"/>
        <v>2.17860177</v>
      </c>
      <c r="R9" s="210">
        <f t="shared" si="10"/>
        <v>2.319251244</v>
      </c>
      <c r="S9" s="211">
        <f t="shared" si="10"/>
        <v>2.688481502</v>
      </c>
      <c r="T9" s="210">
        <f t="shared" si="10"/>
        <v>1.535695858</v>
      </c>
      <c r="U9" s="210">
        <f t="shared" si="10"/>
        <v>1.55</v>
      </c>
      <c r="V9" s="210">
        <f t="shared" si="10"/>
        <v>1.630669137</v>
      </c>
      <c r="W9" s="210">
        <f t="shared" si="10"/>
        <v>1.62252296</v>
      </c>
      <c r="X9" s="210">
        <f t="shared" si="10"/>
        <v>1.70447655</v>
      </c>
      <c r="Y9" s="210">
        <f t="shared" si="10"/>
        <v>1.793687696</v>
      </c>
      <c r="Z9" s="212">
        <f t="shared" si="10"/>
        <v>1.761762919</v>
      </c>
      <c r="AA9" s="212">
        <f t="shared" si="10"/>
        <v>1.700312061</v>
      </c>
      <c r="AB9" s="212">
        <f t="shared" si="10"/>
        <v>2.201262701</v>
      </c>
      <c r="AC9" s="212">
        <f t="shared" si="10"/>
        <v>1.822116184</v>
      </c>
      <c r="AD9" s="212">
        <f t="shared" si="10"/>
        <v>2.144497651</v>
      </c>
      <c r="AE9" s="212">
        <f t="shared" si="10"/>
        <v>2.234658455</v>
      </c>
      <c r="AF9" s="212">
        <f t="shared" si="10"/>
        <v>2.670921671</v>
      </c>
      <c r="AG9" s="212">
        <f t="shared" si="10"/>
        <v>2.815865179</v>
      </c>
      <c r="AH9" s="212">
        <f t="shared" si="10"/>
        <v>2.862946597</v>
      </c>
      <c r="AI9" s="212">
        <f t="shared" si="10"/>
        <v>2.901717829</v>
      </c>
      <c r="AJ9" s="212">
        <f t="shared" si="10"/>
        <v>2.872462418</v>
      </c>
      <c r="AK9" s="4"/>
      <c r="AL9" s="60"/>
      <c r="AM9" s="60"/>
      <c r="AN9" s="60"/>
      <c r="AO9" s="60"/>
      <c r="AP9" s="4"/>
      <c r="AQ9" s="4"/>
      <c r="AR9" s="4"/>
      <c r="AS9" s="4"/>
    </row>
    <row r="10">
      <c r="A10" s="19" t="s">
        <v>67</v>
      </c>
      <c r="B10" s="210">
        <f t="shared" ref="B10:AJ10" si="11">B3/B8</f>
        <v>0.1101880196</v>
      </c>
      <c r="C10" s="210">
        <f t="shared" si="11"/>
        <v>0.113486824</v>
      </c>
      <c r="D10" s="210">
        <f t="shared" si="11"/>
        <v>0.2094054795</v>
      </c>
      <c r="E10" s="210">
        <f t="shared" si="11"/>
        <v>0.2757960672</v>
      </c>
      <c r="F10" s="210">
        <f t="shared" si="11"/>
        <v>0.2801777659</v>
      </c>
      <c r="G10" s="210">
        <f t="shared" si="11"/>
        <v>0.4181625486</v>
      </c>
      <c r="H10" s="210">
        <f t="shared" si="11"/>
        <v>0.344892878</v>
      </c>
      <c r="I10" s="210">
        <f t="shared" si="11"/>
        <v>0.1568667519</v>
      </c>
      <c r="J10" s="210">
        <f t="shared" si="11"/>
        <v>0.1468597349</v>
      </c>
      <c r="K10" s="210">
        <f t="shared" si="11"/>
        <v>0.3103038412</v>
      </c>
      <c r="L10" s="210">
        <f t="shared" si="11"/>
        <v>0.5210809778</v>
      </c>
      <c r="M10" s="210">
        <f t="shared" si="11"/>
        <v>0.542827857</v>
      </c>
      <c r="N10" s="210">
        <f t="shared" si="11"/>
        <v>0.4797860236</v>
      </c>
      <c r="O10" s="210">
        <f t="shared" si="11"/>
        <v>0.4246593823</v>
      </c>
      <c r="P10" s="210">
        <f t="shared" si="11"/>
        <v>0.6883024662</v>
      </c>
      <c r="Q10" s="210">
        <f t="shared" si="11"/>
        <v>0.7515519006</v>
      </c>
      <c r="R10" s="210">
        <f t="shared" si="11"/>
        <v>0.5487469328</v>
      </c>
      <c r="S10" s="211">
        <f t="shared" si="11"/>
        <v>0.5669427999</v>
      </c>
      <c r="T10" s="210">
        <f t="shared" si="11"/>
        <v>-0.5709434329</v>
      </c>
      <c r="U10" s="210">
        <f t="shared" si="11"/>
        <v>0.1479175861</v>
      </c>
      <c r="V10" s="210">
        <f t="shared" si="11"/>
        <v>0.1841289188</v>
      </c>
      <c r="W10" s="210">
        <f t="shared" si="11"/>
        <v>0.2545171657</v>
      </c>
      <c r="X10" s="210">
        <f t="shared" si="11"/>
        <v>0.2174726052</v>
      </c>
      <c r="Y10" s="210">
        <f t="shared" si="11"/>
        <v>0.2497745084</v>
      </c>
      <c r="Z10" s="212">
        <f t="shared" si="11"/>
        <v>0.5454387013</v>
      </c>
      <c r="AA10" s="212">
        <f t="shared" si="11"/>
        <v>0.483832496</v>
      </c>
      <c r="AB10" s="212">
        <f t="shared" si="11"/>
        <v>0.6047163842</v>
      </c>
      <c r="AC10" s="212">
        <f t="shared" si="11"/>
        <v>0.8354832094</v>
      </c>
      <c r="AD10" s="212">
        <f t="shared" si="11"/>
        <v>0.7267686087</v>
      </c>
      <c r="AE10" s="212">
        <f t="shared" si="11"/>
        <v>0.5679342631</v>
      </c>
      <c r="AF10" s="212">
        <f t="shared" si="11"/>
        <v>0.7029523703</v>
      </c>
      <c r="AG10" s="212">
        <f t="shared" si="11"/>
        <v>0.6688689439</v>
      </c>
      <c r="AH10" s="212">
        <f t="shared" si="11"/>
        <v>0.7730465094</v>
      </c>
      <c r="AI10" s="212">
        <f t="shared" si="11"/>
        <v>0.7364600288</v>
      </c>
      <c r="AJ10" s="212">
        <f t="shared" si="11"/>
        <v>0.7073867626</v>
      </c>
      <c r="AK10" s="4"/>
      <c r="AL10" s="60"/>
      <c r="AM10" s="213"/>
      <c r="AN10" s="60"/>
      <c r="AO10" s="60"/>
      <c r="AP10" s="4"/>
      <c r="AQ10" s="4"/>
      <c r="AR10" s="4"/>
      <c r="AS10" s="4"/>
    </row>
    <row r="11">
      <c r="A11" s="19" t="s">
        <v>9</v>
      </c>
      <c r="B11" s="210">
        <f t="shared" ref="B11:AJ11" si="12">B4/B8</f>
        <v>1.248711041</v>
      </c>
      <c r="C11" s="210">
        <f t="shared" si="12"/>
        <v>1.153380222</v>
      </c>
      <c r="D11" s="210">
        <f t="shared" si="12"/>
        <v>1.039217688</v>
      </c>
      <c r="E11" s="210">
        <f t="shared" si="12"/>
        <v>1.120705302</v>
      </c>
      <c r="F11" s="210">
        <f t="shared" si="12"/>
        <v>1.144815216</v>
      </c>
      <c r="G11" s="210">
        <f t="shared" si="12"/>
        <v>1.06244709</v>
      </c>
      <c r="H11" s="210">
        <f t="shared" si="12"/>
        <v>1.175300946</v>
      </c>
      <c r="I11" s="210">
        <f t="shared" si="12"/>
        <v>1.413161342</v>
      </c>
      <c r="J11" s="210">
        <f t="shared" si="12"/>
        <v>1.576815252</v>
      </c>
      <c r="K11" s="210">
        <f t="shared" si="12"/>
        <v>1.443204437</v>
      </c>
      <c r="L11" s="210">
        <f t="shared" si="12"/>
        <v>1.31010967</v>
      </c>
      <c r="M11" s="210">
        <f t="shared" si="12"/>
        <v>1.222981786</v>
      </c>
      <c r="N11" s="210">
        <f t="shared" si="12"/>
        <v>1.463129417</v>
      </c>
      <c r="O11" s="210">
        <f t="shared" si="12"/>
        <v>1.441524862</v>
      </c>
      <c r="P11" s="210">
        <f t="shared" si="12"/>
        <v>1.124911458</v>
      </c>
      <c r="Q11" s="210">
        <f t="shared" si="12"/>
        <v>1.42704987</v>
      </c>
      <c r="R11" s="210">
        <f t="shared" si="12"/>
        <v>1.770504312</v>
      </c>
      <c r="S11" s="211">
        <f t="shared" si="12"/>
        <v>2.121538702</v>
      </c>
      <c r="T11" s="210">
        <f t="shared" si="12"/>
        <v>2.106639291</v>
      </c>
      <c r="U11" s="210">
        <f t="shared" si="12"/>
        <v>1.402082414</v>
      </c>
      <c r="V11" s="210">
        <f t="shared" si="12"/>
        <v>1.446540219</v>
      </c>
      <c r="W11" s="210">
        <f t="shared" si="12"/>
        <v>1.368005795</v>
      </c>
      <c r="X11" s="210">
        <f t="shared" si="12"/>
        <v>1.487003944</v>
      </c>
      <c r="Y11" s="210">
        <f t="shared" si="12"/>
        <v>1.543913188</v>
      </c>
      <c r="Z11" s="212">
        <f t="shared" si="12"/>
        <v>1.216324217</v>
      </c>
      <c r="AA11" s="212">
        <f t="shared" si="12"/>
        <v>1.216479565</v>
      </c>
      <c r="AB11" s="212">
        <f t="shared" si="12"/>
        <v>1.596546317</v>
      </c>
      <c r="AC11" s="212">
        <f t="shared" si="12"/>
        <v>0.9866329743</v>
      </c>
      <c r="AD11" s="212">
        <f t="shared" si="12"/>
        <v>1.417729042</v>
      </c>
      <c r="AE11" s="212">
        <f t="shared" si="12"/>
        <v>1.666724192</v>
      </c>
      <c r="AF11" s="212">
        <f t="shared" si="12"/>
        <v>1.967969301</v>
      </c>
      <c r="AG11" s="212">
        <f t="shared" si="12"/>
        <v>2.146996235</v>
      </c>
      <c r="AH11" s="212">
        <f t="shared" si="12"/>
        <v>2.089900088</v>
      </c>
      <c r="AI11" s="212">
        <f t="shared" si="12"/>
        <v>2.165257801</v>
      </c>
      <c r="AJ11" s="212">
        <f t="shared" si="12"/>
        <v>2.165075656</v>
      </c>
      <c r="AL11" s="213"/>
      <c r="AM11" s="213"/>
      <c r="AN11" s="213"/>
      <c r="AO11" s="60"/>
      <c r="AP11" s="4"/>
      <c r="AQ11" s="4"/>
      <c r="AR11" s="4"/>
      <c r="AS11" s="4"/>
    </row>
    <row r="12">
      <c r="A12" s="21" t="s">
        <v>117</v>
      </c>
      <c r="B12" s="214">
        <f t="shared" ref="B12:AJ12" si="13">B4/B2</f>
        <v>0.9189137569</v>
      </c>
      <c r="C12" s="214">
        <f t="shared" si="13"/>
        <v>0.9104193101</v>
      </c>
      <c r="D12" s="214">
        <f t="shared" si="13"/>
        <v>0.8322908905</v>
      </c>
      <c r="E12" s="214">
        <f t="shared" si="13"/>
        <v>0.8025092755</v>
      </c>
      <c r="F12" s="214">
        <f t="shared" si="13"/>
        <v>0.8033830556</v>
      </c>
      <c r="G12" s="214">
        <f t="shared" si="13"/>
        <v>0.7175740737</v>
      </c>
      <c r="H12" s="214">
        <f t="shared" si="13"/>
        <v>0.7731257209</v>
      </c>
      <c r="I12" s="214">
        <f t="shared" si="13"/>
        <v>0.9000866593</v>
      </c>
      <c r="J12" s="214">
        <f t="shared" si="13"/>
        <v>0.9147984765</v>
      </c>
      <c r="K12" s="214">
        <f t="shared" si="13"/>
        <v>0.8230382799</v>
      </c>
      <c r="L12" s="214">
        <f t="shared" si="13"/>
        <v>0.7154414379</v>
      </c>
      <c r="M12" s="214">
        <f t="shared" si="13"/>
        <v>0.6925898218</v>
      </c>
      <c r="N12" s="214">
        <f t="shared" si="13"/>
        <v>0.7530587212</v>
      </c>
      <c r="O12" s="214">
        <f t="shared" si="13"/>
        <v>0.7724450929</v>
      </c>
      <c r="P12" s="214">
        <f t="shared" si="13"/>
        <v>0.6203964368</v>
      </c>
      <c r="Q12" s="214">
        <f t="shared" si="13"/>
        <v>0.6550301616</v>
      </c>
      <c r="R12" s="214">
        <f t="shared" si="13"/>
        <v>0.7633947878</v>
      </c>
      <c r="S12" s="215">
        <f t="shared" si="13"/>
        <v>0.7891215545</v>
      </c>
      <c r="T12" s="214">
        <f t="shared" si="13"/>
        <v>1.37178158</v>
      </c>
      <c r="U12" s="214">
        <f t="shared" si="13"/>
        <v>0.9045692993</v>
      </c>
      <c r="V12" s="214">
        <f t="shared" si="13"/>
        <v>0.8870838268</v>
      </c>
      <c r="W12" s="214">
        <f t="shared" si="13"/>
        <v>0.8431349374</v>
      </c>
      <c r="X12" s="214">
        <f t="shared" si="13"/>
        <v>0.8724109139</v>
      </c>
      <c r="Y12" s="214">
        <f t="shared" si="13"/>
        <v>0.8607480505</v>
      </c>
      <c r="Z12" s="216">
        <f t="shared" si="13"/>
        <v>0.6904017586</v>
      </c>
      <c r="AA12" s="216">
        <f t="shared" si="13"/>
        <v>0.7154448839</v>
      </c>
      <c r="AB12" s="216">
        <f t="shared" si="13"/>
        <v>0.7252865894</v>
      </c>
      <c r="AC12" s="216">
        <f t="shared" si="13"/>
        <v>0.5414764344</v>
      </c>
      <c r="AD12" s="216">
        <f t="shared" si="13"/>
        <v>0.6611007672</v>
      </c>
      <c r="AE12" s="216">
        <f t="shared" si="13"/>
        <v>0.745851872</v>
      </c>
      <c r="AF12" s="216">
        <f t="shared" si="13"/>
        <v>0.7368128096</v>
      </c>
      <c r="AG12" s="216">
        <f t="shared" si="13"/>
        <v>0.7624641446</v>
      </c>
      <c r="AH12" s="216">
        <f t="shared" si="13"/>
        <v>0.7299822113</v>
      </c>
      <c r="AI12" s="216">
        <f t="shared" si="13"/>
        <v>0.7461986065</v>
      </c>
      <c r="AJ12" s="216">
        <f t="shared" si="13"/>
        <v>0.7537350678</v>
      </c>
      <c r="AK12" s="23"/>
      <c r="AL12" s="23"/>
      <c r="AM12" s="23"/>
      <c r="AN12" s="23"/>
      <c r="AO12" s="23"/>
      <c r="AP12" s="23"/>
      <c r="AQ12" s="23"/>
      <c r="AR12" s="23"/>
      <c r="AS12" s="4"/>
    </row>
    <row r="13">
      <c r="A13" s="24" t="s">
        <v>69</v>
      </c>
      <c r="B13" s="217"/>
      <c r="C13" s="217"/>
      <c r="D13" s="217"/>
      <c r="E13" s="217"/>
      <c r="F13" s="217"/>
      <c r="G13" s="218"/>
      <c r="H13" s="219"/>
      <c r="I13" s="219"/>
      <c r="J13" s="219"/>
      <c r="K13" s="219"/>
      <c r="L13" s="219"/>
      <c r="M13" s="219"/>
      <c r="N13" s="219"/>
      <c r="O13" s="220"/>
      <c r="P13" s="220"/>
      <c r="Q13" s="220"/>
      <c r="R13" s="220"/>
      <c r="S13" s="221"/>
      <c r="T13" s="217"/>
      <c r="U13" s="222"/>
      <c r="V13" s="223"/>
      <c r="W13" s="223"/>
      <c r="X13" s="223"/>
      <c r="Y13" s="223"/>
      <c r="Z13" s="119"/>
      <c r="AA13" s="224"/>
      <c r="AB13" s="119"/>
      <c r="AC13" s="225" t="str">
        <f>AC11-#REF!</f>
        <v>#REF!</v>
      </c>
      <c r="AD13" s="226"/>
      <c r="AE13" s="226"/>
      <c r="AF13" s="226"/>
      <c r="AG13" s="227"/>
      <c r="AH13" s="227"/>
      <c r="AI13" s="227"/>
      <c r="AJ13" s="227"/>
      <c r="AK13" s="228"/>
      <c r="AL13" s="229"/>
      <c r="AM13" s="19"/>
      <c r="AN13" s="4"/>
      <c r="AO13" s="4"/>
      <c r="AP13" s="4"/>
      <c r="AQ13" s="4"/>
      <c r="AR13" s="4"/>
      <c r="AS13" s="4"/>
    </row>
    <row r="14">
      <c r="A14" s="19" t="s">
        <v>70</v>
      </c>
      <c r="B14" s="138">
        <v>281.185004</v>
      </c>
      <c r="C14" s="138">
        <v>2196.747733253963</v>
      </c>
      <c r="D14" s="138">
        <v>7961.189112878888</v>
      </c>
      <c r="E14" s="138">
        <v>20803.764425867146</v>
      </c>
      <c r="F14" s="138">
        <v>4805.0</v>
      </c>
      <c r="G14" s="131">
        <f>G91-F92</f>
        <v>25783.54313</v>
      </c>
      <c r="H14" s="131">
        <f t="shared" ref="H14:AJ14" si="14">H93</f>
        <v>15422.35061</v>
      </c>
      <c r="I14" s="131">
        <f t="shared" si="14"/>
        <v>-3094.631468</v>
      </c>
      <c r="J14" s="131">
        <f t="shared" si="14"/>
        <v>-2842.921429</v>
      </c>
      <c r="K14" s="131">
        <f t="shared" si="14"/>
        <v>22786.01681</v>
      </c>
      <c r="L14" s="131">
        <f t="shared" si="14"/>
        <v>53300.55201</v>
      </c>
      <c r="M14" s="131">
        <f t="shared" si="14"/>
        <v>61396.26766</v>
      </c>
      <c r="N14" s="131">
        <f t="shared" si="14"/>
        <v>44915.44718</v>
      </c>
      <c r="O14" s="131">
        <f t="shared" si="14"/>
        <v>50555.08019</v>
      </c>
      <c r="P14" s="131">
        <f t="shared" si="14"/>
        <v>88202.1537</v>
      </c>
      <c r="Q14" s="131">
        <f t="shared" si="14"/>
        <v>99872.46397</v>
      </c>
      <c r="R14" s="131">
        <f t="shared" si="14"/>
        <v>7002.559153</v>
      </c>
      <c r="S14" s="69">
        <f t="shared" si="14"/>
        <v>25807.99159</v>
      </c>
      <c r="T14" s="131">
        <f t="shared" si="14"/>
        <v>-73662.25476</v>
      </c>
      <c r="U14" s="131">
        <f t="shared" si="14"/>
        <v>-9128.168535</v>
      </c>
      <c r="V14" s="131">
        <f t="shared" si="14"/>
        <v>5587.349469</v>
      </c>
      <c r="W14" s="131">
        <f t="shared" si="14"/>
        <v>12034.79605</v>
      </c>
      <c r="X14" s="131">
        <f t="shared" si="14"/>
        <v>4838.089498</v>
      </c>
      <c r="Y14" s="131">
        <f t="shared" si="14"/>
        <v>9127.090981</v>
      </c>
      <c r="Z14" s="200">
        <f t="shared" si="14"/>
        <v>71047.67229</v>
      </c>
      <c r="AA14" s="200">
        <f t="shared" si="14"/>
        <v>52587.9997</v>
      </c>
      <c r="AB14" s="200">
        <f t="shared" si="14"/>
        <v>75021.56077</v>
      </c>
      <c r="AC14" s="200">
        <f t="shared" si="14"/>
        <v>124116.1335</v>
      </c>
      <c r="AD14" s="200">
        <f t="shared" si="14"/>
        <v>92124.70545</v>
      </c>
      <c r="AE14" s="200">
        <f t="shared" si="14"/>
        <v>24189.88436</v>
      </c>
      <c r="AF14" s="200">
        <f t="shared" si="14"/>
        <v>55057.83823</v>
      </c>
      <c r="AG14" s="200">
        <f t="shared" si="14"/>
        <v>41423.89137</v>
      </c>
      <c r="AH14" s="200">
        <f t="shared" si="14"/>
        <v>82449.50541</v>
      </c>
      <c r="AI14" s="200">
        <f t="shared" si="14"/>
        <v>91452.62416</v>
      </c>
      <c r="AJ14" s="200">
        <f t="shared" si="14"/>
        <v>42998.27742</v>
      </c>
      <c r="AK14" s="4"/>
      <c r="AL14" s="4"/>
      <c r="AM14" s="19"/>
      <c r="AN14" s="4"/>
      <c r="AO14" s="4"/>
      <c r="AP14" s="4"/>
      <c r="AQ14" s="4"/>
      <c r="AR14" s="4"/>
      <c r="AS14" s="4"/>
    </row>
    <row r="15">
      <c r="A15" s="19" t="s">
        <v>23</v>
      </c>
      <c r="B15" s="138">
        <v>0.0</v>
      </c>
      <c r="C15" s="138">
        <v>0.0</v>
      </c>
      <c r="D15" s="138">
        <v>0.0</v>
      </c>
      <c r="E15" s="138">
        <v>0.0</v>
      </c>
      <c r="F15" s="138">
        <f>F48</f>
        <v>9279</v>
      </c>
      <c r="G15" s="138">
        <f>G96</f>
        <v>16210.74</v>
      </c>
      <c r="H15" s="138">
        <f t="shared" ref="H15:AJ15" si="15">H95</f>
        <v>14127.26</v>
      </c>
      <c r="I15" s="138">
        <f t="shared" si="15"/>
        <v>7831</v>
      </c>
      <c r="J15" s="138">
        <f t="shared" si="15"/>
        <v>7340</v>
      </c>
      <c r="K15" s="138">
        <f t="shared" si="15"/>
        <v>12283</v>
      </c>
      <c r="L15" s="138">
        <f t="shared" si="15"/>
        <v>18464.84</v>
      </c>
      <c r="M15" s="138">
        <f t="shared" si="15"/>
        <v>22821.16</v>
      </c>
      <c r="N15" s="138">
        <f t="shared" si="15"/>
        <v>22918</v>
      </c>
      <c r="O15" s="138">
        <f t="shared" si="15"/>
        <v>13809</v>
      </c>
      <c r="P15" s="138">
        <f t="shared" si="15"/>
        <v>44078.58</v>
      </c>
      <c r="Q15" s="138">
        <f t="shared" si="15"/>
        <v>56250.93</v>
      </c>
      <c r="R15" s="138">
        <f t="shared" si="15"/>
        <v>91156.73</v>
      </c>
      <c r="S15" s="69">
        <f t="shared" si="15"/>
        <v>76843.57</v>
      </c>
      <c r="T15" s="138">
        <f t="shared" si="15"/>
        <v>-42079.39544</v>
      </c>
      <c r="U15" s="138">
        <f t="shared" si="15"/>
        <v>11790.91535</v>
      </c>
      <c r="V15" s="138">
        <f t="shared" si="15"/>
        <v>4383.339592</v>
      </c>
      <c r="W15" s="138">
        <f t="shared" si="15"/>
        <v>11742.29147</v>
      </c>
      <c r="X15" s="138">
        <f t="shared" si="15"/>
        <v>10591.89304</v>
      </c>
      <c r="Y15" s="138">
        <f t="shared" si="15"/>
        <v>12020.69718</v>
      </c>
      <c r="Z15" s="202">
        <f t="shared" si="15"/>
        <v>20818.60206</v>
      </c>
      <c r="AA15" s="202">
        <f t="shared" si="15"/>
        <v>25419.52883</v>
      </c>
      <c r="AB15" s="202">
        <f t="shared" si="15"/>
        <v>28724.33167</v>
      </c>
      <c r="AC15" s="202">
        <f t="shared" si="15"/>
        <v>45989.35933</v>
      </c>
      <c r="AD15" s="202">
        <f t="shared" si="15"/>
        <v>52769.96901</v>
      </c>
      <c r="AE15" s="202">
        <f t="shared" si="15"/>
        <v>82677.25572</v>
      </c>
      <c r="AF15" s="202">
        <f t="shared" si="15"/>
        <v>85505.34619</v>
      </c>
      <c r="AG15" s="202">
        <f t="shared" si="15"/>
        <v>95261.36073</v>
      </c>
      <c r="AH15" s="202">
        <f t="shared" si="15"/>
        <v>89457.91003</v>
      </c>
      <c r="AI15" s="202">
        <f t="shared" si="15"/>
        <v>75883.88124</v>
      </c>
      <c r="AJ15" s="202">
        <f t="shared" si="15"/>
        <v>122883.9738</v>
      </c>
      <c r="AK15" s="4"/>
      <c r="AL15" s="4"/>
      <c r="AM15" s="4"/>
      <c r="AN15" s="4"/>
      <c r="AO15" s="4"/>
      <c r="AP15" s="4"/>
      <c r="AQ15" s="4"/>
      <c r="AR15" s="4"/>
      <c r="AS15" s="4"/>
    </row>
    <row r="16">
      <c r="A16" s="21" t="s">
        <v>118</v>
      </c>
      <c r="B16" s="230">
        <v>12814.0</v>
      </c>
      <c r="C16" s="230">
        <v>12000.0</v>
      </c>
      <c r="D16" s="230">
        <v>19780.43</v>
      </c>
      <c r="E16" s="230">
        <v>18166.495662854253</v>
      </c>
      <c r="F16" s="230">
        <v>26812.35</v>
      </c>
      <c r="G16" s="230">
        <v>26433.0</v>
      </c>
      <c r="H16" s="230">
        <v>31235.0</v>
      </c>
      <c r="I16" s="230">
        <v>24354.1</v>
      </c>
      <c r="J16" s="230">
        <v>24414.61</v>
      </c>
      <c r="K16" s="230">
        <v>28879.64</v>
      </c>
      <c r="L16" s="230">
        <v>40831.87</v>
      </c>
      <c r="M16" s="231">
        <v>37604.0</v>
      </c>
      <c r="N16" s="231">
        <v>42917.0</v>
      </c>
      <c r="O16" s="231">
        <v>37101.06</v>
      </c>
      <c r="P16" s="231">
        <v>38186.32</v>
      </c>
      <c r="Q16" s="231">
        <v>38495.48</v>
      </c>
      <c r="R16" s="230">
        <v>47800.81</v>
      </c>
      <c r="S16" s="232">
        <f>0.65*S24</f>
        <v>51358.45</v>
      </c>
      <c r="T16" s="114">
        <v>21685.0</v>
      </c>
      <c r="U16" s="113">
        <v>23637.0</v>
      </c>
      <c r="V16" s="114">
        <v>26000.0</v>
      </c>
      <c r="W16" s="114">
        <f>V16*110%</f>
        <v>28600</v>
      </c>
      <c r="X16" s="114">
        <v>31625.0</v>
      </c>
      <c r="Y16" s="114">
        <v>35579.0</v>
      </c>
      <c r="Z16" s="232">
        <f t="shared" ref="Z16:AE16" si="16">0.6*Z24</f>
        <v>32009.4</v>
      </c>
      <c r="AA16" s="232">
        <f t="shared" si="16"/>
        <v>34942.2</v>
      </c>
      <c r="AB16" s="232">
        <f t="shared" si="16"/>
        <v>42483.6</v>
      </c>
      <c r="AC16" s="232">
        <f t="shared" si="16"/>
        <v>38593.2</v>
      </c>
      <c r="AD16" s="232">
        <f t="shared" si="16"/>
        <v>42754.8</v>
      </c>
      <c r="AE16" s="232">
        <f t="shared" si="16"/>
        <v>44185.2</v>
      </c>
      <c r="AF16" s="232">
        <f t="shared" ref="AF16:AJ16" si="17">0.65*AF24</f>
        <v>51101.7</v>
      </c>
      <c r="AG16" s="232">
        <f t="shared" si="17"/>
        <v>54070.9</v>
      </c>
      <c r="AH16" s="232">
        <f t="shared" si="17"/>
        <v>56737.2</v>
      </c>
      <c r="AI16" s="232">
        <f t="shared" si="17"/>
        <v>59655.05</v>
      </c>
      <c r="AJ16" s="232">
        <f t="shared" si="17"/>
        <v>61311.9</v>
      </c>
      <c r="AK16" s="23"/>
      <c r="AL16" s="23"/>
      <c r="AM16" s="23"/>
      <c r="AN16" s="23"/>
      <c r="AO16" s="23"/>
      <c r="AP16" s="23"/>
      <c r="AQ16" s="23"/>
      <c r="AR16" s="23"/>
      <c r="AS16" s="4"/>
    </row>
    <row r="17" ht="17.25" customHeight="1">
      <c r="A17" s="24" t="s">
        <v>73</v>
      </c>
      <c r="B17" s="35"/>
      <c r="C17" s="35"/>
      <c r="D17" s="35"/>
      <c r="E17" s="35"/>
      <c r="F17" s="35"/>
      <c r="G17" s="35"/>
      <c r="H17" s="35"/>
      <c r="I17" s="35"/>
      <c r="J17" s="35"/>
      <c r="K17" s="35"/>
      <c r="L17" s="35"/>
      <c r="M17" s="35"/>
      <c r="N17" s="35"/>
      <c r="O17" s="233"/>
      <c r="P17" s="233"/>
      <c r="Q17" s="233"/>
      <c r="R17" s="233"/>
      <c r="S17" s="233"/>
      <c r="T17" s="91"/>
      <c r="U17" s="91"/>
      <c r="V17" s="91"/>
      <c r="W17" s="91"/>
      <c r="X17" s="91"/>
      <c r="Y17" s="91"/>
      <c r="Z17" s="91"/>
      <c r="AA17" s="91"/>
      <c r="AB17" s="91"/>
      <c r="AC17" s="91"/>
      <c r="AD17" s="91"/>
      <c r="AE17" s="91"/>
      <c r="AF17" s="234"/>
      <c r="AG17" s="119"/>
      <c r="AH17" s="119"/>
      <c r="AI17" s="235"/>
      <c r="AJ17" s="236"/>
      <c r="AK17" s="4"/>
      <c r="AL17" s="4"/>
      <c r="AM17" s="4"/>
      <c r="AN17" s="4"/>
      <c r="AO17" s="4"/>
      <c r="AP17" s="4"/>
      <c r="AQ17" s="4"/>
      <c r="AR17" s="4"/>
      <c r="AS17" s="4"/>
    </row>
    <row r="18" ht="31.5" customHeight="1">
      <c r="A18" s="237" t="s">
        <v>74</v>
      </c>
      <c r="B18" s="4"/>
      <c r="C18" s="4"/>
      <c r="D18" s="4"/>
      <c r="E18" s="238"/>
      <c r="F18" s="149">
        <f t="shared" ref="F18:AJ18" si="18">F15/F37</f>
        <v>0.07030024774</v>
      </c>
      <c r="G18" s="149">
        <f t="shared" si="18"/>
        <v>0.1012456203</v>
      </c>
      <c r="H18" s="149">
        <f t="shared" si="18"/>
        <v>0.07476243901</v>
      </c>
      <c r="I18" s="149">
        <f t="shared" si="18"/>
        <v>0.03651326526</v>
      </c>
      <c r="J18" s="149">
        <f t="shared" si="18"/>
        <v>0.03005228442</v>
      </c>
      <c r="K18" s="149">
        <f t="shared" si="18"/>
        <v>0.04296557996</v>
      </c>
      <c r="L18" s="149">
        <f t="shared" si="18"/>
        <v>0.04219060934</v>
      </c>
      <c r="M18" s="149">
        <f t="shared" si="18"/>
        <v>0.03862637902</v>
      </c>
      <c r="N18" s="149">
        <f t="shared" si="18"/>
        <v>0.03023977537</v>
      </c>
      <c r="O18" s="149">
        <f t="shared" si="18"/>
        <v>0.01468457638</v>
      </c>
      <c r="P18" s="149">
        <f t="shared" si="18"/>
        <v>0.04135212754</v>
      </c>
      <c r="Q18" s="149">
        <f t="shared" si="18"/>
        <v>0.042713848</v>
      </c>
      <c r="R18" s="149">
        <f t="shared" si="18"/>
        <v>0.07049487795</v>
      </c>
      <c r="S18" s="239">
        <f t="shared" si="18"/>
        <v>0.05002406075</v>
      </c>
      <c r="T18" s="149">
        <f t="shared" si="18"/>
        <v>-0.2284099914</v>
      </c>
      <c r="U18" s="149">
        <f t="shared" si="18"/>
        <v>0.05961927786</v>
      </c>
      <c r="V18" s="149">
        <f t="shared" si="18"/>
        <v>0.01759054177</v>
      </c>
      <c r="W18" s="149">
        <f t="shared" si="18"/>
        <v>0.03959042114</v>
      </c>
      <c r="X18" s="149">
        <f t="shared" si="18"/>
        <v>0.03093563014</v>
      </c>
      <c r="Y18" s="149">
        <f t="shared" si="18"/>
        <v>0.02980487874</v>
      </c>
      <c r="Z18" s="240">
        <f t="shared" si="18"/>
        <v>0.03247655668</v>
      </c>
      <c r="AA18" s="240">
        <f t="shared" si="18"/>
        <v>0.03131258797</v>
      </c>
      <c r="AB18" s="240">
        <f t="shared" si="18"/>
        <v>0.03116400197</v>
      </c>
      <c r="AC18" s="240">
        <f t="shared" si="18"/>
        <v>0.04075148785</v>
      </c>
      <c r="AD18" s="240">
        <f t="shared" si="18"/>
        <v>0.039216126</v>
      </c>
      <c r="AE18" s="240">
        <f t="shared" si="18"/>
        <v>0.05867131792</v>
      </c>
      <c r="AF18" s="240">
        <f t="shared" si="18"/>
        <v>0.05216938267</v>
      </c>
      <c r="AG18" s="240">
        <f t="shared" si="18"/>
        <v>0.05465766213</v>
      </c>
      <c r="AH18" s="240">
        <f t="shared" si="18"/>
        <v>0.04717631182</v>
      </c>
      <c r="AI18" s="240">
        <f t="shared" si="18"/>
        <v>0.03686497397</v>
      </c>
      <c r="AJ18" s="240">
        <f t="shared" si="18"/>
        <v>0.05726789204</v>
      </c>
      <c r="AK18" s="4"/>
      <c r="AL18" s="4"/>
      <c r="AM18" s="4"/>
      <c r="AN18" s="4"/>
      <c r="AO18" s="4"/>
      <c r="AP18" s="4"/>
      <c r="AQ18" s="4"/>
      <c r="AR18" s="4"/>
      <c r="AS18" s="4"/>
    </row>
    <row r="19">
      <c r="A19" s="237" t="s">
        <v>119</v>
      </c>
      <c r="B19" s="4"/>
      <c r="C19" s="4"/>
      <c r="D19" s="4"/>
      <c r="E19" s="4"/>
      <c r="F19" s="149">
        <f t="shared" ref="F19:S19" si="19">F15/F28</f>
        <v>0.01710197953</v>
      </c>
      <c r="G19" s="149">
        <f t="shared" si="19"/>
        <v>0.02789031126</v>
      </c>
      <c r="H19" s="149">
        <f t="shared" si="19"/>
        <v>0.02113695705</v>
      </c>
      <c r="I19" s="149">
        <f t="shared" si="19"/>
        <v>0.01201331574</v>
      </c>
      <c r="J19" s="149">
        <f t="shared" si="19"/>
        <v>0.009429817236</v>
      </c>
      <c r="K19" s="149">
        <f t="shared" si="19"/>
        <v>0.01415806561</v>
      </c>
      <c r="L19" s="149">
        <f t="shared" si="19"/>
        <v>0.02024947148</v>
      </c>
      <c r="M19" s="149">
        <f t="shared" si="19"/>
        <v>0.0282029446</v>
      </c>
      <c r="N19" s="149">
        <f t="shared" si="19"/>
        <v>0.02641121885</v>
      </c>
      <c r="O19" s="149">
        <f t="shared" si="19"/>
        <v>0.01471123598</v>
      </c>
      <c r="P19" s="149">
        <f t="shared" si="19"/>
        <v>0.04249844694</v>
      </c>
      <c r="Q19" s="149">
        <f t="shared" si="19"/>
        <v>0.03786356066</v>
      </c>
      <c r="R19" s="149">
        <f t="shared" si="19"/>
        <v>0.08278105615</v>
      </c>
      <c r="S19" s="239">
        <f t="shared" si="19"/>
        <v>0.06533660422</v>
      </c>
      <c r="T19" s="240"/>
      <c r="U19" s="241"/>
      <c r="V19" s="240"/>
      <c r="W19" s="150"/>
      <c r="X19" s="150"/>
      <c r="Y19" s="119"/>
      <c r="Z19" s="119"/>
      <c r="AA19" s="119"/>
      <c r="AB19" s="119"/>
      <c r="AC19" s="119"/>
      <c r="AD19" s="119"/>
      <c r="AE19" s="150"/>
      <c r="AF19" s="240">
        <f t="shared" ref="AF19:AJ19" si="20">AF15/AF28</f>
        <v>0.05143354317</v>
      </c>
      <c r="AG19" s="240">
        <f t="shared" si="20"/>
        <v>0.05415539202</v>
      </c>
      <c r="AH19" s="240">
        <f t="shared" si="20"/>
        <v>0.04846624461</v>
      </c>
      <c r="AI19" s="240">
        <f t="shared" si="20"/>
        <v>0.03910126818</v>
      </c>
      <c r="AJ19" s="240">
        <f t="shared" si="20"/>
        <v>0.06160826718</v>
      </c>
      <c r="AK19" s="19"/>
      <c r="AM19" s="4"/>
      <c r="AN19" s="4"/>
      <c r="AO19" s="4"/>
      <c r="AP19" s="4"/>
      <c r="AQ19" s="4"/>
      <c r="AR19" s="4"/>
      <c r="AS19" s="4"/>
    </row>
    <row r="20">
      <c r="A20" s="237" t="s">
        <v>75</v>
      </c>
      <c r="B20" s="4"/>
      <c r="C20" s="4"/>
      <c r="D20" s="4"/>
      <c r="E20" s="4"/>
      <c r="F20" s="149">
        <f t="shared" ref="F20:AJ20" si="21">F14/F37</f>
        <v>0.03640399724</v>
      </c>
      <c r="G20" s="149">
        <f t="shared" si="21"/>
        <v>0.1610334147</v>
      </c>
      <c r="H20" s="149">
        <f t="shared" si="21"/>
        <v>0.08161614826</v>
      </c>
      <c r="I20" s="149">
        <f t="shared" si="21"/>
        <v>-0.0144292044</v>
      </c>
      <c r="J20" s="149">
        <f t="shared" si="21"/>
        <v>-0.01163982062</v>
      </c>
      <c r="K20" s="149">
        <f t="shared" si="21"/>
        <v>0.07970483003</v>
      </c>
      <c r="L20" s="149">
        <f t="shared" si="21"/>
        <v>0.121787287</v>
      </c>
      <c r="M20" s="149">
        <f t="shared" si="21"/>
        <v>0.1039173953</v>
      </c>
      <c r="N20" s="149">
        <f t="shared" si="21"/>
        <v>0.05926490242</v>
      </c>
      <c r="O20" s="149">
        <f t="shared" si="21"/>
        <v>0.05376058633</v>
      </c>
      <c r="P20" s="149">
        <f t="shared" si="21"/>
        <v>0.08274646572</v>
      </c>
      <c r="Q20" s="149">
        <f t="shared" si="21"/>
        <v>0.07583763051</v>
      </c>
      <c r="R20" s="149">
        <f t="shared" si="21"/>
        <v>0.005415338537</v>
      </c>
      <c r="S20" s="239">
        <f t="shared" si="21"/>
        <v>0.01680063198</v>
      </c>
      <c r="T20" s="149">
        <f t="shared" si="21"/>
        <v>-0.3998440282</v>
      </c>
      <c r="U20" s="149">
        <f t="shared" si="21"/>
        <v>-0.04615543407</v>
      </c>
      <c r="V20" s="149">
        <f t="shared" si="21"/>
        <v>0.02242228834</v>
      </c>
      <c r="W20" s="149">
        <f t="shared" si="21"/>
        <v>0.04057663235</v>
      </c>
      <c r="X20" s="149">
        <f t="shared" si="21"/>
        <v>0.0141305569</v>
      </c>
      <c r="Y20" s="149">
        <f t="shared" si="21"/>
        <v>0.02263028807</v>
      </c>
      <c r="Z20" s="240">
        <f t="shared" si="21"/>
        <v>0.1108327903</v>
      </c>
      <c r="AA20" s="240">
        <f t="shared" si="21"/>
        <v>0.06477957864</v>
      </c>
      <c r="AB20" s="240">
        <f t="shared" si="21"/>
        <v>0.08139343656</v>
      </c>
      <c r="AC20" s="240">
        <f t="shared" si="21"/>
        <v>0.1099801602</v>
      </c>
      <c r="AD20" s="240">
        <f t="shared" si="21"/>
        <v>0.06846269051</v>
      </c>
      <c r="AE20" s="240">
        <f t="shared" si="21"/>
        <v>0.01716617688</v>
      </c>
      <c r="AF20" s="240">
        <f t="shared" si="21"/>
        <v>0.03359244258</v>
      </c>
      <c r="AG20" s="240">
        <f t="shared" si="21"/>
        <v>0.02376759098</v>
      </c>
      <c r="AH20" s="240">
        <f t="shared" si="21"/>
        <v>0.04348037614</v>
      </c>
      <c r="AI20" s="240">
        <f t="shared" si="21"/>
        <v>0.04442838919</v>
      </c>
      <c r="AJ20" s="240">
        <f t="shared" si="21"/>
        <v>0.02003858301</v>
      </c>
      <c r="AK20" s="149"/>
      <c r="AM20" s="4"/>
      <c r="AN20" s="4"/>
      <c r="AO20" s="4"/>
      <c r="AP20" s="4"/>
      <c r="AQ20" s="4"/>
      <c r="AR20" s="4"/>
      <c r="AS20" s="4"/>
    </row>
    <row r="21">
      <c r="A21" s="242" t="s">
        <v>120</v>
      </c>
      <c r="B21" s="35">
        <f t="shared" ref="B21:O21" si="22">F15/B32</f>
        <v>0.3709226095</v>
      </c>
      <c r="C21" s="35">
        <f t="shared" si="22"/>
        <v>0.3296848653</v>
      </c>
      <c r="D21" s="35">
        <f t="shared" si="22"/>
        <v>0.2666327193</v>
      </c>
      <c r="E21" s="243">
        <f t="shared" si="22"/>
        <v>0.116301226</v>
      </c>
      <c r="F21" s="243">
        <f t="shared" si="22"/>
        <v>0.09571758982</v>
      </c>
      <c r="G21" s="243">
        <f t="shared" si="22"/>
        <v>0.1275066904</v>
      </c>
      <c r="H21" s="243">
        <f t="shared" si="22"/>
        <v>0.1701659347</v>
      </c>
      <c r="I21" s="243">
        <f t="shared" si="22"/>
        <v>0.1823825203</v>
      </c>
      <c r="J21" s="243">
        <f t="shared" si="22"/>
        <v>0.1408059571</v>
      </c>
      <c r="K21" s="243">
        <f t="shared" si="22"/>
        <v>0.07473373165</v>
      </c>
      <c r="L21" s="243">
        <f t="shared" si="22"/>
        <v>0.1267176938</v>
      </c>
      <c r="M21" s="243">
        <f t="shared" si="22"/>
        <v>0.1181829126</v>
      </c>
      <c r="N21" s="243">
        <f t="shared" si="22"/>
        <v>0.14895499</v>
      </c>
      <c r="O21" s="35">
        <f t="shared" si="22"/>
        <v>0.1067156138</v>
      </c>
      <c r="P21" s="244">
        <f t="shared" ref="P21:S21" si="23">AG15/P32</f>
        <v>0.115417633</v>
      </c>
      <c r="Q21" s="244">
        <f t="shared" si="23"/>
        <v>0.08746672992</v>
      </c>
      <c r="R21" s="244">
        <f t="shared" si="23"/>
        <v>0.0823471394</v>
      </c>
      <c r="S21" s="244">
        <f t="shared" si="23"/>
        <v>0.09263410349</v>
      </c>
      <c r="T21" s="244" t="str">
        <f t="shared" ref="T21:V21" si="24">AD15/T32</f>
        <v>#DIV/0!</v>
      </c>
      <c r="U21" s="244" t="str">
        <f t="shared" si="24"/>
        <v>#DIV/0!</v>
      </c>
      <c r="V21" s="244" t="str">
        <f t="shared" si="24"/>
        <v>#DIV/0!</v>
      </c>
      <c r="W21" s="244" t="str">
        <f t="shared" ref="W21:Y21" si="25">AK15/W32</f>
        <v>#DIV/0!</v>
      </c>
      <c r="X21" s="244" t="str">
        <f t="shared" si="25"/>
        <v>#DIV/0!</v>
      </c>
      <c r="Y21" s="244" t="str">
        <f t="shared" si="25"/>
        <v>#DIV/0!</v>
      </c>
      <c r="Z21" s="234">
        <f t="shared" ref="Z21:AB21" si="26">AD15/Z32</f>
        <v>0.1099374354</v>
      </c>
      <c r="AA21" s="234">
        <f t="shared" si="26"/>
        <v>0.1435369023</v>
      </c>
      <c r="AB21" s="234">
        <f t="shared" si="26"/>
        <v>0.1237056513</v>
      </c>
      <c r="AC21" s="119"/>
      <c r="AD21" s="119"/>
      <c r="AE21" s="245"/>
      <c r="AF21" s="150"/>
      <c r="AG21" s="150"/>
      <c r="AH21" s="150"/>
      <c r="AI21" s="150"/>
      <c r="AJ21" s="150"/>
      <c r="AK21" s="19"/>
      <c r="AM21" s="4"/>
      <c r="AN21" s="4"/>
      <c r="AO21" s="4"/>
      <c r="AP21" s="4"/>
      <c r="AQ21" s="4"/>
      <c r="AR21" s="4"/>
      <c r="AS21" s="4"/>
    </row>
    <row r="22">
      <c r="A22" s="246" t="s">
        <v>121</v>
      </c>
      <c r="B22" s="40">
        <f t="shared" ref="B22:O22" si="27">F15/B28</f>
        <v>0.01607453985</v>
      </c>
      <c r="C22" s="40">
        <f t="shared" si="27"/>
        <v>0.04876593229</v>
      </c>
      <c r="D22" s="40">
        <f t="shared" si="27"/>
        <v>0.04001602084</v>
      </c>
      <c r="E22" s="40">
        <f t="shared" si="27"/>
        <v>0.01555516001</v>
      </c>
      <c r="F22" s="40">
        <f t="shared" si="27"/>
        <v>0.01352823901</v>
      </c>
      <c r="G22" s="40">
        <f t="shared" si="27"/>
        <v>0.02113269926</v>
      </c>
      <c r="H22" s="40">
        <f t="shared" si="27"/>
        <v>0.02762676768</v>
      </c>
      <c r="I22" s="40">
        <f t="shared" si="27"/>
        <v>0.03500929647</v>
      </c>
      <c r="J22" s="40">
        <f t="shared" si="27"/>
        <v>0.0294431269</v>
      </c>
      <c r="K22" s="40">
        <f t="shared" si="27"/>
        <v>0.01591701767</v>
      </c>
      <c r="L22" s="40">
        <f t="shared" si="27"/>
        <v>0.04833878597</v>
      </c>
      <c r="M22" s="40">
        <f t="shared" si="27"/>
        <v>0.06951626746</v>
      </c>
      <c r="N22" s="40">
        <f t="shared" si="27"/>
        <v>0.1050510667</v>
      </c>
      <c r="O22" s="40">
        <f t="shared" si="27"/>
        <v>0.08186428359</v>
      </c>
      <c r="P22" s="247">
        <f t="shared" ref="P22:S22" si="28">AG15/P28</f>
        <v>0.09184642257</v>
      </c>
      <c r="Q22" s="247">
        <f t="shared" si="28"/>
        <v>0.06021580447</v>
      </c>
      <c r="R22" s="247">
        <f t="shared" si="28"/>
        <v>0.06891150916</v>
      </c>
      <c r="S22" s="247">
        <f t="shared" si="28"/>
        <v>0.1044826725</v>
      </c>
      <c r="T22" s="247"/>
      <c r="U22" s="247"/>
      <c r="V22" s="247"/>
      <c r="W22" s="247"/>
      <c r="X22" s="247"/>
      <c r="Y22" s="247"/>
      <c r="Z22" s="248"/>
      <c r="AA22" s="248"/>
      <c r="AB22" s="248"/>
      <c r="AC22" s="154"/>
      <c r="AD22" s="154"/>
      <c r="AE22" s="249"/>
      <c r="AF22" s="250"/>
      <c r="AG22" s="250"/>
      <c r="AH22" s="250"/>
      <c r="AI22" s="250"/>
      <c r="AJ22" s="250"/>
      <c r="AK22" s="21"/>
      <c r="AL22" s="251"/>
      <c r="AM22" s="23"/>
      <c r="AN22" s="23"/>
      <c r="AO22" s="23"/>
      <c r="AP22" s="23"/>
      <c r="AQ22" s="23"/>
      <c r="AR22" s="23"/>
      <c r="AS22" s="4"/>
    </row>
    <row r="23">
      <c r="A23" s="126" t="s">
        <v>122</v>
      </c>
      <c r="B23" s="4"/>
      <c r="C23" s="80"/>
      <c r="D23" s="80"/>
      <c r="E23" s="80"/>
      <c r="F23" s="149"/>
      <c r="G23" s="149"/>
      <c r="H23" s="149"/>
      <c r="I23" s="149"/>
      <c r="J23" s="149"/>
      <c r="K23" s="252"/>
      <c r="L23" s="252"/>
      <c r="M23" s="252"/>
      <c r="N23" s="69"/>
      <c r="O23" s="69"/>
      <c r="P23" s="69"/>
      <c r="Q23" s="69"/>
      <c r="R23" s="69"/>
      <c r="S23" s="69"/>
      <c r="T23" s="150"/>
      <c r="U23" s="253"/>
      <c r="V23" s="150"/>
      <c r="W23" s="150"/>
      <c r="X23" s="150"/>
      <c r="Y23" s="119"/>
      <c r="Z23" s="119"/>
      <c r="AA23" s="234"/>
      <c r="AB23" s="234"/>
      <c r="AC23" s="254"/>
      <c r="AD23" s="254"/>
      <c r="AE23" s="254"/>
      <c r="AF23" s="254"/>
      <c r="AG23" s="150"/>
      <c r="AH23" s="150"/>
      <c r="AI23" s="150"/>
      <c r="AJ23" s="150"/>
      <c r="AK23" s="19"/>
      <c r="AM23" s="4"/>
      <c r="AN23" s="4"/>
      <c r="AO23" s="4"/>
      <c r="AP23" s="4"/>
      <c r="AQ23" s="4"/>
      <c r="AR23" s="4"/>
      <c r="AS23" s="4"/>
    </row>
    <row r="24">
      <c r="A24" s="36" t="s">
        <v>123</v>
      </c>
      <c r="B24" s="255">
        <v>21866.0</v>
      </c>
      <c r="C24" s="255">
        <v>21751.0</v>
      </c>
      <c r="D24" s="255">
        <v>22996.0</v>
      </c>
      <c r="E24" s="255">
        <v>27267.0</v>
      </c>
      <c r="F24" s="255">
        <v>30658.0</v>
      </c>
      <c r="G24" s="255">
        <v>33634.0</v>
      </c>
      <c r="H24" s="255">
        <v>38089.0</v>
      </c>
      <c r="I24" s="255">
        <v>41648.0</v>
      </c>
      <c r="J24" s="255">
        <v>45357.0</v>
      </c>
      <c r="K24" s="255">
        <v>48778.0</v>
      </c>
      <c r="L24" s="255">
        <v>52468.0</v>
      </c>
      <c r="M24" s="255">
        <v>54001.0</v>
      </c>
      <c r="N24" s="255">
        <v>57383.0</v>
      </c>
      <c r="O24" s="255">
        <v>59763.0</v>
      </c>
      <c r="P24" s="255">
        <v>61691.0</v>
      </c>
      <c r="Q24" s="255">
        <v>70256.0</v>
      </c>
      <c r="R24" s="255">
        <v>73960.0</v>
      </c>
      <c r="S24" s="134">
        <v>79013.0</v>
      </c>
      <c r="T24" s="255" t="s">
        <v>123</v>
      </c>
      <c r="U24" s="255" t="s">
        <v>123</v>
      </c>
      <c r="V24" s="255" t="s">
        <v>123</v>
      </c>
      <c r="W24" s="255" t="s">
        <v>123</v>
      </c>
      <c r="X24" s="256">
        <v>52709.0</v>
      </c>
      <c r="Y24" s="86">
        <v>59298.0</v>
      </c>
      <c r="Z24" s="257">
        <v>53349.0</v>
      </c>
      <c r="AA24" s="257">
        <v>58237.0</v>
      </c>
      <c r="AB24" s="257">
        <v>70806.0</v>
      </c>
      <c r="AC24" s="257">
        <v>64322.0</v>
      </c>
      <c r="AD24" s="257">
        <v>71258.0</v>
      </c>
      <c r="AE24" s="257">
        <v>73642.0</v>
      </c>
      <c r="AF24" s="257">
        <v>78618.0</v>
      </c>
      <c r="AG24" s="257">
        <v>83186.0</v>
      </c>
      <c r="AH24" s="257">
        <v>87288.0</v>
      </c>
      <c r="AI24" s="257">
        <v>91777.0</v>
      </c>
      <c r="AJ24" s="257">
        <v>94326.0</v>
      </c>
      <c r="AK24" s="36"/>
      <c r="AL24" s="36"/>
      <c r="AM24" s="36"/>
      <c r="AN24" s="36"/>
      <c r="AO24" s="36"/>
      <c r="AP24" s="36"/>
      <c r="AQ24" s="36"/>
      <c r="AR24" s="36"/>
      <c r="AS24" s="36"/>
    </row>
    <row r="25">
      <c r="A25" s="36" t="s">
        <v>124</v>
      </c>
      <c r="B25" s="138">
        <v>225.0</v>
      </c>
      <c r="C25" s="138">
        <v>225.0</v>
      </c>
      <c r="D25" s="138">
        <v>225.0</v>
      </c>
      <c r="E25" s="138">
        <v>225.0</v>
      </c>
      <c r="F25" s="138">
        <v>225.0</v>
      </c>
      <c r="G25" s="131">
        <v>225.0</v>
      </c>
      <c r="H25" s="131">
        <v>225.0</v>
      </c>
      <c r="I25" s="131">
        <v>225.0</v>
      </c>
      <c r="J25" s="131">
        <v>225.0</v>
      </c>
      <c r="K25" s="131">
        <v>225.0</v>
      </c>
      <c r="L25" s="131">
        <v>225.0</v>
      </c>
      <c r="M25" s="131">
        <v>225.0</v>
      </c>
      <c r="N25" s="131">
        <v>225.0</v>
      </c>
      <c r="O25" s="131">
        <v>225.0</v>
      </c>
      <c r="P25" s="131">
        <v>225.0</v>
      </c>
      <c r="Q25" s="131">
        <v>225.0</v>
      </c>
      <c r="R25" s="131">
        <v>225.0</v>
      </c>
      <c r="S25" s="132">
        <v>225.0</v>
      </c>
      <c r="T25" s="200">
        <v>225.0</v>
      </c>
      <c r="U25" s="201">
        <v>225.0</v>
      </c>
      <c r="V25" s="200">
        <v>225.0</v>
      </c>
      <c r="W25" s="200">
        <v>225.0</v>
      </c>
      <c r="X25" s="200">
        <v>225.0</v>
      </c>
      <c r="Y25" s="200">
        <v>225.0</v>
      </c>
      <c r="Z25" s="119"/>
      <c r="AA25" s="119"/>
      <c r="AB25" s="119"/>
      <c r="AC25" s="119"/>
      <c r="AD25" s="119"/>
      <c r="AE25" s="245"/>
      <c r="AF25" s="74">
        <v>225.0</v>
      </c>
      <c r="AG25" s="74">
        <v>225.0</v>
      </c>
      <c r="AH25" s="74">
        <v>225.0</v>
      </c>
      <c r="AI25" s="74">
        <v>225.0</v>
      </c>
      <c r="AJ25" s="74">
        <v>225.0</v>
      </c>
      <c r="AK25" s="19"/>
      <c r="AM25" s="4"/>
      <c r="AN25" s="4"/>
      <c r="AO25" s="4"/>
      <c r="AP25" s="4"/>
      <c r="AQ25" s="4"/>
      <c r="AR25" s="4"/>
      <c r="AS25" s="4"/>
    </row>
    <row r="26">
      <c r="A26" s="36" t="s">
        <v>125</v>
      </c>
      <c r="B26" s="138">
        <v>4882500.0</v>
      </c>
      <c r="C26" s="138">
        <v>4873500.0</v>
      </c>
      <c r="D26" s="138">
        <v>5097150.0</v>
      </c>
      <c r="E26" s="138">
        <v>6077475.0</v>
      </c>
      <c r="F26" s="138">
        <f t="shared" ref="F26:S26" si="29">F24*F25</f>
        <v>6898050</v>
      </c>
      <c r="G26" s="138">
        <f t="shared" si="29"/>
        <v>7567650</v>
      </c>
      <c r="H26" s="138">
        <f t="shared" si="29"/>
        <v>8570025</v>
      </c>
      <c r="I26" s="138">
        <f t="shared" si="29"/>
        <v>9370800</v>
      </c>
      <c r="J26" s="138">
        <f t="shared" si="29"/>
        <v>10205325</v>
      </c>
      <c r="K26" s="138">
        <f t="shared" si="29"/>
        <v>10975050</v>
      </c>
      <c r="L26" s="138">
        <f t="shared" si="29"/>
        <v>11805300</v>
      </c>
      <c r="M26" s="138">
        <f t="shared" si="29"/>
        <v>12150225</v>
      </c>
      <c r="N26" s="138">
        <f t="shared" si="29"/>
        <v>12911175</v>
      </c>
      <c r="O26" s="138">
        <f t="shared" si="29"/>
        <v>13446675</v>
      </c>
      <c r="P26" s="138">
        <f t="shared" si="29"/>
        <v>13880475</v>
      </c>
      <c r="Q26" s="138">
        <f t="shared" si="29"/>
        <v>15807600</v>
      </c>
      <c r="R26" s="138">
        <f t="shared" si="29"/>
        <v>16641000</v>
      </c>
      <c r="S26" s="69">
        <f t="shared" si="29"/>
        <v>17777925</v>
      </c>
      <c r="T26" s="202">
        <v>8131725.0</v>
      </c>
      <c r="U26" s="258" t="str">
        <f t="shared" ref="U26:Y26" si="30">U24*U25</f>
        <v>#VALUE!</v>
      </c>
      <c r="V26" s="202" t="str">
        <f t="shared" si="30"/>
        <v>#VALUE!</v>
      </c>
      <c r="W26" s="202" t="str">
        <f t="shared" si="30"/>
        <v>#VALUE!</v>
      </c>
      <c r="X26" s="202">
        <f t="shared" si="30"/>
        <v>11859525</v>
      </c>
      <c r="Y26" s="202">
        <f t="shared" si="30"/>
        <v>13342050</v>
      </c>
      <c r="Z26" s="119"/>
      <c r="AA26" s="119"/>
      <c r="AB26" s="119"/>
      <c r="AC26" s="74">
        <f t="shared" ref="AC26:AE26" si="31">AC24*225</f>
        <v>14472450</v>
      </c>
      <c r="AD26" s="74">
        <f t="shared" si="31"/>
        <v>16033050</v>
      </c>
      <c r="AE26" s="74">
        <f t="shared" si="31"/>
        <v>16569450</v>
      </c>
      <c r="AF26" s="74">
        <f t="shared" ref="AF26:AJ26" si="32">AF24*AF25</f>
        <v>17689050</v>
      </c>
      <c r="AG26" s="74">
        <f t="shared" si="32"/>
        <v>18716850</v>
      </c>
      <c r="AH26" s="74">
        <f t="shared" si="32"/>
        <v>19639800</v>
      </c>
      <c r="AI26" s="74">
        <f t="shared" si="32"/>
        <v>20649825</v>
      </c>
      <c r="AJ26" s="74">
        <f t="shared" si="32"/>
        <v>21223350</v>
      </c>
      <c r="AK26" s="4"/>
      <c r="AL26" s="4"/>
      <c r="AM26" s="4"/>
      <c r="AN26" s="4"/>
      <c r="AO26" s="4"/>
      <c r="AP26" s="4"/>
      <c r="AQ26" s="4"/>
      <c r="AR26" s="4"/>
      <c r="AS26" s="4"/>
    </row>
    <row r="27">
      <c r="A27" s="259" t="s">
        <v>126</v>
      </c>
      <c r="B27" s="260">
        <f t="shared" ref="B27:S27" si="33">B28/B26</f>
        <v>0.1182280082</v>
      </c>
      <c r="C27" s="260">
        <f t="shared" si="33"/>
        <v>0.06820957423</v>
      </c>
      <c r="D27" s="260">
        <f t="shared" si="33"/>
        <v>0.0692622544</v>
      </c>
      <c r="E27" s="260">
        <f t="shared" si="33"/>
        <v>0.08283608406</v>
      </c>
      <c r="F27" s="260">
        <f t="shared" si="33"/>
        <v>0.07865538377</v>
      </c>
      <c r="G27" s="260">
        <f t="shared" si="33"/>
        <v>0.07680481391</v>
      </c>
      <c r="H27" s="260">
        <f t="shared" si="33"/>
        <v>0.07798900587</v>
      </c>
      <c r="I27" s="260">
        <f t="shared" si="33"/>
        <v>0.06956289751</v>
      </c>
      <c r="J27" s="260">
        <f t="shared" si="33"/>
        <v>0.07627214224</v>
      </c>
      <c r="K27" s="260">
        <f t="shared" si="33"/>
        <v>0.07904857108</v>
      </c>
      <c r="L27" s="260">
        <f t="shared" si="33"/>
        <v>0.07724223442</v>
      </c>
      <c r="M27" s="260">
        <f t="shared" si="33"/>
        <v>0.0665976556</v>
      </c>
      <c r="N27" s="260">
        <f t="shared" si="33"/>
        <v>0.06720823705</v>
      </c>
      <c r="O27" s="260">
        <f t="shared" si="33"/>
        <v>0.06980686898</v>
      </c>
      <c r="P27" s="260">
        <f t="shared" si="33"/>
        <v>0.07472229589</v>
      </c>
      <c r="Q27" s="260">
        <f t="shared" si="33"/>
        <v>0.09398148802</v>
      </c>
      <c r="R27" s="260">
        <f t="shared" si="33"/>
        <v>0.06617262364</v>
      </c>
      <c r="S27" s="153">
        <f t="shared" si="33"/>
        <v>0.06615610146</v>
      </c>
      <c r="T27" s="154"/>
      <c r="U27" s="155"/>
      <c r="V27" s="154"/>
      <c r="W27" s="154"/>
      <c r="X27" s="154"/>
      <c r="Y27" s="154"/>
      <c r="Z27" s="154"/>
      <c r="AA27" s="154"/>
      <c r="AB27" s="154"/>
      <c r="AC27" s="248">
        <f>average(K27:O27)</f>
        <v>0.07198071343</v>
      </c>
      <c r="AD27" s="248">
        <f>P27*(1+5%)</f>
        <v>0.07845841068</v>
      </c>
      <c r="AE27" s="248">
        <f>AD27</f>
        <v>0.07845841068</v>
      </c>
      <c r="AF27" s="261">
        <f>Q27</f>
        <v>0.09398148802</v>
      </c>
      <c r="AG27" s="261">
        <f t="shared" ref="AG27:AJ27" si="34">AF27</f>
        <v>0.09398148802</v>
      </c>
      <c r="AH27" s="261">
        <f t="shared" si="34"/>
        <v>0.09398148802</v>
      </c>
      <c r="AI27" s="261">
        <f t="shared" si="34"/>
        <v>0.09398148802</v>
      </c>
      <c r="AJ27" s="261">
        <f t="shared" si="34"/>
        <v>0.09398148802</v>
      </c>
      <c r="AK27" s="23"/>
      <c r="AL27" s="23"/>
      <c r="AM27" s="23"/>
      <c r="AN27" s="23"/>
      <c r="AO27" s="23"/>
      <c r="AP27" s="23"/>
      <c r="AQ27" s="23"/>
      <c r="AR27" s="23"/>
      <c r="AS27" s="4"/>
    </row>
    <row r="28">
      <c r="A28" s="36" t="s">
        <v>127</v>
      </c>
      <c r="B28" s="262">
        <v>577248.25</v>
      </c>
      <c r="C28" s="262">
        <v>332419.36</v>
      </c>
      <c r="D28" s="262">
        <v>353040.1</v>
      </c>
      <c r="E28" s="262">
        <v>503434.23</v>
      </c>
      <c r="F28" s="262">
        <v>542568.77</v>
      </c>
      <c r="G28" s="262">
        <v>581231.95</v>
      </c>
      <c r="H28" s="262">
        <v>668367.73</v>
      </c>
      <c r="I28" s="262">
        <v>651860.0</v>
      </c>
      <c r="J28" s="262">
        <v>778382.0</v>
      </c>
      <c r="K28" s="262">
        <v>867562.02</v>
      </c>
      <c r="L28" s="262">
        <v>911867.75</v>
      </c>
      <c r="M28" s="262">
        <v>809176.5</v>
      </c>
      <c r="N28" s="262">
        <v>867737.31</v>
      </c>
      <c r="O28" s="262">
        <v>938670.28</v>
      </c>
      <c r="P28" s="262">
        <v>1037180.96</v>
      </c>
      <c r="Q28" s="262">
        <v>1485621.77</v>
      </c>
      <c r="R28" s="262">
        <v>1101178.63</v>
      </c>
      <c r="S28" s="74">
        <v>1176118.21</v>
      </c>
      <c r="T28" s="200"/>
      <c r="U28" s="201"/>
      <c r="V28" s="240"/>
      <c r="W28" s="240"/>
      <c r="X28" s="240"/>
      <c r="Y28" s="240"/>
      <c r="Z28" s="119"/>
      <c r="AA28" s="119"/>
      <c r="AB28" s="119"/>
      <c r="AC28" s="74">
        <f t="shared" ref="AC28:AJ28" si="35">AC26*AC27</f>
        <v>1041737.276</v>
      </c>
      <c r="AD28" s="74">
        <f t="shared" si="35"/>
        <v>1257927.621</v>
      </c>
      <c r="AE28" s="74">
        <f t="shared" si="35"/>
        <v>1300012.713</v>
      </c>
      <c r="AF28" s="74">
        <f t="shared" si="35"/>
        <v>1662443.241</v>
      </c>
      <c r="AG28" s="74">
        <f t="shared" si="35"/>
        <v>1759037.414</v>
      </c>
      <c r="AH28" s="74">
        <f t="shared" si="35"/>
        <v>1845777.628</v>
      </c>
      <c r="AI28" s="74">
        <f t="shared" si="35"/>
        <v>1940701.281</v>
      </c>
      <c r="AJ28" s="74">
        <f t="shared" si="35"/>
        <v>1994602.014</v>
      </c>
      <c r="AK28" s="4"/>
      <c r="AL28" s="131"/>
      <c r="AM28" s="4"/>
      <c r="AN28" s="131"/>
      <c r="AO28" s="4"/>
      <c r="AP28" s="4"/>
      <c r="AQ28" s="4"/>
      <c r="AR28" s="4"/>
      <c r="AS28" s="4"/>
    </row>
    <row r="29">
      <c r="A29" s="36" t="s">
        <v>128</v>
      </c>
      <c r="B29" s="263">
        <v>6345.0</v>
      </c>
      <c r="C29" s="263">
        <v>6302.0</v>
      </c>
      <c r="D29" s="263">
        <v>7157.0</v>
      </c>
      <c r="E29" s="263">
        <v>10498.0</v>
      </c>
      <c r="F29" s="263">
        <v>10403.0</v>
      </c>
      <c r="G29" s="263">
        <v>10520.0</v>
      </c>
      <c r="H29" s="263">
        <v>12071.0</v>
      </c>
      <c r="I29" s="263">
        <v>11593.0</v>
      </c>
      <c r="J29" s="263">
        <v>13459.0</v>
      </c>
      <c r="K29" s="263">
        <v>14261.0</v>
      </c>
      <c r="L29" s="263">
        <v>13369.0</v>
      </c>
      <c r="M29" s="263">
        <v>11685.0</v>
      </c>
      <c r="N29" s="263">
        <v>12679.0</v>
      </c>
      <c r="O29" s="263">
        <v>13434.0</v>
      </c>
      <c r="P29" s="263">
        <v>15008.0</v>
      </c>
      <c r="Q29" s="263">
        <v>21222.0</v>
      </c>
      <c r="R29" s="263">
        <v>14985.0</v>
      </c>
      <c r="S29" s="83">
        <v>15010.0</v>
      </c>
      <c r="T29" s="200"/>
      <c r="U29" s="201"/>
      <c r="V29" s="240"/>
      <c r="W29" s="240"/>
      <c r="X29" s="240"/>
      <c r="Y29" s="240"/>
      <c r="Z29" s="240"/>
      <c r="AA29" s="119"/>
      <c r="AB29" s="200"/>
      <c r="AC29" s="119"/>
      <c r="AD29" s="200"/>
      <c r="AE29" s="119"/>
      <c r="AF29" s="200"/>
      <c r="AG29" s="119"/>
      <c r="AH29" s="119"/>
      <c r="AI29" s="119"/>
      <c r="AJ29" s="119"/>
      <c r="AK29" s="4"/>
      <c r="AL29" s="131"/>
      <c r="AM29" s="4"/>
      <c r="AN29" s="131"/>
      <c r="AO29" s="4"/>
      <c r="AP29" s="4"/>
      <c r="AQ29" s="4"/>
      <c r="AR29" s="4"/>
      <c r="AS29" s="4"/>
    </row>
    <row r="30">
      <c r="A30" s="36" t="s">
        <v>129</v>
      </c>
      <c r="B30" s="264">
        <f t="shared" ref="B30:S30" si="36">B29/B24</f>
        <v>0.2901765298</v>
      </c>
      <c r="C30" s="264">
        <f t="shared" si="36"/>
        <v>0.2897338053</v>
      </c>
      <c r="D30" s="264">
        <f t="shared" si="36"/>
        <v>0.3112280397</v>
      </c>
      <c r="E30" s="264">
        <f t="shared" si="36"/>
        <v>0.3850075182</v>
      </c>
      <c r="F30" s="264">
        <f t="shared" si="36"/>
        <v>0.3393241568</v>
      </c>
      <c r="G30" s="264">
        <f t="shared" si="36"/>
        <v>0.3127787358</v>
      </c>
      <c r="H30" s="264">
        <f t="shared" si="36"/>
        <v>0.3169156449</v>
      </c>
      <c r="I30" s="264">
        <f t="shared" si="36"/>
        <v>0.2783567038</v>
      </c>
      <c r="J30" s="264">
        <f t="shared" si="36"/>
        <v>0.2967347929</v>
      </c>
      <c r="K30" s="264">
        <f t="shared" si="36"/>
        <v>0.2923654106</v>
      </c>
      <c r="L30" s="264">
        <f t="shared" si="36"/>
        <v>0.2548029275</v>
      </c>
      <c r="M30" s="264">
        <f t="shared" si="36"/>
        <v>0.2163848818</v>
      </c>
      <c r="N30" s="264">
        <f t="shared" si="36"/>
        <v>0.2209539411</v>
      </c>
      <c r="O30" s="264">
        <f t="shared" si="36"/>
        <v>0.2247879123</v>
      </c>
      <c r="P30" s="264">
        <f t="shared" si="36"/>
        <v>0.2432769772</v>
      </c>
      <c r="Q30" s="264">
        <f t="shared" si="36"/>
        <v>0.3020667274</v>
      </c>
      <c r="R30" s="264">
        <f t="shared" si="36"/>
        <v>0.2026095187</v>
      </c>
      <c r="S30" s="265">
        <f t="shared" si="36"/>
        <v>0.1899687393</v>
      </c>
      <c r="T30" s="200"/>
      <c r="U30" s="201"/>
      <c r="V30" s="240"/>
      <c r="W30" s="240"/>
      <c r="X30" s="240"/>
      <c r="Y30" s="240"/>
      <c r="Z30" s="240"/>
      <c r="AA30" s="119"/>
      <c r="AB30" s="200"/>
      <c r="AC30" s="119"/>
      <c r="AD30" s="200"/>
      <c r="AE30" s="119"/>
      <c r="AF30" s="200"/>
      <c r="AG30" s="266"/>
      <c r="AH30" s="266"/>
      <c r="AI30" s="266"/>
      <c r="AJ30" s="266"/>
      <c r="AK30" s="267"/>
      <c r="AL30" s="131"/>
      <c r="AM30" s="4"/>
      <c r="AN30" s="131"/>
      <c r="AO30" s="4"/>
      <c r="AP30" s="4"/>
      <c r="AQ30" s="4"/>
      <c r="AR30" s="4"/>
      <c r="AS30" s="4"/>
    </row>
    <row r="31">
      <c r="A31" s="36" t="s">
        <v>130</v>
      </c>
      <c r="B31" s="138">
        <f t="shared" ref="B31:S31" si="37">B32/30</f>
        <v>833.8666667</v>
      </c>
      <c r="C31" s="138">
        <f t="shared" si="37"/>
        <v>1639.013667</v>
      </c>
      <c r="D31" s="138">
        <f t="shared" si="37"/>
        <v>1766.132333</v>
      </c>
      <c r="E31" s="138">
        <f t="shared" si="37"/>
        <v>2244.459</v>
      </c>
      <c r="F31" s="138">
        <f t="shared" si="37"/>
        <v>2556.130667</v>
      </c>
      <c r="G31" s="138">
        <f t="shared" si="37"/>
        <v>3211.073333</v>
      </c>
      <c r="H31" s="138">
        <f t="shared" si="37"/>
        <v>3617.026333</v>
      </c>
      <c r="I31" s="138">
        <f t="shared" si="37"/>
        <v>4170.933333</v>
      </c>
      <c r="J31" s="138">
        <f t="shared" si="37"/>
        <v>5425.433333</v>
      </c>
      <c r="K31" s="138">
        <f t="shared" si="37"/>
        <v>6159.2</v>
      </c>
      <c r="L31" s="138">
        <f t="shared" si="37"/>
        <v>11594.95533</v>
      </c>
      <c r="M31" s="138">
        <f t="shared" si="37"/>
        <v>15865.5</v>
      </c>
      <c r="N31" s="138">
        <f t="shared" si="37"/>
        <v>20399.16667</v>
      </c>
      <c r="O31" s="138">
        <f t="shared" si="37"/>
        <v>24002.60133</v>
      </c>
      <c r="P31" s="138">
        <f t="shared" si="37"/>
        <v>27512.076</v>
      </c>
      <c r="Q31" s="138">
        <f t="shared" si="37"/>
        <v>34092.16667</v>
      </c>
      <c r="R31" s="138">
        <f t="shared" si="37"/>
        <v>30717.06833</v>
      </c>
      <c r="S31" s="69">
        <f t="shared" si="37"/>
        <v>44218.40667</v>
      </c>
      <c r="T31" s="200"/>
      <c r="U31" s="201"/>
      <c r="V31" s="200"/>
      <c r="W31" s="200"/>
      <c r="X31" s="200"/>
      <c r="Y31" s="119"/>
      <c r="Z31" s="200">
        <v>16000.0</v>
      </c>
      <c r="AA31" s="74">
        <f t="shared" ref="AA31:AJ31" si="38">AA32/30</f>
        <v>19200</v>
      </c>
      <c r="AB31" s="74">
        <f t="shared" si="38"/>
        <v>23040</v>
      </c>
      <c r="AC31" s="74">
        <f t="shared" si="38"/>
        <v>28027.09555</v>
      </c>
      <c r="AD31" s="74">
        <f t="shared" si="38"/>
        <v>35035.94044</v>
      </c>
      <c r="AE31" s="74">
        <f t="shared" si="38"/>
        <v>34667.00568</v>
      </c>
      <c r="AF31" s="74">
        <f t="shared" si="38"/>
        <v>44331.81975</v>
      </c>
      <c r="AG31" s="74">
        <f t="shared" si="38"/>
        <v>46907.66437</v>
      </c>
      <c r="AH31" s="74">
        <f t="shared" si="38"/>
        <v>49220.73676</v>
      </c>
      <c r="AI31" s="74">
        <f t="shared" si="38"/>
        <v>51752.03416</v>
      </c>
      <c r="AJ31" s="74">
        <f t="shared" si="38"/>
        <v>53189.38703</v>
      </c>
      <c r="AK31" s="4"/>
      <c r="AL31" s="131"/>
      <c r="AM31" s="4"/>
      <c r="AN31" s="131"/>
      <c r="AO31" s="4"/>
      <c r="AP31" s="4"/>
      <c r="AQ31" s="4"/>
      <c r="AR31" s="4"/>
      <c r="AS31" s="4"/>
    </row>
    <row r="32">
      <c r="A32" s="36" t="s">
        <v>131</v>
      </c>
      <c r="B32" s="262">
        <v>25016.0</v>
      </c>
      <c r="C32" s="102">
        <v>49170.41</v>
      </c>
      <c r="D32" s="102">
        <v>52983.97</v>
      </c>
      <c r="E32" s="102">
        <v>67333.77</v>
      </c>
      <c r="F32" s="102">
        <v>76683.92</v>
      </c>
      <c r="G32" s="102">
        <v>96332.2</v>
      </c>
      <c r="H32" s="102">
        <v>108510.79</v>
      </c>
      <c r="I32" s="138">
        <v>125128.0</v>
      </c>
      <c r="J32" s="138">
        <v>162763.0</v>
      </c>
      <c r="K32" s="138">
        <v>184776.0</v>
      </c>
      <c r="L32" s="138">
        <v>347848.66</v>
      </c>
      <c r="M32" s="138">
        <v>475965.0</v>
      </c>
      <c r="N32" s="138">
        <v>611975.0</v>
      </c>
      <c r="O32" s="138">
        <v>720078.04</v>
      </c>
      <c r="P32" s="138">
        <v>825362.28</v>
      </c>
      <c r="Q32" s="138">
        <v>1022765.0</v>
      </c>
      <c r="R32" s="138">
        <v>921512.05</v>
      </c>
      <c r="S32" s="132">
        <v>1326552.2</v>
      </c>
      <c r="T32" s="200"/>
      <c r="U32" s="201"/>
      <c r="V32" s="200"/>
      <c r="W32" s="200"/>
      <c r="X32" s="200"/>
      <c r="Y32" s="119"/>
      <c r="Z32" s="202">
        <f>Z31*30</f>
        <v>480000</v>
      </c>
      <c r="AA32" s="74">
        <f t="shared" ref="AA32:AB32" si="39">Z32*120%</f>
        <v>576000</v>
      </c>
      <c r="AB32" s="74">
        <f t="shared" si="39"/>
        <v>691200</v>
      </c>
      <c r="AC32" s="74">
        <f t="shared" ref="AC32:AJ32" si="40">AC33*AC28</f>
        <v>840812.8664</v>
      </c>
      <c r="AD32" s="74">
        <f t="shared" si="40"/>
        <v>1051078.213</v>
      </c>
      <c r="AE32" s="74">
        <f t="shared" si="40"/>
        <v>1040010.17</v>
      </c>
      <c r="AF32" s="74">
        <f t="shared" si="40"/>
        <v>1329954.593</v>
      </c>
      <c r="AG32" s="74">
        <f t="shared" si="40"/>
        <v>1407229.931</v>
      </c>
      <c r="AH32" s="74">
        <f t="shared" si="40"/>
        <v>1476622.103</v>
      </c>
      <c r="AI32" s="74">
        <f t="shared" si="40"/>
        <v>1552561.025</v>
      </c>
      <c r="AJ32" s="74">
        <f t="shared" si="40"/>
        <v>1595681.611</v>
      </c>
      <c r="AK32" s="4"/>
      <c r="AL32" s="131"/>
      <c r="AM32" s="4"/>
      <c r="AN32" s="131"/>
      <c r="AO32" s="4"/>
      <c r="AP32" s="4"/>
      <c r="AQ32" s="4"/>
      <c r="AR32" s="4"/>
      <c r="AS32" s="4"/>
    </row>
    <row r="33">
      <c r="A33" s="36" t="s">
        <v>132</v>
      </c>
      <c r="B33" s="268">
        <f t="shared" ref="B33:S33" si="41">B32/B28</f>
        <v>0.04333664069</v>
      </c>
      <c r="C33" s="268">
        <f t="shared" si="41"/>
        <v>0.147916806</v>
      </c>
      <c r="D33" s="268">
        <f t="shared" si="41"/>
        <v>0.1500791836</v>
      </c>
      <c r="E33" s="268">
        <f t="shared" si="41"/>
        <v>0.1337488911</v>
      </c>
      <c r="F33" s="268">
        <f t="shared" si="41"/>
        <v>0.1413349316</v>
      </c>
      <c r="G33" s="268">
        <f t="shared" si="41"/>
        <v>0.165737964</v>
      </c>
      <c r="H33" s="268">
        <f t="shared" si="41"/>
        <v>0.1623519286</v>
      </c>
      <c r="I33" s="268">
        <f t="shared" si="41"/>
        <v>0.1919553278</v>
      </c>
      <c r="J33" s="268">
        <f t="shared" si="41"/>
        <v>0.2091042701</v>
      </c>
      <c r="K33" s="268">
        <f t="shared" si="41"/>
        <v>0.2129830441</v>
      </c>
      <c r="L33" s="268">
        <f t="shared" si="41"/>
        <v>0.3814683215</v>
      </c>
      <c r="M33" s="268">
        <f t="shared" si="41"/>
        <v>0.5882091237</v>
      </c>
      <c r="N33" s="268">
        <f t="shared" si="41"/>
        <v>0.7052537593</v>
      </c>
      <c r="O33" s="268">
        <f t="shared" si="41"/>
        <v>0.7671256408</v>
      </c>
      <c r="P33" s="268">
        <f t="shared" si="41"/>
        <v>0.7957746158</v>
      </c>
      <c r="Q33" s="268">
        <f t="shared" si="41"/>
        <v>0.6884423887</v>
      </c>
      <c r="R33" s="268">
        <f t="shared" si="41"/>
        <v>0.8368415667</v>
      </c>
      <c r="S33" s="76">
        <f t="shared" si="41"/>
        <v>1.127907202</v>
      </c>
      <c r="T33" s="200"/>
      <c r="U33" s="201"/>
      <c r="V33" s="200"/>
      <c r="W33" s="200"/>
      <c r="X33" s="200"/>
      <c r="Y33" s="119"/>
      <c r="Z33" s="200"/>
      <c r="AA33" s="119"/>
      <c r="AB33" s="200"/>
      <c r="AC33" s="234">
        <f>O33+4%</f>
        <v>0.8071256408</v>
      </c>
      <c r="AD33" s="235">
        <f>P33*(1+5%)</f>
        <v>0.8355633466</v>
      </c>
      <c r="AE33" s="235">
        <v>0.8</v>
      </c>
      <c r="AF33" s="235">
        <v>0.8</v>
      </c>
      <c r="AG33" s="235">
        <v>0.8</v>
      </c>
      <c r="AH33" s="235">
        <v>0.8</v>
      </c>
      <c r="AI33" s="235">
        <v>0.8</v>
      </c>
      <c r="AJ33" s="235">
        <v>0.8</v>
      </c>
      <c r="AK33" s="4"/>
      <c r="AL33" s="131"/>
      <c r="AM33" s="4"/>
      <c r="AN33" s="131"/>
      <c r="AO33" s="4"/>
      <c r="AP33" s="4"/>
      <c r="AQ33" s="4"/>
      <c r="AR33" s="4"/>
      <c r="AS33" s="4"/>
    </row>
    <row r="34">
      <c r="A34" s="36" t="s">
        <v>133</v>
      </c>
      <c r="B34" s="269">
        <v>251.0</v>
      </c>
      <c r="C34" s="36">
        <v>493.0</v>
      </c>
      <c r="D34" s="19">
        <v>613.0</v>
      </c>
      <c r="E34" s="36">
        <v>788.0</v>
      </c>
      <c r="F34" s="36">
        <v>855.0</v>
      </c>
      <c r="G34" s="36">
        <v>1052.0</v>
      </c>
      <c r="H34" s="36">
        <v>1189.0</v>
      </c>
      <c r="I34" s="255">
        <v>1371.0</v>
      </c>
      <c r="J34" s="255">
        <v>1502.0</v>
      </c>
      <c r="K34" s="255">
        <v>1808.0</v>
      </c>
      <c r="L34" s="255">
        <v>2568.0</v>
      </c>
      <c r="M34" s="255">
        <v>3219.0</v>
      </c>
      <c r="N34" s="255">
        <v>3800.0</v>
      </c>
      <c r="O34" s="255">
        <v>4725.0</v>
      </c>
      <c r="P34" s="255">
        <v>5689.0</v>
      </c>
      <c r="Q34" s="255">
        <v>6457.0</v>
      </c>
      <c r="R34" s="255">
        <v>5441.0</v>
      </c>
      <c r="S34" s="134">
        <v>7121.0</v>
      </c>
      <c r="T34" s="200"/>
      <c r="U34" s="201"/>
      <c r="V34" s="200"/>
      <c r="W34" s="200"/>
      <c r="X34" s="200"/>
      <c r="Y34" s="119"/>
      <c r="Z34" s="200"/>
      <c r="AA34" s="119"/>
      <c r="AB34" s="200"/>
      <c r="AC34" s="119"/>
      <c r="AD34" s="200"/>
      <c r="AE34" s="119"/>
      <c r="AF34" s="200"/>
      <c r="AG34" s="119"/>
      <c r="AH34" s="119"/>
      <c r="AI34" s="119"/>
      <c r="AJ34" s="119"/>
      <c r="AK34" s="4"/>
      <c r="AL34" s="131"/>
      <c r="AM34" s="4"/>
      <c r="AN34" s="131"/>
      <c r="AO34" s="4"/>
      <c r="AP34" s="4"/>
      <c r="AQ34" s="4"/>
      <c r="AR34" s="4"/>
      <c r="AS34" s="4"/>
    </row>
    <row r="35">
      <c r="A35" s="36" t="s">
        <v>134</v>
      </c>
      <c r="B35" s="138">
        <f t="shared" ref="B35:S35" si="42">B32/B34</f>
        <v>99.66533865</v>
      </c>
      <c r="C35" s="138">
        <f t="shared" si="42"/>
        <v>99.73713996</v>
      </c>
      <c r="D35" s="138">
        <f t="shared" si="42"/>
        <v>86.43388254</v>
      </c>
      <c r="E35" s="138">
        <f t="shared" si="42"/>
        <v>85.4489467</v>
      </c>
      <c r="F35" s="138">
        <f t="shared" si="42"/>
        <v>89.68879532</v>
      </c>
      <c r="G35" s="138">
        <f t="shared" si="42"/>
        <v>91.57053232</v>
      </c>
      <c r="H35" s="138">
        <f t="shared" si="42"/>
        <v>91.26222876</v>
      </c>
      <c r="I35" s="138">
        <f t="shared" si="42"/>
        <v>91.26768782</v>
      </c>
      <c r="J35" s="138">
        <f t="shared" si="42"/>
        <v>108.3641811</v>
      </c>
      <c r="K35" s="138">
        <f t="shared" si="42"/>
        <v>102.199115</v>
      </c>
      <c r="L35" s="138">
        <f t="shared" si="42"/>
        <v>135.4550857</v>
      </c>
      <c r="M35" s="138">
        <f t="shared" si="42"/>
        <v>147.861137</v>
      </c>
      <c r="N35" s="138">
        <f t="shared" si="42"/>
        <v>161.0460526</v>
      </c>
      <c r="O35" s="138">
        <f t="shared" si="42"/>
        <v>152.3974688</v>
      </c>
      <c r="P35" s="138">
        <f t="shared" si="42"/>
        <v>145.0803797</v>
      </c>
      <c r="Q35" s="138">
        <f t="shared" si="42"/>
        <v>158.3963141</v>
      </c>
      <c r="R35" s="138">
        <f t="shared" si="42"/>
        <v>169.3644643</v>
      </c>
      <c r="S35" s="69">
        <f t="shared" si="42"/>
        <v>186.2873473</v>
      </c>
      <c r="T35" s="200"/>
      <c r="U35" s="201"/>
      <c r="V35" s="200"/>
      <c r="W35" s="200"/>
      <c r="X35" s="200"/>
      <c r="Y35" s="119"/>
      <c r="Z35" s="200"/>
      <c r="AA35" s="119"/>
      <c r="AB35" s="200"/>
      <c r="AC35" s="119"/>
      <c r="AD35" s="200"/>
      <c r="AE35" s="119"/>
      <c r="AF35" s="200"/>
      <c r="AG35" s="119"/>
      <c r="AH35" s="119"/>
      <c r="AI35" s="119"/>
      <c r="AJ35" s="119"/>
      <c r="AK35" s="4"/>
      <c r="AL35" s="131"/>
      <c r="AM35" s="4"/>
      <c r="AN35" s="131"/>
      <c r="AO35" s="4"/>
      <c r="AP35" s="4"/>
      <c r="AQ35" s="4"/>
      <c r="AR35" s="4"/>
      <c r="AS35" s="4"/>
    </row>
    <row r="36">
      <c r="A36" s="259" t="s">
        <v>135</v>
      </c>
      <c r="B36" s="260">
        <f t="shared" ref="B36:S36" si="43">B34/B24</f>
        <v>0.01147900851</v>
      </c>
      <c r="C36" s="260">
        <f t="shared" si="43"/>
        <v>0.02266562457</v>
      </c>
      <c r="D36" s="260">
        <f t="shared" si="43"/>
        <v>0.02665680988</v>
      </c>
      <c r="E36" s="260">
        <f t="shared" si="43"/>
        <v>0.02889940221</v>
      </c>
      <c r="F36" s="260">
        <f t="shared" si="43"/>
        <v>0.02788831626</v>
      </c>
      <c r="G36" s="260">
        <f t="shared" si="43"/>
        <v>0.03127787358</v>
      </c>
      <c r="H36" s="260">
        <f t="shared" si="43"/>
        <v>0.03121636168</v>
      </c>
      <c r="I36" s="260">
        <f t="shared" si="43"/>
        <v>0.0329187476</v>
      </c>
      <c r="J36" s="260">
        <f t="shared" si="43"/>
        <v>0.03311506493</v>
      </c>
      <c r="K36" s="260">
        <f t="shared" si="43"/>
        <v>0.03706589036</v>
      </c>
      <c r="L36" s="260">
        <f t="shared" si="43"/>
        <v>0.04894411832</v>
      </c>
      <c r="M36" s="260">
        <f t="shared" si="43"/>
        <v>0.05961000722</v>
      </c>
      <c r="N36" s="260">
        <f t="shared" si="43"/>
        <v>0.06622170329</v>
      </c>
      <c r="O36" s="260">
        <f t="shared" si="43"/>
        <v>0.07906229607</v>
      </c>
      <c r="P36" s="260">
        <f t="shared" si="43"/>
        <v>0.09221766546</v>
      </c>
      <c r="Q36" s="260">
        <f t="shared" si="43"/>
        <v>0.09190674106</v>
      </c>
      <c r="R36" s="260">
        <f t="shared" si="43"/>
        <v>0.07356679286</v>
      </c>
      <c r="S36" s="153">
        <f t="shared" si="43"/>
        <v>0.09012440991</v>
      </c>
      <c r="T36" s="114"/>
      <c r="U36" s="113"/>
      <c r="V36" s="114"/>
      <c r="W36" s="114"/>
      <c r="X36" s="114"/>
      <c r="Y36" s="154"/>
      <c r="Z36" s="114"/>
      <c r="AA36" s="154"/>
      <c r="AB36" s="114"/>
      <c r="AC36" s="154"/>
      <c r="AD36" s="114"/>
      <c r="AE36" s="154"/>
      <c r="AF36" s="114"/>
      <c r="AG36" s="154"/>
      <c r="AH36" s="154"/>
      <c r="AI36" s="154"/>
      <c r="AJ36" s="154"/>
      <c r="AK36" s="23"/>
      <c r="AL36" s="112"/>
      <c r="AM36" s="23"/>
      <c r="AN36" s="112"/>
      <c r="AO36" s="23"/>
      <c r="AP36" s="23"/>
      <c r="AQ36" s="23"/>
      <c r="AR36" s="23"/>
      <c r="AS36" s="4"/>
    </row>
    <row r="37">
      <c r="A37" s="38" t="s">
        <v>13</v>
      </c>
      <c r="B37" s="102">
        <f t="shared" ref="B37:AJ37" si="44">SUM(B41:B44)</f>
        <v>20702</v>
      </c>
      <c r="C37" s="102">
        <f t="shared" si="44"/>
        <v>51212</v>
      </c>
      <c r="D37" s="102">
        <f t="shared" si="44"/>
        <v>74392</v>
      </c>
      <c r="E37" s="102">
        <f t="shared" si="44"/>
        <v>106585</v>
      </c>
      <c r="F37" s="102">
        <f t="shared" si="44"/>
        <v>131991</v>
      </c>
      <c r="G37" s="102">
        <f t="shared" si="44"/>
        <v>160113</v>
      </c>
      <c r="H37" s="102">
        <f t="shared" si="44"/>
        <v>188962</v>
      </c>
      <c r="I37" s="102">
        <f t="shared" si="44"/>
        <v>214470</v>
      </c>
      <c r="J37" s="102">
        <f t="shared" si="44"/>
        <v>244241</v>
      </c>
      <c r="K37" s="102">
        <f t="shared" si="44"/>
        <v>285880</v>
      </c>
      <c r="L37" s="102">
        <f t="shared" si="44"/>
        <v>437652.84</v>
      </c>
      <c r="M37" s="102">
        <f t="shared" si="44"/>
        <v>590818</v>
      </c>
      <c r="N37" s="102">
        <f t="shared" si="44"/>
        <v>757876</v>
      </c>
      <c r="O37" s="102">
        <f t="shared" si="44"/>
        <v>940374.42</v>
      </c>
      <c r="P37" s="102">
        <f t="shared" si="44"/>
        <v>1065932.58</v>
      </c>
      <c r="Q37" s="102">
        <f t="shared" si="44"/>
        <v>1316924.9</v>
      </c>
      <c r="R37" s="102">
        <f t="shared" si="44"/>
        <v>1293097.21</v>
      </c>
      <c r="S37" s="69">
        <f t="shared" si="44"/>
        <v>1536132.19</v>
      </c>
      <c r="T37" s="102">
        <f t="shared" si="44"/>
        <v>184227.4726</v>
      </c>
      <c r="U37" s="102">
        <f t="shared" si="44"/>
        <v>197770.1806</v>
      </c>
      <c r="V37" s="102">
        <f t="shared" si="44"/>
        <v>249187.299</v>
      </c>
      <c r="W37" s="102">
        <f t="shared" si="44"/>
        <v>296594.2553</v>
      </c>
      <c r="X37" s="102">
        <f t="shared" si="44"/>
        <v>342384.9133</v>
      </c>
      <c r="Y37" s="102">
        <f t="shared" si="44"/>
        <v>403313.0711</v>
      </c>
      <c r="Z37" s="107">
        <f t="shared" si="44"/>
        <v>641034.7705</v>
      </c>
      <c r="AA37" s="107">
        <f t="shared" si="44"/>
        <v>811799.0391</v>
      </c>
      <c r="AB37" s="107">
        <f t="shared" si="44"/>
        <v>921715.1154</v>
      </c>
      <c r="AC37" s="107">
        <f t="shared" si="44"/>
        <v>1128532.03</v>
      </c>
      <c r="AD37" s="107">
        <f t="shared" si="44"/>
        <v>1345619.121</v>
      </c>
      <c r="AE37" s="107">
        <f t="shared" si="44"/>
        <v>1409159.682</v>
      </c>
      <c r="AF37" s="107">
        <f t="shared" si="44"/>
        <v>1638994.786</v>
      </c>
      <c r="AG37" s="107">
        <f t="shared" si="44"/>
        <v>1742872.948</v>
      </c>
      <c r="AH37" s="107">
        <f t="shared" si="44"/>
        <v>1896246.37</v>
      </c>
      <c r="AI37" s="107">
        <f t="shared" si="44"/>
        <v>2058427.637</v>
      </c>
      <c r="AJ37" s="107">
        <f t="shared" si="44"/>
        <v>2145774.349</v>
      </c>
      <c r="AK37" s="4"/>
      <c r="AL37" s="131"/>
      <c r="AM37" s="4"/>
      <c r="AN37" s="131"/>
      <c r="AO37" s="4"/>
      <c r="AP37" s="4"/>
      <c r="AQ37" s="4"/>
      <c r="AR37" s="4"/>
      <c r="AS37" s="4"/>
    </row>
    <row r="38">
      <c r="A38" s="36" t="s">
        <v>136</v>
      </c>
      <c r="B38" s="80">
        <f t="shared" ref="B38:S38" si="45">SUM(B52:B55)</f>
        <v>200</v>
      </c>
      <c r="C38" s="80">
        <f t="shared" si="45"/>
        <v>500</v>
      </c>
      <c r="D38" s="80">
        <f t="shared" si="45"/>
        <v>790</v>
      </c>
      <c r="E38" s="80">
        <f t="shared" si="45"/>
        <v>1146</v>
      </c>
      <c r="F38" s="80">
        <f t="shared" si="45"/>
        <v>1428</v>
      </c>
      <c r="G38" s="80">
        <f t="shared" si="45"/>
        <v>1729</v>
      </c>
      <c r="H38" s="80">
        <f t="shared" si="45"/>
        <v>2062</v>
      </c>
      <c r="I38" s="80">
        <f t="shared" si="45"/>
        <v>2283</v>
      </c>
      <c r="J38" s="80">
        <f t="shared" si="45"/>
        <v>2403</v>
      </c>
      <c r="K38" s="80">
        <f t="shared" si="45"/>
        <v>2820</v>
      </c>
      <c r="L38" s="80">
        <f t="shared" si="45"/>
        <v>3707</v>
      </c>
      <c r="M38" s="80">
        <f t="shared" si="45"/>
        <v>4440</v>
      </c>
      <c r="N38" s="80">
        <f t="shared" si="45"/>
        <v>5540</v>
      </c>
      <c r="O38" s="80">
        <f t="shared" si="45"/>
        <v>7109</v>
      </c>
      <c r="P38" s="80">
        <f t="shared" si="45"/>
        <v>8598</v>
      </c>
      <c r="Q38" s="80">
        <f t="shared" si="45"/>
        <v>10479</v>
      </c>
      <c r="R38" s="80">
        <f t="shared" si="45"/>
        <v>10526</v>
      </c>
      <c r="S38" s="81">
        <f t="shared" si="45"/>
        <v>11392</v>
      </c>
      <c r="T38" s="86">
        <v>1959.7893194219214</v>
      </c>
      <c r="U38" s="85">
        <f t="shared" ref="U38:Y38" si="46">SUM(U52:U55)</f>
        <v>1895.39006</v>
      </c>
      <c r="V38" s="86">
        <f t="shared" si="46"/>
        <v>2532.084416</v>
      </c>
      <c r="W38" s="86">
        <f t="shared" si="46"/>
        <v>2952.218049</v>
      </c>
      <c r="X38" s="86">
        <f t="shared" si="46"/>
        <v>3401.451809</v>
      </c>
      <c r="Y38" s="86">
        <f t="shared" si="46"/>
        <v>4024.584152</v>
      </c>
      <c r="Z38" s="200"/>
      <c r="AA38" s="119"/>
      <c r="AB38" s="200"/>
      <c r="AC38" s="119"/>
      <c r="AD38" s="200"/>
      <c r="AE38" s="119"/>
      <c r="AF38" s="200"/>
      <c r="AG38" s="119"/>
      <c r="AH38" s="119"/>
      <c r="AI38" s="119"/>
      <c r="AJ38" s="119"/>
      <c r="AK38" s="4"/>
      <c r="AL38" s="131"/>
      <c r="AM38" s="4"/>
      <c r="AN38" s="131"/>
      <c r="AO38" s="4"/>
      <c r="AP38" s="4"/>
      <c r="AQ38" s="4"/>
      <c r="AR38" s="4"/>
      <c r="AS38" s="4"/>
    </row>
    <row r="39">
      <c r="A39" s="259" t="s">
        <v>137</v>
      </c>
      <c r="B39" s="22">
        <f t="shared" ref="B39:S39" si="47">B37/B38</f>
        <v>103.51</v>
      </c>
      <c r="C39" s="22">
        <f t="shared" si="47"/>
        <v>102.424</v>
      </c>
      <c r="D39" s="22">
        <f t="shared" si="47"/>
        <v>94.16708861</v>
      </c>
      <c r="E39" s="22">
        <f t="shared" si="47"/>
        <v>93.0061082</v>
      </c>
      <c r="F39" s="22">
        <f t="shared" si="47"/>
        <v>92.43067227</v>
      </c>
      <c r="G39" s="22">
        <f t="shared" si="47"/>
        <v>92.6043956</v>
      </c>
      <c r="H39" s="22">
        <f t="shared" si="47"/>
        <v>91.64015519</v>
      </c>
      <c r="I39" s="22">
        <f t="shared" si="47"/>
        <v>93.94218134</v>
      </c>
      <c r="J39" s="22">
        <f t="shared" si="47"/>
        <v>101.6400333</v>
      </c>
      <c r="K39" s="22">
        <f t="shared" si="47"/>
        <v>101.3758865</v>
      </c>
      <c r="L39" s="22">
        <f t="shared" si="47"/>
        <v>118.0611923</v>
      </c>
      <c r="M39" s="22">
        <f t="shared" si="47"/>
        <v>133.0671171</v>
      </c>
      <c r="N39" s="22">
        <f t="shared" si="47"/>
        <v>136.800722</v>
      </c>
      <c r="O39" s="22">
        <f t="shared" si="47"/>
        <v>132.2794233</v>
      </c>
      <c r="P39" s="22">
        <f t="shared" si="47"/>
        <v>123.9744801</v>
      </c>
      <c r="Q39" s="22">
        <f t="shared" si="47"/>
        <v>125.6727646</v>
      </c>
      <c r="R39" s="22">
        <f t="shared" si="47"/>
        <v>122.8479204</v>
      </c>
      <c r="S39" s="108">
        <f t="shared" si="47"/>
        <v>134.8430644</v>
      </c>
      <c r="T39" s="111">
        <v>94.00371294542357</v>
      </c>
      <c r="U39" s="110">
        <f t="shared" ref="U39:Y39" si="48">U37/U38</f>
        <v>104.3427339</v>
      </c>
      <c r="V39" s="111">
        <f t="shared" si="48"/>
        <v>98.41192395</v>
      </c>
      <c r="W39" s="111">
        <f t="shared" si="48"/>
        <v>100.4648879</v>
      </c>
      <c r="X39" s="111">
        <f t="shared" si="48"/>
        <v>100.6584637</v>
      </c>
      <c r="Y39" s="111">
        <f t="shared" si="48"/>
        <v>100.2123588</v>
      </c>
      <c r="Z39" s="154"/>
      <c r="AA39" s="154"/>
      <c r="AB39" s="154"/>
      <c r="AC39" s="154"/>
      <c r="AD39" s="154"/>
      <c r="AE39" s="154"/>
      <c r="AF39" s="154"/>
      <c r="AG39" s="154"/>
      <c r="AH39" s="154"/>
      <c r="AI39" s="154"/>
      <c r="AJ39" s="154"/>
      <c r="AK39" s="23"/>
      <c r="AL39" s="23"/>
      <c r="AM39" s="23"/>
      <c r="AN39" s="23"/>
      <c r="AO39" s="23"/>
      <c r="AP39" s="23"/>
      <c r="AQ39" s="23"/>
      <c r="AR39" s="23"/>
      <c r="AS39" s="4"/>
    </row>
    <row r="40">
      <c r="A40" s="270" t="s">
        <v>16</v>
      </c>
      <c r="B40" s="38"/>
      <c r="C40" s="8"/>
      <c r="D40" s="8"/>
      <c r="E40" s="8"/>
      <c r="F40" s="8"/>
      <c r="G40" s="8"/>
      <c r="H40" s="8"/>
      <c r="I40" s="8"/>
      <c r="J40" s="8"/>
      <c r="K40" s="8"/>
      <c r="L40" s="8"/>
      <c r="M40" s="8"/>
      <c r="N40" s="271"/>
      <c r="O40" s="271"/>
      <c r="P40" s="271"/>
      <c r="Q40" s="271"/>
      <c r="R40" s="271"/>
      <c r="S40" s="271"/>
      <c r="T40" s="119"/>
      <c r="U40" s="118"/>
      <c r="V40" s="119"/>
      <c r="W40" s="119"/>
      <c r="X40" s="119"/>
      <c r="Y40" s="150"/>
      <c r="Z40" s="150"/>
      <c r="AA40" s="150"/>
      <c r="AB40" s="119"/>
      <c r="AC40" s="119"/>
      <c r="AD40" s="119"/>
      <c r="AE40" s="74"/>
      <c r="AF40" s="74"/>
      <c r="AG40" s="119"/>
      <c r="AH40" s="119"/>
      <c r="AI40" s="119"/>
      <c r="AJ40" s="119"/>
      <c r="AK40" s="4"/>
      <c r="AL40" s="19"/>
      <c r="AM40" s="19"/>
      <c r="AN40" s="19"/>
      <c r="AO40" s="19"/>
      <c r="AP40" s="19"/>
      <c r="AQ40" s="4"/>
      <c r="AR40" s="4"/>
      <c r="AS40" s="4"/>
    </row>
    <row r="41">
      <c r="A41" s="36" t="s">
        <v>17</v>
      </c>
      <c r="B41" s="147">
        <v>20702.0</v>
      </c>
      <c r="C41" s="147">
        <v>38348.0</v>
      </c>
      <c r="D41" s="131">
        <v>43266.0</v>
      </c>
      <c r="E41" s="131">
        <v>54620.0</v>
      </c>
      <c r="F41" s="131">
        <v>66098.0</v>
      </c>
      <c r="G41" s="131">
        <v>83467.0</v>
      </c>
      <c r="H41" s="139">
        <v>95925.0</v>
      </c>
      <c r="I41" s="139">
        <v>120961.0</v>
      </c>
      <c r="J41" s="139">
        <v>147609.0</v>
      </c>
      <c r="K41" s="139">
        <v>167266.0</v>
      </c>
      <c r="L41" s="139">
        <v>296575.89</v>
      </c>
      <c r="M41" s="139">
        <v>379257.0</v>
      </c>
      <c r="N41" s="139">
        <v>493050.0</v>
      </c>
      <c r="O41" s="139">
        <v>576324.3</v>
      </c>
      <c r="P41" s="139">
        <v>652563.49</v>
      </c>
      <c r="Q41" s="139">
        <v>821150.16</v>
      </c>
      <c r="R41" s="139">
        <v>757690.12</v>
      </c>
      <c r="S41" s="140">
        <v>1011575.14</v>
      </c>
      <c r="T41" s="70">
        <v>80344.0</v>
      </c>
      <c r="U41" s="272">
        <f>H41*(1+10%)</f>
        <v>105517.5</v>
      </c>
      <c r="V41" s="70">
        <f>I41*(1+20%)</f>
        <v>145153.2</v>
      </c>
      <c r="W41" s="70">
        <f t="shared" ref="W41:Y41" si="49">V41*(1+20%)</f>
        <v>174183.84</v>
      </c>
      <c r="X41" s="70">
        <f t="shared" si="49"/>
        <v>209020.608</v>
      </c>
      <c r="Y41" s="70">
        <f t="shared" si="49"/>
        <v>250824.7296</v>
      </c>
      <c r="Z41" s="200">
        <f t="shared" ref="Z41:AA41" si="50">Z32*0.9</f>
        <v>432000</v>
      </c>
      <c r="AA41" s="200">
        <f t="shared" si="50"/>
        <v>518400</v>
      </c>
      <c r="AB41" s="200">
        <f t="shared" ref="AB41:AJ41" si="51">AB32*0.8</f>
        <v>552960</v>
      </c>
      <c r="AC41" s="200">
        <f t="shared" si="51"/>
        <v>672650.2931</v>
      </c>
      <c r="AD41" s="200">
        <f t="shared" si="51"/>
        <v>840862.5705</v>
      </c>
      <c r="AE41" s="200">
        <f t="shared" si="51"/>
        <v>832008.1362</v>
      </c>
      <c r="AF41" s="200">
        <f t="shared" si="51"/>
        <v>1063963.674</v>
      </c>
      <c r="AG41" s="200">
        <f t="shared" si="51"/>
        <v>1125783.945</v>
      </c>
      <c r="AH41" s="200">
        <f t="shared" si="51"/>
        <v>1181297.682</v>
      </c>
      <c r="AI41" s="200">
        <f t="shared" si="51"/>
        <v>1242048.82</v>
      </c>
      <c r="AJ41" s="200">
        <f t="shared" si="51"/>
        <v>1276545.289</v>
      </c>
      <c r="AK41" s="41" t="s">
        <v>138</v>
      </c>
      <c r="AL41" s="19" t="s">
        <v>139</v>
      </c>
      <c r="AM41" s="4"/>
      <c r="AN41" s="4"/>
      <c r="AO41" s="4"/>
      <c r="AP41" s="4"/>
      <c r="AQ41" s="4"/>
      <c r="AR41" s="4"/>
      <c r="AS41" s="4"/>
    </row>
    <row r="42">
      <c r="A42" s="180" t="s">
        <v>18</v>
      </c>
      <c r="B42" s="38"/>
      <c r="C42" s="147">
        <v>12864.0</v>
      </c>
      <c r="D42" s="131">
        <v>20473.0</v>
      </c>
      <c r="E42" s="131">
        <v>23806.0</v>
      </c>
      <c r="F42" s="131">
        <v>29464.0</v>
      </c>
      <c r="G42" s="131">
        <v>34303.0</v>
      </c>
      <c r="H42" s="197">
        <v>43016.0</v>
      </c>
      <c r="I42" s="197">
        <f>43113</f>
        <v>43113</v>
      </c>
      <c r="J42" s="197">
        <v>47383.0</v>
      </c>
      <c r="K42" s="197">
        <v>60601.0</v>
      </c>
      <c r="L42" s="197">
        <v>69349.84</v>
      </c>
      <c r="M42" s="197">
        <v>126928.0</v>
      </c>
      <c r="N42" s="197">
        <v>139581.0</v>
      </c>
      <c r="O42" s="197">
        <v>207374.0</v>
      </c>
      <c r="P42" s="197">
        <v>198836.53</v>
      </c>
      <c r="Q42" s="197">
        <v>243047.28</v>
      </c>
      <c r="R42" s="197">
        <v>250721.6</v>
      </c>
      <c r="S42" s="140">
        <v>225314.51</v>
      </c>
      <c r="T42" s="200">
        <v>49153.31124742412</v>
      </c>
      <c r="U42" s="201">
        <f t="shared" ref="U42:V42" si="52">H41*U61</f>
        <v>41941.74456</v>
      </c>
      <c r="V42" s="200">
        <f t="shared" si="52"/>
        <v>54365.30199</v>
      </c>
      <c r="W42" s="200">
        <f t="shared" ref="W42:Y42" si="53">V41*W61</f>
        <v>65238.36238</v>
      </c>
      <c r="X42" s="200">
        <f t="shared" si="53"/>
        <v>70457.43137</v>
      </c>
      <c r="Y42" s="200">
        <f t="shared" si="53"/>
        <v>84548.91765</v>
      </c>
      <c r="Z42" s="273">
        <f t="shared" ref="Z42:Z45" si="57">L41*Z61</f>
        <v>122962.769</v>
      </c>
      <c r="AA42" s="273">
        <f t="shared" ref="AA42:AA45" si="58">Z41*AA61</f>
        <v>170155.168</v>
      </c>
      <c r="AB42" s="273">
        <f t="shared" ref="AB42:AB45" si="59">N41*AK61</f>
        <v>199830.1002</v>
      </c>
      <c r="AC42" s="273">
        <f t="shared" ref="AC42:AC45" si="60">O41*$AK61-AM42</f>
        <v>233580.6564</v>
      </c>
      <c r="AD42" s="273">
        <f t="shared" ref="AD42:AD45" si="61">P41*$AK61*(1-AK42)</f>
        <v>255487.6087</v>
      </c>
      <c r="AE42" s="273">
        <f>Q41*$AK61*(1-AK42)-20000</f>
        <v>301491.6157</v>
      </c>
      <c r="AF42" s="273">
        <f>R41*$AK61*(1-$AK42)-30000</f>
        <v>266646.1346</v>
      </c>
      <c r="AG42" s="273">
        <f t="shared" ref="AG42:AG45" si="62">S41*AG61</f>
        <v>328812.5188</v>
      </c>
      <c r="AH42" s="273">
        <f t="shared" ref="AH42:AJ42" si="54">AG41*AH61</f>
        <v>365936.0931</v>
      </c>
      <c r="AI42" s="273">
        <f t="shared" si="54"/>
        <v>383980.8344</v>
      </c>
      <c r="AJ42" s="273">
        <f t="shared" si="54"/>
        <v>403727.9928</v>
      </c>
      <c r="AK42" s="274">
        <v>0.034</v>
      </c>
      <c r="AL42" s="274">
        <v>0.094</v>
      </c>
      <c r="AM42" s="131"/>
      <c r="AN42" s="131"/>
      <c r="AO42" s="131"/>
      <c r="AP42" s="131"/>
      <c r="AQ42" s="4"/>
      <c r="AR42" s="4"/>
      <c r="AS42" s="4"/>
    </row>
    <row r="43">
      <c r="A43" s="38" t="s">
        <v>19</v>
      </c>
      <c r="B43" s="38"/>
      <c r="C43" s="38"/>
      <c r="D43" s="131">
        <v>10653.0</v>
      </c>
      <c r="E43" s="131">
        <v>18342.0</v>
      </c>
      <c r="F43" s="131">
        <v>19747.0</v>
      </c>
      <c r="G43" s="131">
        <v>24611.0</v>
      </c>
      <c r="H43" s="197">
        <v>29571.0</v>
      </c>
      <c r="I43" s="197">
        <f>28502</f>
        <v>28502</v>
      </c>
      <c r="J43" s="197">
        <v>29030.0</v>
      </c>
      <c r="K43" s="197">
        <v>33775.0</v>
      </c>
      <c r="L43" s="197">
        <v>43409.79</v>
      </c>
      <c r="M43" s="197">
        <v>47588.0</v>
      </c>
      <c r="N43" s="197">
        <v>85116.0</v>
      </c>
      <c r="O43" s="197">
        <v>92427.21</v>
      </c>
      <c r="P43" s="197">
        <v>139612.15</v>
      </c>
      <c r="Q43" s="197">
        <v>135346.04</v>
      </c>
      <c r="R43" s="197">
        <v>168832.48</v>
      </c>
      <c r="S43" s="140">
        <v>163147.04</v>
      </c>
      <c r="T43" s="200">
        <v>30990.92037786352</v>
      </c>
      <c r="U43" s="201">
        <f t="shared" ref="U43:V43" si="55">H42*U62</f>
        <v>29256.91504</v>
      </c>
      <c r="V43" s="200">
        <f t="shared" si="55"/>
        <v>28566.27129</v>
      </c>
      <c r="W43" s="200">
        <f t="shared" ref="W43:Y43" si="56">V42*W62</f>
        <v>36021.94154</v>
      </c>
      <c r="X43" s="200">
        <f t="shared" si="56"/>
        <v>38903.69686</v>
      </c>
      <c r="Y43" s="200">
        <f t="shared" si="56"/>
        <v>42015.99261</v>
      </c>
      <c r="Z43" s="273">
        <f t="shared" si="57"/>
        <v>49676.77086</v>
      </c>
      <c r="AA43" s="273">
        <f t="shared" si="58"/>
        <v>83676.8136</v>
      </c>
      <c r="AB43" s="273">
        <f t="shared" si="59"/>
        <v>97215.2581</v>
      </c>
      <c r="AC43" s="273">
        <f t="shared" si="60"/>
        <v>144431.67</v>
      </c>
      <c r="AD43" s="273">
        <f t="shared" si="61"/>
        <v>134469.4206</v>
      </c>
      <c r="AE43" s="273">
        <f t="shared" ref="AE43:AE45" si="66">Q42*$AK62*(1-AK43)</f>
        <v>164368.3226</v>
      </c>
      <c r="AF43" s="273">
        <f t="shared" ref="AF43:AF45" si="67">R42*$AK62*(1-AK43)</f>
        <v>169558.3215</v>
      </c>
      <c r="AG43" s="273">
        <f t="shared" si="62"/>
        <v>152166.0548</v>
      </c>
      <c r="AH43" s="273">
        <f t="shared" ref="AH43:AJ43" si="63">AG42*AH62</f>
        <v>222063.3893</v>
      </c>
      <c r="AI43" s="273">
        <f t="shared" si="63"/>
        <v>247134.7788</v>
      </c>
      <c r="AJ43" s="273">
        <f t="shared" si="63"/>
        <v>259321.2869</v>
      </c>
      <c r="AK43" s="274">
        <v>0.029</v>
      </c>
      <c r="AL43" s="274">
        <v>0.062</v>
      </c>
      <c r="AM43" s="131"/>
      <c r="AN43" s="131"/>
      <c r="AO43" s="131"/>
      <c r="AP43" s="131"/>
      <c r="AQ43" s="4"/>
      <c r="AR43" s="4"/>
      <c r="AS43" s="4"/>
    </row>
    <row r="44">
      <c r="A44" s="38" t="s">
        <v>20</v>
      </c>
      <c r="B44" s="38"/>
      <c r="C44" s="38"/>
      <c r="D44" s="4"/>
      <c r="E44" s="131">
        <v>9817.0</v>
      </c>
      <c r="F44" s="131">
        <v>16682.0</v>
      </c>
      <c r="G44" s="131">
        <v>17732.0</v>
      </c>
      <c r="H44" s="197">
        <v>20450.0</v>
      </c>
      <c r="I44" s="197">
        <f>21894</f>
        <v>21894</v>
      </c>
      <c r="J44" s="197">
        <v>20219.0</v>
      </c>
      <c r="K44" s="197">
        <v>24238.0</v>
      </c>
      <c r="L44" s="197">
        <v>28317.32</v>
      </c>
      <c r="M44" s="197">
        <v>37045.0</v>
      </c>
      <c r="N44" s="197">
        <v>40129.0</v>
      </c>
      <c r="O44" s="197">
        <v>64248.91</v>
      </c>
      <c r="P44" s="197">
        <v>74920.41</v>
      </c>
      <c r="Q44" s="197">
        <v>117381.42</v>
      </c>
      <c r="R44" s="197">
        <v>115853.01</v>
      </c>
      <c r="S44" s="140">
        <v>136095.5</v>
      </c>
      <c r="T44" s="200">
        <v>23739.240991157676</v>
      </c>
      <c r="U44" s="201">
        <f t="shared" ref="U44:V44" si="64">H43*U63</f>
        <v>21054.02105</v>
      </c>
      <c r="V44" s="200">
        <f t="shared" si="64"/>
        <v>21102.52572</v>
      </c>
      <c r="W44" s="200">
        <f t="shared" ref="W44:Y44" si="65">V43*W63</f>
        <v>21150.11138</v>
      </c>
      <c r="X44" s="200">
        <f t="shared" si="65"/>
        <v>24003.17707</v>
      </c>
      <c r="Y44" s="200">
        <f t="shared" si="65"/>
        <v>25923.43124</v>
      </c>
      <c r="Z44" s="273">
        <f t="shared" si="57"/>
        <v>36395.23063</v>
      </c>
      <c r="AA44" s="273">
        <f t="shared" si="58"/>
        <v>39567.05747</v>
      </c>
      <c r="AB44" s="273">
        <f t="shared" si="59"/>
        <v>71709.75705</v>
      </c>
      <c r="AC44" s="273">
        <f t="shared" si="60"/>
        <v>77869.41084</v>
      </c>
      <c r="AD44" s="273">
        <f t="shared" si="61"/>
        <v>114799.5216</v>
      </c>
      <c r="AE44" s="273">
        <f t="shared" si="66"/>
        <v>111291.6078</v>
      </c>
      <c r="AF44" s="273">
        <f t="shared" si="67"/>
        <v>138826.656</v>
      </c>
      <c r="AG44" s="273">
        <f t="shared" si="62"/>
        <v>136110.4296</v>
      </c>
      <c r="AH44" s="273">
        <f t="shared" ref="AH44:AJ44" si="68">AG43*AH63</f>
        <v>126949.2054</v>
      </c>
      <c r="AI44" s="273">
        <f t="shared" si="68"/>
        <v>185263.2037</v>
      </c>
      <c r="AJ44" s="273">
        <f t="shared" si="68"/>
        <v>206179.7805</v>
      </c>
      <c r="AK44" s="274">
        <v>0.024</v>
      </c>
      <c r="AL44" s="274">
        <v>0.054</v>
      </c>
      <c r="AM44" s="131"/>
      <c r="AN44" s="131"/>
      <c r="AO44" s="131"/>
      <c r="AP44" s="131"/>
      <c r="AQ44" s="4"/>
      <c r="AR44" s="4"/>
      <c r="AS44" s="4"/>
    </row>
    <row r="45">
      <c r="A45" s="36" t="s">
        <v>84</v>
      </c>
      <c r="B45" s="38"/>
      <c r="C45" s="38"/>
      <c r="D45" s="4"/>
      <c r="E45" s="131"/>
      <c r="F45" s="131">
        <v>9279.0</v>
      </c>
      <c r="G45" s="131">
        <v>15749.0</v>
      </c>
      <c r="H45" s="197">
        <v>17323.0</v>
      </c>
      <c r="I45" s="197">
        <f>14224</f>
        <v>14224</v>
      </c>
      <c r="J45" s="197">
        <v>17987.0</v>
      </c>
      <c r="K45" s="197">
        <v>17603.0</v>
      </c>
      <c r="L45" s="197">
        <v>22274.41</v>
      </c>
      <c r="M45" s="197">
        <v>26145.0</v>
      </c>
      <c r="N45" s="197">
        <v>32085.0</v>
      </c>
      <c r="O45" s="197">
        <v>31306.59</v>
      </c>
      <c r="P45" s="197">
        <v>56063.43</v>
      </c>
      <c r="Q45" s="197">
        <v>69486.69</v>
      </c>
      <c r="R45" s="197">
        <v>103184.63</v>
      </c>
      <c r="S45" s="140">
        <v>98451.15</v>
      </c>
      <c r="T45" s="200">
        <v>15945.44455718623</v>
      </c>
      <c r="U45" s="201">
        <f t="shared" ref="U45:V45" si="69">H44*U64</f>
        <v>15630.35991</v>
      </c>
      <c r="V45" s="200">
        <f t="shared" si="69"/>
        <v>15228.37438</v>
      </c>
      <c r="W45" s="200">
        <f t="shared" ref="W45:Y45" si="70">V44*W64</f>
        <v>14677.86434</v>
      </c>
      <c r="X45" s="200">
        <f t="shared" si="70"/>
        <v>13239.8663</v>
      </c>
      <c r="Y45" s="200">
        <f t="shared" si="70"/>
        <v>15025.87147</v>
      </c>
      <c r="Z45" s="273">
        <f t="shared" si="57"/>
        <v>26023.25257</v>
      </c>
      <c r="AA45" s="273">
        <f t="shared" si="58"/>
        <v>31774.41103</v>
      </c>
      <c r="AB45" s="273">
        <f t="shared" si="59"/>
        <v>35905.41459</v>
      </c>
      <c r="AC45" s="273">
        <f t="shared" si="60"/>
        <v>57486.69916</v>
      </c>
      <c r="AD45" s="273">
        <f t="shared" si="61"/>
        <v>65962.46127</v>
      </c>
      <c r="AE45" s="273">
        <f t="shared" si="66"/>
        <v>103346.5696</v>
      </c>
      <c r="AF45" s="273">
        <f t="shared" si="67"/>
        <v>102000.9058</v>
      </c>
      <c r="AG45" s="273">
        <f t="shared" si="62"/>
        <v>120504.4568</v>
      </c>
      <c r="AH45" s="273">
        <f t="shared" ref="AH45:AJ45" si="71">AG44*AH64</f>
        <v>120517.6761</v>
      </c>
      <c r="AI45" s="273">
        <f t="shared" si="71"/>
        <v>112405.9578</v>
      </c>
      <c r="AJ45" s="273">
        <f t="shared" si="71"/>
        <v>164039.5291</v>
      </c>
      <c r="AK45" s="274">
        <v>0.016</v>
      </c>
      <c r="AL45" s="274">
        <v>0.038</v>
      </c>
      <c r="AM45" s="131"/>
      <c r="AN45" s="131"/>
      <c r="AO45" s="131"/>
      <c r="AP45" s="131"/>
      <c r="AQ45" s="4"/>
      <c r="AR45" s="4"/>
      <c r="AS45" s="4"/>
    </row>
    <row r="46">
      <c r="A46" s="36" t="s">
        <v>85</v>
      </c>
      <c r="B46" s="38"/>
      <c r="C46" s="38"/>
      <c r="D46" s="4"/>
      <c r="E46" s="4"/>
      <c r="F46" s="131">
        <v>9279.0</v>
      </c>
      <c r="G46" s="131">
        <v>24766.0</v>
      </c>
      <c r="H46" s="197">
        <v>39617.0</v>
      </c>
      <c r="I46" s="197">
        <v>47448.0</v>
      </c>
      <c r="J46" s="197">
        <v>54788.0</v>
      </c>
      <c r="K46" s="197">
        <v>67071.0</v>
      </c>
      <c r="L46" s="197">
        <v>85535.84</v>
      </c>
      <c r="M46" s="197">
        <v>108357.0</v>
      </c>
      <c r="N46" s="197">
        <v>131275.0</v>
      </c>
      <c r="O46" s="197">
        <v>145084.0</v>
      </c>
      <c r="P46" s="197">
        <v>189162.58</v>
      </c>
      <c r="Q46" s="197">
        <v>245413.51</v>
      </c>
      <c r="R46" s="197">
        <v>336570.24</v>
      </c>
      <c r="S46" s="140">
        <v>413413.81</v>
      </c>
      <c r="T46" s="200">
        <v>43456.44455718623</v>
      </c>
      <c r="U46" s="201">
        <f>H46+U45</f>
        <v>55247.35991</v>
      </c>
      <c r="V46" s="74">
        <f>I46+V48</f>
        <v>59630.6995</v>
      </c>
      <c r="W46" s="74">
        <f t="shared" ref="W46:Y46" si="72">V46+W48</f>
        <v>71372.99098</v>
      </c>
      <c r="X46" s="74">
        <f t="shared" si="72"/>
        <v>81964.88402</v>
      </c>
      <c r="Y46" s="74">
        <f t="shared" si="72"/>
        <v>93985.5812</v>
      </c>
      <c r="Z46" s="74">
        <f>L46+Z48</f>
        <v>106354.4421</v>
      </c>
      <c r="AA46" s="74">
        <f t="shared" ref="AA46:AB46" si="73">Z46+AA48</f>
        <v>131773.9709</v>
      </c>
      <c r="AB46" s="74">
        <f t="shared" si="73"/>
        <v>160498.3026</v>
      </c>
      <c r="AC46" s="74">
        <f t="shared" ref="AC46:AG46" si="74">O46+AC48</f>
        <v>191073.3593</v>
      </c>
      <c r="AD46" s="74">
        <f t="shared" si="74"/>
        <v>241932.549</v>
      </c>
      <c r="AE46" s="74">
        <f t="shared" si="74"/>
        <v>328090.7657</v>
      </c>
      <c r="AF46" s="74">
        <f t="shared" si="74"/>
        <v>422075.5862</v>
      </c>
      <c r="AG46" s="74">
        <f t="shared" si="74"/>
        <v>508675.1707</v>
      </c>
      <c r="AH46" s="74">
        <f t="shared" ref="AH46:AJ46" si="75">AG46+AH48</f>
        <v>598133.0808</v>
      </c>
      <c r="AI46" s="74">
        <f t="shared" si="75"/>
        <v>674016.962</v>
      </c>
      <c r="AJ46" s="74">
        <f t="shared" si="75"/>
        <v>796900.9358</v>
      </c>
      <c r="AK46" s="4"/>
      <c r="AL46" s="4"/>
      <c r="AM46" s="4"/>
      <c r="AN46" s="4"/>
      <c r="AO46" s="4"/>
      <c r="AP46" s="4"/>
      <c r="AQ46" s="4"/>
      <c r="AR46" s="4"/>
      <c r="AS46" s="4"/>
    </row>
    <row r="47">
      <c r="A47" s="38" t="s">
        <v>22</v>
      </c>
      <c r="B47" s="131">
        <v>4315.0</v>
      </c>
      <c r="C47" s="131">
        <v>18660.89</v>
      </c>
      <c r="D47" s="131">
        <v>29803.74</v>
      </c>
      <c r="E47" s="131">
        <v>35140.03</v>
      </c>
      <c r="F47" s="131">
        <v>41999.74</v>
      </c>
      <c r="G47" s="131">
        <v>52722.01</v>
      </c>
      <c r="H47" s="131">
        <v>64808.82</v>
      </c>
      <c r="I47" s="131">
        <v>92779.0</v>
      </c>
      <c r="J47" s="131">
        <v>125302.0</v>
      </c>
      <c r="K47" s="131">
        <v>130853.0</v>
      </c>
      <c r="L47" s="131">
        <v>179806.62</v>
      </c>
      <c r="M47" s="131">
        <v>297467.0</v>
      </c>
      <c r="N47" s="131">
        <v>422119.0</v>
      </c>
      <c r="O47" s="131">
        <v>509852.22</v>
      </c>
      <c r="P47" s="131">
        <v>644706.82</v>
      </c>
      <c r="Q47" s="131">
        <v>705222.99</v>
      </c>
      <c r="R47" s="131">
        <v>705222.99</v>
      </c>
      <c r="S47" s="132">
        <v>991152.82</v>
      </c>
      <c r="T47" s="119"/>
      <c r="U47" s="118"/>
      <c r="V47" s="119"/>
      <c r="W47" s="119"/>
      <c r="X47" s="119"/>
      <c r="Y47" s="150"/>
      <c r="Z47" s="150"/>
      <c r="AA47" s="150"/>
      <c r="AB47" s="119"/>
      <c r="AC47" s="119"/>
      <c r="AD47" s="119"/>
      <c r="AE47" s="119"/>
      <c r="AF47" s="119"/>
      <c r="AG47" s="119"/>
      <c r="AH47" s="119"/>
      <c r="AI47" s="119"/>
      <c r="AJ47" s="119"/>
      <c r="AK47" s="4"/>
      <c r="AL47" s="4"/>
      <c r="AM47" s="4"/>
      <c r="AN47" s="4"/>
      <c r="AO47" s="4"/>
      <c r="AP47" s="4"/>
      <c r="AQ47" s="4"/>
      <c r="AR47" s="4"/>
      <c r="AS47" s="4"/>
    </row>
    <row r="48">
      <c r="A48" s="259" t="s">
        <v>140</v>
      </c>
      <c r="B48" s="39"/>
      <c r="C48" s="259"/>
      <c r="D48" s="23"/>
      <c r="E48" s="23"/>
      <c r="F48" s="22">
        <f>F46</f>
        <v>9279</v>
      </c>
      <c r="G48" s="22">
        <f t="shared" ref="G48:S48" si="76">G46-F46</f>
        <v>15487</v>
      </c>
      <c r="H48" s="22">
        <f t="shared" si="76"/>
        <v>14851</v>
      </c>
      <c r="I48" s="22">
        <f t="shared" si="76"/>
        <v>7831</v>
      </c>
      <c r="J48" s="22">
        <f t="shared" si="76"/>
        <v>7340</v>
      </c>
      <c r="K48" s="22">
        <f t="shared" si="76"/>
        <v>12283</v>
      </c>
      <c r="L48" s="22">
        <f t="shared" si="76"/>
        <v>18464.84</v>
      </c>
      <c r="M48" s="22">
        <f t="shared" si="76"/>
        <v>22821.16</v>
      </c>
      <c r="N48" s="22">
        <f t="shared" si="76"/>
        <v>22918</v>
      </c>
      <c r="O48" s="22">
        <f t="shared" si="76"/>
        <v>13809</v>
      </c>
      <c r="P48" s="22">
        <f t="shared" si="76"/>
        <v>44078.58</v>
      </c>
      <c r="Q48" s="22">
        <f t="shared" si="76"/>
        <v>56250.93</v>
      </c>
      <c r="R48" s="275">
        <f t="shared" si="76"/>
        <v>91156.73</v>
      </c>
      <c r="S48" s="148">
        <f t="shared" si="76"/>
        <v>76843.57</v>
      </c>
      <c r="T48" s="109">
        <v>15945.44455718623</v>
      </c>
      <c r="U48" s="276">
        <f>U45</f>
        <v>15630.35991</v>
      </c>
      <c r="V48" s="109">
        <f t="shared" ref="V48:Y48" si="77">V45*80%</f>
        <v>12182.6995</v>
      </c>
      <c r="W48" s="109">
        <f t="shared" si="77"/>
        <v>11742.29147</v>
      </c>
      <c r="X48" s="109">
        <f t="shared" si="77"/>
        <v>10591.89304</v>
      </c>
      <c r="Y48" s="109">
        <f t="shared" si="77"/>
        <v>12020.69718</v>
      </c>
      <c r="Z48" s="277">
        <f t="shared" ref="Z48:AE48" si="78">Z45*0.8</f>
        <v>20818.60206</v>
      </c>
      <c r="AA48" s="277">
        <f t="shared" si="78"/>
        <v>25419.52883</v>
      </c>
      <c r="AB48" s="277">
        <f t="shared" si="78"/>
        <v>28724.33167</v>
      </c>
      <c r="AC48" s="277">
        <f t="shared" si="78"/>
        <v>45989.35933</v>
      </c>
      <c r="AD48" s="277">
        <f t="shared" si="78"/>
        <v>52769.96901</v>
      </c>
      <c r="AE48" s="277">
        <f t="shared" si="78"/>
        <v>82677.25572</v>
      </c>
      <c r="AF48" s="277">
        <f t="shared" ref="AF48:AJ48" si="79">AF45-AF49</f>
        <v>85505.34619</v>
      </c>
      <c r="AG48" s="277">
        <f t="shared" si="79"/>
        <v>95261.36073</v>
      </c>
      <c r="AH48" s="277">
        <f t="shared" si="79"/>
        <v>89457.91003</v>
      </c>
      <c r="AI48" s="277">
        <f t="shared" si="79"/>
        <v>75883.88124</v>
      </c>
      <c r="AJ48" s="277">
        <f t="shared" si="79"/>
        <v>122883.9738</v>
      </c>
      <c r="AK48" s="23"/>
      <c r="AL48" s="23"/>
      <c r="AM48" s="23"/>
      <c r="AN48" s="23"/>
      <c r="AO48" s="23"/>
      <c r="AP48" s="23"/>
      <c r="AQ48" s="23"/>
      <c r="AR48" s="23"/>
      <c r="AS48" s="4"/>
    </row>
    <row r="49">
      <c r="A49" s="36" t="s">
        <v>89</v>
      </c>
      <c r="B49" s="38"/>
      <c r="C49" s="278"/>
      <c r="D49" s="278"/>
      <c r="E49" s="278"/>
      <c r="F49" s="131">
        <f t="shared" ref="F49:S49" si="80">F45-F48</f>
        <v>0</v>
      </c>
      <c r="G49" s="131">
        <f t="shared" si="80"/>
        <v>262</v>
      </c>
      <c r="H49" s="131">
        <f t="shared" si="80"/>
        <v>2472</v>
      </c>
      <c r="I49" s="131">
        <f t="shared" si="80"/>
        <v>6393</v>
      </c>
      <c r="J49" s="131">
        <f t="shared" si="80"/>
        <v>10647</v>
      </c>
      <c r="K49" s="131">
        <f t="shared" si="80"/>
        <v>5320</v>
      </c>
      <c r="L49" s="131">
        <f t="shared" si="80"/>
        <v>3809.57</v>
      </c>
      <c r="M49" s="131">
        <f t="shared" si="80"/>
        <v>3323.84</v>
      </c>
      <c r="N49" s="131">
        <f t="shared" si="80"/>
        <v>9167</v>
      </c>
      <c r="O49" s="131">
        <f t="shared" si="80"/>
        <v>17497.59</v>
      </c>
      <c r="P49" s="131">
        <f t="shared" si="80"/>
        <v>11984.85</v>
      </c>
      <c r="Q49" s="131">
        <f t="shared" si="80"/>
        <v>13235.76</v>
      </c>
      <c r="R49" s="131">
        <f t="shared" si="80"/>
        <v>12027.9</v>
      </c>
      <c r="S49" s="69">
        <f t="shared" si="80"/>
        <v>21607.58</v>
      </c>
      <c r="T49" s="279"/>
      <c r="U49" s="280"/>
      <c r="V49" s="279"/>
      <c r="W49" s="279"/>
      <c r="X49" s="279"/>
      <c r="Y49" s="119"/>
      <c r="Z49" s="119"/>
      <c r="AA49" s="119"/>
      <c r="AB49" s="119"/>
      <c r="AC49" s="119"/>
      <c r="AD49" s="119"/>
      <c r="AE49" s="74">
        <f>AE45-AE48</f>
        <v>20669.31393</v>
      </c>
      <c r="AF49" s="74">
        <f t="shared" ref="AF49:AG49" si="81">R46*AF50</f>
        <v>16495.55964</v>
      </c>
      <c r="AG49" s="74">
        <f t="shared" si="81"/>
        <v>25243.0961</v>
      </c>
      <c r="AH49" s="74">
        <f t="shared" ref="AH49:AJ49" si="82">AG46*AH50</f>
        <v>31059.76605</v>
      </c>
      <c r="AI49" s="74">
        <f t="shared" si="82"/>
        <v>36522.07661</v>
      </c>
      <c r="AJ49" s="74">
        <f t="shared" si="82"/>
        <v>41155.55536</v>
      </c>
      <c r="AK49" s="4"/>
      <c r="AL49" s="4"/>
      <c r="AM49" s="4"/>
      <c r="AN49" s="4"/>
      <c r="AO49" s="4"/>
      <c r="AP49" s="4"/>
      <c r="AQ49" s="4"/>
      <c r="AR49" s="4"/>
      <c r="AS49" s="4"/>
    </row>
    <row r="50">
      <c r="A50" s="259" t="s">
        <v>90</v>
      </c>
      <c r="B50" s="39"/>
      <c r="C50" s="281"/>
      <c r="D50" s="281"/>
      <c r="E50" s="281"/>
      <c r="F50" s="16"/>
      <c r="G50" s="16">
        <f t="shared" ref="G50:S50" si="83">G49/F46</f>
        <v>0.02823580127</v>
      </c>
      <c r="H50" s="16">
        <f t="shared" si="83"/>
        <v>0.09981426149</v>
      </c>
      <c r="I50" s="16">
        <f t="shared" si="83"/>
        <v>0.1613701189</v>
      </c>
      <c r="J50" s="16">
        <f t="shared" si="83"/>
        <v>0.2243930197</v>
      </c>
      <c r="K50" s="16">
        <f t="shared" si="83"/>
        <v>0.09710155509</v>
      </c>
      <c r="L50" s="16">
        <f t="shared" si="83"/>
        <v>0.05679906368</v>
      </c>
      <c r="M50" s="16">
        <f t="shared" si="83"/>
        <v>0.03885903266</v>
      </c>
      <c r="N50" s="16">
        <f t="shared" si="83"/>
        <v>0.0845999797</v>
      </c>
      <c r="O50" s="16">
        <f t="shared" si="83"/>
        <v>0.1332895829</v>
      </c>
      <c r="P50" s="16">
        <f t="shared" si="83"/>
        <v>0.08260628326</v>
      </c>
      <c r="Q50" s="16">
        <f t="shared" si="83"/>
        <v>0.06997028694</v>
      </c>
      <c r="R50" s="16">
        <f t="shared" si="83"/>
        <v>0.04901074925</v>
      </c>
      <c r="S50" s="282">
        <f t="shared" si="83"/>
        <v>0.06419931839</v>
      </c>
      <c r="T50" s="283"/>
      <c r="U50" s="284"/>
      <c r="V50" s="283"/>
      <c r="W50" s="283"/>
      <c r="X50" s="283"/>
      <c r="Y50" s="154"/>
      <c r="Z50" s="154"/>
      <c r="AA50" s="154"/>
      <c r="AB50" s="154"/>
      <c r="AC50" s="154"/>
      <c r="AD50" s="154"/>
      <c r="AE50" s="154"/>
      <c r="AF50" s="248">
        <f>R50</f>
        <v>0.04901074925</v>
      </c>
      <c r="AG50" s="248">
        <f>AVERAGE(Q50:S50)</f>
        <v>0.06106011819</v>
      </c>
      <c r="AH50" s="248">
        <f t="shared" ref="AH50:AJ50" si="84">AG50</f>
        <v>0.06106011819</v>
      </c>
      <c r="AI50" s="248">
        <f t="shared" si="84"/>
        <v>0.06106011819</v>
      </c>
      <c r="AJ50" s="248">
        <f t="shared" si="84"/>
        <v>0.06106011819</v>
      </c>
      <c r="AK50" s="23"/>
      <c r="AL50" s="23"/>
      <c r="AM50" s="23"/>
      <c r="AN50" s="23"/>
      <c r="AO50" s="23"/>
      <c r="AP50" s="23"/>
      <c r="AQ50" s="23"/>
      <c r="AR50" s="23"/>
      <c r="AS50" s="23"/>
    </row>
    <row r="51">
      <c r="A51" s="285" t="s">
        <v>25</v>
      </c>
      <c r="B51" s="38"/>
      <c r="C51" s="278"/>
      <c r="D51" s="278"/>
      <c r="E51" s="278"/>
      <c r="F51" s="286"/>
      <c r="G51" s="286"/>
      <c r="H51" s="286"/>
      <c r="I51" s="286"/>
      <c r="J51" s="286"/>
      <c r="K51" s="286"/>
      <c r="L51" s="286"/>
      <c r="M51" s="286"/>
      <c r="N51" s="286"/>
      <c r="O51" s="286"/>
      <c r="P51" s="286"/>
      <c r="Q51" s="286"/>
      <c r="R51" s="286"/>
      <c r="S51" s="286"/>
      <c r="T51" s="279"/>
      <c r="U51" s="280"/>
      <c r="V51" s="279"/>
      <c r="W51" s="279"/>
      <c r="X51" s="279"/>
      <c r="Y51" s="119"/>
      <c r="Z51" s="119"/>
      <c r="AA51" s="119"/>
      <c r="AB51" s="119"/>
      <c r="AC51" s="119"/>
      <c r="AD51" s="119"/>
      <c r="AE51" s="119"/>
      <c r="AF51" s="119"/>
      <c r="AG51" s="119"/>
      <c r="AH51" s="119"/>
      <c r="AI51" s="119"/>
      <c r="AJ51" s="119"/>
      <c r="AK51" s="4"/>
      <c r="AL51" s="4"/>
      <c r="AM51" s="4"/>
      <c r="AN51" s="4"/>
      <c r="AO51" s="4"/>
      <c r="AP51" s="4"/>
      <c r="AQ51" s="4"/>
      <c r="AR51" s="4"/>
      <c r="AS51" s="4"/>
    </row>
    <row r="52">
      <c r="A52" s="36" t="s">
        <v>17</v>
      </c>
      <c r="B52" s="36">
        <v>200.0</v>
      </c>
      <c r="C52" s="255">
        <v>392.0</v>
      </c>
      <c r="D52" s="80">
        <v>503.0</v>
      </c>
      <c r="E52" s="80">
        <v>636.0</v>
      </c>
      <c r="F52" s="80">
        <v>750.0</v>
      </c>
      <c r="G52" s="20">
        <v>917.0</v>
      </c>
      <c r="H52" s="206">
        <v>1074.0</v>
      </c>
      <c r="I52" s="206">
        <v>1317.0</v>
      </c>
      <c r="J52" s="206">
        <v>1456.0</v>
      </c>
      <c r="K52" s="206">
        <v>1734.0</v>
      </c>
      <c r="L52" s="206">
        <v>2416.0</v>
      </c>
      <c r="M52" s="206">
        <v>2768.0</v>
      </c>
      <c r="N52" s="206">
        <v>3577.0</v>
      </c>
      <c r="O52" s="206">
        <v>4564.0</v>
      </c>
      <c r="P52" s="206">
        <v>5521.0</v>
      </c>
      <c r="Q52" s="206">
        <v>6402.0</v>
      </c>
      <c r="R52" s="206">
        <v>6010.0</v>
      </c>
      <c r="S52" s="83">
        <v>7074.0</v>
      </c>
      <c r="T52" s="129">
        <v>891.0000000000001</v>
      </c>
      <c r="U52" s="128">
        <f>T52*(1+10%)</f>
        <v>980.1</v>
      </c>
      <c r="V52" s="127">
        <f>I52*(1+20%)</f>
        <v>1580.4</v>
      </c>
      <c r="W52" s="127">
        <f t="shared" ref="W52:Y52" si="85">V52*(1+20%)</f>
        <v>1896.48</v>
      </c>
      <c r="X52" s="127">
        <f t="shared" si="85"/>
        <v>2275.776</v>
      </c>
      <c r="Y52" s="127">
        <f t="shared" si="85"/>
        <v>2730.9312</v>
      </c>
      <c r="Z52" s="150"/>
      <c r="AA52" s="150"/>
      <c r="AB52" s="119"/>
      <c r="AC52" s="119"/>
      <c r="AD52" s="119"/>
      <c r="AE52" s="119"/>
      <c r="AF52" s="119"/>
      <c r="AG52" s="119"/>
      <c r="AH52" s="119"/>
      <c r="AI52" s="119"/>
      <c r="AJ52" s="119"/>
      <c r="AK52" s="4"/>
      <c r="AL52" s="4"/>
      <c r="AM52" s="4"/>
      <c r="AN52" s="4"/>
      <c r="AO52" s="4"/>
      <c r="AP52" s="4"/>
      <c r="AQ52" s="4"/>
      <c r="AR52" s="4"/>
      <c r="AS52" s="4"/>
    </row>
    <row r="53">
      <c r="A53" s="180" t="s">
        <v>18</v>
      </c>
      <c r="B53" s="38"/>
      <c r="C53" s="36">
        <v>108.0</v>
      </c>
      <c r="D53" s="19">
        <v>198.0</v>
      </c>
      <c r="E53" s="80">
        <v>252.0</v>
      </c>
      <c r="F53" s="80">
        <v>318.0</v>
      </c>
      <c r="G53" s="25">
        <v>370.0</v>
      </c>
      <c r="H53" s="206">
        <v>465.0</v>
      </c>
      <c r="I53" s="206">
        <v>454.0</v>
      </c>
      <c r="J53" s="206">
        <v>469.0</v>
      </c>
      <c r="K53" s="206">
        <v>542.0</v>
      </c>
      <c r="L53" s="206">
        <v>659.0</v>
      </c>
      <c r="M53" s="206">
        <v>923.0</v>
      </c>
      <c r="N53" s="206">
        <v>992.0</v>
      </c>
      <c r="O53" s="206">
        <v>1429.0</v>
      </c>
      <c r="P53" s="206">
        <v>1582.0</v>
      </c>
      <c r="Q53" s="206">
        <v>2185.0</v>
      </c>
      <c r="R53" s="206">
        <v>1991.0</v>
      </c>
      <c r="S53" s="83">
        <v>1713.0</v>
      </c>
      <c r="T53" s="129">
        <v>489.7003902583609</v>
      </c>
      <c r="U53" s="128">
        <f t="shared" ref="U53:U56" si="87">T52*U66</f>
        <v>361.9263077</v>
      </c>
      <c r="V53" s="86">
        <f t="shared" ref="V53:V56" si="88">I52*V66</f>
        <v>501.0486034</v>
      </c>
      <c r="W53" s="86">
        <f t="shared" ref="W53:Y53" si="86">V52*W66</f>
        <v>601.258324</v>
      </c>
      <c r="X53" s="86">
        <f t="shared" si="86"/>
        <v>649.3589899</v>
      </c>
      <c r="Y53" s="86">
        <f t="shared" si="86"/>
        <v>779.2307879</v>
      </c>
      <c r="Z53" s="119"/>
      <c r="AA53" s="119"/>
      <c r="AB53" s="119"/>
      <c r="AC53" s="119"/>
      <c r="AD53" s="119"/>
      <c r="AE53" s="119"/>
      <c r="AF53" s="119"/>
      <c r="AG53" s="119"/>
      <c r="AH53" s="119"/>
      <c r="AI53" s="119"/>
      <c r="AJ53" s="119"/>
      <c r="AK53" s="4"/>
      <c r="AL53" s="4"/>
      <c r="AM53" s="4"/>
      <c r="AN53" s="4"/>
      <c r="AO53" s="4"/>
      <c r="AP53" s="4"/>
      <c r="AQ53" s="4"/>
      <c r="AR53" s="4"/>
      <c r="AS53" s="4"/>
    </row>
    <row r="54">
      <c r="A54" s="38" t="s">
        <v>19</v>
      </c>
      <c r="B54" s="38"/>
      <c r="C54" s="36"/>
      <c r="D54" s="19">
        <v>89.0</v>
      </c>
      <c r="E54" s="80">
        <v>175.0</v>
      </c>
      <c r="F54" s="80">
        <v>202.0</v>
      </c>
      <c r="G54" s="25">
        <v>263.0</v>
      </c>
      <c r="H54" s="206">
        <v>302.0</v>
      </c>
      <c r="I54" s="206">
        <v>296.0</v>
      </c>
      <c r="J54" s="206">
        <v>278.0</v>
      </c>
      <c r="K54" s="206">
        <v>316.0</v>
      </c>
      <c r="L54" s="206">
        <v>372.0</v>
      </c>
      <c r="M54" s="206">
        <v>443.0</v>
      </c>
      <c r="N54" s="206">
        <v>611.0</v>
      </c>
      <c r="O54" s="206">
        <v>647.0</v>
      </c>
      <c r="P54" s="206">
        <v>969.0</v>
      </c>
      <c r="Q54" s="206">
        <v>1088.0</v>
      </c>
      <c r="R54" s="206">
        <v>1599.0</v>
      </c>
      <c r="S54" s="83">
        <v>1287.0</v>
      </c>
      <c r="T54" s="129">
        <v>320.03629032258067</v>
      </c>
      <c r="U54" s="128">
        <f t="shared" si="87"/>
        <v>325.3773109</v>
      </c>
      <c r="V54" s="86">
        <f t="shared" si="88"/>
        <v>260.0980645</v>
      </c>
      <c r="W54" s="86">
        <f t="shared" ref="W54:Y54" si="89">V53*W67</f>
        <v>287.0523611</v>
      </c>
      <c r="X54" s="86">
        <f t="shared" si="89"/>
        <v>310.01655</v>
      </c>
      <c r="Y54" s="86">
        <f t="shared" si="89"/>
        <v>334.817874</v>
      </c>
      <c r="Z54" s="150"/>
      <c r="AA54" s="150"/>
      <c r="AB54" s="119"/>
      <c r="AC54" s="119"/>
      <c r="AD54" s="119"/>
      <c r="AE54" s="119"/>
      <c r="AF54" s="119"/>
      <c r="AG54" s="119"/>
      <c r="AH54" s="119"/>
      <c r="AI54" s="119"/>
      <c r="AJ54" s="119"/>
      <c r="AK54" s="4"/>
      <c r="AL54" s="4"/>
      <c r="AM54" s="4"/>
      <c r="AN54" s="4"/>
      <c r="AO54" s="4"/>
      <c r="AP54" s="4"/>
      <c r="AQ54" s="4"/>
      <c r="AR54" s="4"/>
      <c r="AS54" s="4"/>
    </row>
    <row r="55">
      <c r="A55" s="38" t="s">
        <v>20</v>
      </c>
      <c r="B55" s="38"/>
      <c r="C55" s="38"/>
      <c r="D55" s="4"/>
      <c r="E55" s="80">
        <v>83.0</v>
      </c>
      <c r="F55" s="80">
        <v>158.0</v>
      </c>
      <c r="G55" s="25">
        <v>179.0</v>
      </c>
      <c r="H55" s="206">
        <v>221.0</v>
      </c>
      <c r="I55" s="206">
        <v>216.0</v>
      </c>
      <c r="J55" s="206">
        <v>200.0</v>
      </c>
      <c r="K55" s="206">
        <v>228.0</v>
      </c>
      <c r="L55" s="206">
        <v>260.0</v>
      </c>
      <c r="M55" s="206">
        <v>306.0</v>
      </c>
      <c r="N55" s="206">
        <v>360.0</v>
      </c>
      <c r="O55" s="206">
        <v>469.0</v>
      </c>
      <c r="P55" s="206">
        <v>526.0</v>
      </c>
      <c r="Q55" s="206">
        <v>804.0</v>
      </c>
      <c r="R55" s="206">
        <v>926.0</v>
      </c>
      <c r="S55" s="83">
        <v>1318.0</v>
      </c>
      <c r="T55" s="129">
        <v>259.0526388409796</v>
      </c>
      <c r="U55" s="128">
        <f t="shared" si="87"/>
        <v>227.9864418</v>
      </c>
      <c r="V55" s="86">
        <f t="shared" si="88"/>
        <v>190.5377483</v>
      </c>
      <c r="W55" s="86">
        <f t="shared" ref="W55:Y55" si="90">V54*W68</f>
        <v>167.4273634</v>
      </c>
      <c r="X55" s="86">
        <f t="shared" si="90"/>
        <v>166.3002686</v>
      </c>
      <c r="Y55" s="86">
        <f t="shared" si="90"/>
        <v>179.60429</v>
      </c>
      <c r="Z55" s="119"/>
      <c r="AA55" s="119"/>
      <c r="AB55" s="119"/>
      <c r="AC55" s="119"/>
      <c r="AD55" s="119"/>
      <c r="AE55" s="119"/>
      <c r="AF55" s="119"/>
      <c r="AG55" s="119"/>
      <c r="AH55" s="119"/>
      <c r="AI55" s="119"/>
      <c r="AJ55" s="119"/>
      <c r="AK55" s="4"/>
      <c r="AL55" s="4"/>
      <c r="AM55" s="4"/>
      <c r="AN55" s="4"/>
      <c r="AO55" s="4"/>
      <c r="AP55" s="4"/>
      <c r="AQ55" s="4"/>
      <c r="AR55" s="4"/>
      <c r="AS55" s="4"/>
    </row>
    <row r="56">
      <c r="A56" s="36" t="s">
        <v>84</v>
      </c>
      <c r="B56" s="38"/>
      <c r="C56" s="38"/>
      <c r="D56" s="4"/>
      <c r="E56" s="80"/>
      <c r="F56" s="80">
        <v>79.0</v>
      </c>
      <c r="G56" s="25">
        <v>146.0</v>
      </c>
      <c r="H56" s="206">
        <v>167.0</v>
      </c>
      <c r="I56" s="206">
        <v>148.0</v>
      </c>
      <c r="J56" s="206">
        <v>178.0</v>
      </c>
      <c r="K56" s="206">
        <v>169.0</v>
      </c>
      <c r="L56" s="206">
        <v>206.0</v>
      </c>
      <c r="M56" s="206">
        <v>237.0</v>
      </c>
      <c r="N56" s="206">
        <v>258.0</v>
      </c>
      <c r="O56" s="206">
        <v>290.0</v>
      </c>
      <c r="P56" s="206">
        <v>409.0</v>
      </c>
      <c r="Q56" s="206">
        <v>484.0</v>
      </c>
      <c r="R56" s="206">
        <v>701.0</v>
      </c>
      <c r="S56" s="83">
        <v>812.0</v>
      </c>
      <c r="T56" s="129">
        <v>154.8550646551724</v>
      </c>
      <c r="U56" s="128">
        <f t="shared" si="87"/>
        <v>194.0351762</v>
      </c>
      <c r="V56" s="86">
        <f t="shared" si="88"/>
        <v>144.6515837</v>
      </c>
      <c r="W56" s="86">
        <f t="shared" ref="W56:Y56" si="91">V55*W69</f>
        <v>127.5999401</v>
      </c>
      <c r="X56" s="86">
        <f t="shared" si="91"/>
        <v>100.910972</v>
      </c>
      <c r="Y56" s="86">
        <f t="shared" si="91"/>
        <v>100.2316551</v>
      </c>
      <c r="Z56" s="119"/>
      <c r="AA56" s="119"/>
      <c r="AB56" s="119"/>
      <c r="AC56" s="119"/>
      <c r="AD56" s="119"/>
      <c r="AE56" s="119"/>
      <c r="AF56" s="119"/>
      <c r="AG56" s="119"/>
      <c r="AH56" s="119"/>
      <c r="AI56" s="119"/>
      <c r="AJ56" s="119"/>
      <c r="AK56" s="4"/>
      <c r="AL56" s="4"/>
      <c r="AM56" s="4"/>
      <c r="AN56" s="4"/>
      <c r="AO56" s="4"/>
      <c r="AP56" s="4"/>
      <c r="AQ56" s="4"/>
      <c r="AR56" s="4"/>
      <c r="AS56" s="4"/>
    </row>
    <row r="57">
      <c r="A57" s="36" t="s">
        <v>85</v>
      </c>
      <c r="B57" s="38"/>
      <c r="C57" s="38"/>
      <c r="D57" s="4"/>
      <c r="E57" s="80"/>
      <c r="F57" s="80">
        <v>79.0</v>
      </c>
      <c r="G57" s="25">
        <v>220.0</v>
      </c>
      <c r="H57" s="5">
        <v>363.0</v>
      </c>
      <c r="I57" s="5">
        <v>451.0</v>
      </c>
      <c r="J57" s="5">
        <v>528.0</v>
      </c>
      <c r="K57" s="5">
        <v>645.0</v>
      </c>
      <c r="L57" s="5">
        <v>804.0</v>
      </c>
      <c r="M57" s="5">
        <v>999.0</v>
      </c>
      <c r="N57" s="5">
        <v>1178.0</v>
      </c>
      <c r="O57" s="5">
        <v>1330.0</v>
      </c>
      <c r="P57" s="5">
        <v>1652.0</v>
      </c>
      <c r="Q57" s="206">
        <v>2024.0</v>
      </c>
      <c r="R57" s="206">
        <v>2622.0</v>
      </c>
      <c r="S57" s="83">
        <v>3261.0</v>
      </c>
      <c r="T57" s="129">
        <v>398.85506465517244</v>
      </c>
      <c r="U57" s="128">
        <f>T57+U56</f>
        <v>592.8902408</v>
      </c>
      <c r="V57" s="129">
        <f>I57+V59</f>
        <v>566.721267</v>
      </c>
      <c r="W57" s="129">
        <f t="shared" ref="W57:Y57" si="92">V57+W59</f>
        <v>668.801219</v>
      </c>
      <c r="X57" s="129">
        <f t="shared" si="92"/>
        <v>749.5299966</v>
      </c>
      <c r="Y57" s="129">
        <f t="shared" si="92"/>
        <v>829.7153207</v>
      </c>
      <c r="Z57" s="119"/>
      <c r="AA57" s="119"/>
      <c r="AB57" s="119"/>
      <c r="AC57" s="119"/>
      <c r="AD57" s="119"/>
      <c r="AE57" s="119"/>
      <c r="AF57" s="119"/>
      <c r="AG57" s="119"/>
      <c r="AH57" s="119"/>
      <c r="AI57" s="119"/>
      <c r="AJ57" s="119"/>
      <c r="AK57" s="4"/>
      <c r="AL57" s="4"/>
      <c r="AM57" s="4"/>
      <c r="AN57" s="4"/>
      <c r="AO57" s="4"/>
      <c r="AP57" s="4"/>
      <c r="AQ57" s="4"/>
      <c r="AR57" s="4"/>
      <c r="AS57" s="4"/>
    </row>
    <row r="58">
      <c r="A58" s="38" t="s">
        <v>22</v>
      </c>
      <c r="B58" s="36">
        <v>110.0</v>
      </c>
      <c r="C58" s="36">
        <v>363.0</v>
      </c>
      <c r="D58" s="19">
        <v>538.0</v>
      </c>
      <c r="E58" s="80">
        <v>692.0</v>
      </c>
      <c r="F58" s="19">
        <v>841.0</v>
      </c>
      <c r="G58" s="80">
        <v>1020.0</v>
      </c>
      <c r="H58" s="206">
        <v>1262.0</v>
      </c>
      <c r="I58" s="206">
        <v>1666.0</v>
      </c>
      <c r="J58" s="206">
        <v>2049.0</v>
      </c>
      <c r="K58" s="206">
        <v>2058.0</v>
      </c>
      <c r="L58" s="206">
        <v>2498.0</v>
      </c>
      <c r="M58" s="206">
        <v>3313.0</v>
      </c>
      <c r="N58" s="206">
        <v>4541.0</v>
      </c>
      <c r="O58" s="206">
        <v>6376.0</v>
      </c>
      <c r="P58" s="206">
        <v>6588.0</v>
      </c>
      <c r="Q58" s="206">
        <v>7422.0</v>
      </c>
      <c r="R58" s="206">
        <v>7422.0</v>
      </c>
      <c r="S58" s="83">
        <v>8367.0</v>
      </c>
      <c r="T58" s="119"/>
      <c r="U58" s="118"/>
      <c r="V58" s="129"/>
      <c r="W58" s="129"/>
      <c r="X58" s="129"/>
      <c r="Y58" s="129"/>
      <c r="Z58" s="119"/>
      <c r="AA58" s="119"/>
      <c r="AB58" s="119"/>
      <c r="AC58" s="119"/>
      <c r="AD58" s="119"/>
      <c r="AE58" s="119"/>
      <c r="AF58" s="119"/>
      <c r="AG58" s="119"/>
      <c r="AH58" s="119"/>
      <c r="AI58" s="119"/>
      <c r="AJ58" s="119"/>
      <c r="AK58" s="4"/>
      <c r="AL58" s="4"/>
      <c r="AM58" s="4"/>
      <c r="AN58" s="4"/>
      <c r="AO58" s="4"/>
      <c r="AP58" s="4"/>
      <c r="AQ58" s="4"/>
      <c r="AR58" s="4"/>
      <c r="AS58" s="4"/>
    </row>
    <row r="59">
      <c r="A59" s="259" t="s">
        <v>140</v>
      </c>
      <c r="B59" s="39"/>
      <c r="C59" s="39"/>
      <c r="D59" s="23"/>
      <c r="E59" s="287"/>
      <c r="F59" s="288">
        <f>F57</f>
        <v>79</v>
      </c>
      <c r="G59" s="30">
        <f t="shared" ref="G59:S59" si="93">G57-F57</f>
        <v>141</v>
      </c>
      <c r="H59" s="23">
        <f t="shared" si="93"/>
        <v>143</v>
      </c>
      <c r="I59" s="23">
        <f t="shared" si="93"/>
        <v>88</v>
      </c>
      <c r="J59" s="23">
        <f t="shared" si="93"/>
        <v>77</v>
      </c>
      <c r="K59" s="23">
        <f t="shared" si="93"/>
        <v>117</v>
      </c>
      <c r="L59" s="23">
        <f t="shared" si="93"/>
        <v>159</v>
      </c>
      <c r="M59" s="23">
        <f t="shared" si="93"/>
        <v>195</v>
      </c>
      <c r="N59" s="23">
        <f t="shared" si="93"/>
        <v>179</v>
      </c>
      <c r="O59" s="23">
        <f t="shared" si="93"/>
        <v>152</v>
      </c>
      <c r="P59" s="23">
        <f t="shared" si="93"/>
        <v>322</v>
      </c>
      <c r="Q59" s="30">
        <f t="shared" si="93"/>
        <v>372</v>
      </c>
      <c r="R59" s="30">
        <f t="shared" si="93"/>
        <v>598</v>
      </c>
      <c r="S59" s="162">
        <f t="shared" si="93"/>
        <v>639</v>
      </c>
      <c r="T59" s="289">
        <v>154.8550646551724</v>
      </c>
      <c r="U59" s="290">
        <f>U56</f>
        <v>194.0351762</v>
      </c>
      <c r="V59" s="165">
        <f t="shared" ref="V59:Y59" si="94">V56*80%</f>
        <v>115.721267</v>
      </c>
      <c r="W59" s="165">
        <f t="shared" si="94"/>
        <v>102.0799521</v>
      </c>
      <c r="X59" s="165">
        <f t="shared" si="94"/>
        <v>80.72877757</v>
      </c>
      <c r="Y59" s="165">
        <f t="shared" si="94"/>
        <v>80.18532406</v>
      </c>
      <c r="Z59" s="154"/>
      <c r="AA59" s="154"/>
      <c r="AB59" s="154"/>
      <c r="AC59" s="154"/>
      <c r="AD59" s="154"/>
      <c r="AE59" s="154"/>
      <c r="AF59" s="154"/>
      <c r="AG59" s="154"/>
      <c r="AH59" s="154"/>
      <c r="AI59" s="154"/>
      <c r="AJ59" s="154"/>
      <c r="AK59" s="23"/>
      <c r="AL59" s="23"/>
      <c r="AM59" s="23"/>
      <c r="AN59" s="23"/>
      <c r="AO59" s="23"/>
      <c r="AP59" s="23"/>
      <c r="AQ59" s="23"/>
      <c r="AR59" s="23"/>
      <c r="AS59" s="4"/>
    </row>
    <row r="60">
      <c r="A60" s="1" t="s">
        <v>36</v>
      </c>
      <c r="B60" s="4"/>
      <c r="C60" s="4"/>
      <c r="D60" s="4"/>
      <c r="E60" s="4"/>
      <c r="F60" s="4"/>
      <c r="G60" s="4"/>
      <c r="H60" s="8"/>
      <c r="I60" s="8"/>
      <c r="J60" s="8"/>
      <c r="K60" s="8"/>
      <c r="L60" s="8"/>
      <c r="M60" s="8"/>
      <c r="N60" s="8"/>
      <c r="O60" s="8"/>
      <c r="P60" s="8"/>
      <c r="Q60" s="8"/>
      <c r="R60" s="8"/>
      <c r="S60" s="271"/>
      <c r="T60" s="119"/>
      <c r="U60" s="118"/>
      <c r="V60" s="119"/>
      <c r="W60" s="119"/>
      <c r="X60" s="119"/>
      <c r="Y60" s="150"/>
      <c r="Z60" s="119"/>
      <c r="AA60" s="119"/>
      <c r="AB60" s="119"/>
      <c r="AC60" s="119"/>
      <c r="AD60" s="119"/>
      <c r="AE60" s="119"/>
      <c r="AF60" s="119"/>
      <c r="AG60" s="150"/>
      <c r="AH60" s="150"/>
      <c r="AI60" s="150"/>
      <c r="AJ60" s="150"/>
      <c r="AK60" s="19" t="s">
        <v>141</v>
      </c>
      <c r="AL60" s="4"/>
      <c r="AM60" s="4"/>
      <c r="AN60" s="4"/>
      <c r="AO60" s="4"/>
      <c r="AP60" s="4"/>
      <c r="AQ60" s="4"/>
      <c r="AR60" s="4"/>
      <c r="AS60" s="4"/>
    </row>
    <row r="61">
      <c r="A61" s="36" t="s">
        <v>37</v>
      </c>
      <c r="B61" s="149"/>
      <c r="C61" s="274">
        <f t="shared" ref="C61:S61" si="95">C42/B41</f>
        <v>0.6213892378</v>
      </c>
      <c r="D61" s="274">
        <f t="shared" si="95"/>
        <v>0.533873996</v>
      </c>
      <c r="E61" s="274">
        <f t="shared" si="95"/>
        <v>0.5502241945</v>
      </c>
      <c r="F61" s="274">
        <f t="shared" si="95"/>
        <v>0.539436104</v>
      </c>
      <c r="G61" s="274">
        <f t="shared" si="95"/>
        <v>0.5189718297</v>
      </c>
      <c r="H61" s="274">
        <f t="shared" si="95"/>
        <v>0.515365354</v>
      </c>
      <c r="I61" s="274">
        <f t="shared" si="95"/>
        <v>0.4494448788</v>
      </c>
      <c r="J61" s="274">
        <f t="shared" si="95"/>
        <v>0.3917212986</v>
      </c>
      <c r="K61" s="274">
        <f t="shared" si="95"/>
        <v>0.4105508472</v>
      </c>
      <c r="L61" s="274">
        <f t="shared" si="95"/>
        <v>0.4146081092</v>
      </c>
      <c r="M61" s="274">
        <f t="shared" si="95"/>
        <v>0.4279781475</v>
      </c>
      <c r="N61" s="274">
        <f t="shared" si="95"/>
        <v>0.3680380323</v>
      </c>
      <c r="O61" s="274">
        <f t="shared" si="95"/>
        <v>0.4205942602</v>
      </c>
      <c r="P61" s="274">
        <f t="shared" si="95"/>
        <v>0.3450080623</v>
      </c>
      <c r="Q61" s="274">
        <f t="shared" si="95"/>
        <v>0.3724500125</v>
      </c>
      <c r="R61" s="274">
        <f t="shared" si="95"/>
        <v>0.3053297828</v>
      </c>
      <c r="S61" s="76">
        <f t="shared" si="95"/>
        <v>0.2973702627</v>
      </c>
      <c r="T61" s="79">
        <v>0.6729642832341747</v>
      </c>
      <c r="U61" s="78">
        <f t="shared" ref="U61:U64" si="99">AVERAGE(C61:H61)*80%</f>
        <v>0.4372347621</v>
      </c>
      <c r="V61" s="79">
        <f t="shared" ref="V61:V64" si="100">I61</f>
        <v>0.4494448788</v>
      </c>
      <c r="W61" s="79">
        <f t="shared" ref="W61:W64" si="101">V61</f>
        <v>0.4494448788</v>
      </c>
      <c r="X61" s="79">
        <f t="shared" ref="X61:X64" si="102">W61*90%</f>
        <v>0.4045003909</v>
      </c>
      <c r="Y61" s="79">
        <f t="shared" ref="Y61:Y64" si="103">X61</f>
        <v>0.4045003909</v>
      </c>
      <c r="Z61" s="79">
        <f t="shared" ref="Z61:Z64" si="104">L61</f>
        <v>0.4146081092</v>
      </c>
      <c r="AA61" s="79">
        <f t="shared" ref="AA61:AA64" si="105">Z61*0.95</f>
        <v>0.3938777038</v>
      </c>
      <c r="AB61" s="79">
        <f t="shared" ref="AB61:AB64" si="106">AK61</f>
        <v>0.405293784</v>
      </c>
      <c r="AC61" s="79">
        <f t="shared" ref="AC61:AD61" si="96">AC42/O41</f>
        <v>0.405293784</v>
      </c>
      <c r="AD61" s="79">
        <f t="shared" si="96"/>
        <v>0.3915137954</v>
      </c>
      <c r="AE61" s="79">
        <f t="shared" ref="AE61:AE64" si="108">AE42/AD41</f>
        <v>0.3585504056</v>
      </c>
      <c r="AF61" s="79">
        <f t="shared" ref="AF61:AF64" si="109">AF42/R41</f>
        <v>0.3519197724</v>
      </c>
      <c r="AG61" s="79">
        <f t="shared" ref="AG61:AG64" si="110">AVERAGE(Q61:S61)</f>
        <v>0.3250500193</v>
      </c>
      <c r="AH61" s="79">
        <f t="shared" ref="AH61:AJ61" si="97">AG61</f>
        <v>0.3250500193</v>
      </c>
      <c r="AI61" s="79">
        <f t="shared" si="97"/>
        <v>0.3250500193</v>
      </c>
      <c r="AJ61" s="79">
        <f t="shared" si="97"/>
        <v>0.3250500193</v>
      </c>
      <c r="AK61" s="75">
        <f t="shared" ref="AK61:AK64" si="112">average(K61:N61)</f>
        <v>0.405293784</v>
      </c>
      <c r="AL61" s="4"/>
      <c r="AM61" s="4"/>
      <c r="AN61" s="4"/>
      <c r="AO61" s="4"/>
      <c r="AP61" s="4"/>
      <c r="AQ61" s="4"/>
      <c r="AR61" s="4"/>
      <c r="AS61" s="4"/>
    </row>
    <row r="62">
      <c r="A62" s="38" t="s">
        <v>38</v>
      </c>
      <c r="B62" s="149"/>
      <c r="C62" s="149"/>
      <c r="D62" s="274">
        <f t="shared" ref="D62:S62" si="98">D43/C42</f>
        <v>0.828125</v>
      </c>
      <c r="E62" s="274">
        <f t="shared" si="98"/>
        <v>0.8959116886</v>
      </c>
      <c r="F62" s="274">
        <f t="shared" si="98"/>
        <v>0.8294967655</v>
      </c>
      <c r="G62" s="274">
        <f t="shared" si="98"/>
        <v>0.835290524</v>
      </c>
      <c r="H62" s="274">
        <f t="shared" si="98"/>
        <v>0.8620528817</v>
      </c>
      <c r="I62" s="274">
        <f t="shared" si="98"/>
        <v>0.6625906639</v>
      </c>
      <c r="J62" s="274">
        <f t="shared" si="98"/>
        <v>0.6733467864</v>
      </c>
      <c r="K62" s="274">
        <f t="shared" si="98"/>
        <v>0.7128083912</v>
      </c>
      <c r="L62" s="274">
        <f t="shared" si="98"/>
        <v>0.7163213478</v>
      </c>
      <c r="M62" s="274">
        <f t="shared" si="98"/>
        <v>0.6862020158</v>
      </c>
      <c r="N62" s="274">
        <f t="shared" si="98"/>
        <v>0.6705848985</v>
      </c>
      <c r="O62" s="274">
        <f t="shared" si="98"/>
        <v>0.6621761558</v>
      </c>
      <c r="P62" s="274">
        <f t="shared" si="98"/>
        <v>0.6732384484</v>
      </c>
      <c r="Q62" s="274">
        <f t="shared" si="98"/>
        <v>0.680690012</v>
      </c>
      <c r="R62" s="274">
        <f t="shared" si="98"/>
        <v>0.694648712</v>
      </c>
      <c r="S62" s="76">
        <f t="shared" si="98"/>
        <v>0.6507099508</v>
      </c>
      <c r="T62" s="79">
        <v>0.8315468721420891</v>
      </c>
      <c r="U62" s="78">
        <f t="shared" si="99"/>
        <v>0.6801402976</v>
      </c>
      <c r="V62" s="79">
        <f t="shared" si="100"/>
        <v>0.6625906639</v>
      </c>
      <c r="W62" s="79">
        <f t="shared" si="101"/>
        <v>0.6625906639</v>
      </c>
      <c r="X62" s="79">
        <f t="shared" si="102"/>
        <v>0.5963315975</v>
      </c>
      <c r="Y62" s="79">
        <f t="shared" si="103"/>
        <v>0.5963315975</v>
      </c>
      <c r="Z62" s="79">
        <f t="shared" si="104"/>
        <v>0.7163213478</v>
      </c>
      <c r="AA62" s="79">
        <f t="shared" si="105"/>
        <v>0.6805052804</v>
      </c>
      <c r="AB62" s="79">
        <f t="shared" si="106"/>
        <v>0.6964791633</v>
      </c>
      <c r="AC62" s="79">
        <f t="shared" ref="AC62:AD62" si="107">AC43/O42</f>
        <v>0.6964791633</v>
      </c>
      <c r="AD62" s="79">
        <f t="shared" si="107"/>
        <v>0.6762812676</v>
      </c>
      <c r="AE62" s="79">
        <f t="shared" si="108"/>
        <v>0.6433514464</v>
      </c>
      <c r="AF62" s="79">
        <f t="shared" si="109"/>
        <v>0.6762812676</v>
      </c>
      <c r="AG62" s="79">
        <f t="shared" si="110"/>
        <v>0.6753495583</v>
      </c>
      <c r="AH62" s="79">
        <f t="shared" ref="AH62:AJ62" si="111">AG62</f>
        <v>0.6753495583</v>
      </c>
      <c r="AI62" s="79">
        <f t="shared" si="111"/>
        <v>0.6753495583</v>
      </c>
      <c r="AJ62" s="79">
        <f t="shared" si="111"/>
        <v>0.6753495583</v>
      </c>
      <c r="AK62" s="75">
        <f t="shared" si="112"/>
        <v>0.6964791633</v>
      </c>
      <c r="AL62" s="4"/>
      <c r="AM62" s="4"/>
      <c r="AN62" s="4"/>
      <c r="AO62" s="4"/>
      <c r="AP62" s="4"/>
      <c r="AQ62" s="4"/>
      <c r="AR62" s="4"/>
      <c r="AS62" s="4"/>
    </row>
    <row r="63">
      <c r="A63" s="38" t="s">
        <v>39</v>
      </c>
      <c r="B63" s="149"/>
      <c r="C63" s="149"/>
      <c r="D63" s="274"/>
      <c r="E63" s="274">
        <f t="shared" ref="E63:S63" si="113">E44/D43</f>
        <v>0.9215244532</v>
      </c>
      <c r="F63" s="274">
        <f t="shared" si="113"/>
        <v>0.9094973285</v>
      </c>
      <c r="G63" s="274">
        <f t="shared" si="113"/>
        <v>0.8979591837</v>
      </c>
      <c r="H63" s="274">
        <f t="shared" si="113"/>
        <v>0.8309292593</v>
      </c>
      <c r="I63" s="274">
        <f t="shared" si="113"/>
        <v>0.7403875418</v>
      </c>
      <c r="J63" s="274">
        <f t="shared" si="113"/>
        <v>0.7093888148</v>
      </c>
      <c r="K63" s="274">
        <f t="shared" si="113"/>
        <v>0.8349293834</v>
      </c>
      <c r="L63" s="274">
        <f t="shared" si="113"/>
        <v>0.8384106588</v>
      </c>
      <c r="M63" s="274">
        <f t="shared" si="113"/>
        <v>0.8533789267</v>
      </c>
      <c r="N63" s="274">
        <f t="shared" si="113"/>
        <v>0.8432588047</v>
      </c>
      <c r="O63" s="274">
        <f t="shared" si="113"/>
        <v>0.7548393956</v>
      </c>
      <c r="P63" s="274">
        <f t="shared" si="113"/>
        <v>0.8105882456</v>
      </c>
      <c r="Q63" s="274">
        <f t="shared" si="113"/>
        <v>0.8407679418</v>
      </c>
      <c r="R63" s="274">
        <f t="shared" si="113"/>
        <v>0.8559763551</v>
      </c>
      <c r="S63" s="76">
        <f t="shared" si="113"/>
        <v>0.8060978551</v>
      </c>
      <c r="T63" s="79">
        <v>0.8795569096390394</v>
      </c>
      <c r="U63" s="78">
        <f t="shared" si="99"/>
        <v>0.7119820449</v>
      </c>
      <c r="V63" s="79">
        <f t="shared" si="100"/>
        <v>0.7403875418</v>
      </c>
      <c r="W63" s="79">
        <f t="shared" si="101"/>
        <v>0.7403875418</v>
      </c>
      <c r="X63" s="79">
        <f t="shared" si="102"/>
        <v>0.6663487877</v>
      </c>
      <c r="Y63" s="79">
        <f t="shared" si="103"/>
        <v>0.6663487877</v>
      </c>
      <c r="Z63" s="79">
        <f t="shared" si="104"/>
        <v>0.8384106588</v>
      </c>
      <c r="AA63" s="79">
        <f t="shared" si="105"/>
        <v>0.7964901258</v>
      </c>
      <c r="AB63" s="79">
        <f t="shared" si="106"/>
        <v>0.8424944434</v>
      </c>
      <c r="AC63" s="79">
        <f t="shared" ref="AC63:AD63" si="114">AC44/O43</f>
        <v>0.8424944434</v>
      </c>
      <c r="AD63" s="79">
        <f t="shared" si="114"/>
        <v>0.8222745768</v>
      </c>
      <c r="AE63" s="79">
        <f t="shared" si="108"/>
        <v>0.827635066</v>
      </c>
      <c r="AF63" s="79">
        <f t="shared" si="109"/>
        <v>0.8222745768</v>
      </c>
      <c r="AG63" s="79">
        <f t="shared" si="110"/>
        <v>0.8342807173</v>
      </c>
      <c r="AH63" s="79">
        <f t="shared" ref="AH63:AJ63" si="115">AG63</f>
        <v>0.8342807173</v>
      </c>
      <c r="AI63" s="79">
        <f t="shared" si="115"/>
        <v>0.8342807173</v>
      </c>
      <c r="AJ63" s="79">
        <f t="shared" si="115"/>
        <v>0.8342807173</v>
      </c>
      <c r="AK63" s="75">
        <f t="shared" si="112"/>
        <v>0.8424944434</v>
      </c>
      <c r="AL63" s="4"/>
      <c r="AM63" s="4"/>
      <c r="AN63" s="4"/>
      <c r="AO63" s="4"/>
      <c r="AP63" s="4"/>
      <c r="AQ63" s="4"/>
      <c r="AR63" s="4"/>
      <c r="AS63" s="4"/>
    </row>
    <row r="64">
      <c r="A64" s="39" t="s">
        <v>40</v>
      </c>
      <c r="B64" s="287"/>
      <c r="C64" s="287"/>
      <c r="D64" s="291"/>
      <c r="E64" s="291"/>
      <c r="F64" s="291">
        <f t="shared" ref="F64:S64" si="116">F45/E44</f>
        <v>0.9451971071</v>
      </c>
      <c r="G64" s="291">
        <f t="shared" si="116"/>
        <v>0.9440714543</v>
      </c>
      <c r="H64" s="291">
        <f t="shared" si="116"/>
        <v>0.976934356</v>
      </c>
      <c r="I64" s="291">
        <f t="shared" si="116"/>
        <v>0.6955501222</v>
      </c>
      <c r="J64" s="291">
        <f t="shared" si="116"/>
        <v>0.8215492829</v>
      </c>
      <c r="K64" s="291">
        <f t="shared" si="116"/>
        <v>0.8706167466</v>
      </c>
      <c r="L64" s="291">
        <f t="shared" si="116"/>
        <v>0.9189871277</v>
      </c>
      <c r="M64" s="291">
        <f t="shared" si="116"/>
        <v>0.9232865257</v>
      </c>
      <c r="N64" s="291">
        <f t="shared" si="116"/>
        <v>0.8661087866</v>
      </c>
      <c r="O64" s="291">
        <f t="shared" si="116"/>
        <v>0.7801487702</v>
      </c>
      <c r="P64" s="291">
        <f t="shared" si="116"/>
        <v>0.8725973717</v>
      </c>
      <c r="Q64" s="291">
        <f t="shared" si="116"/>
        <v>0.9274734348</v>
      </c>
      <c r="R64" s="291">
        <f t="shared" si="116"/>
        <v>0.8790541978</v>
      </c>
      <c r="S64" s="174">
        <f t="shared" si="116"/>
        <v>0.8497936307</v>
      </c>
      <c r="T64" s="124">
        <v>0.8330518027891035</v>
      </c>
      <c r="U64" s="125">
        <f t="shared" si="99"/>
        <v>0.7643207779</v>
      </c>
      <c r="V64" s="124">
        <f t="shared" si="100"/>
        <v>0.6955501222</v>
      </c>
      <c r="W64" s="124">
        <f t="shared" si="101"/>
        <v>0.6955501222</v>
      </c>
      <c r="X64" s="124">
        <f t="shared" si="102"/>
        <v>0.62599511</v>
      </c>
      <c r="Y64" s="124">
        <f t="shared" si="103"/>
        <v>0.62599511</v>
      </c>
      <c r="Z64" s="124">
        <f t="shared" si="104"/>
        <v>0.9189871277</v>
      </c>
      <c r="AA64" s="124">
        <f t="shared" si="105"/>
        <v>0.8730377713</v>
      </c>
      <c r="AB64" s="124">
        <f t="shared" si="106"/>
        <v>0.8947497966</v>
      </c>
      <c r="AC64" s="124">
        <f t="shared" ref="AC64:AD64" si="117">AC45/O44</f>
        <v>0.8947497966</v>
      </c>
      <c r="AD64" s="124">
        <f t="shared" si="117"/>
        <v>0.8804337999</v>
      </c>
      <c r="AE64" s="124">
        <f t="shared" si="108"/>
        <v>0.9002351948</v>
      </c>
      <c r="AF64" s="124">
        <f t="shared" si="109"/>
        <v>0.8804337999</v>
      </c>
      <c r="AG64" s="124">
        <f t="shared" si="110"/>
        <v>0.8854404211</v>
      </c>
      <c r="AH64" s="124">
        <f t="shared" ref="AH64:AJ64" si="118">AG64</f>
        <v>0.8854404211</v>
      </c>
      <c r="AI64" s="124">
        <f t="shared" si="118"/>
        <v>0.8854404211</v>
      </c>
      <c r="AJ64" s="124">
        <f t="shared" si="118"/>
        <v>0.8854404211</v>
      </c>
      <c r="AK64" s="122">
        <f t="shared" si="112"/>
        <v>0.8947497966</v>
      </c>
      <c r="AL64" s="23"/>
      <c r="AM64" s="23"/>
      <c r="AN64" s="23"/>
      <c r="AO64" s="23"/>
      <c r="AP64" s="23"/>
      <c r="AQ64" s="23"/>
      <c r="AR64" s="23"/>
      <c r="AS64" s="23"/>
    </row>
    <row r="65">
      <c r="A65" s="1" t="s">
        <v>41</v>
      </c>
      <c r="B65" s="4"/>
      <c r="C65" s="4"/>
      <c r="D65" s="4"/>
      <c r="E65" s="4"/>
      <c r="F65" s="75"/>
      <c r="G65" s="4"/>
      <c r="H65" s="8"/>
      <c r="I65" s="8"/>
      <c r="J65" s="8"/>
      <c r="K65" s="8"/>
      <c r="L65" s="8"/>
      <c r="M65" s="8"/>
      <c r="N65" s="8"/>
      <c r="O65" s="8"/>
      <c r="P65" s="8"/>
      <c r="Q65" s="8"/>
      <c r="R65" s="8"/>
      <c r="S65" s="271"/>
      <c r="T65" s="119"/>
      <c r="U65" s="118"/>
      <c r="V65" s="119"/>
      <c r="W65" s="119"/>
      <c r="X65" s="119"/>
      <c r="Y65" s="119"/>
      <c r="Z65" s="119"/>
      <c r="AA65" s="119"/>
      <c r="AB65" s="119"/>
      <c r="AC65" s="119"/>
      <c r="AD65" s="119"/>
      <c r="AE65" s="119"/>
      <c r="AF65" s="119"/>
      <c r="AG65" s="119"/>
      <c r="AH65" s="119"/>
      <c r="AI65" s="119"/>
      <c r="AJ65" s="119"/>
      <c r="AK65" s="4"/>
      <c r="AL65" s="4"/>
      <c r="AM65" s="4"/>
      <c r="AN65" s="4"/>
      <c r="AO65" s="4"/>
      <c r="AP65" s="4"/>
      <c r="AQ65" s="4"/>
      <c r="AR65" s="4"/>
      <c r="AS65" s="4"/>
    </row>
    <row r="66">
      <c r="A66" s="36" t="s">
        <v>37</v>
      </c>
      <c r="B66" s="4"/>
      <c r="C66" s="274">
        <f t="shared" ref="C66:S66" si="119">C53/B52</f>
        <v>0.54</v>
      </c>
      <c r="D66" s="274">
        <f t="shared" si="119"/>
        <v>0.5051020408</v>
      </c>
      <c r="E66" s="274">
        <f t="shared" si="119"/>
        <v>0.5009940358</v>
      </c>
      <c r="F66" s="274">
        <f t="shared" si="119"/>
        <v>0.5</v>
      </c>
      <c r="G66" s="274">
        <f t="shared" si="119"/>
        <v>0.4933333333</v>
      </c>
      <c r="H66" s="274">
        <f t="shared" si="119"/>
        <v>0.5070883315</v>
      </c>
      <c r="I66" s="274">
        <f t="shared" si="119"/>
        <v>0.4227188082</v>
      </c>
      <c r="J66" s="274">
        <f t="shared" si="119"/>
        <v>0.3561123766</v>
      </c>
      <c r="K66" s="274">
        <f t="shared" si="119"/>
        <v>0.3722527473</v>
      </c>
      <c r="L66" s="274">
        <f t="shared" si="119"/>
        <v>0.3800461361</v>
      </c>
      <c r="M66" s="274">
        <f t="shared" si="119"/>
        <v>0.3820364238</v>
      </c>
      <c r="N66" s="274">
        <f t="shared" si="119"/>
        <v>0.3583815029</v>
      </c>
      <c r="O66" s="274">
        <f t="shared" si="119"/>
        <v>0.399496785</v>
      </c>
      <c r="P66" s="274">
        <f t="shared" si="119"/>
        <v>0.3466257669</v>
      </c>
      <c r="Q66" s="274">
        <f t="shared" si="119"/>
        <v>0.3957616374</v>
      </c>
      <c r="R66" s="274">
        <f t="shared" si="119"/>
        <v>0.3109965636</v>
      </c>
      <c r="S66" s="76">
        <f t="shared" si="119"/>
        <v>0.2850249584</v>
      </c>
      <c r="T66" s="79">
        <v>0.6045683830350135</v>
      </c>
      <c r="U66" s="78">
        <f t="shared" ref="U66:U69" si="121">AVERAGE(C66:H66)*80%</f>
        <v>0.4062023655</v>
      </c>
      <c r="V66" s="79">
        <f t="shared" ref="V66:V68" si="122">I66*90%</f>
        <v>0.3804469274</v>
      </c>
      <c r="W66" s="79">
        <f t="shared" ref="W66:W69" si="123">V66</f>
        <v>0.3804469274</v>
      </c>
      <c r="X66" s="79">
        <f t="shared" ref="X66:X69" si="124">W66*90%</f>
        <v>0.3424022346</v>
      </c>
      <c r="Y66" s="79">
        <f t="shared" ref="Y66:Y69" si="125">X66</f>
        <v>0.3424022346</v>
      </c>
      <c r="Z66" s="119"/>
      <c r="AA66" s="119"/>
      <c r="AB66" s="119"/>
      <c r="AC66" s="119"/>
      <c r="AD66" s="119"/>
      <c r="AE66" s="119"/>
      <c r="AF66" s="119"/>
      <c r="AG66" s="119"/>
      <c r="AH66" s="119"/>
      <c r="AI66" s="119"/>
      <c r="AJ66" s="119"/>
      <c r="AK66" s="4"/>
      <c r="AL66" s="4"/>
      <c r="AM66" s="4"/>
      <c r="AN66" s="4"/>
      <c r="AO66" s="4"/>
      <c r="AP66" s="4"/>
      <c r="AQ66" s="4"/>
      <c r="AR66" s="4"/>
      <c r="AS66" s="4"/>
    </row>
    <row r="67">
      <c r="A67" s="38" t="s">
        <v>38</v>
      </c>
      <c r="B67" s="4"/>
      <c r="C67" s="4"/>
      <c r="D67" s="274">
        <f t="shared" ref="D67:S67" si="120">D54/C53</f>
        <v>0.8240740741</v>
      </c>
      <c r="E67" s="274">
        <f t="shared" si="120"/>
        <v>0.8838383838</v>
      </c>
      <c r="F67" s="274">
        <f t="shared" si="120"/>
        <v>0.8015873016</v>
      </c>
      <c r="G67" s="274">
        <f t="shared" si="120"/>
        <v>0.8270440252</v>
      </c>
      <c r="H67" s="274">
        <f t="shared" si="120"/>
        <v>0.8162162162</v>
      </c>
      <c r="I67" s="274">
        <f t="shared" si="120"/>
        <v>0.6365591398</v>
      </c>
      <c r="J67" s="274">
        <f t="shared" si="120"/>
        <v>0.6123348018</v>
      </c>
      <c r="K67" s="274">
        <f t="shared" si="120"/>
        <v>0.6737739872</v>
      </c>
      <c r="L67" s="274">
        <f t="shared" si="120"/>
        <v>0.6863468635</v>
      </c>
      <c r="M67" s="274">
        <f t="shared" si="120"/>
        <v>0.6722306525</v>
      </c>
      <c r="N67" s="274">
        <f t="shared" si="120"/>
        <v>0.661971831</v>
      </c>
      <c r="O67" s="274">
        <f t="shared" si="120"/>
        <v>0.6522177419</v>
      </c>
      <c r="P67" s="274">
        <f t="shared" si="120"/>
        <v>0.678096571</v>
      </c>
      <c r="Q67" s="274">
        <f t="shared" si="120"/>
        <v>0.6877370417</v>
      </c>
      <c r="R67" s="274">
        <f t="shared" si="120"/>
        <v>0.7318077803</v>
      </c>
      <c r="S67" s="76">
        <f t="shared" si="120"/>
        <v>0.6464088398</v>
      </c>
      <c r="T67" s="79">
        <v>0.8269671584562808</v>
      </c>
      <c r="U67" s="78">
        <f t="shared" si="121"/>
        <v>0.6644416001</v>
      </c>
      <c r="V67" s="79">
        <f t="shared" si="122"/>
        <v>0.5729032258</v>
      </c>
      <c r="W67" s="79">
        <f t="shared" si="123"/>
        <v>0.5729032258</v>
      </c>
      <c r="X67" s="79">
        <f t="shared" si="124"/>
        <v>0.5156129032</v>
      </c>
      <c r="Y67" s="79">
        <f t="shared" si="125"/>
        <v>0.5156129032</v>
      </c>
      <c r="Z67" s="119"/>
      <c r="AA67" s="119"/>
      <c r="AB67" s="119"/>
      <c r="AC67" s="119"/>
      <c r="AD67" s="119"/>
      <c r="AE67" s="119"/>
      <c r="AF67" s="119"/>
      <c r="AG67" s="119"/>
      <c r="AH67" s="119"/>
      <c r="AI67" s="119"/>
      <c r="AJ67" s="119"/>
      <c r="AK67" s="4"/>
      <c r="AL67" s="4"/>
      <c r="AM67" s="4"/>
      <c r="AN67" s="4"/>
      <c r="AO67" s="4"/>
      <c r="AP67" s="4"/>
      <c r="AQ67" s="4"/>
      <c r="AR67" s="4"/>
      <c r="AS67" s="4"/>
    </row>
    <row r="68">
      <c r="A68" s="38" t="s">
        <v>39</v>
      </c>
      <c r="B68" s="4"/>
      <c r="C68" s="4"/>
      <c r="D68" s="274"/>
      <c r="E68" s="274">
        <f t="shared" ref="E68:S68" si="126">E55/D54</f>
        <v>0.9325842697</v>
      </c>
      <c r="F68" s="274">
        <f t="shared" si="126"/>
        <v>0.9028571429</v>
      </c>
      <c r="G68" s="274">
        <f t="shared" si="126"/>
        <v>0.8861386139</v>
      </c>
      <c r="H68" s="274">
        <f t="shared" si="126"/>
        <v>0.8403041825</v>
      </c>
      <c r="I68" s="274">
        <f t="shared" si="126"/>
        <v>0.7152317881</v>
      </c>
      <c r="J68" s="274">
        <f t="shared" si="126"/>
        <v>0.6756756757</v>
      </c>
      <c r="K68" s="274">
        <f t="shared" si="126"/>
        <v>0.8201438849</v>
      </c>
      <c r="L68" s="274">
        <f t="shared" si="126"/>
        <v>0.8227848101</v>
      </c>
      <c r="M68" s="274">
        <f t="shared" si="126"/>
        <v>0.8225806452</v>
      </c>
      <c r="N68" s="274">
        <f t="shared" si="126"/>
        <v>0.8126410835</v>
      </c>
      <c r="O68" s="274">
        <f t="shared" si="126"/>
        <v>0.767594108</v>
      </c>
      <c r="P68" s="274">
        <f t="shared" si="126"/>
        <v>0.8129829985</v>
      </c>
      <c r="Q68" s="274">
        <f t="shared" si="126"/>
        <v>0.8297213622</v>
      </c>
      <c r="R68" s="274">
        <f t="shared" si="126"/>
        <v>0.8511029412</v>
      </c>
      <c r="S68" s="76">
        <f t="shared" si="126"/>
        <v>0.8242651657</v>
      </c>
      <c r="T68" s="79">
        <v>0.8811314246291825</v>
      </c>
      <c r="U68" s="78">
        <f t="shared" si="121"/>
        <v>0.7123768418</v>
      </c>
      <c r="V68" s="79">
        <f t="shared" si="122"/>
        <v>0.6437086093</v>
      </c>
      <c r="W68" s="79">
        <f t="shared" si="123"/>
        <v>0.6437086093</v>
      </c>
      <c r="X68" s="79">
        <f t="shared" si="124"/>
        <v>0.5793377483</v>
      </c>
      <c r="Y68" s="79">
        <f t="shared" si="125"/>
        <v>0.5793377483</v>
      </c>
      <c r="Z68" s="119"/>
      <c r="AA68" s="119"/>
      <c r="AB68" s="119"/>
      <c r="AC68" s="119"/>
      <c r="AD68" s="119"/>
      <c r="AE68" s="119"/>
      <c r="AF68" s="119"/>
      <c r="AG68" s="119"/>
      <c r="AH68" s="119"/>
      <c r="AI68" s="119"/>
      <c r="AJ68" s="119"/>
      <c r="AK68" s="4"/>
      <c r="AL68" s="4"/>
      <c r="AM68" s="4"/>
      <c r="AN68" s="4"/>
      <c r="AO68" s="4"/>
      <c r="AP68" s="4"/>
      <c r="AQ68" s="4"/>
      <c r="AR68" s="4"/>
      <c r="AS68" s="4"/>
    </row>
    <row r="69">
      <c r="A69" s="39" t="s">
        <v>40</v>
      </c>
      <c r="B69" s="23"/>
      <c r="C69" s="23"/>
      <c r="D69" s="291"/>
      <c r="E69" s="291"/>
      <c r="F69" s="291">
        <f t="shared" ref="F69:S69" si="127">F56/E55</f>
        <v>0.9518072289</v>
      </c>
      <c r="G69" s="291">
        <f t="shared" si="127"/>
        <v>0.9240506329</v>
      </c>
      <c r="H69" s="291">
        <f t="shared" si="127"/>
        <v>0.9329608939</v>
      </c>
      <c r="I69" s="291">
        <f t="shared" si="127"/>
        <v>0.6696832579</v>
      </c>
      <c r="J69" s="291">
        <f t="shared" si="127"/>
        <v>0.8240740741</v>
      </c>
      <c r="K69" s="291">
        <f t="shared" si="127"/>
        <v>0.845</v>
      </c>
      <c r="L69" s="291">
        <f t="shared" si="127"/>
        <v>0.9035087719</v>
      </c>
      <c r="M69" s="291">
        <f t="shared" si="127"/>
        <v>0.9115384615</v>
      </c>
      <c r="N69" s="291">
        <f t="shared" si="127"/>
        <v>0.8431372549</v>
      </c>
      <c r="O69" s="291">
        <f t="shared" si="127"/>
        <v>0.8055555556</v>
      </c>
      <c r="P69" s="291">
        <f t="shared" si="127"/>
        <v>0.8720682303</v>
      </c>
      <c r="Q69" s="291">
        <f t="shared" si="127"/>
        <v>0.9201520913</v>
      </c>
      <c r="R69" s="291">
        <f t="shared" si="127"/>
        <v>0.8718905473</v>
      </c>
      <c r="S69" s="174">
        <f t="shared" si="127"/>
        <v>0.8768898488</v>
      </c>
      <c r="T69" s="124">
        <v>0.7982219827586207</v>
      </c>
      <c r="U69" s="125">
        <f t="shared" si="121"/>
        <v>0.7490183348</v>
      </c>
      <c r="V69" s="124">
        <f>I69</f>
        <v>0.6696832579</v>
      </c>
      <c r="W69" s="124">
        <f t="shared" si="123"/>
        <v>0.6696832579</v>
      </c>
      <c r="X69" s="124">
        <f t="shared" si="124"/>
        <v>0.6027149321</v>
      </c>
      <c r="Y69" s="124">
        <f t="shared" si="125"/>
        <v>0.6027149321</v>
      </c>
      <c r="Z69" s="154"/>
      <c r="AA69" s="154"/>
      <c r="AB69" s="154"/>
      <c r="AC69" s="154"/>
      <c r="AD69" s="154"/>
      <c r="AE69" s="154"/>
      <c r="AF69" s="154"/>
      <c r="AG69" s="154"/>
      <c r="AH69" s="154"/>
      <c r="AI69" s="154"/>
      <c r="AJ69" s="154"/>
      <c r="AK69" s="23"/>
      <c r="AL69" s="23"/>
      <c r="AM69" s="23"/>
      <c r="AN69" s="23"/>
      <c r="AO69" s="23"/>
      <c r="AP69" s="23"/>
      <c r="AQ69" s="23"/>
      <c r="AR69" s="23"/>
      <c r="AS69" s="4"/>
    </row>
    <row r="70">
      <c r="A70" s="1" t="s">
        <v>93</v>
      </c>
      <c r="B70" s="4"/>
      <c r="C70" s="4"/>
      <c r="D70" s="4"/>
      <c r="E70" s="4"/>
      <c r="F70" s="4"/>
      <c r="G70" s="4"/>
      <c r="H70" s="8"/>
      <c r="I70" s="8"/>
      <c r="J70" s="8"/>
      <c r="K70" s="8"/>
      <c r="L70" s="8"/>
      <c r="M70" s="8"/>
      <c r="N70" s="8"/>
      <c r="O70" s="8"/>
      <c r="P70" s="8"/>
      <c r="Q70" s="8"/>
      <c r="R70" s="8"/>
      <c r="S70" s="271"/>
      <c r="T70" s="119"/>
      <c r="U70" s="118"/>
      <c r="V70" s="119"/>
      <c r="W70" s="119"/>
      <c r="X70" s="119"/>
      <c r="Y70" s="119"/>
      <c r="Z70" s="119"/>
      <c r="AA70" s="119"/>
      <c r="AB70" s="119"/>
      <c r="AC70" s="119"/>
      <c r="AD70" s="119"/>
      <c r="AE70" s="119"/>
      <c r="AF70" s="119"/>
      <c r="AG70" s="119"/>
      <c r="AH70" s="119"/>
      <c r="AI70" s="119"/>
      <c r="AJ70" s="119"/>
      <c r="AK70" s="4"/>
      <c r="AL70" s="4"/>
      <c r="AM70" s="4"/>
      <c r="AN70" s="4"/>
      <c r="AO70" s="4"/>
      <c r="AP70" s="4"/>
      <c r="AQ70" s="4"/>
      <c r="AR70" s="4"/>
      <c r="AS70" s="4"/>
    </row>
    <row r="71">
      <c r="A71" s="292" t="s">
        <v>17</v>
      </c>
      <c r="B71" s="4"/>
      <c r="C71" s="4"/>
      <c r="D71" s="4"/>
      <c r="E71" s="4"/>
      <c r="F71" s="75">
        <f t="shared" ref="F71:AJ71" si="128">F61*F62*F63*F64</f>
        <v>0.3846613207</v>
      </c>
      <c r="G71" s="75">
        <f t="shared" si="128"/>
        <v>0.367487695</v>
      </c>
      <c r="H71" s="75">
        <f t="shared" si="128"/>
        <v>0.3606438759</v>
      </c>
      <c r="I71" s="75">
        <f t="shared" si="128"/>
        <v>0.153359005</v>
      </c>
      <c r="J71" s="75">
        <f t="shared" si="128"/>
        <v>0.1537212597</v>
      </c>
      <c r="K71" s="75">
        <f t="shared" si="128"/>
        <v>0.2127240135</v>
      </c>
      <c r="L71" s="75">
        <f t="shared" si="128"/>
        <v>0.228829444</v>
      </c>
      <c r="M71" s="75">
        <f t="shared" si="128"/>
        <v>0.2313939479</v>
      </c>
      <c r="N71" s="75">
        <f t="shared" si="128"/>
        <v>0.1802518779</v>
      </c>
      <c r="O71" s="75">
        <f t="shared" si="128"/>
        <v>0.1640094478</v>
      </c>
      <c r="P71" s="75">
        <f t="shared" si="128"/>
        <v>0.1642904642</v>
      </c>
      <c r="Q71" s="75">
        <f t="shared" si="128"/>
        <v>0.1976946853</v>
      </c>
      <c r="R71" s="75">
        <f t="shared" si="128"/>
        <v>0.1595922597</v>
      </c>
      <c r="S71" s="76">
        <f t="shared" si="128"/>
        <v>0.1325519807</v>
      </c>
      <c r="T71" s="75">
        <f t="shared" si="128"/>
        <v>0.4100291215</v>
      </c>
      <c r="U71" s="75">
        <f t="shared" si="128"/>
        <v>0.1618295765</v>
      </c>
      <c r="V71" s="75">
        <f t="shared" si="128"/>
        <v>0.153359005</v>
      </c>
      <c r="W71" s="75">
        <f t="shared" si="128"/>
        <v>0.153359005</v>
      </c>
      <c r="X71" s="75">
        <f t="shared" si="128"/>
        <v>0.1006188432</v>
      </c>
      <c r="Y71" s="75">
        <f t="shared" si="128"/>
        <v>0.1006188432</v>
      </c>
      <c r="Z71" s="79">
        <f t="shared" si="128"/>
        <v>0.228829444</v>
      </c>
      <c r="AA71" s="79">
        <f t="shared" si="128"/>
        <v>0.1863830124</v>
      </c>
      <c r="AB71" s="79">
        <f t="shared" si="128"/>
        <v>0.2127878001</v>
      </c>
      <c r="AC71" s="79">
        <f t="shared" si="128"/>
        <v>0.2127878001</v>
      </c>
      <c r="AD71" s="79">
        <f t="shared" si="128"/>
        <v>0.1916849417</v>
      </c>
      <c r="AE71" s="79">
        <f t="shared" si="128"/>
        <v>0.171867346</v>
      </c>
      <c r="AF71" s="79">
        <f t="shared" si="128"/>
        <v>0.1722997296</v>
      </c>
      <c r="AG71" s="79">
        <f t="shared" si="128"/>
        <v>0.1621624758</v>
      </c>
      <c r="AH71" s="79">
        <f t="shared" si="128"/>
        <v>0.1621624758</v>
      </c>
      <c r="AI71" s="79">
        <f t="shared" si="128"/>
        <v>0.1621624758</v>
      </c>
      <c r="AJ71" s="79">
        <f t="shared" si="128"/>
        <v>0.1621624758</v>
      </c>
      <c r="AK71" s="4"/>
      <c r="AL71" s="4"/>
      <c r="AM71" s="4"/>
      <c r="AN71" s="4"/>
      <c r="AO71" s="4"/>
      <c r="AP71" s="4"/>
      <c r="AQ71" s="4"/>
      <c r="AR71" s="4"/>
      <c r="AS71" s="4"/>
    </row>
    <row r="72">
      <c r="A72" s="293" t="s">
        <v>18</v>
      </c>
      <c r="B72" s="4"/>
      <c r="C72" s="4"/>
      <c r="D72" s="4"/>
      <c r="E72" s="4"/>
      <c r="F72" s="75">
        <f t="shared" ref="F72:AJ72" si="129">F62*F63*F64</f>
        <v>0.7130804147</v>
      </c>
      <c r="G72" s="75">
        <f t="shared" si="129"/>
        <v>0.7081072112</v>
      </c>
      <c r="H72" s="75">
        <f t="shared" si="129"/>
        <v>0.6997829271</v>
      </c>
      <c r="I72" s="75">
        <f t="shared" si="129"/>
        <v>0.3412187173</v>
      </c>
      <c r="J72" s="75">
        <f t="shared" si="129"/>
        <v>0.3924250743</v>
      </c>
      <c r="K72" s="75">
        <f t="shared" si="129"/>
        <v>0.5181429168</v>
      </c>
      <c r="L72" s="75">
        <f t="shared" si="129"/>
        <v>0.5519174347</v>
      </c>
      <c r="M72" s="75">
        <f t="shared" si="129"/>
        <v>0.5406676702</v>
      </c>
      <c r="N72" s="75">
        <f t="shared" si="129"/>
        <v>0.4897642692</v>
      </c>
      <c r="O72" s="75">
        <f t="shared" si="129"/>
        <v>0.3899469472</v>
      </c>
      <c r="P72" s="75">
        <f t="shared" si="129"/>
        <v>0.4761931158</v>
      </c>
      <c r="Q72" s="75">
        <f t="shared" si="129"/>
        <v>0.5307952174</v>
      </c>
      <c r="R72" s="75">
        <f t="shared" si="129"/>
        <v>0.5226881512</v>
      </c>
      <c r="S72" s="76">
        <f t="shared" si="129"/>
        <v>0.4457472632</v>
      </c>
      <c r="T72" s="75">
        <f t="shared" si="129"/>
        <v>0.6092880882</v>
      </c>
      <c r="U72" s="75">
        <f t="shared" si="129"/>
        <v>0.3701205634</v>
      </c>
      <c r="V72" s="75">
        <f t="shared" si="129"/>
        <v>0.3412187173</v>
      </c>
      <c r="W72" s="75">
        <f t="shared" si="129"/>
        <v>0.3412187173</v>
      </c>
      <c r="X72" s="75">
        <f t="shared" si="129"/>
        <v>0.2487484449</v>
      </c>
      <c r="Y72" s="75">
        <f t="shared" si="129"/>
        <v>0.2487484449</v>
      </c>
      <c r="Z72" s="79">
        <f t="shared" si="129"/>
        <v>0.5519174347</v>
      </c>
      <c r="AA72" s="79">
        <f t="shared" si="129"/>
        <v>0.4732002105</v>
      </c>
      <c r="AB72" s="79">
        <f t="shared" si="129"/>
        <v>0.5250211291</v>
      </c>
      <c r="AC72" s="79">
        <f t="shared" si="129"/>
        <v>0.5250211291</v>
      </c>
      <c r="AD72" s="79">
        <f t="shared" si="129"/>
        <v>0.4895994572</v>
      </c>
      <c r="AE72" s="79">
        <f t="shared" si="129"/>
        <v>0.479339427</v>
      </c>
      <c r="AF72" s="79">
        <f t="shared" si="129"/>
        <v>0.4895994572</v>
      </c>
      <c r="AG72" s="79">
        <f t="shared" si="129"/>
        <v>0.4988846828</v>
      </c>
      <c r="AH72" s="79">
        <f t="shared" si="129"/>
        <v>0.4988846828</v>
      </c>
      <c r="AI72" s="79">
        <f t="shared" si="129"/>
        <v>0.4988846828</v>
      </c>
      <c r="AJ72" s="79">
        <f t="shared" si="129"/>
        <v>0.4988846828</v>
      </c>
      <c r="AK72" s="4"/>
      <c r="AL72" s="4"/>
      <c r="AM72" s="4"/>
      <c r="AN72" s="4"/>
      <c r="AO72" s="4"/>
      <c r="AP72" s="4"/>
      <c r="AQ72" s="4"/>
      <c r="AR72" s="4"/>
      <c r="AS72" s="4"/>
    </row>
    <row r="73">
      <c r="A73" s="292" t="s">
        <v>19</v>
      </c>
      <c r="B73" s="4"/>
      <c r="C73" s="4"/>
      <c r="D73" s="4"/>
      <c r="E73" s="4"/>
      <c r="F73" s="75">
        <f t="shared" ref="F73:AJ73" si="130">F63*F64</f>
        <v>0.8596542438</v>
      </c>
      <c r="G73" s="75">
        <f t="shared" si="130"/>
        <v>0.8477376324</v>
      </c>
      <c r="H73" s="75">
        <f t="shared" si="130"/>
        <v>0.8117633408</v>
      </c>
      <c r="I73" s="75">
        <f t="shared" si="130"/>
        <v>0.5149766452</v>
      </c>
      <c r="J73" s="75">
        <f t="shared" si="130"/>
        <v>0.5827978721</v>
      </c>
      <c r="K73" s="75">
        <f t="shared" si="130"/>
        <v>0.7269035034</v>
      </c>
      <c r="L73" s="75">
        <f t="shared" si="130"/>
        <v>0.7704886031</v>
      </c>
      <c r="M73" s="75">
        <f t="shared" si="130"/>
        <v>0.7879132644</v>
      </c>
      <c r="N73" s="75">
        <f t="shared" si="130"/>
        <v>0.7303538602</v>
      </c>
      <c r="O73" s="75">
        <f t="shared" si="130"/>
        <v>0.5888870262</v>
      </c>
      <c r="P73" s="75">
        <f t="shared" si="130"/>
        <v>0.7073171726</v>
      </c>
      <c r="Q73" s="75">
        <f t="shared" si="130"/>
        <v>0.7797899308</v>
      </c>
      <c r="R73" s="75">
        <f t="shared" si="130"/>
        <v>0.7524496082</v>
      </c>
      <c r="S73" s="76">
        <f t="shared" si="130"/>
        <v>0.685016823</v>
      </c>
      <c r="T73" s="75">
        <f t="shared" si="130"/>
        <v>0.7327164692</v>
      </c>
      <c r="U73" s="75">
        <f t="shared" si="130"/>
        <v>0.5441826705</v>
      </c>
      <c r="V73" s="75">
        <f t="shared" si="130"/>
        <v>0.5149766452</v>
      </c>
      <c r="W73" s="75">
        <f t="shared" si="130"/>
        <v>0.5149766452</v>
      </c>
      <c r="X73" s="75">
        <f t="shared" si="130"/>
        <v>0.4171310826</v>
      </c>
      <c r="Y73" s="75">
        <f t="shared" si="130"/>
        <v>0.4171310826</v>
      </c>
      <c r="Z73" s="79">
        <f t="shared" si="130"/>
        <v>0.7704886031</v>
      </c>
      <c r="AA73" s="79">
        <f t="shared" si="130"/>
        <v>0.6953659643</v>
      </c>
      <c r="AB73" s="79">
        <f t="shared" si="130"/>
        <v>0.7538217319</v>
      </c>
      <c r="AC73" s="79">
        <f t="shared" si="130"/>
        <v>0.7538217319</v>
      </c>
      <c r="AD73" s="79">
        <f t="shared" si="130"/>
        <v>0.7239583302</v>
      </c>
      <c r="AE73" s="79">
        <f t="shared" si="130"/>
        <v>0.7450662149</v>
      </c>
      <c r="AF73" s="79">
        <f t="shared" si="130"/>
        <v>0.7239583302</v>
      </c>
      <c r="AG73" s="79">
        <f t="shared" si="130"/>
        <v>0.7387058697</v>
      </c>
      <c r="AH73" s="79">
        <f t="shared" si="130"/>
        <v>0.7387058697</v>
      </c>
      <c r="AI73" s="79">
        <f t="shared" si="130"/>
        <v>0.7387058697</v>
      </c>
      <c r="AJ73" s="79">
        <f t="shared" si="130"/>
        <v>0.7387058697</v>
      </c>
      <c r="AK73" s="4"/>
      <c r="AL73" s="4"/>
      <c r="AM73" s="4"/>
      <c r="AN73" s="4"/>
      <c r="AO73" s="4"/>
      <c r="AP73" s="4"/>
      <c r="AQ73" s="4"/>
      <c r="AR73" s="4"/>
      <c r="AS73" s="4"/>
    </row>
    <row r="74">
      <c r="A74" s="294" t="s">
        <v>20</v>
      </c>
      <c r="B74" s="23"/>
      <c r="C74" s="23"/>
      <c r="D74" s="23"/>
      <c r="E74" s="23"/>
      <c r="F74" s="122">
        <f t="shared" ref="F74:AJ74" si="131">F64</f>
        <v>0.9451971071</v>
      </c>
      <c r="G74" s="122">
        <f t="shared" si="131"/>
        <v>0.9440714543</v>
      </c>
      <c r="H74" s="122">
        <f t="shared" si="131"/>
        <v>0.976934356</v>
      </c>
      <c r="I74" s="122">
        <f t="shared" si="131"/>
        <v>0.6955501222</v>
      </c>
      <c r="J74" s="122">
        <f t="shared" si="131"/>
        <v>0.8215492829</v>
      </c>
      <c r="K74" s="122">
        <f t="shared" si="131"/>
        <v>0.8706167466</v>
      </c>
      <c r="L74" s="122">
        <f t="shared" si="131"/>
        <v>0.9189871277</v>
      </c>
      <c r="M74" s="122">
        <f t="shared" si="131"/>
        <v>0.9232865257</v>
      </c>
      <c r="N74" s="122">
        <f t="shared" si="131"/>
        <v>0.8661087866</v>
      </c>
      <c r="O74" s="122">
        <f t="shared" si="131"/>
        <v>0.7801487702</v>
      </c>
      <c r="P74" s="122">
        <f t="shared" si="131"/>
        <v>0.8725973717</v>
      </c>
      <c r="Q74" s="122">
        <f t="shared" si="131"/>
        <v>0.9274734348</v>
      </c>
      <c r="R74" s="122">
        <f t="shared" si="131"/>
        <v>0.8790541978</v>
      </c>
      <c r="S74" s="174">
        <f t="shared" si="131"/>
        <v>0.8497936307</v>
      </c>
      <c r="T74" s="122">
        <f t="shared" si="131"/>
        <v>0.8330518028</v>
      </c>
      <c r="U74" s="122">
        <f t="shared" si="131"/>
        <v>0.7643207779</v>
      </c>
      <c r="V74" s="122">
        <f t="shared" si="131"/>
        <v>0.6955501222</v>
      </c>
      <c r="W74" s="122">
        <f t="shared" si="131"/>
        <v>0.6955501222</v>
      </c>
      <c r="X74" s="122">
        <f t="shared" si="131"/>
        <v>0.62599511</v>
      </c>
      <c r="Y74" s="122">
        <f t="shared" si="131"/>
        <v>0.62599511</v>
      </c>
      <c r="Z74" s="124">
        <f t="shared" si="131"/>
        <v>0.9189871277</v>
      </c>
      <c r="AA74" s="124">
        <f t="shared" si="131"/>
        <v>0.8730377713</v>
      </c>
      <c r="AB74" s="124">
        <f t="shared" si="131"/>
        <v>0.8947497966</v>
      </c>
      <c r="AC74" s="124">
        <f t="shared" si="131"/>
        <v>0.8947497966</v>
      </c>
      <c r="AD74" s="124">
        <f t="shared" si="131"/>
        <v>0.8804337999</v>
      </c>
      <c r="AE74" s="124">
        <f t="shared" si="131"/>
        <v>0.9002351948</v>
      </c>
      <c r="AF74" s="124">
        <f t="shared" si="131"/>
        <v>0.8804337999</v>
      </c>
      <c r="AG74" s="124">
        <f t="shared" si="131"/>
        <v>0.8854404211</v>
      </c>
      <c r="AH74" s="124">
        <f t="shared" si="131"/>
        <v>0.8854404211</v>
      </c>
      <c r="AI74" s="124">
        <f t="shared" si="131"/>
        <v>0.8854404211</v>
      </c>
      <c r="AJ74" s="124">
        <f t="shared" si="131"/>
        <v>0.8854404211</v>
      </c>
      <c r="AK74" s="23"/>
      <c r="AL74" s="23"/>
      <c r="AM74" s="23"/>
      <c r="AN74" s="23"/>
      <c r="AO74" s="23"/>
      <c r="AP74" s="23"/>
      <c r="AQ74" s="23"/>
      <c r="AR74" s="23"/>
      <c r="AS74" s="23"/>
    </row>
    <row r="75">
      <c r="A75" s="1" t="s">
        <v>142</v>
      </c>
      <c r="B75" s="4"/>
      <c r="C75" s="4"/>
      <c r="D75" s="4"/>
      <c r="E75" s="4"/>
      <c r="F75" s="4"/>
      <c r="G75" s="4"/>
      <c r="H75" s="8"/>
      <c r="I75" s="8"/>
      <c r="J75" s="8"/>
      <c r="K75" s="8"/>
      <c r="L75" s="8"/>
      <c r="M75" s="8"/>
      <c r="N75" s="8"/>
      <c r="O75" s="8"/>
      <c r="P75" s="8"/>
      <c r="Q75" s="8"/>
      <c r="R75" s="8"/>
      <c r="S75" s="271"/>
      <c r="T75" s="119"/>
      <c r="U75" s="118"/>
      <c r="V75" s="119"/>
      <c r="W75" s="119"/>
      <c r="X75" s="119"/>
      <c r="Y75" s="119"/>
      <c r="Z75" s="119"/>
      <c r="AA75" s="119"/>
      <c r="AB75" s="119"/>
      <c r="AC75" s="119"/>
      <c r="AD75" s="119"/>
      <c r="AE75" s="119"/>
      <c r="AF75" s="119"/>
      <c r="AG75" s="150"/>
      <c r="AH75" s="150"/>
      <c r="AI75" s="150"/>
      <c r="AJ75" s="150"/>
      <c r="AK75" s="19"/>
      <c r="AL75" s="19"/>
      <c r="AM75" s="19"/>
      <c r="AN75" s="4"/>
      <c r="AO75" s="4"/>
      <c r="AP75" s="4"/>
      <c r="AQ75" s="4"/>
      <c r="AR75" s="4"/>
      <c r="AS75" s="4"/>
    </row>
    <row r="76">
      <c r="A76" s="292" t="s">
        <v>17</v>
      </c>
      <c r="B76" s="4"/>
      <c r="C76" s="4"/>
      <c r="D76" s="4"/>
      <c r="E76" s="4"/>
      <c r="F76" s="75">
        <f t="shared" ref="F76:F79" si="135">AVERAGE(F71)</f>
        <v>0.3846613207</v>
      </c>
      <c r="G76" s="75">
        <f t="shared" ref="G76:G79" si="136">AVERAGE(F71:G71)</f>
        <v>0.3760745079</v>
      </c>
      <c r="H76" s="75">
        <f t="shared" ref="H76:H79" si="137">AVERAGE(F71:H71)</f>
        <v>0.3709309639</v>
      </c>
      <c r="I76" s="75">
        <f t="shared" ref="I76:I79" si="138">AVERAGE(F71:I71)</f>
        <v>0.3165379742</v>
      </c>
      <c r="J76" s="75">
        <f t="shared" ref="J76:J79" si="139">AVERAGE(I71:J71)</f>
        <v>0.1535401324</v>
      </c>
      <c r="K76" s="75">
        <f t="shared" ref="K76:L76" si="132">AVERAGE(I71:K71)</f>
        <v>0.1732680927</v>
      </c>
      <c r="L76" s="75">
        <f t="shared" si="132"/>
        <v>0.1984249057</v>
      </c>
      <c r="M76" s="75">
        <f t="shared" ref="M76:M79" si="141">AVERAGE(J71:M71)</f>
        <v>0.2066671663</v>
      </c>
      <c r="N76" s="75">
        <f t="shared" ref="N76:N79" si="142">AVERAGE(I71:N71)</f>
        <v>0.1933799247</v>
      </c>
      <c r="O76" s="75">
        <f t="shared" ref="O76:O79" si="143">AVERAGE(N71:O71)</f>
        <v>0.1721306628</v>
      </c>
      <c r="P76" s="75">
        <f t="shared" ref="P76:S76" si="133">AVERAGE(K71:P71)</f>
        <v>0.1969165326</v>
      </c>
      <c r="Q76" s="75">
        <f t="shared" si="133"/>
        <v>0.1944116445</v>
      </c>
      <c r="R76" s="75">
        <f t="shared" si="133"/>
        <v>0.1828721138</v>
      </c>
      <c r="S76" s="76">
        <f t="shared" si="133"/>
        <v>0.1663984526</v>
      </c>
      <c r="T76" s="77">
        <v>0.40939727592647285</v>
      </c>
      <c r="U76" s="295">
        <f t="shared" ref="U76:U79" si="145">AVERAGE(F71:H71,U71)</f>
        <v>0.3186556171</v>
      </c>
      <c r="V76" s="77">
        <f t="shared" ref="V76:V79" si="146">AVERAGE(I71,V71)</f>
        <v>0.153359005</v>
      </c>
      <c r="W76" s="77">
        <f t="shared" ref="W76:W79" si="147">AVERAGE(I71,V71:W71)</f>
        <v>0.153359005</v>
      </c>
      <c r="X76" s="77">
        <f t="shared" ref="X76:X79" si="148">AVERAGE(I71,V71:X71)</f>
        <v>0.1401739646</v>
      </c>
      <c r="Y76" s="77">
        <f t="shared" ref="Y76:Y79" si="149">AVERAGE(I71,V71:Y71)</f>
        <v>0.1322629403</v>
      </c>
      <c r="Z76" s="79">
        <f t="shared" ref="Z76:Z79" si="150">AVERAGE(J71:L71,Z71)</f>
        <v>0.2060260403</v>
      </c>
      <c r="AA76" s="79">
        <f t="shared" ref="AA76:AA79" si="151">AVERAGE(I71:L71,Z71:AA71)</f>
        <v>0.1939743631</v>
      </c>
      <c r="AB76" s="79">
        <f t="shared" ref="AB76:AB79" si="152">average(J71:L71,Z71:AB71)</f>
        <v>0.2038791623</v>
      </c>
      <c r="AC76" s="79">
        <f t="shared" ref="AC76:AD76" si="134">AVERAGE(K71:O71,AC71)</f>
        <v>0.2049994219</v>
      </c>
      <c r="AD76" s="79">
        <f t="shared" si="134"/>
        <v>0.1934100206</v>
      </c>
      <c r="AE76" s="79">
        <f t="shared" ref="AE76:AE79" si="154">average(M71:Q71,AE71)</f>
        <v>0.1849179615</v>
      </c>
      <c r="AF76" s="79">
        <f t="shared" ref="AF76:AF79" si="155">AVERAGE(N71:R71,AF71)</f>
        <v>0.1730230774</v>
      </c>
      <c r="AG76" s="236">
        <f t="shared" ref="AG76:AG79" si="156">AVERAGE(AG71,O71:S71)</f>
        <v>0.1633835523</v>
      </c>
      <c r="AH76" s="236">
        <f t="shared" ref="AH76:AH79" si="157">AVERAGE(AG71:AH71,P71:S71)</f>
        <v>0.1630757236</v>
      </c>
      <c r="AI76" s="236">
        <f t="shared" ref="AI76:AI79" si="158">AVERAGE(AG71:AI71,Q71:S71)</f>
        <v>0.1627210588</v>
      </c>
      <c r="AJ76" s="236">
        <f t="shared" ref="AJ76:AJ79" si="159">AVERAGE(AH71:AJ71,Q71:S71)</f>
        <v>0.1627210588</v>
      </c>
      <c r="AK76" s="296"/>
      <c r="AL76" s="131"/>
      <c r="AM76" s="4"/>
      <c r="AN76" s="4"/>
      <c r="AO76" s="4"/>
      <c r="AP76" s="4"/>
      <c r="AQ76" s="4"/>
      <c r="AR76" s="4"/>
      <c r="AS76" s="4"/>
    </row>
    <row r="77">
      <c r="A77" s="293" t="s">
        <v>18</v>
      </c>
      <c r="B77" s="4"/>
      <c r="C77" s="4"/>
      <c r="D77" s="4"/>
      <c r="E77" s="4"/>
      <c r="F77" s="75">
        <f t="shared" si="135"/>
        <v>0.7130804147</v>
      </c>
      <c r="G77" s="75">
        <f t="shared" si="136"/>
        <v>0.710593813</v>
      </c>
      <c r="H77" s="75">
        <f t="shared" si="137"/>
        <v>0.7069901844</v>
      </c>
      <c r="I77" s="75">
        <f t="shared" si="138"/>
        <v>0.6155473176</v>
      </c>
      <c r="J77" s="75">
        <f t="shared" si="139"/>
        <v>0.3668218958</v>
      </c>
      <c r="K77" s="75">
        <f t="shared" ref="K77:L77" si="140">AVERAGE(I72:K72)</f>
        <v>0.4172622361</v>
      </c>
      <c r="L77" s="75">
        <f t="shared" si="140"/>
        <v>0.4874951419</v>
      </c>
      <c r="M77" s="75">
        <f t="shared" si="141"/>
        <v>0.500788274</v>
      </c>
      <c r="N77" s="75">
        <f t="shared" si="142"/>
        <v>0.4723560138</v>
      </c>
      <c r="O77" s="75">
        <f t="shared" si="143"/>
        <v>0.4398556082</v>
      </c>
      <c r="P77" s="75">
        <f t="shared" ref="P77:S77" si="144">AVERAGE(K72:P72)</f>
        <v>0.4944387257</v>
      </c>
      <c r="Q77" s="75">
        <f t="shared" si="144"/>
        <v>0.4965474424</v>
      </c>
      <c r="R77" s="75">
        <f t="shared" si="144"/>
        <v>0.4916758952</v>
      </c>
      <c r="S77" s="76">
        <f t="shared" si="144"/>
        <v>0.4758558273</v>
      </c>
      <c r="T77" s="77">
        <v>0.6095848496951558</v>
      </c>
      <c r="U77" s="295">
        <f t="shared" si="145"/>
        <v>0.6227727791</v>
      </c>
      <c r="V77" s="77">
        <f t="shared" si="146"/>
        <v>0.3412187173</v>
      </c>
      <c r="W77" s="77">
        <f t="shared" si="147"/>
        <v>0.3412187173</v>
      </c>
      <c r="X77" s="77">
        <f t="shared" si="148"/>
        <v>0.3181011492</v>
      </c>
      <c r="Y77" s="77">
        <f t="shared" si="149"/>
        <v>0.3042306083</v>
      </c>
      <c r="Z77" s="79">
        <f t="shared" si="150"/>
        <v>0.5036007151</v>
      </c>
      <c r="AA77" s="79">
        <f t="shared" si="151"/>
        <v>0.471470298</v>
      </c>
      <c r="AB77" s="79">
        <f t="shared" si="152"/>
        <v>0.5021040334</v>
      </c>
      <c r="AC77" s="79">
        <f t="shared" ref="AC77:AD77" si="153">AVERAGE(K72:O72,AC72)</f>
        <v>0.5025767279</v>
      </c>
      <c r="AD77" s="79">
        <f t="shared" si="153"/>
        <v>0.4896814824</v>
      </c>
      <c r="AE77" s="79">
        <f t="shared" si="154"/>
        <v>0.4844511078</v>
      </c>
      <c r="AF77" s="79">
        <f t="shared" si="155"/>
        <v>0.4831645263</v>
      </c>
      <c r="AG77" s="236">
        <f t="shared" si="156"/>
        <v>0.4773758963</v>
      </c>
      <c r="AH77" s="236">
        <f t="shared" si="157"/>
        <v>0.4955321855</v>
      </c>
      <c r="AI77" s="236">
        <f t="shared" si="158"/>
        <v>0.4993141134</v>
      </c>
      <c r="AJ77" s="236">
        <f t="shared" si="159"/>
        <v>0.4993141134</v>
      </c>
      <c r="AK77" s="296"/>
      <c r="AL77" s="131"/>
      <c r="AM77" s="4"/>
      <c r="AN77" s="4"/>
      <c r="AO77" s="60"/>
      <c r="AP77" s="4"/>
      <c r="AQ77" s="4"/>
      <c r="AR77" s="4"/>
      <c r="AS77" s="4"/>
    </row>
    <row r="78">
      <c r="A78" s="292" t="s">
        <v>19</v>
      </c>
      <c r="B78" s="4"/>
      <c r="C78" s="4"/>
      <c r="D78" s="4"/>
      <c r="E78" s="4"/>
      <c r="F78" s="75">
        <f t="shared" si="135"/>
        <v>0.8596542438</v>
      </c>
      <c r="G78" s="75">
        <f t="shared" si="136"/>
        <v>0.8536959381</v>
      </c>
      <c r="H78" s="75">
        <f t="shared" si="137"/>
        <v>0.8397184057</v>
      </c>
      <c r="I78" s="75">
        <f t="shared" si="138"/>
        <v>0.7585329656</v>
      </c>
      <c r="J78" s="75">
        <f t="shared" si="139"/>
        <v>0.5488872587</v>
      </c>
      <c r="K78" s="75">
        <f t="shared" ref="K78:L78" si="160">AVERAGE(I73:K73)</f>
        <v>0.6082260069</v>
      </c>
      <c r="L78" s="75">
        <f t="shared" si="160"/>
        <v>0.6933966595</v>
      </c>
      <c r="M78" s="75">
        <f t="shared" si="141"/>
        <v>0.7170258108</v>
      </c>
      <c r="N78" s="75">
        <f t="shared" si="142"/>
        <v>0.6855722914</v>
      </c>
      <c r="O78" s="75">
        <f t="shared" si="143"/>
        <v>0.6596204432</v>
      </c>
      <c r="P78" s="75">
        <f t="shared" ref="P78:S78" si="161">AVERAGE(K73:P73)</f>
        <v>0.718643905</v>
      </c>
      <c r="Q78" s="75">
        <f t="shared" si="161"/>
        <v>0.7274583096</v>
      </c>
      <c r="R78" s="75">
        <f t="shared" si="161"/>
        <v>0.7244518104</v>
      </c>
      <c r="S78" s="76">
        <f t="shared" si="161"/>
        <v>0.7073024035</v>
      </c>
      <c r="T78" s="77">
        <v>0.732861314033415</v>
      </c>
      <c r="U78" s="295">
        <f t="shared" si="145"/>
        <v>0.7658344719</v>
      </c>
      <c r="V78" s="77">
        <f t="shared" si="146"/>
        <v>0.5149766452</v>
      </c>
      <c r="W78" s="77">
        <f t="shared" si="147"/>
        <v>0.5149766452</v>
      </c>
      <c r="X78" s="77">
        <f t="shared" si="148"/>
        <v>0.4905152546</v>
      </c>
      <c r="Y78" s="77">
        <f t="shared" si="149"/>
        <v>0.4758384202</v>
      </c>
      <c r="Z78" s="79">
        <f t="shared" si="150"/>
        <v>0.7126696454</v>
      </c>
      <c r="AA78" s="79">
        <f t="shared" si="151"/>
        <v>0.6768368652</v>
      </c>
      <c r="AB78" s="79">
        <f t="shared" si="152"/>
        <v>0.7166443797</v>
      </c>
      <c r="AC78" s="79">
        <f t="shared" ref="AC78:AD78" si="162">AVERAGE(K73:O73,AC73)</f>
        <v>0.7263946649</v>
      </c>
      <c r="AD78" s="79">
        <f t="shared" si="162"/>
        <v>0.7181530428</v>
      </c>
      <c r="AE78" s="79">
        <f t="shared" si="154"/>
        <v>0.7232212449</v>
      </c>
      <c r="AF78" s="79">
        <f t="shared" si="155"/>
        <v>0.7137926547</v>
      </c>
      <c r="AG78" s="236">
        <f t="shared" si="156"/>
        <v>0.7086944051</v>
      </c>
      <c r="AH78" s="236">
        <f t="shared" si="157"/>
        <v>0.7336642123</v>
      </c>
      <c r="AI78" s="236">
        <f t="shared" si="158"/>
        <v>0.7388956619</v>
      </c>
      <c r="AJ78" s="236">
        <f t="shared" si="159"/>
        <v>0.7388956619</v>
      </c>
      <c r="AK78" s="296"/>
      <c r="AL78" s="131"/>
      <c r="AM78" s="4"/>
      <c r="AN78" s="4"/>
      <c r="AO78" s="4"/>
      <c r="AP78" s="4"/>
      <c r="AQ78" s="4"/>
      <c r="AR78" s="4"/>
      <c r="AS78" s="4"/>
    </row>
    <row r="79">
      <c r="A79" s="294" t="s">
        <v>20</v>
      </c>
      <c r="B79" s="23"/>
      <c r="C79" s="23"/>
      <c r="D79" s="23"/>
      <c r="E79" s="23"/>
      <c r="F79" s="122">
        <f t="shared" si="135"/>
        <v>0.9451971071</v>
      </c>
      <c r="G79" s="122">
        <f t="shared" si="136"/>
        <v>0.9446342807</v>
      </c>
      <c r="H79" s="122">
        <f t="shared" si="137"/>
        <v>0.9554009724</v>
      </c>
      <c r="I79" s="122">
        <f t="shared" si="138"/>
        <v>0.8904382599</v>
      </c>
      <c r="J79" s="122">
        <f t="shared" si="139"/>
        <v>0.7585497026</v>
      </c>
      <c r="K79" s="122">
        <f t="shared" ref="K79:L79" si="163">AVERAGE(I74:K74)</f>
        <v>0.7959053839</v>
      </c>
      <c r="L79" s="122">
        <f t="shared" si="163"/>
        <v>0.8703843857</v>
      </c>
      <c r="M79" s="122">
        <f t="shared" si="141"/>
        <v>0.8836099207</v>
      </c>
      <c r="N79" s="122">
        <f t="shared" si="142"/>
        <v>0.8493497653</v>
      </c>
      <c r="O79" s="122">
        <f t="shared" si="143"/>
        <v>0.8231287784</v>
      </c>
      <c r="P79" s="122">
        <f t="shared" ref="P79:S79" si="164">AVERAGE(K74:P74)</f>
        <v>0.8719575547</v>
      </c>
      <c r="Q79" s="122">
        <f t="shared" si="164"/>
        <v>0.8814336694</v>
      </c>
      <c r="R79" s="122">
        <f t="shared" si="164"/>
        <v>0.8747781811</v>
      </c>
      <c r="S79" s="174">
        <f t="shared" si="164"/>
        <v>0.8625293653</v>
      </c>
      <c r="T79" s="176">
        <v>0.8330518027891035</v>
      </c>
      <c r="U79" s="297">
        <f t="shared" si="145"/>
        <v>0.9076309238</v>
      </c>
      <c r="V79" s="176">
        <f t="shared" si="146"/>
        <v>0.6955501222</v>
      </c>
      <c r="W79" s="176">
        <f t="shared" si="147"/>
        <v>0.6955501222</v>
      </c>
      <c r="X79" s="176">
        <f t="shared" si="148"/>
        <v>0.6781613692</v>
      </c>
      <c r="Y79" s="176">
        <f t="shared" si="149"/>
        <v>0.6677281174</v>
      </c>
      <c r="Z79" s="124">
        <f t="shared" si="150"/>
        <v>0.8825350712</v>
      </c>
      <c r="AA79" s="124">
        <f t="shared" si="151"/>
        <v>0.8497880297</v>
      </c>
      <c r="AB79" s="124">
        <f t="shared" si="152"/>
        <v>0.8829879755</v>
      </c>
      <c r="AC79" s="124">
        <f t="shared" ref="AC79:AD79" si="165">AVERAGE(K74:O74,AC74)</f>
        <v>0.8756496256</v>
      </c>
      <c r="AD79" s="124">
        <f t="shared" si="165"/>
        <v>0.8735937303</v>
      </c>
      <c r="AE79" s="124">
        <f t="shared" si="154"/>
        <v>0.8783083473</v>
      </c>
      <c r="AF79" s="124">
        <f t="shared" si="155"/>
        <v>0.8676360602</v>
      </c>
      <c r="AG79" s="298">
        <f t="shared" si="156"/>
        <v>0.8657513044</v>
      </c>
      <c r="AH79" s="298">
        <f t="shared" si="157"/>
        <v>0.8832999129</v>
      </c>
      <c r="AI79" s="298">
        <f t="shared" si="158"/>
        <v>0.8854404211</v>
      </c>
      <c r="AJ79" s="298">
        <f t="shared" si="159"/>
        <v>0.8854404211</v>
      </c>
      <c r="AK79" s="299"/>
      <c r="AL79" s="112"/>
      <c r="AM79" s="23"/>
      <c r="AN79" s="23"/>
      <c r="AO79" s="23"/>
      <c r="AP79" s="23"/>
      <c r="AQ79" s="23"/>
      <c r="AR79" s="23"/>
      <c r="AS79" s="23"/>
    </row>
    <row r="80">
      <c r="A80" s="1" t="s">
        <v>95</v>
      </c>
      <c r="B80" s="4"/>
      <c r="C80" s="4"/>
      <c r="D80" s="4"/>
      <c r="E80" s="4"/>
      <c r="F80" s="4"/>
      <c r="G80" s="4"/>
      <c r="H80" s="8"/>
      <c r="I80" s="8"/>
      <c r="J80" s="8"/>
      <c r="K80" s="8"/>
      <c r="L80" s="8"/>
      <c r="M80" s="8"/>
      <c r="N80" s="8"/>
      <c r="O80" s="8"/>
      <c r="P80" s="8"/>
      <c r="Q80" s="8"/>
      <c r="R80" s="8"/>
      <c r="S80" s="271"/>
      <c r="T80" s="119"/>
      <c r="U80" s="118"/>
      <c r="V80" s="119"/>
      <c r="W80" s="119"/>
      <c r="X80" s="119"/>
      <c r="Y80" s="119"/>
      <c r="Z80" s="119"/>
      <c r="AA80" s="119"/>
      <c r="AB80" s="119"/>
      <c r="AC80" s="119"/>
      <c r="AD80" s="119"/>
      <c r="AE80" s="119"/>
      <c r="AF80" s="119"/>
      <c r="AG80" s="119"/>
      <c r="AH80" s="119"/>
      <c r="AI80" s="119"/>
      <c r="AJ80" s="119"/>
      <c r="AK80" s="4"/>
      <c r="AL80" s="131"/>
      <c r="AM80" s="4"/>
      <c r="AN80" s="19"/>
      <c r="AO80" s="19"/>
      <c r="AP80" s="4"/>
      <c r="AQ80" s="4"/>
      <c r="AR80" s="4"/>
      <c r="AS80" s="4"/>
    </row>
    <row r="81">
      <c r="A81" s="292" t="s">
        <v>17</v>
      </c>
      <c r="B81" s="4"/>
      <c r="C81" s="4"/>
      <c r="D81" s="4"/>
      <c r="E81" s="4"/>
      <c r="F81" s="149"/>
      <c r="G81" s="274">
        <f t="shared" ref="G81:I81" si="166">G76*70%</f>
        <v>0.2632521555</v>
      </c>
      <c r="H81" s="274">
        <f t="shared" si="166"/>
        <v>0.2596516747</v>
      </c>
      <c r="I81" s="274">
        <f t="shared" si="166"/>
        <v>0.2215765819</v>
      </c>
      <c r="J81" s="274">
        <f t="shared" ref="J81:Q81" si="167">J76</f>
        <v>0.1535401324</v>
      </c>
      <c r="K81" s="274">
        <f t="shared" si="167"/>
        <v>0.1732680927</v>
      </c>
      <c r="L81" s="274">
        <f t="shared" si="167"/>
        <v>0.1984249057</v>
      </c>
      <c r="M81" s="274">
        <f t="shared" si="167"/>
        <v>0.2066671663</v>
      </c>
      <c r="N81" s="274">
        <f t="shared" si="167"/>
        <v>0.1933799247</v>
      </c>
      <c r="O81" s="274">
        <f t="shared" si="167"/>
        <v>0.1721306628</v>
      </c>
      <c r="P81" s="274">
        <f t="shared" si="167"/>
        <v>0.1969165326</v>
      </c>
      <c r="Q81" s="274">
        <f t="shared" si="167"/>
        <v>0.1944116445</v>
      </c>
      <c r="R81" s="274">
        <f t="shared" ref="R81:S81" si="168">R76*(1+10%)</f>
        <v>0.2011593252</v>
      </c>
      <c r="S81" s="274">
        <f t="shared" si="168"/>
        <v>0.1830382979</v>
      </c>
      <c r="T81" s="77">
        <v>0.286578093148531</v>
      </c>
      <c r="U81" s="295">
        <f t="shared" ref="U81:U84" si="172">U71</f>
        <v>0.1618295765</v>
      </c>
      <c r="V81" s="77">
        <f t="shared" ref="V81:AJ81" si="169">V76</f>
        <v>0.153359005</v>
      </c>
      <c r="W81" s="77">
        <f t="shared" si="169"/>
        <v>0.153359005</v>
      </c>
      <c r="X81" s="77">
        <f t="shared" si="169"/>
        <v>0.1401739646</v>
      </c>
      <c r="Y81" s="77">
        <f t="shared" si="169"/>
        <v>0.1322629403</v>
      </c>
      <c r="Z81" s="79">
        <f t="shared" si="169"/>
        <v>0.2060260403</v>
      </c>
      <c r="AA81" s="79">
        <f t="shared" si="169"/>
        <v>0.1939743631</v>
      </c>
      <c r="AB81" s="79">
        <f t="shared" si="169"/>
        <v>0.2038791623</v>
      </c>
      <c r="AC81" s="79">
        <f t="shared" si="169"/>
        <v>0.2049994219</v>
      </c>
      <c r="AD81" s="79">
        <f t="shared" si="169"/>
        <v>0.1934100206</v>
      </c>
      <c r="AE81" s="79">
        <f t="shared" si="169"/>
        <v>0.1849179615</v>
      </c>
      <c r="AF81" s="79">
        <f t="shared" si="169"/>
        <v>0.1730230774</v>
      </c>
      <c r="AG81" s="79">
        <f t="shared" si="169"/>
        <v>0.1633835523</v>
      </c>
      <c r="AH81" s="79">
        <f t="shared" si="169"/>
        <v>0.1630757236</v>
      </c>
      <c r="AI81" s="79">
        <f t="shared" si="169"/>
        <v>0.1627210588</v>
      </c>
      <c r="AJ81" s="79">
        <f t="shared" si="169"/>
        <v>0.1627210588</v>
      </c>
      <c r="AK81" s="4"/>
      <c r="AM81" s="4"/>
      <c r="AN81" s="4"/>
      <c r="AO81" s="4"/>
      <c r="AP81" s="4"/>
      <c r="AQ81" s="4"/>
      <c r="AR81" s="4"/>
      <c r="AS81" s="4"/>
    </row>
    <row r="82">
      <c r="A82" s="293" t="s">
        <v>18</v>
      </c>
      <c r="B82" s="4"/>
      <c r="C82" s="4"/>
      <c r="D82" s="4"/>
      <c r="E82" s="4"/>
      <c r="F82" s="149"/>
      <c r="G82" s="274">
        <f t="shared" ref="G82:I82" si="170">G77*70%</f>
        <v>0.4974156691</v>
      </c>
      <c r="H82" s="274">
        <f t="shared" si="170"/>
        <v>0.494893129</v>
      </c>
      <c r="I82" s="274">
        <f t="shared" si="170"/>
        <v>0.4308831223</v>
      </c>
      <c r="J82" s="274">
        <f t="shared" ref="J82:S82" si="171">J77</f>
        <v>0.3668218958</v>
      </c>
      <c r="K82" s="274">
        <f t="shared" si="171"/>
        <v>0.4172622361</v>
      </c>
      <c r="L82" s="274">
        <f t="shared" si="171"/>
        <v>0.4874951419</v>
      </c>
      <c r="M82" s="274">
        <f t="shared" si="171"/>
        <v>0.500788274</v>
      </c>
      <c r="N82" s="274">
        <f t="shared" si="171"/>
        <v>0.4723560138</v>
      </c>
      <c r="O82" s="274">
        <f t="shared" si="171"/>
        <v>0.4398556082</v>
      </c>
      <c r="P82" s="274">
        <f t="shared" si="171"/>
        <v>0.4944387257</v>
      </c>
      <c r="Q82" s="274">
        <f t="shared" si="171"/>
        <v>0.4965474424</v>
      </c>
      <c r="R82" s="274">
        <f t="shared" si="171"/>
        <v>0.4916758952</v>
      </c>
      <c r="S82" s="76">
        <f t="shared" si="171"/>
        <v>0.4758558273</v>
      </c>
      <c r="T82" s="77">
        <v>0.426709394786609</v>
      </c>
      <c r="U82" s="295">
        <f t="shared" si="172"/>
        <v>0.3701205634</v>
      </c>
      <c r="V82" s="77">
        <f t="shared" ref="V82:AJ82" si="173">V77</f>
        <v>0.3412187173</v>
      </c>
      <c r="W82" s="77">
        <f t="shared" si="173"/>
        <v>0.3412187173</v>
      </c>
      <c r="X82" s="77">
        <f t="shared" si="173"/>
        <v>0.3181011492</v>
      </c>
      <c r="Y82" s="77">
        <f t="shared" si="173"/>
        <v>0.3042306083</v>
      </c>
      <c r="Z82" s="79">
        <f t="shared" si="173"/>
        <v>0.5036007151</v>
      </c>
      <c r="AA82" s="79">
        <f t="shared" si="173"/>
        <v>0.471470298</v>
      </c>
      <c r="AB82" s="79">
        <f t="shared" si="173"/>
        <v>0.5021040334</v>
      </c>
      <c r="AC82" s="79">
        <f t="shared" si="173"/>
        <v>0.5025767279</v>
      </c>
      <c r="AD82" s="79">
        <f t="shared" si="173"/>
        <v>0.4896814824</v>
      </c>
      <c r="AE82" s="79">
        <f t="shared" si="173"/>
        <v>0.4844511078</v>
      </c>
      <c r="AF82" s="79">
        <f t="shared" si="173"/>
        <v>0.4831645263</v>
      </c>
      <c r="AG82" s="79">
        <f t="shared" si="173"/>
        <v>0.4773758963</v>
      </c>
      <c r="AH82" s="79">
        <f t="shared" si="173"/>
        <v>0.4955321855</v>
      </c>
      <c r="AI82" s="79">
        <f t="shared" si="173"/>
        <v>0.4993141134</v>
      </c>
      <c r="AJ82" s="79">
        <f t="shared" si="173"/>
        <v>0.4993141134</v>
      </c>
      <c r="AK82" s="4"/>
      <c r="AL82" s="4"/>
      <c r="AM82" s="4"/>
      <c r="AN82" s="4"/>
      <c r="AO82" s="229"/>
      <c r="AP82" s="4"/>
      <c r="AQ82" s="4"/>
      <c r="AR82" s="4"/>
      <c r="AS82" s="4"/>
    </row>
    <row r="83">
      <c r="A83" s="292" t="s">
        <v>19</v>
      </c>
      <c r="B83" s="4"/>
      <c r="C83" s="4"/>
      <c r="D83" s="4"/>
      <c r="E83" s="4"/>
      <c r="F83" s="149"/>
      <c r="G83" s="274">
        <f t="shared" ref="G83:I83" si="174">G78*70%</f>
        <v>0.5975871567</v>
      </c>
      <c r="H83" s="274">
        <f t="shared" si="174"/>
        <v>0.587802884</v>
      </c>
      <c r="I83" s="274">
        <f t="shared" si="174"/>
        <v>0.5309730759</v>
      </c>
      <c r="J83" s="274">
        <f t="shared" ref="J83:P83" si="175">J78</f>
        <v>0.5488872587</v>
      </c>
      <c r="K83" s="274">
        <f t="shared" si="175"/>
        <v>0.6082260069</v>
      </c>
      <c r="L83" s="274">
        <f t="shared" si="175"/>
        <v>0.6933966595</v>
      </c>
      <c r="M83" s="274">
        <f t="shared" si="175"/>
        <v>0.7170258108</v>
      </c>
      <c r="N83" s="274">
        <f t="shared" si="175"/>
        <v>0.6855722914</v>
      </c>
      <c r="O83" s="274">
        <f t="shared" si="175"/>
        <v>0.6596204432</v>
      </c>
      <c r="P83" s="274">
        <f t="shared" si="175"/>
        <v>0.718643905</v>
      </c>
      <c r="Q83" s="274">
        <f t="shared" ref="Q83:Q84" si="180">Q78*(1+5%)</f>
        <v>0.763831225</v>
      </c>
      <c r="R83" s="274">
        <f t="shared" ref="R83:S83" si="176">R78</f>
        <v>0.7244518104</v>
      </c>
      <c r="S83" s="76">
        <f t="shared" si="176"/>
        <v>0.7073024035</v>
      </c>
      <c r="T83" s="77">
        <v>0.5130029198233905</v>
      </c>
      <c r="U83" s="295">
        <f t="shared" si="172"/>
        <v>0.5441826705</v>
      </c>
      <c r="V83" s="77">
        <f t="shared" ref="V83:AJ83" si="177">V78</f>
        <v>0.5149766452</v>
      </c>
      <c r="W83" s="77">
        <f t="shared" si="177"/>
        <v>0.5149766452</v>
      </c>
      <c r="X83" s="77">
        <f t="shared" si="177"/>
        <v>0.4905152546</v>
      </c>
      <c r="Y83" s="77">
        <f t="shared" si="177"/>
        <v>0.4758384202</v>
      </c>
      <c r="Z83" s="79">
        <f t="shared" si="177"/>
        <v>0.7126696454</v>
      </c>
      <c r="AA83" s="79">
        <f t="shared" si="177"/>
        <v>0.6768368652</v>
      </c>
      <c r="AB83" s="79">
        <f t="shared" si="177"/>
        <v>0.7166443797</v>
      </c>
      <c r="AC83" s="79">
        <f t="shared" si="177"/>
        <v>0.7263946649</v>
      </c>
      <c r="AD83" s="79">
        <f t="shared" si="177"/>
        <v>0.7181530428</v>
      </c>
      <c r="AE83" s="79">
        <f t="shared" si="177"/>
        <v>0.7232212449</v>
      </c>
      <c r="AF83" s="79">
        <f t="shared" si="177"/>
        <v>0.7137926547</v>
      </c>
      <c r="AG83" s="79">
        <f t="shared" si="177"/>
        <v>0.7086944051</v>
      </c>
      <c r="AH83" s="79">
        <f t="shared" si="177"/>
        <v>0.7336642123</v>
      </c>
      <c r="AI83" s="79">
        <f t="shared" si="177"/>
        <v>0.7388956619</v>
      </c>
      <c r="AJ83" s="79">
        <f t="shared" si="177"/>
        <v>0.7388956619</v>
      </c>
      <c r="AK83" s="4"/>
      <c r="AL83" s="4"/>
      <c r="AM83" s="4"/>
      <c r="AN83" s="4"/>
      <c r="AO83" s="4"/>
      <c r="AP83" s="4"/>
      <c r="AQ83" s="4"/>
      <c r="AR83" s="4"/>
      <c r="AS83" s="4"/>
    </row>
    <row r="84">
      <c r="A84" s="294" t="s">
        <v>20</v>
      </c>
      <c r="B84" s="23"/>
      <c r="C84" s="23"/>
      <c r="D84" s="23"/>
      <c r="E84" s="23"/>
      <c r="F84" s="287"/>
      <c r="G84" s="291">
        <f t="shared" ref="G84:I84" si="178">G79*70%</f>
        <v>0.6612439965</v>
      </c>
      <c r="H84" s="291">
        <f t="shared" si="178"/>
        <v>0.6687806807</v>
      </c>
      <c r="I84" s="291">
        <f t="shared" si="178"/>
        <v>0.6233067819</v>
      </c>
      <c r="J84" s="291">
        <f t="shared" ref="J84:P84" si="179">J79</f>
        <v>0.7585497026</v>
      </c>
      <c r="K84" s="291">
        <f t="shared" si="179"/>
        <v>0.7959053839</v>
      </c>
      <c r="L84" s="291">
        <f t="shared" si="179"/>
        <v>0.8703843857</v>
      </c>
      <c r="M84" s="291">
        <f t="shared" si="179"/>
        <v>0.8836099207</v>
      </c>
      <c r="N84" s="291">
        <f t="shared" si="179"/>
        <v>0.8493497653</v>
      </c>
      <c r="O84" s="291">
        <f t="shared" si="179"/>
        <v>0.8231287784</v>
      </c>
      <c r="P84" s="291">
        <f t="shared" si="179"/>
        <v>0.8719575547</v>
      </c>
      <c r="Q84" s="291">
        <f t="shared" si="180"/>
        <v>0.9255053529</v>
      </c>
      <c r="R84" s="291">
        <f t="shared" ref="R84:S84" si="181">R79</f>
        <v>0.8747781811</v>
      </c>
      <c r="S84" s="174">
        <f t="shared" si="181"/>
        <v>0.8625293653</v>
      </c>
      <c r="T84" s="176">
        <v>0.5831362619523724</v>
      </c>
      <c r="U84" s="297">
        <f t="shared" si="172"/>
        <v>0.7643207779</v>
      </c>
      <c r="V84" s="176">
        <f t="shared" ref="V84:AJ84" si="182">V79</f>
        <v>0.6955501222</v>
      </c>
      <c r="W84" s="176">
        <f t="shared" si="182"/>
        <v>0.6955501222</v>
      </c>
      <c r="X84" s="176">
        <f t="shared" si="182"/>
        <v>0.6781613692</v>
      </c>
      <c r="Y84" s="176">
        <f t="shared" si="182"/>
        <v>0.6677281174</v>
      </c>
      <c r="Z84" s="124">
        <f t="shared" si="182"/>
        <v>0.8825350712</v>
      </c>
      <c r="AA84" s="124">
        <f t="shared" si="182"/>
        <v>0.8497880297</v>
      </c>
      <c r="AB84" s="124">
        <f t="shared" si="182"/>
        <v>0.8829879755</v>
      </c>
      <c r="AC84" s="124">
        <f t="shared" si="182"/>
        <v>0.8756496256</v>
      </c>
      <c r="AD84" s="124">
        <f t="shared" si="182"/>
        <v>0.8735937303</v>
      </c>
      <c r="AE84" s="124">
        <f t="shared" si="182"/>
        <v>0.8783083473</v>
      </c>
      <c r="AF84" s="124">
        <f t="shared" si="182"/>
        <v>0.8676360602</v>
      </c>
      <c r="AG84" s="124">
        <f t="shared" si="182"/>
        <v>0.8657513044</v>
      </c>
      <c r="AH84" s="124">
        <f t="shared" si="182"/>
        <v>0.8832999129</v>
      </c>
      <c r="AI84" s="124">
        <f t="shared" si="182"/>
        <v>0.8854404211</v>
      </c>
      <c r="AJ84" s="124">
        <f t="shared" si="182"/>
        <v>0.8854404211</v>
      </c>
      <c r="AK84" s="23"/>
      <c r="AL84" s="23"/>
      <c r="AM84" s="23"/>
      <c r="AN84" s="23"/>
      <c r="AO84" s="23"/>
      <c r="AP84" s="23"/>
      <c r="AQ84" s="23"/>
      <c r="AR84" s="23"/>
      <c r="AS84" s="23"/>
    </row>
    <row r="85">
      <c r="A85" s="1" t="s">
        <v>96</v>
      </c>
      <c r="B85" s="4"/>
      <c r="C85" s="4"/>
      <c r="D85" s="4"/>
      <c r="E85" s="4"/>
      <c r="F85" s="4"/>
      <c r="G85" s="4"/>
      <c r="H85" s="8"/>
      <c r="I85" s="8"/>
      <c r="J85" s="8"/>
      <c r="K85" s="8"/>
      <c r="L85" s="8"/>
      <c r="M85" s="8"/>
      <c r="N85" s="8"/>
      <c r="O85" s="8"/>
      <c r="P85" s="8"/>
      <c r="Q85" s="8"/>
      <c r="R85" s="8"/>
      <c r="S85" s="271"/>
      <c r="T85" s="119"/>
      <c r="U85" s="118"/>
      <c r="V85" s="119"/>
      <c r="W85" s="119"/>
      <c r="X85" s="119"/>
      <c r="Y85" s="119"/>
      <c r="Z85" s="119"/>
      <c r="AA85" s="119"/>
      <c r="AB85" s="119"/>
      <c r="AC85" s="119"/>
      <c r="AD85" s="119"/>
      <c r="AE85" s="119"/>
      <c r="AF85" s="119"/>
      <c r="AG85" s="119"/>
      <c r="AH85" s="119"/>
      <c r="AI85" s="119"/>
      <c r="AJ85" s="119"/>
      <c r="AK85" s="4"/>
      <c r="AL85" s="4"/>
      <c r="AM85" s="4"/>
      <c r="AN85" s="4"/>
      <c r="AO85" s="4"/>
      <c r="AP85" s="4"/>
      <c r="AQ85" s="4"/>
      <c r="AR85" s="4"/>
      <c r="AS85" s="4"/>
    </row>
    <row r="86">
      <c r="A86" s="292" t="s">
        <v>17</v>
      </c>
      <c r="B86" s="4"/>
      <c r="C86" s="4"/>
      <c r="D86" s="4"/>
      <c r="E86" s="4"/>
      <c r="F86" s="4"/>
      <c r="G86" s="27">
        <f t="shared" ref="G86:AJ86" si="183">G41*G81</f>
        <v>21972.86766</v>
      </c>
      <c r="H86" s="27">
        <f t="shared" si="183"/>
        <v>24907.0869</v>
      </c>
      <c r="I86" s="27">
        <f t="shared" si="183"/>
        <v>26802.12493</v>
      </c>
      <c r="J86" s="27">
        <f t="shared" si="183"/>
        <v>22663.9054</v>
      </c>
      <c r="K86" s="27">
        <f t="shared" si="183"/>
        <v>28981.8608</v>
      </c>
      <c r="L86" s="27">
        <f t="shared" si="183"/>
        <v>58848.04302</v>
      </c>
      <c r="M86" s="27">
        <f t="shared" si="183"/>
        <v>78379.96948</v>
      </c>
      <c r="N86" s="27">
        <f t="shared" si="183"/>
        <v>95345.97186</v>
      </c>
      <c r="O86" s="27">
        <f t="shared" si="183"/>
        <v>99203.08378</v>
      </c>
      <c r="P86" s="27">
        <f t="shared" si="183"/>
        <v>128500.5397</v>
      </c>
      <c r="Q86" s="27">
        <f t="shared" si="183"/>
        <v>159641.153</v>
      </c>
      <c r="R86" s="27">
        <f t="shared" si="183"/>
        <v>152416.4332</v>
      </c>
      <c r="S86" s="69">
        <f t="shared" si="183"/>
        <v>185156.9918</v>
      </c>
      <c r="T86" s="27">
        <f t="shared" si="183"/>
        <v>23024.83032</v>
      </c>
      <c r="U86" s="27">
        <f t="shared" si="183"/>
        <v>17075.85234</v>
      </c>
      <c r="V86" s="27">
        <f t="shared" si="183"/>
        <v>22260.55033</v>
      </c>
      <c r="W86" s="27">
        <f t="shared" si="183"/>
        <v>26712.6604</v>
      </c>
      <c r="X86" s="27">
        <f t="shared" si="183"/>
        <v>29299.2473</v>
      </c>
      <c r="Y86" s="27">
        <f t="shared" si="183"/>
        <v>33174.81624</v>
      </c>
      <c r="Z86" s="74">
        <f t="shared" si="183"/>
        <v>89003.24941</v>
      </c>
      <c r="AA86" s="74">
        <f t="shared" si="183"/>
        <v>100556.3098</v>
      </c>
      <c r="AB86" s="74">
        <f t="shared" si="183"/>
        <v>112737.0216</v>
      </c>
      <c r="AC86" s="74">
        <f t="shared" si="183"/>
        <v>137892.9212</v>
      </c>
      <c r="AD86" s="74">
        <f t="shared" si="183"/>
        <v>162631.2471</v>
      </c>
      <c r="AE86" s="74">
        <f t="shared" si="183"/>
        <v>153853.2485</v>
      </c>
      <c r="AF86" s="74">
        <f t="shared" si="183"/>
        <v>184090.2691</v>
      </c>
      <c r="AG86" s="74">
        <f t="shared" si="183"/>
        <v>183934.58</v>
      </c>
      <c r="AH86" s="74">
        <f t="shared" si="183"/>
        <v>192640.9743</v>
      </c>
      <c r="AI86" s="74">
        <f t="shared" si="183"/>
        <v>202107.4991</v>
      </c>
      <c r="AJ86" s="74">
        <f t="shared" si="183"/>
        <v>207720.8011</v>
      </c>
      <c r="AK86" s="4"/>
      <c r="AL86" s="4"/>
      <c r="AM86" s="4"/>
      <c r="AN86" s="4"/>
      <c r="AO86" s="4"/>
      <c r="AP86" s="4"/>
      <c r="AQ86" s="4"/>
      <c r="AR86" s="4"/>
      <c r="AS86" s="4"/>
    </row>
    <row r="87">
      <c r="A87" s="293" t="s">
        <v>18</v>
      </c>
      <c r="B87" s="4"/>
      <c r="C87" s="4"/>
      <c r="D87" s="4"/>
      <c r="E87" s="4"/>
      <c r="F87" s="4"/>
      <c r="G87" s="27">
        <f t="shared" ref="G87:AJ87" si="184">G42*G82</f>
        <v>17062.8497</v>
      </c>
      <c r="H87" s="27">
        <f t="shared" si="184"/>
        <v>21288.32284</v>
      </c>
      <c r="I87" s="27">
        <f t="shared" si="184"/>
        <v>18576.66405</v>
      </c>
      <c r="J87" s="27">
        <f t="shared" si="184"/>
        <v>17381.12189</v>
      </c>
      <c r="K87" s="27">
        <f t="shared" si="184"/>
        <v>25286.50877</v>
      </c>
      <c r="L87" s="27">
        <f t="shared" si="184"/>
        <v>33807.71009</v>
      </c>
      <c r="M87" s="27">
        <f t="shared" si="184"/>
        <v>63564.05404</v>
      </c>
      <c r="N87" s="27">
        <f t="shared" si="184"/>
        <v>65931.92476</v>
      </c>
      <c r="O87" s="27">
        <f t="shared" si="184"/>
        <v>91214.6169</v>
      </c>
      <c r="P87" s="27">
        <f t="shared" si="184"/>
        <v>98312.48051</v>
      </c>
      <c r="Q87" s="27">
        <f t="shared" si="184"/>
        <v>120684.5053</v>
      </c>
      <c r="R87" s="27">
        <f t="shared" si="184"/>
        <v>123273.7671</v>
      </c>
      <c r="S87" s="69">
        <f t="shared" si="184"/>
        <v>107217.2226</v>
      </c>
      <c r="T87" s="27">
        <f t="shared" si="184"/>
        <v>20974.17969</v>
      </c>
      <c r="U87" s="27">
        <f t="shared" si="184"/>
        <v>15523.50213</v>
      </c>
      <c r="V87" s="27">
        <f t="shared" si="184"/>
        <v>18550.45861</v>
      </c>
      <c r="W87" s="27">
        <f t="shared" si="184"/>
        <v>22260.55033</v>
      </c>
      <c r="X87" s="27">
        <f t="shared" si="184"/>
        <v>22412.58989</v>
      </c>
      <c r="Y87" s="27">
        <f t="shared" si="184"/>
        <v>25722.36865</v>
      </c>
      <c r="Z87" s="74">
        <f t="shared" si="184"/>
        <v>61924.1384</v>
      </c>
      <c r="AA87" s="74">
        <f t="shared" si="184"/>
        <v>80223.10779</v>
      </c>
      <c r="AB87" s="74">
        <f t="shared" si="184"/>
        <v>100335.4993</v>
      </c>
      <c r="AC87" s="74">
        <f t="shared" si="184"/>
        <v>117392.202</v>
      </c>
      <c r="AD87" s="74">
        <f t="shared" si="184"/>
        <v>125107.551</v>
      </c>
      <c r="AE87" s="74">
        <f t="shared" si="184"/>
        <v>146057.9472</v>
      </c>
      <c r="AF87" s="74">
        <f t="shared" si="184"/>
        <v>128833.9533</v>
      </c>
      <c r="AG87" s="74">
        <f t="shared" si="184"/>
        <v>156967.1709</v>
      </c>
      <c r="AH87" s="74">
        <f t="shared" si="184"/>
        <v>181333.112</v>
      </c>
      <c r="AI87" s="74">
        <f t="shared" si="184"/>
        <v>191727.0499</v>
      </c>
      <c r="AJ87" s="74">
        <f t="shared" si="184"/>
        <v>201587.0848</v>
      </c>
      <c r="AK87" s="4"/>
      <c r="AL87" s="4"/>
      <c r="AM87" s="4"/>
      <c r="AN87" s="4"/>
      <c r="AO87" s="4"/>
      <c r="AP87" s="4"/>
      <c r="AQ87" s="4"/>
      <c r="AR87" s="4"/>
      <c r="AS87" s="4"/>
    </row>
    <row r="88">
      <c r="A88" s="292" t="s">
        <v>19</v>
      </c>
      <c r="B88" s="4"/>
      <c r="C88" s="4"/>
      <c r="D88" s="4"/>
      <c r="E88" s="4"/>
      <c r="F88" s="4"/>
      <c r="G88" s="27">
        <f t="shared" ref="G88:AJ88" si="185">G43*G83</f>
        <v>14707.21751</v>
      </c>
      <c r="H88" s="27">
        <f t="shared" si="185"/>
        <v>17381.91908</v>
      </c>
      <c r="I88" s="27">
        <f t="shared" si="185"/>
        <v>15133.79461</v>
      </c>
      <c r="J88" s="27">
        <f t="shared" si="185"/>
        <v>15934.19712</v>
      </c>
      <c r="K88" s="27">
        <f t="shared" si="185"/>
        <v>20542.83338</v>
      </c>
      <c r="L88" s="27">
        <f t="shared" si="185"/>
        <v>30100.20338</v>
      </c>
      <c r="M88" s="27">
        <f t="shared" si="185"/>
        <v>34121.82428</v>
      </c>
      <c r="N88" s="27">
        <f t="shared" si="185"/>
        <v>58353.17116</v>
      </c>
      <c r="O88" s="27">
        <f t="shared" si="185"/>
        <v>60966.87722</v>
      </c>
      <c r="P88" s="27">
        <f t="shared" si="185"/>
        <v>100331.4207</v>
      </c>
      <c r="Q88" s="27">
        <f t="shared" si="185"/>
        <v>103381.5315</v>
      </c>
      <c r="R88" s="27">
        <f t="shared" si="185"/>
        <v>122310.9958</v>
      </c>
      <c r="S88" s="69">
        <f t="shared" si="185"/>
        <v>115394.2935</v>
      </c>
      <c r="T88" s="27">
        <f t="shared" si="185"/>
        <v>15898.43264</v>
      </c>
      <c r="U88" s="27">
        <f t="shared" si="185"/>
        <v>15921.10616</v>
      </c>
      <c r="V88" s="27">
        <f t="shared" si="185"/>
        <v>14710.96256</v>
      </c>
      <c r="W88" s="27">
        <f t="shared" si="185"/>
        <v>18550.45861</v>
      </c>
      <c r="X88" s="27">
        <f t="shared" si="185"/>
        <v>19082.85677</v>
      </c>
      <c r="Y88" s="27">
        <f t="shared" si="185"/>
        <v>19992.82355</v>
      </c>
      <c r="Z88" s="74">
        <f t="shared" si="185"/>
        <v>35403.12668</v>
      </c>
      <c r="AA88" s="74">
        <f t="shared" si="185"/>
        <v>56635.55221</v>
      </c>
      <c r="AB88" s="74">
        <f t="shared" si="185"/>
        <v>69668.76833</v>
      </c>
      <c r="AC88" s="74">
        <f t="shared" si="185"/>
        <v>104914.3945</v>
      </c>
      <c r="AD88" s="74">
        <f t="shared" si="185"/>
        <v>96569.62353</v>
      </c>
      <c r="AE88" s="74">
        <f t="shared" si="185"/>
        <v>118874.6629</v>
      </c>
      <c r="AF88" s="74">
        <f t="shared" si="185"/>
        <v>121029.4844</v>
      </c>
      <c r="AG88" s="74">
        <f t="shared" si="185"/>
        <v>107839.2317</v>
      </c>
      <c r="AH88" s="74">
        <f t="shared" si="185"/>
        <v>162919.9616</v>
      </c>
      <c r="AI88" s="74">
        <f t="shared" si="185"/>
        <v>182606.816</v>
      </c>
      <c r="AJ88" s="74">
        <f t="shared" si="185"/>
        <v>191611.3739</v>
      </c>
      <c r="AK88" s="4"/>
      <c r="AL88" s="4"/>
      <c r="AM88" s="4"/>
      <c r="AN88" s="4"/>
      <c r="AO88" s="4"/>
      <c r="AP88" s="4"/>
      <c r="AQ88" s="4"/>
      <c r="AR88" s="4"/>
      <c r="AS88" s="4"/>
    </row>
    <row r="89">
      <c r="A89" s="292" t="s">
        <v>20</v>
      </c>
      <c r="B89" s="4"/>
      <c r="C89" s="4"/>
      <c r="D89" s="4"/>
      <c r="E89" s="4"/>
      <c r="F89" s="4"/>
      <c r="G89" s="27">
        <f t="shared" ref="G89:AJ89" si="186">G44*G84</f>
        <v>11725.17855</v>
      </c>
      <c r="H89" s="27">
        <f t="shared" si="186"/>
        <v>13676.56492</v>
      </c>
      <c r="I89" s="27">
        <f t="shared" si="186"/>
        <v>13646.67868</v>
      </c>
      <c r="J89" s="27">
        <f t="shared" si="186"/>
        <v>15337.11644</v>
      </c>
      <c r="K89" s="27">
        <f t="shared" si="186"/>
        <v>19291.1547</v>
      </c>
      <c r="L89" s="27">
        <f t="shared" si="186"/>
        <v>24646.95317</v>
      </c>
      <c r="M89" s="27">
        <f t="shared" si="186"/>
        <v>32733.32951</v>
      </c>
      <c r="N89" s="27">
        <f t="shared" si="186"/>
        <v>34083.55673</v>
      </c>
      <c r="O89" s="27">
        <f t="shared" si="186"/>
        <v>52885.1268</v>
      </c>
      <c r="P89" s="27">
        <f t="shared" si="186"/>
        <v>65327.4175</v>
      </c>
      <c r="Q89" s="27">
        <f t="shared" si="186"/>
        <v>108637.1325</v>
      </c>
      <c r="R89" s="27">
        <f t="shared" si="186"/>
        <v>101345.6854</v>
      </c>
      <c r="S89" s="69">
        <f t="shared" si="186"/>
        <v>117386.3652</v>
      </c>
      <c r="T89" s="27">
        <f t="shared" si="186"/>
        <v>13843.21225</v>
      </c>
      <c r="U89" s="27">
        <f t="shared" si="186"/>
        <v>16092.02575</v>
      </c>
      <c r="V89" s="27">
        <f t="shared" si="186"/>
        <v>14677.86434</v>
      </c>
      <c r="W89" s="27">
        <f t="shared" si="186"/>
        <v>14710.96256</v>
      </c>
      <c r="X89" s="27">
        <f t="shared" si="186"/>
        <v>16278.02743</v>
      </c>
      <c r="Y89" s="27">
        <f t="shared" si="186"/>
        <v>17309.80394</v>
      </c>
      <c r="Z89" s="74">
        <f t="shared" si="186"/>
        <v>32120.06746</v>
      </c>
      <c r="AA89" s="74">
        <f t="shared" si="186"/>
        <v>33623.61181</v>
      </c>
      <c r="AB89" s="74">
        <f t="shared" si="186"/>
        <v>63318.85319</v>
      </c>
      <c r="AC89" s="74">
        <f t="shared" si="186"/>
        <v>68186.32045</v>
      </c>
      <c r="AD89" s="74">
        <f t="shared" si="186"/>
        <v>100288.1423</v>
      </c>
      <c r="AE89" s="74">
        <f t="shared" si="186"/>
        <v>97748.34808</v>
      </c>
      <c r="AF89" s="74">
        <f t="shared" si="186"/>
        <v>120451.0129</v>
      </c>
      <c r="AG89" s="74">
        <f t="shared" si="186"/>
        <v>117837.7819</v>
      </c>
      <c r="AH89" s="74">
        <f t="shared" si="186"/>
        <v>112134.222</v>
      </c>
      <c r="AI89" s="74">
        <f t="shared" si="186"/>
        <v>164039.5291</v>
      </c>
      <c r="AJ89" s="74">
        <f t="shared" si="186"/>
        <v>182559.9117</v>
      </c>
      <c r="AK89" s="4"/>
      <c r="AL89" s="4"/>
      <c r="AM89" s="4"/>
      <c r="AN89" s="4"/>
      <c r="AO89" s="4"/>
      <c r="AP89" s="4"/>
      <c r="AQ89" s="4"/>
      <c r="AR89" s="4"/>
      <c r="AS89" s="4"/>
    </row>
    <row r="90">
      <c r="A90" s="21" t="s">
        <v>88</v>
      </c>
      <c r="B90" s="23"/>
      <c r="C90" s="23"/>
      <c r="D90" s="23"/>
      <c r="E90" s="23"/>
      <c r="F90" s="22">
        <v>36048.0</v>
      </c>
      <c r="G90" s="22">
        <f t="shared" ref="G90:AJ90" si="187">SUM(G86:G89)</f>
        <v>65468.11342</v>
      </c>
      <c r="H90" s="22">
        <f t="shared" si="187"/>
        <v>77253.89374</v>
      </c>
      <c r="I90" s="22">
        <f t="shared" si="187"/>
        <v>74159.26227</v>
      </c>
      <c r="J90" s="22">
        <f t="shared" si="187"/>
        <v>71316.34084</v>
      </c>
      <c r="K90" s="22">
        <f t="shared" si="187"/>
        <v>94102.35765</v>
      </c>
      <c r="L90" s="22">
        <f t="shared" si="187"/>
        <v>147402.9097</v>
      </c>
      <c r="M90" s="22">
        <f t="shared" si="187"/>
        <v>208799.1773</v>
      </c>
      <c r="N90" s="22">
        <f t="shared" si="187"/>
        <v>253714.6245</v>
      </c>
      <c r="O90" s="22">
        <f t="shared" si="187"/>
        <v>304269.7047</v>
      </c>
      <c r="P90" s="22">
        <f t="shared" si="187"/>
        <v>392471.8584</v>
      </c>
      <c r="Q90" s="22">
        <f t="shared" si="187"/>
        <v>492344.3224</v>
      </c>
      <c r="R90" s="22">
        <f t="shared" si="187"/>
        <v>499346.8815</v>
      </c>
      <c r="S90" s="108">
        <f t="shared" si="187"/>
        <v>525154.8731</v>
      </c>
      <c r="T90" s="22">
        <f t="shared" si="187"/>
        <v>73740.65491</v>
      </c>
      <c r="U90" s="22">
        <f t="shared" si="187"/>
        <v>64612.48637</v>
      </c>
      <c r="V90" s="22">
        <f t="shared" si="187"/>
        <v>70199.83584</v>
      </c>
      <c r="W90" s="22">
        <f t="shared" si="187"/>
        <v>82234.63189</v>
      </c>
      <c r="X90" s="22">
        <f t="shared" si="187"/>
        <v>87072.72139</v>
      </c>
      <c r="Y90" s="22">
        <f t="shared" si="187"/>
        <v>96199.81237</v>
      </c>
      <c r="Z90" s="111">
        <f t="shared" si="187"/>
        <v>218450.5819</v>
      </c>
      <c r="AA90" s="111">
        <f t="shared" si="187"/>
        <v>271038.5816</v>
      </c>
      <c r="AB90" s="111">
        <f t="shared" si="187"/>
        <v>346060.1424</v>
      </c>
      <c r="AC90" s="111">
        <f t="shared" si="187"/>
        <v>428385.8382</v>
      </c>
      <c r="AD90" s="111">
        <f t="shared" si="187"/>
        <v>484596.5638</v>
      </c>
      <c r="AE90" s="111">
        <f t="shared" si="187"/>
        <v>516534.2067</v>
      </c>
      <c r="AF90" s="111">
        <f t="shared" si="187"/>
        <v>554404.7198</v>
      </c>
      <c r="AG90" s="111">
        <f t="shared" si="187"/>
        <v>566578.7645</v>
      </c>
      <c r="AH90" s="111">
        <f t="shared" si="187"/>
        <v>649028.2699</v>
      </c>
      <c r="AI90" s="111">
        <f t="shared" si="187"/>
        <v>740480.8941</v>
      </c>
      <c r="AJ90" s="111">
        <f t="shared" si="187"/>
        <v>783479.1715</v>
      </c>
      <c r="AK90" s="23"/>
      <c r="AL90" s="23"/>
      <c r="AM90" s="23"/>
      <c r="AN90" s="23"/>
      <c r="AO90" s="23"/>
      <c r="AP90" s="23"/>
      <c r="AQ90" s="23"/>
      <c r="AR90" s="23"/>
      <c r="AS90" s="4"/>
    </row>
    <row r="91">
      <c r="A91" s="4"/>
      <c r="B91" s="4"/>
      <c r="C91" s="4"/>
      <c r="D91" s="4"/>
      <c r="E91" s="4"/>
      <c r="F91" s="4"/>
      <c r="G91" s="27">
        <v>61831.54313142715</v>
      </c>
      <c r="H91" s="8"/>
      <c r="I91" s="8"/>
      <c r="J91" s="8"/>
      <c r="K91" s="8"/>
      <c r="L91" s="8"/>
      <c r="M91" s="8"/>
      <c r="N91" s="8"/>
      <c r="O91" s="8"/>
      <c r="P91" s="8"/>
      <c r="Q91" s="8"/>
      <c r="R91" s="8"/>
      <c r="S91" s="271"/>
      <c r="T91" s="119"/>
      <c r="U91" s="118"/>
      <c r="V91" s="119"/>
      <c r="W91" s="119"/>
      <c r="X91" s="119"/>
      <c r="Y91" s="119"/>
      <c r="Z91" s="119"/>
      <c r="AA91" s="119"/>
      <c r="AB91" s="119"/>
      <c r="AC91" s="119"/>
      <c r="AD91" s="119"/>
      <c r="AE91" s="119"/>
      <c r="AF91" s="119"/>
      <c r="AG91" s="119"/>
      <c r="AH91" s="119"/>
      <c r="AI91" s="119"/>
      <c r="AJ91" s="119"/>
      <c r="AK91" s="4"/>
      <c r="AL91" s="4"/>
      <c r="AM91" s="4"/>
      <c r="AN91" s="4"/>
      <c r="AO91" s="4"/>
      <c r="AP91" s="4"/>
      <c r="AQ91" s="4"/>
      <c r="AR91" s="4"/>
      <c r="AS91" s="4"/>
    </row>
    <row r="92">
      <c r="A92" s="292" t="s">
        <v>98</v>
      </c>
      <c r="B92" s="4"/>
      <c r="C92" s="4"/>
      <c r="D92" s="4"/>
      <c r="E92" s="4"/>
      <c r="F92" s="27">
        <f t="shared" ref="F92:AJ92" si="188">F90</f>
        <v>36048</v>
      </c>
      <c r="G92" s="27">
        <f t="shared" si="188"/>
        <v>65468.11342</v>
      </c>
      <c r="H92" s="27">
        <f t="shared" si="188"/>
        <v>77253.89374</v>
      </c>
      <c r="I92" s="27">
        <f t="shared" si="188"/>
        <v>74159.26227</v>
      </c>
      <c r="J92" s="27">
        <f t="shared" si="188"/>
        <v>71316.34084</v>
      </c>
      <c r="K92" s="27">
        <f t="shared" si="188"/>
        <v>94102.35765</v>
      </c>
      <c r="L92" s="27">
        <f t="shared" si="188"/>
        <v>147402.9097</v>
      </c>
      <c r="M92" s="27">
        <f t="shared" si="188"/>
        <v>208799.1773</v>
      </c>
      <c r="N92" s="27">
        <f t="shared" si="188"/>
        <v>253714.6245</v>
      </c>
      <c r="O92" s="27">
        <f t="shared" si="188"/>
        <v>304269.7047</v>
      </c>
      <c r="P92" s="27">
        <f t="shared" si="188"/>
        <v>392471.8584</v>
      </c>
      <c r="Q92" s="27">
        <f t="shared" si="188"/>
        <v>492344.3224</v>
      </c>
      <c r="R92" s="27">
        <f t="shared" si="188"/>
        <v>499346.8815</v>
      </c>
      <c r="S92" s="69">
        <f t="shared" si="188"/>
        <v>525154.8731</v>
      </c>
      <c r="T92" s="27">
        <f t="shared" si="188"/>
        <v>73740.65491</v>
      </c>
      <c r="U92" s="27">
        <f t="shared" si="188"/>
        <v>64612.48637</v>
      </c>
      <c r="V92" s="27">
        <f t="shared" si="188"/>
        <v>70199.83584</v>
      </c>
      <c r="W92" s="27">
        <f t="shared" si="188"/>
        <v>82234.63189</v>
      </c>
      <c r="X92" s="27">
        <f t="shared" si="188"/>
        <v>87072.72139</v>
      </c>
      <c r="Y92" s="27">
        <f t="shared" si="188"/>
        <v>96199.81237</v>
      </c>
      <c r="Z92" s="74">
        <f t="shared" si="188"/>
        <v>218450.5819</v>
      </c>
      <c r="AA92" s="74">
        <f t="shared" si="188"/>
        <v>271038.5816</v>
      </c>
      <c r="AB92" s="74">
        <f t="shared" si="188"/>
        <v>346060.1424</v>
      </c>
      <c r="AC92" s="74">
        <f t="shared" si="188"/>
        <v>428385.8382</v>
      </c>
      <c r="AD92" s="74">
        <f t="shared" si="188"/>
        <v>484596.5638</v>
      </c>
      <c r="AE92" s="74">
        <f t="shared" si="188"/>
        <v>516534.2067</v>
      </c>
      <c r="AF92" s="74">
        <f t="shared" si="188"/>
        <v>554404.7198</v>
      </c>
      <c r="AG92" s="74">
        <f t="shared" si="188"/>
        <v>566578.7645</v>
      </c>
      <c r="AH92" s="74">
        <f t="shared" si="188"/>
        <v>649028.2699</v>
      </c>
      <c r="AI92" s="74">
        <f t="shared" si="188"/>
        <v>740480.8941</v>
      </c>
      <c r="AJ92" s="74">
        <f t="shared" si="188"/>
        <v>783479.1715</v>
      </c>
      <c r="AK92" s="4"/>
      <c r="AL92" s="4"/>
      <c r="AM92" s="4"/>
      <c r="AN92" s="4"/>
      <c r="AO92" s="4"/>
      <c r="AP92" s="4"/>
      <c r="AQ92" s="4"/>
      <c r="AR92" s="4"/>
      <c r="AS92" s="4"/>
    </row>
    <row r="93">
      <c r="A93" s="300" t="s">
        <v>70</v>
      </c>
      <c r="B93" s="4"/>
      <c r="C93" s="4"/>
      <c r="D93" s="4"/>
      <c r="E93" s="4"/>
      <c r="F93" s="4"/>
      <c r="G93" s="188">
        <f>G92-F92</f>
        <v>29420.11342</v>
      </c>
      <c r="H93" s="301">
        <f>H92-G91</f>
        <v>15422.35061</v>
      </c>
      <c r="I93" s="301">
        <f t="shared" ref="I93:S93" si="189">I92-H92</f>
        <v>-3094.631468</v>
      </c>
      <c r="J93" s="301">
        <f t="shared" si="189"/>
        <v>-2842.921429</v>
      </c>
      <c r="K93" s="301">
        <f t="shared" si="189"/>
        <v>22786.01681</v>
      </c>
      <c r="L93" s="301">
        <f t="shared" si="189"/>
        <v>53300.55201</v>
      </c>
      <c r="M93" s="301">
        <f t="shared" si="189"/>
        <v>61396.26766</v>
      </c>
      <c r="N93" s="301">
        <f t="shared" si="189"/>
        <v>44915.44718</v>
      </c>
      <c r="O93" s="301">
        <f t="shared" si="189"/>
        <v>50555.08019</v>
      </c>
      <c r="P93" s="301">
        <f t="shared" si="189"/>
        <v>88202.1537</v>
      </c>
      <c r="Q93" s="301">
        <f t="shared" si="189"/>
        <v>99872.46397</v>
      </c>
      <c r="R93" s="301">
        <f t="shared" si="189"/>
        <v>7002.559153</v>
      </c>
      <c r="S93" s="302">
        <f t="shared" si="189"/>
        <v>25807.99159</v>
      </c>
      <c r="T93" s="301">
        <f>T92-L92</f>
        <v>-73662.25476</v>
      </c>
      <c r="U93" s="301">
        <f t="shared" ref="U93:Y93" si="190">U92-T92</f>
        <v>-9128.168535</v>
      </c>
      <c r="V93" s="301">
        <f t="shared" si="190"/>
        <v>5587.349469</v>
      </c>
      <c r="W93" s="301">
        <f t="shared" si="190"/>
        <v>12034.79605</v>
      </c>
      <c r="X93" s="301">
        <f t="shared" si="190"/>
        <v>4838.089498</v>
      </c>
      <c r="Y93" s="301">
        <f t="shared" si="190"/>
        <v>9127.090981</v>
      </c>
      <c r="Z93" s="192">
        <f>Z92-L92</f>
        <v>71047.67229</v>
      </c>
      <c r="AA93" s="192">
        <f t="shared" ref="AA93:AB93" si="191">AA92-Z92</f>
        <v>52587.9997</v>
      </c>
      <c r="AB93" s="192">
        <f t="shared" si="191"/>
        <v>75021.56077</v>
      </c>
      <c r="AC93" s="192">
        <f t="shared" ref="AC93:AG93" si="192">AC92-O92</f>
        <v>124116.1335</v>
      </c>
      <c r="AD93" s="192">
        <f t="shared" si="192"/>
        <v>92124.70545</v>
      </c>
      <c r="AE93" s="192">
        <f t="shared" si="192"/>
        <v>24189.88436</v>
      </c>
      <c r="AF93" s="192">
        <f t="shared" si="192"/>
        <v>55057.83823</v>
      </c>
      <c r="AG93" s="192">
        <f t="shared" si="192"/>
        <v>41423.89137</v>
      </c>
      <c r="AH93" s="192">
        <f t="shared" ref="AH93:AJ93" si="193">AH92-AG92</f>
        <v>82449.50541</v>
      </c>
      <c r="AI93" s="192">
        <f t="shared" si="193"/>
        <v>91452.62416</v>
      </c>
      <c r="AJ93" s="192">
        <f t="shared" si="193"/>
        <v>42998.27742</v>
      </c>
      <c r="AK93" s="4"/>
      <c r="AL93" s="4"/>
      <c r="AM93" s="4"/>
      <c r="AN93" s="4"/>
      <c r="AO93" s="4"/>
      <c r="AP93" s="4"/>
      <c r="AQ93" s="4"/>
      <c r="AR93" s="4"/>
      <c r="AS93" s="4"/>
    </row>
    <row r="94">
      <c r="A94" s="292" t="s">
        <v>101</v>
      </c>
      <c r="B94" s="4"/>
      <c r="C94" s="4"/>
      <c r="D94" s="4"/>
      <c r="E94" s="4"/>
      <c r="F94" s="27">
        <f t="shared" ref="F94:AJ94" si="194">F46</f>
        <v>9279</v>
      </c>
      <c r="G94" s="27">
        <f t="shared" si="194"/>
        <v>24766</v>
      </c>
      <c r="H94" s="27">
        <f t="shared" si="194"/>
        <v>39617</v>
      </c>
      <c r="I94" s="27">
        <f t="shared" si="194"/>
        <v>47448</v>
      </c>
      <c r="J94" s="27">
        <f t="shared" si="194"/>
        <v>54788</v>
      </c>
      <c r="K94" s="27">
        <f t="shared" si="194"/>
        <v>67071</v>
      </c>
      <c r="L94" s="27">
        <f t="shared" si="194"/>
        <v>85535.84</v>
      </c>
      <c r="M94" s="27">
        <f t="shared" si="194"/>
        <v>108357</v>
      </c>
      <c r="N94" s="27">
        <f t="shared" si="194"/>
        <v>131275</v>
      </c>
      <c r="O94" s="27">
        <f t="shared" si="194"/>
        <v>145084</v>
      </c>
      <c r="P94" s="27">
        <f t="shared" si="194"/>
        <v>189162.58</v>
      </c>
      <c r="Q94" s="27">
        <f t="shared" si="194"/>
        <v>245413.51</v>
      </c>
      <c r="R94" s="27">
        <f t="shared" si="194"/>
        <v>336570.24</v>
      </c>
      <c r="S94" s="69">
        <f t="shared" si="194"/>
        <v>413413.81</v>
      </c>
      <c r="T94" s="27">
        <f t="shared" si="194"/>
        <v>43456.44456</v>
      </c>
      <c r="U94" s="27">
        <f t="shared" si="194"/>
        <v>55247.35991</v>
      </c>
      <c r="V94" s="27">
        <f t="shared" si="194"/>
        <v>59630.6995</v>
      </c>
      <c r="W94" s="27">
        <f t="shared" si="194"/>
        <v>71372.99098</v>
      </c>
      <c r="X94" s="27">
        <f t="shared" si="194"/>
        <v>81964.88402</v>
      </c>
      <c r="Y94" s="27">
        <f t="shared" si="194"/>
        <v>93985.5812</v>
      </c>
      <c r="Z94" s="74">
        <f t="shared" si="194"/>
        <v>106354.4421</v>
      </c>
      <c r="AA94" s="74">
        <f t="shared" si="194"/>
        <v>131773.9709</v>
      </c>
      <c r="AB94" s="74">
        <f t="shared" si="194"/>
        <v>160498.3026</v>
      </c>
      <c r="AC94" s="74">
        <f t="shared" si="194"/>
        <v>191073.3593</v>
      </c>
      <c r="AD94" s="74">
        <f t="shared" si="194"/>
        <v>241932.549</v>
      </c>
      <c r="AE94" s="74">
        <f t="shared" si="194"/>
        <v>328090.7657</v>
      </c>
      <c r="AF94" s="74">
        <f t="shared" si="194"/>
        <v>422075.5862</v>
      </c>
      <c r="AG94" s="74">
        <f t="shared" si="194"/>
        <v>508675.1707</v>
      </c>
      <c r="AH94" s="74">
        <f t="shared" si="194"/>
        <v>598133.0808</v>
      </c>
      <c r="AI94" s="74">
        <f t="shared" si="194"/>
        <v>674016.962</v>
      </c>
      <c r="AJ94" s="74">
        <f t="shared" si="194"/>
        <v>796900.9358</v>
      </c>
      <c r="AK94" s="4"/>
      <c r="AL94" s="4"/>
      <c r="AM94" s="4"/>
      <c r="AN94" s="4"/>
      <c r="AO94" s="4"/>
      <c r="AP94" s="4"/>
      <c r="AQ94" s="4"/>
      <c r="AR94" s="4"/>
      <c r="AS94" s="4"/>
    </row>
    <row r="95">
      <c r="A95" s="19" t="s">
        <v>103</v>
      </c>
      <c r="B95" s="4"/>
      <c r="C95" s="4"/>
      <c r="D95" s="4"/>
      <c r="E95" s="4"/>
      <c r="F95" s="4"/>
      <c r="G95" s="188">
        <f>G94-F94</f>
        <v>15487</v>
      </c>
      <c r="H95" s="188">
        <f>H94-G94+(G95-G96)</f>
        <v>14127.26</v>
      </c>
      <c r="I95" s="188">
        <f t="shared" ref="I95:S95" si="195">I94-H94</f>
        <v>7831</v>
      </c>
      <c r="J95" s="188">
        <f t="shared" si="195"/>
        <v>7340</v>
      </c>
      <c r="K95" s="188">
        <f t="shared" si="195"/>
        <v>12283</v>
      </c>
      <c r="L95" s="188">
        <f t="shared" si="195"/>
        <v>18464.84</v>
      </c>
      <c r="M95" s="188">
        <f t="shared" si="195"/>
        <v>22821.16</v>
      </c>
      <c r="N95" s="188">
        <f t="shared" si="195"/>
        <v>22918</v>
      </c>
      <c r="O95" s="188">
        <f t="shared" si="195"/>
        <v>13809</v>
      </c>
      <c r="P95" s="188">
        <f t="shared" si="195"/>
        <v>44078.58</v>
      </c>
      <c r="Q95" s="188">
        <f t="shared" si="195"/>
        <v>56250.93</v>
      </c>
      <c r="R95" s="188">
        <f t="shared" si="195"/>
        <v>91156.73</v>
      </c>
      <c r="S95" s="189">
        <f t="shared" si="195"/>
        <v>76843.57</v>
      </c>
      <c r="T95" s="188">
        <f>T94-L94</f>
        <v>-42079.39544</v>
      </c>
      <c r="U95" s="188">
        <f t="shared" ref="U95:Y95" si="196">U94-T94</f>
        <v>11790.91535</v>
      </c>
      <c r="V95" s="188">
        <f t="shared" si="196"/>
        <v>4383.339592</v>
      </c>
      <c r="W95" s="188">
        <f t="shared" si="196"/>
        <v>11742.29147</v>
      </c>
      <c r="X95" s="188">
        <f t="shared" si="196"/>
        <v>10591.89304</v>
      </c>
      <c r="Y95" s="188">
        <f t="shared" si="196"/>
        <v>12020.69718</v>
      </c>
      <c r="Z95" s="192">
        <f>Z94-L94</f>
        <v>20818.60206</v>
      </c>
      <c r="AA95" s="192">
        <f t="shared" ref="AA95:AB95" si="197">AA94-Z94</f>
        <v>25419.52883</v>
      </c>
      <c r="AB95" s="192">
        <f t="shared" si="197"/>
        <v>28724.33167</v>
      </c>
      <c r="AC95" s="192">
        <f t="shared" ref="AC95:AG95" si="198">AC94-O94</f>
        <v>45989.35933</v>
      </c>
      <c r="AD95" s="192">
        <f t="shared" si="198"/>
        <v>52769.96901</v>
      </c>
      <c r="AE95" s="192">
        <f t="shared" si="198"/>
        <v>82677.25572</v>
      </c>
      <c r="AF95" s="192">
        <f t="shared" si="198"/>
        <v>85505.34619</v>
      </c>
      <c r="AG95" s="192">
        <f t="shared" si="198"/>
        <v>95261.36073</v>
      </c>
      <c r="AH95" s="192">
        <f t="shared" ref="AH95:AJ95" si="199">AH94-AG94</f>
        <v>89457.91003</v>
      </c>
      <c r="AI95" s="192">
        <f t="shared" si="199"/>
        <v>75883.88124</v>
      </c>
      <c r="AJ95" s="192">
        <f t="shared" si="199"/>
        <v>122883.9738</v>
      </c>
      <c r="AK95" s="4"/>
      <c r="AL95" s="4"/>
      <c r="AM95" s="4"/>
      <c r="AN95" s="4"/>
      <c r="AO95" s="4"/>
      <c r="AP95" s="4"/>
      <c r="AQ95" s="4"/>
      <c r="AR95" s="4"/>
      <c r="AS95" s="4"/>
    </row>
    <row r="96">
      <c r="A96" s="4"/>
      <c r="B96" s="4"/>
      <c r="C96" s="4"/>
      <c r="D96" s="4"/>
      <c r="E96" s="4"/>
      <c r="F96" s="4"/>
      <c r="G96" s="27">
        <v>16210.74</v>
      </c>
      <c r="H96" s="8"/>
      <c r="I96" s="8"/>
      <c r="J96" s="8"/>
      <c r="K96" s="8"/>
      <c r="L96" s="8"/>
      <c r="M96" s="8"/>
      <c r="N96" s="8"/>
      <c r="O96" s="8"/>
      <c r="P96" s="8"/>
      <c r="Q96" s="8"/>
      <c r="R96" s="8"/>
      <c r="S96" s="271"/>
      <c r="T96" s="119"/>
      <c r="U96" s="118"/>
      <c r="V96" s="119"/>
      <c r="W96" s="119"/>
      <c r="X96" s="119"/>
      <c r="Y96" s="119"/>
      <c r="Z96" s="119"/>
      <c r="AA96" s="119"/>
      <c r="AB96" s="119"/>
      <c r="AC96" s="119"/>
      <c r="AD96" s="119"/>
      <c r="AE96" s="119"/>
      <c r="AF96" s="119"/>
      <c r="AG96" s="119"/>
      <c r="AH96" s="119"/>
      <c r="AI96" s="119"/>
      <c r="AJ96" s="119"/>
      <c r="AK96" s="4"/>
      <c r="AL96" s="4"/>
      <c r="AM96" s="4"/>
      <c r="AN96" s="4"/>
      <c r="AO96" s="4"/>
      <c r="AP96" s="4"/>
      <c r="AQ96" s="4"/>
      <c r="AR96" s="4"/>
      <c r="AS96" s="4"/>
    </row>
    <row r="97">
      <c r="A97" s="4"/>
      <c r="B97" s="4"/>
      <c r="C97" s="4"/>
      <c r="D97" s="4"/>
      <c r="E97" s="4"/>
      <c r="F97" s="4"/>
      <c r="G97" s="4"/>
      <c r="H97" s="8"/>
      <c r="I97" s="8"/>
      <c r="J97" s="8"/>
      <c r="K97" s="8"/>
      <c r="L97" s="8"/>
      <c r="M97" s="8"/>
      <c r="N97" s="8"/>
      <c r="O97" s="8"/>
      <c r="P97" s="8"/>
      <c r="Q97" s="8"/>
      <c r="R97" s="8"/>
      <c r="S97" s="271"/>
      <c r="T97" s="119"/>
      <c r="U97" s="118"/>
      <c r="V97" s="119"/>
      <c r="W97" s="119"/>
      <c r="X97" s="119"/>
      <c r="Y97" s="119"/>
      <c r="Z97" s="119"/>
      <c r="AA97" s="119"/>
      <c r="AB97" s="119"/>
      <c r="AC97" s="119"/>
      <c r="AD97" s="119"/>
      <c r="AE97" s="119"/>
      <c r="AF97" s="119"/>
      <c r="AG97" s="119"/>
      <c r="AH97" s="119"/>
      <c r="AI97" s="119"/>
      <c r="AJ97" s="119"/>
      <c r="AK97" s="4"/>
      <c r="AL97" s="4"/>
      <c r="AM97" s="4"/>
      <c r="AN97" s="4"/>
      <c r="AO97" s="4"/>
      <c r="AP97" s="4"/>
      <c r="AQ97" s="4"/>
      <c r="AR97" s="4"/>
      <c r="AS97" s="4"/>
    </row>
    <row r="98">
      <c r="A98" s="19" t="s">
        <v>143</v>
      </c>
      <c r="B98" s="4"/>
      <c r="C98" s="4"/>
      <c r="D98" s="4"/>
      <c r="E98" s="4"/>
      <c r="F98" s="4"/>
      <c r="G98" s="27">
        <f>G92-G91+(G95-G96)</f>
        <v>2912.830288</v>
      </c>
      <c r="H98" s="8"/>
      <c r="I98" s="8"/>
      <c r="J98" s="8"/>
      <c r="K98" s="8"/>
      <c r="L98" s="8"/>
      <c r="M98" s="8"/>
      <c r="N98" s="8"/>
      <c r="O98" s="8"/>
      <c r="P98" s="8"/>
      <c r="Q98" s="8"/>
      <c r="R98" s="8"/>
      <c r="S98" s="271"/>
      <c r="T98" s="119"/>
      <c r="U98" s="118"/>
      <c r="V98" s="119"/>
      <c r="W98" s="119"/>
      <c r="X98" s="119"/>
      <c r="Y98" s="119"/>
      <c r="Z98" s="119"/>
      <c r="AA98" s="119"/>
      <c r="AB98" s="119"/>
      <c r="AC98" s="119"/>
      <c r="AD98" s="119"/>
      <c r="AE98" s="119"/>
      <c r="AF98" s="119"/>
      <c r="AG98" s="119"/>
      <c r="AH98" s="119"/>
      <c r="AI98" s="119"/>
      <c r="AJ98" s="119"/>
      <c r="AK98" s="4"/>
      <c r="AL98" s="4"/>
      <c r="AM98" s="4"/>
      <c r="AN98" s="4"/>
      <c r="AO98" s="4"/>
      <c r="AP98" s="4"/>
      <c r="AQ98" s="4"/>
      <c r="AR98" s="4"/>
      <c r="AS98" s="4"/>
    </row>
    <row r="99">
      <c r="A99" s="19" t="s">
        <v>144</v>
      </c>
      <c r="B99" s="4"/>
      <c r="C99" s="4"/>
      <c r="D99" s="4"/>
      <c r="E99" s="4"/>
      <c r="F99" s="4"/>
      <c r="G99" s="229">
        <f>G98/H8</f>
        <v>0.01652744685</v>
      </c>
      <c r="H99" s="8"/>
      <c r="I99" s="8"/>
      <c r="J99" s="8"/>
      <c r="K99" s="8"/>
      <c r="L99" s="8"/>
      <c r="M99" s="8"/>
      <c r="N99" s="8"/>
      <c r="O99" s="8"/>
      <c r="P99" s="8"/>
      <c r="Q99" s="8"/>
      <c r="R99" s="8"/>
      <c r="S99" s="271"/>
      <c r="T99" s="119"/>
      <c r="U99" s="118"/>
      <c r="V99" s="119"/>
      <c r="W99" s="119"/>
      <c r="X99" s="119"/>
      <c r="Y99" s="119"/>
      <c r="Z99" s="119"/>
      <c r="AA99" s="119"/>
      <c r="AB99" s="119"/>
      <c r="AC99" s="119"/>
      <c r="AD99" s="119"/>
      <c r="AE99" s="119"/>
      <c r="AF99" s="119"/>
      <c r="AG99" s="119"/>
      <c r="AH99" s="119"/>
      <c r="AI99" s="119"/>
      <c r="AJ99" s="119"/>
      <c r="AK99" s="4"/>
      <c r="AL99" s="4"/>
      <c r="AM99" s="4"/>
      <c r="AN99" s="4"/>
      <c r="AO99" s="4"/>
      <c r="AP99" s="4"/>
      <c r="AQ99" s="4"/>
      <c r="AR99" s="4"/>
      <c r="AS99" s="4"/>
    </row>
    <row r="100">
      <c r="A100" s="4"/>
      <c r="B100" s="4"/>
      <c r="C100" s="4"/>
      <c r="D100" s="4"/>
      <c r="E100" s="4"/>
      <c r="F100" s="4"/>
      <c r="G100" s="4"/>
      <c r="H100" s="8"/>
      <c r="I100" s="8"/>
      <c r="J100" s="8"/>
      <c r="K100" s="8"/>
      <c r="L100" s="8"/>
      <c r="M100" s="8"/>
      <c r="N100" s="8"/>
      <c r="O100" s="8"/>
      <c r="P100" s="8"/>
      <c r="Q100" s="8"/>
      <c r="R100" s="8"/>
      <c r="S100" s="303"/>
      <c r="T100" s="119"/>
      <c r="U100" s="118"/>
      <c r="V100" s="119"/>
      <c r="W100" s="119"/>
      <c r="X100" s="119"/>
      <c r="Y100" s="119"/>
      <c r="Z100" s="119"/>
      <c r="AA100" s="119"/>
      <c r="AB100" s="119"/>
      <c r="AC100" s="119"/>
      <c r="AD100" s="119"/>
      <c r="AE100" s="119"/>
      <c r="AF100" s="119"/>
      <c r="AG100" s="119"/>
      <c r="AH100" s="119"/>
      <c r="AI100" s="119"/>
      <c r="AJ100" s="119"/>
      <c r="AK100" s="4"/>
      <c r="AL100" s="4"/>
      <c r="AM100" s="4"/>
      <c r="AN100" s="4"/>
      <c r="AO100" s="4"/>
      <c r="AP100" s="4"/>
      <c r="AQ100" s="4"/>
      <c r="AR100" s="4"/>
      <c r="AS100" s="4"/>
    </row>
    <row r="101">
      <c r="A101" s="304" t="s">
        <v>145</v>
      </c>
      <c r="B101" s="305"/>
      <c r="C101" s="305"/>
      <c r="D101" s="305"/>
      <c r="E101" s="305"/>
      <c r="F101" s="305"/>
      <c r="G101" s="305"/>
      <c r="H101" s="306"/>
      <c r="I101" s="306"/>
      <c r="J101" s="306"/>
      <c r="K101" s="306"/>
      <c r="L101" s="306"/>
      <c r="M101" s="306"/>
      <c r="N101" s="306"/>
      <c r="O101" s="306"/>
      <c r="P101" s="306"/>
      <c r="Q101" s="306"/>
      <c r="R101" s="306"/>
      <c r="S101" s="271"/>
      <c r="T101" s="307"/>
      <c r="U101" s="308"/>
      <c r="V101" s="307"/>
      <c r="W101" s="307"/>
      <c r="X101" s="307"/>
      <c r="Y101" s="307"/>
      <c r="Z101" s="307"/>
      <c r="AA101" s="307"/>
      <c r="AB101" s="307"/>
      <c r="AC101" s="307"/>
      <c r="AD101" s="307"/>
      <c r="AE101" s="307"/>
      <c r="AF101" s="307"/>
      <c r="AG101" s="307"/>
      <c r="AH101" s="307"/>
      <c r="AI101" s="307"/>
      <c r="AJ101" s="307"/>
      <c r="AK101" s="305"/>
      <c r="AL101" s="305"/>
      <c r="AM101" s="305"/>
      <c r="AN101" s="305"/>
      <c r="AO101" s="305"/>
      <c r="AP101" s="305"/>
      <c r="AQ101" s="305"/>
      <c r="AR101" s="305"/>
      <c r="AS101" s="305"/>
    </row>
    <row r="102">
      <c r="A102" s="36" t="s">
        <v>17</v>
      </c>
      <c r="B102" s="4"/>
      <c r="C102" s="4"/>
      <c r="D102" s="4"/>
      <c r="E102" s="4"/>
      <c r="F102" s="13">
        <f t="shared" ref="F102:S102" si="200">F41/F52</f>
        <v>88.13066667</v>
      </c>
      <c r="G102" s="13">
        <f t="shared" si="200"/>
        <v>91.02181025</v>
      </c>
      <c r="H102" s="13">
        <f t="shared" si="200"/>
        <v>89.31564246</v>
      </c>
      <c r="I102" s="13">
        <f t="shared" si="200"/>
        <v>91.84586181</v>
      </c>
      <c r="J102" s="13">
        <f t="shared" si="200"/>
        <v>101.3798077</v>
      </c>
      <c r="K102" s="13">
        <f t="shared" si="200"/>
        <v>96.46251442</v>
      </c>
      <c r="L102" s="13">
        <f t="shared" si="200"/>
        <v>122.7549214</v>
      </c>
      <c r="M102" s="13">
        <f t="shared" si="200"/>
        <v>137.0148121</v>
      </c>
      <c r="N102" s="13">
        <f t="shared" si="200"/>
        <v>137.8389712</v>
      </c>
      <c r="O102" s="13">
        <f t="shared" si="200"/>
        <v>126.2761394</v>
      </c>
      <c r="P102" s="13">
        <f t="shared" si="200"/>
        <v>118.1966111</v>
      </c>
      <c r="Q102" s="13">
        <f t="shared" si="200"/>
        <v>128.2646298</v>
      </c>
      <c r="R102" s="13">
        <f t="shared" si="200"/>
        <v>126.0715674</v>
      </c>
      <c r="S102" s="309">
        <f t="shared" si="200"/>
        <v>142.9990303</v>
      </c>
      <c r="T102" s="119"/>
      <c r="U102" s="118"/>
      <c r="V102" s="119"/>
      <c r="W102" s="119"/>
      <c r="X102" s="119"/>
      <c r="Y102" s="119"/>
      <c r="Z102" s="119"/>
      <c r="AA102" s="119"/>
      <c r="AB102" s="119"/>
      <c r="AC102" s="119"/>
      <c r="AD102" s="119"/>
      <c r="AE102" s="119"/>
      <c r="AF102" s="119"/>
      <c r="AG102" s="119"/>
      <c r="AH102" s="119"/>
      <c r="AI102" s="119"/>
      <c r="AJ102" s="119"/>
      <c r="AK102" s="4"/>
      <c r="AL102" s="4"/>
      <c r="AM102" s="4"/>
      <c r="AN102" s="4"/>
      <c r="AO102" s="4"/>
      <c r="AP102" s="4"/>
      <c r="AQ102" s="4"/>
      <c r="AR102" s="4"/>
      <c r="AS102" s="4"/>
    </row>
    <row r="103">
      <c r="A103" s="180" t="s">
        <v>18</v>
      </c>
      <c r="B103" s="4"/>
      <c r="C103" s="4"/>
      <c r="D103" s="4"/>
      <c r="E103" s="4"/>
      <c r="F103" s="13">
        <f t="shared" ref="F103:S103" si="201">F42/F53</f>
        <v>92.65408805</v>
      </c>
      <c r="G103" s="13">
        <f t="shared" si="201"/>
        <v>92.71081081</v>
      </c>
      <c r="H103" s="13">
        <f t="shared" si="201"/>
        <v>92.50752688</v>
      </c>
      <c r="I103" s="13">
        <f t="shared" si="201"/>
        <v>94.96255507</v>
      </c>
      <c r="J103" s="13">
        <f t="shared" si="201"/>
        <v>101.0298507</v>
      </c>
      <c r="K103" s="13">
        <f t="shared" si="201"/>
        <v>111.8099631</v>
      </c>
      <c r="L103" s="13">
        <f t="shared" si="201"/>
        <v>105.2349621</v>
      </c>
      <c r="M103" s="13">
        <f t="shared" si="201"/>
        <v>137.5167931</v>
      </c>
      <c r="N103" s="13">
        <f t="shared" si="201"/>
        <v>140.7066532</v>
      </c>
      <c r="O103" s="13">
        <f t="shared" si="201"/>
        <v>145.1182645</v>
      </c>
      <c r="P103" s="13">
        <f t="shared" si="201"/>
        <v>125.6868078</v>
      </c>
      <c r="Q103" s="13">
        <f t="shared" si="201"/>
        <v>111.2344531</v>
      </c>
      <c r="R103" s="13">
        <f t="shared" si="201"/>
        <v>125.9274736</v>
      </c>
      <c r="S103" s="309">
        <f t="shared" si="201"/>
        <v>131.5321133</v>
      </c>
      <c r="T103" s="119"/>
      <c r="U103" s="118"/>
      <c r="V103" s="119"/>
      <c r="W103" s="119"/>
      <c r="X103" s="119"/>
      <c r="Y103" s="119"/>
      <c r="Z103" s="119"/>
      <c r="AA103" s="119"/>
      <c r="AB103" s="119"/>
      <c r="AC103" s="119"/>
      <c r="AD103" s="119"/>
      <c r="AE103" s="119"/>
      <c r="AF103" s="119"/>
      <c r="AG103" s="119"/>
      <c r="AH103" s="119"/>
      <c r="AI103" s="119"/>
      <c r="AJ103" s="119"/>
      <c r="AK103" s="4"/>
      <c r="AL103" s="4"/>
      <c r="AM103" s="4"/>
      <c r="AN103" s="4"/>
      <c r="AO103" s="4"/>
      <c r="AP103" s="4"/>
      <c r="AQ103" s="4"/>
      <c r="AR103" s="4"/>
      <c r="AS103" s="4"/>
    </row>
    <row r="104">
      <c r="A104" s="38" t="s">
        <v>19</v>
      </c>
      <c r="B104" s="4"/>
      <c r="C104" s="4"/>
      <c r="D104" s="4"/>
      <c r="E104" s="4"/>
      <c r="F104" s="13">
        <f t="shared" ref="F104:S104" si="202">F43/F54</f>
        <v>97.75742574</v>
      </c>
      <c r="G104" s="13">
        <f t="shared" si="202"/>
        <v>93.57794677</v>
      </c>
      <c r="H104" s="13">
        <f t="shared" si="202"/>
        <v>97.91721854</v>
      </c>
      <c r="I104" s="13">
        <f t="shared" si="202"/>
        <v>96.29054054</v>
      </c>
      <c r="J104" s="13">
        <f t="shared" si="202"/>
        <v>104.4244604</v>
      </c>
      <c r="K104" s="13">
        <f t="shared" si="202"/>
        <v>106.8829114</v>
      </c>
      <c r="L104" s="13">
        <f t="shared" si="202"/>
        <v>116.6929839</v>
      </c>
      <c r="M104" s="13">
        <f t="shared" si="202"/>
        <v>107.4221219</v>
      </c>
      <c r="N104" s="13">
        <f t="shared" si="202"/>
        <v>139.3060556</v>
      </c>
      <c r="O104" s="13">
        <f t="shared" si="202"/>
        <v>142.8550386</v>
      </c>
      <c r="P104" s="13">
        <f t="shared" si="202"/>
        <v>144.0785862</v>
      </c>
      <c r="Q104" s="13">
        <f t="shared" si="202"/>
        <v>124.3989338</v>
      </c>
      <c r="R104" s="13">
        <f t="shared" si="202"/>
        <v>105.5862914</v>
      </c>
      <c r="S104" s="309">
        <f t="shared" si="202"/>
        <v>126.7653768</v>
      </c>
      <c r="T104" s="119"/>
      <c r="U104" s="118"/>
      <c r="V104" s="119"/>
      <c r="W104" s="119"/>
      <c r="X104" s="119"/>
      <c r="Y104" s="119"/>
      <c r="Z104" s="119"/>
      <c r="AA104" s="119"/>
      <c r="AB104" s="119"/>
      <c r="AC104" s="119"/>
      <c r="AD104" s="119"/>
      <c r="AE104" s="119"/>
      <c r="AF104" s="119"/>
      <c r="AG104" s="119"/>
      <c r="AH104" s="119"/>
      <c r="AI104" s="119"/>
      <c r="AJ104" s="119"/>
      <c r="AK104" s="4"/>
      <c r="AL104" s="4"/>
      <c r="AM104" s="4"/>
      <c r="AN104" s="4"/>
      <c r="AO104" s="4"/>
      <c r="AP104" s="4"/>
      <c r="AQ104" s="4"/>
      <c r="AR104" s="4"/>
      <c r="AS104" s="4"/>
    </row>
    <row r="105">
      <c r="A105" s="38" t="s">
        <v>20</v>
      </c>
      <c r="B105" s="4"/>
      <c r="C105" s="4"/>
      <c r="D105" s="4"/>
      <c r="E105" s="4"/>
      <c r="F105" s="13">
        <f t="shared" ref="F105:S105" si="203">F44/F55</f>
        <v>105.5822785</v>
      </c>
      <c r="G105" s="13">
        <f t="shared" si="203"/>
        <v>99.06145251</v>
      </c>
      <c r="H105" s="13">
        <f t="shared" si="203"/>
        <v>92.53393665</v>
      </c>
      <c r="I105" s="13">
        <f t="shared" si="203"/>
        <v>101.3611111</v>
      </c>
      <c r="J105" s="13">
        <f t="shared" si="203"/>
        <v>101.095</v>
      </c>
      <c r="K105" s="13">
        <f t="shared" si="203"/>
        <v>106.3070175</v>
      </c>
      <c r="L105" s="13">
        <f t="shared" si="203"/>
        <v>108.9127692</v>
      </c>
      <c r="M105" s="13">
        <f t="shared" si="203"/>
        <v>121.0620915</v>
      </c>
      <c r="N105" s="13">
        <f t="shared" si="203"/>
        <v>111.4694444</v>
      </c>
      <c r="O105" s="13">
        <f t="shared" si="203"/>
        <v>136.9912793</v>
      </c>
      <c r="P105" s="13">
        <f t="shared" si="203"/>
        <v>142.4342395</v>
      </c>
      <c r="Q105" s="13">
        <f t="shared" si="203"/>
        <v>145.996791</v>
      </c>
      <c r="R105" s="13">
        <f t="shared" si="203"/>
        <v>125.1112419</v>
      </c>
      <c r="S105" s="309">
        <f t="shared" si="203"/>
        <v>103.2591047</v>
      </c>
      <c r="T105" s="119"/>
      <c r="U105" s="118"/>
      <c r="V105" s="119"/>
      <c r="W105" s="119"/>
      <c r="X105" s="119"/>
      <c r="Y105" s="119"/>
      <c r="Z105" s="119"/>
      <c r="AA105" s="119"/>
      <c r="AB105" s="119"/>
      <c r="AC105" s="119"/>
      <c r="AD105" s="119"/>
      <c r="AE105" s="119"/>
      <c r="AF105" s="119"/>
      <c r="AG105" s="119"/>
      <c r="AH105" s="119"/>
      <c r="AI105" s="119"/>
      <c r="AJ105" s="119"/>
      <c r="AK105" s="4"/>
      <c r="AL105" s="4"/>
      <c r="AM105" s="4"/>
      <c r="AN105" s="4"/>
      <c r="AO105" s="4"/>
      <c r="AP105" s="4"/>
      <c r="AQ105" s="4"/>
      <c r="AR105" s="4"/>
      <c r="AS105" s="4"/>
    </row>
    <row r="106">
      <c r="A106" s="36" t="s">
        <v>84</v>
      </c>
      <c r="B106" s="4"/>
      <c r="C106" s="4"/>
      <c r="D106" s="4"/>
      <c r="E106" s="4"/>
      <c r="F106" s="13">
        <f t="shared" ref="F106:S106" si="204">F45/F56</f>
        <v>117.4556962</v>
      </c>
      <c r="G106" s="13">
        <f t="shared" si="204"/>
        <v>107.869863</v>
      </c>
      <c r="H106" s="13">
        <f t="shared" si="204"/>
        <v>103.7305389</v>
      </c>
      <c r="I106" s="13">
        <f t="shared" si="204"/>
        <v>96.10810811</v>
      </c>
      <c r="J106" s="13">
        <f t="shared" si="204"/>
        <v>101.0505618</v>
      </c>
      <c r="K106" s="13">
        <f t="shared" si="204"/>
        <v>104.1597633</v>
      </c>
      <c r="L106" s="13">
        <f t="shared" si="204"/>
        <v>108.1282039</v>
      </c>
      <c r="M106" s="13">
        <f t="shared" si="204"/>
        <v>110.3164557</v>
      </c>
      <c r="N106" s="13">
        <f t="shared" si="204"/>
        <v>124.3604651</v>
      </c>
      <c r="O106" s="13">
        <f t="shared" si="204"/>
        <v>107.9537586</v>
      </c>
      <c r="P106" s="13">
        <f t="shared" si="204"/>
        <v>137.074401</v>
      </c>
      <c r="Q106" s="13">
        <f t="shared" si="204"/>
        <v>143.5675413</v>
      </c>
      <c r="R106" s="13">
        <f t="shared" si="204"/>
        <v>147.1963338</v>
      </c>
      <c r="S106" s="309">
        <f t="shared" si="204"/>
        <v>121.2452586</v>
      </c>
      <c r="T106" s="119"/>
      <c r="U106" s="118"/>
      <c r="V106" s="119"/>
      <c r="W106" s="119"/>
      <c r="X106" s="119"/>
      <c r="Y106" s="119"/>
      <c r="Z106" s="119"/>
      <c r="AA106" s="119"/>
      <c r="AB106" s="119"/>
      <c r="AC106" s="119"/>
      <c r="AD106" s="119"/>
      <c r="AE106" s="119"/>
      <c r="AF106" s="119"/>
      <c r="AG106" s="119"/>
      <c r="AH106" s="119"/>
      <c r="AI106" s="119"/>
      <c r="AJ106" s="119"/>
      <c r="AK106" s="4"/>
      <c r="AL106" s="4"/>
      <c r="AM106" s="4"/>
      <c r="AN106" s="4"/>
      <c r="AO106" s="4"/>
      <c r="AP106" s="4"/>
      <c r="AQ106" s="4"/>
      <c r="AR106" s="4"/>
      <c r="AS106" s="4"/>
    </row>
    <row r="107">
      <c r="A107" s="36" t="s">
        <v>85</v>
      </c>
      <c r="B107" s="4"/>
      <c r="C107" s="4"/>
      <c r="D107" s="4"/>
      <c r="E107" s="4"/>
      <c r="F107" s="13">
        <f t="shared" ref="F107:S107" si="205">F46/F57</f>
        <v>117.4556962</v>
      </c>
      <c r="G107" s="13">
        <f t="shared" si="205"/>
        <v>112.5727273</v>
      </c>
      <c r="H107" s="13">
        <f t="shared" si="205"/>
        <v>109.137741</v>
      </c>
      <c r="I107" s="13">
        <f t="shared" si="205"/>
        <v>105.2062084</v>
      </c>
      <c r="J107" s="13">
        <f t="shared" si="205"/>
        <v>103.7651515</v>
      </c>
      <c r="K107" s="13">
        <f t="shared" si="205"/>
        <v>103.9860465</v>
      </c>
      <c r="L107" s="13">
        <f t="shared" si="205"/>
        <v>106.3878607</v>
      </c>
      <c r="M107" s="13">
        <f t="shared" si="205"/>
        <v>108.4654655</v>
      </c>
      <c r="N107" s="13">
        <f t="shared" si="205"/>
        <v>111.4388795</v>
      </c>
      <c r="O107" s="13">
        <f t="shared" si="205"/>
        <v>109.0857143</v>
      </c>
      <c r="P107" s="13">
        <f t="shared" si="205"/>
        <v>114.5051937</v>
      </c>
      <c r="Q107" s="13">
        <f t="shared" si="205"/>
        <v>121.2517342</v>
      </c>
      <c r="R107" s="13">
        <f t="shared" si="205"/>
        <v>128.3639359</v>
      </c>
      <c r="S107" s="309">
        <f t="shared" si="205"/>
        <v>126.7751641</v>
      </c>
      <c r="T107" s="119"/>
      <c r="U107" s="118"/>
      <c r="V107" s="119"/>
      <c r="W107" s="119"/>
      <c r="X107" s="119"/>
      <c r="Y107" s="119"/>
      <c r="Z107" s="119"/>
      <c r="AA107" s="119"/>
      <c r="AB107" s="119"/>
      <c r="AC107" s="119"/>
      <c r="AD107" s="119"/>
      <c r="AE107" s="119"/>
      <c r="AF107" s="119"/>
      <c r="AG107" s="119"/>
      <c r="AH107" s="119"/>
      <c r="AI107" s="119"/>
      <c r="AJ107" s="119"/>
      <c r="AK107" s="4"/>
      <c r="AL107" s="4"/>
      <c r="AM107" s="4"/>
      <c r="AN107" s="4"/>
      <c r="AO107" s="4"/>
      <c r="AP107" s="4"/>
      <c r="AQ107" s="4"/>
      <c r="AR107" s="4"/>
      <c r="AS107" s="4"/>
    </row>
    <row r="108">
      <c r="A108" s="38" t="s">
        <v>22</v>
      </c>
      <c r="B108" s="4"/>
      <c r="C108" s="4"/>
      <c r="D108" s="4"/>
      <c r="E108" s="4"/>
      <c r="F108" s="13">
        <f t="shared" ref="F108:S108" si="206">F47/F58</f>
        <v>49.94023781</v>
      </c>
      <c r="G108" s="13">
        <f t="shared" si="206"/>
        <v>51.6882451</v>
      </c>
      <c r="H108" s="13">
        <f t="shared" si="206"/>
        <v>51.35405705</v>
      </c>
      <c r="I108" s="13">
        <f t="shared" si="206"/>
        <v>55.68967587</v>
      </c>
      <c r="J108" s="13">
        <f t="shared" si="206"/>
        <v>61.15275744</v>
      </c>
      <c r="K108" s="13">
        <f t="shared" si="206"/>
        <v>63.58260447</v>
      </c>
      <c r="L108" s="13">
        <f t="shared" si="206"/>
        <v>71.98023219</v>
      </c>
      <c r="M108" s="13">
        <f t="shared" si="206"/>
        <v>89.78780561</v>
      </c>
      <c r="N108" s="13">
        <f t="shared" si="206"/>
        <v>92.95727813</v>
      </c>
      <c r="O108" s="13">
        <f t="shared" si="206"/>
        <v>79.96427541</v>
      </c>
      <c r="P108" s="13">
        <f t="shared" si="206"/>
        <v>97.86078021</v>
      </c>
      <c r="Q108" s="13">
        <f t="shared" si="206"/>
        <v>95.01791835</v>
      </c>
      <c r="R108" s="13">
        <f t="shared" si="206"/>
        <v>95.01791835</v>
      </c>
      <c r="S108" s="309">
        <f t="shared" si="206"/>
        <v>118.459761</v>
      </c>
      <c r="T108" s="119"/>
      <c r="U108" s="118"/>
      <c r="V108" s="119"/>
      <c r="W108" s="119"/>
      <c r="X108" s="119"/>
      <c r="Y108" s="119"/>
      <c r="Z108" s="119"/>
      <c r="AA108" s="119"/>
      <c r="AB108" s="119"/>
      <c r="AC108" s="119"/>
      <c r="AD108" s="119"/>
      <c r="AE108" s="119"/>
      <c r="AF108" s="119"/>
      <c r="AG108" s="119"/>
      <c r="AH108" s="119"/>
      <c r="AI108" s="119"/>
      <c r="AJ108" s="119"/>
      <c r="AK108" s="4"/>
      <c r="AL108" s="4"/>
      <c r="AM108" s="4"/>
      <c r="AN108" s="4"/>
      <c r="AO108" s="4"/>
      <c r="AP108" s="4"/>
      <c r="AQ108" s="4"/>
      <c r="AR108" s="4"/>
      <c r="AS108" s="4"/>
    </row>
    <row r="109">
      <c r="A109" s="259" t="s">
        <v>140</v>
      </c>
      <c r="B109" s="23"/>
      <c r="C109" s="23"/>
      <c r="D109" s="23"/>
      <c r="E109" s="23"/>
      <c r="F109" s="310">
        <f t="shared" ref="F109:S109" si="207">F48/F59</f>
        <v>117.4556962</v>
      </c>
      <c r="G109" s="310">
        <f t="shared" si="207"/>
        <v>109.8368794</v>
      </c>
      <c r="H109" s="310">
        <f t="shared" si="207"/>
        <v>103.8531469</v>
      </c>
      <c r="I109" s="310">
        <f t="shared" si="207"/>
        <v>88.98863636</v>
      </c>
      <c r="J109" s="310">
        <f t="shared" si="207"/>
        <v>95.32467532</v>
      </c>
      <c r="K109" s="310">
        <f t="shared" si="207"/>
        <v>104.982906</v>
      </c>
      <c r="L109" s="310">
        <f t="shared" si="207"/>
        <v>116.1310692</v>
      </c>
      <c r="M109" s="310">
        <f t="shared" si="207"/>
        <v>117.0315897</v>
      </c>
      <c r="N109" s="310">
        <f t="shared" si="207"/>
        <v>128.0335196</v>
      </c>
      <c r="O109" s="310">
        <f t="shared" si="207"/>
        <v>90.84868421</v>
      </c>
      <c r="P109" s="310">
        <f t="shared" si="207"/>
        <v>136.89</v>
      </c>
      <c r="Q109" s="310">
        <f t="shared" si="207"/>
        <v>151.2121774</v>
      </c>
      <c r="R109" s="310">
        <f t="shared" si="207"/>
        <v>152.4360033</v>
      </c>
      <c r="S109" s="143">
        <f t="shared" si="207"/>
        <v>120.2559781</v>
      </c>
      <c r="T109" s="154"/>
      <c r="U109" s="155"/>
      <c r="V109" s="154"/>
      <c r="W109" s="154"/>
      <c r="X109" s="154"/>
      <c r="Y109" s="154"/>
      <c r="Z109" s="154"/>
      <c r="AA109" s="154"/>
      <c r="AB109" s="154"/>
      <c r="AC109" s="154"/>
      <c r="AD109" s="154"/>
      <c r="AE109" s="154"/>
      <c r="AF109" s="154"/>
      <c r="AG109" s="154"/>
      <c r="AH109" s="154"/>
      <c r="AI109" s="154"/>
      <c r="AJ109" s="154"/>
      <c r="AK109" s="23"/>
      <c r="AL109" s="23"/>
      <c r="AM109" s="23"/>
      <c r="AN109" s="23"/>
      <c r="AO109" s="23"/>
      <c r="AP109" s="23"/>
      <c r="AQ109" s="23"/>
      <c r="AR109" s="23"/>
      <c r="AS109" s="23"/>
    </row>
    <row r="110">
      <c r="A110" s="4"/>
      <c r="B110" s="4"/>
      <c r="C110" s="4"/>
      <c r="D110" s="4"/>
      <c r="E110" s="4"/>
      <c r="F110" s="4"/>
      <c r="G110" s="4"/>
      <c r="H110" s="8"/>
      <c r="I110" s="8"/>
      <c r="J110" s="8"/>
      <c r="K110" s="8"/>
      <c r="L110" s="8"/>
      <c r="M110" s="8"/>
      <c r="N110" s="8"/>
      <c r="O110" s="8"/>
      <c r="P110" s="8"/>
      <c r="Q110" s="8"/>
      <c r="R110" s="8"/>
      <c r="S110" s="271"/>
      <c r="T110" s="119"/>
      <c r="U110" s="118"/>
      <c r="V110" s="119"/>
      <c r="W110" s="119"/>
      <c r="X110" s="119"/>
      <c r="Y110" s="119"/>
      <c r="Z110" s="119"/>
      <c r="AA110" s="119"/>
      <c r="AB110" s="119"/>
      <c r="AC110" s="119"/>
      <c r="AD110" s="119"/>
      <c r="AE110" s="119"/>
      <c r="AF110" s="119"/>
      <c r="AG110" s="119"/>
      <c r="AH110" s="119"/>
      <c r="AI110" s="119"/>
      <c r="AJ110" s="119"/>
      <c r="AK110" s="4"/>
      <c r="AL110" s="4"/>
      <c r="AM110" s="4"/>
      <c r="AN110" s="4"/>
      <c r="AO110" s="4"/>
      <c r="AP110" s="4"/>
      <c r="AQ110" s="4"/>
      <c r="AR110" s="4"/>
      <c r="AS110" s="4"/>
    </row>
    <row r="111">
      <c r="A111" s="4"/>
      <c r="B111" s="4"/>
      <c r="C111" s="4"/>
      <c r="D111" s="4"/>
      <c r="E111" s="4"/>
      <c r="F111" s="4"/>
      <c r="G111" s="4"/>
      <c r="H111" s="8"/>
      <c r="I111" s="8"/>
      <c r="J111" s="8"/>
      <c r="K111" s="8"/>
      <c r="L111" s="8"/>
      <c r="M111" s="8"/>
      <c r="N111" s="8"/>
      <c r="O111" s="8"/>
      <c r="P111" s="8"/>
      <c r="Q111" s="8"/>
      <c r="R111" s="8"/>
      <c r="S111" s="271"/>
      <c r="T111" s="119"/>
      <c r="U111" s="118"/>
      <c r="V111" s="119"/>
      <c r="W111" s="119"/>
      <c r="X111" s="119"/>
      <c r="Y111" s="119"/>
      <c r="Z111" s="119"/>
      <c r="AA111" s="119"/>
      <c r="AB111" s="119"/>
      <c r="AC111" s="119"/>
      <c r="AD111" s="119"/>
      <c r="AE111" s="119"/>
      <c r="AF111" s="119"/>
      <c r="AG111" s="119"/>
      <c r="AH111" s="119"/>
      <c r="AI111" s="119"/>
      <c r="AJ111" s="119"/>
      <c r="AK111" s="4"/>
      <c r="AL111" s="4"/>
      <c r="AM111" s="4"/>
      <c r="AN111" s="4"/>
      <c r="AO111" s="4"/>
      <c r="AP111" s="4"/>
      <c r="AQ111" s="4"/>
      <c r="AR111" s="4"/>
      <c r="AS111" s="4"/>
    </row>
    <row r="112">
      <c r="A112" s="4"/>
      <c r="B112" s="4"/>
      <c r="C112" s="4"/>
      <c r="D112" s="4"/>
      <c r="E112" s="4"/>
      <c r="F112" s="4"/>
      <c r="G112" s="229"/>
      <c r="H112" s="229"/>
      <c r="I112" s="229"/>
      <c r="J112" s="229"/>
      <c r="K112" s="229"/>
      <c r="L112" s="229"/>
      <c r="M112" s="229"/>
      <c r="N112" s="229"/>
      <c r="O112" s="229"/>
      <c r="P112" s="229"/>
      <c r="Q112" s="229"/>
      <c r="R112" s="229"/>
      <c r="S112" s="311"/>
      <c r="T112" s="119"/>
      <c r="U112" s="118"/>
      <c r="V112" s="119"/>
      <c r="W112" s="119"/>
      <c r="X112" s="119"/>
      <c r="Y112" s="119"/>
      <c r="Z112" s="119"/>
      <c r="AA112" s="119"/>
      <c r="AB112" s="119"/>
      <c r="AC112" s="119"/>
      <c r="AD112" s="119"/>
      <c r="AE112" s="119"/>
      <c r="AF112" s="119"/>
      <c r="AG112" s="119"/>
      <c r="AH112" s="119"/>
      <c r="AI112" s="119"/>
      <c r="AJ112" s="119"/>
      <c r="AK112" s="4"/>
      <c r="AL112" s="4"/>
      <c r="AM112" s="4"/>
      <c r="AN112" s="4"/>
      <c r="AO112" s="4"/>
      <c r="AP112" s="4"/>
      <c r="AQ112" s="4"/>
      <c r="AR112" s="4"/>
      <c r="AS112" s="4"/>
    </row>
    <row r="113">
      <c r="A113" s="19"/>
      <c r="B113" s="229"/>
      <c r="C113" s="229"/>
      <c r="D113" s="229"/>
      <c r="E113" s="229"/>
      <c r="F113" s="229"/>
      <c r="G113" s="229"/>
      <c r="H113" s="229"/>
      <c r="I113" s="229"/>
      <c r="J113" s="229"/>
      <c r="K113" s="229"/>
      <c r="L113" s="229"/>
      <c r="M113" s="229"/>
      <c r="N113" s="229"/>
      <c r="O113" s="229"/>
      <c r="P113" s="229"/>
      <c r="Q113" s="229"/>
      <c r="R113" s="229"/>
      <c r="S113" s="311"/>
      <c r="T113" s="119"/>
      <c r="U113" s="118"/>
      <c r="V113" s="119"/>
      <c r="W113" s="119"/>
      <c r="X113" s="119"/>
      <c r="Y113" s="119"/>
      <c r="Z113" s="119"/>
      <c r="AA113" s="119"/>
      <c r="AB113" s="119"/>
      <c r="AC113" s="119"/>
      <c r="AD113" s="119"/>
      <c r="AE113" s="119"/>
      <c r="AF113" s="119"/>
      <c r="AG113" s="119"/>
      <c r="AH113" s="119"/>
      <c r="AI113" s="119"/>
      <c r="AJ113" s="119"/>
      <c r="AK113" s="4"/>
      <c r="AL113" s="4"/>
      <c r="AM113" s="4"/>
      <c r="AN113" s="4"/>
      <c r="AO113" s="4"/>
      <c r="AP113" s="4"/>
      <c r="AQ113" s="4"/>
      <c r="AR113" s="4"/>
      <c r="AS113" s="4"/>
    </row>
    <row r="114">
      <c r="A114" s="4"/>
      <c r="B114" s="4"/>
      <c r="C114" s="4"/>
      <c r="D114" s="4"/>
      <c r="E114" s="4"/>
      <c r="F114" s="4"/>
      <c r="G114" s="4"/>
      <c r="H114" s="4"/>
      <c r="I114" s="4"/>
      <c r="J114" s="4"/>
      <c r="K114" s="4"/>
      <c r="L114" s="4"/>
      <c r="M114" s="4"/>
      <c r="N114" s="4"/>
      <c r="O114" s="4"/>
      <c r="P114" s="4"/>
      <c r="Q114" s="4"/>
      <c r="R114" s="4"/>
      <c r="S114" s="116"/>
      <c r="T114" s="119"/>
      <c r="U114" s="118"/>
      <c r="V114" s="119"/>
      <c r="W114" s="119"/>
      <c r="X114" s="119"/>
      <c r="Y114" s="119"/>
      <c r="Z114" s="119"/>
      <c r="AA114" s="119"/>
      <c r="AB114" s="119"/>
      <c r="AC114" s="119"/>
      <c r="AD114" s="119"/>
      <c r="AE114" s="119"/>
      <c r="AF114" s="119"/>
      <c r="AG114" s="119"/>
      <c r="AH114" s="119"/>
      <c r="AI114" s="119"/>
      <c r="AJ114" s="119"/>
      <c r="AK114" s="4"/>
      <c r="AL114" s="4"/>
      <c r="AM114" s="4"/>
      <c r="AN114" s="4"/>
      <c r="AO114" s="4"/>
      <c r="AP114" s="4"/>
      <c r="AQ114" s="4"/>
      <c r="AR114" s="4"/>
      <c r="AS114" s="4"/>
    </row>
    <row r="115">
      <c r="A115" s="4"/>
      <c r="B115" s="4"/>
      <c r="C115" s="4"/>
      <c r="D115" s="4"/>
      <c r="E115" s="4"/>
      <c r="F115" s="4"/>
      <c r="G115" s="4"/>
      <c r="H115" s="8"/>
      <c r="I115" s="8"/>
      <c r="J115" s="8"/>
      <c r="K115" s="8"/>
      <c r="L115" s="8"/>
      <c r="M115" s="8"/>
      <c r="N115" s="8"/>
      <c r="O115" s="8"/>
      <c r="P115" s="8"/>
      <c r="Q115" s="8"/>
      <c r="R115" s="8"/>
      <c r="S115" s="271"/>
      <c r="T115" s="119"/>
      <c r="U115" s="118"/>
      <c r="V115" s="119"/>
      <c r="W115" s="119"/>
      <c r="X115" s="119"/>
      <c r="Y115" s="119"/>
      <c r="Z115" s="119"/>
      <c r="AA115" s="119"/>
      <c r="AB115" s="119"/>
      <c r="AC115" s="119"/>
      <c r="AD115" s="119"/>
      <c r="AE115" s="119"/>
      <c r="AF115" s="119"/>
      <c r="AG115" s="119"/>
      <c r="AH115" s="119"/>
      <c r="AI115" s="119"/>
      <c r="AJ115" s="119"/>
      <c r="AK115" s="4"/>
      <c r="AL115" s="4"/>
      <c r="AM115" s="4"/>
      <c r="AN115" s="4"/>
      <c r="AO115" s="4"/>
      <c r="AP115" s="4"/>
      <c r="AQ115" s="4"/>
      <c r="AR115" s="4"/>
      <c r="AS115" s="4"/>
    </row>
    <row r="116">
      <c r="A116" s="4"/>
      <c r="B116" s="4"/>
      <c r="C116" s="4"/>
      <c r="D116" s="4"/>
      <c r="E116" s="4"/>
      <c r="F116" s="4"/>
      <c r="G116" s="4"/>
      <c r="H116" s="8"/>
      <c r="I116" s="8"/>
      <c r="J116" s="8"/>
      <c r="K116" s="8"/>
      <c r="L116" s="8"/>
      <c r="M116" s="8"/>
      <c r="N116" s="8"/>
      <c r="O116" s="8"/>
      <c r="P116" s="8"/>
      <c r="Q116" s="8"/>
      <c r="R116" s="8"/>
      <c r="S116" s="271"/>
      <c r="T116" s="119"/>
      <c r="U116" s="118"/>
      <c r="V116" s="119"/>
      <c r="W116" s="119"/>
      <c r="X116" s="119"/>
      <c r="Y116" s="119"/>
      <c r="Z116" s="119"/>
      <c r="AA116" s="119"/>
      <c r="AB116" s="119"/>
      <c r="AC116" s="119"/>
      <c r="AD116" s="119"/>
      <c r="AE116" s="119"/>
      <c r="AF116" s="119"/>
      <c r="AG116" s="119"/>
      <c r="AH116" s="119"/>
      <c r="AI116" s="119"/>
      <c r="AJ116" s="119"/>
      <c r="AK116" s="4"/>
      <c r="AL116" s="4"/>
      <c r="AM116" s="4"/>
      <c r="AN116" s="4"/>
      <c r="AO116" s="4"/>
      <c r="AP116" s="4"/>
      <c r="AQ116" s="4"/>
      <c r="AR116" s="4"/>
      <c r="AS116" s="4"/>
    </row>
    <row r="117">
      <c r="A117" s="4"/>
      <c r="B117" s="4"/>
      <c r="C117" s="4"/>
      <c r="D117" s="4"/>
      <c r="E117" s="4"/>
      <c r="F117" s="4"/>
      <c r="G117" s="4"/>
      <c r="H117" s="8"/>
      <c r="I117" s="8"/>
      <c r="J117" s="8"/>
      <c r="K117" s="8"/>
      <c r="L117" s="8"/>
      <c r="M117" s="8"/>
      <c r="N117" s="8"/>
      <c r="O117" s="8"/>
      <c r="P117" s="8"/>
      <c r="Q117" s="8"/>
      <c r="R117" s="8"/>
      <c r="S117" s="271"/>
      <c r="T117" s="119"/>
      <c r="U117" s="118"/>
      <c r="V117" s="119"/>
      <c r="W117" s="119"/>
      <c r="X117" s="119"/>
      <c r="Y117" s="119"/>
      <c r="Z117" s="119"/>
      <c r="AA117" s="119"/>
      <c r="AB117" s="119"/>
      <c r="AC117" s="119"/>
      <c r="AD117" s="119"/>
      <c r="AE117" s="119"/>
      <c r="AF117" s="119"/>
      <c r="AG117" s="119"/>
      <c r="AH117" s="119"/>
      <c r="AI117" s="119"/>
      <c r="AJ117" s="119"/>
      <c r="AK117" s="4"/>
      <c r="AL117" s="4"/>
      <c r="AM117" s="4"/>
      <c r="AN117" s="4"/>
      <c r="AO117" s="4"/>
      <c r="AP117" s="4"/>
      <c r="AQ117" s="4"/>
      <c r="AR117" s="4"/>
      <c r="AS117" s="4"/>
    </row>
    <row r="118">
      <c r="A118" s="4"/>
      <c r="B118" s="4"/>
      <c r="C118" s="4"/>
      <c r="D118" s="4"/>
      <c r="E118" s="4"/>
      <c r="F118" s="4"/>
      <c r="G118" s="4"/>
      <c r="H118" s="8"/>
      <c r="I118" s="8"/>
      <c r="J118" s="8"/>
      <c r="K118" s="8"/>
      <c r="L118" s="8"/>
      <c r="M118" s="8"/>
      <c r="N118" s="8"/>
      <c r="O118" s="8"/>
      <c r="P118" s="8"/>
      <c r="Q118" s="8"/>
      <c r="R118" s="8"/>
      <c r="S118" s="271"/>
      <c r="T118" s="119"/>
      <c r="U118" s="118"/>
      <c r="V118" s="119"/>
      <c r="W118" s="119"/>
      <c r="X118" s="119"/>
      <c r="Y118" s="119"/>
      <c r="Z118" s="119"/>
      <c r="AA118" s="119"/>
      <c r="AB118" s="119"/>
      <c r="AC118" s="119"/>
      <c r="AD118" s="119"/>
      <c r="AE118" s="119"/>
      <c r="AF118" s="119"/>
      <c r="AG118" s="119"/>
      <c r="AH118" s="119"/>
      <c r="AI118" s="119"/>
      <c r="AJ118" s="119"/>
      <c r="AK118" s="4"/>
      <c r="AL118" s="4"/>
      <c r="AM118" s="4"/>
      <c r="AN118" s="4"/>
      <c r="AO118" s="4"/>
      <c r="AP118" s="4"/>
      <c r="AQ118" s="4"/>
      <c r="AR118" s="4"/>
      <c r="AS118" s="4"/>
    </row>
    <row r="119">
      <c r="A119" s="4"/>
      <c r="B119" s="4"/>
      <c r="C119" s="4"/>
      <c r="D119" s="4"/>
      <c r="E119" s="4"/>
      <c r="F119" s="4"/>
      <c r="G119" s="4"/>
      <c r="H119" s="8"/>
      <c r="I119" s="8"/>
      <c r="J119" s="8"/>
      <c r="K119" s="8"/>
      <c r="L119" s="8"/>
      <c r="M119" s="8"/>
      <c r="N119" s="8"/>
      <c r="O119" s="8"/>
      <c r="P119" s="8"/>
      <c r="Q119" s="8"/>
      <c r="R119" s="8"/>
      <c r="S119" s="271"/>
      <c r="T119" s="119"/>
      <c r="U119" s="118"/>
      <c r="V119" s="119"/>
      <c r="W119" s="119"/>
      <c r="X119" s="119"/>
      <c r="Y119" s="119"/>
      <c r="Z119" s="119"/>
      <c r="AA119" s="119"/>
      <c r="AB119" s="119"/>
      <c r="AC119" s="119"/>
      <c r="AD119" s="119"/>
      <c r="AE119" s="119"/>
      <c r="AF119" s="119"/>
      <c r="AG119" s="119"/>
      <c r="AH119" s="119"/>
      <c r="AI119" s="119"/>
      <c r="AJ119" s="119"/>
      <c r="AK119" s="4"/>
      <c r="AL119" s="4"/>
      <c r="AM119" s="4"/>
      <c r="AN119" s="4"/>
      <c r="AO119" s="4"/>
      <c r="AP119" s="4"/>
      <c r="AQ119" s="4"/>
      <c r="AR119" s="4"/>
      <c r="AS119" s="4"/>
    </row>
    <row r="120">
      <c r="A120" s="4"/>
      <c r="B120" s="4"/>
      <c r="C120" s="4"/>
      <c r="D120" s="4"/>
      <c r="E120" s="4"/>
      <c r="F120" s="4"/>
      <c r="G120" s="4"/>
      <c r="H120" s="8"/>
      <c r="I120" s="8"/>
      <c r="J120" s="8"/>
      <c r="K120" s="8"/>
      <c r="L120" s="8"/>
      <c r="M120" s="8"/>
      <c r="N120" s="8"/>
      <c r="O120" s="8"/>
      <c r="P120" s="8"/>
      <c r="Q120" s="8"/>
      <c r="R120" s="8"/>
      <c r="S120" s="271"/>
      <c r="T120" s="119"/>
      <c r="U120" s="118"/>
      <c r="V120" s="119"/>
      <c r="W120" s="119"/>
      <c r="X120" s="119"/>
      <c r="Y120" s="119"/>
      <c r="Z120" s="119"/>
      <c r="AA120" s="119"/>
      <c r="AB120" s="119"/>
      <c r="AC120" s="119"/>
      <c r="AD120" s="119"/>
      <c r="AE120" s="119"/>
      <c r="AF120" s="119"/>
      <c r="AG120" s="119"/>
      <c r="AH120" s="119"/>
      <c r="AI120" s="119"/>
      <c r="AJ120" s="119"/>
      <c r="AK120" s="4"/>
      <c r="AL120" s="4"/>
      <c r="AM120" s="4"/>
      <c r="AN120" s="4"/>
      <c r="AO120" s="4"/>
      <c r="AP120" s="4"/>
      <c r="AQ120" s="4"/>
      <c r="AR120" s="4"/>
      <c r="AS120" s="4"/>
    </row>
    <row r="121">
      <c r="A121" s="4"/>
      <c r="B121" s="4"/>
      <c r="C121" s="4"/>
      <c r="D121" s="4"/>
      <c r="E121" s="4"/>
      <c r="F121" s="4"/>
      <c r="G121" s="4"/>
      <c r="H121" s="8"/>
      <c r="I121" s="8"/>
      <c r="J121" s="8"/>
      <c r="K121" s="8"/>
      <c r="L121" s="8"/>
      <c r="M121" s="8"/>
      <c r="N121" s="8"/>
      <c r="O121" s="8"/>
      <c r="P121" s="8"/>
      <c r="Q121" s="8"/>
      <c r="R121" s="8"/>
      <c r="S121" s="271"/>
      <c r="T121" s="119"/>
      <c r="U121" s="118"/>
      <c r="V121" s="119"/>
      <c r="W121" s="119"/>
      <c r="X121" s="119"/>
      <c r="Y121" s="119"/>
      <c r="Z121" s="119"/>
      <c r="AA121" s="119"/>
      <c r="AB121" s="119"/>
      <c r="AC121" s="119"/>
      <c r="AD121" s="119"/>
      <c r="AE121" s="119"/>
      <c r="AF121" s="119"/>
      <c r="AG121" s="119"/>
      <c r="AH121" s="119"/>
      <c r="AI121" s="119"/>
      <c r="AJ121" s="119"/>
      <c r="AK121" s="4"/>
      <c r="AL121" s="4"/>
      <c r="AM121" s="4"/>
      <c r="AN121" s="4"/>
      <c r="AO121" s="4"/>
      <c r="AP121" s="4"/>
      <c r="AQ121" s="4"/>
      <c r="AR121" s="4"/>
      <c r="AS121" s="4"/>
    </row>
    <row r="122">
      <c r="A122" s="4"/>
      <c r="B122" s="4"/>
      <c r="C122" s="4"/>
      <c r="D122" s="4"/>
      <c r="E122" s="4"/>
      <c r="F122" s="4"/>
      <c r="G122" s="4"/>
      <c r="H122" s="8"/>
      <c r="I122" s="8"/>
      <c r="J122" s="8"/>
      <c r="K122" s="8"/>
      <c r="L122" s="8"/>
      <c r="M122" s="8"/>
      <c r="N122" s="8"/>
      <c r="O122" s="8"/>
      <c r="P122" s="8"/>
      <c r="Q122" s="8"/>
      <c r="R122" s="8"/>
      <c r="S122" s="271"/>
      <c r="T122" s="119"/>
      <c r="U122" s="118"/>
      <c r="V122" s="119"/>
      <c r="W122" s="119"/>
      <c r="X122" s="119"/>
      <c r="Y122" s="119"/>
      <c r="Z122" s="119"/>
      <c r="AA122" s="119"/>
      <c r="AB122" s="119"/>
      <c r="AC122" s="119"/>
      <c r="AD122" s="119"/>
      <c r="AE122" s="119"/>
      <c r="AF122" s="119"/>
      <c r="AG122" s="119"/>
      <c r="AH122" s="119"/>
      <c r="AI122" s="119"/>
      <c r="AJ122" s="119"/>
      <c r="AK122" s="4"/>
      <c r="AL122" s="4"/>
      <c r="AM122" s="4"/>
      <c r="AN122" s="4"/>
      <c r="AO122" s="4"/>
      <c r="AP122" s="4"/>
      <c r="AQ122" s="4"/>
      <c r="AR122" s="4"/>
      <c r="AS122" s="4"/>
    </row>
    <row r="123">
      <c r="A123" s="4"/>
      <c r="B123" s="4"/>
      <c r="C123" s="4"/>
      <c r="D123" s="4"/>
      <c r="E123" s="4"/>
      <c r="F123" s="4"/>
      <c r="G123" s="4"/>
      <c r="H123" s="8"/>
      <c r="I123" s="8"/>
      <c r="J123" s="8"/>
      <c r="K123" s="8"/>
      <c r="L123" s="8"/>
      <c r="M123" s="8"/>
      <c r="N123" s="8"/>
      <c r="O123" s="8"/>
      <c r="P123" s="8"/>
      <c r="Q123" s="8"/>
      <c r="R123" s="8"/>
      <c r="S123" s="271"/>
      <c r="T123" s="119"/>
      <c r="U123" s="118"/>
      <c r="V123" s="119"/>
      <c r="W123" s="119"/>
      <c r="X123" s="119"/>
      <c r="Y123" s="119"/>
      <c r="Z123" s="119"/>
      <c r="AA123" s="119"/>
      <c r="AB123" s="119"/>
      <c r="AC123" s="119"/>
      <c r="AD123" s="119"/>
      <c r="AE123" s="119"/>
      <c r="AF123" s="119"/>
      <c r="AG123" s="119"/>
      <c r="AH123" s="119"/>
      <c r="AI123" s="119"/>
      <c r="AJ123" s="119"/>
      <c r="AK123" s="4"/>
      <c r="AL123" s="4"/>
      <c r="AM123" s="4"/>
      <c r="AN123" s="4"/>
      <c r="AO123" s="4"/>
      <c r="AP123" s="4"/>
      <c r="AQ123" s="4"/>
      <c r="AR123" s="4"/>
      <c r="AS123" s="4"/>
    </row>
    <row r="124">
      <c r="A124" s="4"/>
      <c r="B124" s="4"/>
      <c r="C124" s="4"/>
      <c r="D124" s="4"/>
      <c r="E124" s="4"/>
      <c r="F124" s="4"/>
      <c r="G124" s="4"/>
      <c r="H124" s="8"/>
      <c r="I124" s="8"/>
      <c r="J124" s="8"/>
      <c r="K124" s="8"/>
      <c r="L124" s="8"/>
      <c r="M124" s="8"/>
      <c r="N124" s="8"/>
      <c r="O124" s="8"/>
      <c r="P124" s="8"/>
      <c r="Q124" s="8"/>
      <c r="R124" s="8"/>
      <c r="S124" s="271"/>
      <c r="T124" s="119"/>
      <c r="U124" s="118"/>
      <c r="V124" s="119"/>
      <c r="W124" s="119"/>
      <c r="X124" s="119"/>
      <c r="Y124" s="119"/>
      <c r="Z124" s="119"/>
      <c r="AA124" s="119"/>
      <c r="AB124" s="119"/>
      <c r="AC124" s="119"/>
      <c r="AD124" s="119"/>
      <c r="AE124" s="119"/>
      <c r="AF124" s="119"/>
      <c r="AG124" s="119"/>
      <c r="AH124" s="119"/>
      <c r="AI124" s="119"/>
      <c r="AJ124" s="119"/>
      <c r="AK124" s="4"/>
      <c r="AL124" s="4"/>
      <c r="AM124" s="4"/>
      <c r="AN124" s="4"/>
      <c r="AO124" s="4"/>
      <c r="AP124" s="4"/>
      <c r="AQ124" s="4"/>
      <c r="AR124" s="4"/>
      <c r="AS124" s="4"/>
    </row>
    <row r="125">
      <c r="A125" s="4"/>
      <c r="B125" s="4"/>
      <c r="C125" s="4"/>
      <c r="D125" s="4"/>
      <c r="E125" s="4"/>
      <c r="F125" s="4"/>
      <c r="G125" s="4"/>
      <c r="H125" s="8"/>
      <c r="I125" s="8"/>
      <c r="J125" s="8"/>
      <c r="K125" s="8"/>
      <c r="L125" s="8"/>
      <c r="M125" s="8"/>
      <c r="N125" s="8"/>
      <c r="O125" s="8"/>
      <c r="P125" s="8"/>
      <c r="Q125" s="8"/>
      <c r="R125" s="8"/>
      <c r="S125" s="271"/>
      <c r="T125" s="119"/>
      <c r="U125" s="118"/>
      <c r="V125" s="119"/>
      <c r="W125" s="119"/>
      <c r="X125" s="119"/>
      <c r="Y125" s="119"/>
      <c r="Z125" s="119"/>
      <c r="AA125" s="119"/>
      <c r="AB125" s="119"/>
      <c r="AC125" s="119"/>
      <c r="AD125" s="119"/>
      <c r="AE125" s="119"/>
      <c r="AF125" s="119"/>
      <c r="AG125" s="119"/>
      <c r="AH125" s="119"/>
      <c r="AI125" s="119"/>
      <c r="AJ125" s="119"/>
      <c r="AK125" s="4"/>
      <c r="AL125" s="4"/>
      <c r="AM125" s="4"/>
      <c r="AN125" s="4"/>
      <c r="AO125" s="4"/>
      <c r="AP125" s="4"/>
      <c r="AQ125" s="4"/>
      <c r="AR125" s="4"/>
      <c r="AS125" s="4"/>
    </row>
    <row r="126">
      <c r="A126" s="4"/>
      <c r="B126" s="4"/>
      <c r="C126" s="4"/>
      <c r="D126" s="4"/>
      <c r="E126" s="4"/>
      <c r="F126" s="4"/>
      <c r="G126" s="4"/>
      <c r="H126" s="8"/>
      <c r="I126" s="8"/>
      <c r="J126" s="8"/>
      <c r="K126" s="8"/>
      <c r="L126" s="8"/>
      <c r="M126" s="8"/>
      <c r="N126" s="8"/>
      <c r="O126" s="8"/>
      <c r="P126" s="8"/>
      <c r="Q126" s="8"/>
      <c r="R126" s="8"/>
      <c r="S126" s="271"/>
      <c r="T126" s="119"/>
      <c r="U126" s="118"/>
      <c r="V126" s="119"/>
      <c r="W126" s="119"/>
      <c r="X126" s="119"/>
      <c r="Y126" s="119"/>
      <c r="Z126" s="119"/>
      <c r="AA126" s="119"/>
      <c r="AB126" s="119"/>
      <c r="AC126" s="119"/>
      <c r="AD126" s="119"/>
      <c r="AE126" s="119"/>
      <c r="AF126" s="119"/>
      <c r="AG126" s="119"/>
      <c r="AH126" s="119"/>
      <c r="AI126" s="119"/>
      <c r="AJ126" s="119"/>
      <c r="AK126" s="4"/>
      <c r="AL126" s="4"/>
      <c r="AM126" s="4"/>
      <c r="AN126" s="4"/>
      <c r="AO126" s="4"/>
      <c r="AP126" s="4"/>
      <c r="AQ126" s="4"/>
      <c r="AR126" s="4"/>
      <c r="AS126" s="4"/>
    </row>
    <row r="127">
      <c r="A127" s="4"/>
      <c r="B127" s="4"/>
      <c r="C127" s="4"/>
      <c r="D127" s="4"/>
      <c r="E127" s="4"/>
      <c r="F127" s="4"/>
      <c r="G127" s="4"/>
      <c r="H127" s="8"/>
      <c r="I127" s="8"/>
      <c r="J127" s="8"/>
      <c r="K127" s="8"/>
      <c r="L127" s="8"/>
      <c r="M127" s="8"/>
      <c r="N127" s="8"/>
      <c r="O127" s="8"/>
      <c r="P127" s="8"/>
      <c r="Q127" s="8"/>
      <c r="R127" s="8"/>
      <c r="S127" s="271"/>
      <c r="T127" s="119"/>
      <c r="U127" s="118"/>
      <c r="V127" s="119"/>
      <c r="W127" s="119"/>
      <c r="X127" s="119"/>
      <c r="Y127" s="119"/>
      <c r="Z127" s="119"/>
      <c r="AA127" s="119"/>
      <c r="AB127" s="119"/>
      <c r="AC127" s="119"/>
      <c r="AD127" s="119"/>
      <c r="AE127" s="119"/>
      <c r="AF127" s="119"/>
      <c r="AG127" s="119"/>
      <c r="AH127" s="119"/>
      <c r="AI127" s="119"/>
      <c r="AJ127" s="119"/>
      <c r="AK127" s="4"/>
      <c r="AL127" s="4"/>
      <c r="AM127" s="4"/>
      <c r="AN127" s="4"/>
      <c r="AO127" s="4"/>
      <c r="AP127" s="4"/>
      <c r="AQ127" s="4"/>
      <c r="AR127" s="4"/>
      <c r="AS127" s="4"/>
    </row>
    <row r="128">
      <c r="A128" s="4"/>
      <c r="B128" s="4"/>
      <c r="C128" s="4"/>
      <c r="D128" s="4"/>
      <c r="E128" s="4"/>
      <c r="F128" s="4"/>
      <c r="G128" s="4"/>
      <c r="H128" s="8"/>
      <c r="I128" s="8"/>
      <c r="J128" s="8"/>
      <c r="K128" s="8"/>
      <c r="L128" s="8"/>
      <c r="M128" s="8"/>
      <c r="N128" s="8"/>
      <c r="O128" s="8"/>
      <c r="P128" s="8"/>
      <c r="Q128" s="8"/>
      <c r="R128" s="8"/>
      <c r="S128" s="271"/>
      <c r="T128" s="119"/>
      <c r="U128" s="118"/>
      <c r="V128" s="119"/>
      <c r="W128" s="119"/>
      <c r="X128" s="119"/>
      <c r="Y128" s="119"/>
      <c r="Z128" s="119"/>
      <c r="AA128" s="119"/>
      <c r="AB128" s="119"/>
      <c r="AC128" s="119"/>
      <c r="AD128" s="119"/>
      <c r="AE128" s="119"/>
      <c r="AF128" s="119"/>
      <c r="AG128" s="119"/>
      <c r="AH128" s="119"/>
      <c r="AI128" s="119"/>
      <c r="AJ128" s="119"/>
      <c r="AK128" s="4"/>
      <c r="AL128" s="4"/>
      <c r="AM128" s="4"/>
      <c r="AN128" s="4"/>
      <c r="AO128" s="4"/>
      <c r="AP128" s="4"/>
      <c r="AQ128" s="4"/>
      <c r="AR128" s="4"/>
      <c r="AS128" s="4"/>
    </row>
    <row r="129">
      <c r="A129" s="4"/>
      <c r="B129" s="4"/>
      <c r="C129" s="4"/>
      <c r="D129" s="4"/>
      <c r="E129" s="4"/>
      <c r="F129" s="4"/>
      <c r="G129" s="4"/>
      <c r="H129" s="8"/>
      <c r="I129" s="8"/>
      <c r="J129" s="8"/>
      <c r="K129" s="8"/>
      <c r="L129" s="8"/>
      <c r="M129" s="8"/>
      <c r="N129" s="8"/>
      <c r="O129" s="8"/>
      <c r="P129" s="8"/>
      <c r="Q129" s="8"/>
      <c r="R129" s="8"/>
      <c r="S129" s="271"/>
      <c r="T129" s="119"/>
      <c r="U129" s="118"/>
      <c r="V129" s="119"/>
      <c r="W129" s="119"/>
      <c r="X129" s="119"/>
      <c r="Y129" s="119"/>
      <c r="Z129" s="119"/>
      <c r="AA129" s="119"/>
      <c r="AB129" s="119"/>
      <c r="AC129" s="119"/>
      <c r="AD129" s="119"/>
      <c r="AE129" s="119"/>
      <c r="AF129" s="119"/>
      <c r="AG129" s="119"/>
      <c r="AH129" s="119"/>
      <c r="AI129" s="119"/>
      <c r="AJ129" s="119"/>
      <c r="AK129" s="4"/>
      <c r="AL129" s="4"/>
      <c r="AM129" s="4"/>
      <c r="AN129" s="4"/>
      <c r="AO129" s="4"/>
      <c r="AP129" s="4"/>
      <c r="AQ129" s="4"/>
      <c r="AR129" s="4"/>
      <c r="AS129" s="4"/>
    </row>
    <row r="130">
      <c r="A130" s="4"/>
      <c r="B130" s="4"/>
      <c r="C130" s="4"/>
      <c r="D130" s="4"/>
      <c r="E130" s="4"/>
      <c r="F130" s="4"/>
      <c r="G130" s="4"/>
      <c r="H130" s="8"/>
      <c r="I130" s="8"/>
      <c r="J130" s="8"/>
      <c r="K130" s="8"/>
      <c r="L130" s="8"/>
      <c r="M130" s="8"/>
      <c r="N130" s="8"/>
      <c r="O130" s="8"/>
      <c r="P130" s="8"/>
      <c r="Q130" s="8"/>
      <c r="R130" s="8"/>
      <c r="S130" s="271"/>
      <c r="T130" s="119"/>
      <c r="U130" s="118"/>
      <c r="V130" s="119"/>
      <c r="W130" s="119"/>
      <c r="X130" s="119"/>
      <c r="Y130" s="119"/>
      <c r="Z130" s="119"/>
      <c r="AA130" s="119"/>
      <c r="AB130" s="119"/>
      <c r="AC130" s="119"/>
      <c r="AD130" s="119"/>
      <c r="AE130" s="119"/>
      <c r="AF130" s="119"/>
      <c r="AG130" s="119"/>
      <c r="AH130" s="119"/>
      <c r="AI130" s="119"/>
      <c r="AJ130" s="119"/>
      <c r="AK130" s="4"/>
      <c r="AL130" s="4"/>
      <c r="AM130" s="4"/>
      <c r="AN130" s="4"/>
      <c r="AO130" s="4"/>
      <c r="AP130" s="4"/>
      <c r="AQ130" s="4"/>
      <c r="AR130" s="4"/>
      <c r="AS130" s="4"/>
    </row>
    <row r="131">
      <c r="A131" s="4"/>
      <c r="B131" s="4"/>
      <c r="C131" s="4"/>
      <c r="D131" s="4"/>
      <c r="E131" s="4"/>
      <c r="F131" s="4"/>
      <c r="G131" s="4"/>
      <c r="H131" s="8"/>
      <c r="I131" s="8"/>
      <c r="J131" s="8"/>
      <c r="K131" s="8"/>
      <c r="L131" s="8"/>
      <c r="M131" s="8"/>
      <c r="N131" s="8"/>
      <c r="O131" s="8"/>
      <c r="P131" s="8"/>
      <c r="Q131" s="8"/>
      <c r="R131" s="8"/>
      <c r="S131" s="271"/>
      <c r="T131" s="119"/>
      <c r="U131" s="118"/>
      <c r="V131" s="119"/>
      <c r="W131" s="119"/>
      <c r="X131" s="119"/>
      <c r="Y131" s="119"/>
      <c r="Z131" s="119"/>
      <c r="AA131" s="119"/>
      <c r="AB131" s="119"/>
      <c r="AC131" s="119"/>
      <c r="AD131" s="119"/>
      <c r="AE131" s="119"/>
      <c r="AF131" s="119"/>
      <c r="AG131" s="119"/>
      <c r="AH131" s="119"/>
      <c r="AI131" s="119"/>
      <c r="AJ131" s="119"/>
      <c r="AK131" s="4"/>
      <c r="AL131" s="4"/>
      <c r="AM131" s="4"/>
      <c r="AN131" s="4"/>
      <c r="AO131" s="4"/>
      <c r="AP131" s="4"/>
      <c r="AQ131" s="4"/>
      <c r="AR131" s="4"/>
      <c r="AS131" s="4"/>
    </row>
    <row r="132">
      <c r="A132" s="4"/>
      <c r="B132" s="4"/>
      <c r="C132" s="4"/>
      <c r="D132" s="4"/>
      <c r="E132" s="4"/>
      <c r="F132" s="4"/>
      <c r="G132" s="4"/>
      <c r="H132" s="8"/>
      <c r="I132" s="8"/>
      <c r="J132" s="8"/>
      <c r="K132" s="8"/>
      <c r="L132" s="8"/>
      <c r="M132" s="8"/>
      <c r="N132" s="8"/>
      <c r="O132" s="8"/>
      <c r="P132" s="8"/>
      <c r="Q132" s="8"/>
      <c r="R132" s="8"/>
      <c r="S132" s="271"/>
      <c r="T132" s="119"/>
      <c r="U132" s="118"/>
      <c r="V132" s="119"/>
      <c r="W132" s="119"/>
      <c r="X132" s="119"/>
      <c r="Y132" s="119"/>
      <c r="Z132" s="119"/>
      <c r="AA132" s="119"/>
      <c r="AB132" s="119"/>
      <c r="AC132" s="119"/>
      <c r="AD132" s="119"/>
      <c r="AE132" s="119"/>
      <c r="AF132" s="119"/>
      <c r="AG132" s="119"/>
      <c r="AH132" s="119"/>
      <c r="AI132" s="119"/>
      <c r="AJ132" s="119"/>
      <c r="AK132" s="4"/>
      <c r="AL132" s="4"/>
      <c r="AM132" s="4"/>
      <c r="AN132" s="4"/>
      <c r="AO132" s="4"/>
      <c r="AP132" s="4"/>
      <c r="AQ132" s="4"/>
      <c r="AR132" s="4"/>
      <c r="AS132" s="4"/>
    </row>
    <row r="133">
      <c r="A133" s="4"/>
      <c r="B133" s="4"/>
      <c r="C133" s="4"/>
      <c r="D133" s="4"/>
      <c r="E133" s="4"/>
      <c r="F133" s="4"/>
      <c r="G133" s="4"/>
      <c r="H133" s="8"/>
      <c r="I133" s="8"/>
      <c r="J133" s="8"/>
      <c r="K133" s="8"/>
      <c r="L133" s="8"/>
      <c r="M133" s="8"/>
      <c r="N133" s="8"/>
      <c r="O133" s="8"/>
      <c r="P133" s="8"/>
      <c r="Q133" s="8"/>
      <c r="R133" s="8"/>
      <c r="S133" s="271"/>
      <c r="T133" s="119"/>
      <c r="U133" s="118"/>
      <c r="V133" s="119"/>
      <c r="W133" s="119"/>
      <c r="X133" s="119"/>
      <c r="Y133" s="119"/>
      <c r="Z133" s="119"/>
      <c r="AA133" s="119"/>
      <c r="AB133" s="119"/>
      <c r="AC133" s="119"/>
      <c r="AD133" s="119"/>
      <c r="AE133" s="119"/>
      <c r="AF133" s="119"/>
      <c r="AG133" s="119"/>
      <c r="AH133" s="119"/>
      <c r="AI133" s="119"/>
      <c r="AJ133" s="119"/>
      <c r="AK133" s="4"/>
      <c r="AL133" s="4"/>
      <c r="AM133" s="4"/>
      <c r="AN133" s="4"/>
      <c r="AO133" s="4"/>
      <c r="AP133" s="4"/>
      <c r="AQ133" s="4"/>
      <c r="AR133" s="4"/>
      <c r="AS133" s="4"/>
    </row>
    <row r="134">
      <c r="A134" s="4"/>
      <c r="B134" s="4"/>
      <c r="C134" s="4"/>
      <c r="D134" s="4"/>
      <c r="E134" s="4"/>
      <c r="F134" s="4"/>
      <c r="G134" s="4"/>
      <c r="H134" s="8"/>
      <c r="I134" s="8"/>
      <c r="J134" s="8"/>
      <c r="K134" s="8"/>
      <c r="L134" s="8"/>
      <c r="M134" s="8"/>
      <c r="N134" s="8"/>
      <c r="O134" s="8"/>
      <c r="P134" s="8"/>
      <c r="Q134" s="8"/>
      <c r="R134" s="8"/>
      <c r="S134" s="271"/>
      <c r="T134" s="119"/>
      <c r="U134" s="118"/>
      <c r="V134" s="119"/>
      <c r="W134" s="119"/>
      <c r="X134" s="119"/>
      <c r="Y134" s="119"/>
      <c r="Z134" s="119"/>
      <c r="AA134" s="119"/>
      <c r="AB134" s="119"/>
      <c r="AC134" s="119"/>
      <c r="AD134" s="119"/>
      <c r="AE134" s="119"/>
      <c r="AF134" s="119"/>
      <c r="AG134" s="119"/>
      <c r="AH134" s="119"/>
      <c r="AI134" s="119"/>
      <c r="AJ134" s="119"/>
      <c r="AK134" s="4"/>
      <c r="AL134" s="4"/>
      <c r="AM134" s="4"/>
      <c r="AN134" s="4"/>
      <c r="AO134" s="4"/>
      <c r="AP134" s="4"/>
      <c r="AQ134" s="4"/>
      <c r="AR134" s="4"/>
      <c r="AS134" s="4"/>
    </row>
    <row r="135">
      <c r="A135" s="4"/>
      <c r="B135" s="4"/>
      <c r="C135" s="4"/>
      <c r="D135" s="4"/>
      <c r="E135" s="4"/>
      <c r="F135" s="4"/>
      <c r="G135" s="4"/>
      <c r="H135" s="8"/>
      <c r="I135" s="8"/>
      <c r="J135" s="8"/>
      <c r="K135" s="8"/>
      <c r="L135" s="8"/>
      <c r="M135" s="8"/>
      <c r="N135" s="8"/>
      <c r="O135" s="8"/>
      <c r="P135" s="8"/>
      <c r="Q135" s="8"/>
      <c r="R135" s="8"/>
      <c r="S135" s="271"/>
      <c r="T135" s="119"/>
      <c r="U135" s="118"/>
      <c r="V135" s="119"/>
      <c r="W135" s="119"/>
      <c r="X135" s="119"/>
      <c r="Y135" s="119"/>
      <c r="Z135" s="119"/>
      <c r="AA135" s="119"/>
      <c r="AB135" s="119"/>
      <c r="AC135" s="119"/>
      <c r="AD135" s="119"/>
      <c r="AE135" s="119"/>
      <c r="AF135" s="119"/>
      <c r="AG135" s="119"/>
      <c r="AH135" s="119"/>
      <c r="AI135" s="119"/>
      <c r="AJ135" s="119"/>
      <c r="AK135" s="4"/>
      <c r="AL135" s="4"/>
      <c r="AM135" s="4"/>
      <c r="AN135" s="4"/>
      <c r="AO135" s="4"/>
      <c r="AP135" s="4"/>
      <c r="AQ135" s="4"/>
      <c r="AR135" s="4"/>
      <c r="AS135" s="4"/>
    </row>
    <row r="136">
      <c r="A136" s="4"/>
      <c r="B136" s="4"/>
      <c r="C136" s="4"/>
      <c r="D136" s="4"/>
      <c r="E136" s="4"/>
      <c r="F136" s="4"/>
      <c r="G136" s="4"/>
      <c r="H136" s="8"/>
      <c r="I136" s="8"/>
      <c r="J136" s="8"/>
      <c r="K136" s="8"/>
      <c r="L136" s="8"/>
      <c r="M136" s="8"/>
      <c r="N136" s="8"/>
      <c r="O136" s="8"/>
      <c r="P136" s="8"/>
      <c r="Q136" s="8"/>
      <c r="R136" s="8"/>
      <c r="S136" s="271"/>
      <c r="T136" s="119"/>
      <c r="U136" s="118"/>
      <c r="V136" s="119"/>
      <c r="W136" s="119"/>
      <c r="X136" s="119"/>
      <c r="Y136" s="119"/>
      <c r="Z136" s="119"/>
      <c r="AA136" s="119"/>
      <c r="AB136" s="119"/>
      <c r="AC136" s="119"/>
      <c r="AD136" s="119"/>
      <c r="AE136" s="119"/>
      <c r="AF136" s="119"/>
      <c r="AG136" s="119"/>
      <c r="AH136" s="119"/>
      <c r="AI136" s="119"/>
      <c r="AJ136" s="119"/>
      <c r="AK136" s="4"/>
      <c r="AL136" s="4"/>
      <c r="AM136" s="4"/>
      <c r="AN136" s="4"/>
      <c r="AO136" s="4"/>
      <c r="AP136" s="4"/>
      <c r="AQ136" s="4"/>
      <c r="AR136" s="4"/>
      <c r="AS136" s="4"/>
    </row>
    <row r="137">
      <c r="A137" s="4"/>
      <c r="B137" s="4"/>
      <c r="C137" s="4"/>
      <c r="D137" s="4"/>
      <c r="E137" s="4"/>
      <c r="F137" s="4"/>
      <c r="G137" s="4"/>
      <c r="H137" s="8"/>
      <c r="I137" s="8"/>
      <c r="J137" s="8"/>
      <c r="K137" s="8"/>
      <c r="L137" s="8"/>
      <c r="M137" s="8"/>
      <c r="N137" s="8"/>
      <c r="O137" s="8"/>
      <c r="P137" s="8"/>
      <c r="Q137" s="8"/>
      <c r="R137" s="8"/>
      <c r="S137" s="271"/>
      <c r="T137" s="119"/>
      <c r="U137" s="118"/>
      <c r="V137" s="119"/>
      <c r="W137" s="119"/>
      <c r="X137" s="119"/>
      <c r="Y137" s="119"/>
      <c r="Z137" s="119"/>
      <c r="AA137" s="119"/>
      <c r="AB137" s="119"/>
      <c r="AC137" s="119"/>
      <c r="AD137" s="119"/>
      <c r="AE137" s="119"/>
      <c r="AF137" s="119"/>
      <c r="AG137" s="119"/>
      <c r="AH137" s="119"/>
      <c r="AI137" s="119"/>
      <c r="AJ137" s="119"/>
      <c r="AK137" s="4"/>
      <c r="AL137" s="4"/>
      <c r="AM137" s="4"/>
      <c r="AN137" s="4"/>
      <c r="AO137" s="4"/>
      <c r="AP137" s="4"/>
      <c r="AQ137" s="4"/>
      <c r="AR137" s="4"/>
      <c r="AS137" s="4"/>
    </row>
    <row r="138">
      <c r="A138" s="4"/>
      <c r="B138" s="4"/>
      <c r="C138" s="4"/>
      <c r="D138" s="4"/>
      <c r="E138" s="4"/>
      <c r="F138" s="4"/>
      <c r="G138" s="4"/>
      <c r="H138" s="8"/>
      <c r="I138" s="8"/>
      <c r="J138" s="8"/>
      <c r="K138" s="8"/>
      <c r="L138" s="8"/>
      <c r="M138" s="8"/>
      <c r="N138" s="8"/>
      <c r="O138" s="8"/>
      <c r="P138" s="8"/>
      <c r="Q138" s="8"/>
      <c r="R138" s="8"/>
      <c r="S138" s="271"/>
      <c r="T138" s="119"/>
      <c r="U138" s="118"/>
      <c r="V138" s="119"/>
      <c r="W138" s="119"/>
      <c r="X138" s="119"/>
      <c r="Y138" s="119"/>
      <c r="Z138" s="119"/>
      <c r="AA138" s="119"/>
      <c r="AB138" s="119"/>
      <c r="AC138" s="119"/>
      <c r="AD138" s="119"/>
      <c r="AE138" s="119"/>
      <c r="AF138" s="119"/>
      <c r="AG138" s="119"/>
      <c r="AH138" s="119"/>
      <c r="AI138" s="119"/>
      <c r="AJ138" s="119"/>
      <c r="AK138" s="4"/>
      <c r="AL138" s="4"/>
      <c r="AM138" s="4"/>
      <c r="AN138" s="4"/>
      <c r="AO138" s="4"/>
      <c r="AP138" s="4"/>
      <c r="AQ138" s="4"/>
      <c r="AR138" s="4"/>
      <c r="AS138" s="4"/>
    </row>
    <row r="139">
      <c r="A139" s="4"/>
      <c r="B139" s="4"/>
      <c r="C139" s="4"/>
      <c r="D139" s="4"/>
      <c r="E139" s="4"/>
      <c r="F139" s="4"/>
      <c r="G139" s="4"/>
      <c r="H139" s="8"/>
      <c r="I139" s="8"/>
      <c r="J139" s="8"/>
      <c r="K139" s="8"/>
      <c r="L139" s="8"/>
      <c r="M139" s="8"/>
      <c r="N139" s="8"/>
      <c r="O139" s="8"/>
      <c r="P139" s="8"/>
      <c r="Q139" s="8"/>
      <c r="R139" s="8"/>
      <c r="S139" s="271"/>
      <c r="T139" s="119"/>
      <c r="U139" s="118"/>
      <c r="V139" s="119"/>
      <c r="W139" s="119"/>
      <c r="X139" s="119"/>
      <c r="Y139" s="119"/>
      <c r="Z139" s="119"/>
      <c r="AA139" s="119"/>
      <c r="AB139" s="119"/>
      <c r="AC139" s="119"/>
      <c r="AD139" s="119"/>
      <c r="AE139" s="119"/>
      <c r="AF139" s="119"/>
      <c r="AG139" s="119"/>
      <c r="AH139" s="119"/>
      <c r="AI139" s="119"/>
      <c r="AJ139" s="119"/>
      <c r="AK139" s="4"/>
      <c r="AL139" s="4"/>
      <c r="AM139" s="4"/>
      <c r="AN139" s="4"/>
      <c r="AO139" s="4"/>
      <c r="AP139" s="4"/>
      <c r="AQ139" s="4"/>
      <c r="AR139" s="4"/>
      <c r="AS139" s="4"/>
    </row>
    <row r="140">
      <c r="A140" s="4"/>
      <c r="B140" s="4"/>
      <c r="C140" s="4"/>
      <c r="D140" s="4"/>
      <c r="E140" s="4"/>
      <c r="F140" s="4"/>
      <c r="G140" s="4"/>
      <c r="H140" s="8"/>
      <c r="I140" s="8"/>
      <c r="J140" s="8"/>
      <c r="K140" s="8"/>
      <c r="L140" s="8"/>
      <c r="M140" s="8"/>
      <c r="N140" s="8"/>
      <c r="O140" s="8"/>
      <c r="P140" s="8"/>
      <c r="Q140" s="8"/>
      <c r="R140" s="8"/>
      <c r="S140" s="271"/>
      <c r="T140" s="119"/>
      <c r="U140" s="118"/>
      <c r="V140" s="119"/>
      <c r="W140" s="119"/>
      <c r="X140" s="119"/>
      <c r="Y140" s="119"/>
      <c r="Z140" s="119"/>
      <c r="AA140" s="119"/>
      <c r="AB140" s="119"/>
      <c r="AC140" s="119"/>
      <c r="AD140" s="119"/>
      <c r="AE140" s="119"/>
      <c r="AF140" s="119"/>
      <c r="AG140" s="119"/>
      <c r="AH140" s="119"/>
      <c r="AI140" s="119"/>
      <c r="AJ140" s="119"/>
      <c r="AK140" s="4"/>
      <c r="AL140" s="4"/>
      <c r="AM140" s="4"/>
      <c r="AN140" s="4"/>
      <c r="AO140" s="4"/>
      <c r="AP140" s="4"/>
      <c r="AQ140" s="4"/>
      <c r="AR140" s="4"/>
      <c r="AS140" s="4"/>
    </row>
    <row r="141">
      <c r="A141" s="4"/>
      <c r="B141" s="4"/>
      <c r="C141" s="4"/>
      <c r="D141" s="4"/>
      <c r="E141" s="4"/>
      <c r="F141" s="4"/>
      <c r="G141" s="4"/>
      <c r="H141" s="8"/>
      <c r="I141" s="8"/>
      <c r="J141" s="8"/>
      <c r="K141" s="8"/>
      <c r="L141" s="8"/>
      <c r="M141" s="8"/>
      <c r="N141" s="8"/>
      <c r="O141" s="8"/>
      <c r="P141" s="8"/>
      <c r="Q141" s="8"/>
      <c r="R141" s="8"/>
      <c r="S141" s="271"/>
      <c r="T141" s="119"/>
      <c r="U141" s="118"/>
      <c r="V141" s="119"/>
      <c r="W141" s="119"/>
      <c r="X141" s="119"/>
      <c r="Y141" s="119"/>
      <c r="Z141" s="119"/>
      <c r="AA141" s="119"/>
      <c r="AB141" s="119"/>
      <c r="AC141" s="119"/>
      <c r="AD141" s="119"/>
      <c r="AE141" s="119"/>
      <c r="AF141" s="119"/>
      <c r="AG141" s="119"/>
      <c r="AH141" s="119"/>
      <c r="AI141" s="119"/>
      <c r="AJ141" s="119"/>
      <c r="AK141" s="4"/>
      <c r="AL141" s="4"/>
      <c r="AM141" s="4"/>
      <c r="AN141" s="4"/>
      <c r="AO141" s="4"/>
      <c r="AP141" s="4"/>
      <c r="AQ141" s="4"/>
      <c r="AR141" s="4"/>
      <c r="AS141" s="4"/>
    </row>
    <row r="142">
      <c r="A142" s="4"/>
      <c r="B142" s="4"/>
      <c r="C142" s="4"/>
      <c r="D142" s="4"/>
      <c r="E142" s="4"/>
      <c r="F142" s="4"/>
      <c r="G142" s="4"/>
      <c r="H142" s="8"/>
      <c r="I142" s="8"/>
      <c r="J142" s="8"/>
      <c r="K142" s="8"/>
      <c r="L142" s="8"/>
      <c r="M142" s="8"/>
      <c r="N142" s="8"/>
      <c r="O142" s="8"/>
      <c r="P142" s="8"/>
      <c r="Q142" s="8"/>
      <c r="R142" s="8"/>
      <c r="S142" s="271"/>
      <c r="T142" s="119"/>
      <c r="U142" s="118"/>
      <c r="V142" s="119"/>
      <c r="W142" s="119"/>
      <c r="X142" s="119"/>
      <c r="Y142" s="119"/>
      <c r="Z142" s="119"/>
      <c r="AA142" s="119"/>
      <c r="AB142" s="119"/>
      <c r="AC142" s="119"/>
      <c r="AD142" s="119"/>
      <c r="AE142" s="119"/>
      <c r="AF142" s="119"/>
      <c r="AG142" s="119"/>
      <c r="AH142" s="119"/>
      <c r="AI142" s="119"/>
      <c r="AJ142" s="119"/>
      <c r="AK142" s="4"/>
      <c r="AL142" s="4"/>
      <c r="AM142" s="4"/>
      <c r="AN142" s="4"/>
      <c r="AO142" s="4"/>
      <c r="AP142" s="4"/>
      <c r="AQ142" s="4"/>
      <c r="AR142" s="4"/>
      <c r="AS142" s="4"/>
    </row>
    <row r="143">
      <c r="A143" s="4"/>
      <c r="B143" s="4"/>
      <c r="C143" s="4"/>
      <c r="D143" s="4"/>
      <c r="E143" s="4"/>
      <c r="F143" s="4"/>
      <c r="G143" s="4"/>
      <c r="H143" s="8"/>
      <c r="I143" s="8"/>
      <c r="J143" s="8"/>
      <c r="K143" s="8"/>
      <c r="L143" s="8"/>
      <c r="M143" s="8"/>
      <c r="N143" s="8"/>
      <c r="O143" s="8"/>
      <c r="P143" s="8"/>
      <c r="Q143" s="8"/>
      <c r="R143" s="8"/>
      <c r="S143" s="271"/>
      <c r="T143" s="119"/>
      <c r="U143" s="118"/>
      <c r="V143" s="119"/>
      <c r="W143" s="119"/>
      <c r="X143" s="119"/>
      <c r="Y143" s="119"/>
      <c r="Z143" s="119"/>
      <c r="AA143" s="119"/>
      <c r="AB143" s="119"/>
      <c r="AC143" s="119"/>
      <c r="AD143" s="119"/>
      <c r="AE143" s="119"/>
      <c r="AF143" s="119"/>
      <c r="AG143" s="119"/>
      <c r="AH143" s="119"/>
      <c r="AI143" s="119"/>
      <c r="AJ143" s="119"/>
      <c r="AK143" s="4"/>
      <c r="AL143" s="4"/>
      <c r="AM143" s="4"/>
      <c r="AN143" s="4"/>
      <c r="AO143" s="4"/>
      <c r="AP143" s="4"/>
      <c r="AQ143" s="4"/>
      <c r="AR143" s="4"/>
      <c r="AS143" s="4"/>
    </row>
    <row r="144">
      <c r="A144" s="4"/>
      <c r="B144" s="4"/>
      <c r="C144" s="4"/>
      <c r="D144" s="4"/>
      <c r="E144" s="4"/>
      <c r="F144" s="4"/>
      <c r="G144" s="4"/>
      <c r="H144" s="8"/>
      <c r="I144" s="8"/>
      <c r="J144" s="8"/>
      <c r="K144" s="8"/>
      <c r="L144" s="8"/>
      <c r="M144" s="8"/>
      <c r="N144" s="8"/>
      <c r="O144" s="8"/>
      <c r="P144" s="8"/>
      <c r="Q144" s="8"/>
      <c r="R144" s="8"/>
      <c r="S144" s="271"/>
      <c r="T144" s="119"/>
      <c r="U144" s="118"/>
      <c r="V144" s="119"/>
      <c r="W144" s="119"/>
      <c r="X144" s="119"/>
      <c r="Y144" s="119"/>
      <c r="Z144" s="119"/>
      <c r="AA144" s="119"/>
      <c r="AB144" s="119"/>
      <c r="AC144" s="119"/>
      <c r="AD144" s="119"/>
      <c r="AE144" s="119"/>
      <c r="AF144" s="119"/>
      <c r="AG144" s="119"/>
      <c r="AH144" s="119"/>
      <c r="AI144" s="119"/>
      <c r="AJ144" s="119"/>
      <c r="AK144" s="4"/>
      <c r="AL144" s="4"/>
      <c r="AM144" s="4"/>
      <c r="AN144" s="4"/>
      <c r="AO144" s="4"/>
      <c r="AP144" s="4"/>
      <c r="AQ144" s="4"/>
      <c r="AR144" s="4"/>
      <c r="AS144" s="4"/>
    </row>
    <row r="145">
      <c r="A145" s="4"/>
      <c r="B145" s="4"/>
      <c r="C145" s="4"/>
      <c r="D145" s="4"/>
      <c r="E145" s="4"/>
      <c r="F145" s="4"/>
      <c r="G145" s="4"/>
      <c r="H145" s="8"/>
      <c r="I145" s="8"/>
      <c r="J145" s="8"/>
      <c r="K145" s="8"/>
      <c r="L145" s="8"/>
      <c r="M145" s="8"/>
      <c r="N145" s="8"/>
      <c r="O145" s="8"/>
      <c r="P145" s="8"/>
      <c r="Q145" s="8"/>
      <c r="R145" s="8"/>
      <c r="S145" s="271"/>
      <c r="T145" s="119"/>
      <c r="U145" s="118"/>
      <c r="V145" s="119"/>
      <c r="W145" s="119"/>
      <c r="X145" s="119"/>
      <c r="Y145" s="119"/>
      <c r="Z145" s="119"/>
      <c r="AA145" s="119"/>
      <c r="AB145" s="119"/>
      <c r="AC145" s="119"/>
      <c r="AD145" s="119"/>
      <c r="AE145" s="119"/>
      <c r="AF145" s="119"/>
      <c r="AG145" s="119"/>
      <c r="AH145" s="119"/>
      <c r="AI145" s="119"/>
      <c r="AJ145" s="119"/>
      <c r="AK145" s="4"/>
      <c r="AL145" s="4"/>
      <c r="AM145" s="4"/>
      <c r="AN145" s="4"/>
      <c r="AO145" s="4"/>
      <c r="AP145" s="4"/>
      <c r="AQ145" s="4"/>
      <c r="AR145" s="4"/>
      <c r="AS145" s="4"/>
    </row>
    <row r="146">
      <c r="A146" s="4"/>
      <c r="B146" s="4"/>
      <c r="C146" s="4"/>
      <c r="D146" s="4"/>
      <c r="E146" s="4"/>
      <c r="F146" s="4"/>
      <c r="G146" s="4"/>
      <c r="H146" s="8"/>
      <c r="I146" s="8"/>
      <c r="J146" s="8"/>
      <c r="K146" s="8"/>
      <c r="L146" s="8"/>
      <c r="M146" s="8"/>
      <c r="N146" s="8"/>
      <c r="O146" s="8"/>
      <c r="P146" s="8"/>
      <c r="Q146" s="8"/>
      <c r="R146" s="8"/>
      <c r="S146" s="271"/>
      <c r="T146" s="119"/>
      <c r="U146" s="118"/>
      <c r="V146" s="119"/>
      <c r="W146" s="119"/>
      <c r="X146" s="119"/>
      <c r="Y146" s="119"/>
      <c r="Z146" s="119"/>
      <c r="AA146" s="119"/>
      <c r="AB146" s="119"/>
      <c r="AC146" s="119"/>
      <c r="AD146" s="119"/>
      <c r="AE146" s="119"/>
      <c r="AF146" s="119"/>
      <c r="AG146" s="119"/>
      <c r="AH146" s="119"/>
      <c r="AI146" s="119"/>
      <c r="AJ146" s="119"/>
      <c r="AK146" s="4"/>
      <c r="AL146" s="4"/>
      <c r="AM146" s="4"/>
      <c r="AN146" s="4"/>
      <c r="AO146" s="4"/>
      <c r="AP146" s="4"/>
      <c r="AQ146" s="4"/>
      <c r="AR146" s="4"/>
      <c r="AS146" s="4"/>
    </row>
    <row r="147">
      <c r="A147" s="4"/>
      <c r="B147" s="4"/>
      <c r="C147" s="4"/>
      <c r="D147" s="4"/>
      <c r="E147" s="4"/>
      <c r="F147" s="4"/>
      <c r="G147" s="4"/>
      <c r="H147" s="8"/>
      <c r="I147" s="8"/>
      <c r="J147" s="8"/>
      <c r="K147" s="8"/>
      <c r="L147" s="8"/>
      <c r="M147" s="8"/>
      <c r="N147" s="8"/>
      <c r="O147" s="8"/>
      <c r="P147" s="8"/>
      <c r="Q147" s="8"/>
      <c r="R147" s="8"/>
      <c r="S147" s="271"/>
      <c r="T147" s="119"/>
      <c r="U147" s="118"/>
      <c r="V147" s="119"/>
      <c r="W147" s="119"/>
      <c r="X147" s="119"/>
      <c r="Y147" s="119"/>
      <c r="Z147" s="119"/>
      <c r="AA147" s="119"/>
      <c r="AB147" s="119"/>
      <c r="AC147" s="119"/>
      <c r="AD147" s="119"/>
      <c r="AE147" s="119"/>
      <c r="AF147" s="119"/>
      <c r="AG147" s="119"/>
      <c r="AH147" s="119"/>
      <c r="AI147" s="119"/>
      <c r="AJ147" s="119"/>
      <c r="AK147" s="4"/>
      <c r="AL147" s="4"/>
      <c r="AM147" s="4"/>
      <c r="AN147" s="4"/>
      <c r="AO147" s="4"/>
      <c r="AP147" s="4"/>
      <c r="AQ147" s="4"/>
      <c r="AR147" s="4"/>
      <c r="AS147" s="4"/>
    </row>
    <row r="148">
      <c r="A148" s="4"/>
      <c r="B148" s="4"/>
      <c r="C148" s="4"/>
      <c r="D148" s="4"/>
      <c r="E148" s="4"/>
      <c r="F148" s="4"/>
      <c r="G148" s="4"/>
      <c r="H148" s="8"/>
      <c r="I148" s="8"/>
      <c r="J148" s="8"/>
      <c r="K148" s="8"/>
      <c r="L148" s="8"/>
      <c r="M148" s="8"/>
      <c r="N148" s="8"/>
      <c r="O148" s="8"/>
      <c r="P148" s="8"/>
      <c r="Q148" s="8"/>
      <c r="R148" s="8"/>
      <c r="S148" s="271"/>
      <c r="T148" s="119"/>
      <c r="U148" s="118"/>
      <c r="V148" s="119"/>
      <c r="W148" s="119"/>
      <c r="X148" s="119"/>
      <c r="Y148" s="119"/>
      <c r="Z148" s="119"/>
      <c r="AA148" s="119"/>
      <c r="AB148" s="119"/>
      <c r="AC148" s="119"/>
      <c r="AD148" s="119"/>
      <c r="AE148" s="119"/>
      <c r="AF148" s="119"/>
      <c r="AG148" s="119"/>
      <c r="AH148" s="119"/>
      <c r="AI148" s="119"/>
      <c r="AJ148" s="119"/>
      <c r="AK148" s="4"/>
      <c r="AL148" s="4"/>
      <c r="AM148" s="4"/>
      <c r="AN148" s="4"/>
      <c r="AO148" s="4"/>
      <c r="AP148" s="4"/>
      <c r="AQ148" s="4"/>
      <c r="AR148" s="4"/>
      <c r="AS148" s="4"/>
    </row>
    <row r="149">
      <c r="A149" s="4"/>
      <c r="B149" s="4"/>
      <c r="C149" s="4"/>
      <c r="D149" s="4"/>
      <c r="E149" s="4"/>
      <c r="F149" s="4"/>
      <c r="G149" s="4"/>
      <c r="H149" s="8"/>
      <c r="I149" s="8"/>
      <c r="J149" s="8"/>
      <c r="K149" s="8"/>
      <c r="L149" s="8"/>
      <c r="M149" s="8"/>
      <c r="N149" s="8"/>
      <c r="O149" s="8"/>
      <c r="P149" s="8"/>
      <c r="Q149" s="8"/>
      <c r="R149" s="8"/>
      <c r="S149" s="271"/>
      <c r="T149" s="119"/>
      <c r="U149" s="118"/>
      <c r="V149" s="119"/>
      <c r="W149" s="119"/>
      <c r="X149" s="119"/>
      <c r="Y149" s="119"/>
      <c r="Z149" s="119"/>
      <c r="AA149" s="119"/>
      <c r="AB149" s="119"/>
      <c r="AC149" s="119"/>
      <c r="AD149" s="119"/>
      <c r="AE149" s="119"/>
      <c r="AF149" s="119"/>
      <c r="AG149" s="119"/>
      <c r="AH149" s="119"/>
      <c r="AI149" s="119"/>
      <c r="AJ149" s="119"/>
      <c r="AK149" s="4"/>
      <c r="AL149" s="4"/>
      <c r="AM149" s="4"/>
      <c r="AN149" s="4"/>
      <c r="AO149" s="4"/>
      <c r="AP149" s="4"/>
      <c r="AQ149" s="4"/>
      <c r="AR149" s="4"/>
      <c r="AS149" s="4"/>
    </row>
    <row r="150">
      <c r="A150" s="4"/>
      <c r="B150" s="4"/>
      <c r="C150" s="4"/>
      <c r="D150" s="4"/>
      <c r="E150" s="4"/>
      <c r="F150" s="4"/>
      <c r="G150" s="4"/>
      <c r="H150" s="8"/>
      <c r="I150" s="8"/>
      <c r="J150" s="8"/>
      <c r="K150" s="8"/>
      <c r="L150" s="8"/>
      <c r="M150" s="8"/>
      <c r="N150" s="8"/>
      <c r="O150" s="8"/>
      <c r="P150" s="8"/>
      <c r="Q150" s="8"/>
      <c r="R150" s="8"/>
      <c r="S150" s="271"/>
      <c r="T150" s="119"/>
      <c r="U150" s="118"/>
      <c r="V150" s="119"/>
      <c r="W150" s="119"/>
      <c r="X150" s="119"/>
      <c r="Y150" s="119"/>
      <c r="Z150" s="119"/>
      <c r="AA150" s="119"/>
      <c r="AB150" s="119"/>
      <c r="AC150" s="119"/>
      <c r="AD150" s="119"/>
      <c r="AE150" s="119"/>
      <c r="AF150" s="119"/>
      <c r="AG150" s="119"/>
      <c r="AH150" s="119"/>
      <c r="AI150" s="119"/>
      <c r="AJ150" s="119"/>
      <c r="AK150" s="4"/>
      <c r="AL150" s="4"/>
      <c r="AM150" s="4"/>
      <c r="AN150" s="4"/>
      <c r="AO150" s="4"/>
      <c r="AP150" s="4"/>
      <c r="AQ150" s="4"/>
      <c r="AR150" s="4"/>
      <c r="AS150" s="4"/>
    </row>
    <row r="151">
      <c r="A151" s="4"/>
      <c r="B151" s="4"/>
      <c r="C151" s="4"/>
      <c r="D151" s="4"/>
      <c r="E151" s="4"/>
      <c r="F151" s="4"/>
      <c r="G151" s="4"/>
      <c r="H151" s="8"/>
      <c r="I151" s="8"/>
      <c r="J151" s="8"/>
      <c r="K151" s="8"/>
      <c r="L151" s="8"/>
      <c r="M151" s="8"/>
      <c r="N151" s="8"/>
      <c r="O151" s="8"/>
      <c r="P151" s="8"/>
      <c r="Q151" s="8"/>
      <c r="R151" s="8"/>
      <c r="S151" s="271"/>
      <c r="T151" s="119"/>
      <c r="U151" s="118"/>
      <c r="V151" s="119"/>
      <c r="W151" s="119"/>
      <c r="X151" s="119"/>
      <c r="Y151" s="119"/>
      <c r="Z151" s="119"/>
      <c r="AA151" s="119"/>
      <c r="AB151" s="119"/>
      <c r="AC151" s="119"/>
      <c r="AD151" s="119"/>
      <c r="AE151" s="119"/>
      <c r="AF151" s="119"/>
      <c r="AG151" s="119"/>
      <c r="AH151" s="119"/>
      <c r="AI151" s="119"/>
      <c r="AJ151" s="119"/>
      <c r="AK151" s="4"/>
      <c r="AL151" s="4"/>
      <c r="AM151" s="4"/>
      <c r="AN151" s="4"/>
      <c r="AO151" s="4"/>
      <c r="AP151" s="4"/>
      <c r="AQ151" s="4"/>
      <c r="AR151" s="4"/>
      <c r="AS151" s="4"/>
    </row>
    <row r="152">
      <c r="A152" s="4"/>
      <c r="B152" s="4"/>
      <c r="C152" s="4"/>
      <c r="D152" s="4"/>
      <c r="E152" s="4"/>
      <c r="F152" s="4"/>
      <c r="G152" s="4"/>
      <c r="H152" s="8"/>
      <c r="I152" s="8"/>
      <c r="J152" s="8"/>
      <c r="K152" s="8"/>
      <c r="L152" s="8"/>
      <c r="M152" s="8"/>
      <c r="N152" s="8"/>
      <c r="O152" s="8"/>
      <c r="P152" s="8"/>
      <c r="Q152" s="8"/>
      <c r="R152" s="8"/>
      <c r="S152" s="271"/>
      <c r="T152" s="119"/>
      <c r="U152" s="118"/>
      <c r="V152" s="119"/>
      <c r="W152" s="119"/>
      <c r="X152" s="119"/>
      <c r="Y152" s="119"/>
      <c r="Z152" s="119"/>
      <c r="AA152" s="119"/>
      <c r="AB152" s="119"/>
      <c r="AC152" s="119"/>
      <c r="AD152" s="119"/>
      <c r="AE152" s="119"/>
      <c r="AF152" s="119"/>
      <c r="AG152" s="119"/>
      <c r="AH152" s="119"/>
      <c r="AI152" s="119"/>
      <c r="AJ152" s="119"/>
      <c r="AK152" s="4"/>
      <c r="AL152" s="4"/>
      <c r="AM152" s="4"/>
      <c r="AN152" s="4"/>
      <c r="AO152" s="4"/>
      <c r="AP152" s="4"/>
      <c r="AQ152" s="4"/>
      <c r="AR152" s="4"/>
      <c r="AS152" s="4"/>
    </row>
    <row r="153">
      <c r="A153" s="4"/>
      <c r="B153" s="4"/>
      <c r="C153" s="4"/>
      <c r="D153" s="4"/>
      <c r="E153" s="4"/>
      <c r="F153" s="4"/>
      <c r="G153" s="4"/>
      <c r="H153" s="8"/>
      <c r="I153" s="8"/>
      <c r="J153" s="8"/>
      <c r="K153" s="8"/>
      <c r="L153" s="8"/>
      <c r="M153" s="8"/>
      <c r="N153" s="8"/>
      <c r="O153" s="8"/>
      <c r="P153" s="8"/>
      <c r="Q153" s="8"/>
      <c r="R153" s="8"/>
      <c r="S153" s="271"/>
      <c r="T153" s="119"/>
      <c r="U153" s="118"/>
      <c r="V153" s="119"/>
      <c r="W153" s="119"/>
      <c r="X153" s="119"/>
      <c r="Y153" s="119"/>
      <c r="Z153" s="119"/>
      <c r="AA153" s="119"/>
      <c r="AB153" s="119"/>
      <c r="AC153" s="119"/>
      <c r="AD153" s="119"/>
      <c r="AE153" s="119"/>
      <c r="AF153" s="119"/>
      <c r="AG153" s="119"/>
      <c r="AH153" s="119"/>
      <c r="AI153" s="119"/>
      <c r="AJ153" s="119"/>
      <c r="AK153" s="4"/>
      <c r="AL153" s="4"/>
      <c r="AM153" s="4"/>
      <c r="AN153" s="4"/>
      <c r="AO153" s="4"/>
      <c r="AP153" s="4"/>
      <c r="AQ153" s="4"/>
      <c r="AR153" s="4"/>
      <c r="AS153" s="4"/>
    </row>
    <row r="154">
      <c r="A154" s="4"/>
      <c r="B154" s="4"/>
      <c r="C154" s="4"/>
      <c r="D154" s="4"/>
      <c r="E154" s="4"/>
      <c r="F154" s="4"/>
      <c r="G154" s="4"/>
      <c r="H154" s="8"/>
      <c r="I154" s="8"/>
      <c r="J154" s="8"/>
      <c r="K154" s="8"/>
      <c r="L154" s="8"/>
      <c r="M154" s="8"/>
      <c r="N154" s="8"/>
      <c r="O154" s="8"/>
      <c r="P154" s="8"/>
      <c r="Q154" s="8"/>
      <c r="R154" s="8"/>
      <c r="S154" s="271"/>
      <c r="T154" s="119"/>
      <c r="U154" s="118"/>
      <c r="V154" s="119"/>
      <c r="W154" s="119"/>
      <c r="X154" s="119"/>
      <c r="Y154" s="119"/>
      <c r="Z154" s="119"/>
      <c r="AA154" s="119"/>
      <c r="AB154" s="119"/>
      <c r="AC154" s="119"/>
      <c r="AD154" s="119"/>
      <c r="AE154" s="119"/>
      <c r="AF154" s="119"/>
      <c r="AG154" s="119"/>
      <c r="AH154" s="119"/>
      <c r="AI154" s="119"/>
      <c r="AJ154" s="119"/>
      <c r="AK154" s="4"/>
      <c r="AL154" s="4"/>
      <c r="AM154" s="4"/>
      <c r="AN154" s="4"/>
      <c r="AO154" s="4"/>
      <c r="AP154" s="4"/>
      <c r="AQ154" s="4"/>
      <c r="AR154" s="4"/>
      <c r="AS154" s="4"/>
    </row>
    <row r="155">
      <c r="A155" s="4"/>
      <c r="B155" s="4"/>
      <c r="C155" s="4"/>
      <c r="D155" s="4"/>
      <c r="E155" s="4"/>
      <c r="F155" s="4"/>
      <c r="G155" s="4"/>
      <c r="H155" s="8"/>
      <c r="I155" s="8"/>
      <c r="J155" s="8"/>
      <c r="K155" s="8"/>
      <c r="L155" s="8"/>
      <c r="M155" s="8"/>
      <c r="N155" s="8"/>
      <c r="O155" s="8"/>
      <c r="P155" s="8"/>
      <c r="Q155" s="8"/>
      <c r="R155" s="8"/>
      <c r="S155" s="271"/>
      <c r="T155" s="119"/>
      <c r="U155" s="118"/>
      <c r="V155" s="119"/>
      <c r="W155" s="119"/>
      <c r="X155" s="119"/>
      <c r="Y155" s="119"/>
      <c r="Z155" s="119"/>
      <c r="AA155" s="119"/>
      <c r="AB155" s="119"/>
      <c r="AC155" s="119"/>
      <c r="AD155" s="119"/>
      <c r="AE155" s="119"/>
      <c r="AF155" s="119"/>
      <c r="AG155" s="119"/>
      <c r="AH155" s="119"/>
      <c r="AI155" s="119"/>
      <c r="AJ155" s="119"/>
      <c r="AK155" s="4"/>
      <c r="AL155" s="4"/>
      <c r="AM155" s="4"/>
      <c r="AN155" s="4"/>
      <c r="AO155" s="4"/>
      <c r="AP155" s="4"/>
      <c r="AQ155" s="4"/>
      <c r="AR155" s="4"/>
      <c r="AS155" s="4"/>
    </row>
    <row r="156">
      <c r="A156" s="4"/>
      <c r="B156" s="4"/>
      <c r="C156" s="4"/>
      <c r="D156" s="4"/>
      <c r="E156" s="4"/>
      <c r="F156" s="4"/>
      <c r="G156" s="4"/>
      <c r="H156" s="8"/>
      <c r="I156" s="8"/>
      <c r="J156" s="8"/>
      <c r="K156" s="8"/>
      <c r="L156" s="8"/>
      <c r="M156" s="8"/>
      <c r="N156" s="8"/>
      <c r="O156" s="8"/>
      <c r="P156" s="8"/>
      <c r="Q156" s="8"/>
      <c r="R156" s="8"/>
      <c r="S156" s="271"/>
      <c r="T156" s="119"/>
      <c r="U156" s="118"/>
      <c r="V156" s="119"/>
      <c r="W156" s="119"/>
      <c r="X156" s="119"/>
      <c r="Y156" s="119"/>
      <c r="Z156" s="119"/>
      <c r="AA156" s="119"/>
      <c r="AB156" s="119"/>
      <c r="AC156" s="119"/>
      <c r="AD156" s="119"/>
      <c r="AE156" s="119"/>
      <c r="AF156" s="119"/>
      <c r="AG156" s="119"/>
      <c r="AH156" s="119"/>
      <c r="AI156" s="119"/>
      <c r="AJ156" s="119"/>
      <c r="AK156" s="4"/>
      <c r="AL156" s="4"/>
      <c r="AM156" s="4"/>
      <c r="AN156" s="4"/>
      <c r="AO156" s="4"/>
      <c r="AP156" s="4"/>
      <c r="AQ156" s="4"/>
      <c r="AR156" s="4"/>
      <c r="AS156" s="4"/>
    </row>
    <row r="157">
      <c r="A157" s="4"/>
      <c r="B157" s="4"/>
      <c r="C157" s="4"/>
      <c r="D157" s="4"/>
      <c r="E157" s="4"/>
      <c r="F157" s="4"/>
      <c r="G157" s="4"/>
      <c r="H157" s="8"/>
      <c r="I157" s="8"/>
      <c r="J157" s="8"/>
      <c r="K157" s="8"/>
      <c r="L157" s="8"/>
      <c r="M157" s="8"/>
      <c r="N157" s="8"/>
      <c r="O157" s="8"/>
      <c r="P157" s="8"/>
      <c r="Q157" s="8"/>
      <c r="R157" s="8"/>
      <c r="S157" s="271"/>
      <c r="T157" s="119"/>
      <c r="U157" s="118"/>
      <c r="V157" s="119"/>
      <c r="W157" s="119"/>
      <c r="X157" s="119"/>
      <c r="Y157" s="119"/>
      <c r="Z157" s="119"/>
      <c r="AA157" s="119"/>
      <c r="AB157" s="119"/>
      <c r="AC157" s="119"/>
      <c r="AD157" s="119"/>
      <c r="AE157" s="119"/>
      <c r="AF157" s="119"/>
      <c r="AG157" s="119"/>
      <c r="AH157" s="119"/>
      <c r="AI157" s="119"/>
      <c r="AJ157" s="119"/>
      <c r="AK157" s="4"/>
      <c r="AL157" s="4"/>
      <c r="AM157" s="4"/>
      <c r="AN157" s="4"/>
      <c r="AO157" s="4"/>
      <c r="AP157" s="4"/>
      <c r="AQ157" s="4"/>
      <c r="AR157" s="4"/>
      <c r="AS157" s="4"/>
    </row>
    <row r="158">
      <c r="A158" s="4"/>
      <c r="B158" s="4"/>
      <c r="C158" s="4"/>
      <c r="D158" s="4"/>
      <c r="E158" s="4"/>
      <c r="F158" s="4"/>
      <c r="G158" s="4"/>
      <c r="H158" s="8"/>
      <c r="I158" s="8"/>
      <c r="J158" s="8"/>
      <c r="K158" s="8"/>
      <c r="L158" s="8"/>
      <c r="M158" s="8"/>
      <c r="N158" s="8"/>
      <c r="O158" s="8"/>
      <c r="P158" s="8"/>
      <c r="Q158" s="8"/>
      <c r="R158" s="8"/>
      <c r="S158" s="271"/>
      <c r="T158" s="119"/>
      <c r="U158" s="118"/>
      <c r="V158" s="119"/>
      <c r="W158" s="119"/>
      <c r="X158" s="119"/>
      <c r="Y158" s="119"/>
      <c r="Z158" s="119"/>
      <c r="AA158" s="119"/>
      <c r="AB158" s="119"/>
      <c r="AC158" s="119"/>
      <c r="AD158" s="119"/>
      <c r="AE158" s="119"/>
      <c r="AF158" s="119"/>
      <c r="AG158" s="119"/>
      <c r="AH158" s="119"/>
      <c r="AI158" s="119"/>
      <c r="AJ158" s="119"/>
      <c r="AK158" s="4"/>
      <c r="AL158" s="4"/>
      <c r="AM158" s="4"/>
      <c r="AN158" s="4"/>
      <c r="AO158" s="4"/>
      <c r="AP158" s="4"/>
      <c r="AQ158" s="4"/>
      <c r="AR158" s="4"/>
      <c r="AS158" s="4"/>
    </row>
    <row r="159">
      <c r="A159" s="4"/>
      <c r="B159" s="4"/>
      <c r="C159" s="4"/>
      <c r="D159" s="4"/>
      <c r="E159" s="4"/>
      <c r="F159" s="4"/>
      <c r="G159" s="4"/>
      <c r="H159" s="8"/>
      <c r="I159" s="8"/>
      <c r="J159" s="8"/>
      <c r="K159" s="8"/>
      <c r="L159" s="8"/>
      <c r="M159" s="8"/>
      <c r="N159" s="8"/>
      <c r="O159" s="8"/>
      <c r="P159" s="8"/>
      <c r="Q159" s="8"/>
      <c r="R159" s="8"/>
      <c r="S159" s="271"/>
      <c r="T159" s="119"/>
      <c r="U159" s="118"/>
      <c r="V159" s="119"/>
      <c r="W159" s="119"/>
      <c r="X159" s="119"/>
      <c r="Y159" s="119"/>
      <c r="Z159" s="119"/>
      <c r="AA159" s="119"/>
      <c r="AB159" s="119"/>
      <c r="AC159" s="119"/>
      <c r="AD159" s="119"/>
      <c r="AE159" s="119"/>
      <c r="AF159" s="119"/>
      <c r="AG159" s="119"/>
      <c r="AH159" s="119"/>
      <c r="AI159" s="119"/>
      <c r="AJ159" s="119"/>
      <c r="AK159" s="4"/>
      <c r="AL159" s="4"/>
      <c r="AM159" s="4"/>
      <c r="AN159" s="4"/>
      <c r="AO159" s="4"/>
      <c r="AP159" s="4"/>
      <c r="AQ159" s="4"/>
      <c r="AR159" s="4"/>
      <c r="AS159" s="4"/>
    </row>
    <row r="160">
      <c r="A160" s="4"/>
      <c r="B160" s="4"/>
      <c r="C160" s="4"/>
      <c r="D160" s="4"/>
      <c r="E160" s="4"/>
      <c r="F160" s="4"/>
      <c r="G160" s="4"/>
      <c r="H160" s="8"/>
      <c r="I160" s="8"/>
      <c r="J160" s="8"/>
      <c r="K160" s="8"/>
      <c r="L160" s="8"/>
      <c r="M160" s="8"/>
      <c r="N160" s="8"/>
      <c r="O160" s="8"/>
      <c r="P160" s="8"/>
      <c r="Q160" s="8"/>
      <c r="R160" s="8"/>
      <c r="S160" s="271"/>
      <c r="T160" s="119"/>
      <c r="U160" s="118"/>
      <c r="V160" s="119"/>
      <c r="W160" s="119"/>
      <c r="X160" s="119"/>
      <c r="Y160" s="119"/>
      <c r="Z160" s="119"/>
      <c r="AA160" s="119"/>
      <c r="AB160" s="119"/>
      <c r="AC160" s="119"/>
      <c r="AD160" s="119"/>
      <c r="AE160" s="119"/>
      <c r="AF160" s="119"/>
      <c r="AG160" s="119"/>
      <c r="AH160" s="119"/>
      <c r="AI160" s="119"/>
      <c r="AJ160" s="119"/>
      <c r="AK160" s="4"/>
      <c r="AL160" s="4"/>
      <c r="AM160" s="4"/>
      <c r="AN160" s="4"/>
      <c r="AO160" s="4"/>
      <c r="AP160" s="4"/>
      <c r="AQ160" s="4"/>
      <c r="AR160" s="4"/>
      <c r="AS160" s="4"/>
    </row>
    <row r="161">
      <c r="A161" s="4"/>
      <c r="B161" s="4"/>
      <c r="C161" s="4"/>
      <c r="D161" s="4"/>
      <c r="E161" s="4"/>
      <c r="F161" s="4"/>
      <c r="G161" s="4"/>
      <c r="H161" s="8"/>
      <c r="I161" s="8"/>
      <c r="J161" s="8"/>
      <c r="K161" s="8"/>
      <c r="L161" s="8"/>
      <c r="M161" s="8"/>
      <c r="N161" s="8"/>
      <c r="O161" s="8"/>
      <c r="P161" s="8"/>
      <c r="Q161" s="8"/>
      <c r="R161" s="8"/>
      <c r="S161" s="271"/>
      <c r="T161" s="119"/>
      <c r="U161" s="118"/>
      <c r="V161" s="119"/>
      <c r="W161" s="119"/>
      <c r="X161" s="119"/>
      <c r="Y161" s="119"/>
      <c r="Z161" s="119"/>
      <c r="AA161" s="119"/>
      <c r="AB161" s="119"/>
      <c r="AC161" s="119"/>
      <c r="AD161" s="119"/>
      <c r="AE161" s="119"/>
      <c r="AF161" s="119"/>
      <c r="AG161" s="119"/>
      <c r="AH161" s="119"/>
      <c r="AI161" s="119"/>
      <c r="AJ161" s="119"/>
      <c r="AK161" s="4"/>
      <c r="AL161" s="4"/>
      <c r="AM161" s="4"/>
      <c r="AN161" s="4"/>
      <c r="AO161" s="4"/>
      <c r="AP161" s="4"/>
      <c r="AQ161" s="4"/>
      <c r="AR161" s="4"/>
      <c r="AS161" s="4"/>
    </row>
    <row r="162">
      <c r="A162" s="4"/>
      <c r="B162" s="4"/>
      <c r="C162" s="4"/>
      <c r="D162" s="4"/>
      <c r="E162" s="4"/>
      <c r="F162" s="4"/>
      <c r="G162" s="4"/>
      <c r="H162" s="8"/>
      <c r="I162" s="8"/>
      <c r="J162" s="8"/>
      <c r="K162" s="8"/>
      <c r="L162" s="8"/>
      <c r="M162" s="8"/>
      <c r="N162" s="8"/>
      <c r="O162" s="8"/>
      <c r="P162" s="8"/>
      <c r="Q162" s="8"/>
      <c r="R162" s="8"/>
      <c r="S162" s="271"/>
      <c r="T162" s="119"/>
      <c r="U162" s="118"/>
      <c r="V162" s="119"/>
      <c r="W162" s="119"/>
      <c r="X162" s="119"/>
      <c r="Y162" s="119"/>
      <c r="Z162" s="119"/>
      <c r="AA162" s="119"/>
      <c r="AB162" s="119"/>
      <c r="AC162" s="119"/>
      <c r="AD162" s="119"/>
      <c r="AE162" s="119"/>
      <c r="AF162" s="119"/>
      <c r="AG162" s="119"/>
      <c r="AH162" s="119"/>
      <c r="AI162" s="119"/>
      <c r="AJ162" s="119"/>
      <c r="AK162" s="4"/>
      <c r="AL162" s="4"/>
      <c r="AM162" s="4"/>
      <c r="AN162" s="4"/>
      <c r="AO162" s="4"/>
      <c r="AP162" s="4"/>
      <c r="AQ162" s="4"/>
      <c r="AR162" s="4"/>
      <c r="AS162" s="4"/>
    </row>
    <row r="163">
      <c r="A163" s="4"/>
      <c r="B163" s="4"/>
      <c r="C163" s="4"/>
      <c r="D163" s="4"/>
      <c r="E163" s="4"/>
      <c r="F163" s="4"/>
      <c r="G163" s="4"/>
      <c r="H163" s="8"/>
      <c r="I163" s="8"/>
      <c r="J163" s="8"/>
      <c r="K163" s="8"/>
      <c r="L163" s="8"/>
      <c r="M163" s="8"/>
      <c r="N163" s="8"/>
      <c r="O163" s="8"/>
      <c r="P163" s="8"/>
      <c r="Q163" s="8"/>
      <c r="R163" s="8"/>
      <c r="S163" s="271"/>
      <c r="T163" s="119"/>
      <c r="U163" s="118"/>
      <c r="V163" s="119"/>
      <c r="W163" s="119"/>
      <c r="X163" s="119"/>
      <c r="Y163" s="119"/>
      <c r="Z163" s="119"/>
      <c r="AA163" s="119"/>
      <c r="AB163" s="119"/>
      <c r="AC163" s="119"/>
      <c r="AD163" s="119"/>
      <c r="AE163" s="119"/>
      <c r="AF163" s="119"/>
      <c r="AG163" s="119"/>
      <c r="AH163" s="119"/>
      <c r="AI163" s="119"/>
      <c r="AJ163" s="119"/>
      <c r="AK163" s="4"/>
      <c r="AL163" s="4"/>
      <c r="AM163" s="4"/>
      <c r="AN163" s="4"/>
      <c r="AO163" s="4"/>
      <c r="AP163" s="4"/>
      <c r="AQ163" s="4"/>
      <c r="AR163" s="4"/>
      <c r="AS163" s="4"/>
    </row>
    <row r="164">
      <c r="A164" s="4"/>
      <c r="B164" s="4"/>
      <c r="C164" s="4"/>
      <c r="D164" s="4"/>
      <c r="E164" s="4"/>
      <c r="F164" s="4"/>
      <c r="G164" s="4"/>
      <c r="H164" s="8"/>
      <c r="I164" s="8"/>
      <c r="J164" s="8"/>
      <c r="K164" s="8"/>
      <c r="L164" s="8"/>
      <c r="M164" s="8"/>
      <c r="N164" s="8"/>
      <c r="O164" s="8"/>
      <c r="P164" s="8"/>
      <c r="Q164" s="8"/>
      <c r="R164" s="8"/>
      <c r="S164" s="271"/>
      <c r="T164" s="119"/>
      <c r="U164" s="118"/>
      <c r="V164" s="119"/>
      <c r="W164" s="119"/>
      <c r="X164" s="119"/>
      <c r="Y164" s="119"/>
      <c r="Z164" s="119"/>
      <c r="AA164" s="119"/>
      <c r="AB164" s="119"/>
      <c r="AC164" s="119"/>
      <c r="AD164" s="119"/>
      <c r="AE164" s="119"/>
      <c r="AF164" s="119"/>
      <c r="AG164" s="119"/>
      <c r="AH164" s="119"/>
      <c r="AI164" s="119"/>
      <c r="AJ164" s="119"/>
      <c r="AK164" s="4"/>
      <c r="AL164" s="4"/>
      <c r="AM164" s="4"/>
      <c r="AN164" s="4"/>
      <c r="AO164" s="4"/>
      <c r="AP164" s="4"/>
      <c r="AQ164" s="4"/>
      <c r="AR164" s="4"/>
      <c r="AS164" s="4"/>
    </row>
    <row r="165">
      <c r="A165" s="4"/>
      <c r="B165" s="4"/>
      <c r="C165" s="4"/>
      <c r="D165" s="4"/>
      <c r="E165" s="4"/>
      <c r="F165" s="4"/>
      <c r="G165" s="4"/>
      <c r="H165" s="8"/>
      <c r="I165" s="8"/>
      <c r="J165" s="8"/>
      <c r="K165" s="8"/>
      <c r="L165" s="8"/>
      <c r="M165" s="8"/>
      <c r="N165" s="8"/>
      <c r="O165" s="8"/>
      <c r="P165" s="8"/>
      <c r="Q165" s="8"/>
      <c r="R165" s="8"/>
      <c r="S165" s="271"/>
      <c r="T165" s="119"/>
      <c r="U165" s="118"/>
      <c r="V165" s="119"/>
      <c r="W165" s="119"/>
      <c r="X165" s="119"/>
      <c r="Y165" s="119"/>
      <c r="Z165" s="119"/>
      <c r="AA165" s="119"/>
      <c r="AB165" s="119"/>
      <c r="AC165" s="119"/>
      <c r="AD165" s="119"/>
      <c r="AE165" s="119"/>
      <c r="AF165" s="119"/>
      <c r="AG165" s="119"/>
      <c r="AH165" s="119"/>
      <c r="AI165" s="119"/>
      <c r="AJ165" s="119"/>
      <c r="AK165" s="4"/>
      <c r="AL165" s="4"/>
      <c r="AM165" s="4"/>
      <c r="AN165" s="4"/>
      <c r="AO165" s="4"/>
      <c r="AP165" s="4"/>
      <c r="AQ165" s="4"/>
      <c r="AR165" s="4"/>
      <c r="AS165" s="4"/>
    </row>
    <row r="166">
      <c r="A166" s="4"/>
      <c r="B166" s="4"/>
      <c r="C166" s="4"/>
      <c r="D166" s="4"/>
      <c r="E166" s="4"/>
      <c r="F166" s="4"/>
      <c r="G166" s="4"/>
      <c r="H166" s="8"/>
      <c r="I166" s="8"/>
      <c r="J166" s="8"/>
      <c r="K166" s="8"/>
      <c r="L166" s="8"/>
      <c r="M166" s="8"/>
      <c r="N166" s="8"/>
      <c r="O166" s="8"/>
      <c r="P166" s="8"/>
      <c r="Q166" s="8"/>
      <c r="R166" s="8"/>
      <c r="S166" s="271"/>
      <c r="T166" s="119"/>
      <c r="U166" s="118"/>
      <c r="V166" s="119"/>
      <c r="W166" s="119"/>
      <c r="X166" s="119"/>
      <c r="Y166" s="119"/>
      <c r="Z166" s="119"/>
      <c r="AA166" s="119"/>
      <c r="AB166" s="119"/>
      <c r="AC166" s="119"/>
      <c r="AD166" s="119"/>
      <c r="AE166" s="119"/>
      <c r="AF166" s="119"/>
      <c r="AG166" s="119"/>
      <c r="AH166" s="119"/>
      <c r="AI166" s="119"/>
      <c r="AJ166" s="119"/>
      <c r="AK166" s="4"/>
      <c r="AL166" s="4"/>
      <c r="AM166" s="4"/>
      <c r="AN166" s="4"/>
      <c r="AO166" s="4"/>
      <c r="AP166" s="4"/>
      <c r="AQ166" s="4"/>
      <c r="AR166" s="4"/>
      <c r="AS166" s="4"/>
    </row>
    <row r="167">
      <c r="A167" s="4"/>
      <c r="B167" s="4"/>
      <c r="C167" s="4"/>
      <c r="D167" s="4"/>
      <c r="E167" s="4"/>
      <c r="F167" s="4"/>
      <c r="G167" s="4"/>
      <c r="H167" s="8"/>
      <c r="I167" s="8"/>
      <c r="J167" s="8"/>
      <c r="K167" s="8"/>
      <c r="L167" s="8"/>
      <c r="M167" s="8"/>
      <c r="N167" s="8"/>
      <c r="O167" s="8"/>
      <c r="P167" s="8"/>
      <c r="Q167" s="8"/>
      <c r="R167" s="8"/>
      <c r="S167" s="271"/>
      <c r="T167" s="119"/>
      <c r="U167" s="118"/>
      <c r="V167" s="119"/>
      <c r="W167" s="119"/>
      <c r="X167" s="119"/>
      <c r="Y167" s="119"/>
      <c r="Z167" s="119"/>
      <c r="AA167" s="119"/>
      <c r="AB167" s="119"/>
      <c r="AC167" s="119"/>
      <c r="AD167" s="119"/>
      <c r="AE167" s="119"/>
      <c r="AF167" s="119"/>
      <c r="AG167" s="119"/>
      <c r="AH167" s="119"/>
      <c r="AI167" s="119"/>
      <c r="AJ167" s="119"/>
      <c r="AK167" s="4"/>
      <c r="AL167" s="4"/>
      <c r="AM167" s="4"/>
      <c r="AN167" s="4"/>
      <c r="AO167" s="4"/>
      <c r="AP167" s="4"/>
      <c r="AQ167" s="4"/>
      <c r="AR167" s="4"/>
      <c r="AS167" s="4"/>
    </row>
    <row r="168">
      <c r="A168" s="4"/>
      <c r="B168" s="4"/>
      <c r="C168" s="4"/>
      <c r="D168" s="4"/>
      <c r="E168" s="4"/>
      <c r="F168" s="4"/>
      <c r="G168" s="4"/>
      <c r="H168" s="8"/>
      <c r="I168" s="8"/>
      <c r="J168" s="8"/>
      <c r="K168" s="8"/>
      <c r="L168" s="8"/>
      <c r="M168" s="8"/>
      <c r="N168" s="8"/>
      <c r="O168" s="8"/>
      <c r="P168" s="8"/>
      <c r="Q168" s="8"/>
      <c r="R168" s="8"/>
      <c r="S168" s="271"/>
      <c r="T168" s="119"/>
      <c r="U168" s="118"/>
      <c r="V168" s="119"/>
      <c r="W168" s="119"/>
      <c r="X168" s="119"/>
      <c r="Y168" s="119"/>
      <c r="Z168" s="119"/>
      <c r="AA168" s="119"/>
      <c r="AB168" s="119"/>
      <c r="AC168" s="119"/>
      <c r="AD168" s="119"/>
      <c r="AE168" s="119"/>
      <c r="AF168" s="119"/>
      <c r="AG168" s="119"/>
      <c r="AH168" s="119"/>
      <c r="AI168" s="119"/>
      <c r="AJ168" s="119"/>
      <c r="AK168" s="4"/>
      <c r="AL168" s="4"/>
      <c r="AM168" s="4"/>
      <c r="AN168" s="4"/>
      <c r="AO168" s="4"/>
      <c r="AP168" s="4"/>
      <c r="AQ168" s="4"/>
      <c r="AR168" s="4"/>
      <c r="AS168" s="4"/>
    </row>
    <row r="169">
      <c r="A169" s="4"/>
      <c r="B169" s="4"/>
      <c r="C169" s="4"/>
      <c r="D169" s="4"/>
      <c r="E169" s="4"/>
      <c r="F169" s="4"/>
      <c r="G169" s="4"/>
      <c r="H169" s="8"/>
      <c r="I169" s="8"/>
      <c r="J169" s="8"/>
      <c r="K169" s="8"/>
      <c r="L169" s="8"/>
      <c r="M169" s="8"/>
      <c r="N169" s="8"/>
      <c r="O169" s="8"/>
      <c r="P169" s="8"/>
      <c r="Q169" s="8"/>
      <c r="R169" s="8"/>
      <c r="S169" s="271"/>
      <c r="T169" s="119"/>
      <c r="U169" s="118"/>
      <c r="V169" s="119"/>
      <c r="W169" s="119"/>
      <c r="X169" s="119"/>
      <c r="Y169" s="119"/>
      <c r="Z169" s="119"/>
      <c r="AA169" s="119"/>
      <c r="AB169" s="119"/>
      <c r="AC169" s="119"/>
      <c r="AD169" s="119"/>
      <c r="AE169" s="119"/>
      <c r="AF169" s="119"/>
      <c r="AG169" s="119"/>
      <c r="AH169" s="119"/>
      <c r="AI169" s="119"/>
      <c r="AJ169" s="119"/>
      <c r="AK169" s="4"/>
      <c r="AL169" s="4"/>
      <c r="AM169" s="4"/>
      <c r="AN169" s="4"/>
      <c r="AO169" s="4"/>
      <c r="AP169" s="4"/>
      <c r="AQ169" s="4"/>
      <c r="AR169" s="4"/>
      <c r="AS169" s="4"/>
    </row>
    <row r="170">
      <c r="A170" s="4"/>
      <c r="B170" s="4"/>
      <c r="C170" s="4"/>
      <c r="D170" s="4"/>
      <c r="E170" s="4"/>
      <c r="F170" s="4"/>
      <c r="G170" s="4"/>
      <c r="H170" s="8"/>
      <c r="I170" s="8"/>
      <c r="J170" s="8"/>
      <c r="K170" s="8"/>
      <c r="L170" s="8"/>
      <c r="M170" s="8"/>
      <c r="N170" s="8"/>
      <c r="O170" s="8"/>
      <c r="P170" s="8"/>
      <c r="Q170" s="8"/>
      <c r="R170" s="8"/>
      <c r="S170" s="271"/>
      <c r="T170" s="119"/>
      <c r="U170" s="118"/>
      <c r="V170" s="119"/>
      <c r="W170" s="119"/>
      <c r="X170" s="119"/>
      <c r="Y170" s="119"/>
      <c r="Z170" s="119"/>
      <c r="AA170" s="119"/>
      <c r="AB170" s="119"/>
      <c r="AC170" s="119"/>
      <c r="AD170" s="119"/>
      <c r="AE170" s="119"/>
      <c r="AF170" s="119"/>
      <c r="AG170" s="119"/>
      <c r="AH170" s="119"/>
      <c r="AI170" s="119"/>
      <c r="AJ170" s="119"/>
      <c r="AK170" s="4"/>
      <c r="AL170" s="4"/>
      <c r="AM170" s="4"/>
      <c r="AN170" s="4"/>
      <c r="AO170" s="4"/>
      <c r="AP170" s="4"/>
      <c r="AQ170" s="4"/>
      <c r="AR170" s="4"/>
      <c r="AS170" s="4"/>
    </row>
    <row r="171">
      <c r="A171" s="4"/>
      <c r="B171" s="4"/>
      <c r="C171" s="4"/>
      <c r="D171" s="4"/>
      <c r="E171" s="4"/>
      <c r="F171" s="4"/>
      <c r="G171" s="4"/>
      <c r="H171" s="8"/>
      <c r="I171" s="8"/>
      <c r="J171" s="8"/>
      <c r="K171" s="8"/>
      <c r="L171" s="8"/>
      <c r="M171" s="8"/>
      <c r="N171" s="8"/>
      <c r="O171" s="8"/>
      <c r="P171" s="8"/>
      <c r="Q171" s="8"/>
      <c r="R171" s="8"/>
      <c r="S171" s="271"/>
      <c r="T171" s="119"/>
      <c r="U171" s="118"/>
      <c r="V171" s="119"/>
      <c r="W171" s="119"/>
      <c r="X171" s="119"/>
      <c r="Y171" s="119"/>
      <c r="Z171" s="119"/>
      <c r="AA171" s="119"/>
      <c r="AB171" s="119"/>
      <c r="AC171" s="119"/>
      <c r="AD171" s="119"/>
      <c r="AE171" s="119"/>
      <c r="AF171" s="119"/>
      <c r="AG171" s="119"/>
      <c r="AH171" s="119"/>
      <c r="AI171" s="119"/>
      <c r="AJ171" s="119"/>
      <c r="AK171" s="4"/>
      <c r="AL171" s="4"/>
      <c r="AM171" s="4"/>
      <c r="AN171" s="4"/>
      <c r="AO171" s="4"/>
      <c r="AP171" s="4"/>
      <c r="AQ171" s="4"/>
      <c r="AR171" s="4"/>
      <c r="AS171" s="4"/>
    </row>
    <row r="172">
      <c r="A172" s="4"/>
      <c r="B172" s="4"/>
      <c r="C172" s="4"/>
      <c r="D172" s="4"/>
      <c r="E172" s="4"/>
      <c r="F172" s="4"/>
      <c r="G172" s="4"/>
      <c r="H172" s="8"/>
      <c r="I172" s="8"/>
      <c r="J172" s="8"/>
      <c r="K172" s="8"/>
      <c r="L172" s="8"/>
      <c r="M172" s="8"/>
      <c r="N172" s="8"/>
      <c r="O172" s="8"/>
      <c r="P172" s="8"/>
      <c r="Q172" s="8"/>
      <c r="R172" s="8"/>
      <c r="S172" s="271"/>
      <c r="T172" s="119"/>
      <c r="U172" s="118"/>
      <c r="V172" s="119"/>
      <c r="W172" s="119"/>
      <c r="X172" s="119"/>
      <c r="Y172" s="119"/>
      <c r="Z172" s="119"/>
      <c r="AA172" s="119"/>
      <c r="AB172" s="119"/>
      <c r="AC172" s="119"/>
      <c r="AD172" s="119"/>
      <c r="AE172" s="119"/>
      <c r="AF172" s="119"/>
      <c r="AG172" s="119"/>
      <c r="AH172" s="119"/>
      <c r="AI172" s="119"/>
      <c r="AJ172" s="119"/>
      <c r="AK172" s="4"/>
      <c r="AL172" s="4"/>
      <c r="AM172" s="4"/>
      <c r="AN172" s="4"/>
      <c r="AO172" s="4"/>
      <c r="AP172" s="4"/>
      <c r="AQ172" s="4"/>
      <c r="AR172" s="4"/>
      <c r="AS172" s="4"/>
    </row>
    <row r="173">
      <c r="A173" s="4"/>
      <c r="B173" s="4"/>
      <c r="C173" s="4"/>
      <c r="D173" s="4"/>
      <c r="E173" s="4"/>
      <c r="F173" s="4"/>
      <c r="G173" s="4"/>
      <c r="H173" s="8"/>
      <c r="I173" s="8"/>
      <c r="J173" s="8"/>
      <c r="K173" s="8"/>
      <c r="L173" s="8"/>
      <c r="M173" s="8"/>
      <c r="N173" s="8"/>
      <c r="O173" s="8"/>
      <c r="P173" s="8"/>
      <c r="Q173" s="8"/>
      <c r="R173" s="8"/>
      <c r="S173" s="271"/>
      <c r="T173" s="119"/>
      <c r="U173" s="118"/>
      <c r="V173" s="119"/>
      <c r="W173" s="119"/>
      <c r="X173" s="119"/>
      <c r="Y173" s="119"/>
      <c r="Z173" s="119"/>
      <c r="AA173" s="119"/>
      <c r="AB173" s="119"/>
      <c r="AC173" s="119"/>
      <c r="AD173" s="119"/>
      <c r="AE173" s="119"/>
      <c r="AF173" s="119"/>
      <c r="AG173" s="119"/>
      <c r="AH173" s="119"/>
      <c r="AI173" s="119"/>
      <c r="AJ173" s="119"/>
      <c r="AK173" s="4"/>
      <c r="AL173" s="4"/>
      <c r="AM173" s="4"/>
      <c r="AN173" s="4"/>
      <c r="AO173" s="4"/>
      <c r="AP173" s="4"/>
      <c r="AQ173" s="4"/>
      <c r="AR173" s="4"/>
      <c r="AS173" s="4"/>
    </row>
    <row r="174">
      <c r="A174" s="4"/>
      <c r="B174" s="4"/>
      <c r="C174" s="4"/>
      <c r="D174" s="4"/>
      <c r="E174" s="4"/>
      <c r="F174" s="4"/>
      <c r="G174" s="4"/>
      <c r="H174" s="8"/>
      <c r="I174" s="8"/>
      <c r="J174" s="8"/>
      <c r="K174" s="8"/>
      <c r="L174" s="8"/>
      <c r="M174" s="8"/>
      <c r="N174" s="8"/>
      <c r="O174" s="8"/>
      <c r="P174" s="8"/>
      <c r="Q174" s="8"/>
      <c r="R174" s="8"/>
      <c r="S174" s="271"/>
      <c r="T174" s="119"/>
      <c r="U174" s="118"/>
      <c r="V174" s="119"/>
      <c r="W174" s="119"/>
      <c r="X174" s="119"/>
      <c r="Y174" s="119"/>
      <c r="Z174" s="119"/>
      <c r="AA174" s="119"/>
      <c r="AB174" s="119"/>
      <c r="AC174" s="119"/>
      <c r="AD174" s="119"/>
      <c r="AE174" s="119"/>
      <c r="AF174" s="119"/>
      <c r="AG174" s="119"/>
      <c r="AH174" s="119"/>
      <c r="AI174" s="119"/>
      <c r="AJ174" s="119"/>
      <c r="AK174" s="4"/>
      <c r="AL174" s="4"/>
      <c r="AM174" s="4"/>
      <c r="AN174" s="4"/>
      <c r="AO174" s="4"/>
      <c r="AP174" s="4"/>
      <c r="AQ174" s="4"/>
      <c r="AR174" s="4"/>
      <c r="AS174" s="4"/>
    </row>
    <row r="175">
      <c r="A175" s="4"/>
      <c r="B175" s="4"/>
      <c r="C175" s="4"/>
      <c r="D175" s="4"/>
      <c r="E175" s="4"/>
      <c r="F175" s="4"/>
      <c r="G175" s="4"/>
      <c r="H175" s="8"/>
      <c r="I175" s="8"/>
      <c r="J175" s="8"/>
      <c r="K175" s="8"/>
      <c r="L175" s="8"/>
      <c r="M175" s="8"/>
      <c r="N175" s="8"/>
      <c r="O175" s="8"/>
      <c r="P175" s="8"/>
      <c r="Q175" s="8"/>
      <c r="R175" s="8"/>
      <c r="S175" s="271"/>
      <c r="T175" s="119"/>
      <c r="U175" s="118"/>
      <c r="V175" s="119"/>
      <c r="W175" s="119"/>
      <c r="X175" s="119"/>
      <c r="Y175" s="119"/>
      <c r="Z175" s="119"/>
      <c r="AA175" s="119"/>
      <c r="AB175" s="119"/>
      <c r="AC175" s="119"/>
      <c r="AD175" s="119"/>
      <c r="AE175" s="119"/>
      <c r="AF175" s="119"/>
      <c r="AG175" s="119"/>
      <c r="AH175" s="119"/>
      <c r="AI175" s="119"/>
      <c r="AJ175" s="119"/>
      <c r="AK175" s="4"/>
      <c r="AL175" s="4"/>
      <c r="AM175" s="4"/>
      <c r="AN175" s="4"/>
      <c r="AO175" s="4"/>
      <c r="AP175" s="4"/>
      <c r="AQ175" s="4"/>
      <c r="AR175" s="4"/>
      <c r="AS175" s="4"/>
    </row>
    <row r="176">
      <c r="A176" s="4"/>
      <c r="B176" s="4"/>
      <c r="C176" s="4"/>
      <c r="D176" s="4"/>
      <c r="E176" s="4"/>
      <c r="F176" s="4"/>
      <c r="G176" s="4"/>
      <c r="H176" s="8"/>
      <c r="I176" s="8"/>
      <c r="J176" s="8"/>
      <c r="K176" s="8"/>
      <c r="L176" s="8"/>
      <c r="M176" s="8"/>
      <c r="N176" s="8"/>
      <c r="O176" s="8"/>
      <c r="P176" s="8"/>
      <c r="Q176" s="8"/>
      <c r="R176" s="8"/>
      <c r="S176" s="271"/>
      <c r="T176" s="119"/>
      <c r="U176" s="118"/>
      <c r="V176" s="119"/>
      <c r="W176" s="119"/>
      <c r="X176" s="119"/>
      <c r="Y176" s="119"/>
      <c r="Z176" s="119"/>
      <c r="AA176" s="119"/>
      <c r="AB176" s="119"/>
      <c r="AC176" s="119"/>
      <c r="AD176" s="119"/>
      <c r="AE176" s="119"/>
      <c r="AF176" s="119"/>
      <c r="AG176" s="119"/>
      <c r="AH176" s="119"/>
      <c r="AI176" s="119"/>
      <c r="AJ176" s="119"/>
      <c r="AK176" s="4"/>
      <c r="AL176" s="4"/>
      <c r="AM176" s="4"/>
      <c r="AN176" s="4"/>
      <c r="AO176" s="4"/>
      <c r="AP176" s="4"/>
      <c r="AQ176" s="4"/>
      <c r="AR176" s="4"/>
      <c r="AS176" s="4"/>
    </row>
    <row r="177">
      <c r="A177" s="4"/>
      <c r="B177" s="4"/>
      <c r="C177" s="4"/>
      <c r="D177" s="4"/>
      <c r="E177" s="4"/>
      <c r="F177" s="4"/>
      <c r="G177" s="4"/>
      <c r="H177" s="8"/>
      <c r="I177" s="8"/>
      <c r="J177" s="8"/>
      <c r="K177" s="8"/>
      <c r="L177" s="8"/>
      <c r="M177" s="8"/>
      <c r="N177" s="8"/>
      <c r="O177" s="8"/>
      <c r="P177" s="8"/>
      <c r="Q177" s="8"/>
      <c r="R177" s="8"/>
      <c r="S177" s="271"/>
      <c r="T177" s="119"/>
      <c r="U177" s="118"/>
      <c r="V177" s="119"/>
      <c r="W177" s="119"/>
      <c r="X177" s="119"/>
      <c r="Y177" s="119"/>
      <c r="Z177" s="119"/>
      <c r="AA177" s="119"/>
      <c r="AB177" s="119"/>
      <c r="AC177" s="119"/>
      <c r="AD177" s="119"/>
      <c r="AE177" s="119"/>
      <c r="AF177" s="119"/>
      <c r="AG177" s="119"/>
      <c r="AH177" s="119"/>
      <c r="AI177" s="119"/>
      <c r="AJ177" s="119"/>
      <c r="AK177" s="4"/>
      <c r="AL177" s="4"/>
      <c r="AM177" s="4"/>
      <c r="AN177" s="4"/>
      <c r="AO177" s="4"/>
      <c r="AP177" s="4"/>
      <c r="AQ177" s="4"/>
      <c r="AR177" s="4"/>
      <c r="AS177" s="4"/>
    </row>
    <row r="178">
      <c r="A178" s="4"/>
      <c r="B178" s="4"/>
      <c r="C178" s="4"/>
      <c r="D178" s="4"/>
      <c r="E178" s="4"/>
      <c r="F178" s="4"/>
      <c r="G178" s="4"/>
      <c r="H178" s="8"/>
      <c r="I178" s="8"/>
      <c r="J178" s="8"/>
      <c r="K178" s="8"/>
      <c r="L178" s="8"/>
      <c r="M178" s="8"/>
      <c r="N178" s="8"/>
      <c r="O178" s="8"/>
      <c r="P178" s="8"/>
      <c r="Q178" s="8"/>
      <c r="R178" s="8"/>
      <c r="S178" s="271"/>
      <c r="T178" s="119"/>
      <c r="U178" s="118"/>
      <c r="V178" s="119"/>
      <c r="W178" s="119"/>
      <c r="X178" s="119"/>
      <c r="Y178" s="119"/>
      <c r="Z178" s="119"/>
      <c r="AA178" s="119"/>
      <c r="AB178" s="119"/>
      <c r="AC178" s="119"/>
      <c r="AD178" s="119"/>
      <c r="AE178" s="119"/>
      <c r="AF178" s="119"/>
      <c r="AG178" s="119"/>
      <c r="AH178" s="119"/>
      <c r="AI178" s="119"/>
      <c r="AJ178" s="119"/>
      <c r="AK178" s="4"/>
      <c r="AL178" s="4"/>
      <c r="AM178" s="4"/>
      <c r="AN178" s="4"/>
      <c r="AO178" s="4"/>
      <c r="AP178" s="4"/>
      <c r="AQ178" s="4"/>
      <c r="AR178" s="4"/>
      <c r="AS178" s="4"/>
    </row>
    <row r="179">
      <c r="A179" s="4"/>
      <c r="B179" s="4"/>
      <c r="C179" s="4"/>
      <c r="D179" s="4"/>
      <c r="E179" s="4"/>
      <c r="F179" s="4"/>
      <c r="G179" s="4"/>
      <c r="H179" s="8"/>
      <c r="I179" s="8"/>
      <c r="J179" s="8"/>
      <c r="K179" s="8"/>
      <c r="L179" s="8"/>
      <c r="M179" s="8"/>
      <c r="N179" s="8"/>
      <c r="O179" s="8"/>
      <c r="P179" s="8"/>
      <c r="Q179" s="8"/>
      <c r="R179" s="8"/>
      <c r="S179" s="271"/>
      <c r="T179" s="119"/>
      <c r="U179" s="118"/>
      <c r="V179" s="119"/>
      <c r="W179" s="119"/>
      <c r="X179" s="119"/>
      <c r="Y179" s="119"/>
      <c r="Z179" s="119"/>
      <c r="AA179" s="119"/>
      <c r="AB179" s="119"/>
      <c r="AC179" s="119"/>
      <c r="AD179" s="119"/>
      <c r="AE179" s="119"/>
      <c r="AF179" s="119"/>
      <c r="AG179" s="119"/>
      <c r="AH179" s="119"/>
      <c r="AI179" s="119"/>
      <c r="AJ179" s="119"/>
      <c r="AK179" s="4"/>
      <c r="AL179" s="4"/>
      <c r="AM179" s="4"/>
      <c r="AN179" s="4"/>
      <c r="AO179" s="4"/>
      <c r="AP179" s="4"/>
      <c r="AQ179" s="4"/>
      <c r="AR179" s="4"/>
      <c r="AS179" s="4"/>
    </row>
    <row r="180">
      <c r="A180" s="4"/>
      <c r="B180" s="4"/>
      <c r="C180" s="4"/>
      <c r="D180" s="4"/>
      <c r="E180" s="4"/>
      <c r="F180" s="4"/>
      <c r="G180" s="4"/>
      <c r="H180" s="8"/>
      <c r="I180" s="8"/>
      <c r="J180" s="8"/>
      <c r="K180" s="8"/>
      <c r="L180" s="8"/>
      <c r="M180" s="8"/>
      <c r="N180" s="8"/>
      <c r="O180" s="8"/>
      <c r="P180" s="8"/>
      <c r="Q180" s="8"/>
      <c r="R180" s="8"/>
      <c r="S180" s="271"/>
      <c r="T180" s="119"/>
      <c r="U180" s="118"/>
      <c r="V180" s="119"/>
      <c r="W180" s="119"/>
      <c r="X180" s="119"/>
      <c r="Y180" s="119"/>
      <c r="Z180" s="119"/>
      <c r="AA180" s="119"/>
      <c r="AB180" s="119"/>
      <c r="AC180" s="119"/>
      <c r="AD180" s="119"/>
      <c r="AE180" s="119"/>
      <c r="AF180" s="119"/>
      <c r="AG180" s="119"/>
      <c r="AH180" s="119"/>
      <c r="AI180" s="119"/>
      <c r="AJ180" s="119"/>
      <c r="AK180" s="4"/>
      <c r="AL180" s="4"/>
      <c r="AM180" s="4"/>
      <c r="AN180" s="4"/>
      <c r="AO180" s="4"/>
      <c r="AP180" s="4"/>
      <c r="AQ180" s="4"/>
      <c r="AR180" s="4"/>
      <c r="AS180" s="4"/>
    </row>
    <row r="181">
      <c r="A181" s="4"/>
      <c r="B181" s="4"/>
      <c r="C181" s="4"/>
      <c r="D181" s="4"/>
      <c r="E181" s="4"/>
      <c r="F181" s="4"/>
      <c r="G181" s="4"/>
      <c r="H181" s="8"/>
      <c r="I181" s="8"/>
      <c r="J181" s="8"/>
      <c r="K181" s="8"/>
      <c r="L181" s="8"/>
      <c r="M181" s="8"/>
      <c r="N181" s="8"/>
      <c r="O181" s="8"/>
      <c r="P181" s="8"/>
      <c r="Q181" s="8"/>
      <c r="R181" s="8"/>
      <c r="S181" s="271"/>
      <c r="T181" s="119"/>
      <c r="U181" s="118"/>
      <c r="V181" s="119"/>
      <c r="W181" s="119"/>
      <c r="X181" s="119"/>
      <c r="Y181" s="119"/>
      <c r="Z181" s="119"/>
      <c r="AA181" s="119"/>
      <c r="AB181" s="119"/>
      <c r="AC181" s="119"/>
      <c r="AD181" s="119"/>
      <c r="AE181" s="119"/>
      <c r="AF181" s="119"/>
      <c r="AG181" s="119"/>
      <c r="AH181" s="119"/>
      <c r="AI181" s="119"/>
      <c r="AJ181" s="119"/>
      <c r="AK181" s="4"/>
      <c r="AL181" s="4"/>
      <c r="AM181" s="4"/>
      <c r="AN181" s="4"/>
      <c r="AO181" s="4"/>
      <c r="AP181" s="4"/>
      <c r="AQ181" s="4"/>
      <c r="AR181" s="4"/>
      <c r="AS181" s="4"/>
    </row>
    <row r="182">
      <c r="A182" s="4"/>
      <c r="B182" s="4"/>
      <c r="C182" s="4"/>
      <c r="D182" s="4"/>
      <c r="E182" s="4"/>
      <c r="F182" s="4"/>
      <c r="G182" s="4"/>
      <c r="H182" s="8"/>
      <c r="I182" s="8"/>
      <c r="J182" s="8"/>
      <c r="K182" s="8"/>
      <c r="L182" s="8"/>
      <c r="M182" s="8"/>
      <c r="N182" s="8"/>
      <c r="O182" s="8"/>
      <c r="P182" s="8"/>
      <c r="Q182" s="8"/>
      <c r="R182" s="8"/>
      <c r="S182" s="271"/>
      <c r="T182" s="119"/>
      <c r="U182" s="118"/>
      <c r="V182" s="119"/>
      <c r="W182" s="119"/>
      <c r="X182" s="119"/>
      <c r="Y182" s="119"/>
      <c r="Z182" s="119"/>
      <c r="AA182" s="119"/>
      <c r="AB182" s="119"/>
      <c r="AC182" s="119"/>
      <c r="AD182" s="119"/>
      <c r="AE182" s="119"/>
      <c r="AF182" s="119"/>
      <c r="AG182" s="119"/>
      <c r="AH182" s="119"/>
      <c r="AI182" s="119"/>
      <c r="AJ182" s="119"/>
      <c r="AK182" s="4"/>
      <c r="AL182" s="4"/>
      <c r="AM182" s="4"/>
      <c r="AN182" s="4"/>
      <c r="AO182" s="4"/>
      <c r="AP182" s="4"/>
      <c r="AQ182" s="4"/>
      <c r="AR182" s="4"/>
      <c r="AS182" s="4"/>
    </row>
    <row r="183">
      <c r="A183" s="4"/>
      <c r="B183" s="4"/>
      <c r="C183" s="4"/>
      <c r="D183" s="4"/>
      <c r="E183" s="4"/>
      <c r="F183" s="4"/>
      <c r="G183" s="4"/>
      <c r="H183" s="8"/>
      <c r="I183" s="8"/>
      <c r="J183" s="8"/>
      <c r="K183" s="8"/>
      <c r="L183" s="8"/>
      <c r="M183" s="8"/>
      <c r="N183" s="8"/>
      <c r="O183" s="8"/>
      <c r="P183" s="8"/>
      <c r="Q183" s="8"/>
      <c r="R183" s="8"/>
      <c r="S183" s="271"/>
      <c r="T183" s="119"/>
      <c r="U183" s="118"/>
      <c r="V183" s="119"/>
      <c r="W183" s="119"/>
      <c r="X183" s="119"/>
      <c r="Y183" s="119"/>
      <c r="Z183" s="119"/>
      <c r="AA183" s="119"/>
      <c r="AB183" s="119"/>
      <c r="AC183" s="119"/>
      <c r="AD183" s="119"/>
      <c r="AE183" s="119"/>
      <c r="AF183" s="119"/>
      <c r="AG183" s="119"/>
      <c r="AH183" s="119"/>
      <c r="AI183" s="119"/>
      <c r="AJ183" s="119"/>
      <c r="AK183" s="4"/>
      <c r="AL183" s="4"/>
      <c r="AM183" s="4"/>
      <c r="AN183" s="4"/>
      <c r="AO183" s="4"/>
      <c r="AP183" s="4"/>
      <c r="AQ183" s="4"/>
      <c r="AR183" s="4"/>
      <c r="AS183" s="4"/>
    </row>
    <row r="184">
      <c r="A184" s="4"/>
      <c r="B184" s="4"/>
      <c r="C184" s="4"/>
      <c r="D184" s="4"/>
      <c r="E184" s="4"/>
      <c r="F184" s="4"/>
      <c r="G184" s="4"/>
      <c r="H184" s="8"/>
      <c r="I184" s="8"/>
      <c r="J184" s="8"/>
      <c r="K184" s="8"/>
      <c r="L184" s="8"/>
      <c r="M184" s="8"/>
      <c r="N184" s="8"/>
      <c r="O184" s="8"/>
      <c r="P184" s="8"/>
      <c r="Q184" s="8"/>
      <c r="R184" s="8"/>
      <c r="S184" s="271"/>
      <c r="T184" s="119"/>
      <c r="U184" s="118"/>
      <c r="V184" s="119"/>
      <c r="W184" s="119"/>
      <c r="X184" s="119"/>
      <c r="Y184" s="119"/>
      <c r="Z184" s="119"/>
      <c r="AA184" s="119"/>
      <c r="AB184" s="119"/>
      <c r="AC184" s="119"/>
      <c r="AD184" s="119"/>
      <c r="AE184" s="119"/>
      <c r="AF184" s="119"/>
      <c r="AG184" s="119"/>
      <c r="AH184" s="119"/>
      <c r="AI184" s="119"/>
      <c r="AJ184" s="119"/>
      <c r="AK184" s="4"/>
      <c r="AL184" s="4"/>
      <c r="AM184" s="4"/>
      <c r="AN184" s="4"/>
      <c r="AO184" s="4"/>
      <c r="AP184" s="4"/>
      <c r="AQ184" s="4"/>
      <c r="AR184" s="4"/>
      <c r="AS184" s="4"/>
    </row>
    <row r="185">
      <c r="A185" s="4"/>
      <c r="B185" s="4"/>
      <c r="C185" s="4"/>
      <c r="D185" s="4"/>
      <c r="E185" s="4"/>
      <c r="F185" s="4"/>
      <c r="G185" s="4"/>
      <c r="H185" s="8"/>
      <c r="I185" s="8"/>
      <c r="J185" s="8"/>
      <c r="K185" s="8"/>
      <c r="L185" s="8"/>
      <c r="M185" s="8"/>
      <c r="N185" s="8"/>
      <c r="O185" s="8"/>
      <c r="P185" s="8"/>
      <c r="Q185" s="8"/>
      <c r="R185" s="8"/>
      <c r="S185" s="271"/>
      <c r="T185" s="119"/>
      <c r="U185" s="118"/>
      <c r="V185" s="119"/>
      <c r="W185" s="119"/>
      <c r="X185" s="119"/>
      <c r="Y185" s="119"/>
      <c r="Z185" s="119"/>
      <c r="AA185" s="119"/>
      <c r="AB185" s="119"/>
      <c r="AC185" s="119"/>
      <c r="AD185" s="119"/>
      <c r="AE185" s="119"/>
      <c r="AF185" s="119"/>
      <c r="AG185" s="119"/>
      <c r="AH185" s="119"/>
      <c r="AI185" s="119"/>
      <c r="AJ185" s="119"/>
      <c r="AK185" s="4"/>
      <c r="AL185" s="4"/>
      <c r="AM185" s="4"/>
      <c r="AN185" s="4"/>
      <c r="AO185" s="4"/>
      <c r="AP185" s="4"/>
      <c r="AQ185" s="4"/>
      <c r="AR185" s="4"/>
      <c r="AS185" s="4"/>
    </row>
    <row r="186">
      <c r="A186" s="4"/>
      <c r="B186" s="4"/>
      <c r="C186" s="4"/>
      <c r="D186" s="4"/>
      <c r="E186" s="4"/>
      <c r="F186" s="4"/>
      <c r="G186" s="4"/>
      <c r="H186" s="8"/>
      <c r="I186" s="8"/>
      <c r="J186" s="8"/>
      <c r="K186" s="8"/>
      <c r="L186" s="8"/>
      <c r="M186" s="8"/>
      <c r="N186" s="8"/>
      <c r="O186" s="8"/>
      <c r="P186" s="8"/>
      <c r="Q186" s="8"/>
      <c r="R186" s="8"/>
      <c r="S186" s="271"/>
      <c r="T186" s="119"/>
      <c r="U186" s="118"/>
      <c r="V186" s="119"/>
      <c r="W186" s="119"/>
      <c r="X186" s="119"/>
      <c r="Y186" s="119"/>
      <c r="Z186" s="119"/>
      <c r="AA186" s="119"/>
      <c r="AB186" s="119"/>
      <c r="AC186" s="119"/>
      <c r="AD186" s="119"/>
      <c r="AE186" s="119"/>
      <c r="AF186" s="119"/>
      <c r="AG186" s="119"/>
      <c r="AH186" s="119"/>
      <c r="AI186" s="119"/>
      <c r="AJ186" s="119"/>
      <c r="AK186" s="4"/>
      <c r="AL186" s="4"/>
      <c r="AM186" s="4"/>
      <c r="AN186" s="4"/>
      <c r="AO186" s="4"/>
      <c r="AP186" s="4"/>
      <c r="AQ186" s="4"/>
      <c r="AR186" s="4"/>
      <c r="AS186" s="4"/>
    </row>
    <row r="187">
      <c r="A187" s="4"/>
      <c r="B187" s="4"/>
      <c r="C187" s="4"/>
      <c r="D187" s="4"/>
      <c r="E187" s="4"/>
      <c r="F187" s="4"/>
      <c r="G187" s="4"/>
      <c r="H187" s="8"/>
      <c r="I187" s="8"/>
      <c r="J187" s="8"/>
      <c r="K187" s="8"/>
      <c r="L187" s="8"/>
      <c r="M187" s="8"/>
      <c r="N187" s="8"/>
      <c r="O187" s="8"/>
      <c r="P187" s="8"/>
      <c r="Q187" s="8"/>
      <c r="R187" s="8"/>
      <c r="S187" s="271"/>
      <c r="T187" s="119"/>
      <c r="U187" s="118"/>
      <c r="V187" s="119"/>
      <c r="W187" s="119"/>
      <c r="X187" s="119"/>
      <c r="Y187" s="119"/>
      <c r="Z187" s="119"/>
      <c r="AA187" s="119"/>
      <c r="AB187" s="119"/>
      <c r="AC187" s="119"/>
      <c r="AD187" s="119"/>
      <c r="AE187" s="119"/>
      <c r="AF187" s="119"/>
      <c r="AG187" s="119"/>
      <c r="AH187" s="119"/>
      <c r="AI187" s="119"/>
      <c r="AJ187" s="119"/>
      <c r="AK187" s="4"/>
      <c r="AL187" s="4"/>
      <c r="AM187" s="4"/>
      <c r="AN187" s="4"/>
      <c r="AO187" s="4"/>
      <c r="AP187" s="4"/>
      <c r="AQ187" s="4"/>
      <c r="AR187" s="4"/>
      <c r="AS187" s="4"/>
    </row>
    <row r="188">
      <c r="A188" s="4"/>
      <c r="B188" s="4"/>
      <c r="C188" s="4"/>
      <c r="D188" s="4"/>
      <c r="E188" s="4"/>
      <c r="F188" s="4"/>
      <c r="G188" s="4"/>
      <c r="H188" s="8"/>
      <c r="I188" s="8"/>
      <c r="J188" s="8"/>
      <c r="K188" s="8"/>
      <c r="L188" s="8"/>
      <c r="M188" s="8"/>
      <c r="N188" s="8"/>
      <c r="O188" s="8"/>
      <c r="P188" s="8"/>
      <c r="Q188" s="8"/>
      <c r="R188" s="8"/>
      <c r="S188" s="271"/>
      <c r="T188" s="119"/>
      <c r="U188" s="118"/>
      <c r="V188" s="119"/>
      <c r="W188" s="119"/>
      <c r="X188" s="119"/>
      <c r="Y188" s="119"/>
      <c r="Z188" s="119"/>
      <c r="AA188" s="119"/>
      <c r="AB188" s="119"/>
      <c r="AC188" s="119"/>
      <c r="AD188" s="119"/>
      <c r="AE188" s="119"/>
      <c r="AF188" s="119"/>
      <c r="AG188" s="119"/>
      <c r="AH188" s="119"/>
      <c r="AI188" s="119"/>
      <c r="AJ188" s="119"/>
      <c r="AK188" s="4"/>
      <c r="AL188" s="4"/>
      <c r="AM188" s="4"/>
      <c r="AN188" s="4"/>
      <c r="AO188" s="4"/>
      <c r="AP188" s="4"/>
      <c r="AQ188" s="4"/>
      <c r="AR188" s="4"/>
      <c r="AS188" s="4"/>
    </row>
    <row r="189">
      <c r="A189" s="4"/>
      <c r="B189" s="4"/>
      <c r="C189" s="4"/>
      <c r="D189" s="4"/>
      <c r="E189" s="4"/>
      <c r="F189" s="4"/>
      <c r="G189" s="4"/>
      <c r="H189" s="8"/>
      <c r="I189" s="8"/>
      <c r="J189" s="8"/>
      <c r="K189" s="8"/>
      <c r="L189" s="8"/>
      <c r="M189" s="8"/>
      <c r="N189" s="8"/>
      <c r="O189" s="8"/>
      <c r="P189" s="8"/>
      <c r="Q189" s="8"/>
      <c r="R189" s="8"/>
      <c r="S189" s="271"/>
      <c r="T189" s="119"/>
      <c r="U189" s="118"/>
      <c r="V189" s="119"/>
      <c r="W189" s="119"/>
      <c r="X189" s="119"/>
      <c r="Y189" s="119"/>
      <c r="Z189" s="119"/>
      <c r="AA189" s="119"/>
      <c r="AB189" s="119"/>
      <c r="AC189" s="119"/>
      <c r="AD189" s="119"/>
      <c r="AE189" s="119"/>
      <c r="AF189" s="119"/>
      <c r="AG189" s="119"/>
      <c r="AH189" s="119"/>
      <c r="AI189" s="119"/>
      <c r="AJ189" s="119"/>
      <c r="AK189" s="4"/>
      <c r="AL189" s="4"/>
      <c r="AM189" s="4"/>
      <c r="AN189" s="4"/>
      <c r="AO189" s="4"/>
      <c r="AP189" s="4"/>
      <c r="AQ189" s="4"/>
      <c r="AR189" s="4"/>
      <c r="AS189" s="4"/>
    </row>
    <row r="190">
      <c r="A190" s="4"/>
      <c r="B190" s="4"/>
      <c r="C190" s="4"/>
      <c r="D190" s="4"/>
      <c r="E190" s="4"/>
      <c r="F190" s="4"/>
      <c r="G190" s="4"/>
      <c r="H190" s="8"/>
      <c r="I190" s="8"/>
      <c r="J190" s="8"/>
      <c r="K190" s="8"/>
      <c r="L190" s="8"/>
      <c r="M190" s="8"/>
      <c r="N190" s="8"/>
      <c r="O190" s="8"/>
      <c r="P190" s="8"/>
      <c r="Q190" s="8"/>
      <c r="R190" s="8"/>
      <c r="S190" s="271"/>
      <c r="T190" s="119"/>
      <c r="U190" s="118"/>
      <c r="V190" s="119"/>
      <c r="W190" s="119"/>
      <c r="X190" s="119"/>
      <c r="Y190" s="119"/>
      <c r="Z190" s="119"/>
      <c r="AA190" s="119"/>
      <c r="AB190" s="119"/>
      <c r="AC190" s="119"/>
      <c r="AD190" s="119"/>
      <c r="AE190" s="119"/>
      <c r="AF190" s="119"/>
      <c r="AG190" s="119"/>
      <c r="AH190" s="119"/>
      <c r="AI190" s="119"/>
      <c r="AJ190" s="119"/>
      <c r="AK190" s="4"/>
      <c r="AL190" s="4"/>
      <c r="AM190" s="4"/>
      <c r="AN190" s="4"/>
      <c r="AO190" s="4"/>
      <c r="AP190" s="4"/>
      <c r="AQ190" s="4"/>
      <c r="AR190" s="4"/>
      <c r="AS190" s="4"/>
    </row>
    <row r="191">
      <c r="A191" s="4"/>
      <c r="B191" s="4"/>
      <c r="C191" s="4"/>
      <c r="D191" s="4"/>
      <c r="E191" s="4"/>
      <c r="F191" s="4"/>
      <c r="G191" s="4"/>
      <c r="H191" s="8"/>
      <c r="I191" s="8"/>
      <c r="J191" s="8"/>
      <c r="K191" s="8"/>
      <c r="L191" s="8"/>
      <c r="M191" s="8"/>
      <c r="N191" s="8"/>
      <c r="O191" s="8"/>
      <c r="P191" s="8"/>
      <c r="Q191" s="8"/>
      <c r="R191" s="8"/>
      <c r="S191" s="271"/>
      <c r="T191" s="119"/>
      <c r="U191" s="118"/>
      <c r="V191" s="119"/>
      <c r="W191" s="119"/>
      <c r="X191" s="119"/>
      <c r="Y191" s="119"/>
      <c r="Z191" s="119"/>
      <c r="AA191" s="119"/>
      <c r="AB191" s="119"/>
      <c r="AC191" s="119"/>
      <c r="AD191" s="119"/>
      <c r="AE191" s="119"/>
      <c r="AF191" s="119"/>
      <c r="AG191" s="119"/>
      <c r="AH191" s="119"/>
      <c r="AI191" s="119"/>
      <c r="AJ191" s="119"/>
      <c r="AK191" s="4"/>
      <c r="AL191" s="4"/>
      <c r="AM191" s="4"/>
      <c r="AN191" s="4"/>
      <c r="AO191" s="4"/>
      <c r="AP191" s="4"/>
      <c r="AQ191" s="4"/>
      <c r="AR191" s="4"/>
      <c r="AS191" s="4"/>
    </row>
    <row r="192">
      <c r="A192" s="4"/>
      <c r="B192" s="4"/>
      <c r="C192" s="4"/>
      <c r="D192" s="4"/>
      <c r="E192" s="4"/>
      <c r="F192" s="4"/>
      <c r="G192" s="4"/>
      <c r="H192" s="8"/>
      <c r="I192" s="8"/>
      <c r="J192" s="8"/>
      <c r="K192" s="8"/>
      <c r="L192" s="8"/>
      <c r="M192" s="8"/>
      <c r="N192" s="8"/>
      <c r="O192" s="8"/>
      <c r="P192" s="8"/>
      <c r="Q192" s="8"/>
      <c r="R192" s="8"/>
      <c r="S192" s="271"/>
      <c r="T192" s="119"/>
      <c r="U192" s="118"/>
      <c r="V192" s="119"/>
      <c r="W192" s="119"/>
      <c r="X192" s="119"/>
      <c r="Y192" s="119"/>
      <c r="Z192" s="119"/>
      <c r="AA192" s="119"/>
      <c r="AB192" s="119"/>
      <c r="AC192" s="119"/>
      <c r="AD192" s="119"/>
      <c r="AE192" s="119"/>
      <c r="AF192" s="119"/>
      <c r="AG192" s="119"/>
      <c r="AH192" s="119"/>
      <c r="AI192" s="119"/>
      <c r="AJ192" s="119"/>
      <c r="AK192" s="4"/>
      <c r="AL192" s="4"/>
      <c r="AM192" s="4"/>
      <c r="AN192" s="4"/>
      <c r="AO192" s="4"/>
      <c r="AP192" s="4"/>
      <c r="AQ192" s="4"/>
      <c r="AR192" s="4"/>
      <c r="AS192" s="4"/>
    </row>
    <row r="193">
      <c r="A193" s="4"/>
      <c r="B193" s="4"/>
      <c r="C193" s="4"/>
      <c r="D193" s="4"/>
      <c r="E193" s="4"/>
      <c r="F193" s="4"/>
      <c r="G193" s="4"/>
      <c r="H193" s="8"/>
      <c r="I193" s="8"/>
      <c r="J193" s="8"/>
      <c r="K193" s="8"/>
      <c r="L193" s="8"/>
      <c r="M193" s="8"/>
      <c r="N193" s="8"/>
      <c r="O193" s="8"/>
      <c r="P193" s="8"/>
      <c r="Q193" s="8"/>
      <c r="R193" s="8"/>
      <c r="S193" s="271"/>
      <c r="T193" s="119"/>
      <c r="U193" s="118"/>
      <c r="V193" s="119"/>
      <c r="W193" s="119"/>
      <c r="X193" s="119"/>
      <c r="Y193" s="119"/>
      <c r="Z193" s="119"/>
      <c r="AA193" s="119"/>
      <c r="AB193" s="119"/>
      <c r="AC193" s="119"/>
      <c r="AD193" s="119"/>
      <c r="AE193" s="119"/>
      <c r="AF193" s="119"/>
      <c r="AG193" s="119"/>
      <c r="AH193" s="119"/>
      <c r="AI193" s="119"/>
      <c r="AJ193" s="119"/>
      <c r="AK193" s="4"/>
      <c r="AL193" s="4"/>
      <c r="AM193" s="4"/>
      <c r="AN193" s="4"/>
      <c r="AO193" s="4"/>
      <c r="AP193" s="4"/>
      <c r="AQ193" s="4"/>
      <c r="AR193" s="4"/>
      <c r="AS193" s="4"/>
    </row>
    <row r="194">
      <c r="A194" s="4"/>
      <c r="B194" s="4"/>
      <c r="C194" s="4"/>
      <c r="D194" s="4"/>
      <c r="E194" s="4"/>
      <c r="F194" s="4"/>
      <c r="G194" s="4"/>
      <c r="H194" s="8"/>
      <c r="I194" s="8"/>
      <c r="J194" s="8"/>
      <c r="K194" s="8"/>
      <c r="L194" s="8"/>
      <c r="M194" s="8"/>
      <c r="N194" s="8"/>
      <c r="O194" s="8"/>
      <c r="P194" s="8"/>
      <c r="Q194" s="8"/>
      <c r="R194" s="8"/>
      <c r="S194" s="271"/>
      <c r="T194" s="119"/>
      <c r="U194" s="118"/>
      <c r="V194" s="119"/>
      <c r="W194" s="119"/>
      <c r="X194" s="119"/>
      <c r="Y194" s="119"/>
      <c r="Z194" s="119"/>
      <c r="AA194" s="119"/>
      <c r="AB194" s="119"/>
      <c r="AC194" s="119"/>
      <c r="AD194" s="119"/>
      <c r="AE194" s="119"/>
      <c r="AF194" s="119"/>
      <c r="AG194" s="119"/>
      <c r="AH194" s="119"/>
      <c r="AI194" s="119"/>
      <c r="AJ194" s="119"/>
      <c r="AK194" s="4"/>
      <c r="AL194" s="4"/>
      <c r="AM194" s="4"/>
      <c r="AN194" s="4"/>
      <c r="AO194" s="4"/>
      <c r="AP194" s="4"/>
      <c r="AQ194" s="4"/>
      <c r="AR194" s="4"/>
      <c r="AS194" s="4"/>
    </row>
    <row r="195">
      <c r="A195" s="4"/>
      <c r="B195" s="4"/>
      <c r="C195" s="4"/>
      <c r="D195" s="4"/>
      <c r="E195" s="4"/>
      <c r="F195" s="4"/>
      <c r="G195" s="4"/>
      <c r="H195" s="8"/>
      <c r="I195" s="8"/>
      <c r="J195" s="8"/>
      <c r="K195" s="8"/>
      <c r="L195" s="8"/>
      <c r="M195" s="8"/>
      <c r="N195" s="8"/>
      <c r="O195" s="8"/>
      <c r="P195" s="8"/>
      <c r="Q195" s="8"/>
      <c r="R195" s="8"/>
      <c r="S195" s="271"/>
      <c r="T195" s="119"/>
      <c r="U195" s="118"/>
      <c r="V195" s="119"/>
      <c r="W195" s="119"/>
      <c r="X195" s="119"/>
      <c r="Y195" s="119"/>
      <c r="Z195" s="119"/>
      <c r="AA195" s="119"/>
      <c r="AB195" s="119"/>
      <c r="AC195" s="119"/>
      <c r="AD195" s="119"/>
      <c r="AE195" s="119"/>
      <c r="AF195" s="119"/>
      <c r="AG195" s="119"/>
      <c r="AH195" s="119"/>
      <c r="AI195" s="119"/>
      <c r="AJ195" s="119"/>
      <c r="AK195" s="4"/>
      <c r="AL195" s="4"/>
      <c r="AM195" s="4"/>
      <c r="AN195" s="4"/>
      <c r="AO195" s="4"/>
      <c r="AP195" s="4"/>
      <c r="AQ195" s="4"/>
      <c r="AR195" s="4"/>
      <c r="AS195" s="4"/>
    </row>
    <row r="196">
      <c r="A196" s="4"/>
      <c r="B196" s="4"/>
      <c r="C196" s="4"/>
      <c r="D196" s="4"/>
      <c r="E196" s="4"/>
      <c r="F196" s="4"/>
      <c r="G196" s="4"/>
      <c r="H196" s="8"/>
      <c r="I196" s="8"/>
      <c r="J196" s="8"/>
      <c r="K196" s="8"/>
      <c r="L196" s="8"/>
      <c r="M196" s="8"/>
      <c r="N196" s="8"/>
      <c r="O196" s="8"/>
      <c r="P196" s="8"/>
      <c r="Q196" s="8"/>
      <c r="R196" s="8"/>
      <c r="S196" s="271"/>
      <c r="T196" s="119"/>
      <c r="U196" s="118"/>
      <c r="V196" s="119"/>
      <c r="W196" s="119"/>
      <c r="X196" s="119"/>
      <c r="Y196" s="119"/>
      <c r="Z196" s="119"/>
      <c r="AA196" s="119"/>
      <c r="AB196" s="119"/>
      <c r="AC196" s="119"/>
      <c r="AD196" s="119"/>
      <c r="AE196" s="119"/>
      <c r="AF196" s="119"/>
      <c r="AG196" s="119"/>
      <c r="AH196" s="119"/>
      <c r="AI196" s="119"/>
      <c r="AJ196" s="119"/>
      <c r="AK196" s="4"/>
      <c r="AL196" s="4"/>
      <c r="AM196" s="4"/>
      <c r="AN196" s="4"/>
      <c r="AO196" s="4"/>
      <c r="AP196" s="4"/>
      <c r="AQ196" s="4"/>
      <c r="AR196" s="4"/>
      <c r="AS196" s="4"/>
    </row>
    <row r="197">
      <c r="A197" s="4"/>
      <c r="B197" s="4"/>
      <c r="C197" s="4"/>
      <c r="D197" s="4"/>
      <c r="E197" s="4"/>
      <c r="F197" s="4"/>
      <c r="G197" s="4"/>
      <c r="H197" s="8"/>
      <c r="I197" s="8"/>
      <c r="J197" s="8"/>
      <c r="K197" s="8"/>
      <c r="L197" s="8"/>
      <c r="M197" s="8"/>
      <c r="N197" s="8"/>
      <c r="O197" s="8"/>
      <c r="P197" s="8"/>
      <c r="Q197" s="8"/>
      <c r="R197" s="8"/>
      <c r="S197" s="271"/>
      <c r="T197" s="119"/>
      <c r="U197" s="118"/>
      <c r="V197" s="119"/>
      <c r="W197" s="119"/>
      <c r="X197" s="119"/>
      <c r="Y197" s="119"/>
      <c r="Z197" s="119"/>
      <c r="AA197" s="119"/>
      <c r="AB197" s="119"/>
      <c r="AC197" s="119"/>
      <c r="AD197" s="119"/>
      <c r="AE197" s="119"/>
      <c r="AF197" s="119"/>
      <c r="AG197" s="119"/>
      <c r="AH197" s="119"/>
      <c r="AI197" s="119"/>
      <c r="AJ197" s="119"/>
      <c r="AK197" s="4"/>
      <c r="AL197" s="4"/>
      <c r="AM197" s="4"/>
      <c r="AN197" s="4"/>
      <c r="AO197" s="4"/>
      <c r="AP197" s="4"/>
      <c r="AQ197" s="4"/>
      <c r="AR197" s="4"/>
      <c r="AS197" s="4"/>
    </row>
    <row r="198">
      <c r="A198" s="4"/>
      <c r="B198" s="4"/>
      <c r="C198" s="4"/>
      <c r="D198" s="4"/>
      <c r="E198" s="4"/>
      <c r="F198" s="4"/>
      <c r="G198" s="4"/>
      <c r="H198" s="8"/>
      <c r="I198" s="8"/>
      <c r="J198" s="8"/>
      <c r="K198" s="8"/>
      <c r="L198" s="8"/>
      <c r="M198" s="8"/>
      <c r="N198" s="8"/>
      <c r="O198" s="8"/>
      <c r="P198" s="8"/>
      <c r="Q198" s="8"/>
      <c r="R198" s="8"/>
      <c r="S198" s="271"/>
      <c r="T198" s="119"/>
      <c r="U198" s="118"/>
      <c r="V198" s="119"/>
      <c r="W198" s="119"/>
      <c r="X198" s="119"/>
      <c r="Y198" s="119"/>
      <c r="Z198" s="119"/>
      <c r="AA198" s="119"/>
      <c r="AB198" s="119"/>
      <c r="AC198" s="119"/>
      <c r="AD198" s="119"/>
      <c r="AE198" s="119"/>
      <c r="AF198" s="119"/>
      <c r="AG198" s="119"/>
      <c r="AH198" s="119"/>
      <c r="AI198" s="119"/>
      <c r="AJ198" s="119"/>
      <c r="AK198" s="4"/>
      <c r="AL198" s="4"/>
      <c r="AM198" s="4"/>
      <c r="AN198" s="4"/>
      <c r="AO198" s="4"/>
      <c r="AP198" s="4"/>
      <c r="AQ198" s="4"/>
      <c r="AR198" s="4"/>
      <c r="AS198" s="4"/>
    </row>
    <row r="199">
      <c r="A199" s="4"/>
      <c r="B199" s="4"/>
      <c r="C199" s="4"/>
      <c r="D199" s="4"/>
      <c r="E199" s="4"/>
      <c r="F199" s="4"/>
      <c r="G199" s="4"/>
      <c r="H199" s="8"/>
      <c r="I199" s="8"/>
      <c r="J199" s="8"/>
      <c r="K199" s="8"/>
      <c r="L199" s="8"/>
      <c r="M199" s="8"/>
      <c r="N199" s="8"/>
      <c r="O199" s="8"/>
      <c r="P199" s="8"/>
      <c r="Q199" s="8"/>
      <c r="R199" s="8"/>
      <c r="S199" s="271"/>
      <c r="T199" s="119"/>
      <c r="U199" s="118"/>
      <c r="V199" s="119"/>
      <c r="W199" s="119"/>
      <c r="X199" s="119"/>
      <c r="Y199" s="119"/>
      <c r="Z199" s="119"/>
      <c r="AA199" s="119"/>
      <c r="AB199" s="119"/>
      <c r="AC199" s="119"/>
      <c r="AD199" s="119"/>
      <c r="AE199" s="119"/>
      <c r="AF199" s="119"/>
      <c r="AG199" s="119"/>
      <c r="AH199" s="119"/>
      <c r="AI199" s="119"/>
      <c r="AJ199" s="119"/>
      <c r="AK199" s="4"/>
      <c r="AL199" s="4"/>
      <c r="AM199" s="4"/>
      <c r="AN199" s="4"/>
      <c r="AO199" s="4"/>
      <c r="AP199" s="4"/>
      <c r="AQ199" s="4"/>
      <c r="AR199" s="4"/>
      <c r="AS199" s="4"/>
    </row>
    <row r="200">
      <c r="A200" s="4"/>
      <c r="B200" s="4"/>
      <c r="C200" s="4"/>
      <c r="D200" s="4"/>
      <c r="E200" s="4"/>
      <c r="F200" s="4"/>
      <c r="G200" s="4"/>
      <c r="H200" s="8"/>
      <c r="I200" s="8"/>
      <c r="J200" s="8"/>
      <c r="K200" s="8"/>
      <c r="L200" s="8"/>
      <c r="M200" s="8"/>
      <c r="N200" s="8"/>
      <c r="O200" s="8"/>
      <c r="P200" s="8"/>
      <c r="Q200" s="8"/>
      <c r="R200" s="8"/>
      <c r="S200" s="271"/>
      <c r="T200" s="119"/>
      <c r="U200" s="118"/>
      <c r="V200" s="119"/>
      <c r="W200" s="119"/>
      <c r="X200" s="119"/>
      <c r="Y200" s="119"/>
      <c r="Z200" s="119"/>
      <c r="AA200" s="119"/>
      <c r="AB200" s="119"/>
      <c r="AC200" s="119"/>
      <c r="AD200" s="119"/>
      <c r="AE200" s="119"/>
      <c r="AF200" s="119"/>
      <c r="AG200" s="119"/>
      <c r="AH200" s="119"/>
      <c r="AI200" s="119"/>
      <c r="AJ200" s="119"/>
      <c r="AK200" s="4"/>
      <c r="AL200" s="4"/>
      <c r="AM200" s="4"/>
      <c r="AN200" s="4"/>
      <c r="AO200" s="4"/>
      <c r="AP200" s="4"/>
      <c r="AQ200" s="4"/>
      <c r="AR200" s="4"/>
      <c r="AS200" s="4"/>
    </row>
    <row r="201">
      <c r="A201" s="4"/>
      <c r="B201" s="4"/>
      <c r="C201" s="4"/>
      <c r="D201" s="4"/>
      <c r="E201" s="4"/>
      <c r="F201" s="4"/>
      <c r="G201" s="4"/>
      <c r="H201" s="8"/>
      <c r="I201" s="8"/>
      <c r="J201" s="8"/>
      <c r="K201" s="8"/>
      <c r="L201" s="8"/>
      <c r="M201" s="8"/>
      <c r="N201" s="8"/>
      <c r="O201" s="8"/>
      <c r="P201" s="8"/>
      <c r="Q201" s="8"/>
      <c r="R201" s="8"/>
      <c r="S201" s="271"/>
      <c r="T201" s="119"/>
      <c r="U201" s="118"/>
      <c r="V201" s="119"/>
      <c r="W201" s="119"/>
      <c r="X201" s="119"/>
      <c r="Y201" s="119"/>
      <c r="Z201" s="119"/>
      <c r="AA201" s="119"/>
      <c r="AB201" s="119"/>
      <c r="AC201" s="119"/>
      <c r="AD201" s="119"/>
      <c r="AE201" s="119"/>
      <c r="AF201" s="119"/>
      <c r="AG201" s="119"/>
      <c r="AH201" s="119"/>
      <c r="AI201" s="119"/>
      <c r="AJ201" s="119"/>
      <c r="AK201" s="4"/>
      <c r="AL201" s="4"/>
      <c r="AM201" s="4"/>
      <c r="AN201" s="4"/>
      <c r="AO201" s="4"/>
      <c r="AP201" s="4"/>
      <c r="AQ201" s="4"/>
      <c r="AR201" s="4"/>
      <c r="AS201" s="4"/>
    </row>
    <row r="202">
      <c r="A202" s="4"/>
      <c r="B202" s="4"/>
      <c r="C202" s="4"/>
      <c r="D202" s="4"/>
      <c r="E202" s="4"/>
      <c r="F202" s="4"/>
      <c r="G202" s="4"/>
      <c r="H202" s="8"/>
      <c r="I202" s="8"/>
      <c r="J202" s="8"/>
      <c r="K202" s="8"/>
      <c r="L202" s="8"/>
      <c r="M202" s="8"/>
      <c r="N202" s="8"/>
      <c r="O202" s="8"/>
      <c r="P202" s="8"/>
      <c r="Q202" s="8"/>
      <c r="R202" s="8"/>
      <c r="S202" s="271"/>
      <c r="T202" s="119"/>
      <c r="U202" s="118"/>
      <c r="V202" s="119"/>
      <c r="W202" s="119"/>
      <c r="X202" s="119"/>
      <c r="Y202" s="119"/>
      <c r="Z202" s="119"/>
      <c r="AA202" s="119"/>
      <c r="AB202" s="119"/>
      <c r="AC202" s="119"/>
      <c r="AD202" s="119"/>
      <c r="AE202" s="119"/>
      <c r="AF202" s="119"/>
      <c r="AG202" s="119"/>
      <c r="AH202" s="119"/>
      <c r="AI202" s="119"/>
      <c r="AJ202" s="119"/>
      <c r="AK202" s="4"/>
      <c r="AL202" s="4"/>
      <c r="AM202" s="4"/>
      <c r="AN202" s="4"/>
      <c r="AO202" s="4"/>
      <c r="AP202" s="4"/>
      <c r="AQ202" s="4"/>
      <c r="AR202" s="4"/>
      <c r="AS202" s="4"/>
    </row>
    <row r="203">
      <c r="A203" s="4"/>
      <c r="B203" s="4"/>
      <c r="C203" s="4"/>
      <c r="D203" s="4"/>
      <c r="E203" s="4"/>
      <c r="F203" s="4"/>
      <c r="G203" s="4"/>
      <c r="H203" s="8"/>
      <c r="I203" s="8"/>
      <c r="J203" s="8"/>
      <c r="K203" s="8"/>
      <c r="L203" s="8"/>
      <c r="M203" s="8"/>
      <c r="N203" s="8"/>
      <c r="O203" s="8"/>
      <c r="P203" s="8"/>
      <c r="Q203" s="8"/>
      <c r="R203" s="8"/>
      <c r="S203" s="271"/>
      <c r="T203" s="119"/>
      <c r="U203" s="118"/>
      <c r="V203" s="119"/>
      <c r="W203" s="119"/>
      <c r="X203" s="119"/>
      <c r="Y203" s="119"/>
      <c r="Z203" s="119"/>
      <c r="AA203" s="119"/>
      <c r="AB203" s="119"/>
      <c r="AC203" s="119"/>
      <c r="AD203" s="119"/>
      <c r="AE203" s="119"/>
      <c r="AF203" s="119"/>
      <c r="AG203" s="119"/>
      <c r="AH203" s="119"/>
      <c r="AI203" s="119"/>
      <c r="AJ203" s="119"/>
      <c r="AK203" s="4"/>
      <c r="AL203" s="4"/>
      <c r="AM203" s="4"/>
      <c r="AN203" s="4"/>
      <c r="AO203" s="4"/>
      <c r="AP203" s="4"/>
      <c r="AQ203" s="4"/>
      <c r="AR203" s="4"/>
      <c r="AS203" s="4"/>
    </row>
    <row r="204">
      <c r="A204" s="4"/>
      <c r="B204" s="4"/>
      <c r="C204" s="4"/>
      <c r="D204" s="4"/>
      <c r="E204" s="4"/>
      <c r="F204" s="4"/>
      <c r="G204" s="4"/>
      <c r="H204" s="8"/>
      <c r="I204" s="8"/>
      <c r="J204" s="8"/>
      <c r="K204" s="8"/>
      <c r="L204" s="8"/>
      <c r="M204" s="8"/>
      <c r="N204" s="8"/>
      <c r="O204" s="8"/>
      <c r="P204" s="8"/>
      <c r="Q204" s="8"/>
      <c r="R204" s="8"/>
      <c r="S204" s="271"/>
      <c r="T204" s="119"/>
      <c r="U204" s="118"/>
      <c r="V204" s="119"/>
      <c r="W204" s="119"/>
      <c r="X204" s="119"/>
      <c r="Y204" s="119"/>
      <c r="Z204" s="119"/>
      <c r="AA204" s="119"/>
      <c r="AB204" s="119"/>
      <c r="AC204" s="119"/>
      <c r="AD204" s="119"/>
      <c r="AE204" s="119"/>
      <c r="AF204" s="119"/>
      <c r="AG204" s="119"/>
      <c r="AH204" s="119"/>
      <c r="AI204" s="119"/>
      <c r="AJ204" s="119"/>
      <c r="AK204" s="4"/>
      <c r="AL204" s="4"/>
      <c r="AM204" s="4"/>
      <c r="AN204" s="4"/>
      <c r="AO204" s="4"/>
      <c r="AP204" s="4"/>
      <c r="AQ204" s="4"/>
      <c r="AR204" s="4"/>
      <c r="AS204" s="4"/>
    </row>
    <row r="205">
      <c r="A205" s="4"/>
      <c r="B205" s="4"/>
      <c r="C205" s="4"/>
      <c r="D205" s="4"/>
      <c r="E205" s="4"/>
      <c r="F205" s="4"/>
      <c r="G205" s="4"/>
      <c r="H205" s="8"/>
      <c r="I205" s="8"/>
      <c r="J205" s="8"/>
      <c r="K205" s="8"/>
      <c r="L205" s="8"/>
      <c r="M205" s="8"/>
      <c r="N205" s="8"/>
      <c r="O205" s="8"/>
      <c r="P205" s="8"/>
      <c r="Q205" s="8"/>
      <c r="R205" s="8"/>
      <c r="S205" s="271"/>
      <c r="T205" s="119"/>
      <c r="U205" s="118"/>
      <c r="V205" s="119"/>
      <c r="W205" s="119"/>
      <c r="X205" s="119"/>
      <c r="Y205" s="119"/>
      <c r="Z205" s="119"/>
      <c r="AA205" s="119"/>
      <c r="AB205" s="119"/>
      <c r="AC205" s="119"/>
      <c r="AD205" s="119"/>
      <c r="AE205" s="119"/>
      <c r="AF205" s="119"/>
      <c r="AG205" s="119"/>
      <c r="AH205" s="119"/>
      <c r="AI205" s="119"/>
      <c r="AJ205" s="119"/>
      <c r="AK205" s="4"/>
      <c r="AL205" s="4"/>
      <c r="AM205" s="4"/>
      <c r="AN205" s="4"/>
      <c r="AO205" s="4"/>
      <c r="AP205" s="4"/>
      <c r="AQ205" s="4"/>
      <c r="AR205" s="4"/>
      <c r="AS205" s="4"/>
    </row>
    <row r="206">
      <c r="A206" s="4"/>
      <c r="B206" s="4"/>
      <c r="C206" s="4"/>
      <c r="D206" s="4"/>
      <c r="E206" s="4"/>
      <c r="F206" s="4"/>
      <c r="G206" s="4"/>
      <c r="H206" s="8"/>
      <c r="I206" s="8"/>
      <c r="J206" s="8"/>
      <c r="K206" s="8"/>
      <c r="L206" s="8"/>
      <c r="M206" s="8"/>
      <c r="N206" s="8"/>
      <c r="O206" s="8"/>
      <c r="P206" s="8"/>
      <c r="Q206" s="8"/>
      <c r="R206" s="8"/>
      <c r="S206" s="271"/>
      <c r="T206" s="119"/>
      <c r="U206" s="118"/>
      <c r="V206" s="119"/>
      <c r="W206" s="119"/>
      <c r="X206" s="119"/>
      <c r="Y206" s="119"/>
      <c r="Z206" s="119"/>
      <c r="AA206" s="119"/>
      <c r="AB206" s="119"/>
      <c r="AC206" s="119"/>
      <c r="AD206" s="119"/>
      <c r="AE206" s="119"/>
      <c r="AF206" s="119"/>
      <c r="AG206" s="119"/>
      <c r="AH206" s="119"/>
      <c r="AI206" s="119"/>
      <c r="AJ206" s="119"/>
      <c r="AK206" s="4"/>
      <c r="AL206" s="4"/>
      <c r="AM206" s="4"/>
      <c r="AN206" s="4"/>
      <c r="AO206" s="4"/>
      <c r="AP206" s="4"/>
      <c r="AQ206" s="4"/>
      <c r="AR206" s="4"/>
      <c r="AS206" s="4"/>
    </row>
    <row r="207">
      <c r="A207" s="4"/>
      <c r="B207" s="4"/>
      <c r="C207" s="4"/>
      <c r="D207" s="4"/>
      <c r="E207" s="4"/>
      <c r="F207" s="4"/>
      <c r="G207" s="4"/>
      <c r="H207" s="8"/>
      <c r="I207" s="8"/>
      <c r="J207" s="8"/>
      <c r="K207" s="8"/>
      <c r="L207" s="8"/>
      <c r="M207" s="8"/>
      <c r="N207" s="8"/>
      <c r="O207" s="8"/>
      <c r="P207" s="8"/>
      <c r="Q207" s="8"/>
      <c r="R207" s="8"/>
      <c r="S207" s="271"/>
      <c r="T207" s="119"/>
      <c r="U207" s="118"/>
      <c r="V207" s="119"/>
      <c r="W207" s="119"/>
      <c r="X207" s="119"/>
      <c r="Y207" s="119"/>
      <c r="Z207" s="119"/>
      <c r="AA207" s="119"/>
      <c r="AB207" s="119"/>
      <c r="AC207" s="119"/>
      <c r="AD207" s="119"/>
      <c r="AE207" s="119"/>
      <c r="AF207" s="119"/>
      <c r="AG207" s="119"/>
      <c r="AH207" s="119"/>
      <c r="AI207" s="119"/>
      <c r="AJ207" s="119"/>
      <c r="AK207" s="4"/>
      <c r="AL207" s="4"/>
      <c r="AM207" s="4"/>
      <c r="AN207" s="4"/>
      <c r="AO207" s="4"/>
      <c r="AP207" s="4"/>
      <c r="AQ207" s="4"/>
      <c r="AR207" s="4"/>
      <c r="AS207" s="4"/>
    </row>
    <row r="208">
      <c r="A208" s="4"/>
      <c r="B208" s="4"/>
      <c r="C208" s="4"/>
      <c r="D208" s="4"/>
      <c r="E208" s="4"/>
      <c r="F208" s="4"/>
      <c r="G208" s="4"/>
      <c r="H208" s="8"/>
      <c r="I208" s="8"/>
      <c r="J208" s="8"/>
      <c r="K208" s="8"/>
      <c r="L208" s="8"/>
      <c r="M208" s="8"/>
      <c r="N208" s="8"/>
      <c r="O208" s="8"/>
      <c r="P208" s="8"/>
      <c r="Q208" s="8"/>
      <c r="R208" s="8"/>
      <c r="S208" s="271"/>
      <c r="T208" s="119"/>
      <c r="U208" s="118"/>
      <c r="V208" s="119"/>
      <c r="W208" s="119"/>
      <c r="X208" s="119"/>
      <c r="Y208" s="119"/>
      <c r="Z208" s="119"/>
      <c r="AA208" s="119"/>
      <c r="AB208" s="119"/>
      <c r="AC208" s="119"/>
      <c r="AD208" s="119"/>
      <c r="AE208" s="119"/>
      <c r="AF208" s="119"/>
      <c r="AG208" s="119"/>
      <c r="AH208" s="119"/>
      <c r="AI208" s="119"/>
      <c r="AJ208" s="119"/>
      <c r="AK208" s="4"/>
      <c r="AL208" s="4"/>
      <c r="AM208" s="4"/>
      <c r="AN208" s="4"/>
      <c r="AO208" s="4"/>
      <c r="AP208" s="4"/>
      <c r="AQ208" s="4"/>
      <c r="AR208" s="4"/>
      <c r="AS208" s="4"/>
    </row>
    <row r="209">
      <c r="A209" s="4"/>
      <c r="B209" s="4"/>
      <c r="C209" s="4"/>
      <c r="D209" s="4"/>
      <c r="E209" s="4"/>
      <c r="F209" s="4"/>
      <c r="G209" s="4"/>
      <c r="H209" s="8"/>
      <c r="I209" s="8"/>
      <c r="J209" s="8"/>
      <c r="K209" s="8"/>
      <c r="L209" s="8"/>
      <c r="M209" s="8"/>
      <c r="N209" s="8"/>
      <c r="O209" s="8"/>
      <c r="P209" s="8"/>
      <c r="Q209" s="8"/>
      <c r="R209" s="8"/>
      <c r="S209" s="271"/>
      <c r="T209" s="119"/>
      <c r="U209" s="118"/>
      <c r="V209" s="119"/>
      <c r="W209" s="119"/>
      <c r="X209" s="119"/>
      <c r="Y209" s="119"/>
      <c r="Z209" s="119"/>
      <c r="AA209" s="119"/>
      <c r="AB209" s="119"/>
      <c r="AC209" s="119"/>
      <c r="AD209" s="119"/>
      <c r="AE209" s="119"/>
      <c r="AF209" s="119"/>
      <c r="AG209" s="119"/>
      <c r="AH209" s="119"/>
      <c r="AI209" s="119"/>
      <c r="AJ209" s="119"/>
      <c r="AK209" s="4"/>
      <c r="AL209" s="4"/>
      <c r="AM209" s="4"/>
      <c r="AN209" s="4"/>
      <c r="AO209" s="4"/>
      <c r="AP209" s="4"/>
      <c r="AQ209" s="4"/>
      <c r="AR209" s="4"/>
      <c r="AS209" s="4"/>
    </row>
    <row r="210">
      <c r="A210" s="4"/>
      <c r="B210" s="4"/>
      <c r="C210" s="4"/>
      <c r="D210" s="4"/>
      <c r="E210" s="4"/>
      <c r="F210" s="4"/>
      <c r="G210" s="4"/>
      <c r="H210" s="8"/>
      <c r="I210" s="8"/>
      <c r="J210" s="8"/>
      <c r="K210" s="8"/>
      <c r="L210" s="8"/>
      <c r="M210" s="8"/>
      <c r="N210" s="8"/>
      <c r="O210" s="8"/>
      <c r="P210" s="8"/>
      <c r="Q210" s="8"/>
      <c r="R210" s="8"/>
      <c r="S210" s="271"/>
      <c r="T210" s="119"/>
      <c r="U210" s="118"/>
      <c r="V210" s="119"/>
      <c r="W210" s="119"/>
      <c r="X210" s="119"/>
      <c r="Y210" s="119"/>
      <c r="Z210" s="119"/>
      <c r="AA210" s="119"/>
      <c r="AB210" s="119"/>
      <c r="AC210" s="119"/>
      <c r="AD210" s="119"/>
      <c r="AE210" s="119"/>
      <c r="AF210" s="119"/>
      <c r="AG210" s="119"/>
      <c r="AH210" s="119"/>
      <c r="AI210" s="119"/>
      <c r="AJ210" s="119"/>
      <c r="AK210" s="4"/>
      <c r="AL210" s="4"/>
      <c r="AM210" s="4"/>
      <c r="AN210" s="4"/>
      <c r="AO210" s="4"/>
      <c r="AP210" s="4"/>
      <c r="AQ210" s="4"/>
      <c r="AR210" s="4"/>
      <c r="AS210" s="4"/>
    </row>
    <row r="211">
      <c r="A211" s="4"/>
      <c r="B211" s="4"/>
      <c r="C211" s="4"/>
      <c r="D211" s="4"/>
      <c r="E211" s="4"/>
      <c r="F211" s="4"/>
      <c r="G211" s="4"/>
      <c r="H211" s="8"/>
      <c r="I211" s="8"/>
      <c r="J211" s="8"/>
      <c r="K211" s="8"/>
      <c r="L211" s="8"/>
      <c r="M211" s="8"/>
      <c r="N211" s="8"/>
      <c r="O211" s="8"/>
      <c r="P211" s="8"/>
      <c r="Q211" s="8"/>
      <c r="R211" s="8"/>
      <c r="S211" s="271"/>
      <c r="T211" s="119"/>
      <c r="U211" s="118"/>
      <c r="V211" s="119"/>
      <c r="W211" s="119"/>
      <c r="X211" s="119"/>
      <c r="Y211" s="119"/>
      <c r="Z211" s="119"/>
      <c r="AA211" s="119"/>
      <c r="AB211" s="119"/>
      <c r="AC211" s="119"/>
      <c r="AD211" s="119"/>
      <c r="AE211" s="119"/>
      <c r="AF211" s="119"/>
      <c r="AG211" s="119"/>
      <c r="AH211" s="119"/>
      <c r="AI211" s="119"/>
      <c r="AJ211" s="119"/>
      <c r="AK211" s="4"/>
      <c r="AL211" s="4"/>
      <c r="AM211" s="4"/>
      <c r="AN211" s="4"/>
      <c r="AO211" s="4"/>
      <c r="AP211" s="4"/>
      <c r="AQ211" s="4"/>
      <c r="AR211" s="4"/>
      <c r="AS211" s="4"/>
    </row>
    <row r="212">
      <c r="A212" s="4"/>
      <c r="B212" s="4"/>
      <c r="C212" s="4"/>
      <c r="D212" s="4"/>
      <c r="E212" s="4"/>
      <c r="F212" s="4"/>
      <c r="G212" s="4"/>
      <c r="H212" s="8"/>
      <c r="I212" s="8"/>
      <c r="J212" s="8"/>
      <c r="K212" s="8"/>
      <c r="L212" s="8"/>
      <c r="M212" s="8"/>
      <c r="N212" s="8"/>
      <c r="O212" s="8"/>
      <c r="P212" s="8"/>
      <c r="Q212" s="8"/>
      <c r="R212" s="8"/>
      <c r="S212" s="271"/>
      <c r="T212" s="119"/>
      <c r="U212" s="118"/>
      <c r="V212" s="119"/>
      <c r="W212" s="119"/>
      <c r="X212" s="119"/>
      <c r="Y212" s="119"/>
      <c r="Z212" s="119"/>
      <c r="AA212" s="119"/>
      <c r="AB212" s="119"/>
      <c r="AC212" s="119"/>
      <c r="AD212" s="119"/>
      <c r="AE212" s="119"/>
      <c r="AF212" s="119"/>
      <c r="AG212" s="119"/>
      <c r="AH212" s="119"/>
      <c r="AI212" s="119"/>
      <c r="AJ212" s="119"/>
      <c r="AK212" s="4"/>
      <c r="AL212" s="4"/>
      <c r="AM212" s="4"/>
      <c r="AN212" s="4"/>
      <c r="AO212" s="4"/>
      <c r="AP212" s="4"/>
      <c r="AQ212" s="4"/>
      <c r="AR212" s="4"/>
      <c r="AS212" s="4"/>
    </row>
    <row r="213">
      <c r="A213" s="4"/>
      <c r="B213" s="4"/>
      <c r="C213" s="4"/>
      <c r="D213" s="4"/>
      <c r="E213" s="4"/>
      <c r="F213" s="4"/>
      <c r="G213" s="4"/>
      <c r="H213" s="8"/>
      <c r="I213" s="8"/>
      <c r="J213" s="8"/>
      <c r="K213" s="8"/>
      <c r="L213" s="8"/>
      <c r="M213" s="8"/>
      <c r="N213" s="8"/>
      <c r="O213" s="8"/>
      <c r="P213" s="8"/>
      <c r="Q213" s="8"/>
      <c r="R213" s="8"/>
      <c r="S213" s="271"/>
      <c r="T213" s="119"/>
      <c r="U213" s="118"/>
      <c r="V213" s="119"/>
      <c r="W213" s="119"/>
      <c r="X213" s="119"/>
      <c r="Y213" s="119"/>
      <c r="Z213" s="119"/>
      <c r="AA213" s="119"/>
      <c r="AB213" s="119"/>
      <c r="AC213" s="119"/>
      <c r="AD213" s="119"/>
      <c r="AE213" s="119"/>
      <c r="AF213" s="119"/>
      <c r="AG213" s="119"/>
      <c r="AH213" s="119"/>
      <c r="AI213" s="119"/>
      <c r="AJ213" s="119"/>
      <c r="AK213" s="4"/>
      <c r="AL213" s="4"/>
      <c r="AM213" s="4"/>
      <c r="AN213" s="4"/>
      <c r="AO213" s="4"/>
      <c r="AP213" s="4"/>
      <c r="AQ213" s="4"/>
      <c r="AR213" s="4"/>
      <c r="AS213" s="4"/>
    </row>
    <row r="214">
      <c r="A214" s="4"/>
      <c r="B214" s="4"/>
      <c r="C214" s="4"/>
      <c r="D214" s="4"/>
      <c r="E214" s="4"/>
      <c r="F214" s="4"/>
      <c r="G214" s="4"/>
      <c r="H214" s="8"/>
      <c r="I214" s="8"/>
      <c r="J214" s="8"/>
      <c r="K214" s="8"/>
      <c r="L214" s="8"/>
      <c r="M214" s="8"/>
      <c r="N214" s="8"/>
      <c r="O214" s="8"/>
      <c r="P214" s="8"/>
      <c r="Q214" s="8"/>
      <c r="R214" s="8"/>
      <c r="S214" s="271"/>
      <c r="T214" s="119"/>
      <c r="U214" s="118"/>
      <c r="V214" s="119"/>
      <c r="W214" s="119"/>
      <c r="X214" s="119"/>
      <c r="Y214" s="119"/>
      <c r="Z214" s="119"/>
      <c r="AA214" s="119"/>
      <c r="AB214" s="119"/>
      <c r="AC214" s="119"/>
      <c r="AD214" s="119"/>
      <c r="AE214" s="119"/>
      <c r="AF214" s="119"/>
      <c r="AG214" s="119"/>
      <c r="AH214" s="119"/>
      <c r="AI214" s="119"/>
      <c r="AJ214" s="119"/>
      <c r="AK214" s="4"/>
      <c r="AL214" s="4"/>
      <c r="AM214" s="4"/>
      <c r="AN214" s="4"/>
      <c r="AO214" s="4"/>
      <c r="AP214" s="4"/>
      <c r="AQ214" s="4"/>
      <c r="AR214" s="4"/>
      <c r="AS214" s="4"/>
    </row>
    <row r="215">
      <c r="A215" s="4"/>
      <c r="B215" s="4"/>
      <c r="C215" s="4"/>
      <c r="D215" s="4"/>
      <c r="E215" s="4"/>
      <c r="F215" s="4"/>
      <c r="G215" s="4"/>
      <c r="H215" s="8"/>
      <c r="I215" s="8"/>
      <c r="J215" s="8"/>
      <c r="K215" s="8"/>
      <c r="L215" s="8"/>
      <c r="M215" s="8"/>
      <c r="N215" s="8"/>
      <c r="O215" s="8"/>
      <c r="P215" s="8"/>
      <c r="Q215" s="8"/>
      <c r="R215" s="8"/>
      <c r="S215" s="271"/>
      <c r="T215" s="119"/>
      <c r="U215" s="118"/>
      <c r="V215" s="119"/>
      <c r="W215" s="119"/>
      <c r="X215" s="119"/>
      <c r="Y215" s="119"/>
      <c r="Z215" s="119"/>
      <c r="AA215" s="119"/>
      <c r="AB215" s="119"/>
      <c r="AC215" s="119"/>
      <c r="AD215" s="119"/>
      <c r="AE215" s="119"/>
      <c r="AF215" s="119"/>
      <c r="AG215" s="119"/>
      <c r="AH215" s="119"/>
      <c r="AI215" s="119"/>
      <c r="AJ215" s="119"/>
      <c r="AK215" s="4"/>
      <c r="AL215" s="4"/>
      <c r="AM215" s="4"/>
      <c r="AN215" s="4"/>
      <c r="AO215" s="4"/>
      <c r="AP215" s="4"/>
      <c r="AQ215" s="4"/>
      <c r="AR215" s="4"/>
      <c r="AS215" s="4"/>
    </row>
    <row r="216">
      <c r="A216" s="4"/>
      <c r="B216" s="4"/>
      <c r="C216" s="4"/>
      <c r="D216" s="4"/>
      <c r="E216" s="4"/>
      <c r="F216" s="4"/>
      <c r="G216" s="4"/>
      <c r="H216" s="8"/>
      <c r="I216" s="8"/>
      <c r="J216" s="8"/>
      <c r="K216" s="8"/>
      <c r="L216" s="8"/>
      <c r="M216" s="8"/>
      <c r="N216" s="8"/>
      <c r="O216" s="8"/>
      <c r="P216" s="8"/>
      <c r="Q216" s="8"/>
      <c r="R216" s="8"/>
      <c r="S216" s="271"/>
      <c r="T216" s="119"/>
      <c r="U216" s="118"/>
      <c r="V216" s="119"/>
      <c r="W216" s="119"/>
      <c r="X216" s="119"/>
      <c r="Y216" s="119"/>
      <c r="Z216" s="119"/>
      <c r="AA216" s="119"/>
      <c r="AB216" s="119"/>
      <c r="AC216" s="119"/>
      <c r="AD216" s="119"/>
      <c r="AE216" s="119"/>
      <c r="AF216" s="119"/>
      <c r="AG216" s="119"/>
      <c r="AH216" s="119"/>
      <c r="AI216" s="119"/>
      <c r="AJ216" s="119"/>
      <c r="AK216" s="4"/>
      <c r="AL216" s="4"/>
      <c r="AM216" s="4"/>
      <c r="AN216" s="4"/>
      <c r="AO216" s="4"/>
      <c r="AP216" s="4"/>
      <c r="AQ216" s="4"/>
      <c r="AR216" s="4"/>
      <c r="AS216" s="4"/>
    </row>
    <row r="217">
      <c r="A217" s="4"/>
      <c r="B217" s="4"/>
      <c r="C217" s="4"/>
      <c r="D217" s="4"/>
      <c r="E217" s="4"/>
      <c r="F217" s="4"/>
      <c r="G217" s="4"/>
      <c r="H217" s="8"/>
      <c r="I217" s="8"/>
      <c r="J217" s="8"/>
      <c r="K217" s="8"/>
      <c r="L217" s="8"/>
      <c r="M217" s="8"/>
      <c r="N217" s="8"/>
      <c r="O217" s="8"/>
      <c r="P217" s="8"/>
      <c r="Q217" s="8"/>
      <c r="R217" s="8"/>
      <c r="S217" s="271"/>
      <c r="T217" s="119"/>
      <c r="U217" s="118"/>
      <c r="V217" s="119"/>
      <c r="W217" s="119"/>
      <c r="X217" s="119"/>
      <c r="Y217" s="119"/>
      <c r="Z217" s="119"/>
      <c r="AA217" s="119"/>
      <c r="AB217" s="119"/>
      <c r="AC217" s="119"/>
      <c r="AD217" s="119"/>
      <c r="AE217" s="119"/>
      <c r="AF217" s="119"/>
      <c r="AG217" s="119"/>
      <c r="AH217" s="119"/>
      <c r="AI217" s="119"/>
      <c r="AJ217" s="119"/>
      <c r="AK217" s="4"/>
      <c r="AL217" s="4"/>
      <c r="AM217" s="4"/>
      <c r="AN217" s="4"/>
      <c r="AO217" s="4"/>
      <c r="AP217" s="4"/>
      <c r="AQ217" s="4"/>
      <c r="AR217" s="4"/>
      <c r="AS217" s="4"/>
    </row>
    <row r="218">
      <c r="A218" s="4"/>
      <c r="B218" s="4"/>
      <c r="C218" s="4"/>
      <c r="D218" s="4"/>
      <c r="E218" s="4"/>
      <c r="F218" s="4"/>
      <c r="G218" s="4"/>
      <c r="H218" s="8"/>
      <c r="I218" s="8"/>
      <c r="J218" s="8"/>
      <c r="K218" s="8"/>
      <c r="L218" s="8"/>
      <c r="M218" s="8"/>
      <c r="N218" s="8"/>
      <c r="O218" s="8"/>
      <c r="P218" s="8"/>
      <c r="Q218" s="8"/>
      <c r="R218" s="8"/>
      <c r="S218" s="271"/>
      <c r="T218" s="119"/>
      <c r="U218" s="118"/>
      <c r="V218" s="119"/>
      <c r="W218" s="119"/>
      <c r="X218" s="119"/>
      <c r="Y218" s="119"/>
      <c r="Z218" s="119"/>
      <c r="AA218" s="119"/>
      <c r="AB218" s="119"/>
      <c r="AC218" s="119"/>
      <c r="AD218" s="119"/>
      <c r="AE218" s="119"/>
      <c r="AF218" s="119"/>
      <c r="AG218" s="119"/>
      <c r="AH218" s="119"/>
      <c r="AI218" s="119"/>
      <c r="AJ218" s="119"/>
      <c r="AK218" s="4"/>
      <c r="AL218" s="4"/>
      <c r="AM218" s="4"/>
      <c r="AN218" s="4"/>
      <c r="AO218" s="4"/>
      <c r="AP218" s="4"/>
      <c r="AQ218" s="4"/>
      <c r="AR218" s="4"/>
      <c r="AS218" s="4"/>
    </row>
    <row r="219">
      <c r="A219" s="4"/>
      <c r="B219" s="4"/>
      <c r="C219" s="4"/>
      <c r="D219" s="4"/>
      <c r="E219" s="4"/>
      <c r="F219" s="4"/>
      <c r="G219" s="4"/>
      <c r="H219" s="8"/>
      <c r="I219" s="8"/>
      <c r="J219" s="8"/>
      <c r="K219" s="8"/>
      <c r="L219" s="8"/>
      <c r="M219" s="8"/>
      <c r="N219" s="8"/>
      <c r="O219" s="8"/>
      <c r="P219" s="8"/>
      <c r="Q219" s="8"/>
      <c r="R219" s="8"/>
      <c r="S219" s="271"/>
      <c r="T219" s="119"/>
      <c r="U219" s="118"/>
      <c r="V219" s="119"/>
      <c r="W219" s="119"/>
      <c r="X219" s="119"/>
      <c r="Y219" s="119"/>
      <c r="Z219" s="119"/>
      <c r="AA219" s="119"/>
      <c r="AB219" s="119"/>
      <c r="AC219" s="119"/>
      <c r="AD219" s="119"/>
      <c r="AE219" s="119"/>
      <c r="AF219" s="119"/>
      <c r="AG219" s="119"/>
      <c r="AH219" s="119"/>
      <c r="AI219" s="119"/>
      <c r="AJ219" s="119"/>
      <c r="AK219" s="4"/>
      <c r="AL219" s="4"/>
      <c r="AM219" s="4"/>
      <c r="AN219" s="4"/>
      <c r="AO219" s="4"/>
      <c r="AP219" s="4"/>
      <c r="AQ219" s="4"/>
      <c r="AR219" s="4"/>
      <c r="AS219" s="4"/>
    </row>
    <row r="220">
      <c r="A220" s="4"/>
      <c r="B220" s="4"/>
      <c r="C220" s="4"/>
      <c r="D220" s="4"/>
      <c r="E220" s="4"/>
      <c r="F220" s="4"/>
      <c r="G220" s="4"/>
      <c r="H220" s="8"/>
      <c r="I220" s="8"/>
      <c r="J220" s="8"/>
      <c r="K220" s="8"/>
      <c r="L220" s="8"/>
      <c r="M220" s="8"/>
      <c r="N220" s="8"/>
      <c r="O220" s="8"/>
      <c r="P220" s="8"/>
      <c r="Q220" s="8"/>
      <c r="R220" s="8"/>
      <c r="S220" s="271"/>
      <c r="T220" s="119"/>
      <c r="U220" s="118"/>
      <c r="V220" s="119"/>
      <c r="W220" s="119"/>
      <c r="X220" s="119"/>
      <c r="Y220" s="119"/>
      <c r="Z220" s="119"/>
      <c r="AA220" s="119"/>
      <c r="AB220" s="119"/>
      <c r="AC220" s="119"/>
      <c r="AD220" s="119"/>
      <c r="AE220" s="119"/>
      <c r="AF220" s="119"/>
      <c r="AG220" s="119"/>
      <c r="AH220" s="119"/>
      <c r="AI220" s="119"/>
      <c r="AJ220" s="119"/>
      <c r="AK220" s="4"/>
      <c r="AL220" s="4"/>
      <c r="AM220" s="4"/>
      <c r="AN220" s="4"/>
      <c r="AO220" s="4"/>
      <c r="AP220" s="4"/>
      <c r="AQ220" s="4"/>
      <c r="AR220" s="4"/>
      <c r="AS220" s="4"/>
    </row>
    <row r="221">
      <c r="A221" s="4"/>
      <c r="B221" s="4"/>
      <c r="C221" s="4"/>
      <c r="D221" s="4"/>
      <c r="E221" s="4"/>
      <c r="F221" s="4"/>
      <c r="G221" s="4"/>
      <c r="H221" s="8"/>
      <c r="I221" s="8"/>
      <c r="J221" s="8"/>
      <c r="K221" s="8"/>
      <c r="L221" s="8"/>
      <c r="M221" s="8"/>
      <c r="N221" s="8"/>
      <c r="O221" s="8"/>
      <c r="P221" s="8"/>
      <c r="Q221" s="8"/>
      <c r="R221" s="8"/>
      <c r="S221" s="271"/>
      <c r="T221" s="119"/>
      <c r="U221" s="118"/>
      <c r="V221" s="119"/>
      <c r="W221" s="119"/>
      <c r="X221" s="119"/>
      <c r="Y221" s="119"/>
      <c r="Z221" s="119"/>
      <c r="AA221" s="119"/>
      <c r="AB221" s="119"/>
      <c r="AC221" s="119"/>
      <c r="AD221" s="119"/>
      <c r="AE221" s="119"/>
      <c r="AF221" s="119"/>
      <c r="AG221" s="119"/>
      <c r="AH221" s="119"/>
      <c r="AI221" s="119"/>
      <c r="AJ221" s="119"/>
      <c r="AK221" s="4"/>
      <c r="AL221" s="4"/>
      <c r="AM221" s="4"/>
      <c r="AN221" s="4"/>
      <c r="AO221" s="4"/>
      <c r="AP221" s="4"/>
      <c r="AQ221" s="4"/>
      <c r="AR221" s="4"/>
      <c r="AS221" s="4"/>
    </row>
    <row r="222">
      <c r="A222" s="4"/>
      <c r="B222" s="4"/>
      <c r="C222" s="4"/>
      <c r="D222" s="4"/>
      <c r="E222" s="4"/>
      <c r="F222" s="4"/>
      <c r="G222" s="4"/>
      <c r="H222" s="8"/>
      <c r="I222" s="8"/>
      <c r="J222" s="8"/>
      <c r="K222" s="8"/>
      <c r="L222" s="8"/>
      <c r="M222" s="8"/>
      <c r="N222" s="8"/>
      <c r="O222" s="8"/>
      <c r="P222" s="8"/>
      <c r="Q222" s="8"/>
      <c r="R222" s="8"/>
      <c r="S222" s="271"/>
      <c r="T222" s="119"/>
      <c r="U222" s="118"/>
      <c r="V222" s="119"/>
      <c r="W222" s="119"/>
      <c r="X222" s="119"/>
      <c r="Y222" s="119"/>
      <c r="Z222" s="119"/>
      <c r="AA222" s="119"/>
      <c r="AB222" s="119"/>
      <c r="AC222" s="119"/>
      <c r="AD222" s="119"/>
      <c r="AE222" s="119"/>
      <c r="AF222" s="119"/>
      <c r="AG222" s="119"/>
      <c r="AH222" s="119"/>
      <c r="AI222" s="119"/>
      <c r="AJ222" s="119"/>
      <c r="AK222" s="4"/>
      <c r="AL222" s="4"/>
      <c r="AM222" s="4"/>
      <c r="AN222" s="4"/>
      <c r="AO222" s="4"/>
      <c r="AP222" s="4"/>
      <c r="AQ222" s="4"/>
      <c r="AR222" s="4"/>
      <c r="AS222" s="4"/>
    </row>
    <row r="223">
      <c r="A223" s="4"/>
      <c r="B223" s="4"/>
      <c r="C223" s="4"/>
      <c r="D223" s="4"/>
      <c r="E223" s="4"/>
      <c r="F223" s="4"/>
      <c r="G223" s="4"/>
      <c r="H223" s="8"/>
      <c r="I223" s="8"/>
      <c r="J223" s="8"/>
      <c r="K223" s="8"/>
      <c r="L223" s="8"/>
      <c r="M223" s="8"/>
      <c r="N223" s="8"/>
      <c r="O223" s="8"/>
      <c r="P223" s="8"/>
      <c r="Q223" s="8"/>
      <c r="R223" s="8"/>
      <c r="S223" s="271"/>
      <c r="T223" s="119"/>
      <c r="U223" s="118"/>
      <c r="V223" s="119"/>
      <c r="W223" s="119"/>
      <c r="X223" s="119"/>
      <c r="Y223" s="119"/>
      <c r="Z223" s="119"/>
      <c r="AA223" s="119"/>
      <c r="AB223" s="119"/>
      <c r="AC223" s="119"/>
      <c r="AD223" s="119"/>
      <c r="AE223" s="119"/>
      <c r="AF223" s="119"/>
      <c r="AG223" s="119"/>
      <c r="AH223" s="119"/>
      <c r="AI223" s="119"/>
      <c r="AJ223" s="119"/>
      <c r="AK223" s="4"/>
      <c r="AL223" s="4"/>
      <c r="AM223" s="4"/>
      <c r="AN223" s="4"/>
      <c r="AO223" s="4"/>
      <c r="AP223" s="4"/>
      <c r="AQ223" s="4"/>
      <c r="AR223" s="4"/>
      <c r="AS223" s="4"/>
    </row>
    <row r="224">
      <c r="A224" s="4"/>
      <c r="B224" s="4"/>
      <c r="C224" s="4"/>
      <c r="D224" s="4"/>
      <c r="E224" s="4"/>
      <c r="F224" s="4"/>
      <c r="G224" s="4"/>
      <c r="H224" s="8"/>
      <c r="I224" s="8"/>
      <c r="J224" s="8"/>
      <c r="K224" s="8"/>
      <c r="L224" s="8"/>
      <c r="M224" s="8"/>
      <c r="N224" s="8"/>
      <c r="O224" s="8"/>
      <c r="P224" s="8"/>
      <c r="Q224" s="8"/>
      <c r="R224" s="8"/>
      <c r="S224" s="271"/>
      <c r="T224" s="119"/>
      <c r="U224" s="118"/>
      <c r="V224" s="119"/>
      <c r="W224" s="119"/>
      <c r="X224" s="119"/>
      <c r="Y224" s="119"/>
      <c r="Z224" s="119"/>
      <c r="AA224" s="119"/>
      <c r="AB224" s="119"/>
      <c r="AC224" s="119"/>
      <c r="AD224" s="119"/>
      <c r="AE224" s="119"/>
      <c r="AF224" s="119"/>
      <c r="AG224" s="119"/>
      <c r="AH224" s="119"/>
      <c r="AI224" s="119"/>
      <c r="AJ224" s="119"/>
      <c r="AK224" s="4"/>
      <c r="AL224" s="4"/>
      <c r="AM224" s="4"/>
      <c r="AN224" s="4"/>
      <c r="AO224" s="4"/>
      <c r="AP224" s="4"/>
      <c r="AQ224" s="4"/>
      <c r="AR224" s="4"/>
      <c r="AS224" s="4"/>
    </row>
    <row r="225">
      <c r="A225" s="4"/>
      <c r="B225" s="4"/>
      <c r="C225" s="4"/>
      <c r="D225" s="4"/>
      <c r="E225" s="4"/>
      <c r="F225" s="4"/>
      <c r="G225" s="4"/>
      <c r="H225" s="8"/>
      <c r="I225" s="8"/>
      <c r="J225" s="8"/>
      <c r="K225" s="8"/>
      <c r="L225" s="8"/>
      <c r="M225" s="8"/>
      <c r="N225" s="8"/>
      <c r="O225" s="8"/>
      <c r="P225" s="8"/>
      <c r="Q225" s="8"/>
      <c r="R225" s="8"/>
      <c r="S225" s="271"/>
      <c r="T225" s="119"/>
      <c r="U225" s="118"/>
      <c r="V225" s="119"/>
      <c r="W225" s="119"/>
      <c r="X225" s="119"/>
      <c r="Y225" s="119"/>
      <c r="Z225" s="119"/>
      <c r="AA225" s="119"/>
      <c r="AB225" s="119"/>
      <c r="AC225" s="119"/>
      <c r="AD225" s="119"/>
      <c r="AE225" s="119"/>
      <c r="AF225" s="119"/>
      <c r="AG225" s="119"/>
      <c r="AH225" s="119"/>
      <c r="AI225" s="119"/>
      <c r="AJ225" s="119"/>
      <c r="AK225" s="4"/>
      <c r="AL225" s="4"/>
      <c r="AM225" s="4"/>
      <c r="AN225" s="4"/>
      <c r="AO225" s="4"/>
      <c r="AP225" s="4"/>
      <c r="AQ225" s="4"/>
      <c r="AR225" s="4"/>
      <c r="AS225" s="4"/>
    </row>
    <row r="226">
      <c r="A226" s="4"/>
      <c r="B226" s="4"/>
      <c r="C226" s="4"/>
      <c r="D226" s="4"/>
      <c r="E226" s="4"/>
      <c r="F226" s="4"/>
      <c r="G226" s="4"/>
      <c r="H226" s="8"/>
      <c r="I226" s="8"/>
      <c r="J226" s="8"/>
      <c r="K226" s="8"/>
      <c r="L226" s="8"/>
      <c r="M226" s="8"/>
      <c r="N226" s="8"/>
      <c r="O226" s="8"/>
      <c r="P226" s="8"/>
      <c r="Q226" s="8"/>
      <c r="R226" s="8"/>
      <c r="S226" s="271"/>
      <c r="T226" s="119"/>
      <c r="U226" s="118"/>
      <c r="V226" s="119"/>
      <c r="W226" s="119"/>
      <c r="X226" s="119"/>
      <c r="Y226" s="119"/>
      <c r="Z226" s="119"/>
      <c r="AA226" s="119"/>
      <c r="AB226" s="119"/>
      <c r="AC226" s="119"/>
      <c r="AD226" s="119"/>
      <c r="AE226" s="119"/>
      <c r="AF226" s="119"/>
      <c r="AG226" s="119"/>
      <c r="AH226" s="119"/>
      <c r="AI226" s="119"/>
      <c r="AJ226" s="119"/>
      <c r="AK226" s="4"/>
      <c r="AL226" s="4"/>
      <c r="AM226" s="4"/>
      <c r="AN226" s="4"/>
      <c r="AO226" s="4"/>
      <c r="AP226" s="4"/>
      <c r="AQ226" s="4"/>
      <c r="AR226" s="4"/>
      <c r="AS226" s="4"/>
    </row>
    <row r="227">
      <c r="A227" s="4"/>
      <c r="B227" s="4"/>
      <c r="C227" s="4"/>
      <c r="D227" s="4"/>
      <c r="E227" s="4"/>
      <c r="F227" s="4"/>
      <c r="G227" s="4"/>
      <c r="H227" s="8"/>
      <c r="I227" s="8"/>
      <c r="J227" s="8"/>
      <c r="K227" s="8"/>
      <c r="L227" s="8"/>
      <c r="M227" s="8"/>
      <c r="N227" s="8"/>
      <c r="O227" s="8"/>
      <c r="P227" s="8"/>
      <c r="Q227" s="8"/>
      <c r="R227" s="8"/>
      <c r="S227" s="271"/>
      <c r="T227" s="119"/>
      <c r="U227" s="118"/>
      <c r="V227" s="119"/>
      <c r="W227" s="119"/>
      <c r="X227" s="119"/>
      <c r="Y227" s="119"/>
      <c r="Z227" s="119"/>
      <c r="AA227" s="119"/>
      <c r="AB227" s="119"/>
      <c r="AC227" s="119"/>
      <c r="AD227" s="119"/>
      <c r="AE227" s="119"/>
      <c r="AF227" s="119"/>
      <c r="AG227" s="119"/>
      <c r="AH227" s="119"/>
      <c r="AI227" s="119"/>
      <c r="AJ227" s="119"/>
      <c r="AK227" s="4"/>
      <c r="AL227" s="4"/>
      <c r="AM227" s="4"/>
      <c r="AN227" s="4"/>
      <c r="AO227" s="4"/>
      <c r="AP227" s="4"/>
      <c r="AQ227" s="4"/>
      <c r="AR227" s="4"/>
      <c r="AS227" s="4"/>
    </row>
    <row r="228">
      <c r="A228" s="4"/>
      <c r="B228" s="4"/>
      <c r="C228" s="4"/>
      <c r="D228" s="4"/>
      <c r="E228" s="4"/>
      <c r="F228" s="4"/>
      <c r="G228" s="4"/>
      <c r="H228" s="8"/>
      <c r="I228" s="8"/>
      <c r="J228" s="8"/>
      <c r="K228" s="8"/>
      <c r="L228" s="8"/>
      <c r="M228" s="8"/>
      <c r="N228" s="8"/>
      <c r="O228" s="8"/>
      <c r="P228" s="8"/>
      <c r="Q228" s="8"/>
      <c r="R228" s="8"/>
      <c r="S228" s="271"/>
      <c r="T228" s="119"/>
      <c r="U228" s="118"/>
      <c r="V228" s="119"/>
      <c r="W228" s="119"/>
      <c r="X228" s="119"/>
      <c r="Y228" s="119"/>
      <c r="Z228" s="119"/>
      <c r="AA228" s="119"/>
      <c r="AB228" s="119"/>
      <c r="AC228" s="119"/>
      <c r="AD228" s="119"/>
      <c r="AE228" s="119"/>
      <c r="AF228" s="119"/>
      <c r="AG228" s="119"/>
      <c r="AH228" s="119"/>
      <c r="AI228" s="119"/>
      <c r="AJ228" s="119"/>
      <c r="AK228" s="4"/>
      <c r="AL228" s="4"/>
      <c r="AM228" s="4"/>
      <c r="AN228" s="4"/>
      <c r="AO228" s="4"/>
      <c r="AP228" s="4"/>
      <c r="AQ228" s="4"/>
      <c r="AR228" s="4"/>
      <c r="AS228" s="4"/>
    </row>
    <row r="229">
      <c r="A229" s="4"/>
      <c r="B229" s="4"/>
      <c r="C229" s="4"/>
      <c r="D229" s="4"/>
      <c r="E229" s="4"/>
      <c r="F229" s="4"/>
      <c r="G229" s="4"/>
      <c r="H229" s="8"/>
      <c r="I229" s="8"/>
      <c r="J229" s="8"/>
      <c r="K229" s="8"/>
      <c r="L229" s="8"/>
      <c r="M229" s="8"/>
      <c r="N229" s="8"/>
      <c r="O229" s="8"/>
      <c r="P229" s="8"/>
      <c r="Q229" s="8"/>
      <c r="R229" s="8"/>
      <c r="S229" s="271"/>
      <c r="T229" s="119"/>
      <c r="U229" s="118"/>
      <c r="V229" s="119"/>
      <c r="W229" s="119"/>
      <c r="X229" s="119"/>
      <c r="Y229" s="119"/>
      <c r="Z229" s="119"/>
      <c r="AA229" s="119"/>
      <c r="AB229" s="119"/>
      <c r="AC229" s="119"/>
      <c r="AD229" s="119"/>
      <c r="AE229" s="119"/>
      <c r="AF229" s="119"/>
      <c r="AG229" s="119"/>
      <c r="AH229" s="119"/>
      <c r="AI229" s="119"/>
      <c r="AJ229" s="119"/>
      <c r="AK229" s="4"/>
      <c r="AL229" s="4"/>
      <c r="AM229" s="4"/>
      <c r="AN229" s="4"/>
      <c r="AO229" s="4"/>
      <c r="AP229" s="4"/>
      <c r="AQ229" s="4"/>
      <c r="AR229" s="4"/>
      <c r="AS229" s="4"/>
    </row>
    <row r="230">
      <c r="A230" s="4"/>
      <c r="B230" s="4"/>
      <c r="C230" s="4"/>
      <c r="D230" s="4"/>
      <c r="E230" s="4"/>
      <c r="F230" s="4"/>
      <c r="G230" s="4"/>
      <c r="H230" s="8"/>
      <c r="I230" s="8"/>
      <c r="J230" s="8"/>
      <c r="K230" s="8"/>
      <c r="L230" s="8"/>
      <c r="M230" s="8"/>
      <c r="N230" s="8"/>
      <c r="O230" s="8"/>
      <c r="P230" s="8"/>
      <c r="Q230" s="8"/>
      <c r="R230" s="8"/>
      <c r="S230" s="271"/>
      <c r="T230" s="119"/>
      <c r="U230" s="118"/>
      <c r="V230" s="119"/>
      <c r="W230" s="119"/>
      <c r="X230" s="119"/>
      <c r="Y230" s="119"/>
      <c r="Z230" s="119"/>
      <c r="AA230" s="119"/>
      <c r="AB230" s="119"/>
      <c r="AC230" s="119"/>
      <c r="AD230" s="119"/>
      <c r="AE230" s="119"/>
      <c r="AF230" s="119"/>
      <c r="AG230" s="119"/>
      <c r="AH230" s="119"/>
      <c r="AI230" s="119"/>
      <c r="AJ230" s="119"/>
      <c r="AK230" s="4"/>
      <c r="AL230" s="4"/>
      <c r="AM230" s="4"/>
      <c r="AN230" s="4"/>
      <c r="AO230" s="4"/>
      <c r="AP230" s="4"/>
      <c r="AQ230" s="4"/>
      <c r="AR230" s="4"/>
      <c r="AS230" s="4"/>
    </row>
    <row r="231">
      <c r="A231" s="4"/>
      <c r="B231" s="4"/>
      <c r="C231" s="4"/>
      <c r="D231" s="4"/>
      <c r="E231" s="4"/>
      <c r="F231" s="4"/>
      <c r="G231" s="4"/>
      <c r="H231" s="8"/>
      <c r="I231" s="8"/>
      <c r="J231" s="8"/>
      <c r="K231" s="8"/>
      <c r="L231" s="8"/>
      <c r="M231" s="8"/>
      <c r="N231" s="8"/>
      <c r="O231" s="8"/>
      <c r="P231" s="8"/>
      <c r="Q231" s="8"/>
      <c r="R231" s="8"/>
      <c r="S231" s="271"/>
      <c r="T231" s="119"/>
      <c r="U231" s="118"/>
      <c r="V231" s="119"/>
      <c r="W231" s="119"/>
      <c r="X231" s="119"/>
      <c r="Y231" s="119"/>
      <c r="Z231" s="119"/>
      <c r="AA231" s="119"/>
      <c r="AB231" s="119"/>
      <c r="AC231" s="119"/>
      <c r="AD231" s="119"/>
      <c r="AE231" s="119"/>
      <c r="AF231" s="119"/>
      <c r="AG231" s="119"/>
      <c r="AH231" s="119"/>
      <c r="AI231" s="119"/>
      <c r="AJ231" s="119"/>
      <c r="AK231" s="4"/>
      <c r="AL231" s="4"/>
      <c r="AM231" s="4"/>
      <c r="AN231" s="4"/>
      <c r="AO231" s="4"/>
      <c r="AP231" s="4"/>
      <c r="AQ231" s="4"/>
      <c r="AR231" s="4"/>
      <c r="AS231" s="4"/>
    </row>
    <row r="232">
      <c r="A232" s="4"/>
      <c r="B232" s="4"/>
      <c r="C232" s="4"/>
      <c r="D232" s="4"/>
      <c r="E232" s="4"/>
      <c r="F232" s="4"/>
      <c r="G232" s="4"/>
      <c r="H232" s="8"/>
      <c r="I232" s="8"/>
      <c r="J232" s="8"/>
      <c r="K232" s="8"/>
      <c r="L232" s="8"/>
      <c r="M232" s="8"/>
      <c r="N232" s="8"/>
      <c r="O232" s="8"/>
      <c r="P232" s="8"/>
      <c r="Q232" s="8"/>
      <c r="R232" s="8"/>
      <c r="S232" s="271"/>
      <c r="T232" s="119"/>
      <c r="U232" s="118"/>
      <c r="V232" s="119"/>
      <c r="W232" s="119"/>
      <c r="X232" s="119"/>
      <c r="Y232" s="119"/>
      <c r="Z232" s="119"/>
      <c r="AA232" s="119"/>
      <c r="AB232" s="119"/>
      <c r="AC232" s="119"/>
      <c r="AD232" s="119"/>
      <c r="AE232" s="119"/>
      <c r="AF232" s="119"/>
      <c r="AG232" s="119"/>
      <c r="AH232" s="119"/>
      <c r="AI232" s="119"/>
      <c r="AJ232" s="119"/>
      <c r="AK232" s="4"/>
      <c r="AL232" s="4"/>
      <c r="AM232" s="4"/>
      <c r="AN232" s="4"/>
      <c r="AO232" s="4"/>
      <c r="AP232" s="4"/>
      <c r="AQ232" s="4"/>
      <c r="AR232" s="4"/>
      <c r="AS232" s="4"/>
    </row>
    <row r="233">
      <c r="A233" s="4"/>
      <c r="B233" s="4"/>
      <c r="C233" s="4"/>
      <c r="D233" s="4"/>
      <c r="E233" s="4"/>
      <c r="F233" s="4"/>
      <c r="G233" s="4"/>
      <c r="H233" s="8"/>
      <c r="I233" s="8"/>
      <c r="J233" s="8"/>
      <c r="K233" s="8"/>
      <c r="L233" s="8"/>
      <c r="M233" s="8"/>
      <c r="N233" s="8"/>
      <c r="O233" s="8"/>
      <c r="P233" s="8"/>
      <c r="Q233" s="8"/>
      <c r="R233" s="8"/>
      <c r="S233" s="271"/>
      <c r="T233" s="119"/>
      <c r="U233" s="118"/>
      <c r="V233" s="119"/>
      <c r="W233" s="119"/>
      <c r="X233" s="119"/>
      <c r="Y233" s="119"/>
      <c r="Z233" s="119"/>
      <c r="AA233" s="119"/>
      <c r="AB233" s="119"/>
      <c r="AC233" s="119"/>
      <c r="AD233" s="119"/>
      <c r="AE233" s="119"/>
      <c r="AF233" s="119"/>
      <c r="AG233" s="119"/>
      <c r="AH233" s="119"/>
      <c r="AI233" s="119"/>
      <c r="AJ233" s="119"/>
      <c r="AK233" s="4"/>
      <c r="AL233" s="4"/>
      <c r="AM233" s="4"/>
      <c r="AN233" s="4"/>
      <c r="AO233" s="4"/>
      <c r="AP233" s="4"/>
      <c r="AQ233" s="4"/>
      <c r="AR233" s="4"/>
      <c r="AS233" s="4"/>
    </row>
    <row r="234">
      <c r="A234" s="4"/>
      <c r="B234" s="4"/>
      <c r="C234" s="4"/>
      <c r="D234" s="4"/>
      <c r="E234" s="4"/>
      <c r="F234" s="4"/>
      <c r="G234" s="4"/>
      <c r="H234" s="8"/>
      <c r="I234" s="8"/>
      <c r="J234" s="8"/>
      <c r="K234" s="8"/>
      <c r="L234" s="8"/>
      <c r="M234" s="8"/>
      <c r="N234" s="8"/>
      <c r="O234" s="8"/>
      <c r="P234" s="8"/>
      <c r="Q234" s="8"/>
      <c r="R234" s="8"/>
      <c r="S234" s="271"/>
      <c r="T234" s="119"/>
      <c r="U234" s="118"/>
      <c r="V234" s="119"/>
      <c r="W234" s="119"/>
      <c r="X234" s="119"/>
      <c r="Y234" s="119"/>
      <c r="Z234" s="119"/>
      <c r="AA234" s="119"/>
      <c r="AB234" s="119"/>
      <c r="AC234" s="119"/>
      <c r="AD234" s="119"/>
      <c r="AE234" s="119"/>
      <c r="AF234" s="119"/>
      <c r="AG234" s="119"/>
      <c r="AH234" s="119"/>
      <c r="AI234" s="119"/>
      <c r="AJ234" s="119"/>
      <c r="AK234" s="4"/>
      <c r="AL234" s="4"/>
      <c r="AM234" s="4"/>
      <c r="AN234" s="4"/>
      <c r="AO234" s="4"/>
      <c r="AP234" s="4"/>
      <c r="AQ234" s="4"/>
      <c r="AR234" s="4"/>
      <c r="AS234" s="4"/>
    </row>
    <row r="235">
      <c r="A235" s="4"/>
      <c r="B235" s="4"/>
      <c r="C235" s="4"/>
      <c r="D235" s="4"/>
      <c r="E235" s="4"/>
      <c r="F235" s="4"/>
      <c r="G235" s="4"/>
      <c r="H235" s="8"/>
      <c r="I235" s="8"/>
      <c r="J235" s="8"/>
      <c r="K235" s="8"/>
      <c r="L235" s="8"/>
      <c r="M235" s="8"/>
      <c r="N235" s="8"/>
      <c r="O235" s="8"/>
      <c r="P235" s="8"/>
      <c r="Q235" s="8"/>
      <c r="R235" s="8"/>
      <c r="S235" s="271"/>
      <c r="T235" s="119"/>
      <c r="U235" s="118"/>
      <c r="V235" s="119"/>
      <c r="W235" s="119"/>
      <c r="X235" s="119"/>
      <c r="Y235" s="119"/>
      <c r="Z235" s="119"/>
      <c r="AA235" s="119"/>
      <c r="AB235" s="119"/>
      <c r="AC235" s="119"/>
      <c r="AD235" s="119"/>
      <c r="AE235" s="119"/>
      <c r="AF235" s="119"/>
      <c r="AG235" s="119"/>
      <c r="AH235" s="119"/>
      <c r="AI235" s="119"/>
      <c r="AJ235" s="119"/>
      <c r="AK235" s="4"/>
      <c r="AL235" s="4"/>
      <c r="AM235" s="4"/>
      <c r="AN235" s="4"/>
      <c r="AO235" s="4"/>
      <c r="AP235" s="4"/>
      <c r="AQ235" s="4"/>
      <c r="AR235" s="4"/>
      <c r="AS235" s="4"/>
    </row>
    <row r="236">
      <c r="A236" s="4"/>
      <c r="B236" s="4"/>
      <c r="C236" s="4"/>
      <c r="D236" s="4"/>
      <c r="E236" s="4"/>
      <c r="F236" s="4"/>
      <c r="G236" s="4"/>
      <c r="H236" s="8"/>
      <c r="I236" s="8"/>
      <c r="J236" s="8"/>
      <c r="K236" s="8"/>
      <c r="L236" s="8"/>
      <c r="M236" s="8"/>
      <c r="N236" s="8"/>
      <c r="O236" s="8"/>
      <c r="P236" s="8"/>
      <c r="Q236" s="8"/>
      <c r="R236" s="8"/>
      <c r="S236" s="271"/>
      <c r="T236" s="119"/>
      <c r="U236" s="118"/>
      <c r="V236" s="119"/>
      <c r="W236" s="119"/>
      <c r="X236" s="119"/>
      <c r="Y236" s="119"/>
      <c r="Z236" s="119"/>
      <c r="AA236" s="119"/>
      <c r="AB236" s="119"/>
      <c r="AC236" s="119"/>
      <c r="AD236" s="119"/>
      <c r="AE236" s="119"/>
      <c r="AF236" s="119"/>
      <c r="AG236" s="119"/>
      <c r="AH236" s="119"/>
      <c r="AI236" s="119"/>
      <c r="AJ236" s="119"/>
      <c r="AK236" s="4"/>
      <c r="AL236" s="4"/>
      <c r="AM236" s="4"/>
      <c r="AN236" s="4"/>
      <c r="AO236" s="4"/>
      <c r="AP236" s="4"/>
      <c r="AQ236" s="4"/>
      <c r="AR236" s="4"/>
      <c r="AS236" s="4"/>
    </row>
    <row r="237">
      <c r="A237" s="4"/>
      <c r="B237" s="4"/>
      <c r="C237" s="4"/>
      <c r="D237" s="4"/>
      <c r="E237" s="4"/>
      <c r="F237" s="4"/>
      <c r="G237" s="4"/>
      <c r="H237" s="8"/>
      <c r="I237" s="8"/>
      <c r="J237" s="8"/>
      <c r="K237" s="8"/>
      <c r="L237" s="8"/>
      <c r="M237" s="8"/>
      <c r="N237" s="8"/>
      <c r="O237" s="8"/>
      <c r="P237" s="8"/>
      <c r="Q237" s="8"/>
      <c r="R237" s="8"/>
      <c r="S237" s="271"/>
      <c r="T237" s="119"/>
      <c r="U237" s="118"/>
      <c r="V237" s="119"/>
      <c r="W237" s="119"/>
      <c r="X237" s="119"/>
      <c r="Y237" s="119"/>
      <c r="Z237" s="119"/>
      <c r="AA237" s="119"/>
      <c r="AB237" s="119"/>
      <c r="AC237" s="119"/>
      <c r="AD237" s="119"/>
      <c r="AE237" s="119"/>
      <c r="AF237" s="119"/>
      <c r="AG237" s="119"/>
      <c r="AH237" s="119"/>
      <c r="AI237" s="119"/>
      <c r="AJ237" s="119"/>
      <c r="AK237" s="4"/>
      <c r="AL237" s="4"/>
      <c r="AM237" s="4"/>
      <c r="AN237" s="4"/>
      <c r="AO237" s="4"/>
      <c r="AP237" s="4"/>
      <c r="AQ237" s="4"/>
      <c r="AR237" s="4"/>
      <c r="AS237" s="4"/>
    </row>
    <row r="238">
      <c r="A238" s="4"/>
      <c r="B238" s="4"/>
      <c r="C238" s="4"/>
      <c r="D238" s="4"/>
      <c r="E238" s="4"/>
      <c r="F238" s="4"/>
      <c r="G238" s="4"/>
      <c r="H238" s="8"/>
      <c r="I238" s="8"/>
      <c r="J238" s="8"/>
      <c r="K238" s="8"/>
      <c r="L238" s="8"/>
      <c r="M238" s="8"/>
      <c r="N238" s="8"/>
      <c r="O238" s="8"/>
      <c r="P238" s="8"/>
      <c r="Q238" s="8"/>
      <c r="R238" s="8"/>
      <c r="S238" s="271"/>
      <c r="T238" s="119"/>
      <c r="U238" s="118"/>
      <c r="V238" s="119"/>
      <c r="W238" s="119"/>
      <c r="X238" s="119"/>
      <c r="Y238" s="119"/>
      <c r="Z238" s="119"/>
      <c r="AA238" s="119"/>
      <c r="AB238" s="119"/>
      <c r="AC238" s="119"/>
      <c r="AD238" s="119"/>
      <c r="AE238" s="119"/>
      <c r="AF238" s="119"/>
      <c r="AG238" s="119"/>
      <c r="AH238" s="119"/>
      <c r="AI238" s="119"/>
      <c r="AJ238" s="119"/>
      <c r="AK238" s="4"/>
      <c r="AL238" s="4"/>
      <c r="AM238" s="4"/>
      <c r="AN238" s="4"/>
      <c r="AO238" s="4"/>
      <c r="AP238" s="4"/>
      <c r="AQ238" s="4"/>
      <c r="AR238" s="4"/>
      <c r="AS238" s="4"/>
    </row>
    <row r="239">
      <c r="A239" s="4"/>
      <c r="B239" s="4"/>
      <c r="C239" s="4"/>
      <c r="D239" s="4"/>
      <c r="E239" s="4"/>
      <c r="F239" s="4"/>
      <c r="G239" s="4"/>
      <c r="H239" s="8"/>
      <c r="I239" s="8"/>
      <c r="J239" s="8"/>
      <c r="K239" s="8"/>
      <c r="L239" s="8"/>
      <c r="M239" s="8"/>
      <c r="N239" s="8"/>
      <c r="O239" s="8"/>
      <c r="P239" s="8"/>
      <c r="Q239" s="8"/>
      <c r="R239" s="8"/>
      <c r="S239" s="271"/>
      <c r="T239" s="119"/>
      <c r="U239" s="118"/>
      <c r="V239" s="119"/>
      <c r="W239" s="119"/>
      <c r="X239" s="119"/>
      <c r="Y239" s="119"/>
      <c r="Z239" s="119"/>
      <c r="AA239" s="119"/>
      <c r="AB239" s="119"/>
      <c r="AC239" s="119"/>
      <c r="AD239" s="119"/>
      <c r="AE239" s="119"/>
      <c r="AF239" s="119"/>
      <c r="AG239" s="119"/>
      <c r="AH239" s="119"/>
      <c r="AI239" s="119"/>
      <c r="AJ239" s="119"/>
      <c r="AK239" s="4"/>
      <c r="AL239" s="4"/>
      <c r="AM239" s="4"/>
      <c r="AN239" s="4"/>
      <c r="AO239" s="4"/>
      <c r="AP239" s="4"/>
      <c r="AQ239" s="4"/>
      <c r="AR239" s="4"/>
      <c r="AS239" s="4"/>
    </row>
    <row r="240">
      <c r="A240" s="4"/>
      <c r="B240" s="4"/>
      <c r="C240" s="4"/>
      <c r="D240" s="4"/>
      <c r="E240" s="4"/>
      <c r="F240" s="4"/>
      <c r="G240" s="4"/>
      <c r="H240" s="8"/>
      <c r="I240" s="8"/>
      <c r="J240" s="8"/>
      <c r="K240" s="8"/>
      <c r="L240" s="8"/>
      <c r="M240" s="8"/>
      <c r="N240" s="8"/>
      <c r="O240" s="8"/>
      <c r="P240" s="8"/>
      <c r="Q240" s="8"/>
      <c r="R240" s="8"/>
      <c r="S240" s="271"/>
      <c r="T240" s="119"/>
      <c r="U240" s="118"/>
      <c r="V240" s="119"/>
      <c r="W240" s="119"/>
      <c r="X240" s="119"/>
      <c r="Y240" s="119"/>
      <c r="Z240" s="119"/>
      <c r="AA240" s="119"/>
      <c r="AB240" s="119"/>
      <c r="AC240" s="119"/>
      <c r="AD240" s="119"/>
      <c r="AE240" s="119"/>
      <c r="AF240" s="119"/>
      <c r="AG240" s="119"/>
      <c r="AH240" s="119"/>
      <c r="AI240" s="119"/>
      <c r="AJ240" s="119"/>
      <c r="AK240" s="4"/>
      <c r="AL240" s="4"/>
      <c r="AM240" s="4"/>
      <c r="AN240" s="4"/>
      <c r="AO240" s="4"/>
      <c r="AP240" s="4"/>
      <c r="AQ240" s="4"/>
      <c r="AR240" s="4"/>
      <c r="AS240" s="4"/>
    </row>
    <row r="241">
      <c r="A241" s="4"/>
      <c r="B241" s="4"/>
      <c r="C241" s="4"/>
      <c r="D241" s="4"/>
      <c r="E241" s="4"/>
      <c r="F241" s="4"/>
      <c r="G241" s="4"/>
      <c r="H241" s="8"/>
      <c r="I241" s="8"/>
      <c r="J241" s="8"/>
      <c r="K241" s="8"/>
      <c r="L241" s="8"/>
      <c r="M241" s="8"/>
      <c r="N241" s="8"/>
      <c r="O241" s="8"/>
      <c r="P241" s="8"/>
      <c r="Q241" s="8"/>
      <c r="R241" s="8"/>
      <c r="S241" s="271"/>
      <c r="T241" s="119"/>
      <c r="U241" s="118"/>
      <c r="V241" s="119"/>
      <c r="W241" s="119"/>
      <c r="X241" s="119"/>
      <c r="Y241" s="119"/>
      <c r="Z241" s="119"/>
      <c r="AA241" s="119"/>
      <c r="AB241" s="119"/>
      <c r="AC241" s="119"/>
      <c r="AD241" s="119"/>
      <c r="AE241" s="119"/>
      <c r="AF241" s="119"/>
      <c r="AG241" s="119"/>
      <c r="AH241" s="119"/>
      <c r="AI241" s="119"/>
      <c r="AJ241" s="119"/>
      <c r="AK241" s="4"/>
      <c r="AL241" s="4"/>
      <c r="AM241" s="4"/>
      <c r="AN241" s="4"/>
      <c r="AO241" s="4"/>
      <c r="AP241" s="4"/>
      <c r="AQ241" s="4"/>
      <c r="AR241" s="4"/>
      <c r="AS241" s="4"/>
    </row>
    <row r="242">
      <c r="A242" s="4"/>
      <c r="B242" s="4"/>
      <c r="C242" s="4"/>
      <c r="D242" s="4"/>
      <c r="E242" s="4"/>
      <c r="F242" s="4"/>
      <c r="G242" s="4"/>
      <c r="H242" s="8"/>
      <c r="I242" s="8"/>
      <c r="J242" s="8"/>
      <c r="K242" s="8"/>
      <c r="L242" s="8"/>
      <c r="M242" s="8"/>
      <c r="N242" s="8"/>
      <c r="O242" s="8"/>
      <c r="P242" s="8"/>
      <c r="Q242" s="8"/>
      <c r="R242" s="8"/>
      <c r="S242" s="271"/>
      <c r="T242" s="119"/>
      <c r="U242" s="118"/>
      <c r="V242" s="119"/>
      <c r="W242" s="119"/>
      <c r="X242" s="119"/>
      <c r="Y242" s="119"/>
      <c r="Z242" s="119"/>
      <c r="AA242" s="119"/>
      <c r="AB242" s="119"/>
      <c r="AC242" s="119"/>
      <c r="AD242" s="119"/>
      <c r="AE242" s="119"/>
      <c r="AF242" s="119"/>
      <c r="AG242" s="119"/>
      <c r="AH242" s="119"/>
      <c r="AI242" s="119"/>
      <c r="AJ242" s="119"/>
      <c r="AK242" s="4"/>
      <c r="AL242" s="4"/>
      <c r="AM242" s="4"/>
      <c r="AN242" s="4"/>
      <c r="AO242" s="4"/>
      <c r="AP242" s="4"/>
      <c r="AQ242" s="4"/>
      <c r="AR242" s="4"/>
      <c r="AS242" s="4"/>
    </row>
    <row r="243">
      <c r="A243" s="4"/>
      <c r="B243" s="4"/>
      <c r="C243" s="4"/>
      <c r="D243" s="4"/>
      <c r="E243" s="4"/>
      <c r="F243" s="4"/>
      <c r="G243" s="4"/>
      <c r="H243" s="8"/>
      <c r="I243" s="8"/>
      <c r="J243" s="8"/>
      <c r="K243" s="8"/>
      <c r="L243" s="8"/>
      <c r="M243" s="8"/>
      <c r="N243" s="8"/>
      <c r="O243" s="8"/>
      <c r="P243" s="8"/>
      <c r="Q243" s="8"/>
      <c r="R243" s="8"/>
      <c r="S243" s="271"/>
      <c r="T243" s="119"/>
      <c r="U243" s="118"/>
      <c r="V243" s="119"/>
      <c r="W243" s="119"/>
      <c r="X243" s="119"/>
      <c r="Y243" s="119"/>
      <c r="Z243" s="119"/>
      <c r="AA243" s="119"/>
      <c r="AB243" s="119"/>
      <c r="AC243" s="119"/>
      <c r="AD243" s="119"/>
      <c r="AE243" s="119"/>
      <c r="AF243" s="119"/>
      <c r="AG243" s="119"/>
      <c r="AH243" s="119"/>
      <c r="AI243" s="119"/>
      <c r="AJ243" s="119"/>
      <c r="AK243" s="4"/>
      <c r="AL243" s="4"/>
      <c r="AM243" s="4"/>
      <c r="AN243" s="4"/>
      <c r="AO243" s="4"/>
      <c r="AP243" s="4"/>
      <c r="AQ243" s="4"/>
      <c r="AR243" s="4"/>
      <c r="AS243" s="4"/>
    </row>
    <row r="244">
      <c r="A244" s="4"/>
      <c r="B244" s="4"/>
      <c r="C244" s="4"/>
      <c r="D244" s="4"/>
      <c r="E244" s="4"/>
      <c r="F244" s="4"/>
      <c r="G244" s="4"/>
      <c r="H244" s="8"/>
      <c r="I244" s="8"/>
      <c r="J244" s="8"/>
      <c r="K244" s="8"/>
      <c r="L244" s="8"/>
      <c r="M244" s="8"/>
      <c r="N244" s="8"/>
      <c r="O244" s="8"/>
      <c r="P244" s="8"/>
      <c r="Q244" s="8"/>
      <c r="R244" s="8"/>
      <c r="S244" s="271"/>
      <c r="T244" s="119"/>
      <c r="U244" s="118"/>
      <c r="V244" s="119"/>
      <c r="W244" s="119"/>
      <c r="X244" s="119"/>
      <c r="Y244" s="119"/>
      <c r="Z244" s="119"/>
      <c r="AA244" s="119"/>
      <c r="AB244" s="119"/>
      <c r="AC244" s="119"/>
      <c r="AD244" s="119"/>
      <c r="AE244" s="119"/>
      <c r="AF244" s="119"/>
      <c r="AG244" s="119"/>
      <c r="AH244" s="119"/>
      <c r="AI244" s="119"/>
      <c r="AJ244" s="119"/>
      <c r="AK244" s="4"/>
      <c r="AL244" s="4"/>
      <c r="AM244" s="4"/>
      <c r="AN244" s="4"/>
      <c r="AO244" s="4"/>
      <c r="AP244" s="4"/>
      <c r="AQ244" s="4"/>
      <c r="AR244" s="4"/>
      <c r="AS244" s="4"/>
    </row>
    <row r="245">
      <c r="A245" s="4"/>
      <c r="B245" s="4"/>
      <c r="C245" s="4"/>
      <c r="D245" s="4"/>
      <c r="E245" s="4"/>
      <c r="F245" s="4"/>
      <c r="G245" s="4"/>
      <c r="H245" s="8"/>
      <c r="I245" s="8"/>
      <c r="J245" s="8"/>
      <c r="K245" s="8"/>
      <c r="L245" s="8"/>
      <c r="M245" s="8"/>
      <c r="N245" s="8"/>
      <c r="O245" s="8"/>
      <c r="P245" s="8"/>
      <c r="Q245" s="8"/>
      <c r="R245" s="8"/>
      <c r="S245" s="271"/>
      <c r="T245" s="119"/>
      <c r="U245" s="118"/>
      <c r="V245" s="119"/>
      <c r="W245" s="119"/>
      <c r="X245" s="119"/>
      <c r="Y245" s="119"/>
      <c r="Z245" s="119"/>
      <c r="AA245" s="119"/>
      <c r="AB245" s="119"/>
      <c r="AC245" s="119"/>
      <c r="AD245" s="119"/>
      <c r="AE245" s="119"/>
      <c r="AF245" s="119"/>
      <c r="AG245" s="119"/>
      <c r="AH245" s="119"/>
      <c r="AI245" s="119"/>
      <c r="AJ245" s="119"/>
      <c r="AK245" s="4"/>
      <c r="AL245" s="4"/>
      <c r="AM245" s="4"/>
      <c r="AN245" s="4"/>
      <c r="AO245" s="4"/>
      <c r="AP245" s="4"/>
      <c r="AQ245" s="4"/>
      <c r="AR245" s="4"/>
      <c r="AS245" s="4"/>
    </row>
    <row r="246">
      <c r="A246" s="4"/>
      <c r="B246" s="4"/>
      <c r="C246" s="4"/>
      <c r="D246" s="4"/>
      <c r="E246" s="4"/>
      <c r="F246" s="4"/>
      <c r="G246" s="4"/>
      <c r="H246" s="8"/>
      <c r="I246" s="8"/>
      <c r="J246" s="8"/>
      <c r="K246" s="8"/>
      <c r="L246" s="8"/>
      <c r="M246" s="8"/>
      <c r="N246" s="8"/>
      <c r="O246" s="8"/>
      <c r="P246" s="8"/>
      <c r="Q246" s="8"/>
      <c r="R246" s="8"/>
      <c r="S246" s="271"/>
      <c r="T246" s="119"/>
      <c r="U246" s="118"/>
      <c r="V246" s="119"/>
      <c r="W246" s="119"/>
      <c r="X246" s="119"/>
      <c r="Y246" s="119"/>
      <c r="Z246" s="119"/>
      <c r="AA246" s="119"/>
      <c r="AB246" s="119"/>
      <c r="AC246" s="119"/>
      <c r="AD246" s="119"/>
      <c r="AE246" s="119"/>
      <c r="AF246" s="119"/>
      <c r="AG246" s="119"/>
      <c r="AH246" s="119"/>
      <c r="AI246" s="119"/>
      <c r="AJ246" s="119"/>
      <c r="AK246" s="4"/>
      <c r="AL246" s="4"/>
      <c r="AM246" s="4"/>
      <c r="AN246" s="4"/>
      <c r="AO246" s="4"/>
      <c r="AP246" s="4"/>
      <c r="AQ246" s="4"/>
      <c r="AR246" s="4"/>
      <c r="AS246" s="4"/>
    </row>
    <row r="247">
      <c r="A247" s="4"/>
      <c r="B247" s="4"/>
      <c r="C247" s="4"/>
      <c r="D247" s="4"/>
      <c r="E247" s="4"/>
      <c r="F247" s="4"/>
      <c r="G247" s="4"/>
      <c r="H247" s="8"/>
      <c r="I247" s="8"/>
      <c r="J247" s="8"/>
      <c r="K247" s="8"/>
      <c r="L247" s="8"/>
      <c r="M247" s="8"/>
      <c r="N247" s="8"/>
      <c r="O247" s="8"/>
      <c r="P247" s="8"/>
      <c r="Q247" s="8"/>
      <c r="R247" s="8"/>
      <c r="S247" s="271"/>
      <c r="T247" s="119"/>
      <c r="U247" s="118"/>
      <c r="V247" s="119"/>
      <c r="W247" s="119"/>
      <c r="X247" s="119"/>
      <c r="Y247" s="119"/>
      <c r="Z247" s="119"/>
      <c r="AA247" s="119"/>
      <c r="AB247" s="119"/>
      <c r="AC247" s="119"/>
      <c r="AD247" s="119"/>
      <c r="AE247" s="119"/>
      <c r="AF247" s="119"/>
      <c r="AG247" s="119"/>
      <c r="AH247" s="119"/>
      <c r="AI247" s="119"/>
      <c r="AJ247" s="119"/>
      <c r="AK247" s="4"/>
      <c r="AL247" s="4"/>
      <c r="AM247" s="4"/>
      <c r="AN247" s="4"/>
      <c r="AO247" s="4"/>
      <c r="AP247" s="4"/>
      <c r="AQ247" s="4"/>
      <c r="AR247" s="4"/>
      <c r="AS247" s="4"/>
    </row>
    <row r="248">
      <c r="A248" s="4"/>
      <c r="B248" s="4"/>
      <c r="C248" s="4"/>
      <c r="D248" s="4"/>
      <c r="E248" s="4"/>
      <c r="F248" s="4"/>
      <c r="G248" s="4"/>
      <c r="H248" s="8"/>
      <c r="I248" s="8"/>
      <c r="J248" s="8"/>
      <c r="K248" s="8"/>
      <c r="L248" s="8"/>
      <c r="M248" s="8"/>
      <c r="N248" s="8"/>
      <c r="O248" s="8"/>
      <c r="P248" s="8"/>
      <c r="Q248" s="8"/>
      <c r="R248" s="8"/>
      <c r="S248" s="271"/>
      <c r="T248" s="119"/>
      <c r="U248" s="118"/>
      <c r="V248" s="119"/>
      <c r="W248" s="119"/>
      <c r="X248" s="119"/>
      <c r="Y248" s="119"/>
      <c r="Z248" s="119"/>
      <c r="AA248" s="119"/>
      <c r="AB248" s="119"/>
      <c r="AC248" s="119"/>
      <c r="AD248" s="119"/>
      <c r="AE248" s="119"/>
      <c r="AF248" s="119"/>
      <c r="AG248" s="119"/>
      <c r="AH248" s="119"/>
      <c r="AI248" s="119"/>
      <c r="AJ248" s="119"/>
      <c r="AK248" s="4"/>
      <c r="AL248" s="4"/>
      <c r="AM248" s="4"/>
      <c r="AN248" s="4"/>
      <c r="AO248" s="4"/>
      <c r="AP248" s="4"/>
      <c r="AQ248" s="4"/>
      <c r="AR248" s="4"/>
      <c r="AS248" s="4"/>
    </row>
    <row r="249">
      <c r="A249" s="4"/>
      <c r="B249" s="4"/>
      <c r="C249" s="4"/>
      <c r="D249" s="4"/>
      <c r="E249" s="4"/>
      <c r="F249" s="4"/>
      <c r="G249" s="4"/>
      <c r="H249" s="8"/>
      <c r="I249" s="8"/>
      <c r="J249" s="8"/>
      <c r="K249" s="8"/>
      <c r="L249" s="8"/>
      <c r="M249" s="8"/>
      <c r="N249" s="8"/>
      <c r="O249" s="8"/>
      <c r="P249" s="8"/>
      <c r="Q249" s="8"/>
      <c r="R249" s="8"/>
      <c r="S249" s="271"/>
      <c r="T249" s="119"/>
      <c r="U249" s="118"/>
      <c r="V249" s="119"/>
      <c r="W249" s="119"/>
      <c r="X249" s="119"/>
      <c r="Y249" s="119"/>
      <c r="Z249" s="119"/>
      <c r="AA249" s="119"/>
      <c r="AB249" s="119"/>
      <c r="AC249" s="119"/>
      <c r="AD249" s="119"/>
      <c r="AE249" s="119"/>
      <c r="AF249" s="119"/>
      <c r="AG249" s="119"/>
      <c r="AH249" s="119"/>
      <c r="AI249" s="119"/>
      <c r="AJ249" s="119"/>
      <c r="AK249" s="4"/>
      <c r="AL249" s="4"/>
      <c r="AM249" s="4"/>
      <c r="AN249" s="4"/>
      <c r="AO249" s="4"/>
      <c r="AP249" s="4"/>
      <c r="AQ249" s="4"/>
      <c r="AR249" s="4"/>
      <c r="AS249" s="4"/>
    </row>
    <row r="250">
      <c r="A250" s="4"/>
      <c r="B250" s="4"/>
      <c r="C250" s="4"/>
      <c r="D250" s="4"/>
      <c r="E250" s="4"/>
      <c r="F250" s="4"/>
      <c r="G250" s="4"/>
      <c r="H250" s="8"/>
      <c r="I250" s="8"/>
      <c r="J250" s="8"/>
      <c r="K250" s="8"/>
      <c r="L250" s="8"/>
      <c r="M250" s="8"/>
      <c r="N250" s="8"/>
      <c r="O250" s="8"/>
      <c r="P250" s="8"/>
      <c r="Q250" s="8"/>
      <c r="R250" s="8"/>
      <c r="S250" s="271"/>
      <c r="T250" s="119"/>
      <c r="U250" s="118"/>
      <c r="V250" s="119"/>
      <c r="W250" s="119"/>
      <c r="X250" s="119"/>
      <c r="Y250" s="119"/>
      <c r="Z250" s="119"/>
      <c r="AA250" s="119"/>
      <c r="AB250" s="119"/>
      <c r="AC250" s="119"/>
      <c r="AD250" s="119"/>
      <c r="AE250" s="119"/>
      <c r="AF250" s="119"/>
      <c r="AG250" s="119"/>
      <c r="AH250" s="119"/>
      <c r="AI250" s="119"/>
      <c r="AJ250" s="119"/>
      <c r="AK250" s="4"/>
      <c r="AL250" s="4"/>
      <c r="AM250" s="4"/>
      <c r="AN250" s="4"/>
      <c r="AO250" s="4"/>
      <c r="AP250" s="4"/>
      <c r="AQ250" s="4"/>
      <c r="AR250" s="4"/>
      <c r="AS250" s="4"/>
    </row>
    <row r="251">
      <c r="A251" s="4"/>
      <c r="B251" s="4"/>
      <c r="C251" s="4"/>
      <c r="D251" s="4"/>
      <c r="E251" s="4"/>
      <c r="F251" s="4"/>
      <c r="G251" s="4"/>
      <c r="H251" s="8"/>
      <c r="I251" s="8"/>
      <c r="J251" s="8"/>
      <c r="K251" s="8"/>
      <c r="L251" s="8"/>
      <c r="M251" s="8"/>
      <c r="N251" s="8"/>
      <c r="O251" s="8"/>
      <c r="P251" s="8"/>
      <c r="Q251" s="8"/>
      <c r="R251" s="8"/>
      <c r="S251" s="271"/>
      <c r="T251" s="119"/>
      <c r="U251" s="118"/>
      <c r="V251" s="119"/>
      <c r="W251" s="119"/>
      <c r="X251" s="119"/>
      <c r="Y251" s="119"/>
      <c r="Z251" s="119"/>
      <c r="AA251" s="119"/>
      <c r="AB251" s="119"/>
      <c r="AC251" s="119"/>
      <c r="AD251" s="119"/>
      <c r="AE251" s="119"/>
      <c r="AF251" s="119"/>
      <c r="AG251" s="119"/>
      <c r="AH251" s="119"/>
      <c r="AI251" s="119"/>
      <c r="AJ251" s="119"/>
      <c r="AK251" s="4"/>
      <c r="AL251" s="4"/>
      <c r="AM251" s="4"/>
      <c r="AN251" s="4"/>
      <c r="AO251" s="4"/>
      <c r="AP251" s="4"/>
      <c r="AQ251" s="4"/>
      <c r="AR251" s="4"/>
      <c r="AS251" s="4"/>
    </row>
    <row r="252">
      <c r="A252" s="4"/>
      <c r="B252" s="4"/>
      <c r="C252" s="4"/>
      <c r="D252" s="4"/>
      <c r="E252" s="4"/>
      <c r="F252" s="4"/>
      <c r="G252" s="4"/>
      <c r="H252" s="8"/>
      <c r="I252" s="8"/>
      <c r="J252" s="8"/>
      <c r="K252" s="8"/>
      <c r="L252" s="8"/>
      <c r="M252" s="8"/>
      <c r="N252" s="8"/>
      <c r="O252" s="8"/>
      <c r="P252" s="8"/>
      <c r="Q252" s="8"/>
      <c r="R252" s="8"/>
      <c r="S252" s="271"/>
      <c r="T252" s="119"/>
      <c r="U252" s="118"/>
      <c r="V252" s="119"/>
      <c r="W252" s="119"/>
      <c r="X252" s="119"/>
      <c r="Y252" s="119"/>
      <c r="Z252" s="119"/>
      <c r="AA252" s="119"/>
      <c r="AB252" s="119"/>
      <c r="AC252" s="119"/>
      <c r="AD252" s="119"/>
      <c r="AE252" s="119"/>
      <c r="AF252" s="119"/>
      <c r="AG252" s="119"/>
      <c r="AH252" s="119"/>
      <c r="AI252" s="119"/>
      <c r="AJ252" s="119"/>
      <c r="AK252" s="4"/>
      <c r="AL252" s="4"/>
      <c r="AM252" s="4"/>
      <c r="AN252" s="4"/>
      <c r="AO252" s="4"/>
      <c r="AP252" s="4"/>
      <c r="AQ252" s="4"/>
      <c r="AR252" s="4"/>
      <c r="AS252" s="4"/>
    </row>
    <row r="253">
      <c r="A253" s="4"/>
      <c r="B253" s="4"/>
      <c r="C253" s="4"/>
      <c r="D253" s="4"/>
      <c r="E253" s="4"/>
      <c r="F253" s="4"/>
      <c r="G253" s="4"/>
      <c r="H253" s="8"/>
      <c r="I253" s="8"/>
      <c r="J253" s="8"/>
      <c r="K253" s="8"/>
      <c r="L253" s="8"/>
      <c r="M253" s="8"/>
      <c r="N253" s="8"/>
      <c r="O253" s="8"/>
      <c r="P253" s="8"/>
      <c r="Q253" s="8"/>
      <c r="R253" s="8"/>
      <c r="S253" s="271"/>
      <c r="T253" s="119"/>
      <c r="U253" s="118"/>
      <c r="V253" s="119"/>
      <c r="W253" s="119"/>
      <c r="X253" s="119"/>
      <c r="Y253" s="119"/>
      <c r="Z253" s="119"/>
      <c r="AA253" s="119"/>
      <c r="AB253" s="119"/>
      <c r="AC253" s="119"/>
      <c r="AD253" s="119"/>
      <c r="AE253" s="119"/>
      <c r="AF253" s="119"/>
      <c r="AG253" s="119"/>
      <c r="AH253" s="119"/>
      <c r="AI253" s="119"/>
      <c r="AJ253" s="119"/>
      <c r="AK253" s="4"/>
      <c r="AL253" s="4"/>
      <c r="AM253" s="4"/>
      <c r="AN253" s="4"/>
      <c r="AO253" s="4"/>
      <c r="AP253" s="4"/>
      <c r="AQ253" s="4"/>
      <c r="AR253" s="4"/>
      <c r="AS253" s="4"/>
    </row>
    <row r="254">
      <c r="A254" s="4"/>
      <c r="B254" s="4"/>
      <c r="C254" s="4"/>
      <c r="D254" s="4"/>
      <c r="E254" s="4"/>
      <c r="F254" s="4"/>
      <c r="G254" s="4"/>
      <c r="H254" s="8"/>
      <c r="I254" s="8"/>
      <c r="J254" s="8"/>
      <c r="K254" s="8"/>
      <c r="L254" s="8"/>
      <c r="M254" s="8"/>
      <c r="N254" s="8"/>
      <c r="O254" s="8"/>
      <c r="P254" s="8"/>
      <c r="Q254" s="8"/>
      <c r="R254" s="8"/>
      <c r="S254" s="271"/>
      <c r="T254" s="119"/>
      <c r="U254" s="118"/>
      <c r="V254" s="119"/>
      <c r="W254" s="119"/>
      <c r="X254" s="119"/>
      <c r="Y254" s="119"/>
      <c r="Z254" s="119"/>
      <c r="AA254" s="119"/>
      <c r="AB254" s="119"/>
      <c r="AC254" s="119"/>
      <c r="AD254" s="119"/>
      <c r="AE254" s="119"/>
      <c r="AF254" s="119"/>
      <c r="AG254" s="119"/>
      <c r="AH254" s="119"/>
      <c r="AI254" s="119"/>
      <c r="AJ254" s="119"/>
      <c r="AK254" s="4"/>
      <c r="AL254" s="4"/>
      <c r="AM254" s="4"/>
      <c r="AN254" s="4"/>
      <c r="AO254" s="4"/>
      <c r="AP254" s="4"/>
      <c r="AQ254" s="4"/>
      <c r="AR254" s="4"/>
      <c r="AS254" s="4"/>
    </row>
    <row r="255">
      <c r="A255" s="4"/>
      <c r="B255" s="4"/>
      <c r="C255" s="4"/>
      <c r="D255" s="4"/>
      <c r="E255" s="4"/>
      <c r="F255" s="4"/>
      <c r="G255" s="4"/>
      <c r="H255" s="8"/>
      <c r="I255" s="8"/>
      <c r="J255" s="8"/>
      <c r="K255" s="8"/>
      <c r="L255" s="8"/>
      <c r="M255" s="8"/>
      <c r="N255" s="8"/>
      <c r="O255" s="8"/>
      <c r="P255" s="8"/>
      <c r="Q255" s="8"/>
      <c r="R255" s="8"/>
      <c r="S255" s="271"/>
      <c r="T255" s="119"/>
      <c r="U255" s="118"/>
      <c r="V255" s="119"/>
      <c r="W255" s="119"/>
      <c r="X255" s="119"/>
      <c r="Y255" s="119"/>
      <c r="Z255" s="119"/>
      <c r="AA255" s="119"/>
      <c r="AB255" s="119"/>
      <c r="AC255" s="119"/>
      <c r="AD255" s="119"/>
      <c r="AE255" s="119"/>
      <c r="AF255" s="119"/>
      <c r="AG255" s="119"/>
      <c r="AH255" s="119"/>
      <c r="AI255" s="119"/>
      <c r="AJ255" s="119"/>
      <c r="AK255" s="4"/>
      <c r="AL255" s="4"/>
      <c r="AM255" s="4"/>
      <c r="AN255" s="4"/>
      <c r="AO255" s="4"/>
      <c r="AP255" s="4"/>
      <c r="AQ255" s="4"/>
      <c r="AR255" s="4"/>
      <c r="AS255" s="4"/>
    </row>
    <row r="256">
      <c r="A256" s="4"/>
      <c r="B256" s="4"/>
      <c r="C256" s="4"/>
      <c r="D256" s="4"/>
      <c r="E256" s="4"/>
      <c r="F256" s="4"/>
      <c r="G256" s="4"/>
      <c r="H256" s="8"/>
      <c r="I256" s="8"/>
      <c r="J256" s="8"/>
      <c r="K256" s="8"/>
      <c r="L256" s="8"/>
      <c r="M256" s="8"/>
      <c r="N256" s="8"/>
      <c r="O256" s="8"/>
      <c r="P256" s="8"/>
      <c r="Q256" s="8"/>
      <c r="R256" s="8"/>
      <c r="S256" s="271"/>
      <c r="T256" s="119"/>
      <c r="U256" s="118"/>
      <c r="V256" s="119"/>
      <c r="W256" s="119"/>
      <c r="X256" s="119"/>
      <c r="Y256" s="119"/>
      <c r="Z256" s="119"/>
      <c r="AA256" s="119"/>
      <c r="AB256" s="119"/>
      <c r="AC256" s="119"/>
      <c r="AD256" s="119"/>
      <c r="AE256" s="119"/>
      <c r="AF256" s="119"/>
      <c r="AG256" s="119"/>
      <c r="AH256" s="119"/>
      <c r="AI256" s="119"/>
      <c r="AJ256" s="119"/>
      <c r="AK256" s="4"/>
      <c r="AL256" s="4"/>
      <c r="AM256" s="4"/>
      <c r="AN256" s="4"/>
      <c r="AO256" s="4"/>
      <c r="AP256" s="4"/>
      <c r="AQ256" s="4"/>
      <c r="AR256" s="4"/>
      <c r="AS256" s="4"/>
    </row>
    <row r="257">
      <c r="A257" s="4"/>
      <c r="B257" s="4"/>
      <c r="C257" s="4"/>
      <c r="D257" s="4"/>
      <c r="E257" s="4"/>
      <c r="F257" s="4"/>
      <c r="G257" s="4"/>
      <c r="H257" s="8"/>
      <c r="I257" s="8"/>
      <c r="J257" s="8"/>
      <c r="K257" s="8"/>
      <c r="L257" s="8"/>
      <c r="M257" s="8"/>
      <c r="N257" s="8"/>
      <c r="O257" s="8"/>
      <c r="P257" s="8"/>
      <c r="Q257" s="8"/>
      <c r="R257" s="8"/>
      <c r="S257" s="271"/>
      <c r="T257" s="119"/>
      <c r="U257" s="118"/>
      <c r="V257" s="119"/>
      <c r="W257" s="119"/>
      <c r="X257" s="119"/>
      <c r="Y257" s="119"/>
      <c r="Z257" s="119"/>
      <c r="AA257" s="119"/>
      <c r="AB257" s="119"/>
      <c r="AC257" s="119"/>
      <c r="AD257" s="119"/>
      <c r="AE257" s="119"/>
      <c r="AF257" s="119"/>
      <c r="AG257" s="119"/>
      <c r="AH257" s="119"/>
      <c r="AI257" s="119"/>
      <c r="AJ257" s="119"/>
      <c r="AK257" s="4"/>
      <c r="AL257" s="4"/>
      <c r="AM257" s="4"/>
      <c r="AN257" s="4"/>
      <c r="AO257" s="4"/>
      <c r="AP257" s="4"/>
      <c r="AQ257" s="4"/>
      <c r="AR257" s="4"/>
      <c r="AS257" s="4"/>
    </row>
    <row r="258">
      <c r="A258" s="4"/>
      <c r="B258" s="4"/>
      <c r="C258" s="4"/>
      <c r="D258" s="4"/>
      <c r="E258" s="4"/>
      <c r="F258" s="4"/>
      <c r="G258" s="4"/>
      <c r="H258" s="8"/>
      <c r="I258" s="8"/>
      <c r="J258" s="8"/>
      <c r="K258" s="8"/>
      <c r="L258" s="8"/>
      <c r="M258" s="8"/>
      <c r="N258" s="8"/>
      <c r="O258" s="8"/>
      <c r="P258" s="8"/>
      <c r="Q258" s="8"/>
      <c r="R258" s="8"/>
      <c r="S258" s="271"/>
      <c r="T258" s="119"/>
      <c r="U258" s="118"/>
      <c r="V258" s="119"/>
      <c r="W258" s="119"/>
      <c r="X258" s="119"/>
      <c r="Y258" s="119"/>
      <c r="Z258" s="119"/>
      <c r="AA258" s="119"/>
      <c r="AB258" s="119"/>
      <c r="AC258" s="119"/>
      <c r="AD258" s="119"/>
      <c r="AE258" s="119"/>
      <c r="AF258" s="119"/>
      <c r="AG258" s="119"/>
      <c r="AH258" s="119"/>
      <c r="AI258" s="119"/>
      <c r="AJ258" s="119"/>
      <c r="AK258" s="4"/>
      <c r="AL258" s="4"/>
      <c r="AM258" s="4"/>
      <c r="AN258" s="4"/>
      <c r="AO258" s="4"/>
      <c r="AP258" s="4"/>
      <c r="AQ258" s="4"/>
      <c r="AR258" s="4"/>
      <c r="AS258" s="4"/>
    </row>
    <row r="259">
      <c r="A259" s="4"/>
      <c r="B259" s="4"/>
      <c r="C259" s="4"/>
      <c r="D259" s="4"/>
      <c r="E259" s="4"/>
      <c r="F259" s="4"/>
      <c r="G259" s="4"/>
      <c r="H259" s="8"/>
      <c r="I259" s="8"/>
      <c r="J259" s="8"/>
      <c r="K259" s="8"/>
      <c r="L259" s="8"/>
      <c r="M259" s="8"/>
      <c r="N259" s="8"/>
      <c r="O259" s="8"/>
      <c r="P259" s="8"/>
      <c r="Q259" s="8"/>
      <c r="R259" s="8"/>
      <c r="S259" s="271"/>
      <c r="T259" s="119"/>
      <c r="U259" s="118"/>
      <c r="V259" s="119"/>
      <c r="W259" s="119"/>
      <c r="X259" s="119"/>
      <c r="Y259" s="119"/>
      <c r="Z259" s="119"/>
      <c r="AA259" s="119"/>
      <c r="AB259" s="119"/>
      <c r="AC259" s="119"/>
      <c r="AD259" s="119"/>
      <c r="AE259" s="119"/>
      <c r="AF259" s="119"/>
      <c r="AG259" s="119"/>
      <c r="AH259" s="119"/>
      <c r="AI259" s="119"/>
      <c r="AJ259" s="119"/>
      <c r="AK259" s="4"/>
      <c r="AL259" s="4"/>
      <c r="AM259" s="4"/>
      <c r="AN259" s="4"/>
      <c r="AO259" s="4"/>
      <c r="AP259" s="4"/>
      <c r="AQ259" s="4"/>
      <c r="AR259" s="4"/>
      <c r="AS259" s="4"/>
    </row>
    <row r="260">
      <c r="A260" s="4"/>
      <c r="B260" s="4"/>
      <c r="C260" s="4"/>
      <c r="D260" s="4"/>
      <c r="E260" s="4"/>
      <c r="F260" s="4"/>
      <c r="G260" s="4"/>
      <c r="H260" s="8"/>
      <c r="I260" s="8"/>
      <c r="J260" s="8"/>
      <c r="K260" s="8"/>
      <c r="L260" s="8"/>
      <c r="M260" s="8"/>
      <c r="N260" s="8"/>
      <c r="O260" s="8"/>
      <c r="P260" s="8"/>
      <c r="Q260" s="8"/>
      <c r="R260" s="8"/>
      <c r="S260" s="271"/>
      <c r="T260" s="119"/>
      <c r="U260" s="118"/>
      <c r="V260" s="119"/>
      <c r="W260" s="119"/>
      <c r="X260" s="119"/>
      <c r="Y260" s="119"/>
      <c r="Z260" s="119"/>
      <c r="AA260" s="119"/>
      <c r="AB260" s="119"/>
      <c r="AC260" s="119"/>
      <c r="AD260" s="119"/>
      <c r="AE260" s="119"/>
      <c r="AF260" s="119"/>
      <c r="AG260" s="119"/>
      <c r="AH260" s="119"/>
      <c r="AI260" s="119"/>
      <c r="AJ260" s="119"/>
      <c r="AK260" s="4"/>
      <c r="AL260" s="4"/>
      <c r="AM260" s="4"/>
      <c r="AN260" s="4"/>
      <c r="AO260" s="4"/>
      <c r="AP260" s="4"/>
      <c r="AQ260" s="4"/>
      <c r="AR260" s="4"/>
      <c r="AS260" s="4"/>
    </row>
    <row r="261">
      <c r="A261" s="4"/>
      <c r="B261" s="4"/>
      <c r="C261" s="4"/>
      <c r="D261" s="4"/>
      <c r="E261" s="4"/>
      <c r="F261" s="4"/>
      <c r="G261" s="4"/>
      <c r="H261" s="8"/>
      <c r="I261" s="8"/>
      <c r="J261" s="8"/>
      <c r="K261" s="8"/>
      <c r="L261" s="8"/>
      <c r="M261" s="8"/>
      <c r="N261" s="8"/>
      <c r="O261" s="8"/>
      <c r="P261" s="8"/>
      <c r="Q261" s="8"/>
      <c r="R261" s="8"/>
      <c r="S261" s="271"/>
      <c r="T261" s="119"/>
      <c r="U261" s="118"/>
      <c r="V261" s="119"/>
      <c r="W261" s="119"/>
      <c r="X261" s="119"/>
      <c r="Y261" s="119"/>
      <c r="Z261" s="119"/>
      <c r="AA261" s="119"/>
      <c r="AB261" s="119"/>
      <c r="AC261" s="119"/>
      <c r="AD261" s="119"/>
      <c r="AE261" s="119"/>
      <c r="AF261" s="119"/>
      <c r="AG261" s="119"/>
      <c r="AH261" s="119"/>
      <c r="AI261" s="119"/>
      <c r="AJ261" s="119"/>
      <c r="AK261" s="4"/>
      <c r="AL261" s="4"/>
      <c r="AM261" s="4"/>
      <c r="AN261" s="4"/>
      <c r="AO261" s="4"/>
      <c r="AP261" s="4"/>
      <c r="AQ261" s="4"/>
      <c r="AR261" s="4"/>
      <c r="AS261" s="4"/>
    </row>
    <row r="262">
      <c r="A262" s="4"/>
      <c r="B262" s="4"/>
      <c r="C262" s="4"/>
      <c r="D262" s="4"/>
      <c r="E262" s="4"/>
      <c r="F262" s="4"/>
      <c r="G262" s="4"/>
      <c r="H262" s="8"/>
      <c r="I262" s="8"/>
      <c r="J262" s="8"/>
      <c r="K262" s="8"/>
      <c r="L262" s="8"/>
      <c r="M262" s="8"/>
      <c r="N262" s="8"/>
      <c r="O262" s="8"/>
      <c r="P262" s="8"/>
      <c r="Q262" s="8"/>
      <c r="R262" s="8"/>
      <c r="S262" s="271"/>
      <c r="T262" s="119"/>
      <c r="U262" s="118"/>
      <c r="V262" s="119"/>
      <c r="W262" s="119"/>
      <c r="X262" s="119"/>
      <c r="Y262" s="119"/>
      <c r="Z262" s="119"/>
      <c r="AA262" s="119"/>
      <c r="AB262" s="119"/>
      <c r="AC262" s="119"/>
      <c r="AD262" s="119"/>
      <c r="AE262" s="119"/>
      <c r="AF262" s="119"/>
      <c r="AG262" s="119"/>
      <c r="AH262" s="119"/>
      <c r="AI262" s="119"/>
      <c r="AJ262" s="119"/>
      <c r="AK262" s="4"/>
      <c r="AL262" s="4"/>
      <c r="AM262" s="4"/>
      <c r="AN262" s="4"/>
      <c r="AO262" s="4"/>
      <c r="AP262" s="4"/>
      <c r="AQ262" s="4"/>
      <c r="AR262" s="4"/>
      <c r="AS262" s="4"/>
    </row>
    <row r="263">
      <c r="A263" s="4"/>
      <c r="B263" s="4"/>
      <c r="C263" s="4"/>
      <c r="D263" s="4"/>
      <c r="E263" s="4"/>
      <c r="F263" s="4"/>
      <c r="G263" s="4"/>
      <c r="H263" s="8"/>
      <c r="I263" s="8"/>
      <c r="J263" s="8"/>
      <c r="K263" s="8"/>
      <c r="L263" s="8"/>
      <c r="M263" s="8"/>
      <c r="N263" s="8"/>
      <c r="O263" s="8"/>
      <c r="P263" s="8"/>
      <c r="Q263" s="8"/>
      <c r="R263" s="8"/>
      <c r="S263" s="271"/>
      <c r="T263" s="119"/>
      <c r="U263" s="118"/>
      <c r="V263" s="119"/>
      <c r="W263" s="119"/>
      <c r="X263" s="119"/>
      <c r="Y263" s="119"/>
      <c r="Z263" s="119"/>
      <c r="AA263" s="119"/>
      <c r="AB263" s="119"/>
      <c r="AC263" s="119"/>
      <c r="AD263" s="119"/>
      <c r="AE263" s="119"/>
      <c r="AF263" s="119"/>
      <c r="AG263" s="119"/>
      <c r="AH263" s="119"/>
      <c r="AI263" s="119"/>
      <c r="AJ263" s="119"/>
      <c r="AK263" s="4"/>
      <c r="AL263" s="4"/>
      <c r="AM263" s="4"/>
      <c r="AN263" s="4"/>
      <c r="AO263" s="4"/>
      <c r="AP263" s="4"/>
      <c r="AQ263" s="4"/>
      <c r="AR263" s="4"/>
      <c r="AS263" s="4"/>
    </row>
    <row r="264">
      <c r="A264" s="4"/>
      <c r="B264" s="4"/>
      <c r="C264" s="4"/>
      <c r="D264" s="4"/>
      <c r="E264" s="4"/>
      <c r="F264" s="4"/>
      <c r="G264" s="4"/>
      <c r="H264" s="8"/>
      <c r="I264" s="8"/>
      <c r="J264" s="8"/>
      <c r="K264" s="8"/>
      <c r="L264" s="8"/>
      <c r="M264" s="8"/>
      <c r="N264" s="8"/>
      <c r="O264" s="8"/>
      <c r="P264" s="8"/>
      <c r="Q264" s="8"/>
      <c r="R264" s="8"/>
      <c r="S264" s="271"/>
      <c r="T264" s="119"/>
      <c r="U264" s="118"/>
      <c r="V264" s="119"/>
      <c r="W264" s="119"/>
      <c r="X264" s="119"/>
      <c r="Y264" s="119"/>
      <c r="Z264" s="119"/>
      <c r="AA264" s="119"/>
      <c r="AB264" s="119"/>
      <c r="AC264" s="119"/>
      <c r="AD264" s="119"/>
      <c r="AE264" s="119"/>
      <c r="AF264" s="119"/>
      <c r="AG264" s="119"/>
      <c r="AH264" s="119"/>
      <c r="AI264" s="119"/>
      <c r="AJ264" s="119"/>
      <c r="AK264" s="4"/>
      <c r="AL264" s="4"/>
      <c r="AM264" s="4"/>
      <c r="AN264" s="4"/>
      <c r="AO264" s="4"/>
      <c r="AP264" s="4"/>
      <c r="AQ264" s="4"/>
      <c r="AR264" s="4"/>
      <c r="AS264" s="4"/>
    </row>
    <row r="265">
      <c r="A265" s="4"/>
      <c r="B265" s="4"/>
      <c r="C265" s="4"/>
      <c r="D265" s="4"/>
      <c r="E265" s="4"/>
      <c r="F265" s="4"/>
      <c r="G265" s="4"/>
      <c r="H265" s="8"/>
      <c r="I265" s="8"/>
      <c r="J265" s="8"/>
      <c r="K265" s="8"/>
      <c r="L265" s="8"/>
      <c r="M265" s="8"/>
      <c r="N265" s="8"/>
      <c r="O265" s="8"/>
      <c r="P265" s="8"/>
      <c r="Q265" s="8"/>
      <c r="R265" s="8"/>
      <c r="S265" s="271"/>
      <c r="T265" s="119"/>
      <c r="U265" s="118"/>
      <c r="V265" s="119"/>
      <c r="W265" s="119"/>
      <c r="X265" s="119"/>
      <c r="Y265" s="119"/>
      <c r="Z265" s="119"/>
      <c r="AA265" s="119"/>
      <c r="AB265" s="119"/>
      <c r="AC265" s="119"/>
      <c r="AD265" s="119"/>
      <c r="AE265" s="119"/>
      <c r="AF265" s="119"/>
      <c r="AG265" s="119"/>
      <c r="AH265" s="119"/>
      <c r="AI265" s="119"/>
      <c r="AJ265" s="119"/>
      <c r="AK265" s="4"/>
      <c r="AL265" s="4"/>
      <c r="AM265" s="4"/>
      <c r="AN265" s="4"/>
      <c r="AO265" s="4"/>
      <c r="AP265" s="4"/>
      <c r="AQ265" s="4"/>
      <c r="AR265" s="4"/>
      <c r="AS265" s="4"/>
    </row>
    <row r="266">
      <c r="A266" s="4"/>
      <c r="B266" s="4"/>
      <c r="C266" s="4"/>
      <c r="D266" s="4"/>
      <c r="E266" s="4"/>
      <c r="F266" s="4"/>
      <c r="G266" s="4"/>
      <c r="H266" s="8"/>
      <c r="I266" s="8"/>
      <c r="J266" s="8"/>
      <c r="K266" s="8"/>
      <c r="L266" s="8"/>
      <c r="M266" s="8"/>
      <c r="N266" s="8"/>
      <c r="O266" s="8"/>
      <c r="P266" s="8"/>
      <c r="Q266" s="8"/>
      <c r="R266" s="8"/>
      <c r="S266" s="271"/>
      <c r="T266" s="119"/>
      <c r="U266" s="118"/>
      <c r="V266" s="119"/>
      <c r="W266" s="119"/>
      <c r="X266" s="119"/>
      <c r="Y266" s="119"/>
      <c r="Z266" s="119"/>
      <c r="AA266" s="119"/>
      <c r="AB266" s="119"/>
      <c r="AC266" s="119"/>
      <c r="AD266" s="119"/>
      <c r="AE266" s="119"/>
      <c r="AF266" s="119"/>
      <c r="AG266" s="119"/>
      <c r="AH266" s="119"/>
      <c r="AI266" s="119"/>
      <c r="AJ266" s="119"/>
      <c r="AK266" s="4"/>
      <c r="AL266" s="4"/>
      <c r="AM266" s="4"/>
      <c r="AN266" s="4"/>
      <c r="AO266" s="4"/>
      <c r="AP266" s="4"/>
      <c r="AQ266" s="4"/>
      <c r="AR266" s="4"/>
      <c r="AS266" s="4"/>
    </row>
    <row r="267">
      <c r="A267" s="4"/>
      <c r="B267" s="4"/>
      <c r="C267" s="4"/>
      <c r="D267" s="4"/>
      <c r="E267" s="4"/>
      <c r="F267" s="4"/>
      <c r="G267" s="4"/>
      <c r="H267" s="8"/>
      <c r="I267" s="8"/>
      <c r="J267" s="8"/>
      <c r="K267" s="8"/>
      <c r="L267" s="8"/>
      <c r="M267" s="8"/>
      <c r="N267" s="8"/>
      <c r="O267" s="8"/>
      <c r="P267" s="8"/>
      <c r="Q267" s="8"/>
      <c r="R267" s="8"/>
      <c r="S267" s="271"/>
      <c r="T267" s="119"/>
      <c r="U267" s="118"/>
      <c r="V267" s="119"/>
      <c r="W267" s="119"/>
      <c r="X267" s="119"/>
      <c r="Y267" s="119"/>
      <c r="Z267" s="119"/>
      <c r="AA267" s="119"/>
      <c r="AB267" s="119"/>
      <c r="AC267" s="119"/>
      <c r="AD267" s="119"/>
      <c r="AE267" s="119"/>
      <c r="AF267" s="119"/>
      <c r="AG267" s="119"/>
      <c r="AH267" s="119"/>
      <c r="AI267" s="119"/>
      <c r="AJ267" s="119"/>
      <c r="AK267" s="4"/>
      <c r="AL267" s="4"/>
      <c r="AM267" s="4"/>
      <c r="AN267" s="4"/>
      <c r="AO267" s="4"/>
      <c r="AP267" s="4"/>
      <c r="AQ267" s="4"/>
      <c r="AR267" s="4"/>
      <c r="AS267" s="4"/>
    </row>
    <row r="268">
      <c r="A268" s="4"/>
      <c r="B268" s="4"/>
      <c r="C268" s="4"/>
      <c r="D268" s="4"/>
      <c r="E268" s="4"/>
      <c r="F268" s="4"/>
      <c r="G268" s="4"/>
      <c r="H268" s="8"/>
      <c r="I268" s="8"/>
      <c r="J268" s="8"/>
      <c r="K268" s="8"/>
      <c r="L268" s="8"/>
      <c r="M268" s="8"/>
      <c r="N268" s="8"/>
      <c r="O268" s="8"/>
      <c r="P268" s="8"/>
      <c r="Q268" s="8"/>
      <c r="R268" s="8"/>
      <c r="S268" s="271"/>
      <c r="T268" s="119"/>
      <c r="U268" s="118"/>
      <c r="V268" s="119"/>
      <c r="W268" s="119"/>
      <c r="X268" s="119"/>
      <c r="Y268" s="119"/>
      <c r="Z268" s="119"/>
      <c r="AA268" s="119"/>
      <c r="AB268" s="119"/>
      <c r="AC268" s="119"/>
      <c r="AD268" s="119"/>
      <c r="AE268" s="119"/>
      <c r="AF268" s="119"/>
      <c r="AG268" s="119"/>
      <c r="AH268" s="119"/>
      <c r="AI268" s="119"/>
      <c r="AJ268" s="119"/>
      <c r="AK268" s="4"/>
      <c r="AL268" s="4"/>
      <c r="AM268" s="4"/>
      <c r="AN268" s="4"/>
      <c r="AO268" s="4"/>
      <c r="AP268" s="4"/>
      <c r="AQ268" s="4"/>
      <c r="AR268" s="4"/>
      <c r="AS268" s="4"/>
    </row>
    <row r="269">
      <c r="A269" s="4"/>
      <c r="B269" s="4"/>
      <c r="C269" s="4"/>
      <c r="D269" s="4"/>
      <c r="E269" s="4"/>
      <c r="F269" s="4"/>
      <c r="G269" s="4"/>
      <c r="H269" s="8"/>
      <c r="I269" s="8"/>
      <c r="J269" s="8"/>
      <c r="K269" s="8"/>
      <c r="L269" s="8"/>
      <c r="M269" s="8"/>
      <c r="N269" s="8"/>
      <c r="O269" s="8"/>
      <c r="P269" s="8"/>
      <c r="Q269" s="8"/>
      <c r="R269" s="8"/>
      <c r="S269" s="271"/>
      <c r="T269" s="119"/>
      <c r="U269" s="118"/>
      <c r="V269" s="119"/>
      <c r="W269" s="119"/>
      <c r="X269" s="119"/>
      <c r="Y269" s="119"/>
      <c r="Z269" s="119"/>
      <c r="AA269" s="119"/>
      <c r="AB269" s="119"/>
      <c r="AC269" s="119"/>
      <c r="AD269" s="119"/>
      <c r="AE269" s="119"/>
      <c r="AF269" s="119"/>
      <c r="AG269" s="119"/>
      <c r="AH269" s="119"/>
      <c r="AI269" s="119"/>
      <c r="AJ269" s="119"/>
      <c r="AK269" s="4"/>
      <c r="AL269" s="4"/>
      <c r="AM269" s="4"/>
      <c r="AN269" s="4"/>
      <c r="AO269" s="4"/>
      <c r="AP269" s="4"/>
      <c r="AQ269" s="4"/>
      <c r="AR269" s="4"/>
      <c r="AS269" s="4"/>
    </row>
    <row r="270">
      <c r="A270" s="4"/>
      <c r="B270" s="4"/>
      <c r="C270" s="4"/>
      <c r="D270" s="4"/>
      <c r="E270" s="4"/>
      <c r="F270" s="4"/>
      <c r="G270" s="4"/>
      <c r="H270" s="8"/>
      <c r="I270" s="8"/>
      <c r="J270" s="8"/>
      <c r="K270" s="8"/>
      <c r="L270" s="8"/>
      <c r="M270" s="8"/>
      <c r="N270" s="8"/>
      <c r="O270" s="8"/>
      <c r="P270" s="8"/>
      <c r="Q270" s="8"/>
      <c r="R270" s="8"/>
      <c r="S270" s="271"/>
      <c r="T270" s="119"/>
      <c r="U270" s="118"/>
      <c r="V270" s="119"/>
      <c r="W270" s="119"/>
      <c r="X270" s="119"/>
      <c r="Y270" s="119"/>
      <c r="Z270" s="119"/>
      <c r="AA270" s="119"/>
      <c r="AB270" s="119"/>
      <c r="AC270" s="119"/>
      <c r="AD270" s="119"/>
      <c r="AE270" s="119"/>
      <c r="AF270" s="119"/>
      <c r="AG270" s="119"/>
      <c r="AH270" s="119"/>
      <c r="AI270" s="119"/>
      <c r="AJ270" s="119"/>
      <c r="AK270" s="4"/>
      <c r="AL270" s="4"/>
      <c r="AM270" s="4"/>
      <c r="AN270" s="4"/>
      <c r="AO270" s="4"/>
      <c r="AP270" s="4"/>
      <c r="AQ270" s="4"/>
      <c r="AR270" s="4"/>
      <c r="AS270" s="4"/>
    </row>
    <row r="271">
      <c r="A271" s="4"/>
      <c r="B271" s="4"/>
      <c r="C271" s="4"/>
      <c r="D271" s="4"/>
      <c r="E271" s="4"/>
      <c r="F271" s="4"/>
      <c r="G271" s="4"/>
      <c r="H271" s="8"/>
      <c r="I271" s="8"/>
      <c r="J271" s="8"/>
      <c r="K271" s="8"/>
      <c r="L271" s="8"/>
      <c r="M271" s="8"/>
      <c r="N271" s="8"/>
      <c r="O271" s="8"/>
      <c r="P271" s="8"/>
      <c r="Q271" s="8"/>
      <c r="R271" s="8"/>
      <c r="S271" s="271"/>
      <c r="T271" s="119"/>
      <c r="U271" s="118"/>
      <c r="V271" s="119"/>
      <c r="W271" s="119"/>
      <c r="X271" s="119"/>
      <c r="Y271" s="119"/>
      <c r="Z271" s="119"/>
      <c r="AA271" s="119"/>
      <c r="AB271" s="119"/>
      <c r="AC271" s="119"/>
      <c r="AD271" s="119"/>
      <c r="AE271" s="119"/>
      <c r="AF271" s="119"/>
      <c r="AG271" s="119"/>
      <c r="AH271" s="119"/>
      <c r="AI271" s="119"/>
      <c r="AJ271" s="119"/>
      <c r="AK271" s="4"/>
      <c r="AL271" s="4"/>
      <c r="AM271" s="4"/>
      <c r="AN271" s="4"/>
      <c r="AO271" s="4"/>
      <c r="AP271" s="4"/>
      <c r="AQ271" s="4"/>
      <c r="AR271" s="4"/>
      <c r="AS271" s="4"/>
    </row>
    <row r="272">
      <c r="A272" s="4"/>
      <c r="B272" s="4"/>
      <c r="C272" s="4"/>
      <c r="D272" s="4"/>
      <c r="E272" s="4"/>
      <c r="F272" s="4"/>
      <c r="G272" s="4"/>
      <c r="H272" s="8"/>
      <c r="I272" s="8"/>
      <c r="J272" s="8"/>
      <c r="K272" s="8"/>
      <c r="L272" s="8"/>
      <c r="M272" s="8"/>
      <c r="N272" s="8"/>
      <c r="O272" s="8"/>
      <c r="P272" s="8"/>
      <c r="Q272" s="8"/>
      <c r="R272" s="8"/>
      <c r="S272" s="271"/>
      <c r="T272" s="119"/>
      <c r="U272" s="118"/>
      <c r="V272" s="119"/>
      <c r="W272" s="119"/>
      <c r="X272" s="119"/>
      <c r="Y272" s="119"/>
      <c r="Z272" s="119"/>
      <c r="AA272" s="119"/>
      <c r="AB272" s="119"/>
      <c r="AC272" s="119"/>
      <c r="AD272" s="119"/>
      <c r="AE272" s="119"/>
      <c r="AF272" s="119"/>
      <c r="AG272" s="119"/>
      <c r="AH272" s="119"/>
      <c r="AI272" s="119"/>
      <c r="AJ272" s="119"/>
      <c r="AK272" s="4"/>
      <c r="AL272" s="4"/>
      <c r="AM272" s="4"/>
      <c r="AN272" s="4"/>
      <c r="AO272" s="4"/>
      <c r="AP272" s="4"/>
      <c r="AQ272" s="4"/>
      <c r="AR272" s="4"/>
      <c r="AS272" s="4"/>
    </row>
    <row r="273">
      <c r="A273" s="4"/>
      <c r="B273" s="4"/>
      <c r="C273" s="4"/>
      <c r="D273" s="4"/>
      <c r="E273" s="4"/>
      <c r="F273" s="4"/>
      <c r="G273" s="4"/>
      <c r="H273" s="8"/>
      <c r="I273" s="8"/>
      <c r="J273" s="8"/>
      <c r="K273" s="8"/>
      <c r="L273" s="8"/>
      <c r="M273" s="8"/>
      <c r="N273" s="8"/>
      <c r="O273" s="8"/>
      <c r="P273" s="8"/>
      <c r="Q273" s="8"/>
      <c r="R273" s="8"/>
      <c r="S273" s="271"/>
      <c r="T273" s="119"/>
      <c r="U273" s="118"/>
      <c r="V273" s="119"/>
      <c r="W273" s="119"/>
      <c r="X273" s="119"/>
      <c r="Y273" s="119"/>
      <c r="Z273" s="119"/>
      <c r="AA273" s="119"/>
      <c r="AB273" s="119"/>
      <c r="AC273" s="119"/>
      <c r="AD273" s="119"/>
      <c r="AE273" s="119"/>
      <c r="AF273" s="119"/>
      <c r="AG273" s="119"/>
      <c r="AH273" s="119"/>
      <c r="AI273" s="119"/>
      <c r="AJ273" s="119"/>
      <c r="AK273" s="4"/>
      <c r="AL273" s="4"/>
      <c r="AM273" s="4"/>
      <c r="AN273" s="4"/>
      <c r="AO273" s="4"/>
      <c r="AP273" s="4"/>
      <c r="AQ273" s="4"/>
      <c r="AR273" s="4"/>
      <c r="AS273" s="4"/>
    </row>
    <row r="274">
      <c r="A274" s="4"/>
      <c r="B274" s="4"/>
      <c r="C274" s="4"/>
      <c r="D274" s="4"/>
      <c r="E274" s="4"/>
      <c r="F274" s="4"/>
      <c r="G274" s="4"/>
      <c r="H274" s="8"/>
      <c r="I274" s="8"/>
      <c r="J274" s="8"/>
      <c r="K274" s="8"/>
      <c r="L274" s="8"/>
      <c r="M274" s="8"/>
      <c r="N274" s="8"/>
      <c r="O274" s="8"/>
      <c r="P274" s="8"/>
      <c r="Q274" s="8"/>
      <c r="R274" s="8"/>
      <c r="S274" s="271"/>
      <c r="T274" s="119"/>
      <c r="U274" s="118"/>
      <c r="V274" s="119"/>
      <c r="W274" s="119"/>
      <c r="X274" s="119"/>
      <c r="Y274" s="119"/>
      <c r="Z274" s="119"/>
      <c r="AA274" s="119"/>
      <c r="AB274" s="119"/>
      <c r="AC274" s="119"/>
      <c r="AD274" s="119"/>
      <c r="AE274" s="119"/>
      <c r="AF274" s="119"/>
      <c r="AG274" s="119"/>
      <c r="AH274" s="119"/>
      <c r="AI274" s="119"/>
      <c r="AJ274" s="119"/>
      <c r="AK274" s="4"/>
      <c r="AL274" s="4"/>
      <c r="AM274" s="4"/>
      <c r="AN274" s="4"/>
      <c r="AO274" s="4"/>
      <c r="AP274" s="4"/>
      <c r="AQ274" s="4"/>
      <c r="AR274" s="4"/>
      <c r="AS274" s="4"/>
    </row>
    <row r="275">
      <c r="A275" s="4"/>
      <c r="B275" s="4"/>
      <c r="C275" s="4"/>
      <c r="D275" s="4"/>
      <c r="E275" s="4"/>
      <c r="F275" s="4"/>
      <c r="G275" s="4"/>
      <c r="H275" s="8"/>
      <c r="I275" s="8"/>
      <c r="J275" s="8"/>
      <c r="K275" s="8"/>
      <c r="L275" s="8"/>
      <c r="M275" s="8"/>
      <c r="N275" s="8"/>
      <c r="O275" s="8"/>
      <c r="P275" s="8"/>
      <c r="Q275" s="8"/>
      <c r="R275" s="8"/>
      <c r="S275" s="271"/>
      <c r="T275" s="119"/>
      <c r="U275" s="118"/>
      <c r="V275" s="119"/>
      <c r="W275" s="119"/>
      <c r="X275" s="119"/>
      <c r="Y275" s="119"/>
      <c r="Z275" s="119"/>
      <c r="AA275" s="119"/>
      <c r="AB275" s="119"/>
      <c r="AC275" s="119"/>
      <c r="AD275" s="119"/>
      <c r="AE275" s="119"/>
      <c r="AF275" s="119"/>
      <c r="AG275" s="119"/>
      <c r="AH275" s="119"/>
      <c r="AI275" s="119"/>
      <c r="AJ275" s="119"/>
      <c r="AK275" s="4"/>
      <c r="AL275" s="4"/>
      <c r="AM275" s="4"/>
      <c r="AN275" s="4"/>
      <c r="AO275" s="4"/>
      <c r="AP275" s="4"/>
      <c r="AQ275" s="4"/>
      <c r="AR275" s="4"/>
      <c r="AS275" s="4"/>
    </row>
    <row r="276">
      <c r="A276" s="4"/>
      <c r="B276" s="4"/>
      <c r="C276" s="4"/>
      <c r="D276" s="4"/>
      <c r="E276" s="4"/>
      <c r="F276" s="4"/>
      <c r="G276" s="4"/>
      <c r="H276" s="8"/>
      <c r="I276" s="8"/>
      <c r="J276" s="8"/>
      <c r="K276" s="8"/>
      <c r="L276" s="8"/>
      <c r="M276" s="8"/>
      <c r="N276" s="8"/>
      <c r="O276" s="8"/>
      <c r="P276" s="8"/>
      <c r="Q276" s="8"/>
      <c r="R276" s="8"/>
      <c r="S276" s="271"/>
      <c r="T276" s="119"/>
      <c r="U276" s="118"/>
      <c r="V276" s="119"/>
      <c r="W276" s="119"/>
      <c r="X276" s="119"/>
      <c r="Y276" s="119"/>
      <c r="Z276" s="119"/>
      <c r="AA276" s="119"/>
      <c r="AB276" s="119"/>
      <c r="AC276" s="119"/>
      <c r="AD276" s="119"/>
      <c r="AE276" s="119"/>
      <c r="AF276" s="119"/>
      <c r="AG276" s="119"/>
      <c r="AH276" s="119"/>
      <c r="AI276" s="119"/>
      <c r="AJ276" s="119"/>
      <c r="AK276" s="4"/>
      <c r="AL276" s="4"/>
      <c r="AM276" s="4"/>
      <c r="AN276" s="4"/>
      <c r="AO276" s="4"/>
      <c r="AP276" s="4"/>
      <c r="AQ276" s="4"/>
      <c r="AR276" s="4"/>
      <c r="AS276" s="4"/>
    </row>
    <row r="277">
      <c r="A277" s="4"/>
      <c r="B277" s="4"/>
      <c r="C277" s="4"/>
      <c r="D277" s="4"/>
      <c r="E277" s="4"/>
      <c r="F277" s="4"/>
      <c r="G277" s="4"/>
      <c r="H277" s="8"/>
      <c r="I277" s="8"/>
      <c r="J277" s="8"/>
      <c r="K277" s="8"/>
      <c r="L277" s="8"/>
      <c r="M277" s="8"/>
      <c r="N277" s="8"/>
      <c r="O277" s="8"/>
      <c r="P277" s="8"/>
      <c r="Q277" s="8"/>
      <c r="R277" s="8"/>
      <c r="S277" s="271"/>
      <c r="T277" s="119"/>
      <c r="U277" s="118"/>
      <c r="V277" s="119"/>
      <c r="W277" s="119"/>
      <c r="X277" s="119"/>
      <c r="Y277" s="119"/>
      <c r="Z277" s="119"/>
      <c r="AA277" s="119"/>
      <c r="AB277" s="119"/>
      <c r="AC277" s="119"/>
      <c r="AD277" s="119"/>
      <c r="AE277" s="119"/>
      <c r="AF277" s="119"/>
      <c r="AG277" s="119"/>
      <c r="AH277" s="119"/>
      <c r="AI277" s="119"/>
      <c r="AJ277" s="119"/>
      <c r="AK277" s="4"/>
      <c r="AL277" s="4"/>
      <c r="AM277" s="4"/>
      <c r="AN277" s="4"/>
      <c r="AO277" s="4"/>
      <c r="AP277" s="4"/>
      <c r="AQ277" s="4"/>
      <c r="AR277" s="4"/>
      <c r="AS277" s="4"/>
    </row>
    <row r="278">
      <c r="A278" s="4"/>
      <c r="B278" s="4"/>
      <c r="C278" s="4"/>
      <c r="D278" s="4"/>
      <c r="E278" s="4"/>
      <c r="F278" s="4"/>
      <c r="G278" s="4"/>
      <c r="H278" s="8"/>
      <c r="I278" s="8"/>
      <c r="J278" s="8"/>
      <c r="K278" s="8"/>
      <c r="L278" s="8"/>
      <c r="M278" s="8"/>
      <c r="N278" s="8"/>
      <c r="O278" s="8"/>
      <c r="P278" s="8"/>
      <c r="Q278" s="8"/>
      <c r="R278" s="8"/>
      <c r="S278" s="271"/>
      <c r="T278" s="119"/>
      <c r="U278" s="118"/>
      <c r="V278" s="119"/>
      <c r="W278" s="119"/>
      <c r="X278" s="119"/>
      <c r="Y278" s="119"/>
      <c r="Z278" s="119"/>
      <c r="AA278" s="119"/>
      <c r="AB278" s="119"/>
      <c r="AC278" s="119"/>
      <c r="AD278" s="119"/>
      <c r="AE278" s="119"/>
      <c r="AF278" s="119"/>
      <c r="AG278" s="119"/>
      <c r="AH278" s="119"/>
      <c r="AI278" s="119"/>
      <c r="AJ278" s="119"/>
      <c r="AK278" s="4"/>
      <c r="AL278" s="4"/>
      <c r="AM278" s="4"/>
      <c r="AN278" s="4"/>
      <c r="AO278" s="4"/>
      <c r="AP278" s="4"/>
      <c r="AQ278" s="4"/>
      <c r="AR278" s="4"/>
      <c r="AS278" s="4"/>
    </row>
    <row r="279">
      <c r="A279" s="4"/>
      <c r="B279" s="4"/>
      <c r="C279" s="4"/>
      <c r="D279" s="4"/>
      <c r="E279" s="4"/>
      <c r="F279" s="4"/>
      <c r="G279" s="4"/>
      <c r="H279" s="8"/>
      <c r="I279" s="8"/>
      <c r="J279" s="8"/>
      <c r="K279" s="8"/>
      <c r="L279" s="8"/>
      <c r="M279" s="8"/>
      <c r="N279" s="8"/>
      <c r="O279" s="8"/>
      <c r="P279" s="8"/>
      <c r="Q279" s="8"/>
      <c r="R279" s="8"/>
      <c r="S279" s="271"/>
      <c r="T279" s="119"/>
      <c r="U279" s="118"/>
      <c r="V279" s="119"/>
      <c r="W279" s="119"/>
      <c r="X279" s="119"/>
      <c r="Y279" s="119"/>
      <c r="Z279" s="119"/>
      <c r="AA279" s="119"/>
      <c r="AB279" s="119"/>
      <c r="AC279" s="119"/>
      <c r="AD279" s="119"/>
      <c r="AE279" s="119"/>
      <c r="AF279" s="119"/>
      <c r="AG279" s="119"/>
      <c r="AH279" s="119"/>
      <c r="AI279" s="119"/>
      <c r="AJ279" s="119"/>
      <c r="AK279" s="4"/>
      <c r="AL279" s="4"/>
      <c r="AM279" s="4"/>
      <c r="AN279" s="4"/>
      <c r="AO279" s="4"/>
      <c r="AP279" s="4"/>
      <c r="AQ279" s="4"/>
      <c r="AR279" s="4"/>
      <c r="AS279" s="4"/>
    </row>
    <row r="280">
      <c r="A280" s="4"/>
      <c r="B280" s="4"/>
      <c r="C280" s="4"/>
      <c r="D280" s="4"/>
      <c r="E280" s="4"/>
      <c r="F280" s="4"/>
      <c r="G280" s="4"/>
      <c r="H280" s="8"/>
      <c r="I280" s="8"/>
      <c r="J280" s="8"/>
      <c r="K280" s="8"/>
      <c r="L280" s="8"/>
      <c r="M280" s="8"/>
      <c r="N280" s="8"/>
      <c r="O280" s="8"/>
      <c r="P280" s="8"/>
      <c r="Q280" s="8"/>
      <c r="R280" s="8"/>
      <c r="S280" s="271"/>
      <c r="T280" s="119"/>
      <c r="U280" s="118"/>
      <c r="V280" s="119"/>
      <c r="W280" s="119"/>
      <c r="X280" s="119"/>
      <c r="Y280" s="119"/>
      <c r="Z280" s="119"/>
      <c r="AA280" s="119"/>
      <c r="AB280" s="119"/>
      <c r="AC280" s="119"/>
      <c r="AD280" s="119"/>
      <c r="AE280" s="119"/>
      <c r="AF280" s="119"/>
      <c r="AG280" s="119"/>
      <c r="AH280" s="119"/>
      <c r="AI280" s="119"/>
      <c r="AJ280" s="119"/>
      <c r="AK280" s="4"/>
      <c r="AL280" s="4"/>
      <c r="AM280" s="4"/>
      <c r="AN280" s="4"/>
      <c r="AO280" s="4"/>
      <c r="AP280" s="4"/>
      <c r="AQ280" s="4"/>
      <c r="AR280" s="4"/>
      <c r="AS280" s="4"/>
    </row>
    <row r="281">
      <c r="A281" s="4"/>
      <c r="B281" s="4"/>
      <c r="C281" s="4"/>
      <c r="D281" s="4"/>
      <c r="E281" s="4"/>
      <c r="F281" s="4"/>
      <c r="G281" s="4"/>
      <c r="H281" s="8"/>
      <c r="I281" s="8"/>
      <c r="J281" s="8"/>
      <c r="K281" s="8"/>
      <c r="L281" s="8"/>
      <c r="M281" s="8"/>
      <c r="N281" s="8"/>
      <c r="O281" s="8"/>
      <c r="P281" s="8"/>
      <c r="Q281" s="8"/>
      <c r="R281" s="8"/>
      <c r="S281" s="271"/>
      <c r="T281" s="119"/>
      <c r="U281" s="118"/>
      <c r="V281" s="119"/>
      <c r="W281" s="119"/>
      <c r="X281" s="119"/>
      <c r="Y281" s="119"/>
      <c r="Z281" s="119"/>
      <c r="AA281" s="119"/>
      <c r="AB281" s="119"/>
      <c r="AC281" s="119"/>
      <c r="AD281" s="119"/>
      <c r="AE281" s="119"/>
      <c r="AF281" s="119"/>
      <c r="AG281" s="119"/>
      <c r="AH281" s="119"/>
      <c r="AI281" s="119"/>
      <c r="AJ281" s="119"/>
      <c r="AK281" s="4"/>
      <c r="AL281" s="4"/>
      <c r="AM281" s="4"/>
      <c r="AN281" s="4"/>
      <c r="AO281" s="4"/>
      <c r="AP281" s="4"/>
      <c r="AQ281" s="4"/>
      <c r="AR281" s="4"/>
      <c r="AS281" s="4"/>
    </row>
    <row r="282">
      <c r="A282" s="4"/>
      <c r="B282" s="4"/>
      <c r="C282" s="4"/>
      <c r="D282" s="4"/>
      <c r="E282" s="4"/>
      <c r="F282" s="4"/>
      <c r="G282" s="4"/>
      <c r="H282" s="8"/>
      <c r="I282" s="8"/>
      <c r="J282" s="8"/>
      <c r="K282" s="8"/>
      <c r="L282" s="8"/>
      <c r="M282" s="8"/>
      <c r="N282" s="8"/>
      <c r="O282" s="8"/>
      <c r="P282" s="8"/>
      <c r="Q282" s="8"/>
      <c r="R282" s="8"/>
      <c r="S282" s="271"/>
      <c r="T282" s="119"/>
      <c r="U282" s="118"/>
      <c r="V282" s="119"/>
      <c r="W282" s="119"/>
      <c r="X282" s="119"/>
      <c r="Y282" s="119"/>
      <c r="Z282" s="119"/>
      <c r="AA282" s="119"/>
      <c r="AB282" s="119"/>
      <c r="AC282" s="119"/>
      <c r="AD282" s="119"/>
      <c r="AE282" s="119"/>
      <c r="AF282" s="119"/>
      <c r="AG282" s="119"/>
      <c r="AH282" s="119"/>
      <c r="AI282" s="119"/>
      <c r="AJ282" s="119"/>
      <c r="AK282" s="4"/>
      <c r="AL282" s="4"/>
      <c r="AM282" s="4"/>
      <c r="AN282" s="4"/>
      <c r="AO282" s="4"/>
      <c r="AP282" s="4"/>
      <c r="AQ282" s="4"/>
      <c r="AR282" s="4"/>
      <c r="AS282" s="4"/>
    </row>
    <row r="283">
      <c r="A283" s="4"/>
      <c r="B283" s="4"/>
      <c r="C283" s="4"/>
      <c r="D283" s="4"/>
      <c r="E283" s="4"/>
      <c r="F283" s="4"/>
      <c r="G283" s="4"/>
      <c r="H283" s="8"/>
      <c r="I283" s="8"/>
      <c r="J283" s="8"/>
      <c r="K283" s="8"/>
      <c r="L283" s="8"/>
      <c r="M283" s="8"/>
      <c r="N283" s="8"/>
      <c r="O283" s="8"/>
      <c r="P283" s="8"/>
      <c r="Q283" s="8"/>
      <c r="R283" s="8"/>
      <c r="S283" s="271"/>
      <c r="T283" s="119"/>
      <c r="U283" s="118"/>
      <c r="V283" s="119"/>
      <c r="W283" s="119"/>
      <c r="X283" s="119"/>
      <c r="Y283" s="119"/>
      <c r="Z283" s="119"/>
      <c r="AA283" s="119"/>
      <c r="AB283" s="119"/>
      <c r="AC283" s="119"/>
      <c r="AD283" s="119"/>
      <c r="AE283" s="119"/>
      <c r="AF283" s="119"/>
      <c r="AG283" s="119"/>
      <c r="AH283" s="119"/>
      <c r="AI283" s="119"/>
      <c r="AJ283" s="119"/>
      <c r="AK283" s="4"/>
      <c r="AL283" s="4"/>
      <c r="AM283" s="4"/>
      <c r="AN283" s="4"/>
      <c r="AO283" s="4"/>
      <c r="AP283" s="4"/>
      <c r="AQ283" s="4"/>
      <c r="AR283" s="4"/>
      <c r="AS283" s="4"/>
    </row>
    <row r="284">
      <c r="A284" s="4"/>
      <c r="B284" s="4"/>
      <c r="C284" s="4"/>
      <c r="D284" s="4"/>
      <c r="E284" s="4"/>
      <c r="F284" s="4"/>
      <c r="G284" s="4"/>
      <c r="H284" s="8"/>
      <c r="I284" s="8"/>
      <c r="J284" s="8"/>
      <c r="K284" s="8"/>
      <c r="L284" s="8"/>
      <c r="M284" s="8"/>
      <c r="N284" s="8"/>
      <c r="O284" s="8"/>
      <c r="P284" s="8"/>
      <c r="Q284" s="8"/>
      <c r="R284" s="8"/>
      <c r="S284" s="271"/>
      <c r="T284" s="119"/>
      <c r="U284" s="118"/>
      <c r="V284" s="119"/>
      <c r="W284" s="119"/>
      <c r="X284" s="119"/>
      <c r="Y284" s="119"/>
      <c r="Z284" s="119"/>
      <c r="AA284" s="119"/>
      <c r="AB284" s="119"/>
      <c r="AC284" s="119"/>
      <c r="AD284" s="119"/>
      <c r="AE284" s="119"/>
      <c r="AF284" s="119"/>
      <c r="AG284" s="119"/>
      <c r="AH284" s="119"/>
      <c r="AI284" s="119"/>
      <c r="AJ284" s="119"/>
      <c r="AK284" s="4"/>
      <c r="AL284" s="4"/>
      <c r="AM284" s="4"/>
      <c r="AN284" s="4"/>
      <c r="AO284" s="4"/>
      <c r="AP284" s="4"/>
      <c r="AQ284" s="4"/>
      <c r="AR284" s="4"/>
      <c r="AS284" s="4"/>
    </row>
    <row r="285">
      <c r="A285" s="4"/>
      <c r="B285" s="4"/>
      <c r="C285" s="4"/>
      <c r="D285" s="4"/>
      <c r="E285" s="4"/>
      <c r="F285" s="4"/>
      <c r="G285" s="4"/>
      <c r="H285" s="8"/>
      <c r="I285" s="8"/>
      <c r="J285" s="8"/>
      <c r="K285" s="8"/>
      <c r="L285" s="8"/>
      <c r="M285" s="8"/>
      <c r="N285" s="8"/>
      <c r="O285" s="8"/>
      <c r="P285" s="8"/>
      <c r="Q285" s="8"/>
      <c r="R285" s="8"/>
      <c r="S285" s="271"/>
      <c r="T285" s="119"/>
      <c r="U285" s="118"/>
      <c r="V285" s="119"/>
      <c r="W285" s="119"/>
      <c r="X285" s="119"/>
      <c r="Y285" s="119"/>
      <c r="Z285" s="119"/>
      <c r="AA285" s="119"/>
      <c r="AB285" s="119"/>
      <c r="AC285" s="119"/>
      <c r="AD285" s="119"/>
      <c r="AE285" s="119"/>
      <c r="AF285" s="119"/>
      <c r="AG285" s="119"/>
      <c r="AH285" s="119"/>
      <c r="AI285" s="119"/>
      <c r="AJ285" s="119"/>
      <c r="AK285" s="4"/>
      <c r="AL285" s="4"/>
      <c r="AM285" s="4"/>
      <c r="AN285" s="4"/>
      <c r="AO285" s="4"/>
      <c r="AP285" s="4"/>
      <c r="AQ285" s="4"/>
      <c r="AR285" s="4"/>
      <c r="AS285" s="4"/>
    </row>
    <row r="286">
      <c r="A286" s="4"/>
      <c r="B286" s="4"/>
      <c r="C286" s="4"/>
      <c r="D286" s="4"/>
      <c r="E286" s="4"/>
      <c r="F286" s="4"/>
      <c r="G286" s="4"/>
      <c r="H286" s="8"/>
      <c r="I286" s="8"/>
      <c r="J286" s="8"/>
      <c r="K286" s="8"/>
      <c r="L286" s="8"/>
      <c r="M286" s="8"/>
      <c r="N286" s="8"/>
      <c r="O286" s="8"/>
      <c r="P286" s="8"/>
      <c r="Q286" s="8"/>
      <c r="R286" s="8"/>
      <c r="S286" s="271"/>
      <c r="T286" s="119"/>
      <c r="U286" s="118"/>
      <c r="V286" s="119"/>
      <c r="W286" s="119"/>
      <c r="X286" s="119"/>
      <c r="Y286" s="119"/>
      <c r="Z286" s="119"/>
      <c r="AA286" s="119"/>
      <c r="AB286" s="119"/>
      <c r="AC286" s="119"/>
      <c r="AD286" s="119"/>
      <c r="AE286" s="119"/>
      <c r="AF286" s="119"/>
      <c r="AG286" s="119"/>
      <c r="AH286" s="119"/>
      <c r="AI286" s="119"/>
      <c r="AJ286" s="119"/>
      <c r="AK286" s="4"/>
      <c r="AL286" s="4"/>
      <c r="AM286" s="4"/>
      <c r="AN286" s="4"/>
      <c r="AO286" s="4"/>
      <c r="AP286" s="4"/>
      <c r="AQ286" s="4"/>
      <c r="AR286" s="4"/>
      <c r="AS286" s="4"/>
    </row>
    <row r="287">
      <c r="A287" s="4"/>
      <c r="B287" s="4"/>
      <c r="C287" s="4"/>
      <c r="D287" s="4"/>
      <c r="E287" s="4"/>
      <c r="F287" s="4"/>
      <c r="G287" s="4"/>
      <c r="H287" s="8"/>
      <c r="I287" s="8"/>
      <c r="J287" s="8"/>
      <c r="K287" s="8"/>
      <c r="L287" s="8"/>
      <c r="M287" s="8"/>
      <c r="N287" s="8"/>
      <c r="O287" s="8"/>
      <c r="P287" s="8"/>
      <c r="Q287" s="8"/>
      <c r="R287" s="8"/>
      <c r="S287" s="271"/>
      <c r="T287" s="119"/>
      <c r="U287" s="118"/>
      <c r="V287" s="119"/>
      <c r="W287" s="119"/>
      <c r="X287" s="119"/>
      <c r="Y287" s="119"/>
      <c r="Z287" s="119"/>
      <c r="AA287" s="119"/>
      <c r="AB287" s="119"/>
      <c r="AC287" s="119"/>
      <c r="AD287" s="119"/>
      <c r="AE287" s="119"/>
      <c r="AF287" s="119"/>
      <c r="AG287" s="119"/>
      <c r="AH287" s="119"/>
      <c r="AI287" s="119"/>
      <c r="AJ287" s="119"/>
      <c r="AK287" s="4"/>
      <c r="AL287" s="4"/>
      <c r="AM287" s="4"/>
      <c r="AN287" s="4"/>
      <c r="AO287" s="4"/>
      <c r="AP287" s="4"/>
      <c r="AQ287" s="4"/>
      <c r="AR287" s="4"/>
      <c r="AS287" s="4"/>
    </row>
    <row r="288">
      <c r="A288" s="4"/>
      <c r="B288" s="4"/>
      <c r="C288" s="4"/>
      <c r="D288" s="4"/>
      <c r="E288" s="4"/>
      <c r="F288" s="4"/>
      <c r="G288" s="4"/>
      <c r="H288" s="8"/>
      <c r="I288" s="8"/>
      <c r="J288" s="8"/>
      <c r="K288" s="8"/>
      <c r="L288" s="8"/>
      <c r="M288" s="8"/>
      <c r="N288" s="8"/>
      <c r="O288" s="8"/>
      <c r="P288" s="8"/>
      <c r="Q288" s="8"/>
      <c r="R288" s="8"/>
      <c r="S288" s="271"/>
      <c r="T288" s="119"/>
      <c r="U288" s="118"/>
      <c r="V288" s="119"/>
      <c r="W288" s="119"/>
      <c r="X288" s="119"/>
      <c r="Y288" s="119"/>
      <c r="Z288" s="119"/>
      <c r="AA288" s="119"/>
      <c r="AB288" s="119"/>
      <c r="AC288" s="119"/>
      <c r="AD288" s="119"/>
      <c r="AE288" s="119"/>
      <c r="AF288" s="119"/>
      <c r="AG288" s="119"/>
      <c r="AH288" s="119"/>
      <c r="AI288" s="119"/>
      <c r="AJ288" s="119"/>
      <c r="AK288" s="4"/>
      <c r="AL288" s="4"/>
      <c r="AM288" s="4"/>
      <c r="AN288" s="4"/>
      <c r="AO288" s="4"/>
      <c r="AP288" s="4"/>
      <c r="AQ288" s="4"/>
      <c r="AR288" s="4"/>
      <c r="AS288" s="4"/>
    </row>
    <row r="289">
      <c r="A289" s="4"/>
      <c r="B289" s="4"/>
      <c r="C289" s="4"/>
      <c r="D289" s="4"/>
      <c r="E289" s="4"/>
      <c r="F289" s="4"/>
      <c r="G289" s="4"/>
      <c r="H289" s="8"/>
      <c r="I289" s="8"/>
      <c r="J289" s="8"/>
      <c r="K289" s="8"/>
      <c r="L289" s="8"/>
      <c r="M289" s="8"/>
      <c r="N289" s="8"/>
      <c r="O289" s="8"/>
      <c r="P289" s="8"/>
      <c r="Q289" s="8"/>
      <c r="R289" s="8"/>
      <c r="S289" s="271"/>
      <c r="T289" s="119"/>
      <c r="U289" s="118"/>
      <c r="V289" s="119"/>
      <c r="W289" s="119"/>
      <c r="X289" s="119"/>
      <c r="Y289" s="119"/>
      <c r="Z289" s="119"/>
      <c r="AA289" s="119"/>
      <c r="AB289" s="119"/>
      <c r="AC289" s="119"/>
      <c r="AD289" s="119"/>
      <c r="AE289" s="119"/>
      <c r="AF289" s="119"/>
      <c r="AG289" s="119"/>
      <c r="AH289" s="119"/>
      <c r="AI289" s="119"/>
      <c r="AJ289" s="119"/>
      <c r="AK289" s="4"/>
      <c r="AL289" s="4"/>
      <c r="AM289" s="4"/>
      <c r="AN289" s="4"/>
      <c r="AO289" s="4"/>
      <c r="AP289" s="4"/>
      <c r="AQ289" s="4"/>
      <c r="AR289" s="4"/>
      <c r="AS289" s="4"/>
    </row>
    <row r="290">
      <c r="A290" s="4"/>
      <c r="B290" s="4"/>
      <c r="C290" s="4"/>
      <c r="D290" s="4"/>
      <c r="E290" s="4"/>
      <c r="F290" s="4"/>
      <c r="G290" s="4"/>
      <c r="H290" s="8"/>
      <c r="I290" s="8"/>
      <c r="J290" s="8"/>
      <c r="K290" s="8"/>
      <c r="L290" s="8"/>
      <c r="M290" s="8"/>
      <c r="N290" s="8"/>
      <c r="O290" s="8"/>
      <c r="P290" s="8"/>
      <c r="Q290" s="8"/>
      <c r="R290" s="8"/>
      <c r="S290" s="271"/>
      <c r="T290" s="119"/>
      <c r="U290" s="118"/>
      <c r="V290" s="119"/>
      <c r="W290" s="119"/>
      <c r="X290" s="119"/>
      <c r="Y290" s="119"/>
      <c r="Z290" s="119"/>
      <c r="AA290" s="119"/>
      <c r="AB290" s="119"/>
      <c r="AC290" s="119"/>
      <c r="AD290" s="119"/>
      <c r="AE290" s="119"/>
      <c r="AF290" s="119"/>
      <c r="AG290" s="119"/>
      <c r="AH290" s="119"/>
      <c r="AI290" s="119"/>
      <c r="AJ290" s="119"/>
      <c r="AK290" s="4"/>
      <c r="AL290" s="4"/>
      <c r="AM290" s="4"/>
      <c r="AN290" s="4"/>
      <c r="AO290" s="4"/>
      <c r="AP290" s="4"/>
      <c r="AQ290" s="4"/>
      <c r="AR290" s="4"/>
      <c r="AS290" s="4"/>
    </row>
    <row r="291">
      <c r="A291" s="4"/>
      <c r="B291" s="4"/>
      <c r="C291" s="4"/>
      <c r="D291" s="4"/>
      <c r="E291" s="4"/>
      <c r="F291" s="4"/>
      <c r="G291" s="4"/>
      <c r="H291" s="8"/>
      <c r="I291" s="8"/>
      <c r="J291" s="8"/>
      <c r="K291" s="8"/>
      <c r="L291" s="8"/>
      <c r="M291" s="8"/>
      <c r="N291" s="8"/>
      <c r="O291" s="8"/>
      <c r="P291" s="8"/>
      <c r="Q291" s="8"/>
      <c r="R291" s="8"/>
      <c r="S291" s="271"/>
      <c r="T291" s="119"/>
      <c r="U291" s="118"/>
      <c r="V291" s="119"/>
      <c r="W291" s="119"/>
      <c r="X291" s="119"/>
      <c r="Y291" s="119"/>
      <c r="Z291" s="119"/>
      <c r="AA291" s="119"/>
      <c r="AB291" s="119"/>
      <c r="AC291" s="119"/>
      <c r="AD291" s="119"/>
      <c r="AE291" s="119"/>
      <c r="AF291" s="119"/>
      <c r="AG291" s="119"/>
      <c r="AH291" s="119"/>
      <c r="AI291" s="119"/>
      <c r="AJ291" s="119"/>
      <c r="AK291" s="4"/>
      <c r="AL291" s="4"/>
      <c r="AM291" s="4"/>
      <c r="AN291" s="4"/>
      <c r="AO291" s="4"/>
      <c r="AP291" s="4"/>
      <c r="AQ291" s="4"/>
      <c r="AR291" s="4"/>
      <c r="AS291" s="4"/>
    </row>
    <row r="292">
      <c r="A292" s="4"/>
      <c r="B292" s="4"/>
      <c r="C292" s="4"/>
      <c r="D292" s="4"/>
      <c r="E292" s="4"/>
      <c r="F292" s="4"/>
      <c r="G292" s="4"/>
      <c r="H292" s="8"/>
      <c r="I292" s="8"/>
      <c r="J292" s="8"/>
      <c r="K292" s="8"/>
      <c r="L292" s="8"/>
      <c r="M292" s="8"/>
      <c r="N292" s="8"/>
      <c r="O292" s="8"/>
      <c r="P292" s="8"/>
      <c r="Q292" s="8"/>
      <c r="R292" s="8"/>
      <c r="S292" s="271"/>
      <c r="T292" s="119"/>
      <c r="U292" s="118"/>
      <c r="V292" s="119"/>
      <c r="W292" s="119"/>
      <c r="X292" s="119"/>
      <c r="Y292" s="119"/>
      <c r="Z292" s="119"/>
      <c r="AA292" s="119"/>
      <c r="AB292" s="119"/>
      <c r="AC292" s="119"/>
      <c r="AD292" s="119"/>
      <c r="AE292" s="119"/>
      <c r="AF292" s="119"/>
      <c r="AG292" s="119"/>
      <c r="AH292" s="119"/>
      <c r="AI292" s="119"/>
      <c r="AJ292" s="119"/>
      <c r="AK292" s="4"/>
      <c r="AL292" s="4"/>
      <c r="AM292" s="4"/>
      <c r="AN292" s="4"/>
      <c r="AO292" s="4"/>
      <c r="AP292" s="4"/>
      <c r="AQ292" s="4"/>
      <c r="AR292" s="4"/>
      <c r="AS292" s="4"/>
    </row>
    <row r="293">
      <c r="A293" s="4"/>
      <c r="B293" s="4"/>
      <c r="C293" s="4"/>
      <c r="D293" s="4"/>
      <c r="E293" s="4"/>
      <c r="F293" s="4"/>
      <c r="G293" s="4"/>
      <c r="H293" s="8"/>
      <c r="I293" s="8"/>
      <c r="J293" s="8"/>
      <c r="K293" s="8"/>
      <c r="L293" s="8"/>
      <c r="M293" s="8"/>
      <c r="N293" s="8"/>
      <c r="O293" s="8"/>
      <c r="P293" s="8"/>
      <c r="Q293" s="8"/>
      <c r="R293" s="8"/>
      <c r="S293" s="271"/>
      <c r="T293" s="119"/>
      <c r="U293" s="118"/>
      <c r="V293" s="119"/>
      <c r="W293" s="119"/>
      <c r="X293" s="119"/>
      <c r="Y293" s="119"/>
      <c r="Z293" s="119"/>
      <c r="AA293" s="119"/>
      <c r="AB293" s="119"/>
      <c r="AC293" s="119"/>
      <c r="AD293" s="119"/>
      <c r="AE293" s="119"/>
      <c r="AF293" s="119"/>
      <c r="AG293" s="119"/>
      <c r="AH293" s="119"/>
      <c r="AI293" s="119"/>
      <c r="AJ293" s="119"/>
      <c r="AK293" s="4"/>
      <c r="AL293" s="4"/>
      <c r="AM293" s="4"/>
      <c r="AN293" s="4"/>
      <c r="AO293" s="4"/>
      <c r="AP293" s="4"/>
      <c r="AQ293" s="4"/>
      <c r="AR293" s="4"/>
      <c r="AS293" s="4"/>
    </row>
    <row r="294">
      <c r="A294" s="4"/>
      <c r="B294" s="4"/>
      <c r="C294" s="4"/>
      <c r="D294" s="4"/>
      <c r="E294" s="4"/>
      <c r="F294" s="4"/>
      <c r="G294" s="4"/>
      <c r="H294" s="8"/>
      <c r="I294" s="8"/>
      <c r="J294" s="8"/>
      <c r="K294" s="8"/>
      <c r="L294" s="8"/>
      <c r="M294" s="8"/>
      <c r="N294" s="8"/>
      <c r="O294" s="8"/>
      <c r="P294" s="8"/>
      <c r="Q294" s="8"/>
      <c r="R294" s="8"/>
      <c r="S294" s="271"/>
      <c r="T294" s="119"/>
      <c r="U294" s="118"/>
      <c r="V294" s="119"/>
      <c r="W294" s="119"/>
      <c r="X294" s="119"/>
      <c r="Y294" s="119"/>
      <c r="Z294" s="119"/>
      <c r="AA294" s="119"/>
      <c r="AB294" s="119"/>
      <c r="AC294" s="119"/>
      <c r="AD294" s="119"/>
      <c r="AE294" s="119"/>
      <c r="AF294" s="119"/>
      <c r="AG294" s="119"/>
      <c r="AH294" s="119"/>
      <c r="AI294" s="119"/>
      <c r="AJ294" s="119"/>
      <c r="AK294" s="4"/>
      <c r="AL294" s="4"/>
      <c r="AM294" s="4"/>
      <c r="AN294" s="4"/>
      <c r="AO294" s="4"/>
      <c r="AP294" s="4"/>
      <c r="AQ294" s="4"/>
      <c r="AR294" s="4"/>
      <c r="AS294" s="4"/>
    </row>
    <row r="295">
      <c r="A295" s="4"/>
      <c r="B295" s="4"/>
      <c r="C295" s="4"/>
      <c r="D295" s="4"/>
      <c r="E295" s="4"/>
      <c r="F295" s="4"/>
      <c r="G295" s="4"/>
      <c r="H295" s="8"/>
      <c r="I295" s="8"/>
      <c r="J295" s="8"/>
      <c r="K295" s="8"/>
      <c r="L295" s="8"/>
      <c r="M295" s="8"/>
      <c r="N295" s="8"/>
      <c r="O295" s="8"/>
      <c r="P295" s="8"/>
      <c r="Q295" s="8"/>
      <c r="R295" s="8"/>
      <c r="S295" s="271"/>
      <c r="T295" s="119"/>
      <c r="U295" s="118"/>
      <c r="V295" s="119"/>
      <c r="W295" s="119"/>
      <c r="X295" s="119"/>
      <c r="Y295" s="119"/>
      <c r="Z295" s="119"/>
      <c r="AA295" s="119"/>
      <c r="AB295" s="119"/>
      <c r="AC295" s="119"/>
      <c r="AD295" s="119"/>
      <c r="AE295" s="119"/>
      <c r="AF295" s="119"/>
      <c r="AG295" s="119"/>
      <c r="AH295" s="119"/>
      <c r="AI295" s="119"/>
      <c r="AJ295" s="119"/>
      <c r="AK295" s="4"/>
      <c r="AL295" s="4"/>
      <c r="AM295" s="4"/>
      <c r="AN295" s="4"/>
      <c r="AO295" s="4"/>
      <c r="AP295" s="4"/>
      <c r="AQ295" s="4"/>
      <c r="AR295" s="4"/>
      <c r="AS295" s="4"/>
    </row>
    <row r="296">
      <c r="A296" s="4"/>
      <c r="B296" s="4"/>
      <c r="C296" s="4"/>
      <c r="D296" s="4"/>
      <c r="E296" s="4"/>
      <c r="F296" s="4"/>
      <c r="G296" s="4"/>
      <c r="H296" s="8"/>
      <c r="I296" s="8"/>
      <c r="J296" s="8"/>
      <c r="K296" s="8"/>
      <c r="L296" s="8"/>
      <c r="M296" s="8"/>
      <c r="N296" s="8"/>
      <c r="O296" s="8"/>
      <c r="P296" s="8"/>
      <c r="Q296" s="8"/>
      <c r="R296" s="8"/>
      <c r="S296" s="271"/>
      <c r="T296" s="119"/>
      <c r="U296" s="118"/>
      <c r="V296" s="119"/>
      <c r="W296" s="119"/>
      <c r="X296" s="119"/>
      <c r="Y296" s="119"/>
      <c r="Z296" s="119"/>
      <c r="AA296" s="119"/>
      <c r="AB296" s="119"/>
      <c r="AC296" s="119"/>
      <c r="AD296" s="119"/>
      <c r="AE296" s="119"/>
      <c r="AF296" s="119"/>
      <c r="AG296" s="119"/>
      <c r="AH296" s="119"/>
      <c r="AI296" s="119"/>
      <c r="AJ296" s="119"/>
      <c r="AK296" s="4"/>
      <c r="AL296" s="4"/>
      <c r="AM296" s="4"/>
      <c r="AN296" s="4"/>
      <c r="AO296" s="4"/>
      <c r="AP296" s="4"/>
      <c r="AQ296" s="4"/>
      <c r="AR296" s="4"/>
      <c r="AS296" s="4"/>
    </row>
    <row r="297">
      <c r="A297" s="4"/>
      <c r="B297" s="4"/>
      <c r="C297" s="4"/>
      <c r="D297" s="4"/>
      <c r="E297" s="4"/>
      <c r="F297" s="4"/>
      <c r="G297" s="4"/>
      <c r="H297" s="8"/>
      <c r="I297" s="8"/>
      <c r="J297" s="8"/>
      <c r="K297" s="8"/>
      <c r="L297" s="8"/>
      <c r="M297" s="8"/>
      <c r="N297" s="8"/>
      <c r="O297" s="8"/>
      <c r="P297" s="8"/>
      <c r="Q297" s="8"/>
      <c r="R297" s="8"/>
      <c r="S297" s="271"/>
      <c r="T297" s="119"/>
      <c r="U297" s="118"/>
      <c r="V297" s="119"/>
      <c r="W297" s="119"/>
      <c r="X297" s="119"/>
      <c r="Y297" s="119"/>
      <c r="Z297" s="119"/>
      <c r="AA297" s="119"/>
      <c r="AB297" s="119"/>
      <c r="AC297" s="119"/>
      <c r="AD297" s="119"/>
      <c r="AE297" s="119"/>
      <c r="AF297" s="119"/>
      <c r="AG297" s="119"/>
      <c r="AH297" s="119"/>
      <c r="AI297" s="119"/>
      <c r="AJ297" s="119"/>
      <c r="AK297" s="4"/>
      <c r="AL297" s="4"/>
      <c r="AM297" s="4"/>
      <c r="AN297" s="4"/>
      <c r="AO297" s="4"/>
      <c r="AP297" s="4"/>
      <c r="AQ297" s="4"/>
      <c r="AR297" s="4"/>
      <c r="AS297" s="4"/>
    </row>
    <row r="298">
      <c r="A298" s="4"/>
      <c r="B298" s="4"/>
      <c r="C298" s="4"/>
      <c r="D298" s="4"/>
      <c r="E298" s="4"/>
      <c r="F298" s="4"/>
      <c r="G298" s="4"/>
      <c r="H298" s="8"/>
      <c r="I298" s="8"/>
      <c r="J298" s="8"/>
      <c r="K298" s="8"/>
      <c r="L298" s="8"/>
      <c r="M298" s="8"/>
      <c r="N298" s="8"/>
      <c r="O298" s="8"/>
      <c r="P298" s="8"/>
      <c r="Q298" s="8"/>
      <c r="R298" s="8"/>
      <c r="S298" s="271"/>
      <c r="T298" s="119"/>
      <c r="U298" s="118"/>
      <c r="V298" s="119"/>
      <c r="W298" s="119"/>
      <c r="X298" s="119"/>
      <c r="Y298" s="119"/>
      <c r="Z298" s="119"/>
      <c r="AA298" s="119"/>
      <c r="AB298" s="119"/>
      <c r="AC298" s="119"/>
      <c r="AD298" s="119"/>
      <c r="AE298" s="119"/>
      <c r="AF298" s="119"/>
      <c r="AG298" s="119"/>
      <c r="AH298" s="119"/>
      <c r="AI298" s="119"/>
      <c r="AJ298" s="119"/>
      <c r="AK298" s="4"/>
      <c r="AL298" s="4"/>
      <c r="AM298" s="4"/>
      <c r="AN298" s="4"/>
      <c r="AO298" s="4"/>
      <c r="AP298" s="4"/>
      <c r="AQ298" s="4"/>
      <c r="AR298" s="4"/>
      <c r="AS298" s="4"/>
    </row>
    <row r="299">
      <c r="A299" s="4"/>
      <c r="B299" s="4"/>
      <c r="C299" s="4"/>
      <c r="D299" s="4"/>
      <c r="E299" s="4"/>
      <c r="F299" s="4"/>
      <c r="G299" s="4"/>
      <c r="H299" s="8"/>
      <c r="I299" s="8"/>
      <c r="J299" s="8"/>
      <c r="K299" s="8"/>
      <c r="L299" s="8"/>
      <c r="M299" s="8"/>
      <c r="N299" s="8"/>
      <c r="O299" s="8"/>
      <c r="P299" s="8"/>
      <c r="Q299" s="8"/>
      <c r="R299" s="8"/>
      <c r="S299" s="271"/>
      <c r="T299" s="119"/>
      <c r="U299" s="118"/>
      <c r="V299" s="119"/>
      <c r="W299" s="119"/>
      <c r="X299" s="119"/>
      <c r="Y299" s="119"/>
      <c r="Z299" s="119"/>
      <c r="AA299" s="119"/>
      <c r="AB299" s="119"/>
      <c r="AC299" s="119"/>
      <c r="AD299" s="119"/>
      <c r="AE299" s="119"/>
      <c r="AF299" s="119"/>
      <c r="AG299" s="119"/>
      <c r="AH299" s="119"/>
      <c r="AI299" s="119"/>
      <c r="AJ299" s="119"/>
      <c r="AK299" s="4"/>
      <c r="AL299" s="4"/>
      <c r="AM299" s="4"/>
      <c r="AN299" s="4"/>
      <c r="AO299" s="4"/>
      <c r="AP299" s="4"/>
      <c r="AQ299" s="4"/>
      <c r="AR299" s="4"/>
      <c r="AS299" s="4"/>
    </row>
    <row r="300">
      <c r="A300" s="4"/>
      <c r="B300" s="4"/>
      <c r="C300" s="4"/>
      <c r="D300" s="4"/>
      <c r="E300" s="4"/>
      <c r="F300" s="4"/>
      <c r="G300" s="4"/>
      <c r="H300" s="8"/>
      <c r="I300" s="8"/>
      <c r="J300" s="8"/>
      <c r="K300" s="8"/>
      <c r="L300" s="8"/>
      <c r="M300" s="8"/>
      <c r="N300" s="8"/>
      <c r="O300" s="8"/>
      <c r="P300" s="8"/>
      <c r="Q300" s="8"/>
      <c r="R300" s="8"/>
      <c r="S300" s="271"/>
      <c r="T300" s="119"/>
      <c r="U300" s="118"/>
      <c r="V300" s="119"/>
      <c r="W300" s="119"/>
      <c r="X300" s="119"/>
      <c r="Y300" s="119"/>
      <c r="Z300" s="119"/>
      <c r="AA300" s="119"/>
      <c r="AB300" s="119"/>
      <c r="AC300" s="119"/>
      <c r="AD300" s="119"/>
      <c r="AE300" s="119"/>
      <c r="AF300" s="119"/>
      <c r="AG300" s="119"/>
      <c r="AH300" s="119"/>
      <c r="AI300" s="119"/>
      <c r="AJ300" s="119"/>
      <c r="AK300" s="4"/>
      <c r="AL300" s="4"/>
      <c r="AM300" s="4"/>
      <c r="AN300" s="4"/>
      <c r="AO300" s="4"/>
      <c r="AP300" s="4"/>
      <c r="AQ300" s="4"/>
      <c r="AR300" s="4"/>
      <c r="AS300" s="4"/>
    </row>
    <row r="301">
      <c r="A301" s="4"/>
      <c r="B301" s="4"/>
      <c r="C301" s="4"/>
      <c r="D301" s="4"/>
      <c r="E301" s="4"/>
      <c r="F301" s="4"/>
      <c r="G301" s="4"/>
      <c r="H301" s="8"/>
      <c r="I301" s="8"/>
      <c r="J301" s="8"/>
      <c r="K301" s="8"/>
      <c r="L301" s="8"/>
      <c r="M301" s="8"/>
      <c r="N301" s="8"/>
      <c r="O301" s="8"/>
      <c r="P301" s="8"/>
      <c r="Q301" s="8"/>
      <c r="R301" s="8"/>
      <c r="S301" s="271"/>
      <c r="T301" s="119"/>
      <c r="U301" s="118"/>
      <c r="V301" s="119"/>
      <c r="W301" s="119"/>
      <c r="X301" s="119"/>
      <c r="Y301" s="119"/>
      <c r="Z301" s="119"/>
      <c r="AA301" s="119"/>
      <c r="AB301" s="119"/>
      <c r="AC301" s="119"/>
      <c r="AD301" s="119"/>
      <c r="AE301" s="119"/>
      <c r="AF301" s="119"/>
      <c r="AG301" s="119"/>
      <c r="AH301" s="119"/>
      <c r="AI301" s="119"/>
      <c r="AJ301" s="119"/>
      <c r="AK301" s="4"/>
      <c r="AL301" s="4"/>
      <c r="AM301" s="4"/>
      <c r="AN301" s="4"/>
      <c r="AO301" s="4"/>
      <c r="AP301" s="4"/>
      <c r="AQ301" s="4"/>
      <c r="AR301" s="4"/>
      <c r="AS301" s="4"/>
    </row>
    <row r="302">
      <c r="A302" s="4"/>
      <c r="B302" s="4"/>
      <c r="C302" s="4"/>
      <c r="D302" s="4"/>
      <c r="E302" s="4"/>
      <c r="F302" s="4"/>
      <c r="G302" s="4"/>
      <c r="H302" s="8"/>
      <c r="I302" s="8"/>
      <c r="J302" s="8"/>
      <c r="K302" s="8"/>
      <c r="L302" s="8"/>
      <c r="M302" s="8"/>
      <c r="N302" s="8"/>
      <c r="O302" s="8"/>
      <c r="P302" s="8"/>
      <c r="Q302" s="8"/>
      <c r="R302" s="8"/>
      <c r="S302" s="271"/>
      <c r="T302" s="119"/>
      <c r="U302" s="118"/>
      <c r="V302" s="119"/>
      <c r="W302" s="119"/>
      <c r="X302" s="119"/>
      <c r="Y302" s="119"/>
      <c r="Z302" s="119"/>
      <c r="AA302" s="119"/>
      <c r="AB302" s="119"/>
      <c r="AC302" s="119"/>
      <c r="AD302" s="119"/>
      <c r="AE302" s="119"/>
      <c r="AF302" s="119"/>
      <c r="AG302" s="119"/>
      <c r="AH302" s="119"/>
      <c r="AI302" s="119"/>
      <c r="AJ302" s="119"/>
      <c r="AK302" s="4"/>
      <c r="AL302" s="4"/>
      <c r="AM302" s="4"/>
      <c r="AN302" s="4"/>
      <c r="AO302" s="4"/>
      <c r="AP302" s="4"/>
      <c r="AQ302" s="4"/>
      <c r="AR302" s="4"/>
      <c r="AS302" s="4"/>
    </row>
    <row r="303">
      <c r="A303" s="4"/>
      <c r="B303" s="4"/>
      <c r="C303" s="4"/>
      <c r="D303" s="4"/>
      <c r="E303" s="4"/>
      <c r="F303" s="4"/>
      <c r="G303" s="4"/>
      <c r="H303" s="8"/>
      <c r="I303" s="8"/>
      <c r="J303" s="8"/>
      <c r="K303" s="8"/>
      <c r="L303" s="8"/>
      <c r="M303" s="8"/>
      <c r="N303" s="8"/>
      <c r="O303" s="8"/>
      <c r="P303" s="8"/>
      <c r="Q303" s="8"/>
      <c r="R303" s="8"/>
      <c r="S303" s="271"/>
      <c r="T303" s="119"/>
      <c r="U303" s="118"/>
      <c r="V303" s="119"/>
      <c r="W303" s="119"/>
      <c r="X303" s="119"/>
      <c r="Y303" s="119"/>
      <c r="Z303" s="119"/>
      <c r="AA303" s="119"/>
      <c r="AB303" s="119"/>
      <c r="AC303" s="119"/>
      <c r="AD303" s="119"/>
      <c r="AE303" s="119"/>
      <c r="AF303" s="119"/>
      <c r="AG303" s="119"/>
      <c r="AH303" s="119"/>
      <c r="AI303" s="119"/>
      <c r="AJ303" s="119"/>
      <c r="AK303" s="4"/>
      <c r="AL303" s="4"/>
      <c r="AM303" s="4"/>
      <c r="AN303" s="4"/>
      <c r="AO303" s="4"/>
      <c r="AP303" s="4"/>
      <c r="AQ303" s="4"/>
      <c r="AR303" s="4"/>
      <c r="AS303" s="4"/>
    </row>
    <row r="304">
      <c r="A304" s="4"/>
      <c r="B304" s="4"/>
      <c r="C304" s="4"/>
      <c r="D304" s="4"/>
      <c r="E304" s="4"/>
      <c r="F304" s="4"/>
      <c r="G304" s="4"/>
      <c r="H304" s="8"/>
      <c r="I304" s="8"/>
      <c r="J304" s="8"/>
      <c r="K304" s="8"/>
      <c r="L304" s="8"/>
      <c r="M304" s="8"/>
      <c r="N304" s="8"/>
      <c r="O304" s="8"/>
      <c r="P304" s="8"/>
      <c r="Q304" s="8"/>
      <c r="R304" s="8"/>
      <c r="S304" s="271"/>
      <c r="T304" s="119"/>
      <c r="U304" s="118"/>
      <c r="V304" s="119"/>
      <c r="W304" s="119"/>
      <c r="X304" s="119"/>
      <c r="Y304" s="119"/>
      <c r="Z304" s="119"/>
      <c r="AA304" s="119"/>
      <c r="AB304" s="119"/>
      <c r="AC304" s="119"/>
      <c r="AD304" s="119"/>
      <c r="AE304" s="119"/>
      <c r="AF304" s="119"/>
      <c r="AG304" s="119"/>
      <c r="AH304" s="119"/>
      <c r="AI304" s="119"/>
      <c r="AJ304" s="119"/>
      <c r="AK304" s="4"/>
      <c r="AL304" s="4"/>
      <c r="AM304" s="4"/>
      <c r="AN304" s="4"/>
      <c r="AO304" s="4"/>
      <c r="AP304" s="4"/>
      <c r="AQ304" s="4"/>
      <c r="AR304" s="4"/>
      <c r="AS304" s="4"/>
    </row>
    <row r="305">
      <c r="A305" s="4"/>
      <c r="B305" s="4"/>
      <c r="C305" s="4"/>
      <c r="D305" s="4"/>
      <c r="E305" s="4"/>
      <c r="F305" s="4"/>
      <c r="G305" s="4"/>
      <c r="H305" s="8"/>
      <c r="I305" s="8"/>
      <c r="J305" s="8"/>
      <c r="K305" s="8"/>
      <c r="L305" s="8"/>
      <c r="M305" s="8"/>
      <c r="N305" s="8"/>
      <c r="O305" s="8"/>
      <c r="P305" s="8"/>
      <c r="Q305" s="8"/>
      <c r="R305" s="8"/>
      <c r="S305" s="271"/>
      <c r="T305" s="119"/>
      <c r="U305" s="118"/>
      <c r="V305" s="119"/>
      <c r="W305" s="119"/>
      <c r="X305" s="119"/>
      <c r="Y305" s="119"/>
      <c r="Z305" s="119"/>
      <c r="AA305" s="119"/>
      <c r="AB305" s="119"/>
      <c r="AC305" s="119"/>
      <c r="AD305" s="119"/>
      <c r="AE305" s="119"/>
      <c r="AF305" s="119"/>
      <c r="AG305" s="119"/>
      <c r="AH305" s="119"/>
      <c r="AI305" s="119"/>
      <c r="AJ305" s="119"/>
      <c r="AK305" s="4"/>
      <c r="AL305" s="4"/>
      <c r="AM305" s="4"/>
      <c r="AN305" s="4"/>
      <c r="AO305" s="4"/>
      <c r="AP305" s="4"/>
      <c r="AQ305" s="4"/>
      <c r="AR305" s="4"/>
      <c r="AS305" s="4"/>
    </row>
    <row r="306">
      <c r="A306" s="4"/>
      <c r="B306" s="4"/>
      <c r="C306" s="4"/>
      <c r="D306" s="4"/>
      <c r="E306" s="4"/>
      <c r="F306" s="4"/>
      <c r="G306" s="4"/>
      <c r="H306" s="8"/>
      <c r="I306" s="8"/>
      <c r="J306" s="8"/>
      <c r="K306" s="8"/>
      <c r="L306" s="8"/>
      <c r="M306" s="8"/>
      <c r="N306" s="8"/>
      <c r="O306" s="8"/>
      <c r="P306" s="8"/>
      <c r="Q306" s="8"/>
      <c r="R306" s="8"/>
      <c r="S306" s="271"/>
      <c r="T306" s="119"/>
      <c r="U306" s="118"/>
      <c r="V306" s="119"/>
      <c r="W306" s="119"/>
      <c r="X306" s="119"/>
      <c r="Y306" s="119"/>
      <c r="Z306" s="119"/>
      <c r="AA306" s="119"/>
      <c r="AB306" s="119"/>
      <c r="AC306" s="119"/>
      <c r="AD306" s="119"/>
      <c r="AE306" s="119"/>
      <c r="AF306" s="119"/>
      <c r="AG306" s="119"/>
      <c r="AH306" s="119"/>
      <c r="AI306" s="119"/>
      <c r="AJ306" s="119"/>
      <c r="AK306" s="4"/>
      <c r="AL306" s="4"/>
      <c r="AM306" s="4"/>
      <c r="AN306" s="4"/>
      <c r="AO306" s="4"/>
      <c r="AP306" s="4"/>
      <c r="AQ306" s="4"/>
      <c r="AR306" s="4"/>
      <c r="AS306" s="4"/>
    </row>
    <row r="307">
      <c r="A307" s="4"/>
      <c r="B307" s="4"/>
      <c r="C307" s="4"/>
      <c r="D307" s="4"/>
      <c r="E307" s="4"/>
      <c r="F307" s="4"/>
      <c r="G307" s="4"/>
      <c r="H307" s="8"/>
      <c r="I307" s="8"/>
      <c r="J307" s="8"/>
      <c r="K307" s="8"/>
      <c r="L307" s="8"/>
      <c r="M307" s="8"/>
      <c r="N307" s="8"/>
      <c r="O307" s="8"/>
      <c r="P307" s="8"/>
      <c r="Q307" s="8"/>
      <c r="R307" s="8"/>
      <c r="S307" s="271"/>
      <c r="T307" s="119"/>
      <c r="U307" s="118"/>
      <c r="V307" s="119"/>
      <c r="W307" s="119"/>
      <c r="X307" s="119"/>
      <c r="Y307" s="119"/>
      <c r="Z307" s="119"/>
      <c r="AA307" s="119"/>
      <c r="AB307" s="119"/>
      <c r="AC307" s="119"/>
      <c r="AD307" s="119"/>
      <c r="AE307" s="119"/>
      <c r="AF307" s="119"/>
      <c r="AG307" s="119"/>
      <c r="AH307" s="119"/>
      <c r="AI307" s="119"/>
      <c r="AJ307" s="119"/>
      <c r="AK307" s="4"/>
      <c r="AL307" s="4"/>
      <c r="AM307" s="4"/>
      <c r="AN307" s="4"/>
      <c r="AO307" s="4"/>
      <c r="AP307" s="4"/>
      <c r="AQ307" s="4"/>
      <c r="AR307" s="4"/>
      <c r="AS307" s="4"/>
    </row>
    <row r="308">
      <c r="A308" s="4"/>
      <c r="B308" s="4"/>
      <c r="C308" s="4"/>
      <c r="D308" s="4"/>
      <c r="E308" s="4"/>
      <c r="F308" s="4"/>
      <c r="G308" s="4"/>
      <c r="H308" s="8"/>
      <c r="I308" s="8"/>
      <c r="J308" s="8"/>
      <c r="K308" s="8"/>
      <c r="L308" s="8"/>
      <c r="M308" s="8"/>
      <c r="N308" s="8"/>
      <c r="O308" s="8"/>
      <c r="P308" s="8"/>
      <c r="Q308" s="8"/>
      <c r="R308" s="8"/>
      <c r="S308" s="271"/>
      <c r="T308" s="119"/>
      <c r="U308" s="118"/>
      <c r="V308" s="119"/>
      <c r="W308" s="119"/>
      <c r="X308" s="119"/>
      <c r="Y308" s="119"/>
      <c r="Z308" s="119"/>
      <c r="AA308" s="119"/>
      <c r="AB308" s="119"/>
      <c r="AC308" s="119"/>
      <c r="AD308" s="119"/>
      <c r="AE308" s="119"/>
      <c r="AF308" s="119"/>
      <c r="AG308" s="119"/>
      <c r="AH308" s="119"/>
      <c r="AI308" s="119"/>
      <c r="AJ308" s="119"/>
      <c r="AK308" s="4"/>
      <c r="AL308" s="4"/>
      <c r="AM308" s="4"/>
      <c r="AN308" s="4"/>
      <c r="AO308" s="4"/>
      <c r="AP308" s="4"/>
      <c r="AQ308" s="4"/>
      <c r="AR308" s="4"/>
      <c r="AS308" s="4"/>
    </row>
    <row r="309">
      <c r="A309" s="4"/>
      <c r="B309" s="4"/>
      <c r="C309" s="4"/>
      <c r="D309" s="4"/>
      <c r="E309" s="4"/>
      <c r="F309" s="4"/>
      <c r="G309" s="4"/>
      <c r="H309" s="8"/>
      <c r="I309" s="8"/>
      <c r="J309" s="8"/>
      <c r="K309" s="8"/>
      <c r="L309" s="8"/>
      <c r="M309" s="8"/>
      <c r="N309" s="8"/>
      <c r="O309" s="8"/>
      <c r="P309" s="8"/>
      <c r="Q309" s="8"/>
      <c r="R309" s="8"/>
      <c r="S309" s="271"/>
      <c r="T309" s="119"/>
      <c r="U309" s="118"/>
      <c r="V309" s="119"/>
      <c r="W309" s="119"/>
      <c r="X309" s="119"/>
      <c r="Y309" s="119"/>
      <c r="Z309" s="119"/>
      <c r="AA309" s="119"/>
      <c r="AB309" s="119"/>
      <c r="AC309" s="119"/>
      <c r="AD309" s="119"/>
      <c r="AE309" s="119"/>
      <c r="AF309" s="119"/>
      <c r="AG309" s="119"/>
      <c r="AH309" s="119"/>
      <c r="AI309" s="119"/>
      <c r="AJ309" s="119"/>
      <c r="AK309" s="4"/>
      <c r="AL309" s="4"/>
      <c r="AM309" s="4"/>
      <c r="AN309" s="4"/>
      <c r="AO309" s="4"/>
      <c r="AP309" s="4"/>
      <c r="AQ309" s="4"/>
      <c r="AR309" s="4"/>
      <c r="AS309" s="4"/>
    </row>
    <row r="310">
      <c r="A310" s="4"/>
      <c r="B310" s="4"/>
      <c r="C310" s="4"/>
      <c r="D310" s="4"/>
      <c r="E310" s="4"/>
      <c r="F310" s="4"/>
      <c r="G310" s="4"/>
      <c r="H310" s="8"/>
      <c r="I310" s="8"/>
      <c r="J310" s="8"/>
      <c r="K310" s="8"/>
      <c r="L310" s="8"/>
      <c r="M310" s="8"/>
      <c r="N310" s="8"/>
      <c r="O310" s="8"/>
      <c r="P310" s="8"/>
      <c r="Q310" s="8"/>
      <c r="R310" s="8"/>
      <c r="S310" s="271"/>
      <c r="T310" s="119"/>
      <c r="U310" s="118"/>
      <c r="V310" s="119"/>
      <c r="W310" s="119"/>
      <c r="X310" s="119"/>
      <c r="Y310" s="119"/>
      <c r="Z310" s="119"/>
      <c r="AA310" s="119"/>
      <c r="AB310" s="119"/>
      <c r="AC310" s="119"/>
      <c r="AD310" s="119"/>
      <c r="AE310" s="119"/>
      <c r="AF310" s="119"/>
      <c r="AG310" s="119"/>
      <c r="AH310" s="119"/>
      <c r="AI310" s="119"/>
      <c r="AJ310" s="119"/>
      <c r="AK310" s="4"/>
      <c r="AL310" s="4"/>
      <c r="AM310" s="4"/>
      <c r="AN310" s="4"/>
      <c r="AO310" s="4"/>
      <c r="AP310" s="4"/>
      <c r="AQ310" s="4"/>
      <c r="AR310" s="4"/>
      <c r="AS310" s="4"/>
    </row>
    <row r="311">
      <c r="A311" s="4"/>
      <c r="B311" s="4"/>
      <c r="C311" s="4"/>
      <c r="D311" s="4"/>
      <c r="E311" s="4"/>
      <c r="F311" s="4"/>
      <c r="G311" s="4"/>
      <c r="H311" s="8"/>
      <c r="I311" s="8"/>
      <c r="J311" s="8"/>
      <c r="K311" s="8"/>
      <c r="L311" s="8"/>
      <c r="M311" s="8"/>
      <c r="N311" s="8"/>
      <c r="O311" s="8"/>
      <c r="P311" s="8"/>
      <c r="Q311" s="8"/>
      <c r="R311" s="8"/>
      <c r="S311" s="271"/>
      <c r="T311" s="119"/>
      <c r="U311" s="118"/>
      <c r="V311" s="119"/>
      <c r="W311" s="119"/>
      <c r="X311" s="119"/>
      <c r="Y311" s="119"/>
      <c r="Z311" s="119"/>
      <c r="AA311" s="119"/>
      <c r="AB311" s="119"/>
      <c r="AC311" s="119"/>
      <c r="AD311" s="119"/>
      <c r="AE311" s="119"/>
      <c r="AF311" s="119"/>
      <c r="AG311" s="119"/>
      <c r="AH311" s="119"/>
      <c r="AI311" s="119"/>
      <c r="AJ311" s="119"/>
      <c r="AK311" s="4"/>
      <c r="AL311" s="4"/>
      <c r="AM311" s="4"/>
      <c r="AN311" s="4"/>
      <c r="AO311" s="4"/>
      <c r="AP311" s="4"/>
      <c r="AQ311" s="4"/>
      <c r="AR311" s="4"/>
      <c r="AS311" s="4"/>
    </row>
    <row r="312">
      <c r="A312" s="4"/>
      <c r="B312" s="4"/>
      <c r="C312" s="4"/>
      <c r="D312" s="4"/>
      <c r="E312" s="4"/>
      <c r="F312" s="4"/>
      <c r="G312" s="4"/>
      <c r="H312" s="8"/>
      <c r="I312" s="8"/>
      <c r="J312" s="8"/>
      <c r="K312" s="8"/>
      <c r="L312" s="8"/>
      <c r="M312" s="8"/>
      <c r="N312" s="8"/>
      <c r="O312" s="8"/>
      <c r="P312" s="8"/>
      <c r="Q312" s="8"/>
      <c r="R312" s="8"/>
      <c r="S312" s="271"/>
      <c r="T312" s="119"/>
      <c r="U312" s="118"/>
      <c r="V312" s="119"/>
      <c r="W312" s="119"/>
      <c r="X312" s="119"/>
      <c r="Y312" s="119"/>
      <c r="Z312" s="119"/>
      <c r="AA312" s="119"/>
      <c r="AB312" s="119"/>
      <c r="AC312" s="119"/>
      <c r="AD312" s="119"/>
      <c r="AE312" s="119"/>
      <c r="AF312" s="119"/>
      <c r="AG312" s="119"/>
      <c r="AH312" s="119"/>
      <c r="AI312" s="119"/>
      <c r="AJ312" s="119"/>
      <c r="AK312" s="4"/>
      <c r="AL312" s="4"/>
      <c r="AM312" s="4"/>
      <c r="AN312" s="4"/>
      <c r="AO312" s="4"/>
      <c r="AP312" s="4"/>
      <c r="AQ312" s="4"/>
      <c r="AR312" s="4"/>
      <c r="AS312" s="4"/>
    </row>
    <row r="313">
      <c r="A313" s="4"/>
      <c r="B313" s="4"/>
      <c r="C313" s="4"/>
      <c r="D313" s="4"/>
      <c r="E313" s="4"/>
      <c r="F313" s="4"/>
      <c r="G313" s="4"/>
      <c r="H313" s="8"/>
      <c r="I313" s="8"/>
      <c r="J313" s="8"/>
      <c r="K313" s="8"/>
      <c r="L313" s="8"/>
      <c r="M313" s="8"/>
      <c r="N313" s="8"/>
      <c r="O313" s="8"/>
      <c r="P313" s="8"/>
      <c r="Q313" s="8"/>
      <c r="R313" s="8"/>
      <c r="S313" s="271"/>
      <c r="T313" s="119"/>
      <c r="U313" s="118"/>
      <c r="V313" s="119"/>
      <c r="W313" s="119"/>
      <c r="X313" s="119"/>
      <c r="Y313" s="119"/>
      <c r="Z313" s="119"/>
      <c r="AA313" s="119"/>
      <c r="AB313" s="119"/>
      <c r="AC313" s="119"/>
      <c r="AD313" s="119"/>
      <c r="AE313" s="119"/>
      <c r="AF313" s="119"/>
      <c r="AG313" s="119"/>
      <c r="AH313" s="119"/>
      <c r="AI313" s="119"/>
      <c r="AJ313" s="119"/>
      <c r="AK313" s="4"/>
      <c r="AL313" s="4"/>
      <c r="AM313" s="4"/>
      <c r="AN313" s="4"/>
      <c r="AO313" s="4"/>
      <c r="AP313" s="4"/>
      <c r="AQ313" s="4"/>
      <c r="AR313" s="4"/>
      <c r="AS313" s="4"/>
    </row>
    <row r="314">
      <c r="A314" s="4"/>
      <c r="B314" s="4"/>
      <c r="C314" s="4"/>
      <c r="D314" s="4"/>
      <c r="E314" s="4"/>
      <c r="F314" s="4"/>
      <c r="G314" s="4"/>
      <c r="H314" s="8"/>
      <c r="I314" s="8"/>
      <c r="J314" s="8"/>
      <c r="K314" s="8"/>
      <c r="L314" s="8"/>
      <c r="M314" s="8"/>
      <c r="N314" s="8"/>
      <c r="O314" s="8"/>
      <c r="P314" s="8"/>
      <c r="Q314" s="8"/>
      <c r="R314" s="8"/>
      <c r="S314" s="271"/>
      <c r="T314" s="119"/>
      <c r="U314" s="118"/>
      <c r="V314" s="119"/>
      <c r="W314" s="119"/>
      <c r="X314" s="119"/>
      <c r="Y314" s="119"/>
      <c r="Z314" s="119"/>
      <c r="AA314" s="119"/>
      <c r="AB314" s="119"/>
      <c r="AC314" s="119"/>
      <c r="AD314" s="119"/>
      <c r="AE314" s="119"/>
      <c r="AF314" s="119"/>
      <c r="AG314" s="119"/>
      <c r="AH314" s="119"/>
      <c r="AI314" s="119"/>
      <c r="AJ314" s="119"/>
      <c r="AK314" s="4"/>
      <c r="AL314" s="4"/>
      <c r="AM314" s="4"/>
      <c r="AN314" s="4"/>
      <c r="AO314" s="4"/>
      <c r="AP314" s="4"/>
      <c r="AQ314" s="4"/>
      <c r="AR314" s="4"/>
      <c r="AS314" s="4"/>
    </row>
    <row r="315">
      <c r="A315" s="4"/>
      <c r="B315" s="4"/>
      <c r="C315" s="4"/>
      <c r="D315" s="4"/>
      <c r="E315" s="4"/>
      <c r="F315" s="4"/>
      <c r="G315" s="4"/>
      <c r="H315" s="8"/>
      <c r="I315" s="8"/>
      <c r="J315" s="8"/>
      <c r="K315" s="8"/>
      <c r="L315" s="8"/>
      <c r="M315" s="8"/>
      <c r="N315" s="8"/>
      <c r="O315" s="8"/>
      <c r="P315" s="8"/>
      <c r="Q315" s="8"/>
      <c r="R315" s="8"/>
      <c r="S315" s="271"/>
      <c r="T315" s="119"/>
      <c r="U315" s="118"/>
      <c r="V315" s="119"/>
      <c r="W315" s="119"/>
      <c r="X315" s="119"/>
      <c r="Y315" s="119"/>
      <c r="Z315" s="119"/>
      <c r="AA315" s="119"/>
      <c r="AB315" s="119"/>
      <c r="AC315" s="119"/>
      <c r="AD315" s="119"/>
      <c r="AE315" s="119"/>
      <c r="AF315" s="119"/>
      <c r="AG315" s="119"/>
      <c r="AH315" s="119"/>
      <c r="AI315" s="119"/>
      <c r="AJ315" s="119"/>
      <c r="AK315" s="4"/>
      <c r="AL315" s="4"/>
      <c r="AM315" s="4"/>
      <c r="AN315" s="4"/>
      <c r="AO315" s="4"/>
      <c r="AP315" s="4"/>
      <c r="AQ315" s="4"/>
      <c r="AR315" s="4"/>
      <c r="AS315" s="4"/>
    </row>
    <row r="316">
      <c r="A316" s="4"/>
      <c r="B316" s="4"/>
      <c r="C316" s="4"/>
      <c r="D316" s="4"/>
      <c r="E316" s="4"/>
      <c r="F316" s="4"/>
      <c r="G316" s="4"/>
      <c r="H316" s="8"/>
      <c r="I316" s="8"/>
      <c r="J316" s="8"/>
      <c r="K316" s="8"/>
      <c r="L316" s="8"/>
      <c r="M316" s="8"/>
      <c r="N316" s="8"/>
      <c r="O316" s="8"/>
      <c r="P316" s="8"/>
      <c r="Q316" s="8"/>
      <c r="R316" s="8"/>
      <c r="S316" s="271"/>
      <c r="T316" s="119"/>
      <c r="U316" s="118"/>
      <c r="V316" s="119"/>
      <c r="W316" s="119"/>
      <c r="X316" s="119"/>
      <c r="Y316" s="119"/>
      <c r="Z316" s="119"/>
      <c r="AA316" s="119"/>
      <c r="AB316" s="119"/>
      <c r="AC316" s="119"/>
      <c r="AD316" s="119"/>
      <c r="AE316" s="119"/>
      <c r="AF316" s="119"/>
      <c r="AG316" s="119"/>
      <c r="AH316" s="119"/>
      <c r="AI316" s="119"/>
      <c r="AJ316" s="119"/>
      <c r="AK316" s="4"/>
      <c r="AL316" s="4"/>
      <c r="AM316" s="4"/>
      <c r="AN316" s="4"/>
      <c r="AO316" s="4"/>
      <c r="AP316" s="4"/>
      <c r="AQ316" s="4"/>
      <c r="AR316" s="4"/>
      <c r="AS316" s="4"/>
    </row>
    <row r="317">
      <c r="A317" s="4"/>
      <c r="B317" s="4"/>
      <c r="C317" s="4"/>
      <c r="D317" s="4"/>
      <c r="E317" s="4"/>
      <c r="F317" s="4"/>
      <c r="G317" s="4"/>
      <c r="H317" s="8"/>
      <c r="I317" s="8"/>
      <c r="J317" s="8"/>
      <c r="K317" s="8"/>
      <c r="L317" s="8"/>
      <c r="M317" s="8"/>
      <c r="N317" s="8"/>
      <c r="O317" s="8"/>
      <c r="P317" s="8"/>
      <c r="Q317" s="8"/>
      <c r="R317" s="8"/>
      <c r="S317" s="271"/>
      <c r="T317" s="119"/>
      <c r="U317" s="118"/>
      <c r="V317" s="119"/>
      <c r="W317" s="119"/>
      <c r="X317" s="119"/>
      <c r="Y317" s="119"/>
      <c r="Z317" s="119"/>
      <c r="AA317" s="119"/>
      <c r="AB317" s="119"/>
      <c r="AC317" s="119"/>
      <c r="AD317" s="119"/>
      <c r="AE317" s="119"/>
      <c r="AF317" s="119"/>
      <c r="AG317" s="119"/>
      <c r="AH317" s="119"/>
      <c r="AI317" s="119"/>
      <c r="AJ317" s="119"/>
      <c r="AK317" s="4"/>
      <c r="AL317" s="4"/>
      <c r="AM317" s="4"/>
      <c r="AN317" s="4"/>
      <c r="AO317" s="4"/>
      <c r="AP317" s="4"/>
      <c r="AQ317" s="4"/>
      <c r="AR317" s="4"/>
      <c r="AS317" s="4"/>
    </row>
    <row r="318">
      <c r="A318" s="4"/>
      <c r="B318" s="4"/>
      <c r="C318" s="4"/>
      <c r="D318" s="4"/>
      <c r="E318" s="4"/>
      <c r="F318" s="4"/>
      <c r="G318" s="4"/>
      <c r="H318" s="8"/>
      <c r="I318" s="8"/>
      <c r="J318" s="8"/>
      <c r="K318" s="8"/>
      <c r="L318" s="8"/>
      <c r="M318" s="8"/>
      <c r="N318" s="8"/>
      <c r="O318" s="8"/>
      <c r="P318" s="8"/>
      <c r="Q318" s="8"/>
      <c r="R318" s="8"/>
      <c r="S318" s="271"/>
      <c r="T318" s="119"/>
      <c r="U318" s="118"/>
      <c r="V318" s="119"/>
      <c r="W318" s="119"/>
      <c r="X318" s="119"/>
      <c r="Y318" s="119"/>
      <c r="Z318" s="119"/>
      <c r="AA318" s="119"/>
      <c r="AB318" s="119"/>
      <c r="AC318" s="119"/>
      <c r="AD318" s="119"/>
      <c r="AE318" s="119"/>
      <c r="AF318" s="119"/>
      <c r="AG318" s="119"/>
      <c r="AH318" s="119"/>
      <c r="AI318" s="119"/>
      <c r="AJ318" s="119"/>
      <c r="AK318" s="4"/>
      <c r="AL318" s="4"/>
      <c r="AM318" s="4"/>
      <c r="AN318" s="4"/>
      <c r="AO318" s="4"/>
      <c r="AP318" s="4"/>
      <c r="AQ318" s="4"/>
      <c r="AR318" s="4"/>
      <c r="AS318" s="4"/>
    </row>
    <row r="319">
      <c r="A319" s="4"/>
      <c r="B319" s="4"/>
      <c r="C319" s="4"/>
      <c r="D319" s="4"/>
      <c r="E319" s="4"/>
      <c r="F319" s="4"/>
      <c r="G319" s="4"/>
      <c r="H319" s="8"/>
      <c r="I319" s="8"/>
      <c r="J319" s="8"/>
      <c r="K319" s="8"/>
      <c r="L319" s="8"/>
      <c r="M319" s="8"/>
      <c r="N319" s="8"/>
      <c r="O319" s="8"/>
      <c r="P319" s="8"/>
      <c r="Q319" s="8"/>
      <c r="R319" s="8"/>
      <c r="S319" s="271"/>
      <c r="T319" s="119"/>
      <c r="U319" s="118"/>
      <c r="V319" s="119"/>
      <c r="W319" s="119"/>
      <c r="X319" s="119"/>
      <c r="Y319" s="119"/>
      <c r="Z319" s="119"/>
      <c r="AA319" s="119"/>
      <c r="AB319" s="119"/>
      <c r="AC319" s="119"/>
      <c r="AD319" s="119"/>
      <c r="AE319" s="119"/>
      <c r="AF319" s="119"/>
      <c r="AG319" s="119"/>
      <c r="AH319" s="119"/>
      <c r="AI319" s="119"/>
      <c r="AJ319" s="119"/>
      <c r="AK319" s="4"/>
      <c r="AL319" s="4"/>
      <c r="AM319" s="4"/>
      <c r="AN319" s="4"/>
      <c r="AO319" s="4"/>
      <c r="AP319" s="4"/>
      <c r="AQ319" s="4"/>
      <c r="AR319" s="4"/>
      <c r="AS319" s="4"/>
    </row>
    <row r="320">
      <c r="A320" s="4"/>
      <c r="B320" s="4"/>
      <c r="C320" s="4"/>
      <c r="D320" s="4"/>
      <c r="E320" s="4"/>
      <c r="F320" s="4"/>
      <c r="G320" s="4"/>
      <c r="H320" s="8"/>
      <c r="I320" s="8"/>
      <c r="J320" s="8"/>
      <c r="K320" s="8"/>
      <c r="L320" s="8"/>
      <c r="M320" s="8"/>
      <c r="N320" s="8"/>
      <c r="O320" s="8"/>
      <c r="P320" s="8"/>
      <c r="Q320" s="8"/>
      <c r="R320" s="8"/>
      <c r="S320" s="271"/>
      <c r="T320" s="119"/>
      <c r="U320" s="118"/>
      <c r="V320" s="119"/>
      <c r="W320" s="119"/>
      <c r="X320" s="119"/>
      <c r="Y320" s="119"/>
      <c r="Z320" s="119"/>
      <c r="AA320" s="119"/>
      <c r="AB320" s="119"/>
      <c r="AC320" s="119"/>
      <c r="AD320" s="119"/>
      <c r="AE320" s="119"/>
      <c r="AF320" s="119"/>
      <c r="AG320" s="119"/>
      <c r="AH320" s="119"/>
      <c r="AI320" s="119"/>
      <c r="AJ320" s="119"/>
      <c r="AK320" s="4"/>
      <c r="AL320" s="4"/>
      <c r="AM320" s="4"/>
      <c r="AN320" s="4"/>
      <c r="AO320" s="4"/>
      <c r="AP320" s="4"/>
      <c r="AQ320" s="4"/>
      <c r="AR320" s="4"/>
      <c r="AS320" s="4"/>
    </row>
    <row r="321">
      <c r="A321" s="4"/>
      <c r="B321" s="4"/>
      <c r="C321" s="4"/>
      <c r="D321" s="4"/>
      <c r="E321" s="4"/>
      <c r="F321" s="4"/>
      <c r="G321" s="4"/>
      <c r="H321" s="8"/>
      <c r="I321" s="8"/>
      <c r="J321" s="8"/>
      <c r="K321" s="8"/>
      <c r="L321" s="8"/>
      <c r="M321" s="8"/>
      <c r="N321" s="8"/>
      <c r="O321" s="8"/>
      <c r="P321" s="8"/>
      <c r="Q321" s="8"/>
      <c r="R321" s="8"/>
      <c r="S321" s="271"/>
      <c r="T321" s="119"/>
      <c r="U321" s="118"/>
      <c r="V321" s="119"/>
      <c r="W321" s="119"/>
      <c r="X321" s="119"/>
      <c r="Y321" s="119"/>
      <c r="Z321" s="119"/>
      <c r="AA321" s="119"/>
      <c r="AB321" s="119"/>
      <c r="AC321" s="119"/>
      <c r="AD321" s="119"/>
      <c r="AE321" s="119"/>
      <c r="AF321" s="119"/>
      <c r="AG321" s="119"/>
      <c r="AH321" s="119"/>
      <c r="AI321" s="119"/>
      <c r="AJ321" s="119"/>
      <c r="AK321" s="4"/>
      <c r="AL321" s="4"/>
      <c r="AM321" s="4"/>
      <c r="AN321" s="4"/>
      <c r="AO321" s="4"/>
      <c r="AP321" s="4"/>
      <c r="AQ321" s="4"/>
      <c r="AR321" s="4"/>
      <c r="AS321" s="4"/>
    </row>
    <row r="322">
      <c r="A322" s="4"/>
      <c r="B322" s="4"/>
      <c r="C322" s="4"/>
      <c r="D322" s="4"/>
      <c r="E322" s="4"/>
      <c r="F322" s="4"/>
      <c r="G322" s="4"/>
      <c r="H322" s="8"/>
      <c r="I322" s="8"/>
      <c r="J322" s="8"/>
      <c r="K322" s="8"/>
      <c r="L322" s="8"/>
      <c r="M322" s="8"/>
      <c r="N322" s="8"/>
      <c r="O322" s="8"/>
      <c r="P322" s="8"/>
      <c r="Q322" s="8"/>
      <c r="R322" s="8"/>
      <c r="S322" s="271"/>
      <c r="T322" s="119"/>
      <c r="U322" s="118"/>
      <c r="V322" s="119"/>
      <c r="W322" s="119"/>
      <c r="X322" s="119"/>
      <c r="Y322" s="119"/>
      <c r="Z322" s="119"/>
      <c r="AA322" s="119"/>
      <c r="AB322" s="119"/>
      <c r="AC322" s="119"/>
      <c r="AD322" s="119"/>
      <c r="AE322" s="119"/>
      <c r="AF322" s="119"/>
      <c r="AG322" s="119"/>
      <c r="AH322" s="119"/>
      <c r="AI322" s="119"/>
      <c r="AJ322" s="119"/>
      <c r="AK322" s="4"/>
      <c r="AL322" s="4"/>
      <c r="AM322" s="4"/>
      <c r="AN322" s="4"/>
      <c r="AO322" s="4"/>
      <c r="AP322" s="4"/>
      <c r="AQ322" s="4"/>
      <c r="AR322" s="4"/>
      <c r="AS322" s="4"/>
    </row>
    <row r="323">
      <c r="A323" s="4"/>
      <c r="B323" s="4"/>
      <c r="C323" s="4"/>
      <c r="D323" s="4"/>
      <c r="E323" s="4"/>
      <c r="F323" s="4"/>
      <c r="G323" s="4"/>
      <c r="H323" s="8"/>
      <c r="I323" s="8"/>
      <c r="J323" s="8"/>
      <c r="K323" s="8"/>
      <c r="L323" s="8"/>
      <c r="M323" s="8"/>
      <c r="N323" s="8"/>
      <c r="O323" s="8"/>
      <c r="P323" s="8"/>
      <c r="Q323" s="8"/>
      <c r="R323" s="8"/>
      <c r="S323" s="271"/>
      <c r="T323" s="119"/>
      <c r="U323" s="118"/>
      <c r="V323" s="119"/>
      <c r="W323" s="119"/>
      <c r="X323" s="119"/>
      <c r="Y323" s="119"/>
      <c r="Z323" s="119"/>
      <c r="AA323" s="119"/>
      <c r="AB323" s="119"/>
      <c r="AC323" s="119"/>
      <c r="AD323" s="119"/>
      <c r="AE323" s="119"/>
      <c r="AF323" s="119"/>
      <c r="AG323" s="119"/>
      <c r="AH323" s="119"/>
      <c r="AI323" s="119"/>
      <c r="AJ323" s="119"/>
      <c r="AK323" s="4"/>
      <c r="AL323" s="4"/>
      <c r="AM323" s="4"/>
      <c r="AN323" s="4"/>
      <c r="AO323" s="4"/>
      <c r="AP323" s="4"/>
      <c r="AQ323" s="4"/>
      <c r="AR323" s="4"/>
      <c r="AS323" s="4"/>
    </row>
    <row r="324">
      <c r="A324" s="4"/>
      <c r="B324" s="4"/>
      <c r="C324" s="4"/>
      <c r="D324" s="4"/>
      <c r="E324" s="4"/>
      <c r="F324" s="4"/>
      <c r="G324" s="4"/>
      <c r="H324" s="8"/>
      <c r="I324" s="8"/>
      <c r="J324" s="8"/>
      <c r="K324" s="8"/>
      <c r="L324" s="8"/>
      <c r="M324" s="8"/>
      <c r="N324" s="8"/>
      <c r="O324" s="8"/>
      <c r="P324" s="8"/>
      <c r="Q324" s="8"/>
      <c r="R324" s="8"/>
      <c r="S324" s="271"/>
      <c r="T324" s="119"/>
      <c r="U324" s="118"/>
      <c r="V324" s="119"/>
      <c r="W324" s="119"/>
      <c r="X324" s="119"/>
      <c r="Y324" s="119"/>
      <c r="Z324" s="119"/>
      <c r="AA324" s="119"/>
      <c r="AB324" s="119"/>
      <c r="AC324" s="119"/>
      <c r="AD324" s="119"/>
      <c r="AE324" s="119"/>
      <c r="AF324" s="119"/>
      <c r="AG324" s="119"/>
      <c r="AH324" s="119"/>
      <c r="AI324" s="119"/>
      <c r="AJ324" s="119"/>
      <c r="AK324" s="4"/>
      <c r="AL324" s="4"/>
      <c r="AM324" s="4"/>
      <c r="AN324" s="4"/>
      <c r="AO324" s="4"/>
      <c r="AP324" s="4"/>
      <c r="AQ324" s="4"/>
      <c r="AR324" s="4"/>
      <c r="AS324" s="4"/>
    </row>
    <row r="325">
      <c r="A325" s="4"/>
      <c r="B325" s="4"/>
      <c r="C325" s="4"/>
      <c r="D325" s="4"/>
      <c r="E325" s="4"/>
      <c r="F325" s="4"/>
      <c r="G325" s="4"/>
      <c r="H325" s="8"/>
      <c r="I325" s="8"/>
      <c r="J325" s="8"/>
      <c r="K325" s="8"/>
      <c r="L325" s="8"/>
      <c r="M325" s="8"/>
      <c r="N325" s="8"/>
      <c r="O325" s="8"/>
      <c r="P325" s="8"/>
      <c r="Q325" s="8"/>
      <c r="R325" s="8"/>
      <c r="S325" s="271"/>
      <c r="T325" s="119"/>
      <c r="U325" s="118"/>
      <c r="V325" s="119"/>
      <c r="W325" s="119"/>
      <c r="X325" s="119"/>
      <c r="Y325" s="119"/>
      <c r="Z325" s="119"/>
      <c r="AA325" s="119"/>
      <c r="AB325" s="119"/>
      <c r="AC325" s="119"/>
      <c r="AD325" s="119"/>
      <c r="AE325" s="119"/>
      <c r="AF325" s="119"/>
      <c r="AG325" s="119"/>
      <c r="AH325" s="119"/>
      <c r="AI325" s="119"/>
      <c r="AJ325" s="119"/>
      <c r="AK325" s="4"/>
      <c r="AL325" s="4"/>
      <c r="AM325" s="4"/>
      <c r="AN325" s="4"/>
      <c r="AO325" s="4"/>
      <c r="AP325" s="4"/>
      <c r="AQ325" s="4"/>
      <c r="AR325" s="4"/>
      <c r="AS325" s="4"/>
    </row>
    <row r="326">
      <c r="A326" s="4"/>
      <c r="B326" s="4"/>
      <c r="C326" s="4"/>
      <c r="D326" s="4"/>
      <c r="E326" s="4"/>
      <c r="F326" s="4"/>
      <c r="G326" s="4"/>
      <c r="H326" s="8"/>
      <c r="I326" s="8"/>
      <c r="J326" s="8"/>
      <c r="K326" s="8"/>
      <c r="L326" s="8"/>
      <c r="M326" s="8"/>
      <c r="N326" s="8"/>
      <c r="O326" s="8"/>
      <c r="P326" s="8"/>
      <c r="Q326" s="8"/>
      <c r="R326" s="8"/>
      <c r="S326" s="271"/>
      <c r="T326" s="119"/>
      <c r="U326" s="118"/>
      <c r="V326" s="119"/>
      <c r="W326" s="119"/>
      <c r="X326" s="119"/>
      <c r="Y326" s="119"/>
      <c r="Z326" s="119"/>
      <c r="AA326" s="119"/>
      <c r="AB326" s="119"/>
      <c r="AC326" s="119"/>
      <c r="AD326" s="119"/>
      <c r="AE326" s="119"/>
      <c r="AF326" s="119"/>
      <c r="AG326" s="119"/>
      <c r="AH326" s="119"/>
      <c r="AI326" s="119"/>
      <c r="AJ326" s="119"/>
      <c r="AK326" s="4"/>
      <c r="AL326" s="4"/>
      <c r="AM326" s="4"/>
      <c r="AN326" s="4"/>
      <c r="AO326" s="4"/>
      <c r="AP326" s="4"/>
      <c r="AQ326" s="4"/>
      <c r="AR326" s="4"/>
      <c r="AS326" s="4"/>
    </row>
    <row r="327">
      <c r="A327" s="4"/>
      <c r="B327" s="4"/>
      <c r="C327" s="4"/>
      <c r="D327" s="4"/>
      <c r="E327" s="4"/>
      <c r="F327" s="4"/>
      <c r="G327" s="4"/>
      <c r="H327" s="8"/>
      <c r="I327" s="8"/>
      <c r="J327" s="8"/>
      <c r="K327" s="8"/>
      <c r="L327" s="8"/>
      <c r="M327" s="8"/>
      <c r="N327" s="8"/>
      <c r="O327" s="8"/>
      <c r="P327" s="8"/>
      <c r="Q327" s="8"/>
      <c r="R327" s="8"/>
      <c r="S327" s="271"/>
      <c r="T327" s="119"/>
      <c r="U327" s="118"/>
      <c r="V327" s="119"/>
      <c r="W327" s="119"/>
      <c r="X327" s="119"/>
      <c r="Y327" s="119"/>
      <c r="Z327" s="119"/>
      <c r="AA327" s="119"/>
      <c r="AB327" s="119"/>
      <c r="AC327" s="119"/>
      <c r="AD327" s="119"/>
      <c r="AE327" s="119"/>
      <c r="AF327" s="119"/>
      <c r="AG327" s="119"/>
      <c r="AH327" s="119"/>
      <c r="AI327" s="119"/>
      <c r="AJ327" s="119"/>
      <c r="AK327" s="4"/>
      <c r="AL327" s="4"/>
      <c r="AM327" s="4"/>
      <c r="AN327" s="4"/>
      <c r="AO327" s="4"/>
      <c r="AP327" s="4"/>
      <c r="AQ327" s="4"/>
      <c r="AR327" s="4"/>
      <c r="AS327" s="4"/>
    </row>
    <row r="328">
      <c r="A328" s="4"/>
      <c r="B328" s="4"/>
      <c r="C328" s="4"/>
      <c r="D328" s="4"/>
      <c r="E328" s="4"/>
      <c r="F328" s="4"/>
      <c r="G328" s="4"/>
      <c r="H328" s="8"/>
      <c r="I328" s="8"/>
      <c r="J328" s="8"/>
      <c r="K328" s="8"/>
      <c r="L328" s="8"/>
      <c r="M328" s="8"/>
      <c r="N328" s="8"/>
      <c r="O328" s="8"/>
      <c r="P328" s="8"/>
      <c r="Q328" s="8"/>
      <c r="R328" s="8"/>
      <c r="S328" s="271"/>
      <c r="T328" s="119"/>
      <c r="U328" s="118"/>
      <c r="V328" s="119"/>
      <c r="W328" s="119"/>
      <c r="X328" s="119"/>
      <c r="Y328" s="119"/>
      <c r="Z328" s="119"/>
      <c r="AA328" s="119"/>
      <c r="AB328" s="119"/>
      <c r="AC328" s="119"/>
      <c r="AD328" s="119"/>
      <c r="AE328" s="119"/>
      <c r="AF328" s="119"/>
      <c r="AG328" s="119"/>
      <c r="AH328" s="119"/>
      <c r="AI328" s="119"/>
      <c r="AJ328" s="119"/>
      <c r="AK328" s="4"/>
      <c r="AL328" s="4"/>
      <c r="AM328" s="4"/>
      <c r="AN328" s="4"/>
      <c r="AO328" s="4"/>
      <c r="AP328" s="4"/>
      <c r="AQ328" s="4"/>
      <c r="AR328" s="4"/>
      <c r="AS328" s="4"/>
    </row>
    <row r="329">
      <c r="A329" s="4"/>
      <c r="B329" s="4"/>
      <c r="C329" s="4"/>
      <c r="D329" s="4"/>
      <c r="E329" s="4"/>
      <c r="F329" s="4"/>
      <c r="G329" s="4"/>
      <c r="H329" s="8"/>
      <c r="I329" s="8"/>
      <c r="J329" s="8"/>
      <c r="K329" s="8"/>
      <c r="L329" s="8"/>
      <c r="M329" s="8"/>
      <c r="N329" s="8"/>
      <c r="O329" s="8"/>
      <c r="P329" s="8"/>
      <c r="Q329" s="8"/>
      <c r="R329" s="8"/>
      <c r="S329" s="271"/>
      <c r="T329" s="119"/>
      <c r="U329" s="118"/>
      <c r="V329" s="119"/>
      <c r="W329" s="119"/>
      <c r="X329" s="119"/>
      <c r="Y329" s="119"/>
      <c r="Z329" s="119"/>
      <c r="AA329" s="119"/>
      <c r="AB329" s="119"/>
      <c r="AC329" s="119"/>
      <c r="AD329" s="119"/>
      <c r="AE329" s="119"/>
      <c r="AF329" s="119"/>
      <c r="AG329" s="119"/>
      <c r="AH329" s="119"/>
      <c r="AI329" s="119"/>
      <c r="AJ329" s="119"/>
      <c r="AK329" s="4"/>
      <c r="AL329" s="4"/>
      <c r="AM329" s="4"/>
      <c r="AN329" s="4"/>
      <c r="AO329" s="4"/>
      <c r="AP329" s="4"/>
      <c r="AQ329" s="4"/>
      <c r="AR329" s="4"/>
      <c r="AS329" s="4"/>
    </row>
    <row r="330">
      <c r="A330" s="4"/>
      <c r="B330" s="4"/>
      <c r="C330" s="4"/>
      <c r="D330" s="4"/>
      <c r="E330" s="4"/>
      <c r="F330" s="4"/>
      <c r="G330" s="4"/>
      <c r="H330" s="8"/>
      <c r="I330" s="8"/>
      <c r="J330" s="8"/>
      <c r="K330" s="8"/>
      <c r="L330" s="8"/>
      <c r="M330" s="8"/>
      <c r="N330" s="8"/>
      <c r="O330" s="8"/>
      <c r="P330" s="8"/>
      <c r="Q330" s="8"/>
      <c r="R330" s="8"/>
      <c r="S330" s="271"/>
      <c r="T330" s="119"/>
      <c r="U330" s="118"/>
      <c r="V330" s="119"/>
      <c r="W330" s="119"/>
      <c r="X330" s="119"/>
      <c r="Y330" s="119"/>
      <c r="Z330" s="119"/>
      <c r="AA330" s="119"/>
      <c r="AB330" s="119"/>
      <c r="AC330" s="119"/>
      <c r="AD330" s="119"/>
      <c r="AE330" s="119"/>
      <c r="AF330" s="119"/>
      <c r="AG330" s="119"/>
      <c r="AH330" s="119"/>
      <c r="AI330" s="119"/>
      <c r="AJ330" s="119"/>
      <c r="AK330" s="4"/>
      <c r="AL330" s="4"/>
      <c r="AM330" s="4"/>
      <c r="AN330" s="4"/>
      <c r="AO330" s="4"/>
      <c r="AP330" s="4"/>
      <c r="AQ330" s="4"/>
      <c r="AR330" s="4"/>
      <c r="AS330" s="4"/>
    </row>
    <row r="331">
      <c r="A331" s="4"/>
      <c r="B331" s="4"/>
      <c r="C331" s="4"/>
      <c r="D331" s="4"/>
      <c r="E331" s="4"/>
      <c r="F331" s="4"/>
      <c r="G331" s="4"/>
      <c r="H331" s="8"/>
      <c r="I331" s="8"/>
      <c r="J331" s="8"/>
      <c r="K331" s="8"/>
      <c r="L331" s="8"/>
      <c r="M331" s="8"/>
      <c r="N331" s="8"/>
      <c r="O331" s="8"/>
      <c r="P331" s="8"/>
      <c r="Q331" s="8"/>
      <c r="R331" s="8"/>
      <c r="S331" s="271"/>
      <c r="T331" s="119"/>
      <c r="U331" s="118"/>
      <c r="V331" s="119"/>
      <c r="W331" s="119"/>
      <c r="X331" s="119"/>
      <c r="Y331" s="119"/>
      <c r="Z331" s="119"/>
      <c r="AA331" s="119"/>
      <c r="AB331" s="119"/>
      <c r="AC331" s="119"/>
      <c r="AD331" s="119"/>
      <c r="AE331" s="119"/>
      <c r="AF331" s="119"/>
      <c r="AG331" s="119"/>
      <c r="AH331" s="119"/>
      <c r="AI331" s="119"/>
      <c r="AJ331" s="119"/>
      <c r="AK331" s="4"/>
      <c r="AL331" s="4"/>
      <c r="AM331" s="4"/>
      <c r="AN331" s="4"/>
      <c r="AO331" s="4"/>
      <c r="AP331" s="4"/>
      <c r="AQ331" s="4"/>
      <c r="AR331" s="4"/>
      <c r="AS331" s="4"/>
    </row>
    <row r="332">
      <c r="A332" s="4"/>
      <c r="B332" s="4"/>
      <c r="C332" s="4"/>
      <c r="D332" s="4"/>
      <c r="E332" s="4"/>
      <c r="F332" s="4"/>
      <c r="G332" s="4"/>
      <c r="H332" s="8"/>
      <c r="I332" s="8"/>
      <c r="J332" s="8"/>
      <c r="K332" s="8"/>
      <c r="L332" s="8"/>
      <c r="M332" s="8"/>
      <c r="N332" s="8"/>
      <c r="O332" s="8"/>
      <c r="P332" s="8"/>
      <c r="Q332" s="8"/>
      <c r="R332" s="8"/>
      <c r="S332" s="271"/>
      <c r="T332" s="119"/>
      <c r="U332" s="118"/>
      <c r="V332" s="119"/>
      <c r="W332" s="119"/>
      <c r="X332" s="119"/>
      <c r="Y332" s="119"/>
      <c r="Z332" s="119"/>
      <c r="AA332" s="119"/>
      <c r="AB332" s="119"/>
      <c r="AC332" s="119"/>
      <c r="AD332" s="119"/>
      <c r="AE332" s="119"/>
      <c r="AF332" s="119"/>
      <c r="AG332" s="119"/>
      <c r="AH332" s="119"/>
      <c r="AI332" s="119"/>
      <c r="AJ332" s="119"/>
      <c r="AK332" s="4"/>
      <c r="AL332" s="4"/>
      <c r="AM332" s="4"/>
      <c r="AN332" s="4"/>
      <c r="AO332" s="4"/>
      <c r="AP332" s="4"/>
      <c r="AQ332" s="4"/>
      <c r="AR332" s="4"/>
      <c r="AS332" s="4"/>
    </row>
    <row r="333">
      <c r="A333" s="4"/>
      <c r="B333" s="4"/>
      <c r="C333" s="4"/>
      <c r="D333" s="4"/>
      <c r="E333" s="4"/>
      <c r="F333" s="4"/>
      <c r="G333" s="4"/>
      <c r="H333" s="8"/>
      <c r="I333" s="8"/>
      <c r="J333" s="8"/>
      <c r="K333" s="8"/>
      <c r="L333" s="8"/>
      <c r="M333" s="8"/>
      <c r="N333" s="8"/>
      <c r="O333" s="8"/>
      <c r="P333" s="8"/>
      <c r="Q333" s="8"/>
      <c r="R333" s="8"/>
      <c r="S333" s="271"/>
      <c r="T333" s="119"/>
      <c r="U333" s="118"/>
      <c r="V333" s="119"/>
      <c r="W333" s="119"/>
      <c r="X333" s="119"/>
      <c r="Y333" s="119"/>
      <c r="Z333" s="119"/>
      <c r="AA333" s="119"/>
      <c r="AB333" s="119"/>
      <c r="AC333" s="119"/>
      <c r="AD333" s="119"/>
      <c r="AE333" s="119"/>
      <c r="AF333" s="119"/>
      <c r="AG333" s="119"/>
      <c r="AH333" s="119"/>
      <c r="AI333" s="119"/>
      <c r="AJ333" s="119"/>
      <c r="AK333" s="4"/>
      <c r="AL333" s="4"/>
      <c r="AM333" s="4"/>
      <c r="AN333" s="4"/>
      <c r="AO333" s="4"/>
      <c r="AP333" s="4"/>
      <c r="AQ333" s="4"/>
      <c r="AR333" s="4"/>
      <c r="AS333" s="4"/>
    </row>
    <row r="334">
      <c r="A334" s="4"/>
      <c r="B334" s="4"/>
      <c r="C334" s="4"/>
      <c r="D334" s="4"/>
      <c r="E334" s="4"/>
      <c r="F334" s="4"/>
      <c r="G334" s="4"/>
      <c r="H334" s="8"/>
      <c r="I334" s="8"/>
      <c r="J334" s="8"/>
      <c r="K334" s="8"/>
      <c r="L334" s="8"/>
      <c r="M334" s="8"/>
      <c r="N334" s="8"/>
      <c r="O334" s="8"/>
      <c r="P334" s="8"/>
      <c r="Q334" s="8"/>
      <c r="R334" s="8"/>
      <c r="S334" s="271"/>
      <c r="T334" s="119"/>
      <c r="U334" s="118"/>
      <c r="V334" s="119"/>
      <c r="W334" s="119"/>
      <c r="X334" s="119"/>
      <c r="Y334" s="119"/>
      <c r="Z334" s="119"/>
      <c r="AA334" s="119"/>
      <c r="AB334" s="119"/>
      <c r="AC334" s="119"/>
      <c r="AD334" s="119"/>
      <c r="AE334" s="119"/>
      <c r="AF334" s="119"/>
      <c r="AG334" s="119"/>
      <c r="AH334" s="119"/>
      <c r="AI334" s="119"/>
      <c r="AJ334" s="119"/>
      <c r="AK334" s="4"/>
      <c r="AL334" s="4"/>
      <c r="AM334" s="4"/>
      <c r="AN334" s="4"/>
      <c r="AO334" s="4"/>
      <c r="AP334" s="4"/>
      <c r="AQ334" s="4"/>
      <c r="AR334" s="4"/>
      <c r="AS334" s="4"/>
    </row>
    <row r="335">
      <c r="A335" s="4"/>
      <c r="B335" s="4"/>
      <c r="C335" s="4"/>
      <c r="D335" s="4"/>
      <c r="E335" s="4"/>
      <c r="F335" s="4"/>
      <c r="G335" s="4"/>
      <c r="H335" s="8"/>
      <c r="I335" s="8"/>
      <c r="J335" s="8"/>
      <c r="K335" s="8"/>
      <c r="L335" s="8"/>
      <c r="M335" s="8"/>
      <c r="N335" s="8"/>
      <c r="O335" s="8"/>
      <c r="P335" s="8"/>
      <c r="Q335" s="8"/>
      <c r="R335" s="8"/>
      <c r="S335" s="271"/>
      <c r="T335" s="119"/>
      <c r="U335" s="118"/>
      <c r="V335" s="119"/>
      <c r="W335" s="119"/>
      <c r="X335" s="119"/>
      <c r="Y335" s="119"/>
      <c r="Z335" s="119"/>
      <c r="AA335" s="119"/>
      <c r="AB335" s="119"/>
      <c r="AC335" s="119"/>
      <c r="AD335" s="119"/>
      <c r="AE335" s="119"/>
      <c r="AF335" s="119"/>
      <c r="AG335" s="119"/>
      <c r="AH335" s="119"/>
      <c r="AI335" s="119"/>
      <c r="AJ335" s="119"/>
      <c r="AK335" s="4"/>
      <c r="AL335" s="4"/>
      <c r="AM335" s="4"/>
      <c r="AN335" s="4"/>
      <c r="AO335" s="4"/>
      <c r="AP335" s="4"/>
      <c r="AQ335" s="4"/>
      <c r="AR335" s="4"/>
      <c r="AS335" s="4"/>
    </row>
    <row r="336">
      <c r="A336" s="4"/>
      <c r="B336" s="4"/>
      <c r="C336" s="4"/>
      <c r="D336" s="4"/>
      <c r="E336" s="4"/>
      <c r="F336" s="4"/>
      <c r="G336" s="4"/>
      <c r="H336" s="8"/>
      <c r="I336" s="8"/>
      <c r="J336" s="8"/>
      <c r="K336" s="8"/>
      <c r="L336" s="8"/>
      <c r="M336" s="8"/>
      <c r="N336" s="8"/>
      <c r="O336" s="8"/>
      <c r="P336" s="8"/>
      <c r="Q336" s="8"/>
      <c r="R336" s="8"/>
      <c r="S336" s="271"/>
      <c r="T336" s="119"/>
      <c r="U336" s="118"/>
      <c r="V336" s="119"/>
      <c r="W336" s="119"/>
      <c r="X336" s="119"/>
      <c r="Y336" s="119"/>
      <c r="Z336" s="119"/>
      <c r="AA336" s="119"/>
      <c r="AB336" s="119"/>
      <c r="AC336" s="119"/>
      <c r="AD336" s="119"/>
      <c r="AE336" s="119"/>
      <c r="AF336" s="119"/>
      <c r="AG336" s="119"/>
      <c r="AH336" s="119"/>
      <c r="AI336" s="119"/>
      <c r="AJ336" s="119"/>
      <c r="AK336" s="4"/>
      <c r="AL336" s="4"/>
      <c r="AM336" s="4"/>
      <c r="AN336" s="4"/>
      <c r="AO336" s="4"/>
      <c r="AP336" s="4"/>
      <c r="AQ336" s="4"/>
      <c r="AR336" s="4"/>
      <c r="AS336" s="4"/>
    </row>
    <row r="337">
      <c r="A337" s="4"/>
      <c r="B337" s="4"/>
      <c r="C337" s="4"/>
      <c r="D337" s="4"/>
      <c r="E337" s="4"/>
      <c r="F337" s="4"/>
      <c r="G337" s="4"/>
      <c r="H337" s="8"/>
      <c r="I337" s="8"/>
      <c r="J337" s="8"/>
      <c r="K337" s="8"/>
      <c r="L337" s="8"/>
      <c r="M337" s="8"/>
      <c r="N337" s="8"/>
      <c r="O337" s="8"/>
      <c r="P337" s="8"/>
      <c r="Q337" s="8"/>
      <c r="R337" s="8"/>
      <c r="S337" s="271"/>
      <c r="T337" s="119"/>
      <c r="U337" s="118"/>
      <c r="V337" s="119"/>
      <c r="W337" s="119"/>
      <c r="X337" s="119"/>
      <c r="Y337" s="119"/>
      <c r="Z337" s="119"/>
      <c r="AA337" s="119"/>
      <c r="AB337" s="119"/>
      <c r="AC337" s="119"/>
      <c r="AD337" s="119"/>
      <c r="AE337" s="119"/>
      <c r="AF337" s="119"/>
      <c r="AG337" s="119"/>
      <c r="AH337" s="119"/>
      <c r="AI337" s="119"/>
      <c r="AJ337" s="119"/>
      <c r="AK337" s="4"/>
      <c r="AL337" s="4"/>
      <c r="AM337" s="4"/>
      <c r="AN337" s="4"/>
      <c r="AO337" s="4"/>
      <c r="AP337" s="4"/>
      <c r="AQ337" s="4"/>
      <c r="AR337" s="4"/>
      <c r="AS337" s="4"/>
    </row>
    <row r="338">
      <c r="A338" s="4"/>
      <c r="B338" s="4"/>
      <c r="C338" s="4"/>
      <c r="D338" s="4"/>
      <c r="E338" s="4"/>
      <c r="F338" s="4"/>
      <c r="G338" s="4"/>
      <c r="H338" s="8"/>
      <c r="I338" s="8"/>
      <c r="J338" s="8"/>
      <c r="K338" s="8"/>
      <c r="L338" s="8"/>
      <c r="M338" s="8"/>
      <c r="N338" s="8"/>
      <c r="O338" s="8"/>
      <c r="P338" s="8"/>
      <c r="Q338" s="8"/>
      <c r="R338" s="8"/>
      <c r="S338" s="271"/>
      <c r="T338" s="119"/>
      <c r="U338" s="118"/>
      <c r="V338" s="119"/>
      <c r="W338" s="119"/>
      <c r="X338" s="119"/>
      <c r="Y338" s="119"/>
      <c r="Z338" s="119"/>
      <c r="AA338" s="119"/>
      <c r="AB338" s="119"/>
      <c r="AC338" s="119"/>
      <c r="AD338" s="119"/>
      <c r="AE338" s="119"/>
      <c r="AF338" s="119"/>
      <c r="AG338" s="119"/>
      <c r="AH338" s="119"/>
      <c r="AI338" s="119"/>
      <c r="AJ338" s="119"/>
      <c r="AK338" s="4"/>
      <c r="AL338" s="4"/>
      <c r="AM338" s="4"/>
      <c r="AN338" s="4"/>
      <c r="AO338" s="4"/>
      <c r="AP338" s="4"/>
      <c r="AQ338" s="4"/>
      <c r="AR338" s="4"/>
      <c r="AS338" s="4"/>
    </row>
    <row r="339">
      <c r="A339" s="4"/>
      <c r="B339" s="4"/>
      <c r="C339" s="4"/>
      <c r="D339" s="4"/>
      <c r="E339" s="4"/>
      <c r="F339" s="4"/>
      <c r="G339" s="4"/>
      <c r="H339" s="8"/>
      <c r="I339" s="8"/>
      <c r="J339" s="8"/>
      <c r="K339" s="8"/>
      <c r="L339" s="8"/>
      <c r="M339" s="8"/>
      <c r="N339" s="8"/>
      <c r="O339" s="8"/>
      <c r="P339" s="8"/>
      <c r="Q339" s="8"/>
      <c r="R339" s="8"/>
      <c r="S339" s="271"/>
      <c r="T339" s="119"/>
      <c r="U339" s="118"/>
      <c r="V339" s="119"/>
      <c r="W339" s="119"/>
      <c r="X339" s="119"/>
      <c r="Y339" s="119"/>
      <c r="Z339" s="119"/>
      <c r="AA339" s="119"/>
      <c r="AB339" s="119"/>
      <c r="AC339" s="119"/>
      <c r="AD339" s="119"/>
      <c r="AE339" s="119"/>
      <c r="AF339" s="119"/>
      <c r="AG339" s="119"/>
      <c r="AH339" s="119"/>
      <c r="AI339" s="119"/>
      <c r="AJ339" s="119"/>
      <c r="AK339" s="4"/>
      <c r="AL339" s="4"/>
      <c r="AM339" s="4"/>
      <c r="AN339" s="4"/>
      <c r="AO339" s="4"/>
      <c r="AP339" s="4"/>
      <c r="AQ339" s="4"/>
      <c r="AR339" s="4"/>
      <c r="AS339" s="4"/>
    </row>
    <row r="340">
      <c r="A340" s="4"/>
      <c r="B340" s="4"/>
      <c r="C340" s="4"/>
      <c r="D340" s="4"/>
      <c r="E340" s="4"/>
      <c r="F340" s="4"/>
      <c r="G340" s="4"/>
      <c r="H340" s="8"/>
      <c r="I340" s="8"/>
      <c r="J340" s="8"/>
      <c r="K340" s="8"/>
      <c r="L340" s="8"/>
      <c r="M340" s="8"/>
      <c r="N340" s="8"/>
      <c r="O340" s="8"/>
      <c r="P340" s="8"/>
      <c r="Q340" s="8"/>
      <c r="R340" s="8"/>
      <c r="S340" s="271"/>
      <c r="T340" s="119"/>
      <c r="U340" s="118"/>
      <c r="V340" s="119"/>
      <c r="W340" s="119"/>
      <c r="X340" s="119"/>
      <c r="Y340" s="119"/>
      <c r="Z340" s="119"/>
      <c r="AA340" s="119"/>
      <c r="AB340" s="119"/>
      <c r="AC340" s="119"/>
      <c r="AD340" s="119"/>
      <c r="AE340" s="119"/>
      <c r="AF340" s="119"/>
      <c r="AG340" s="119"/>
      <c r="AH340" s="119"/>
      <c r="AI340" s="119"/>
      <c r="AJ340" s="119"/>
      <c r="AK340" s="4"/>
      <c r="AL340" s="4"/>
      <c r="AM340" s="4"/>
      <c r="AN340" s="4"/>
      <c r="AO340" s="4"/>
      <c r="AP340" s="4"/>
      <c r="AQ340" s="4"/>
      <c r="AR340" s="4"/>
      <c r="AS340" s="4"/>
    </row>
    <row r="341">
      <c r="A341" s="4"/>
      <c r="B341" s="4"/>
      <c r="C341" s="4"/>
      <c r="D341" s="4"/>
      <c r="E341" s="4"/>
      <c r="F341" s="4"/>
      <c r="G341" s="4"/>
      <c r="H341" s="8"/>
      <c r="I341" s="8"/>
      <c r="J341" s="8"/>
      <c r="K341" s="8"/>
      <c r="L341" s="8"/>
      <c r="M341" s="8"/>
      <c r="N341" s="8"/>
      <c r="O341" s="8"/>
      <c r="P341" s="8"/>
      <c r="Q341" s="8"/>
      <c r="R341" s="8"/>
      <c r="S341" s="271"/>
      <c r="T341" s="119"/>
      <c r="U341" s="118"/>
      <c r="V341" s="119"/>
      <c r="W341" s="119"/>
      <c r="X341" s="119"/>
      <c r="Y341" s="119"/>
      <c r="Z341" s="119"/>
      <c r="AA341" s="119"/>
      <c r="AB341" s="119"/>
      <c r="AC341" s="119"/>
      <c r="AD341" s="119"/>
      <c r="AE341" s="119"/>
      <c r="AF341" s="119"/>
      <c r="AG341" s="119"/>
      <c r="AH341" s="119"/>
      <c r="AI341" s="119"/>
      <c r="AJ341" s="119"/>
      <c r="AK341" s="4"/>
      <c r="AL341" s="4"/>
      <c r="AM341" s="4"/>
      <c r="AN341" s="4"/>
      <c r="AO341" s="4"/>
      <c r="AP341" s="4"/>
      <c r="AQ341" s="4"/>
      <c r="AR341" s="4"/>
      <c r="AS341" s="4"/>
    </row>
    <row r="342">
      <c r="A342" s="4"/>
      <c r="B342" s="4"/>
      <c r="C342" s="4"/>
      <c r="D342" s="4"/>
      <c r="E342" s="4"/>
      <c r="F342" s="4"/>
      <c r="G342" s="4"/>
      <c r="H342" s="8"/>
      <c r="I342" s="8"/>
      <c r="J342" s="8"/>
      <c r="K342" s="8"/>
      <c r="L342" s="8"/>
      <c r="M342" s="8"/>
      <c r="N342" s="8"/>
      <c r="O342" s="8"/>
      <c r="P342" s="8"/>
      <c r="Q342" s="8"/>
      <c r="R342" s="8"/>
      <c r="S342" s="271"/>
      <c r="T342" s="119"/>
      <c r="U342" s="118"/>
      <c r="V342" s="119"/>
      <c r="W342" s="119"/>
      <c r="X342" s="119"/>
      <c r="Y342" s="119"/>
      <c r="Z342" s="119"/>
      <c r="AA342" s="119"/>
      <c r="AB342" s="119"/>
      <c r="AC342" s="119"/>
      <c r="AD342" s="119"/>
      <c r="AE342" s="119"/>
      <c r="AF342" s="119"/>
      <c r="AG342" s="119"/>
      <c r="AH342" s="119"/>
      <c r="AI342" s="119"/>
      <c r="AJ342" s="119"/>
      <c r="AK342" s="4"/>
      <c r="AL342" s="4"/>
      <c r="AM342" s="4"/>
      <c r="AN342" s="4"/>
      <c r="AO342" s="4"/>
      <c r="AP342" s="4"/>
      <c r="AQ342" s="4"/>
      <c r="AR342" s="4"/>
      <c r="AS342" s="4"/>
    </row>
    <row r="343">
      <c r="A343" s="4"/>
      <c r="B343" s="4"/>
      <c r="C343" s="4"/>
      <c r="D343" s="4"/>
      <c r="E343" s="4"/>
      <c r="F343" s="4"/>
      <c r="G343" s="4"/>
      <c r="H343" s="8"/>
      <c r="I343" s="8"/>
      <c r="J343" s="8"/>
      <c r="K343" s="8"/>
      <c r="L343" s="8"/>
      <c r="M343" s="8"/>
      <c r="N343" s="8"/>
      <c r="O343" s="8"/>
      <c r="P343" s="8"/>
      <c r="Q343" s="8"/>
      <c r="R343" s="8"/>
      <c r="S343" s="271"/>
      <c r="T343" s="119"/>
      <c r="U343" s="118"/>
      <c r="V343" s="119"/>
      <c r="W343" s="119"/>
      <c r="X343" s="119"/>
      <c r="Y343" s="119"/>
      <c r="Z343" s="119"/>
      <c r="AA343" s="119"/>
      <c r="AB343" s="119"/>
      <c r="AC343" s="119"/>
      <c r="AD343" s="119"/>
      <c r="AE343" s="119"/>
      <c r="AF343" s="119"/>
      <c r="AG343" s="119"/>
      <c r="AH343" s="119"/>
      <c r="AI343" s="119"/>
      <c r="AJ343" s="119"/>
      <c r="AK343" s="4"/>
      <c r="AL343" s="4"/>
      <c r="AM343" s="4"/>
      <c r="AN343" s="4"/>
      <c r="AO343" s="4"/>
      <c r="AP343" s="4"/>
      <c r="AQ343" s="4"/>
      <c r="AR343" s="4"/>
      <c r="AS343" s="4"/>
    </row>
    <row r="344">
      <c r="A344" s="4"/>
      <c r="B344" s="4"/>
      <c r="C344" s="4"/>
      <c r="D344" s="4"/>
      <c r="E344" s="4"/>
      <c r="F344" s="4"/>
      <c r="G344" s="4"/>
      <c r="H344" s="8"/>
      <c r="I344" s="8"/>
      <c r="J344" s="8"/>
      <c r="K344" s="8"/>
      <c r="L344" s="8"/>
      <c r="M344" s="8"/>
      <c r="N344" s="8"/>
      <c r="O344" s="8"/>
      <c r="P344" s="8"/>
      <c r="Q344" s="8"/>
      <c r="R344" s="8"/>
      <c r="S344" s="271"/>
      <c r="T344" s="119"/>
      <c r="U344" s="118"/>
      <c r="V344" s="119"/>
      <c r="W344" s="119"/>
      <c r="X344" s="119"/>
      <c r="Y344" s="119"/>
      <c r="Z344" s="119"/>
      <c r="AA344" s="119"/>
      <c r="AB344" s="119"/>
      <c r="AC344" s="119"/>
      <c r="AD344" s="119"/>
      <c r="AE344" s="119"/>
      <c r="AF344" s="119"/>
      <c r="AG344" s="119"/>
      <c r="AH344" s="119"/>
      <c r="AI344" s="119"/>
      <c r="AJ344" s="119"/>
      <c r="AK344" s="4"/>
      <c r="AL344" s="4"/>
      <c r="AM344" s="4"/>
      <c r="AN344" s="4"/>
      <c r="AO344" s="4"/>
      <c r="AP344" s="4"/>
      <c r="AQ344" s="4"/>
      <c r="AR344" s="4"/>
      <c r="AS344" s="4"/>
    </row>
    <row r="345">
      <c r="A345" s="4"/>
      <c r="B345" s="4"/>
      <c r="C345" s="4"/>
      <c r="D345" s="4"/>
      <c r="E345" s="4"/>
      <c r="F345" s="4"/>
      <c r="G345" s="4"/>
      <c r="H345" s="8"/>
      <c r="I345" s="8"/>
      <c r="J345" s="8"/>
      <c r="K345" s="8"/>
      <c r="L345" s="8"/>
      <c r="M345" s="8"/>
      <c r="N345" s="8"/>
      <c r="O345" s="8"/>
      <c r="P345" s="8"/>
      <c r="Q345" s="8"/>
      <c r="R345" s="8"/>
      <c r="S345" s="271"/>
      <c r="T345" s="119"/>
      <c r="U345" s="118"/>
      <c r="V345" s="119"/>
      <c r="W345" s="119"/>
      <c r="X345" s="119"/>
      <c r="Y345" s="119"/>
      <c r="Z345" s="119"/>
      <c r="AA345" s="119"/>
      <c r="AB345" s="119"/>
      <c r="AC345" s="119"/>
      <c r="AD345" s="119"/>
      <c r="AE345" s="119"/>
      <c r="AF345" s="119"/>
      <c r="AG345" s="119"/>
      <c r="AH345" s="119"/>
      <c r="AI345" s="119"/>
      <c r="AJ345" s="119"/>
      <c r="AK345" s="4"/>
      <c r="AL345" s="4"/>
      <c r="AM345" s="4"/>
      <c r="AN345" s="4"/>
      <c r="AO345" s="4"/>
      <c r="AP345" s="4"/>
      <c r="AQ345" s="4"/>
      <c r="AR345" s="4"/>
      <c r="AS345" s="4"/>
    </row>
    <row r="346">
      <c r="A346" s="4"/>
      <c r="B346" s="4"/>
      <c r="C346" s="4"/>
      <c r="D346" s="4"/>
      <c r="E346" s="4"/>
      <c r="F346" s="4"/>
      <c r="G346" s="4"/>
      <c r="H346" s="8"/>
      <c r="I346" s="8"/>
      <c r="J346" s="8"/>
      <c r="K346" s="8"/>
      <c r="L346" s="8"/>
      <c r="M346" s="8"/>
      <c r="N346" s="8"/>
      <c r="O346" s="8"/>
      <c r="P346" s="8"/>
      <c r="Q346" s="8"/>
      <c r="R346" s="8"/>
      <c r="S346" s="271"/>
      <c r="T346" s="119"/>
      <c r="U346" s="118"/>
      <c r="V346" s="119"/>
      <c r="W346" s="119"/>
      <c r="X346" s="119"/>
      <c r="Y346" s="119"/>
      <c r="Z346" s="119"/>
      <c r="AA346" s="119"/>
      <c r="AB346" s="119"/>
      <c r="AC346" s="119"/>
      <c r="AD346" s="119"/>
      <c r="AE346" s="119"/>
      <c r="AF346" s="119"/>
      <c r="AG346" s="119"/>
      <c r="AH346" s="119"/>
      <c r="AI346" s="119"/>
      <c r="AJ346" s="119"/>
      <c r="AK346" s="4"/>
      <c r="AL346" s="4"/>
      <c r="AM346" s="4"/>
      <c r="AN346" s="4"/>
      <c r="AO346" s="4"/>
      <c r="AP346" s="4"/>
      <c r="AQ346" s="4"/>
      <c r="AR346" s="4"/>
      <c r="AS346" s="4"/>
    </row>
    <row r="347">
      <c r="A347" s="4"/>
      <c r="B347" s="4"/>
      <c r="C347" s="4"/>
      <c r="D347" s="4"/>
      <c r="E347" s="4"/>
      <c r="F347" s="4"/>
      <c r="G347" s="4"/>
      <c r="H347" s="8"/>
      <c r="I347" s="8"/>
      <c r="J347" s="8"/>
      <c r="K347" s="8"/>
      <c r="L347" s="8"/>
      <c r="M347" s="8"/>
      <c r="N347" s="8"/>
      <c r="O347" s="8"/>
      <c r="P347" s="8"/>
      <c r="Q347" s="8"/>
      <c r="R347" s="8"/>
      <c r="S347" s="271"/>
      <c r="T347" s="119"/>
      <c r="U347" s="118"/>
      <c r="V347" s="119"/>
      <c r="W347" s="119"/>
      <c r="X347" s="119"/>
      <c r="Y347" s="119"/>
      <c r="Z347" s="119"/>
      <c r="AA347" s="119"/>
      <c r="AB347" s="119"/>
      <c r="AC347" s="119"/>
      <c r="AD347" s="119"/>
      <c r="AE347" s="119"/>
      <c r="AF347" s="119"/>
      <c r="AG347" s="119"/>
      <c r="AH347" s="119"/>
      <c r="AI347" s="119"/>
      <c r="AJ347" s="119"/>
      <c r="AK347" s="4"/>
      <c r="AL347" s="4"/>
      <c r="AM347" s="4"/>
      <c r="AN347" s="4"/>
      <c r="AO347" s="4"/>
      <c r="AP347" s="4"/>
      <c r="AQ347" s="4"/>
      <c r="AR347" s="4"/>
      <c r="AS347" s="4"/>
    </row>
    <row r="348">
      <c r="A348" s="4"/>
      <c r="B348" s="4"/>
      <c r="C348" s="4"/>
      <c r="D348" s="4"/>
      <c r="E348" s="4"/>
      <c r="F348" s="4"/>
      <c r="G348" s="4"/>
      <c r="H348" s="8"/>
      <c r="I348" s="8"/>
      <c r="J348" s="8"/>
      <c r="K348" s="8"/>
      <c r="L348" s="8"/>
      <c r="M348" s="8"/>
      <c r="N348" s="8"/>
      <c r="O348" s="8"/>
      <c r="P348" s="8"/>
      <c r="Q348" s="8"/>
      <c r="R348" s="8"/>
      <c r="S348" s="271"/>
      <c r="T348" s="119"/>
      <c r="U348" s="118"/>
      <c r="V348" s="119"/>
      <c r="W348" s="119"/>
      <c r="X348" s="119"/>
      <c r="Y348" s="119"/>
      <c r="Z348" s="119"/>
      <c r="AA348" s="119"/>
      <c r="AB348" s="119"/>
      <c r="AC348" s="119"/>
      <c r="AD348" s="119"/>
      <c r="AE348" s="119"/>
      <c r="AF348" s="119"/>
      <c r="AG348" s="119"/>
      <c r="AH348" s="119"/>
      <c r="AI348" s="119"/>
      <c r="AJ348" s="119"/>
      <c r="AK348" s="4"/>
      <c r="AL348" s="4"/>
      <c r="AM348" s="4"/>
      <c r="AN348" s="4"/>
      <c r="AO348" s="4"/>
      <c r="AP348" s="4"/>
      <c r="AQ348" s="4"/>
      <c r="AR348" s="4"/>
      <c r="AS348" s="4"/>
    </row>
    <row r="349">
      <c r="A349" s="4"/>
      <c r="B349" s="4"/>
      <c r="C349" s="4"/>
      <c r="D349" s="4"/>
      <c r="E349" s="4"/>
      <c r="F349" s="4"/>
      <c r="G349" s="4"/>
      <c r="H349" s="8"/>
      <c r="I349" s="8"/>
      <c r="J349" s="8"/>
      <c r="K349" s="8"/>
      <c r="L349" s="8"/>
      <c r="M349" s="8"/>
      <c r="N349" s="8"/>
      <c r="O349" s="8"/>
      <c r="P349" s="8"/>
      <c r="Q349" s="8"/>
      <c r="R349" s="8"/>
      <c r="S349" s="271"/>
      <c r="T349" s="119"/>
      <c r="U349" s="118"/>
      <c r="V349" s="119"/>
      <c r="W349" s="119"/>
      <c r="X349" s="119"/>
      <c r="Y349" s="119"/>
      <c r="Z349" s="119"/>
      <c r="AA349" s="119"/>
      <c r="AB349" s="119"/>
      <c r="AC349" s="119"/>
      <c r="AD349" s="119"/>
      <c r="AE349" s="119"/>
      <c r="AF349" s="119"/>
      <c r="AG349" s="119"/>
      <c r="AH349" s="119"/>
      <c r="AI349" s="119"/>
      <c r="AJ349" s="119"/>
      <c r="AK349" s="4"/>
      <c r="AL349" s="4"/>
      <c r="AM349" s="4"/>
      <c r="AN349" s="4"/>
      <c r="AO349" s="4"/>
      <c r="AP349" s="4"/>
      <c r="AQ349" s="4"/>
      <c r="AR349" s="4"/>
      <c r="AS349" s="4"/>
    </row>
    <row r="350">
      <c r="A350" s="4"/>
      <c r="B350" s="4"/>
      <c r="C350" s="4"/>
      <c r="D350" s="4"/>
      <c r="E350" s="4"/>
      <c r="F350" s="4"/>
      <c r="G350" s="4"/>
      <c r="H350" s="8"/>
      <c r="I350" s="8"/>
      <c r="J350" s="8"/>
      <c r="K350" s="8"/>
      <c r="L350" s="8"/>
      <c r="M350" s="8"/>
      <c r="N350" s="8"/>
      <c r="O350" s="8"/>
      <c r="P350" s="8"/>
      <c r="Q350" s="8"/>
      <c r="R350" s="8"/>
      <c r="S350" s="271"/>
      <c r="T350" s="119"/>
      <c r="U350" s="118"/>
      <c r="V350" s="119"/>
      <c r="W350" s="119"/>
      <c r="X350" s="119"/>
      <c r="Y350" s="119"/>
      <c r="Z350" s="119"/>
      <c r="AA350" s="119"/>
      <c r="AB350" s="119"/>
      <c r="AC350" s="119"/>
      <c r="AD350" s="119"/>
      <c r="AE350" s="119"/>
      <c r="AF350" s="119"/>
      <c r="AG350" s="119"/>
      <c r="AH350" s="119"/>
      <c r="AI350" s="119"/>
      <c r="AJ350" s="119"/>
      <c r="AK350" s="4"/>
      <c r="AL350" s="4"/>
      <c r="AM350" s="4"/>
      <c r="AN350" s="4"/>
      <c r="AO350" s="4"/>
      <c r="AP350" s="4"/>
      <c r="AQ350" s="4"/>
      <c r="AR350" s="4"/>
      <c r="AS350" s="4"/>
    </row>
    <row r="351">
      <c r="A351" s="4"/>
      <c r="B351" s="4"/>
      <c r="C351" s="4"/>
      <c r="D351" s="4"/>
      <c r="E351" s="4"/>
      <c r="F351" s="4"/>
      <c r="G351" s="4"/>
      <c r="H351" s="8"/>
      <c r="I351" s="8"/>
      <c r="J351" s="8"/>
      <c r="K351" s="8"/>
      <c r="L351" s="8"/>
      <c r="M351" s="8"/>
      <c r="N351" s="8"/>
      <c r="O351" s="8"/>
      <c r="P351" s="8"/>
      <c r="Q351" s="8"/>
      <c r="R351" s="8"/>
      <c r="S351" s="271"/>
      <c r="T351" s="119"/>
      <c r="U351" s="118"/>
      <c r="V351" s="119"/>
      <c r="W351" s="119"/>
      <c r="X351" s="119"/>
      <c r="Y351" s="119"/>
      <c r="Z351" s="119"/>
      <c r="AA351" s="119"/>
      <c r="AB351" s="119"/>
      <c r="AC351" s="119"/>
      <c r="AD351" s="119"/>
      <c r="AE351" s="119"/>
      <c r="AF351" s="119"/>
      <c r="AG351" s="119"/>
      <c r="AH351" s="119"/>
      <c r="AI351" s="119"/>
      <c r="AJ351" s="119"/>
      <c r="AK351" s="4"/>
      <c r="AL351" s="4"/>
      <c r="AM351" s="4"/>
      <c r="AN351" s="4"/>
      <c r="AO351" s="4"/>
      <c r="AP351" s="4"/>
      <c r="AQ351" s="4"/>
      <c r="AR351" s="4"/>
      <c r="AS351" s="4"/>
    </row>
    <row r="352">
      <c r="A352" s="4"/>
      <c r="B352" s="4"/>
      <c r="C352" s="4"/>
      <c r="D352" s="4"/>
      <c r="E352" s="4"/>
      <c r="F352" s="4"/>
      <c r="G352" s="4"/>
      <c r="H352" s="8"/>
      <c r="I352" s="8"/>
      <c r="J352" s="8"/>
      <c r="K352" s="8"/>
      <c r="L352" s="8"/>
      <c r="M352" s="8"/>
      <c r="N352" s="8"/>
      <c r="O352" s="8"/>
      <c r="P352" s="8"/>
      <c r="Q352" s="8"/>
      <c r="R352" s="8"/>
      <c r="S352" s="271"/>
      <c r="T352" s="119"/>
      <c r="U352" s="118"/>
      <c r="V352" s="119"/>
      <c r="W352" s="119"/>
      <c r="X352" s="119"/>
      <c r="Y352" s="119"/>
      <c r="Z352" s="119"/>
      <c r="AA352" s="119"/>
      <c r="AB352" s="119"/>
      <c r="AC352" s="119"/>
      <c r="AD352" s="119"/>
      <c r="AE352" s="119"/>
      <c r="AF352" s="119"/>
      <c r="AG352" s="119"/>
      <c r="AH352" s="119"/>
      <c r="AI352" s="119"/>
      <c r="AJ352" s="119"/>
      <c r="AK352" s="4"/>
      <c r="AL352" s="4"/>
      <c r="AM352" s="4"/>
      <c r="AN352" s="4"/>
      <c r="AO352" s="4"/>
      <c r="AP352" s="4"/>
      <c r="AQ352" s="4"/>
      <c r="AR352" s="4"/>
      <c r="AS352" s="4"/>
    </row>
    <row r="353">
      <c r="A353" s="4"/>
      <c r="B353" s="4"/>
      <c r="C353" s="4"/>
      <c r="D353" s="4"/>
      <c r="E353" s="4"/>
      <c r="F353" s="4"/>
      <c r="G353" s="4"/>
      <c r="H353" s="8"/>
      <c r="I353" s="8"/>
      <c r="J353" s="8"/>
      <c r="K353" s="8"/>
      <c r="L353" s="8"/>
      <c r="M353" s="8"/>
      <c r="N353" s="8"/>
      <c r="O353" s="8"/>
      <c r="P353" s="8"/>
      <c r="Q353" s="8"/>
      <c r="R353" s="8"/>
      <c r="S353" s="271"/>
      <c r="T353" s="119"/>
      <c r="U353" s="118"/>
      <c r="V353" s="119"/>
      <c r="W353" s="119"/>
      <c r="X353" s="119"/>
      <c r="Y353" s="119"/>
      <c r="Z353" s="119"/>
      <c r="AA353" s="119"/>
      <c r="AB353" s="119"/>
      <c r="AC353" s="119"/>
      <c r="AD353" s="119"/>
      <c r="AE353" s="119"/>
      <c r="AF353" s="119"/>
      <c r="AG353" s="119"/>
      <c r="AH353" s="119"/>
      <c r="AI353" s="119"/>
      <c r="AJ353" s="119"/>
      <c r="AK353" s="4"/>
      <c r="AL353" s="4"/>
      <c r="AM353" s="4"/>
      <c r="AN353" s="4"/>
      <c r="AO353" s="4"/>
      <c r="AP353" s="4"/>
      <c r="AQ353" s="4"/>
      <c r="AR353" s="4"/>
      <c r="AS353" s="4"/>
    </row>
    <row r="354">
      <c r="A354" s="4"/>
      <c r="B354" s="4"/>
      <c r="C354" s="4"/>
      <c r="D354" s="4"/>
      <c r="E354" s="4"/>
      <c r="F354" s="4"/>
      <c r="G354" s="4"/>
      <c r="H354" s="8"/>
      <c r="I354" s="8"/>
      <c r="J354" s="8"/>
      <c r="K354" s="8"/>
      <c r="L354" s="8"/>
      <c r="M354" s="8"/>
      <c r="N354" s="8"/>
      <c r="O354" s="8"/>
      <c r="P354" s="8"/>
      <c r="Q354" s="8"/>
      <c r="R354" s="8"/>
      <c r="S354" s="271"/>
      <c r="T354" s="119"/>
      <c r="U354" s="118"/>
      <c r="V354" s="119"/>
      <c r="W354" s="119"/>
      <c r="X354" s="119"/>
      <c r="Y354" s="119"/>
      <c r="Z354" s="119"/>
      <c r="AA354" s="119"/>
      <c r="AB354" s="119"/>
      <c r="AC354" s="119"/>
      <c r="AD354" s="119"/>
      <c r="AE354" s="119"/>
      <c r="AF354" s="119"/>
      <c r="AG354" s="119"/>
      <c r="AH354" s="119"/>
      <c r="AI354" s="119"/>
      <c r="AJ354" s="119"/>
      <c r="AK354" s="4"/>
      <c r="AL354" s="4"/>
      <c r="AM354" s="4"/>
      <c r="AN354" s="4"/>
      <c r="AO354" s="4"/>
      <c r="AP354" s="4"/>
      <c r="AQ354" s="4"/>
      <c r="AR354" s="4"/>
      <c r="AS354" s="4"/>
    </row>
    <row r="355">
      <c r="A355" s="4"/>
      <c r="B355" s="4"/>
      <c r="C355" s="4"/>
      <c r="D355" s="4"/>
      <c r="E355" s="4"/>
      <c r="F355" s="4"/>
      <c r="G355" s="4"/>
      <c r="H355" s="8"/>
      <c r="I355" s="8"/>
      <c r="J355" s="8"/>
      <c r="K355" s="8"/>
      <c r="L355" s="8"/>
      <c r="M355" s="8"/>
      <c r="N355" s="8"/>
      <c r="O355" s="8"/>
      <c r="P355" s="8"/>
      <c r="Q355" s="8"/>
      <c r="R355" s="8"/>
      <c r="S355" s="271"/>
      <c r="T355" s="119"/>
      <c r="U355" s="118"/>
      <c r="V355" s="119"/>
      <c r="W355" s="119"/>
      <c r="X355" s="119"/>
      <c r="Y355" s="119"/>
      <c r="Z355" s="119"/>
      <c r="AA355" s="119"/>
      <c r="AB355" s="119"/>
      <c r="AC355" s="119"/>
      <c r="AD355" s="119"/>
      <c r="AE355" s="119"/>
      <c r="AF355" s="119"/>
      <c r="AG355" s="119"/>
      <c r="AH355" s="119"/>
      <c r="AI355" s="119"/>
      <c r="AJ355" s="119"/>
      <c r="AK355" s="4"/>
      <c r="AL355" s="4"/>
      <c r="AM355" s="4"/>
      <c r="AN355" s="4"/>
      <c r="AO355" s="4"/>
      <c r="AP355" s="4"/>
      <c r="AQ355" s="4"/>
      <c r="AR355" s="4"/>
      <c r="AS355" s="4"/>
    </row>
    <row r="356">
      <c r="A356" s="4"/>
      <c r="B356" s="4"/>
      <c r="C356" s="4"/>
      <c r="D356" s="4"/>
      <c r="E356" s="4"/>
      <c r="F356" s="4"/>
      <c r="G356" s="4"/>
      <c r="H356" s="8"/>
      <c r="I356" s="8"/>
      <c r="J356" s="8"/>
      <c r="K356" s="8"/>
      <c r="L356" s="8"/>
      <c r="M356" s="8"/>
      <c r="N356" s="8"/>
      <c r="O356" s="8"/>
      <c r="P356" s="8"/>
      <c r="Q356" s="8"/>
      <c r="R356" s="8"/>
      <c r="S356" s="271"/>
      <c r="T356" s="119"/>
      <c r="U356" s="118"/>
      <c r="V356" s="119"/>
      <c r="W356" s="119"/>
      <c r="X356" s="119"/>
      <c r="Y356" s="119"/>
      <c r="Z356" s="119"/>
      <c r="AA356" s="119"/>
      <c r="AB356" s="119"/>
      <c r="AC356" s="119"/>
      <c r="AD356" s="119"/>
      <c r="AE356" s="119"/>
      <c r="AF356" s="119"/>
      <c r="AG356" s="119"/>
      <c r="AH356" s="119"/>
      <c r="AI356" s="119"/>
      <c r="AJ356" s="119"/>
      <c r="AK356" s="4"/>
      <c r="AL356" s="4"/>
      <c r="AM356" s="4"/>
      <c r="AN356" s="4"/>
      <c r="AO356" s="4"/>
      <c r="AP356" s="4"/>
      <c r="AQ356" s="4"/>
      <c r="AR356" s="4"/>
      <c r="AS356" s="4"/>
    </row>
    <row r="357">
      <c r="A357" s="4"/>
      <c r="B357" s="4"/>
      <c r="C357" s="4"/>
      <c r="D357" s="4"/>
      <c r="E357" s="4"/>
      <c r="F357" s="4"/>
      <c r="G357" s="4"/>
      <c r="H357" s="8"/>
      <c r="I357" s="8"/>
      <c r="J357" s="8"/>
      <c r="K357" s="8"/>
      <c r="L357" s="8"/>
      <c r="M357" s="8"/>
      <c r="N357" s="8"/>
      <c r="O357" s="8"/>
      <c r="P357" s="8"/>
      <c r="Q357" s="8"/>
      <c r="R357" s="8"/>
      <c r="S357" s="271"/>
      <c r="T357" s="119"/>
      <c r="U357" s="118"/>
      <c r="V357" s="119"/>
      <c r="W357" s="119"/>
      <c r="X357" s="119"/>
      <c r="Y357" s="119"/>
      <c r="Z357" s="119"/>
      <c r="AA357" s="119"/>
      <c r="AB357" s="119"/>
      <c r="AC357" s="119"/>
      <c r="AD357" s="119"/>
      <c r="AE357" s="119"/>
      <c r="AF357" s="119"/>
      <c r="AG357" s="119"/>
      <c r="AH357" s="119"/>
      <c r="AI357" s="119"/>
      <c r="AJ357" s="119"/>
      <c r="AK357" s="4"/>
      <c r="AL357" s="4"/>
      <c r="AM357" s="4"/>
      <c r="AN357" s="4"/>
      <c r="AO357" s="4"/>
      <c r="AP357" s="4"/>
      <c r="AQ357" s="4"/>
      <c r="AR357" s="4"/>
      <c r="AS357" s="4"/>
    </row>
    <row r="358">
      <c r="A358" s="4"/>
      <c r="B358" s="4"/>
      <c r="C358" s="4"/>
      <c r="D358" s="4"/>
      <c r="E358" s="4"/>
      <c r="F358" s="4"/>
      <c r="G358" s="4"/>
      <c r="H358" s="8"/>
      <c r="I358" s="8"/>
      <c r="J358" s="8"/>
      <c r="K358" s="8"/>
      <c r="L358" s="8"/>
      <c r="M358" s="8"/>
      <c r="N358" s="8"/>
      <c r="O358" s="8"/>
      <c r="P358" s="8"/>
      <c r="Q358" s="8"/>
      <c r="R358" s="8"/>
      <c r="S358" s="271"/>
      <c r="T358" s="119"/>
      <c r="U358" s="118"/>
      <c r="V358" s="119"/>
      <c r="W358" s="119"/>
      <c r="X358" s="119"/>
      <c r="Y358" s="119"/>
      <c r="Z358" s="119"/>
      <c r="AA358" s="119"/>
      <c r="AB358" s="119"/>
      <c r="AC358" s="119"/>
      <c r="AD358" s="119"/>
      <c r="AE358" s="119"/>
      <c r="AF358" s="119"/>
      <c r="AG358" s="119"/>
      <c r="AH358" s="119"/>
      <c r="AI358" s="119"/>
      <c r="AJ358" s="119"/>
      <c r="AK358" s="4"/>
      <c r="AL358" s="4"/>
      <c r="AM358" s="4"/>
      <c r="AN358" s="4"/>
      <c r="AO358" s="4"/>
      <c r="AP358" s="4"/>
      <c r="AQ358" s="4"/>
      <c r="AR358" s="4"/>
      <c r="AS358" s="4"/>
    </row>
    <row r="359">
      <c r="A359" s="4"/>
      <c r="B359" s="4"/>
      <c r="C359" s="4"/>
      <c r="D359" s="4"/>
      <c r="E359" s="4"/>
      <c r="F359" s="4"/>
      <c r="G359" s="4"/>
      <c r="H359" s="8"/>
      <c r="I359" s="8"/>
      <c r="J359" s="8"/>
      <c r="K359" s="8"/>
      <c r="L359" s="8"/>
      <c r="M359" s="8"/>
      <c r="N359" s="8"/>
      <c r="O359" s="8"/>
      <c r="P359" s="8"/>
      <c r="Q359" s="8"/>
      <c r="R359" s="8"/>
      <c r="S359" s="271"/>
      <c r="T359" s="119"/>
      <c r="U359" s="118"/>
      <c r="V359" s="119"/>
      <c r="W359" s="119"/>
      <c r="X359" s="119"/>
      <c r="Y359" s="119"/>
      <c r="Z359" s="119"/>
      <c r="AA359" s="119"/>
      <c r="AB359" s="119"/>
      <c r="AC359" s="119"/>
      <c r="AD359" s="119"/>
      <c r="AE359" s="119"/>
      <c r="AF359" s="119"/>
      <c r="AG359" s="119"/>
      <c r="AH359" s="119"/>
      <c r="AI359" s="119"/>
      <c r="AJ359" s="119"/>
      <c r="AK359" s="4"/>
      <c r="AL359" s="4"/>
      <c r="AM359" s="4"/>
      <c r="AN359" s="4"/>
      <c r="AO359" s="4"/>
      <c r="AP359" s="4"/>
      <c r="AQ359" s="4"/>
      <c r="AR359" s="4"/>
      <c r="AS359" s="4"/>
    </row>
    <row r="360">
      <c r="A360" s="4"/>
      <c r="B360" s="4"/>
      <c r="C360" s="4"/>
      <c r="D360" s="4"/>
      <c r="E360" s="4"/>
      <c r="F360" s="4"/>
      <c r="G360" s="4"/>
      <c r="H360" s="8"/>
      <c r="I360" s="8"/>
      <c r="J360" s="8"/>
      <c r="K360" s="8"/>
      <c r="L360" s="8"/>
      <c r="M360" s="8"/>
      <c r="N360" s="8"/>
      <c r="O360" s="8"/>
      <c r="P360" s="8"/>
      <c r="Q360" s="8"/>
      <c r="R360" s="8"/>
      <c r="S360" s="271"/>
      <c r="T360" s="119"/>
      <c r="U360" s="118"/>
      <c r="V360" s="119"/>
      <c r="W360" s="119"/>
      <c r="X360" s="119"/>
      <c r="Y360" s="119"/>
      <c r="Z360" s="119"/>
      <c r="AA360" s="119"/>
      <c r="AB360" s="119"/>
      <c r="AC360" s="119"/>
      <c r="AD360" s="119"/>
      <c r="AE360" s="119"/>
      <c r="AF360" s="119"/>
      <c r="AG360" s="119"/>
      <c r="AH360" s="119"/>
      <c r="AI360" s="119"/>
      <c r="AJ360" s="119"/>
      <c r="AK360" s="4"/>
      <c r="AL360" s="4"/>
      <c r="AM360" s="4"/>
      <c r="AN360" s="4"/>
      <c r="AO360" s="4"/>
      <c r="AP360" s="4"/>
      <c r="AQ360" s="4"/>
      <c r="AR360" s="4"/>
      <c r="AS360" s="4"/>
    </row>
    <row r="361">
      <c r="A361" s="4"/>
      <c r="B361" s="4"/>
      <c r="C361" s="4"/>
      <c r="D361" s="4"/>
      <c r="E361" s="4"/>
      <c r="F361" s="4"/>
      <c r="G361" s="4"/>
      <c r="H361" s="8"/>
      <c r="I361" s="8"/>
      <c r="J361" s="8"/>
      <c r="K361" s="8"/>
      <c r="L361" s="8"/>
      <c r="M361" s="8"/>
      <c r="N361" s="8"/>
      <c r="O361" s="8"/>
      <c r="P361" s="8"/>
      <c r="Q361" s="8"/>
      <c r="R361" s="8"/>
      <c r="S361" s="271"/>
      <c r="T361" s="119"/>
      <c r="U361" s="118"/>
      <c r="V361" s="119"/>
      <c r="W361" s="119"/>
      <c r="X361" s="119"/>
      <c r="Y361" s="119"/>
      <c r="Z361" s="119"/>
      <c r="AA361" s="119"/>
      <c r="AB361" s="119"/>
      <c r="AC361" s="119"/>
      <c r="AD361" s="119"/>
      <c r="AE361" s="119"/>
      <c r="AF361" s="119"/>
      <c r="AG361" s="119"/>
      <c r="AH361" s="119"/>
      <c r="AI361" s="119"/>
      <c r="AJ361" s="119"/>
      <c r="AK361" s="4"/>
      <c r="AL361" s="4"/>
      <c r="AM361" s="4"/>
      <c r="AN361" s="4"/>
      <c r="AO361" s="4"/>
      <c r="AP361" s="4"/>
      <c r="AQ361" s="4"/>
      <c r="AR361" s="4"/>
      <c r="AS361" s="4"/>
    </row>
    <row r="362">
      <c r="A362" s="4"/>
      <c r="B362" s="4"/>
      <c r="C362" s="4"/>
      <c r="D362" s="4"/>
      <c r="E362" s="4"/>
      <c r="F362" s="4"/>
      <c r="G362" s="4"/>
      <c r="H362" s="8"/>
      <c r="I362" s="8"/>
      <c r="J362" s="8"/>
      <c r="K362" s="8"/>
      <c r="L362" s="8"/>
      <c r="M362" s="8"/>
      <c r="N362" s="8"/>
      <c r="O362" s="8"/>
      <c r="P362" s="8"/>
      <c r="Q362" s="8"/>
      <c r="R362" s="8"/>
      <c r="S362" s="271"/>
      <c r="T362" s="119"/>
      <c r="U362" s="118"/>
      <c r="V362" s="119"/>
      <c r="W362" s="119"/>
      <c r="X362" s="119"/>
      <c r="Y362" s="119"/>
      <c r="Z362" s="119"/>
      <c r="AA362" s="119"/>
      <c r="AB362" s="119"/>
      <c r="AC362" s="119"/>
      <c r="AD362" s="119"/>
      <c r="AE362" s="119"/>
      <c r="AF362" s="119"/>
      <c r="AG362" s="119"/>
      <c r="AH362" s="119"/>
      <c r="AI362" s="119"/>
      <c r="AJ362" s="119"/>
      <c r="AK362" s="4"/>
      <c r="AL362" s="4"/>
      <c r="AM362" s="4"/>
      <c r="AN362" s="4"/>
      <c r="AO362" s="4"/>
      <c r="AP362" s="4"/>
      <c r="AQ362" s="4"/>
      <c r="AR362" s="4"/>
      <c r="AS362" s="4"/>
    </row>
    <row r="363">
      <c r="A363" s="4"/>
      <c r="B363" s="4"/>
      <c r="C363" s="4"/>
      <c r="D363" s="4"/>
      <c r="E363" s="4"/>
      <c r="F363" s="4"/>
      <c r="G363" s="4"/>
      <c r="H363" s="8"/>
      <c r="I363" s="8"/>
      <c r="J363" s="8"/>
      <c r="K363" s="8"/>
      <c r="L363" s="8"/>
      <c r="M363" s="8"/>
      <c r="N363" s="8"/>
      <c r="O363" s="8"/>
      <c r="P363" s="8"/>
      <c r="Q363" s="8"/>
      <c r="R363" s="8"/>
      <c r="S363" s="271"/>
      <c r="T363" s="119"/>
      <c r="U363" s="118"/>
      <c r="V363" s="119"/>
      <c r="W363" s="119"/>
      <c r="X363" s="119"/>
      <c r="Y363" s="119"/>
      <c r="Z363" s="119"/>
      <c r="AA363" s="119"/>
      <c r="AB363" s="119"/>
      <c r="AC363" s="119"/>
      <c r="AD363" s="119"/>
      <c r="AE363" s="119"/>
      <c r="AF363" s="119"/>
      <c r="AG363" s="119"/>
      <c r="AH363" s="119"/>
      <c r="AI363" s="119"/>
      <c r="AJ363" s="119"/>
      <c r="AK363" s="4"/>
      <c r="AL363" s="4"/>
      <c r="AM363" s="4"/>
      <c r="AN363" s="4"/>
      <c r="AO363" s="4"/>
      <c r="AP363" s="4"/>
      <c r="AQ363" s="4"/>
      <c r="AR363" s="4"/>
      <c r="AS363" s="4"/>
    </row>
    <row r="364">
      <c r="A364" s="4"/>
      <c r="B364" s="4"/>
      <c r="C364" s="4"/>
      <c r="D364" s="4"/>
      <c r="E364" s="4"/>
      <c r="F364" s="4"/>
      <c r="G364" s="4"/>
      <c r="H364" s="8"/>
      <c r="I364" s="8"/>
      <c r="J364" s="8"/>
      <c r="K364" s="8"/>
      <c r="L364" s="8"/>
      <c r="M364" s="8"/>
      <c r="N364" s="8"/>
      <c r="O364" s="8"/>
      <c r="P364" s="8"/>
      <c r="Q364" s="8"/>
      <c r="R364" s="8"/>
      <c r="S364" s="271"/>
      <c r="T364" s="119"/>
      <c r="U364" s="118"/>
      <c r="V364" s="119"/>
      <c r="W364" s="119"/>
      <c r="X364" s="119"/>
      <c r="Y364" s="119"/>
      <c r="Z364" s="119"/>
      <c r="AA364" s="119"/>
      <c r="AB364" s="119"/>
      <c r="AC364" s="119"/>
      <c r="AD364" s="119"/>
      <c r="AE364" s="119"/>
      <c r="AF364" s="119"/>
      <c r="AG364" s="119"/>
      <c r="AH364" s="119"/>
      <c r="AI364" s="119"/>
      <c r="AJ364" s="119"/>
      <c r="AK364" s="4"/>
      <c r="AL364" s="4"/>
      <c r="AM364" s="4"/>
      <c r="AN364" s="4"/>
      <c r="AO364" s="4"/>
      <c r="AP364" s="4"/>
      <c r="AQ364" s="4"/>
      <c r="AR364" s="4"/>
      <c r="AS364" s="4"/>
    </row>
    <row r="365">
      <c r="A365" s="4"/>
      <c r="B365" s="4"/>
      <c r="C365" s="4"/>
      <c r="D365" s="4"/>
      <c r="E365" s="4"/>
      <c r="F365" s="4"/>
      <c r="G365" s="4"/>
      <c r="H365" s="8"/>
      <c r="I365" s="8"/>
      <c r="J365" s="8"/>
      <c r="K365" s="8"/>
      <c r="L365" s="8"/>
      <c r="M365" s="8"/>
      <c r="N365" s="8"/>
      <c r="O365" s="8"/>
      <c r="P365" s="8"/>
      <c r="Q365" s="8"/>
      <c r="R365" s="8"/>
      <c r="S365" s="271"/>
      <c r="T365" s="119"/>
      <c r="U365" s="118"/>
      <c r="V365" s="119"/>
      <c r="W365" s="119"/>
      <c r="X365" s="119"/>
      <c r="Y365" s="119"/>
      <c r="Z365" s="119"/>
      <c r="AA365" s="119"/>
      <c r="AB365" s="119"/>
      <c r="AC365" s="119"/>
      <c r="AD365" s="119"/>
      <c r="AE365" s="119"/>
      <c r="AF365" s="119"/>
      <c r="AG365" s="119"/>
      <c r="AH365" s="119"/>
      <c r="AI365" s="119"/>
      <c r="AJ365" s="119"/>
      <c r="AK365" s="4"/>
      <c r="AL365" s="4"/>
      <c r="AM365" s="4"/>
      <c r="AN365" s="4"/>
      <c r="AO365" s="4"/>
      <c r="AP365" s="4"/>
      <c r="AQ365" s="4"/>
      <c r="AR365" s="4"/>
      <c r="AS365" s="4"/>
    </row>
    <row r="366">
      <c r="A366" s="4"/>
      <c r="B366" s="4"/>
      <c r="C366" s="4"/>
      <c r="D366" s="4"/>
      <c r="E366" s="4"/>
      <c r="F366" s="4"/>
      <c r="G366" s="4"/>
      <c r="H366" s="8"/>
      <c r="I366" s="8"/>
      <c r="J366" s="8"/>
      <c r="K366" s="8"/>
      <c r="L366" s="8"/>
      <c r="M366" s="8"/>
      <c r="N366" s="8"/>
      <c r="O366" s="8"/>
      <c r="P366" s="8"/>
      <c r="Q366" s="8"/>
      <c r="R366" s="8"/>
      <c r="S366" s="271"/>
      <c r="T366" s="119"/>
      <c r="U366" s="118"/>
      <c r="V366" s="119"/>
      <c r="W366" s="119"/>
      <c r="X366" s="119"/>
      <c r="Y366" s="119"/>
      <c r="Z366" s="119"/>
      <c r="AA366" s="119"/>
      <c r="AB366" s="119"/>
      <c r="AC366" s="119"/>
      <c r="AD366" s="119"/>
      <c r="AE366" s="119"/>
      <c r="AF366" s="119"/>
      <c r="AG366" s="119"/>
      <c r="AH366" s="119"/>
      <c r="AI366" s="119"/>
      <c r="AJ366" s="119"/>
      <c r="AK366" s="4"/>
      <c r="AL366" s="4"/>
      <c r="AM366" s="4"/>
      <c r="AN366" s="4"/>
      <c r="AO366" s="4"/>
      <c r="AP366" s="4"/>
      <c r="AQ366" s="4"/>
      <c r="AR366" s="4"/>
      <c r="AS366" s="4"/>
    </row>
    <row r="367">
      <c r="A367" s="4"/>
      <c r="B367" s="4"/>
      <c r="C367" s="4"/>
      <c r="D367" s="4"/>
      <c r="E367" s="4"/>
      <c r="F367" s="4"/>
      <c r="G367" s="4"/>
      <c r="H367" s="8"/>
      <c r="I367" s="8"/>
      <c r="J367" s="8"/>
      <c r="K367" s="8"/>
      <c r="L367" s="8"/>
      <c r="M367" s="8"/>
      <c r="N367" s="8"/>
      <c r="O367" s="8"/>
      <c r="P367" s="8"/>
      <c r="Q367" s="8"/>
      <c r="R367" s="8"/>
      <c r="S367" s="271"/>
      <c r="T367" s="119"/>
      <c r="U367" s="118"/>
      <c r="V367" s="119"/>
      <c r="W367" s="119"/>
      <c r="X367" s="119"/>
      <c r="Y367" s="119"/>
      <c r="Z367" s="119"/>
      <c r="AA367" s="119"/>
      <c r="AB367" s="119"/>
      <c r="AC367" s="119"/>
      <c r="AD367" s="119"/>
      <c r="AE367" s="119"/>
      <c r="AF367" s="119"/>
      <c r="AG367" s="119"/>
      <c r="AH367" s="119"/>
      <c r="AI367" s="119"/>
      <c r="AJ367" s="119"/>
      <c r="AK367" s="4"/>
      <c r="AL367" s="4"/>
      <c r="AM367" s="4"/>
      <c r="AN367" s="4"/>
      <c r="AO367" s="4"/>
      <c r="AP367" s="4"/>
      <c r="AQ367" s="4"/>
      <c r="AR367" s="4"/>
      <c r="AS367" s="4"/>
    </row>
    <row r="368">
      <c r="A368" s="4"/>
      <c r="B368" s="4"/>
      <c r="C368" s="4"/>
      <c r="D368" s="4"/>
      <c r="E368" s="4"/>
      <c r="F368" s="4"/>
      <c r="G368" s="4"/>
      <c r="H368" s="8"/>
      <c r="I368" s="8"/>
      <c r="J368" s="8"/>
      <c r="K368" s="8"/>
      <c r="L368" s="8"/>
      <c r="M368" s="8"/>
      <c r="N368" s="8"/>
      <c r="O368" s="8"/>
      <c r="P368" s="8"/>
      <c r="Q368" s="8"/>
      <c r="R368" s="8"/>
      <c r="S368" s="271"/>
      <c r="T368" s="119"/>
      <c r="U368" s="118"/>
      <c r="V368" s="119"/>
      <c r="W368" s="119"/>
      <c r="X368" s="119"/>
      <c r="Y368" s="119"/>
      <c r="Z368" s="119"/>
      <c r="AA368" s="119"/>
      <c r="AB368" s="119"/>
      <c r="AC368" s="119"/>
      <c r="AD368" s="119"/>
      <c r="AE368" s="119"/>
      <c r="AF368" s="119"/>
      <c r="AG368" s="119"/>
      <c r="AH368" s="119"/>
      <c r="AI368" s="119"/>
      <c r="AJ368" s="119"/>
      <c r="AK368" s="4"/>
      <c r="AL368" s="4"/>
      <c r="AM368" s="4"/>
      <c r="AN368" s="4"/>
      <c r="AO368" s="4"/>
      <c r="AP368" s="4"/>
      <c r="AQ368" s="4"/>
      <c r="AR368" s="4"/>
      <c r="AS368" s="4"/>
    </row>
    <row r="369">
      <c r="A369" s="4"/>
      <c r="B369" s="4"/>
      <c r="C369" s="4"/>
      <c r="D369" s="4"/>
      <c r="E369" s="4"/>
      <c r="F369" s="4"/>
      <c r="G369" s="4"/>
      <c r="H369" s="8"/>
      <c r="I369" s="8"/>
      <c r="J369" s="8"/>
      <c r="K369" s="8"/>
      <c r="L369" s="8"/>
      <c r="M369" s="8"/>
      <c r="N369" s="8"/>
      <c r="O369" s="8"/>
      <c r="P369" s="8"/>
      <c r="Q369" s="8"/>
      <c r="R369" s="8"/>
      <c r="S369" s="271"/>
      <c r="T369" s="119"/>
      <c r="U369" s="118"/>
      <c r="V369" s="119"/>
      <c r="W369" s="119"/>
      <c r="X369" s="119"/>
      <c r="Y369" s="119"/>
      <c r="Z369" s="119"/>
      <c r="AA369" s="119"/>
      <c r="AB369" s="119"/>
      <c r="AC369" s="119"/>
      <c r="AD369" s="119"/>
      <c r="AE369" s="119"/>
      <c r="AF369" s="119"/>
      <c r="AG369" s="119"/>
      <c r="AH369" s="119"/>
      <c r="AI369" s="119"/>
      <c r="AJ369" s="119"/>
      <c r="AK369" s="4"/>
      <c r="AL369" s="4"/>
      <c r="AM369" s="4"/>
      <c r="AN369" s="4"/>
      <c r="AO369" s="4"/>
      <c r="AP369" s="4"/>
      <c r="AQ369" s="4"/>
      <c r="AR369" s="4"/>
      <c r="AS369" s="4"/>
    </row>
    <row r="370">
      <c r="A370" s="4"/>
      <c r="B370" s="4"/>
      <c r="C370" s="4"/>
      <c r="D370" s="4"/>
      <c r="E370" s="4"/>
      <c r="F370" s="4"/>
      <c r="G370" s="4"/>
      <c r="H370" s="8"/>
      <c r="I370" s="8"/>
      <c r="J370" s="8"/>
      <c r="K370" s="8"/>
      <c r="L370" s="8"/>
      <c r="M370" s="8"/>
      <c r="N370" s="8"/>
      <c r="O370" s="8"/>
      <c r="P370" s="8"/>
      <c r="Q370" s="8"/>
      <c r="R370" s="8"/>
      <c r="S370" s="271"/>
      <c r="T370" s="119"/>
      <c r="U370" s="118"/>
      <c r="V370" s="119"/>
      <c r="W370" s="119"/>
      <c r="X370" s="119"/>
      <c r="Y370" s="119"/>
      <c r="Z370" s="119"/>
      <c r="AA370" s="119"/>
      <c r="AB370" s="119"/>
      <c r="AC370" s="119"/>
      <c r="AD370" s="119"/>
      <c r="AE370" s="119"/>
      <c r="AF370" s="119"/>
      <c r="AG370" s="119"/>
      <c r="AH370" s="119"/>
      <c r="AI370" s="119"/>
      <c r="AJ370" s="119"/>
      <c r="AK370" s="4"/>
      <c r="AL370" s="4"/>
      <c r="AM370" s="4"/>
      <c r="AN370" s="4"/>
      <c r="AO370" s="4"/>
      <c r="AP370" s="4"/>
      <c r="AQ370" s="4"/>
      <c r="AR370" s="4"/>
      <c r="AS370" s="4"/>
    </row>
    <row r="371">
      <c r="A371" s="4"/>
      <c r="B371" s="4"/>
      <c r="C371" s="4"/>
      <c r="D371" s="4"/>
      <c r="E371" s="4"/>
      <c r="F371" s="4"/>
      <c r="G371" s="4"/>
      <c r="H371" s="8"/>
      <c r="I371" s="8"/>
      <c r="J371" s="8"/>
      <c r="K371" s="8"/>
      <c r="L371" s="8"/>
      <c r="M371" s="8"/>
      <c r="N371" s="8"/>
      <c r="O371" s="8"/>
      <c r="P371" s="8"/>
      <c r="Q371" s="8"/>
      <c r="R371" s="8"/>
      <c r="S371" s="271"/>
      <c r="T371" s="119"/>
      <c r="U371" s="118"/>
      <c r="V371" s="119"/>
      <c r="W371" s="119"/>
      <c r="X371" s="119"/>
      <c r="Y371" s="119"/>
      <c r="Z371" s="119"/>
      <c r="AA371" s="119"/>
      <c r="AB371" s="119"/>
      <c r="AC371" s="119"/>
      <c r="AD371" s="119"/>
      <c r="AE371" s="119"/>
      <c r="AF371" s="119"/>
      <c r="AG371" s="119"/>
      <c r="AH371" s="119"/>
      <c r="AI371" s="119"/>
      <c r="AJ371" s="119"/>
      <c r="AK371" s="4"/>
      <c r="AL371" s="4"/>
      <c r="AM371" s="4"/>
      <c r="AN371" s="4"/>
      <c r="AO371" s="4"/>
      <c r="AP371" s="4"/>
      <c r="AQ371" s="4"/>
      <c r="AR371" s="4"/>
      <c r="AS371" s="4"/>
    </row>
    <row r="372">
      <c r="A372" s="4"/>
      <c r="B372" s="4"/>
      <c r="C372" s="4"/>
      <c r="D372" s="4"/>
      <c r="E372" s="4"/>
      <c r="F372" s="4"/>
      <c r="G372" s="4"/>
      <c r="H372" s="8"/>
      <c r="I372" s="8"/>
      <c r="J372" s="8"/>
      <c r="K372" s="8"/>
      <c r="L372" s="8"/>
      <c r="M372" s="8"/>
      <c r="N372" s="8"/>
      <c r="O372" s="8"/>
      <c r="P372" s="8"/>
      <c r="Q372" s="8"/>
      <c r="R372" s="8"/>
      <c r="S372" s="271"/>
      <c r="T372" s="119"/>
      <c r="U372" s="118"/>
      <c r="V372" s="119"/>
      <c r="W372" s="119"/>
      <c r="X372" s="119"/>
      <c r="Y372" s="119"/>
      <c r="Z372" s="119"/>
      <c r="AA372" s="119"/>
      <c r="AB372" s="119"/>
      <c r="AC372" s="119"/>
      <c r="AD372" s="119"/>
      <c r="AE372" s="119"/>
      <c r="AF372" s="119"/>
      <c r="AG372" s="119"/>
      <c r="AH372" s="119"/>
      <c r="AI372" s="119"/>
      <c r="AJ372" s="119"/>
      <c r="AK372" s="4"/>
      <c r="AL372" s="4"/>
      <c r="AM372" s="4"/>
      <c r="AN372" s="4"/>
      <c r="AO372" s="4"/>
      <c r="AP372" s="4"/>
      <c r="AQ372" s="4"/>
      <c r="AR372" s="4"/>
      <c r="AS372" s="4"/>
    </row>
    <row r="373">
      <c r="A373" s="4"/>
      <c r="B373" s="4"/>
      <c r="C373" s="4"/>
      <c r="D373" s="4"/>
      <c r="E373" s="4"/>
      <c r="F373" s="4"/>
      <c r="G373" s="4"/>
      <c r="H373" s="8"/>
      <c r="I373" s="8"/>
      <c r="J373" s="8"/>
      <c r="K373" s="8"/>
      <c r="L373" s="8"/>
      <c r="M373" s="8"/>
      <c r="N373" s="8"/>
      <c r="O373" s="8"/>
      <c r="P373" s="8"/>
      <c r="Q373" s="8"/>
      <c r="R373" s="8"/>
      <c r="S373" s="271"/>
      <c r="T373" s="119"/>
      <c r="U373" s="118"/>
      <c r="V373" s="119"/>
      <c r="W373" s="119"/>
      <c r="X373" s="119"/>
      <c r="Y373" s="119"/>
      <c r="Z373" s="119"/>
      <c r="AA373" s="119"/>
      <c r="AB373" s="119"/>
      <c r="AC373" s="119"/>
      <c r="AD373" s="119"/>
      <c r="AE373" s="119"/>
      <c r="AF373" s="119"/>
      <c r="AG373" s="119"/>
      <c r="AH373" s="119"/>
      <c r="AI373" s="119"/>
      <c r="AJ373" s="119"/>
      <c r="AK373" s="4"/>
      <c r="AL373" s="4"/>
      <c r="AM373" s="4"/>
      <c r="AN373" s="4"/>
      <c r="AO373" s="4"/>
      <c r="AP373" s="4"/>
      <c r="AQ373" s="4"/>
      <c r="AR373" s="4"/>
      <c r="AS373" s="4"/>
    </row>
    <row r="374">
      <c r="A374" s="4"/>
      <c r="B374" s="4"/>
      <c r="C374" s="4"/>
      <c r="D374" s="4"/>
      <c r="E374" s="4"/>
      <c r="F374" s="4"/>
      <c r="G374" s="4"/>
      <c r="H374" s="8"/>
      <c r="I374" s="8"/>
      <c r="J374" s="8"/>
      <c r="K374" s="8"/>
      <c r="L374" s="8"/>
      <c r="M374" s="8"/>
      <c r="N374" s="8"/>
      <c r="O374" s="8"/>
      <c r="P374" s="8"/>
      <c r="Q374" s="8"/>
      <c r="R374" s="8"/>
      <c r="S374" s="271"/>
      <c r="T374" s="119"/>
      <c r="U374" s="118"/>
      <c r="V374" s="119"/>
      <c r="W374" s="119"/>
      <c r="X374" s="119"/>
      <c r="Y374" s="119"/>
      <c r="Z374" s="119"/>
      <c r="AA374" s="119"/>
      <c r="AB374" s="119"/>
      <c r="AC374" s="119"/>
      <c r="AD374" s="119"/>
      <c r="AE374" s="119"/>
      <c r="AF374" s="119"/>
      <c r="AG374" s="119"/>
      <c r="AH374" s="119"/>
      <c r="AI374" s="119"/>
      <c r="AJ374" s="119"/>
      <c r="AK374" s="4"/>
      <c r="AL374" s="4"/>
      <c r="AM374" s="4"/>
      <c r="AN374" s="4"/>
      <c r="AO374" s="4"/>
      <c r="AP374" s="4"/>
      <c r="AQ374" s="4"/>
      <c r="AR374" s="4"/>
      <c r="AS374" s="4"/>
    </row>
    <row r="375">
      <c r="A375" s="4"/>
      <c r="B375" s="4"/>
      <c r="C375" s="4"/>
      <c r="D375" s="4"/>
      <c r="E375" s="4"/>
      <c r="F375" s="4"/>
      <c r="G375" s="4"/>
      <c r="H375" s="8"/>
      <c r="I375" s="8"/>
      <c r="J375" s="8"/>
      <c r="K375" s="8"/>
      <c r="L375" s="8"/>
      <c r="M375" s="8"/>
      <c r="N375" s="8"/>
      <c r="O375" s="8"/>
      <c r="P375" s="8"/>
      <c r="Q375" s="8"/>
      <c r="R375" s="8"/>
      <c r="S375" s="271"/>
      <c r="T375" s="119"/>
      <c r="U375" s="118"/>
      <c r="V375" s="119"/>
      <c r="W375" s="119"/>
      <c r="X375" s="119"/>
      <c r="Y375" s="119"/>
      <c r="Z375" s="119"/>
      <c r="AA375" s="119"/>
      <c r="AB375" s="119"/>
      <c r="AC375" s="119"/>
      <c r="AD375" s="119"/>
      <c r="AE375" s="119"/>
      <c r="AF375" s="119"/>
      <c r="AG375" s="119"/>
      <c r="AH375" s="119"/>
      <c r="AI375" s="119"/>
      <c r="AJ375" s="119"/>
      <c r="AK375" s="4"/>
      <c r="AL375" s="4"/>
      <c r="AM375" s="4"/>
      <c r="AN375" s="4"/>
      <c r="AO375" s="4"/>
      <c r="AP375" s="4"/>
      <c r="AQ375" s="4"/>
      <c r="AR375" s="4"/>
      <c r="AS375" s="4"/>
    </row>
    <row r="376">
      <c r="A376" s="4"/>
      <c r="B376" s="4"/>
      <c r="C376" s="4"/>
      <c r="D376" s="4"/>
      <c r="E376" s="4"/>
      <c r="F376" s="4"/>
      <c r="G376" s="4"/>
      <c r="H376" s="8"/>
      <c r="I376" s="8"/>
      <c r="J376" s="8"/>
      <c r="K376" s="8"/>
      <c r="L376" s="8"/>
      <c r="M376" s="8"/>
      <c r="N376" s="8"/>
      <c r="O376" s="8"/>
      <c r="P376" s="8"/>
      <c r="Q376" s="8"/>
      <c r="R376" s="8"/>
      <c r="S376" s="271"/>
      <c r="T376" s="119"/>
      <c r="U376" s="118"/>
      <c r="V376" s="119"/>
      <c r="W376" s="119"/>
      <c r="X376" s="119"/>
      <c r="Y376" s="119"/>
      <c r="Z376" s="119"/>
      <c r="AA376" s="119"/>
      <c r="AB376" s="119"/>
      <c r="AC376" s="119"/>
      <c r="AD376" s="119"/>
      <c r="AE376" s="119"/>
      <c r="AF376" s="119"/>
      <c r="AG376" s="119"/>
      <c r="AH376" s="119"/>
      <c r="AI376" s="119"/>
      <c r="AJ376" s="119"/>
      <c r="AK376" s="4"/>
      <c r="AL376" s="4"/>
      <c r="AM376" s="4"/>
      <c r="AN376" s="4"/>
      <c r="AO376" s="4"/>
      <c r="AP376" s="4"/>
      <c r="AQ376" s="4"/>
      <c r="AR376" s="4"/>
      <c r="AS376" s="4"/>
    </row>
    <row r="377">
      <c r="A377" s="4"/>
      <c r="B377" s="4"/>
      <c r="C377" s="4"/>
      <c r="D377" s="4"/>
      <c r="E377" s="4"/>
      <c r="F377" s="4"/>
      <c r="G377" s="4"/>
      <c r="H377" s="8"/>
      <c r="I377" s="8"/>
      <c r="J377" s="8"/>
      <c r="K377" s="8"/>
      <c r="L377" s="8"/>
      <c r="M377" s="8"/>
      <c r="N377" s="8"/>
      <c r="O377" s="8"/>
      <c r="P377" s="8"/>
      <c r="Q377" s="8"/>
      <c r="R377" s="8"/>
      <c r="S377" s="271"/>
      <c r="T377" s="119"/>
      <c r="U377" s="118"/>
      <c r="V377" s="119"/>
      <c r="W377" s="119"/>
      <c r="X377" s="119"/>
      <c r="Y377" s="119"/>
      <c r="Z377" s="119"/>
      <c r="AA377" s="119"/>
      <c r="AB377" s="119"/>
      <c r="AC377" s="119"/>
      <c r="AD377" s="119"/>
      <c r="AE377" s="119"/>
      <c r="AF377" s="119"/>
      <c r="AG377" s="119"/>
      <c r="AH377" s="119"/>
      <c r="AI377" s="119"/>
      <c r="AJ377" s="119"/>
      <c r="AK377" s="4"/>
      <c r="AL377" s="4"/>
      <c r="AM377" s="4"/>
      <c r="AN377" s="4"/>
      <c r="AO377" s="4"/>
      <c r="AP377" s="4"/>
      <c r="AQ377" s="4"/>
      <c r="AR377" s="4"/>
      <c r="AS377" s="4"/>
    </row>
    <row r="378">
      <c r="A378" s="4"/>
      <c r="B378" s="4"/>
      <c r="C378" s="4"/>
      <c r="D378" s="4"/>
      <c r="E378" s="4"/>
      <c r="F378" s="4"/>
      <c r="G378" s="4"/>
      <c r="H378" s="8"/>
      <c r="I378" s="8"/>
      <c r="J378" s="8"/>
      <c r="K378" s="8"/>
      <c r="L378" s="8"/>
      <c r="M378" s="8"/>
      <c r="N378" s="8"/>
      <c r="O378" s="8"/>
      <c r="P378" s="8"/>
      <c r="Q378" s="8"/>
      <c r="R378" s="8"/>
      <c r="S378" s="271"/>
      <c r="T378" s="119"/>
      <c r="U378" s="118"/>
      <c r="V378" s="119"/>
      <c r="W378" s="119"/>
      <c r="X378" s="119"/>
      <c r="Y378" s="119"/>
      <c r="Z378" s="119"/>
      <c r="AA378" s="119"/>
      <c r="AB378" s="119"/>
      <c r="AC378" s="119"/>
      <c r="AD378" s="119"/>
      <c r="AE378" s="119"/>
      <c r="AF378" s="119"/>
      <c r="AG378" s="119"/>
      <c r="AH378" s="119"/>
      <c r="AI378" s="119"/>
      <c r="AJ378" s="119"/>
      <c r="AK378" s="4"/>
      <c r="AL378" s="4"/>
      <c r="AM378" s="4"/>
      <c r="AN378" s="4"/>
      <c r="AO378" s="4"/>
      <c r="AP378" s="4"/>
      <c r="AQ378" s="4"/>
      <c r="AR378" s="4"/>
      <c r="AS378" s="4"/>
    </row>
    <row r="379">
      <c r="A379" s="4"/>
      <c r="B379" s="4"/>
      <c r="C379" s="4"/>
      <c r="D379" s="4"/>
      <c r="E379" s="4"/>
      <c r="F379" s="4"/>
      <c r="G379" s="4"/>
      <c r="H379" s="8"/>
      <c r="I379" s="8"/>
      <c r="J379" s="8"/>
      <c r="K379" s="8"/>
      <c r="L379" s="8"/>
      <c r="M379" s="8"/>
      <c r="N379" s="8"/>
      <c r="O379" s="8"/>
      <c r="P379" s="8"/>
      <c r="Q379" s="8"/>
      <c r="R379" s="8"/>
      <c r="S379" s="271"/>
      <c r="T379" s="119"/>
      <c r="U379" s="118"/>
      <c r="V379" s="119"/>
      <c r="W379" s="119"/>
      <c r="X379" s="119"/>
      <c r="Y379" s="119"/>
      <c r="Z379" s="119"/>
      <c r="AA379" s="119"/>
      <c r="AB379" s="119"/>
      <c r="AC379" s="119"/>
      <c r="AD379" s="119"/>
      <c r="AE379" s="119"/>
      <c r="AF379" s="119"/>
      <c r="AG379" s="119"/>
      <c r="AH379" s="119"/>
      <c r="AI379" s="119"/>
      <c r="AJ379" s="119"/>
      <c r="AK379" s="4"/>
      <c r="AL379" s="4"/>
      <c r="AM379" s="4"/>
      <c r="AN379" s="4"/>
      <c r="AO379" s="4"/>
      <c r="AP379" s="4"/>
      <c r="AQ379" s="4"/>
      <c r="AR379" s="4"/>
      <c r="AS379" s="4"/>
    </row>
    <row r="380">
      <c r="A380" s="4"/>
      <c r="B380" s="4"/>
      <c r="C380" s="4"/>
      <c r="D380" s="4"/>
      <c r="E380" s="4"/>
      <c r="F380" s="4"/>
      <c r="G380" s="4"/>
      <c r="H380" s="8"/>
      <c r="I380" s="8"/>
      <c r="J380" s="8"/>
      <c r="K380" s="8"/>
      <c r="L380" s="8"/>
      <c r="M380" s="8"/>
      <c r="N380" s="8"/>
      <c r="O380" s="8"/>
      <c r="P380" s="8"/>
      <c r="Q380" s="8"/>
      <c r="R380" s="8"/>
      <c r="S380" s="271"/>
      <c r="T380" s="119"/>
      <c r="U380" s="118"/>
      <c r="V380" s="119"/>
      <c r="W380" s="119"/>
      <c r="X380" s="119"/>
      <c r="Y380" s="119"/>
      <c r="Z380" s="119"/>
      <c r="AA380" s="119"/>
      <c r="AB380" s="119"/>
      <c r="AC380" s="119"/>
      <c r="AD380" s="119"/>
      <c r="AE380" s="119"/>
      <c r="AF380" s="119"/>
      <c r="AG380" s="119"/>
      <c r="AH380" s="119"/>
      <c r="AI380" s="119"/>
      <c r="AJ380" s="119"/>
      <c r="AK380" s="4"/>
      <c r="AL380" s="4"/>
      <c r="AM380" s="4"/>
      <c r="AN380" s="4"/>
      <c r="AO380" s="4"/>
      <c r="AP380" s="4"/>
      <c r="AQ380" s="4"/>
      <c r="AR380" s="4"/>
      <c r="AS380" s="4"/>
    </row>
    <row r="381">
      <c r="A381" s="4"/>
      <c r="B381" s="4"/>
      <c r="C381" s="4"/>
      <c r="D381" s="4"/>
      <c r="E381" s="4"/>
      <c r="F381" s="4"/>
      <c r="G381" s="4"/>
      <c r="H381" s="8"/>
      <c r="I381" s="8"/>
      <c r="J381" s="8"/>
      <c r="K381" s="8"/>
      <c r="L381" s="8"/>
      <c r="M381" s="8"/>
      <c r="N381" s="8"/>
      <c r="O381" s="8"/>
      <c r="P381" s="8"/>
      <c r="Q381" s="8"/>
      <c r="R381" s="8"/>
      <c r="S381" s="271"/>
      <c r="T381" s="119"/>
      <c r="U381" s="118"/>
      <c r="V381" s="119"/>
      <c r="W381" s="119"/>
      <c r="X381" s="119"/>
      <c r="Y381" s="119"/>
      <c r="Z381" s="119"/>
      <c r="AA381" s="119"/>
      <c r="AB381" s="119"/>
      <c r="AC381" s="119"/>
      <c r="AD381" s="119"/>
      <c r="AE381" s="119"/>
      <c r="AF381" s="119"/>
      <c r="AG381" s="119"/>
      <c r="AH381" s="119"/>
      <c r="AI381" s="119"/>
      <c r="AJ381" s="119"/>
      <c r="AK381" s="4"/>
      <c r="AL381" s="4"/>
      <c r="AM381" s="4"/>
      <c r="AN381" s="4"/>
      <c r="AO381" s="4"/>
      <c r="AP381" s="4"/>
      <c r="AQ381" s="4"/>
      <c r="AR381" s="4"/>
      <c r="AS381" s="4"/>
    </row>
    <row r="382">
      <c r="A382" s="4"/>
      <c r="B382" s="4"/>
      <c r="C382" s="4"/>
      <c r="D382" s="4"/>
      <c r="E382" s="4"/>
      <c r="F382" s="4"/>
      <c r="G382" s="4"/>
      <c r="H382" s="8"/>
      <c r="I382" s="8"/>
      <c r="J382" s="8"/>
      <c r="K382" s="8"/>
      <c r="L382" s="8"/>
      <c r="M382" s="8"/>
      <c r="N382" s="8"/>
      <c r="O382" s="8"/>
      <c r="P382" s="8"/>
      <c r="Q382" s="8"/>
      <c r="R382" s="8"/>
      <c r="S382" s="271"/>
      <c r="T382" s="119"/>
      <c r="U382" s="118"/>
      <c r="V382" s="119"/>
      <c r="W382" s="119"/>
      <c r="X382" s="119"/>
      <c r="Y382" s="119"/>
      <c r="Z382" s="119"/>
      <c r="AA382" s="119"/>
      <c r="AB382" s="119"/>
      <c r="AC382" s="119"/>
      <c r="AD382" s="119"/>
      <c r="AE382" s="119"/>
      <c r="AF382" s="119"/>
      <c r="AG382" s="119"/>
      <c r="AH382" s="119"/>
      <c r="AI382" s="119"/>
      <c r="AJ382" s="119"/>
      <c r="AK382" s="4"/>
      <c r="AL382" s="4"/>
      <c r="AM382" s="4"/>
      <c r="AN382" s="4"/>
      <c r="AO382" s="4"/>
      <c r="AP382" s="4"/>
      <c r="AQ382" s="4"/>
      <c r="AR382" s="4"/>
      <c r="AS382" s="4"/>
    </row>
    <row r="383">
      <c r="A383" s="4"/>
      <c r="B383" s="4"/>
      <c r="C383" s="4"/>
      <c r="D383" s="4"/>
      <c r="E383" s="4"/>
      <c r="F383" s="4"/>
      <c r="G383" s="4"/>
      <c r="H383" s="8"/>
      <c r="I383" s="8"/>
      <c r="J383" s="8"/>
      <c r="K383" s="8"/>
      <c r="L383" s="8"/>
      <c r="M383" s="8"/>
      <c r="N383" s="8"/>
      <c r="O383" s="8"/>
      <c r="P383" s="8"/>
      <c r="Q383" s="8"/>
      <c r="R383" s="8"/>
      <c r="S383" s="271"/>
      <c r="T383" s="119"/>
      <c r="U383" s="118"/>
      <c r="V383" s="119"/>
      <c r="W383" s="119"/>
      <c r="X383" s="119"/>
      <c r="Y383" s="119"/>
      <c r="Z383" s="119"/>
      <c r="AA383" s="119"/>
      <c r="AB383" s="119"/>
      <c r="AC383" s="119"/>
      <c r="AD383" s="119"/>
      <c r="AE383" s="119"/>
      <c r="AF383" s="119"/>
      <c r="AG383" s="119"/>
      <c r="AH383" s="119"/>
      <c r="AI383" s="119"/>
      <c r="AJ383" s="119"/>
      <c r="AK383" s="4"/>
      <c r="AL383" s="4"/>
      <c r="AM383" s="4"/>
      <c r="AN383" s="4"/>
      <c r="AO383" s="4"/>
      <c r="AP383" s="4"/>
      <c r="AQ383" s="4"/>
      <c r="AR383" s="4"/>
      <c r="AS383" s="4"/>
    </row>
    <row r="384">
      <c r="A384" s="4"/>
      <c r="B384" s="4"/>
      <c r="C384" s="4"/>
      <c r="D384" s="4"/>
      <c r="E384" s="4"/>
      <c r="F384" s="4"/>
      <c r="G384" s="4"/>
      <c r="H384" s="8"/>
      <c r="I384" s="8"/>
      <c r="J384" s="8"/>
      <c r="K384" s="8"/>
      <c r="L384" s="8"/>
      <c r="M384" s="8"/>
      <c r="N384" s="8"/>
      <c r="O384" s="8"/>
      <c r="P384" s="8"/>
      <c r="Q384" s="8"/>
      <c r="R384" s="8"/>
      <c r="S384" s="271"/>
      <c r="T384" s="119"/>
      <c r="U384" s="118"/>
      <c r="V384" s="119"/>
      <c r="W384" s="119"/>
      <c r="X384" s="119"/>
      <c r="Y384" s="119"/>
      <c r="Z384" s="119"/>
      <c r="AA384" s="119"/>
      <c r="AB384" s="119"/>
      <c r="AC384" s="119"/>
      <c r="AD384" s="119"/>
      <c r="AE384" s="119"/>
      <c r="AF384" s="119"/>
      <c r="AG384" s="119"/>
      <c r="AH384" s="119"/>
      <c r="AI384" s="119"/>
      <c r="AJ384" s="119"/>
      <c r="AK384" s="4"/>
      <c r="AL384" s="4"/>
      <c r="AM384" s="4"/>
      <c r="AN384" s="4"/>
      <c r="AO384" s="4"/>
      <c r="AP384" s="4"/>
      <c r="AQ384" s="4"/>
      <c r="AR384" s="4"/>
      <c r="AS384" s="4"/>
    </row>
    <row r="385">
      <c r="A385" s="4"/>
      <c r="B385" s="4"/>
      <c r="C385" s="4"/>
      <c r="D385" s="4"/>
      <c r="E385" s="4"/>
      <c r="F385" s="4"/>
      <c r="G385" s="4"/>
      <c r="H385" s="8"/>
      <c r="I385" s="8"/>
      <c r="J385" s="8"/>
      <c r="K385" s="8"/>
      <c r="L385" s="8"/>
      <c r="M385" s="8"/>
      <c r="N385" s="8"/>
      <c r="O385" s="8"/>
      <c r="P385" s="8"/>
      <c r="Q385" s="8"/>
      <c r="R385" s="8"/>
      <c r="S385" s="271"/>
      <c r="T385" s="119"/>
      <c r="U385" s="118"/>
      <c r="V385" s="119"/>
      <c r="W385" s="119"/>
      <c r="X385" s="119"/>
      <c r="Y385" s="119"/>
      <c r="Z385" s="119"/>
      <c r="AA385" s="119"/>
      <c r="AB385" s="119"/>
      <c r="AC385" s="119"/>
      <c r="AD385" s="119"/>
      <c r="AE385" s="119"/>
      <c r="AF385" s="119"/>
      <c r="AG385" s="119"/>
      <c r="AH385" s="119"/>
      <c r="AI385" s="119"/>
      <c r="AJ385" s="119"/>
      <c r="AK385" s="4"/>
      <c r="AL385" s="4"/>
      <c r="AM385" s="4"/>
      <c r="AN385" s="4"/>
      <c r="AO385" s="4"/>
      <c r="AP385" s="4"/>
      <c r="AQ385" s="4"/>
      <c r="AR385" s="4"/>
      <c r="AS385" s="4"/>
    </row>
    <row r="386">
      <c r="A386" s="4"/>
      <c r="B386" s="4"/>
      <c r="C386" s="4"/>
      <c r="D386" s="4"/>
      <c r="E386" s="4"/>
      <c r="F386" s="4"/>
      <c r="G386" s="4"/>
      <c r="H386" s="8"/>
      <c r="I386" s="8"/>
      <c r="J386" s="8"/>
      <c r="K386" s="8"/>
      <c r="L386" s="8"/>
      <c r="M386" s="8"/>
      <c r="N386" s="8"/>
      <c r="O386" s="8"/>
      <c r="P386" s="8"/>
      <c r="Q386" s="8"/>
      <c r="R386" s="8"/>
      <c r="S386" s="271"/>
      <c r="T386" s="119"/>
      <c r="U386" s="118"/>
      <c r="V386" s="119"/>
      <c r="W386" s="119"/>
      <c r="X386" s="119"/>
      <c r="Y386" s="119"/>
      <c r="Z386" s="119"/>
      <c r="AA386" s="119"/>
      <c r="AB386" s="119"/>
      <c r="AC386" s="119"/>
      <c r="AD386" s="119"/>
      <c r="AE386" s="119"/>
      <c r="AF386" s="119"/>
      <c r="AG386" s="119"/>
      <c r="AH386" s="119"/>
      <c r="AI386" s="119"/>
      <c r="AJ386" s="119"/>
      <c r="AK386" s="4"/>
      <c r="AL386" s="4"/>
      <c r="AM386" s="4"/>
      <c r="AN386" s="4"/>
      <c r="AO386" s="4"/>
      <c r="AP386" s="4"/>
      <c r="AQ386" s="4"/>
      <c r="AR386" s="4"/>
      <c r="AS386" s="4"/>
    </row>
    <row r="387">
      <c r="A387" s="4"/>
      <c r="B387" s="4"/>
      <c r="C387" s="4"/>
      <c r="D387" s="4"/>
      <c r="E387" s="4"/>
      <c r="F387" s="4"/>
      <c r="G387" s="4"/>
      <c r="H387" s="8"/>
      <c r="I387" s="8"/>
      <c r="J387" s="8"/>
      <c r="K387" s="8"/>
      <c r="L387" s="8"/>
      <c r="M387" s="8"/>
      <c r="N387" s="8"/>
      <c r="O387" s="8"/>
      <c r="P387" s="8"/>
      <c r="Q387" s="8"/>
      <c r="R387" s="8"/>
      <c r="S387" s="271"/>
      <c r="T387" s="119"/>
      <c r="U387" s="118"/>
      <c r="V387" s="119"/>
      <c r="W387" s="119"/>
      <c r="X387" s="119"/>
      <c r="Y387" s="119"/>
      <c r="Z387" s="119"/>
      <c r="AA387" s="119"/>
      <c r="AB387" s="119"/>
      <c r="AC387" s="119"/>
      <c r="AD387" s="119"/>
      <c r="AE387" s="119"/>
      <c r="AF387" s="119"/>
      <c r="AG387" s="119"/>
      <c r="AH387" s="119"/>
      <c r="AI387" s="119"/>
      <c r="AJ387" s="119"/>
      <c r="AK387" s="4"/>
      <c r="AL387" s="4"/>
      <c r="AM387" s="4"/>
      <c r="AN387" s="4"/>
      <c r="AO387" s="4"/>
      <c r="AP387" s="4"/>
      <c r="AQ387" s="4"/>
      <c r="AR387" s="4"/>
      <c r="AS387" s="4"/>
    </row>
    <row r="388">
      <c r="A388" s="4"/>
      <c r="B388" s="4"/>
      <c r="C388" s="4"/>
      <c r="D388" s="4"/>
      <c r="E388" s="4"/>
      <c r="F388" s="4"/>
      <c r="G388" s="4"/>
      <c r="H388" s="8"/>
      <c r="I388" s="8"/>
      <c r="J388" s="8"/>
      <c r="K388" s="8"/>
      <c r="L388" s="8"/>
      <c r="M388" s="8"/>
      <c r="N388" s="8"/>
      <c r="O388" s="8"/>
      <c r="P388" s="8"/>
      <c r="Q388" s="8"/>
      <c r="R388" s="8"/>
      <c r="S388" s="271"/>
      <c r="T388" s="119"/>
      <c r="U388" s="118"/>
      <c r="V388" s="119"/>
      <c r="W388" s="119"/>
      <c r="X388" s="119"/>
      <c r="Y388" s="119"/>
      <c r="Z388" s="119"/>
      <c r="AA388" s="119"/>
      <c r="AB388" s="119"/>
      <c r="AC388" s="119"/>
      <c r="AD388" s="119"/>
      <c r="AE388" s="119"/>
      <c r="AF388" s="119"/>
      <c r="AG388" s="119"/>
      <c r="AH388" s="119"/>
      <c r="AI388" s="119"/>
      <c r="AJ388" s="119"/>
      <c r="AK388" s="4"/>
      <c r="AL388" s="4"/>
      <c r="AM388" s="4"/>
      <c r="AN388" s="4"/>
      <c r="AO388" s="4"/>
      <c r="AP388" s="4"/>
      <c r="AQ388" s="4"/>
      <c r="AR388" s="4"/>
      <c r="AS388" s="4"/>
    </row>
    <row r="389">
      <c r="A389" s="4"/>
      <c r="B389" s="4"/>
      <c r="C389" s="4"/>
      <c r="D389" s="4"/>
      <c r="E389" s="4"/>
      <c r="F389" s="4"/>
      <c r="G389" s="4"/>
      <c r="H389" s="8"/>
      <c r="I389" s="8"/>
      <c r="J389" s="8"/>
      <c r="K389" s="8"/>
      <c r="L389" s="8"/>
      <c r="M389" s="8"/>
      <c r="N389" s="8"/>
      <c r="O389" s="8"/>
      <c r="P389" s="8"/>
      <c r="Q389" s="8"/>
      <c r="R389" s="8"/>
      <c r="S389" s="271"/>
      <c r="T389" s="119"/>
      <c r="U389" s="118"/>
      <c r="V389" s="119"/>
      <c r="W389" s="119"/>
      <c r="X389" s="119"/>
      <c r="Y389" s="119"/>
      <c r="Z389" s="119"/>
      <c r="AA389" s="119"/>
      <c r="AB389" s="119"/>
      <c r="AC389" s="119"/>
      <c r="AD389" s="119"/>
      <c r="AE389" s="119"/>
      <c r="AF389" s="119"/>
      <c r="AG389" s="119"/>
      <c r="AH389" s="119"/>
      <c r="AI389" s="119"/>
      <c r="AJ389" s="119"/>
      <c r="AK389" s="4"/>
      <c r="AL389" s="4"/>
      <c r="AM389" s="4"/>
      <c r="AN389" s="4"/>
      <c r="AO389" s="4"/>
      <c r="AP389" s="4"/>
      <c r="AQ389" s="4"/>
      <c r="AR389" s="4"/>
      <c r="AS389" s="4"/>
    </row>
    <row r="390">
      <c r="A390" s="4"/>
      <c r="B390" s="4"/>
      <c r="C390" s="4"/>
      <c r="D390" s="4"/>
      <c r="E390" s="4"/>
      <c r="F390" s="4"/>
      <c r="G390" s="4"/>
      <c r="H390" s="8"/>
      <c r="I390" s="8"/>
      <c r="J390" s="8"/>
      <c r="K390" s="8"/>
      <c r="L390" s="8"/>
      <c r="M390" s="8"/>
      <c r="N390" s="8"/>
      <c r="O390" s="8"/>
      <c r="P390" s="8"/>
      <c r="Q390" s="8"/>
      <c r="R390" s="8"/>
      <c r="S390" s="271"/>
      <c r="T390" s="119"/>
      <c r="U390" s="118"/>
      <c r="V390" s="119"/>
      <c r="W390" s="119"/>
      <c r="X390" s="119"/>
      <c r="Y390" s="119"/>
      <c r="Z390" s="119"/>
      <c r="AA390" s="119"/>
      <c r="AB390" s="119"/>
      <c r="AC390" s="119"/>
      <c r="AD390" s="119"/>
      <c r="AE390" s="119"/>
      <c r="AF390" s="119"/>
      <c r="AG390" s="119"/>
      <c r="AH390" s="119"/>
      <c r="AI390" s="119"/>
      <c r="AJ390" s="119"/>
      <c r="AK390" s="4"/>
      <c r="AL390" s="4"/>
      <c r="AM390" s="4"/>
      <c r="AN390" s="4"/>
      <c r="AO390" s="4"/>
      <c r="AP390" s="4"/>
      <c r="AQ390" s="4"/>
      <c r="AR390" s="4"/>
      <c r="AS390" s="4"/>
    </row>
    <row r="391">
      <c r="A391" s="4"/>
      <c r="B391" s="4"/>
      <c r="C391" s="4"/>
      <c r="D391" s="4"/>
      <c r="E391" s="4"/>
      <c r="F391" s="4"/>
      <c r="G391" s="4"/>
      <c r="H391" s="8"/>
      <c r="I391" s="8"/>
      <c r="J391" s="8"/>
      <c r="K391" s="8"/>
      <c r="L391" s="8"/>
      <c r="M391" s="8"/>
      <c r="N391" s="8"/>
      <c r="O391" s="8"/>
      <c r="P391" s="8"/>
      <c r="Q391" s="8"/>
      <c r="R391" s="8"/>
      <c r="S391" s="271"/>
      <c r="T391" s="119"/>
      <c r="U391" s="118"/>
      <c r="V391" s="119"/>
      <c r="W391" s="119"/>
      <c r="X391" s="119"/>
      <c r="Y391" s="119"/>
      <c r="Z391" s="119"/>
      <c r="AA391" s="119"/>
      <c r="AB391" s="119"/>
      <c r="AC391" s="119"/>
      <c r="AD391" s="119"/>
      <c r="AE391" s="119"/>
      <c r="AF391" s="119"/>
      <c r="AG391" s="119"/>
      <c r="AH391" s="119"/>
      <c r="AI391" s="119"/>
      <c r="AJ391" s="119"/>
      <c r="AK391" s="4"/>
      <c r="AL391" s="4"/>
      <c r="AM391" s="4"/>
      <c r="AN391" s="4"/>
      <c r="AO391" s="4"/>
      <c r="AP391" s="4"/>
      <c r="AQ391" s="4"/>
      <c r="AR391" s="4"/>
      <c r="AS391" s="4"/>
    </row>
    <row r="392">
      <c r="A392" s="4"/>
      <c r="B392" s="4"/>
      <c r="C392" s="4"/>
      <c r="D392" s="4"/>
      <c r="E392" s="4"/>
      <c r="F392" s="4"/>
      <c r="G392" s="4"/>
      <c r="H392" s="8"/>
      <c r="I392" s="8"/>
      <c r="J392" s="8"/>
      <c r="K392" s="8"/>
      <c r="L392" s="8"/>
      <c r="M392" s="8"/>
      <c r="N392" s="8"/>
      <c r="O392" s="8"/>
      <c r="P392" s="8"/>
      <c r="Q392" s="8"/>
      <c r="R392" s="8"/>
      <c r="S392" s="271"/>
      <c r="T392" s="119"/>
      <c r="U392" s="118"/>
      <c r="V392" s="119"/>
      <c r="W392" s="119"/>
      <c r="X392" s="119"/>
      <c r="Y392" s="119"/>
      <c r="Z392" s="119"/>
      <c r="AA392" s="119"/>
      <c r="AB392" s="119"/>
      <c r="AC392" s="119"/>
      <c r="AD392" s="119"/>
      <c r="AE392" s="119"/>
      <c r="AF392" s="119"/>
      <c r="AG392" s="119"/>
      <c r="AH392" s="119"/>
      <c r="AI392" s="119"/>
      <c r="AJ392" s="119"/>
      <c r="AK392" s="4"/>
      <c r="AL392" s="4"/>
      <c r="AM392" s="4"/>
      <c r="AN392" s="4"/>
      <c r="AO392" s="4"/>
      <c r="AP392" s="4"/>
      <c r="AQ392" s="4"/>
      <c r="AR392" s="4"/>
      <c r="AS392" s="4"/>
    </row>
    <row r="393">
      <c r="A393" s="4"/>
      <c r="B393" s="4"/>
      <c r="C393" s="4"/>
      <c r="D393" s="4"/>
      <c r="E393" s="4"/>
      <c r="F393" s="4"/>
      <c r="G393" s="4"/>
      <c r="H393" s="8"/>
      <c r="I393" s="8"/>
      <c r="J393" s="8"/>
      <c r="K393" s="8"/>
      <c r="L393" s="8"/>
      <c r="M393" s="8"/>
      <c r="N393" s="8"/>
      <c r="O393" s="8"/>
      <c r="P393" s="8"/>
      <c r="Q393" s="8"/>
      <c r="R393" s="8"/>
      <c r="S393" s="271"/>
      <c r="T393" s="119"/>
      <c r="U393" s="118"/>
      <c r="V393" s="119"/>
      <c r="W393" s="119"/>
      <c r="X393" s="119"/>
      <c r="Y393" s="119"/>
      <c r="Z393" s="119"/>
      <c r="AA393" s="119"/>
      <c r="AB393" s="119"/>
      <c r="AC393" s="119"/>
      <c r="AD393" s="119"/>
      <c r="AE393" s="119"/>
      <c r="AF393" s="119"/>
      <c r="AG393" s="119"/>
      <c r="AH393" s="119"/>
      <c r="AI393" s="119"/>
      <c r="AJ393" s="119"/>
      <c r="AK393" s="4"/>
      <c r="AL393" s="4"/>
      <c r="AM393" s="4"/>
      <c r="AN393" s="4"/>
      <c r="AO393" s="4"/>
      <c r="AP393" s="4"/>
      <c r="AQ393" s="4"/>
      <c r="AR393" s="4"/>
      <c r="AS393" s="4"/>
    </row>
    <row r="394">
      <c r="A394" s="4"/>
      <c r="B394" s="4"/>
      <c r="C394" s="4"/>
      <c r="D394" s="4"/>
      <c r="E394" s="4"/>
      <c r="F394" s="4"/>
      <c r="G394" s="4"/>
      <c r="H394" s="8"/>
      <c r="I394" s="8"/>
      <c r="J394" s="8"/>
      <c r="K394" s="8"/>
      <c r="L394" s="8"/>
      <c r="M394" s="8"/>
      <c r="N394" s="8"/>
      <c r="O394" s="8"/>
      <c r="P394" s="8"/>
      <c r="Q394" s="8"/>
      <c r="R394" s="8"/>
      <c r="S394" s="271"/>
      <c r="T394" s="119"/>
      <c r="U394" s="118"/>
      <c r="V394" s="119"/>
      <c r="W394" s="119"/>
      <c r="X394" s="119"/>
      <c r="Y394" s="119"/>
      <c r="Z394" s="119"/>
      <c r="AA394" s="119"/>
      <c r="AB394" s="119"/>
      <c r="AC394" s="119"/>
      <c r="AD394" s="119"/>
      <c r="AE394" s="119"/>
      <c r="AF394" s="119"/>
      <c r="AG394" s="119"/>
      <c r="AH394" s="119"/>
      <c r="AI394" s="119"/>
      <c r="AJ394" s="119"/>
      <c r="AK394" s="4"/>
      <c r="AL394" s="4"/>
      <c r="AM394" s="4"/>
      <c r="AN394" s="4"/>
      <c r="AO394" s="4"/>
      <c r="AP394" s="4"/>
      <c r="AQ394" s="4"/>
      <c r="AR394" s="4"/>
      <c r="AS394" s="4"/>
    </row>
    <row r="395">
      <c r="A395" s="4"/>
      <c r="B395" s="4"/>
      <c r="C395" s="4"/>
      <c r="D395" s="4"/>
      <c r="E395" s="4"/>
      <c r="F395" s="4"/>
      <c r="G395" s="4"/>
      <c r="H395" s="8"/>
      <c r="I395" s="8"/>
      <c r="J395" s="8"/>
      <c r="K395" s="8"/>
      <c r="L395" s="8"/>
      <c r="M395" s="8"/>
      <c r="N395" s="8"/>
      <c r="O395" s="8"/>
      <c r="P395" s="8"/>
      <c r="Q395" s="8"/>
      <c r="R395" s="8"/>
      <c r="S395" s="271"/>
      <c r="T395" s="119"/>
      <c r="U395" s="118"/>
      <c r="V395" s="119"/>
      <c r="W395" s="119"/>
      <c r="X395" s="119"/>
      <c r="Y395" s="119"/>
      <c r="Z395" s="119"/>
      <c r="AA395" s="119"/>
      <c r="AB395" s="119"/>
      <c r="AC395" s="119"/>
      <c r="AD395" s="119"/>
      <c r="AE395" s="119"/>
      <c r="AF395" s="119"/>
      <c r="AG395" s="119"/>
      <c r="AH395" s="119"/>
      <c r="AI395" s="119"/>
      <c r="AJ395" s="119"/>
      <c r="AK395" s="4"/>
      <c r="AL395" s="4"/>
      <c r="AM395" s="4"/>
      <c r="AN395" s="4"/>
      <c r="AO395" s="4"/>
      <c r="AP395" s="4"/>
      <c r="AQ395" s="4"/>
      <c r="AR395" s="4"/>
      <c r="AS395" s="4"/>
    </row>
    <row r="396">
      <c r="A396" s="4"/>
      <c r="B396" s="4"/>
      <c r="C396" s="4"/>
      <c r="D396" s="4"/>
      <c r="E396" s="4"/>
      <c r="F396" s="4"/>
      <c r="G396" s="4"/>
      <c r="H396" s="8"/>
      <c r="I396" s="8"/>
      <c r="J396" s="8"/>
      <c r="K396" s="8"/>
      <c r="L396" s="8"/>
      <c r="M396" s="8"/>
      <c r="N396" s="8"/>
      <c r="O396" s="8"/>
      <c r="P396" s="8"/>
      <c r="Q396" s="8"/>
      <c r="R396" s="8"/>
      <c r="S396" s="271"/>
      <c r="T396" s="119"/>
      <c r="U396" s="118"/>
      <c r="V396" s="119"/>
      <c r="W396" s="119"/>
      <c r="X396" s="119"/>
      <c r="Y396" s="119"/>
      <c r="Z396" s="119"/>
      <c r="AA396" s="119"/>
      <c r="AB396" s="119"/>
      <c r="AC396" s="119"/>
      <c r="AD396" s="119"/>
      <c r="AE396" s="119"/>
      <c r="AF396" s="119"/>
      <c r="AG396" s="119"/>
      <c r="AH396" s="119"/>
      <c r="AI396" s="119"/>
      <c r="AJ396" s="119"/>
      <c r="AK396" s="4"/>
      <c r="AL396" s="4"/>
      <c r="AM396" s="4"/>
      <c r="AN396" s="4"/>
      <c r="AO396" s="4"/>
      <c r="AP396" s="4"/>
      <c r="AQ396" s="4"/>
      <c r="AR396" s="4"/>
      <c r="AS396" s="4"/>
    </row>
    <row r="397">
      <c r="A397" s="4"/>
      <c r="B397" s="4"/>
      <c r="C397" s="4"/>
      <c r="D397" s="4"/>
      <c r="E397" s="4"/>
      <c r="F397" s="4"/>
      <c r="G397" s="4"/>
      <c r="H397" s="8"/>
      <c r="I397" s="8"/>
      <c r="J397" s="8"/>
      <c r="K397" s="8"/>
      <c r="L397" s="8"/>
      <c r="M397" s="8"/>
      <c r="N397" s="8"/>
      <c r="O397" s="8"/>
      <c r="P397" s="8"/>
      <c r="Q397" s="8"/>
      <c r="R397" s="8"/>
      <c r="S397" s="271"/>
      <c r="T397" s="119"/>
      <c r="U397" s="118"/>
      <c r="V397" s="119"/>
      <c r="W397" s="119"/>
      <c r="X397" s="119"/>
      <c r="Y397" s="119"/>
      <c r="Z397" s="119"/>
      <c r="AA397" s="119"/>
      <c r="AB397" s="119"/>
      <c r="AC397" s="119"/>
      <c r="AD397" s="119"/>
      <c r="AE397" s="119"/>
      <c r="AF397" s="119"/>
      <c r="AG397" s="119"/>
      <c r="AH397" s="119"/>
      <c r="AI397" s="119"/>
      <c r="AJ397" s="119"/>
      <c r="AK397" s="4"/>
      <c r="AL397" s="4"/>
      <c r="AM397" s="4"/>
      <c r="AN397" s="4"/>
      <c r="AO397" s="4"/>
      <c r="AP397" s="4"/>
      <c r="AQ397" s="4"/>
      <c r="AR397" s="4"/>
      <c r="AS397" s="4"/>
    </row>
    <row r="398">
      <c r="A398" s="4"/>
      <c r="B398" s="4"/>
      <c r="C398" s="4"/>
      <c r="D398" s="4"/>
      <c r="E398" s="4"/>
      <c r="F398" s="4"/>
      <c r="G398" s="4"/>
      <c r="H398" s="8"/>
      <c r="I398" s="8"/>
      <c r="J398" s="8"/>
      <c r="K398" s="8"/>
      <c r="L398" s="8"/>
      <c r="M398" s="8"/>
      <c r="N398" s="8"/>
      <c r="O398" s="8"/>
      <c r="P398" s="8"/>
      <c r="Q398" s="8"/>
      <c r="R398" s="8"/>
      <c r="S398" s="271"/>
      <c r="T398" s="119"/>
      <c r="U398" s="118"/>
      <c r="V398" s="119"/>
      <c r="W398" s="119"/>
      <c r="X398" s="119"/>
      <c r="Y398" s="119"/>
      <c r="Z398" s="119"/>
      <c r="AA398" s="119"/>
      <c r="AB398" s="119"/>
      <c r="AC398" s="119"/>
      <c r="AD398" s="119"/>
      <c r="AE398" s="119"/>
      <c r="AF398" s="119"/>
      <c r="AG398" s="119"/>
      <c r="AH398" s="119"/>
      <c r="AI398" s="119"/>
      <c r="AJ398" s="119"/>
      <c r="AK398" s="4"/>
      <c r="AL398" s="4"/>
      <c r="AM398" s="4"/>
      <c r="AN398" s="4"/>
      <c r="AO398" s="4"/>
      <c r="AP398" s="4"/>
      <c r="AQ398" s="4"/>
      <c r="AR398" s="4"/>
      <c r="AS398" s="4"/>
    </row>
    <row r="399">
      <c r="A399" s="4"/>
      <c r="B399" s="4"/>
      <c r="C399" s="4"/>
      <c r="D399" s="4"/>
      <c r="E399" s="4"/>
      <c r="F399" s="4"/>
      <c r="G399" s="4"/>
      <c r="H399" s="8"/>
      <c r="I399" s="8"/>
      <c r="J399" s="8"/>
      <c r="K399" s="8"/>
      <c r="L399" s="8"/>
      <c r="M399" s="8"/>
      <c r="N399" s="8"/>
      <c r="O399" s="8"/>
      <c r="P399" s="8"/>
      <c r="Q399" s="8"/>
      <c r="R399" s="8"/>
      <c r="S399" s="271"/>
      <c r="T399" s="119"/>
      <c r="U399" s="118"/>
      <c r="V399" s="119"/>
      <c r="W399" s="119"/>
      <c r="X399" s="119"/>
      <c r="Y399" s="119"/>
      <c r="Z399" s="119"/>
      <c r="AA399" s="119"/>
      <c r="AB399" s="119"/>
      <c r="AC399" s="119"/>
      <c r="AD399" s="119"/>
      <c r="AE399" s="119"/>
      <c r="AF399" s="119"/>
      <c r="AG399" s="119"/>
      <c r="AH399" s="119"/>
      <c r="AI399" s="119"/>
      <c r="AJ399" s="119"/>
      <c r="AK399" s="4"/>
      <c r="AL399" s="4"/>
      <c r="AM399" s="4"/>
      <c r="AN399" s="4"/>
      <c r="AO399" s="4"/>
      <c r="AP399" s="4"/>
      <c r="AQ399" s="4"/>
      <c r="AR399" s="4"/>
      <c r="AS399" s="4"/>
    </row>
    <row r="400">
      <c r="A400" s="4"/>
      <c r="B400" s="4"/>
      <c r="C400" s="4"/>
      <c r="D400" s="4"/>
      <c r="E400" s="4"/>
      <c r="F400" s="4"/>
      <c r="G400" s="4"/>
      <c r="H400" s="8"/>
      <c r="I400" s="8"/>
      <c r="J400" s="8"/>
      <c r="K400" s="8"/>
      <c r="L400" s="8"/>
      <c r="M400" s="8"/>
      <c r="N400" s="8"/>
      <c r="O400" s="8"/>
      <c r="P400" s="8"/>
      <c r="Q400" s="8"/>
      <c r="R400" s="8"/>
      <c r="S400" s="271"/>
      <c r="T400" s="119"/>
      <c r="U400" s="118"/>
      <c r="V400" s="119"/>
      <c r="W400" s="119"/>
      <c r="X400" s="119"/>
      <c r="Y400" s="119"/>
      <c r="Z400" s="119"/>
      <c r="AA400" s="119"/>
      <c r="AB400" s="119"/>
      <c r="AC400" s="119"/>
      <c r="AD400" s="119"/>
      <c r="AE400" s="119"/>
      <c r="AF400" s="119"/>
      <c r="AG400" s="119"/>
      <c r="AH400" s="119"/>
      <c r="AI400" s="119"/>
      <c r="AJ400" s="119"/>
      <c r="AK400" s="4"/>
      <c r="AL400" s="4"/>
      <c r="AM400" s="4"/>
      <c r="AN400" s="4"/>
      <c r="AO400" s="4"/>
      <c r="AP400" s="4"/>
      <c r="AQ400" s="4"/>
      <c r="AR400" s="4"/>
      <c r="AS400" s="4"/>
    </row>
    <row r="401">
      <c r="A401" s="4"/>
      <c r="B401" s="4"/>
      <c r="C401" s="4"/>
      <c r="D401" s="4"/>
      <c r="E401" s="4"/>
      <c r="F401" s="4"/>
      <c r="G401" s="4"/>
      <c r="H401" s="8"/>
      <c r="I401" s="8"/>
      <c r="J401" s="8"/>
      <c r="K401" s="8"/>
      <c r="L401" s="8"/>
      <c r="M401" s="8"/>
      <c r="N401" s="8"/>
      <c r="O401" s="8"/>
      <c r="P401" s="8"/>
      <c r="Q401" s="8"/>
      <c r="R401" s="8"/>
      <c r="S401" s="271"/>
      <c r="T401" s="119"/>
      <c r="U401" s="118"/>
      <c r="V401" s="119"/>
      <c r="W401" s="119"/>
      <c r="X401" s="119"/>
      <c r="Y401" s="119"/>
      <c r="Z401" s="119"/>
      <c r="AA401" s="119"/>
      <c r="AB401" s="119"/>
      <c r="AC401" s="119"/>
      <c r="AD401" s="119"/>
      <c r="AE401" s="119"/>
      <c r="AF401" s="119"/>
      <c r="AG401" s="119"/>
      <c r="AH401" s="119"/>
      <c r="AI401" s="119"/>
      <c r="AJ401" s="119"/>
      <c r="AK401" s="4"/>
      <c r="AL401" s="4"/>
      <c r="AM401" s="4"/>
      <c r="AN401" s="4"/>
      <c r="AO401" s="4"/>
      <c r="AP401" s="4"/>
      <c r="AQ401" s="4"/>
      <c r="AR401" s="4"/>
      <c r="AS401" s="4"/>
    </row>
    <row r="402">
      <c r="A402" s="4"/>
      <c r="B402" s="4"/>
      <c r="C402" s="4"/>
      <c r="D402" s="4"/>
      <c r="E402" s="4"/>
      <c r="F402" s="4"/>
      <c r="G402" s="4"/>
      <c r="H402" s="8"/>
      <c r="I402" s="8"/>
      <c r="J402" s="8"/>
      <c r="K402" s="8"/>
      <c r="L402" s="8"/>
      <c r="M402" s="8"/>
      <c r="N402" s="8"/>
      <c r="O402" s="8"/>
      <c r="P402" s="8"/>
      <c r="Q402" s="8"/>
      <c r="R402" s="8"/>
      <c r="S402" s="271"/>
      <c r="T402" s="119"/>
      <c r="U402" s="118"/>
      <c r="V402" s="119"/>
      <c r="W402" s="119"/>
      <c r="X402" s="119"/>
      <c r="Y402" s="119"/>
      <c r="Z402" s="119"/>
      <c r="AA402" s="119"/>
      <c r="AB402" s="119"/>
      <c r="AC402" s="119"/>
      <c r="AD402" s="119"/>
      <c r="AE402" s="119"/>
      <c r="AF402" s="119"/>
      <c r="AG402" s="119"/>
      <c r="AH402" s="119"/>
      <c r="AI402" s="119"/>
      <c r="AJ402" s="119"/>
      <c r="AK402" s="4"/>
      <c r="AL402" s="4"/>
      <c r="AM402" s="4"/>
      <c r="AN402" s="4"/>
      <c r="AO402" s="4"/>
      <c r="AP402" s="4"/>
      <c r="AQ402" s="4"/>
      <c r="AR402" s="4"/>
      <c r="AS402" s="4"/>
    </row>
    <row r="403">
      <c r="A403" s="4"/>
      <c r="B403" s="4"/>
      <c r="C403" s="4"/>
      <c r="D403" s="4"/>
      <c r="E403" s="4"/>
      <c r="F403" s="4"/>
      <c r="G403" s="4"/>
      <c r="H403" s="8"/>
      <c r="I403" s="8"/>
      <c r="J403" s="8"/>
      <c r="K403" s="8"/>
      <c r="L403" s="8"/>
      <c r="M403" s="8"/>
      <c r="N403" s="8"/>
      <c r="O403" s="8"/>
      <c r="P403" s="8"/>
      <c r="Q403" s="8"/>
      <c r="R403" s="8"/>
      <c r="S403" s="271"/>
      <c r="T403" s="119"/>
      <c r="U403" s="118"/>
      <c r="V403" s="119"/>
      <c r="W403" s="119"/>
      <c r="X403" s="119"/>
      <c r="Y403" s="119"/>
      <c r="Z403" s="119"/>
      <c r="AA403" s="119"/>
      <c r="AB403" s="119"/>
      <c r="AC403" s="119"/>
      <c r="AD403" s="119"/>
      <c r="AE403" s="119"/>
      <c r="AF403" s="119"/>
      <c r="AG403" s="119"/>
      <c r="AH403" s="119"/>
      <c r="AI403" s="119"/>
      <c r="AJ403" s="119"/>
      <c r="AK403" s="4"/>
      <c r="AL403" s="4"/>
      <c r="AM403" s="4"/>
      <c r="AN403" s="4"/>
      <c r="AO403" s="4"/>
      <c r="AP403" s="4"/>
      <c r="AQ403" s="4"/>
      <c r="AR403" s="4"/>
      <c r="AS403" s="4"/>
    </row>
    <row r="404">
      <c r="A404" s="4"/>
      <c r="B404" s="4"/>
      <c r="C404" s="4"/>
      <c r="D404" s="4"/>
      <c r="E404" s="4"/>
      <c r="F404" s="4"/>
      <c r="G404" s="4"/>
      <c r="H404" s="8"/>
      <c r="I404" s="8"/>
      <c r="J404" s="8"/>
      <c r="K404" s="8"/>
      <c r="L404" s="8"/>
      <c r="M404" s="8"/>
      <c r="N404" s="8"/>
      <c r="O404" s="8"/>
      <c r="P404" s="8"/>
      <c r="Q404" s="8"/>
      <c r="R404" s="8"/>
      <c r="S404" s="271"/>
      <c r="T404" s="119"/>
      <c r="U404" s="118"/>
      <c r="V404" s="119"/>
      <c r="W404" s="119"/>
      <c r="X404" s="119"/>
      <c r="Y404" s="119"/>
      <c r="Z404" s="119"/>
      <c r="AA404" s="119"/>
      <c r="AB404" s="119"/>
      <c r="AC404" s="119"/>
      <c r="AD404" s="119"/>
      <c r="AE404" s="119"/>
      <c r="AF404" s="119"/>
      <c r="AG404" s="119"/>
      <c r="AH404" s="119"/>
      <c r="AI404" s="119"/>
      <c r="AJ404" s="119"/>
      <c r="AK404" s="4"/>
      <c r="AL404" s="4"/>
      <c r="AM404" s="4"/>
      <c r="AN404" s="4"/>
      <c r="AO404" s="4"/>
      <c r="AP404" s="4"/>
      <c r="AQ404" s="4"/>
      <c r="AR404" s="4"/>
      <c r="AS404" s="4"/>
    </row>
    <row r="405">
      <c r="A405" s="4"/>
      <c r="B405" s="4"/>
      <c r="C405" s="4"/>
      <c r="D405" s="4"/>
      <c r="E405" s="4"/>
      <c r="F405" s="4"/>
      <c r="G405" s="4"/>
      <c r="H405" s="8"/>
      <c r="I405" s="8"/>
      <c r="J405" s="8"/>
      <c r="K405" s="8"/>
      <c r="L405" s="8"/>
      <c r="M405" s="8"/>
      <c r="N405" s="8"/>
      <c r="O405" s="8"/>
      <c r="P405" s="8"/>
      <c r="Q405" s="8"/>
      <c r="R405" s="8"/>
      <c r="S405" s="271"/>
      <c r="T405" s="119"/>
      <c r="U405" s="118"/>
      <c r="V405" s="119"/>
      <c r="W405" s="119"/>
      <c r="X405" s="119"/>
      <c r="Y405" s="119"/>
      <c r="Z405" s="119"/>
      <c r="AA405" s="119"/>
      <c r="AB405" s="119"/>
      <c r="AC405" s="119"/>
      <c r="AD405" s="119"/>
      <c r="AE405" s="119"/>
      <c r="AF405" s="119"/>
      <c r="AG405" s="119"/>
      <c r="AH405" s="119"/>
      <c r="AI405" s="119"/>
      <c r="AJ405" s="119"/>
      <c r="AK405" s="4"/>
      <c r="AL405" s="4"/>
      <c r="AM405" s="4"/>
      <c r="AN405" s="4"/>
      <c r="AO405" s="4"/>
      <c r="AP405" s="4"/>
      <c r="AQ405" s="4"/>
      <c r="AR405" s="4"/>
      <c r="AS405" s="4"/>
    </row>
    <row r="406">
      <c r="A406" s="4"/>
      <c r="B406" s="4"/>
      <c r="C406" s="4"/>
      <c r="D406" s="4"/>
      <c r="E406" s="4"/>
      <c r="F406" s="4"/>
      <c r="G406" s="4"/>
      <c r="H406" s="8"/>
      <c r="I406" s="8"/>
      <c r="J406" s="8"/>
      <c r="K406" s="8"/>
      <c r="L406" s="8"/>
      <c r="M406" s="8"/>
      <c r="N406" s="8"/>
      <c r="O406" s="8"/>
      <c r="P406" s="8"/>
      <c r="Q406" s="8"/>
      <c r="R406" s="8"/>
      <c r="S406" s="271"/>
      <c r="T406" s="119"/>
      <c r="U406" s="118"/>
      <c r="V406" s="119"/>
      <c r="W406" s="119"/>
      <c r="X406" s="119"/>
      <c r="Y406" s="119"/>
      <c r="Z406" s="119"/>
      <c r="AA406" s="119"/>
      <c r="AB406" s="119"/>
      <c r="AC406" s="119"/>
      <c r="AD406" s="119"/>
      <c r="AE406" s="119"/>
      <c r="AF406" s="119"/>
      <c r="AG406" s="119"/>
      <c r="AH406" s="119"/>
      <c r="AI406" s="119"/>
      <c r="AJ406" s="119"/>
      <c r="AK406" s="4"/>
      <c r="AL406" s="4"/>
      <c r="AM406" s="4"/>
      <c r="AN406" s="4"/>
      <c r="AO406" s="4"/>
      <c r="AP406" s="4"/>
      <c r="AQ406" s="4"/>
      <c r="AR406" s="4"/>
      <c r="AS406" s="4"/>
    </row>
    <row r="407">
      <c r="A407" s="4"/>
      <c r="B407" s="4"/>
      <c r="C407" s="4"/>
      <c r="D407" s="4"/>
      <c r="E407" s="4"/>
      <c r="F407" s="4"/>
      <c r="G407" s="4"/>
      <c r="H407" s="8"/>
      <c r="I407" s="8"/>
      <c r="J407" s="8"/>
      <c r="K407" s="8"/>
      <c r="L407" s="8"/>
      <c r="M407" s="8"/>
      <c r="N407" s="8"/>
      <c r="O407" s="8"/>
      <c r="P407" s="8"/>
      <c r="Q407" s="8"/>
      <c r="R407" s="8"/>
      <c r="S407" s="271"/>
      <c r="T407" s="119"/>
      <c r="U407" s="118"/>
      <c r="V407" s="119"/>
      <c r="W407" s="119"/>
      <c r="X407" s="119"/>
      <c r="Y407" s="119"/>
      <c r="Z407" s="119"/>
      <c r="AA407" s="119"/>
      <c r="AB407" s="119"/>
      <c r="AC407" s="119"/>
      <c r="AD407" s="119"/>
      <c r="AE407" s="119"/>
      <c r="AF407" s="119"/>
      <c r="AG407" s="119"/>
      <c r="AH407" s="119"/>
      <c r="AI407" s="119"/>
      <c r="AJ407" s="119"/>
      <c r="AK407" s="4"/>
      <c r="AL407" s="4"/>
      <c r="AM407" s="4"/>
      <c r="AN407" s="4"/>
      <c r="AO407" s="4"/>
      <c r="AP407" s="4"/>
      <c r="AQ407" s="4"/>
      <c r="AR407" s="4"/>
      <c r="AS407" s="4"/>
    </row>
    <row r="408">
      <c r="A408" s="4"/>
      <c r="B408" s="4"/>
      <c r="C408" s="4"/>
      <c r="D408" s="4"/>
      <c r="E408" s="4"/>
      <c r="F408" s="4"/>
      <c r="G408" s="4"/>
      <c r="H408" s="8"/>
      <c r="I408" s="8"/>
      <c r="J408" s="8"/>
      <c r="K408" s="8"/>
      <c r="L408" s="8"/>
      <c r="M408" s="8"/>
      <c r="N408" s="8"/>
      <c r="O408" s="8"/>
      <c r="P408" s="8"/>
      <c r="Q408" s="8"/>
      <c r="R408" s="8"/>
      <c r="S408" s="271"/>
      <c r="T408" s="119"/>
      <c r="U408" s="118"/>
      <c r="V408" s="119"/>
      <c r="W408" s="119"/>
      <c r="X408" s="119"/>
      <c r="Y408" s="119"/>
      <c r="Z408" s="119"/>
      <c r="AA408" s="119"/>
      <c r="AB408" s="119"/>
      <c r="AC408" s="119"/>
      <c r="AD408" s="119"/>
      <c r="AE408" s="119"/>
      <c r="AF408" s="119"/>
      <c r="AG408" s="119"/>
      <c r="AH408" s="119"/>
      <c r="AI408" s="119"/>
      <c r="AJ408" s="119"/>
      <c r="AK408" s="4"/>
      <c r="AL408" s="4"/>
      <c r="AM408" s="4"/>
      <c r="AN408" s="4"/>
      <c r="AO408" s="4"/>
      <c r="AP408" s="4"/>
      <c r="AQ408" s="4"/>
      <c r="AR408" s="4"/>
      <c r="AS408" s="4"/>
    </row>
    <row r="409">
      <c r="A409" s="4"/>
      <c r="B409" s="4"/>
      <c r="C409" s="4"/>
      <c r="D409" s="4"/>
      <c r="E409" s="4"/>
      <c r="F409" s="4"/>
      <c r="G409" s="4"/>
      <c r="H409" s="8"/>
      <c r="I409" s="8"/>
      <c r="J409" s="8"/>
      <c r="K409" s="8"/>
      <c r="L409" s="8"/>
      <c r="M409" s="8"/>
      <c r="N409" s="8"/>
      <c r="O409" s="8"/>
      <c r="P409" s="8"/>
      <c r="Q409" s="8"/>
      <c r="R409" s="8"/>
      <c r="S409" s="271"/>
      <c r="T409" s="119"/>
      <c r="U409" s="118"/>
      <c r="V409" s="119"/>
      <c r="W409" s="119"/>
      <c r="X409" s="119"/>
      <c r="Y409" s="119"/>
      <c r="Z409" s="119"/>
      <c r="AA409" s="119"/>
      <c r="AB409" s="119"/>
      <c r="AC409" s="119"/>
      <c r="AD409" s="119"/>
      <c r="AE409" s="119"/>
      <c r="AF409" s="119"/>
      <c r="AG409" s="119"/>
      <c r="AH409" s="119"/>
      <c r="AI409" s="119"/>
      <c r="AJ409" s="119"/>
      <c r="AK409" s="4"/>
      <c r="AL409" s="4"/>
      <c r="AM409" s="4"/>
      <c r="AN409" s="4"/>
      <c r="AO409" s="4"/>
      <c r="AP409" s="4"/>
      <c r="AQ409" s="4"/>
      <c r="AR409" s="4"/>
      <c r="AS409" s="4"/>
    </row>
    <row r="410">
      <c r="A410" s="4"/>
      <c r="B410" s="4"/>
      <c r="C410" s="4"/>
      <c r="D410" s="4"/>
      <c r="E410" s="4"/>
      <c r="F410" s="4"/>
      <c r="G410" s="4"/>
      <c r="H410" s="8"/>
      <c r="I410" s="8"/>
      <c r="J410" s="8"/>
      <c r="K410" s="8"/>
      <c r="L410" s="8"/>
      <c r="M410" s="8"/>
      <c r="N410" s="8"/>
      <c r="O410" s="8"/>
      <c r="P410" s="8"/>
      <c r="Q410" s="8"/>
      <c r="R410" s="8"/>
      <c r="S410" s="271"/>
      <c r="T410" s="119"/>
      <c r="U410" s="118"/>
      <c r="V410" s="119"/>
      <c r="W410" s="119"/>
      <c r="X410" s="119"/>
      <c r="Y410" s="119"/>
      <c r="Z410" s="119"/>
      <c r="AA410" s="119"/>
      <c r="AB410" s="119"/>
      <c r="AC410" s="119"/>
      <c r="AD410" s="119"/>
      <c r="AE410" s="119"/>
      <c r="AF410" s="119"/>
      <c r="AG410" s="119"/>
      <c r="AH410" s="119"/>
      <c r="AI410" s="119"/>
      <c r="AJ410" s="119"/>
      <c r="AK410" s="4"/>
      <c r="AL410" s="4"/>
      <c r="AM410" s="4"/>
      <c r="AN410" s="4"/>
      <c r="AO410" s="4"/>
      <c r="AP410" s="4"/>
      <c r="AQ410" s="4"/>
      <c r="AR410" s="4"/>
      <c r="AS410" s="4"/>
    </row>
    <row r="411">
      <c r="A411" s="4"/>
      <c r="B411" s="4"/>
      <c r="C411" s="4"/>
      <c r="D411" s="4"/>
      <c r="E411" s="4"/>
      <c r="F411" s="4"/>
      <c r="G411" s="4"/>
      <c r="H411" s="8"/>
      <c r="I411" s="8"/>
      <c r="J411" s="8"/>
      <c r="K411" s="8"/>
      <c r="L411" s="8"/>
      <c r="M411" s="8"/>
      <c r="N411" s="8"/>
      <c r="O411" s="8"/>
      <c r="P411" s="8"/>
      <c r="Q411" s="8"/>
      <c r="R411" s="8"/>
      <c r="S411" s="271"/>
      <c r="T411" s="119"/>
      <c r="U411" s="118"/>
      <c r="V411" s="119"/>
      <c r="W411" s="119"/>
      <c r="X411" s="119"/>
      <c r="Y411" s="119"/>
      <c r="Z411" s="119"/>
      <c r="AA411" s="119"/>
      <c r="AB411" s="119"/>
      <c r="AC411" s="119"/>
      <c r="AD411" s="119"/>
      <c r="AE411" s="119"/>
      <c r="AF411" s="119"/>
      <c r="AG411" s="119"/>
      <c r="AH411" s="119"/>
      <c r="AI411" s="119"/>
      <c r="AJ411" s="119"/>
      <c r="AK411" s="4"/>
      <c r="AL411" s="4"/>
      <c r="AM411" s="4"/>
      <c r="AN411" s="4"/>
      <c r="AO411" s="4"/>
      <c r="AP411" s="4"/>
      <c r="AQ411" s="4"/>
      <c r="AR411" s="4"/>
      <c r="AS411" s="4"/>
    </row>
    <row r="412">
      <c r="A412" s="4"/>
      <c r="B412" s="4"/>
      <c r="C412" s="4"/>
      <c r="D412" s="4"/>
      <c r="E412" s="4"/>
      <c r="F412" s="4"/>
      <c r="G412" s="4"/>
      <c r="H412" s="8"/>
      <c r="I412" s="8"/>
      <c r="J412" s="8"/>
      <c r="K412" s="8"/>
      <c r="L412" s="8"/>
      <c r="M412" s="8"/>
      <c r="N412" s="8"/>
      <c r="O412" s="8"/>
      <c r="P412" s="8"/>
      <c r="Q412" s="8"/>
      <c r="R412" s="8"/>
      <c r="S412" s="271"/>
      <c r="T412" s="119"/>
      <c r="U412" s="118"/>
      <c r="V412" s="119"/>
      <c r="W412" s="119"/>
      <c r="X412" s="119"/>
      <c r="Y412" s="119"/>
      <c r="Z412" s="119"/>
      <c r="AA412" s="119"/>
      <c r="AB412" s="119"/>
      <c r="AC412" s="119"/>
      <c r="AD412" s="119"/>
      <c r="AE412" s="119"/>
      <c r="AF412" s="119"/>
      <c r="AG412" s="119"/>
      <c r="AH412" s="119"/>
      <c r="AI412" s="119"/>
      <c r="AJ412" s="119"/>
      <c r="AK412" s="4"/>
      <c r="AL412" s="4"/>
      <c r="AM412" s="4"/>
      <c r="AN412" s="4"/>
      <c r="AO412" s="4"/>
      <c r="AP412" s="4"/>
      <c r="AQ412" s="4"/>
      <c r="AR412" s="4"/>
      <c r="AS412" s="4"/>
    </row>
    <row r="413">
      <c r="A413" s="4"/>
      <c r="B413" s="4"/>
      <c r="C413" s="4"/>
      <c r="D413" s="4"/>
      <c r="E413" s="4"/>
      <c r="F413" s="4"/>
      <c r="G413" s="4"/>
      <c r="H413" s="8"/>
      <c r="I413" s="8"/>
      <c r="J413" s="8"/>
      <c r="K413" s="8"/>
      <c r="L413" s="8"/>
      <c r="M413" s="8"/>
      <c r="N413" s="8"/>
      <c r="O413" s="8"/>
      <c r="P413" s="8"/>
      <c r="Q413" s="8"/>
      <c r="R413" s="8"/>
      <c r="S413" s="271"/>
      <c r="T413" s="119"/>
      <c r="U413" s="118"/>
      <c r="V413" s="119"/>
      <c r="W413" s="119"/>
      <c r="X413" s="119"/>
      <c r="Y413" s="119"/>
      <c r="Z413" s="119"/>
      <c r="AA413" s="119"/>
      <c r="AB413" s="119"/>
      <c r="AC413" s="119"/>
      <c r="AD413" s="119"/>
      <c r="AE413" s="119"/>
      <c r="AF413" s="119"/>
      <c r="AG413" s="119"/>
      <c r="AH413" s="119"/>
      <c r="AI413" s="119"/>
      <c r="AJ413" s="119"/>
      <c r="AK413" s="4"/>
      <c r="AL413" s="4"/>
      <c r="AM413" s="4"/>
      <c r="AN413" s="4"/>
      <c r="AO413" s="4"/>
      <c r="AP413" s="4"/>
      <c r="AQ413" s="4"/>
      <c r="AR413" s="4"/>
      <c r="AS413" s="4"/>
    </row>
    <row r="414">
      <c r="A414" s="4"/>
      <c r="B414" s="4"/>
      <c r="C414" s="4"/>
      <c r="D414" s="4"/>
      <c r="E414" s="4"/>
      <c r="F414" s="4"/>
      <c r="G414" s="4"/>
      <c r="H414" s="8"/>
      <c r="I414" s="8"/>
      <c r="J414" s="8"/>
      <c r="K414" s="8"/>
      <c r="L414" s="8"/>
      <c r="M414" s="8"/>
      <c r="N414" s="8"/>
      <c r="O414" s="8"/>
      <c r="P414" s="8"/>
      <c r="Q414" s="8"/>
      <c r="R414" s="8"/>
      <c r="S414" s="271"/>
      <c r="T414" s="119"/>
      <c r="U414" s="118"/>
      <c r="V414" s="119"/>
      <c r="W414" s="119"/>
      <c r="X414" s="119"/>
      <c r="Y414" s="119"/>
      <c r="Z414" s="119"/>
      <c r="AA414" s="119"/>
      <c r="AB414" s="119"/>
      <c r="AC414" s="119"/>
      <c r="AD414" s="119"/>
      <c r="AE414" s="119"/>
      <c r="AF414" s="119"/>
      <c r="AG414" s="119"/>
      <c r="AH414" s="119"/>
      <c r="AI414" s="119"/>
      <c r="AJ414" s="119"/>
      <c r="AK414" s="4"/>
      <c r="AL414" s="4"/>
      <c r="AM414" s="4"/>
      <c r="AN414" s="4"/>
      <c r="AO414" s="4"/>
      <c r="AP414" s="4"/>
      <c r="AQ414" s="4"/>
      <c r="AR414" s="4"/>
      <c r="AS414" s="4"/>
    </row>
    <row r="415">
      <c r="A415" s="4"/>
      <c r="B415" s="4"/>
      <c r="C415" s="4"/>
      <c r="D415" s="4"/>
      <c r="E415" s="4"/>
      <c r="F415" s="4"/>
      <c r="G415" s="4"/>
      <c r="H415" s="8"/>
      <c r="I415" s="8"/>
      <c r="J415" s="8"/>
      <c r="K415" s="8"/>
      <c r="L415" s="8"/>
      <c r="M415" s="8"/>
      <c r="N415" s="8"/>
      <c r="O415" s="8"/>
      <c r="P415" s="8"/>
      <c r="Q415" s="8"/>
      <c r="R415" s="8"/>
      <c r="S415" s="271"/>
      <c r="T415" s="119"/>
      <c r="U415" s="118"/>
      <c r="V415" s="119"/>
      <c r="W415" s="119"/>
      <c r="X415" s="119"/>
      <c r="Y415" s="119"/>
      <c r="Z415" s="119"/>
      <c r="AA415" s="119"/>
      <c r="AB415" s="119"/>
      <c r="AC415" s="119"/>
      <c r="AD415" s="119"/>
      <c r="AE415" s="119"/>
      <c r="AF415" s="119"/>
      <c r="AG415" s="119"/>
      <c r="AH415" s="119"/>
      <c r="AI415" s="119"/>
      <c r="AJ415" s="119"/>
      <c r="AK415" s="4"/>
      <c r="AL415" s="4"/>
      <c r="AM415" s="4"/>
      <c r="AN415" s="4"/>
      <c r="AO415" s="4"/>
      <c r="AP415" s="4"/>
      <c r="AQ415" s="4"/>
      <c r="AR415" s="4"/>
      <c r="AS415" s="4"/>
    </row>
    <row r="416">
      <c r="A416" s="4"/>
      <c r="B416" s="4"/>
      <c r="C416" s="4"/>
      <c r="D416" s="4"/>
      <c r="E416" s="4"/>
      <c r="F416" s="4"/>
      <c r="G416" s="4"/>
      <c r="H416" s="8"/>
      <c r="I416" s="8"/>
      <c r="J416" s="8"/>
      <c r="K416" s="8"/>
      <c r="L416" s="8"/>
      <c r="M416" s="8"/>
      <c r="N416" s="8"/>
      <c r="O416" s="8"/>
      <c r="P416" s="8"/>
      <c r="Q416" s="8"/>
      <c r="R416" s="8"/>
      <c r="S416" s="271"/>
      <c r="T416" s="119"/>
      <c r="U416" s="118"/>
      <c r="V416" s="119"/>
      <c r="W416" s="119"/>
      <c r="X416" s="119"/>
      <c r="Y416" s="119"/>
      <c r="Z416" s="119"/>
      <c r="AA416" s="119"/>
      <c r="AB416" s="119"/>
      <c r="AC416" s="119"/>
      <c r="AD416" s="119"/>
      <c r="AE416" s="119"/>
      <c r="AF416" s="119"/>
      <c r="AG416" s="119"/>
      <c r="AH416" s="119"/>
      <c r="AI416" s="119"/>
      <c r="AJ416" s="119"/>
      <c r="AK416" s="4"/>
      <c r="AL416" s="4"/>
      <c r="AM416" s="4"/>
      <c r="AN416" s="4"/>
      <c r="AO416" s="4"/>
      <c r="AP416" s="4"/>
      <c r="AQ416" s="4"/>
      <c r="AR416" s="4"/>
      <c r="AS416" s="4"/>
    </row>
    <row r="417">
      <c r="A417" s="4"/>
      <c r="B417" s="4"/>
      <c r="C417" s="4"/>
      <c r="D417" s="4"/>
      <c r="E417" s="4"/>
      <c r="F417" s="4"/>
      <c r="G417" s="4"/>
      <c r="H417" s="8"/>
      <c r="I417" s="8"/>
      <c r="J417" s="8"/>
      <c r="K417" s="8"/>
      <c r="L417" s="8"/>
      <c r="M417" s="8"/>
      <c r="N417" s="8"/>
      <c r="O417" s="8"/>
      <c r="P417" s="8"/>
      <c r="Q417" s="8"/>
      <c r="R417" s="8"/>
      <c r="S417" s="271"/>
      <c r="T417" s="119"/>
      <c r="U417" s="118"/>
      <c r="V417" s="119"/>
      <c r="W417" s="119"/>
      <c r="X417" s="119"/>
      <c r="Y417" s="119"/>
      <c r="Z417" s="119"/>
      <c r="AA417" s="119"/>
      <c r="AB417" s="119"/>
      <c r="AC417" s="119"/>
      <c r="AD417" s="119"/>
      <c r="AE417" s="119"/>
      <c r="AF417" s="119"/>
      <c r="AG417" s="119"/>
      <c r="AH417" s="119"/>
      <c r="AI417" s="119"/>
      <c r="AJ417" s="119"/>
      <c r="AK417" s="4"/>
      <c r="AL417" s="4"/>
      <c r="AM417" s="4"/>
      <c r="AN417" s="4"/>
      <c r="AO417" s="4"/>
      <c r="AP417" s="4"/>
      <c r="AQ417" s="4"/>
      <c r="AR417" s="4"/>
      <c r="AS417" s="4"/>
    </row>
    <row r="418">
      <c r="A418" s="4"/>
      <c r="B418" s="4"/>
      <c r="C418" s="4"/>
      <c r="D418" s="4"/>
      <c r="E418" s="4"/>
      <c r="F418" s="4"/>
      <c r="G418" s="4"/>
      <c r="H418" s="8"/>
      <c r="I418" s="8"/>
      <c r="J418" s="8"/>
      <c r="K418" s="8"/>
      <c r="L418" s="8"/>
      <c r="M418" s="8"/>
      <c r="N418" s="8"/>
      <c r="O418" s="8"/>
      <c r="P418" s="8"/>
      <c r="Q418" s="8"/>
      <c r="R418" s="8"/>
      <c r="S418" s="271"/>
      <c r="T418" s="119"/>
      <c r="U418" s="118"/>
      <c r="V418" s="119"/>
      <c r="W418" s="119"/>
      <c r="X418" s="119"/>
      <c r="Y418" s="119"/>
      <c r="Z418" s="119"/>
      <c r="AA418" s="119"/>
      <c r="AB418" s="119"/>
      <c r="AC418" s="119"/>
      <c r="AD418" s="119"/>
      <c r="AE418" s="119"/>
      <c r="AF418" s="119"/>
      <c r="AG418" s="119"/>
      <c r="AH418" s="119"/>
      <c r="AI418" s="119"/>
      <c r="AJ418" s="119"/>
      <c r="AK418" s="4"/>
      <c r="AL418" s="4"/>
      <c r="AM418" s="4"/>
      <c r="AN418" s="4"/>
      <c r="AO418" s="4"/>
      <c r="AP418" s="4"/>
      <c r="AQ418" s="4"/>
      <c r="AR418" s="4"/>
      <c r="AS418" s="4"/>
    </row>
    <row r="419">
      <c r="A419" s="4"/>
      <c r="B419" s="4"/>
      <c r="C419" s="4"/>
      <c r="D419" s="4"/>
      <c r="E419" s="4"/>
      <c r="F419" s="4"/>
      <c r="G419" s="4"/>
      <c r="H419" s="8"/>
      <c r="I419" s="8"/>
      <c r="J419" s="8"/>
      <c r="K419" s="8"/>
      <c r="L419" s="8"/>
      <c r="M419" s="8"/>
      <c r="N419" s="8"/>
      <c r="O419" s="8"/>
      <c r="P419" s="8"/>
      <c r="Q419" s="8"/>
      <c r="R419" s="8"/>
      <c r="S419" s="271"/>
      <c r="T419" s="119"/>
      <c r="U419" s="118"/>
      <c r="V419" s="119"/>
      <c r="W419" s="119"/>
      <c r="X419" s="119"/>
      <c r="Y419" s="119"/>
      <c r="Z419" s="119"/>
      <c r="AA419" s="119"/>
      <c r="AB419" s="119"/>
      <c r="AC419" s="119"/>
      <c r="AD419" s="119"/>
      <c r="AE419" s="119"/>
      <c r="AF419" s="119"/>
      <c r="AG419" s="119"/>
      <c r="AH419" s="119"/>
      <c r="AI419" s="119"/>
      <c r="AJ419" s="119"/>
      <c r="AK419" s="4"/>
      <c r="AL419" s="4"/>
      <c r="AM419" s="4"/>
      <c r="AN419" s="4"/>
      <c r="AO419" s="4"/>
      <c r="AP419" s="4"/>
      <c r="AQ419" s="4"/>
      <c r="AR419" s="4"/>
      <c r="AS419" s="4"/>
    </row>
    <row r="420">
      <c r="A420" s="4"/>
      <c r="B420" s="4"/>
      <c r="C420" s="4"/>
      <c r="D420" s="4"/>
      <c r="E420" s="4"/>
      <c r="F420" s="4"/>
      <c r="G420" s="4"/>
      <c r="H420" s="8"/>
      <c r="I420" s="8"/>
      <c r="J420" s="8"/>
      <c r="K420" s="8"/>
      <c r="L420" s="8"/>
      <c r="M420" s="8"/>
      <c r="N420" s="8"/>
      <c r="O420" s="8"/>
      <c r="P420" s="8"/>
      <c r="Q420" s="8"/>
      <c r="R420" s="8"/>
      <c r="S420" s="271"/>
      <c r="T420" s="119"/>
      <c r="U420" s="118"/>
      <c r="V420" s="119"/>
      <c r="W420" s="119"/>
      <c r="X420" s="119"/>
      <c r="Y420" s="119"/>
      <c r="Z420" s="119"/>
      <c r="AA420" s="119"/>
      <c r="AB420" s="119"/>
      <c r="AC420" s="119"/>
      <c r="AD420" s="119"/>
      <c r="AE420" s="119"/>
      <c r="AF420" s="119"/>
      <c r="AG420" s="119"/>
      <c r="AH420" s="119"/>
      <c r="AI420" s="119"/>
      <c r="AJ420" s="119"/>
      <c r="AK420" s="4"/>
      <c r="AL420" s="4"/>
      <c r="AM420" s="4"/>
      <c r="AN420" s="4"/>
      <c r="AO420" s="4"/>
      <c r="AP420" s="4"/>
      <c r="AQ420" s="4"/>
      <c r="AR420" s="4"/>
      <c r="AS420" s="4"/>
    </row>
    <row r="421">
      <c r="A421" s="4"/>
      <c r="B421" s="4"/>
      <c r="C421" s="4"/>
      <c r="D421" s="4"/>
      <c r="E421" s="4"/>
      <c r="F421" s="4"/>
      <c r="G421" s="4"/>
      <c r="H421" s="8"/>
      <c r="I421" s="8"/>
      <c r="J421" s="8"/>
      <c r="K421" s="8"/>
      <c r="L421" s="8"/>
      <c r="M421" s="8"/>
      <c r="N421" s="8"/>
      <c r="O421" s="8"/>
      <c r="P421" s="8"/>
      <c r="Q421" s="8"/>
      <c r="R421" s="8"/>
      <c r="S421" s="271"/>
      <c r="T421" s="119"/>
      <c r="U421" s="118"/>
      <c r="V421" s="119"/>
      <c r="W421" s="119"/>
      <c r="X421" s="119"/>
      <c r="Y421" s="119"/>
      <c r="Z421" s="119"/>
      <c r="AA421" s="119"/>
      <c r="AB421" s="119"/>
      <c r="AC421" s="119"/>
      <c r="AD421" s="119"/>
      <c r="AE421" s="119"/>
      <c r="AF421" s="119"/>
      <c r="AG421" s="119"/>
      <c r="AH421" s="119"/>
      <c r="AI421" s="119"/>
      <c r="AJ421" s="119"/>
      <c r="AK421" s="4"/>
      <c r="AL421" s="4"/>
      <c r="AM421" s="4"/>
      <c r="AN421" s="4"/>
      <c r="AO421" s="4"/>
      <c r="AP421" s="4"/>
      <c r="AQ421" s="4"/>
      <c r="AR421" s="4"/>
      <c r="AS421" s="4"/>
    </row>
    <row r="422">
      <c r="A422" s="4"/>
      <c r="B422" s="4"/>
      <c r="C422" s="4"/>
      <c r="D422" s="4"/>
      <c r="E422" s="4"/>
      <c r="F422" s="4"/>
      <c r="G422" s="4"/>
      <c r="H422" s="8"/>
      <c r="I422" s="8"/>
      <c r="J422" s="8"/>
      <c r="K422" s="8"/>
      <c r="L422" s="8"/>
      <c r="M422" s="8"/>
      <c r="N422" s="8"/>
      <c r="O422" s="8"/>
      <c r="P422" s="8"/>
      <c r="Q422" s="8"/>
      <c r="R422" s="8"/>
      <c r="S422" s="271"/>
      <c r="T422" s="119"/>
      <c r="U422" s="118"/>
      <c r="V422" s="119"/>
      <c r="W422" s="119"/>
      <c r="X422" s="119"/>
      <c r="Y422" s="119"/>
      <c r="Z422" s="119"/>
      <c r="AA422" s="119"/>
      <c r="AB422" s="119"/>
      <c r="AC422" s="119"/>
      <c r="AD422" s="119"/>
      <c r="AE422" s="119"/>
      <c r="AF422" s="119"/>
      <c r="AG422" s="119"/>
      <c r="AH422" s="119"/>
      <c r="AI422" s="119"/>
      <c r="AJ422" s="119"/>
      <c r="AK422" s="4"/>
      <c r="AL422" s="4"/>
      <c r="AM422" s="4"/>
      <c r="AN422" s="4"/>
      <c r="AO422" s="4"/>
      <c r="AP422" s="4"/>
      <c r="AQ422" s="4"/>
      <c r="AR422" s="4"/>
      <c r="AS422" s="4"/>
    </row>
    <row r="423">
      <c r="A423" s="4"/>
      <c r="B423" s="4"/>
      <c r="C423" s="4"/>
      <c r="D423" s="4"/>
      <c r="E423" s="4"/>
      <c r="F423" s="4"/>
      <c r="G423" s="4"/>
      <c r="H423" s="8"/>
      <c r="I423" s="8"/>
      <c r="J423" s="8"/>
      <c r="K423" s="8"/>
      <c r="L423" s="8"/>
      <c r="M423" s="8"/>
      <c r="N423" s="8"/>
      <c r="O423" s="8"/>
      <c r="P423" s="8"/>
      <c r="Q423" s="8"/>
      <c r="R423" s="8"/>
      <c r="S423" s="271"/>
      <c r="T423" s="119"/>
      <c r="U423" s="118"/>
      <c r="V423" s="119"/>
      <c r="W423" s="119"/>
      <c r="X423" s="119"/>
      <c r="Y423" s="119"/>
      <c r="Z423" s="119"/>
      <c r="AA423" s="119"/>
      <c r="AB423" s="119"/>
      <c r="AC423" s="119"/>
      <c r="AD423" s="119"/>
      <c r="AE423" s="119"/>
      <c r="AF423" s="119"/>
      <c r="AG423" s="119"/>
      <c r="AH423" s="119"/>
      <c r="AI423" s="119"/>
      <c r="AJ423" s="119"/>
      <c r="AK423" s="4"/>
      <c r="AL423" s="4"/>
      <c r="AM423" s="4"/>
      <c r="AN423" s="4"/>
      <c r="AO423" s="4"/>
      <c r="AP423" s="4"/>
      <c r="AQ423" s="4"/>
      <c r="AR423" s="4"/>
      <c r="AS423" s="4"/>
    </row>
    <row r="424">
      <c r="A424" s="4"/>
      <c r="B424" s="4"/>
      <c r="C424" s="4"/>
      <c r="D424" s="4"/>
      <c r="E424" s="4"/>
      <c r="F424" s="4"/>
      <c r="G424" s="4"/>
      <c r="H424" s="8"/>
      <c r="I424" s="8"/>
      <c r="J424" s="8"/>
      <c r="K424" s="8"/>
      <c r="L424" s="8"/>
      <c r="M424" s="8"/>
      <c r="N424" s="8"/>
      <c r="O424" s="8"/>
      <c r="P424" s="8"/>
      <c r="Q424" s="8"/>
      <c r="R424" s="8"/>
      <c r="S424" s="271"/>
      <c r="T424" s="119"/>
      <c r="U424" s="118"/>
      <c r="V424" s="119"/>
      <c r="W424" s="119"/>
      <c r="X424" s="119"/>
      <c r="Y424" s="119"/>
      <c r="Z424" s="119"/>
      <c r="AA424" s="119"/>
      <c r="AB424" s="119"/>
      <c r="AC424" s="119"/>
      <c r="AD424" s="119"/>
      <c r="AE424" s="119"/>
      <c r="AF424" s="119"/>
      <c r="AG424" s="119"/>
      <c r="AH424" s="119"/>
      <c r="AI424" s="119"/>
      <c r="AJ424" s="119"/>
      <c r="AK424" s="4"/>
      <c r="AL424" s="4"/>
      <c r="AM424" s="4"/>
      <c r="AN424" s="4"/>
      <c r="AO424" s="4"/>
      <c r="AP424" s="4"/>
      <c r="AQ424" s="4"/>
      <c r="AR424" s="4"/>
      <c r="AS424" s="4"/>
    </row>
    <row r="425">
      <c r="A425" s="4"/>
      <c r="B425" s="4"/>
      <c r="C425" s="4"/>
      <c r="D425" s="4"/>
      <c r="E425" s="4"/>
      <c r="F425" s="4"/>
      <c r="G425" s="4"/>
      <c r="H425" s="8"/>
      <c r="I425" s="8"/>
      <c r="J425" s="8"/>
      <c r="K425" s="8"/>
      <c r="L425" s="8"/>
      <c r="M425" s="8"/>
      <c r="N425" s="8"/>
      <c r="O425" s="8"/>
      <c r="P425" s="8"/>
      <c r="Q425" s="8"/>
      <c r="R425" s="8"/>
      <c r="S425" s="271"/>
      <c r="T425" s="119"/>
      <c r="U425" s="118"/>
      <c r="V425" s="119"/>
      <c r="W425" s="119"/>
      <c r="X425" s="119"/>
      <c r="Y425" s="119"/>
      <c r="Z425" s="119"/>
      <c r="AA425" s="119"/>
      <c r="AB425" s="119"/>
      <c r="AC425" s="119"/>
      <c r="AD425" s="119"/>
      <c r="AE425" s="119"/>
      <c r="AF425" s="119"/>
      <c r="AG425" s="119"/>
      <c r="AH425" s="119"/>
      <c r="AI425" s="119"/>
      <c r="AJ425" s="119"/>
      <c r="AK425" s="4"/>
      <c r="AL425" s="4"/>
      <c r="AM425" s="4"/>
      <c r="AN425" s="4"/>
      <c r="AO425" s="4"/>
      <c r="AP425" s="4"/>
      <c r="AQ425" s="4"/>
      <c r="AR425" s="4"/>
      <c r="AS425" s="4"/>
    </row>
    <row r="426">
      <c r="A426" s="4"/>
      <c r="B426" s="4"/>
      <c r="C426" s="4"/>
      <c r="D426" s="4"/>
      <c r="E426" s="4"/>
      <c r="F426" s="4"/>
      <c r="G426" s="4"/>
      <c r="H426" s="8"/>
      <c r="I426" s="8"/>
      <c r="J426" s="8"/>
      <c r="K426" s="8"/>
      <c r="L426" s="8"/>
      <c r="M426" s="8"/>
      <c r="N426" s="8"/>
      <c r="O426" s="8"/>
      <c r="P426" s="8"/>
      <c r="Q426" s="8"/>
      <c r="R426" s="8"/>
      <c r="S426" s="271"/>
      <c r="T426" s="119"/>
      <c r="U426" s="118"/>
      <c r="V426" s="119"/>
      <c r="W426" s="119"/>
      <c r="X426" s="119"/>
      <c r="Y426" s="119"/>
      <c r="Z426" s="119"/>
      <c r="AA426" s="119"/>
      <c r="AB426" s="119"/>
      <c r="AC426" s="119"/>
      <c r="AD426" s="119"/>
      <c r="AE426" s="119"/>
      <c r="AF426" s="119"/>
      <c r="AG426" s="119"/>
      <c r="AH426" s="119"/>
      <c r="AI426" s="119"/>
      <c r="AJ426" s="119"/>
      <c r="AK426" s="4"/>
      <c r="AL426" s="4"/>
      <c r="AM426" s="4"/>
      <c r="AN426" s="4"/>
      <c r="AO426" s="4"/>
      <c r="AP426" s="4"/>
      <c r="AQ426" s="4"/>
      <c r="AR426" s="4"/>
      <c r="AS426" s="4"/>
    </row>
    <row r="427">
      <c r="A427" s="4"/>
      <c r="B427" s="4"/>
      <c r="C427" s="4"/>
      <c r="D427" s="4"/>
      <c r="E427" s="4"/>
      <c r="F427" s="4"/>
      <c r="G427" s="4"/>
      <c r="H427" s="8"/>
      <c r="I427" s="8"/>
      <c r="J427" s="8"/>
      <c r="K427" s="8"/>
      <c r="L427" s="8"/>
      <c r="M427" s="8"/>
      <c r="N427" s="8"/>
      <c r="O427" s="8"/>
      <c r="P427" s="8"/>
      <c r="Q427" s="8"/>
      <c r="R427" s="8"/>
      <c r="S427" s="271"/>
      <c r="T427" s="119"/>
      <c r="U427" s="118"/>
      <c r="V427" s="119"/>
      <c r="W427" s="119"/>
      <c r="X427" s="119"/>
      <c r="Y427" s="119"/>
      <c r="Z427" s="119"/>
      <c r="AA427" s="119"/>
      <c r="AB427" s="119"/>
      <c r="AC427" s="119"/>
      <c r="AD427" s="119"/>
      <c r="AE427" s="119"/>
      <c r="AF427" s="119"/>
      <c r="AG427" s="119"/>
      <c r="AH427" s="119"/>
      <c r="AI427" s="119"/>
      <c r="AJ427" s="119"/>
      <c r="AK427" s="4"/>
      <c r="AL427" s="4"/>
      <c r="AM427" s="4"/>
      <c r="AN427" s="4"/>
      <c r="AO427" s="4"/>
      <c r="AP427" s="4"/>
      <c r="AQ427" s="4"/>
      <c r="AR427" s="4"/>
      <c r="AS427" s="4"/>
    </row>
    <row r="428">
      <c r="A428" s="4"/>
      <c r="B428" s="4"/>
      <c r="C428" s="4"/>
      <c r="D428" s="4"/>
      <c r="E428" s="4"/>
      <c r="F428" s="4"/>
      <c r="G428" s="4"/>
      <c r="H428" s="8"/>
      <c r="I428" s="8"/>
      <c r="J428" s="8"/>
      <c r="K428" s="8"/>
      <c r="L428" s="8"/>
      <c r="M428" s="8"/>
      <c r="N428" s="8"/>
      <c r="O428" s="8"/>
      <c r="P428" s="8"/>
      <c r="Q428" s="8"/>
      <c r="R428" s="8"/>
      <c r="S428" s="271"/>
      <c r="T428" s="119"/>
      <c r="U428" s="118"/>
      <c r="V428" s="119"/>
      <c r="W428" s="119"/>
      <c r="X428" s="119"/>
      <c r="Y428" s="119"/>
      <c r="Z428" s="119"/>
      <c r="AA428" s="119"/>
      <c r="AB428" s="119"/>
      <c r="AC428" s="119"/>
      <c r="AD428" s="119"/>
      <c r="AE428" s="119"/>
      <c r="AF428" s="119"/>
      <c r="AG428" s="119"/>
      <c r="AH428" s="119"/>
      <c r="AI428" s="119"/>
      <c r="AJ428" s="119"/>
      <c r="AK428" s="4"/>
      <c r="AL428" s="4"/>
      <c r="AM428" s="4"/>
      <c r="AN428" s="4"/>
      <c r="AO428" s="4"/>
      <c r="AP428" s="4"/>
      <c r="AQ428" s="4"/>
      <c r="AR428" s="4"/>
      <c r="AS428" s="4"/>
    </row>
    <row r="429">
      <c r="A429" s="4"/>
      <c r="B429" s="4"/>
      <c r="C429" s="4"/>
      <c r="D429" s="4"/>
      <c r="E429" s="4"/>
      <c r="F429" s="4"/>
      <c r="G429" s="4"/>
      <c r="H429" s="8"/>
      <c r="I429" s="8"/>
      <c r="J429" s="8"/>
      <c r="K429" s="8"/>
      <c r="L429" s="8"/>
      <c r="M429" s="8"/>
      <c r="N429" s="8"/>
      <c r="O429" s="8"/>
      <c r="P429" s="8"/>
      <c r="Q429" s="8"/>
      <c r="R429" s="8"/>
      <c r="S429" s="271"/>
      <c r="T429" s="119"/>
      <c r="U429" s="118"/>
      <c r="V429" s="119"/>
      <c r="W429" s="119"/>
      <c r="X429" s="119"/>
      <c r="Y429" s="119"/>
      <c r="Z429" s="119"/>
      <c r="AA429" s="119"/>
      <c r="AB429" s="119"/>
      <c r="AC429" s="119"/>
      <c r="AD429" s="119"/>
      <c r="AE429" s="119"/>
      <c r="AF429" s="119"/>
      <c r="AG429" s="119"/>
      <c r="AH429" s="119"/>
      <c r="AI429" s="119"/>
      <c r="AJ429" s="119"/>
      <c r="AK429" s="4"/>
      <c r="AL429" s="4"/>
      <c r="AM429" s="4"/>
      <c r="AN429" s="4"/>
      <c r="AO429" s="4"/>
      <c r="AP429" s="4"/>
      <c r="AQ429" s="4"/>
      <c r="AR429" s="4"/>
      <c r="AS429" s="4"/>
    </row>
    <row r="430">
      <c r="A430" s="4"/>
      <c r="B430" s="4"/>
      <c r="C430" s="4"/>
      <c r="D430" s="4"/>
      <c r="E430" s="4"/>
      <c r="F430" s="4"/>
      <c r="G430" s="4"/>
      <c r="H430" s="8"/>
      <c r="I430" s="8"/>
      <c r="J430" s="8"/>
      <c r="K430" s="8"/>
      <c r="L430" s="8"/>
      <c r="M430" s="8"/>
      <c r="N430" s="8"/>
      <c r="O430" s="8"/>
      <c r="P430" s="8"/>
      <c r="Q430" s="8"/>
      <c r="R430" s="8"/>
      <c r="S430" s="271"/>
      <c r="T430" s="119"/>
      <c r="U430" s="118"/>
      <c r="V430" s="119"/>
      <c r="W430" s="119"/>
      <c r="X430" s="119"/>
      <c r="Y430" s="119"/>
      <c r="Z430" s="119"/>
      <c r="AA430" s="119"/>
      <c r="AB430" s="119"/>
      <c r="AC430" s="119"/>
      <c r="AD430" s="119"/>
      <c r="AE430" s="119"/>
      <c r="AF430" s="119"/>
      <c r="AG430" s="119"/>
      <c r="AH430" s="119"/>
      <c r="AI430" s="119"/>
      <c r="AJ430" s="119"/>
      <c r="AK430" s="4"/>
      <c r="AL430" s="4"/>
      <c r="AM430" s="4"/>
      <c r="AN430" s="4"/>
      <c r="AO430" s="4"/>
      <c r="AP430" s="4"/>
      <c r="AQ430" s="4"/>
      <c r="AR430" s="4"/>
      <c r="AS430" s="4"/>
    </row>
    <row r="431">
      <c r="A431" s="4"/>
      <c r="B431" s="4"/>
      <c r="C431" s="4"/>
      <c r="D431" s="4"/>
      <c r="E431" s="4"/>
      <c r="F431" s="4"/>
      <c r="G431" s="4"/>
      <c r="H431" s="8"/>
      <c r="I431" s="8"/>
      <c r="J431" s="8"/>
      <c r="K431" s="8"/>
      <c r="L431" s="8"/>
      <c r="M431" s="8"/>
      <c r="N431" s="8"/>
      <c r="O431" s="8"/>
      <c r="P431" s="8"/>
      <c r="Q431" s="8"/>
      <c r="R431" s="8"/>
      <c r="S431" s="271"/>
      <c r="T431" s="119"/>
      <c r="U431" s="118"/>
      <c r="V431" s="119"/>
      <c r="W431" s="119"/>
      <c r="X431" s="119"/>
      <c r="Y431" s="119"/>
      <c r="Z431" s="119"/>
      <c r="AA431" s="119"/>
      <c r="AB431" s="119"/>
      <c r="AC431" s="119"/>
      <c r="AD431" s="119"/>
      <c r="AE431" s="119"/>
      <c r="AF431" s="119"/>
      <c r="AG431" s="119"/>
      <c r="AH431" s="119"/>
      <c r="AI431" s="119"/>
      <c r="AJ431" s="119"/>
      <c r="AK431" s="4"/>
      <c r="AL431" s="4"/>
      <c r="AM431" s="4"/>
      <c r="AN431" s="4"/>
      <c r="AO431" s="4"/>
      <c r="AP431" s="4"/>
      <c r="AQ431" s="4"/>
      <c r="AR431" s="4"/>
      <c r="AS431" s="4"/>
    </row>
    <row r="432">
      <c r="A432" s="4"/>
      <c r="B432" s="4"/>
      <c r="C432" s="4"/>
      <c r="D432" s="4"/>
      <c r="E432" s="4"/>
      <c r="F432" s="4"/>
      <c r="G432" s="4"/>
      <c r="H432" s="8"/>
      <c r="I432" s="8"/>
      <c r="J432" s="8"/>
      <c r="K432" s="8"/>
      <c r="L432" s="8"/>
      <c r="M432" s="8"/>
      <c r="N432" s="8"/>
      <c r="O432" s="8"/>
      <c r="P432" s="8"/>
      <c r="Q432" s="8"/>
      <c r="R432" s="8"/>
      <c r="S432" s="271"/>
      <c r="T432" s="119"/>
      <c r="U432" s="118"/>
      <c r="V432" s="119"/>
      <c r="W432" s="119"/>
      <c r="X432" s="119"/>
      <c r="Y432" s="119"/>
      <c r="Z432" s="119"/>
      <c r="AA432" s="119"/>
      <c r="AB432" s="119"/>
      <c r="AC432" s="119"/>
      <c r="AD432" s="119"/>
      <c r="AE432" s="119"/>
      <c r="AF432" s="119"/>
      <c r="AG432" s="119"/>
      <c r="AH432" s="119"/>
      <c r="AI432" s="119"/>
      <c r="AJ432" s="119"/>
      <c r="AK432" s="4"/>
      <c r="AL432" s="4"/>
      <c r="AM432" s="4"/>
      <c r="AN432" s="4"/>
      <c r="AO432" s="4"/>
      <c r="AP432" s="4"/>
      <c r="AQ432" s="4"/>
      <c r="AR432" s="4"/>
      <c r="AS432" s="4"/>
    </row>
    <row r="433">
      <c r="A433" s="4"/>
      <c r="B433" s="4"/>
      <c r="C433" s="4"/>
      <c r="D433" s="4"/>
      <c r="E433" s="4"/>
      <c r="F433" s="4"/>
      <c r="G433" s="4"/>
      <c r="H433" s="8"/>
      <c r="I433" s="8"/>
      <c r="J433" s="8"/>
      <c r="K433" s="8"/>
      <c r="L433" s="8"/>
      <c r="M433" s="8"/>
      <c r="N433" s="8"/>
      <c r="O433" s="8"/>
      <c r="P433" s="8"/>
      <c r="Q433" s="8"/>
      <c r="R433" s="8"/>
      <c r="S433" s="271"/>
      <c r="T433" s="119"/>
      <c r="U433" s="118"/>
      <c r="V433" s="119"/>
      <c r="W433" s="119"/>
      <c r="X433" s="119"/>
      <c r="Y433" s="119"/>
      <c r="Z433" s="119"/>
      <c r="AA433" s="119"/>
      <c r="AB433" s="119"/>
      <c r="AC433" s="119"/>
      <c r="AD433" s="119"/>
      <c r="AE433" s="119"/>
      <c r="AF433" s="119"/>
      <c r="AG433" s="119"/>
      <c r="AH433" s="119"/>
      <c r="AI433" s="119"/>
      <c r="AJ433" s="119"/>
      <c r="AK433" s="4"/>
      <c r="AL433" s="4"/>
      <c r="AM433" s="4"/>
      <c r="AN433" s="4"/>
      <c r="AO433" s="4"/>
      <c r="AP433" s="4"/>
      <c r="AQ433" s="4"/>
      <c r="AR433" s="4"/>
      <c r="AS433" s="4"/>
    </row>
    <row r="434">
      <c r="A434" s="4"/>
      <c r="B434" s="4"/>
      <c r="C434" s="4"/>
      <c r="D434" s="4"/>
      <c r="E434" s="4"/>
      <c r="F434" s="4"/>
      <c r="G434" s="4"/>
      <c r="H434" s="8"/>
      <c r="I434" s="8"/>
      <c r="J434" s="8"/>
      <c r="K434" s="8"/>
      <c r="L434" s="8"/>
      <c r="M434" s="8"/>
      <c r="N434" s="8"/>
      <c r="O434" s="8"/>
      <c r="P434" s="8"/>
      <c r="Q434" s="8"/>
      <c r="R434" s="8"/>
      <c r="S434" s="271"/>
      <c r="T434" s="119"/>
      <c r="U434" s="118"/>
      <c r="V434" s="119"/>
      <c r="W434" s="119"/>
      <c r="X434" s="119"/>
      <c r="Y434" s="119"/>
      <c r="Z434" s="119"/>
      <c r="AA434" s="119"/>
      <c r="AB434" s="119"/>
      <c r="AC434" s="119"/>
      <c r="AD434" s="119"/>
      <c r="AE434" s="119"/>
      <c r="AF434" s="119"/>
      <c r="AG434" s="119"/>
      <c r="AH434" s="119"/>
      <c r="AI434" s="119"/>
      <c r="AJ434" s="119"/>
      <c r="AK434" s="4"/>
      <c r="AL434" s="4"/>
      <c r="AM434" s="4"/>
      <c r="AN434" s="4"/>
      <c r="AO434" s="4"/>
      <c r="AP434" s="4"/>
      <c r="AQ434" s="4"/>
      <c r="AR434" s="4"/>
      <c r="AS434" s="4"/>
    </row>
    <row r="435">
      <c r="A435" s="4"/>
      <c r="B435" s="4"/>
      <c r="C435" s="4"/>
      <c r="D435" s="4"/>
      <c r="E435" s="4"/>
      <c r="F435" s="4"/>
      <c r="G435" s="4"/>
      <c r="H435" s="8"/>
      <c r="I435" s="8"/>
      <c r="J435" s="8"/>
      <c r="K435" s="8"/>
      <c r="L435" s="8"/>
      <c r="M435" s="8"/>
      <c r="N435" s="8"/>
      <c r="O435" s="8"/>
      <c r="P435" s="8"/>
      <c r="Q435" s="8"/>
      <c r="R435" s="8"/>
      <c r="S435" s="271"/>
      <c r="T435" s="119"/>
      <c r="U435" s="118"/>
      <c r="V435" s="119"/>
      <c r="W435" s="119"/>
      <c r="X435" s="119"/>
      <c r="Y435" s="119"/>
      <c r="Z435" s="119"/>
      <c r="AA435" s="119"/>
      <c r="AB435" s="119"/>
      <c r="AC435" s="119"/>
      <c r="AD435" s="119"/>
      <c r="AE435" s="119"/>
      <c r="AF435" s="119"/>
      <c r="AG435" s="119"/>
      <c r="AH435" s="119"/>
      <c r="AI435" s="119"/>
      <c r="AJ435" s="119"/>
      <c r="AK435" s="4"/>
      <c r="AL435" s="4"/>
      <c r="AM435" s="4"/>
      <c r="AN435" s="4"/>
      <c r="AO435" s="4"/>
      <c r="AP435" s="4"/>
      <c r="AQ435" s="4"/>
      <c r="AR435" s="4"/>
      <c r="AS435" s="4"/>
    </row>
    <row r="436">
      <c r="A436" s="4"/>
      <c r="B436" s="4"/>
      <c r="C436" s="4"/>
      <c r="D436" s="4"/>
      <c r="E436" s="4"/>
      <c r="F436" s="4"/>
      <c r="G436" s="4"/>
      <c r="H436" s="8"/>
      <c r="I436" s="8"/>
      <c r="J436" s="8"/>
      <c r="K436" s="8"/>
      <c r="L436" s="8"/>
      <c r="M436" s="8"/>
      <c r="N436" s="8"/>
      <c r="O436" s="8"/>
      <c r="P436" s="8"/>
      <c r="Q436" s="8"/>
      <c r="R436" s="8"/>
      <c r="S436" s="271"/>
      <c r="T436" s="119"/>
      <c r="U436" s="118"/>
      <c r="V436" s="119"/>
      <c r="W436" s="119"/>
      <c r="X436" s="119"/>
      <c r="Y436" s="119"/>
      <c r="Z436" s="119"/>
      <c r="AA436" s="119"/>
      <c r="AB436" s="119"/>
      <c r="AC436" s="119"/>
      <c r="AD436" s="119"/>
      <c r="AE436" s="119"/>
      <c r="AF436" s="119"/>
      <c r="AG436" s="119"/>
      <c r="AH436" s="119"/>
      <c r="AI436" s="119"/>
      <c r="AJ436" s="119"/>
      <c r="AK436" s="4"/>
      <c r="AL436" s="4"/>
      <c r="AM436" s="4"/>
      <c r="AN436" s="4"/>
      <c r="AO436" s="4"/>
      <c r="AP436" s="4"/>
      <c r="AQ436" s="4"/>
      <c r="AR436" s="4"/>
      <c r="AS436" s="4"/>
    </row>
    <row r="437">
      <c r="A437" s="4"/>
      <c r="B437" s="4"/>
      <c r="C437" s="4"/>
      <c r="D437" s="4"/>
      <c r="E437" s="4"/>
      <c r="F437" s="4"/>
      <c r="G437" s="4"/>
      <c r="H437" s="8"/>
      <c r="I437" s="8"/>
      <c r="J437" s="8"/>
      <c r="K437" s="8"/>
      <c r="L437" s="8"/>
      <c r="M437" s="8"/>
      <c r="N437" s="8"/>
      <c r="O437" s="8"/>
      <c r="P437" s="8"/>
      <c r="Q437" s="8"/>
      <c r="R437" s="8"/>
      <c r="S437" s="271"/>
      <c r="T437" s="119"/>
      <c r="U437" s="118"/>
      <c r="V437" s="119"/>
      <c r="W437" s="119"/>
      <c r="X437" s="119"/>
      <c r="Y437" s="119"/>
      <c r="Z437" s="119"/>
      <c r="AA437" s="119"/>
      <c r="AB437" s="119"/>
      <c r="AC437" s="119"/>
      <c r="AD437" s="119"/>
      <c r="AE437" s="119"/>
      <c r="AF437" s="119"/>
      <c r="AG437" s="119"/>
      <c r="AH437" s="119"/>
      <c r="AI437" s="119"/>
      <c r="AJ437" s="119"/>
      <c r="AK437" s="4"/>
      <c r="AL437" s="4"/>
      <c r="AM437" s="4"/>
      <c r="AN437" s="4"/>
      <c r="AO437" s="4"/>
      <c r="AP437" s="4"/>
      <c r="AQ437" s="4"/>
      <c r="AR437" s="4"/>
      <c r="AS437" s="4"/>
    </row>
    <row r="438">
      <c r="A438" s="4"/>
      <c r="B438" s="4"/>
      <c r="C438" s="4"/>
      <c r="D438" s="4"/>
      <c r="E438" s="4"/>
      <c r="F438" s="4"/>
      <c r="G438" s="4"/>
      <c r="H438" s="8"/>
      <c r="I438" s="8"/>
      <c r="J438" s="8"/>
      <c r="K438" s="8"/>
      <c r="L438" s="8"/>
      <c r="M438" s="8"/>
      <c r="N438" s="8"/>
      <c r="O438" s="8"/>
      <c r="P438" s="8"/>
      <c r="Q438" s="8"/>
      <c r="R438" s="8"/>
      <c r="S438" s="271"/>
      <c r="T438" s="119"/>
      <c r="U438" s="118"/>
      <c r="V438" s="119"/>
      <c r="W438" s="119"/>
      <c r="X438" s="119"/>
      <c r="Y438" s="119"/>
      <c r="Z438" s="119"/>
      <c r="AA438" s="119"/>
      <c r="AB438" s="119"/>
      <c r="AC438" s="119"/>
      <c r="AD438" s="119"/>
      <c r="AE438" s="119"/>
      <c r="AF438" s="119"/>
      <c r="AG438" s="119"/>
      <c r="AH438" s="119"/>
      <c r="AI438" s="119"/>
      <c r="AJ438" s="119"/>
      <c r="AK438" s="4"/>
      <c r="AL438" s="4"/>
      <c r="AM438" s="4"/>
      <c r="AN438" s="4"/>
      <c r="AO438" s="4"/>
      <c r="AP438" s="4"/>
      <c r="AQ438" s="4"/>
      <c r="AR438" s="4"/>
      <c r="AS438" s="4"/>
    </row>
    <row r="439">
      <c r="A439" s="4"/>
      <c r="B439" s="4"/>
      <c r="C439" s="4"/>
      <c r="D439" s="4"/>
      <c r="E439" s="4"/>
      <c r="F439" s="4"/>
      <c r="G439" s="4"/>
      <c r="H439" s="8"/>
      <c r="I439" s="8"/>
      <c r="J439" s="8"/>
      <c r="K439" s="8"/>
      <c r="L439" s="8"/>
      <c r="M439" s="8"/>
      <c r="N439" s="8"/>
      <c r="O439" s="8"/>
      <c r="P439" s="8"/>
      <c r="Q439" s="8"/>
      <c r="R439" s="8"/>
      <c r="S439" s="271"/>
      <c r="T439" s="119"/>
      <c r="U439" s="118"/>
      <c r="V439" s="119"/>
      <c r="W439" s="119"/>
      <c r="X439" s="119"/>
      <c r="Y439" s="119"/>
      <c r="Z439" s="119"/>
      <c r="AA439" s="119"/>
      <c r="AB439" s="119"/>
      <c r="AC439" s="119"/>
      <c r="AD439" s="119"/>
      <c r="AE439" s="119"/>
      <c r="AF439" s="119"/>
      <c r="AG439" s="119"/>
      <c r="AH439" s="119"/>
      <c r="AI439" s="119"/>
      <c r="AJ439" s="119"/>
      <c r="AK439" s="4"/>
      <c r="AL439" s="4"/>
      <c r="AM439" s="4"/>
      <c r="AN439" s="4"/>
      <c r="AO439" s="4"/>
      <c r="AP439" s="4"/>
      <c r="AQ439" s="4"/>
      <c r="AR439" s="4"/>
      <c r="AS439" s="4"/>
    </row>
    <row r="440">
      <c r="A440" s="4"/>
      <c r="B440" s="4"/>
      <c r="C440" s="4"/>
      <c r="D440" s="4"/>
      <c r="E440" s="4"/>
      <c r="F440" s="4"/>
      <c r="G440" s="4"/>
      <c r="H440" s="8"/>
      <c r="I440" s="8"/>
      <c r="J440" s="8"/>
      <c r="K440" s="8"/>
      <c r="L440" s="8"/>
      <c r="M440" s="8"/>
      <c r="N440" s="8"/>
      <c r="O440" s="8"/>
      <c r="P440" s="8"/>
      <c r="Q440" s="8"/>
      <c r="R440" s="8"/>
      <c r="S440" s="271"/>
      <c r="T440" s="119"/>
      <c r="U440" s="118"/>
      <c r="V440" s="119"/>
      <c r="W440" s="119"/>
      <c r="X440" s="119"/>
      <c r="Y440" s="119"/>
      <c r="Z440" s="119"/>
      <c r="AA440" s="119"/>
      <c r="AB440" s="119"/>
      <c r="AC440" s="119"/>
      <c r="AD440" s="119"/>
      <c r="AE440" s="119"/>
      <c r="AF440" s="119"/>
      <c r="AG440" s="119"/>
      <c r="AH440" s="119"/>
      <c r="AI440" s="119"/>
      <c r="AJ440" s="119"/>
      <c r="AK440" s="4"/>
      <c r="AL440" s="4"/>
      <c r="AM440" s="4"/>
      <c r="AN440" s="4"/>
      <c r="AO440" s="4"/>
      <c r="AP440" s="4"/>
      <c r="AQ440" s="4"/>
      <c r="AR440" s="4"/>
      <c r="AS440" s="4"/>
    </row>
    <row r="441">
      <c r="A441" s="4"/>
      <c r="B441" s="4"/>
      <c r="C441" s="4"/>
      <c r="D441" s="4"/>
      <c r="E441" s="4"/>
      <c r="F441" s="4"/>
      <c r="G441" s="4"/>
      <c r="H441" s="8"/>
      <c r="I441" s="8"/>
      <c r="J441" s="8"/>
      <c r="K441" s="8"/>
      <c r="L441" s="8"/>
      <c r="M441" s="8"/>
      <c r="N441" s="8"/>
      <c r="O441" s="8"/>
      <c r="P441" s="8"/>
      <c r="Q441" s="8"/>
      <c r="R441" s="8"/>
      <c r="S441" s="271"/>
      <c r="T441" s="119"/>
      <c r="U441" s="118"/>
      <c r="V441" s="119"/>
      <c r="W441" s="119"/>
      <c r="X441" s="119"/>
      <c r="Y441" s="119"/>
      <c r="Z441" s="119"/>
      <c r="AA441" s="119"/>
      <c r="AB441" s="119"/>
      <c r="AC441" s="119"/>
      <c r="AD441" s="119"/>
      <c r="AE441" s="119"/>
      <c r="AF441" s="119"/>
      <c r="AG441" s="119"/>
      <c r="AH441" s="119"/>
      <c r="AI441" s="119"/>
      <c r="AJ441" s="119"/>
      <c r="AK441" s="4"/>
      <c r="AL441" s="4"/>
      <c r="AM441" s="4"/>
      <c r="AN441" s="4"/>
      <c r="AO441" s="4"/>
      <c r="AP441" s="4"/>
      <c r="AQ441" s="4"/>
      <c r="AR441" s="4"/>
      <c r="AS441" s="4"/>
    </row>
    <row r="442">
      <c r="A442" s="4"/>
      <c r="B442" s="4"/>
      <c r="C442" s="4"/>
      <c r="D442" s="4"/>
      <c r="E442" s="4"/>
      <c r="F442" s="4"/>
      <c r="G442" s="4"/>
      <c r="H442" s="8"/>
      <c r="I442" s="8"/>
      <c r="J442" s="8"/>
      <c r="K442" s="8"/>
      <c r="L442" s="8"/>
      <c r="M442" s="8"/>
      <c r="N442" s="8"/>
      <c r="O442" s="8"/>
      <c r="P442" s="8"/>
      <c r="Q442" s="8"/>
      <c r="R442" s="8"/>
      <c r="S442" s="271"/>
      <c r="T442" s="119"/>
      <c r="U442" s="118"/>
      <c r="V442" s="119"/>
      <c r="W442" s="119"/>
      <c r="X442" s="119"/>
      <c r="Y442" s="119"/>
      <c r="Z442" s="119"/>
      <c r="AA442" s="119"/>
      <c r="AB442" s="119"/>
      <c r="AC442" s="119"/>
      <c r="AD442" s="119"/>
      <c r="AE442" s="119"/>
      <c r="AF442" s="119"/>
      <c r="AG442" s="119"/>
      <c r="AH442" s="119"/>
      <c r="AI442" s="119"/>
      <c r="AJ442" s="119"/>
      <c r="AK442" s="4"/>
      <c r="AL442" s="4"/>
      <c r="AM442" s="4"/>
      <c r="AN442" s="4"/>
      <c r="AO442" s="4"/>
      <c r="AP442" s="4"/>
      <c r="AQ442" s="4"/>
      <c r="AR442" s="4"/>
      <c r="AS442" s="4"/>
    </row>
    <row r="443">
      <c r="A443" s="4"/>
      <c r="B443" s="4"/>
      <c r="C443" s="4"/>
      <c r="D443" s="4"/>
      <c r="E443" s="4"/>
      <c r="F443" s="4"/>
      <c r="G443" s="4"/>
      <c r="H443" s="8"/>
      <c r="I443" s="8"/>
      <c r="J443" s="8"/>
      <c r="K443" s="8"/>
      <c r="L443" s="8"/>
      <c r="M443" s="8"/>
      <c r="N443" s="8"/>
      <c r="O443" s="8"/>
      <c r="P443" s="8"/>
      <c r="Q443" s="8"/>
      <c r="R443" s="8"/>
      <c r="S443" s="271"/>
      <c r="T443" s="119"/>
      <c r="U443" s="118"/>
      <c r="V443" s="119"/>
      <c r="W443" s="119"/>
      <c r="X443" s="119"/>
      <c r="Y443" s="119"/>
      <c r="Z443" s="119"/>
      <c r="AA443" s="119"/>
      <c r="AB443" s="119"/>
      <c r="AC443" s="119"/>
      <c r="AD443" s="119"/>
      <c r="AE443" s="119"/>
      <c r="AF443" s="119"/>
      <c r="AG443" s="119"/>
      <c r="AH443" s="119"/>
      <c r="AI443" s="119"/>
      <c r="AJ443" s="119"/>
      <c r="AK443" s="4"/>
      <c r="AL443" s="4"/>
      <c r="AM443" s="4"/>
      <c r="AN443" s="4"/>
      <c r="AO443" s="4"/>
      <c r="AP443" s="4"/>
      <c r="AQ443" s="4"/>
      <c r="AR443" s="4"/>
      <c r="AS443" s="4"/>
    </row>
    <row r="444">
      <c r="A444" s="4"/>
      <c r="B444" s="4"/>
      <c r="C444" s="4"/>
      <c r="D444" s="4"/>
      <c r="E444" s="4"/>
      <c r="F444" s="4"/>
      <c r="G444" s="4"/>
      <c r="H444" s="8"/>
      <c r="I444" s="8"/>
      <c r="J444" s="8"/>
      <c r="K444" s="8"/>
      <c r="L444" s="8"/>
      <c r="M444" s="8"/>
      <c r="N444" s="8"/>
      <c r="O444" s="8"/>
      <c r="P444" s="8"/>
      <c r="Q444" s="8"/>
      <c r="R444" s="8"/>
      <c r="S444" s="271"/>
      <c r="T444" s="119"/>
      <c r="U444" s="118"/>
      <c r="V444" s="119"/>
      <c r="W444" s="119"/>
      <c r="X444" s="119"/>
      <c r="Y444" s="119"/>
      <c r="Z444" s="119"/>
      <c r="AA444" s="119"/>
      <c r="AB444" s="119"/>
      <c r="AC444" s="119"/>
      <c r="AD444" s="119"/>
      <c r="AE444" s="119"/>
      <c r="AF444" s="119"/>
      <c r="AG444" s="119"/>
      <c r="AH444" s="119"/>
      <c r="AI444" s="119"/>
      <c r="AJ444" s="119"/>
      <c r="AK444" s="4"/>
      <c r="AL444" s="4"/>
      <c r="AM444" s="4"/>
      <c r="AN444" s="4"/>
      <c r="AO444" s="4"/>
      <c r="AP444" s="4"/>
      <c r="AQ444" s="4"/>
      <c r="AR444" s="4"/>
      <c r="AS444" s="4"/>
    </row>
    <row r="445">
      <c r="A445" s="4"/>
      <c r="B445" s="4"/>
      <c r="C445" s="4"/>
      <c r="D445" s="4"/>
      <c r="E445" s="4"/>
      <c r="F445" s="4"/>
      <c r="G445" s="4"/>
      <c r="H445" s="8"/>
      <c r="I445" s="8"/>
      <c r="J445" s="8"/>
      <c r="K445" s="8"/>
      <c r="L445" s="8"/>
      <c r="M445" s="8"/>
      <c r="N445" s="8"/>
      <c r="O445" s="8"/>
      <c r="P445" s="8"/>
      <c r="Q445" s="8"/>
      <c r="R445" s="8"/>
      <c r="S445" s="271"/>
      <c r="T445" s="119"/>
      <c r="U445" s="118"/>
      <c r="V445" s="119"/>
      <c r="W445" s="119"/>
      <c r="X445" s="119"/>
      <c r="Y445" s="119"/>
      <c r="Z445" s="119"/>
      <c r="AA445" s="119"/>
      <c r="AB445" s="119"/>
      <c r="AC445" s="119"/>
      <c r="AD445" s="119"/>
      <c r="AE445" s="119"/>
      <c r="AF445" s="119"/>
      <c r="AG445" s="119"/>
      <c r="AH445" s="119"/>
      <c r="AI445" s="119"/>
      <c r="AJ445" s="119"/>
      <c r="AK445" s="4"/>
      <c r="AL445" s="4"/>
      <c r="AM445" s="4"/>
      <c r="AN445" s="4"/>
      <c r="AO445" s="4"/>
      <c r="AP445" s="4"/>
      <c r="AQ445" s="4"/>
      <c r="AR445" s="4"/>
      <c r="AS445" s="4"/>
    </row>
    <row r="446">
      <c r="A446" s="4"/>
      <c r="B446" s="4"/>
      <c r="C446" s="4"/>
      <c r="D446" s="4"/>
      <c r="E446" s="4"/>
      <c r="F446" s="4"/>
      <c r="G446" s="4"/>
      <c r="H446" s="8"/>
      <c r="I446" s="8"/>
      <c r="J446" s="8"/>
      <c r="K446" s="8"/>
      <c r="L446" s="8"/>
      <c r="M446" s="8"/>
      <c r="N446" s="8"/>
      <c r="O446" s="8"/>
      <c r="P446" s="8"/>
      <c r="Q446" s="8"/>
      <c r="R446" s="8"/>
      <c r="S446" s="271"/>
      <c r="T446" s="119"/>
      <c r="U446" s="118"/>
      <c r="V446" s="119"/>
      <c r="W446" s="119"/>
      <c r="X446" s="119"/>
      <c r="Y446" s="119"/>
      <c r="Z446" s="119"/>
      <c r="AA446" s="119"/>
      <c r="AB446" s="119"/>
      <c r="AC446" s="119"/>
      <c r="AD446" s="119"/>
      <c r="AE446" s="119"/>
      <c r="AF446" s="119"/>
      <c r="AG446" s="119"/>
      <c r="AH446" s="119"/>
      <c r="AI446" s="119"/>
      <c r="AJ446" s="119"/>
      <c r="AK446" s="4"/>
      <c r="AL446" s="4"/>
      <c r="AM446" s="4"/>
      <c r="AN446" s="4"/>
      <c r="AO446" s="4"/>
      <c r="AP446" s="4"/>
      <c r="AQ446" s="4"/>
      <c r="AR446" s="4"/>
      <c r="AS446" s="4"/>
    </row>
    <row r="447">
      <c r="A447" s="4"/>
      <c r="B447" s="4"/>
      <c r="C447" s="4"/>
      <c r="D447" s="4"/>
      <c r="E447" s="4"/>
      <c r="F447" s="4"/>
      <c r="G447" s="4"/>
      <c r="H447" s="8"/>
      <c r="I447" s="8"/>
      <c r="J447" s="8"/>
      <c r="K447" s="8"/>
      <c r="L447" s="8"/>
      <c r="M447" s="8"/>
      <c r="N447" s="8"/>
      <c r="O447" s="8"/>
      <c r="P447" s="8"/>
      <c r="Q447" s="8"/>
      <c r="R447" s="8"/>
      <c r="S447" s="271"/>
      <c r="T447" s="119"/>
      <c r="U447" s="118"/>
      <c r="V447" s="119"/>
      <c r="W447" s="119"/>
      <c r="X447" s="119"/>
      <c r="Y447" s="119"/>
      <c r="Z447" s="119"/>
      <c r="AA447" s="119"/>
      <c r="AB447" s="119"/>
      <c r="AC447" s="119"/>
      <c r="AD447" s="119"/>
      <c r="AE447" s="119"/>
      <c r="AF447" s="119"/>
      <c r="AG447" s="119"/>
      <c r="AH447" s="119"/>
      <c r="AI447" s="119"/>
      <c r="AJ447" s="119"/>
      <c r="AK447" s="4"/>
      <c r="AL447" s="4"/>
      <c r="AM447" s="4"/>
      <c r="AN447" s="4"/>
      <c r="AO447" s="4"/>
      <c r="AP447" s="4"/>
      <c r="AQ447" s="4"/>
      <c r="AR447" s="4"/>
      <c r="AS447" s="4"/>
    </row>
    <row r="448">
      <c r="A448" s="4"/>
      <c r="B448" s="4"/>
      <c r="C448" s="4"/>
      <c r="D448" s="4"/>
      <c r="E448" s="4"/>
      <c r="F448" s="4"/>
      <c r="G448" s="4"/>
      <c r="H448" s="8"/>
      <c r="I448" s="8"/>
      <c r="J448" s="8"/>
      <c r="K448" s="8"/>
      <c r="L448" s="8"/>
      <c r="M448" s="8"/>
      <c r="N448" s="8"/>
      <c r="O448" s="8"/>
      <c r="P448" s="8"/>
      <c r="Q448" s="8"/>
      <c r="R448" s="8"/>
      <c r="S448" s="271"/>
      <c r="T448" s="119"/>
      <c r="U448" s="118"/>
      <c r="V448" s="119"/>
      <c r="W448" s="119"/>
      <c r="X448" s="119"/>
      <c r="Y448" s="119"/>
      <c r="Z448" s="119"/>
      <c r="AA448" s="119"/>
      <c r="AB448" s="119"/>
      <c r="AC448" s="119"/>
      <c r="AD448" s="119"/>
      <c r="AE448" s="119"/>
      <c r="AF448" s="119"/>
      <c r="AG448" s="119"/>
      <c r="AH448" s="119"/>
      <c r="AI448" s="119"/>
      <c r="AJ448" s="119"/>
      <c r="AK448" s="4"/>
      <c r="AL448" s="4"/>
      <c r="AM448" s="4"/>
      <c r="AN448" s="4"/>
      <c r="AO448" s="4"/>
      <c r="AP448" s="4"/>
      <c r="AQ448" s="4"/>
      <c r="AR448" s="4"/>
      <c r="AS448" s="4"/>
    </row>
    <row r="449">
      <c r="A449" s="4"/>
      <c r="B449" s="4"/>
      <c r="C449" s="4"/>
      <c r="D449" s="4"/>
      <c r="E449" s="4"/>
      <c r="F449" s="4"/>
      <c r="G449" s="4"/>
      <c r="H449" s="8"/>
      <c r="I449" s="8"/>
      <c r="J449" s="8"/>
      <c r="K449" s="8"/>
      <c r="L449" s="8"/>
      <c r="M449" s="8"/>
      <c r="N449" s="8"/>
      <c r="O449" s="8"/>
      <c r="P449" s="8"/>
      <c r="Q449" s="8"/>
      <c r="R449" s="8"/>
      <c r="S449" s="271"/>
      <c r="T449" s="119"/>
      <c r="U449" s="118"/>
      <c r="V449" s="119"/>
      <c r="W449" s="119"/>
      <c r="X449" s="119"/>
      <c r="Y449" s="119"/>
      <c r="Z449" s="119"/>
      <c r="AA449" s="119"/>
      <c r="AB449" s="119"/>
      <c r="AC449" s="119"/>
      <c r="AD449" s="119"/>
      <c r="AE449" s="119"/>
      <c r="AF449" s="119"/>
      <c r="AG449" s="119"/>
      <c r="AH449" s="119"/>
      <c r="AI449" s="119"/>
      <c r="AJ449" s="119"/>
      <c r="AK449" s="4"/>
      <c r="AL449" s="4"/>
      <c r="AM449" s="4"/>
      <c r="AN449" s="4"/>
      <c r="AO449" s="4"/>
      <c r="AP449" s="4"/>
      <c r="AQ449" s="4"/>
      <c r="AR449" s="4"/>
      <c r="AS449" s="4"/>
    </row>
    <row r="450">
      <c r="A450" s="4"/>
      <c r="B450" s="4"/>
      <c r="C450" s="4"/>
      <c r="D450" s="4"/>
      <c r="E450" s="4"/>
      <c r="F450" s="4"/>
      <c r="G450" s="4"/>
      <c r="H450" s="8"/>
      <c r="I450" s="8"/>
      <c r="J450" s="8"/>
      <c r="K450" s="8"/>
      <c r="L450" s="8"/>
      <c r="M450" s="8"/>
      <c r="N450" s="8"/>
      <c r="O450" s="8"/>
      <c r="P450" s="8"/>
      <c r="Q450" s="8"/>
      <c r="R450" s="8"/>
      <c r="S450" s="271"/>
      <c r="T450" s="119"/>
      <c r="U450" s="118"/>
      <c r="V450" s="119"/>
      <c r="W450" s="119"/>
      <c r="X450" s="119"/>
      <c r="Y450" s="119"/>
      <c r="Z450" s="119"/>
      <c r="AA450" s="119"/>
      <c r="AB450" s="119"/>
      <c r="AC450" s="119"/>
      <c r="AD450" s="119"/>
      <c r="AE450" s="119"/>
      <c r="AF450" s="119"/>
      <c r="AG450" s="119"/>
      <c r="AH450" s="119"/>
      <c r="AI450" s="119"/>
      <c r="AJ450" s="119"/>
      <c r="AK450" s="4"/>
      <c r="AL450" s="4"/>
      <c r="AM450" s="4"/>
      <c r="AN450" s="4"/>
      <c r="AO450" s="4"/>
      <c r="AP450" s="4"/>
      <c r="AQ450" s="4"/>
      <c r="AR450" s="4"/>
      <c r="AS450" s="4"/>
    </row>
    <row r="451">
      <c r="A451" s="4"/>
      <c r="B451" s="4"/>
      <c r="C451" s="4"/>
      <c r="D451" s="4"/>
      <c r="E451" s="4"/>
      <c r="F451" s="4"/>
      <c r="G451" s="4"/>
      <c r="H451" s="8"/>
      <c r="I451" s="8"/>
      <c r="J451" s="8"/>
      <c r="K451" s="8"/>
      <c r="L451" s="8"/>
      <c r="M451" s="8"/>
      <c r="N451" s="8"/>
      <c r="O451" s="8"/>
      <c r="P451" s="8"/>
      <c r="Q451" s="8"/>
      <c r="R451" s="8"/>
      <c r="S451" s="271"/>
      <c r="T451" s="119"/>
      <c r="U451" s="118"/>
      <c r="V451" s="119"/>
      <c r="W451" s="119"/>
      <c r="X451" s="119"/>
      <c r="Y451" s="119"/>
      <c r="Z451" s="119"/>
      <c r="AA451" s="119"/>
      <c r="AB451" s="119"/>
      <c r="AC451" s="119"/>
      <c r="AD451" s="119"/>
      <c r="AE451" s="119"/>
      <c r="AF451" s="119"/>
      <c r="AG451" s="119"/>
      <c r="AH451" s="119"/>
      <c r="AI451" s="119"/>
      <c r="AJ451" s="119"/>
      <c r="AK451" s="4"/>
      <c r="AL451" s="4"/>
      <c r="AM451" s="4"/>
      <c r="AN451" s="4"/>
      <c r="AO451" s="4"/>
      <c r="AP451" s="4"/>
      <c r="AQ451" s="4"/>
      <c r="AR451" s="4"/>
      <c r="AS451" s="4"/>
    </row>
    <row r="452">
      <c r="A452" s="4"/>
      <c r="B452" s="4"/>
      <c r="C452" s="4"/>
      <c r="D452" s="4"/>
      <c r="E452" s="4"/>
      <c r="F452" s="4"/>
      <c r="G452" s="4"/>
      <c r="H452" s="8"/>
      <c r="I452" s="8"/>
      <c r="J452" s="8"/>
      <c r="K452" s="8"/>
      <c r="L452" s="8"/>
      <c r="M452" s="8"/>
      <c r="N452" s="8"/>
      <c r="O452" s="8"/>
      <c r="P452" s="8"/>
      <c r="Q452" s="8"/>
      <c r="R452" s="8"/>
      <c r="S452" s="271"/>
      <c r="T452" s="119"/>
      <c r="U452" s="118"/>
      <c r="V452" s="119"/>
      <c r="W452" s="119"/>
      <c r="X452" s="119"/>
      <c r="Y452" s="119"/>
      <c r="Z452" s="119"/>
      <c r="AA452" s="119"/>
      <c r="AB452" s="119"/>
      <c r="AC452" s="119"/>
      <c r="AD452" s="119"/>
      <c r="AE452" s="119"/>
      <c r="AF452" s="119"/>
      <c r="AG452" s="119"/>
      <c r="AH452" s="119"/>
      <c r="AI452" s="119"/>
      <c r="AJ452" s="119"/>
      <c r="AK452" s="4"/>
      <c r="AL452" s="4"/>
      <c r="AM452" s="4"/>
      <c r="AN452" s="4"/>
      <c r="AO452" s="4"/>
      <c r="AP452" s="4"/>
      <c r="AQ452" s="4"/>
      <c r="AR452" s="4"/>
      <c r="AS452" s="4"/>
    </row>
    <row r="453">
      <c r="A453" s="4"/>
      <c r="B453" s="4"/>
      <c r="C453" s="4"/>
      <c r="D453" s="4"/>
      <c r="E453" s="4"/>
      <c r="F453" s="4"/>
      <c r="G453" s="4"/>
      <c r="H453" s="8"/>
      <c r="I453" s="8"/>
      <c r="J453" s="8"/>
      <c r="K453" s="8"/>
      <c r="L453" s="8"/>
      <c r="M453" s="8"/>
      <c r="N453" s="8"/>
      <c r="O453" s="8"/>
      <c r="P453" s="8"/>
      <c r="Q453" s="8"/>
      <c r="R453" s="8"/>
      <c r="S453" s="271"/>
      <c r="T453" s="119"/>
      <c r="U453" s="118"/>
      <c r="V453" s="119"/>
      <c r="W453" s="119"/>
      <c r="X453" s="119"/>
      <c r="Y453" s="119"/>
      <c r="Z453" s="119"/>
      <c r="AA453" s="119"/>
      <c r="AB453" s="119"/>
      <c r="AC453" s="119"/>
      <c r="AD453" s="119"/>
      <c r="AE453" s="119"/>
      <c r="AF453" s="119"/>
      <c r="AG453" s="119"/>
      <c r="AH453" s="119"/>
      <c r="AI453" s="119"/>
      <c r="AJ453" s="119"/>
      <c r="AK453" s="4"/>
      <c r="AL453" s="4"/>
      <c r="AM453" s="4"/>
      <c r="AN453" s="4"/>
      <c r="AO453" s="4"/>
      <c r="AP453" s="4"/>
      <c r="AQ453" s="4"/>
      <c r="AR453" s="4"/>
      <c r="AS453" s="4"/>
    </row>
    <row r="454">
      <c r="A454" s="4"/>
      <c r="B454" s="4"/>
      <c r="C454" s="4"/>
      <c r="D454" s="4"/>
      <c r="E454" s="4"/>
      <c r="F454" s="4"/>
      <c r="G454" s="4"/>
      <c r="H454" s="8"/>
      <c r="I454" s="8"/>
      <c r="J454" s="8"/>
      <c r="K454" s="8"/>
      <c r="L454" s="8"/>
      <c r="M454" s="8"/>
      <c r="N454" s="8"/>
      <c r="O454" s="8"/>
      <c r="P454" s="8"/>
      <c r="Q454" s="8"/>
      <c r="R454" s="8"/>
      <c r="S454" s="271"/>
      <c r="T454" s="119"/>
      <c r="U454" s="118"/>
      <c r="V454" s="119"/>
      <c r="W454" s="119"/>
      <c r="X454" s="119"/>
      <c r="Y454" s="119"/>
      <c r="Z454" s="119"/>
      <c r="AA454" s="119"/>
      <c r="AB454" s="119"/>
      <c r="AC454" s="119"/>
      <c r="AD454" s="119"/>
      <c r="AE454" s="119"/>
      <c r="AF454" s="119"/>
      <c r="AG454" s="119"/>
      <c r="AH454" s="119"/>
      <c r="AI454" s="119"/>
      <c r="AJ454" s="119"/>
      <c r="AK454" s="4"/>
      <c r="AL454" s="4"/>
      <c r="AM454" s="4"/>
      <c r="AN454" s="4"/>
      <c r="AO454" s="4"/>
      <c r="AP454" s="4"/>
      <c r="AQ454" s="4"/>
      <c r="AR454" s="4"/>
      <c r="AS454" s="4"/>
    </row>
    <row r="455">
      <c r="A455" s="4"/>
      <c r="B455" s="4"/>
      <c r="C455" s="4"/>
      <c r="D455" s="4"/>
      <c r="E455" s="4"/>
      <c r="F455" s="4"/>
      <c r="G455" s="4"/>
      <c r="H455" s="8"/>
      <c r="I455" s="8"/>
      <c r="J455" s="8"/>
      <c r="K455" s="8"/>
      <c r="L455" s="8"/>
      <c r="M455" s="8"/>
      <c r="N455" s="8"/>
      <c r="O455" s="8"/>
      <c r="P455" s="8"/>
      <c r="Q455" s="8"/>
      <c r="R455" s="8"/>
      <c r="S455" s="271"/>
      <c r="T455" s="119"/>
      <c r="U455" s="118"/>
      <c r="V455" s="119"/>
      <c r="W455" s="119"/>
      <c r="X455" s="119"/>
      <c r="Y455" s="119"/>
      <c r="Z455" s="119"/>
      <c r="AA455" s="119"/>
      <c r="AB455" s="119"/>
      <c r="AC455" s="119"/>
      <c r="AD455" s="119"/>
      <c r="AE455" s="119"/>
      <c r="AF455" s="119"/>
      <c r="AG455" s="119"/>
      <c r="AH455" s="119"/>
      <c r="AI455" s="119"/>
      <c r="AJ455" s="119"/>
      <c r="AK455" s="4"/>
      <c r="AL455" s="4"/>
      <c r="AM455" s="4"/>
      <c r="AN455" s="4"/>
      <c r="AO455" s="4"/>
      <c r="AP455" s="4"/>
      <c r="AQ455" s="4"/>
      <c r="AR455" s="4"/>
      <c r="AS455" s="4"/>
    </row>
    <row r="456">
      <c r="A456" s="4"/>
      <c r="B456" s="4"/>
      <c r="C456" s="4"/>
      <c r="D456" s="4"/>
      <c r="E456" s="4"/>
      <c r="F456" s="4"/>
      <c r="G456" s="4"/>
      <c r="H456" s="8"/>
      <c r="I456" s="8"/>
      <c r="J456" s="8"/>
      <c r="K456" s="8"/>
      <c r="L456" s="8"/>
      <c r="M456" s="8"/>
      <c r="N456" s="8"/>
      <c r="O456" s="8"/>
      <c r="P456" s="8"/>
      <c r="Q456" s="8"/>
      <c r="R456" s="8"/>
      <c r="S456" s="271"/>
      <c r="T456" s="119"/>
      <c r="U456" s="118"/>
      <c r="V456" s="119"/>
      <c r="W456" s="119"/>
      <c r="X456" s="119"/>
      <c r="Y456" s="119"/>
      <c r="Z456" s="119"/>
      <c r="AA456" s="119"/>
      <c r="AB456" s="119"/>
      <c r="AC456" s="119"/>
      <c r="AD456" s="119"/>
      <c r="AE456" s="119"/>
      <c r="AF456" s="119"/>
      <c r="AG456" s="119"/>
      <c r="AH456" s="119"/>
      <c r="AI456" s="119"/>
      <c r="AJ456" s="119"/>
      <c r="AK456" s="4"/>
      <c r="AL456" s="4"/>
      <c r="AM456" s="4"/>
      <c r="AN456" s="4"/>
      <c r="AO456" s="4"/>
      <c r="AP456" s="4"/>
      <c r="AQ456" s="4"/>
      <c r="AR456" s="4"/>
      <c r="AS456" s="4"/>
    </row>
    <row r="457">
      <c r="A457" s="4"/>
      <c r="B457" s="4"/>
      <c r="C457" s="4"/>
      <c r="D457" s="4"/>
      <c r="E457" s="4"/>
      <c r="F457" s="4"/>
      <c r="G457" s="4"/>
      <c r="H457" s="8"/>
      <c r="I457" s="8"/>
      <c r="J457" s="8"/>
      <c r="K457" s="8"/>
      <c r="L457" s="8"/>
      <c r="M457" s="8"/>
      <c r="N457" s="8"/>
      <c r="O457" s="8"/>
      <c r="P457" s="8"/>
      <c r="Q457" s="8"/>
      <c r="R457" s="8"/>
      <c r="S457" s="271"/>
      <c r="T457" s="119"/>
      <c r="U457" s="118"/>
      <c r="V457" s="119"/>
      <c r="W457" s="119"/>
      <c r="X457" s="119"/>
      <c r="Y457" s="119"/>
      <c r="Z457" s="119"/>
      <c r="AA457" s="119"/>
      <c r="AB457" s="119"/>
      <c r="AC457" s="119"/>
      <c r="AD457" s="119"/>
      <c r="AE457" s="119"/>
      <c r="AF457" s="119"/>
      <c r="AG457" s="119"/>
      <c r="AH457" s="119"/>
      <c r="AI457" s="119"/>
      <c r="AJ457" s="119"/>
      <c r="AK457" s="4"/>
      <c r="AL457" s="4"/>
      <c r="AM457" s="4"/>
      <c r="AN457" s="4"/>
      <c r="AO457" s="4"/>
      <c r="AP457" s="4"/>
      <c r="AQ457" s="4"/>
      <c r="AR457" s="4"/>
      <c r="AS457" s="4"/>
    </row>
    <row r="458">
      <c r="A458" s="4"/>
      <c r="B458" s="4"/>
      <c r="C458" s="4"/>
      <c r="D458" s="4"/>
      <c r="E458" s="4"/>
      <c r="F458" s="4"/>
      <c r="G458" s="4"/>
      <c r="H458" s="8"/>
      <c r="I458" s="8"/>
      <c r="J458" s="8"/>
      <c r="K458" s="8"/>
      <c r="L458" s="8"/>
      <c r="M458" s="8"/>
      <c r="N458" s="8"/>
      <c r="O458" s="8"/>
      <c r="P458" s="8"/>
      <c r="Q458" s="8"/>
      <c r="R458" s="8"/>
      <c r="S458" s="271"/>
      <c r="T458" s="119"/>
      <c r="U458" s="118"/>
      <c r="V458" s="119"/>
      <c r="W458" s="119"/>
      <c r="X458" s="119"/>
      <c r="Y458" s="119"/>
      <c r="Z458" s="119"/>
      <c r="AA458" s="119"/>
      <c r="AB458" s="119"/>
      <c r="AC458" s="119"/>
      <c r="AD458" s="119"/>
      <c r="AE458" s="119"/>
      <c r="AF458" s="119"/>
      <c r="AG458" s="119"/>
      <c r="AH458" s="119"/>
      <c r="AI458" s="119"/>
      <c r="AJ458" s="119"/>
      <c r="AK458" s="4"/>
      <c r="AL458" s="4"/>
      <c r="AM458" s="4"/>
      <c r="AN458" s="4"/>
      <c r="AO458" s="4"/>
      <c r="AP458" s="4"/>
      <c r="AQ458" s="4"/>
      <c r="AR458" s="4"/>
      <c r="AS458" s="4"/>
    </row>
    <row r="459">
      <c r="A459" s="4"/>
      <c r="B459" s="4"/>
      <c r="C459" s="4"/>
      <c r="D459" s="4"/>
      <c r="E459" s="4"/>
      <c r="F459" s="4"/>
      <c r="G459" s="4"/>
      <c r="H459" s="8"/>
      <c r="I459" s="8"/>
      <c r="J459" s="8"/>
      <c r="K459" s="8"/>
      <c r="L459" s="8"/>
      <c r="M459" s="8"/>
      <c r="N459" s="8"/>
      <c r="O459" s="8"/>
      <c r="P459" s="8"/>
      <c r="Q459" s="8"/>
      <c r="R459" s="8"/>
      <c r="S459" s="271"/>
      <c r="T459" s="119"/>
      <c r="U459" s="118"/>
      <c r="V459" s="119"/>
      <c r="W459" s="119"/>
      <c r="X459" s="119"/>
      <c r="Y459" s="119"/>
      <c r="Z459" s="119"/>
      <c r="AA459" s="119"/>
      <c r="AB459" s="119"/>
      <c r="AC459" s="119"/>
      <c r="AD459" s="119"/>
      <c r="AE459" s="119"/>
      <c r="AF459" s="119"/>
      <c r="AG459" s="119"/>
      <c r="AH459" s="119"/>
      <c r="AI459" s="119"/>
      <c r="AJ459" s="119"/>
      <c r="AK459" s="4"/>
      <c r="AL459" s="4"/>
      <c r="AM459" s="4"/>
      <c r="AN459" s="4"/>
      <c r="AO459" s="4"/>
      <c r="AP459" s="4"/>
      <c r="AQ459" s="4"/>
      <c r="AR459" s="4"/>
      <c r="AS459" s="4"/>
    </row>
    <row r="460">
      <c r="A460" s="4"/>
      <c r="B460" s="4"/>
      <c r="C460" s="4"/>
      <c r="D460" s="4"/>
      <c r="E460" s="4"/>
      <c r="F460" s="4"/>
      <c r="G460" s="4"/>
      <c r="H460" s="8"/>
      <c r="I460" s="8"/>
      <c r="J460" s="8"/>
      <c r="K460" s="8"/>
      <c r="L460" s="8"/>
      <c r="M460" s="8"/>
      <c r="N460" s="8"/>
      <c r="O460" s="8"/>
      <c r="P460" s="8"/>
      <c r="Q460" s="8"/>
      <c r="R460" s="8"/>
      <c r="S460" s="271"/>
      <c r="T460" s="119"/>
      <c r="U460" s="118"/>
      <c r="V460" s="119"/>
      <c r="W460" s="119"/>
      <c r="X460" s="119"/>
      <c r="Y460" s="119"/>
      <c r="Z460" s="119"/>
      <c r="AA460" s="119"/>
      <c r="AB460" s="119"/>
      <c r="AC460" s="119"/>
      <c r="AD460" s="119"/>
      <c r="AE460" s="119"/>
      <c r="AF460" s="119"/>
      <c r="AG460" s="119"/>
      <c r="AH460" s="119"/>
      <c r="AI460" s="119"/>
      <c r="AJ460" s="119"/>
      <c r="AK460" s="4"/>
      <c r="AL460" s="4"/>
      <c r="AM460" s="4"/>
      <c r="AN460" s="4"/>
      <c r="AO460" s="4"/>
      <c r="AP460" s="4"/>
      <c r="AQ460" s="4"/>
      <c r="AR460" s="4"/>
      <c r="AS460" s="4"/>
    </row>
    <row r="461">
      <c r="A461" s="4"/>
      <c r="B461" s="4"/>
      <c r="C461" s="4"/>
      <c r="D461" s="4"/>
      <c r="E461" s="4"/>
      <c r="F461" s="4"/>
      <c r="G461" s="4"/>
      <c r="H461" s="8"/>
      <c r="I461" s="8"/>
      <c r="J461" s="8"/>
      <c r="K461" s="8"/>
      <c r="L461" s="8"/>
      <c r="M461" s="8"/>
      <c r="N461" s="8"/>
      <c r="O461" s="8"/>
      <c r="P461" s="8"/>
      <c r="Q461" s="8"/>
      <c r="R461" s="8"/>
      <c r="S461" s="271"/>
      <c r="T461" s="119"/>
      <c r="U461" s="118"/>
      <c r="V461" s="119"/>
      <c r="W461" s="119"/>
      <c r="X461" s="119"/>
      <c r="Y461" s="119"/>
      <c r="Z461" s="119"/>
      <c r="AA461" s="119"/>
      <c r="AB461" s="119"/>
      <c r="AC461" s="119"/>
      <c r="AD461" s="119"/>
      <c r="AE461" s="119"/>
      <c r="AF461" s="119"/>
      <c r="AG461" s="119"/>
      <c r="AH461" s="119"/>
      <c r="AI461" s="119"/>
      <c r="AJ461" s="119"/>
      <c r="AK461" s="4"/>
      <c r="AL461" s="4"/>
      <c r="AM461" s="4"/>
      <c r="AN461" s="4"/>
      <c r="AO461" s="4"/>
      <c r="AP461" s="4"/>
      <c r="AQ461" s="4"/>
      <c r="AR461" s="4"/>
      <c r="AS461" s="4"/>
    </row>
    <row r="462">
      <c r="A462" s="4"/>
      <c r="B462" s="4"/>
      <c r="C462" s="4"/>
      <c r="D462" s="4"/>
      <c r="E462" s="4"/>
      <c r="F462" s="4"/>
      <c r="G462" s="4"/>
      <c r="H462" s="8"/>
      <c r="I462" s="8"/>
      <c r="J462" s="8"/>
      <c r="K462" s="8"/>
      <c r="L462" s="8"/>
      <c r="M462" s="8"/>
      <c r="N462" s="8"/>
      <c r="O462" s="8"/>
      <c r="P462" s="8"/>
      <c r="Q462" s="8"/>
      <c r="R462" s="8"/>
      <c r="S462" s="271"/>
      <c r="T462" s="119"/>
      <c r="U462" s="118"/>
      <c r="V462" s="119"/>
      <c r="W462" s="119"/>
      <c r="X462" s="119"/>
      <c r="Y462" s="119"/>
      <c r="Z462" s="119"/>
      <c r="AA462" s="119"/>
      <c r="AB462" s="119"/>
      <c r="AC462" s="119"/>
      <c r="AD462" s="119"/>
      <c r="AE462" s="119"/>
      <c r="AF462" s="119"/>
      <c r="AG462" s="119"/>
      <c r="AH462" s="119"/>
      <c r="AI462" s="119"/>
      <c r="AJ462" s="119"/>
      <c r="AK462" s="4"/>
      <c r="AL462" s="4"/>
      <c r="AM462" s="4"/>
      <c r="AN462" s="4"/>
      <c r="AO462" s="4"/>
      <c r="AP462" s="4"/>
      <c r="AQ462" s="4"/>
      <c r="AR462" s="4"/>
      <c r="AS462" s="4"/>
    </row>
    <row r="463">
      <c r="A463" s="4"/>
      <c r="B463" s="4"/>
      <c r="C463" s="4"/>
      <c r="D463" s="4"/>
      <c r="E463" s="4"/>
      <c r="F463" s="4"/>
      <c r="G463" s="4"/>
      <c r="H463" s="8"/>
      <c r="I463" s="8"/>
      <c r="J463" s="8"/>
      <c r="K463" s="8"/>
      <c r="L463" s="8"/>
      <c r="M463" s="8"/>
      <c r="N463" s="8"/>
      <c r="O463" s="8"/>
      <c r="P463" s="8"/>
      <c r="Q463" s="8"/>
      <c r="R463" s="8"/>
      <c r="S463" s="271"/>
      <c r="T463" s="119"/>
      <c r="U463" s="118"/>
      <c r="V463" s="119"/>
      <c r="W463" s="119"/>
      <c r="X463" s="119"/>
      <c r="Y463" s="119"/>
      <c r="Z463" s="119"/>
      <c r="AA463" s="119"/>
      <c r="AB463" s="119"/>
      <c r="AC463" s="119"/>
      <c r="AD463" s="119"/>
      <c r="AE463" s="119"/>
      <c r="AF463" s="119"/>
      <c r="AG463" s="119"/>
      <c r="AH463" s="119"/>
      <c r="AI463" s="119"/>
      <c r="AJ463" s="119"/>
      <c r="AK463" s="4"/>
      <c r="AL463" s="4"/>
      <c r="AM463" s="4"/>
      <c r="AN463" s="4"/>
      <c r="AO463" s="4"/>
      <c r="AP463" s="4"/>
      <c r="AQ463" s="4"/>
      <c r="AR463" s="4"/>
      <c r="AS463" s="4"/>
    </row>
    <row r="464">
      <c r="A464" s="4"/>
      <c r="B464" s="4"/>
      <c r="C464" s="4"/>
      <c r="D464" s="4"/>
      <c r="E464" s="4"/>
      <c r="F464" s="4"/>
      <c r="G464" s="4"/>
      <c r="H464" s="8"/>
      <c r="I464" s="8"/>
      <c r="J464" s="8"/>
      <c r="K464" s="8"/>
      <c r="L464" s="8"/>
      <c r="M464" s="8"/>
      <c r="N464" s="8"/>
      <c r="O464" s="8"/>
      <c r="P464" s="8"/>
      <c r="Q464" s="8"/>
      <c r="R464" s="8"/>
      <c r="S464" s="271"/>
      <c r="T464" s="119"/>
      <c r="U464" s="118"/>
      <c r="V464" s="119"/>
      <c r="W464" s="119"/>
      <c r="X464" s="119"/>
      <c r="Y464" s="119"/>
      <c r="Z464" s="119"/>
      <c r="AA464" s="119"/>
      <c r="AB464" s="119"/>
      <c r="AC464" s="119"/>
      <c r="AD464" s="119"/>
      <c r="AE464" s="119"/>
      <c r="AF464" s="119"/>
      <c r="AG464" s="119"/>
      <c r="AH464" s="119"/>
      <c r="AI464" s="119"/>
      <c r="AJ464" s="119"/>
      <c r="AK464" s="4"/>
      <c r="AL464" s="4"/>
      <c r="AM464" s="4"/>
      <c r="AN464" s="4"/>
      <c r="AO464" s="4"/>
      <c r="AP464" s="4"/>
      <c r="AQ464" s="4"/>
      <c r="AR464" s="4"/>
      <c r="AS464" s="4"/>
    </row>
    <row r="465">
      <c r="A465" s="4"/>
      <c r="B465" s="4"/>
      <c r="C465" s="4"/>
      <c r="D465" s="4"/>
      <c r="E465" s="4"/>
      <c r="F465" s="4"/>
      <c r="G465" s="4"/>
      <c r="H465" s="8"/>
      <c r="I465" s="8"/>
      <c r="J465" s="8"/>
      <c r="K465" s="8"/>
      <c r="L465" s="8"/>
      <c r="M465" s="8"/>
      <c r="N465" s="8"/>
      <c r="O465" s="8"/>
      <c r="P465" s="8"/>
      <c r="Q465" s="8"/>
      <c r="R465" s="8"/>
      <c r="S465" s="271"/>
      <c r="T465" s="119"/>
      <c r="U465" s="118"/>
      <c r="V465" s="119"/>
      <c r="W465" s="119"/>
      <c r="X465" s="119"/>
      <c r="Y465" s="119"/>
      <c r="Z465" s="119"/>
      <c r="AA465" s="119"/>
      <c r="AB465" s="119"/>
      <c r="AC465" s="119"/>
      <c r="AD465" s="119"/>
      <c r="AE465" s="119"/>
      <c r="AF465" s="119"/>
      <c r="AG465" s="119"/>
      <c r="AH465" s="119"/>
      <c r="AI465" s="119"/>
      <c r="AJ465" s="119"/>
      <c r="AK465" s="4"/>
      <c r="AL465" s="4"/>
      <c r="AM465" s="4"/>
      <c r="AN465" s="4"/>
      <c r="AO465" s="4"/>
      <c r="AP465" s="4"/>
      <c r="AQ465" s="4"/>
      <c r="AR465" s="4"/>
      <c r="AS465" s="4"/>
    </row>
    <row r="466">
      <c r="A466" s="4"/>
      <c r="B466" s="4"/>
      <c r="C466" s="4"/>
      <c r="D466" s="4"/>
      <c r="E466" s="4"/>
      <c r="F466" s="4"/>
      <c r="G466" s="4"/>
      <c r="H466" s="8"/>
      <c r="I466" s="8"/>
      <c r="J466" s="8"/>
      <c r="K466" s="8"/>
      <c r="L466" s="8"/>
      <c r="M466" s="8"/>
      <c r="N466" s="8"/>
      <c r="O466" s="8"/>
      <c r="P466" s="8"/>
      <c r="Q466" s="8"/>
      <c r="R466" s="8"/>
      <c r="S466" s="271"/>
      <c r="T466" s="119"/>
      <c r="U466" s="118"/>
      <c r="V466" s="119"/>
      <c r="W466" s="119"/>
      <c r="X466" s="119"/>
      <c r="Y466" s="119"/>
      <c r="Z466" s="119"/>
      <c r="AA466" s="119"/>
      <c r="AB466" s="119"/>
      <c r="AC466" s="119"/>
      <c r="AD466" s="119"/>
      <c r="AE466" s="119"/>
      <c r="AF466" s="119"/>
      <c r="AG466" s="119"/>
      <c r="AH466" s="119"/>
      <c r="AI466" s="119"/>
      <c r="AJ466" s="119"/>
      <c r="AK466" s="4"/>
      <c r="AL466" s="4"/>
      <c r="AM466" s="4"/>
      <c r="AN466" s="4"/>
      <c r="AO466" s="4"/>
      <c r="AP466" s="4"/>
      <c r="AQ466" s="4"/>
      <c r="AR466" s="4"/>
      <c r="AS466" s="4"/>
    </row>
    <row r="467">
      <c r="A467" s="4"/>
      <c r="B467" s="4"/>
      <c r="C467" s="4"/>
      <c r="D467" s="4"/>
      <c r="E467" s="4"/>
      <c r="F467" s="4"/>
      <c r="G467" s="4"/>
      <c r="H467" s="8"/>
      <c r="I467" s="8"/>
      <c r="J467" s="8"/>
      <c r="K467" s="8"/>
      <c r="L467" s="8"/>
      <c r="M467" s="8"/>
      <c r="N467" s="8"/>
      <c r="O467" s="8"/>
      <c r="P467" s="8"/>
      <c r="Q467" s="8"/>
      <c r="R467" s="8"/>
      <c r="S467" s="271"/>
      <c r="T467" s="119"/>
      <c r="U467" s="118"/>
      <c r="V467" s="119"/>
      <c r="W467" s="119"/>
      <c r="X467" s="119"/>
      <c r="Y467" s="119"/>
      <c r="Z467" s="119"/>
      <c r="AA467" s="119"/>
      <c r="AB467" s="119"/>
      <c r="AC467" s="119"/>
      <c r="AD467" s="119"/>
      <c r="AE467" s="119"/>
      <c r="AF467" s="119"/>
      <c r="AG467" s="119"/>
      <c r="AH467" s="119"/>
      <c r="AI467" s="119"/>
      <c r="AJ467" s="119"/>
      <c r="AK467" s="4"/>
      <c r="AL467" s="4"/>
      <c r="AM467" s="4"/>
      <c r="AN467" s="4"/>
      <c r="AO467" s="4"/>
      <c r="AP467" s="4"/>
      <c r="AQ467" s="4"/>
      <c r="AR467" s="4"/>
      <c r="AS467" s="4"/>
    </row>
    <row r="468">
      <c r="A468" s="4"/>
      <c r="B468" s="4"/>
      <c r="C468" s="4"/>
      <c r="D468" s="4"/>
      <c r="E468" s="4"/>
      <c r="F468" s="4"/>
      <c r="G468" s="4"/>
      <c r="H468" s="8"/>
      <c r="I468" s="8"/>
      <c r="J468" s="8"/>
      <c r="K468" s="8"/>
      <c r="L468" s="8"/>
      <c r="M468" s="8"/>
      <c r="N468" s="8"/>
      <c r="O468" s="8"/>
      <c r="P468" s="8"/>
      <c r="Q468" s="8"/>
      <c r="R468" s="8"/>
      <c r="S468" s="271"/>
      <c r="T468" s="119"/>
      <c r="U468" s="118"/>
      <c r="V468" s="119"/>
      <c r="W468" s="119"/>
      <c r="X468" s="119"/>
      <c r="Y468" s="119"/>
      <c r="Z468" s="119"/>
      <c r="AA468" s="119"/>
      <c r="AB468" s="119"/>
      <c r="AC468" s="119"/>
      <c r="AD468" s="119"/>
      <c r="AE468" s="119"/>
      <c r="AF468" s="119"/>
      <c r="AG468" s="119"/>
      <c r="AH468" s="119"/>
      <c r="AI468" s="119"/>
      <c r="AJ468" s="119"/>
      <c r="AK468" s="4"/>
      <c r="AL468" s="4"/>
      <c r="AM468" s="4"/>
      <c r="AN468" s="4"/>
      <c r="AO468" s="4"/>
      <c r="AP468" s="4"/>
      <c r="AQ468" s="4"/>
      <c r="AR468" s="4"/>
      <c r="AS468" s="4"/>
    </row>
    <row r="469">
      <c r="A469" s="4"/>
      <c r="B469" s="4"/>
      <c r="C469" s="4"/>
      <c r="D469" s="4"/>
      <c r="E469" s="4"/>
      <c r="F469" s="4"/>
      <c r="G469" s="4"/>
      <c r="H469" s="8"/>
      <c r="I469" s="8"/>
      <c r="J469" s="8"/>
      <c r="K469" s="8"/>
      <c r="L469" s="8"/>
      <c r="M469" s="8"/>
      <c r="N469" s="8"/>
      <c r="O469" s="8"/>
      <c r="P469" s="8"/>
      <c r="Q469" s="8"/>
      <c r="R469" s="8"/>
      <c r="S469" s="271"/>
      <c r="T469" s="119"/>
      <c r="U469" s="118"/>
      <c r="V469" s="119"/>
      <c r="W469" s="119"/>
      <c r="X469" s="119"/>
      <c r="Y469" s="119"/>
      <c r="Z469" s="119"/>
      <c r="AA469" s="119"/>
      <c r="AB469" s="119"/>
      <c r="AC469" s="119"/>
      <c r="AD469" s="119"/>
      <c r="AE469" s="119"/>
      <c r="AF469" s="119"/>
      <c r="AG469" s="119"/>
      <c r="AH469" s="119"/>
      <c r="AI469" s="119"/>
      <c r="AJ469" s="119"/>
      <c r="AK469" s="4"/>
      <c r="AL469" s="4"/>
      <c r="AM469" s="4"/>
      <c r="AN469" s="4"/>
      <c r="AO469" s="4"/>
      <c r="AP469" s="4"/>
      <c r="AQ469" s="4"/>
      <c r="AR469" s="4"/>
      <c r="AS469" s="4"/>
    </row>
    <row r="470">
      <c r="A470" s="4"/>
      <c r="B470" s="4"/>
      <c r="C470" s="4"/>
      <c r="D470" s="4"/>
      <c r="E470" s="4"/>
      <c r="F470" s="4"/>
      <c r="G470" s="4"/>
      <c r="H470" s="8"/>
      <c r="I470" s="8"/>
      <c r="J470" s="8"/>
      <c r="K470" s="8"/>
      <c r="L470" s="8"/>
      <c r="M470" s="8"/>
      <c r="N470" s="8"/>
      <c r="O470" s="8"/>
      <c r="P470" s="8"/>
      <c r="Q470" s="8"/>
      <c r="R470" s="8"/>
      <c r="S470" s="271"/>
      <c r="T470" s="119"/>
      <c r="U470" s="118"/>
      <c r="V470" s="119"/>
      <c r="W470" s="119"/>
      <c r="X470" s="119"/>
      <c r="Y470" s="119"/>
      <c r="Z470" s="119"/>
      <c r="AA470" s="119"/>
      <c r="AB470" s="119"/>
      <c r="AC470" s="119"/>
      <c r="AD470" s="119"/>
      <c r="AE470" s="119"/>
      <c r="AF470" s="119"/>
      <c r="AG470" s="119"/>
      <c r="AH470" s="119"/>
      <c r="AI470" s="119"/>
      <c r="AJ470" s="119"/>
      <c r="AK470" s="4"/>
      <c r="AL470" s="4"/>
      <c r="AM470" s="4"/>
      <c r="AN470" s="4"/>
      <c r="AO470" s="4"/>
      <c r="AP470" s="4"/>
      <c r="AQ470" s="4"/>
      <c r="AR470" s="4"/>
      <c r="AS470" s="4"/>
    </row>
    <row r="471">
      <c r="A471" s="4"/>
      <c r="B471" s="4"/>
      <c r="C471" s="4"/>
      <c r="D471" s="4"/>
      <c r="E471" s="4"/>
      <c r="F471" s="4"/>
      <c r="G471" s="4"/>
      <c r="H471" s="8"/>
      <c r="I471" s="8"/>
      <c r="J471" s="8"/>
      <c r="K471" s="8"/>
      <c r="L471" s="8"/>
      <c r="M471" s="8"/>
      <c r="N471" s="8"/>
      <c r="O471" s="8"/>
      <c r="P471" s="8"/>
      <c r="Q471" s="8"/>
      <c r="R471" s="8"/>
      <c r="S471" s="271"/>
      <c r="T471" s="119"/>
      <c r="U471" s="118"/>
      <c r="V471" s="119"/>
      <c r="W471" s="119"/>
      <c r="X471" s="119"/>
      <c r="Y471" s="119"/>
      <c r="Z471" s="119"/>
      <c r="AA471" s="119"/>
      <c r="AB471" s="119"/>
      <c r="AC471" s="119"/>
      <c r="AD471" s="119"/>
      <c r="AE471" s="119"/>
      <c r="AF471" s="119"/>
      <c r="AG471" s="119"/>
      <c r="AH471" s="119"/>
      <c r="AI471" s="119"/>
      <c r="AJ471" s="119"/>
      <c r="AK471" s="4"/>
      <c r="AL471" s="4"/>
      <c r="AM471" s="4"/>
      <c r="AN471" s="4"/>
      <c r="AO471" s="4"/>
      <c r="AP471" s="4"/>
      <c r="AQ471" s="4"/>
      <c r="AR471" s="4"/>
      <c r="AS471" s="4"/>
    </row>
    <row r="472">
      <c r="A472" s="4"/>
      <c r="B472" s="4"/>
      <c r="C472" s="4"/>
      <c r="D472" s="4"/>
      <c r="E472" s="4"/>
      <c r="F472" s="4"/>
      <c r="G472" s="4"/>
      <c r="H472" s="8"/>
      <c r="I472" s="8"/>
      <c r="J472" s="8"/>
      <c r="K472" s="8"/>
      <c r="L472" s="8"/>
      <c r="M472" s="8"/>
      <c r="N472" s="8"/>
      <c r="O472" s="8"/>
      <c r="P472" s="8"/>
      <c r="Q472" s="8"/>
      <c r="R472" s="8"/>
      <c r="S472" s="271"/>
      <c r="T472" s="119"/>
      <c r="U472" s="118"/>
      <c r="V472" s="119"/>
      <c r="W472" s="119"/>
      <c r="X472" s="119"/>
      <c r="Y472" s="119"/>
      <c r="Z472" s="119"/>
      <c r="AA472" s="119"/>
      <c r="AB472" s="119"/>
      <c r="AC472" s="119"/>
      <c r="AD472" s="119"/>
      <c r="AE472" s="119"/>
      <c r="AF472" s="119"/>
      <c r="AG472" s="119"/>
      <c r="AH472" s="119"/>
      <c r="AI472" s="119"/>
      <c r="AJ472" s="119"/>
      <c r="AK472" s="4"/>
      <c r="AL472" s="4"/>
      <c r="AM472" s="4"/>
      <c r="AN472" s="4"/>
      <c r="AO472" s="4"/>
      <c r="AP472" s="4"/>
      <c r="AQ472" s="4"/>
      <c r="AR472" s="4"/>
      <c r="AS472" s="4"/>
    </row>
    <row r="473">
      <c r="A473" s="4"/>
      <c r="B473" s="4"/>
      <c r="C473" s="4"/>
      <c r="D473" s="4"/>
      <c r="E473" s="4"/>
      <c r="F473" s="4"/>
      <c r="G473" s="4"/>
      <c r="H473" s="8"/>
      <c r="I473" s="8"/>
      <c r="J473" s="8"/>
      <c r="K473" s="8"/>
      <c r="L473" s="8"/>
      <c r="M473" s="8"/>
      <c r="N473" s="8"/>
      <c r="O473" s="8"/>
      <c r="P473" s="8"/>
      <c r="Q473" s="8"/>
      <c r="R473" s="8"/>
      <c r="S473" s="271"/>
      <c r="T473" s="119"/>
      <c r="U473" s="118"/>
      <c r="V473" s="119"/>
      <c r="W473" s="119"/>
      <c r="X473" s="119"/>
      <c r="Y473" s="119"/>
      <c r="Z473" s="119"/>
      <c r="AA473" s="119"/>
      <c r="AB473" s="119"/>
      <c r="AC473" s="119"/>
      <c r="AD473" s="119"/>
      <c r="AE473" s="119"/>
      <c r="AF473" s="119"/>
      <c r="AG473" s="119"/>
      <c r="AH473" s="119"/>
      <c r="AI473" s="119"/>
      <c r="AJ473" s="119"/>
      <c r="AK473" s="4"/>
      <c r="AL473" s="4"/>
      <c r="AM473" s="4"/>
      <c r="AN473" s="4"/>
      <c r="AO473" s="4"/>
      <c r="AP473" s="4"/>
      <c r="AQ473" s="4"/>
      <c r="AR473" s="4"/>
      <c r="AS473" s="4"/>
    </row>
    <row r="474">
      <c r="A474" s="4"/>
      <c r="B474" s="4"/>
      <c r="C474" s="4"/>
      <c r="D474" s="4"/>
      <c r="E474" s="4"/>
      <c r="F474" s="4"/>
      <c r="G474" s="4"/>
      <c r="H474" s="8"/>
      <c r="I474" s="8"/>
      <c r="J474" s="8"/>
      <c r="K474" s="8"/>
      <c r="L474" s="8"/>
      <c r="M474" s="8"/>
      <c r="N474" s="8"/>
      <c r="O474" s="8"/>
      <c r="P474" s="8"/>
      <c r="Q474" s="8"/>
      <c r="R474" s="8"/>
      <c r="S474" s="271"/>
      <c r="T474" s="119"/>
      <c r="U474" s="118"/>
      <c r="V474" s="119"/>
      <c r="W474" s="119"/>
      <c r="X474" s="119"/>
      <c r="Y474" s="119"/>
      <c r="Z474" s="119"/>
      <c r="AA474" s="119"/>
      <c r="AB474" s="119"/>
      <c r="AC474" s="119"/>
      <c r="AD474" s="119"/>
      <c r="AE474" s="119"/>
      <c r="AF474" s="119"/>
      <c r="AG474" s="119"/>
      <c r="AH474" s="119"/>
      <c r="AI474" s="119"/>
      <c r="AJ474" s="119"/>
      <c r="AK474" s="4"/>
      <c r="AL474" s="4"/>
      <c r="AM474" s="4"/>
      <c r="AN474" s="4"/>
      <c r="AO474" s="4"/>
      <c r="AP474" s="4"/>
      <c r="AQ474" s="4"/>
      <c r="AR474" s="4"/>
      <c r="AS474" s="4"/>
    </row>
    <row r="475">
      <c r="A475" s="4"/>
      <c r="B475" s="4"/>
      <c r="C475" s="4"/>
      <c r="D475" s="4"/>
      <c r="E475" s="4"/>
      <c r="F475" s="4"/>
      <c r="G475" s="4"/>
      <c r="H475" s="8"/>
      <c r="I475" s="8"/>
      <c r="J475" s="8"/>
      <c r="K475" s="8"/>
      <c r="L475" s="8"/>
      <c r="M475" s="8"/>
      <c r="N475" s="8"/>
      <c r="O475" s="8"/>
      <c r="P475" s="8"/>
      <c r="Q475" s="8"/>
      <c r="R475" s="8"/>
      <c r="S475" s="271"/>
      <c r="T475" s="119"/>
      <c r="U475" s="118"/>
      <c r="V475" s="119"/>
      <c r="W475" s="119"/>
      <c r="X475" s="119"/>
      <c r="Y475" s="119"/>
      <c r="Z475" s="119"/>
      <c r="AA475" s="119"/>
      <c r="AB475" s="119"/>
      <c r="AC475" s="119"/>
      <c r="AD475" s="119"/>
      <c r="AE475" s="119"/>
      <c r="AF475" s="119"/>
      <c r="AG475" s="119"/>
      <c r="AH475" s="119"/>
      <c r="AI475" s="119"/>
      <c r="AJ475" s="119"/>
      <c r="AK475" s="4"/>
      <c r="AL475" s="4"/>
      <c r="AM475" s="4"/>
      <c r="AN475" s="4"/>
      <c r="AO475" s="4"/>
      <c r="AP475" s="4"/>
      <c r="AQ475" s="4"/>
      <c r="AR475" s="4"/>
      <c r="AS475" s="4"/>
    </row>
    <row r="476">
      <c r="A476" s="4"/>
      <c r="B476" s="4"/>
      <c r="C476" s="4"/>
      <c r="D476" s="4"/>
      <c r="E476" s="4"/>
      <c r="F476" s="4"/>
      <c r="G476" s="4"/>
      <c r="H476" s="8"/>
      <c r="I476" s="8"/>
      <c r="J476" s="8"/>
      <c r="K476" s="8"/>
      <c r="L476" s="8"/>
      <c r="M476" s="8"/>
      <c r="N476" s="8"/>
      <c r="O476" s="8"/>
      <c r="P476" s="8"/>
      <c r="Q476" s="8"/>
      <c r="R476" s="8"/>
      <c r="S476" s="271"/>
      <c r="T476" s="119"/>
      <c r="U476" s="118"/>
      <c r="V476" s="119"/>
      <c r="W476" s="119"/>
      <c r="X476" s="119"/>
      <c r="Y476" s="119"/>
      <c r="Z476" s="119"/>
      <c r="AA476" s="119"/>
      <c r="AB476" s="119"/>
      <c r="AC476" s="119"/>
      <c r="AD476" s="119"/>
      <c r="AE476" s="119"/>
      <c r="AF476" s="119"/>
      <c r="AG476" s="119"/>
      <c r="AH476" s="119"/>
      <c r="AI476" s="119"/>
      <c r="AJ476" s="119"/>
      <c r="AK476" s="4"/>
      <c r="AL476" s="4"/>
      <c r="AM476" s="4"/>
      <c r="AN476" s="4"/>
      <c r="AO476" s="4"/>
      <c r="AP476" s="4"/>
      <c r="AQ476" s="4"/>
      <c r="AR476" s="4"/>
      <c r="AS476" s="4"/>
    </row>
    <row r="477">
      <c r="A477" s="4"/>
      <c r="B477" s="4"/>
      <c r="C477" s="4"/>
      <c r="D477" s="4"/>
      <c r="E477" s="4"/>
      <c r="F477" s="4"/>
      <c r="G477" s="4"/>
      <c r="H477" s="8"/>
      <c r="I477" s="8"/>
      <c r="J477" s="8"/>
      <c r="K477" s="8"/>
      <c r="L477" s="8"/>
      <c r="M477" s="8"/>
      <c r="N477" s="8"/>
      <c r="O477" s="8"/>
      <c r="P477" s="8"/>
      <c r="Q477" s="8"/>
      <c r="R477" s="8"/>
      <c r="S477" s="271"/>
      <c r="T477" s="119"/>
      <c r="U477" s="118"/>
      <c r="V477" s="119"/>
      <c r="W477" s="119"/>
      <c r="X477" s="119"/>
      <c r="Y477" s="119"/>
      <c r="Z477" s="119"/>
      <c r="AA477" s="119"/>
      <c r="AB477" s="119"/>
      <c r="AC477" s="119"/>
      <c r="AD477" s="119"/>
      <c r="AE477" s="119"/>
      <c r="AF477" s="119"/>
      <c r="AG477" s="119"/>
      <c r="AH477" s="119"/>
      <c r="AI477" s="119"/>
      <c r="AJ477" s="119"/>
      <c r="AK477" s="4"/>
      <c r="AL477" s="4"/>
      <c r="AM477" s="4"/>
      <c r="AN477" s="4"/>
      <c r="AO477" s="4"/>
      <c r="AP477" s="4"/>
      <c r="AQ477" s="4"/>
      <c r="AR477" s="4"/>
      <c r="AS477" s="4"/>
    </row>
    <row r="478">
      <c r="A478" s="4"/>
      <c r="B478" s="4"/>
      <c r="C478" s="4"/>
      <c r="D478" s="4"/>
      <c r="E478" s="4"/>
      <c r="F478" s="4"/>
      <c r="G478" s="4"/>
      <c r="H478" s="8"/>
      <c r="I478" s="8"/>
      <c r="J478" s="8"/>
      <c r="K478" s="8"/>
      <c r="L478" s="8"/>
      <c r="M478" s="8"/>
      <c r="N478" s="8"/>
      <c r="O478" s="8"/>
      <c r="P478" s="8"/>
      <c r="Q478" s="8"/>
      <c r="R478" s="8"/>
      <c r="S478" s="271"/>
      <c r="T478" s="119"/>
      <c r="U478" s="118"/>
      <c r="V478" s="119"/>
      <c r="W478" s="119"/>
      <c r="X478" s="119"/>
      <c r="Y478" s="119"/>
      <c r="Z478" s="119"/>
      <c r="AA478" s="119"/>
      <c r="AB478" s="119"/>
      <c r="AC478" s="119"/>
      <c r="AD478" s="119"/>
      <c r="AE478" s="119"/>
      <c r="AF478" s="119"/>
      <c r="AG478" s="119"/>
      <c r="AH478" s="119"/>
      <c r="AI478" s="119"/>
      <c r="AJ478" s="119"/>
      <c r="AK478" s="4"/>
      <c r="AL478" s="4"/>
      <c r="AM478" s="4"/>
      <c r="AN478" s="4"/>
      <c r="AO478" s="4"/>
      <c r="AP478" s="4"/>
      <c r="AQ478" s="4"/>
      <c r="AR478" s="4"/>
      <c r="AS478" s="4"/>
    </row>
    <row r="479">
      <c r="A479" s="4"/>
      <c r="B479" s="4"/>
      <c r="C479" s="4"/>
      <c r="D479" s="4"/>
      <c r="E479" s="4"/>
      <c r="F479" s="4"/>
      <c r="G479" s="4"/>
      <c r="H479" s="8"/>
      <c r="I479" s="8"/>
      <c r="J479" s="8"/>
      <c r="K479" s="8"/>
      <c r="L479" s="8"/>
      <c r="M479" s="8"/>
      <c r="N479" s="8"/>
      <c r="O479" s="8"/>
      <c r="P479" s="8"/>
      <c r="Q479" s="8"/>
      <c r="R479" s="8"/>
      <c r="S479" s="271"/>
      <c r="T479" s="119"/>
      <c r="U479" s="118"/>
      <c r="V479" s="119"/>
      <c r="W479" s="119"/>
      <c r="X479" s="119"/>
      <c r="Y479" s="119"/>
      <c r="Z479" s="119"/>
      <c r="AA479" s="119"/>
      <c r="AB479" s="119"/>
      <c r="AC479" s="119"/>
      <c r="AD479" s="119"/>
      <c r="AE479" s="119"/>
      <c r="AF479" s="119"/>
      <c r="AG479" s="119"/>
      <c r="AH479" s="119"/>
      <c r="AI479" s="119"/>
      <c r="AJ479" s="119"/>
      <c r="AK479" s="4"/>
      <c r="AL479" s="4"/>
      <c r="AM479" s="4"/>
      <c r="AN479" s="4"/>
      <c r="AO479" s="4"/>
      <c r="AP479" s="4"/>
      <c r="AQ479" s="4"/>
      <c r="AR479" s="4"/>
      <c r="AS479" s="4"/>
    </row>
    <row r="480">
      <c r="A480" s="4"/>
      <c r="B480" s="4"/>
      <c r="C480" s="4"/>
      <c r="D480" s="4"/>
      <c r="E480" s="4"/>
      <c r="F480" s="4"/>
      <c r="G480" s="4"/>
      <c r="H480" s="8"/>
      <c r="I480" s="8"/>
      <c r="J480" s="8"/>
      <c r="K480" s="8"/>
      <c r="L480" s="8"/>
      <c r="M480" s="8"/>
      <c r="N480" s="8"/>
      <c r="O480" s="8"/>
      <c r="P480" s="8"/>
      <c r="Q480" s="8"/>
      <c r="R480" s="8"/>
      <c r="S480" s="271"/>
      <c r="T480" s="119"/>
      <c r="U480" s="118"/>
      <c r="V480" s="119"/>
      <c r="W480" s="119"/>
      <c r="X480" s="119"/>
      <c r="Y480" s="119"/>
      <c r="Z480" s="119"/>
      <c r="AA480" s="119"/>
      <c r="AB480" s="119"/>
      <c r="AC480" s="119"/>
      <c r="AD480" s="119"/>
      <c r="AE480" s="119"/>
      <c r="AF480" s="119"/>
      <c r="AG480" s="119"/>
      <c r="AH480" s="119"/>
      <c r="AI480" s="119"/>
      <c r="AJ480" s="119"/>
      <c r="AK480" s="4"/>
      <c r="AL480" s="4"/>
      <c r="AM480" s="4"/>
      <c r="AN480" s="4"/>
      <c r="AO480" s="4"/>
      <c r="AP480" s="4"/>
      <c r="AQ480" s="4"/>
      <c r="AR480" s="4"/>
      <c r="AS480" s="4"/>
    </row>
    <row r="481">
      <c r="A481" s="4"/>
      <c r="B481" s="4"/>
      <c r="C481" s="4"/>
      <c r="D481" s="4"/>
      <c r="E481" s="4"/>
      <c r="F481" s="4"/>
      <c r="G481" s="4"/>
      <c r="H481" s="8"/>
      <c r="I481" s="8"/>
      <c r="J481" s="8"/>
      <c r="K481" s="8"/>
      <c r="L481" s="8"/>
      <c r="M481" s="8"/>
      <c r="N481" s="8"/>
      <c r="O481" s="8"/>
      <c r="P481" s="8"/>
      <c r="Q481" s="8"/>
      <c r="R481" s="8"/>
      <c r="S481" s="271"/>
      <c r="T481" s="119"/>
      <c r="U481" s="118"/>
      <c r="V481" s="119"/>
      <c r="W481" s="119"/>
      <c r="X481" s="119"/>
      <c r="Y481" s="119"/>
      <c r="Z481" s="119"/>
      <c r="AA481" s="119"/>
      <c r="AB481" s="119"/>
      <c r="AC481" s="119"/>
      <c r="AD481" s="119"/>
      <c r="AE481" s="119"/>
      <c r="AF481" s="119"/>
      <c r="AG481" s="119"/>
      <c r="AH481" s="119"/>
      <c r="AI481" s="119"/>
      <c r="AJ481" s="119"/>
      <c r="AK481" s="4"/>
      <c r="AL481" s="4"/>
      <c r="AM481" s="4"/>
      <c r="AN481" s="4"/>
      <c r="AO481" s="4"/>
      <c r="AP481" s="4"/>
      <c r="AQ481" s="4"/>
      <c r="AR481" s="4"/>
      <c r="AS481" s="4"/>
    </row>
    <row r="482">
      <c r="A482" s="4"/>
      <c r="B482" s="4"/>
      <c r="C482" s="4"/>
      <c r="D482" s="4"/>
      <c r="E482" s="4"/>
      <c r="F482" s="4"/>
      <c r="G482" s="4"/>
      <c r="H482" s="8"/>
      <c r="I482" s="8"/>
      <c r="J482" s="8"/>
      <c r="K482" s="8"/>
      <c r="L482" s="8"/>
      <c r="M482" s="8"/>
      <c r="N482" s="8"/>
      <c r="O482" s="8"/>
      <c r="P482" s="8"/>
      <c r="Q482" s="8"/>
      <c r="R482" s="8"/>
      <c r="S482" s="271"/>
      <c r="T482" s="119"/>
      <c r="U482" s="118"/>
      <c r="V482" s="119"/>
      <c r="W482" s="119"/>
      <c r="X482" s="119"/>
      <c r="Y482" s="119"/>
      <c r="Z482" s="119"/>
      <c r="AA482" s="119"/>
      <c r="AB482" s="119"/>
      <c r="AC482" s="119"/>
      <c r="AD482" s="119"/>
      <c r="AE482" s="119"/>
      <c r="AF482" s="119"/>
      <c r="AG482" s="119"/>
      <c r="AH482" s="119"/>
      <c r="AI482" s="119"/>
      <c r="AJ482" s="119"/>
      <c r="AK482" s="4"/>
      <c r="AL482" s="4"/>
      <c r="AM482" s="4"/>
      <c r="AN482" s="4"/>
      <c r="AO482" s="4"/>
      <c r="AP482" s="4"/>
      <c r="AQ482" s="4"/>
      <c r="AR482" s="4"/>
      <c r="AS482" s="4"/>
    </row>
    <row r="483">
      <c r="A483" s="4"/>
      <c r="B483" s="4"/>
      <c r="C483" s="4"/>
      <c r="D483" s="4"/>
      <c r="E483" s="4"/>
      <c r="F483" s="4"/>
      <c r="G483" s="4"/>
      <c r="H483" s="8"/>
      <c r="I483" s="8"/>
      <c r="J483" s="8"/>
      <c r="K483" s="8"/>
      <c r="L483" s="8"/>
      <c r="M483" s="8"/>
      <c r="N483" s="8"/>
      <c r="O483" s="8"/>
      <c r="P483" s="8"/>
      <c r="Q483" s="8"/>
      <c r="R483" s="8"/>
      <c r="S483" s="271"/>
      <c r="T483" s="119"/>
      <c r="U483" s="118"/>
      <c r="V483" s="119"/>
      <c r="W483" s="119"/>
      <c r="X483" s="119"/>
      <c r="Y483" s="119"/>
      <c r="Z483" s="119"/>
      <c r="AA483" s="119"/>
      <c r="AB483" s="119"/>
      <c r="AC483" s="119"/>
      <c r="AD483" s="119"/>
      <c r="AE483" s="119"/>
      <c r="AF483" s="119"/>
      <c r="AG483" s="119"/>
      <c r="AH483" s="119"/>
      <c r="AI483" s="119"/>
      <c r="AJ483" s="119"/>
      <c r="AK483" s="4"/>
      <c r="AL483" s="4"/>
      <c r="AM483" s="4"/>
      <c r="AN483" s="4"/>
      <c r="AO483" s="4"/>
      <c r="AP483" s="4"/>
      <c r="AQ483" s="4"/>
      <c r="AR483" s="4"/>
      <c r="AS483" s="4"/>
    </row>
    <row r="484">
      <c r="A484" s="4"/>
      <c r="B484" s="4"/>
      <c r="C484" s="4"/>
      <c r="D484" s="4"/>
      <c r="E484" s="4"/>
      <c r="F484" s="4"/>
      <c r="G484" s="4"/>
      <c r="H484" s="8"/>
      <c r="I484" s="8"/>
      <c r="J484" s="8"/>
      <c r="K484" s="8"/>
      <c r="L484" s="8"/>
      <c r="M484" s="8"/>
      <c r="N484" s="8"/>
      <c r="O484" s="8"/>
      <c r="P484" s="8"/>
      <c r="Q484" s="8"/>
      <c r="R484" s="8"/>
      <c r="S484" s="271"/>
      <c r="T484" s="119"/>
      <c r="U484" s="118"/>
      <c r="V484" s="119"/>
      <c r="W484" s="119"/>
      <c r="X484" s="119"/>
      <c r="Y484" s="119"/>
      <c r="Z484" s="119"/>
      <c r="AA484" s="119"/>
      <c r="AB484" s="119"/>
      <c r="AC484" s="119"/>
      <c r="AD484" s="119"/>
      <c r="AE484" s="119"/>
      <c r="AF484" s="119"/>
      <c r="AG484" s="119"/>
      <c r="AH484" s="119"/>
      <c r="AI484" s="119"/>
      <c r="AJ484" s="119"/>
      <c r="AK484" s="4"/>
      <c r="AL484" s="4"/>
      <c r="AM484" s="4"/>
      <c r="AN484" s="4"/>
      <c r="AO484" s="4"/>
      <c r="AP484" s="4"/>
      <c r="AQ484" s="4"/>
      <c r="AR484" s="4"/>
      <c r="AS484" s="4"/>
    </row>
    <row r="485">
      <c r="A485" s="4"/>
      <c r="B485" s="4"/>
      <c r="C485" s="4"/>
      <c r="D485" s="4"/>
      <c r="E485" s="4"/>
      <c r="F485" s="4"/>
      <c r="G485" s="4"/>
      <c r="H485" s="8"/>
      <c r="I485" s="8"/>
      <c r="J485" s="8"/>
      <c r="K485" s="8"/>
      <c r="L485" s="8"/>
      <c r="M485" s="8"/>
      <c r="N485" s="8"/>
      <c r="O485" s="8"/>
      <c r="P485" s="8"/>
      <c r="Q485" s="8"/>
      <c r="R485" s="8"/>
      <c r="S485" s="271"/>
      <c r="T485" s="119"/>
      <c r="U485" s="118"/>
      <c r="V485" s="119"/>
      <c r="W485" s="119"/>
      <c r="X485" s="119"/>
      <c r="Y485" s="119"/>
      <c r="Z485" s="119"/>
      <c r="AA485" s="119"/>
      <c r="AB485" s="119"/>
      <c r="AC485" s="119"/>
      <c r="AD485" s="119"/>
      <c r="AE485" s="119"/>
      <c r="AF485" s="119"/>
      <c r="AG485" s="119"/>
      <c r="AH485" s="119"/>
      <c r="AI485" s="119"/>
      <c r="AJ485" s="119"/>
      <c r="AK485" s="4"/>
      <c r="AL485" s="4"/>
      <c r="AM485" s="4"/>
      <c r="AN485" s="4"/>
      <c r="AO485" s="4"/>
      <c r="AP485" s="4"/>
      <c r="AQ485" s="4"/>
      <c r="AR485" s="4"/>
      <c r="AS485" s="4"/>
    </row>
    <row r="486">
      <c r="A486" s="4"/>
      <c r="B486" s="4"/>
      <c r="C486" s="4"/>
      <c r="D486" s="4"/>
      <c r="E486" s="4"/>
      <c r="F486" s="4"/>
      <c r="G486" s="4"/>
      <c r="H486" s="8"/>
      <c r="I486" s="8"/>
      <c r="J486" s="8"/>
      <c r="K486" s="8"/>
      <c r="L486" s="8"/>
      <c r="M486" s="8"/>
      <c r="N486" s="8"/>
      <c r="O486" s="8"/>
      <c r="P486" s="8"/>
      <c r="Q486" s="8"/>
      <c r="R486" s="8"/>
      <c r="S486" s="271"/>
      <c r="T486" s="119"/>
      <c r="U486" s="118"/>
      <c r="V486" s="119"/>
      <c r="W486" s="119"/>
      <c r="X486" s="119"/>
      <c r="Y486" s="119"/>
      <c r="Z486" s="119"/>
      <c r="AA486" s="119"/>
      <c r="AB486" s="119"/>
      <c r="AC486" s="119"/>
      <c r="AD486" s="119"/>
      <c r="AE486" s="119"/>
      <c r="AF486" s="119"/>
      <c r="AG486" s="119"/>
      <c r="AH486" s="119"/>
      <c r="AI486" s="119"/>
      <c r="AJ486" s="119"/>
      <c r="AK486" s="4"/>
      <c r="AL486" s="4"/>
      <c r="AM486" s="4"/>
      <c r="AN486" s="4"/>
      <c r="AO486" s="4"/>
      <c r="AP486" s="4"/>
      <c r="AQ486" s="4"/>
      <c r="AR486" s="4"/>
      <c r="AS486" s="4"/>
    </row>
    <row r="487">
      <c r="A487" s="4"/>
      <c r="B487" s="4"/>
      <c r="C487" s="4"/>
      <c r="D487" s="4"/>
      <c r="E487" s="4"/>
      <c r="F487" s="4"/>
      <c r="G487" s="4"/>
      <c r="H487" s="8"/>
      <c r="I487" s="8"/>
      <c r="J487" s="8"/>
      <c r="K487" s="8"/>
      <c r="L487" s="8"/>
      <c r="M487" s="8"/>
      <c r="N487" s="8"/>
      <c r="O487" s="8"/>
      <c r="P487" s="8"/>
      <c r="Q487" s="8"/>
      <c r="R487" s="8"/>
      <c r="S487" s="271"/>
      <c r="T487" s="119"/>
      <c r="U487" s="118"/>
      <c r="V487" s="119"/>
      <c r="W487" s="119"/>
      <c r="X487" s="119"/>
      <c r="Y487" s="119"/>
      <c r="Z487" s="119"/>
      <c r="AA487" s="119"/>
      <c r="AB487" s="119"/>
      <c r="AC487" s="119"/>
      <c r="AD487" s="119"/>
      <c r="AE487" s="119"/>
      <c r="AF487" s="119"/>
      <c r="AG487" s="119"/>
      <c r="AH487" s="119"/>
      <c r="AI487" s="119"/>
      <c r="AJ487" s="119"/>
      <c r="AK487" s="4"/>
      <c r="AL487" s="4"/>
      <c r="AM487" s="4"/>
      <c r="AN487" s="4"/>
      <c r="AO487" s="4"/>
      <c r="AP487" s="4"/>
      <c r="AQ487" s="4"/>
      <c r="AR487" s="4"/>
      <c r="AS487" s="4"/>
    </row>
    <row r="488">
      <c r="A488" s="4"/>
      <c r="B488" s="4"/>
      <c r="C488" s="4"/>
      <c r="D488" s="4"/>
      <c r="E488" s="4"/>
      <c r="F488" s="4"/>
      <c r="G488" s="4"/>
      <c r="H488" s="8"/>
      <c r="I488" s="8"/>
      <c r="J488" s="8"/>
      <c r="K488" s="8"/>
      <c r="L488" s="8"/>
      <c r="M488" s="8"/>
      <c r="N488" s="8"/>
      <c r="O488" s="8"/>
      <c r="P488" s="8"/>
      <c r="Q488" s="8"/>
      <c r="R488" s="8"/>
      <c r="S488" s="271"/>
      <c r="T488" s="119"/>
      <c r="U488" s="118"/>
      <c r="V488" s="119"/>
      <c r="W488" s="119"/>
      <c r="X488" s="119"/>
      <c r="Y488" s="119"/>
      <c r="Z488" s="119"/>
      <c r="AA488" s="119"/>
      <c r="AB488" s="119"/>
      <c r="AC488" s="119"/>
      <c r="AD488" s="119"/>
      <c r="AE488" s="119"/>
      <c r="AF488" s="119"/>
      <c r="AG488" s="119"/>
      <c r="AH488" s="119"/>
      <c r="AI488" s="119"/>
      <c r="AJ488" s="119"/>
      <c r="AK488" s="4"/>
      <c r="AL488" s="4"/>
      <c r="AM488" s="4"/>
      <c r="AN488" s="4"/>
      <c r="AO488" s="4"/>
      <c r="AP488" s="4"/>
      <c r="AQ488" s="4"/>
      <c r="AR488" s="4"/>
      <c r="AS488" s="4"/>
    </row>
    <row r="489">
      <c r="A489" s="4"/>
      <c r="B489" s="4"/>
      <c r="C489" s="4"/>
      <c r="D489" s="4"/>
      <c r="E489" s="4"/>
      <c r="F489" s="4"/>
      <c r="G489" s="4"/>
      <c r="H489" s="8"/>
      <c r="I489" s="8"/>
      <c r="J489" s="8"/>
      <c r="K489" s="8"/>
      <c r="L489" s="8"/>
      <c r="M489" s="8"/>
      <c r="N489" s="8"/>
      <c r="O489" s="8"/>
      <c r="P489" s="8"/>
      <c r="Q489" s="8"/>
      <c r="R489" s="8"/>
      <c r="S489" s="271"/>
      <c r="T489" s="119"/>
      <c r="U489" s="118"/>
      <c r="V489" s="119"/>
      <c r="W489" s="119"/>
      <c r="X489" s="119"/>
      <c r="Y489" s="119"/>
      <c r="Z489" s="119"/>
      <c r="AA489" s="119"/>
      <c r="AB489" s="119"/>
      <c r="AC489" s="119"/>
      <c r="AD489" s="119"/>
      <c r="AE489" s="119"/>
      <c r="AF489" s="119"/>
      <c r="AG489" s="119"/>
      <c r="AH489" s="119"/>
      <c r="AI489" s="119"/>
      <c r="AJ489" s="119"/>
      <c r="AK489" s="4"/>
      <c r="AL489" s="4"/>
      <c r="AM489" s="4"/>
      <c r="AN489" s="4"/>
      <c r="AO489" s="4"/>
      <c r="AP489" s="4"/>
      <c r="AQ489" s="4"/>
      <c r="AR489" s="4"/>
      <c r="AS489" s="4"/>
    </row>
    <row r="490">
      <c r="A490" s="4"/>
      <c r="B490" s="4"/>
      <c r="C490" s="4"/>
      <c r="D490" s="4"/>
      <c r="E490" s="4"/>
      <c r="F490" s="4"/>
      <c r="G490" s="4"/>
      <c r="H490" s="8"/>
      <c r="I490" s="8"/>
      <c r="J490" s="8"/>
      <c r="K490" s="8"/>
      <c r="L490" s="8"/>
      <c r="M490" s="8"/>
      <c r="N490" s="8"/>
      <c r="O490" s="8"/>
      <c r="P490" s="8"/>
      <c r="Q490" s="8"/>
      <c r="R490" s="8"/>
      <c r="S490" s="271"/>
      <c r="T490" s="119"/>
      <c r="U490" s="118"/>
      <c r="V490" s="119"/>
      <c r="W490" s="119"/>
      <c r="X490" s="119"/>
      <c r="Y490" s="119"/>
      <c r="Z490" s="119"/>
      <c r="AA490" s="119"/>
      <c r="AB490" s="119"/>
      <c r="AC490" s="119"/>
      <c r="AD490" s="119"/>
      <c r="AE490" s="119"/>
      <c r="AF490" s="119"/>
      <c r="AG490" s="119"/>
      <c r="AH490" s="119"/>
      <c r="AI490" s="119"/>
      <c r="AJ490" s="119"/>
      <c r="AK490" s="4"/>
      <c r="AL490" s="4"/>
      <c r="AM490" s="4"/>
      <c r="AN490" s="4"/>
      <c r="AO490" s="4"/>
      <c r="AP490" s="4"/>
      <c r="AQ490" s="4"/>
      <c r="AR490" s="4"/>
      <c r="AS490" s="4"/>
    </row>
    <row r="491">
      <c r="A491" s="4"/>
      <c r="B491" s="4"/>
      <c r="C491" s="4"/>
      <c r="D491" s="4"/>
      <c r="E491" s="4"/>
      <c r="F491" s="4"/>
      <c r="G491" s="4"/>
      <c r="H491" s="8"/>
      <c r="I491" s="8"/>
      <c r="J491" s="8"/>
      <c r="K491" s="8"/>
      <c r="L491" s="8"/>
      <c r="M491" s="8"/>
      <c r="N491" s="8"/>
      <c r="O491" s="8"/>
      <c r="P491" s="8"/>
      <c r="Q491" s="8"/>
      <c r="R491" s="8"/>
      <c r="S491" s="271"/>
      <c r="T491" s="119"/>
      <c r="U491" s="118"/>
      <c r="V491" s="119"/>
      <c r="W491" s="119"/>
      <c r="X491" s="119"/>
      <c r="Y491" s="119"/>
      <c r="Z491" s="119"/>
      <c r="AA491" s="119"/>
      <c r="AB491" s="119"/>
      <c r="AC491" s="119"/>
      <c r="AD491" s="119"/>
      <c r="AE491" s="119"/>
      <c r="AF491" s="119"/>
      <c r="AG491" s="119"/>
      <c r="AH491" s="119"/>
      <c r="AI491" s="119"/>
      <c r="AJ491" s="119"/>
      <c r="AK491" s="4"/>
      <c r="AL491" s="4"/>
      <c r="AM491" s="4"/>
      <c r="AN491" s="4"/>
      <c r="AO491" s="4"/>
      <c r="AP491" s="4"/>
      <c r="AQ491" s="4"/>
      <c r="AR491" s="4"/>
      <c r="AS491" s="4"/>
    </row>
    <row r="492">
      <c r="A492" s="4"/>
      <c r="B492" s="4"/>
      <c r="C492" s="4"/>
      <c r="D492" s="4"/>
      <c r="E492" s="4"/>
      <c r="F492" s="4"/>
      <c r="G492" s="4"/>
      <c r="H492" s="8"/>
      <c r="I492" s="8"/>
      <c r="J492" s="8"/>
      <c r="K492" s="8"/>
      <c r="L492" s="8"/>
      <c r="M492" s="8"/>
      <c r="N492" s="8"/>
      <c r="O492" s="8"/>
      <c r="P492" s="8"/>
      <c r="Q492" s="8"/>
      <c r="R492" s="8"/>
      <c r="S492" s="271"/>
      <c r="T492" s="119"/>
      <c r="U492" s="118"/>
      <c r="V492" s="119"/>
      <c r="W492" s="119"/>
      <c r="X492" s="119"/>
      <c r="Y492" s="119"/>
      <c r="Z492" s="119"/>
      <c r="AA492" s="119"/>
      <c r="AB492" s="119"/>
      <c r="AC492" s="119"/>
      <c r="AD492" s="119"/>
      <c r="AE492" s="119"/>
      <c r="AF492" s="119"/>
      <c r="AG492" s="119"/>
      <c r="AH492" s="119"/>
      <c r="AI492" s="119"/>
      <c r="AJ492" s="119"/>
      <c r="AK492" s="4"/>
      <c r="AL492" s="4"/>
      <c r="AM492" s="4"/>
      <c r="AN492" s="4"/>
      <c r="AO492" s="4"/>
      <c r="AP492" s="4"/>
      <c r="AQ492" s="4"/>
      <c r="AR492" s="4"/>
      <c r="AS492" s="4"/>
    </row>
    <row r="493">
      <c r="A493" s="4"/>
      <c r="B493" s="4"/>
      <c r="C493" s="4"/>
      <c r="D493" s="4"/>
      <c r="E493" s="4"/>
      <c r="F493" s="4"/>
      <c r="G493" s="4"/>
      <c r="H493" s="8"/>
      <c r="I493" s="8"/>
      <c r="J493" s="8"/>
      <c r="K493" s="8"/>
      <c r="L493" s="8"/>
      <c r="M493" s="8"/>
      <c r="N493" s="8"/>
      <c r="O493" s="8"/>
      <c r="P493" s="8"/>
      <c r="Q493" s="8"/>
      <c r="R493" s="8"/>
      <c r="S493" s="271"/>
      <c r="T493" s="119"/>
      <c r="U493" s="118"/>
      <c r="V493" s="119"/>
      <c r="W493" s="119"/>
      <c r="X493" s="119"/>
      <c r="Y493" s="119"/>
      <c r="Z493" s="119"/>
      <c r="AA493" s="119"/>
      <c r="AB493" s="119"/>
      <c r="AC493" s="119"/>
      <c r="AD493" s="119"/>
      <c r="AE493" s="119"/>
      <c r="AF493" s="119"/>
      <c r="AG493" s="119"/>
      <c r="AH493" s="119"/>
      <c r="AI493" s="119"/>
      <c r="AJ493" s="119"/>
      <c r="AK493" s="4"/>
      <c r="AL493" s="4"/>
      <c r="AM493" s="4"/>
      <c r="AN493" s="4"/>
      <c r="AO493" s="4"/>
      <c r="AP493" s="4"/>
      <c r="AQ493" s="4"/>
      <c r="AR493" s="4"/>
      <c r="AS493" s="4"/>
    </row>
    <row r="494">
      <c r="A494" s="4"/>
      <c r="B494" s="4"/>
      <c r="C494" s="4"/>
      <c r="D494" s="4"/>
      <c r="E494" s="4"/>
      <c r="F494" s="4"/>
      <c r="G494" s="4"/>
      <c r="H494" s="8"/>
      <c r="I494" s="8"/>
      <c r="J494" s="8"/>
      <c r="K494" s="8"/>
      <c r="L494" s="8"/>
      <c r="M494" s="8"/>
      <c r="N494" s="8"/>
      <c r="O494" s="8"/>
      <c r="P494" s="8"/>
      <c r="Q494" s="8"/>
      <c r="R494" s="8"/>
      <c r="S494" s="271"/>
      <c r="T494" s="119"/>
      <c r="U494" s="118"/>
      <c r="V494" s="119"/>
      <c r="W494" s="119"/>
      <c r="X494" s="119"/>
      <c r="Y494" s="119"/>
      <c r="Z494" s="119"/>
      <c r="AA494" s="119"/>
      <c r="AB494" s="119"/>
      <c r="AC494" s="119"/>
      <c r="AD494" s="119"/>
      <c r="AE494" s="119"/>
      <c r="AF494" s="119"/>
      <c r="AG494" s="119"/>
      <c r="AH494" s="119"/>
      <c r="AI494" s="119"/>
      <c r="AJ494" s="119"/>
      <c r="AK494" s="4"/>
      <c r="AL494" s="4"/>
      <c r="AM494" s="4"/>
      <c r="AN494" s="4"/>
      <c r="AO494" s="4"/>
      <c r="AP494" s="4"/>
      <c r="AQ494" s="4"/>
      <c r="AR494" s="4"/>
      <c r="AS494" s="4"/>
    </row>
    <row r="495">
      <c r="A495" s="4"/>
      <c r="B495" s="4"/>
      <c r="C495" s="4"/>
      <c r="D495" s="4"/>
      <c r="E495" s="4"/>
      <c r="F495" s="4"/>
      <c r="G495" s="4"/>
      <c r="H495" s="8"/>
      <c r="I495" s="8"/>
      <c r="J495" s="8"/>
      <c r="K495" s="8"/>
      <c r="L495" s="8"/>
      <c r="M495" s="8"/>
      <c r="N495" s="8"/>
      <c r="O495" s="8"/>
      <c r="P495" s="8"/>
      <c r="Q495" s="8"/>
      <c r="R495" s="8"/>
      <c r="S495" s="271"/>
      <c r="T495" s="119"/>
      <c r="U495" s="118"/>
      <c r="V495" s="119"/>
      <c r="W495" s="119"/>
      <c r="X495" s="119"/>
      <c r="Y495" s="119"/>
      <c r="Z495" s="119"/>
      <c r="AA495" s="119"/>
      <c r="AB495" s="119"/>
      <c r="AC495" s="119"/>
      <c r="AD495" s="119"/>
      <c r="AE495" s="119"/>
      <c r="AF495" s="119"/>
      <c r="AG495" s="119"/>
      <c r="AH495" s="119"/>
      <c r="AI495" s="119"/>
      <c r="AJ495" s="119"/>
      <c r="AK495" s="4"/>
      <c r="AL495" s="4"/>
      <c r="AM495" s="4"/>
      <c r="AN495" s="4"/>
      <c r="AO495" s="4"/>
      <c r="AP495" s="4"/>
      <c r="AQ495" s="4"/>
      <c r="AR495" s="4"/>
      <c r="AS495" s="4"/>
    </row>
    <row r="496">
      <c r="A496" s="4"/>
      <c r="B496" s="4"/>
      <c r="C496" s="4"/>
      <c r="D496" s="4"/>
      <c r="E496" s="4"/>
      <c r="F496" s="4"/>
      <c r="G496" s="4"/>
      <c r="H496" s="8"/>
      <c r="I496" s="8"/>
      <c r="J496" s="8"/>
      <c r="K496" s="8"/>
      <c r="L496" s="8"/>
      <c r="M496" s="8"/>
      <c r="N496" s="8"/>
      <c r="O496" s="8"/>
      <c r="P496" s="8"/>
      <c r="Q496" s="8"/>
      <c r="R496" s="8"/>
      <c r="S496" s="271"/>
      <c r="T496" s="119"/>
      <c r="U496" s="118"/>
      <c r="V496" s="119"/>
      <c r="W496" s="119"/>
      <c r="X496" s="119"/>
      <c r="Y496" s="119"/>
      <c r="Z496" s="119"/>
      <c r="AA496" s="119"/>
      <c r="AB496" s="119"/>
      <c r="AC496" s="119"/>
      <c r="AD496" s="119"/>
      <c r="AE496" s="119"/>
      <c r="AF496" s="119"/>
      <c r="AG496" s="119"/>
      <c r="AH496" s="119"/>
      <c r="AI496" s="119"/>
      <c r="AJ496" s="119"/>
      <c r="AK496" s="4"/>
      <c r="AL496" s="4"/>
      <c r="AM496" s="4"/>
      <c r="AN496" s="4"/>
      <c r="AO496" s="4"/>
      <c r="AP496" s="4"/>
      <c r="AQ496" s="4"/>
      <c r="AR496" s="4"/>
      <c r="AS496" s="4"/>
    </row>
    <row r="497">
      <c r="A497" s="4"/>
      <c r="B497" s="4"/>
      <c r="C497" s="4"/>
      <c r="D497" s="4"/>
      <c r="E497" s="4"/>
      <c r="F497" s="4"/>
      <c r="G497" s="4"/>
      <c r="H497" s="8"/>
      <c r="I497" s="8"/>
      <c r="J497" s="8"/>
      <c r="K497" s="8"/>
      <c r="L497" s="8"/>
      <c r="M497" s="8"/>
      <c r="N497" s="8"/>
      <c r="O497" s="8"/>
      <c r="P497" s="8"/>
      <c r="Q497" s="8"/>
      <c r="R497" s="8"/>
      <c r="S497" s="271"/>
      <c r="T497" s="119"/>
      <c r="U497" s="118"/>
      <c r="V497" s="119"/>
      <c r="W497" s="119"/>
      <c r="X497" s="119"/>
      <c r="Y497" s="119"/>
      <c r="Z497" s="119"/>
      <c r="AA497" s="119"/>
      <c r="AB497" s="119"/>
      <c r="AC497" s="119"/>
      <c r="AD497" s="119"/>
      <c r="AE497" s="119"/>
      <c r="AF497" s="119"/>
      <c r="AG497" s="119"/>
      <c r="AH497" s="119"/>
      <c r="AI497" s="119"/>
      <c r="AJ497" s="119"/>
      <c r="AK497" s="4"/>
      <c r="AL497" s="4"/>
      <c r="AM497" s="4"/>
      <c r="AN497" s="4"/>
      <c r="AO497" s="4"/>
      <c r="AP497" s="4"/>
      <c r="AQ497" s="4"/>
      <c r="AR497" s="4"/>
      <c r="AS497" s="4"/>
    </row>
    <row r="498">
      <c r="A498" s="4"/>
      <c r="B498" s="4"/>
      <c r="C498" s="4"/>
      <c r="D498" s="4"/>
      <c r="E498" s="4"/>
      <c r="F498" s="4"/>
      <c r="G498" s="4"/>
      <c r="H498" s="8"/>
      <c r="I498" s="8"/>
      <c r="J498" s="8"/>
      <c r="K498" s="8"/>
      <c r="L498" s="8"/>
      <c r="M498" s="8"/>
      <c r="N498" s="8"/>
      <c r="O498" s="8"/>
      <c r="P498" s="8"/>
      <c r="Q498" s="8"/>
      <c r="R498" s="8"/>
      <c r="S498" s="271"/>
      <c r="T498" s="119"/>
      <c r="U498" s="118"/>
      <c r="V498" s="119"/>
      <c r="W498" s="119"/>
      <c r="X498" s="119"/>
      <c r="Y498" s="119"/>
      <c r="Z498" s="119"/>
      <c r="AA498" s="119"/>
      <c r="AB498" s="119"/>
      <c r="AC498" s="119"/>
      <c r="AD498" s="119"/>
      <c r="AE498" s="119"/>
      <c r="AF498" s="119"/>
      <c r="AG498" s="119"/>
      <c r="AH498" s="119"/>
      <c r="AI498" s="119"/>
      <c r="AJ498" s="119"/>
      <c r="AK498" s="4"/>
      <c r="AL498" s="4"/>
      <c r="AM498" s="4"/>
      <c r="AN498" s="4"/>
      <c r="AO498" s="4"/>
      <c r="AP498" s="4"/>
      <c r="AQ498" s="4"/>
      <c r="AR498" s="4"/>
      <c r="AS498" s="4"/>
    </row>
    <row r="499">
      <c r="A499" s="4"/>
      <c r="B499" s="4"/>
      <c r="C499" s="4"/>
      <c r="D499" s="4"/>
      <c r="E499" s="4"/>
      <c r="F499" s="4"/>
      <c r="G499" s="4"/>
      <c r="H499" s="8"/>
      <c r="I499" s="8"/>
      <c r="J499" s="8"/>
      <c r="K499" s="8"/>
      <c r="L499" s="8"/>
      <c r="M499" s="8"/>
      <c r="N499" s="8"/>
      <c r="O499" s="8"/>
      <c r="P499" s="8"/>
      <c r="Q499" s="8"/>
      <c r="R499" s="8"/>
      <c r="S499" s="271"/>
      <c r="T499" s="119"/>
      <c r="U499" s="118"/>
      <c r="V499" s="119"/>
      <c r="W499" s="119"/>
      <c r="X499" s="119"/>
      <c r="Y499" s="119"/>
      <c r="Z499" s="119"/>
      <c r="AA499" s="119"/>
      <c r="AB499" s="119"/>
      <c r="AC499" s="119"/>
      <c r="AD499" s="119"/>
      <c r="AE499" s="119"/>
      <c r="AF499" s="119"/>
      <c r="AG499" s="119"/>
      <c r="AH499" s="119"/>
      <c r="AI499" s="119"/>
      <c r="AJ499" s="119"/>
      <c r="AK499" s="4"/>
      <c r="AL499" s="4"/>
      <c r="AM499" s="4"/>
      <c r="AN499" s="4"/>
      <c r="AO499" s="4"/>
      <c r="AP499" s="4"/>
      <c r="AQ499" s="4"/>
      <c r="AR499" s="4"/>
      <c r="AS499" s="4"/>
    </row>
    <row r="500">
      <c r="A500" s="4"/>
      <c r="B500" s="4"/>
      <c r="C500" s="4"/>
      <c r="D500" s="4"/>
      <c r="E500" s="4"/>
      <c r="F500" s="4"/>
      <c r="G500" s="4"/>
      <c r="H500" s="8"/>
      <c r="I500" s="8"/>
      <c r="J500" s="8"/>
      <c r="K500" s="8"/>
      <c r="L500" s="8"/>
      <c r="M500" s="8"/>
      <c r="N500" s="8"/>
      <c r="O500" s="8"/>
      <c r="P500" s="8"/>
      <c r="Q500" s="8"/>
      <c r="R500" s="8"/>
      <c r="S500" s="271"/>
      <c r="T500" s="119"/>
      <c r="U500" s="118"/>
      <c r="V500" s="119"/>
      <c r="W500" s="119"/>
      <c r="X500" s="119"/>
      <c r="Y500" s="119"/>
      <c r="Z500" s="119"/>
      <c r="AA500" s="119"/>
      <c r="AB500" s="119"/>
      <c r="AC500" s="119"/>
      <c r="AD500" s="119"/>
      <c r="AE500" s="119"/>
      <c r="AF500" s="119"/>
      <c r="AG500" s="119"/>
      <c r="AH500" s="119"/>
      <c r="AI500" s="119"/>
      <c r="AJ500" s="119"/>
      <c r="AK500" s="4"/>
      <c r="AL500" s="4"/>
      <c r="AM500" s="4"/>
      <c r="AN500" s="4"/>
      <c r="AO500" s="4"/>
      <c r="AP500" s="4"/>
      <c r="AQ500" s="4"/>
      <c r="AR500" s="4"/>
      <c r="AS500" s="4"/>
    </row>
    <row r="501">
      <c r="A501" s="4"/>
      <c r="B501" s="4"/>
      <c r="C501" s="4"/>
      <c r="D501" s="4"/>
      <c r="E501" s="4"/>
      <c r="F501" s="4"/>
      <c r="G501" s="4"/>
      <c r="H501" s="8"/>
      <c r="I501" s="8"/>
      <c r="J501" s="8"/>
      <c r="K501" s="8"/>
      <c r="L501" s="8"/>
      <c r="M501" s="8"/>
      <c r="N501" s="8"/>
      <c r="O501" s="8"/>
      <c r="P501" s="8"/>
      <c r="Q501" s="8"/>
      <c r="R501" s="8"/>
      <c r="S501" s="271"/>
      <c r="T501" s="119"/>
      <c r="U501" s="118"/>
      <c r="V501" s="119"/>
      <c r="W501" s="119"/>
      <c r="X501" s="119"/>
      <c r="Y501" s="119"/>
      <c r="Z501" s="119"/>
      <c r="AA501" s="119"/>
      <c r="AB501" s="119"/>
      <c r="AC501" s="119"/>
      <c r="AD501" s="119"/>
      <c r="AE501" s="119"/>
      <c r="AF501" s="119"/>
      <c r="AG501" s="119"/>
      <c r="AH501" s="119"/>
      <c r="AI501" s="119"/>
      <c r="AJ501" s="119"/>
      <c r="AK501" s="4"/>
      <c r="AL501" s="4"/>
      <c r="AM501" s="4"/>
      <c r="AN501" s="4"/>
      <c r="AO501" s="4"/>
      <c r="AP501" s="4"/>
      <c r="AQ501" s="4"/>
      <c r="AR501" s="4"/>
      <c r="AS501" s="4"/>
    </row>
    <row r="502">
      <c r="A502" s="4"/>
      <c r="B502" s="4"/>
      <c r="C502" s="4"/>
      <c r="D502" s="4"/>
      <c r="E502" s="4"/>
      <c r="F502" s="4"/>
      <c r="G502" s="4"/>
      <c r="H502" s="8"/>
      <c r="I502" s="8"/>
      <c r="J502" s="8"/>
      <c r="K502" s="8"/>
      <c r="L502" s="8"/>
      <c r="M502" s="8"/>
      <c r="N502" s="8"/>
      <c r="O502" s="8"/>
      <c r="P502" s="8"/>
      <c r="Q502" s="8"/>
      <c r="R502" s="8"/>
      <c r="S502" s="271"/>
      <c r="T502" s="119"/>
      <c r="U502" s="118"/>
      <c r="V502" s="119"/>
      <c r="W502" s="119"/>
      <c r="X502" s="119"/>
      <c r="Y502" s="119"/>
      <c r="Z502" s="119"/>
      <c r="AA502" s="119"/>
      <c r="AB502" s="119"/>
      <c r="AC502" s="119"/>
      <c r="AD502" s="119"/>
      <c r="AE502" s="119"/>
      <c r="AF502" s="119"/>
      <c r="AG502" s="119"/>
      <c r="AH502" s="119"/>
      <c r="AI502" s="119"/>
      <c r="AJ502" s="119"/>
      <c r="AK502" s="4"/>
      <c r="AL502" s="4"/>
      <c r="AM502" s="4"/>
      <c r="AN502" s="4"/>
      <c r="AO502" s="4"/>
      <c r="AP502" s="4"/>
      <c r="AQ502" s="4"/>
      <c r="AR502" s="4"/>
      <c r="AS502" s="4"/>
    </row>
    <row r="503">
      <c r="A503" s="4"/>
      <c r="B503" s="4"/>
      <c r="C503" s="4"/>
      <c r="D503" s="4"/>
      <c r="E503" s="4"/>
      <c r="F503" s="4"/>
      <c r="G503" s="4"/>
      <c r="H503" s="8"/>
      <c r="I503" s="8"/>
      <c r="J503" s="8"/>
      <c r="K503" s="8"/>
      <c r="L503" s="8"/>
      <c r="M503" s="8"/>
      <c r="N503" s="8"/>
      <c r="O503" s="8"/>
      <c r="P503" s="8"/>
      <c r="Q503" s="8"/>
      <c r="R503" s="8"/>
      <c r="S503" s="271"/>
      <c r="T503" s="119"/>
      <c r="U503" s="118"/>
      <c r="V503" s="119"/>
      <c r="W503" s="119"/>
      <c r="X503" s="119"/>
      <c r="Y503" s="119"/>
      <c r="Z503" s="119"/>
      <c r="AA503" s="119"/>
      <c r="AB503" s="119"/>
      <c r="AC503" s="119"/>
      <c r="AD503" s="119"/>
      <c r="AE503" s="119"/>
      <c r="AF503" s="119"/>
      <c r="AG503" s="119"/>
      <c r="AH503" s="119"/>
      <c r="AI503" s="119"/>
      <c r="AJ503" s="119"/>
      <c r="AK503" s="4"/>
      <c r="AL503" s="4"/>
      <c r="AM503" s="4"/>
      <c r="AN503" s="4"/>
      <c r="AO503" s="4"/>
      <c r="AP503" s="4"/>
      <c r="AQ503" s="4"/>
      <c r="AR503" s="4"/>
      <c r="AS503" s="4"/>
    </row>
    <row r="504">
      <c r="A504" s="4"/>
      <c r="B504" s="4"/>
      <c r="C504" s="4"/>
      <c r="D504" s="4"/>
      <c r="E504" s="4"/>
      <c r="F504" s="4"/>
      <c r="G504" s="4"/>
      <c r="H504" s="8"/>
      <c r="I504" s="8"/>
      <c r="J504" s="8"/>
      <c r="K504" s="8"/>
      <c r="L504" s="8"/>
      <c r="M504" s="8"/>
      <c r="N504" s="8"/>
      <c r="O504" s="8"/>
      <c r="P504" s="8"/>
      <c r="Q504" s="8"/>
      <c r="R504" s="8"/>
      <c r="S504" s="271"/>
      <c r="T504" s="119"/>
      <c r="U504" s="118"/>
      <c r="V504" s="119"/>
      <c r="W504" s="119"/>
      <c r="X504" s="119"/>
      <c r="Y504" s="119"/>
      <c r="Z504" s="119"/>
      <c r="AA504" s="119"/>
      <c r="AB504" s="119"/>
      <c r="AC504" s="119"/>
      <c r="AD504" s="119"/>
      <c r="AE504" s="119"/>
      <c r="AF504" s="119"/>
      <c r="AG504" s="119"/>
      <c r="AH504" s="119"/>
      <c r="AI504" s="119"/>
      <c r="AJ504" s="119"/>
      <c r="AK504" s="4"/>
      <c r="AL504" s="4"/>
      <c r="AM504" s="4"/>
      <c r="AN504" s="4"/>
      <c r="AO504" s="4"/>
      <c r="AP504" s="4"/>
      <c r="AQ504" s="4"/>
      <c r="AR504" s="4"/>
      <c r="AS504" s="4"/>
    </row>
    <row r="505">
      <c r="A505" s="4"/>
      <c r="B505" s="4"/>
      <c r="C505" s="4"/>
      <c r="D505" s="4"/>
      <c r="E505" s="4"/>
      <c r="F505" s="4"/>
      <c r="G505" s="4"/>
      <c r="H505" s="8"/>
      <c r="I505" s="8"/>
      <c r="J505" s="8"/>
      <c r="K505" s="8"/>
      <c r="L505" s="8"/>
      <c r="M505" s="8"/>
      <c r="N505" s="8"/>
      <c r="O505" s="8"/>
      <c r="P505" s="8"/>
      <c r="Q505" s="8"/>
      <c r="R505" s="8"/>
      <c r="S505" s="271"/>
      <c r="T505" s="119"/>
      <c r="U505" s="118"/>
      <c r="V505" s="119"/>
      <c r="W505" s="119"/>
      <c r="X505" s="119"/>
      <c r="Y505" s="119"/>
      <c r="Z505" s="119"/>
      <c r="AA505" s="119"/>
      <c r="AB505" s="119"/>
      <c r="AC505" s="119"/>
      <c r="AD505" s="119"/>
      <c r="AE505" s="119"/>
      <c r="AF505" s="119"/>
      <c r="AG505" s="119"/>
      <c r="AH505" s="119"/>
      <c r="AI505" s="119"/>
      <c r="AJ505" s="119"/>
      <c r="AK505" s="4"/>
      <c r="AL505" s="4"/>
      <c r="AM505" s="4"/>
      <c r="AN505" s="4"/>
      <c r="AO505" s="4"/>
      <c r="AP505" s="4"/>
      <c r="AQ505" s="4"/>
      <c r="AR505" s="4"/>
      <c r="AS505" s="4"/>
    </row>
    <row r="506">
      <c r="A506" s="4"/>
      <c r="B506" s="4"/>
      <c r="C506" s="4"/>
      <c r="D506" s="4"/>
      <c r="E506" s="4"/>
      <c r="F506" s="4"/>
      <c r="G506" s="4"/>
      <c r="H506" s="8"/>
      <c r="I506" s="8"/>
      <c r="J506" s="8"/>
      <c r="K506" s="8"/>
      <c r="L506" s="8"/>
      <c r="M506" s="8"/>
      <c r="N506" s="8"/>
      <c r="O506" s="8"/>
      <c r="P506" s="8"/>
      <c r="Q506" s="8"/>
      <c r="R506" s="8"/>
      <c r="S506" s="271"/>
      <c r="T506" s="119"/>
      <c r="U506" s="118"/>
      <c r="V506" s="119"/>
      <c r="W506" s="119"/>
      <c r="X506" s="119"/>
      <c r="Y506" s="119"/>
      <c r="Z506" s="119"/>
      <c r="AA506" s="119"/>
      <c r="AB506" s="119"/>
      <c r="AC506" s="119"/>
      <c r="AD506" s="119"/>
      <c r="AE506" s="119"/>
      <c r="AF506" s="119"/>
      <c r="AG506" s="119"/>
      <c r="AH506" s="119"/>
      <c r="AI506" s="119"/>
      <c r="AJ506" s="119"/>
      <c r="AK506" s="4"/>
      <c r="AL506" s="4"/>
      <c r="AM506" s="4"/>
      <c r="AN506" s="4"/>
      <c r="AO506" s="4"/>
      <c r="AP506" s="4"/>
      <c r="AQ506" s="4"/>
      <c r="AR506" s="4"/>
      <c r="AS506" s="4"/>
    </row>
    <row r="507">
      <c r="A507" s="4"/>
      <c r="B507" s="4"/>
      <c r="C507" s="4"/>
      <c r="D507" s="4"/>
      <c r="E507" s="4"/>
      <c r="F507" s="4"/>
      <c r="G507" s="4"/>
      <c r="H507" s="8"/>
      <c r="I507" s="8"/>
      <c r="J507" s="8"/>
      <c r="K507" s="8"/>
      <c r="L507" s="8"/>
      <c r="M507" s="8"/>
      <c r="N507" s="8"/>
      <c r="O507" s="8"/>
      <c r="P507" s="8"/>
      <c r="Q507" s="8"/>
      <c r="R507" s="8"/>
      <c r="S507" s="271"/>
      <c r="T507" s="119"/>
      <c r="U507" s="118"/>
      <c r="V507" s="119"/>
      <c r="W507" s="119"/>
      <c r="X507" s="119"/>
      <c r="Y507" s="119"/>
      <c r="Z507" s="119"/>
      <c r="AA507" s="119"/>
      <c r="AB507" s="119"/>
      <c r="AC507" s="119"/>
      <c r="AD507" s="119"/>
      <c r="AE507" s="119"/>
      <c r="AF507" s="119"/>
      <c r="AG507" s="119"/>
      <c r="AH507" s="119"/>
      <c r="AI507" s="119"/>
      <c r="AJ507" s="119"/>
      <c r="AK507" s="4"/>
      <c r="AL507" s="4"/>
      <c r="AM507" s="4"/>
      <c r="AN507" s="4"/>
      <c r="AO507" s="4"/>
      <c r="AP507" s="4"/>
      <c r="AQ507" s="4"/>
      <c r="AR507" s="4"/>
      <c r="AS507" s="4"/>
    </row>
    <row r="508">
      <c r="A508" s="4"/>
      <c r="B508" s="4"/>
      <c r="C508" s="4"/>
      <c r="D508" s="4"/>
      <c r="E508" s="4"/>
      <c r="F508" s="4"/>
      <c r="G508" s="4"/>
      <c r="H508" s="8"/>
      <c r="I508" s="8"/>
      <c r="J508" s="8"/>
      <c r="K508" s="8"/>
      <c r="L508" s="8"/>
      <c r="M508" s="8"/>
      <c r="N508" s="8"/>
      <c r="O508" s="8"/>
      <c r="P508" s="8"/>
      <c r="Q508" s="8"/>
      <c r="R508" s="8"/>
      <c r="S508" s="271"/>
      <c r="T508" s="119"/>
      <c r="U508" s="118"/>
      <c r="V508" s="119"/>
      <c r="W508" s="119"/>
      <c r="X508" s="119"/>
      <c r="Y508" s="119"/>
      <c r="Z508" s="119"/>
      <c r="AA508" s="119"/>
      <c r="AB508" s="119"/>
      <c r="AC508" s="119"/>
      <c r="AD508" s="119"/>
      <c r="AE508" s="119"/>
      <c r="AF508" s="119"/>
      <c r="AG508" s="119"/>
      <c r="AH508" s="119"/>
      <c r="AI508" s="119"/>
      <c r="AJ508" s="119"/>
      <c r="AK508" s="4"/>
      <c r="AL508" s="4"/>
      <c r="AM508" s="4"/>
      <c r="AN508" s="4"/>
      <c r="AO508" s="4"/>
      <c r="AP508" s="4"/>
      <c r="AQ508" s="4"/>
      <c r="AR508" s="4"/>
      <c r="AS508" s="4"/>
    </row>
    <row r="509">
      <c r="A509" s="4"/>
      <c r="B509" s="4"/>
      <c r="C509" s="4"/>
      <c r="D509" s="4"/>
      <c r="E509" s="4"/>
      <c r="F509" s="4"/>
      <c r="G509" s="4"/>
      <c r="H509" s="8"/>
      <c r="I509" s="8"/>
      <c r="J509" s="8"/>
      <c r="K509" s="8"/>
      <c r="L509" s="8"/>
      <c r="M509" s="8"/>
      <c r="N509" s="8"/>
      <c r="O509" s="8"/>
      <c r="P509" s="8"/>
      <c r="Q509" s="8"/>
      <c r="R509" s="8"/>
      <c r="S509" s="271"/>
      <c r="T509" s="119"/>
      <c r="U509" s="118"/>
      <c r="V509" s="119"/>
      <c r="W509" s="119"/>
      <c r="X509" s="119"/>
      <c r="Y509" s="119"/>
      <c r="Z509" s="119"/>
      <c r="AA509" s="119"/>
      <c r="AB509" s="119"/>
      <c r="AC509" s="119"/>
      <c r="AD509" s="119"/>
      <c r="AE509" s="119"/>
      <c r="AF509" s="119"/>
      <c r="AG509" s="119"/>
      <c r="AH509" s="119"/>
      <c r="AI509" s="119"/>
      <c r="AJ509" s="119"/>
      <c r="AK509" s="4"/>
      <c r="AL509" s="4"/>
      <c r="AM509" s="4"/>
      <c r="AN509" s="4"/>
      <c r="AO509" s="4"/>
      <c r="AP509" s="4"/>
      <c r="AQ509" s="4"/>
      <c r="AR509" s="4"/>
      <c r="AS509" s="4"/>
    </row>
    <row r="510">
      <c r="A510" s="4"/>
      <c r="B510" s="4"/>
      <c r="C510" s="4"/>
      <c r="D510" s="4"/>
      <c r="E510" s="4"/>
      <c r="F510" s="4"/>
      <c r="G510" s="4"/>
      <c r="H510" s="8"/>
      <c r="I510" s="8"/>
      <c r="J510" s="8"/>
      <c r="K510" s="8"/>
      <c r="L510" s="8"/>
      <c r="M510" s="8"/>
      <c r="N510" s="8"/>
      <c r="O510" s="8"/>
      <c r="P510" s="8"/>
      <c r="Q510" s="8"/>
      <c r="R510" s="8"/>
      <c r="S510" s="271"/>
      <c r="T510" s="119"/>
      <c r="U510" s="118"/>
      <c r="V510" s="119"/>
      <c r="W510" s="119"/>
      <c r="X510" s="119"/>
      <c r="Y510" s="119"/>
      <c r="Z510" s="119"/>
      <c r="AA510" s="119"/>
      <c r="AB510" s="119"/>
      <c r="AC510" s="119"/>
      <c r="AD510" s="119"/>
      <c r="AE510" s="119"/>
      <c r="AF510" s="119"/>
      <c r="AG510" s="119"/>
      <c r="AH510" s="119"/>
      <c r="AI510" s="119"/>
      <c r="AJ510" s="119"/>
      <c r="AK510" s="4"/>
      <c r="AL510" s="4"/>
      <c r="AM510" s="4"/>
      <c r="AN510" s="4"/>
      <c r="AO510" s="4"/>
      <c r="AP510" s="4"/>
      <c r="AQ510" s="4"/>
      <c r="AR510" s="4"/>
      <c r="AS510" s="4"/>
    </row>
    <row r="511">
      <c r="A511" s="4"/>
      <c r="B511" s="4"/>
      <c r="C511" s="4"/>
      <c r="D511" s="4"/>
      <c r="E511" s="4"/>
      <c r="F511" s="4"/>
      <c r="G511" s="4"/>
      <c r="H511" s="8"/>
      <c r="I511" s="8"/>
      <c r="J511" s="8"/>
      <c r="K511" s="8"/>
      <c r="L511" s="8"/>
      <c r="M511" s="8"/>
      <c r="N511" s="8"/>
      <c r="O511" s="8"/>
      <c r="P511" s="8"/>
      <c r="Q511" s="8"/>
      <c r="R511" s="8"/>
      <c r="S511" s="271"/>
      <c r="T511" s="119"/>
      <c r="U511" s="118"/>
      <c r="V511" s="119"/>
      <c r="W511" s="119"/>
      <c r="X511" s="119"/>
      <c r="Y511" s="119"/>
      <c r="Z511" s="119"/>
      <c r="AA511" s="119"/>
      <c r="AB511" s="119"/>
      <c r="AC511" s="119"/>
      <c r="AD511" s="119"/>
      <c r="AE511" s="119"/>
      <c r="AF511" s="119"/>
      <c r="AG511" s="119"/>
      <c r="AH511" s="119"/>
      <c r="AI511" s="119"/>
      <c r="AJ511" s="119"/>
      <c r="AK511" s="4"/>
      <c r="AL511" s="4"/>
      <c r="AM511" s="4"/>
      <c r="AN511" s="4"/>
      <c r="AO511" s="4"/>
      <c r="AP511" s="4"/>
      <c r="AQ511" s="4"/>
      <c r="AR511" s="4"/>
      <c r="AS511" s="4"/>
    </row>
    <row r="512">
      <c r="A512" s="4"/>
      <c r="B512" s="4"/>
      <c r="C512" s="4"/>
      <c r="D512" s="4"/>
      <c r="E512" s="4"/>
      <c r="F512" s="4"/>
      <c r="G512" s="4"/>
      <c r="H512" s="8"/>
      <c r="I512" s="8"/>
      <c r="J512" s="8"/>
      <c r="K512" s="8"/>
      <c r="L512" s="8"/>
      <c r="M512" s="8"/>
      <c r="N512" s="8"/>
      <c r="O512" s="8"/>
      <c r="P512" s="8"/>
      <c r="Q512" s="8"/>
      <c r="R512" s="8"/>
      <c r="S512" s="271"/>
      <c r="T512" s="119"/>
      <c r="U512" s="118"/>
      <c r="V512" s="119"/>
      <c r="W512" s="119"/>
      <c r="X512" s="119"/>
      <c r="Y512" s="119"/>
      <c r="Z512" s="119"/>
      <c r="AA512" s="119"/>
      <c r="AB512" s="119"/>
      <c r="AC512" s="119"/>
      <c r="AD512" s="119"/>
      <c r="AE512" s="119"/>
      <c r="AF512" s="119"/>
      <c r="AG512" s="119"/>
      <c r="AH512" s="119"/>
      <c r="AI512" s="119"/>
      <c r="AJ512" s="119"/>
      <c r="AK512" s="4"/>
      <c r="AL512" s="4"/>
      <c r="AM512" s="4"/>
      <c r="AN512" s="4"/>
      <c r="AO512" s="4"/>
      <c r="AP512" s="4"/>
      <c r="AQ512" s="4"/>
      <c r="AR512" s="4"/>
      <c r="AS512" s="4"/>
    </row>
    <row r="513">
      <c r="A513" s="4"/>
      <c r="B513" s="4"/>
      <c r="C513" s="4"/>
      <c r="D513" s="4"/>
      <c r="E513" s="4"/>
      <c r="F513" s="4"/>
      <c r="G513" s="4"/>
      <c r="H513" s="8"/>
      <c r="I513" s="8"/>
      <c r="J513" s="8"/>
      <c r="K513" s="8"/>
      <c r="L513" s="8"/>
      <c r="M513" s="8"/>
      <c r="N513" s="8"/>
      <c r="O513" s="8"/>
      <c r="P513" s="8"/>
      <c r="Q513" s="8"/>
      <c r="R513" s="8"/>
      <c r="S513" s="271"/>
      <c r="T513" s="119"/>
      <c r="U513" s="118"/>
      <c r="V513" s="119"/>
      <c r="W513" s="119"/>
      <c r="X513" s="119"/>
      <c r="Y513" s="119"/>
      <c r="Z513" s="119"/>
      <c r="AA513" s="119"/>
      <c r="AB513" s="119"/>
      <c r="AC513" s="119"/>
      <c r="AD513" s="119"/>
      <c r="AE513" s="119"/>
      <c r="AF513" s="119"/>
      <c r="AG513" s="119"/>
      <c r="AH513" s="119"/>
      <c r="AI513" s="119"/>
      <c r="AJ513" s="119"/>
      <c r="AK513" s="4"/>
      <c r="AL513" s="4"/>
      <c r="AM513" s="4"/>
      <c r="AN513" s="4"/>
      <c r="AO513" s="4"/>
      <c r="AP513" s="4"/>
      <c r="AQ513" s="4"/>
      <c r="AR513" s="4"/>
      <c r="AS513" s="4"/>
    </row>
    <row r="514">
      <c r="A514" s="4"/>
      <c r="B514" s="4"/>
      <c r="C514" s="4"/>
      <c r="D514" s="4"/>
      <c r="E514" s="4"/>
      <c r="F514" s="4"/>
      <c r="G514" s="4"/>
      <c r="H514" s="8"/>
      <c r="I514" s="8"/>
      <c r="J514" s="8"/>
      <c r="K514" s="8"/>
      <c r="L514" s="8"/>
      <c r="M514" s="8"/>
      <c r="N514" s="8"/>
      <c r="O514" s="8"/>
      <c r="P514" s="8"/>
      <c r="Q514" s="8"/>
      <c r="R514" s="8"/>
      <c r="S514" s="271"/>
      <c r="T514" s="119"/>
      <c r="U514" s="118"/>
      <c r="V514" s="119"/>
      <c r="W514" s="119"/>
      <c r="X514" s="119"/>
      <c r="Y514" s="119"/>
      <c r="Z514" s="119"/>
      <c r="AA514" s="119"/>
      <c r="AB514" s="119"/>
      <c r="AC514" s="119"/>
      <c r="AD514" s="119"/>
      <c r="AE514" s="119"/>
      <c r="AF514" s="119"/>
      <c r="AG514" s="119"/>
      <c r="AH514" s="119"/>
      <c r="AI514" s="119"/>
      <c r="AJ514" s="119"/>
      <c r="AK514" s="4"/>
      <c r="AL514" s="4"/>
      <c r="AM514" s="4"/>
      <c r="AN514" s="4"/>
      <c r="AO514" s="4"/>
      <c r="AP514" s="4"/>
      <c r="AQ514" s="4"/>
      <c r="AR514" s="4"/>
      <c r="AS514" s="4"/>
    </row>
    <row r="515">
      <c r="A515" s="4"/>
      <c r="B515" s="4"/>
      <c r="C515" s="4"/>
      <c r="D515" s="4"/>
      <c r="E515" s="4"/>
      <c r="F515" s="4"/>
      <c r="G515" s="4"/>
      <c r="H515" s="8"/>
      <c r="I515" s="8"/>
      <c r="J515" s="8"/>
      <c r="K515" s="8"/>
      <c r="L515" s="8"/>
      <c r="M515" s="8"/>
      <c r="N515" s="8"/>
      <c r="O515" s="8"/>
      <c r="P515" s="8"/>
      <c r="Q515" s="8"/>
      <c r="R515" s="8"/>
      <c r="S515" s="271"/>
      <c r="T515" s="119"/>
      <c r="U515" s="118"/>
      <c r="V515" s="119"/>
      <c r="W515" s="119"/>
      <c r="X515" s="119"/>
      <c r="Y515" s="119"/>
      <c r="Z515" s="119"/>
      <c r="AA515" s="119"/>
      <c r="AB515" s="119"/>
      <c r="AC515" s="119"/>
      <c r="AD515" s="119"/>
      <c r="AE515" s="119"/>
      <c r="AF515" s="119"/>
      <c r="AG515" s="119"/>
      <c r="AH515" s="119"/>
      <c r="AI515" s="119"/>
      <c r="AJ515" s="119"/>
      <c r="AK515" s="4"/>
      <c r="AL515" s="4"/>
      <c r="AM515" s="4"/>
      <c r="AN515" s="4"/>
      <c r="AO515" s="4"/>
      <c r="AP515" s="4"/>
      <c r="AQ515" s="4"/>
      <c r="AR515" s="4"/>
      <c r="AS515" s="4"/>
    </row>
    <row r="516">
      <c r="A516" s="4"/>
      <c r="B516" s="4"/>
      <c r="C516" s="4"/>
      <c r="D516" s="4"/>
      <c r="E516" s="4"/>
      <c r="F516" s="4"/>
      <c r="G516" s="4"/>
      <c r="H516" s="8"/>
      <c r="I516" s="8"/>
      <c r="J516" s="8"/>
      <c r="K516" s="8"/>
      <c r="L516" s="8"/>
      <c r="M516" s="8"/>
      <c r="N516" s="8"/>
      <c r="O516" s="8"/>
      <c r="P516" s="8"/>
      <c r="Q516" s="8"/>
      <c r="R516" s="8"/>
      <c r="S516" s="271"/>
      <c r="T516" s="119"/>
      <c r="U516" s="118"/>
      <c r="V516" s="119"/>
      <c r="W516" s="119"/>
      <c r="X516" s="119"/>
      <c r="Y516" s="119"/>
      <c r="Z516" s="119"/>
      <c r="AA516" s="119"/>
      <c r="AB516" s="119"/>
      <c r="AC516" s="119"/>
      <c r="AD516" s="119"/>
      <c r="AE516" s="119"/>
      <c r="AF516" s="119"/>
      <c r="AG516" s="119"/>
      <c r="AH516" s="119"/>
      <c r="AI516" s="119"/>
      <c r="AJ516" s="119"/>
      <c r="AK516" s="4"/>
      <c r="AL516" s="4"/>
      <c r="AM516" s="4"/>
      <c r="AN516" s="4"/>
      <c r="AO516" s="4"/>
      <c r="AP516" s="4"/>
      <c r="AQ516" s="4"/>
      <c r="AR516" s="4"/>
      <c r="AS516" s="4"/>
    </row>
    <row r="517">
      <c r="A517" s="4"/>
      <c r="B517" s="4"/>
      <c r="C517" s="4"/>
      <c r="D517" s="4"/>
      <c r="E517" s="4"/>
      <c r="F517" s="4"/>
      <c r="G517" s="4"/>
      <c r="H517" s="8"/>
      <c r="I517" s="8"/>
      <c r="J517" s="8"/>
      <c r="K517" s="8"/>
      <c r="L517" s="8"/>
      <c r="M517" s="8"/>
      <c r="N517" s="8"/>
      <c r="O517" s="8"/>
      <c r="P517" s="8"/>
      <c r="Q517" s="8"/>
      <c r="R517" s="8"/>
      <c r="S517" s="271"/>
      <c r="T517" s="119"/>
      <c r="U517" s="118"/>
      <c r="V517" s="119"/>
      <c r="W517" s="119"/>
      <c r="X517" s="119"/>
      <c r="Y517" s="119"/>
      <c r="Z517" s="119"/>
      <c r="AA517" s="119"/>
      <c r="AB517" s="119"/>
      <c r="AC517" s="119"/>
      <c r="AD517" s="119"/>
      <c r="AE517" s="119"/>
      <c r="AF517" s="119"/>
      <c r="AG517" s="119"/>
      <c r="AH517" s="119"/>
      <c r="AI517" s="119"/>
      <c r="AJ517" s="119"/>
      <c r="AK517" s="4"/>
      <c r="AL517" s="4"/>
      <c r="AM517" s="4"/>
      <c r="AN517" s="4"/>
      <c r="AO517" s="4"/>
      <c r="AP517" s="4"/>
      <c r="AQ517" s="4"/>
      <c r="AR517" s="4"/>
      <c r="AS517" s="4"/>
    </row>
    <row r="518">
      <c r="A518" s="4"/>
      <c r="B518" s="4"/>
      <c r="C518" s="4"/>
      <c r="D518" s="4"/>
      <c r="E518" s="4"/>
      <c r="F518" s="4"/>
      <c r="G518" s="4"/>
      <c r="H518" s="8"/>
      <c r="I518" s="8"/>
      <c r="J518" s="8"/>
      <c r="K518" s="8"/>
      <c r="L518" s="8"/>
      <c r="M518" s="8"/>
      <c r="N518" s="8"/>
      <c r="O518" s="8"/>
      <c r="P518" s="8"/>
      <c r="Q518" s="8"/>
      <c r="R518" s="8"/>
      <c r="S518" s="271"/>
      <c r="T518" s="119"/>
      <c r="U518" s="118"/>
      <c r="V518" s="119"/>
      <c r="W518" s="119"/>
      <c r="X518" s="119"/>
      <c r="Y518" s="119"/>
      <c r="Z518" s="119"/>
      <c r="AA518" s="119"/>
      <c r="AB518" s="119"/>
      <c r="AC518" s="119"/>
      <c r="AD518" s="119"/>
      <c r="AE518" s="119"/>
      <c r="AF518" s="119"/>
      <c r="AG518" s="119"/>
      <c r="AH518" s="119"/>
      <c r="AI518" s="119"/>
      <c r="AJ518" s="119"/>
      <c r="AK518" s="4"/>
      <c r="AL518" s="4"/>
      <c r="AM518" s="4"/>
      <c r="AN518" s="4"/>
      <c r="AO518" s="4"/>
      <c r="AP518" s="4"/>
      <c r="AQ518" s="4"/>
      <c r="AR518" s="4"/>
      <c r="AS518" s="4"/>
    </row>
    <row r="519">
      <c r="A519" s="4"/>
      <c r="B519" s="4"/>
      <c r="C519" s="4"/>
      <c r="D519" s="4"/>
      <c r="E519" s="4"/>
      <c r="F519" s="4"/>
      <c r="G519" s="4"/>
      <c r="H519" s="8"/>
      <c r="I519" s="8"/>
      <c r="J519" s="8"/>
      <c r="K519" s="8"/>
      <c r="L519" s="8"/>
      <c r="M519" s="8"/>
      <c r="N519" s="8"/>
      <c r="O519" s="8"/>
      <c r="P519" s="8"/>
      <c r="Q519" s="8"/>
      <c r="R519" s="8"/>
      <c r="S519" s="271"/>
      <c r="T519" s="119"/>
      <c r="U519" s="118"/>
      <c r="V519" s="119"/>
      <c r="W519" s="119"/>
      <c r="X519" s="119"/>
      <c r="Y519" s="119"/>
      <c r="Z519" s="119"/>
      <c r="AA519" s="119"/>
      <c r="AB519" s="119"/>
      <c r="AC519" s="119"/>
      <c r="AD519" s="119"/>
      <c r="AE519" s="119"/>
      <c r="AF519" s="119"/>
      <c r="AG519" s="119"/>
      <c r="AH519" s="119"/>
      <c r="AI519" s="119"/>
      <c r="AJ519" s="119"/>
      <c r="AK519" s="4"/>
      <c r="AL519" s="4"/>
      <c r="AM519" s="4"/>
      <c r="AN519" s="4"/>
      <c r="AO519" s="4"/>
      <c r="AP519" s="4"/>
      <c r="AQ519" s="4"/>
      <c r="AR519" s="4"/>
      <c r="AS519" s="4"/>
    </row>
    <row r="520">
      <c r="A520" s="4"/>
      <c r="B520" s="4"/>
      <c r="C520" s="4"/>
      <c r="D520" s="4"/>
      <c r="E520" s="4"/>
      <c r="F520" s="4"/>
      <c r="G520" s="4"/>
      <c r="H520" s="8"/>
      <c r="I520" s="8"/>
      <c r="J520" s="8"/>
      <c r="K520" s="8"/>
      <c r="L520" s="8"/>
      <c r="M520" s="8"/>
      <c r="N520" s="8"/>
      <c r="O520" s="8"/>
      <c r="P520" s="8"/>
      <c r="Q520" s="8"/>
      <c r="R520" s="8"/>
      <c r="S520" s="271"/>
      <c r="T520" s="119"/>
      <c r="U520" s="118"/>
      <c r="V520" s="119"/>
      <c r="W520" s="119"/>
      <c r="X520" s="119"/>
      <c r="Y520" s="119"/>
      <c r="Z520" s="119"/>
      <c r="AA520" s="119"/>
      <c r="AB520" s="119"/>
      <c r="AC520" s="119"/>
      <c r="AD520" s="119"/>
      <c r="AE520" s="119"/>
      <c r="AF520" s="119"/>
      <c r="AG520" s="119"/>
      <c r="AH520" s="119"/>
      <c r="AI520" s="119"/>
      <c r="AJ520" s="119"/>
      <c r="AK520" s="4"/>
      <c r="AL520" s="4"/>
      <c r="AM520" s="4"/>
      <c r="AN520" s="4"/>
      <c r="AO520" s="4"/>
      <c r="AP520" s="4"/>
      <c r="AQ520" s="4"/>
      <c r="AR520" s="4"/>
      <c r="AS520" s="4"/>
    </row>
    <row r="521">
      <c r="A521" s="4"/>
      <c r="B521" s="4"/>
      <c r="C521" s="4"/>
      <c r="D521" s="4"/>
      <c r="E521" s="4"/>
      <c r="F521" s="4"/>
      <c r="G521" s="4"/>
      <c r="H521" s="8"/>
      <c r="I521" s="8"/>
      <c r="J521" s="8"/>
      <c r="K521" s="8"/>
      <c r="L521" s="8"/>
      <c r="M521" s="8"/>
      <c r="N521" s="8"/>
      <c r="O521" s="8"/>
      <c r="P521" s="8"/>
      <c r="Q521" s="8"/>
      <c r="R521" s="8"/>
      <c r="S521" s="271"/>
      <c r="T521" s="119"/>
      <c r="U521" s="118"/>
      <c r="V521" s="119"/>
      <c r="W521" s="119"/>
      <c r="X521" s="119"/>
      <c r="Y521" s="119"/>
      <c r="Z521" s="119"/>
      <c r="AA521" s="119"/>
      <c r="AB521" s="119"/>
      <c r="AC521" s="119"/>
      <c r="AD521" s="119"/>
      <c r="AE521" s="119"/>
      <c r="AF521" s="119"/>
      <c r="AG521" s="119"/>
      <c r="AH521" s="119"/>
      <c r="AI521" s="119"/>
      <c r="AJ521" s="119"/>
      <c r="AK521" s="4"/>
      <c r="AL521" s="4"/>
      <c r="AM521" s="4"/>
      <c r="AN521" s="4"/>
      <c r="AO521" s="4"/>
      <c r="AP521" s="4"/>
      <c r="AQ521" s="4"/>
      <c r="AR521" s="4"/>
      <c r="AS521" s="4"/>
    </row>
    <row r="522">
      <c r="A522" s="4"/>
      <c r="B522" s="4"/>
      <c r="C522" s="4"/>
      <c r="D522" s="4"/>
      <c r="E522" s="4"/>
      <c r="F522" s="4"/>
      <c r="G522" s="4"/>
      <c r="H522" s="8"/>
      <c r="I522" s="8"/>
      <c r="J522" s="8"/>
      <c r="K522" s="8"/>
      <c r="L522" s="8"/>
      <c r="M522" s="8"/>
      <c r="N522" s="8"/>
      <c r="O522" s="8"/>
      <c r="P522" s="8"/>
      <c r="Q522" s="8"/>
      <c r="R522" s="8"/>
      <c r="S522" s="271"/>
      <c r="T522" s="119"/>
      <c r="U522" s="118"/>
      <c r="V522" s="119"/>
      <c r="W522" s="119"/>
      <c r="X522" s="119"/>
      <c r="Y522" s="119"/>
      <c r="Z522" s="119"/>
      <c r="AA522" s="119"/>
      <c r="AB522" s="119"/>
      <c r="AC522" s="119"/>
      <c r="AD522" s="119"/>
      <c r="AE522" s="119"/>
      <c r="AF522" s="119"/>
      <c r="AG522" s="119"/>
      <c r="AH522" s="119"/>
      <c r="AI522" s="119"/>
      <c r="AJ522" s="119"/>
      <c r="AK522" s="4"/>
      <c r="AL522" s="4"/>
      <c r="AM522" s="4"/>
      <c r="AN522" s="4"/>
      <c r="AO522" s="4"/>
      <c r="AP522" s="4"/>
      <c r="AQ522" s="4"/>
      <c r="AR522" s="4"/>
      <c r="AS522" s="4"/>
    </row>
    <row r="523">
      <c r="A523" s="4"/>
      <c r="B523" s="4"/>
      <c r="C523" s="4"/>
      <c r="D523" s="4"/>
      <c r="E523" s="4"/>
      <c r="F523" s="4"/>
      <c r="G523" s="4"/>
      <c r="H523" s="8"/>
      <c r="I523" s="8"/>
      <c r="J523" s="8"/>
      <c r="K523" s="8"/>
      <c r="L523" s="8"/>
      <c r="M523" s="8"/>
      <c r="N523" s="8"/>
      <c r="O523" s="8"/>
      <c r="P523" s="8"/>
      <c r="Q523" s="8"/>
      <c r="R523" s="8"/>
      <c r="S523" s="271"/>
      <c r="T523" s="119"/>
      <c r="U523" s="118"/>
      <c r="V523" s="119"/>
      <c r="W523" s="119"/>
      <c r="X523" s="119"/>
      <c r="Y523" s="119"/>
      <c r="Z523" s="119"/>
      <c r="AA523" s="119"/>
      <c r="AB523" s="119"/>
      <c r="AC523" s="119"/>
      <c r="AD523" s="119"/>
      <c r="AE523" s="119"/>
      <c r="AF523" s="119"/>
      <c r="AG523" s="119"/>
      <c r="AH523" s="119"/>
      <c r="AI523" s="119"/>
      <c r="AJ523" s="119"/>
      <c r="AK523" s="4"/>
      <c r="AL523" s="4"/>
      <c r="AM523" s="4"/>
      <c r="AN523" s="4"/>
      <c r="AO523" s="4"/>
      <c r="AP523" s="4"/>
      <c r="AQ523" s="4"/>
      <c r="AR523" s="4"/>
      <c r="AS523" s="4"/>
    </row>
    <row r="524">
      <c r="A524" s="4"/>
      <c r="B524" s="4"/>
      <c r="C524" s="4"/>
      <c r="D524" s="4"/>
      <c r="E524" s="4"/>
      <c r="F524" s="4"/>
      <c r="G524" s="4"/>
      <c r="H524" s="8"/>
      <c r="I524" s="8"/>
      <c r="J524" s="8"/>
      <c r="K524" s="8"/>
      <c r="L524" s="8"/>
      <c r="M524" s="8"/>
      <c r="N524" s="8"/>
      <c r="O524" s="8"/>
      <c r="P524" s="8"/>
      <c r="Q524" s="8"/>
      <c r="R524" s="8"/>
      <c r="S524" s="271"/>
      <c r="T524" s="119"/>
      <c r="U524" s="118"/>
      <c r="V524" s="119"/>
      <c r="W524" s="119"/>
      <c r="X524" s="119"/>
      <c r="Y524" s="119"/>
      <c r="Z524" s="119"/>
      <c r="AA524" s="119"/>
      <c r="AB524" s="119"/>
      <c r="AC524" s="119"/>
      <c r="AD524" s="119"/>
      <c r="AE524" s="119"/>
      <c r="AF524" s="119"/>
      <c r="AG524" s="119"/>
      <c r="AH524" s="119"/>
      <c r="AI524" s="119"/>
      <c r="AJ524" s="119"/>
      <c r="AK524" s="4"/>
      <c r="AL524" s="4"/>
      <c r="AM524" s="4"/>
      <c r="AN524" s="4"/>
      <c r="AO524" s="4"/>
      <c r="AP524" s="4"/>
      <c r="AQ524" s="4"/>
      <c r="AR524" s="4"/>
      <c r="AS524" s="4"/>
    </row>
    <row r="525">
      <c r="A525" s="4"/>
      <c r="B525" s="4"/>
      <c r="C525" s="4"/>
      <c r="D525" s="4"/>
      <c r="E525" s="4"/>
      <c r="F525" s="4"/>
      <c r="G525" s="4"/>
      <c r="H525" s="8"/>
      <c r="I525" s="8"/>
      <c r="J525" s="8"/>
      <c r="K525" s="8"/>
      <c r="L525" s="8"/>
      <c r="M525" s="8"/>
      <c r="N525" s="8"/>
      <c r="O525" s="8"/>
      <c r="P525" s="8"/>
      <c r="Q525" s="8"/>
      <c r="R525" s="8"/>
      <c r="S525" s="271"/>
      <c r="T525" s="119"/>
      <c r="U525" s="118"/>
      <c r="V525" s="119"/>
      <c r="W525" s="119"/>
      <c r="X525" s="119"/>
      <c r="Y525" s="119"/>
      <c r="Z525" s="119"/>
      <c r="AA525" s="119"/>
      <c r="AB525" s="119"/>
      <c r="AC525" s="119"/>
      <c r="AD525" s="119"/>
      <c r="AE525" s="119"/>
      <c r="AF525" s="119"/>
      <c r="AG525" s="119"/>
      <c r="AH525" s="119"/>
      <c r="AI525" s="119"/>
      <c r="AJ525" s="119"/>
      <c r="AK525" s="4"/>
      <c r="AL525" s="4"/>
      <c r="AM525" s="4"/>
      <c r="AN525" s="4"/>
      <c r="AO525" s="4"/>
      <c r="AP525" s="4"/>
      <c r="AQ525" s="4"/>
      <c r="AR525" s="4"/>
      <c r="AS525" s="4"/>
    </row>
    <row r="526">
      <c r="A526" s="4"/>
      <c r="B526" s="4"/>
      <c r="C526" s="4"/>
      <c r="D526" s="4"/>
      <c r="E526" s="4"/>
      <c r="F526" s="4"/>
      <c r="G526" s="4"/>
      <c r="H526" s="8"/>
      <c r="I526" s="8"/>
      <c r="J526" s="8"/>
      <c r="K526" s="8"/>
      <c r="L526" s="8"/>
      <c r="M526" s="8"/>
      <c r="N526" s="8"/>
      <c r="O526" s="8"/>
      <c r="P526" s="8"/>
      <c r="Q526" s="8"/>
      <c r="R526" s="8"/>
      <c r="S526" s="271"/>
      <c r="T526" s="119"/>
      <c r="U526" s="118"/>
      <c r="V526" s="119"/>
      <c r="W526" s="119"/>
      <c r="X526" s="119"/>
      <c r="Y526" s="119"/>
      <c r="Z526" s="119"/>
      <c r="AA526" s="119"/>
      <c r="AB526" s="119"/>
      <c r="AC526" s="119"/>
      <c r="AD526" s="119"/>
      <c r="AE526" s="119"/>
      <c r="AF526" s="119"/>
      <c r="AG526" s="119"/>
      <c r="AH526" s="119"/>
      <c r="AI526" s="119"/>
      <c r="AJ526" s="119"/>
      <c r="AK526" s="4"/>
      <c r="AL526" s="4"/>
      <c r="AM526" s="4"/>
      <c r="AN526" s="4"/>
      <c r="AO526" s="4"/>
      <c r="AP526" s="4"/>
      <c r="AQ526" s="4"/>
      <c r="AR526" s="4"/>
      <c r="AS526" s="4"/>
    </row>
    <row r="527">
      <c r="A527" s="4"/>
      <c r="B527" s="4"/>
      <c r="C527" s="4"/>
      <c r="D527" s="4"/>
      <c r="E527" s="4"/>
      <c r="F527" s="4"/>
      <c r="G527" s="4"/>
      <c r="H527" s="8"/>
      <c r="I527" s="8"/>
      <c r="J527" s="8"/>
      <c r="K527" s="8"/>
      <c r="L527" s="8"/>
      <c r="M527" s="8"/>
      <c r="N527" s="8"/>
      <c r="O527" s="8"/>
      <c r="P527" s="8"/>
      <c r="Q527" s="8"/>
      <c r="R527" s="8"/>
      <c r="S527" s="271"/>
      <c r="T527" s="119"/>
      <c r="U527" s="118"/>
      <c r="V527" s="119"/>
      <c r="W527" s="119"/>
      <c r="X527" s="119"/>
      <c r="Y527" s="119"/>
      <c r="Z527" s="119"/>
      <c r="AA527" s="119"/>
      <c r="AB527" s="119"/>
      <c r="AC527" s="119"/>
      <c r="AD527" s="119"/>
      <c r="AE527" s="119"/>
      <c r="AF527" s="119"/>
      <c r="AG527" s="119"/>
      <c r="AH527" s="119"/>
      <c r="AI527" s="119"/>
      <c r="AJ527" s="119"/>
      <c r="AK527" s="4"/>
      <c r="AL527" s="4"/>
      <c r="AM527" s="4"/>
      <c r="AN527" s="4"/>
      <c r="AO527" s="4"/>
      <c r="AP527" s="4"/>
      <c r="AQ527" s="4"/>
      <c r="AR527" s="4"/>
      <c r="AS527" s="4"/>
    </row>
    <row r="528">
      <c r="A528" s="4"/>
      <c r="B528" s="4"/>
      <c r="C528" s="4"/>
      <c r="D528" s="4"/>
      <c r="E528" s="4"/>
      <c r="F528" s="4"/>
      <c r="G528" s="4"/>
      <c r="H528" s="8"/>
      <c r="I528" s="8"/>
      <c r="J528" s="8"/>
      <c r="K528" s="8"/>
      <c r="L528" s="8"/>
      <c r="M528" s="8"/>
      <c r="N528" s="8"/>
      <c r="O528" s="8"/>
      <c r="P528" s="8"/>
      <c r="Q528" s="8"/>
      <c r="R528" s="8"/>
      <c r="S528" s="271"/>
      <c r="T528" s="119"/>
      <c r="U528" s="118"/>
      <c r="V528" s="119"/>
      <c r="W528" s="119"/>
      <c r="X528" s="119"/>
      <c r="Y528" s="119"/>
      <c r="Z528" s="119"/>
      <c r="AA528" s="119"/>
      <c r="AB528" s="119"/>
      <c r="AC528" s="119"/>
      <c r="AD528" s="119"/>
      <c r="AE528" s="119"/>
      <c r="AF528" s="119"/>
      <c r="AG528" s="119"/>
      <c r="AH528" s="119"/>
      <c r="AI528" s="119"/>
      <c r="AJ528" s="119"/>
      <c r="AK528" s="4"/>
      <c r="AL528" s="4"/>
      <c r="AM528" s="4"/>
      <c r="AN528" s="4"/>
      <c r="AO528" s="4"/>
      <c r="AP528" s="4"/>
      <c r="AQ528" s="4"/>
      <c r="AR528" s="4"/>
      <c r="AS528" s="4"/>
    </row>
    <row r="529">
      <c r="A529" s="4"/>
      <c r="B529" s="4"/>
      <c r="C529" s="4"/>
      <c r="D529" s="4"/>
      <c r="E529" s="4"/>
      <c r="F529" s="4"/>
      <c r="G529" s="4"/>
      <c r="H529" s="8"/>
      <c r="I529" s="8"/>
      <c r="J529" s="8"/>
      <c r="K529" s="8"/>
      <c r="L529" s="8"/>
      <c r="M529" s="8"/>
      <c r="N529" s="8"/>
      <c r="O529" s="8"/>
      <c r="P529" s="8"/>
      <c r="Q529" s="8"/>
      <c r="R529" s="8"/>
      <c r="S529" s="271"/>
      <c r="T529" s="119"/>
      <c r="U529" s="118"/>
      <c r="V529" s="119"/>
      <c r="W529" s="119"/>
      <c r="X529" s="119"/>
      <c r="Y529" s="119"/>
      <c r="Z529" s="119"/>
      <c r="AA529" s="119"/>
      <c r="AB529" s="119"/>
      <c r="AC529" s="119"/>
      <c r="AD529" s="119"/>
      <c r="AE529" s="119"/>
      <c r="AF529" s="119"/>
      <c r="AG529" s="119"/>
      <c r="AH529" s="119"/>
      <c r="AI529" s="119"/>
      <c r="AJ529" s="119"/>
      <c r="AK529" s="4"/>
      <c r="AL529" s="4"/>
      <c r="AM529" s="4"/>
      <c r="AN529" s="4"/>
      <c r="AO529" s="4"/>
      <c r="AP529" s="4"/>
      <c r="AQ529" s="4"/>
      <c r="AR529" s="4"/>
      <c r="AS529" s="4"/>
    </row>
    <row r="530">
      <c r="A530" s="4"/>
      <c r="B530" s="4"/>
      <c r="C530" s="4"/>
      <c r="D530" s="4"/>
      <c r="E530" s="4"/>
      <c r="F530" s="4"/>
      <c r="G530" s="4"/>
      <c r="H530" s="8"/>
      <c r="I530" s="8"/>
      <c r="J530" s="8"/>
      <c r="K530" s="8"/>
      <c r="L530" s="8"/>
      <c r="M530" s="8"/>
      <c r="N530" s="8"/>
      <c r="O530" s="8"/>
      <c r="P530" s="8"/>
      <c r="Q530" s="8"/>
      <c r="R530" s="8"/>
      <c r="S530" s="271"/>
      <c r="T530" s="119"/>
      <c r="U530" s="118"/>
      <c r="V530" s="119"/>
      <c r="W530" s="119"/>
      <c r="X530" s="119"/>
      <c r="Y530" s="119"/>
      <c r="Z530" s="119"/>
      <c r="AA530" s="119"/>
      <c r="AB530" s="119"/>
      <c r="AC530" s="119"/>
      <c r="AD530" s="119"/>
      <c r="AE530" s="119"/>
      <c r="AF530" s="119"/>
      <c r="AG530" s="119"/>
      <c r="AH530" s="119"/>
      <c r="AI530" s="119"/>
      <c r="AJ530" s="119"/>
      <c r="AK530" s="4"/>
      <c r="AL530" s="4"/>
      <c r="AM530" s="4"/>
      <c r="AN530" s="4"/>
      <c r="AO530" s="4"/>
      <c r="AP530" s="4"/>
      <c r="AQ530" s="4"/>
      <c r="AR530" s="4"/>
      <c r="AS530" s="4"/>
    </row>
    <row r="531">
      <c r="A531" s="4"/>
      <c r="B531" s="4"/>
      <c r="C531" s="4"/>
      <c r="D531" s="4"/>
      <c r="E531" s="4"/>
      <c r="F531" s="4"/>
      <c r="G531" s="4"/>
      <c r="H531" s="8"/>
      <c r="I531" s="8"/>
      <c r="J531" s="8"/>
      <c r="K531" s="8"/>
      <c r="L531" s="8"/>
      <c r="M531" s="8"/>
      <c r="N531" s="8"/>
      <c r="O531" s="8"/>
      <c r="P531" s="8"/>
      <c r="Q531" s="8"/>
      <c r="R531" s="8"/>
      <c r="S531" s="271"/>
      <c r="T531" s="119"/>
      <c r="U531" s="118"/>
      <c r="V531" s="119"/>
      <c r="W531" s="119"/>
      <c r="X531" s="119"/>
      <c r="Y531" s="119"/>
      <c r="Z531" s="119"/>
      <c r="AA531" s="119"/>
      <c r="AB531" s="119"/>
      <c r="AC531" s="119"/>
      <c r="AD531" s="119"/>
      <c r="AE531" s="119"/>
      <c r="AF531" s="119"/>
      <c r="AG531" s="119"/>
      <c r="AH531" s="119"/>
      <c r="AI531" s="119"/>
      <c r="AJ531" s="119"/>
      <c r="AK531" s="4"/>
      <c r="AL531" s="4"/>
      <c r="AM531" s="4"/>
      <c r="AN531" s="4"/>
      <c r="AO531" s="4"/>
      <c r="AP531" s="4"/>
      <c r="AQ531" s="4"/>
      <c r="AR531" s="4"/>
      <c r="AS531" s="4"/>
    </row>
    <row r="532">
      <c r="A532" s="4"/>
      <c r="B532" s="4"/>
      <c r="C532" s="4"/>
      <c r="D532" s="4"/>
      <c r="E532" s="4"/>
      <c r="F532" s="4"/>
      <c r="G532" s="4"/>
      <c r="H532" s="8"/>
      <c r="I532" s="8"/>
      <c r="J532" s="8"/>
      <c r="K532" s="8"/>
      <c r="L532" s="8"/>
      <c r="M532" s="8"/>
      <c r="N532" s="8"/>
      <c r="O532" s="8"/>
      <c r="P532" s="8"/>
      <c r="Q532" s="8"/>
      <c r="R532" s="8"/>
      <c r="S532" s="271"/>
      <c r="T532" s="119"/>
      <c r="U532" s="118"/>
      <c r="V532" s="119"/>
      <c r="W532" s="119"/>
      <c r="X532" s="119"/>
      <c r="Y532" s="119"/>
      <c r="Z532" s="119"/>
      <c r="AA532" s="119"/>
      <c r="AB532" s="119"/>
      <c r="AC532" s="119"/>
      <c r="AD532" s="119"/>
      <c r="AE532" s="119"/>
      <c r="AF532" s="119"/>
      <c r="AG532" s="119"/>
      <c r="AH532" s="119"/>
      <c r="AI532" s="119"/>
      <c r="AJ532" s="119"/>
      <c r="AK532" s="4"/>
      <c r="AL532" s="4"/>
      <c r="AM532" s="4"/>
      <c r="AN532" s="4"/>
      <c r="AO532" s="4"/>
      <c r="AP532" s="4"/>
      <c r="AQ532" s="4"/>
      <c r="AR532" s="4"/>
      <c r="AS532" s="4"/>
    </row>
    <row r="533">
      <c r="A533" s="4"/>
      <c r="B533" s="4"/>
      <c r="C533" s="4"/>
      <c r="D533" s="4"/>
      <c r="E533" s="4"/>
      <c r="F533" s="4"/>
      <c r="G533" s="4"/>
      <c r="H533" s="8"/>
      <c r="I533" s="8"/>
      <c r="J533" s="8"/>
      <c r="K533" s="8"/>
      <c r="L533" s="8"/>
      <c r="M533" s="8"/>
      <c r="N533" s="8"/>
      <c r="O533" s="8"/>
      <c r="P533" s="8"/>
      <c r="Q533" s="8"/>
      <c r="R533" s="8"/>
      <c r="S533" s="271"/>
      <c r="T533" s="119"/>
      <c r="U533" s="118"/>
      <c r="V533" s="119"/>
      <c r="W533" s="119"/>
      <c r="X533" s="119"/>
      <c r="Y533" s="119"/>
      <c r="Z533" s="119"/>
      <c r="AA533" s="119"/>
      <c r="AB533" s="119"/>
      <c r="AC533" s="119"/>
      <c r="AD533" s="119"/>
      <c r="AE533" s="119"/>
      <c r="AF533" s="119"/>
      <c r="AG533" s="119"/>
      <c r="AH533" s="119"/>
      <c r="AI533" s="119"/>
      <c r="AJ533" s="119"/>
      <c r="AK533" s="4"/>
      <c r="AL533" s="4"/>
      <c r="AM533" s="4"/>
      <c r="AN533" s="4"/>
      <c r="AO533" s="4"/>
      <c r="AP533" s="4"/>
      <c r="AQ533" s="4"/>
      <c r="AR533" s="4"/>
      <c r="AS533" s="4"/>
    </row>
    <row r="534">
      <c r="A534" s="4"/>
      <c r="B534" s="4"/>
      <c r="C534" s="4"/>
      <c r="D534" s="4"/>
      <c r="E534" s="4"/>
      <c r="F534" s="4"/>
      <c r="G534" s="4"/>
      <c r="H534" s="8"/>
      <c r="I534" s="8"/>
      <c r="J534" s="8"/>
      <c r="K534" s="8"/>
      <c r="L534" s="8"/>
      <c r="M534" s="8"/>
      <c r="N534" s="8"/>
      <c r="O534" s="8"/>
      <c r="P534" s="8"/>
      <c r="Q534" s="8"/>
      <c r="R534" s="8"/>
      <c r="S534" s="271"/>
      <c r="T534" s="119"/>
      <c r="U534" s="118"/>
      <c r="V534" s="119"/>
      <c r="W534" s="119"/>
      <c r="X534" s="119"/>
      <c r="Y534" s="119"/>
      <c r="Z534" s="119"/>
      <c r="AA534" s="119"/>
      <c r="AB534" s="119"/>
      <c r="AC534" s="119"/>
      <c r="AD534" s="119"/>
      <c r="AE534" s="119"/>
      <c r="AF534" s="119"/>
      <c r="AG534" s="119"/>
      <c r="AH534" s="119"/>
      <c r="AI534" s="119"/>
      <c r="AJ534" s="119"/>
      <c r="AK534" s="4"/>
      <c r="AL534" s="4"/>
      <c r="AM534" s="4"/>
      <c r="AN534" s="4"/>
      <c r="AO534" s="4"/>
      <c r="AP534" s="4"/>
      <c r="AQ534" s="4"/>
      <c r="AR534" s="4"/>
      <c r="AS534" s="4"/>
    </row>
    <row r="535">
      <c r="A535" s="4"/>
      <c r="B535" s="4"/>
      <c r="C535" s="4"/>
      <c r="D535" s="4"/>
      <c r="E535" s="4"/>
      <c r="F535" s="4"/>
      <c r="G535" s="4"/>
      <c r="H535" s="8"/>
      <c r="I535" s="8"/>
      <c r="J535" s="8"/>
      <c r="K535" s="8"/>
      <c r="L535" s="8"/>
      <c r="M535" s="8"/>
      <c r="N535" s="8"/>
      <c r="O535" s="8"/>
      <c r="P535" s="8"/>
      <c r="Q535" s="8"/>
      <c r="R535" s="8"/>
      <c r="S535" s="271"/>
      <c r="T535" s="119"/>
      <c r="U535" s="118"/>
      <c r="V535" s="119"/>
      <c r="W535" s="119"/>
      <c r="X535" s="119"/>
      <c r="Y535" s="119"/>
      <c r="Z535" s="119"/>
      <c r="AA535" s="119"/>
      <c r="AB535" s="119"/>
      <c r="AC535" s="119"/>
      <c r="AD535" s="119"/>
      <c r="AE535" s="119"/>
      <c r="AF535" s="119"/>
      <c r="AG535" s="119"/>
      <c r="AH535" s="119"/>
      <c r="AI535" s="119"/>
      <c r="AJ535" s="119"/>
      <c r="AK535" s="4"/>
      <c r="AL535" s="4"/>
      <c r="AM535" s="4"/>
      <c r="AN535" s="4"/>
      <c r="AO535" s="4"/>
      <c r="AP535" s="4"/>
      <c r="AQ535" s="4"/>
      <c r="AR535" s="4"/>
      <c r="AS535" s="4"/>
    </row>
    <row r="536">
      <c r="A536" s="4"/>
      <c r="B536" s="4"/>
      <c r="C536" s="4"/>
      <c r="D536" s="4"/>
      <c r="E536" s="4"/>
      <c r="F536" s="4"/>
      <c r="G536" s="4"/>
      <c r="H536" s="8"/>
      <c r="I536" s="8"/>
      <c r="J536" s="8"/>
      <c r="K536" s="8"/>
      <c r="L536" s="8"/>
      <c r="M536" s="8"/>
      <c r="N536" s="8"/>
      <c r="O536" s="8"/>
      <c r="P536" s="8"/>
      <c r="Q536" s="8"/>
      <c r="R536" s="8"/>
      <c r="S536" s="271"/>
      <c r="T536" s="119"/>
      <c r="U536" s="118"/>
      <c r="V536" s="119"/>
      <c r="W536" s="119"/>
      <c r="X536" s="119"/>
      <c r="Y536" s="119"/>
      <c r="Z536" s="119"/>
      <c r="AA536" s="119"/>
      <c r="AB536" s="119"/>
      <c r="AC536" s="119"/>
      <c r="AD536" s="119"/>
      <c r="AE536" s="119"/>
      <c r="AF536" s="119"/>
      <c r="AG536" s="119"/>
      <c r="AH536" s="119"/>
      <c r="AI536" s="119"/>
      <c r="AJ536" s="119"/>
      <c r="AK536" s="4"/>
      <c r="AL536" s="4"/>
      <c r="AM536" s="4"/>
      <c r="AN536" s="4"/>
      <c r="AO536" s="4"/>
      <c r="AP536" s="4"/>
      <c r="AQ536" s="4"/>
      <c r="AR536" s="4"/>
      <c r="AS536" s="4"/>
    </row>
    <row r="537">
      <c r="A537" s="4"/>
      <c r="B537" s="4"/>
      <c r="C537" s="4"/>
      <c r="D537" s="4"/>
      <c r="E537" s="4"/>
      <c r="F537" s="4"/>
      <c r="G537" s="4"/>
      <c r="H537" s="8"/>
      <c r="I537" s="8"/>
      <c r="J537" s="8"/>
      <c r="K537" s="8"/>
      <c r="L537" s="8"/>
      <c r="M537" s="8"/>
      <c r="N537" s="8"/>
      <c r="O537" s="8"/>
      <c r="P537" s="8"/>
      <c r="Q537" s="8"/>
      <c r="R537" s="8"/>
      <c r="S537" s="271"/>
      <c r="T537" s="119"/>
      <c r="U537" s="118"/>
      <c r="V537" s="119"/>
      <c r="W537" s="119"/>
      <c r="X537" s="119"/>
      <c r="Y537" s="119"/>
      <c r="Z537" s="119"/>
      <c r="AA537" s="119"/>
      <c r="AB537" s="119"/>
      <c r="AC537" s="119"/>
      <c r="AD537" s="119"/>
      <c r="AE537" s="119"/>
      <c r="AF537" s="119"/>
      <c r="AG537" s="119"/>
      <c r="AH537" s="119"/>
      <c r="AI537" s="119"/>
      <c r="AJ537" s="119"/>
      <c r="AK537" s="4"/>
      <c r="AL537" s="4"/>
      <c r="AM537" s="4"/>
      <c r="AN537" s="4"/>
      <c r="AO537" s="4"/>
      <c r="AP537" s="4"/>
      <c r="AQ537" s="4"/>
      <c r="AR537" s="4"/>
      <c r="AS537" s="4"/>
    </row>
    <row r="538">
      <c r="A538" s="4"/>
      <c r="B538" s="4"/>
      <c r="C538" s="4"/>
      <c r="D538" s="4"/>
      <c r="E538" s="4"/>
      <c r="F538" s="4"/>
      <c r="G538" s="4"/>
      <c r="H538" s="8"/>
      <c r="I538" s="8"/>
      <c r="J538" s="8"/>
      <c r="K538" s="8"/>
      <c r="L538" s="8"/>
      <c r="M538" s="8"/>
      <c r="N538" s="8"/>
      <c r="O538" s="8"/>
      <c r="P538" s="8"/>
      <c r="Q538" s="8"/>
      <c r="R538" s="8"/>
      <c r="S538" s="271"/>
      <c r="T538" s="119"/>
      <c r="U538" s="118"/>
      <c r="V538" s="119"/>
      <c r="W538" s="119"/>
      <c r="X538" s="119"/>
      <c r="Y538" s="119"/>
      <c r="Z538" s="119"/>
      <c r="AA538" s="119"/>
      <c r="AB538" s="119"/>
      <c r="AC538" s="119"/>
      <c r="AD538" s="119"/>
      <c r="AE538" s="119"/>
      <c r="AF538" s="119"/>
      <c r="AG538" s="119"/>
      <c r="AH538" s="119"/>
      <c r="AI538" s="119"/>
      <c r="AJ538" s="119"/>
      <c r="AK538" s="4"/>
      <c r="AL538" s="4"/>
      <c r="AM538" s="4"/>
      <c r="AN538" s="4"/>
      <c r="AO538" s="4"/>
      <c r="AP538" s="4"/>
      <c r="AQ538" s="4"/>
      <c r="AR538" s="4"/>
      <c r="AS538" s="4"/>
    </row>
    <row r="539">
      <c r="A539" s="4"/>
      <c r="B539" s="4"/>
      <c r="C539" s="4"/>
      <c r="D539" s="4"/>
      <c r="E539" s="4"/>
      <c r="F539" s="4"/>
      <c r="G539" s="4"/>
      <c r="H539" s="8"/>
      <c r="I539" s="8"/>
      <c r="J539" s="8"/>
      <c r="K539" s="8"/>
      <c r="L539" s="8"/>
      <c r="M539" s="8"/>
      <c r="N539" s="8"/>
      <c r="O539" s="8"/>
      <c r="P539" s="8"/>
      <c r="Q539" s="8"/>
      <c r="R539" s="8"/>
      <c r="S539" s="271"/>
      <c r="T539" s="119"/>
      <c r="U539" s="118"/>
      <c r="V539" s="119"/>
      <c r="W539" s="119"/>
      <c r="X539" s="119"/>
      <c r="Y539" s="119"/>
      <c r="Z539" s="119"/>
      <c r="AA539" s="119"/>
      <c r="AB539" s="119"/>
      <c r="AC539" s="119"/>
      <c r="AD539" s="119"/>
      <c r="AE539" s="119"/>
      <c r="AF539" s="119"/>
      <c r="AG539" s="119"/>
      <c r="AH539" s="119"/>
      <c r="AI539" s="119"/>
      <c r="AJ539" s="119"/>
      <c r="AK539" s="4"/>
      <c r="AL539" s="4"/>
      <c r="AM539" s="4"/>
      <c r="AN539" s="4"/>
      <c r="AO539" s="4"/>
      <c r="AP539" s="4"/>
      <c r="AQ539" s="4"/>
      <c r="AR539" s="4"/>
      <c r="AS539" s="4"/>
    </row>
    <row r="540">
      <c r="A540" s="4"/>
      <c r="B540" s="4"/>
      <c r="C540" s="4"/>
      <c r="D540" s="4"/>
      <c r="E540" s="4"/>
      <c r="F540" s="4"/>
      <c r="G540" s="4"/>
      <c r="H540" s="8"/>
      <c r="I540" s="8"/>
      <c r="J540" s="8"/>
      <c r="K540" s="8"/>
      <c r="L540" s="8"/>
      <c r="M540" s="8"/>
      <c r="N540" s="8"/>
      <c r="O540" s="8"/>
      <c r="P540" s="8"/>
      <c r="Q540" s="8"/>
      <c r="R540" s="8"/>
      <c r="S540" s="271"/>
      <c r="T540" s="119"/>
      <c r="U540" s="118"/>
      <c r="V540" s="119"/>
      <c r="W540" s="119"/>
      <c r="X540" s="119"/>
      <c r="Y540" s="119"/>
      <c r="Z540" s="119"/>
      <c r="AA540" s="119"/>
      <c r="AB540" s="119"/>
      <c r="AC540" s="119"/>
      <c r="AD540" s="119"/>
      <c r="AE540" s="119"/>
      <c r="AF540" s="119"/>
      <c r="AG540" s="119"/>
      <c r="AH540" s="119"/>
      <c r="AI540" s="119"/>
      <c r="AJ540" s="119"/>
      <c r="AK540" s="4"/>
      <c r="AL540" s="4"/>
      <c r="AM540" s="4"/>
      <c r="AN540" s="4"/>
      <c r="AO540" s="4"/>
      <c r="AP540" s="4"/>
      <c r="AQ540" s="4"/>
      <c r="AR540" s="4"/>
      <c r="AS540" s="4"/>
    </row>
    <row r="541">
      <c r="A541" s="4"/>
      <c r="B541" s="4"/>
      <c r="C541" s="4"/>
      <c r="D541" s="4"/>
      <c r="E541" s="4"/>
      <c r="F541" s="4"/>
      <c r="G541" s="4"/>
      <c r="H541" s="8"/>
      <c r="I541" s="8"/>
      <c r="J541" s="8"/>
      <c r="K541" s="8"/>
      <c r="L541" s="8"/>
      <c r="M541" s="8"/>
      <c r="N541" s="8"/>
      <c r="O541" s="8"/>
      <c r="P541" s="8"/>
      <c r="Q541" s="8"/>
      <c r="R541" s="8"/>
      <c r="S541" s="271"/>
      <c r="T541" s="119"/>
      <c r="U541" s="118"/>
      <c r="V541" s="119"/>
      <c r="W541" s="119"/>
      <c r="X541" s="119"/>
      <c r="Y541" s="119"/>
      <c r="Z541" s="119"/>
      <c r="AA541" s="119"/>
      <c r="AB541" s="119"/>
      <c r="AC541" s="119"/>
      <c r="AD541" s="119"/>
      <c r="AE541" s="119"/>
      <c r="AF541" s="119"/>
      <c r="AG541" s="119"/>
      <c r="AH541" s="119"/>
      <c r="AI541" s="119"/>
      <c r="AJ541" s="119"/>
      <c r="AK541" s="4"/>
      <c r="AL541" s="4"/>
      <c r="AM541" s="4"/>
      <c r="AN541" s="4"/>
      <c r="AO541" s="4"/>
      <c r="AP541" s="4"/>
      <c r="AQ541" s="4"/>
      <c r="AR541" s="4"/>
      <c r="AS541" s="4"/>
    </row>
    <row r="542">
      <c r="A542" s="4"/>
      <c r="B542" s="4"/>
      <c r="C542" s="4"/>
      <c r="D542" s="4"/>
      <c r="E542" s="4"/>
      <c r="F542" s="4"/>
      <c r="G542" s="4"/>
      <c r="H542" s="8"/>
      <c r="I542" s="8"/>
      <c r="J542" s="8"/>
      <c r="K542" s="8"/>
      <c r="L542" s="8"/>
      <c r="M542" s="8"/>
      <c r="N542" s="8"/>
      <c r="O542" s="8"/>
      <c r="P542" s="8"/>
      <c r="Q542" s="8"/>
      <c r="R542" s="8"/>
      <c r="S542" s="271"/>
      <c r="T542" s="119"/>
      <c r="U542" s="118"/>
      <c r="V542" s="119"/>
      <c r="W542" s="119"/>
      <c r="X542" s="119"/>
      <c r="Y542" s="119"/>
      <c r="Z542" s="119"/>
      <c r="AA542" s="119"/>
      <c r="AB542" s="119"/>
      <c r="AC542" s="119"/>
      <c r="AD542" s="119"/>
      <c r="AE542" s="119"/>
      <c r="AF542" s="119"/>
      <c r="AG542" s="119"/>
      <c r="AH542" s="119"/>
      <c r="AI542" s="119"/>
      <c r="AJ542" s="119"/>
      <c r="AK542" s="4"/>
      <c r="AL542" s="4"/>
      <c r="AM542" s="4"/>
      <c r="AN542" s="4"/>
      <c r="AO542" s="4"/>
      <c r="AP542" s="4"/>
      <c r="AQ542" s="4"/>
      <c r="AR542" s="4"/>
      <c r="AS542" s="4"/>
    </row>
    <row r="543">
      <c r="A543" s="4"/>
      <c r="B543" s="4"/>
      <c r="C543" s="4"/>
      <c r="D543" s="4"/>
      <c r="E543" s="4"/>
      <c r="F543" s="4"/>
      <c r="G543" s="4"/>
      <c r="H543" s="8"/>
      <c r="I543" s="8"/>
      <c r="J543" s="8"/>
      <c r="K543" s="8"/>
      <c r="L543" s="8"/>
      <c r="M543" s="8"/>
      <c r="N543" s="8"/>
      <c r="O543" s="8"/>
      <c r="P543" s="8"/>
      <c r="Q543" s="8"/>
      <c r="R543" s="8"/>
      <c r="S543" s="271"/>
      <c r="T543" s="119"/>
      <c r="U543" s="118"/>
      <c r="V543" s="119"/>
      <c r="W543" s="119"/>
      <c r="X543" s="119"/>
      <c r="Y543" s="119"/>
      <c r="Z543" s="119"/>
      <c r="AA543" s="119"/>
      <c r="AB543" s="119"/>
      <c r="AC543" s="119"/>
      <c r="AD543" s="119"/>
      <c r="AE543" s="119"/>
      <c r="AF543" s="119"/>
      <c r="AG543" s="119"/>
      <c r="AH543" s="119"/>
      <c r="AI543" s="119"/>
      <c r="AJ543" s="119"/>
      <c r="AK543" s="4"/>
      <c r="AL543" s="4"/>
      <c r="AM543" s="4"/>
      <c r="AN543" s="4"/>
      <c r="AO543" s="4"/>
      <c r="AP543" s="4"/>
      <c r="AQ543" s="4"/>
      <c r="AR543" s="4"/>
      <c r="AS543" s="4"/>
    </row>
    <row r="544">
      <c r="A544" s="4"/>
      <c r="B544" s="4"/>
      <c r="C544" s="4"/>
      <c r="D544" s="4"/>
      <c r="E544" s="4"/>
      <c r="F544" s="4"/>
      <c r="G544" s="4"/>
      <c r="H544" s="8"/>
      <c r="I544" s="8"/>
      <c r="J544" s="8"/>
      <c r="K544" s="8"/>
      <c r="L544" s="8"/>
      <c r="M544" s="8"/>
      <c r="N544" s="8"/>
      <c r="O544" s="8"/>
      <c r="P544" s="8"/>
      <c r="Q544" s="8"/>
      <c r="R544" s="8"/>
      <c r="S544" s="271"/>
      <c r="T544" s="119"/>
      <c r="U544" s="118"/>
      <c r="V544" s="119"/>
      <c r="W544" s="119"/>
      <c r="X544" s="119"/>
      <c r="Y544" s="119"/>
      <c r="Z544" s="119"/>
      <c r="AA544" s="119"/>
      <c r="AB544" s="119"/>
      <c r="AC544" s="119"/>
      <c r="AD544" s="119"/>
      <c r="AE544" s="119"/>
      <c r="AF544" s="119"/>
      <c r="AG544" s="119"/>
      <c r="AH544" s="119"/>
      <c r="AI544" s="119"/>
      <c r="AJ544" s="119"/>
      <c r="AK544" s="4"/>
      <c r="AL544" s="4"/>
      <c r="AM544" s="4"/>
      <c r="AN544" s="4"/>
      <c r="AO544" s="4"/>
      <c r="AP544" s="4"/>
      <c r="AQ544" s="4"/>
      <c r="AR544" s="4"/>
      <c r="AS544" s="4"/>
    </row>
    <row r="545">
      <c r="A545" s="4"/>
      <c r="B545" s="4"/>
      <c r="C545" s="4"/>
      <c r="D545" s="4"/>
      <c r="E545" s="4"/>
      <c r="F545" s="4"/>
      <c r="G545" s="4"/>
      <c r="H545" s="8"/>
      <c r="I545" s="8"/>
      <c r="J545" s="8"/>
      <c r="K545" s="8"/>
      <c r="L545" s="8"/>
      <c r="M545" s="8"/>
      <c r="N545" s="8"/>
      <c r="O545" s="8"/>
      <c r="P545" s="8"/>
      <c r="Q545" s="8"/>
      <c r="R545" s="8"/>
      <c r="S545" s="271"/>
      <c r="T545" s="119"/>
      <c r="U545" s="118"/>
      <c r="V545" s="119"/>
      <c r="W545" s="119"/>
      <c r="X545" s="119"/>
      <c r="Y545" s="119"/>
      <c r="Z545" s="119"/>
      <c r="AA545" s="119"/>
      <c r="AB545" s="119"/>
      <c r="AC545" s="119"/>
      <c r="AD545" s="119"/>
      <c r="AE545" s="119"/>
      <c r="AF545" s="119"/>
      <c r="AG545" s="119"/>
      <c r="AH545" s="119"/>
      <c r="AI545" s="119"/>
      <c r="AJ545" s="119"/>
      <c r="AK545" s="4"/>
      <c r="AL545" s="4"/>
      <c r="AM545" s="4"/>
      <c r="AN545" s="4"/>
      <c r="AO545" s="4"/>
      <c r="AP545" s="4"/>
      <c r="AQ545" s="4"/>
      <c r="AR545" s="4"/>
      <c r="AS545" s="4"/>
    </row>
    <row r="546">
      <c r="A546" s="4"/>
      <c r="B546" s="4"/>
      <c r="C546" s="4"/>
      <c r="D546" s="4"/>
      <c r="E546" s="4"/>
      <c r="F546" s="4"/>
      <c r="G546" s="4"/>
      <c r="H546" s="8"/>
      <c r="I546" s="8"/>
      <c r="J546" s="8"/>
      <c r="K546" s="8"/>
      <c r="L546" s="8"/>
      <c r="M546" s="8"/>
      <c r="N546" s="8"/>
      <c r="O546" s="8"/>
      <c r="P546" s="8"/>
      <c r="Q546" s="8"/>
      <c r="R546" s="8"/>
      <c r="S546" s="271"/>
      <c r="T546" s="119"/>
      <c r="U546" s="118"/>
      <c r="V546" s="119"/>
      <c r="W546" s="119"/>
      <c r="X546" s="119"/>
      <c r="Y546" s="119"/>
      <c r="Z546" s="119"/>
      <c r="AA546" s="119"/>
      <c r="AB546" s="119"/>
      <c r="AC546" s="119"/>
      <c r="AD546" s="119"/>
      <c r="AE546" s="119"/>
      <c r="AF546" s="119"/>
      <c r="AG546" s="119"/>
      <c r="AH546" s="119"/>
      <c r="AI546" s="119"/>
      <c r="AJ546" s="119"/>
      <c r="AK546" s="4"/>
      <c r="AL546" s="4"/>
      <c r="AM546" s="4"/>
      <c r="AN546" s="4"/>
      <c r="AO546" s="4"/>
      <c r="AP546" s="4"/>
      <c r="AQ546" s="4"/>
      <c r="AR546" s="4"/>
      <c r="AS546" s="4"/>
    </row>
    <row r="547">
      <c r="A547" s="4"/>
      <c r="B547" s="4"/>
      <c r="C547" s="4"/>
      <c r="D547" s="4"/>
      <c r="E547" s="4"/>
      <c r="F547" s="4"/>
      <c r="G547" s="4"/>
      <c r="H547" s="8"/>
      <c r="I547" s="8"/>
      <c r="J547" s="8"/>
      <c r="K547" s="8"/>
      <c r="L547" s="8"/>
      <c r="M547" s="8"/>
      <c r="N547" s="8"/>
      <c r="O547" s="8"/>
      <c r="P547" s="8"/>
      <c r="Q547" s="8"/>
      <c r="R547" s="8"/>
      <c r="S547" s="271"/>
      <c r="T547" s="119"/>
      <c r="U547" s="118"/>
      <c r="V547" s="119"/>
      <c r="W547" s="119"/>
      <c r="X547" s="119"/>
      <c r="Y547" s="119"/>
      <c r="Z547" s="119"/>
      <c r="AA547" s="119"/>
      <c r="AB547" s="119"/>
      <c r="AC547" s="119"/>
      <c r="AD547" s="119"/>
      <c r="AE547" s="119"/>
      <c r="AF547" s="119"/>
      <c r="AG547" s="119"/>
      <c r="AH547" s="119"/>
      <c r="AI547" s="119"/>
      <c r="AJ547" s="119"/>
      <c r="AK547" s="4"/>
      <c r="AL547" s="4"/>
      <c r="AM547" s="4"/>
      <c r="AN547" s="4"/>
      <c r="AO547" s="4"/>
      <c r="AP547" s="4"/>
      <c r="AQ547" s="4"/>
      <c r="AR547" s="4"/>
      <c r="AS547" s="4"/>
    </row>
    <row r="548">
      <c r="A548" s="4"/>
      <c r="B548" s="4"/>
      <c r="C548" s="4"/>
      <c r="D548" s="4"/>
      <c r="E548" s="4"/>
      <c r="F548" s="4"/>
      <c r="G548" s="4"/>
      <c r="H548" s="8"/>
      <c r="I548" s="8"/>
      <c r="J548" s="8"/>
      <c r="K548" s="8"/>
      <c r="L548" s="8"/>
      <c r="M548" s="8"/>
      <c r="N548" s="8"/>
      <c r="O548" s="8"/>
      <c r="P548" s="8"/>
      <c r="Q548" s="8"/>
      <c r="R548" s="8"/>
      <c r="S548" s="271"/>
      <c r="T548" s="119"/>
      <c r="U548" s="118"/>
      <c r="V548" s="119"/>
      <c r="W548" s="119"/>
      <c r="X548" s="119"/>
      <c r="Y548" s="119"/>
      <c r="Z548" s="119"/>
      <c r="AA548" s="119"/>
      <c r="AB548" s="119"/>
      <c r="AC548" s="119"/>
      <c r="AD548" s="119"/>
      <c r="AE548" s="119"/>
      <c r="AF548" s="119"/>
      <c r="AG548" s="119"/>
      <c r="AH548" s="119"/>
      <c r="AI548" s="119"/>
      <c r="AJ548" s="119"/>
      <c r="AK548" s="4"/>
      <c r="AL548" s="4"/>
      <c r="AM548" s="4"/>
      <c r="AN548" s="4"/>
      <c r="AO548" s="4"/>
      <c r="AP548" s="4"/>
      <c r="AQ548" s="4"/>
      <c r="AR548" s="4"/>
      <c r="AS548" s="4"/>
    </row>
    <row r="549">
      <c r="A549" s="4"/>
      <c r="B549" s="4"/>
      <c r="C549" s="4"/>
      <c r="D549" s="4"/>
      <c r="E549" s="4"/>
      <c r="F549" s="4"/>
      <c r="G549" s="4"/>
      <c r="H549" s="8"/>
      <c r="I549" s="8"/>
      <c r="J549" s="8"/>
      <c r="K549" s="8"/>
      <c r="L549" s="8"/>
      <c r="M549" s="8"/>
      <c r="N549" s="8"/>
      <c r="O549" s="8"/>
      <c r="P549" s="8"/>
      <c r="Q549" s="8"/>
      <c r="R549" s="8"/>
      <c r="S549" s="271"/>
      <c r="T549" s="119"/>
      <c r="U549" s="118"/>
      <c r="V549" s="119"/>
      <c r="W549" s="119"/>
      <c r="X549" s="119"/>
      <c r="Y549" s="119"/>
      <c r="Z549" s="119"/>
      <c r="AA549" s="119"/>
      <c r="AB549" s="119"/>
      <c r="AC549" s="119"/>
      <c r="AD549" s="119"/>
      <c r="AE549" s="119"/>
      <c r="AF549" s="119"/>
      <c r="AG549" s="119"/>
      <c r="AH549" s="119"/>
      <c r="AI549" s="119"/>
      <c r="AJ549" s="119"/>
      <c r="AK549" s="4"/>
      <c r="AL549" s="4"/>
      <c r="AM549" s="4"/>
      <c r="AN549" s="4"/>
      <c r="AO549" s="4"/>
      <c r="AP549" s="4"/>
      <c r="AQ549" s="4"/>
      <c r="AR549" s="4"/>
      <c r="AS549" s="4"/>
    </row>
    <row r="550">
      <c r="A550" s="4"/>
      <c r="B550" s="4"/>
      <c r="C550" s="4"/>
      <c r="D550" s="4"/>
      <c r="E550" s="4"/>
      <c r="F550" s="4"/>
      <c r="G550" s="4"/>
      <c r="H550" s="8"/>
      <c r="I550" s="8"/>
      <c r="J550" s="8"/>
      <c r="K550" s="8"/>
      <c r="L550" s="8"/>
      <c r="M550" s="8"/>
      <c r="N550" s="8"/>
      <c r="O550" s="8"/>
      <c r="P550" s="8"/>
      <c r="Q550" s="8"/>
      <c r="R550" s="8"/>
      <c r="S550" s="271"/>
      <c r="T550" s="119"/>
      <c r="U550" s="118"/>
      <c r="V550" s="119"/>
      <c r="W550" s="119"/>
      <c r="X550" s="119"/>
      <c r="Y550" s="119"/>
      <c r="Z550" s="119"/>
      <c r="AA550" s="119"/>
      <c r="AB550" s="119"/>
      <c r="AC550" s="119"/>
      <c r="AD550" s="119"/>
      <c r="AE550" s="119"/>
      <c r="AF550" s="119"/>
      <c r="AG550" s="119"/>
      <c r="AH550" s="119"/>
      <c r="AI550" s="119"/>
      <c r="AJ550" s="119"/>
      <c r="AK550" s="4"/>
      <c r="AL550" s="4"/>
      <c r="AM550" s="4"/>
      <c r="AN550" s="4"/>
      <c r="AO550" s="4"/>
      <c r="AP550" s="4"/>
      <c r="AQ550" s="4"/>
      <c r="AR550" s="4"/>
      <c r="AS550" s="4"/>
    </row>
    <row r="551">
      <c r="A551" s="4"/>
      <c r="B551" s="4"/>
      <c r="C551" s="4"/>
      <c r="D551" s="4"/>
      <c r="E551" s="4"/>
      <c r="F551" s="4"/>
      <c r="G551" s="4"/>
      <c r="H551" s="8"/>
      <c r="I551" s="8"/>
      <c r="J551" s="8"/>
      <c r="K551" s="8"/>
      <c r="L551" s="8"/>
      <c r="M551" s="8"/>
      <c r="N551" s="8"/>
      <c r="O551" s="8"/>
      <c r="P551" s="8"/>
      <c r="Q551" s="8"/>
      <c r="R551" s="8"/>
      <c r="S551" s="271"/>
      <c r="T551" s="119"/>
      <c r="U551" s="118"/>
      <c r="V551" s="119"/>
      <c r="W551" s="119"/>
      <c r="X551" s="119"/>
      <c r="Y551" s="119"/>
      <c r="Z551" s="119"/>
      <c r="AA551" s="119"/>
      <c r="AB551" s="119"/>
      <c r="AC551" s="119"/>
      <c r="AD551" s="119"/>
      <c r="AE551" s="119"/>
      <c r="AF551" s="119"/>
      <c r="AG551" s="119"/>
      <c r="AH551" s="119"/>
      <c r="AI551" s="119"/>
      <c r="AJ551" s="119"/>
      <c r="AK551" s="4"/>
      <c r="AL551" s="4"/>
      <c r="AM551" s="4"/>
      <c r="AN551" s="4"/>
      <c r="AO551" s="4"/>
      <c r="AP551" s="4"/>
      <c r="AQ551" s="4"/>
      <c r="AR551" s="4"/>
      <c r="AS551" s="4"/>
    </row>
    <row r="552">
      <c r="A552" s="4"/>
      <c r="B552" s="4"/>
      <c r="C552" s="4"/>
      <c r="D552" s="4"/>
      <c r="E552" s="4"/>
      <c r="F552" s="4"/>
      <c r="G552" s="4"/>
      <c r="H552" s="8"/>
      <c r="I552" s="8"/>
      <c r="J552" s="8"/>
      <c r="K552" s="8"/>
      <c r="L552" s="8"/>
      <c r="M552" s="8"/>
      <c r="N552" s="8"/>
      <c r="O552" s="8"/>
      <c r="P552" s="8"/>
      <c r="Q552" s="8"/>
      <c r="R552" s="8"/>
      <c r="S552" s="271"/>
      <c r="T552" s="119"/>
      <c r="U552" s="118"/>
      <c r="V552" s="119"/>
      <c r="W552" s="119"/>
      <c r="X552" s="119"/>
      <c r="Y552" s="119"/>
      <c r="Z552" s="119"/>
      <c r="AA552" s="119"/>
      <c r="AB552" s="119"/>
      <c r="AC552" s="119"/>
      <c r="AD552" s="119"/>
      <c r="AE552" s="119"/>
      <c r="AF552" s="119"/>
      <c r="AG552" s="119"/>
      <c r="AH552" s="119"/>
      <c r="AI552" s="119"/>
      <c r="AJ552" s="119"/>
      <c r="AK552" s="4"/>
      <c r="AL552" s="4"/>
      <c r="AM552" s="4"/>
      <c r="AN552" s="4"/>
      <c r="AO552" s="4"/>
      <c r="AP552" s="4"/>
      <c r="AQ552" s="4"/>
      <c r="AR552" s="4"/>
      <c r="AS552" s="4"/>
    </row>
    <row r="553">
      <c r="A553" s="4"/>
      <c r="B553" s="4"/>
      <c r="C553" s="4"/>
      <c r="D553" s="4"/>
      <c r="E553" s="4"/>
      <c r="F553" s="4"/>
      <c r="G553" s="4"/>
      <c r="H553" s="8"/>
      <c r="I553" s="8"/>
      <c r="J553" s="8"/>
      <c r="K553" s="8"/>
      <c r="L553" s="8"/>
      <c r="M553" s="8"/>
      <c r="N553" s="8"/>
      <c r="O553" s="8"/>
      <c r="P553" s="8"/>
      <c r="Q553" s="8"/>
      <c r="R553" s="8"/>
      <c r="S553" s="271"/>
      <c r="T553" s="119"/>
      <c r="U553" s="118"/>
      <c r="V553" s="119"/>
      <c r="W553" s="119"/>
      <c r="X553" s="119"/>
      <c r="Y553" s="119"/>
      <c r="Z553" s="119"/>
      <c r="AA553" s="119"/>
      <c r="AB553" s="119"/>
      <c r="AC553" s="119"/>
      <c r="AD553" s="119"/>
      <c r="AE553" s="119"/>
      <c r="AF553" s="119"/>
      <c r="AG553" s="119"/>
      <c r="AH553" s="119"/>
      <c r="AI553" s="119"/>
      <c r="AJ553" s="119"/>
      <c r="AK553" s="4"/>
      <c r="AL553" s="4"/>
      <c r="AM553" s="4"/>
      <c r="AN553" s="4"/>
      <c r="AO553" s="4"/>
      <c r="AP553" s="4"/>
      <c r="AQ553" s="4"/>
      <c r="AR553" s="4"/>
      <c r="AS553" s="4"/>
    </row>
    <row r="554">
      <c r="A554" s="4"/>
      <c r="B554" s="4"/>
      <c r="C554" s="4"/>
      <c r="D554" s="4"/>
      <c r="E554" s="4"/>
      <c r="F554" s="4"/>
      <c r="G554" s="4"/>
      <c r="H554" s="8"/>
      <c r="I554" s="8"/>
      <c r="J554" s="8"/>
      <c r="K554" s="8"/>
      <c r="L554" s="8"/>
      <c r="M554" s="8"/>
      <c r="N554" s="8"/>
      <c r="O554" s="8"/>
      <c r="P554" s="8"/>
      <c r="Q554" s="8"/>
      <c r="R554" s="8"/>
      <c r="S554" s="271"/>
      <c r="T554" s="119"/>
      <c r="U554" s="118"/>
      <c r="V554" s="119"/>
      <c r="W554" s="119"/>
      <c r="X554" s="119"/>
      <c r="Y554" s="119"/>
      <c r="Z554" s="119"/>
      <c r="AA554" s="119"/>
      <c r="AB554" s="119"/>
      <c r="AC554" s="119"/>
      <c r="AD554" s="119"/>
      <c r="AE554" s="119"/>
      <c r="AF554" s="119"/>
      <c r="AG554" s="119"/>
      <c r="AH554" s="119"/>
      <c r="AI554" s="119"/>
      <c r="AJ554" s="119"/>
      <c r="AK554" s="4"/>
      <c r="AL554" s="4"/>
      <c r="AM554" s="4"/>
      <c r="AN554" s="4"/>
      <c r="AO554" s="4"/>
      <c r="AP554" s="4"/>
      <c r="AQ554" s="4"/>
      <c r="AR554" s="4"/>
      <c r="AS554" s="4"/>
    </row>
    <row r="555">
      <c r="A555" s="4"/>
      <c r="B555" s="4"/>
      <c r="C555" s="4"/>
      <c r="D555" s="4"/>
      <c r="E555" s="4"/>
      <c r="F555" s="4"/>
      <c r="G555" s="4"/>
      <c r="H555" s="8"/>
      <c r="I555" s="8"/>
      <c r="J555" s="8"/>
      <c r="K555" s="8"/>
      <c r="L555" s="8"/>
      <c r="M555" s="8"/>
      <c r="N555" s="8"/>
      <c r="O555" s="8"/>
      <c r="P555" s="8"/>
      <c r="Q555" s="8"/>
      <c r="R555" s="8"/>
      <c r="S555" s="271"/>
      <c r="T555" s="119"/>
      <c r="U555" s="118"/>
      <c r="V555" s="119"/>
      <c r="W555" s="119"/>
      <c r="X555" s="119"/>
      <c r="Y555" s="119"/>
      <c r="Z555" s="119"/>
      <c r="AA555" s="119"/>
      <c r="AB555" s="119"/>
      <c r="AC555" s="119"/>
      <c r="AD555" s="119"/>
      <c r="AE555" s="119"/>
      <c r="AF555" s="119"/>
      <c r="AG555" s="119"/>
      <c r="AH555" s="119"/>
      <c r="AI555" s="119"/>
      <c r="AJ555" s="119"/>
      <c r="AK555" s="4"/>
      <c r="AL555" s="4"/>
      <c r="AM555" s="4"/>
      <c r="AN555" s="4"/>
      <c r="AO555" s="4"/>
      <c r="AP555" s="4"/>
      <c r="AQ555" s="4"/>
      <c r="AR555" s="4"/>
      <c r="AS555" s="4"/>
    </row>
    <row r="556">
      <c r="A556" s="4"/>
      <c r="B556" s="4"/>
      <c r="C556" s="4"/>
      <c r="D556" s="4"/>
      <c r="E556" s="4"/>
      <c r="F556" s="4"/>
      <c r="G556" s="4"/>
      <c r="H556" s="8"/>
      <c r="I556" s="8"/>
      <c r="J556" s="8"/>
      <c r="K556" s="8"/>
      <c r="L556" s="8"/>
      <c r="M556" s="8"/>
      <c r="N556" s="8"/>
      <c r="O556" s="8"/>
      <c r="P556" s="8"/>
      <c r="Q556" s="8"/>
      <c r="R556" s="8"/>
      <c r="S556" s="271"/>
      <c r="T556" s="119"/>
      <c r="U556" s="118"/>
      <c r="V556" s="119"/>
      <c r="W556" s="119"/>
      <c r="X556" s="119"/>
      <c r="Y556" s="119"/>
      <c r="Z556" s="119"/>
      <c r="AA556" s="119"/>
      <c r="AB556" s="119"/>
      <c r="AC556" s="119"/>
      <c r="AD556" s="119"/>
      <c r="AE556" s="119"/>
      <c r="AF556" s="119"/>
      <c r="AG556" s="119"/>
      <c r="AH556" s="119"/>
      <c r="AI556" s="119"/>
      <c r="AJ556" s="119"/>
      <c r="AK556" s="4"/>
      <c r="AL556" s="4"/>
      <c r="AM556" s="4"/>
      <c r="AN556" s="4"/>
      <c r="AO556" s="4"/>
      <c r="AP556" s="4"/>
      <c r="AQ556" s="4"/>
      <c r="AR556" s="4"/>
      <c r="AS556" s="4"/>
    </row>
    <row r="557">
      <c r="A557" s="4"/>
      <c r="B557" s="4"/>
      <c r="C557" s="4"/>
      <c r="D557" s="4"/>
      <c r="E557" s="4"/>
      <c r="F557" s="4"/>
      <c r="G557" s="4"/>
      <c r="H557" s="8"/>
      <c r="I557" s="8"/>
      <c r="J557" s="8"/>
      <c r="K557" s="8"/>
      <c r="L557" s="8"/>
      <c r="M557" s="8"/>
      <c r="N557" s="8"/>
      <c r="O557" s="8"/>
      <c r="P557" s="8"/>
      <c r="Q557" s="8"/>
      <c r="R557" s="8"/>
      <c r="S557" s="271"/>
      <c r="T557" s="119"/>
      <c r="U557" s="118"/>
      <c r="V557" s="119"/>
      <c r="W557" s="119"/>
      <c r="X557" s="119"/>
      <c r="Y557" s="119"/>
      <c r="Z557" s="119"/>
      <c r="AA557" s="119"/>
      <c r="AB557" s="119"/>
      <c r="AC557" s="119"/>
      <c r="AD557" s="119"/>
      <c r="AE557" s="119"/>
      <c r="AF557" s="119"/>
      <c r="AG557" s="119"/>
      <c r="AH557" s="119"/>
      <c r="AI557" s="119"/>
      <c r="AJ557" s="119"/>
      <c r="AK557" s="4"/>
      <c r="AL557" s="4"/>
      <c r="AM557" s="4"/>
      <c r="AN557" s="4"/>
      <c r="AO557" s="4"/>
      <c r="AP557" s="4"/>
      <c r="AQ557" s="4"/>
      <c r="AR557" s="4"/>
      <c r="AS557" s="4"/>
    </row>
    <row r="558">
      <c r="A558" s="4"/>
      <c r="B558" s="4"/>
      <c r="C558" s="4"/>
      <c r="D558" s="4"/>
      <c r="E558" s="4"/>
      <c r="F558" s="4"/>
      <c r="G558" s="4"/>
      <c r="H558" s="8"/>
      <c r="I558" s="8"/>
      <c r="J558" s="8"/>
      <c r="K558" s="8"/>
      <c r="L558" s="8"/>
      <c r="M558" s="8"/>
      <c r="N558" s="8"/>
      <c r="O558" s="8"/>
      <c r="P558" s="8"/>
      <c r="Q558" s="8"/>
      <c r="R558" s="8"/>
      <c r="S558" s="271"/>
      <c r="T558" s="119"/>
      <c r="U558" s="118"/>
      <c r="V558" s="119"/>
      <c r="W558" s="119"/>
      <c r="X558" s="119"/>
      <c r="Y558" s="119"/>
      <c r="Z558" s="119"/>
      <c r="AA558" s="119"/>
      <c r="AB558" s="119"/>
      <c r="AC558" s="119"/>
      <c r="AD558" s="119"/>
      <c r="AE558" s="119"/>
      <c r="AF558" s="119"/>
      <c r="AG558" s="119"/>
      <c r="AH558" s="119"/>
      <c r="AI558" s="119"/>
      <c r="AJ558" s="119"/>
      <c r="AK558" s="4"/>
      <c r="AL558" s="4"/>
      <c r="AM558" s="4"/>
      <c r="AN558" s="4"/>
      <c r="AO558" s="4"/>
      <c r="AP558" s="4"/>
      <c r="AQ558" s="4"/>
      <c r="AR558" s="4"/>
      <c r="AS558" s="4"/>
    </row>
    <row r="559">
      <c r="A559" s="4"/>
      <c r="B559" s="4"/>
      <c r="C559" s="4"/>
      <c r="D559" s="4"/>
      <c r="E559" s="4"/>
      <c r="F559" s="4"/>
      <c r="G559" s="4"/>
      <c r="H559" s="8"/>
      <c r="I559" s="8"/>
      <c r="J559" s="8"/>
      <c r="K559" s="8"/>
      <c r="L559" s="8"/>
      <c r="M559" s="8"/>
      <c r="N559" s="8"/>
      <c r="O559" s="8"/>
      <c r="P559" s="8"/>
      <c r="Q559" s="8"/>
      <c r="R559" s="8"/>
      <c r="S559" s="271"/>
      <c r="T559" s="119"/>
      <c r="U559" s="118"/>
      <c r="V559" s="119"/>
      <c r="W559" s="119"/>
      <c r="X559" s="119"/>
      <c r="Y559" s="119"/>
      <c r="Z559" s="119"/>
      <c r="AA559" s="119"/>
      <c r="AB559" s="119"/>
      <c r="AC559" s="119"/>
      <c r="AD559" s="119"/>
      <c r="AE559" s="119"/>
      <c r="AF559" s="119"/>
      <c r="AG559" s="119"/>
      <c r="AH559" s="119"/>
      <c r="AI559" s="119"/>
      <c r="AJ559" s="119"/>
      <c r="AK559" s="4"/>
      <c r="AL559" s="4"/>
      <c r="AM559" s="4"/>
      <c r="AN559" s="4"/>
      <c r="AO559" s="4"/>
      <c r="AP559" s="4"/>
      <c r="AQ559" s="4"/>
      <c r="AR559" s="4"/>
      <c r="AS559" s="4"/>
    </row>
    <row r="560">
      <c r="A560" s="4"/>
      <c r="B560" s="4"/>
      <c r="C560" s="4"/>
      <c r="D560" s="4"/>
      <c r="E560" s="4"/>
      <c r="F560" s="4"/>
      <c r="G560" s="4"/>
      <c r="H560" s="8"/>
      <c r="I560" s="8"/>
      <c r="J560" s="8"/>
      <c r="K560" s="8"/>
      <c r="L560" s="8"/>
      <c r="M560" s="8"/>
      <c r="N560" s="8"/>
      <c r="O560" s="8"/>
      <c r="P560" s="8"/>
      <c r="Q560" s="8"/>
      <c r="R560" s="8"/>
      <c r="S560" s="271"/>
      <c r="T560" s="119"/>
      <c r="U560" s="118"/>
      <c r="V560" s="119"/>
      <c r="W560" s="119"/>
      <c r="X560" s="119"/>
      <c r="Y560" s="119"/>
      <c r="Z560" s="119"/>
      <c r="AA560" s="119"/>
      <c r="AB560" s="119"/>
      <c r="AC560" s="119"/>
      <c r="AD560" s="119"/>
      <c r="AE560" s="119"/>
      <c r="AF560" s="119"/>
      <c r="AG560" s="119"/>
      <c r="AH560" s="119"/>
      <c r="AI560" s="119"/>
      <c r="AJ560" s="119"/>
      <c r="AK560" s="4"/>
      <c r="AL560" s="4"/>
      <c r="AM560" s="4"/>
      <c r="AN560" s="4"/>
      <c r="AO560" s="4"/>
      <c r="AP560" s="4"/>
      <c r="AQ560" s="4"/>
      <c r="AR560" s="4"/>
      <c r="AS560" s="4"/>
    </row>
    <row r="561">
      <c r="A561" s="4"/>
      <c r="B561" s="4"/>
      <c r="C561" s="4"/>
      <c r="D561" s="4"/>
      <c r="E561" s="4"/>
      <c r="F561" s="4"/>
      <c r="G561" s="4"/>
      <c r="H561" s="8"/>
      <c r="I561" s="8"/>
      <c r="J561" s="8"/>
      <c r="K561" s="8"/>
      <c r="L561" s="8"/>
      <c r="M561" s="8"/>
      <c r="N561" s="8"/>
      <c r="O561" s="8"/>
      <c r="P561" s="8"/>
      <c r="Q561" s="8"/>
      <c r="R561" s="8"/>
      <c r="S561" s="271"/>
      <c r="T561" s="119"/>
      <c r="U561" s="118"/>
      <c r="V561" s="119"/>
      <c r="W561" s="119"/>
      <c r="X561" s="119"/>
      <c r="Y561" s="119"/>
      <c r="Z561" s="119"/>
      <c r="AA561" s="119"/>
      <c r="AB561" s="119"/>
      <c r="AC561" s="119"/>
      <c r="AD561" s="119"/>
      <c r="AE561" s="119"/>
      <c r="AF561" s="119"/>
      <c r="AG561" s="119"/>
      <c r="AH561" s="119"/>
      <c r="AI561" s="119"/>
      <c r="AJ561" s="119"/>
      <c r="AK561" s="4"/>
      <c r="AL561" s="4"/>
      <c r="AM561" s="4"/>
      <c r="AN561" s="4"/>
      <c r="AO561" s="4"/>
      <c r="AP561" s="4"/>
      <c r="AQ561" s="4"/>
      <c r="AR561" s="4"/>
      <c r="AS561" s="4"/>
    </row>
    <row r="562">
      <c r="A562" s="4"/>
      <c r="B562" s="4"/>
      <c r="C562" s="4"/>
      <c r="D562" s="4"/>
      <c r="E562" s="4"/>
      <c r="F562" s="4"/>
      <c r="G562" s="4"/>
      <c r="H562" s="8"/>
      <c r="I562" s="8"/>
      <c r="J562" s="8"/>
      <c r="K562" s="8"/>
      <c r="L562" s="8"/>
      <c r="M562" s="8"/>
      <c r="N562" s="8"/>
      <c r="O562" s="8"/>
      <c r="P562" s="8"/>
      <c r="Q562" s="8"/>
      <c r="R562" s="8"/>
      <c r="S562" s="271"/>
      <c r="T562" s="119"/>
      <c r="U562" s="118"/>
      <c r="V562" s="119"/>
      <c r="W562" s="119"/>
      <c r="X562" s="119"/>
      <c r="Y562" s="119"/>
      <c r="Z562" s="119"/>
      <c r="AA562" s="119"/>
      <c r="AB562" s="119"/>
      <c r="AC562" s="119"/>
      <c r="AD562" s="119"/>
      <c r="AE562" s="119"/>
      <c r="AF562" s="119"/>
      <c r="AG562" s="119"/>
      <c r="AH562" s="119"/>
      <c r="AI562" s="119"/>
      <c r="AJ562" s="119"/>
      <c r="AK562" s="4"/>
      <c r="AL562" s="4"/>
      <c r="AM562" s="4"/>
      <c r="AN562" s="4"/>
      <c r="AO562" s="4"/>
      <c r="AP562" s="4"/>
      <c r="AQ562" s="4"/>
      <c r="AR562" s="4"/>
      <c r="AS562" s="4"/>
    </row>
    <row r="563">
      <c r="A563" s="4"/>
      <c r="B563" s="4"/>
      <c r="C563" s="4"/>
      <c r="D563" s="4"/>
      <c r="E563" s="4"/>
      <c r="F563" s="4"/>
      <c r="G563" s="4"/>
      <c r="H563" s="8"/>
      <c r="I563" s="8"/>
      <c r="J563" s="8"/>
      <c r="K563" s="8"/>
      <c r="L563" s="8"/>
      <c r="M563" s="8"/>
      <c r="N563" s="8"/>
      <c r="O563" s="8"/>
      <c r="P563" s="8"/>
      <c r="Q563" s="8"/>
      <c r="R563" s="8"/>
      <c r="S563" s="271"/>
      <c r="T563" s="119"/>
      <c r="U563" s="118"/>
      <c r="V563" s="119"/>
      <c r="W563" s="119"/>
      <c r="X563" s="119"/>
      <c r="Y563" s="119"/>
      <c r="Z563" s="119"/>
      <c r="AA563" s="119"/>
      <c r="AB563" s="119"/>
      <c r="AC563" s="119"/>
      <c r="AD563" s="119"/>
      <c r="AE563" s="119"/>
      <c r="AF563" s="119"/>
      <c r="AG563" s="119"/>
      <c r="AH563" s="119"/>
      <c r="AI563" s="119"/>
      <c r="AJ563" s="119"/>
      <c r="AK563" s="4"/>
      <c r="AL563" s="4"/>
      <c r="AM563" s="4"/>
      <c r="AN563" s="4"/>
      <c r="AO563" s="4"/>
      <c r="AP563" s="4"/>
      <c r="AQ563" s="4"/>
      <c r="AR563" s="4"/>
      <c r="AS563" s="4"/>
    </row>
    <row r="564">
      <c r="A564" s="4"/>
      <c r="B564" s="4"/>
      <c r="C564" s="4"/>
      <c r="D564" s="4"/>
      <c r="E564" s="4"/>
      <c r="F564" s="4"/>
      <c r="G564" s="4"/>
      <c r="H564" s="8"/>
      <c r="I564" s="8"/>
      <c r="J564" s="8"/>
      <c r="K564" s="8"/>
      <c r="L564" s="8"/>
      <c r="M564" s="8"/>
      <c r="N564" s="8"/>
      <c r="O564" s="8"/>
      <c r="P564" s="8"/>
      <c r="Q564" s="8"/>
      <c r="R564" s="8"/>
      <c r="S564" s="271"/>
      <c r="T564" s="119"/>
      <c r="U564" s="118"/>
      <c r="V564" s="119"/>
      <c r="W564" s="119"/>
      <c r="X564" s="119"/>
      <c r="Y564" s="119"/>
      <c r="Z564" s="119"/>
      <c r="AA564" s="119"/>
      <c r="AB564" s="119"/>
      <c r="AC564" s="119"/>
      <c r="AD564" s="119"/>
      <c r="AE564" s="119"/>
      <c r="AF564" s="119"/>
      <c r="AG564" s="119"/>
      <c r="AH564" s="119"/>
      <c r="AI564" s="119"/>
      <c r="AJ564" s="119"/>
      <c r="AK564" s="4"/>
      <c r="AL564" s="4"/>
      <c r="AM564" s="4"/>
      <c r="AN564" s="4"/>
      <c r="AO564" s="4"/>
      <c r="AP564" s="4"/>
      <c r="AQ564" s="4"/>
      <c r="AR564" s="4"/>
      <c r="AS564" s="4"/>
    </row>
    <row r="565">
      <c r="A565" s="4"/>
      <c r="B565" s="4"/>
      <c r="C565" s="4"/>
      <c r="D565" s="4"/>
      <c r="E565" s="4"/>
      <c r="F565" s="4"/>
      <c r="G565" s="4"/>
      <c r="H565" s="8"/>
      <c r="I565" s="8"/>
      <c r="J565" s="8"/>
      <c r="K565" s="8"/>
      <c r="L565" s="8"/>
      <c r="M565" s="8"/>
      <c r="N565" s="8"/>
      <c r="O565" s="8"/>
      <c r="P565" s="8"/>
      <c r="Q565" s="8"/>
      <c r="R565" s="8"/>
      <c r="S565" s="271"/>
      <c r="T565" s="119"/>
      <c r="U565" s="118"/>
      <c r="V565" s="119"/>
      <c r="W565" s="119"/>
      <c r="X565" s="119"/>
      <c r="Y565" s="119"/>
      <c r="Z565" s="119"/>
      <c r="AA565" s="119"/>
      <c r="AB565" s="119"/>
      <c r="AC565" s="119"/>
      <c r="AD565" s="119"/>
      <c r="AE565" s="119"/>
      <c r="AF565" s="119"/>
      <c r="AG565" s="119"/>
      <c r="AH565" s="119"/>
      <c r="AI565" s="119"/>
      <c r="AJ565" s="119"/>
      <c r="AK565" s="4"/>
      <c r="AL565" s="4"/>
      <c r="AM565" s="4"/>
      <c r="AN565" s="4"/>
      <c r="AO565" s="4"/>
      <c r="AP565" s="4"/>
      <c r="AQ565" s="4"/>
      <c r="AR565" s="4"/>
      <c r="AS565" s="4"/>
    </row>
    <row r="566">
      <c r="A566" s="4"/>
      <c r="B566" s="4"/>
      <c r="C566" s="4"/>
      <c r="D566" s="4"/>
      <c r="E566" s="4"/>
      <c r="F566" s="4"/>
      <c r="G566" s="4"/>
      <c r="H566" s="8"/>
      <c r="I566" s="8"/>
      <c r="J566" s="8"/>
      <c r="K566" s="8"/>
      <c r="L566" s="8"/>
      <c r="M566" s="8"/>
      <c r="N566" s="8"/>
      <c r="O566" s="8"/>
      <c r="P566" s="8"/>
      <c r="Q566" s="8"/>
      <c r="R566" s="8"/>
      <c r="S566" s="271"/>
      <c r="T566" s="119"/>
      <c r="U566" s="118"/>
      <c r="V566" s="119"/>
      <c r="W566" s="119"/>
      <c r="X566" s="119"/>
      <c r="Y566" s="119"/>
      <c r="Z566" s="119"/>
      <c r="AA566" s="119"/>
      <c r="AB566" s="119"/>
      <c r="AC566" s="119"/>
      <c r="AD566" s="119"/>
      <c r="AE566" s="119"/>
      <c r="AF566" s="119"/>
      <c r="AG566" s="119"/>
      <c r="AH566" s="119"/>
      <c r="AI566" s="119"/>
      <c r="AJ566" s="119"/>
      <c r="AK566" s="4"/>
      <c r="AL566" s="4"/>
      <c r="AM566" s="4"/>
      <c r="AN566" s="4"/>
      <c r="AO566" s="4"/>
      <c r="AP566" s="4"/>
      <c r="AQ566" s="4"/>
      <c r="AR566" s="4"/>
      <c r="AS566" s="4"/>
    </row>
    <row r="567">
      <c r="A567" s="4"/>
      <c r="B567" s="4"/>
      <c r="C567" s="4"/>
      <c r="D567" s="4"/>
      <c r="E567" s="4"/>
      <c r="F567" s="4"/>
      <c r="G567" s="4"/>
      <c r="H567" s="8"/>
      <c r="I567" s="8"/>
      <c r="J567" s="8"/>
      <c r="K567" s="8"/>
      <c r="L567" s="8"/>
      <c r="M567" s="8"/>
      <c r="N567" s="8"/>
      <c r="O567" s="8"/>
      <c r="P567" s="8"/>
      <c r="Q567" s="8"/>
      <c r="R567" s="8"/>
      <c r="S567" s="271"/>
      <c r="T567" s="119"/>
      <c r="U567" s="118"/>
      <c r="V567" s="119"/>
      <c r="W567" s="119"/>
      <c r="X567" s="119"/>
      <c r="Y567" s="119"/>
      <c r="Z567" s="119"/>
      <c r="AA567" s="119"/>
      <c r="AB567" s="119"/>
      <c r="AC567" s="119"/>
      <c r="AD567" s="119"/>
      <c r="AE567" s="119"/>
      <c r="AF567" s="119"/>
      <c r="AG567" s="119"/>
      <c r="AH567" s="119"/>
      <c r="AI567" s="119"/>
      <c r="AJ567" s="119"/>
      <c r="AK567" s="4"/>
      <c r="AL567" s="4"/>
      <c r="AM567" s="4"/>
      <c r="AN567" s="4"/>
      <c r="AO567" s="4"/>
      <c r="AP567" s="4"/>
      <c r="AQ567" s="4"/>
      <c r="AR567" s="4"/>
      <c r="AS567" s="4"/>
    </row>
    <row r="568">
      <c r="A568" s="4"/>
      <c r="B568" s="4"/>
      <c r="C568" s="4"/>
      <c r="D568" s="4"/>
      <c r="E568" s="4"/>
      <c r="F568" s="4"/>
      <c r="G568" s="4"/>
      <c r="H568" s="8"/>
      <c r="I568" s="8"/>
      <c r="J568" s="8"/>
      <c r="K568" s="8"/>
      <c r="L568" s="8"/>
      <c r="M568" s="8"/>
      <c r="N568" s="8"/>
      <c r="O568" s="8"/>
      <c r="P568" s="8"/>
      <c r="Q568" s="8"/>
      <c r="R568" s="8"/>
      <c r="S568" s="271"/>
      <c r="T568" s="119"/>
      <c r="U568" s="118"/>
      <c r="V568" s="119"/>
      <c r="W568" s="119"/>
      <c r="X568" s="119"/>
      <c r="Y568" s="119"/>
      <c r="Z568" s="119"/>
      <c r="AA568" s="119"/>
      <c r="AB568" s="119"/>
      <c r="AC568" s="119"/>
      <c r="AD568" s="119"/>
      <c r="AE568" s="119"/>
      <c r="AF568" s="119"/>
      <c r="AG568" s="119"/>
      <c r="AH568" s="119"/>
      <c r="AI568" s="119"/>
      <c r="AJ568" s="119"/>
      <c r="AK568" s="4"/>
      <c r="AL568" s="4"/>
      <c r="AM568" s="4"/>
      <c r="AN568" s="4"/>
      <c r="AO568" s="4"/>
      <c r="AP568" s="4"/>
      <c r="AQ568" s="4"/>
      <c r="AR568" s="4"/>
      <c r="AS568" s="4"/>
    </row>
    <row r="569">
      <c r="A569" s="4"/>
      <c r="B569" s="4"/>
      <c r="C569" s="4"/>
      <c r="D569" s="4"/>
      <c r="E569" s="4"/>
      <c r="F569" s="4"/>
      <c r="G569" s="4"/>
      <c r="H569" s="8"/>
      <c r="I569" s="8"/>
      <c r="J569" s="8"/>
      <c r="K569" s="8"/>
      <c r="L569" s="8"/>
      <c r="M569" s="8"/>
      <c r="N569" s="8"/>
      <c r="O569" s="8"/>
      <c r="P569" s="8"/>
      <c r="Q569" s="8"/>
      <c r="R569" s="8"/>
      <c r="S569" s="271"/>
      <c r="T569" s="119"/>
      <c r="U569" s="118"/>
      <c r="V569" s="119"/>
      <c r="W569" s="119"/>
      <c r="X569" s="119"/>
      <c r="Y569" s="119"/>
      <c r="Z569" s="119"/>
      <c r="AA569" s="119"/>
      <c r="AB569" s="119"/>
      <c r="AC569" s="119"/>
      <c r="AD569" s="119"/>
      <c r="AE569" s="119"/>
      <c r="AF569" s="119"/>
      <c r="AG569" s="119"/>
      <c r="AH569" s="119"/>
      <c r="AI569" s="119"/>
      <c r="AJ569" s="119"/>
      <c r="AK569" s="4"/>
      <c r="AL569" s="4"/>
      <c r="AM569" s="4"/>
      <c r="AN569" s="4"/>
      <c r="AO569" s="4"/>
      <c r="AP569" s="4"/>
      <c r="AQ569" s="4"/>
      <c r="AR569" s="4"/>
      <c r="AS569" s="4"/>
    </row>
    <row r="570">
      <c r="A570" s="4"/>
      <c r="B570" s="4"/>
      <c r="C570" s="4"/>
      <c r="D570" s="4"/>
      <c r="E570" s="4"/>
      <c r="F570" s="4"/>
      <c r="G570" s="4"/>
      <c r="H570" s="8"/>
      <c r="I570" s="8"/>
      <c r="J570" s="8"/>
      <c r="K570" s="8"/>
      <c r="L570" s="8"/>
      <c r="M570" s="8"/>
      <c r="N570" s="8"/>
      <c r="O570" s="8"/>
      <c r="P570" s="8"/>
      <c r="Q570" s="8"/>
      <c r="R570" s="8"/>
      <c r="S570" s="271"/>
      <c r="T570" s="119"/>
      <c r="U570" s="118"/>
      <c r="V570" s="119"/>
      <c r="W570" s="119"/>
      <c r="X570" s="119"/>
      <c r="Y570" s="119"/>
      <c r="Z570" s="119"/>
      <c r="AA570" s="119"/>
      <c r="AB570" s="119"/>
      <c r="AC570" s="119"/>
      <c r="AD570" s="119"/>
      <c r="AE570" s="119"/>
      <c r="AF570" s="119"/>
      <c r="AG570" s="119"/>
      <c r="AH570" s="119"/>
      <c r="AI570" s="119"/>
      <c r="AJ570" s="119"/>
      <c r="AK570" s="4"/>
      <c r="AL570" s="4"/>
      <c r="AM570" s="4"/>
      <c r="AN570" s="4"/>
      <c r="AO570" s="4"/>
      <c r="AP570" s="4"/>
      <c r="AQ570" s="4"/>
      <c r="AR570" s="4"/>
      <c r="AS570" s="4"/>
    </row>
    <row r="571">
      <c r="A571" s="4"/>
      <c r="B571" s="4"/>
      <c r="C571" s="4"/>
      <c r="D571" s="4"/>
      <c r="E571" s="4"/>
      <c r="F571" s="4"/>
      <c r="G571" s="4"/>
      <c r="H571" s="8"/>
      <c r="I571" s="8"/>
      <c r="J571" s="8"/>
      <c r="K571" s="8"/>
      <c r="L571" s="8"/>
      <c r="M571" s="8"/>
      <c r="N571" s="8"/>
      <c r="O571" s="8"/>
      <c r="P571" s="8"/>
      <c r="Q571" s="8"/>
      <c r="R571" s="8"/>
      <c r="S571" s="271"/>
      <c r="T571" s="119"/>
      <c r="U571" s="118"/>
      <c r="V571" s="119"/>
      <c r="W571" s="119"/>
      <c r="X571" s="119"/>
      <c r="Y571" s="119"/>
      <c r="Z571" s="119"/>
      <c r="AA571" s="119"/>
      <c r="AB571" s="119"/>
      <c r="AC571" s="119"/>
      <c r="AD571" s="119"/>
      <c r="AE571" s="119"/>
      <c r="AF571" s="119"/>
      <c r="AG571" s="119"/>
      <c r="AH571" s="119"/>
      <c r="AI571" s="119"/>
      <c r="AJ571" s="119"/>
      <c r="AK571" s="4"/>
      <c r="AL571" s="4"/>
      <c r="AM571" s="4"/>
      <c r="AN571" s="4"/>
      <c r="AO571" s="4"/>
      <c r="AP571" s="4"/>
      <c r="AQ571" s="4"/>
      <c r="AR571" s="4"/>
      <c r="AS571" s="4"/>
    </row>
    <row r="572">
      <c r="A572" s="4"/>
      <c r="B572" s="4"/>
      <c r="C572" s="4"/>
      <c r="D572" s="4"/>
      <c r="E572" s="4"/>
      <c r="F572" s="4"/>
      <c r="G572" s="4"/>
      <c r="H572" s="8"/>
      <c r="I572" s="8"/>
      <c r="J572" s="8"/>
      <c r="K572" s="8"/>
      <c r="L572" s="8"/>
      <c r="M572" s="8"/>
      <c r="N572" s="8"/>
      <c r="O572" s="8"/>
      <c r="P572" s="8"/>
      <c r="Q572" s="8"/>
      <c r="R572" s="8"/>
      <c r="S572" s="271"/>
      <c r="T572" s="119"/>
      <c r="U572" s="118"/>
      <c r="V572" s="119"/>
      <c r="W572" s="119"/>
      <c r="X572" s="119"/>
      <c r="Y572" s="119"/>
      <c r="Z572" s="119"/>
      <c r="AA572" s="119"/>
      <c r="AB572" s="119"/>
      <c r="AC572" s="119"/>
      <c r="AD572" s="119"/>
      <c r="AE572" s="119"/>
      <c r="AF572" s="119"/>
      <c r="AG572" s="119"/>
      <c r="AH572" s="119"/>
      <c r="AI572" s="119"/>
      <c r="AJ572" s="119"/>
      <c r="AK572" s="4"/>
      <c r="AL572" s="4"/>
      <c r="AM572" s="4"/>
      <c r="AN572" s="4"/>
      <c r="AO572" s="4"/>
      <c r="AP572" s="4"/>
      <c r="AQ572" s="4"/>
      <c r="AR572" s="4"/>
      <c r="AS572" s="4"/>
    </row>
    <row r="573">
      <c r="A573" s="4"/>
      <c r="B573" s="4"/>
      <c r="C573" s="4"/>
      <c r="D573" s="4"/>
      <c r="E573" s="4"/>
      <c r="F573" s="4"/>
      <c r="G573" s="4"/>
      <c r="H573" s="8"/>
      <c r="I573" s="8"/>
      <c r="J573" s="8"/>
      <c r="K573" s="8"/>
      <c r="L573" s="8"/>
      <c r="M573" s="8"/>
      <c r="N573" s="8"/>
      <c r="O573" s="8"/>
      <c r="P573" s="8"/>
      <c r="Q573" s="8"/>
      <c r="R573" s="8"/>
      <c r="S573" s="271"/>
      <c r="T573" s="119"/>
      <c r="U573" s="118"/>
      <c r="V573" s="119"/>
      <c r="W573" s="119"/>
      <c r="X573" s="119"/>
      <c r="Y573" s="119"/>
      <c r="Z573" s="119"/>
      <c r="AA573" s="119"/>
      <c r="AB573" s="119"/>
      <c r="AC573" s="119"/>
      <c r="AD573" s="119"/>
      <c r="AE573" s="119"/>
      <c r="AF573" s="119"/>
      <c r="AG573" s="119"/>
      <c r="AH573" s="119"/>
      <c r="AI573" s="119"/>
      <c r="AJ573" s="119"/>
      <c r="AK573" s="4"/>
      <c r="AL573" s="4"/>
      <c r="AM573" s="4"/>
      <c r="AN573" s="4"/>
      <c r="AO573" s="4"/>
      <c r="AP573" s="4"/>
      <c r="AQ573" s="4"/>
      <c r="AR573" s="4"/>
      <c r="AS573" s="4"/>
    </row>
    <row r="574">
      <c r="A574" s="4"/>
      <c r="B574" s="4"/>
      <c r="C574" s="4"/>
      <c r="D574" s="4"/>
      <c r="E574" s="4"/>
      <c r="F574" s="4"/>
      <c r="G574" s="4"/>
      <c r="H574" s="8"/>
      <c r="I574" s="8"/>
      <c r="J574" s="8"/>
      <c r="K574" s="8"/>
      <c r="L574" s="8"/>
      <c r="M574" s="8"/>
      <c r="N574" s="8"/>
      <c r="O574" s="8"/>
      <c r="P574" s="8"/>
      <c r="Q574" s="8"/>
      <c r="R574" s="8"/>
      <c r="S574" s="271"/>
      <c r="T574" s="119"/>
      <c r="U574" s="118"/>
      <c r="V574" s="119"/>
      <c r="W574" s="119"/>
      <c r="X574" s="119"/>
      <c r="Y574" s="119"/>
      <c r="Z574" s="119"/>
      <c r="AA574" s="119"/>
      <c r="AB574" s="119"/>
      <c r="AC574" s="119"/>
      <c r="AD574" s="119"/>
      <c r="AE574" s="119"/>
      <c r="AF574" s="119"/>
      <c r="AG574" s="119"/>
      <c r="AH574" s="119"/>
      <c r="AI574" s="119"/>
      <c r="AJ574" s="119"/>
      <c r="AK574" s="4"/>
      <c r="AL574" s="4"/>
      <c r="AM574" s="4"/>
      <c r="AN574" s="4"/>
      <c r="AO574" s="4"/>
      <c r="AP574" s="4"/>
      <c r="AQ574" s="4"/>
      <c r="AR574" s="4"/>
      <c r="AS574" s="4"/>
    </row>
    <row r="575">
      <c r="A575" s="4"/>
      <c r="B575" s="4"/>
      <c r="C575" s="4"/>
      <c r="D575" s="4"/>
      <c r="E575" s="4"/>
      <c r="F575" s="4"/>
      <c r="G575" s="4"/>
      <c r="H575" s="8"/>
      <c r="I575" s="8"/>
      <c r="J575" s="8"/>
      <c r="K575" s="8"/>
      <c r="L575" s="8"/>
      <c r="M575" s="8"/>
      <c r="N575" s="8"/>
      <c r="O575" s="8"/>
      <c r="P575" s="8"/>
      <c r="Q575" s="8"/>
      <c r="R575" s="8"/>
      <c r="S575" s="271"/>
      <c r="T575" s="119"/>
      <c r="U575" s="118"/>
      <c r="V575" s="119"/>
      <c r="W575" s="119"/>
      <c r="X575" s="119"/>
      <c r="Y575" s="119"/>
      <c r="Z575" s="119"/>
      <c r="AA575" s="119"/>
      <c r="AB575" s="119"/>
      <c r="AC575" s="119"/>
      <c r="AD575" s="119"/>
      <c r="AE575" s="119"/>
      <c r="AF575" s="119"/>
      <c r="AG575" s="119"/>
      <c r="AH575" s="119"/>
      <c r="AI575" s="119"/>
      <c r="AJ575" s="119"/>
      <c r="AK575" s="4"/>
      <c r="AL575" s="4"/>
      <c r="AM575" s="4"/>
      <c r="AN575" s="4"/>
      <c r="AO575" s="4"/>
      <c r="AP575" s="4"/>
      <c r="AQ575" s="4"/>
      <c r="AR575" s="4"/>
      <c r="AS575" s="4"/>
    </row>
    <row r="576">
      <c r="A576" s="4"/>
      <c r="B576" s="4"/>
      <c r="C576" s="4"/>
      <c r="D576" s="4"/>
      <c r="E576" s="4"/>
      <c r="F576" s="4"/>
      <c r="G576" s="4"/>
      <c r="H576" s="8"/>
      <c r="I576" s="8"/>
      <c r="J576" s="8"/>
      <c r="K576" s="8"/>
      <c r="L576" s="8"/>
      <c r="M576" s="8"/>
      <c r="N576" s="8"/>
      <c r="O576" s="8"/>
      <c r="P576" s="8"/>
      <c r="Q576" s="8"/>
      <c r="R576" s="8"/>
      <c r="S576" s="271"/>
      <c r="T576" s="119"/>
      <c r="U576" s="118"/>
      <c r="V576" s="119"/>
      <c r="W576" s="119"/>
      <c r="X576" s="119"/>
      <c r="Y576" s="119"/>
      <c r="Z576" s="119"/>
      <c r="AA576" s="119"/>
      <c r="AB576" s="119"/>
      <c r="AC576" s="119"/>
      <c r="AD576" s="119"/>
      <c r="AE576" s="119"/>
      <c r="AF576" s="119"/>
      <c r="AG576" s="119"/>
      <c r="AH576" s="119"/>
      <c r="AI576" s="119"/>
      <c r="AJ576" s="119"/>
      <c r="AK576" s="4"/>
      <c r="AL576" s="4"/>
      <c r="AM576" s="4"/>
      <c r="AN576" s="4"/>
      <c r="AO576" s="4"/>
      <c r="AP576" s="4"/>
      <c r="AQ576" s="4"/>
      <c r="AR576" s="4"/>
      <c r="AS576" s="4"/>
    </row>
    <row r="577">
      <c r="A577" s="4"/>
      <c r="B577" s="4"/>
      <c r="C577" s="4"/>
      <c r="D577" s="4"/>
      <c r="E577" s="4"/>
      <c r="F577" s="4"/>
      <c r="G577" s="4"/>
      <c r="H577" s="8"/>
      <c r="I577" s="8"/>
      <c r="J577" s="8"/>
      <c r="K577" s="8"/>
      <c r="L577" s="8"/>
      <c r="M577" s="8"/>
      <c r="N577" s="8"/>
      <c r="O577" s="8"/>
      <c r="P577" s="8"/>
      <c r="Q577" s="8"/>
      <c r="R577" s="8"/>
      <c r="S577" s="271"/>
      <c r="T577" s="119"/>
      <c r="U577" s="118"/>
      <c r="V577" s="119"/>
      <c r="W577" s="119"/>
      <c r="X577" s="119"/>
      <c r="Y577" s="119"/>
      <c r="Z577" s="119"/>
      <c r="AA577" s="119"/>
      <c r="AB577" s="119"/>
      <c r="AC577" s="119"/>
      <c r="AD577" s="119"/>
      <c r="AE577" s="119"/>
      <c r="AF577" s="119"/>
      <c r="AG577" s="119"/>
      <c r="AH577" s="119"/>
      <c r="AI577" s="119"/>
      <c r="AJ577" s="119"/>
      <c r="AK577" s="4"/>
      <c r="AL577" s="4"/>
      <c r="AM577" s="4"/>
      <c r="AN577" s="4"/>
      <c r="AO577" s="4"/>
      <c r="AP577" s="4"/>
      <c r="AQ577" s="4"/>
      <c r="AR577" s="4"/>
      <c r="AS577" s="4"/>
    </row>
    <row r="578">
      <c r="A578" s="4"/>
      <c r="B578" s="4"/>
      <c r="C578" s="4"/>
      <c r="D578" s="4"/>
      <c r="E578" s="4"/>
      <c r="F578" s="4"/>
      <c r="G578" s="4"/>
      <c r="H578" s="8"/>
      <c r="I578" s="8"/>
      <c r="J578" s="8"/>
      <c r="K578" s="8"/>
      <c r="L578" s="8"/>
      <c r="M578" s="8"/>
      <c r="N578" s="8"/>
      <c r="O578" s="8"/>
      <c r="P578" s="8"/>
      <c r="Q578" s="8"/>
      <c r="R578" s="8"/>
      <c r="S578" s="271"/>
      <c r="T578" s="119"/>
      <c r="U578" s="118"/>
      <c r="V578" s="119"/>
      <c r="W578" s="119"/>
      <c r="X578" s="119"/>
      <c r="Y578" s="119"/>
      <c r="Z578" s="119"/>
      <c r="AA578" s="119"/>
      <c r="AB578" s="119"/>
      <c r="AC578" s="119"/>
      <c r="AD578" s="119"/>
      <c r="AE578" s="119"/>
      <c r="AF578" s="119"/>
      <c r="AG578" s="119"/>
      <c r="AH578" s="119"/>
      <c r="AI578" s="119"/>
      <c r="AJ578" s="119"/>
      <c r="AK578" s="4"/>
      <c r="AL578" s="4"/>
      <c r="AM578" s="4"/>
      <c r="AN578" s="4"/>
      <c r="AO578" s="4"/>
      <c r="AP578" s="4"/>
      <c r="AQ578" s="4"/>
      <c r="AR578" s="4"/>
      <c r="AS578" s="4"/>
    </row>
    <row r="579">
      <c r="A579" s="4"/>
      <c r="B579" s="4"/>
      <c r="C579" s="4"/>
      <c r="D579" s="4"/>
      <c r="E579" s="4"/>
      <c r="F579" s="4"/>
      <c r="G579" s="4"/>
      <c r="H579" s="8"/>
      <c r="I579" s="8"/>
      <c r="J579" s="8"/>
      <c r="K579" s="8"/>
      <c r="L579" s="8"/>
      <c r="M579" s="8"/>
      <c r="N579" s="8"/>
      <c r="O579" s="8"/>
      <c r="P579" s="8"/>
      <c r="Q579" s="8"/>
      <c r="R579" s="8"/>
      <c r="S579" s="271"/>
      <c r="T579" s="119"/>
      <c r="U579" s="118"/>
      <c r="V579" s="119"/>
      <c r="W579" s="119"/>
      <c r="X579" s="119"/>
      <c r="Y579" s="119"/>
      <c r="Z579" s="119"/>
      <c r="AA579" s="119"/>
      <c r="AB579" s="119"/>
      <c r="AC579" s="119"/>
      <c r="AD579" s="119"/>
      <c r="AE579" s="119"/>
      <c r="AF579" s="119"/>
      <c r="AG579" s="119"/>
      <c r="AH579" s="119"/>
      <c r="AI579" s="119"/>
      <c r="AJ579" s="119"/>
      <c r="AK579" s="4"/>
      <c r="AL579" s="4"/>
      <c r="AM579" s="4"/>
      <c r="AN579" s="4"/>
      <c r="AO579" s="4"/>
      <c r="AP579" s="4"/>
      <c r="AQ579" s="4"/>
      <c r="AR579" s="4"/>
      <c r="AS579" s="4"/>
    </row>
    <row r="580">
      <c r="A580" s="4"/>
      <c r="B580" s="4"/>
      <c r="C580" s="4"/>
      <c r="D580" s="4"/>
      <c r="E580" s="4"/>
      <c r="F580" s="4"/>
      <c r="G580" s="4"/>
      <c r="H580" s="8"/>
      <c r="I580" s="8"/>
      <c r="J580" s="8"/>
      <c r="K580" s="8"/>
      <c r="L580" s="8"/>
      <c r="M580" s="8"/>
      <c r="N580" s="8"/>
      <c r="O580" s="8"/>
      <c r="P580" s="8"/>
      <c r="Q580" s="8"/>
      <c r="R580" s="8"/>
      <c r="S580" s="271"/>
      <c r="T580" s="119"/>
      <c r="U580" s="118"/>
      <c r="V580" s="119"/>
      <c r="W580" s="119"/>
      <c r="X580" s="119"/>
      <c r="Y580" s="119"/>
      <c r="Z580" s="119"/>
      <c r="AA580" s="119"/>
      <c r="AB580" s="119"/>
      <c r="AC580" s="119"/>
      <c r="AD580" s="119"/>
      <c r="AE580" s="119"/>
      <c r="AF580" s="119"/>
      <c r="AG580" s="119"/>
      <c r="AH580" s="119"/>
      <c r="AI580" s="119"/>
      <c r="AJ580" s="119"/>
      <c r="AK580" s="4"/>
      <c r="AL580" s="4"/>
      <c r="AM580" s="4"/>
      <c r="AN580" s="4"/>
      <c r="AO580" s="4"/>
      <c r="AP580" s="4"/>
      <c r="AQ580" s="4"/>
      <c r="AR580" s="4"/>
      <c r="AS580" s="4"/>
    </row>
    <row r="581">
      <c r="A581" s="4"/>
      <c r="B581" s="4"/>
      <c r="C581" s="4"/>
      <c r="D581" s="4"/>
      <c r="E581" s="4"/>
      <c r="F581" s="4"/>
      <c r="G581" s="4"/>
      <c r="H581" s="8"/>
      <c r="I581" s="8"/>
      <c r="J581" s="8"/>
      <c r="K581" s="8"/>
      <c r="L581" s="8"/>
      <c r="M581" s="8"/>
      <c r="N581" s="8"/>
      <c r="O581" s="8"/>
      <c r="P581" s="8"/>
      <c r="Q581" s="8"/>
      <c r="R581" s="8"/>
      <c r="S581" s="271"/>
      <c r="T581" s="119"/>
      <c r="U581" s="118"/>
      <c r="V581" s="119"/>
      <c r="W581" s="119"/>
      <c r="X581" s="119"/>
      <c r="Y581" s="119"/>
      <c r="Z581" s="119"/>
      <c r="AA581" s="119"/>
      <c r="AB581" s="119"/>
      <c r="AC581" s="119"/>
      <c r="AD581" s="119"/>
      <c r="AE581" s="119"/>
      <c r="AF581" s="119"/>
      <c r="AG581" s="119"/>
      <c r="AH581" s="119"/>
      <c r="AI581" s="119"/>
      <c r="AJ581" s="119"/>
      <c r="AK581" s="4"/>
      <c r="AL581" s="4"/>
      <c r="AM581" s="4"/>
      <c r="AN581" s="4"/>
      <c r="AO581" s="4"/>
      <c r="AP581" s="4"/>
      <c r="AQ581" s="4"/>
      <c r="AR581" s="4"/>
      <c r="AS581" s="4"/>
    </row>
    <row r="582">
      <c r="A582" s="4"/>
      <c r="B582" s="4"/>
      <c r="C582" s="4"/>
      <c r="D582" s="4"/>
      <c r="E582" s="4"/>
      <c r="F582" s="4"/>
      <c r="G582" s="4"/>
      <c r="H582" s="8"/>
      <c r="I582" s="8"/>
      <c r="J582" s="8"/>
      <c r="K582" s="8"/>
      <c r="L582" s="8"/>
      <c r="M582" s="8"/>
      <c r="N582" s="8"/>
      <c r="O582" s="8"/>
      <c r="P582" s="8"/>
      <c r="Q582" s="8"/>
      <c r="R582" s="8"/>
      <c r="S582" s="271"/>
      <c r="T582" s="119"/>
      <c r="U582" s="118"/>
      <c r="V582" s="119"/>
      <c r="W582" s="119"/>
      <c r="X582" s="119"/>
      <c r="Y582" s="119"/>
      <c r="Z582" s="119"/>
      <c r="AA582" s="119"/>
      <c r="AB582" s="119"/>
      <c r="AC582" s="119"/>
      <c r="AD582" s="119"/>
      <c r="AE582" s="119"/>
      <c r="AF582" s="119"/>
      <c r="AG582" s="119"/>
      <c r="AH582" s="119"/>
      <c r="AI582" s="119"/>
      <c r="AJ582" s="119"/>
      <c r="AK582" s="4"/>
      <c r="AL582" s="4"/>
      <c r="AM582" s="4"/>
      <c r="AN582" s="4"/>
      <c r="AO582" s="4"/>
      <c r="AP582" s="4"/>
      <c r="AQ582" s="4"/>
      <c r="AR582" s="4"/>
      <c r="AS582" s="4"/>
    </row>
    <row r="583">
      <c r="A583" s="4"/>
      <c r="B583" s="4"/>
      <c r="C583" s="4"/>
      <c r="D583" s="4"/>
      <c r="E583" s="4"/>
      <c r="F583" s="4"/>
      <c r="G583" s="4"/>
      <c r="H583" s="8"/>
      <c r="I583" s="8"/>
      <c r="J583" s="8"/>
      <c r="K583" s="8"/>
      <c r="L583" s="8"/>
      <c r="M583" s="8"/>
      <c r="N583" s="8"/>
      <c r="O583" s="8"/>
      <c r="P583" s="8"/>
      <c r="Q583" s="8"/>
      <c r="R583" s="8"/>
      <c r="S583" s="271"/>
      <c r="T583" s="119"/>
      <c r="U583" s="118"/>
      <c r="V583" s="119"/>
      <c r="W583" s="119"/>
      <c r="X583" s="119"/>
      <c r="Y583" s="119"/>
      <c r="Z583" s="119"/>
      <c r="AA583" s="119"/>
      <c r="AB583" s="119"/>
      <c r="AC583" s="119"/>
      <c r="AD583" s="119"/>
      <c r="AE583" s="119"/>
      <c r="AF583" s="119"/>
      <c r="AG583" s="119"/>
      <c r="AH583" s="119"/>
      <c r="AI583" s="119"/>
      <c r="AJ583" s="119"/>
      <c r="AK583" s="4"/>
      <c r="AL583" s="4"/>
      <c r="AM583" s="4"/>
      <c r="AN583" s="4"/>
      <c r="AO583" s="4"/>
      <c r="AP583" s="4"/>
      <c r="AQ583" s="4"/>
      <c r="AR583" s="4"/>
      <c r="AS583" s="4"/>
    </row>
    <row r="584">
      <c r="A584" s="4"/>
      <c r="B584" s="4"/>
      <c r="C584" s="4"/>
      <c r="D584" s="4"/>
      <c r="E584" s="4"/>
      <c r="F584" s="4"/>
      <c r="G584" s="4"/>
      <c r="H584" s="8"/>
      <c r="I584" s="8"/>
      <c r="J584" s="8"/>
      <c r="K584" s="8"/>
      <c r="L584" s="8"/>
      <c r="M584" s="8"/>
      <c r="N584" s="8"/>
      <c r="O584" s="8"/>
      <c r="P584" s="8"/>
      <c r="Q584" s="8"/>
      <c r="R584" s="8"/>
      <c r="S584" s="271"/>
      <c r="T584" s="119"/>
      <c r="U584" s="118"/>
      <c r="V584" s="119"/>
      <c r="W584" s="119"/>
      <c r="X584" s="119"/>
      <c r="Y584" s="119"/>
      <c r="Z584" s="119"/>
      <c r="AA584" s="119"/>
      <c r="AB584" s="119"/>
      <c r="AC584" s="119"/>
      <c r="AD584" s="119"/>
      <c r="AE584" s="119"/>
      <c r="AF584" s="119"/>
      <c r="AG584" s="119"/>
      <c r="AH584" s="119"/>
      <c r="AI584" s="119"/>
      <c r="AJ584" s="119"/>
      <c r="AK584" s="4"/>
      <c r="AL584" s="4"/>
      <c r="AM584" s="4"/>
      <c r="AN584" s="4"/>
      <c r="AO584" s="4"/>
      <c r="AP584" s="4"/>
      <c r="AQ584" s="4"/>
      <c r="AR584" s="4"/>
      <c r="AS584" s="4"/>
    </row>
    <row r="585">
      <c r="A585" s="4"/>
      <c r="B585" s="4"/>
      <c r="C585" s="4"/>
      <c r="D585" s="4"/>
      <c r="E585" s="4"/>
      <c r="F585" s="4"/>
      <c r="G585" s="4"/>
      <c r="H585" s="8"/>
      <c r="I585" s="8"/>
      <c r="J585" s="8"/>
      <c r="K585" s="8"/>
      <c r="L585" s="8"/>
      <c r="M585" s="8"/>
      <c r="N585" s="8"/>
      <c r="O585" s="8"/>
      <c r="P585" s="8"/>
      <c r="Q585" s="8"/>
      <c r="R585" s="8"/>
      <c r="S585" s="271"/>
      <c r="T585" s="119"/>
      <c r="U585" s="118"/>
      <c r="V585" s="119"/>
      <c r="W585" s="119"/>
      <c r="X585" s="119"/>
      <c r="Y585" s="119"/>
      <c r="Z585" s="119"/>
      <c r="AA585" s="119"/>
      <c r="AB585" s="119"/>
      <c r="AC585" s="119"/>
      <c r="AD585" s="119"/>
      <c r="AE585" s="119"/>
      <c r="AF585" s="119"/>
      <c r="AG585" s="119"/>
      <c r="AH585" s="119"/>
      <c r="AI585" s="119"/>
      <c r="AJ585" s="119"/>
      <c r="AK585" s="4"/>
      <c r="AL585" s="4"/>
      <c r="AM585" s="4"/>
      <c r="AN585" s="4"/>
      <c r="AO585" s="4"/>
      <c r="AP585" s="4"/>
      <c r="AQ585" s="4"/>
      <c r="AR585" s="4"/>
      <c r="AS585" s="4"/>
    </row>
    <row r="586">
      <c r="A586" s="4"/>
      <c r="B586" s="4"/>
      <c r="C586" s="4"/>
      <c r="D586" s="4"/>
      <c r="E586" s="4"/>
      <c r="F586" s="4"/>
      <c r="G586" s="4"/>
      <c r="H586" s="8"/>
      <c r="I586" s="8"/>
      <c r="J586" s="8"/>
      <c r="K586" s="8"/>
      <c r="L586" s="8"/>
      <c r="M586" s="8"/>
      <c r="N586" s="8"/>
      <c r="O586" s="8"/>
      <c r="P586" s="8"/>
      <c r="Q586" s="8"/>
      <c r="R586" s="8"/>
      <c r="S586" s="271"/>
      <c r="T586" s="119"/>
      <c r="U586" s="118"/>
      <c r="V586" s="119"/>
      <c r="W586" s="119"/>
      <c r="X586" s="119"/>
      <c r="Y586" s="119"/>
      <c r="Z586" s="119"/>
      <c r="AA586" s="119"/>
      <c r="AB586" s="119"/>
      <c r="AC586" s="119"/>
      <c r="AD586" s="119"/>
      <c r="AE586" s="119"/>
      <c r="AF586" s="119"/>
      <c r="AG586" s="119"/>
      <c r="AH586" s="119"/>
      <c r="AI586" s="119"/>
      <c r="AJ586" s="119"/>
      <c r="AK586" s="4"/>
      <c r="AL586" s="4"/>
      <c r="AM586" s="4"/>
      <c r="AN586" s="4"/>
      <c r="AO586" s="4"/>
      <c r="AP586" s="4"/>
      <c r="AQ586" s="4"/>
      <c r="AR586" s="4"/>
      <c r="AS586" s="4"/>
    </row>
    <row r="587">
      <c r="A587" s="4"/>
      <c r="B587" s="4"/>
      <c r="C587" s="4"/>
      <c r="D587" s="4"/>
      <c r="E587" s="4"/>
      <c r="F587" s="4"/>
      <c r="G587" s="4"/>
      <c r="H587" s="8"/>
      <c r="I587" s="8"/>
      <c r="J587" s="8"/>
      <c r="K587" s="8"/>
      <c r="L587" s="8"/>
      <c r="M587" s="8"/>
      <c r="N587" s="8"/>
      <c r="O587" s="8"/>
      <c r="P587" s="8"/>
      <c r="Q587" s="8"/>
      <c r="R587" s="8"/>
      <c r="S587" s="271"/>
      <c r="T587" s="119"/>
      <c r="U587" s="118"/>
      <c r="V587" s="119"/>
      <c r="W587" s="119"/>
      <c r="X587" s="119"/>
      <c r="Y587" s="119"/>
      <c r="Z587" s="119"/>
      <c r="AA587" s="119"/>
      <c r="AB587" s="119"/>
      <c r="AC587" s="119"/>
      <c r="AD587" s="119"/>
      <c r="AE587" s="119"/>
      <c r="AF587" s="119"/>
      <c r="AG587" s="119"/>
      <c r="AH587" s="119"/>
      <c r="AI587" s="119"/>
      <c r="AJ587" s="119"/>
      <c r="AK587" s="4"/>
      <c r="AL587" s="4"/>
      <c r="AM587" s="4"/>
      <c r="AN587" s="4"/>
      <c r="AO587" s="4"/>
      <c r="AP587" s="4"/>
      <c r="AQ587" s="4"/>
      <c r="AR587" s="4"/>
      <c r="AS587" s="4"/>
    </row>
    <row r="588">
      <c r="A588" s="4"/>
      <c r="B588" s="4"/>
      <c r="C588" s="4"/>
      <c r="D588" s="4"/>
      <c r="E588" s="4"/>
      <c r="F588" s="4"/>
      <c r="G588" s="4"/>
      <c r="H588" s="8"/>
      <c r="I588" s="8"/>
      <c r="J588" s="8"/>
      <c r="K588" s="8"/>
      <c r="L588" s="8"/>
      <c r="M588" s="8"/>
      <c r="N588" s="8"/>
      <c r="O588" s="8"/>
      <c r="P588" s="8"/>
      <c r="Q588" s="8"/>
      <c r="R588" s="8"/>
      <c r="S588" s="271"/>
      <c r="T588" s="119"/>
      <c r="U588" s="118"/>
      <c r="V588" s="119"/>
      <c r="W588" s="119"/>
      <c r="X588" s="119"/>
      <c r="Y588" s="119"/>
      <c r="Z588" s="119"/>
      <c r="AA588" s="119"/>
      <c r="AB588" s="119"/>
      <c r="AC588" s="119"/>
      <c r="AD588" s="119"/>
      <c r="AE588" s="119"/>
      <c r="AF588" s="119"/>
      <c r="AG588" s="119"/>
      <c r="AH588" s="119"/>
      <c r="AI588" s="119"/>
      <c r="AJ588" s="119"/>
      <c r="AK588" s="4"/>
      <c r="AL588" s="4"/>
      <c r="AM588" s="4"/>
      <c r="AN588" s="4"/>
      <c r="AO588" s="4"/>
      <c r="AP588" s="4"/>
      <c r="AQ588" s="4"/>
      <c r="AR588" s="4"/>
      <c r="AS588" s="4"/>
    </row>
    <row r="589">
      <c r="A589" s="4"/>
      <c r="B589" s="4"/>
      <c r="C589" s="4"/>
      <c r="D589" s="4"/>
      <c r="E589" s="4"/>
      <c r="F589" s="4"/>
      <c r="G589" s="4"/>
      <c r="H589" s="8"/>
      <c r="I589" s="8"/>
      <c r="J589" s="8"/>
      <c r="K589" s="8"/>
      <c r="L589" s="8"/>
      <c r="M589" s="8"/>
      <c r="N589" s="8"/>
      <c r="O589" s="8"/>
      <c r="P589" s="8"/>
      <c r="Q589" s="8"/>
      <c r="R589" s="8"/>
      <c r="S589" s="271"/>
      <c r="T589" s="119"/>
      <c r="U589" s="118"/>
      <c r="V589" s="119"/>
      <c r="W589" s="119"/>
      <c r="X589" s="119"/>
      <c r="Y589" s="119"/>
      <c r="Z589" s="119"/>
      <c r="AA589" s="119"/>
      <c r="AB589" s="119"/>
      <c r="AC589" s="119"/>
      <c r="AD589" s="119"/>
      <c r="AE589" s="119"/>
      <c r="AF589" s="119"/>
      <c r="AG589" s="119"/>
      <c r="AH589" s="119"/>
      <c r="AI589" s="119"/>
      <c r="AJ589" s="119"/>
      <c r="AK589" s="4"/>
      <c r="AL589" s="4"/>
      <c r="AM589" s="4"/>
      <c r="AN589" s="4"/>
      <c r="AO589" s="4"/>
      <c r="AP589" s="4"/>
      <c r="AQ589" s="4"/>
      <c r="AR589" s="4"/>
      <c r="AS589" s="4"/>
    </row>
    <row r="590">
      <c r="A590" s="4"/>
      <c r="B590" s="4"/>
      <c r="C590" s="4"/>
      <c r="D590" s="4"/>
      <c r="E590" s="4"/>
      <c r="F590" s="4"/>
      <c r="G590" s="4"/>
      <c r="H590" s="8"/>
      <c r="I590" s="8"/>
      <c r="J590" s="8"/>
      <c r="K590" s="8"/>
      <c r="L590" s="8"/>
      <c r="M590" s="8"/>
      <c r="N590" s="8"/>
      <c r="O590" s="8"/>
      <c r="P590" s="8"/>
      <c r="Q590" s="8"/>
      <c r="R590" s="8"/>
      <c r="S590" s="271"/>
      <c r="T590" s="119"/>
      <c r="U590" s="118"/>
      <c r="V590" s="119"/>
      <c r="W590" s="119"/>
      <c r="X590" s="119"/>
      <c r="Y590" s="119"/>
      <c r="Z590" s="119"/>
      <c r="AA590" s="119"/>
      <c r="AB590" s="119"/>
      <c r="AC590" s="119"/>
      <c r="AD590" s="119"/>
      <c r="AE590" s="119"/>
      <c r="AF590" s="119"/>
      <c r="AG590" s="119"/>
      <c r="AH590" s="119"/>
      <c r="AI590" s="119"/>
      <c r="AJ590" s="119"/>
      <c r="AK590" s="4"/>
      <c r="AL590" s="4"/>
      <c r="AM590" s="4"/>
      <c r="AN590" s="4"/>
      <c r="AO590" s="4"/>
      <c r="AP590" s="4"/>
      <c r="AQ590" s="4"/>
      <c r="AR590" s="4"/>
      <c r="AS590" s="4"/>
    </row>
    <row r="591">
      <c r="A591" s="4"/>
      <c r="B591" s="4"/>
      <c r="C591" s="4"/>
      <c r="D591" s="4"/>
      <c r="E591" s="4"/>
      <c r="F591" s="4"/>
      <c r="G591" s="4"/>
      <c r="H591" s="8"/>
      <c r="I591" s="8"/>
      <c r="J591" s="8"/>
      <c r="K591" s="8"/>
      <c r="L591" s="8"/>
      <c r="M591" s="8"/>
      <c r="N591" s="8"/>
      <c r="O591" s="8"/>
      <c r="P591" s="8"/>
      <c r="Q591" s="8"/>
      <c r="R591" s="8"/>
      <c r="S591" s="271"/>
      <c r="T591" s="119"/>
      <c r="U591" s="118"/>
      <c r="V591" s="119"/>
      <c r="W591" s="119"/>
      <c r="X591" s="119"/>
      <c r="Y591" s="119"/>
      <c r="Z591" s="119"/>
      <c r="AA591" s="119"/>
      <c r="AB591" s="119"/>
      <c r="AC591" s="119"/>
      <c r="AD591" s="119"/>
      <c r="AE591" s="119"/>
      <c r="AF591" s="119"/>
      <c r="AG591" s="119"/>
      <c r="AH591" s="119"/>
      <c r="AI591" s="119"/>
      <c r="AJ591" s="119"/>
      <c r="AK591" s="4"/>
      <c r="AL591" s="4"/>
      <c r="AM591" s="4"/>
      <c r="AN591" s="4"/>
      <c r="AO591" s="4"/>
      <c r="AP591" s="4"/>
      <c r="AQ591" s="4"/>
      <c r="AR591" s="4"/>
      <c r="AS591" s="4"/>
    </row>
    <row r="592">
      <c r="A592" s="4"/>
      <c r="B592" s="4"/>
      <c r="C592" s="4"/>
      <c r="D592" s="4"/>
      <c r="E592" s="4"/>
      <c r="F592" s="4"/>
      <c r="G592" s="4"/>
      <c r="H592" s="8"/>
      <c r="I592" s="8"/>
      <c r="J592" s="8"/>
      <c r="K592" s="8"/>
      <c r="L592" s="8"/>
      <c r="M592" s="8"/>
      <c r="N592" s="8"/>
      <c r="O592" s="8"/>
      <c r="P592" s="8"/>
      <c r="Q592" s="8"/>
      <c r="R592" s="8"/>
      <c r="S592" s="271"/>
      <c r="T592" s="119"/>
      <c r="U592" s="118"/>
      <c r="V592" s="119"/>
      <c r="W592" s="119"/>
      <c r="X592" s="119"/>
      <c r="Y592" s="119"/>
      <c r="Z592" s="119"/>
      <c r="AA592" s="119"/>
      <c r="AB592" s="119"/>
      <c r="AC592" s="119"/>
      <c r="AD592" s="119"/>
      <c r="AE592" s="119"/>
      <c r="AF592" s="119"/>
      <c r="AG592" s="119"/>
      <c r="AH592" s="119"/>
      <c r="AI592" s="119"/>
      <c r="AJ592" s="119"/>
      <c r="AK592" s="4"/>
      <c r="AL592" s="4"/>
      <c r="AM592" s="4"/>
      <c r="AN592" s="4"/>
      <c r="AO592" s="4"/>
      <c r="AP592" s="4"/>
      <c r="AQ592" s="4"/>
      <c r="AR592" s="4"/>
      <c r="AS592" s="4"/>
    </row>
    <row r="593">
      <c r="A593" s="4"/>
      <c r="B593" s="4"/>
      <c r="C593" s="4"/>
      <c r="D593" s="4"/>
      <c r="E593" s="4"/>
      <c r="F593" s="4"/>
      <c r="G593" s="4"/>
      <c r="H593" s="8"/>
      <c r="I593" s="8"/>
      <c r="J593" s="8"/>
      <c r="K593" s="8"/>
      <c r="L593" s="8"/>
      <c r="M593" s="8"/>
      <c r="N593" s="8"/>
      <c r="O593" s="8"/>
      <c r="P593" s="8"/>
      <c r="Q593" s="8"/>
      <c r="R593" s="8"/>
      <c r="S593" s="271"/>
      <c r="T593" s="119"/>
      <c r="U593" s="118"/>
      <c r="V593" s="119"/>
      <c r="W593" s="119"/>
      <c r="X593" s="119"/>
      <c r="Y593" s="119"/>
      <c r="Z593" s="119"/>
      <c r="AA593" s="119"/>
      <c r="AB593" s="119"/>
      <c r="AC593" s="119"/>
      <c r="AD593" s="119"/>
      <c r="AE593" s="119"/>
      <c r="AF593" s="119"/>
      <c r="AG593" s="119"/>
      <c r="AH593" s="119"/>
      <c r="AI593" s="119"/>
      <c r="AJ593" s="119"/>
      <c r="AK593" s="4"/>
      <c r="AL593" s="4"/>
      <c r="AM593" s="4"/>
      <c r="AN593" s="4"/>
      <c r="AO593" s="4"/>
      <c r="AP593" s="4"/>
      <c r="AQ593" s="4"/>
      <c r="AR593" s="4"/>
      <c r="AS593" s="4"/>
    </row>
    <row r="594">
      <c r="A594" s="4"/>
      <c r="B594" s="4"/>
      <c r="C594" s="4"/>
      <c r="D594" s="4"/>
      <c r="E594" s="4"/>
      <c r="F594" s="4"/>
      <c r="G594" s="4"/>
      <c r="H594" s="8"/>
      <c r="I594" s="8"/>
      <c r="J594" s="8"/>
      <c r="K594" s="8"/>
      <c r="L594" s="8"/>
      <c r="M594" s="8"/>
      <c r="N594" s="8"/>
      <c r="O594" s="8"/>
      <c r="P594" s="8"/>
      <c r="Q594" s="8"/>
      <c r="R594" s="8"/>
      <c r="S594" s="271"/>
      <c r="T594" s="119"/>
      <c r="U594" s="118"/>
      <c r="V594" s="119"/>
      <c r="W594" s="119"/>
      <c r="X594" s="119"/>
      <c r="Y594" s="119"/>
      <c r="Z594" s="119"/>
      <c r="AA594" s="119"/>
      <c r="AB594" s="119"/>
      <c r="AC594" s="119"/>
      <c r="AD594" s="119"/>
      <c r="AE594" s="119"/>
      <c r="AF594" s="119"/>
      <c r="AG594" s="119"/>
      <c r="AH594" s="119"/>
      <c r="AI594" s="119"/>
      <c r="AJ594" s="119"/>
      <c r="AK594" s="4"/>
      <c r="AL594" s="4"/>
      <c r="AM594" s="4"/>
      <c r="AN594" s="4"/>
      <c r="AO594" s="4"/>
      <c r="AP594" s="4"/>
      <c r="AQ594" s="4"/>
      <c r="AR594" s="4"/>
      <c r="AS594" s="4"/>
    </row>
    <row r="595">
      <c r="A595" s="4"/>
      <c r="B595" s="4"/>
      <c r="C595" s="4"/>
      <c r="D595" s="4"/>
      <c r="E595" s="4"/>
      <c r="F595" s="4"/>
      <c r="G595" s="4"/>
      <c r="H595" s="8"/>
      <c r="I595" s="8"/>
      <c r="J595" s="8"/>
      <c r="K595" s="8"/>
      <c r="L595" s="8"/>
      <c r="M595" s="8"/>
      <c r="N595" s="8"/>
      <c r="O595" s="8"/>
      <c r="P595" s="8"/>
      <c r="Q595" s="8"/>
      <c r="R595" s="8"/>
      <c r="S595" s="271"/>
      <c r="T595" s="119"/>
      <c r="U595" s="118"/>
      <c r="V595" s="119"/>
      <c r="W595" s="119"/>
      <c r="X595" s="119"/>
      <c r="Y595" s="119"/>
      <c r="Z595" s="119"/>
      <c r="AA595" s="119"/>
      <c r="AB595" s="119"/>
      <c r="AC595" s="119"/>
      <c r="AD595" s="119"/>
      <c r="AE595" s="119"/>
      <c r="AF595" s="119"/>
      <c r="AG595" s="119"/>
      <c r="AH595" s="119"/>
      <c r="AI595" s="119"/>
      <c r="AJ595" s="119"/>
      <c r="AK595" s="4"/>
      <c r="AL595" s="4"/>
      <c r="AM595" s="4"/>
      <c r="AN595" s="4"/>
      <c r="AO595" s="4"/>
      <c r="AP595" s="4"/>
      <c r="AQ595" s="4"/>
      <c r="AR595" s="4"/>
      <c r="AS595" s="4"/>
    </row>
    <row r="596">
      <c r="A596" s="4"/>
      <c r="B596" s="4"/>
      <c r="C596" s="4"/>
      <c r="D596" s="4"/>
      <c r="E596" s="4"/>
      <c r="F596" s="4"/>
      <c r="G596" s="4"/>
      <c r="H596" s="8"/>
      <c r="I596" s="8"/>
      <c r="J596" s="8"/>
      <c r="K596" s="8"/>
      <c r="L596" s="8"/>
      <c r="M596" s="8"/>
      <c r="N596" s="8"/>
      <c r="O596" s="8"/>
      <c r="P596" s="8"/>
      <c r="Q596" s="8"/>
      <c r="R596" s="8"/>
      <c r="S596" s="271"/>
      <c r="T596" s="119"/>
      <c r="U596" s="118"/>
      <c r="V596" s="119"/>
      <c r="W596" s="119"/>
      <c r="X596" s="119"/>
      <c r="Y596" s="119"/>
      <c r="Z596" s="119"/>
      <c r="AA596" s="119"/>
      <c r="AB596" s="119"/>
      <c r="AC596" s="119"/>
      <c r="AD596" s="119"/>
      <c r="AE596" s="119"/>
      <c r="AF596" s="119"/>
      <c r="AG596" s="119"/>
      <c r="AH596" s="119"/>
      <c r="AI596" s="119"/>
      <c r="AJ596" s="119"/>
      <c r="AK596" s="4"/>
      <c r="AL596" s="4"/>
      <c r="AM596" s="4"/>
      <c r="AN596" s="4"/>
      <c r="AO596" s="4"/>
      <c r="AP596" s="4"/>
      <c r="AQ596" s="4"/>
      <c r="AR596" s="4"/>
      <c r="AS596" s="4"/>
    </row>
    <row r="597">
      <c r="A597" s="4"/>
      <c r="B597" s="4"/>
      <c r="C597" s="4"/>
      <c r="D597" s="4"/>
      <c r="E597" s="4"/>
      <c r="F597" s="4"/>
      <c r="G597" s="4"/>
      <c r="H597" s="8"/>
      <c r="I597" s="8"/>
      <c r="J597" s="8"/>
      <c r="K597" s="8"/>
      <c r="L597" s="8"/>
      <c r="M597" s="8"/>
      <c r="N597" s="8"/>
      <c r="O597" s="8"/>
      <c r="P597" s="8"/>
      <c r="Q597" s="8"/>
      <c r="R597" s="8"/>
      <c r="S597" s="271"/>
      <c r="T597" s="119"/>
      <c r="U597" s="118"/>
      <c r="V597" s="119"/>
      <c r="W597" s="119"/>
      <c r="X597" s="119"/>
      <c r="Y597" s="119"/>
      <c r="Z597" s="119"/>
      <c r="AA597" s="119"/>
      <c r="AB597" s="119"/>
      <c r="AC597" s="119"/>
      <c r="AD597" s="119"/>
      <c r="AE597" s="119"/>
      <c r="AF597" s="119"/>
      <c r="AG597" s="119"/>
      <c r="AH597" s="119"/>
      <c r="AI597" s="119"/>
      <c r="AJ597" s="119"/>
      <c r="AK597" s="4"/>
      <c r="AL597" s="4"/>
      <c r="AM597" s="4"/>
      <c r="AN597" s="4"/>
      <c r="AO597" s="4"/>
      <c r="AP597" s="4"/>
      <c r="AQ597" s="4"/>
      <c r="AR597" s="4"/>
      <c r="AS597" s="4"/>
    </row>
    <row r="598">
      <c r="A598" s="4"/>
      <c r="B598" s="4"/>
      <c r="C598" s="4"/>
      <c r="D598" s="4"/>
      <c r="E598" s="4"/>
      <c r="F598" s="4"/>
      <c r="G598" s="4"/>
      <c r="H598" s="8"/>
      <c r="I598" s="8"/>
      <c r="J598" s="8"/>
      <c r="K598" s="8"/>
      <c r="L598" s="8"/>
      <c r="M598" s="8"/>
      <c r="N598" s="8"/>
      <c r="O598" s="8"/>
      <c r="P598" s="8"/>
      <c r="Q598" s="8"/>
      <c r="R598" s="8"/>
      <c r="S598" s="271"/>
      <c r="T598" s="119"/>
      <c r="U598" s="118"/>
      <c r="V598" s="119"/>
      <c r="W598" s="119"/>
      <c r="X598" s="119"/>
      <c r="Y598" s="119"/>
      <c r="Z598" s="119"/>
      <c r="AA598" s="119"/>
      <c r="AB598" s="119"/>
      <c r="AC598" s="119"/>
      <c r="AD598" s="119"/>
      <c r="AE598" s="119"/>
      <c r="AF598" s="119"/>
      <c r="AG598" s="119"/>
      <c r="AH598" s="119"/>
      <c r="AI598" s="119"/>
      <c r="AJ598" s="119"/>
      <c r="AK598" s="4"/>
      <c r="AL598" s="4"/>
      <c r="AM598" s="4"/>
      <c r="AN598" s="4"/>
      <c r="AO598" s="4"/>
      <c r="AP598" s="4"/>
      <c r="AQ598" s="4"/>
      <c r="AR598" s="4"/>
      <c r="AS598" s="4"/>
    </row>
    <row r="599">
      <c r="A599" s="4"/>
      <c r="B599" s="4"/>
      <c r="C599" s="4"/>
      <c r="D599" s="4"/>
      <c r="E599" s="4"/>
      <c r="F599" s="4"/>
      <c r="G599" s="4"/>
      <c r="H599" s="8"/>
      <c r="I599" s="8"/>
      <c r="J599" s="8"/>
      <c r="K599" s="8"/>
      <c r="L599" s="8"/>
      <c r="M599" s="8"/>
      <c r="N599" s="8"/>
      <c r="O599" s="8"/>
      <c r="P599" s="8"/>
      <c r="Q599" s="8"/>
      <c r="R599" s="8"/>
      <c r="S599" s="271"/>
      <c r="T599" s="119"/>
      <c r="U599" s="118"/>
      <c r="V599" s="119"/>
      <c r="W599" s="119"/>
      <c r="X599" s="119"/>
      <c r="Y599" s="119"/>
      <c r="Z599" s="119"/>
      <c r="AA599" s="119"/>
      <c r="AB599" s="119"/>
      <c r="AC599" s="119"/>
      <c r="AD599" s="119"/>
      <c r="AE599" s="119"/>
      <c r="AF599" s="119"/>
      <c r="AG599" s="119"/>
      <c r="AH599" s="119"/>
      <c r="AI599" s="119"/>
      <c r="AJ599" s="119"/>
      <c r="AK599" s="4"/>
      <c r="AL599" s="4"/>
      <c r="AM599" s="4"/>
      <c r="AN599" s="4"/>
      <c r="AO599" s="4"/>
      <c r="AP599" s="4"/>
      <c r="AQ599" s="4"/>
      <c r="AR599" s="4"/>
      <c r="AS599" s="4"/>
    </row>
    <row r="600">
      <c r="A600" s="4"/>
      <c r="B600" s="4"/>
      <c r="C600" s="4"/>
      <c r="D600" s="4"/>
      <c r="E600" s="4"/>
      <c r="F600" s="4"/>
      <c r="G600" s="4"/>
      <c r="H600" s="8"/>
      <c r="I600" s="8"/>
      <c r="J600" s="8"/>
      <c r="K600" s="8"/>
      <c r="L600" s="8"/>
      <c r="M600" s="8"/>
      <c r="N600" s="8"/>
      <c r="O600" s="8"/>
      <c r="P600" s="8"/>
      <c r="Q600" s="8"/>
      <c r="R600" s="8"/>
      <c r="S600" s="271"/>
      <c r="T600" s="119"/>
      <c r="U600" s="118"/>
      <c r="V600" s="119"/>
      <c r="W600" s="119"/>
      <c r="X600" s="119"/>
      <c r="Y600" s="119"/>
      <c r="Z600" s="119"/>
      <c r="AA600" s="119"/>
      <c r="AB600" s="119"/>
      <c r="AC600" s="119"/>
      <c r="AD600" s="119"/>
      <c r="AE600" s="119"/>
      <c r="AF600" s="119"/>
      <c r="AG600" s="119"/>
      <c r="AH600" s="119"/>
      <c r="AI600" s="119"/>
      <c r="AJ600" s="119"/>
      <c r="AK600" s="4"/>
      <c r="AL600" s="4"/>
      <c r="AM600" s="4"/>
      <c r="AN600" s="4"/>
      <c r="AO600" s="4"/>
      <c r="AP600" s="4"/>
      <c r="AQ600" s="4"/>
      <c r="AR600" s="4"/>
      <c r="AS600" s="4"/>
    </row>
    <row r="601">
      <c r="A601" s="4"/>
      <c r="B601" s="4"/>
      <c r="C601" s="4"/>
      <c r="D601" s="4"/>
      <c r="E601" s="4"/>
      <c r="F601" s="4"/>
      <c r="G601" s="4"/>
      <c r="H601" s="8"/>
      <c r="I601" s="8"/>
      <c r="J601" s="8"/>
      <c r="K601" s="8"/>
      <c r="L601" s="8"/>
      <c r="M601" s="8"/>
      <c r="N601" s="8"/>
      <c r="O601" s="8"/>
      <c r="P601" s="8"/>
      <c r="Q601" s="8"/>
      <c r="R601" s="8"/>
      <c r="S601" s="271"/>
      <c r="T601" s="119"/>
      <c r="U601" s="118"/>
      <c r="V601" s="119"/>
      <c r="W601" s="119"/>
      <c r="X601" s="119"/>
      <c r="Y601" s="119"/>
      <c r="Z601" s="119"/>
      <c r="AA601" s="119"/>
      <c r="AB601" s="119"/>
      <c r="AC601" s="119"/>
      <c r="AD601" s="119"/>
      <c r="AE601" s="119"/>
      <c r="AF601" s="119"/>
      <c r="AG601" s="119"/>
      <c r="AH601" s="119"/>
      <c r="AI601" s="119"/>
      <c r="AJ601" s="119"/>
      <c r="AK601" s="4"/>
      <c r="AL601" s="4"/>
      <c r="AM601" s="4"/>
      <c r="AN601" s="4"/>
      <c r="AO601" s="4"/>
      <c r="AP601" s="4"/>
      <c r="AQ601" s="4"/>
      <c r="AR601" s="4"/>
      <c r="AS601" s="4"/>
    </row>
    <row r="602">
      <c r="A602" s="4"/>
      <c r="B602" s="4"/>
      <c r="C602" s="4"/>
      <c r="D602" s="4"/>
      <c r="E602" s="4"/>
      <c r="F602" s="4"/>
      <c r="G602" s="4"/>
      <c r="H602" s="8"/>
      <c r="I602" s="8"/>
      <c r="J602" s="8"/>
      <c r="K602" s="8"/>
      <c r="L602" s="8"/>
      <c r="M602" s="8"/>
      <c r="N602" s="8"/>
      <c r="O602" s="8"/>
      <c r="P602" s="8"/>
      <c r="Q602" s="8"/>
      <c r="R602" s="8"/>
      <c r="S602" s="271"/>
      <c r="T602" s="119"/>
      <c r="U602" s="118"/>
      <c r="V602" s="119"/>
      <c r="W602" s="119"/>
      <c r="X602" s="119"/>
      <c r="Y602" s="119"/>
      <c r="Z602" s="119"/>
      <c r="AA602" s="119"/>
      <c r="AB602" s="119"/>
      <c r="AC602" s="119"/>
      <c r="AD602" s="119"/>
      <c r="AE602" s="119"/>
      <c r="AF602" s="119"/>
      <c r="AG602" s="119"/>
      <c r="AH602" s="119"/>
      <c r="AI602" s="119"/>
      <c r="AJ602" s="119"/>
      <c r="AK602" s="4"/>
      <c r="AL602" s="4"/>
      <c r="AM602" s="4"/>
      <c r="AN602" s="4"/>
      <c r="AO602" s="4"/>
      <c r="AP602" s="4"/>
      <c r="AQ602" s="4"/>
      <c r="AR602" s="4"/>
      <c r="AS602" s="4"/>
    </row>
    <row r="603">
      <c r="A603" s="4"/>
      <c r="B603" s="4"/>
      <c r="C603" s="4"/>
      <c r="D603" s="4"/>
      <c r="E603" s="4"/>
      <c r="F603" s="4"/>
      <c r="G603" s="4"/>
      <c r="H603" s="8"/>
      <c r="I603" s="8"/>
      <c r="J603" s="8"/>
      <c r="K603" s="8"/>
      <c r="L603" s="8"/>
      <c r="M603" s="8"/>
      <c r="N603" s="8"/>
      <c r="O603" s="8"/>
      <c r="P603" s="8"/>
      <c r="Q603" s="8"/>
      <c r="R603" s="8"/>
      <c r="S603" s="271"/>
      <c r="T603" s="119"/>
      <c r="U603" s="118"/>
      <c r="V603" s="119"/>
      <c r="W603" s="119"/>
      <c r="X603" s="119"/>
      <c r="Y603" s="119"/>
      <c r="Z603" s="119"/>
      <c r="AA603" s="119"/>
      <c r="AB603" s="119"/>
      <c r="AC603" s="119"/>
      <c r="AD603" s="119"/>
      <c r="AE603" s="119"/>
      <c r="AF603" s="119"/>
      <c r="AG603" s="119"/>
      <c r="AH603" s="119"/>
      <c r="AI603" s="119"/>
      <c r="AJ603" s="119"/>
      <c r="AK603" s="4"/>
      <c r="AL603" s="4"/>
      <c r="AM603" s="4"/>
      <c r="AN603" s="4"/>
      <c r="AO603" s="4"/>
      <c r="AP603" s="4"/>
      <c r="AQ603" s="4"/>
      <c r="AR603" s="4"/>
      <c r="AS603" s="4"/>
    </row>
    <row r="604">
      <c r="A604" s="4"/>
      <c r="B604" s="4"/>
      <c r="C604" s="4"/>
      <c r="D604" s="4"/>
      <c r="E604" s="4"/>
      <c r="F604" s="4"/>
      <c r="G604" s="4"/>
      <c r="H604" s="8"/>
      <c r="I604" s="8"/>
      <c r="J604" s="8"/>
      <c r="K604" s="8"/>
      <c r="L604" s="8"/>
      <c r="M604" s="8"/>
      <c r="N604" s="8"/>
      <c r="O604" s="8"/>
      <c r="P604" s="8"/>
      <c r="Q604" s="8"/>
      <c r="R604" s="8"/>
      <c r="S604" s="271"/>
      <c r="T604" s="119"/>
      <c r="U604" s="118"/>
      <c r="V604" s="119"/>
      <c r="W604" s="119"/>
      <c r="X604" s="119"/>
      <c r="Y604" s="119"/>
      <c r="Z604" s="119"/>
      <c r="AA604" s="119"/>
      <c r="AB604" s="119"/>
      <c r="AC604" s="119"/>
      <c r="AD604" s="119"/>
      <c r="AE604" s="119"/>
      <c r="AF604" s="119"/>
      <c r="AG604" s="119"/>
      <c r="AH604" s="119"/>
      <c r="AI604" s="119"/>
      <c r="AJ604" s="119"/>
      <c r="AK604" s="4"/>
      <c r="AL604" s="4"/>
      <c r="AM604" s="4"/>
      <c r="AN604" s="4"/>
      <c r="AO604" s="4"/>
      <c r="AP604" s="4"/>
      <c r="AQ604" s="4"/>
      <c r="AR604" s="4"/>
      <c r="AS604" s="4"/>
    </row>
    <row r="605">
      <c r="A605" s="4"/>
      <c r="B605" s="4"/>
      <c r="C605" s="4"/>
      <c r="D605" s="4"/>
      <c r="E605" s="4"/>
      <c r="F605" s="4"/>
      <c r="G605" s="4"/>
      <c r="H605" s="8"/>
      <c r="I605" s="8"/>
      <c r="J605" s="8"/>
      <c r="K605" s="8"/>
      <c r="L605" s="8"/>
      <c r="M605" s="8"/>
      <c r="N605" s="8"/>
      <c r="O605" s="8"/>
      <c r="P605" s="8"/>
      <c r="Q605" s="8"/>
      <c r="R605" s="8"/>
      <c r="S605" s="271"/>
      <c r="T605" s="119"/>
      <c r="U605" s="118"/>
      <c r="V605" s="119"/>
      <c r="W605" s="119"/>
      <c r="X605" s="119"/>
      <c r="Y605" s="119"/>
      <c r="Z605" s="119"/>
      <c r="AA605" s="119"/>
      <c r="AB605" s="119"/>
      <c r="AC605" s="119"/>
      <c r="AD605" s="119"/>
      <c r="AE605" s="119"/>
      <c r="AF605" s="119"/>
      <c r="AG605" s="119"/>
      <c r="AH605" s="119"/>
      <c r="AI605" s="119"/>
      <c r="AJ605" s="119"/>
      <c r="AK605" s="4"/>
      <c r="AL605" s="4"/>
      <c r="AM605" s="4"/>
      <c r="AN605" s="4"/>
      <c r="AO605" s="4"/>
      <c r="AP605" s="4"/>
      <c r="AQ605" s="4"/>
      <c r="AR605" s="4"/>
      <c r="AS605" s="4"/>
    </row>
    <row r="606">
      <c r="A606" s="4"/>
      <c r="B606" s="4"/>
      <c r="C606" s="4"/>
      <c r="D606" s="4"/>
      <c r="E606" s="4"/>
      <c r="F606" s="4"/>
      <c r="G606" s="4"/>
      <c r="H606" s="8"/>
      <c r="I606" s="8"/>
      <c r="J606" s="8"/>
      <c r="K606" s="8"/>
      <c r="L606" s="8"/>
      <c r="M606" s="8"/>
      <c r="N606" s="8"/>
      <c r="O606" s="8"/>
      <c r="P606" s="8"/>
      <c r="Q606" s="8"/>
      <c r="R606" s="8"/>
      <c r="S606" s="271"/>
      <c r="T606" s="119"/>
      <c r="U606" s="118"/>
      <c r="V606" s="119"/>
      <c r="W606" s="119"/>
      <c r="X606" s="119"/>
      <c r="Y606" s="119"/>
      <c r="Z606" s="119"/>
      <c r="AA606" s="119"/>
      <c r="AB606" s="119"/>
      <c r="AC606" s="119"/>
      <c r="AD606" s="119"/>
      <c r="AE606" s="119"/>
      <c r="AF606" s="119"/>
      <c r="AG606" s="119"/>
      <c r="AH606" s="119"/>
      <c r="AI606" s="119"/>
      <c r="AJ606" s="119"/>
      <c r="AK606" s="4"/>
      <c r="AL606" s="4"/>
      <c r="AM606" s="4"/>
      <c r="AN606" s="4"/>
      <c r="AO606" s="4"/>
      <c r="AP606" s="4"/>
      <c r="AQ606" s="4"/>
      <c r="AR606" s="4"/>
      <c r="AS606" s="4"/>
    </row>
    <row r="607">
      <c r="A607" s="4"/>
      <c r="B607" s="4"/>
      <c r="C607" s="4"/>
      <c r="D607" s="4"/>
      <c r="E607" s="4"/>
      <c r="F607" s="4"/>
      <c r="G607" s="4"/>
      <c r="H607" s="8"/>
      <c r="I607" s="8"/>
      <c r="J607" s="8"/>
      <c r="K607" s="8"/>
      <c r="L607" s="8"/>
      <c r="M607" s="8"/>
      <c r="N607" s="8"/>
      <c r="O607" s="8"/>
      <c r="P607" s="8"/>
      <c r="Q607" s="8"/>
      <c r="R607" s="8"/>
      <c r="S607" s="271"/>
      <c r="T607" s="119"/>
      <c r="U607" s="118"/>
      <c r="V607" s="119"/>
      <c r="W607" s="119"/>
      <c r="X607" s="119"/>
      <c r="Y607" s="119"/>
      <c r="Z607" s="119"/>
      <c r="AA607" s="119"/>
      <c r="AB607" s="119"/>
      <c r="AC607" s="119"/>
      <c r="AD607" s="119"/>
      <c r="AE607" s="119"/>
      <c r="AF607" s="119"/>
      <c r="AG607" s="119"/>
      <c r="AH607" s="119"/>
      <c r="AI607" s="119"/>
      <c r="AJ607" s="119"/>
      <c r="AK607" s="4"/>
      <c r="AL607" s="4"/>
      <c r="AM607" s="4"/>
      <c r="AN607" s="4"/>
      <c r="AO607" s="4"/>
      <c r="AP607" s="4"/>
      <c r="AQ607" s="4"/>
      <c r="AR607" s="4"/>
      <c r="AS607" s="4"/>
    </row>
    <row r="608">
      <c r="A608" s="4"/>
      <c r="B608" s="4"/>
      <c r="C608" s="4"/>
      <c r="D608" s="4"/>
      <c r="E608" s="4"/>
      <c r="F608" s="4"/>
      <c r="G608" s="4"/>
      <c r="H608" s="8"/>
      <c r="I608" s="8"/>
      <c r="J608" s="8"/>
      <c r="K608" s="8"/>
      <c r="L608" s="8"/>
      <c r="M608" s="8"/>
      <c r="N608" s="8"/>
      <c r="O608" s="8"/>
      <c r="P608" s="8"/>
      <c r="Q608" s="8"/>
      <c r="R608" s="8"/>
      <c r="S608" s="271"/>
      <c r="T608" s="119"/>
      <c r="U608" s="118"/>
      <c r="V608" s="119"/>
      <c r="W608" s="119"/>
      <c r="X608" s="119"/>
      <c r="Y608" s="119"/>
      <c r="Z608" s="119"/>
      <c r="AA608" s="119"/>
      <c r="AB608" s="119"/>
      <c r="AC608" s="119"/>
      <c r="AD608" s="119"/>
      <c r="AE608" s="119"/>
      <c r="AF608" s="119"/>
      <c r="AG608" s="119"/>
      <c r="AH608" s="119"/>
      <c r="AI608" s="119"/>
      <c r="AJ608" s="119"/>
      <c r="AK608" s="4"/>
      <c r="AL608" s="4"/>
      <c r="AM608" s="4"/>
      <c r="AN608" s="4"/>
      <c r="AO608" s="4"/>
      <c r="AP608" s="4"/>
      <c r="AQ608" s="4"/>
      <c r="AR608" s="4"/>
      <c r="AS608" s="4"/>
    </row>
    <row r="609">
      <c r="A609" s="4"/>
      <c r="B609" s="4"/>
      <c r="C609" s="4"/>
      <c r="D609" s="4"/>
      <c r="E609" s="4"/>
      <c r="F609" s="4"/>
      <c r="G609" s="4"/>
      <c r="H609" s="8"/>
      <c r="I609" s="8"/>
      <c r="J609" s="8"/>
      <c r="K609" s="8"/>
      <c r="L609" s="8"/>
      <c r="M609" s="8"/>
      <c r="N609" s="8"/>
      <c r="O609" s="8"/>
      <c r="P609" s="8"/>
      <c r="Q609" s="8"/>
      <c r="R609" s="8"/>
      <c r="S609" s="271"/>
      <c r="T609" s="119"/>
      <c r="U609" s="118"/>
      <c r="V609" s="119"/>
      <c r="W609" s="119"/>
      <c r="X609" s="119"/>
      <c r="Y609" s="119"/>
      <c r="Z609" s="119"/>
      <c r="AA609" s="119"/>
      <c r="AB609" s="119"/>
      <c r="AC609" s="119"/>
      <c r="AD609" s="119"/>
      <c r="AE609" s="119"/>
      <c r="AF609" s="119"/>
      <c r="AG609" s="119"/>
      <c r="AH609" s="119"/>
      <c r="AI609" s="119"/>
      <c r="AJ609" s="119"/>
      <c r="AK609" s="4"/>
      <c r="AL609" s="4"/>
      <c r="AM609" s="4"/>
      <c r="AN609" s="4"/>
      <c r="AO609" s="4"/>
      <c r="AP609" s="4"/>
      <c r="AQ609" s="4"/>
      <c r="AR609" s="4"/>
      <c r="AS609" s="4"/>
    </row>
    <row r="610">
      <c r="A610" s="4"/>
      <c r="B610" s="4"/>
      <c r="C610" s="4"/>
      <c r="D610" s="4"/>
      <c r="E610" s="4"/>
      <c r="F610" s="4"/>
      <c r="G610" s="4"/>
      <c r="H610" s="8"/>
      <c r="I610" s="8"/>
      <c r="J610" s="8"/>
      <c r="K610" s="8"/>
      <c r="L610" s="8"/>
      <c r="M610" s="8"/>
      <c r="N610" s="8"/>
      <c r="O610" s="8"/>
      <c r="P610" s="8"/>
      <c r="Q610" s="8"/>
      <c r="R610" s="8"/>
      <c r="S610" s="271"/>
      <c r="T610" s="119"/>
      <c r="U610" s="118"/>
      <c r="V610" s="119"/>
      <c r="W610" s="119"/>
      <c r="X610" s="119"/>
      <c r="Y610" s="119"/>
      <c r="Z610" s="119"/>
      <c r="AA610" s="119"/>
      <c r="AB610" s="119"/>
      <c r="AC610" s="119"/>
      <c r="AD610" s="119"/>
      <c r="AE610" s="119"/>
      <c r="AF610" s="119"/>
      <c r="AG610" s="119"/>
      <c r="AH610" s="119"/>
      <c r="AI610" s="119"/>
      <c r="AJ610" s="119"/>
      <c r="AK610" s="4"/>
      <c r="AL610" s="4"/>
      <c r="AM610" s="4"/>
      <c r="AN610" s="4"/>
      <c r="AO610" s="4"/>
      <c r="AP610" s="4"/>
      <c r="AQ610" s="4"/>
      <c r="AR610" s="4"/>
      <c r="AS610" s="4"/>
    </row>
    <row r="611">
      <c r="A611" s="4"/>
      <c r="B611" s="4"/>
      <c r="C611" s="4"/>
      <c r="D611" s="4"/>
      <c r="E611" s="4"/>
      <c r="F611" s="4"/>
      <c r="G611" s="4"/>
      <c r="H611" s="8"/>
      <c r="I611" s="8"/>
      <c r="J611" s="8"/>
      <c r="K611" s="8"/>
      <c r="L611" s="8"/>
      <c r="M611" s="8"/>
      <c r="N611" s="8"/>
      <c r="O611" s="8"/>
      <c r="P611" s="8"/>
      <c r="Q611" s="8"/>
      <c r="R611" s="8"/>
      <c r="S611" s="271"/>
      <c r="T611" s="119"/>
      <c r="U611" s="118"/>
      <c r="V611" s="119"/>
      <c r="W611" s="119"/>
      <c r="X611" s="119"/>
      <c r="Y611" s="119"/>
      <c r="Z611" s="119"/>
      <c r="AA611" s="119"/>
      <c r="AB611" s="119"/>
      <c r="AC611" s="119"/>
      <c r="AD611" s="119"/>
      <c r="AE611" s="119"/>
      <c r="AF611" s="119"/>
      <c r="AG611" s="119"/>
      <c r="AH611" s="119"/>
      <c r="AI611" s="119"/>
      <c r="AJ611" s="119"/>
      <c r="AK611" s="4"/>
      <c r="AL611" s="4"/>
      <c r="AM611" s="4"/>
      <c r="AN611" s="4"/>
      <c r="AO611" s="4"/>
      <c r="AP611" s="4"/>
      <c r="AQ611" s="4"/>
      <c r="AR611" s="4"/>
      <c r="AS611" s="4"/>
    </row>
    <row r="612">
      <c r="A612" s="4"/>
      <c r="B612" s="4"/>
      <c r="C612" s="4"/>
      <c r="D612" s="4"/>
      <c r="E612" s="4"/>
      <c r="F612" s="4"/>
      <c r="G612" s="4"/>
      <c r="H612" s="8"/>
      <c r="I612" s="8"/>
      <c r="J612" s="8"/>
      <c r="K612" s="8"/>
      <c r="L612" s="8"/>
      <c r="M612" s="8"/>
      <c r="N612" s="8"/>
      <c r="O612" s="8"/>
      <c r="P612" s="8"/>
      <c r="Q612" s="8"/>
      <c r="R612" s="8"/>
      <c r="S612" s="271"/>
      <c r="T612" s="119"/>
      <c r="U612" s="118"/>
      <c r="V612" s="119"/>
      <c r="W612" s="119"/>
      <c r="X612" s="119"/>
      <c r="Y612" s="119"/>
      <c r="Z612" s="119"/>
      <c r="AA612" s="119"/>
      <c r="AB612" s="119"/>
      <c r="AC612" s="119"/>
      <c r="AD612" s="119"/>
      <c r="AE612" s="119"/>
      <c r="AF612" s="119"/>
      <c r="AG612" s="119"/>
      <c r="AH612" s="119"/>
      <c r="AI612" s="119"/>
      <c r="AJ612" s="119"/>
      <c r="AK612" s="4"/>
      <c r="AL612" s="4"/>
      <c r="AM612" s="4"/>
      <c r="AN612" s="4"/>
      <c r="AO612" s="4"/>
      <c r="AP612" s="4"/>
      <c r="AQ612" s="4"/>
      <c r="AR612" s="4"/>
      <c r="AS612" s="4"/>
    </row>
    <row r="613">
      <c r="A613" s="4"/>
      <c r="B613" s="4"/>
      <c r="C613" s="4"/>
      <c r="D613" s="4"/>
      <c r="E613" s="4"/>
      <c r="F613" s="4"/>
      <c r="G613" s="4"/>
      <c r="H613" s="8"/>
      <c r="I613" s="8"/>
      <c r="J613" s="8"/>
      <c r="K613" s="8"/>
      <c r="L613" s="8"/>
      <c r="M613" s="8"/>
      <c r="N613" s="8"/>
      <c r="O613" s="8"/>
      <c r="P613" s="8"/>
      <c r="Q613" s="8"/>
      <c r="R613" s="8"/>
      <c r="S613" s="271"/>
      <c r="T613" s="119"/>
      <c r="U613" s="118"/>
      <c r="V613" s="119"/>
      <c r="W613" s="119"/>
      <c r="X613" s="119"/>
      <c r="Y613" s="119"/>
      <c r="Z613" s="119"/>
      <c r="AA613" s="119"/>
      <c r="AB613" s="119"/>
      <c r="AC613" s="119"/>
      <c r="AD613" s="119"/>
      <c r="AE613" s="119"/>
      <c r="AF613" s="119"/>
      <c r="AG613" s="119"/>
      <c r="AH613" s="119"/>
      <c r="AI613" s="119"/>
      <c r="AJ613" s="119"/>
      <c r="AK613" s="4"/>
      <c r="AL613" s="4"/>
      <c r="AM613" s="4"/>
      <c r="AN613" s="4"/>
      <c r="AO613" s="4"/>
      <c r="AP613" s="4"/>
      <c r="AQ613" s="4"/>
      <c r="AR613" s="4"/>
      <c r="AS613" s="4"/>
    </row>
    <row r="614">
      <c r="A614" s="4"/>
      <c r="B614" s="4"/>
      <c r="C614" s="4"/>
      <c r="D614" s="4"/>
      <c r="E614" s="4"/>
      <c r="F614" s="4"/>
      <c r="G614" s="4"/>
      <c r="H614" s="8"/>
      <c r="I614" s="8"/>
      <c r="J614" s="8"/>
      <c r="K614" s="8"/>
      <c r="L614" s="8"/>
      <c r="M614" s="8"/>
      <c r="N614" s="8"/>
      <c r="O614" s="8"/>
      <c r="P614" s="8"/>
      <c r="Q614" s="8"/>
      <c r="R614" s="8"/>
      <c r="S614" s="271"/>
      <c r="T614" s="119"/>
      <c r="U614" s="118"/>
      <c r="V614" s="119"/>
      <c r="W614" s="119"/>
      <c r="X614" s="119"/>
      <c r="Y614" s="119"/>
      <c r="Z614" s="119"/>
      <c r="AA614" s="119"/>
      <c r="AB614" s="119"/>
      <c r="AC614" s="119"/>
      <c r="AD614" s="119"/>
      <c r="AE614" s="119"/>
      <c r="AF614" s="119"/>
      <c r="AG614" s="119"/>
      <c r="AH614" s="119"/>
      <c r="AI614" s="119"/>
      <c r="AJ614" s="119"/>
      <c r="AK614" s="4"/>
      <c r="AL614" s="4"/>
      <c r="AM614" s="4"/>
      <c r="AN614" s="4"/>
      <c r="AO614" s="4"/>
      <c r="AP614" s="4"/>
      <c r="AQ614" s="4"/>
      <c r="AR614" s="4"/>
      <c r="AS614" s="4"/>
    </row>
    <row r="615">
      <c r="A615" s="4"/>
      <c r="B615" s="4"/>
      <c r="C615" s="4"/>
      <c r="D615" s="4"/>
      <c r="E615" s="4"/>
      <c r="F615" s="4"/>
      <c r="G615" s="4"/>
      <c r="H615" s="8"/>
      <c r="I615" s="8"/>
      <c r="J615" s="8"/>
      <c r="K615" s="8"/>
      <c r="L615" s="8"/>
      <c r="M615" s="8"/>
      <c r="N615" s="8"/>
      <c r="O615" s="8"/>
      <c r="P615" s="8"/>
      <c r="Q615" s="8"/>
      <c r="R615" s="8"/>
      <c r="S615" s="271"/>
      <c r="T615" s="119"/>
      <c r="U615" s="118"/>
      <c r="V615" s="119"/>
      <c r="W615" s="119"/>
      <c r="X615" s="119"/>
      <c r="Y615" s="119"/>
      <c r="Z615" s="119"/>
      <c r="AA615" s="119"/>
      <c r="AB615" s="119"/>
      <c r="AC615" s="119"/>
      <c r="AD615" s="119"/>
      <c r="AE615" s="119"/>
      <c r="AF615" s="119"/>
      <c r="AG615" s="119"/>
      <c r="AH615" s="119"/>
      <c r="AI615" s="119"/>
      <c r="AJ615" s="119"/>
      <c r="AK615" s="4"/>
      <c r="AL615" s="4"/>
      <c r="AM615" s="4"/>
      <c r="AN615" s="4"/>
      <c r="AO615" s="4"/>
      <c r="AP615" s="4"/>
      <c r="AQ615" s="4"/>
      <c r="AR615" s="4"/>
      <c r="AS615" s="4"/>
    </row>
    <row r="616">
      <c r="A616" s="4"/>
      <c r="B616" s="4"/>
      <c r="C616" s="4"/>
      <c r="D616" s="4"/>
      <c r="E616" s="4"/>
      <c r="F616" s="4"/>
      <c r="G616" s="4"/>
      <c r="H616" s="8"/>
      <c r="I616" s="8"/>
      <c r="J616" s="8"/>
      <c r="K616" s="8"/>
      <c r="L616" s="8"/>
      <c r="M616" s="8"/>
      <c r="N616" s="8"/>
      <c r="O616" s="8"/>
      <c r="P616" s="8"/>
      <c r="Q616" s="8"/>
      <c r="R616" s="8"/>
      <c r="S616" s="271"/>
      <c r="T616" s="119"/>
      <c r="U616" s="118"/>
      <c r="V616" s="119"/>
      <c r="W616" s="119"/>
      <c r="X616" s="119"/>
      <c r="Y616" s="119"/>
      <c r="Z616" s="119"/>
      <c r="AA616" s="119"/>
      <c r="AB616" s="119"/>
      <c r="AC616" s="119"/>
      <c r="AD616" s="119"/>
      <c r="AE616" s="119"/>
      <c r="AF616" s="119"/>
      <c r="AG616" s="119"/>
      <c r="AH616" s="119"/>
      <c r="AI616" s="119"/>
      <c r="AJ616" s="119"/>
      <c r="AK616" s="4"/>
      <c r="AL616" s="4"/>
      <c r="AM616" s="4"/>
      <c r="AN616" s="4"/>
      <c r="AO616" s="4"/>
      <c r="AP616" s="4"/>
      <c r="AQ616" s="4"/>
      <c r="AR616" s="4"/>
      <c r="AS616" s="4"/>
    </row>
    <row r="617">
      <c r="A617" s="4"/>
      <c r="B617" s="4"/>
      <c r="C617" s="4"/>
      <c r="D617" s="4"/>
      <c r="E617" s="4"/>
      <c r="F617" s="4"/>
      <c r="G617" s="4"/>
      <c r="H617" s="8"/>
      <c r="I617" s="8"/>
      <c r="J617" s="8"/>
      <c r="K617" s="8"/>
      <c r="L617" s="8"/>
      <c r="M617" s="8"/>
      <c r="N617" s="8"/>
      <c r="O617" s="8"/>
      <c r="P617" s="8"/>
      <c r="Q617" s="8"/>
      <c r="R617" s="8"/>
      <c r="S617" s="271"/>
      <c r="T617" s="119"/>
      <c r="U617" s="118"/>
      <c r="V617" s="119"/>
      <c r="W617" s="119"/>
      <c r="X617" s="119"/>
      <c r="Y617" s="119"/>
      <c r="Z617" s="119"/>
      <c r="AA617" s="119"/>
      <c r="AB617" s="119"/>
      <c r="AC617" s="119"/>
      <c r="AD617" s="119"/>
      <c r="AE617" s="119"/>
      <c r="AF617" s="119"/>
      <c r="AG617" s="119"/>
      <c r="AH617" s="119"/>
      <c r="AI617" s="119"/>
      <c r="AJ617" s="119"/>
      <c r="AK617" s="4"/>
      <c r="AL617" s="4"/>
      <c r="AM617" s="4"/>
      <c r="AN617" s="4"/>
      <c r="AO617" s="4"/>
      <c r="AP617" s="4"/>
      <c r="AQ617" s="4"/>
      <c r="AR617" s="4"/>
      <c r="AS617" s="4"/>
    </row>
    <row r="618">
      <c r="A618" s="4"/>
      <c r="B618" s="4"/>
      <c r="C618" s="4"/>
      <c r="D618" s="4"/>
      <c r="E618" s="4"/>
      <c r="F618" s="4"/>
      <c r="G618" s="4"/>
      <c r="H618" s="8"/>
      <c r="I618" s="8"/>
      <c r="J618" s="8"/>
      <c r="K618" s="8"/>
      <c r="L618" s="8"/>
      <c r="M618" s="8"/>
      <c r="N618" s="8"/>
      <c r="O618" s="8"/>
      <c r="P618" s="8"/>
      <c r="Q618" s="8"/>
      <c r="R618" s="8"/>
      <c r="S618" s="271"/>
      <c r="T618" s="119"/>
      <c r="U618" s="118"/>
      <c r="V618" s="119"/>
      <c r="W618" s="119"/>
      <c r="X618" s="119"/>
      <c r="Y618" s="119"/>
      <c r="Z618" s="119"/>
      <c r="AA618" s="119"/>
      <c r="AB618" s="119"/>
      <c r="AC618" s="119"/>
      <c r="AD618" s="119"/>
      <c r="AE618" s="119"/>
      <c r="AF618" s="119"/>
      <c r="AG618" s="119"/>
      <c r="AH618" s="119"/>
      <c r="AI618" s="119"/>
      <c r="AJ618" s="119"/>
      <c r="AK618" s="4"/>
      <c r="AL618" s="4"/>
      <c r="AM618" s="4"/>
      <c r="AN618" s="4"/>
      <c r="AO618" s="4"/>
      <c r="AP618" s="4"/>
      <c r="AQ618" s="4"/>
      <c r="AR618" s="4"/>
      <c r="AS618" s="4"/>
    </row>
    <row r="619">
      <c r="A619" s="4"/>
      <c r="B619" s="4"/>
      <c r="C619" s="4"/>
      <c r="D619" s="4"/>
      <c r="E619" s="4"/>
      <c r="F619" s="4"/>
      <c r="G619" s="4"/>
      <c r="H619" s="8"/>
      <c r="I619" s="8"/>
      <c r="J619" s="8"/>
      <c r="K619" s="8"/>
      <c r="L619" s="8"/>
      <c r="M619" s="8"/>
      <c r="N619" s="8"/>
      <c r="O619" s="8"/>
      <c r="P619" s="8"/>
      <c r="Q619" s="8"/>
      <c r="R619" s="8"/>
      <c r="S619" s="271"/>
      <c r="T619" s="119"/>
      <c r="U619" s="118"/>
      <c r="V619" s="119"/>
      <c r="W619" s="119"/>
      <c r="X619" s="119"/>
      <c r="Y619" s="119"/>
      <c r="Z619" s="119"/>
      <c r="AA619" s="119"/>
      <c r="AB619" s="119"/>
      <c r="AC619" s="119"/>
      <c r="AD619" s="119"/>
      <c r="AE619" s="119"/>
      <c r="AF619" s="119"/>
      <c r="AG619" s="119"/>
      <c r="AH619" s="119"/>
      <c r="AI619" s="119"/>
      <c r="AJ619" s="119"/>
      <c r="AK619" s="4"/>
      <c r="AL619" s="4"/>
      <c r="AM619" s="4"/>
      <c r="AN619" s="4"/>
      <c r="AO619" s="4"/>
      <c r="AP619" s="4"/>
      <c r="AQ619" s="4"/>
      <c r="AR619" s="4"/>
      <c r="AS619" s="4"/>
    </row>
    <row r="620">
      <c r="A620" s="4"/>
      <c r="B620" s="4"/>
      <c r="C620" s="4"/>
      <c r="D620" s="4"/>
      <c r="E620" s="4"/>
      <c r="F620" s="4"/>
      <c r="G620" s="4"/>
      <c r="H620" s="8"/>
      <c r="I620" s="8"/>
      <c r="J620" s="8"/>
      <c r="K620" s="8"/>
      <c r="L620" s="8"/>
      <c r="M620" s="8"/>
      <c r="N620" s="8"/>
      <c r="O620" s="8"/>
      <c r="P620" s="8"/>
      <c r="Q620" s="8"/>
      <c r="R620" s="8"/>
      <c r="S620" s="271"/>
      <c r="T620" s="119"/>
      <c r="U620" s="118"/>
      <c r="V620" s="119"/>
      <c r="W620" s="119"/>
      <c r="X620" s="119"/>
      <c r="Y620" s="119"/>
      <c r="Z620" s="119"/>
      <c r="AA620" s="119"/>
      <c r="AB620" s="119"/>
      <c r="AC620" s="119"/>
      <c r="AD620" s="119"/>
      <c r="AE620" s="119"/>
      <c r="AF620" s="119"/>
      <c r="AG620" s="119"/>
      <c r="AH620" s="119"/>
      <c r="AI620" s="119"/>
      <c r="AJ620" s="119"/>
      <c r="AK620" s="4"/>
      <c r="AL620" s="4"/>
      <c r="AM620" s="4"/>
      <c r="AN620" s="4"/>
      <c r="AO620" s="4"/>
      <c r="AP620" s="4"/>
      <c r="AQ620" s="4"/>
      <c r="AR620" s="4"/>
      <c r="AS620" s="4"/>
    </row>
    <row r="621">
      <c r="A621" s="4"/>
      <c r="B621" s="4"/>
      <c r="C621" s="4"/>
      <c r="D621" s="4"/>
      <c r="E621" s="4"/>
      <c r="F621" s="4"/>
      <c r="G621" s="4"/>
      <c r="H621" s="8"/>
      <c r="I621" s="8"/>
      <c r="J621" s="8"/>
      <c r="K621" s="8"/>
      <c r="L621" s="8"/>
      <c r="M621" s="8"/>
      <c r="N621" s="8"/>
      <c r="O621" s="8"/>
      <c r="P621" s="8"/>
      <c r="Q621" s="8"/>
      <c r="R621" s="8"/>
      <c r="S621" s="271"/>
      <c r="T621" s="119"/>
      <c r="U621" s="118"/>
      <c r="V621" s="119"/>
      <c r="W621" s="119"/>
      <c r="X621" s="119"/>
      <c r="Y621" s="119"/>
      <c r="Z621" s="119"/>
      <c r="AA621" s="119"/>
      <c r="AB621" s="119"/>
      <c r="AC621" s="119"/>
      <c r="AD621" s="119"/>
      <c r="AE621" s="119"/>
      <c r="AF621" s="119"/>
      <c r="AG621" s="119"/>
      <c r="AH621" s="119"/>
      <c r="AI621" s="119"/>
      <c r="AJ621" s="119"/>
      <c r="AK621" s="4"/>
      <c r="AL621" s="4"/>
      <c r="AM621" s="4"/>
      <c r="AN621" s="4"/>
      <c r="AO621" s="4"/>
      <c r="AP621" s="4"/>
      <c r="AQ621" s="4"/>
      <c r="AR621" s="4"/>
      <c r="AS621" s="4"/>
    </row>
    <row r="622">
      <c r="A622" s="4"/>
      <c r="B622" s="4"/>
      <c r="C622" s="4"/>
      <c r="D622" s="4"/>
      <c r="E622" s="4"/>
      <c r="F622" s="4"/>
      <c r="G622" s="4"/>
      <c r="H622" s="8"/>
      <c r="I622" s="8"/>
      <c r="J622" s="8"/>
      <c r="K622" s="8"/>
      <c r="L622" s="8"/>
      <c r="M622" s="8"/>
      <c r="N622" s="8"/>
      <c r="O622" s="8"/>
      <c r="P622" s="8"/>
      <c r="Q622" s="8"/>
      <c r="R622" s="8"/>
      <c r="S622" s="271"/>
      <c r="T622" s="119"/>
      <c r="U622" s="118"/>
      <c r="V622" s="119"/>
      <c r="W622" s="119"/>
      <c r="X622" s="119"/>
      <c r="Y622" s="119"/>
      <c r="Z622" s="119"/>
      <c r="AA622" s="119"/>
      <c r="AB622" s="119"/>
      <c r="AC622" s="119"/>
      <c r="AD622" s="119"/>
      <c r="AE622" s="119"/>
      <c r="AF622" s="119"/>
      <c r="AG622" s="119"/>
      <c r="AH622" s="119"/>
      <c r="AI622" s="119"/>
      <c r="AJ622" s="119"/>
      <c r="AK622" s="4"/>
      <c r="AL622" s="4"/>
      <c r="AM622" s="4"/>
      <c r="AN622" s="4"/>
      <c r="AO622" s="4"/>
      <c r="AP622" s="4"/>
      <c r="AQ622" s="4"/>
      <c r="AR622" s="4"/>
      <c r="AS622" s="4"/>
    </row>
    <row r="623">
      <c r="A623" s="4"/>
      <c r="B623" s="4"/>
      <c r="C623" s="4"/>
      <c r="D623" s="4"/>
      <c r="E623" s="4"/>
      <c r="F623" s="4"/>
      <c r="G623" s="4"/>
      <c r="H623" s="8"/>
      <c r="I623" s="8"/>
      <c r="J623" s="8"/>
      <c r="K623" s="8"/>
      <c r="L623" s="8"/>
      <c r="M623" s="8"/>
      <c r="N623" s="8"/>
      <c r="O623" s="8"/>
      <c r="P623" s="8"/>
      <c r="Q623" s="8"/>
      <c r="R623" s="8"/>
      <c r="S623" s="271"/>
      <c r="T623" s="119"/>
      <c r="U623" s="118"/>
      <c r="V623" s="119"/>
      <c r="W623" s="119"/>
      <c r="X623" s="119"/>
      <c r="Y623" s="119"/>
      <c r="Z623" s="119"/>
      <c r="AA623" s="119"/>
      <c r="AB623" s="119"/>
      <c r="AC623" s="119"/>
      <c r="AD623" s="119"/>
      <c r="AE623" s="119"/>
      <c r="AF623" s="119"/>
      <c r="AG623" s="119"/>
      <c r="AH623" s="119"/>
      <c r="AI623" s="119"/>
      <c r="AJ623" s="119"/>
      <c r="AK623" s="4"/>
      <c r="AL623" s="4"/>
      <c r="AM623" s="4"/>
      <c r="AN623" s="4"/>
      <c r="AO623" s="4"/>
      <c r="AP623" s="4"/>
      <c r="AQ623" s="4"/>
      <c r="AR623" s="4"/>
      <c r="AS623" s="4"/>
    </row>
    <row r="624">
      <c r="A624" s="4"/>
      <c r="B624" s="4"/>
      <c r="C624" s="4"/>
      <c r="D624" s="4"/>
      <c r="E624" s="4"/>
      <c r="F624" s="4"/>
      <c r="G624" s="4"/>
      <c r="H624" s="8"/>
      <c r="I624" s="8"/>
      <c r="J624" s="8"/>
      <c r="K624" s="8"/>
      <c r="L624" s="8"/>
      <c r="M624" s="8"/>
      <c r="N624" s="8"/>
      <c r="O624" s="8"/>
      <c r="P624" s="8"/>
      <c r="Q624" s="8"/>
      <c r="R624" s="8"/>
      <c r="S624" s="271"/>
      <c r="T624" s="119"/>
      <c r="U624" s="118"/>
      <c r="V624" s="119"/>
      <c r="W624" s="119"/>
      <c r="X624" s="119"/>
      <c r="Y624" s="119"/>
      <c r="Z624" s="119"/>
      <c r="AA624" s="119"/>
      <c r="AB624" s="119"/>
      <c r="AC624" s="119"/>
      <c r="AD624" s="119"/>
      <c r="AE624" s="119"/>
      <c r="AF624" s="119"/>
      <c r="AG624" s="119"/>
      <c r="AH624" s="119"/>
      <c r="AI624" s="119"/>
      <c r="AJ624" s="119"/>
      <c r="AK624" s="4"/>
      <c r="AL624" s="4"/>
      <c r="AM624" s="4"/>
      <c r="AN624" s="4"/>
      <c r="AO624" s="4"/>
      <c r="AP624" s="4"/>
      <c r="AQ624" s="4"/>
      <c r="AR624" s="4"/>
      <c r="AS624" s="4"/>
    </row>
    <row r="625">
      <c r="A625" s="4"/>
      <c r="B625" s="4"/>
      <c r="C625" s="4"/>
      <c r="D625" s="4"/>
      <c r="E625" s="4"/>
      <c r="F625" s="4"/>
      <c r="G625" s="4"/>
      <c r="H625" s="8"/>
      <c r="I625" s="8"/>
      <c r="J625" s="8"/>
      <c r="K625" s="8"/>
      <c r="L625" s="8"/>
      <c r="M625" s="8"/>
      <c r="N625" s="8"/>
      <c r="O625" s="8"/>
      <c r="P625" s="8"/>
      <c r="Q625" s="8"/>
      <c r="R625" s="8"/>
      <c r="S625" s="271"/>
      <c r="T625" s="119"/>
      <c r="U625" s="118"/>
      <c r="V625" s="119"/>
      <c r="W625" s="119"/>
      <c r="X625" s="119"/>
      <c r="Y625" s="119"/>
      <c r="Z625" s="119"/>
      <c r="AA625" s="119"/>
      <c r="AB625" s="119"/>
      <c r="AC625" s="119"/>
      <c r="AD625" s="119"/>
      <c r="AE625" s="119"/>
      <c r="AF625" s="119"/>
      <c r="AG625" s="119"/>
      <c r="AH625" s="119"/>
      <c r="AI625" s="119"/>
      <c r="AJ625" s="119"/>
      <c r="AK625" s="4"/>
      <c r="AL625" s="4"/>
      <c r="AM625" s="4"/>
      <c r="AN625" s="4"/>
      <c r="AO625" s="4"/>
      <c r="AP625" s="4"/>
      <c r="AQ625" s="4"/>
      <c r="AR625" s="4"/>
      <c r="AS625" s="4"/>
    </row>
    <row r="626">
      <c r="A626" s="4"/>
      <c r="B626" s="4"/>
      <c r="C626" s="4"/>
      <c r="D626" s="4"/>
      <c r="E626" s="4"/>
      <c r="F626" s="4"/>
      <c r="G626" s="4"/>
      <c r="H626" s="8"/>
      <c r="I626" s="8"/>
      <c r="J626" s="8"/>
      <c r="K626" s="8"/>
      <c r="L626" s="8"/>
      <c r="M626" s="8"/>
      <c r="N626" s="8"/>
      <c r="O626" s="8"/>
      <c r="P626" s="8"/>
      <c r="Q626" s="8"/>
      <c r="R626" s="8"/>
      <c r="S626" s="271"/>
      <c r="T626" s="119"/>
      <c r="U626" s="118"/>
      <c r="V626" s="119"/>
      <c r="W626" s="119"/>
      <c r="X626" s="119"/>
      <c r="Y626" s="119"/>
      <c r="Z626" s="119"/>
      <c r="AA626" s="119"/>
      <c r="AB626" s="119"/>
      <c r="AC626" s="119"/>
      <c r="AD626" s="119"/>
      <c r="AE626" s="119"/>
      <c r="AF626" s="119"/>
      <c r="AG626" s="119"/>
      <c r="AH626" s="119"/>
      <c r="AI626" s="119"/>
      <c r="AJ626" s="119"/>
      <c r="AK626" s="4"/>
      <c r="AL626" s="4"/>
      <c r="AM626" s="4"/>
      <c r="AN626" s="4"/>
      <c r="AO626" s="4"/>
      <c r="AP626" s="4"/>
      <c r="AQ626" s="4"/>
      <c r="AR626" s="4"/>
      <c r="AS626" s="4"/>
    </row>
    <row r="627">
      <c r="A627" s="4"/>
      <c r="B627" s="4"/>
      <c r="C627" s="4"/>
      <c r="D627" s="4"/>
      <c r="E627" s="4"/>
      <c r="F627" s="4"/>
      <c r="G627" s="4"/>
      <c r="H627" s="8"/>
      <c r="I627" s="8"/>
      <c r="J627" s="8"/>
      <c r="K627" s="8"/>
      <c r="L627" s="8"/>
      <c r="M627" s="8"/>
      <c r="N627" s="8"/>
      <c r="O627" s="8"/>
      <c r="P627" s="8"/>
      <c r="Q627" s="8"/>
      <c r="R627" s="8"/>
      <c r="S627" s="271"/>
      <c r="T627" s="119"/>
      <c r="U627" s="118"/>
      <c r="V627" s="119"/>
      <c r="W627" s="119"/>
      <c r="X627" s="119"/>
      <c r="Y627" s="119"/>
      <c r="Z627" s="119"/>
      <c r="AA627" s="119"/>
      <c r="AB627" s="119"/>
      <c r="AC627" s="119"/>
      <c r="AD627" s="119"/>
      <c r="AE627" s="119"/>
      <c r="AF627" s="119"/>
      <c r="AG627" s="119"/>
      <c r="AH627" s="119"/>
      <c r="AI627" s="119"/>
      <c r="AJ627" s="119"/>
      <c r="AK627" s="4"/>
      <c r="AL627" s="4"/>
      <c r="AM627" s="4"/>
      <c r="AN627" s="4"/>
      <c r="AO627" s="4"/>
      <c r="AP627" s="4"/>
      <c r="AQ627" s="4"/>
      <c r="AR627" s="4"/>
      <c r="AS627" s="4"/>
    </row>
    <row r="628">
      <c r="A628" s="4"/>
      <c r="B628" s="4"/>
      <c r="C628" s="4"/>
      <c r="D628" s="4"/>
      <c r="E628" s="4"/>
      <c r="F628" s="4"/>
      <c r="G628" s="4"/>
      <c r="H628" s="8"/>
      <c r="I628" s="8"/>
      <c r="J628" s="8"/>
      <c r="K628" s="8"/>
      <c r="L628" s="8"/>
      <c r="M628" s="8"/>
      <c r="N628" s="8"/>
      <c r="O628" s="8"/>
      <c r="P628" s="8"/>
      <c r="Q628" s="8"/>
      <c r="R628" s="8"/>
      <c r="S628" s="271"/>
      <c r="T628" s="119"/>
      <c r="U628" s="118"/>
      <c r="V628" s="119"/>
      <c r="W628" s="119"/>
      <c r="X628" s="119"/>
      <c r="Y628" s="119"/>
      <c r="Z628" s="119"/>
      <c r="AA628" s="119"/>
      <c r="AB628" s="119"/>
      <c r="AC628" s="119"/>
      <c r="AD628" s="119"/>
      <c r="AE628" s="119"/>
      <c r="AF628" s="119"/>
      <c r="AG628" s="119"/>
      <c r="AH628" s="119"/>
      <c r="AI628" s="119"/>
      <c r="AJ628" s="119"/>
      <c r="AK628" s="4"/>
      <c r="AL628" s="4"/>
      <c r="AM628" s="4"/>
      <c r="AN628" s="4"/>
      <c r="AO628" s="4"/>
      <c r="AP628" s="4"/>
      <c r="AQ628" s="4"/>
      <c r="AR628" s="4"/>
      <c r="AS628" s="4"/>
    </row>
    <row r="629">
      <c r="A629" s="4"/>
      <c r="B629" s="4"/>
      <c r="C629" s="4"/>
      <c r="D629" s="4"/>
      <c r="E629" s="4"/>
      <c r="F629" s="4"/>
      <c r="G629" s="4"/>
      <c r="H629" s="8"/>
      <c r="I629" s="8"/>
      <c r="J629" s="8"/>
      <c r="K629" s="8"/>
      <c r="L629" s="8"/>
      <c r="M629" s="8"/>
      <c r="N629" s="8"/>
      <c r="O629" s="8"/>
      <c r="P629" s="8"/>
      <c r="Q629" s="8"/>
      <c r="R629" s="8"/>
      <c r="S629" s="271"/>
      <c r="T629" s="119"/>
      <c r="U629" s="118"/>
      <c r="V629" s="119"/>
      <c r="W629" s="119"/>
      <c r="X629" s="119"/>
      <c r="Y629" s="119"/>
      <c r="Z629" s="119"/>
      <c r="AA629" s="119"/>
      <c r="AB629" s="119"/>
      <c r="AC629" s="119"/>
      <c r="AD629" s="119"/>
      <c r="AE629" s="119"/>
      <c r="AF629" s="119"/>
      <c r="AG629" s="119"/>
      <c r="AH629" s="119"/>
      <c r="AI629" s="119"/>
      <c r="AJ629" s="119"/>
      <c r="AK629" s="4"/>
      <c r="AL629" s="4"/>
      <c r="AM629" s="4"/>
      <c r="AN629" s="4"/>
      <c r="AO629" s="4"/>
      <c r="AP629" s="4"/>
      <c r="AQ629" s="4"/>
      <c r="AR629" s="4"/>
      <c r="AS629" s="4"/>
    </row>
    <row r="630">
      <c r="A630" s="4"/>
      <c r="B630" s="4"/>
      <c r="C630" s="4"/>
      <c r="D630" s="4"/>
      <c r="E630" s="4"/>
      <c r="F630" s="4"/>
      <c r="G630" s="4"/>
      <c r="H630" s="8"/>
      <c r="I630" s="8"/>
      <c r="J630" s="8"/>
      <c r="K630" s="8"/>
      <c r="L630" s="8"/>
      <c r="M630" s="8"/>
      <c r="N630" s="8"/>
      <c r="O630" s="8"/>
      <c r="P630" s="8"/>
      <c r="Q630" s="8"/>
      <c r="R630" s="8"/>
      <c r="S630" s="271"/>
      <c r="T630" s="119"/>
      <c r="U630" s="118"/>
      <c r="V630" s="119"/>
      <c r="W630" s="119"/>
      <c r="X630" s="119"/>
      <c r="Y630" s="119"/>
      <c r="Z630" s="119"/>
      <c r="AA630" s="119"/>
      <c r="AB630" s="119"/>
      <c r="AC630" s="119"/>
      <c r="AD630" s="119"/>
      <c r="AE630" s="119"/>
      <c r="AF630" s="119"/>
      <c r="AG630" s="119"/>
      <c r="AH630" s="119"/>
      <c r="AI630" s="119"/>
      <c r="AJ630" s="119"/>
      <c r="AK630" s="4"/>
      <c r="AL630" s="4"/>
      <c r="AM630" s="4"/>
      <c r="AN630" s="4"/>
      <c r="AO630" s="4"/>
      <c r="AP630" s="4"/>
      <c r="AQ630" s="4"/>
      <c r="AR630" s="4"/>
      <c r="AS630" s="4"/>
    </row>
    <row r="631">
      <c r="A631" s="4"/>
      <c r="B631" s="4"/>
      <c r="C631" s="4"/>
      <c r="D631" s="4"/>
      <c r="E631" s="4"/>
      <c r="F631" s="4"/>
      <c r="G631" s="4"/>
      <c r="H631" s="8"/>
      <c r="I631" s="8"/>
      <c r="J631" s="8"/>
      <c r="K631" s="8"/>
      <c r="L631" s="8"/>
      <c r="M631" s="8"/>
      <c r="N631" s="8"/>
      <c r="O631" s="8"/>
      <c r="P631" s="8"/>
      <c r="Q631" s="8"/>
      <c r="R631" s="8"/>
      <c r="S631" s="271"/>
      <c r="T631" s="119"/>
      <c r="U631" s="118"/>
      <c r="V631" s="119"/>
      <c r="W631" s="119"/>
      <c r="X631" s="119"/>
      <c r="Y631" s="119"/>
      <c r="Z631" s="119"/>
      <c r="AA631" s="119"/>
      <c r="AB631" s="119"/>
      <c r="AC631" s="119"/>
      <c r="AD631" s="119"/>
      <c r="AE631" s="119"/>
      <c r="AF631" s="119"/>
      <c r="AG631" s="119"/>
      <c r="AH631" s="119"/>
      <c r="AI631" s="119"/>
      <c r="AJ631" s="119"/>
      <c r="AK631" s="4"/>
      <c r="AL631" s="4"/>
      <c r="AM631" s="4"/>
      <c r="AN631" s="4"/>
      <c r="AO631" s="4"/>
      <c r="AP631" s="4"/>
      <c r="AQ631" s="4"/>
      <c r="AR631" s="4"/>
      <c r="AS631" s="4"/>
    </row>
    <row r="632">
      <c r="A632" s="4"/>
      <c r="B632" s="4"/>
      <c r="C632" s="4"/>
      <c r="D632" s="4"/>
      <c r="E632" s="4"/>
      <c r="F632" s="4"/>
      <c r="G632" s="4"/>
      <c r="H632" s="8"/>
      <c r="I632" s="8"/>
      <c r="J632" s="8"/>
      <c r="K632" s="8"/>
      <c r="L632" s="8"/>
      <c r="M632" s="8"/>
      <c r="N632" s="8"/>
      <c r="O632" s="8"/>
      <c r="P632" s="8"/>
      <c r="Q632" s="8"/>
      <c r="R632" s="8"/>
      <c r="S632" s="271"/>
      <c r="T632" s="119"/>
      <c r="U632" s="118"/>
      <c r="V632" s="119"/>
      <c r="W632" s="119"/>
      <c r="X632" s="119"/>
      <c r="Y632" s="119"/>
      <c r="Z632" s="119"/>
      <c r="AA632" s="119"/>
      <c r="AB632" s="119"/>
      <c r="AC632" s="119"/>
      <c r="AD632" s="119"/>
      <c r="AE632" s="119"/>
      <c r="AF632" s="119"/>
      <c r="AG632" s="119"/>
      <c r="AH632" s="119"/>
      <c r="AI632" s="119"/>
      <c r="AJ632" s="119"/>
      <c r="AK632" s="4"/>
      <c r="AL632" s="4"/>
      <c r="AM632" s="4"/>
      <c r="AN632" s="4"/>
      <c r="AO632" s="4"/>
      <c r="AP632" s="4"/>
      <c r="AQ632" s="4"/>
      <c r="AR632" s="4"/>
      <c r="AS632" s="4"/>
    </row>
    <row r="633">
      <c r="A633" s="4"/>
      <c r="B633" s="4"/>
      <c r="C633" s="4"/>
      <c r="D633" s="4"/>
      <c r="E633" s="4"/>
      <c r="F633" s="4"/>
      <c r="G633" s="4"/>
      <c r="H633" s="8"/>
      <c r="I633" s="8"/>
      <c r="J633" s="8"/>
      <c r="K633" s="8"/>
      <c r="L633" s="8"/>
      <c r="M633" s="8"/>
      <c r="N633" s="8"/>
      <c r="O633" s="8"/>
      <c r="P633" s="8"/>
      <c r="Q633" s="8"/>
      <c r="R633" s="8"/>
      <c r="S633" s="271"/>
      <c r="T633" s="119"/>
      <c r="U633" s="118"/>
      <c r="V633" s="119"/>
      <c r="W633" s="119"/>
      <c r="X633" s="119"/>
      <c r="Y633" s="119"/>
      <c r="Z633" s="119"/>
      <c r="AA633" s="119"/>
      <c r="AB633" s="119"/>
      <c r="AC633" s="119"/>
      <c r="AD633" s="119"/>
      <c r="AE633" s="119"/>
      <c r="AF633" s="119"/>
      <c r="AG633" s="119"/>
      <c r="AH633" s="119"/>
      <c r="AI633" s="119"/>
      <c r="AJ633" s="119"/>
      <c r="AK633" s="4"/>
      <c r="AL633" s="4"/>
      <c r="AM633" s="4"/>
      <c r="AN633" s="4"/>
      <c r="AO633" s="4"/>
      <c r="AP633" s="4"/>
      <c r="AQ633" s="4"/>
      <c r="AR633" s="4"/>
      <c r="AS633" s="4"/>
    </row>
    <row r="634">
      <c r="A634" s="4"/>
      <c r="B634" s="4"/>
      <c r="C634" s="4"/>
      <c r="D634" s="4"/>
      <c r="E634" s="4"/>
      <c r="F634" s="4"/>
      <c r="G634" s="4"/>
      <c r="H634" s="8"/>
      <c r="I634" s="8"/>
      <c r="J634" s="8"/>
      <c r="K634" s="8"/>
      <c r="L634" s="8"/>
      <c r="M634" s="8"/>
      <c r="N634" s="8"/>
      <c r="O634" s="8"/>
      <c r="P634" s="8"/>
      <c r="Q634" s="8"/>
      <c r="R634" s="8"/>
      <c r="S634" s="271"/>
      <c r="T634" s="119"/>
      <c r="U634" s="118"/>
      <c r="V634" s="119"/>
      <c r="W634" s="119"/>
      <c r="X634" s="119"/>
      <c r="Y634" s="119"/>
      <c r="Z634" s="119"/>
      <c r="AA634" s="119"/>
      <c r="AB634" s="119"/>
      <c r="AC634" s="119"/>
      <c r="AD634" s="119"/>
      <c r="AE634" s="119"/>
      <c r="AF634" s="119"/>
      <c r="AG634" s="119"/>
      <c r="AH634" s="119"/>
      <c r="AI634" s="119"/>
      <c r="AJ634" s="119"/>
      <c r="AK634" s="4"/>
      <c r="AL634" s="4"/>
      <c r="AM634" s="4"/>
      <c r="AN634" s="4"/>
      <c r="AO634" s="4"/>
      <c r="AP634" s="4"/>
      <c r="AQ634" s="4"/>
      <c r="AR634" s="4"/>
      <c r="AS634" s="4"/>
    </row>
    <row r="635">
      <c r="A635" s="4"/>
      <c r="B635" s="4"/>
      <c r="C635" s="4"/>
      <c r="D635" s="4"/>
      <c r="E635" s="4"/>
      <c r="F635" s="4"/>
      <c r="G635" s="4"/>
      <c r="H635" s="8"/>
      <c r="I635" s="8"/>
      <c r="J635" s="8"/>
      <c r="K635" s="8"/>
      <c r="L635" s="8"/>
      <c r="M635" s="8"/>
      <c r="N635" s="8"/>
      <c r="O635" s="8"/>
      <c r="P635" s="8"/>
      <c r="Q635" s="8"/>
      <c r="R635" s="8"/>
      <c r="S635" s="271"/>
      <c r="T635" s="119"/>
      <c r="U635" s="118"/>
      <c r="V635" s="119"/>
      <c r="W635" s="119"/>
      <c r="X635" s="119"/>
      <c r="Y635" s="119"/>
      <c r="Z635" s="119"/>
      <c r="AA635" s="119"/>
      <c r="AB635" s="119"/>
      <c r="AC635" s="119"/>
      <c r="AD635" s="119"/>
      <c r="AE635" s="119"/>
      <c r="AF635" s="119"/>
      <c r="AG635" s="119"/>
      <c r="AH635" s="119"/>
      <c r="AI635" s="119"/>
      <c r="AJ635" s="119"/>
      <c r="AK635" s="4"/>
      <c r="AL635" s="4"/>
      <c r="AM635" s="4"/>
      <c r="AN635" s="4"/>
      <c r="AO635" s="4"/>
      <c r="AP635" s="4"/>
      <c r="AQ635" s="4"/>
      <c r="AR635" s="4"/>
      <c r="AS635" s="4"/>
    </row>
    <row r="636">
      <c r="A636" s="4"/>
      <c r="B636" s="4"/>
      <c r="C636" s="4"/>
      <c r="D636" s="4"/>
      <c r="E636" s="4"/>
      <c r="F636" s="4"/>
      <c r="G636" s="4"/>
      <c r="H636" s="8"/>
      <c r="I636" s="8"/>
      <c r="J636" s="8"/>
      <c r="K636" s="8"/>
      <c r="L636" s="8"/>
      <c r="M636" s="8"/>
      <c r="N636" s="8"/>
      <c r="O636" s="8"/>
      <c r="P636" s="8"/>
      <c r="Q636" s="8"/>
      <c r="R636" s="8"/>
      <c r="S636" s="271"/>
      <c r="T636" s="119"/>
      <c r="U636" s="118"/>
      <c r="V636" s="119"/>
      <c r="W636" s="119"/>
      <c r="X636" s="119"/>
      <c r="Y636" s="119"/>
      <c r="Z636" s="119"/>
      <c r="AA636" s="119"/>
      <c r="AB636" s="119"/>
      <c r="AC636" s="119"/>
      <c r="AD636" s="119"/>
      <c r="AE636" s="119"/>
      <c r="AF636" s="119"/>
      <c r="AG636" s="119"/>
      <c r="AH636" s="119"/>
      <c r="AI636" s="119"/>
      <c r="AJ636" s="119"/>
      <c r="AK636" s="4"/>
      <c r="AL636" s="4"/>
      <c r="AM636" s="4"/>
      <c r="AN636" s="4"/>
      <c r="AO636" s="4"/>
      <c r="AP636" s="4"/>
      <c r="AQ636" s="4"/>
      <c r="AR636" s="4"/>
      <c r="AS636" s="4"/>
    </row>
    <row r="637">
      <c r="A637" s="4"/>
      <c r="B637" s="4"/>
      <c r="C637" s="4"/>
      <c r="D637" s="4"/>
      <c r="E637" s="4"/>
      <c r="F637" s="4"/>
      <c r="G637" s="4"/>
      <c r="H637" s="8"/>
      <c r="I637" s="8"/>
      <c r="J637" s="8"/>
      <c r="K637" s="8"/>
      <c r="L637" s="8"/>
      <c r="M637" s="8"/>
      <c r="N637" s="8"/>
      <c r="O637" s="8"/>
      <c r="P637" s="8"/>
      <c r="Q637" s="8"/>
      <c r="R637" s="8"/>
      <c r="S637" s="271"/>
      <c r="T637" s="119"/>
      <c r="U637" s="118"/>
      <c r="V637" s="119"/>
      <c r="W637" s="119"/>
      <c r="X637" s="119"/>
      <c r="Y637" s="119"/>
      <c r="Z637" s="119"/>
      <c r="AA637" s="119"/>
      <c r="AB637" s="119"/>
      <c r="AC637" s="119"/>
      <c r="AD637" s="119"/>
      <c r="AE637" s="119"/>
      <c r="AF637" s="119"/>
      <c r="AG637" s="119"/>
      <c r="AH637" s="119"/>
      <c r="AI637" s="119"/>
      <c r="AJ637" s="119"/>
      <c r="AK637" s="4"/>
      <c r="AL637" s="4"/>
      <c r="AM637" s="4"/>
      <c r="AN637" s="4"/>
      <c r="AO637" s="4"/>
      <c r="AP637" s="4"/>
      <c r="AQ637" s="4"/>
      <c r="AR637" s="4"/>
      <c r="AS637" s="4"/>
    </row>
    <row r="638">
      <c r="A638" s="4"/>
      <c r="B638" s="4"/>
      <c r="C638" s="4"/>
      <c r="D638" s="4"/>
      <c r="E638" s="4"/>
      <c r="F638" s="4"/>
      <c r="G638" s="4"/>
      <c r="H638" s="8"/>
      <c r="I638" s="8"/>
      <c r="J638" s="8"/>
      <c r="K638" s="8"/>
      <c r="L638" s="8"/>
      <c r="M638" s="8"/>
      <c r="N638" s="8"/>
      <c r="O638" s="8"/>
      <c r="P638" s="8"/>
      <c r="Q638" s="8"/>
      <c r="R638" s="8"/>
      <c r="S638" s="271"/>
      <c r="T638" s="119"/>
      <c r="U638" s="118"/>
      <c r="V638" s="119"/>
      <c r="W638" s="119"/>
      <c r="X638" s="119"/>
      <c r="Y638" s="119"/>
      <c r="Z638" s="119"/>
      <c r="AA638" s="119"/>
      <c r="AB638" s="119"/>
      <c r="AC638" s="119"/>
      <c r="AD638" s="119"/>
      <c r="AE638" s="119"/>
      <c r="AF638" s="119"/>
      <c r="AG638" s="119"/>
      <c r="AH638" s="119"/>
      <c r="AI638" s="119"/>
      <c r="AJ638" s="119"/>
      <c r="AK638" s="4"/>
      <c r="AL638" s="4"/>
      <c r="AM638" s="4"/>
      <c r="AN638" s="4"/>
      <c r="AO638" s="4"/>
      <c r="AP638" s="4"/>
      <c r="AQ638" s="4"/>
      <c r="AR638" s="4"/>
      <c r="AS638" s="4"/>
    </row>
    <row r="639">
      <c r="A639" s="4"/>
      <c r="B639" s="4"/>
      <c r="C639" s="4"/>
      <c r="D639" s="4"/>
      <c r="E639" s="4"/>
      <c r="F639" s="4"/>
      <c r="G639" s="4"/>
      <c r="H639" s="8"/>
      <c r="I639" s="8"/>
      <c r="J639" s="8"/>
      <c r="K639" s="8"/>
      <c r="L639" s="8"/>
      <c r="M639" s="8"/>
      <c r="N639" s="8"/>
      <c r="O639" s="8"/>
      <c r="P639" s="8"/>
      <c r="Q639" s="8"/>
      <c r="R639" s="8"/>
      <c r="S639" s="271"/>
      <c r="T639" s="119"/>
      <c r="U639" s="118"/>
      <c r="V639" s="119"/>
      <c r="W639" s="119"/>
      <c r="X639" s="119"/>
      <c r="Y639" s="119"/>
      <c r="Z639" s="119"/>
      <c r="AA639" s="119"/>
      <c r="AB639" s="119"/>
      <c r="AC639" s="119"/>
      <c r="AD639" s="119"/>
      <c r="AE639" s="119"/>
      <c r="AF639" s="119"/>
      <c r="AG639" s="119"/>
      <c r="AH639" s="119"/>
      <c r="AI639" s="119"/>
      <c r="AJ639" s="119"/>
      <c r="AK639" s="4"/>
      <c r="AL639" s="4"/>
      <c r="AM639" s="4"/>
      <c r="AN639" s="4"/>
      <c r="AO639" s="4"/>
      <c r="AP639" s="4"/>
      <c r="AQ639" s="4"/>
      <c r="AR639" s="4"/>
      <c r="AS639" s="4"/>
    </row>
    <row r="640">
      <c r="A640" s="4"/>
      <c r="B640" s="4"/>
      <c r="C640" s="4"/>
      <c r="D640" s="4"/>
      <c r="E640" s="4"/>
      <c r="F640" s="4"/>
      <c r="G640" s="4"/>
      <c r="H640" s="8"/>
      <c r="I640" s="8"/>
      <c r="J640" s="8"/>
      <c r="K640" s="8"/>
      <c r="L640" s="8"/>
      <c r="M640" s="8"/>
      <c r="N640" s="8"/>
      <c r="O640" s="8"/>
      <c r="P640" s="8"/>
      <c r="Q640" s="8"/>
      <c r="R640" s="8"/>
      <c r="S640" s="271"/>
      <c r="T640" s="119"/>
      <c r="U640" s="118"/>
      <c r="V640" s="119"/>
      <c r="W640" s="119"/>
      <c r="X640" s="119"/>
      <c r="Y640" s="119"/>
      <c r="Z640" s="119"/>
      <c r="AA640" s="119"/>
      <c r="AB640" s="119"/>
      <c r="AC640" s="119"/>
      <c r="AD640" s="119"/>
      <c r="AE640" s="119"/>
      <c r="AF640" s="119"/>
      <c r="AG640" s="119"/>
      <c r="AH640" s="119"/>
      <c r="AI640" s="119"/>
      <c r="AJ640" s="119"/>
      <c r="AK640" s="4"/>
      <c r="AL640" s="4"/>
      <c r="AM640" s="4"/>
      <c r="AN640" s="4"/>
      <c r="AO640" s="4"/>
      <c r="AP640" s="4"/>
      <c r="AQ640" s="4"/>
      <c r="AR640" s="4"/>
      <c r="AS640" s="4"/>
    </row>
    <row r="641">
      <c r="A641" s="4"/>
      <c r="B641" s="4"/>
      <c r="C641" s="4"/>
      <c r="D641" s="4"/>
      <c r="E641" s="4"/>
      <c r="F641" s="4"/>
      <c r="G641" s="4"/>
      <c r="H641" s="8"/>
      <c r="I641" s="8"/>
      <c r="J641" s="8"/>
      <c r="K641" s="8"/>
      <c r="L641" s="8"/>
      <c r="M641" s="8"/>
      <c r="N641" s="8"/>
      <c r="O641" s="8"/>
      <c r="P641" s="8"/>
      <c r="Q641" s="8"/>
      <c r="R641" s="8"/>
      <c r="S641" s="271"/>
      <c r="T641" s="119"/>
      <c r="U641" s="118"/>
      <c r="V641" s="119"/>
      <c r="W641" s="119"/>
      <c r="X641" s="119"/>
      <c r="Y641" s="119"/>
      <c r="Z641" s="119"/>
      <c r="AA641" s="119"/>
      <c r="AB641" s="119"/>
      <c r="AC641" s="119"/>
      <c r="AD641" s="119"/>
      <c r="AE641" s="119"/>
      <c r="AF641" s="119"/>
      <c r="AG641" s="119"/>
      <c r="AH641" s="119"/>
      <c r="AI641" s="119"/>
      <c r="AJ641" s="119"/>
      <c r="AK641" s="4"/>
      <c r="AL641" s="4"/>
      <c r="AM641" s="4"/>
      <c r="AN641" s="4"/>
      <c r="AO641" s="4"/>
      <c r="AP641" s="4"/>
      <c r="AQ641" s="4"/>
      <c r="AR641" s="4"/>
      <c r="AS641" s="4"/>
    </row>
    <row r="642">
      <c r="A642" s="4"/>
      <c r="B642" s="4"/>
      <c r="C642" s="4"/>
      <c r="D642" s="4"/>
      <c r="E642" s="4"/>
      <c r="F642" s="4"/>
      <c r="G642" s="4"/>
      <c r="H642" s="8"/>
      <c r="I642" s="8"/>
      <c r="J642" s="8"/>
      <c r="K642" s="8"/>
      <c r="L642" s="8"/>
      <c r="M642" s="8"/>
      <c r="N642" s="8"/>
      <c r="O642" s="8"/>
      <c r="P642" s="8"/>
      <c r="Q642" s="8"/>
      <c r="R642" s="8"/>
      <c r="S642" s="271"/>
      <c r="T642" s="119"/>
      <c r="U642" s="118"/>
      <c r="V642" s="119"/>
      <c r="W642" s="119"/>
      <c r="X642" s="119"/>
      <c r="Y642" s="119"/>
      <c r="Z642" s="119"/>
      <c r="AA642" s="119"/>
      <c r="AB642" s="119"/>
      <c r="AC642" s="119"/>
      <c r="AD642" s="119"/>
      <c r="AE642" s="119"/>
      <c r="AF642" s="119"/>
      <c r="AG642" s="119"/>
      <c r="AH642" s="119"/>
      <c r="AI642" s="119"/>
      <c r="AJ642" s="119"/>
      <c r="AK642" s="4"/>
      <c r="AL642" s="4"/>
      <c r="AM642" s="4"/>
      <c r="AN642" s="4"/>
      <c r="AO642" s="4"/>
      <c r="AP642" s="4"/>
      <c r="AQ642" s="4"/>
      <c r="AR642" s="4"/>
      <c r="AS642" s="4"/>
    </row>
    <row r="643">
      <c r="A643" s="4"/>
      <c r="B643" s="4"/>
      <c r="C643" s="4"/>
      <c r="D643" s="4"/>
      <c r="E643" s="4"/>
      <c r="F643" s="4"/>
      <c r="G643" s="4"/>
      <c r="H643" s="8"/>
      <c r="I643" s="8"/>
      <c r="J643" s="8"/>
      <c r="K643" s="8"/>
      <c r="L643" s="8"/>
      <c r="M643" s="8"/>
      <c r="N643" s="8"/>
      <c r="O643" s="8"/>
      <c r="P643" s="8"/>
      <c r="Q643" s="8"/>
      <c r="R643" s="8"/>
      <c r="S643" s="271"/>
      <c r="T643" s="119"/>
      <c r="U643" s="118"/>
      <c r="V643" s="119"/>
      <c r="W643" s="119"/>
      <c r="X643" s="119"/>
      <c r="Y643" s="119"/>
      <c r="Z643" s="119"/>
      <c r="AA643" s="119"/>
      <c r="AB643" s="119"/>
      <c r="AC643" s="119"/>
      <c r="AD643" s="119"/>
      <c r="AE643" s="119"/>
      <c r="AF643" s="119"/>
      <c r="AG643" s="119"/>
      <c r="AH643" s="119"/>
      <c r="AI643" s="119"/>
      <c r="AJ643" s="119"/>
      <c r="AK643" s="4"/>
      <c r="AL643" s="4"/>
      <c r="AM643" s="4"/>
      <c r="AN643" s="4"/>
      <c r="AO643" s="4"/>
      <c r="AP643" s="4"/>
      <c r="AQ643" s="4"/>
      <c r="AR643" s="4"/>
      <c r="AS643" s="4"/>
    </row>
    <row r="644">
      <c r="A644" s="4"/>
      <c r="B644" s="4"/>
      <c r="C644" s="4"/>
      <c r="D644" s="4"/>
      <c r="E644" s="4"/>
      <c r="F644" s="4"/>
      <c r="G644" s="4"/>
      <c r="H644" s="8"/>
      <c r="I644" s="8"/>
      <c r="J644" s="8"/>
      <c r="K644" s="8"/>
      <c r="L644" s="8"/>
      <c r="M644" s="8"/>
      <c r="N644" s="8"/>
      <c r="O644" s="8"/>
      <c r="P644" s="8"/>
      <c r="Q644" s="8"/>
      <c r="R644" s="8"/>
      <c r="S644" s="271"/>
      <c r="T644" s="119"/>
      <c r="U644" s="118"/>
      <c r="V644" s="119"/>
      <c r="W644" s="119"/>
      <c r="X644" s="119"/>
      <c r="Y644" s="119"/>
      <c r="Z644" s="119"/>
      <c r="AA644" s="119"/>
      <c r="AB644" s="119"/>
      <c r="AC644" s="119"/>
      <c r="AD644" s="119"/>
      <c r="AE644" s="119"/>
      <c r="AF644" s="119"/>
      <c r="AG644" s="119"/>
      <c r="AH644" s="119"/>
      <c r="AI644" s="119"/>
      <c r="AJ644" s="119"/>
      <c r="AK644" s="4"/>
      <c r="AL644" s="4"/>
      <c r="AM644" s="4"/>
      <c r="AN644" s="4"/>
      <c r="AO644" s="4"/>
      <c r="AP644" s="4"/>
      <c r="AQ644" s="4"/>
      <c r="AR644" s="4"/>
      <c r="AS644" s="4"/>
    </row>
    <row r="645">
      <c r="A645" s="4"/>
      <c r="B645" s="4"/>
      <c r="C645" s="4"/>
      <c r="D645" s="4"/>
      <c r="E645" s="4"/>
      <c r="F645" s="4"/>
      <c r="G645" s="4"/>
      <c r="H645" s="8"/>
      <c r="I645" s="8"/>
      <c r="J645" s="8"/>
      <c r="K645" s="8"/>
      <c r="L645" s="8"/>
      <c r="M645" s="8"/>
      <c r="N645" s="8"/>
      <c r="O645" s="8"/>
      <c r="P645" s="8"/>
      <c r="Q645" s="8"/>
      <c r="R645" s="8"/>
      <c r="S645" s="271"/>
      <c r="T645" s="119"/>
      <c r="U645" s="118"/>
      <c r="V645" s="119"/>
      <c r="W645" s="119"/>
      <c r="X645" s="119"/>
      <c r="Y645" s="119"/>
      <c r="Z645" s="119"/>
      <c r="AA645" s="119"/>
      <c r="AB645" s="119"/>
      <c r="AC645" s="119"/>
      <c r="AD645" s="119"/>
      <c r="AE645" s="119"/>
      <c r="AF645" s="119"/>
      <c r="AG645" s="119"/>
      <c r="AH645" s="119"/>
      <c r="AI645" s="119"/>
      <c r="AJ645" s="119"/>
      <c r="AK645" s="4"/>
      <c r="AL645" s="4"/>
      <c r="AM645" s="4"/>
      <c r="AN645" s="4"/>
      <c r="AO645" s="4"/>
      <c r="AP645" s="4"/>
      <c r="AQ645" s="4"/>
      <c r="AR645" s="4"/>
      <c r="AS645" s="4"/>
    </row>
    <row r="646">
      <c r="A646" s="4"/>
      <c r="B646" s="4"/>
      <c r="C646" s="4"/>
      <c r="D646" s="4"/>
      <c r="E646" s="4"/>
      <c r="F646" s="4"/>
      <c r="G646" s="4"/>
      <c r="H646" s="8"/>
      <c r="I646" s="8"/>
      <c r="J646" s="8"/>
      <c r="K646" s="8"/>
      <c r="L646" s="8"/>
      <c r="M646" s="8"/>
      <c r="N646" s="8"/>
      <c r="O646" s="8"/>
      <c r="P646" s="8"/>
      <c r="Q646" s="8"/>
      <c r="R646" s="8"/>
      <c r="S646" s="271"/>
      <c r="T646" s="119"/>
      <c r="U646" s="118"/>
      <c r="V646" s="119"/>
      <c r="W646" s="119"/>
      <c r="X646" s="119"/>
      <c r="Y646" s="119"/>
      <c r="Z646" s="119"/>
      <c r="AA646" s="119"/>
      <c r="AB646" s="119"/>
      <c r="AC646" s="119"/>
      <c r="AD646" s="119"/>
      <c r="AE646" s="119"/>
      <c r="AF646" s="119"/>
      <c r="AG646" s="119"/>
      <c r="AH646" s="119"/>
      <c r="AI646" s="119"/>
      <c r="AJ646" s="119"/>
      <c r="AK646" s="4"/>
      <c r="AL646" s="4"/>
      <c r="AM646" s="4"/>
      <c r="AN646" s="4"/>
      <c r="AO646" s="4"/>
      <c r="AP646" s="4"/>
      <c r="AQ646" s="4"/>
      <c r="AR646" s="4"/>
      <c r="AS646" s="4"/>
    </row>
    <row r="647">
      <c r="A647" s="4"/>
      <c r="B647" s="4"/>
      <c r="C647" s="4"/>
      <c r="D647" s="4"/>
      <c r="E647" s="4"/>
      <c r="F647" s="4"/>
      <c r="G647" s="4"/>
      <c r="H647" s="8"/>
      <c r="I647" s="8"/>
      <c r="J647" s="8"/>
      <c r="K647" s="8"/>
      <c r="L647" s="8"/>
      <c r="M647" s="8"/>
      <c r="N647" s="8"/>
      <c r="O647" s="8"/>
      <c r="P647" s="8"/>
      <c r="Q647" s="8"/>
      <c r="R647" s="8"/>
      <c r="S647" s="271"/>
      <c r="T647" s="119"/>
      <c r="U647" s="118"/>
      <c r="V647" s="119"/>
      <c r="W647" s="119"/>
      <c r="X647" s="119"/>
      <c r="Y647" s="119"/>
      <c r="Z647" s="119"/>
      <c r="AA647" s="119"/>
      <c r="AB647" s="119"/>
      <c r="AC647" s="119"/>
      <c r="AD647" s="119"/>
      <c r="AE647" s="119"/>
      <c r="AF647" s="119"/>
      <c r="AG647" s="119"/>
      <c r="AH647" s="119"/>
      <c r="AI647" s="119"/>
      <c r="AJ647" s="119"/>
      <c r="AK647" s="4"/>
      <c r="AL647" s="4"/>
      <c r="AM647" s="4"/>
      <c r="AN647" s="4"/>
      <c r="AO647" s="4"/>
      <c r="AP647" s="4"/>
      <c r="AQ647" s="4"/>
      <c r="AR647" s="4"/>
      <c r="AS647" s="4"/>
    </row>
    <row r="648">
      <c r="A648" s="4"/>
      <c r="B648" s="4"/>
      <c r="C648" s="4"/>
      <c r="D648" s="4"/>
      <c r="E648" s="4"/>
      <c r="F648" s="4"/>
      <c r="G648" s="4"/>
      <c r="H648" s="8"/>
      <c r="I648" s="8"/>
      <c r="J648" s="8"/>
      <c r="K648" s="8"/>
      <c r="L648" s="8"/>
      <c r="M648" s="8"/>
      <c r="N648" s="8"/>
      <c r="O648" s="8"/>
      <c r="P648" s="8"/>
      <c r="Q648" s="8"/>
      <c r="R648" s="8"/>
      <c r="S648" s="271"/>
      <c r="T648" s="119"/>
      <c r="U648" s="118"/>
      <c r="V648" s="119"/>
      <c r="W648" s="119"/>
      <c r="X648" s="119"/>
      <c r="Y648" s="119"/>
      <c r="Z648" s="119"/>
      <c r="AA648" s="119"/>
      <c r="AB648" s="119"/>
      <c r="AC648" s="119"/>
      <c r="AD648" s="119"/>
      <c r="AE648" s="119"/>
      <c r="AF648" s="119"/>
      <c r="AG648" s="119"/>
      <c r="AH648" s="119"/>
      <c r="AI648" s="119"/>
      <c r="AJ648" s="119"/>
      <c r="AK648" s="4"/>
      <c r="AL648" s="4"/>
      <c r="AM648" s="4"/>
      <c r="AN648" s="4"/>
      <c r="AO648" s="4"/>
      <c r="AP648" s="4"/>
      <c r="AQ648" s="4"/>
      <c r="AR648" s="4"/>
      <c r="AS648" s="4"/>
    </row>
    <row r="649">
      <c r="A649" s="4"/>
      <c r="B649" s="4"/>
      <c r="C649" s="4"/>
      <c r="D649" s="4"/>
      <c r="E649" s="4"/>
      <c r="F649" s="4"/>
      <c r="G649" s="4"/>
      <c r="H649" s="8"/>
      <c r="I649" s="8"/>
      <c r="J649" s="8"/>
      <c r="K649" s="8"/>
      <c r="L649" s="8"/>
      <c r="M649" s="8"/>
      <c r="N649" s="8"/>
      <c r="O649" s="8"/>
      <c r="P649" s="8"/>
      <c r="Q649" s="8"/>
      <c r="R649" s="8"/>
      <c r="S649" s="271"/>
      <c r="T649" s="119"/>
      <c r="U649" s="118"/>
      <c r="V649" s="119"/>
      <c r="W649" s="119"/>
      <c r="X649" s="119"/>
      <c r="Y649" s="119"/>
      <c r="Z649" s="119"/>
      <c r="AA649" s="119"/>
      <c r="AB649" s="119"/>
      <c r="AC649" s="119"/>
      <c r="AD649" s="119"/>
      <c r="AE649" s="119"/>
      <c r="AF649" s="119"/>
      <c r="AG649" s="119"/>
      <c r="AH649" s="119"/>
      <c r="AI649" s="119"/>
      <c r="AJ649" s="119"/>
      <c r="AK649" s="4"/>
      <c r="AL649" s="4"/>
      <c r="AM649" s="4"/>
      <c r="AN649" s="4"/>
      <c r="AO649" s="4"/>
      <c r="AP649" s="4"/>
      <c r="AQ649" s="4"/>
      <c r="AR649" s="4"/>
      <c r="AS649" s="4"/>
    </row>
    <row r="650">
      <c r="A650" s="4"/>
      <c r="B650" s="4"/>
      <c r="C650" s="4"/>
      <c r="D650" s="4"/>
      <c r="E650" s="4"/>
      <c r="F650" s="4"/>
      <c r="G650" s="4"/>
      <c r="H650" s="8"/>
      <c r="I650" s="8"/>
      <c r="J650" s="8"/>
      <c r="K650" s="8"/>
      <c r="L650" s="8"/>
      <c r="M650" s="8"/>
      <c r="N650" s="8"/>
      <c r="O650" s="8"/>
      <c r="P650" s="8"/>
      <c r="Q650" s="8"/>
      <c r="R650" s="8"/>
      <c r="S650" s="271"/>
      <c r="T650" s="119"/>
      <c r="U650" s="118"/>
      <c r="V650" s="119"/>
      <c r="W650" s="119"/>
      <c r="X650" s="119"/>
      <c r="Y650" s="119"/>
      <c r="Z650" s="119"/>
      <c r="AA650" s="119"/>
      <c r="AB650" s="119"/>
      <c r="AC650" s="119"/>
      <c r="AD650" s="119"/>
      <c r="AE650" s="119"/>
      <c r="AF650" s="119"/>
      <c r="AG650" s="119"/>
      <c r="AH650" s="119"/>
      <c r="AI650" s="119"/>
      <c r="AJ650" s="119"/>
      <c r="AK650" s="4"/>
      <c r="AL650" s="4"/>
      <c r="AM650" s="4"/>
      <c r="AN650" s="4"/>
      <c r="AO650" s="4"/>
      <c r="AP650" s="4"/>
      <c r="AQ650" s="4"/>
      <c r="AR650" s="4"/>
      <c r="AS650" s="4"/>
    </row>
    <row r="651">
      <c r="A651" s="4"/>
      <c r="B651" s="4"/>
      <c r="C651" s="4"/>
      <c r="D651" s="4"/>
      <c r="E651" s="4"/>
      <c r="F651" s="4"/>
      <c r="G651" s="4"/>
      <c r="H651" s="8"/>
      <c r="I651" s="8"/>
      <c r="J651" s="8"/>
      <c r="K651" s="8"/>
      <c r="L651" s="8"/>
      <c r="M651" s="8"/>
      <c r="N651" s="8"/>
      <c r="O651" s="8"/>
      <c r="P651" s="8"/>
      <c r="Q651" s="8"/>
      <c r="R651" s="8"/>
      <c r="S651" s="271"/>
      <c r="T651" s="119"/>
      <c r="U651" s="118"/>
      <c r="V651" s="119"/>
      <c r="W651" s="119"/>
      <c r="X651" s="119"/>
      <c r="Y651" s="119"/>
      <c r="Z651" s="119"/>
      <c r="AA651" s="119"/>
      <c r="AB651" s="119"/>
      <c r="AC651" s="119"/>
      <c r="AD651" s="119"/>
      <c r="AE651" s="119"/>
      <c r="AF651" s="119"/>
      <c r="AG651" s="119"/>
      <c r="AH651" s="119"/>
      <c r="AI651" s="119"/>
      <c r="AJ651" s="119"/>
      <c r="AK651" s="4"/>
      <c r="AL651" s="4"/>
      <c r="AM651" s="4"/>
      <c r="AN651" s="4"/>
      <c r="AO651" s="4"/>
      <c r="AP651" s="4"/>
      <c r="AQ651" s="4"/>
      <c r="AR651" s="4"/>
      <c r="AS651" s="4"/>
    </row>
    <row r="652">
      <c r="A652" s="4"/>
      <c r="B652" s="4"/>
      <c r="C652" s="4"/>
      <c r="D652" s="4"/>
      <c r="E652" s="4"/>
      <c r="F652" s="4"/>
      <c r="G652" s="4"/>
      <c r="H652" s="8"/>
      <c r="I652" s="8"/>
      <c r="J652" s="8"/>
      <c r="K652" s="8"/>
      <c r="L652" s="8"/>
      <c r="M652" s="8"/>
      <c r="N652" s="8"/>
      <c r="O652" s="8"/>
      <c r="P652" s="8"/>
      <c r="Q652" s="8"/>
      <c r="R652" s="8"/>
      <c r="S652" s="271"/>
      <c r="T652" s="119"/>
      <c r="U652" s="118"/>
      <c r="V652" s="119"/>
      <c r="W652" s="119"/>
      <c r="X652" s="119"/>
      <c r="Y652" s="119"/>
      <c r="Z652" s="119"/>
      <c r="AA652" s="119"/>
      <c r="AB652" s="119"/>
      <c r="AC652" s="119"/>
      <c r="AD652" s="119"/>
      <c r="AE652" s="119"/>
      <c r="AF652" s="119"/>
      <c r="AG652" s="119"/>
      <c r="AH652" s="119"/>
      <c r="AI652" s="119"/>
      <c r="AJ652" s="119"/>
      <c r="AK652" s="4"/>
      <c r="AL652" s="4"/>
      <c r="AM652" s="4"/>
      <c r="AN652" s="4"/>
      <c r="AO652" s="4"/>
      <c r="AP652" s="4"/>
      <c r="AQ652" s="4"/>
      <c r="AR652" s="4"/>
      <c r="AS652" s="4"/>
    </row>
    <row r="653">
      <c r="A653" s="4"/>
      <c r="B653" s="4"/>
      <c r="C653" s="4"/>
      <c r="D653" s="4"/>
      <c r="E653" s="4"/>
      <c r="F653" s="4"/>
      <c r="G653" s="4"/>
      <c r="H653" s="8"/>
      <c r="I653" s="8"/>
      <c r="J653" s="8"/>
      <c r="K653" s="8"/>
      <c r="L653" s="8"/>
      <c r="M653" s="8"/>
      <c r="N653" s="8"/>
      <c r="O653" s="8"/>
      <c r="P653" s="8"/>
      <c r="Q653" s="8"/>
      <c r="R653" s="8"/>
      <c r="S653" s="271"/>
      <c r="T653" s="119"/>
      <c r="U653" s="118"/>
      <c r="V653" s="119"/>
      <c r="W653" s="119"/>
      <c r="X653" s="119"/>
      <c r="Y653" s="119"/>
      <c r="Z653" s="119"/>
      <c r="AA653" s="119"/>
      <c r="AB653" s="119"/>
      <c r="AC653" s="119"/>
      <c r="AD653" s="119"/>
      <c r="AE653" s="119"/>
      <c r="AF653" s="119"/>
      <c r="AG653" s="119"/>
      <c r="AH653" s="119"/>
      <c r="AI653" s="119"/>
      <c r="AJ653" s="119"/>
      <c r="AK653" s="4"/>
      <c r="AL653" s="4"/>
      <c r="AM653" s="4"/>
      <c r="AN653" s="4"/>
      <c r="AO653" s="4"/>
      <c r="AP653" s="4"/>
      <c r="AQ653" s="4"/>
      <c r="AR653" s="4"/>
      <c r="AS653" s="4"/>
    </row>
    <row r="654">
      <c r="A654" s="4"/>
      <c r="B654" s="4"/>
      <c r="C654" s="4"/>
      <c r="D654" s="4"/>
      <c r="E654" s="4"/>
      <c r="F654" s="4"/>
      <c r="G654" s="4"/>
      <c r="H654" s="8"/>
      <c r="I654" s="8"/>
      <c r="J654" s="8"/>
      <c r="K654" s="8"/>
      <c r="L654" s="8"/>
      <c r="M654" s="8"/>
      <c r="N654" s="8"/>
      <c r="O654" s="8"/>
      <c r="P654" s="8"/>
      <c r="Q654" s="8"/>
      <c r="R654" s="8"/>
      <c r="S654" s="271"/>
      <c r="T654" s="119"/>
      <c r="U654" s="118"/>
      <c r="V654" s="119"/>
      <c r="W654" s="119"/>
      <c r="X654" s="119"/>
      <c r="Y654" s="119"/>
      <c r="Z654" s="119"/>
      <c r="AA654" s="119"/>
      <c r="AB654" s="119"/>
      <c r="AC654" s="119"/>
      <c r="AD654" s="119"/>
      <c r="AE654" s="119"/>
      <c r="AF654" s="119"/>
      <c r="AG654" s="119"/>
      <c r="AH654" s="119"/>
      <c r="AI654" s="119"/>
      <c r="AJ654" s="119"/>
      <c r="AK654" s="4"/>
      <c r="AL654" s="4"/>
      <c r="AM654" s="4"/>
      <c r="AN654" s="4"/>
      <c r="AO654" s="4"/>
      <c r="AP654" s="4"/>
      <c r="AQ654" s="4"/>
      <c r="AR654" s="4"/>
      <c r="AS654" s="4"/>
    </row>
    <row r="655">
      <c r="A655" s="4"/>
      <c r="B655" s="4"/>
      <c r="C655" s="4"/>
      <c r="D655" s="4"/>
      <c r="E655" s="4"/>
      <c r="F655" s="4"/>
      <c r="G655" s="4"/>
      <c r="H655" s="8"/>
      <c r="I655" s="8"/>
      <c r="J655" s="8"/>
      <c r="K655" s="8"/>
      <c r="L655" s="8"/>
      <c r="M655" s="8"/>
      <c r="N655" s="8"/>
      <c r="O655" s="8"/>
      <c r="P655" s="8"/>
      <c r="Q655" s="8"/>
      <c r="R655" s="8"/>
      <c r="S655" s="271"/>
      <c r="T655" s="119"/>
      <c r="U655" s="118"/>
      <c r="V655" s="119"/>
      <c r="W655" s="119"/>
      <c r="X655" s="119"/>
      <c r="Y655" s="119"/>
      <c r="Z655" s="119"/>
      <c r="AA655" s="119"/>
      <c r="AB655" s="119"/>
      <c r="AC655" s="119"/>
      <c r="AD655" s="119"/>
      <c r="AE655" s="119"/>
      <c r="AF655" s="119"/>
      <c r="AG655" s="119"/>
      <c r="AH655" s="119"/>
      <c r="AI655" s="119"/>
      <c r="AJ655" s="119"/>
      <c r="AK655" s="4"/>
      <c r="AL655" s="4"/>
      <c r="AM655" s="4"/>
      <c r="AN655" s="4"/>
      <c r="AO655" s="4"/>
      <c r="AP655" s="4"/>
      <c r="AQ655" s="4"/>
      <c r="AR655" s="4"/>
      <c r="AS655" s="4"/>
    </row>
    <row r="656">
      <c r="A656" s="4"/>
      <c r="B656" s="4"/>
      <c r="C656" s="4"/>
      <c r="D656" s="4"/>
      <c r="E656" s="4"/>
      <c r="F656" s="4"/>
      <c r="G656" s="4"/>
      <c r="H656" s="8"/>
      <c r="I656" s="8"/>
      <c r="J656" s="8"/>
      <c r="K656" s="8"/>
      <c r="L656" s="8"/>
      <c r="M656" s="8"/>
      <c r="N656" s="8"/>
      <c r="O656" s="8"/>
      <c r="P656" s="8"/>
      <c r="Q656" s="8"/>
      <c r="R656" s="8"/>
      <c r="S656" s="271"/>
      <c r="T656" s="119"/>
      <c r="U656" s="118"/>
      <c r="V656" s="119"/>
      <c r="W656" s="119"/>
      <c r="X656" s="119"/>
      <c r="Y656" s="119"/>
      <c r="Z656" s="119"/>
      <c r="AA656" s="119"/>
      <c r="AB656" s="119"/>
      <c r="AC656" s="119"/>
      <c r="AD656" s="119"/>
      <c r="AE656" s="119"/>
      <c r="AF656" s="119"/>
      <c r="AG656" s="119"/>
      <c r="AH656" s="119"/>
      <c r="AI656" s="119"/>
      <c r="AJ656" s="119"/>
      <c r="AK656" s="4"/>
      <c r="AL656" s="4"/>
      <c r="AM656" s="4"/>
      <c r="AN656" s="4"/>
      <c r="AO656" s="4"/>
      <c r="AP656" s="4"/>
      <c r="AQ656" s="4"/>
      <c r="AR656" s="4"/>
      <c r="AS656" s="4"/>
    </row>
    <row r="657">
      <c r="A657" s="4"/>
      <c r="B657" s="4"/>
      <c r="C657" s="4"/>
      <c r="D657" s="4"/>
      <c r="E657" s="4"/>
      <c r="F657" s="4"/>
      <c r="G657" s="4"/>
      <c r="H657" s="8"/>
      <c r="I657" s="8"/>
      <c r="J657" s="8"/>
      <c r="K657" s="8"/>
      <c r="L657" s="8"/>
      <c r="M657" s="8"/>
      <c r="N657" s="8"/>
      <c r="O657" s="8"/>
      <c r="P657" s="8"/>
      <c r="Q657" s="8"/>
      <c r="R657" s="8"/>
      <c r="S657" s="271"/>
      <c r="T657" s="119"/>
      <c r="U657" s="118"/>
      <c r="V657" s="119"/>
      <c r="W657" s="119"/>
      <c r="X657" s="119"/>
      <c r="Y657" s="119"/>
      <c r="Z657" s="119"/>
      <c r="AA657" s="119"/>
      <c r="AB657" s="119"/>
      <c r="AC657" s="119"/>
      <c r="AD657" s="119"/>
      <c r="AE657" s="119"/>
      <c r="AF657" s="119"/>
      <c r="AG657" s="119"/>
      <c r="AH657" s="119"/>
      <c r="AI657" s="119"/>
      <c r="AJ657" s="119"/>
      <c r="AK657" s="4"/>
      <c r="AL657" s="4"/>
      <c r="AM657" s="4"/>
      <c r="AN657" s="4"/>
      <c r="AO657" s="4"/>
      <c r="AP657" s="4"/>
      <c r="AQ657" s="4"/>
      <c r="AR657" s="4"/>
      <c r="AS657" s="4"/>
    </row>
    <row r="658">
      <c r="A658" s="4"/>
      <c r="B658" s="4"/>
      <c r="C658" s="4"/>
      <c r="D658" s="4"/>
      <c r="E658" s="4"/>
      <c r="F658" s="4"/>
      <c r="G658" s="4"/>
      <c r="H658" s="8"/>
      <c r="I658" s="8"/>
      <c r="J658" s="8"/>
      <c r="K658" s="8"/>
      <c r="L658" s="8"/>
      <c r="M658" s="8"/>
      <c r="N658" s="8"/>
      <c r="O658" s="8"/>
      <c r="P658" s="8"/>
      <c r="Q658" s="8"/>
      <c r="R658" s="8"/>
      <c r="S658" s="271"/>
      <c r="T658" s="119"/>
      <c r="U658" s="118"/>
      <c r="V658" s="119"/>
      <c r="W658" s="119"/>
      <c r="X658" s="119"/>
      <c r="Y658" s="119"/>
      <c r="Z658" s="119"/>
      <c r="AA658" s="119"/>
      <c r="AB658" s="119"/>
      <c r="AC658" s="119"/>
      <c r="AD658" s="119"/>
      <c r="AE658" s="119"/>
      <c r="AF658" s="119"/>
      <c r="AG658" s="119"/>
      <c r="AH658" s="119"/>
      <c r="AI658" s="119"/>
      <c r="AJ658" s="119"/>
      <c r="AK658" s="4"/>
      <c r="AL658" s="4"/>
      <c r="AM658" s="4"/>
      <c r="AN658" s="4"/>
      <c r="AO658" s="4"/>
      <c r="AP658" s="4"/>
      <c r="AQ658" s="4"/>
      <c r="AR658" s="4"/>
      <c r="AS658" s="4"/>
    </row>
    <row r="659">
      <c r="A659" s="4"/>
      <c r="B659" s="4"/>
      <c r="C659" s="4"/>
      <c r="D659" s="4"/>
      <c r="E659" s="4"/>
      <c r="F659" s="4"/>
      <c r="G659" s="4"/>
      <c r="H659" s="8"/>
      <c r="I659" s="8"/>
      <c r="J659" s="8"/>
      <c r="K659" s="8"/>
      <c r="L659" s="8"/>
      <c r="M659" s="8"/>
      <c r="N659" s="8"/>
      <c r="O659" s="8"/>
      <c r="P659" s="8"/>
      <c r="Q659" s="8"/>
      <c r="R659" s="8"/>
      <c r="S659" s="271"/>
      <c r="T659" s="119"/>
      <c r="U659" s="118"/>
      <c r="V659" s="119"/>
      <c r="W659" s="119"/>
      <c r="X659" s="119"/>
      <c r="Y659" s="119"/>
      <c r="Z659" s="119"/>
      <c r="AA659" s="119"/>
      <c r="AB659" s="119"/>
      <c r="AC659" s="119"/>
      <c r="AD659" s="119"/>
      <c r="AE659" s="119"/>
      <c r="AF659" s="119"/>
      <c r="AG659" s="119"/>
      <c r="AH659" s="119"/>
      <c r="AI659" s="119"/>
      <c r="AJ659" s="119"/>
      <c r="AK659" s="4"/>
      <c r="AL659" s="4"/>
      <c r="AM659" s="4"/>
      <c r="AN659" s="4"/>
      <c r="AO659" s="4"/>
      <c r="AP659" s="4"/>
      <c r="AQ659" s="4"/>
      <c r="AR659" s="4"/>
      <c r="AS659" s="4"/>
    </row>
    <row r="660">
      <c r="A660" s="4"/>
      <c r="B660" s="4"/>
      <c r="C660" s="4"/>
      <c r="D660" s="4"/>
      <c r="E660" s="4"/>
      <c r="F660" s="4"/>
      <c r="G660" s="4"/>
      <c r="H660" s="8"/>
      <c r="I660" s="8"/>
      <c r="J660" s="8"/>
      <c r="K660" s="8"/>
      <c r="L660" s="8"/>
      <c r="M660" s="8"/>
      <c r="N660" s="8"/>
      <c r="O660" s="8"/>
      <c r="P660" s="8"/>
      <c r="Q660" s="8"/>
      <c r="R660" s="8"/>
      <c r="S660" s="271"/>
      <c r="T660" s="119"/>
      <c r="U660" s="118"/>
      <c r="V660" s="119"/>
      <c r="W660" s="119"/>
      <c r="X660" s="119"/>
      <c r="Y660" s="119"/>
      <c r="Z660" s="119"/>
      <c r="AA660" s="119"/>
      <c r="AB660" s="119"/>
      <c r="AC660" s="119"/>
      <c r="AD660" s="119"/>
      <c r="AE660" s="119"/>
      <c r="AF660" s="119"/>
      <c r="AG660" s="119"/>
      <c r="AH660" s="119"/>
      <c r="AI660" s="119"/>
      <c r="AJ660" s="119"/>
      <c r="AK660" s="4"/>
      <c r="AL660" s="4"/>
      <c r="AM660" s="4"/>
      <c r="AN660" s="4"/>
      <c r="AO660" s="4"/>
      <c r="AP660" s="4"/>
      <c r="AQ660" s="4"/>
      <c r="AR660" s="4"/>
      <c r="AS660" s="4"/>
    </row>
    <row r="661">
      <c r="A661" s="4"/>
      <c r="B661" s="4"/>
      <c r="C661" s="4"/>
      <c r="D661" s="4"/>
      <c r="E661" s="4"/>
      <c r="F661" s="4"/>
      <c r="G661" s="4"/>
      <c r="H661" s="8"/>
      <c r="I661" s="8"/>
      <c r="J661" s="8"/>
      <c r="K661" s="8"/>
      <c r="L661" s="8"/>
      <c r="M661" s="8"/>
      <c r="N661" s="8"/>
      <c r="O661" s="8"/>
      <c r="P661" s="8"/>
      <c r="Q661" s="8"/>
      <c r="R661" s="8"/>
      <c r="S661" s="271"/>
      <c r="T661" s="119"/>
      <c r="U661" s="118"/>
      <c r="V661" s="119"/>
      <c r="W661" s="119"/>
      <c r="X661" s="119"/>
      <c r="Y661" s="119"/>
      <c r="Z661" s="119"/>
      <c r="AA661" s="119"/>
      <c r="AB661" s="119"/>
      <c r="AC661" s="119"/>
      <c r="AD661" s="119"/>
      <c r="AE661" s="119"/>
      <c r="AF661" s="119"/>
      <c r="AG661" s="119"/>
      <c r="AH661" s="119"/>
      <c r="AI661" s="119"/>
      <c r="AJ661" s="119"/>
      <c r="AK661" s="4"/>
      <c r="AL661" s="4"/>
      <c r="AM661" s="4"/>
      <c r="AN661" s="4"/>
      <c r="AO661" s="4"/>
      <c r="AP661" s="4"/>
      <c r="AQ661" s="4"/>
      <c r="AR661" s="4"/>
      <c r="AS661" s="4"/>
    </row>
    <row r="662">
      <c r="A662" s="4"/>
      <c r="B662" s="4"/>
      <c r="C662" s="4"/>
      <c r="D662" s="4"/>
      <c r="E662" s="4"/>
      <c r="F662" s="4"/>
      <c r="G662" s="4"/>
      <c r="H662" s="8"/>
      <c r="I662" s="8"/>
      <c r="J662" s="8"/>
      <c r="K662" s="8"/>
      <c r="L662" s="8"/>
      <c r="M662" s="8"/>
      <c r="N662" s="8"/>
      <c r="O662" s="8"/>
      <c r="P662" s="8"/>
      <c r="Q662" s="8"/>
      <c r="R662" s="8"/>
      <c r="S662" s="271"/>
      <c r="T662" s="119"/>
      <c r="U662" s="118"/>
      <c r="V662" s="119"/>
      <c r="W662" s="119"/>
      <c r="X662" s="119"/>
      <c r="Y662" s="119"/>
      <c r="Z662" s="119"/>
      <c r="AA662" s="119"/>
      <c r="AB662" s="119"/>
      <c r="AC662" s="119"/>
      <c r="AD662" s="119"/>
      <c r="AE662" s="119"/>
      <c r="AF662" s="119"/>
      <c r="AG662" s="119"/>
      <c r="AH662" s="119"/>
      <c r="AI662" s="119"/>
      <c r="AJ662" s="119"/>
      <c r="AK662" s="4"/>
      <c r="AL662" s="4"/>
      <c r="AM662" s="4"/>
      <c r="AN662" s="4"/>
      <c r="AO662" s="4"/>
      <c r="AP662" s="4"/>
      <c r="AQ662" s="4"/>
      <c r="AR662" s="4"/>
      <c r="AS662" s="4"/>
    </row>
    <row r="663">
      <c r="A663" s="4"/>
      <c r="B663" s="4"/>
      <c r="C663" s="4"/>
      <c r="D663" s="4"/>
      <c r="E663" s="4"/>
      <c r="F663" s="4"/>
      <c r="G663" s="4"/>
      <c r="H663" s="8"/>
      <c r="I663" s="8"/>
      <c r="J663" s="8"/>
      <c r="K663" s="8"/>
      <c r="L663" s="8"/>
      <c r="M663" s="8"/>
      <c r="N663" s="8"/>
      <c r="O663" s="8"/>
      <c r="P663" s="8"/>
      <c r="Q663" s="8"/>
      <c r="R663" s="8"/>
      <c r="S663" s="271"/>
      <c r="T663" s="119"/>
      <c r="U663" s="118"/>
      <c r="V663" s="119"/>
      <c r="W663" s="119"/>
      <c r="X663" s="119"/>
      <c r="Y663" s="119"/>
      <c r="Z663" s="119"/>
      <c r="AA663" s="119"/>
      <c r="AB663" s="119"/>
      <c r="AC663" s="119"/>
      <c r="AD663" s="119"/>
      <c r="AE663" s="119"/>
      <c r="AF663" s="119"/>
      <c r="AG663" s="119"/>
      <c r="AH663" s="119"/>
      <c r="AI663" s="119"/>
      <c r="AJ663" s="119"/>
      <c r="AK663" s="4"/>
      <c r="AL663" s="4"/>
      <c r="AM663" s="4"/>
      <c r="AN663" s="4"/>
      <c r="AO663" s="4"/>
      <c r="AP663" s="4"/>
      <c r="AQ663" s="4"/>
      <c r="AR663" s="4"/>
      <c r="AS663" s="4"/>
    </row>
    <row r="664">
      <c r="A664" s="4"/>
      <c r="B664" s="4"/>
      <c r="C664" s="4"/>
      <c r="D664" s="4"/>
      <c r="E664" s="4"/>
      <c r="F664" s="4"/>
      <c r="G664" s="4"/>
      <c r="H664" s="8"/>
      <c r="I664" s="8"/>
      <c r="J664" s="8"/>
      <c r="K664" s="8"/>
      <c r="L664" s="8"/>
      <c r="M664" s="8"/>
      <c r="N664" s="8"/>
      <c r="O664" s="8"/>
      <c r="P664" s="8"/>
      <c r="Q664" s="8"/>
      <c r="R664" s="8"/>
      <c r="S664" s="271"/>
      <c r="T664" s="119"/>
      <c r="U664" s="118"/>
      <c r="V664" s="119"/>
      <c r="W664" s="119"/>
      <c r="X664" s="119"/>
      <c r="Y664" s="119"/>
      <c r="Z664" s="119"/>
      <c r="AA664" s="119"/>
      <c r="AB664" s="119"/>
      <c r="AC664" s="119"/>
      <c r="AD664" s="119"/>
      <c r="AE664" s="119"/>
      <c r="AF664" s="119"/>
      <c r="AG664" s="119"/>
      <c r="AH664" s="119"/>
      <c r="AI664" s="119"/>
      <c r="AJ664" s="119"/>
      <c r="AK664" s="4"/>
      <c r="AL664" s="4"/>
      <c r="AM664" s="4"/>
      <c r="AN664" s="4"/>
      <c r="AO664" s="4"/>
      <c r="AP664" s="4"/>
      <c r="AQ664" s="4"/>
      <c r="AR664" s="4"/>
      <c r="AS664" s="4"/>
    </row>
    <row r="665">
      <c r="A665" s="4"/>
      <c r="B665" s="4"/>
      <c r="C665" s="4"/>
      <c r="D665" s="4"/>
      <c r="E665" s="4"/>
      <c r="F665" s="4"/>
      <c r="G665" s="4"/>
      <c r="H665" s="8"/>
      <c r="I665" s="8"/>
      <c r="J665" s="8"/>
      <c r="K665" s="8"/>
      <c r="L665" s="8"/>
      <c r="M665" s="8"/>
      <c r="N665" s="8"/>
      <c r="O665" s="8"/>
      <c r="P665" s="8"/>
      <c r="Q665" s="8"/>
      <c r="R665" s="8"/>
      <c r="S665" s="271"/>
      <c r="T665" s="119"/>
      <c r="U665" s="118"/>
      <c r="V665" s="119"/>
      <c r="W665" s="119"/>
      <c r="X665" s="119"/>
      <c r="Y665" s="119"/>
      <c r="Z665" s="119"/>
      <c r="AA665" s="119"/>
      <c r="AB665" s="119"/>
      <c r="AC665" s="119"/>
      <c r="AD665" s="119"/>
      <c r="AE665" s="119"/>
      <c r="AF665" s="119"/>
      <c r="AG665" s="119"/>
      <c r="AH665" s="119"/>
      <c r="AI665" s="119"/>
      <c r="AJ665" s="119"/>
      <c r="AK665" s="4"/>
      <c r="AL665" s="4"/>
      <c r="AM665" s="4"/>
      <c r="AN665" s="4"/>
      <c r="AO665" s="4"/>
      <c r="AP665" s="4"/>
      <c r="AQ665" s="4"/>
      <c r="AR665" s="4"/>
      <c r="AS665" s="4"/>
    </row>
    <row r="666">
      <c r="A666" s="4"/>
      <c r="B666" s="4"/>
      <c r="C666" s="4"/>
      <c r="D666" s="4"/>
      <c r="E666" s="4"/>
      <c r="F666" s="4"/>
      <c r="G666" s="4"/>
      <c r="H666" s="8"/>
      <c r="I666" s="8"/>
      <c r="J666" s="8"/>
      <c r="K666" s="8"/>
      <c r="L666" s="8"/>
      <c r="M666" s="8"/>
      <c r="N666" s="8"/>
      <c r="O666" s="8"/>
      <c r="P666" s="8"/>
      <c r="Q666" s="8"/>
      <c r="R666" s="8"/>
      <c r="S666" s="271"/>
      <c r="T666" s="119"/>
      <c r="U666" s="118"/>
      <c r="V666" s="119"/>
      <c r="W666" s="119"/>
      <c r="X666" s="119"/>
      <c r="Y666" s="119"/>
      <c r="Z666" s="119"/>
      <c r="AA666" s="119"/>
      <c r="AB666" s="119"/>
      <c r="AC666" s="119"/>
      <c r="AD666" s="119"/>
      <c r="AE666" s="119"/>
      <c r="AF666" s="119"/>
      <c r="AG666" s="119"/>
      <c r="AH666" s="119"/>
      <c r="AI666" s="119"/>
      <c r="AJ666" s="119"/>
      <c r="AK666" s="4"/>
      <c r="AL666" s="4"/>
      <c r="AM666" s="4"/>
      <c r="AN666" s="4"/>
      <c r="AO666" s="4"/>
      <c r="AP666" s="4"/>
      <c r="AQ666" s="4"/>
      <c r="AR666" s="4"/>
      <c r="AS666" s="4"/>
    </row>
    <row r="667">
      <c r="A667" s="4"/>
      <c r="B667" s="4"/>
      <c r="C667" s="4"/>
      <c r="D667" s="4"/>
      <c r="E667" s="4"/>
      <c r="F667" s="4"/>
      <c r="G667" s="4"/>
      <c r="H667" s="8"/>
      <c r="I667" s="8"/>
      <c r="J667" s="8"/>
      <c r="K667" s="8"/>
      <c r="L667" s="8"/>
      <c r="M667" s="8"/>
      <c r="N667" s="8"/>
      <c r="O667" s="8"/>
      <c r="P667" s="8"/>
      <c r="Q667" s="8"/>
      <c r="R667" s="8"/>
      <c r="S667" s="271"/>
      <c r="T667" s="119"/>
      <c r="U667" s="118"/>
      <c r="V667" s="119"/>
      <c r="W667" s="119"/>
      <c r="X667" s="119"/>
      <c r="Y667" s="119"/>
      <c r="Z667" s="119"/>
      <c r="AA667" s="119"/>
      <c r="AB667" s="119"/>
      <c r="AC667" s="119"/>
      <c r="AD667" s="119"/>
      <c r="AE667" s="119"/>
      <c r="AF667" s="119"/>
      <c r="AG667" s="119"/>
      <c r="AH667" s="119"/>
      <c r="AI667" s="119"/>
      <c r="AJ667" s="119"/>
      <c r="AK667" s="4"/>
      <c r="AL667" s="4"/>
      <c r="AM667" s="4"/>
      <c r="AN667" s="4"/>
      <c r="AO667" s="4"/>
      <c r="AP667" s="4"/>
      <c r="AQ667" s="4"/>
      <c r="AR667" s="4"/>
      <c r="AS667" s="4"/>
    </row>
    <row r="668">
      <c r="A668" s="4"/>
      <c r="B668" s="4"/>
      <c r="C668" s="4"/>
      <c r="D668" s="4"/>
      <c r="E668" s="4"/>
      <c r="F668" s="4"/>
      <c r="G668" s="4"/>
      <c r="H668" s="8"/>
      <c r="I668" s="8"/>
      <c r="J668" s="8"/>
      <c r="K668" s="8"/>
      <c r="L668" s="8"/>
      <c r="M668" s="8"/>
      <c r="N668" s="8"/>
      <c r="O668" s="8"/>
      <c r="P668" s="8"/>
      <c r="Q668" s="8"/>
      <c r="R668" s="8"/>
      <c r="S668" s="271"/>
      <c r="T668" s="119"/>
      <c r="U668" s="118"/>
      <c r="V668" s="119"/>
      <c r="W668" s="119"/>
      <c r="X668" s="119"/>
      <c r="Y668" s="119"/>
      <c r="Z668" s="119"/>
      <c r="AA668" s="119"/>
      <c r="AB668" s="119"/>
      <c r="AC668" s="119"/>
      <c r="AD668" s="119"/>
      <c r="AE668" s="119"/>
      <c r="AF668" s="119"/>
      <c r="AG668" s="119"/>
      <c r="AH668" s="119"/>
      <c r="AI668" s="119"/>
      <c r="AJ668" s="119"/>
      <c r="AK668" s="4"/>
      <c r="AL668" s="4"/>
      <c r="AM668" s="4"/>
      <c r="AN668" s="4"/>
      <c r="AO668" s="4"/>
      <c r="AP668" s="4"/>
      <c r="AQ668" s="4"/>
      <c r="AR668" s="4"/>
      <c r="AS668" s="4"/>
    </row>
    <row r="669">
      <c r="A669" s="4"/>
      <c r="B669" s="4"/>
      <c r="C669" s="4"/>
      <c r="D669" s="4"/>
      <c r="E669" s="4"/>
      <c r="F669" s="4"/>
      <c r="G669" s="4"/>
      <c r="H669" s="8"/>
      <c r="I669" s="8"/>
      <c r="J669" s="8"/>
      <c r="K669" s="8"/>
      <c r="L669" s="8"/>
      <c r="M669" s="8"/>
      <c r="N669" s="8"/>
      <c r="O669" s="8"/>
      <c r="P669" s="8"/>
      <c r="Q669" s="8"/>
      <c r="R669" s="8"/>
      <c r="S669" s="271"/>
      <c r="T669" s="119"/>
      <c r="U669" s="118"/>
      <c r="V669" s="119"/>
      <c r="W669" s="119"/>
      <c r="X669" s="119"/>
      <c r="Y669" s="119"/>
      <c r="Z669" s="119"/>
      <c r="AA669" s="119"/>
      <c r="AB669" s="119"/>
      <c r="AC669" s="119"/>
      <c r="AD669" s="119"/>
      <c r="AE669" s="119"/>
      <c r="AF669" s="119"/>
      <c r="AG669" s="119"/>
      <c r="AH669" s="119"/>
      <c r="AI669" s="119"/>
      <c r="AJ669" s="119"/>
      <c r="AK669" s="4"/>
      <c r="AL669" s="4"/>
      <c r="AM669" s="4"/>
      <c r="AN669" s="4"/>
      <c r="AO669" s="4"/>
      <c r="AP669" s="4"/>
      <c r="AQ669" s="4"/>
      <c r="AR669" s="4"/>
      <c r="AS669" s="4"/>
    </row>
    <row r="670">
      <c r="A670" s="4"/>
      <c r="B670" s="4"/>
      <c r="C670" s="4"/>
      <c r="D670" s="4"/>
      <c r="E670" s="4"/>
      <c r="F670" s="4"/>
      <c r="G670" s="4"/>
      <c r="H670" s="8"/>
      <c r="I670" s="8"/>
      <c r="J670" s="8"/>
      <c r="K670" s="8"/>
      <c r="L670" s="8"/>
      <c r="M670" s="8"/>
      <c r="N670" s="8"/>
      <c r="O670" s="8"/>
      <c r="P670" s="8"/>
      <c r="Q670" s="8"/>
      <c r="R670" s="8"/>
      <c r="S670" s="271"/>
      <c r="T670" s="119"/>
      <c r="U670" s="118"/>
      <c r="V670" s="119"/>
      <c r="W670" s="119"/>
      <c r="X670" s="119"/>
      <c r="Y670" s="119"/>
      <c r="Z670" s="119"/>
      <c r="AA670" s="119"/>
      <c r="AB670" s="119"/>
      <c r="AC670" s="119"/>
      <c r="AD670" s="119"/>
      <c r="AE670" s="119"/>
      <c r="AF670" s="119"/>
      <c r="AG670" s="119"/>
      <c r="AH670" s="119"/>
      <c r="AI670" s="119"/>
      <c r="AJ670" s="119"/>
      <c r="AK670" s="4"/>
      <c r="AL670" s="4"/>
      <c r="AM670" s="4"/>
      <c r="AN670" s="4"/>
      <c r="AO670" s="4"/>
      <c r="AP670" s="4"/>
      <c r="AQ670" s="4"/>
      <c r="AR670" s="4"/>
      <c r="AS670" s="4"/>
    </row>
    <row r="671">
      <c r="A671" s="4"/>
      <c r="B671" s="4"/>
      <c r="C671" s="4"/>
      <c r="D671" s="4"/>
      <c r="E671" s="4"/>
      <c r="F671" s="4"/>
      <c r="G671" s="4"/>
      <c r="H671" s="8"/>
      <c r="I671" s="8"/>
      <c r="J671" s="8"/>
      <c r="K671" s="8"/>
      <c r="L671" s="8"/>
      <c r="M671" s="8"/>
      <c r="N671" s="8"/>
      <c r="O671" s="8"/>
      <c r="P671" s="8"/>
      <c r="Q671" s="8"/>
      <c r="R671" s="8"/>
      <c r="S671" s="271"/>
      <c r="T671" s="119"/>
      <c r="U671" s="118"/>
      <c r="V671" s="119"/>
      <c r="W671" s="119"/>
      <c r="X671" s="119"/>
      <c r="Y671" s="119"/>
      <c r="Z671" s="119"/>
      <c r="AA671" s="119"/>
      <c r="AB671" s="119"/>
      <c r="AC671" s="119"/>
      <c r="AD671" s="119"/>
      <c r="AE671" s="119"/>
      <c r="AF671" s="119"/>
      <c r="AG671" s="119"/>
      <c r="AH671" s="119"/>
      <c r="AI671" s="119"/>
      <c r="AJ671" s="119"/>
      <c r="AK671" s="4"/>
      <c r="AL671" s="4"/>
      <c r="AM671" s="4"/>
      <c r="AN671" s="4"/>
      <c r="AO671" s="4"/>
      <c r="AP671" s="4"/>
      <c r="AQ671" s="4"/>
      <c r="AR671" s="4"/>
      <c r="AS671" s="4"/>
    </row>
    <row r="672">
      <c r="A672" s="4"/>
      <c r="B672" s="4"/>
      <c r="C672" s="4"/>
      <c r="D672" s="4"/>
      <c r="E672" s="4"/>
      <c r="F672" s="4"/>
      <c r="G672" s="4"/>
      <c r="H672" s="8"/>
      <c r="I672" s="8"/>
      <c r="J672" s="8"/>
      <c r="K672" s="8"/>
      <c r="L672" s="8"/>
      <c r="M672" s="8"/>
      <c r="N672" s="8"/>
      <c r="O672" s="8"/>
      <c r="P672" s="8"/>
      <c r="Q672" s="8"/>
      <c r="R672" s="8"/>
      <c r="S672" s="271"/>
      <c r="T672" s="119"/>
      <c r="U672" s="118"/>
      <c r="V672" s="119"/>
      <c r="W672" s="119"/>
      <c r="X672" s="119"/>
      <c r="Y672" s="119"/>
      <c r="Z672" s="119"/>
      <c r="AA672" s="119"/>
      <c r="AB672" s="119"/>
      <c r="AC672" s="119"/>
      <c r="AD672" s="119"/>
      <c r="AE672" s="119"/>
      <c r="AF672" s="119"/>
      <c r="AG672" s="119"/>
      <c r="AH672" s="119"/>
      <c r="AI672" s="119"/>
      <c r="AJ672" s="119"/>
      <c r="AK672" s="4"/>
      <c r="AL672" s="4"/>
      <c r="AM672" s="4"/>
      <c r="AN672" s="4"/>
      <c r="AO672" s="4"/>
      <c r="AP672" s="4"/>
      <c r="AQ672" s="4"/>
      <c r="AR672" s="4"/>
      <c r="AS672" s="4"/>
    </row>
    <row r="673">
      <c r="A673" s="4"/>
      <c r="B673" s="4"/>
      <c r="C673" s="4"/>
      <c r="D673" s="4"/>
      <c r="E673" s="4"/>
      <c r="F673" s="4"/>
      <c r="G673" s="4"/>
      <c r="H673" s="8"/>
      <c r="I673" s="8"/>
      <c r="J673" s="8"/>
      <c r="K673" s="8"/>
      <c r="L673" s="8"/>
      <c r="M673" s="8"/>
      <c r="N673" s="8"/>
      <c r="O673" s="8"/>
      <c r="P673" s="8"/>
      <c r="Q673" s="8"/>
      <c r="R673" s="8"/>
      <c r="S673" s="271"/>
      <c r="T673" s="119"/>
      <c r="U673" s="118"/>
      <c r="V673" s="119"/>
      <c r="W673" s="119"/>
      <c r="X673" s="119"/>
      <c r="Y673" s="119"/>
      <c r="Z673" s="119"/>
      <c r="AA673" s="119"/>
      <c r="AB673" s="119"/>
      <c r="AC673" s="119"/>
      <c r="AD673" s="119"/>
      <c r="AE673" s="119"/>
      <c r="AF673" s="119"/>
      <c r="AG673" s="119"/>
      <c r="AH673" s="119"/>
      <c r="AI673" s="119"/>
      <c r="AJ673" s="119"/>
      <c r="AK673" s="4"/>
      <c r="AL673" s="4"/>
      <c r="AM673" s="4"/>
      <c r="AN673" s="4"/>
      <c r="AO673" s="4"/>
      <c r="AP673" s="4"/>
      <c r="AQ673" s="4"/>
      <c r="AR673" s="4"/>
      <c r="AS673" s="4"/>
    </row>
    <row r="674">
      <c r="A674" s="4"/>
      <c r="B674" s="4"/>
      <c r="C674" s="4"/>
      <c r="D674" s="4"/>
      <c r="E674" s="4"/>
      <c r="F674" s="4"/>
      <c r="G674" s="4"/>
      <c r="H674" s="8"/>
      <c r="I674" s="8"/>
      <c r="J674" s="8"/>
      <c r="K674" s="8"/>
      <c r="L674" s="8"/>
      <c r="M674" s="8"/>
      <c r="N674" s="8"/>
      <c r="O674" s="8"/>
      <c r="P674" s="8"/>
      <c r="Q674" s="8"/>
      <c r="R674" s="8"/>
      <c r="S674" s="271"/>
      <c r="T674" s="119"/>
      <c r="U674" s="118"/>
      <c r="V674" s="119"/>
      <c r="W674" s="119"/>
      <c r="X674" s="119"/>
      <c r="Y674" s="119"/>
      <c r="Z674" s="119"/>
      <c r="AA674" s="119"/>
      <c r="AB674" s="119"/>
      <c r="AC674" s="119"/>
      <c r="AD674" s="119"/>
      <c r="AE674" s="119"/>
      <c r="AF674" s="119"/>
      <c r="AG674" s="119"/>
      <c r="AH674" s="119"/>
      <c r="AI674" s="119"/>
      <c r="AJ674" s="119"/>
      <c r="AK674" s="4"/>
      <c r="AL674" s="4"/>
      <c r="AM674" s="4"/>
      <c r="AN674" s="4"/>
      <c r="AO674" s="4"/>
      <c r="AP674" s="4"/>
      <c r="AQ674" s="4"/>
      <c r="AR674" s="4"/>
      <c r="AS674" s="4"/>
    </row>
    <row r="675">
      <c r="A675" s="4"/>
      <c r="B675" s="4"/>
      <c r="C675" s="4"/>
      <c r="D675" s="4"/>
      <c r="E675" s="4"/>
      <c r="F675" s="4"/>
      <c r="G675" s="4"/>
      <c r="H675" s="8"/>
      <c r="I675" s="8"/>
      <c r="J675" s="8"/>
      <c r="K675" s="8"/>
      <c r="L675" s="8"/>
      <c r="M675" s="8"/>
      <c r="N675" s="8"/>
      <c r="O675" s="8"/>
      <c r="P675" s="8"/>
      <c r="Q675" s="8"/>
      <c r="R675" s="8"/>
      <c r="S675" s="271"/>
      <c r="T675" s="119"/>
      <c r="U675" s="118"/>
      <c r="V675" s="119"/>
      <c r="W675" s="119"/>
      <c r="X675" s="119"/>
      <c r="Y675" s="119"/>
      <c r="Z675" s="119"/>
      <c r="AA675" s="119"/>
      <c r="AB675" s="119"/>
      <c r="AC675" s="119"/>
      <c r="AD675" s="119"/>
      <c r="AE675" s="119"/>
      <c r="AF675" s="119"/>
      <c r="AG675" s="119"/>
      <c r="AH675" s="119"/>
      <c r="AI675" s="119"/>
      <c r="AJ675" s="119"/>
      <c r="AK675" s="4"/>
      <c r="AL675" s="4"/>
      <c r="AM675" s="4"/>
      <c r="AN675" s="4"/>
      <c r="AO675" s="4"/>
      <c r="AP675" s="4"/>
      <c r="AQ675" s="4"/>
      <c r="AR675" s="4"/>
      <c r="AS675" s="4"/>
    </row>
    <row r="676">
      <c r="A676" s="4"/>
      <c r="B676" s="4"/>
      <c r="C676" s="4"/>
      <c r="D676" s="4"/>
      <c r="E676" s="4"/>
      <c r="F676" s="4"/>
      <c r="G676" s="4"/>
      <c r="H676" s="8"/>
      <c r="I676" s="8"/>
      <c r="J676" s="8"/>
      <c r="K676" s="8"/>
      <c r="L676" s="8"/>
      <c r="M676" s="8"/>
      <c r="N676" s="8"/>
      <c r="O676" s="8"/>
      <c r="P676" s="8"/>
      <c r="Q676" s="8"/>
      <c r="R676" s="8"/>
      <c r="S676" s="271"/>
      <c r="T676" s="119"/>
      <c r="U676" s="118"/>
      <c r="V676" s="119"/>
      <c r="W676" s="119"/>
      <c r="X676" s="119"/>
      <c r="Y676" s="119"/>
      <c r="Z676" s="119"/>
      <c r="AA676" s="119"/>
      <c r="AB676" s="119"/>
      <c r="AC676" s="119"/>
      <c r="AD676" s="119"/>
      <c r="AE676" s="119"/>
      <c r="AF676" s="119"/>
      <c r="AG676" s="119"/>
      <c r="AH676" s="119"/>
      <c r="AI676" s="119"/>
      <c r="AJ676" s="119"/>
      <c r="AK676" s="4"/>
      <c r="AL676" s="4"/>
      <c r="AM676" s="4"/>
      <c r="AN676" s="4"/>
      <c r="AO676" s="4"/>
      <c r="AP676" s="4"/>
      <c r="AQ676" s="4"/>
      <c r="AR676" s="4"/>
      <c r="AS676" s="4"/>
    </row>
    <row r="677">
      <c r="A677" s="4"/>
      <c r="B677" s="4"/>
      <c r="C677" s="4"/>
      <c r="D677" s="4"/>
      <c r="E677" s="4"/>
      <c r="F677" s="4"/>
      <c r="G677" s="4"/>
      <c r="H677" s="8"/>
      <c r="I677" s="8"/>
      <c r="J677" s="8"/>
      <c r="K677" s="8"/>
      <c r="L677" s="8"/>
      <c r="M677" s="8"/>
      <c r="N677" s="8"/>
      <c r="O677" s="8"/>
      <c r="P677" s="8"/>
      <c r="Q677" s="8"/>
      <c r="R677" s="8"/>
      <c r="S677" s="271"/>
      <c r="T677" s="119"/>
      <c r="U677" s="118"/>
      <c r="V677" s="119"/>
      <c r="W677" s="119"/>
      <c r="X677" s="119"/>
      <c r="Y677" s="119"/>
      <c r="Z677" s="119"/>
      <c r="AA677" s="119"/>
      <c r="AB677" s="119"/>
      <c r="AC677" s="119"/>
      <c r="AD677" s="119"/>
      <c r="AE677" s="119"/>
      <c r="AF677" s="119"/>
      <c r="AG677" s="119"/>
      <c r="AH677" s="119"/>
      <c r="AI677" s="119"/>
      <c r="AJ677" s="119"/>
      <c r="AK677" s="4"/>
      <c r="AL677" s="4"/>
      <c r="AM677" s="4"/>
      <c r="AN677" s="4"/>
      <c r="AO677" s="4"/>
      <c r="AP677" s="4"/>
      <c r="AQ677" s="4"/>
      <c r="AR677" s="4"/>
      <c r="AS677" s="4"/>
    </row>
    <row r="678">
      <c r="A678" s="4"/>
      <c r="B678" s="4"/>
      <c r="C678" s="4"/>
      <c r="D678" s="4"/>
      <c r="E678" s="4"/>
      <c r="F678" s="4"/>
      <c r="G678" s="4"/>
      <c r="H678" s="8"/>
      <c r="I678" s="8"/>
      <c r="J678" s="8"/>
      <c r="K678" s="8"/>
      <c r="L678" s="8"/>
      <c r="M678" s="8"/>
      <c r="N678" s="8"/>
      <c r="O678" s="8"/>
      <c r="P678" s="8"/>
      <c r="Q678" s="8"/>
      <c r="R678" s="8"/>
      <c r="S678" s="271"/>
      <c r="T678" s="119"/>
      <c r="U678" s="118"/>
      <c r="V678" s="119"/>
      <c r="W678" s="119"/>
      <c r="X678" s="119"/>
      <c r="Y678" s="119"/>
      <c r="Z678" s="119"/>
      <c r="AA678" s="119"/>
      <c r="AB678" s="119"/>
      <c r="AC678" s="119"/>
      <c r="AD678" s="119"/>
      <c r="AE678" s="119"/>
      <c r="AF678" s="119"/>
      <c r="AG678" s="119"/>
      <c r="AH678" s="119"/>
      <c r="AI678" s="119"/>
      <c r="AJ678" s="119"/>
      <c r="AK678" s="4"/>
      <c r="AL678" s="4"/>
      <c r="AM678" s="4"/>
      <c r="AN678" s="4"/>
      <c r="AO678" s="4"/>
      <c r="AP678" s="4"/>
      <c r="AQ678" s="4"/>
      <c r="AR678" s="4"/>
      <c r="AS678" s="4"/>
    </row>
    <row r="679">
      <c r="A679" s="4"/>
      <c r="B679" s="4"/>
      <c r="C679" s="4"/>
      <c r="D679" s="4"/>
      <c r="E679" s="4"/>
      <c r="F679" s="4"/>
      <c r="G679" s="4"/>
      <c r="H679" s="8"/>
      <c r="I679" s="8"/>
      <c r="J679" s="8"/>
      <c r="K679" s="8"/>
      <c r="L679" s="8"/>
      <c r="M679" s="8"/>
      <c r="N679" s="8"/>
      <c r="O679" s="8"/>
      <c r="P679" s="8"/>
      <c r="Q679" s="8"/>
      <c r="R679" s="8"/>
      <c r="S679" s="271"/>
      <c r="T679" s="119"/>
      <c r="U679" s="118"/>
      <c r="V679" s="119"/>
      <c r="W679" s="119"/>
      <c r="X679" s="119"/>
      <c r="Y679" s="119"/>
      <c r="Z679" s="119"/>
      <c r="AA679" s="119"/>
      <c r="AB679" s="119"/>
      <c r="AC679" s="119"/>
      <c r="AD679" s="119"/>
      <c r="AE679" s="119"/>
      <c r="AF679" s="119"/>
      <c r="AG679" s="119"/>
      <c r="AH679" s="119"/>
      <c r="AI679" s="119"/>
      <c r="AJ679" s="119"/>
      <c r="AK679" s="4"/>
      <c r="AL679" s="4"/>
      <c r="AM679" s="4"/>
      <c r="AN679" s="4"/>
      <c r="AO679" s="4"/>
      <c r="AP679" s="4"/>
      <c r="AQ679" s="4"/>
      <c r="AR679" s="4"/>
      <c r="AS679" s="4"/>
    </row>
    <row r="680">
      <c r="A680" s="4"/>
      <c r="B680" s="4"/>
      <c r="C680" s="4"/>
      <c r="D680" s="4"/>
      <c r="E680" s="4"/>
      <c r="F680" s="4"/>
      <c r="G680" s="4"/>
      <c r="H680" s="8"/>
      <c r="I680" s="8"/>
      <c r="J680" s="8"/>
      <c r="K680" s="8"/>
      <c r="L680" s="8"/>
      <c r="M680" s="8"/>
      <c r="N680" s="8"/>
      <c r="O680" s="8"/>
      <c r="P680" s="8"/>
      <c r="Q680" s="8"/>
      <c r="R680" s="8"/>
      <c r="S680" s="271"/>
      <c r="T680" s="119"/>
      <c r="U680" s="118"/>
      <c r="V680" s="119"/>
      <c r="W680" s="119"/>
      <c r="X680" s="119"/>
      <c r="Y680" s="119"/>
      <c r="Z680" s="119"/>
      <c r="AA680" s="119"/>
      <c r="AB680" s="119"/>
      <c r="AC680" s="119"/>
      <c r="AD680" s="119"/>
      <c r="AE680" s="119"/>
      <c r="AF680" s="119"/>
      <c r="AG680" s="119"/>
      <c r="AH680" s="119"/>
      <c r="AI680" s="119"/>
      <c r="AJ680" s="119"/>
      <c r="AK680" s="4"/>
      <c r="AL680" s="4"/>
      <c r="AM680" s="4"/>
      <c r="AN680" s="4"/>
      <c r="AO680" s="4"/>
      <c r="AP680" s="4"/>
      <c r="AQ680" s="4"/>
      <c r="AR680" s="4"/>
      <c r="AS680" s="4"/>
    </row>
    <row r="681">
      <c r="A681" s="4"/>
      <c r="B681" s="4"/>
      <c r="C681" s="4"/>
      <c r="D681" s="4"/>
      <c r="E681" s="4"/>
      <c r="F681" s="4"/>
      <c r="G681" s="4"/>
      <c r="H681" s="8"/>
      <c r="I681" s="8"/>
      <c r="J681" s="8"/>
      <c r="K681" s="8"/>
      <c r="L681" s="8"/>
      <c r="M681" s="8"/>
      <c r="N681" s="8"/>
      <c r="O681" s="8"/>
      <c r="P681" s="8"/>
      <c r="Q681" s="8"/>
      <c r="R681" s="8"/>
      <c r="S681" s="271"/>
      <c r="T681" s="119"/>
      <c r="U681" s="118"/>
      <c r="V681" s="119"/>
      <c r="W681" s="119"/>
      <c r="X681" s="119"/>
      <c r="Y681" s="119"/>
      <c r="Z681" s="119"/>
      <c r="AA681" s="119"/>
      <c r="AB681" s="119"/>
      <c r="AC681" s="119"/>
      <c r="AD681" s="119"/>
      <c r="AE681" s="119"/>
      <c r="AF681" s="119"/>
      <c r="AG681" s="119"/>
      <c r="AH681" s="119"/>
      <c r="AI681" s="119"/>
      <c r="AJ681" s="119"/>
      <c r="AK681" s="4"/>
      <c r="AL681" s="4"/>
      <c r="AM681" s="4"/>
      <c r="AN681" s="4"/>
      <c r="AO681" s="4"/>
      <c r="AP681" s="4"/>
      <c r="AQ681" s="4"/>
      <c r="AR681" s="4"/>
      <c r="AS681" s="4"/>
    </row>
    <row r="682">
      <c r="A682" s="4"/>
      <c r="B682" s="4"/>
      <c r="C682" s="4"/>
      <c r="D682" s="4"/>
      <c r="E682" s="4"/>
      <c r="F682" s="4"/>
      <c r="G682" s="4"/>
      <c r="H682" s="8"/>
      <c r="I682" s="8"/>
      <c r="J682" s="8"/>
      <c r="K682" s="8"/>
      <c r="L682" s="8"/>
      <c r="M682" s="8"/>
      <c r="N682" s="8"/>
      <c r="O682" s="8"/>
      <c r="P682" s="8"/>
      <c r="Q682" s="8"/>
      <c r="R682" s="8"/>
      <c r="S682" s="271"/>
      <c r="T682" s="119"/>
      <c r="U682" s="118"/>
      <c r="V682" s="119"/>
      <c r="W682" s="119"/>
      <c r="X682" s="119"/>
      <c r="Y682" s="119"/>
      <c r="Z682" s="119"/>
      <c r="AA682" s="119"/>
      <c r="AB682" s="119"/>
      <c r="AC682" s="119"/>
      <c r="AD682" s="119"/>
      <c r="AE682" s="119"/>
      <c r="AF682" s="119"/>
      <c r="AG682" s="119"/>
      <c r="AH682" s="119"/>
      <c r="AI682" s="119"/>
      <c r="AJ682" s="119"/>
      <c r="AK682" s="4"/>
      <c r="AL682" s="4"/>
      <c r="AM682" s="4"/>
      <c r="AN682" s="4"/>
      <c r="AO682" s="4"/>
      <c r="AP682" s="4"/>
      <c r="AQ682" s="4"/>
      <c r="AR682" s="4"/>
      <c r="AS682" s="4"/>
    </row>
    <row r="683">
      <c r="A683" s="4"/>
      <c r="B683" s="4"/>
      <c r="C683" s="4"/>
      <c r="D683" s="4"/>
      <c r="E683" s="4"/>
      <c r="F683" s="4"/>
      <c r="G683" s="4"/>
      <c r="H683" s="8"/>
      <c r="I683" s="8"/>
      <c r="J683" s="8"/>
      <c r="K683" s="8"/>
      <c r="L683" s="8"/>
      <c r="M683" s="8"/>
      <c r="N683" s="8"/>
      <c r="O683" s="8"/>
      <c r="P683" s="8"/>
      <c r="Q683" s="8"/>
      <c r="R683" s="8"/>
      <c r="S683" s="271"/>
      <c r="T683" s="119"/>
      <c r="U683" s="118"/>
      <c r="V683" s="119"/>
      <c r="W683" s="119"/>
      <c r="X683" s="119"/>
      <c r="Y683" s="119"/>
      <c r="Z683" s="119"/>
      <c r="AA683" s="119"/>
      <c r="AB683" s="119"/>
      <c r="AC683" s="119"/>
      <c r="AD683" s="119"/>
      <c r="AE683" s="119"/>
      <c r="AF683" s="119"/>
      <c r="AG683" s="119"/>
      <c r="AH683" s="119"/>
      <c r="AI683" s="119"/>
      <c r="AJ683" s="119"/>
      <c r="AK683" s="4"/>
      <c r="AL683" s="4"/>
      <c r="AM683" s="4"/>
      <c r="AN683" s="4"/>
      <c r="AO683" s="4"/>
      <c r="AP683" s="4"/>
      <c r="AQ683" s="4"/>
      <c r="AR683" s="4"/>
      <c r="AS683" s="4"/>
    </row>
    <row r="684">
      <c r="A684" s="4"/>
      <c r="B684" s="4"/>
      <c r="C684" s="4"/>
      <c r="D684" s="4"/>
      <c r="E684" s="4"/>
      <c r="F684" s="4"/>
      <c r="G684" s="4"/>
      <c r="H684" s="8"/>
      <c r="I684" s="8"/>
      <c r="J684" s="8"/>
      <c r="K684" s="8"/>
      <c r="L684" s="8"/>
      <c r="M684" s="8"/>
      <c r="N684" s="8"/>
      <c r="O684" s="8"/>
      <c r="P684" s="8"/>
      <c r="Q684" s="8"/>
      <c r="R684" s="8"/>
      <c r="S684" s="271"/>
      <c r="T684" s="119"/>
      <c r="U684" s="118"/>
      <c r="V684" s="119"/>
      <c r="W684" s="119"/>
      <c r="X684" s="119"/>
      <c r="Y684" s="119"/>
      <c r="Z684" s="119"/>
      <c r="AA684" s="119"/>
      <c r="AB684" s="119"/>
      <c r="AC684" s="119"/>
      <c r="AD684" s="119"/>
      <c r="AE684" s="119"/>
      <c r="AF684" s="119"/>
      <c r="AG684" s="119"/>
      <c r="AH684" s="119"/>
      <c r="AI684" s="119"/>
      <c r="AJ684" s="119"/>
      <c r="AK684" s="4"/>
      <c r="AL684" s="4"/>
      <c r="AM684" s="4"/>
      <c r="AN684" s="4"/>
      <c r="AO684" s="4"/>
      <c r="AP684" s="4"/>
      <c r="AQ684" s="4"/>
      <c r="AR684" s="4"/>
      <c r="AS684" s="4"/>
    </row>
    <row r="685">
      <c r="A685" s="4"/>
      <c r="B685" s="4"/>
      <c r="C685" s="4"/>
      <c r="D685" s="4"/>
      <c r="E685" s="4"/>
      <c r="F685" s="4"/>
      <c r="G685" s="4"/>
      <c r="H685" s="8"/>
      <c r="I685" s="8"/>
      <c r="J685" s="8"/>
      <c r="K685" s="8"/>
      <c r="L685" s="8"/>
      <c r="M685" s="8"/>
      <c r="N685" s="8"/>
      <c r="O685" s="8"/>
      <c r="P685" s="8"/>
      <c r="Q685" s="8"/>
      <c r="R685" s="8"/>
      <c r="S685" s="271"/>
      <c r="T685" s="119"/>
      <c r="U685" s="118"/>
      <c r="V685" s="119"/>
      <c r="W685" s="119"/>
      <c r="X685" s="119"/>
      <c r="Y685" s="119"/>
      <c r="Z685" s="119"/>
      <c r="AA685" s="119"/>
      <c r="AB685" s="119"/>
      <c r="AC685" s="119"/>
      <c r="AD685" s="119"/>
      <c r="AE685" s="119"/>
      <c r="AF685" s="119"/>
      <c r="AG685" s="119"/>
      <c r="AH685" s="119"/>
      <c r="AI685" s="119"/>
      <c r="AJ685" s="119"/>
      <c r="AK685" s="4"/>
      <c r="AL685" s="4"/>
      <c r="AM685" s="4"/>
      <c r="AN685" s="4"/>
      <c r="AO685" s="4"/>
      <c r="AP685" s="4"/>
      <c r="AQ685" s="4"/>
      <c r="AR685" s="4"/>
      <c r="AS685" s="4"/>
    </row>
    <row r="686">
      <c r="A686" s="4"/>
      <c r="B686" s="4"/>
      <c r="C686" s="4"/>
      <c r="D686" s="4"/>
      <c r="E686" s="4"/>
      <c r="F686" s="4"/>
      <c r="G686" s="4"/>
      <c r="H686" s="8"/>
      <c r="I686" s="8"/>
      <c r="J686" s="8"/>
      <c r="K686" s="8"/>
      <c r="L686" s="8"/>
      <c r="M686" s="8"/>
      <c r="N686" s="8"/>
      <c r="O686" s="8"/>
      <c r="P686" s="8"/>
      <c r="Q686" s="8"/>
      <c r="R686" s="8"/>
      <c r="S686" s="271"/>
      <c r="T686" s="119"/>
      <c r="U686" s="118"/>
      <c r="V686" s="119"/>
      <c r="W686" s="119"/>
      <c r="X686" s="119"/>
      <c r="Y686" s="119"/>
      <c r="Z686" s="119"/>
      <c r="AA686" s="119"/>
      <c r="AB686" s="119"/>
      <c r="AC686" s="119"/>
      <c r="AD686" s="119"/>
      <c r="AE686" s="119"/>
      <c r="AF686" s="119"/>
      <c r="AG686" s="119"/>
      <c r="AH686" s="119"/>
      <c r="AI686" s="119"/>
      <c r="AJ686" s="119"/>
      <c r="AK686" s="4"/>
      <c r="AL686" s="4"/>
      <c r="AM686" s="4"/>
      <c r="AN686" s="4"/>
      <c r="AO686" s="4"/>
      <c r="AP686" s="4"/>
      <c r="AQ686" s="4"/>
      <c r="AR686" s="4"/>
      <c r="AS686" s="4"/>
    </row>
    <row r="687">
      <c r="A687" s="4"/>
      <c r="B687" s="4"/>
      <c r="C687" s="4"/>
      <c r="D687" s="4"/>
      <c r="E687" s="4"/>
      <c r="F687" s="4"/>
      <c r="G687" s="4"/>
      <c r="H687" s="8"/>
      <c r="I687" s="8"/>
      <c r="J687" s="8"/>
      <c r="K687" s="8"/>
      <c r="L687" s="8"/>
      <c r="M687" s="8"/>
      <c r="N687" s="8"/>
      <c r="O687" s="8"/>
      <c r="P687" s="8"/>
      <c r="Q687" s="8"/>
      <c r="R687" s="8"/>
      <c r="S687" s="271"/>
      <c r="T687" s="119"/>
      <c r="U687" s="118"/>
      <c r="V687" s="119"/>
      <c r="W687" s="119"/>
      <c r="X687" s="119"/>
      <c r="Y687" s="119"/>
      <c r="Z687" s="119"/>
      <c r="AA687" s="119"/>
      <c r="AB687" s="119"/>
      <c r="AC687" s="119"/>
      <c r="AD687" s="119"/>
      <c r="AE687" s="119"/>
      <c r="AF687" s="119"/>
      <c r="AG687" s="119"/>
      <c r="AH687" s="119"/>
      <c r="AI687" s="119"/>
      <c r="AJ687" s="119"/>
      <c r="AK687" s="4"/>
      <c r="AL687" s="4"/>
      <c r="AM687" s="4"/>
      <c r="AN687" s="4"/>
      <c r="AO687" s="4"/>
      <c r="AP687" s="4"/>
      <c r="AQ687" s="4"/>
      <c r="AR687" s="4"/>
      <c r="AS687" s="4"/>
    </row>
    <row r="688">
      <c r="A688" s="4"/>
      <c r="B688" s="4"/>
      <c r="C688" s="4"/>
      <c r="D688" s="4"/>
      <c r="E688" s="4"/>
      <c r="F688" s="4"/>
      <c r="G688" s="4"/>
      <c r="H688" s="8"/>
      <c r="I688" s="8"/>
      <c r="J688" s="8"/>
      <c r="K688" s="8"/>
      <c r="L688" s="8"/>
      <c r="M688" s="8"/>
      <c r="N688" s="8"/>
      <c r="O688" s="8"/>
      <c r="P688" s="8"/>
      <c r="Q688" s="8"/>
      <c r="R688" s="8"/>
      <c r="S688" s="271"/>
      <c r="T688" s="119"/>
      <c r="U688" s="118"/>
      <c r="V688" s="119"/>
      <c r="W688" s="119"/>
      <c r="X688" s="119"/>
      <c r="Y688" s="119"/>
      <c r="Z688" s="119"/>
      <c r="AA688" s="119"/>
      <c r="AB688" s="119"/>
      <c r="AC688" s="119"/>
      <c r="AD688" s="119"/>
      <c r="AE688" s="119"/>
      <c r="AF688" s="119"/>
      <c r="AG688" s="119"/>
      <c r="AH688" s="119"/>
      <c r="AI688" s="119"/>
      <c r="AJ688" s="119"/>
      <c r="AK688" s="4"/>
      <c r="AL688" s="4"/>
      <c r="AM688" s="4"/>
      <c r="AN688" s="4"/>
      <c r="AO688" s="4"/>
      <c r="AP688" s="4"/>
      <c r="AQ688" s="4"/>
      <c r="AR688" s="4"/>
      <c r="AS688" s="4"/>
    </row>
    <row r="689">
      <c r="A689" s="4"/>
      <c r="B689" s="4"/>
      <c r="C689" s="4"/>
      <c r="D689" s="4"/>
      <c r="E689" s="4"/>
      <c r="F689" s="4"/>
      <c r="G689" s="4"/>
      <c r="H689" s="8"/>
      <c r="I689" s="8"/>
      <c r="J689" s="8"/>
      <c r="K689" s="8"/>
      <c r="L689" s="8"/>
      <c r="M689" s="8"/>
      <c r="N689" s="8"/>
      <c r="O689" s="8"/>
      <c r="P689" s="8"/>
      <c r="Q689" s="8"/>
      <c r="R689" s="8"/>
      <c r="S689" s="271"/>
      <c r="T689" s="119"/>
      <c r="U689" s="118"/>
      <c r="V689" s="119"/>
      <c r="W689" s="119"/>
      <c r="X689" s="119"/>
      <c r="Y689" s="119"/>
      <c r="Z689" s="119"/>
      <c r="AA689" s="119"/>
      <c r="AB689" s="119"/>
      <c r="AC689" s="119"/>
      <c r="AD689" s="119"/>
      <c r="AE689" s="119"/>
      <c r="AF689" s="119"/>
      <c r="AG689" s="119"/>
      <c r="AH689" s="119"/>
      <c r="AI689" s="119"/>
      <c r="AJ689" s="119"/>
      <c r="AK689" s="4"/>
      <c r="AL689" s="4"/>
      <c r="AM689" s="4"/>
      <c r="AN689" s="4"/>
      <c r="AO689" s="4"/>
      <c r="AP689" s="4"/>
      <c r="AQ689" s="4"/>
      <c r="AR689" s="4"/>
      <c r="AS689" s="4"/>
    </row>
    <row r="690">
      <c r="A690" s="4"/>
      <c r="B690" s="4"/>
      <c r="C690" s="4"/>
      <c r="D690" s="4"/>
      <c r="E690" s="4"/>
      <c r="F690" s="4"/>
      <c r="G690" s="4"/>
      <c r="H690" s="8"/>
      <c r="I690" s="8"/>
      <c r="J690" s="8"/>
      <c r="K690" s="8"/>
      <c r="L690" s="8"/>
      <c r="M690" s="8"/>
      <c r="N690" s="8"/>
      <c r="O690" s="8"/>
      <c r="P690" s="8"/>
      <c r="Q690" s="8"/>
      <c r="R690" s="8"/>
      <c r="S690" s="271"/>
      <c r="T690" s="119"/>
      <c r="U690" s="118"/>
      <c r="V690" s="119"/>
      <c r="W690" s="119"/>
      <c r="X690" s="119"/>
      <c r="Y690" s="119"/>
      <c r="Z690" s="119"/>
      <c r="AA690" s="119"/>
      <c r="AB690" s="119"/>
      <c r="AC690" s="119"/>
      <c r="AD690" s="119"/>
      <c r="AE690" s="119"/>
      <c r="AF690" s="119"/>
      <c r="AG690" s="119"/>
      <c r="AH690" s="119"/>
      <c r="AI690" s="119"/>
      <c r="AJ690" s="119"/>
      <c r="AK690" s="4"/>
      <c r="AL690" s="4"/>
      <c r="AM690" s="4"/>
      <c r="AN690" s="4"/>
      <c r="AO690" s="4"/>
      <c r="AP690" s="4"/>
      <c r="AQ690" s="4"/>
      <c r="AR690" s="4"/>
      <c r="AS690" s="4"/>
    </row>
    <row r="691">
      <c r="A691" s="4"/>
      <c r="B691" s="4"/>
      <c r="C691" s="4"/>
      <c r="D691" s="4"/>
      <c r="E691" s="4"/>
      <c r="F691" s="4"/>
      <c r="G691" s="4"/>
      <c r="H691" s="8"/>
      <c r="I691" s="8"/>
      <c r="J691" s="8"/>
      <c r="K691" s="8"/>
      <c r="L691" s="8"/>
      <c r="M691" s="8"/>
      <c r="N691" s="8"/>
      <c r="O691" s="8"/>
      <c r="P691" s="8"/>
      <c r="Q691" s="8"/>
      <c r="R691" s="8"/>
      <c r="S691" s="271"/>
      <c r="T691" s="119"/>
      <c r="U691" s="118"/>
      <c r="V691" s="119"/>
      <c r="W691" s="119"/>
      <c r="X691" s="119"/>
      <c r="Y691" s="119"/>
      <c r="Z691" s="119"/>
      <c r="AA691" s="119"/>
      <c r="AB691" s="119"/>
      <c r="AC691" s="119"/>
      <c r="AD691" s="119"/>
      <c r="AE691" s="119"/>
      <c r="AF691" s="119"/>
      <c r="AG691" s="119"/>
      <c r="AH691" s="119"/>
      <c r="AI691" s="119"/>
      <c r="AJ691" s="119"/>
      <c r="AK691" s="4"/>
      <c r="AL691" s="4"/>
      <c r="AM691" s="4"/>
      <c r="AN691" s="4"/>
      <c r="AO691" s="4"/>
      <c r="AP691" s="4"/>
      <c r="AQ691" s="4"/>
      <c r="AR691" s="4"/>
      <c r="AS691" s="4"/>
    </row>
    <row r="692">
      <c r="A692" s="4"/>
      <c r="B692" s="4"/>
      <c r="C692" s="4"/>
      <c r="D692" s="4"/>
      <c r="E692" s="4"/>
      <c r="F692" s="4"/>
      <c r="G692" s="4"/>
      <c r="H692" s="8"/>
      <c r="I692" s="8"/>
      <c r="J692" s="8"/>
      <c r="K692" s="8"/>
      <c r="L692" s="8"/>
      <c r="M692" s="8"/>
      <c r="N692" s="8"/>
      <c r="O692" s="8"/>
      <c r="P692" s="8"/>
      <c r="Q692" s="8"/>
      <c r="R692" s="8"/>
      <c r="S692" s="271"/>
      <c r="T692" s="119"/>
      <c r="U692" s="118"/>
      <c r="V692" s="119"/>
      <c r="W692" s="119"/>
      <c r="X692" s="119"/>
      <c r="Y692" s="119"/>
      <c r="Z692" s="119"/>
      <c r="AA692" s="119"/>
      <c r="AB692" s="119"/>
      <c r="AC692" s="119"/>
      <c r="AD692" s="119"/>
      <c r="AE692" s="119"/>
      <c r="AF692" s="119"/>
      <c r="AG692" s="119"/>
      <c r="AH692" s="119"/>
      <c r="AI692" s="119"/>
      <c r="AJ692" s="119"/>
      <c r="AK692" s="4"/>
      <c r="AL692" s="4"/>
      <c r="AM692" s="4"/>
      <c r="AN692" s="4"/>
      <c r="AO692" s="4"/>
      <c r="AP692" s="4"/>
      <c r="AQ692" s="4"/>
      <c r="AR692" s="4"/>
      <c r="AS692" s="4"/>
    </row>
    <row r="693">
      <c r="A693" s="4"/>
      <c r="B693" s="4"/>
      <c r="C693" s="4"/>
      <c r="D693" s="4"/>
      <c r="E693" s="4"/>
      <c r="F693" s="4"/>
      <c r="G693" s="4"/>
      <c r="H693" s="8"/>
      <c r="I693" s="8"/>
      <c r="J693" s="8"/>
      <c r="K693" s="8"/>
      <c r="L693" s="8"/>
      <c r="M693" s="8"/>
      <c r="N693" s="8"/>
      <c r="O693" s="8"/>
      <c r="P693" s="8"/>
      <c r="Q693" s="8"/>
      <c r="R693" s="8"/>
      <c r="S693" s="271"/>
      <c r="T693" s="119"/>
      <c r="U693" s="118"/>
      <c r="V693" s="119"/>
      <c r="W693" s="119"/>
      <c r="X693" s="119"/>
      <c r="Y693" s="119"/>
      <c r="Z693" s="119"/>
      <c r="AA693" s="119"/>
      <c r="AB693" s="119"/>
      <c r="AC693" s="119"/>
      <c r="AD693" s="119"/>
      <c r="AE693" s="119"/>
      <c r="AF693" s="119"/>
      <c r="AG693" s="119"/>
      <c r="AH693" s="119"/>
      <c r="AI693" s="119"/>
      <c r="AJ693" s="119"/>
      <c r="AK693" s="4"/>
      <c r="AL693" s="4"/>
      <c r="AM693" s="4"/>
      <c r="AN693" s="4"/>
      <c r="AO693" s="4"/>
      <c r="AP693" s="4"/>
      <c r="AQ693" s="4"/>
      <c r="AR693" s="4"/>
      <c r="AS693" s="4"/>
    </row>
    <row r="694">
      <c r="A694" s="4"/>
      <c r="B694" s="4"/>
      <c r="C694" s="4"/>
      <c r="D694" s="4"/>
      <c r="E694" s="4"/>
      <c r="F694" s="4"/>
      <c r="G694" s="4"/>
      <c r="H694" s="8"/>
      <c r="I694" s="8"/>
      <c r="J694" s="8"/>
      <c r="K694" s="8"/>
      <c r="L694" s="8"/>
      <c r="M694" s="8"/>
      <c r="N694" s="8"/>
      <c r="O694" s="8"/>
      <c r="P694" s="8"/>
      <c r="Q694" s="8"/>
      <c r="R694" s="8"/>
      <c r="S694" s="271"/>
      <c r="T694" s="119"/>
      <c r="U694" s="118"/>
      <c r="V694" s="119"/>
      <c r="W694" s="119"/>
      <c r="X694" s="119"/>
      <c r="Y694" s="119"/>
      <c r="Z694" s="119"/>
      <c r="AA694" s="119"/>
      <c r="AB694" s="119"/>
      <c r="AC694" s="119"/>
      <c r="AD694" s="119"/>
      <c r="AE694" s="119"/>
      <c r="AF694" s="119"/>
      <c r="AG694" s="119"/>
      <c r="AH694" s="119"/>
      <c r="AI694" s="119"/>
      <c r="AJ694" s="119"/>
      <c r="AK694" s="4"/>
      <c r="AL694" s="4"/>
      <c r="AM694" s="4"/>
      <c r="AN694" s="4"/>
      <c r="AO694" s="4"/>
      <c r="AP694" s="4"/>
      <c r="AQ694" s="4"/>
      <c r="AR694" s="4"/>
      <c r="AS694" s="4"/>
    </row>
    <row r="695">
      <c r="A695" s="4"/>
      <c r="B695" s="4"/>
      <c r="C695" s="4"/>
      <c r="D695" s="4"/>
      <c r="E695" s="4"/>
      <c r="F695" s="4"/>
      <c r="G695" s="4"/>
      <c r="H695" s="8"/>
      <c r="I695" s="8"/>
      <c r="J695" s="8"/>
      <c r="K695" s="8"/>
      <c r="L695" s="8"/>
      <c r="M695" s="8"/>
      <c r="N695" s="8"/>
      <c r="O695" s="8"/>
      <c r="P695" s="8"/>
      <c r="Q695" s="8"/>
      <c r="R695" s="8"/>
      <c r="S695" s="271"/>
      <c r="T695" s="119"/>
      <c r="U695" s="118"/>
      <c r="V695" s="119"/>
      <c r="W695" s="119"/>
      <c r="X695" s="119"/>
      <c r="Y695" s="119"/>
      <c r="Z695" s="119"/>
      <c r="AA695" s="119"/>
      <c r="AB695" s="119"/>
      <c r="AC695" s="119"/>
      <c r="AD695" s="119"/>
      <c r="AE695" s="119"/>
      <c r="AF695" s="119"/>
      <c r="AG695" s="119"/>
      <c r="AH695" s="119"/>
      <c r="AI695" s="119"/>
      <c r="AJ695" s="119"/>
      <c r="AK695" s="4"/>
      <c r="AL695" s="4"/>
      <c r="AM695" s="4"/>
      <c r="AN695" s="4"/>
      <c r="AO695" s="4"/>
      <c r="AP695" s="4"/>
      <c r="AQ695" s="4"/>
      <c r="AR695" s="4"/>
      <c r="AS695" s="4"/>
    </row>
    <row r="696">
      <c r="A696" s="4"/>
      <c r="B696" s="4"/>
      <c r="C696" s="4"/>
      <c r="D696" s="4"/>
      <c r="E696" s="4"/>
      <c r="F696" s="4"/>
      <c r="G696" s="4"/>
      <c r="H696" s="8"/>
      <c r="I696" s="8"/>
      <c r="J696" s="8"/>
      <c r="K696" s="8"/>
      <c r="L696" s="8"/>
      <c r="M696" s="8"/>
      <c r="N696" s="8"/>
      <c r="O696" s="8"/>
      <c r="P696" s="8"/>
      <c r="Q696" s="8"/>
      <c r="R696" s="8"/>
      <c r="S696" s="271"/>
      <c r="T696" s="119"/>
      <c r="U696" s="118"/>
      <c r="V696" s="119"/>
      <c r="W696" s="119"/>
      <c r="X696" s="119"/>
      <c r="Y696" s="119"/>
      <c r="Z696" s="119"/>
      <c r="AA696" s="119"/>
      <c r="AB696" s="119"/>
      <c r="AC696" s="119"/>
      <c r="AD696" s="119"/>
      <c r="AE696" s="119"/>
      <c r="AF696" s="119"/>
      <c r="AG696" s="119"/>
      <c r="AH696" s="119"/>
      <c r="AI696" s="119"/>
      <c r="AJ696" s="119"/>
      <c r="AK696" s="4"/>
      <c r="AL696" s="4"/>
      <c r="AM696" s="4"/>
      <c r="AN696" s="4"/>
      <c r="AO696" s="4"/>
      <c r="AP696" s="4"/>
      <c r="AQ696" s="4"/>
      <c r="AR696" s="4"/>
      <c r="AS696" s="4"/>
    </row>
    <row r="697">
      <c r="A697" s="4"/>
      <c r="B697" s="4"/>
      <c r="C697" s="4"/>
      <c r="D697" s="4"/>
      <c r="E697" s="4"/>
      <c r="F697" s="4"/>
      <c r="G697" s="4"/>
      <c r="H697" s="8"/>
      <c r="I697" s="8"/>
      <c r="J697" s="8"/>
      <c r="K697" s="8"/>
      <c r="L697" s="8"/>
      <c r="M697" s="8"/>
      <c r="N697" s="8"/>
      <c r="O697" s="8"/>
      <c r="P697" s="8"/>
      <c r="Q697" s="8"/>
      <c r="R697" s="8"/>
      <c r="S697" s="271"/>
      <c r="T697" s="119"/>
      <c r="U697" s="118"/>
      <c r="V697" s="119"/>
      <c r="W697" s="119"/>
      <c r="X697" s="119"/>
      <c r="Y697" s="119"/>
      <c r="Z697" s="119"/>
      <c r="AA697" s="119"/>
      <c r="AB697" s="119"/>
      <c r="AC697" s="119"/>
      <c r="AD697" s="119"/>
      <c r="AE697" s="119"/>
      <c r="AF697" s="119"/>
      <c r="AG697" s="119"/>
      <c r="AH697" s="119"/>
      <c r="AI697" s="119"/>
      <c r="AJ697" s="119"/>
      <c r="AK697" s="4"/>
      <c r="AL697" s="4"/>
      <c r="AM697" s="4"/>
      <c r="AN697" s="4"/>
      <c r="AO697" s="4"/>
      <c r="AP697" s="4"/>
      <c r="AQ697" s="4"/>
      <c r="AR697" s="4"/>
      <c r="AS697" s="4"/>
    </row>
    <row r="698">
      <c r="A698" s="4"/>
      <c r="B698" s="4"/>
      <c r="C698" s="4"/>
      <c r="D698" s="4"/>
      <c r="E698" s="4"/>
      <c r="F698" s="4"/>
      <c r="G698" s="4"/>
      <c r="H698" s="8"/>
      <c r="I698" s="8"/>
      <c r="J698" s="8"/>
      <c r="K698" s="8"/>
      <c r="L698" s="8"/>
      <c r="M698" s="8"/>
      <c r="N698" s="8"/>
      <c r="O698" s="8"/>
      <c r="P698" s="8"/>
      <c r="Q698" s="8"/>
      <c r="R698" s="8"/>
      <c r="S698" s="271"/>
      <c r="T698" s="119"/>
      <c r="U698" s="118"/>
      <c r="V698" s="119"/>
      <c r="W698" s="119"/>
      <c r="X698" s="119"/>
      <c r="Y698" s="119"/>
      <c r="Z698" s="119"/>
      <c r="AA698" s="119"/>
      <c r="AB698" s="119"/>
      <c r="AC698" s="119"/>
      <c r="AD698" s="119"/>
      <c r="AE698" s="119"/>
      <c r="AF698" s="119"/>
      <c r="AG698" s="119"/>
      <c r="AH698" s="119"/>
      <c r="AI698" s="119"/>
      <c r="AJ698" s="119"/>
      <c r="AK698" s="4"/>
      <c r="AL698" s="4"/>
      <c r="AM698" s="4"/>
      <c r="AN698" s="4"/>
      <c r="AO698" s="4"/>
      <c r="AP698" s="4"/>
      <c r="AQ698" s="4"/>
      <c r="AR698" s="4"/>
      <c r="AS698" s="4"/>
    </row>
    <row r="699">
      <c r="A699" s="4"/>
      <c r="B699" s="4"/>
      <c r="C699" s="4"/>
      <c r="D699" s="4"/>
      <c r="E699" s="4"/>
      <c r="F699" s="4"/>
      <c r="G699" s="4"/>
      <c r="H699" s="8"/>
      <c r="I699" s="8"/>
      <c r="J699" s="8"/>
      <c r="K699" s="8"/>
      <c r="L699" s="8"/>
      <c r="M699" s="8"/>
      <c r="N699" s="8"/>
      <c r="O699" s="8"/>
      <c r="P699" s="8"/>
      <c r="Q699" s="8"/>
      <c r="R699" s="8"/>
      <c r="S699" s="271"/>
      <c r="T699" s="119"/>
      <c r="U699" s="118"/>
      <c r="V699" s="119"/>
      <c r="W699" s="119"/>
      <c r="X699" s="119"/>
      <c r="Y699" s="119"/>
      <c r="Z699" s="119"/>
      <c r="AA699" s="119"/>
      <c r="AB699" s="119"/>
      <c r="AC699" s="119"/>
      <c r="AD699" s="119"/>
      <c r="AE699" s="119"/>
      <c r="AF699" s="119"/>
      <c r="AG699" s="119"/>
      <c r="AH699" s="119"/>
      <c r="AI699" s="119"/>
      <c r="AJ699" s="119"/>
      <c r="AK699" s="4"/>
      <c r="AL699" s="4"/>
      <c r="AM699" s="4"/>
      <c r="AN699" s="4"/>
      <c r="AO699" s="4"/>
      <c r="AP699" s="4"/>
      <c r="AQ699" s="4"/>
      <c r="AR699" s="4"/>
      <c r="AS699" s="4"/>
    </row>
    <row r="700">
      <c r="A700" s="4"/>
      <c r="B700" s="4"/>
      <c r="C700" s="4"/>
      <c r="D700" s="4"/>
      <c r="E700" s="4"/>
      <c r="F700" s="4"/>
      <c r="G700" s="4"/>
      <c r="H700" s="8"/>
      <c r="I700" s="8"/>
      <c r="J700" s="8"/>
      <c r="K700" s="8"/>
      <c r="L700" s="8"/>
      <c r="M700" s="8"/>
      <c r="N700" s="8"/>
      <c r="O700" s="8"/>
      <c r="P700" s="8"/>
      <c r="Q700" s="8"/>
      <c r="R700" s="8"/>
      <c r="S700" s="271"/>
      <c r="T700" s="119"/>
      <c r="U700" s="118"/>
      <c r="V700" s="119"/>
      <c r="W700" s="119"/>
      <c r="X700" s="119"/>
      <c r="Y700" s="119"/>
      <c r="Z700" s="119"/>
      <c r="AA700" s="119"/>
      <c r="AB700" s="119"/>
      <c r="AC700" s="119"/>
      <c r="AD700" s="119"/>
      <c r="AE700" s="119"/>
      <c r="AF700" s="119"/>
      <c r="AG700" s="119"/>
      <c r="AH700" s="119"/>
      <c r="AI700" s="119"/>
      <c r="AJ700" s="119"/>
      <c r="AK700" s="4"/>
      <c r="AL700" s="4"/>
      <c r="AM700" s="4"/>
      <c r="AN700" s="4"/>
      <c r="AO700" s="4"/>
      <c r="AP700" s="4"/>
      <c r="AQ700" s="4"/>
      <c r="AR700" s="4"/>
      <c r="AS700" s="4"/>
    </row>
    <row r="701">
      <c r="A701" s="4"/>
      <c r="B701" s="4"/>
      <c r="C701" s="4"/>
      <c r="D701" s="4"/>
      <c r="E701" s="4"/>
      <c r="F701" s="4"/>
      <c r="G701" s="4"/>
      <c r="H701" s="8"/>
      <c r="I701" s="8"/>
      <c r="J701" s="8"/>
      <c r="K701" s="8"/>
      <c r="L701" s="8"/>
      <c r="M701" s="8"/>
      <c r="N701" s="8"/>
      <c r="O701" s="8"/>
      <c r="P701" s="8"/>
      <c r="Q701" s="8"/>
      <c r="R701" s="8"/>
      <c r="S701" s="271"/>
      <c r="T701" s="119"/>
      <c r="U701" s="118"/>
      <c r="V701" s="119"/>
      <c r="W701" s="119"/>
      <c r="X701" s="119"/>
      <c r="Y701" s="119"/>
      <c r="Z701" s="119"/>
      <c r="AA701" s="119"/>
      <c r="AB701" s="119"/>
      <c r="AC701" s="119"/>
      <c r="AD701" s="119"/>
      <c r="AE701" s="119"/>
      <c r="AF701" s="119"/>
      <c r="AG701" s="119"/>
      <c r="AH701" s="119"/>
      <c r="AI701" s="119"/>
      <c r="AJ701" s="119"/>
      <c r="AK701" s="4"/>
      <c r="AL701" s="4"/>
      <c r="AM701" s="4"/>
      <c r="AN701" s="4"/>
      <c r="AO701" s="4"/>
      <c r="AP701" s="4"/>
      <c r="AQ701" s="4"/>
      <c r="AR701" s="4"/>
      <c r="AS701" s="4"/>
    </row>
    <row r="702">
      <c r="A702" s="4"/>
      <c r="B702" s="4"/>
      <c r="C702" s="4"/>
      <c r="D702" s="4"/>
      <c r="E702" s="4"/>
      <c r="F702" s="4"/>
      <c r="G702" s="4"/>
      <c r="H702" s="8"/>
      <c r="I702" s="8"/>
      <c r="J702" s="8"/>
      <c r="K702" s="8"/>
      <c r="L702" s="8"/>
      <c r="M702" s="8"/>
      <c r="N702" s="8"/>
      <c r="O702" s="8"/>
      <c r="P702" s="8"/>
      <c r="Q702" s="8"/>
      <c r="R702" s="8"/>
      <c r="S702" s="271"/>
      <c r="T702" s="119"/>
      <c r="U702" s="118"/>
      <c r="V702" s="119"/>
      <c r="W702" s="119"/>
      <c r="X702" s="119"/>
      <c r="Y702" s="119"/>
      <c r="Z702" s="119"/>
      <c r="AA702" s="119"/>
      <c r="AB702" s="119"/>
      <c r="AC702" s="119"/>
      <c r="AD702" s="119"/>
      <c r="AE702" s="119"/>
      <c r="AF702" s="119"/>
      <c r="AG702" s="119"/>
      <c r="AH702" s="119"/>
      <c r="AI702" s="119"/>
      <c r="AJ702" s="119"/>
      <c r="AK702" s="4"/>
      <c r="AL702" s="4"/>
      <c r="AM702" s="4"/>
      <c r="AN702" s="4"/>
      <c r="AO702" s="4"/>
      <c r="AP702" s="4"/>
      <c r="AQ702" s="4"/>
      <c r="AR702" s="4"/>
      <c r="AS702" s="4"/>
    </row>
    <row r="703">
      <c r="A703" s="4"/>
      <c r="B703" s="4"/>
      <c r="C703" s="4"/>
      <c r="D703" s="4"/>
      <c r="E703" s="4"/>
      <c r="F703" s="4"/>
      <c r="G703" s="4"/>
      <c r="H703" s="8"/>
      <c r="I703" s="8"/>
      <c r="J703" s="8"/>
      <c r="K703" s="8"/>
      <c r="L703" s="8"/>
      <c r="M703" s="8"/>
      <c r="N703" s="8"/>
      <c r="O703" s="8"/>
      <c r="P703" s="8"/>
      <c r="Q703" s="8"/>
      <c r="R703" s="8"/>
      <c r="S703" s="271"/>
      <c r="T703" s="119"/>
      <c r="U703" s="118"/>
      <c r="V703" s="119"/>
      <c r="W703" s="119"/>
      <c r="X703" s="119"/>
      <c r="Y703" s="119"/>
      <c r="Z703" s="119"/>
      <c r="AA703" s="119"/>
      <c r="AB703" s="119"/>
      <c r="AC703" s="119"/>
      <c r="AD703" s="119"/>
      <c r="AE703" s="119"/>
      <c r="AF703" s="119"/>
      <c r="AG703" s="119"/>
      <c r="AH703" s="119"/>
      <c r="AI703" s="119"/>
      <c r="AJ703" s="119"/>
      <c r="AK703" s="4"/>
      <c r="AL703" s="4"/>
      <c r="AM703" s="4"/>
      <c r="AN703" s="4"/>
      <c r="AO703" s="4"/>
      <c r="AP703" s="4"/>
      <c r="AQ703" s="4"/>
      <c r="AR703" s="4"/>
      <c r="AS703" s="4"/>
    </row>
    <row r="704">
      <c r="A704" s="4"/>
      <c r="B704" s="4"/>
      <c r="C704" s="4"/>
      <c r="D704" s="4"/>
      <c r="E704" s="4"/>
      <c r="F704" s="4"/>
      <c r="G704" s="4"/>
      <c r="H704" s="8"/>
      <c r="I704" s="8"/>
      <c r="J704" s="8"/>
      <c r="K704" s="8"/>
      <c r="L704" s="8"/>
      <c r="M704" s="8"/>
      <c r="N704" s="8"/>
      <c r="O704" s="8"/>
      <c r="P704" s="8"/>
      <c r="Q704" s="8"/>
      <c r="R704" s="8"/>
      <c r="S704" s="271"/>
      <c r="T704" s="119"/>
      <c r="U704" s="118"/>
      <c r="V704" s="119"/>
      <c r="W704" s="119"/>
      <c r="X704" s="119"/>
      <c r="Y704" s="119"/>
      <c r="Z704" s="119"/>
      <c r="AA704" s="119"/>
      <c r="AB704" s="119"/>
      <c r="AC704" s="119"/>
      <c r="AD704" s="119"/>
      <c r="AE704" s="119"/>
      <c r="AF704" s="119"/>
      <c r="AG704" s="119"/>
      <c r="AH704" s="119"/>
      <c r="AI704" s="119"/>
      <c r="AJ704" s="119"/>
      <c r="AK704" s="4"/>
      <c r="AL704" s="4"/>
      <c r="AM704" s="4"/>
      <c r="AN704" s="4"/>
      <c r="AO704" s="4"/>
      <c r="AP704" s="4"/>
      <c r="AQ704" s="4"/>
      <c r="AR704" s="4"/>
      <c r="AS704" s="4"/>
    </row>
    <row r="705">
      <c r="A705" s="4"/>
      <c r="B705" s="4"/>
      <c r="C705" s="4"/>
      <c r="D705" s="4"/>
      <c r="E705" s="4"/>
      <c r="F705" s="4"/>
      <c r="G705" s="4"/>
      <c r="H705" s="8"/>
      <c r="I705" s="8"/>
      <c r="J705" s="8"/>
      <c r="K705" s="8"/>
      <c r="L705" s="8"/>
      <c r="M705" s="8"/>
      <c r="N705" s="8"/>
      <c r="O705" s="8"/>
      <c r="P705" s="8"/>
      <c r="Q705" s="8"/>
      <c r="R705" s="8"/>
      <c r="S705" s="271"/>
      <c r="T705" s="119"/>
      <c r="U705" s="118"/>
      <c r="V705" s="119"/>
      <c r="W705" s="119"/>
      <c r="X705" s="119"/>
      <c r="Y705" s="119"/>
      <c r="Z705" s="119"/>
      <c r="AA705" s="119"/>
      <c r="AB705" s="119"/>
      <c r="AC705" s="119"/>
      <c r="AD705" s="119"/>
      <c r="AE705" s="119"/>
      <c r="AF705" s="119"/>
      <c r="AG705" s="119"/>
      <c r="AH705" s="119"/>
      <c r="AI705" s="119"/>
      <c r="AJ705" s="119"/>
      <c r="AK705" s="4"/>
      <c r="AL705" s="4"/>
      <c r="AM705" s="4"/>
      <c r="AN705" s="4"/>
      <c r="AO705" s="4"/>
      <c r="AP705" s="4"/>
      <c r="AQ705" s="4"/>
      <c r="AR705" s="4"/>
      <c r="AS705" s="4"/>
    </row>
    <row r="706">
      <c r="A706" s="4"/>
      <c r="B706" s="4"/>
      <c r="C706" s="4"/>
      <c r="D706" s="4"/>
      <c r="E706" s="4"/>
      <c r="F706" s="4"/>
      <c r="G706" s="4"/>
      <c r="H706" s="8"/>
      <c r="I706" s="8"/>
      <c r="J706" s="8"/>
      <c r="K706" s="8"/>
      <c r="L706" s="8"/>
      <c r="M706" s="8"/>
      <c r="N706" s="8"/>
      <c r="O706" s="8"/>
      <c r="P706" s="8"/>
      <c r="Q706" s="8"/>
      <c r="R706" s="8"/>
      <c r="S706" s="271"/>
      <c r="T706" s="119"/>
      <c r="U706" s="118"/>
      <c r="V706" s="119"/>
      <c r="W706" s="119"/>
      <c r="X706" s="119"/>
      <c r="Y706" s="119"/>
      <c r="Z706" s="119"/>
      <c r="AA706" s="119"/>
      <c r="AB706" s="119"/>
      <c r="AC706" s="119"/>
      <c r="AD706" s="119"/>
      <c r="AE706" s="119"/>
      <c r="AF706" s="119"/>
      <c r="AG706" s="119"/>
      <c r="AH706" s="119"/>
      <c r="AI706" s="119"/>
      <c r="AJ706" s="119"/>
      <c r="AK706" s="4"/>
      <c r="AL706" s="4"/>
      <c r="AM706" s="4"/>
      <c r="AN706" s="4"/>
      <c r="AO706" s="4"/>
      <c r="AP706" s="4"/>
      <c r="AQ706" s="4"/>
      <c r="AR706" s="4"/>
      <c r="AS706" s="4"/>
    </row>
    <row r="707">
      <c r="A707" s="4"/>
      <c r="B707" s="4"/>
      <c r="C707" s="4"/>
      <c r="D707" s="4"/>
      <c r="E707" s="4"/>
      <c r="F707" s="4"/>
      <c r="G707" s="4"/>
      <c r="H707" s="8"/>
      <c r="I707" s="8"/>
      <c r="J707" s="8"/>
      <c r="K707" s="8"/>
      <c r="L707" s="8"/>
      <c r="M707" s="8"/>
      <c r="N707" s="8"/>
      <c r="O707" s="8"/>
      <c r="P707" s="8"/>
      <c r="Q707" s="8"/>
      <c r="R707" s="8"/>
      <c r="S707" s="271"/>
      <c r="T707" s="119"/>
      <c r="U707" s="118"/>
      <c r="V707" s="119"/>
      <c r="W707" s="119"/>
      <c r="X707" s="119"/>
      <c r="Y707" s="119"/>
      <c r="Z707" s="119"/>
      <c r="AA707" s="119"/>
      <c r="AB707" s="119"/>
      <c r="AC707" s="119"/>
      <c r="AD707" s="119"/>
      <c r="AE707" s="119"/>
      <c r="AF707" s="119"/>
      <c r="AG707" s="119"/>
      <c r="AH707" s="119"/>
      <c r="AI707" s="119"/>
      <c r="AJ707" s="119"/>
      <c r="AK707" s="4"/>
      <c r="AL707" s="4"/>
      <c r="AM707" s="4"/>
      <c r="AN707" s="4"/>
      <c r="AO707" s="4"/>
      <c r="AP707" s="4"/>
      <c r="AQ707" s="4"/>
      <c r="AR707" s="4"/>
      <c r="AS707" s="4"/>
    </row>
    <row r="708">
      <c r="A708" s="4"/>
      <c r="B708" s="4"/>
      <c r="C708" s="4"/>
      <c r="D708" s="4"/>
      <c r="E708" s="4"/>
      <c r="F708" s="4"/>
      <c r="G708" s="4"/>
      <c r="H708" s="8"/>
      <c r="I708" s="8"/>
      <c r="J708" s="8"/>
      <c r="K708" s="8"/>
      <c r="L708" s="8"/>
      <c r="M708" s="8"/>
      <c r="N708" s="8"/>
      <c r="O708" s="8"/>
      <c r="P708" s="8"/>
      <c r="Q708" s="8"/>
      <c r="R708" s="8"/>
      <c r="S708" s="271"/>
      <c r="T708" s="119"/>
      <c r="U708" s="118"/>
      <c r="V708" s="119"/>
      <c r="W708" s="119"/>
      <c r="X708" s="119"/>
      <c r="Y708" s="119"/>
      <c r="Z708" s="119"/>
      <c r="AA708" s="119"/>
      <c r="AB708" s="119"/>
      <c r="AC708" s="119"/>
      <c r="AD708" s="119"/>
      <c r="AE708" s="119"/>
      <c r="AF708" s="119"/>
      <c r="AG708" s="119"/>
      <c r="AH708" s="119"/>
      <c r="AI708" s="119"/>
      <c r="AJ708" s="119"/>
      <c r="AK708" s="4"/>
      <c r="AL708" s="4"/>
      <c r="AM708" s="4"/>
      <c r="AN708" s="4"/>
      <c r="AO708" s="4"/>
      <c r="AP708" s="4"/>
      <c r="AQ708" s="4"/>
      <c r="AR708" s="4"/>
      <c r="AS708" s="4"/>
    </row>
    <row r="709">
      <c r="A709" s="4"/>
      <c r="B709" s="4"/>
      <c r="C709" s="4"/>
      <c r="D709" s="4"/>
      <c r="E709" s="4"/>
      <c r="F709" s="4"/>
      <c r="G709" s="4"/>
      <c r="H709" s="8"/>
      <c r="I709" s="8"/>
      <c r="J709" s="8"/>
      <c r="K709" s="8"/>
      <c r="L709" s="8"/>
      <c r="M709" s="8"/>
      <c r="N709" s="8"/>
      <c r="O709" s="8"/>
      <c r="P709" s="8"/>
      <c r="Q709" s="8"/>
      <c r="R709" s="8"/>
      <c r="S709" s="271"/>
      <c r="T709" s="119"/>
      <c r="U709" s="118"/>
      <c r="V709" s="119"/>
      <c r="W709" s="119"/>
      <c r="X709" s="119"/>
      <c r="Y709" s="119"/>
      <c r="Z709" s="119"/>
      <c r="AA709" s="119"/>
      <c r="AB709" s="119"/>
      <c r="AC709" s="119"/>
      <c r="AD709" s="119"/>
      <c r="AE709" s="119"/>
      <c r="AF709" s="119"/>
      <c r="AG709" s="119"/>
      <c r="AH709" s="119"/>
      <c r="AI709" s="119"/>
      <c r="AJ709" s="119"/>
      <c r="AK709" s="4"/>
      <c r="AL709" s="4"/>
      <c r="AM709" s="4"/>
      <c r="AN709" s="4"/>
      <c r="AO709" s="4"/>
      <c r="AP709" s="4"/>
      <c r="AQ709" s="4"/>
      <c r="AR709" s="4"/>
      <c r="AS709" s="4"/>
    </row>
    <row r="710">
      <c r="A710" s="4"/>
      <c r="B710" s="4"/>
      <c r="C710" s="4"/>
      <c r="D710" s="4"/>
      <c r="E710" s="4"/>
      <c r="F710" s="4"/>
      <c r="G710" s="4"/>
      <c r="H710" s="8"/>
      <c r="I710" s="8"/>
      <c r="J710" s="8"/>
      <c r="K710" s="8"/>
      <c r="L710" s="8"/>
      <c r="M710" s="8"/>
      <c r="N710" s="8"/>
      <c r="O710" s="8"/>
      <c r="P710" s="8"/>
      <c r="Q710" s="8"/>
      <c r="R710" s="8"/>
      <c r="S710" s="271"/>
      <c r="T710" s="119"/>
      <c r="U710" s="118"/>
      <c r="V710" s="119"/>
      <c r="W710" s="119"/>
      <c r="X710" s="119"/>
      <c r="Y710" s="119"/>
      <c r="Z710" s="119"/>
      <c r="AA710" s="119"/>
      <c r="AB710" s="119"/>
      <c r="AC710" s="119"/>
      <c r="AD710" s="119"/>
      <c r="AE710" s="119"/>
      <c r="AF710" s="119"/>
      <c r="AG710" s="119"/>
      <c r="AH710" s="119"/>
      <c r="AI710" s="119"/>
      <c r="AJ710" s="119"/>
      <c r="AK710" s="4"/>
      <c r="AL710" s="4"/>
      <c r="AM710" s="4"/>
      <c r="AN710" s="4"/>
      <c r="AO710" s="4"/>
      <c r="AP710" s="4"/>
      <c r="AQ710" s="4"/>
      <c r="AR710" s="4"/>
      <c r="AS710" s="4"/>
    </row>
    <row r="711">
      <c r="A711" s="4"/>
      <c r="B711" s="4"/>
      <c r="C711" s="4"/>
      <c r="D711" s="4"/>
      <c r="E711" s="4"/>
      <c r="F711" s="4"/>
      <c r="G711" s="4"/>
      <c r="H711" s="8"/>
      <c r="I711" s="8"/>
      <c r="J711" s="8"/>
      <c r="K711" s="8"/>
      <c r="L711" s="8"/>
      <c r="M711" s="8"/>
      <c r="N711" s="8"/>
      <c r="O711" s="8"/>
      <c r="P711" s="8"/>
      <c r="Q711" s="8"/>
      <c r="R711" s="8"/>
      <c r="S711" s="271"/>
      <c r="T711" s="119"/>
      <c r="U711" s="118"/>
      <c r="V711" s="119"/>
      <c r="W711" s="119"/>
      <c r="X711" s="119"/>
      <c r="Y711" s="119"/>
      <c r="Z711" s="119"/>
      <c r="AA711" s="119"/>
      <c r="AB711" s="119"/>
      <c r="AC711" s="119"/>
      <c r="AD711" s="119"/>
      <c r="AE711" s="119"/>
      <c r="AF711" s="119"/>
      <c r="AG711" s="119"/>
      <c r="AH711" s="119"/>
      <c r="AI711" s="119"/>
      <c r="AJ711" s="119"/>
      <c r="AK711" s="4"/>
      <c r="AL711" s="4"/>
      <c r="AM711" s="4"/>
      <c r="AN711" s="4"/>
      <c r="AO711" s="4"/>
      <c r="AP711" s="4"/>
      <c r="AQ711" s="4"/>
      <c r="AR711" s="4"/>
      <c r="AS711" s="4"/>
    </row>
    <row r="712">
      <c r="A712" s="4"/>
      <c r="B712" s="4"/>
      <c r="C712" s="4"/>
      <c r="D712" s="4"/>
      <c r="E712" s="4"/>
      <c r="F712" s="4"/>
      <c r="G712" s="4"/>
      <c r="H712" s="8"/>
      <c r="I712" s="8"/>
      <c r="J712" s="8"/>
      <c r="K712" s="8"/>
      <c r="L712" s="8"/>
      <c r="M712" s="8"/>
      <c r="N712" s="8"/>
      <c r="O712" s="8"/>
      <c r="P712" s="8"/>
      <c r="Q712" s="8"/>
      <c r="R712" s="8"/>
      <c r="S712" s="271"/>
      <c r="T712" s="119"/>
      <c r="U712" s="118"/>
      <c r="V712" s="119"/>
      <c r="W712" s="119"/>
      <c r="X712" s="119"/>
      <c r="Y712" s="119"/>
      <c r="Z712" s="119"/>
      <c r="AA712" s="119"/>
      <c r="AB712" s="119"/>
      <c r="AC712" s="119"/>
      <c r="AD712" s="119"/>
      <c r="AE712" s="119"/>
      <c r="AF712" s="119"/>
      <c r="AG712" s="119"/>
      <c r="AH712" s="119"/>
      <c r="AI712" s="119"/>
      <c r="AJ712" s="119"/>
      <c r="AK712" s="4"/>
      <c r="AL712" s="4"/>
      <c r="AM712" s="4"/>
      <c r="AN712" s="4"/>
      <c r="AO712" s="4"/>
      <c r="AP712" s="4"/>
      <c r="AQ712" s="4"/>
      <c r="AR712" s="4"/>
      <c r="AS712" s="4"/>
    </row>
    <row r="713">
      <c r="A713" s="4"/>
      <c r="B713" s="4"/>
      <c r="C713" s="4"/>
      <c r="D713" s="4"/>
      <c r="E713" s="4"/>
      <c r="F713" s="4"/>
      <c r="G713" s="4"/>
      <c r="H713" s="8"/>
      <c r="I713" s="8"/>
      <c r="J713" s="8"/>
      <c r="K713" s="8"/>
      <c r="L713" s="8"/>
      <c r="M713" s="8"/>
      <c r="N713" s="8"/>
      <c r="O713" s="8"/>
      <c r="P713" s="8"/>
      <c r="Q713" s="8"/>
      <c r="R713" s="8"/>
      <c r="S713" s="271"/>
      <c r="T713" s="119"/>
      <c r="U713" s="118"/>
      <c r="V713" s="119"/>
      <c r="W713" s="119"/>
      <c r="X713" s="119"/>
      <c r="Y713" s="119"/>
      <c r="Z713" s="119"/>
      <c r="AA713" s="119"/>
      <c r="AB713" s="119"/>
      <c r="AC713" s="119"/>
      <c r="AD713" s="119"/>
      <c r="AE713" s="119"/>
      <c r="AF713" s="119"/>
      <c r="AG713" s="119"/>
      <c r="AH713" s="119"/>
      <c r="AI713" s="119"/>
      <c r="AJ713" s="119"/>
      <c r="AK713" s="4"/>
      <c r="AL713" s="4"/>
      <c r="AM713" s="4"/>
      <c r="AN713" s="4"/>
      <c r="AO713" s="4"/>
      <c r="AP713" s="4"/>
      <c r="AQ713" s="4"/>
      <c r="AR713" s="4"/>
      <c r="AS713" s="4"/>
    </row>
    <row r="714">
      <c r="A714" s="4"/>
      <c r="B714" s="4"/>
      <c r="C714" s="4"/>
      <c r="D714" s="4"/>
      <c r="E714" s="4"/>
      <c r="F714" s="4"/>
      <c r="G714" s="4"/>
      <c r="H714" s="8"/>
      <c r="I714" s="8"/>
      <c r="J714" s="8"/>
      <c r="K714" s="8"/>
      <c r="L714" s="8"/>
      <c r="M714" s="8"/>
      <c r="N714" s="8"/>
      <c r="O714" s="8"/>
      <c r="P714" s="8"/>
      <c r="Q714" s="8"/>
      <c r="R714" s="8"/>
      <c r="S714" s="271"/>
      <c r="T714" s="119"/>
      <c r="U714" s="118"/>
      <c r="V714" s="119"/>
      <c r="W714" s="119"/>
      <c r="X714" s="119"/>
      <c r="Y714" s="119"/>
      <c r="Z714" s="119"/>
      <c r="AA714" s="119"/>
      <c r="AB714" s="119"/>
      <c r="AC714" s="119"/>
      <c r="AD714" s="119"/>
      <c r="AE714" s="119"/>
      <c r="AF714" s="119"/>
      <c r="AG714" s="119"/>
      <c r="AH714" s="119"/>
      <c r="AI714" s="119"/>
      <c r="AJ714" s="119"/>
      <c r="AK714" s="4"/>
      <c r="AL714" s="4"/>
      <c r="AM714" s="4"/>
      <c r="AN714" s="4"/>
      <c r="AO714" s="4"/>
      <c r="AP714" s="4"/>
      <c r="AQ714" s="4"/>
      <c r="AR714" s="4"/>
      <c r="AS714" s="4"/>
    </row>
    <row r="715">
      <c r="A715" s="4"/>
      <c r="B715" s="4"/>
      <c r="C715" s="4"/>
      <c r="D715" s="4"/>
      <c r="E715" s="4"/>
      <c r="F715" s="4"/>
      <c r="G715" s="4"/>
      <c r="H715" s="8"/>
      <c r="I715" s="8"/>
      <c r="J715" s="8"/>
      <c r="K715" s="8"/>
      <c r="L715" s="8"/>
      <c r="M715" s="8"/>
      <c r="N715" s="8"/>
      <c r="O715" s="8"/>
      <c r="P715" s="8"/>
      <c r="Q715" s="8"/>
      <c r="R715" s="8"/>
      <c r="S715" s="271"/>
      <c r="T715" s="119"/>
      <c r="U715" s="118"/>
      <c r="V715" s="119"/>
      <c r="W715" s="119"/>
      <c r="X715" s="119"/>
      <c r="Y715" s="119"/>
      <c r="Z715" s="119"/>
      <c r="AA715" s="119"/>
      <c r="AB715" s="119"/>
      <c r="AC715" s="119"/>
      <c r="AD715" s="119"/>
      <c r="AE715" s="119"/>
      <c r="AF715" s="119"/>
      <c r="AG715" s="119"/>
      <c r="AH715" s="119"/>
      <c r="AI715" s="119"/>
      <c r="AJ715" s="119"/>
      <c r="AK715" s="4"/>
      <c r="AL715" s="4"/>
      <c r="AM715" s="4"/>
      <c r="AN715" s="4"/>
      <c r="AO715" s="4"/>
      <c r="AP715" s="4"/>
      <c r="AQ715" s="4"/>
      <c r="AR715" s="4"/>
      <c r="AS715" s="4"/>
    </row>
    <row r="716">
      <c r="A716" s="4"/>
      <c r="B716" s="4"/>
      <c r="C716" s="4"/>
      <c r="D716" s="4"/>
      <c r="E716" s="4"/>
      <c r="F716" s="4"/>
      <c r="G716" s="4"/>
      <c r="H716" s="8"/>
      <c r="I716" s="8"/>
      <c r="J716" s="8"/>
      <c r="K716" s="8"/>
      <c r="L716" s="8"/>
      <c r="M716" s="8"/>
      <c r="N716" s="8"/>
      <c r="O716" s="8"/>
      <c r="P716" s="8"/>
      <c r="Q716" s="8"/>
      <c r="R716" s="8"/>
      <c r="S716" s="271"/>
      <c r="T716" s="119"/>
      <c r="U716" s="118"/>
      <c r="V716" s="119"/>
      <c r="W716" s="119"/>
      <c r="X716" s="119"/>
      <c r="Y716" s="119"/>
      <c r="Z716" s="119"/>
      <c r="AA716" s="119"/>
      <c r="AB716" s="119"/>
      <c r="AC716" s="119"/>
      <c r="AD716" s="119"/>
      <c r="AE716" s="119"/>
      <c r="AF716" s="119"/>
      <c r="AG716" s="119"/>
      <c r="AH716" s="119"/>
      <c r="AI716" s="119"/>
      <c r="AJ716" s="119"/>
      <c r="AK716" s="4"/>
      <c r="AL716" s="4"/>
      <c r="AM716" s="4"/>
      <c r="AN716" s="4"/>
      <c r="AO716" s="4"/>
      <c r="AP716" s="4"/>
      <c r="AQ716" s="4"/>
      <c r="AR716" s="4"/>
      <c r="AS716" s="4"/>
    </row>
    <row r="717">
      <c r="A717" s="4"/>
      <c r="B717" s="4"/>
      <c r="C717" s="4"/>
      <c r="D717" s="4"/>
      <c r="E717" s="4"/>
      <c r="F717" s="4"/>
      <c r="G717" s="4"/>
      <c r="H717" s="8"/>
      <c r="I717" s="8"/>
      <c r="J717" s="8"/>
      <c r="K717" s="8"/>
      <c r="L717" s="8"/>
      <c r="M717" s="8"/>
      <c r="N717" s="8"/>
      <c r="O717" s="8"/>
      <c r="P717" s="8"/>
      <c r="Q717" s="8"/>
      <c r="R717" s="8"/>
      <c r="S717" s="271"/>
      <c r="T717" s="119"/>
      <c r="U717" s="118"/>
      <c r="V717" s="119"/>
      <c r="W717" s="119"/>
      <c r="X717" s="119"/>
      <c r="Y717" s="119"/>
      <c r="Z717" s="119"/>
      <c r="AA717" s="119"/>
      <c r="AB717" s="119"/>
      <c r="AC717" s="119"/>
      <c r="AD717" s="119"/>
      <c r="AE717" s="119"/>
      <c r="AF717" s="119"/>
      <c r="AG717" s="119"/>
      <c r="AH717" s="119"/>
      <c r="AI717" s="119"/>
      <c r="AJ717" s="119"/>
      <c r="AK717" s="4"/>
      <c r="AL717" s="4"/>
      <c r="AM717" s="4"/>
      <c r="AN717" s="4"/>
      <c r="AO717" s="4"/>
      <c r="AP717" s="4"/>
      <c r="AQ717" s="4"/>
      <c r="AR717" s="4"/>
      <c r="AS717" s="4"/>
    </row>
    <row r="718">
      <c r="A718" s="4"/>
      <c r="B718" s="4"/>
      <c r="C718" s="4"/>
      <c r="D718" s="4"/>
      <c r="E718" s="4"/>
      <c r="F718" s="4"/>
      <c r="G718" s="4"/>
      <c r="H718" s="8"/>
      <c r="I718" s="8"/>
      <c r="J718" s="8"/>
      <c r="K718" s="8"/>
      <c r="L718" s="8"/>
      <c r="M718" s="8"/>
      <c r="N718" s="8"/>
      <c r="O718" s="8"/>
      <c r="P718" s="8"/>
      <c r="Q718" s="8"/>
      <c r="R718" s="8"/>
      <c r="S718" s="271"/>
      <c r="T718" s="119"/>
      <c r="U718" s="118"/>
      <c r="V718" s="119"/>
      <c r="W718" s="119"/>
      <c r="X718" s="119"/>
      <c r="Y718" s="119"/>
      <c r="Z718" s="119"/>
      <c r="AA718" s="119"/>
      <c r="AB718" s="119"/>
      <c r="AC718" s="119"/>
      <c r="AD718" s="119"/>
      <c r="AE718" s="119"/>
      <c r="AF718" s="119"/>
      <c r="AG718" s="119"/>
      <c r="AH718" s="119"/>
      <c r="AI718" s="119"/>
      <c r="AJ718" s="119"/>
      <c r="AK718" s="4"/>
      <c r="AL718" s="4"/>
      <c r="AM718" s="4"/>
      <c r="AN718" s="4"/>
      <c r="AO718" s="4"/>
      <c r="AP718" s="4"/>
      <c r="AQ718" s="4"/>
      <c r="AR718" s="4"/>
      <c r="AS718" s="4"/>
    </row>
    <row r="719">
      <c r="A719" s="4"/>
      <c r="B719" s="4"/>
      <c r="C719" s="4"/>
      <c r="D719" s="4"/>
      <c r="E719" s="4"/>
      <c r="F719" s="4"/>
      <c r="G719" s="4"/>
      <c r="H719" s="8"/>
      <c r="I719" s="8"/>
      <c r="J719" s="8"/>
      <c r="K719" s="8"/>
      <c r="L719" s="8"/>
      <c r="M719" s="8"/>
      <c r="N719" s="8"/>
      <c r="O719" s="8"/>
      <c r="P719" s="8"/>
      <c r="Q719" s="8"/>
      <c r="R719" s="8"/>
      <c r="S719" s="271"/>
      <c r="T719" s="119"/>
      <c r="U719" s="118"/>
      <c r="V719" s="119"/>
      <c r="W719" s="119"/>
      <c r="X719" s="119"/>
      <c r="Y719" s="119"/>
      <c r="Z719" s="119"/>
      <c r="AA719" s="119"/>
      <c r="AB719" s="119"/>
      <c r="AC719" s="119"/>
      <c r="AD719" s="119"/>
      <c r="AE719" s="119"/>
      <c r="AF719" s="119"/>
      <c r="AG719" s="119"/>
      <c r="AH719" s="119"/>
      <c r="AI719" s="119"/>
      <c r="AJ719" s="119"/>
      <c r="AK719" s="4"/>
      <c r="AL719" s="4"/>
      <c r="AM719" s="4"/>
      <c r="AN719" s="4"/>
      <c r="AO719" s="4"/>
      <c r="AP719" s="4"/>
      <c r="AQ719" s="4"/>
      <c r="AR719" s="4"/>
      <c r="AS719" s="4"/>
    </row>
    <row r="720">
      <c r="A720" s="4"/>
      <c r="B720" s="4"/>
      <c r="C720" s="4"/>
      <c r="D720" s="4"/>
      <c r="E720" s="4"/>
      <c r="F720" s="4"/>
      <c r="G720" s="4"/>
      <c r="H720" s="8"/>
      <c r="I720" s="8"/>
      <c r="J720" s="8"/>
      <c r="K720" s="8"/>
      <c r="L720" s="8"/>
      <c r="M720" s="8"/>
      <c r="N720" s="8"/>
      <c r="O720" s="8"/>
      <c r="P720" s="8"/>
      <c r="Q720" s="8"/>
      <c r="R720" s="8"/>
      <c r="S720" s="271"/>
      <c r="T720" s="119"/>
      <c r="U720" s="118"/>
      <c r="V720" s="119"/>
      <c r="W720" s="119"/>
      <c r="X720" s="119"/>
      <c r="Y720" s="119"/>
      <c r="Z720" s="119"/>
      <c r="AA720" s="119"/>
      <c r="AB720" s="119"/>
      <c r="AC720" s="119"/>
      <c r="AD720" s="119"/>
      <c r="AE720" s="119"/>
      <c r="AF720" s="119"/>
      <c r="AG720" s="119"/>
      <c r="AH720" s="119"/>
      <c r="AI720" s="119"/>
      <c r="AJ720" s="119"/>
      <c r="AK720" s="4"/>
      <c r="AL720" s="4"/>
      <c r="AM720" s="4"/>
      <c r="AN720" s="4"/>
      <c r="AO720" s="4"/>
      <c r="AP720" s="4"/>
      <c r="AQ720" s="4"/>
      <c r="AR720" s="4"/>
      <c r="AS720" s="4"/>
    </row>
    <row r="721">
      <c r="A721" s="4"/>
      <c r="B721" s="4"/>
      <c r="C721" s="4"/>
      <c r="D721" s="4"/>
      <c r="E721" s="4"/>
      <c r="F721" s="4"/>
      <c r="G721" s="4"/>
      <c r="H721" s="8"/>
      <c r="I721" s="8"/>
      <c r="J721" s="8"/>
      <c r="K721" s="8"/>
      <c r="L721" s="8"/>
      <c r="M721" s="8"/>
      <c r="N721" s="8"/>
      <c r="O721" s="8"/>
      <c r="P721" s="8"/>
      <c r="Q721" s="8"/>
      <c r="R721" s="8"/>
      <c r="S721" s="271"/>
      <c r="T721" s="119"/>
      <c r="U721" s="118"/>
      <c r="V721" s="119"/>
      <c r="W721" s="119"/>
      <c r="X721" s="119"/>
      <c r="Y721" s="119"/>
      <c r="Z721" s="119"/>
      <c r="AA721" s="119"/>
      <c r="AB721" s="119"/>
      <c r="AC721" s="119"/>
      <c r="AD721" s="119"/>
      <c r="AE721" s="119"/>
      <c r="AF721" s="119"/>
      <c r="AG721" s="119"/>
      <c r="AH721" s="119"/>
      <c r="AI721" s="119"/>
      <c r="AJ721" s="119"/>
      <c r="AK721" s="4"/>
      <c r="AL721" s="4"/>
      <c r="AM721" s="4"/>
      <c r="AN721" s="4"/>
      <c r="AO721" s="4"/>
      <c r="AP721" s="4"/>
      <c r="AQ721" s="4"/>
      <c r="AR721" s="4"/>
      <c r="AS721" s="4"/>
    </row>
    <row r="722">
      <c r="A722" s="4"/>
      <c r="B722" s="4"/>
      <c r="C722" s="4"/>
      <c r="D722" s="4"/>
      <c r="E722" s="4"/>
      <c r="F722" s="4"/>
      <c r="G722" s="4"/>
      <c r="H722" s="8"/>
      <c r="I722" s="8"/>
      <c r="J722" s="8"/>
      <c r="K722" s="8"/>
      <c r="L722" s="8"/>
      <c r="M722" s="8"/>
      <c r="N722" s="8"/>
      <c r="O722" s="8"/>
      <c r="P722" s="8"/>
      <c r="Q722" s="8"/>
      <c r="R722" s="8"/>
      <c r="S722" s="271"/>
      <c r="T722" s="119"/>
      <c r="U722" s="118"/>
      <c r="V722" s="119"/>
      <c r="W722" s="119"/>
      <c r="X722" s="119"/>
      <c r="Y722" s="119"/>
      <c r="Z722" s="119"/>
      <c r="AA722" s="119"/>
      <c r="AB722" s="119"/>
      <c r="AC722" s="119"/>
      <c r="AD722" s="119"/>
      <c r="AE722" s="119"/>
      <c r="AF722" s="119"/>
      <c r="AG722" s="119"/>
      <c r="AH722" s="119"/>
      <c r="AI722" s="119"/>
      <c r="AJ722" s="119"/>
      <c r="AK722" s="4"/>
      <c r="AL722" s="4"/>
      <c r="AM722" s="4"/>
      <c r="AN722" s="4"/>
      <c r="AO722" s="4"/>
      <c r="AP722" s="4"/>
      <c r="AQ722" s="4"/>
      <c r="AR722" s="4"/>
      <c r="AS722" s="4"/>
    </row>
    <row r="723">
      <c r="A723" s="4"/>
      <c r="B723" s="4"/>
      <c r="C723" s="4"/>
      <c r="D723" s="4"/>
      <c r="E723" s="4"/>
      <c r="F723" s="4"/>
      <c r="G723" s="4"/>
      <c r="H723" s="8"/>
      <c r="I723" s="8"/>
      <c r="J723" s="8"/>
      <c r="K723" s="8"/>
      <c r="L723" s="8"/>
      <c r="M723" s="8"/>
      <c r="N723" s="8"/>
      <c r="O723" s="8"/>
      <c r="P723" s="8"/>
      <c r="Q723" s="8"/>
      <c r="R723" s="8"/>
      <c r="S723" s="271"/>
      <c r="T723" s="119"/>
      <c r="U723" s="118"/>
      <c r="V723" s="119"/>
      <c r="W723" s="119"/>
      <c r="X723" s="119"/>
      <c r="Y723" s="119"/>
      <c r="Z723" s="119"/>
      <c r="AA723" s="119"/>
      <c r="AB723" s="119"/>
      <c r="AC723" s="119"/>
      <c r="AD723" s="119"/>
      <c r="AE723" s="119"/>
      <c r="AF723" s="119"/>
      <c r="AG723" s="119"/>
      <c r="AH723" s="119"/>
      <c r="AI723" s="119"/>
      <c r="AJ723" s="119"/>
      <c r="AK723" s="4"/>
      <c r="AL723" s="4"/>
      <c r="AM723" s="4"/>
      <c r="AN723" s="4"/>
      <c r="AO723" s="4"/>
      <c r="AP723" s="4"/>
      <c r="AQ723" s="4"/>
      <c r="AR723" s="4"/>
      <c r="AS723" s="4"/>
    </row>
    <row r="724">
      <c r="A724" s="4"/>
      <c r="B724" s="4"/>
      <c r="C724" s="4"/>
      <c r="D724" s="4"/>
      <c r="E724" s="4"/>
      <c r="F724" s="4"/>
      <c r="G724" s="4"/>
      <c r="H724" s="8"/>
      <c r="I724" s="8"/>
      <c r="J724" s="8"/>
      <c r="K724" s="8"/>
      <c r="L724" s="8"/>
      <c r="M724" s="8"/>
      <c r="N724" s="8"/>
      <c r="O724" s="8"/>
      <c r="P724" s="8"/>
      <c r="Q724" s="8"/>
      <c r="R724" s="8"/>
      <c r="S724" s="271"/>
      <c r="T724" s="119"/>
      <c r="U724" s="118"/>
      <c r="V724" s="119"/>
      <c r="W724" s="119"/>
      <c r="X724" s="119"/>
      <c r="Y724" s="119"/>
      <c r="Z724" s="119"/>
      <c r="AA724" s="119"/>
      <c r="AB724" s="119"/>
      <c r="AC724" s="119"/>
      <c r="AD724" s="119"/>
      <c r="AE724" s="119"/>
      <c r="AF724" s="119"/>
      <c r="AG724" s="119"/>
      <c r="AH724" s="119"/>
      <c r="AI724" s="119"/>
      <c r="AJ724" s="119"/>
      <c r="AK724" s="4"/>
      <c r="AL724" s="4"/>
      <c r="AM724" s="4"/>
      <c r="AN724" s="4"/>
      <c r="AO724" s="4"/>
      <c r="AP724" s="4"/>
      <c r="AQ724" s="4"/>
      <c r="AR724" s="4"/>
      <c r="AS724" s="4"/>
    </row>
    <row r="725">
      <c r="A725" s="4"/>
      <c r="B725" s="4"/>
      <c r="C725" s="4"/>
      <c r="D725" s="4"/>
      <c r="E725" s="4"/>
      <c r="F725" s="4"/>
      <c r="G725" s="4"/>
      <c r="H725" s="8"/>
      <c r="I725" s="8"/>
      <c r="J725" s="8"/>
      <c r="K725" s="8"/>
      <c r="L725" s="8"/>
      <c r="M725" s="8"/>
      <c r="N725" s="8"/>
      <c r="O725" s="8"/>
      <c r="P725" s="8"/>
      <c r="Q725" s="8"/>
      <c r="R725" s="8"/>
      <c r="S725" s="271"/>
      <c r="T725" s="119"/>
      <c r="U725" s="118"/>
      <c r="V725" s="119"/>
      <c r="W725" s="119"/>
      <c r="X725" s="119"/>
      <c r="Y725" s="119"/>
      <c r="Z725" s="119"/>
      <c r="AA725" s="119"/>
      <c r="AB725" s="119"/>
      <c r="AC725" s="119"/>
      <c r="AD725" s="119"/>
      <c r="AE725" s="119"/>
      <c r="AF725" s="119"/>
      <c r="AG725" s="119"/>
      <c r="AH725" s="119"/>
      <c r="AI725" s="119"/>
      <c r="AJ725" s="119"/>
      <c r="AK725" s="4"/>
      <c r="AL725" s="4"/>
      <c r="AM725" s="4"/>
      <c r="AN725" s="4"/>
      <c r="AO725" s="4"/>
      <c r="AP725" s="4"/>
      <c r="AQ725" s="4"/>
      <c r="AR725" s="4"/>
      <c r="AS725" s="4"/>
    </row>
    <row r="726">
      <c r="A726" s="4"/>
      <c r="B726" s="4"/>
      <c r="C726" s="4"/>
      <c r="D726" s="4"/>
      <c r="E726" s="4"/>
      <c r="F726" s="4"/>
      <c r="G726" s="4"/>
      <c r="H726" s="8"/>
      <c r="I726" s="8"/>
      <c r="J726" s="8"/>
      <c r="K726" s="8"/>
      <c r="L726" s="8"/>
      <c r="M726" s="8"/>
      <c r="N726" s="8"/>
      <c r="O726" s="8"/>
      <c r="P726" s="8"/>
      <c r="Q726" s="8"/>
      <c r="R726" s="8"/>
      <c r="S726" s="271"/>
      <c r="T726" s="119"/>
      <c r="U726" s="118"/>
      <c r="V726" s="119"/>
      <c r="W726" s="119"/>
      <c r="X726" s="119"/>
      <c r="Y726" s="119"/>
      <c r="Z726" s="119"/>
      <c r="AA726" s="119"/>
      <c r="AB726" s="119"/>
      <c r="AC726" s="119"/>
      <c r="AD726" s="119"/>
      <c r="AE726" s="119"/>
      <c r="AF726" s="119"/>
      <c r="AG726" s="119"/>
      <c r="AH726" s="119"/>
      <c r="AI726" s="119"/>
      <c r="AJ726" s="119"/>
      <c r="AK726" s="4"/>
      <c r="AL726" s="4"/>
      <c r="AM726" s="4"/>
      <c r="AN726" s="4"/>
      <c r="AO726" s="4"/>
      <c r="AP726" s="4"/>
      <c r="AQ726" s="4"/>
      <c r="AR726" s="4"/>
      <c r="AS726" s="4"/>
    </row>
    <row r="727">
      <c r="A727" s="4"/>
      <c r="B727" s="4"/>
      <c r="C727" s="4"/>
      <c r="D727" s="4"/>
      <c r="E727" s="4"/>
      <c r="F727" s="4"/>
      <c r="G727" s="4"/>
      <c r="H727" s="8"/>
      <c r="I727" s="8"/>
      <c r="J727" s="8"/>
      <c r="K727" s="8"/>
      <c r="L727" s="8"/>
      <c r="M727" s="8"/>
      <c r="N727" s="8"/>
      <c r="O727" s="8"/>
      <c r="P727" s="8"/>
      <c r="Q727" s="8"/>
      <c r="R727" s="8"/>
      <c r="S727" s="271"/>
      <c r="T727" s="119"/>
      <c r="U727" s="118"/>
      <c r="V727" s="119"/>
      <c r="W727" s="119"/>
      <c r="X727" s="119"/>
      <c r="Y727" s="119"/>
      <c r="Z727" s="119"/>
      <c r="AA727" s="119"/>
      <c r="AB727" s="119"/>
      <c r="AC727" s="119"/>
      <c r="AD727" s="119"/>
      <c r="AE727" s="119"/>
      <c r="AF727" s="119"/>
      <c r="AG727" s="119"/>
      <c r="AH727" s="119"/>
      <c r="AI727" s="119"/>
      <c r="AJ727" s="119"/>
      <c r="AK727" s="4"/>
      <c r="AL727" s="4"/>
      <c r="AM727" s="4"/>
      <c r="AN727" s="4"/>
      <c r="AO727" s="4"/>
      <c r="AP727" s="4"/>
      <c r="AQ727" s="4"/>
      <c r="AR727" s="4"/>
      <c r="AS727" s="4"/>
    </row>
    <row r="728">
      <c r="A728" s="4"/>
      <c r="B728" s="4"/>
      <c r="C728" s="4"/>
      <c r="D728" s="4"/>
      <c r="E728" s="4"/>
      <c r="F728" s="4"/>
      <c r="G728" s="4"/>
      <c r="H728" s="8"/>
      <c r="I728" s="8"/>
      <c r="J728" s="8"/>
      <c r="K728" s="8"/>
      <c r="L728" s="8"/>
      <c r="M728" s="8"/>
      <c r="N728" s="8"/>
      <c r="O728" s="8"/>
      <c r="P728" s="8"/>
      <c r="Q728" s="8"/>
      <c r="R728" s="8"/>
      <c r="S728" s="271"/>
      <c r="T728" s="119"/>
      <c r="U728" s="118"/>
      <c r="V728" s="119"/>
      <c r="W728" s="119"/>
      <c r="X728" s="119"/>
      <c r="Y728" s="119"/>
      <c r="Z728" s="119"/>
      <c r="AA728" s="119"/>
      <c r="AB728" s="119"/>
      <c r="AC728" s="119"/>
      <c r="AD728" s="119"/>
      <c r="AE728" s="119"/>
      <c r="AF728" s="119"/>
      <c r="AG728" s="119"/>
      <c r="AH728" s="119"/>
      <c r="AI728" s="119"/>
      <c r="AJ728" s="119"/>
      <c r="AK728" s="4"/>
      <c r="AL728" s="4"/>
      <c r="AM728" s="4"/>
      <c r="AN728" s="4"/>
      <c r="AO728" s="4"/>
      <c r="AP728" s="4"/>
      <c r="AQ728" s="4"/>
      <c r="AR728" s="4"/>
      <c r="AS728" s="4"/>
    </row>
    <row r="729">
      <c r="A729" s="4"/>
      <c r="B729" s="4"/>
      <c r="C729" s="4"/>
      <c r="D729" s="4"/>
      <c r="E729" s="4"/>
      <c r="F729" s="4"/>
      <c r="G729" s="4"/>
      <c r="H729" s="8"/>
      <c r="I729" s="8"/>
      <c r="J729" s="8"/>
      <c r="K729" s="8"/>
      <c r="L729" s="8"/>
      <c r="M729" s="8"/>
      <c r="N729" s="8"/>
      <c r="O729" s="8"/>
      <c r="P729" s="8"/>
      <c r="Q729" s="8"/>
      <c r="R729" s="8"/>
      <c r="S729" s="271"/>
      <c r="T729" s="119"/>
      <c r="U729" s="118"/>
      <c r="V729" s="119"/>
      <c r="W729" s="119"/>
      <c r="X729" s="119"/>
      <c r="Y729" s="119"/>
      <c r="Z729" s="119"/>
      <c r="AA729" s="119"/>
      <c r="AB729" s="119"/>
      <c r="AC729" s="119"/>
      <c r="AD729" s="119"/>
      <c r="AE729" s="119"/>
      <c r="AF729" s="119"/>
      <c r="AG729" s="119"/>
      <c r="AH729" s="119"/>
      <c r="AI729" s="119"/>
      <c r="AJ729" s="119"/>
      <c r="AK729" s="4"/>
      <c r="AL729" s="4"/>
      <c r="AM729" s="4"/>
      <c r="AN729" s="4"/>
      <c r="AO729" s="4"/>
      <c r="AP729" s="4"/>
      <c r="AQ729" s="4"/>
      <c r="AR729" s="4"/>
      <c r="AS729" s="4"/>
    </row>
    <row r="730">
      <c r="A730" s="4"/>
      <c r="B730" s="4"/>
      <c r="C730" s="4"/>
      <c r="D730" s="4"/>
      <c r="E730" s="4"/>
      <c r="F730" s="4"/>
      <c r="G730" s="4"/>
      <c r="H730" s="8"/>
      <c r="I730" s="8"/>
      <c r="J730" s="8"/>
      <c r="K730" s="8"/>
      <c r="L730" s="8"/>
      <c r="M730" s="8"/>
      <c r="N730" s="8"/>
      <c r="O730" s="8"/>
      <c r="P730" s="8"/>
      <c r="Q730" s="8"/>
      <c r="R730" s="8"/>
      <c r="S730" s="271"/>
      <c r="T730" s="119"/>
      <c r="U730" s="118"/>
      <c r="V730" s="119"/>
      <c r="W730" s="119"/>
      <c r="X730" s="119"/>
      <c r="Y730" s="119"/>
      <c r="Z730" s="119"/>
      <c r="AA730" s="119"/>
      <c r="AB730" s="119"/>
      <c r="AC730" s="119"/>
      <c r="AD730" s="119"/>
      <c r="AE730" s="119"/>
      <c r="AF730" s="119"/>
      <c r="AG730" s="119"/>
      <c r="AH730" s="119"/>
      <c r="AI730" s="119"/>
      <c r="AJ730" s="119"/>
      <c r="AK730" s="4"/>
      <c r="AL730" s="4"/>
      <c r="AM730" s="4"/>
      <c r="AN730" s="4"/>
      <c r="AO730" s="4"/>
      <c r="AP730" s="4"/>
      <c r="AQ730" s="4"/>
      <c r="AR730" s="4"/>
      <c r="AS730" s="4"/>
    </row>
    <row r="731">
      <c r="A731" s="4"/>
      <c r="B731" s="4"/>
      <c r="C731" s="4"/>
      <c r="D731" s="4"/>
      <c r="E731" s="4"/>
      <c r="F731" s="4"/>
      <c r="G731" s="4"/>
      <c r="H731" s="8"/>
      <c r="I731" s="8"/>
      <c r="J731" s="8"/>
      <c r="K731" s="8"/>
      <c r="L731" s="8"/>
      <c r="M731" s="8"/>
      <c r="N731" s="8"/>
      <c r="O731" s="8"/>
      <c r="P731" s="8"/>
      <c r="Q731" s="8"/>
      <c r="R731" s="8"/>
      <c r="S731" s="271"/>
      <c r="T731" s="119"/>
      <c r="U731" s="118"/>
      <c r="V731" s="119"/>
      <c r="W731" s="119"/>
      <c r="X731" s="119"/>
      <c r="Y731" s="119"/>
      <c r="Z731" s="119"/>
      <c r="AA731" s="119"/>
      <c r="AB731" s="119"/>
      <c r="AC731" s="119"/>
      <c r="AD731" s="119"/>
      <c r="AE731" s="119"/>
      <c r="AF731" s="119"/>
      <c r="AG731" s="119"/>
      <c r="AH731" s="119"/>
      <c r="AI731" s="119"/>
      <c r="AJ731" s="119"/>
      <c r="AK731" s="4"/>
      <c r="AL731" s="4"/>
      <c r="AM731" s="4"/>
      <c r="AN731" s="4"/>
      <c r="AO731" s="4"/>
      <c r="AP731" s="4"/>
      <c r="AQ731" s="4"/>
      <c r="AR731" s="4"/>
      <c r="AS731" s="4"/>
    </row>
    <row r="732">
      <c r="A732" s="4"/>
      <c r="B732" s="4"/>
      <c r="C732" s="4"/>
      <c r="D732" s="4"/>
      <c r="E732" s="4"/>
      <c r="F732" s="4"/>
      <c r="G732" s="4"/>
      <c r="H732" s="8"/>
      <c r="I732" s="8"/>
      <c r="J732" s="8"/>
      <c r="K732" s="8"/>
      <c r="L732" s="8"/>
      <c r="M732" s="8"/>
      <c r="N732" s="8"/>
      <c r="O732" s="8"/>
      <c r="P732" s="8"/>
      <c r="Q732" s="8"/>
      <c r="R732" s="8"/>
      <c r="S732" s="271"/>
      <c r="T732" s="119"/>
      <c r="U732" s="118"/>
      <c r="V732" s="119"/>
      <c r="W732" s="119"/>
      <c r="X732" s="119"/>
      <c r="Y732" s="119"/>
      <c r="Z732" s="119"/>
      <c r="AA732" s="119"/>
      <c r="AB732" s="119"/>
      <c r="AC732" s="119"/>
      <c r="AD732" s="119"/>
      <c r="AE732" s="119"/>
      <c r="AF732" s="119"/>
      <c r="AG732" s="119"/>
      <c r="AH732" s="119"/>
      <c r="AI732" s="119"/>
      <c r="AJ732" s="119"/>
      <c r="AK732" s="4"/>
      <c r="AL732" s="4"/>
      <c r="AM732" s="4"/>
      <c r="AN732" s="4"/>
      <c r="AO732" s="4"/>
      <c r="AP732" s="4"/>
      <c r="AQ732" s="4"/>
      <c r="AR732" s="4"/>
      <c r="AS732" s="4"/>
    </row>
    <row r="733">
      <c r="A733" s="4"/>
      <c r="B733" s="4"/>
      <c r="C733" s="4"/>
      <c r="D733" s="4"/>
      <c r="E733" s="4"/>
      <c r="F733" s="4"/>
      <c r="G733" s="4"/>
      <c r="H733" s="8"/>
      <c r="I733" s="8"/>
      <c r="J733" s="8"/>
      <c r="K733" s="8"/>
      <c r="L733" s="8"/>
      <c r="M733" s="8"/>
      <c r="N733" s="8"/>
      <c r="O733" s="8"/>
      <c r="P733" s="8"/>
      <c r="Q733" s="8"/>
      <c r="R733" s="8"/>
      <c r="S733" s="271"/>
      <c r="T733" s="119"/>
      <c r="U733" s="118"/>
      <c r="V733" s="119"/>
      <c r="W733" s="119"/>
      <c r="X733" s="119"/>
      <c r="Y733" s="119"/>
      <c r="Z733" s="119"/>
      <c r="AA733" s="119"/>
      <c r="AB733" s="119"/>
      <c r="AC733" s="119"/>
      <c r="AD733" s="119"/>
      <c r="AE733" s="119"/>
      <c r="AF733" s="119"/>
      <c r="AG733" s="119"/>
      <c r="AH733" s="119"/>
      <c r="AI733" s="119"/>
      <c r="AJ733" s="119"/>
      <c r="AK733" s="4"/>
      <c r="AL733" s="4"/>
      <c r="AM733" s="4"/>
      <c r="AN733" s="4"/>
      <c r="AO733" s="4"/>
      <c r="AP733" s="4"/>
      <c r="AQ733" s="4"/>
      <c r="AR733" s="4"/>
      <c r="AS733" s="4"/>
    </row>
    <row r="734">
      <c r="A734" s="4"/>
      <c r="B734" s="4"/>
      <c r="C734" s="4"/>
      <c r="D734" s="4"/>
      <c r="E734" s="4"/>
      <c r="F734" s="4"/>
      <c r="G734" s="4"/>
      <c r="H734" s="8"/>
      <c r="I734" s="8"/>
      <c r="J734" s="8"/>
      <c r="K734" s="8"/>
      <c r="L734" s="8"/>
      <c r="M734" s="8"/>
      <c r="N734" s="8"/>
      <c r="O734" s="8"/>
      <c r="P734" s="8"/>
      <c r="Q734" s="8"/>
      <c r="R734" s="8"/>
      <c r="S734" s="271"/>
      <c r="T734" s="119"/>
      <c r="U734" s="118"/>
      <c r="V734" s="119"/>
      <c r="W734" s="119"/>
      <c r="X734" s="119"/>
      <c r="Y734" s="119"/>
      <c r="Z734" s="119"/>
      <c r="AA734" s="119"/>
      <c r="AB734" s="119"/>
      <c r="AC734" s="119"/>
      <c r="AD734" s="119"/>
      <c r="AE734" s="119"/>
      <c r="AF734" s="119"/>
      <c r="AG734" s="119"/>
      <c r="AH734" s="119"/>
      <c r="AI734" s="119"/>
      <c r="AJ734" s="119"/>
      <c r="AK734" s="4"/>
      <c r="AL734" s="4"/>
      <c r="AM734" s="4"/>
      <c r="AN734" s="4"/>
      <c r="AO734" s="4"/>
      <c r="AP734" s="4"/>
      <c r="AQ734" s="4"/>
      <c r="AR734" s="4"/>
      <c r="AS734" s="4"/>
    </row>
    <row r="735">
      <c r="A735" s="4"/>
      <c r="B735" s="4"/>
      <c r="C735" s="4"/>
      <c r="D735" s="4"/>
      <c r="E735" s="4"/>
      <c r="F735" s="4"/>
      <c r="G735" s="4"/>
      <c r="H735" s="8"/>
      <c r="I735" s="8"/>
      <c r="J735" s="8"/>
      <c r="K735" s="8"/>
      <c r="L735" s="8"/>
      <c r="M735" s="8"/>
      <c r="N735" s="8"/>
      <c r="O735" s="8"/>
      <c r="P735" s="8"/>
      <c r="Q735" s="8"/>
      <c r="R735" s="8"/>
      <c r="S735" s="271"/>
      <c r="T735" s="119"/>
      <c r="U735" s="118"/>
      <c r="V735" s="119"/>
      <c r="W735" s="119"/>
      <c r="X735" s="119"/>
      <c r="Y735" s="119"/>
      <c r="Z735" s="119"/>
      <c r="AA735" s="119"/>
      <c r="AB735" s="119"/>
      <c r="AC735" s="119"/>
      <c r="AD735" s="119"/>
      <c r="AE735" s="119"/>
      <c r="AF735" s="119"/>
      <c r="AG735" s="119"/>
      <c r="AH735" s="119"/>
      <c r="AI735" s="119"/>
      <c r="AJ735" s="119"/>
      <c r="AK735" s="4"/>
      <c r="AL735" s="4"/>
      <c r="AM735" s="4"/>
      <c r="AN735" s="4"/>
      <c r="AO735" s="4"/>
      <c r="AP735" s="4"/>
      <c r="AQ735" s="4"/>
      <c r="AR735" s="4"/>
      <c r="AS735" s="4"/>
    </row>
    <row r="736">
      <c r="A736" s="4"/>
      <c r="B736" s="4"/>
      <c r="C736" s="4"/>
      <c r="D736" s="4"/>
      <c r="E736" s="4"/>
      <c r="F736" s="4"/>
      <c r="G736" s="4"/>
      <c r="H736" s="8"/>
      <c r="I736" s="8"/>
      <c r="J736" s="8"/>
      <c r="K736" s="8"/>
      <c r="L736" s="8"/>
      <c r="M736" s="8"/>
      <c r="N736" s="8"/>
      <c r="O736" s="8"/>
      <c r="P736" s="8"/>
      <c r="Q736" s="8"/>
      <c r="R736" s="8"/>
      <c r="S736" s="271"/>
      <c r="T736" s="119"/>
      <c r="U736" s="118"/>
      <c r="V736" s="119"/>
      <c r="W736" s="119"/>
      <c r="X736" s="119"/>
      <c r="Y736" s="119"/>
      <c r="Z736" s="119"/>
      <c r="AA736" s="119"/>
      <c r="AB736" s="119"/>
      <c r="AC736" s="119"/>
      <c r="AD736" s="119"/>
      <c r="AE736" s="119"/>
      <c r="AF736" s="119"/>
      <c r="AG736" s="119"/>
      <c r="AH736" s="119"/>
      <c r="AI736" s="119"/>
      <c r="AJ736" s="119"/>
      <c r="AK736" s="4"/>
      <c r="AL736" s="4"/>
      <c r="AM736" s="4"/>
      <c r="AN736" s="4"/>
      <c r="AO736" s="4"/>
      <c r="AP736" s="4"/>
      <c r="AQ736" s="4"/>
      <c r="AR736" s="4"/>
      <c r="AS736" s="4"/>
    </row>
    <row r="737">
      <c r="A737" s="4"/>
      <c r="B737" s="4"/>
      <c r="C737" s="4"/>
      <c r="D737" s="4"/>
      <c r="E737" s="4"/>
      <c r="F737" s="4"/>
      <c r="G737" s="4"/>
      <c r="H737" s="8"/>
      <c r="I737" s="8"/>
      <c r="J737" s="8"/>
      <c r="K737" s="8"/>
      <c r="L737" s="8"/>
      <c r="M737" s="8"/>
      <c r="N737" s="8"/>
      <c r="O737" s="8"/>
      <c r="P737" s="8"/>
      <c r="Q737" s="8"/>
      <c r="R737" s="8"/>
      <c r="S737" s="271"/>
      <c r="T737" s="119"/>
      <c r="U737" s="118"/>
      <c r="V737" s="119"/>
      <c r="W737" s="119"/>
      <c r="X737" s="119"/>
      <c r="Y737" s="119"/>
      <c r="Z737" s="119"/>
      <c r="AA737" s="119"/>
      <c r="AB737" s="119"/>
      <c r="AC737" s="119"/>
      <c r="AD737" s="119"/>
      <c r="AE737" s="119"/>
      <c r="AF737" s="119"/>
      <c r="AG737" s="119"/>
      <c r="AH737" s="119"/>
      <c r="AI737" s="119"/>
      <c r="AJ737" s="119"/>
      <c r="AK737" s="4"/>
      <c r="AL737" s="4"/>
      <c r="AM737" s="4"/>
      <c r="AN737" s="4"/>
      <c r="AO737" s="4"/>
      <c r="AP737" s="4"/>
      <c r="AQ737" s="4"/>
      <c r="AR737" s="4"/>
      <c r="AS737" s="4"/>
    </row>
    <row r="738">
      <c r="A738" s="4"/>
      <c r="B738" s="4"/>
      <c r="C738" s="4"/>
      <c r="D738" s="4"/>
      <c r="E738" s="4"/>
      <c r="F738" s="4"/>
      <c r="G738" s="4"/>
      <c r="H738" s="8"/>
      <c r="I738" s="8"/>
      <c r="J738" s="8"/>
      <c r="K738" s="8"/>
      <c r="L738" s="8"/>
      <c r="M738" s="8"/>
      <c r="N738" s="8"/>
      <c r="O738" s="8"/>
      <c r="P738" s="8"/>
      <c r="Q738" s="8"/>
      <c r="R738" s="8"/>
      <c r="S738" s="271"/>
      <c r="T738" s="119"/>
      <c r="U738" s="118"/>
      <c r="V738" s="119"/>
      <c r="W738" s="119"/>
      <c r="X738" s="119"/>
      <c r="Y738" s="119"/>
      <c r="Z738" s="119"/>
      <c r="AA738" s="119"/>
      <c r="AB738" s="119"/>
      <c r="AC738" s="119"/>
      <c r="AD738" s="119"/>
      <c r="AE738" s="119"/>
      <c r="AF738" s="119"/>
      <c r="AG738" s="119"/>
      <c r="AH738" s="119"/>
      <c r="AI738" s="119"/>
      <c r="AJ738" s="119"/>
      <c r="AK738" s="4"/>
      <c r="AL738" s="4"/>
      <c r="AM738" s="4"/>
      <c r="AN738" s="4"/>
      <c r="AO738" s="4"/>
      <c r="AP738" s="4"/>
      <c r="AQ738" s="4"/>
      <c r="AR738" s="4"/>
      <c r="AS738" s="4"/>
    </row>
    <row r="739">
      <c r="A739" s="4"/>
      <c r="B739" s="4"/>
      <c r="C739" s="4"/>
      <c r="D739" s="4"/>
      <c r="E739" s="4"/>
      <c r="F739" s="4"/>
      <c r="G739" s="4"/>
      <c r="H739" s="8"/>
      <c r="I739" s="8"/>
      <c r="J739" s="8"/>
      <c r="K739" s="8"/>
      <c r="L739" s="8"/>
      <c r="M739" s="8"/>
      <c r="N739" s="8"/>
      <c r="O739" s="8"/>
      <c r="P739" s="8"/>
      <c r="Q739" s="8"/>
      <c r="R739" s="8"/>
      <c r="S739" s="271"/>
      <c r="T739" s="119"/>
      <c r="U739" s="118"/>
      <c r="V739" s="119"/>
      <c r="W739" s="119"/>
      <c r="X739" s="119"/>
      <c r="Y739" s="119"/>
      <c r="Z739" s="119"/>
      <c r="AA739" s="119"/>
      <c r="AB739" s="119"/>
      <c r="AC739" s="119"/>
      <c r="AD739" s="119"/>
      <c r="AE739" s="119"/>
      <c r="AF739" s="119"/>
      <c r="AG739" s="119"/>
      <c r="AH739" s="119"/>
      <c r="AI739" s="119"/>
      <c r="AJ739" s="119"/>
      <c r="AK739" s="4"/>
      <c r="AL739" s="4"/>
      <c r="AM739" s="4"/>
      <c r="AN739" s="4"/>
      <c r="AO739" s="4"/>
      <c r="AP739" s="4"/>
      <c r="AQ739" s="4"/>
      <c r="AR739" s="4"/>
      <c r="AS739" s="4"/>
    </row>
    <row r="740">
      <c r="A740" s="4"/>
      <c r="B740" s="4"/>
      <c r="C740" s="4"/>
      <c r="D740" s="4"/>
      <c r="E740" s="4"/>
      <c r="F740" s="4"/>
      <c r="G740" s="4"/>
      <c r="H740" s="8"/>
      <c r="I740" s="8"/>
      <c r="J740" s="8"/>
      <c r="K740" s="8"/>
      <c r="L740" s="8"/>
      <c r="M740" s="8"/>
      <c r="N740" s="8"/>
      <c r="O740" s="8"/>
      <c r="P740" s="8"/>
      <c r="Q740" s="8"/>
      <c r="R740" s="8"/>
      <c r="S740" s="271"/>
      <c r="T740" s="119"/>
      <c r="U740" s="118"/>
      <c r="V740" s="119"/>
      <c r="W740" s="119"/>
      <c r="X740" s="119"/>
      <c r="Y740" s="119"/>
      <c r="Z740" s="119"/>
      <c r="AA740" s="119"/>
      <c r="AB740" s="119"/>
      <c r="AC740" s="119"/>
      <c r="AD740" s="119"/>
      <c r="AE740" s="119"/>
      <c r="AF740" s="119"/>
      <c r="AG740" s="119"/>
      <c r="AH740" s="119"/>
      <c r="AI740" s="119"/>
      <c r="AJ740" s="119"/>
      <c r="AK740" s="4"/>
      <c r="AL740" s="4"/>
      <c r="AM740" s="4"/>
      <c r="AN740" s="4"/>
      <c r="AO740" s="4"/>
      <c r="AP740" s="4"/>
      <c r="AQ740" s="4"/>
      <c r="AR740" s="4"/>
      <c r="AS740" s="4"/>
    </row>
    <row r="741">
      <c r="A741" s="4"/>
      <c r="B741" s="4"/>
      <c r="C741" s="4"/>
      <c r="D741" s="4"/>
      <c r="E741" s="4"/>
      <c r="F741" s="4"/>
      <c r="G741" s="4"/>
      <c r="H741" s="8"/>
      <c r="I741" s="8"/>
      <c r="J741" s="8"/>
      <c r="K741" s="8"/>
      <c r="L741" s="8"/>
      <c r="M741" s="8"/>
      <c r="N741" s="8"/>
      <c r="O741" s="8"/>
      <c r="P741" s="8"/>
      <c r="Q741" s="8"/>
      <c r="R741" s="8"/>
      <c r="S741" s="271"/>
      <c r="T741" s="119"/>
      <c r="U741" s="118"/>
      <c r="V741" s="119"/>
      <c r="W741" s="119"/>
      <c r="X741" s="119"/>
      <c r="Y741" s="119"/>
      <c r="Z741" s="119"/>
      <c r="AA741" s="119"/>
      <c r="AB741" s="119"/>
      <c r="AC741" s="119"/>
      <c r="AD741" s="119"/>
      <c r="AE741" s="119"/>
      <c r="AF741" s="119"/>
      <c r="AG741" s="119"/>
      <c r="AH741" s="119"/>
      <c r="AI741" s="119"/>
      <c r="AJ741" s="119"/>
      <c r="AK741" s="4"/>
      <c r="AL741" s="4"/>
      <c r="AM741" s="4"/>
      <c r="AN741" s="4"/>
      <c r="AO741" s="4"/>
      <c r="AP741" s="4"/>
      <c r="AQ741" s="4"/>
      <c r="AR741" s="4"/>
      <c r="AS741" s="4"/>
    </row>
    <row r="742">
      <c r="A742" s="4"/>
      <c r="B742" s="4"/>
      <c r="C742" s="4"/>
      <c r="D742" s="4"/>
      <c r="E742" s="4"/>
      <c r="F742" s="4"/>
      <c r="G742" s="4"/>
      <c r="H742" s="8"/>
      <c r="I742" s="8"/>
      <c r="J742" s="8"/>
      <c r="K742" s="8"/>
      <c r="L742" s="8"/>
      <c r="M742" s="8"/>
      <c r="N742" s="8"/>
      <c r="O742" s="8"/>
      <c r="P742" s="8"/>
      <c r="Q742" s="8"/>
      <c r="R742" s="8"/>
      <c r="S742" s="271"/>
      <c r="T742" s="119"/>
      <c r="U742" s="118"/>
      <c r="V742" s="119"/>
      <c r="W742" s="119"/>
      <c r="X742" s="119"/>
      <c r="Y742" s="119"/>
      <c r="Z742" s="119"/>
      <c r="AA742" s="119"/>
      <c r="AB742" s="119"/>
      <c r="AC742" s="119"/>
      <c r="AD742" s="119"/>
      <c r="AE742" s="119"/>
      <c r="AF742" s="119"/>
      <c r="AG742" s="119"/>
      <c r="AH742" s="119"/>
      <c r="AI742" s="119"/>
      <c r="AJ742" s="119"/>
      <c r="AK742" s="4"/>
      <c r="AL742" s="4"/>
      <c r="AM742" s="4"/>
      <c r="AN742" s="4"/>
      <c r="AO742" s="4"/>
      <c r="AP742" s="4"/>
      <c r="AQ742" s="4"/>
      <c r="AR742" s="4"/>
      <c r="AS742" s="4"/>
    </row>
    <row r="743">
      <c r="A743" s="4"/>
      <c r="B743" s="4"/>
      <c r="C743" s="4"/>
      <c r="D743" s="4"/>
      <c r="E743" s="4"/>
      <c r="F743" s="4"/>
      <c r="G743" s="4"/>
      <c r="H743" s="8"/>
      <c r="I743" s="8"/>
      <c r="J743" s="8"/>
      <c r="K743" s="8"/>
      <c r="L743" s="8"/>
      <c r="M743" s="8"/>
      <c r="N743" s="8"/>
      <c r="O743" s="8"/>
      <c r="P743" s="8"/>
      <c r="Q743" s="8"/>
      <c r="R743" s="8"/>
      <c r="S743" s="271"/>
      <c r="T743" s="119"/>
      <c r="U743" s="118"/>
      <c r="V743" s="119"/>
      <c r="W743" s="119"/>
      <c r="X743" s="119"/>
      <c r="Y743" s="119"/>
      <c r="Z743" s="119"/>
      <c r="AA743" s="119"/>
      <c r="AB743" s="119"/>
      <c r="AC743" s="119"/>
      <c r="AD743" s="119"/>
      <c r="AE743" s="119"/>
      <c r="AF743" s="119"/>
      <c r="AG743" s="119"/>
      <c r="AH743" s="119"/>
      <c r="AI743" s="119"/>
      <c r="AJ743" s="119"/>
      <c r="AK743" s="4"/>
      <c r="AL743" s="4"/>
      <c r="AM743" s="4"/>
      <c r="AN743" s="4"/>
      <c r="AO743" s="4"/>
      <c r="AP743" s="4"/>
      <c r="AQ743" s="4"/>
      <c r="AR743" s="4"/>
      <c r="AS743" s="4"/>
    </row>
    <row r="744">
      <c r="A744" s="4"/>
      <c r="B744" s="4"/>
      <c r="C744" s="4"/>
      <c r="D744" s="4"/>
      <c r="E744" s="4"/>
      <c r="F744" s="4"/>
      <c r="G744" s="4"/>
      <c r="H744" s="8"/>
      <c r="I744" s="8"/>
      <c r="J744" s="8"/>
      <c r="K744" s="8"/>
      <c r="L744" s="8"/>
      <c r="M744" s="8"/>
      <c r="N744" s="8"/>
      <c r="O744" s="8"/>
      <c r="P744" s="8"/>
      <c r="Q744" s="8"/>
      <c r="R744" s="8"/>
      <c r="S744" s="271"/>
      <c r="T744" s="119"/>
      <c r="U744" s="118"/>
      <c r="V744" s="119"/>
      <c r="W744" s="119"/>
      <c r="X744" s="119"/>
      <c r="Y744" s="119"/>
      <c r="Z744" s="119"/>
      <c r="AA744" s="119"/>
      <c r="AB744" s="119"/>
      <c r="AC744" s="119"/>
      <c r="AD744" s="119"/>
      <c r="AE744" s="119"/>
      <c r="AF744" s="119"/>
      <c r="AG744" s="119"/>
      <c r="AH744" s="119"/>
      <c r="AI744" s="119"/>
      <c r="AJ744" s="119"/>
      <c r="AK744" s="4"/>
      <c r="AL744" s="4"/>
      <c r="AM744" s="4"/>
      <c r="AN744" s="4"/>
      <c r="AO744" s="4"/>
      <c r="AP744" s="4"/>
      <c r="AQ744" s="4"/>
      <c r="AR744" s="4"/>
      <c r="AS744" s="4"/>
    </row>
    <row r="745">
      <c r="A745" s="4"/>
      <c r="B745" s="4"/>
      <c r="C745" s="4"/>
      <c r="D745" s="4"/>
      <c r="E745" s="4"/>
      <c r="F745" s="4"/>
      <c r="G745" s="4"/>
      <c r="H745" s="8"/>
      <c r="I745" s="8"/>
      <c r="J745" s="8"/>
      <c r="K745" s="8"/>
      <c r="L745" s="8"/>
      <c r="M745" s="8"/>
      <c r="N745" s="8"/>
      <c r="O745" s="8"/>
      <c r="P745" s="8"/>
      <c r="Q745" s="8"/>
      <c r="R745" s="8"/>
      <c r="S745" s="271"/>
      <c r="T745" s="119"/>
      <c r="U745" s="118"/>
      <c r="V745" s="119"/>
      <c r="W745" s="119"/>
      <c r="X745" s="119"/>
      <c r="Y745" s="119"/>
      <c r="Z745" s="119"/>
      <c r="AA745" s="119"/>
      <c r="AB745" s="119"/>
      <c r="AC745" s="119"/>
      <c r="AD745" s="119"/>
      <c r="AE745" s="119"/>
      <c r="AF745" s="119"/>
      <c r="AG745" s="119"/>
      <c r="AH745" s="119"/>
      <c r="AI745" s="119"/>
      <c r="AJ745" s="119"/>
      <c r="AK745" s="4"/>
      <c r="AL745" s="4"/>
      <c r="AM745" s="4"/>
      <c r="AN745" s="4"/>
      <c r="AO745" s="4"/>
      <c r="AP745" s="4"/>
      <c r="AQ745" s="4"/>
      <c r="AR745" s="4"/>
      <c r="AS745" s="4"/>
    </row>
    <row r="746">
      <c r="A746" s="4"/>
      <c r="B746" s="4"/>
      <c r="C746" s="4"/>
      <c r="D746" s="4"/>
      <c r="E746" s="4"/>
      <c r="F746" s="4"/>
      <c r="G746" s="4"/>
      <c r="H746" s="8"/>
      <c r="I746" s="8"/>
      <c r="J746" s="8"/>
      <c r="K746" s="8"/>
      <c r="L746" s="8"/>
      <c r="M746" s="8"/>
      <c r="N746" s="8"/>
      <c r="O746" s="8"/>
      <c r="P746" s="8"/>
      <c r="Q746" s="8"/>
      <c r="R746" s="8"/>
      <c r="S746" s="271"/>
      <c r="T746" s="119"/>
      <c r="U746" s="118"/>
      <c r="V746" s="119"/>
      <c r="W746" s="119"/>
      <c r="X746" s="119"/>
      <c r="Y746" s="119"/>
      <c r="Z746" s="119"/>
      <c r="AA746" s="119"/>
      <c r="AB746" s="119"/>
      <c r="AC746" s="119"/>
      <c r="AD746" s="119"/>
      <c r="AE746" s="119"/>
      <c r="AF746" s="119"/>
      <c r="AG746" s="119"/>
      <c r="AH746" s="119"/>
      <c r="AI746" s="119"/>
      <c r="AJ746" s="119"/>
      <c r="AK746" s="4"/>
      <c r="AL746" s="4"/>
      <c r="AM746" s="4"/>
      <c r="AN746" s="4"/>
      <c r="AO746" s="4"/>
      <c r="AP746" s="4"/>
      <c r="AQ746" s="4"/>
      <c r="AR746" s="4"/>
      <c r="AS746" s="4"/>
    </row>
    <row r="747">
      <c r="A747" s="4"/>
      <c r="B747" s="4"/>
      <c r="C747" s="4"/>
      <c r="D747" s="4"/>
      <c r="E747" s="4"/>
      <c r="F747" s="4"/>
      <c r="G747" s="4"/>
      <c r="H747" s="8"/>
      <c r="I747" s="8"/>
      <c r="J747" s="8"/>
      <c r="K747" s="8"/>
      <c r="L747" s="8"/>
      <c r="M747" s="8"/>
      <c r="N747" s="8"/>
      <c r="O747" s="8"/>
      <c r="P747" s="8"/>
      <c r="Q747" s="8"/>
      <c r="R747" s="8"/>
      <c r="S747" s="271"/>
      <c r="T747" s="119"/>
      <c r="U747" s="118"/>
      <c r="V747" s="119"/>
      <c r="W747" s="119"/>
      <c r="X747" s="119"/>
      <c r="Y747" s="119"/>
      <c r="Z747" s="119"/>
      <c r="AA747" s="119"/>
      <c r="AB747" s="119"/>
      <c r="AC747" s="119"/>
      <c r="AD747" s="119"/>
      <c r="AE747" s="119"/>
      <c r="AF747" s="119"/>
      <c r="AG747" s="119"/>
      <c r="AH747" s="119"/>
      <c r="AI747" s="119"/>
      <c r="AJ747" s="119"/>
      <c r="AK747" s="4"/>
      <c r="AL747" s="4"/>
      <c r="AM747" s="4"/>
      <c r="AN747" s="4"/>
      <c r="AO747" s="4"/>
      <c r="AP747" s="4"/>
      <c r="AQ747" s="4"/>
      <c r="AR747" s="4"/>
      <c r="AS747" s="4"/>
    </row>
    <row r="748">
      <c r="A748" s="4"/>
      <c r="B748" s="4"/>
      <c r="C748" s="4"/>
      <c r="D748" s="4"/>
      <c r="E748" s="4"/>
      <c r="F748" s="4"/>
      <c r="G748" s="4"/>
      <c r="H748" s="8"/>
      <c r="I748" s="8"/>
      <c r="J748" s="8"/>
      <c r="K748" s="8"/>
      <c r="L748" s="8"/>
      <c r="M748" s="8"/>
      <c r="N748" s="8"/>
      <c r="O748" s="8"/>
      <c r="P748" s="8"/>
      <c r="Q748" s="8"/>
      <c r="R748" s="8"/>
      <c r="S748" s="271"/>
      <c r="T748" s="119"/>
      <c r="U748" s="118"/>
      <c r="V748" s="119"/>
      <c r="W748" s="119"/>
      <c r="X748" s="119"/>
      <c r="Y748" s="119"/>
      <c r="Z748" s="119"/>
      <c r="AA748" s="119"/>
      <c r="AB748" s="119"/>
      <c r="AC748" s="119"/>
      <c r="AD748" s="119"/>
      <c r="AE748" s="119"/>
      <c r="AF748" s="119"/>
      <c r="AG748" s="119"/>
      <c r="AH748" s="119"/>
      <c r="AI748" s="119"/>
      <c r="AJ748" s="119"/>
      <c r="AK748" s="4"/>
      <c r="AL748" s="4"/>
      <c r="AM748" s="4"/>
      <c r="AN748" s="4"/>
      <c r="AO748" s="4"/>
      <c r="AP748" s="4"/>
      <c r="AQ748" s="4"/>
      <c r="AR748" s="4"/>
      <c r="AS748" s="4"/>
    </row>
    <row r="749">
      <c r="A749" s="4"/>
      <c r="B749" s="4"/>
      <c r="C749" s="4"/>
      <c r="D749" s="4"/>
      <c r="E749" s="4"/>
      <c r="F749" s="4"/>
      <c r="G749" s="4"/>
      <c r="H749" s="8"/>
      <c r="I749" s="8"/>
      <c r="J749" s="8"/>
      <c r="K749" s="8"/>
      <c r="L749" s="8"/>
      <c r="M749" s="8"/>
      <c r="N749" s="8"/>
      <c r="O749" s="8"/>
      <c r="P749" s="8"/>
      <c r="Q749" s="8"/>
      <c r="R749" s="8"/>
      <c r="S749" s="271"/>
      <c r="T749" s="119"/>
      <c r="U749" s="118"/>
      <c r="V749" s="119"/>
      <c r="W749" s="119"/>
      <c r="X749" s="119"/>
      <c r="Y749" s="119"/>
      <c r="Z749" s="119"/>
      <c r="AA749" s="119"/>
      <c r="AB749" s="119"/>
      <c r="AC749" s="119"/>
      <c r="AD749" s="119"/>
      <c r="AE749" s="119"/>
      <c r="AF749" s="119"/>
      <c r="AG749" s="119"/>
      <c r="AH749" s="119"/>
      <c r="AI749" s="119"/>
      <c r="AJ749" s="119"/>
      <c r="AK749" s="4"/>
      <c r="AL749" s="4"/>
      <c r="AM749" s="4"/>
      <c r="AN749" s="4"/>
      <c r="AO749" s="4"/>
      <c r="AP749" s="4"/>
      <c r="AQ749" s="4"/>
      <c r="AR749" s="4"/>
      <c r="AS749" s="4"/>
    </row>
    <row r="750">
      <c r="A750" s="4"/>
      <c r="B750" s="4"/>
      <c r="C750" s="4"/>
      <c r="D750" s="4"/>
      <c r="E750" s="4"/>
      <c r="F750" s="4"/>
      <c r="G750" s="4"/>
      <c r="H750" s="8"/>
      <c r="I750" s="8"/>
      <c r="J750" s="8"/>
      <c r="K750" s="8"/>
      <c r="L750" s="8"/>
      <c r="M750" s="8"/>
      <c r="N750" s="8"/>
      <c r="O750" s="8"/>
      <c r="P750" s="8"/>
      <c r="Q750" s="8"/>
      <c r="R750" s="8"/>
      <c r="S750" s="271"/>
      <c r="T750" s="119"/>
      <c r="U750" s="118"/>
      <c r="V750" s="119"/>
      <c r="W750" s="119"/>
      <c r="X750" s="119"/>
      <c r="Y750" s="119"/>
      <c r="Z750" s="119"/>
      <c r="AA750" s="119"/>
      <c r="AB750" s="119"/>
      <c r="AC750" s="119"/>
      <c r="AD750" s="119"/>
      <c r="AE750" s="119"/>
      <c r="AF750" s="119"/>
      <c r="AG750" s="119"/>
      <c r="AH750" s="119"/>
      <c r="AI750" s="119"/>
      <c r="AJ750" s="119"/>
      <c r="AK750" s="4"/>
      <c r="AL750" s="4"/>
      <c r="AM750" s="4"/>
      <c r="AN750" s="4"/>
      <c r="AO750" s="4"/>
      <c r="AP750" s="4"/>
      <c r="AQ750" s="4"/>
      <c r="AR750" s="4"/>
      <c r="AS750" s="4"/>
    </row>
    <row r="751">
      <c r="A751" s="4"/>
      <c r="B751" s="4"/>
      <c r="C751" s="4"/>
      <c r="D751" s="4"/>
      <c r="E751" s="4"/>
      <c r="F751" s="4"/>
      <c r="G751" s="4"/>
      <c r="H751" s="8"/>
      <c r="I751" s="8"/>
      <c r="J751" s="8"/>
      <c r="K751" s="8"/>
      <c r="L751" s="8"/>
      <c r="M751" s="8"/>
      <c r="N751" s="8"/>
      <c r="O751" s="8"/>
      <c r="P751" s="8"/>
      <c r="Q751" s="8"/>
      <c r="R751" s="8"/>
      <c r="S751" s="271"/>
      <c r="T751" s="119"/>
      <c r="U751" s="118"/>
      <c r="V751" s="119"/>
      <c r="W751" s="119"/>
      <c r="X751" s="119"/>
      <c r="Y751" s="119"/>
      <c r="Z751" s="119"/>
      <c r="AA751" s="119"/>
      <c r="AB751" s="119"/>
      <c r="AC751" s="119"/>
      <c r="AD751" s="119"/>
      <c r="AE751" s="119"/>
      <c r="AF751" s="119"/>
      <c r="AG751" s="119"/>
      <c r="AH751" s="119"/>
      <c r="AI751" s="119"/>
      <c r="AJ751" s="119"/>
      <c r="AK751" s="4"/>
      <c r="AL751" s="4"/>
      <c r="AM751" s="4"/>
      <c r="AN751" s="4"/>
      <c r="AO751" s="4"/>
      <c r="AP751" s="4"/>
      <c r="AQ751" s="4"/>
      <c r="AR751" s="4"/>
      <c r="AS751" s="4"/>
    </row>
    <row r="752">
      <c r="A752" s="4"/>
      <c r="B752" s="4"/>
      <c r="C752" s="4"/>
      <c r="D752" s="4"/>
      <c r="E752" s="4"/>
      <c r="F752" s="4"/>
      <c r="G752" s="4"/>
      <c r="H752" s="8"/>
      <c r="I752" s="8"/>
      <c r="J752" s="8"/>
      <c r="K752" s="8"/>
      <c r="L752" s="8"/>
      <c r="M752" s="8"/>
      <c r="N752" s="8"/>
      <c r="O752" s="8"/>
      <c r="P752" s="8"/>
      <c r="Q752" s="8"/>
      <c r="R752" s="8"/>
      <c r="S752" s="271"/>
      <c r="T752" s="119"/>
      <c r="U752" s="118"/>
      <c r="V752" s="119"/>
      <c r="W752" s="119"/>
      <c r="X752" s="119"/>
      <c r="Y752" s="119"/>
      <c r="Z752" s="119"/>
      <c r="AA752" s="119"/>
      <c r="AB752" s="119"/>
      <c r="AC752" s="119"/>
      <c r="AD752" s="119"/>
      <c r="AE752" s="119"/>
      <c r="AF752" s="119"/>
      <c r="AG752" s="119"/>
      <c r="AH752" s="119"/>
      <c r="AI752" s="119"/>
      <c r="AJ752" s="119"/>
      <c r="AK752" s="4"/>
      <c r="AL752" s="4"/>
      <c r="AM752" s="4"/>
      <c r="AN752" s="4"/>
      <c r="AO752" s="4"/>
      <c r="AP752" s="4"/>
      <c r="AQ752" s="4"/>
      <c r="AR752" s="4"/>
      <c r="AS752" s="4"/>
    </row>
    <row r="753">
      <c r="A753" s="4"/>
      <c r="B753" s="4"/>
      <c r="C753" s="4"/>
      <c r="D753" s="4"/>
      <c r="E753" s="4"/>
      <c r="F753" s="4"/>
      <c r="G753" s="4"/>
      <c r="H753" s="8"/>
      <c r="I753" s="8"/>
      <c r="J753" s="8"/>
      <c r="K753" s="8"/>
      <c r="L753" s="8"/>
      <c r="M753" s="8"/>
      <c r="N753" s="8"/>
      <c r="O753" s="8"/>
      <c r="P753" s="8"/>
      <c r="Q753" s="8"/>
      <c r="R753" s="8"/>
      <c r="S753" s="271"/>
      <c r="T753" s="119"/>
      <c r="U753" s="118"/>
      <c r="V753" s="119"/>
      <c r="W753" s="119"/>
      <c r="X753" s="119"/>
      <c r="Y753" s="119"/>
      <c r="Z753" s="119"/>
      <c r="AA753" s="119"/>
      <c r="AB753" s="119"/>
      <c r="AC753" s="119"/>
      <c r="AD753" s="119"/>
      <c r="AE753" s="119"/>
      <c r="AF753" s="119"/>
      <c r="AG753" s="119"/>
      <c r="AH753" s="119"/>
      <c r="AI753" s="119"/>
      <c r="AJ753" s="119"/>
      <c r="AK753" s="4"/>
      <c r="AL753" s="4"/>
      <c r="AM753" s="4"/>
      <c r="AN753" s="4"/>
      <c r="AO753" s="4"/>
      <c r="AP753" s="4"/>
      <c r="AQ753" s="4"/>
      <c r="AR753" s="4"/>
      <c r="AS753" s="4"/>
    </row>
    <row r="754">
      <c r="A754" s="4"/>
      <c r="B754" s="4"/>
      <c r="C754" s="4"/>
      <c r="D754" s="4"/>
      <c r="E754" s="4"/>
      <c r="F754" s="4"/>
      <c r="G754" s="4"/>
      <c r="H754" s="8"/>
      <c r="I754" s="8"/>
      <c r="J754" s="8"/>
      <c r="K754" s="8"/>
      <c r="L754" s="8"/>
      <c r="M754" s="8"/>
      <c r="N754" s="8"/>
      <c r="O754" s="8"/>
      <c r="P754" s="8"/>
      <c r="Q754" s="8"/>
      <c r="R754" s="8"/>
      <c r="S754" s="271"/>
      <c r="T754" s="119"/>
      <c r="U754" s="118"/>
      <c r="V754" s="119"/>
      <c r="W754" s="119"/>
      <c r="X754" s="119"/>
      <c r="Y754" s="119"/>
      <c r="Z754" s="119"/>
      <c r="AA754" s="119"/>
      <c r="AB754" s="119"/>
      <c r="AC754" s="119"/>
      <c r="AD754" s="119"/>
      <c r="AE754" s="119"/>
      <c r="AF754" s="119"/>
      <c r="AG754" s="119"/>
      <c r="AH754" s="119"/>
      <c r="AI754" s="119"/>
      <c r="AJ754" s="119"/>
      <c r="AK754" s="4"/>
      <c r="AL754" s="4"/>
      <c r="AM754" s="4"/>
      <c r="AN754" s="4"/>
      <c r="AO754" s="4"/>
      <c r="AP754" s="4"/>
      <c r="AQ754" s="4"/>
      <c r="AR754" s="4"/>
      <c r="AS754" s="4"/>
    </row>
    <row r="755">
      <c r="A755" s="4"/>
      <c r="B755" s="4"/>
      <c r="C755" s="4"/>
      <c r="D755" s="4"/>
      <c r="E755" s="4"/>
      <c r="F755" s="4"/>
      <c r="G755" s="4"/>
      <c r="H755" s="8"/>
      <c r="I755" s="8"/>
      <c r="J755" s="8"/>
      <c r="K755" s="8"/>
      <c r="L755" s="8"/>
      <c r="M755" s="8"/>
      <c r="N755" s="8"/>
      <c r="O755" s="8"/>
      <c r="P755" s="8"/>
      <c r="Q755" s="8"/>
      <c r="R755" s="8"/>
      <c r="S755" s="271"/>
      <c r="T755" s="119"/>
      <c r="U755" s="118"/>
      <c r="V755" s="119"/>
      <c r="W755" s="119"/>
      <c r="X755" s="119"/>
      <c r="Y755" s="119"/>
      <c r="Z755" s="119"/>
      <c r="AA755" s="119"/>
      <c r="AB755" s="119"/>
      <c r="AC755" s="119"/>
      <c r="AD755" s="119"/>
      <c r="AE755" s="119"/>
      <c r="AF755" s="119"/>
      <c r="AG755" s="119"/>
      <c r="AH755" s="119"/>
      <c r="AI755" s="119"/>
      <c r="AJ755" s="119"/>
      <c r="AK755" s="4"/>
      <c r="AL755" s="4"/>
      <c r="AM755" s="4"/>
      <c r="AN755" s="4"/>
      <c r="AO755" s="4"/>
      <c r="AP755" s="4"/>
      <c r="AQ755" s="4"/>
      <c r="AR755" s="4"/>
      <c r="AS755" s="4"/>
    </row>
    <row r="756">
      <c r="A756" s="4"/>
      <c r="B756" s="4"/>
      <c r="C756" s="4"/>
      <c r="D756" s="4"/>
      <c r="E756" s="4"/>
      <c r="F756" s="4"/>
      <c r="G756" s="4"/>
      <c r="H756" s="8"/>
      <c r="I756" s="8"/>
      <c r="J756" s="8"/>
      <c r="K756" s="8"/>
      <c r="L756" s="8"/>
      <c r="M756" s="8"/>
      <c r="N756" s="8"/>
      <c r="O756" s="8"/>
      <c r="P756" s="8"/>
      <c r="Q756" s="8"/>
      <c r="R756" s="8"/>
      <c r="S756" s="271"/>
      <c r="T756" s="119"/>
      <c r="U756" s="118"/>
      <c r="V756" s="119"/>
      <c r="W756" s="119"/>
      <c r="X756" s="119"/>
      <c r="Y756" s="119"/>
      <c r="Z756" s="119"/>
      <c r="AA756" s="119"/>
      <c r="AB756" s="119"/>
      <c r="AC756" s="119"/>
      <c r="AD756" s="119"/>
      <c r="AE756" s="119"/>
      <c r="AF756" s="119"/>
      <c r="AG756" s="119"/>
      <c r="AH756" s="119"/>
      <c r="AI756" s="119"/>
      <c r="AJ756" s="119"/>
      <c r="AK756" s="4"/>
      <c r="AL756" s="4"/>
      <c r="AM756" s="4"/>
      <c r="AN756" s="4"/>
      <c r="AO756" s="4"/>
      <c r="AP756" s="4"/>
      <c r="AQ756" s="4"/>
      <c r="AR756" s="4"/>
      <c r="AS756" s="4"/>
    </row>
    <row r="757">
      <c r="A757" s="4"/>
      <c r="B757" s="4"/>
      <c r="C757" s="4"/>
      <c r="D757" s="4"/>
      <c r="E757" s="4"/>
      <c r="F757" s="4"/>
      <c r="G757" s="4"/>
      <c r="H757" s="8"/>
      <c r="I757" s="8"/>
      <c r="J757" s="8"/>
      <c r="K757" s="8"/>
      <c r="L757" s="8"/>
      <c r="M757" s="8"/>
      <c r="N757" s="8"/>
      <c r="O757" s="8"/>
      <c r="P757" s="8"/>
      <c r="Q757" s="8"/>
      <c r="R757" s="8"/>
      <c r="S757" s="271"/>
      <c r="T757" s="119"/>
      <c r="U757" s="118"/>
      <c r="V757" s="119"/>
      <c r="W757" s="119"/>
      <c r="X757" s="119"/>
      <c r="Y757" s="119"/>
      <c r="Z757" s="119"/>
      <c r="AA757" s="119"/>
      <c r="AB757" s="119"/>
      <c r="AC757" s="119"/>
      <c r="AD757" s="119"/>
      <c r="AE757" s="119"/>
      <c r="AF757" s="119"/>
      <c r="AG757" s="119"/>
      <c r="AH757" s="119"/>
      <c r="AI757" s="119"/>
      <c r="AJ757" s="119"/>
      <c r="AK757" s="4"/>
      <c r="AL757" s="4"/>
      <c r="AM757" s="4"/>
      <c r="AN757" s="4"/>
      <c r="AO757" s="4"/>
      <c r="AP757" s="4"/>
      <c r="AQ757" s="4"/>
      <c r="AR757" s="4"/>
      <c r="AS757" s="4"/>
    </row>
    <row r="758">
      <c r="A758" s="4"/>
      <c r="B758" s="4"/>
      <c r="C758" s="4"/>
      <c r="D758" s="4"/>
      <c r="E758" s="4"/>
      <c r="F758" s="4"/>
      <c r="G758" s="4"/>
      <c r="H758" s="8"/>
      <c r="I758" s="8"/>
      <c r="J758" s="8"/>
      <c r="K758" s="8"/>
      <c r="L758" s="8"/>
      <c r="M758" s="8"/>
      <c r="N758" s="8"/>
      <c r="O758" s="8"/>
      <c r="P758" s="8"/>
      <c r="Q758" s="8"/>
      <c r="R758" s="8"/>
      <c r="S758" s="271"/>
      <c r="T758" s="119"/>
      <c r="U758" s="118"/>
      <c r="V758" s="119"/>
      <c r="W758" s="119"/>
      <c r="X758" s="119"/>
      <c r="Y758" s="119"/>
      <c r="Z758" s="119"/>
      <c r="AA758" s="119"/>
      <c r="AB758" s="119"/>
      <c r="AC758" s="119"/>
      <c r="AD758" s="119"/>
      <c r="AE758" s="119"/>
      <c r="AF758" s="119"/>
      <c r="AG758" s="119"/>
      <c r="AH758" s="119"/>
      <c r="AI758" s="119"/>
      <c r="AJ758" s="119"/>
      <c r="AK758" s="4"/>
      <c r="AL758" s="4"/>
      <c r="AM758" s="4"/>
      <c r="AN758" s="4"/>
      <c r="AO758" s="4"/>
      <c r="AP758" s="4"/>
      <c r="AQ758" s="4"/>
      <c r="AR758" s="4"/>
      <c r="AS758" s="4"/>
    </row>
    <row r="759">
      <c r="A759" s="4"/>
      <c r="B759" s="4"/>
      <c r="C759" s="4"/>
      <c r="D759" s="4"/>
      <c r="E759" s="4"/>
      <c r="F759" s="4"/>
      <c r="G759" s="4"/>
      <c r="H759" s="8"/>
      <c r="I759" s="8"/>
      <c r="J759" s="8"/>
      <c r="K759" s="8"/>
      <c r="L759" s="8"/>
      <c r="M759" s="8"/>
      <c r="N759" s="8"/>
      <c r="O759" s="8"/>
      <c r="P759" s="8"/>
      <c r="Q759" s="8"/>
      <c r="R759" s="8"/>
      <c r="S759" s="271"/>
      <c r="T759" s="119"/>
      <c r="U759" s="118"/>
      <c r="V759" s="119"/>
      <c r="W759" s="119"/>
      <c r="X759" s="119"/>
      <c r="Y759" s="119"/>
      <c r="Z759" s="119"/>
      <c r="AA759" s="119"/>
      <c r="AB759" s="119"/>
      <c r="AC759" s="119"/>
      <c r="AD759" s="119"/>
      <c r="AE759" s="119"/>
      <c r="AF759" s="119"/>
      <c r="AG759" s="119"/>
      <c r="AH759" s="119"/>
      <c r="AI759" s="119"/>
      <c r="AJ759" s="119"/>
      <c r="AK759" s="4"/>
      <c r="AL759" s="4"/>
      <c r="AM759" s="4"/>
      <c r="AN759" s="4"/>
      <c r="AO759" s="4"/>
      <c r="AP759" s="4"/>
      <c r="AQ759" s="4"/>
      <c r="AR759" s="4"/>
      <c r="AS759" s="4"/>
    </row>
    <row r="760">
      <c r="A760" s="4"/>
      <c r="B760" s="4"/>
      <c r="C760" s="4"/>
      <c r="D760" s="4"/>
      <c r="E760" s="4"/>
      <c r="F760" s="4"/>
      <c r="G760" s="4"/>
      <c r="H760" s="8"/>
      <c r="I760" s="8"/>
      <c r="J760" s="8"/>
      <c r="K760" s="8"/>
      <c r="L760" s="8"/>
      <c r="M760" s="8"/>
      <c r="N760" s="8"/>
      <c r="O760" s="8"/>
      <c r="P760" s="8"/>
      <c r="Q760" s="8"/>
      <c r="R760" s="8"/>
      <c r="S760" s="271"/>
      <c r="T760" s="119"/>
      <c r="U760" s="118"/>
      <c r="V760" s="119"/>
      <c r="W760" s="119"/>
      <c r="X760" s="119"/>
      <c r="Y760" s="119"/>
      <c r="Z760" s="119"/>
      <c r="AA760" s="119"/>
      <c r="AB760" s="119"/>
      <c r="AC760" s="119"/>
      <c r="AD760" s="119"/>
      <c r="AE760" s="119"/>
      <c r="AF760" s="119"/>
      <c r="AG760" s="119"/>
      <c r="AH760" s="119"/>
      <c r="AI760" s="119"/>
      <c r="AJ760" s="119"/>
      <c r="AK760" s="4"/>
      <c r="AL760" s="4"/>
      <c r="AM760" s="4"/>
      <c r="AN760" s="4"/>
      <c r="AO760" s="4"/>
      <c r="AP760" s="4"/>
      <c r="AQ760" s="4"/>
      <c r="AR760" s="4"/>
      <c r="AS760" s="4"/>
    </row>
    <row r="761">
      <c r="A761" s="4"/>
      <c r="B761" s="4"/>
      <c r="C761" s="4"/>
      <c r="D761" s="4"/>
      <c r="E761" s="4"/>
      <c r="F761" s="4"/>
      <c r="G761" s="4"/>
      <c r="H761" s="8"/>
      <c r="I761" s="8"/>
      <c r="J761" s="8"/>
      <c r="K761" s="8"/>
      <c r="L761" s="8"/>
      <c r="M761" s="8"/>
      <c r="N761" s="8"/>
      <c r="O761" s="8"/>
      <c r="P761" s="8"/>
      <c r="Q761" s="8"/>
      <c r="R761" s="8"/>
      <c r="S761" s="271"/>
      <c r="T761" s="119"/>
      <c r="U761" s="118"/>
      <c r="V761" s="119"/>
      <c r="W761" s="119"/>
      <c r="X761" s="119"/>
      <c r="Y761" s="119"/>
      <c r="Z761" s="119"/>
      <c r="AA761" s="119"/>
      <c r="AB761" s="119"/>
      <c r="AC761" s="119"/>
      <c r="AD761" s="119"/>
      <c r="AE761" s="119"/>
      <c r="AF761" s="119"/>
      <c r="AG761" s="119"/>
      <c r="AH761" s="119"/>
      <c r="AI761" s="119"/>
      <c r="AJ761" s="119"/>
      <c r="AK761" s="4"/>
      <c r="AL761" s="4"/>
      <c r="AM761" s="4"/>
      <c r="AN761" s="4"/>
      <c r="AO761" s="4"/>
      <c r="AP761" s="4"/>
      <c r="AQ761" s="4"/>
      <c r="AR761" s="4"/>
      <c r="AS761" s="4"/>
    </row>
    <row r="762">
      <c r="A762" s="4"/>
      <c r="B762" s="4"/>
      <c r="C762" s="4"/>
      <c r="D762" s="4"/>
      <c r="E762" s="4"/>
      <c r="F762" s="4"/>
      <c r="G762" s="4"/>
      <c r="H762" s="8"/>
      <c r="I762" s="8"/>
      <c r="J762" s="8"/>
      <c r="K762" s="8"/>
      <c r="L762" s="8"/>
      <c r="M762" s="8"/>
      <c r="N762" s="8"/>
      <c r="O762" s="8"/>
      <c r="P762" s="8"/>
      <c r="Q762" s="8"/>
      <c r="R762" s="8"/>
      <c r="S762" s="271"/>
      <c r="T762" s="119"/>
      <c r="U762" s="118"/>
      <c r="V762" s="119"/>
      <c r="W762" s="119"/>
      <c r="X762" s="119"/>
      <c r="Y762" s="119"/>
      <c r="Z762" s="119"/>
      <c r="AA762" s="119"/>
      <c r="AB762" s="119"/>
      <c r="AC762" s="119"/>
      <c r="AD762" s="119"/>
      <c r="AE762" s="119"/>
      <c r="AF762" s="119"/>
      <c r="AG762" s="119"/>
      <c r="AH762" s="119"/>
      <c r="AI762" s="119"/>
      <c r="AJ762" s="119"/>
      <c r="AK762" s="4"/>
      <c r="AL762" s="4"/>
      <c r="AM762" s="4"/>
      <c r="AN762" s="4"/>
      <c r="AO762" s="4"/>
      <c r="AP762" s="4"/>
      <c r="AQ762" s="4"/>
      <c r="AR762" s="4"/>
      <c r="AS762" s="4"/>
    </row>
    <row r="763">
      <c r="A763" s="4"/>
      <c r="B763" s="4"/>
      <c r="C763" s="4"/>
      <c r="D763" s="4"/>
      <c r="E763" s="4"/>
      <c r="F763" s="4"/>
      <c r="G763" s="4"/>
      <c r="H763" s="8"/>
      <c r="I763" s="8"/>
      <c r="J763" s="8"/>
      <c r="K763" s="8"/>
      <c r="L763" s="8"/>
      <c r="M763" s="8"/>
      <c r="N763" s="8"/>
      <c r="O763" s="8"/>
      <c r="P763" s="8"/>
      <c r="Q763" s="8"/>
      <c r="R763" s="8"/>
      <c r="S763" s="271"/>
      <c r="T763" s="119"/>
      <c r="U763" s="118"/>
      <c r="V763" s="119"/>
      <c r="W763" s="119"/>
      <c r="X763" s="119"/>
      <c r="Y763" s="119"/>
      <c r="Z763" s="119"/>
      <c r="AA763" s="119"/>
      <c r="AB763" s="119"/>
      <c r="AC763" s="119"/>
      <c r="AD763" s="119"/>
      <c r="AE763" s="119"/>
      <c r="AF763" s="119"/>
      <c r="AG763" s="119"/>
      <c r="AH763" s="119"/>
      <c r="AI763" s="119"/>
      <c r="AJ763" s="119"/>
      <c r="AK763" s="4"/>
      <c r="AL763" s="4"/>
      <c r="AM763" s="4"/>
      <c r="AN763" s="4"/>
      <c r="AO763" s="4"/>
      <c r="AP763" s="4"/>
      <c r="AQ763" s="4"/>
      <c r="AR763" s="4"/>
      <c r="AS763" s="4"/>
    </row>
    <row r="764">
      <c r="A764" s="4"/>
      <c r="B764" s="4"/>
      <c r="C764" s="4"/>
      <c r="D764" s="4"/>
      <c r="E764" s="4"/>
      <c r="F764" s="4"/>
      <c r="G764" s="4"/>
      <c r="H764" s="8"/>
      <c r="I764" s="8"/>
      <c r="J764" s="8"/>
      <c r="K764" s="8"/>
      <c r="L764" s="8"/>
      <c r="M764" s="8"/>
      <c r="N764" s="8"/>
      <c r="O764" s="8"/>
      <c r="P764" s="8"/>
      <c r="Q764" s="8"/>
      <c r="R764" s="8"/>
      <c r="S764" s="271"/>
      <c r="T764" s="119"/>
      <c r="U764" s="118"/>
      <c r="V764" s="119"/>
      <c r="W764" s="119"/>
      <c r="X764" s="119"/>
      <c r="Y764" s="119"/>
      <c r="Z764" s="119"/>
      <c r="AA764" s="119"/>
      <c r="AB764" s="119"/>
      <c r="AC764" s="119"/>
      <c r="AD764" s="119"/>
      <c r="AE764" s="119"/>
      <c r="AF764" s="119"/>
      <c r="AG764" s="119"/>
      <c r="AH764" s="119"/>
      <c r="AI764" s="119"/>
      <c r="AJ764" s="119"/>
      <c r="AK764" s="4"/>
      <c r="AL764" s="4"/>
      <c r="AM764" s="4"/>
      <c r="AN764" s="4"/>
      <c r="AO764" s="4"/>
      <c r="AP764" s="4"/>
      <c r="AQ764" s="4"/>
      <c r="AR764" s="4"/>
      <c r="AS764" s="4"/>
    </row>
    <row r="765">
      <c r="A765" s="4"/>
      <c r="B765" s="4"/>
      <c r="C765" s="4"/>
      <c r="D765" s="4"/>
      <c r="E765" s="4"/>
      <c r="F765" s="4"/>
      <c r="G765" s="4"/>
      <c r="H765" s="8"/>
      <c r="I765" s="8"/>
      <c r="J765" s="8"/>
      <c r="K765" s="8"/>
      <c r="L765" s="8"/>
      <c r="M765" s="8"/>
      <c r="N765" s="8"/>
      <c r="O765" s="8"/>
      <c r="P765" s="8"/>
      <c r="Q765" s="8"/>
      <c r="R765" s="8"/>
      <c r="S765" s="271"/>
      <c r="T765" s="119"/>
      <c r="U765" s="118"/>
      <c r="V765" s="119"/>
      <c r="W765" s="119"/>
      <c r="X765" s="119"/>
      <c r="Y765" s="119"/>
      <c r="Z765" s="119"/>
      <c r="AA765" s="119"/>
      <c r="AB765" s="119"/>
      <c r="AC765" s="119"/>
      <c r="AD765" s="119"/>
      <c r="AE765" s="119"/>
      <c r="AF765" s="119"/>
      <c r="AG765" s="119"/>
      <c r="AH765" s="119"/>
      <c r="AI765" s="119"/>
      <c r="AJ765" s="119"/>
      <c r="AK765" s="4"/>
      <c r="AL765" s="4"/>
      <c r="AM765" s="4"/>
      <c r="AN765" s="4"/>
      <c r="AO765" s="4"/>
      <c r="AP765" s="4"/>
      <c r="AQ765" s="4"/>
      <c r="AR765" s="4"/>
      <c r="AS765" s="4"/>
    </row>
    <row r="766">
      <c r="A766" s="4"/>
      <c r="B766" s="4"/>
      <c r="C766" s="4"/>
      <c r="D766" s="4"/>
      <c r="E766" s="4"/>
      <c r="F766" s="4"/>
      <c r="G766" s="4"/>
      <c r="H766" s="8"/>
      <c r="I766" s="8"/>
      <c r="J766" s="8"/>
      <c r="K766" s="8"/>
      <c r="L766" s="8"/>
      <c r="M766" s="8"/>
      <c r="N766" s="8"/>
      <c r="O766" s="8"/>
      <c r="P766" s="8"/>
      <c r="Q766" s="8"/>
      <c r="R766" s="8"/>
      <c r="S766" s="271"/>
      <c r="T766" s="119"/>
      <c r="U766" s="118"/>
      <c r="V766" s="119"/>
      <c r="W766" s="119"/>
      <c r="X766" s="119"/>
      <c r="Y766" s="119"/>
      <c r="Z766" s="119"/>
      <c r="AA766" s="119"/>
      <c r="AB766" s="119"/>
      <c r="AC766" s="119"/>
      <c r="AD766" s="119"/>
      <c r="AE766" s="119"/>
      <c r="AF766" s="119"/>
      <c r="AG766" s="119"/>
      <c r="AH766" s="119"/>
      <c r="AI766" s="119"/>
      <c r="AJ766" s="119"/>
      <c r="AK766" s="4"/>
      <c r="AL766" s="4"/>
      <c r="AM766" s="4"/>
      <c r="AN766" s="4"/>
      <c r="AO766" s="4"/>
      <c r="AP766" s="4"/>
      <c r="AQ766" s="4"/>
      <c r="AR766" s="4"/>
      <c r="AS766" s="4"/>
    </row>
    <row r="767">
      <c r="A767" s="4"/>
      <c r="B767" s="4"/>
      <c r="C767" s="4"/>
      <c r="D767" s="4"/>
      <c r="E767" s="4"/>
      <c r="F767" s="4"/>
      <c r="G767" s="4"/>
      <c r="H767" s="8"/>
      <c r="I767" s="8"/>
      <c r="J767" s="8"/>
      <c r="K767" s="8"/>
      <c r="L767" s="8"/>
      <c r="M767" s="8"/>
      <c r="N767" s="8"/>
      <c r="O767" s="8"/>
      <c r="P767" s="8"/>
      <c r="Q767" s="8"/>
      <c r="R767" s="8"/>
      <c r="S767" s="271"/>
      <c r="T767" s="119"/>
      <c r="U767" s="118"/>
      <c r="V767" s="119"/>
      <c r="W767" s="119"/>
      <c r="X767" s="119"/>
      <c r="Y767" s="119"/>
      <c r="Z767" s="119"/>
      <c r="AA767" s="119"/>
      <c r="AB767" s="119"/>
      <c r="AC767" s="119"/>
      <c r="AD767" s="119"/>
      <c r="AE767" s="119"/>
      <c r="AF767" s="119"/>
      <c r="AG767" s="119"/>
      <c r="AH767" s="119"/>
      <c r="AI767" s="119"/>
      <c r="AJ767" s="119"/>
      <c r="AK767" s="4"/>
      <c r="AL767" s="4"/>
      <c r="AM767" s="4"/>
      <c r="AN767" s="4"/>
      <c r="AO767" s="4"/>
      <c r="AP767" s="4"/>
      <c r="AQ767" s="4"/>
      <c r="AR767" s="4"/>
      <c r="AS767" s="4"/>
    </row>
    <row r="768">
      <c r="A768" s="4"/>
      <c r="B768" s="4"/>
      <c r="C768" s="4"/>
      <c r="D768" s="4"/>
      <c r="E768" s="4"/>
      <c r="F768" s="4"/>
      <c r="G768" s="4"/>
      <c r="H768" s="8"/>
      <c r="I768" s="8"/>
      <c r="J768" s="8"/>
      <c r="K768" s="8"/>
      <c r="L768" s="8"/>
      <c r="M768" s="8"/>
      <c r="N768" s="8"/>
      <c r="O768" s="8"/>
      <c r="P768" s="8"/>
      <c r="Q768" s="8"/>
      <c r="R768" s="8"/>
      <c r="S768" s="271"/>
      <c r="T768" s="119"/>
      <c r="U768" s="118"/>
      <c r="V768" s="119"/>
      <c r="W768" s="119"/>
      <c r="X768" s="119"/>
      <c r="Y768" s="119"/>
      <c r="Z768" s="119"/>
      <c r="AA768" s="119"/>
      <c r="AB768" s="119"/>
      <c r="AC768" s="119"/>
      <c r="AD768" s="119"/>
      <c r="AE768" s="119"/>
      <c r="AF768" s="119"/>
      <c r="AG768" s="119"/>
      <c r="AH768" s="119"/>
      <c r="AI768" s="119"/>
      <c r="AJ768" s="119"/>
      <c r="AK768" s="4"/>
      <c r="AL768" s="4"/>
      <c r="AM768" s="4"/>
      <c r="AN768" s="4"/>
      <c r="AO768" s="4"/>
      <c r="AP768" s="4"/>
      <c r="AQ768" s="4"/>
      <c r="AR768" s="4"/>
      <c r="AS768" s="4"/>
    </row>
    <row r="769">
      <c r="A769" s="4"/>
      <c r="B769" s="4"/>
      <c r="C769" s="4"/>
      <c r="D769" s="4"/>
      <c r="E769" s="4"/>
      <c r="F769" s="4"/>
      <c r="G769" s="4"/>
      <c r="H769" s="8"/>
      <c r="I769" s="8"/>
      <c r="J769" s="8"/>
      <c r="K769" s="8"/>
      <c r="L769" s="8"/>
      <c r="M769" s="8"/>
      <c r="N769" s="8"/>
      <c r="O769" s="8"/>
      <c r="P769" s="8"/>
      <c r="Q769" s="8"/>
      <c r="R769" s="8"/>
      <c r="S769" s="271"/>
      <c r="T769" s="119"/>
      <c r="U769" s="118"/>
      <c r="V769" s="119"/>
      <c r="W769" s="119"/>
      <c r="X769" s="119"/>
      <c r="Y769" s="119"/>
      <c r="Z769" s="119"/>
      <c r="AA769" s="119"/>
      <c r="AB769" s="119"/>
      <c r="AC769" s="119"/>
      <c r="AD769" s="119"/>
      <c r="AE769" s="119"/>
      <c r="AF769" s="119"/>
      <c r="AG769" s="119"/>
      <c r="AH769" s="119"/>
      <c r="AI769" s="119"/>
      <c r="AJ769" s="119"/>
      <c r="AK769" s="4"/>
      <c r="AL769" s="4"/>
      <c r="AM769" s="4"/>
      <c r="AN769" s="4"/>
      <c r="AO769" s="4"/>
      <c r="AP769" s="4"/>
      <c r="AQ769" s="4"/>
      <c r="AR769" s="4"/>
      <c r="AS769" s="4"/>
    </row>
    <row r="770">
      <c r="A770" s="4"/>
      <c r="B770" s="4"/>
      <c r="C770" s="4"/>
      <c r="D770" s="4"/>
      <c r="E770" s="4"/>
      <c r="F770" s="4"/>
      <c r="G770" s="4"/>
      <c r="H770" s="8"/>
      <c r="I770" s="8"/>
      <c r="J770" s="8"/>
      <c r="K770" s="8"/>
      <c r="L770" s="8"/>
      <c r="M770" s="8"/>
      <c r="N770" s="8"/>
      <c r="O770" s="8"/>
      <c r="P770" s="8"/>
      <c r="Q770" s="8"/>
      <c r="R770" s="8"/>
      <c r="S770" s="271"/>
      <c r="T770" s="119"/>
      <c r="U770" s="118"/>
      <c r="V770" s="119"/>
      <c r="W770" s="119"/>
      <c r="X770" s="119"/>
      <c r="Y770" s="119"/>
      <c r="Z770" s="119"/>
      <c r="AA770" s="119"/>
      <c r="AB770" s="119"/>
      <c r="AC770" s="119"/>
      <c r="AD770" s="119"/>
      <c r="AE770" s="119"/>
      <c r="AF770" s="119"/>
      <c r="AG770" s="119"/>
      <c r="AH770" s="119"/>
      <c r="AI770" s="119"/>
      <c r="AJ770" s="119"/>
      <c r="AK770" s="4"/>
      <c r="AL770" s="4"/>
      <c r="AM770" s="4"/>
      <c r="AN770" s="4"/>
      <c r="AO770" s="4"/>
      <c r="AP770" s="4"/>
      <c r="AQ770" s="4"/>
      <c r="AR770" s="4"/>
      <c r="AS770" s="4"/>
    </row>
    <row r="771">
      <c r="A771" s="4"/>
      <c r="B771" s="4"/>
      <c r="C771" s="4"/>
      <c r="D771" s="4"/>
      <c r="E771" s="4"/>
      <c r="F771" s="4"/>
      <c r="G771" s="4"/>
      <c r="H771" s="8"/>
      <c r="I771" s="8"/>
      <c r="J771" s="8"/>
      <c r="K771" s="8"/>
      <c r="L771" s="8"/>
      <c r="M771" s="8"/>
      <c r="N771" s="8"/>
      <c r="O771" s="8"/>
      <c r="P771" s="8"/>
      <c r="Q771" s="8"/>
      <c r="R771" s="8"/>
      <c r="S771" s="271"/>
      <c r="T771" s="119"/>
      <c r="U771" s="118"/>
      <c r="V771" s="119"/>
      <c r="W771" s="119"/>
      <c r="X771" s="119"/>
      <c r="Y771" s="119"/>
      <c r="Z771" s="119"/>
      <c r="AA771" s="119"/>
      <c r="AB771" s="119"/>
      <c r="AC771" s="119"/>
      <c r="AD771" s="119"/>
      <c r="AE771" s="119"/>
      <c r="AF771" s="119"/>
      <c r="AG771" s="119"/>
      <c r="AH771" s="119"/>
      <c r="AI771" s="119"/>
      <c r="AJ771" s="119"/>
      <c r="AK771" s="4"/>
      <c r="AL771" s="4"/>
      <c r="AM771" s="4"/>
      <c r="AN771" s="4"/>
      <c r="AO771" s="4"/>
      <c r="AP771" s="4"/>
      <c r="AQ771" s="4"/>
      <c r="AR771" s="4"/>
      <c r="AS771" s="4"/>
    </row>
    <row r="772">
      <c r="A772" s="4"/>
      <c r="B772" s="4"/>
      <c r="C772" s="4"/>
      <c r="D772" s="4"/>
      <c r="E772" s="4"/>
      <c r="F772" s="4"/>
      <c r="G772" s="4"/>
      <c r="H772" s="8"/>
      <c r="I772" s="8"/>
      <c r="J772" s="8"/>
      <c r="K772" s="8"/>
      <c r="L772" s="8"/>
      <c r="M772" s="8"/>
      <c r="N772" s="8"/>
      <c r="O772" s="8"/>
      <c r="P772" s="8"/>
      <c r="Q772" s="8"/>
      <c r="R772" s="8"/>
      <c r="S772" s="271"/>
      <c r="T772" s="119"/>
      <c r="U772" s="118"/>
      <c r="V772" s="119"/>
      <c r="W772" s="119"/>
      <c r="X772" s="119"/>
      <c r="Y772" s="119"/>
      <c r="Z772" s="119"/>
      <c r="AA772" s="119"/>
      <c r="AB772" s="119"/>
      <c r="AC772" s="119"/>
      <c r="AD772" s="119"/>
      <c r="AE772" s="119"/>
      <c r="AF772" s="119"/>
      <c r="AG772" s="119"/>
      <c r="AH772" s="119"/>
      <c r="AI772" s="119"/>
      <c r="AJ772" s="119"/>
      <c r="AK772" s="4"/>
      <c r="AL772" s="4"/>
      <c r="AM772" s="4"/>
      <c r="AN772" s="4"/>
      <c r="AO772" s="4"/>
      <c r="AP772" s="4"/>
      <c r="AQ772" s="4"/>
      <c r="AR772" s="4"/>
      <c r="AS772" s="4"/>
    </row>
    <row r="773">
      <c r="A773" s="4"/>
      <c r="B773" s="4"/>
      <c r="C773" s="4"/>
      <c r="D773" s="4"/>
      <c r="E773" s="4"/>
      <c r="F773" s="4"/>
      <c r="G773" s="4"/>
      <c r="H773" s="8"/>
      <c r="I773" s="8"/>
      <c r="J773" s="8"/>
      <c r="K773" s="8"/>
      <c r="L773" s="8"/>
      <c r="M773" s="8"/>
      <c r="N773" s="8"/>
      <c r="O773" s="8"/>
      <c r="P773" s="8"/>
      <c r="Q773" s="8"/>
      <c r="R773" s="8"/>
      <c r="S773" s="271"/>
      <c r="T773" s="119"/>
      <c r="U773" s="118"/>
      <c r="V773" s="119"/>
      <c r="W773" s="119"/>
      <c r="X773" s="119"/>
      <c r="Y773" s="119"/>
      <c r="Z773" s="119"/>
      <c r="AA773" s="119"/>
      <c r="AB773" s="119"/>
      <c r="AC773" s="119"/>
      <c r="AD773" s="119"/>
      <c r="AE773" s="119"/>
      <c r="AF773" s="119"/>
      <c r="AG773" s="119"/>
      <c r="AH773" s="119"/>
      <c r="AI773" s="119"/>
      <c r="AJ773" s="119"/>
      <c r="AK773" s="4"/>
      <c r="AL773" s="4"/>
      <c r="AM773" s="4"/>
      <c r="AN773" s="4"/>
      <c r="AO773" s="4"/>
      <c r="AP773" s="4"/>
      <c r="AQ773" s="4"/>
      <c r="AR773" s="4"/>
      <c r="AS773" s="4"/>
    </row>
    <row r="774">
      <c r="A774" s="4"/>
      <c r="B774" s="4"/>
      <c r="C774" s="4"/>
      <c r="D774" s="4"/>
      <c r="E774" s="4"/>
      <c r="F774" s="4"/>
      <c r="G774" s="4"/>
      <c r="H774" s="8"/>
      <c r="I774" s="8"/>
      <c r="J774" s="8"/>
      <c r="K774" s="8"/>
      <c r="L774" s="8"/>
      <c r="M774" s="8"/>
      <c r="N774" s="8"/>
      <c r="O774" s="8"/>
      <c r="P774" s="8"/>
      <c r="Q774" s="8"/>
      <c r="R774" s="8"/>
      <c r="S774" s="271"/>
      <c r="T774" s="119"/>
      <c r="U774" s="118"/>
      <c r="V774" s="119"/>
      <c r="W774" s="119"/>
      <c r="X774" s="119"/>
      <c r="Y774" s="119"/>
      <c r="Z774" s="119"/>
      <c r="AA774" s="119"/>
      <c r="AB774" s="119"/>
      <c r="AC774" s="119"/>
      <c r="AD774" s="119"/>
      <c r="AE774" s="119"/>
      <c r="AF774" s="119"/>
      <c r="AG774" s="119"/>
      <c r="AH774" s="119"/>
      <c r="AI774" s="119"/>
      <c r="AJ774" s="119"/>
      <c r="AK774" s="4"/>
      <c r="AL774" s="4"/>
      <c r="AM774" s="4"/>
      <c r="AN774" s="4"/>
      <c r="AO774" s="4"/>
      <c r="AP774" s="4"/>
      <c r="AQ774" s="4"/>
      <c r="AR774" s="4"/>
      <c r="AS774" s="4"/>
    </row>
    <row r="775">
      <c r="A775" s="4"/>
      <c r="B775" s="4"/>
      <c r="C775" s="4"/>
      <c r="D775" s="4"/>
      <c r="E775" s="4"/>
      <c r="F775" s="4"/>
      <c r="G775" s="4"/>
      <c r="H775" s="8"/>
      <c r="I775" s="8"/>
      <c r="J775" s="8"/>
      <c r="K775" s="8"/>
      <c r="L775" s="8"/>
      <c r="M775" s="8"/>
      <c r="N775" s="8"/>
      <c r="O775" s="8"/>
      <c r="P775" s="8"/>
      <c r="Q775" s="8"/>
      <c r="R775" s="8"/>
      <c r="S775" s="271"/>
      <c r="T775" s="119"/>
      <c r="U775" s="118"/>
      <c r="V775" s="119"/>
      <c r="W775" s="119"/>
      <c r="X775" s="119"/>
      <c r="Y775" s="119"/>
      <c r="Z775" s="119"/>
      <c r="AA775" s="119"/>
      <c r="AB775" s="119"/>
      <c r="AC775" s="119"/>
      <c r="AD775" s="119"/>
      <c r="AE775" s="119"/>
      <c r="AF775" s="119"/>
      <c r="AG775" s="119"/>
      <c r="AH775" s="119"/>
      <c r="AI775" s="119"/>
      <c r="AJ775" s="119"/>
      <c r="AK775" s="4"/>
      <c r="AL775" s="4"/>
      <c r="AM775" s="4"/>
      <c r="AN775" s="4"/>
      <c r="AO775" s="4"/>
      <c r="AP775" s="4"/>
      <c r="AQ775" s="4"/>
      <c r="AR775" s="4"/>
      <c r="AS775" s="4"/>
    </row>
    <row r="776">
      <c r="A776" s="4"/>
      <c r="B776" s="4"/>
      <c r="C776" s="4"/>
      <c r="D776" s="4"/>
      <c r="E776" s="4"/>
      <c r="F776" s="4"/>
      <c r="G776" s="4"/>
      <c r="H776" s="8"/>
      <c r="I776" s="8"/>
      <c r="J776" s="8"/>
      <c r="K776" s="8"/>
      <c r="L776" s="8"/>
      <c r="M776" s="8"/>
      <c r="N776" s="8"/>
      <c r="O776" s="8"/>
      <c r="P776" s="8"/>
      <c r="Q776" s="8"/>
      <c r="R776" s="8"/>
      <c r="S776" s="271"/>
      <c r="T776" s="119"/>
      <c r="U776" s="118"/>
      <c r="V776" s="119"/>
      <c r="W776" s="119"/>
      <c r="X776" s="119"/>
      <c r="Y776" s="119"/>
      <c r="Z776" s="119"/>
      <c r="AA776" s="119"/>
      <c r="AB776" s="119"/>
      <c r="AC776" s="119"/>
      <c r="AD776" s="119"/>
      <c r="AE776" s="119"/>
      <c r="AF776" s="119"/>
      <c r="AG776" s="119"/>
      <c r="AH776" s="119"/>
      <c r="AI776" s="119"/>
      <c r="AJ776" s="119"/>
      <c r="AK776" s="4"/>
      <c r="AL776" s="4"/>
      <c r="AM776" s="4"/>
      <c r="AN776" s="4"/>
      <c r="AO776" s="4"/>
      <c r="AP776" s="4"/>
      <c r="AQ776" s="4"/>
      <c r="AR776" s="4"/>
      <c r="AS776" s="4"/>
    </row>
    <row r="777">
      <c r="A777" s="4"/>
      <c r="B777" s="4"/>
      <c r="C777" s="4"/>
      <c r="D777" s="4"/>
      <c r="E777" s="4"/>
      <c r="F777" s="4"/>
      <c r="G777" s="4"/>
      <c r="H777" s="8"/>
      <c r="I777" s="8"/>
      <c r="J777" s="8"/>
      <c r="K777" s="8"/>
      <c r="L777" s="8"/>
      <c r="M777" s="8"/>
      <c r="N777" s="8"/>
      <c r="O777" s="8"/>
      <c r="P777" s="8"/>
      <c r="Q777" s="8"/>
      <c r="R777" s="8"/>
      <c r="S777" s="271"/>
      <c r="T777" s="119"/>
      <c r="U777" s="118"/>
      <c r="V777" s="119"/>
      <c r="W777" s="119"/>
      <c r="X777" s="119"/>
      <c r="Y777" s="119"/>
      <c r="Z777" s="119"/>
      <c r="AA777" s="119"/>
      <c r="AB777" s="119"/>
      <c r="AC777" s="119"/>
      <c r="AD777" s="119"/>
      <c r="AE777" s="119"/>
      <c r="AF777" s="119"/>
      <c r="AG777" s="119"/>
      <c r="AH777" s="119"/>
      <c r="AI777" s="119"/>
      <c r="AJ777" s="119"/>
      <c r="AK777" s="4"/>
      <c r="AL777" s="4"/>
      <c r="AM777" s="4"/>
      <c r="AN777" s="4"/>
      <c r="AO777" s="4"/>
      <c r="AP777" s="4"/>
      <c r="AQ777" s="4"/>
      <c r="AR777" s="4"/>
      <c r="AS777" s="4"/>
    </row>
    <row r="778">
      <c r="A778" s="4"/>
      <c r="B778" s="4"/>
      <c r="C778" s="4"/>
      <c r="D778" s="4"/>
      <c r="E778" s="4"/>
      <c r="F778" s="4"/>
      <c r="G778" s="4"/>
      <c r="H778" s="8"/>
      <c r="I778" s="8"/>
      <c r="J778" s="8"/>
      <c r="K778" s="8"/>
      <c r="L778" s="8"/>
      <c r="M778" s="8"/>
      <c r="N778" s="8"/>
      <c r="O778" s="8"/>
      <c r="P778" s="8"/>
      <c r="Q778" s="8"/>
      <c r="R778" s="8"/>
      <c r="S778" s="271"/>
      <c r="T778" s="119"/>
      <c r="U778" s="118"/>
      <c r="V778" s="119"/>
      <c r="W778" s="119"/>
      <c r="X778" s="119"/>
      <c r="Y778" s="119"/>
      <c r="Z778" s="119"/>
      <c r="AA778" s="119"/>
      <c r="AB778" s="119"/>
      <c r="AC778" s="119"/>
      <c r="AD778" s="119"/>
      <c r="AE778" s="119"/>
      <c r="AF778" s="119"/>
      <c r="AG778" s="119"/>
      <c r="AH778" s="119"/>
      <c r="AI778" s="119"/>
      <c r="AJ778" s="119"/>
      <c r="AK778" s="4"/>
      <c r="AL778" s="4"/>
      <c r="AM778" s="4"/>
      <c r="AN778" s="4"/>
      <c r="AO778" s="4"/>
      <c r="AP778" s="4"/>
      <c r="AQ778" s="4"/>
      <c r="AR778" s="4"/>
      <c r="AS778" s="4"/>
    </row>
    <row r="779">
      <c r="A779" s="4"/>
      <c r="B779" s="4"/>
      <c r="C779" s="4"/>
      <c r="D779" s="4"/>
      <c r="E779" s="4"/>
      <c r="F779" s="4"/>
      <c r="G779" s="4"/>
      <c r="H779" s="8"/>
      <c r="I779" s="8"/>
      <c r="J779" s="8"/>
      <c r="K779" s="8"/>
      <c r="L779" s="8"/>
      <c r="M779" s="8"/>
      <c r="N779" s="8"/>
      <c r="O779" s="8"/>
      <c r="P779" s="8"/>
      <c r="Q779" s="8"/>
      <c r="R779" s="8"/>
      <c r="S779" s="271"/>
      <c r="T779" s="119"/>
      <c r="U779" s="118"/>
      <c r="V779" s="119"/>
      <c r="W779" s="119"/>
      <c r="X779" s="119"/>
      <c r="Y779" s="119"/>
      <c r="Z779" s="119"/>
      <c r="AA779" s="119"/>
      <c r="AB779" s="119"/>
      <c r="AC779" s="119"/>
      <c r="AD779" s="119"/>
      <c r="AE779" s="119"/>
      <c r="AF779" s="119"/>
      <c r="AG779" s="119"/>
      <c r="AH779" s="119"/>
      <c r="AI779" s="119"/>
      <c r="AJ779" s="119"/>
      <c r="AK779" s="4"/>
      <c r="AL779" s="4"/>
      <c r="AM779" s="4"/>
      <c r="AN779" s="4"/>
      <c r="AO779" s="4"/>
      <c r="AP779" s="4"/>
      <c r="AQ779" s="4"/>
      <c r="AR779" s="4"/>
      <c r="AS779" s="4"/>
    </row>
    <row r="780">
      <c r="A780" s="4"/>
      <c r="B780" s="4"/>
      <c r="C780" s="4"/>
      <c r="D780" s="4"/>
      <c r="E780" s="4"/>
      <c r="F780" s="4"/>
      <c r="G780" s="4"/>
      <c r="H780" s="8"/>
      <c r="I780" s="8"/>
      <c r="J780" s="8"/>
      <c r="K780" s="8"/>
      <c r="L780" s="8"/>
      <c r="M780" s="8"/>
      <c r="N780" s="8"/>
      <c r="O780" s="8"/>
      <c r="P780" s="8"/>
      <c r="Q780" s="8"/>
      <c r="R780" s="8"/>
      <c r="S780" s="271"/>
      <c r="T780" s="119"/>
      <c r="U780" s="118"/>
      <c r="V780" s="119"/>
      <c r="W780" s="119"/>
      <c r="X780" s="119"/>
      <c r="Y780" s="119"/>
      <c r="Z780" s="119"/>
      <c r="AA780" s="119"/>
      <c r="AB780" s="119"/>
      <c r="AC780" s="119"/>
      <c r="AD780" s="119"/>
      <c r="AE780" s="119"/>
      <c r="AF780" s="119"/>
      <c r="AG780" s="119"/>
      <c r="AH780" s="119"/>
      <c r="AI780" s="119"/>
      <c r="AJ780" s="119"/>
      <c r="AK780" s="4"/>
      <c r="AL780" s="4"/>
      <c r="AM780" s="4"/>
      <c r="AN780" s="4"/>
      <c r="AO780" s="4"/>
      <c r="AP780" s="4"/>
      <c r="AQ780" s="4"/>
      <c r="AR780" s="4"/>
      <c r="AS780" s="4"/>
    </row>
    <row r="781">
      <c r="A781" s="4"/>
      <c r="B781" s="4"/>
      <c r="C781" s="4"/>
      <c r="D781" s="4"/>
      <c r="E781" s="4"/>
      <c r="F781" s="4"/>
      <c r="G781" s="4"/>
      <c r="H781" s="8"/>
      <c r="I781" s="8"/>
      <c r="J781" s="8"/>
      <c r="K781" s="8"/>
      <c r="L781" s="8"/>
      <c r="M781" s="8"/>
      <c r="N781" s="8"/>
      <c r="O781" s="8"/>
      <c r="P781" s="8"/>
      <c r="Q781" s="8"/>
      <c r="R781" s="8"/>
      <c r="S781" s="271"/>
      <c r="T781" s="119"/>
      <c r="U781" s="118"/>
      <c r="V781" s="119"/>
      <c r="W781" s="119"/>
      <c r="X781" s="119"/>
      <c r="Y781" s="119"/>
      <c r="Z781" s="119"/>
      <c r="AA781" s="119"/>
      <c r="AB781" s="119"/>
      <c r="AC781" s="119"/>
      <c r="AD781" s="119"/>
      <c r="AE781" s="119"/>
      <c r="AF781" s="119"/>
      <c r="AG781" s="119"/>
      <c r="AH781" s="119"/>
      <c r="AI781" s="119"/>
      <c r="AJ781" s="119"/>
      <c r="AK781" s="4"/>
      <c r="AL781" s="4"/>
      <c r="AM781" s="4"/>
      <c r="AN781" s="4"/>
      <c r="AO781" s="4"/>
      <c r="AP781" s="4"/>
      <c r="AQ781" s="4"/>
      <c r="AR781" s="4"/>
      <c r="AS781" s="4"/>
    </row>
    <row r="782">
      <c r="A782" s="4"/>
      <c r="B782" s="4"/>
      <c r="C782" s="4"/>
      <c r="D782" s="4"/>
      <c r="E782" s="4"/>
      <c r="F782" s="4"/>
      <c r="G782" s="4"/>
      <c r="H782" s="8"/>
      <c r="I782" s="8"/>
      <c r="J782" s="8"/>
      <c r="K782" s="8"/>
      <c r="L782" s="8"/>
      <c r="M782" s="8"/>
      <c r="N782" s="8"/>
      <c r="O782" s="8"/>
      <c r="P782" s="8"/>
      <c r="Q782" s="8"/>
      <c r="R782" s="8"/>
      <c r="S782" s="271"/>
      <c r="T782" s="119"/>
      <c r="U782" s="118"/>
      <c r="V782" s="119"/>
      <c r="W782" s="119"/>
      <c r="X782" s="119"/>
      <c r="Y782" s="119"/>
      <c r="Z782" s="119"/>
      <c r="AA782" s="119"/>
      <c r="AB782" s="119"/>
      <c r="AC782" s="119"/>
      <c r="AD782" s="119"/>
      <c r="AE782" s="119"/>
      <c r="AF782" s="119"/>
      <c r="AG782" s="119"/>
      <c r="AH782" s="119"/>
      <c r="AI782" s="119"/>
      <c r="AJ782" s="119"/>
      <c r="AK782" s="4"/>
      <c r="AL782" s="4"/>
      <c r="AM782" s="4"/>
      <c r="AN782" s="4"/>
      <c r="AO782" s="4"/>
      <c r="AP782" s="4"/>
      <c r="AQ782" s="4"/>
      <c r="AR782" s="4"/>
      <c r="AS782" s="4"/>
    </row>
    <row r="783">
      <c r="A783" s="4"/>
      <c r="B783" s="4"/>
      <c r="C783" s="4"/>
      <c r="D783" s="4"/>
      <c r="E783" s="4"/>
      <c r="F783" s="4"/>
      <c r="G783" s="4"/>
      <c r="H783" s="8"/>
      <c r="I783" s="8"/>
      <c r="J783" s="8"/>
      <c r="K783" s="8"/>
      <c r="L783" s="8"/>
      <c r="M783" s="8"/>
      <c r="N783" s="8"/>
      <c r="O783" s="8"/>
      <c r="P783" s="8"/>
      <c r="Q783" s="8"/>
      <c r="R783" s="8"/>
      <c r="S783" s="271"/>
      <c r="T783" s="119"/>
      <c r="U783" s="118"/>
      <c r="V783" s="119"/>
      <c r="W783" s="119"/>
      <c r="X783" s="119"/>
      <c r="Y783" s="119"/>
      <c r="Z783" s="119"/>
      <c r="AA783" s="119"/>
      <c r="AB783" s="119"/>
      <c r="AC783" s="119"/>
      <c r="AD783" s="119"/>
      <c r="AE783" s="119"/>
      <c r="AF783" s="119"/>
      <c r="AG783" s="119"/>
      <c r="AH783" s="119"/>
      <c r="AI783" s="119"/>
      <c r="AJ783" s="119"/>
      <c r="AK783" s="4"/>
      <c r="AL783" s="4"/>
      <c r="AM783" s="4"/>
      <c r="AN783" s="4"/>
      <c r="AO783" s="4"/>
      <c r="AP783" s="4"/>
      <c r="AQ783" s="4"/>
      <c r="AR783" s="4"/>
      <c r="AS783" s="4"/>
    </row>
    <row r="784">
      <c r="A784" s="4"/>
      <c r="B784" s="4"/>
      <c r="C784" s="4"/>
      <c r="D784" s="4"/>
      <c r="E784" s="4"/>
      <c r="F784" s="4"/>
      <c r="G784" s="4"/>
      <c r="H784" s="8"/>
      <c r="I784" s="8"/>
      <c r="J784" s="8"/>
      <c r="K784" s="8"/>
      <c r="L784" s="8"/>
      <c r="M784" s="8"/>
      <c r="N784" s="8"/>
      <c r="O784" s="8"/>
      <c r="P784" s="8"/>
      <c r="Q784" s="8"/>
      <c r="R784" s="8"/>
      <c r="S784" s="271"/>
      <c r="T784" s="119"/>
      <c r="U784" s="118"/>
      <c r="V784" s="119"/>
      <c r="W784" s="119"/>
      <c r="X784" s="119"/>
      <c r="Y784" s="119"/>
      <c r="Z784" s="119"/>
      <c r="AA784" s="119"/>
      <c r="AB784" s="119"/>
      <c r="AC784" s="119"/>
      <c r="AD784" s="119"/>
      <c r="AE784" s="119"/>
      <c r="AF784" s="119"/>
      <c r="AG784" s="119"/>
      <c r="AH784" s="119"/>
      <c r="AI784" s="119"/>
      <c r="AJ784" s="119"/>
      <c r="AK784" s="4"/>
      <c r="AL784" s="4"/>
      <c r="AM784" s="4"/>
      <c r="AN784" s="4"/>
      <c r="AO784" s="4"/>
      <c r="AP784" s="4"/>
      <c r="AQ784" s="4"/>
      <c r="AR784" s="4"/>
      <c r="AS784" s="4"/>
    </row>
    <row r="785">
      <c r="A785" s="4"/>
      <c r="B785" s="4"/>
      <c r="C785" s="4"/>
      <c r="D785" s="4"/>
      <c r="E785" s="4"/>
      <c r="F785" s="4"/>
      <c r="G785" s="4"/>
      <c r="H785" s="8"/>
      <c r="I785" s="8"/>
      <c r="J785" s="8"/>
      <c r="K785" s="8"/>
      <c r="L785" s="8"/>
      <c r="M785" s="8"/>
      <c r="N785" s="8"/>
      <c r="O785" s="8"/>
      <c r="P785" s="8"/>
      <c r="Q785" s="8"/>
      <c r="R785" s="8"/>
      <c r="S785" s="271"/>
      <c r="T785" s="119"/>
      <c r="U785" s="118"/>
      <c r="V785" s="119"/>
      <c r="W785" s="119"/>
      <c r="X785" s="119"/>
      <c r="Y785" s="119"/>
      <c r="Z785" s="119"/>
      <c r="AA785" s="119"/>
      <c r="AB785" s="119"/>
      <c r="AC785" s="119"/>
      <c r="AD785" s="119"/>
      <c r="AE785" s="119"/>
      <c r="AF785" s="119"/>
      <c r="AG785" s="119"/>
      <c r="AH785" s="119"/>
      <c r="AI785" s="119"/>
      <c r="AJ785" s="119"/>
      <c r="AK785" s="4"/>
      <c r="AL785" s="4"/>
      <c r="AM785" s="4"/>
      <c r="AN785" s="4"/>
      <c r="AO785" s="4"/>
      <c r="AP785" s="4"/>
      <c r="AQ785" s="4"/>
      <c r="AR785" s="4"/>
      <c r="AS785" s="4"/>
    </row>
    <row r="786">
      <c r="A786" s="4"/>
      <c r="B786" s="4"/>
      <c r="C786" s="4"/>
      <c r="D786" s="4"/>
      <c r="E786" s="4"/>
      <c r="F786" s="4"/>
      <c r="G786" s="4"/>
      <c r="H786" s="8"/>
      <c r="I786" s="8"/>
      <c r="J786" s="8"/>
      <c r="K786" s="8"/>
      <c r="L786" s="8"/>
      <c r="M786" s="8"/>
      <c r="N786" s="8"/>
      <c r="O786" s="8"/>
      <c r="P786" s="8"/>
      <c r="Q786" s="8"/>
      <c r="R786" s="8"/>
      <c r="S786" s="271"/>
      <c r="T786" s="119"/>
      <c r="U786" s="118"/>
      <c r="V786" s="119"/>
      <c r="W786" s="119"/>
      <c r="X786" s="119"/>
      <c r="Y786" s="119"/>
      <c r="Z786" s="119"/>
      <c r="AA786" s="119"/>
      <c r="AB786" s="119"/>
      <c r="AC786" s="119"/>
      <c r="AD786" s="119"/>
      <c r="AE786" s="119"/>
      <c r="AF786" s="119"/>
      <c r="AG786" s="119"/>
      <c r="AH786" s="119"/>
      <c r="AI786" s="119"/>
      <c r="AJ786" s="119"/>
      <c r="AK786" s="4"/>
      <c r="AL786" s="4"/>
      <c r="AM786" s="4"/>
      <c r="AN786" s="4"/>
      <c r="AO786" s="4"/>
      <c r="AP786" s="4"/>
      <c r="AQ786" s="4"/>
      <c r="AR786" s="4"/>
      <c r="AS786" s="4"/>
    </row>
    <row r="787">
      <c r="A787" s="4"/>
      <c r="B787" s="4"/>
      <c r="C787" s="4"/>
      <c r="D787" s="4"/>
      <c r="E787" s="4"/>
      <c r="F787" s="4"/>
      <c r="G787" s="4"/>
      <c r="H787" s="8"/>
      <c r="I787" s="8"/>
      <c r="J787" s="8"/>
      <c r="K787" s="8"/>
      <c r="L787" s="8"/>
      <c r="M787" s="8"/>
      <c r="N787" s="8"/>
      <c r="O787" s="8"/>
      <c r="P787" s="8"/>
      <c r="Q787" s="8"/>
      <c r="R787" s="8"/>
      <c r="S787" s="271"/>
      <c r="T787" s="119"/>
      <c r="U787" s="118"/>
      <c r="V787" s="119"/>
      <c r="W787" s="119"/>
      <c r="X787" s="119"/>
      <c r="Y787" s="119"/>
      <c r="Z787" s="119"/>
      <c r="AA787" s="119"/>
      <c r="AB787" s="119"/>
      <c r="AC787" s="119"/>
      <c r="AD787" s="119"/>
      <c r="AE787" s="119"/>
      <c r="AF787" s="119"/>
      <c r="AG787" s="119"/>
      <c r="AH787" s="119"/>
      <c r="AI787" s="119"/>
      <c r="AJ787" s="119"/>
      <c r="AK787" s="4"/>
      <c r="AL787" s="4"/>
      <c r="AM787" s="4"/>
      <c r="AN787" s="4"/>
      <c r="AO787" s="4"/>
      <c r="AP787" s="4"/>
      <c r="AQ787" s="4"/>
      <c r="AR787" s="4"/>
      <c r="AS787" s="4"/>
    </row>
    <row r="788">
      <c r="A788" s="4"/>
      <c r="B788" s="4"/>
      <c r="C788" s="4"/>
      <c r="D788" s="4"/>
      <c r="E788" s="4"/>
      <c r="F788" s="4"/>
      <c r="G788" s="4"/>
      <c r="H788" s="8"/>
      <c r="I788" s="8"/>
      <c r="J788" s="8"/>
      <c r="K788" s="8"/>
      <c r="L788" s="8"/>
      <c r="M788" s="8"/>
      <c r="N788" s="8"/>
      <c r="O788" s="8"/>
      <c r="P788" s="8"/>
      <c r="Q788" s="8"/>
      <c r="R788" s="8"/>
      <c r="S788" s="271"/>
      <c r="T788" s="119"/>
      <c r="U788" s="118"/>
      <c r="V788" s="119"/>
      <c r="W788" s="119"/>
      <c r="X788" s="119"/>
      <c r="Y788" s="119"/>
      <c r="Z788" s="119"/>
      <c r="AA788" s="119"/>
      <c r="AB788" s="119"/>
      <c r="AC788" s="119"/>
      <c r="AD788" s="119"/>
      <c r="AE788" s="119"/>
      <c r="AF788" s="119"/>
      <c r="AG788" s="119"/>
      <c r="AH788" s="119"/>
      <c r="AI788" s="119"/>
      <c r="AJ788" s="119"/>
      <c r="AK788" s="4"/>
      <c r="AL788" s="4"/>
      <c r="AM788" s="4"/>
      <c r="AN788" s="4"/>
      <c r="AO788" s="4"/>
      <c r="AP788" s="4"/>
      <c r="AQ788" s="4"/>
      <c r="AR788" s="4"/>
      <c r="AS788" s="4"/>
    </row>
    <row r="789">
      <c r="A789" s="4"/>
      <c r="B789" s="4"/>
      <c r="C789" s="4"/>
      <c r="D789" s="4"/>
      <c r="E789" s="4"/>
      <c r="F789" s="4"/>
      <c r="G789" s="4"/>
      <c r="H789" s="8"/>
      <c r="I789" s="8"/>
      <c r="J789" s="8"/>
      <c r="K789" s="8"/>
      <c r="L789" s="8"/>
      <c r="M789" s="8"/>
      <c r="N789" s="8"/>
      <c r="O789" s="8"/>
      <c r="P789" s="8"/>
      <c r="Q789" s="8"/>
      <c r="R789" s="8"/>
      <c r="S789" s="271"/>
      <c r="T789" s="119"/>
      <c r="U789" s="118"/>
      <c r="V789" s="119"/>
      <c r="W789" s="119"/>
      <c r="X789" s="119"/>
      <c r="Y789" s="119"/>
      <c r="Z789" s="119"/>
      <c r="AA789" s="119"/>
      <c r="AB789" s="119"/>
      <c r="AC789" s="119"/>
      <c r="AD789" s="119"/>
      <c r="AE789" s="119"/>
      <c r="AF789" s="119"/>
      <c r="AG789" s="119"/>
      <c r="AH789" s="119"/>
      <c r="AI789" s="119"/>
      <c r="AJ789" s="119"/>
      <c r="AK789" s="4"/>
      <c r="AL789" s="4"/>
      <c r="AM789" s="4"/>
      <c r="AN789" s="4"/>
      <c r="AO789" s="4"/>
      <c r="AP789" s="4"/>
      <c r="AQ789" s="4"/>
      <c r="AR789" s="4"/>
      <c r="AS789" s="4"/>
    </row>
    <row r="790">
      <c r="A790" s="4"/>
      <c r="B790" s="4"/>
      <c r="C790" s="4"/>
      <c r="D790" s="4"/>
      <c r="E790" s="4"/>
      <c r="F790" s="4"/>
      <c r="G790" s="4"/>
      <c r="H790" s="8"/>
      <c r="I790" s="8"/>
      <c r="J790" s="8"/>
      <c r="K790" s="8"/>
      <c r="L790" s="8"/>
      <c r="M790" s="8"/>
      <c r="N790" s="8"/>
      <c r="O790" s="8"/>
      <c r="P790" s="8"/>
      <c r="Q790" s="8"/>
      <c r="R790" s="8"/>
      <c r="S790" s="271"/>
      <c r="T790" s="119"/>
      <c r="U790" s="118"/>
      <c r="V790" s="119"/>
      <c r="W790" s="119"/>
      <c r="X790" s="119"/>
      <c r="Y790" s="119"/>
      <c r="Z790" s="119"/>
      <c r="AA790" s="119"/>
      <c r="AB790" s="119"/>
      <c r="AC790" s="119"/>
      <c r="AD790" s="119"/>
      <c r="AE790" s="119"/>
      <c r="AF790" s="119"/>
      <c r="AG790" s="119"/>
      <c r="AH790" s="119"/>
      <c r="AI790" s="119"/>
      <c r="AJ790" s="119"/>
      <c r="AK790" s="4"/>
      <c r="AL790" s="4"/>
      <c r="AM790" s="4"/>
      <c r="AN790" s="4"/>
      <c r="AO790" s="4"/>
      <c r="AP790" s="4"/>
      <c r="AQ790" s="4"/>
      <c r="AR790" s="4"/>
      <c r="AS790" s="4"/>
    </row>
    <row r="791">
      <c r="A791" s="4"/>
      <c r="B791" s="4"/>
      <c r="C791" s="4"/>
      <c r="D791" s="4"/>
      <c r="E791" s="4"/>
      <c r="F791" s="4"/>
      <c r="G791" s="4"/>
      <c r="H791" s="8"/>
      <c r="I791" s="8"/>
      <c r="J791" s="8"/>
      <c r="K791" s="8"/>
      <c r="L791" s="8"/>
      <c r="M791" s="8"/>
      <c r="N791" s="8"/>
      <c r="O791" s="8"/>
      <c r="P791" s="8"/>
      <c r="Q791" s="8"/>
      <c r="R791" s="8"/>
      <c r="S791" s="271"/>
      <c r="T791" s="119"/>
      <c r="U791" s="118"/>
      <c r="V791" s="119"/>
      <c r="W791" s="119"/>
      <c r="X791" s="119"/>
      <c r="Y791" s="119"/>
      <c r="Z791" s="119"/>
      <c r="AA791" s="119"/>
      <c r="AB791" s="119"/>
      <c r="AC791" s="119"/>
      <c r="AD791" s="119"/>
      <c r="AE791" s="119"/>
      <c r="AF791" s="119"/>
      <c r="AG791" s="119"/>
      <c r="AH791" s="119"/>
      <c r="AI791" s="119"/>
      <c r="AJ791" s="119"/>
      <c r="AK791" s="4"/>
      <c r="AL791" s="4"/>
      <c r="AM791" s="4"/>
      <c r="AN791" s="4"/>
      <c r="AO791" s="4"/>
      <c r="AP791" s="4"/>
      <c r="AQ791" s="4"/>
      <c r="AR791" s="4"/>
      <c r="AS791" s="4"/>
    </row>
    <row r="792">
      <c r="A792" s="4"/>
      <c r="B792" s="4"/>
      <c r="C792" s="4"/>
      <c r="D792" s="4"/>
      <c r="E792" s="4"/>
      <c r="F792" s="4"/>
      <c r="G792" s="4"/>
      <c r="H792" s="8"/>
      <c r="I792" s="8"/>
      <c r="J792" s="8"/>
      <c r="K792" s="8"/>
      <c r="L792" s="8"/>
      <c r="M792" s="8"/>
      <c r="N792" s="8"/>
      <c r="O792" s="8"/>
      <c r="P792" s="8"/>
      <c r="Q792" s="8"/>
      <c r="R792" s="8"/>
      <c r="S792" s="271"/>
      <c r="T792" s="119"/>
      <c r="U792" s="118"/>
      <c r="V792" s="119"/>
      <c r="W792" s="119"/>
      <c r="X792" s="119"/>
      <c r="Y792" s="119"/>
      <c r="Z792" s="119"/>
      <c r="AA792" s="119"/>
      <c r="AB792" s="119"/>
      <c r="AC792" s="119"/>
      <c r="AD792" s="119"/>
      <c r="AE792" s="119"/>
      <c r="AF792" s="119"/>
      <c r="AG792" s="119"/>
      <c r="AH792" s="119"/>
      <c r="AI792" s="119"/>
      <c r="AJ792" s="119"/>
      <c r="AK792" s="4"/>
      <c r="AL792" s="4"/>
      <c r="AM792" s="4"/>
      <c r="AN792" s="4"/>
      <c r="AO792" s="4"/>
      <c r="AP792" s="4"/>
      <c r="AQ792" s="4"/>
      <c r="AR792" s="4"/>
      <c r="AS792" s="4"/>
    </row>
    <row r="793">
      <c r="A793" s="4"/>
      <c r="B793" s="4"/>
      <c r="C793" s="4"/>
      <c r="D793" s="4"/>
      <c r="E793" s="4"/>
      <c r="F793" s="4"/>
      <c r="G793" s="4"/>
      <c r="H793" s="8"/>
      <c r="I793" s="8"/>
      <c r="J793" s="8"/>
      <c r="K793" s="8"/>
      <c r="L793" s="8"/>
      <c r="M793" s="8"/>
      <c r="N793" s="8"/>
      <c r="O793" s="8"/>
      <c r="P793" s="8"/>
      <c r="Q793" s="8"/>
      <c r="R793" s="8"/>
      <c r="S793" s="271"/>
      <c r="T793" s="119"/>
      <c r="U793" s="118"/>
      <c r="V793" s="119"/>
      <c r="W793" s="119"/>
      <c r="X793" s="119"/>
      <c r="Y793" s="119"/>
      <c r="Z793" s="119"/>
      <c r="AA793" s="119"/>
      <c r="AB793" s="119"/>
      <c r="AC793" s="119"/>
      <c r="AD793" s="119"/>
      <c r="AE793" s="119"/>
      <c r="AF793" s="119"/>
      <c r="AG793" s="119"/>
      <c r="AH793" s="119"/>
      <c r="AI793" s="119"/>
      <c r="AJ793" s="119"/>
      <c r="AK793" s="4"/>
      <c r="AL793" s="4"/>
      <c r="AM793" s="4"/>
      <c r="AN793" s="4"/>
      <c r="AO793" s="4"/>
      <c r="AP793" s="4"/>
      <c r="AQ793" s="4"/>
      <c r="AR793" s="4"/>
      <c r="AS793" s="4"/>
    </row>
    <row r="794">
      <c r="A794" s="4"/>
      <c r="B794" s="4"/>
      <c r="C794" s="4"/>
      <c r="D794" s="4"/>
      <c r="E794" s="4"/>
      <c r="F794" s="4"/>
      <c r="G794" s="4"/>
      <c r="H794" s="8"/>
      <c r="I794" s="8"/>
      <c r="J794" s="8"/>
      <c r="K794" s="8"/>
      <c r="L794" s="8"/>
      <c r="M794" s="8"/>
      <c r="N794" s="8"/>
      <c r="O794" s="8"/>
      <c r="P794" s="8"/>
      <c r="Q794" s="8"/>
      <c r="R794" s="8"/>
      <c r="S794" s="271"/>
      <c r="T794" s="119"/>
      <c r="U794" s="118"/>
      <c r="V794" s="119"/>
      <c r="W794" s="119"/>
      <c r="X794" s="119"/>
      <c r="Y794" s="119"/>
      <c r="Z794" s="119"/>
      <c r="AA794" s="119"/>
      <c r="AB794" s="119"/>
      <c r="AC794" s="119"/>
      <c r="AD794" s="119"/>
      <c r="AE794" s="119"/>
      <c r="AF794" s="119"/>
      <c r="AG794" s="119"/>
      <c r="AH794" s="119"/>
      <c r="AI794" s="119"/>
      <c r="AJ794" s="119"/>
      <c r="AK794" s="4"/>
      <c r="AL794" s="4"/>
      <c r="AM794" s="4"/>
      <c r="AN794" s="4"/>
      <c r="AO794" s="4"/>
      <c r="AP794" s="4"/>
      <c r="AQ794" s="4"/>
      <c r="AR794" s="4"/>
      <c r="AS794" s="4"/>
    </row>
    <row r="795">
      <c r="A795" s="4"/>
      <c r="B795" s="4"/>
      <c r="C795" s="4"/>
      <c r="D795" s="4"/>
      <c r="E795" s="4"/>
      <c r="F795" s="4"/>
      <c r="G795" s="4"/>
      <c r="H795" s="8"/>
      <c r="I795" s="8"/>
      <c r="J795" s="8"/>
      <c r="K795" s="8"/>
      <c r="L795" s="8"/>
      <c r="M795" s="8"/>
      <c r="N795" s="8"/>
      <c r="O795" s="8"/>
      <c r="P795" s="8"/>
      <c r="Q795" s="8"/>
      <c r="R795" s="8"/>
      <c r="S795" s="271"/>
      <c r="T795" s="119"/>
      <c r="U795" s="118"/>
      <c r="V795" s="119"/>
      <c r="W795" s="119"/>
      <c r="X795" s="119"/>
      <c r="Y795" s="119"/>
      <c r="Z795" s="119"/>
      <c r="AA795" s="119"/>
      <c r="AB795" s="119"/>
      <c r="AC795" s="119"/>
      <c r="AD795" s="119"/>
      <c r="AE795" s="119"/>
      <c r="AF795" s="119"/>
      <c r="AG795" s="119"/>
      <c r="AH795" s="119"/>
      <c r="AI795" s="119"/>
      <c r="AJ795" s="119"/>
      <c r="AK795" s="4"/>
      <c r="AL795" s="4"/>
      <c r="AM795" s="4"/>
      <c r="AN795" s="4"/>
      <c r="AO795" s="4"/>
      <c r="AP795" s="4"/>
      <c r="AQ795" s="4"/>
      <c r="AR795" s="4"/>
      <c r="AS795" s="4"/>
    </row>
    <row r="796">
      <c r="A796" s="4"/>
      <c r="B796" s="4"/>
      <c r="C796" s="4"/>
      <c r="D796" s="4"/>
      <c r="E796" s="4"/>
      <c r="F796" s="4"/>
      <c r="G796" s="4"/>
      <c r="H796" s="8"/>
      <c r="I796" s="8"/>
      <c r="J796" s="8"/>
      <c r="K796" s="8"/>
      <c r="L796" s="8"/>
      <c r="M796" s="8"/>
      <c r="N796" s="8"/>
      <c r="O796" s="8"/>
      <c r="P796" s="8"/>
      <c r="Q796" s="8"/>
      <c r="R796" s="8"/>
      <c r="S796" s="271"/>
      <c r="T796" s="119"/>
      <c r="U796" s="118"/>
      <c r="V796" s="119"/>
      <c r="W796" s="119"/>
      <c r="X796" s="119"/>
      <c r="Y796" s="119"/>
      <c r="Z796" s="119"/>
      <c r="AA796" s="119"/>
      <c r="AB796" s="119"/>
      <c r="AC796" s="119"/>
      <c r="AD796" s="119"/>
      <c r="AE796" s="119"/>
      <c r="AF796" s="119"/>
      <c r="AG796" s="119"/>
      <c r="AH796" s="119"/>
      <c r="AI796" s="119"/>
      <c r="AJ796" s="119"/>
      <c r="AK796" s="4"/>
      <c r="AL796" s="4"/>
      <c r="AM796" s="4"/>
      <c r="AN796" s="4"/>
      <c r="AO796" s="4"/>
      <c r="AP796" s="4"/>
      <c r="AQ796" s="4"/>
      <c r="AR796" s="4"/>
      <c r="AS796" s="4"/>
    </row>
    <row r="797">
      <c r="A797" s="4"/>
      <c r="B797" s="4"/>
      <c r="C797" s="4"/>
      <c r="D797" s="4"/>
      <c r="E797" s="4"/>
      <c r="F797" s="4"/>
      <c r="G797" s="4"/>
      <c r="H797" s="8"/>
      <c r="I797" s="8"/>
      <c r="J797" s="8"/>
      <c r="K797" s="8"/>
      <c r="L797" s="8"/>
      <c r="M797" s="8"/>
      <c r="N797" s="8"/>
      <c r="O797" s="8"/>
      <c r="P797" s="8"/>
      <c r="Q797" s="8"/>
      <c r="R797" s="8"/>
      <c r="S797" s="271"/>
      <c r="T797" s="119"/>
      <c r="U797" s="118"/>
      <c r="V797" s="119"/>
      <c r="W797" s="119"/>
      <c r="X797" s="119"/>
      <c r="Y797" s="119"/>
      <c r="Z797" s="119"/>
      <c r="AA797" s="119"/>
      <c r="AB797" s="119"/>
      <c r="AC797" s="119"/>
      <c r="AD797" s="119"/>
      <c r="AE797" s="119"/>
      <c r="AF797" s="119"/>
      <c r="AG797" s="119"/>
      <c r="AH797" s="119"/>
      <c r="AI797" s="119"/>
      <c r="AJ797" s="119"/>
      <c r="AK797" s="4"/>
      <c r="AL797" s="4"/>
      <c r="AM797" s="4"/>
      <c r="AN797" s="4"/>
      <c r="AO797" s="4"/>
      <c r="AP797" s="4"/>
      <c r="AQ797" s="4"/>
      <c r="AR797" s="4"/>
      <c r="AS797" s="4"/>
    </row>
    <row r="798">
      <c r="A798" s="4"/>
      <c r="B798" s="4"/>
      <c r="C798" s="4"/>
      <c r="D798" s="4"/>
      <c r="E798" s="4"/>
      <c r="F798" s="4"/>
      <c r="G798" s="4"/>
      <c r="H798" s="8"/>
      <c r="I798" s="8"/>
      <c r="J798" s="8"/>
      <c r="K798" s="8"/>
      <c r="L798" s="8"/>
      <c r="M798" s="8"/>
      <c r="N798" s="8"/>
      <c r="O798" s="8"/>
      <c r="P798" s="8"/>
      <c r="Q798" s="8"/>
      <c r="R798" s="8"/>
      <c r="S798" s="271"/>
      <c r="T798" s="119"/>
      <c r="U798" s="118"/>
      <c r="V798" s="119"/>
      <c r="W798" s="119"/>
      <c r="X798" s="119"/>
      <c r="Y798" s="119"/>
      <c r="Z798" s="119"/>
      <c r="AA798" s="119"/>
      <c r="AB798" s="119"/>
      <c r="AC798" s="119"/>
      <c r="AD798" s="119"/>
      <c r="AE798" s="119"/>
      <c r="AF798" s="119"/>
      <c r="AG798" s="119"/>
      <c r="AH798" s="119"/>
      <c r="AI798" s="119"/>
      <c r="AJ798" s="119"/>
      <c r="AK798" s="4"/>
      <c r="AL798" s="4"/>
      <c r="AM798" s="4"/>
      <c r="AN798" s="4"/>
      <c r="AO798" s="4"/>
      <c r="AP798" s="4"/>
      <c r="AQ798" s="4"/>
      <c r="AR798" s="4"/>
      <c r="AS798" s="4"/>
    </row>
    <row r="799">
      <c r="A799" s="4"/>
      <c r="B799" s="4"/>
      <c r="C799" s="4"/>
      <c r="D799" s="4"/>
      <c r="E799" s="4"/>
      <c r="F799" s="4"/>
      <c r="G799" s="4"/>
      <c r="H799" s="8"/>
      <c r="I799" s="8"/>
      <c r="J799" s="8"/>
      <c r="K799" s="8"/>
      <c r="L799" s="8"/>
      <c r="M799" s="8"/>
      <c r="N799" s="8"/>
      <c r="O799" s="8"/>
      <c r="P799" s="8"/>
      <c r="Q799" s="8"/>
      <c r="R799" s="8"/>
      <c r="S799" s="271"/>
      <c r="T799" s="119"/>
      <c r="U799" s="118"/>
      <c r="V799" s="119"/>
      <c r="W799" s="119"/>
      <c r="X799" s="119"/>
      <c r="Y799" s="119"/>
      <c r="Z799" s="119"/>
      <c r="AA799" s="119"/>
      <c r="AB799" s="119"/>
      <c r="AC799" s="119"/>
      <c r="AD799" s="119"/>
      <c r="AE799" s="119"/>
      <c r="AF799" s="119"/>
      <c r="AG799" s="119"/>
      <c r="AH799" s="119"/>
      <c r="AI799" s="119"/>
      <c r="AJ799" s="119"/>
      <c r="AK799" s="4"/>
      <c r="AL799" s="4"/>
      <c r="AM799" s="4"/>
      <c r="AN799" s="4"/>
      <c r="AO799" s="4"/>
      <c r="AP799" s="4"/>
      <c r="AQ799" s="4"/>
      <c r="AR799" s="4"/>
      <c r="AS799" s="4"/>
    </row>
    <row r="800">
      <c r="A800" s="4"/>
      <c r="B800" s="4"/>
      <c r="C800" s="4"/>
      <c r="D800" s="4"/>
      <c r="E800" s="4"/>
      <c r="F800" s="4"/>
      <c r="G800" s="4"/>
      <c r="H800" s="8"/>
      <c r="I800" s="8"/>
      <c r="J800" s="8"/>
      <c r="K800" s="8"/>
      <c r="L800" s="8"/>
      <c r="M800" s="8"/>
      <c r="N800" s="8"/>
      <c r="O800" s="8"/>
      <c r="P800" s="8"/>
      <c r="Q800" s="8"/>
      <c r="R800" s="8"/>
      <c r="S800" s="271"/>
      <c r="T800" s="119"/>
      <c r="U800" s="118"/>
      <c r="V800" s="119"/>
      <c r="W800" s="119"/>
      <c r="X800" s="119"/>
      <c r="Y800" s="119"/>
      <c r="Z800" s="119"/>
      <c r="AA800" s="119"/>
      <c r="AB800" s="119"/>
      <c r="AC800" s="119"/>
      <c r="AD800" s="119"/>
      <c r="AE800" s="119"/>
      <c r="AF800" s="119"/>
      <c r="AG800" s="119"/>
      <c r="AH800" s="119"/>
      <c r="AI800" s="119"/>
      <c r="AJ800" s="119"/>
      <c r="AK800" s="4"/>
      <c r="AL800" s="4"/>
      <c r="AM800" s="4"/>
      <c r="AN800" s="4"/>
      <c r="AO800" s="4"/>
      <c r="AP800" s="4"/>
      <c r="AQ800" s="4"/>
      <c r="AR800" s="4"/>
      <c r="AS800" s="4"/>
    </row>
    <row r="801">
      <c r="A801" s="4"/>
      <c r="B801" s="4"/>
      <c r="C801" s="4"/>
      <c r="D801" s="4"/>
      <c r="E801" s="4"/>
      <c r="F801" s="4"/>
      <c r="G801" s="4"/>
      <c r="H801" s="8"/>
      <c r="I801" s="8"/>
      <c r="J801" s="8"/>
      <c r="K801" s="8"/>
      <c r="L801" s="8"/>
      <c r="M801" s="8"/>
      <c r="N801" s="8"/>
      <c r="O801" s="8"/>
      <c r="P801" s="8"/>
      <c r="Q801" s="8"/>
      <c r="R801" s="8"/>
      <c r="S801" s="271"/>
      <c r="T801" s="119"/>
      <c r="U801" s="118"/>
      <c r="V801" s="119"/>
      <c r="W801" s="119"/>
      <c r="X801" s="119"/>
      <c r="Y801" s="119"/>
      <c r="Z801" s="119"/>
      <c r="AA801" s="119"/>
      <c r="AB801" s="119"/>
      <c r="AC801" s="119"/>
      <c r="AD801" s="119"/>
      <c r="AE801" s="119"/>
      <c r="AF801" s="119"/>
      <c r="AG801" s="119"/>
      <c r="AH801" s="119"/>
      <c r="AI801" s="119"/>
      <c r="AJ801" s="119"/>
      <c r="AK801" s="4"/>
      <c r="AL801" s="4"/>
      <c r="AM801" s="4"/>
      <c r="AN801" s="4"/>
      <c r="AO801" s="4"/>
      <c r="AP801" s="4"/>
      <c r="AQ801" s="4"/>
      <c r="AR801" s="4"/>
      <c r="AS801" s="4"/>
    </row>
    <row r="802">
      <c r="A802" s="4"/>
      <c r="B802" s="4"/>
      <c r="C802" s="4"/>
      <c r="D802" s="4"/>
      <c r="E802" s="4"/>
      <c r="F802" s="4"/>
      <c r="G802" s="4"/>
      <c r="H802" s="8"/>
      <c r="I802" s="8"/>
      <c r="J802" s="8"/>
      <c r="K802" s="8"/>
      <c r="L802" s="8"/>
      <c r="M802" s="8"/>
      <c r="N802" s="8"/>
      <c r="O802" s="8"/>
      <c r="P802" s="8"/>
      <c r="Q802" s="8"/>
      <c r="R802" s="8"/>
      <c r="S802" s="271"/>
      <c r="T802" s="119"/>
      <c r="U802" s="118"/>
      <c r="V802" s="119"/>
      <c r="W802" s="119"/>
      <c r="X802" s="119"/>
      <c r="Y802" s="119"/>
      <c r="Z802" s="119"/>
      <c r="AA802" s="119"/>
      <c r="AB802" s="119"/>
      <c r="AC802" s="119"/>
      <c r="AD802" s="119"/>
      <c r="AE802" s="119"/>
      <c r="AF802" s="119"/>
      <c r="AG802" s="119"/>
      <c r="AH802" s="119"/>
      <c r="AI802" s="119"/>
      <c r="AJ802" s="119"/>
      <c r="AK802" s="4"/>
      <c r="AL802" s="4"/>
      <c r="AM802" s="4"/>
      <c r="AN802" s="4"/>
      <c r="AO802" s="4"/>
      <c r="AP802" s="4"/>
      <c r="AQ802" s="4"/>
      <c r="AR802" s="4"/>
      <c r="AS802" s="4"/>
    </row>
    <row r="803">
      <c r="A803" s="4"/>
      <c r="B803" s="4"/>
      <c r="C803" s="4"/>
      <c r="D803" s="4"/>
      <c r="E803" s="4"/>
      <c r="F803" s="4"/>
      <c r="G803" s="4"/>
      <c r="H803" s="8"/>
      <c r="I803" s="8"/>
      <c r="J803" s="8"/>
      <c r="K803" s="8"/>
      <c r="L803" s="8"/>
      <c r="M803" s="8"/>
      <c r="N803" s="8"/>
      <c r="O803" s="8"/>
      <c r="P803" s="8"/>
      <c r="Q803" s="8"/>
      <c r="R803" s="8"/>
      <c r="S803" s="271"/>
      <c r="T803" s="119"/>
      <c r="U803" s="118"/>
      <c r="V803" s="119"/>
      <c r="W803" s="119"/>
      <c r="X803" s="119"/>
      <c r="Y803" s="119"/>
      <c r="Z803" s="119"/>
      <c r="AA803" s="119"/>
      <c r="AB803" s="119"/>
      <c r="AC803" s="119"/>
      <c r="AD803" s="119"/>
      <c r="AE803" s="119"/>
      <c r="AF803" s="119"/>
      <c r="AG803" s="119"/>
      <c r="AH803" s="119"/>
      <c r="AI803" s="119"/>
      <c r="AJ803" s="119"/>
      <c r="AK803" s="4"/>
      <c r="AL803" s="4"/>
      <c r="AM803" s="4"/>
      <c r="AN803" s="4"/>
      <c r="AO803" s="4"/>
      <c r="AP803" s="4"/>
      <c r="AQ803" s="4"/>
      <c r="AR803" s="4"/>
      <c r="AS803" s="4"/>
    </row>
    <row r="804">
      <c r="A804" s="4"/>
      <c r="B804" s="4"/>
      <c r="C804" s="4"/>
      <c r="D804" s="4"/>
      <c r="E804" s="4"/>
      <c r="F804" s="4"/>
      <c r="G804" s="4"/>
      <c r="H804" s="8"/>
      <c r="I804" s="8"/>
      <c r="J804" s="8"/>
      <c r="K804" s="8"/>
      <c r="L804" s="8"/>
      <c r="M804" s="8"/>
      <c r="N804" s="8"/>
      <c r="O804" s="8"/>
      <c r="P804" s="8"/>
      <c r="Q804" s="8"/>
      <c r="R804" s="8"/>
      <c r="S804" s="271"/>
      <c r="T804" s="119"/>
      <c r="U804" s="118"/>
      <c r="V804" s="119"/>
      <c r="W804" s="119"/>
      <c r="X804" s="119"/>
      <c r="Y804" s="119"/>
      <c r="Z804" s="119"/>
      <c r="AA804" s="119"/>
      <c r="AB804" s="119"/>
      <c r="AC804" s="119"/>
      <c r="AD804" s="119"/>
      <c r="AE804" s="119"/>
      <c r="AF804" s="119"/>
      <c r="AG804" s="119"/>
      <c r="AH804" s="119"/>
      <c r="AI804" s="119"/>
      <c r="AJ804" s="119"/>
      <c r="AK804" s="4"/>
      <c r="AL804" s="4"/>
      <c r="AM804" s="4"/>
      <c r="AN804" s="4"/>
      <c r="AO804" s="4"/>
      <c r="AP804" s="4"/>
      <c r="AQ804" s="4"/>
      <c r="AR804" s="4"/>
      <c r="AS804" s="4"/>
    </row>
    <row r="805">
      <c r="A805" s="4"/>
      <c r="B805" s="4"/>
      <c r="C805" s="4"/>
      <c r="D805" s="4"/>
      <c r="E805" s="4"/>
      <c r="F805" s="4"/>
      <c r="G805" s="4"/>
      <c r="H805" s="8"/>
      <c r="I805" s="8"/>
      <c r="J805" s="8"/>
      <c r="K805" s="8"/>
      <c r="L805" s="8"/>
      <c r="M805" s="8"/>
      <c r="N805" s="8"/>
      <c r="O805" s="8"/>
      <c r="P805" s="8"/>
      <c r="Q805" s="8"/>
      <c r="R805" s="8"/>
      <c r="S805" s="271"/>
      <c r="T805" s="119"/>
      <c r="U805" s="118"/>
      <c r="V805" s="119"/>
      <c r="W805" s="119"/>
      <c r="X805" s="119"/>
      <c r="Y805" s="119"/>
      <c r="Z805" s="119"/>
      <c r="AA805" s="119"/>
      <c r="AB805" s="119"/>
      <c r="AC805" s="119"/>
      <c r="AD805" s="119"/>
      <c r="AE805" s="119"/>
      <c r="AF805" s="119"/>
      <c r="AG805" s="119"/>
      <c r="AH805" s="119"/>
      <c r="AI805" s="119"/>
      <c r="AJ805" s="119"/>
      <c r="AK805" s="4"/>
      <c r="AL805" s="4"/>
      <c r="AM805" s="4"/>
      <c r="AN805" s="4"/>
      <c r="AO805" s="4"/>
      <c r="AP805" s="4"/>
      <c r="AQ805" s="4"/>
      <c r="AR805" s="4"/>
      <c r="AS805" s="4"/>
    </row>
    <row r="806">
      <c r="A806" s="4"/>
      <c r="B806" s="4"/>
      <c r="C806" s="4"/>
      <c r="D806" s="4"/>
      <c r="E806" s="4"/>
      <c r="F806" s="4"/>
      <c r="G806" s="4"/>
      <c r="H806" s="8"/>
      <c r="I806" s="8"/>
      <c r="J806" s="8"/>
      <c r="K806" s="8"/>
      <c r="L806" s="8"/>
      <c r="M806" s="8"/>
      <c r="N806" s="8"/>
      <c r="O806" s="8"/>
      <c r="P806" s="8"/>
      <c r="Q806" s="8"/>
      <c r="R806" s="8"/>
      <c r="S806" s="271"/>
      <c r="T806" s="119"/>
      <c r="U806" s="118"/>
      <c r="V806" s="119"/>
      <c r="W806" s="119"/>
      <c r="X806" s="119"/>
      <c r="Y806" s="119"/>
      <c r="Z806" s="119"/>
      <c r="AA806" s="119"/>
      <c r="AB806" s="119"/>
      <c r="AC806" s="119"/>
      <c r="AD806" s="119"/>
      <c r="AE806" s="119"/>
      <c r="AF806" s="119"/>
      <c r="AG806" s="119"/>
      <c r="AH806" s="119"/>
      <c r="AI806" s="119"/>
      <c r="AJ806" s="119"/>
      <c r="AK806" s="4"/>
      <c r="AL806" s="4"/>
      <c r="AM806" s="4"/>
      <c r="AN806" s="4"/>
      <c r="AO806" s="4"/>
      <c r="AP806" s="4"/>
      <c r="AQ806" s="4"/>
      <c r="AR806" s="4"/>
      <c r="AS806" s="4"/>
    </row>
    <row r="807">
      <c r="A807" s="4"/>
      <c r="B807" s="4"/>
      <c r="C807" s="4"/>
      <c r="D807" s="4"/>
      <c r="E807" s="4"/>
      <c r="F807" s="4"/>
      <c r="G807" s="4"/>
      <c r="H807" s="8"/>
      <c r="I807" s="8"/>
      <c r="J807" s="8"/>
      <c r="K807" s="8"/>
      <c r="L807" s="8"/>
      <c r="M807" s="8"/>
      <c r="N807" s="8"/>
      <c r="O807" s="8"/>
      <c r="P807" s="8"/>
      <c r="Q807" s="8"/>
      <c r="R807" s="8"/>
      <c r="S807" s="271"/>
      <c r="T807" s="119"/>
      <c r="U807" s="118"/>
      <c r="V807" s="119"/>
      <c r="W807" s="119"/>
      <c r="X807" s="119"/>
      <c r="Y807" s="119"/>
      <c r="Z807" s="119"/>
      <c r="AA807" s="119"/>
      <c r="AB807" s="119"/>
      <c r="AC807" s="119"/>
      <c r="AD807" s="119"/>
      <c r="AE807" s="119"/>
      <c r="AF807" s="119"/>
      <c r="AG807" s="119"/>
      <c r="AH807" s="119"/>
      <c r="AI807" s="119"/>
      <c r="AJ807" s="119"/>
      <c r="AK807" s="4"/>
      <c r="AL807" s="4"/>
      <c r="AM807" s="4"/>
      <c r="AN807" s="4"/>
      <c r="AO807" s="4"/>
      <c r="AP807" s="4"/>
      <c r="AQ807" s="4"/>
      <c r="AR807" s="4"/>
      <c r="AS807" s="4"/>
    </row>
    <row r="808">
      <c r="A808" s="4"/>
      <c r="B808" s="4"/>
      <c r="C808" s="4"/>
      <c r="D808" s="4"/>
      <c r="E808" s="4"/>
      <c r="F808" s="4"/>
      <c r="G808" s="4"/>
      <c r="H808" s="8"/>
      <c r="I808" s="8"/>
      <c r="J808" s="8"/>
      <c r="K808" s="8"/>
      <c r="L808" s="8"/>
      <c r="M808" s="8"/>
      <c r="N808" s="8"/>
      <c r="O808" s="8"/>
      <c r="P808" s="8"/>
      <c r="Q808" s="8"/>
      <c r="R808" s="8"/>
      <c r="S808" s="271"/>
      <c r="T808" s="119"/>
      <c r="U808" s="118"/>
      <c r="V808" s="119"/>
      <c r="W808" s="119"/>
      <c r="X808" s="119"/>
      <c r="Y808" s="119"/>
      <c r="Z808" s="119"/>
      <c r="AA808" s="119"/>
      <c r="AB808" s="119"/>
      <c r="AC808" s="119"/>
      <c r="AD808" s="119"/>
      <c r="AE808" s="119"/>
      <c r="AF808" s="119"/>
      <c r="AG808" s="119"/>
      <c r="AH808" s="119"/>
      <c r="AI808" s="119"/>
      <c r="AJ808" s="119"/>
      <c r="AK808" s="4"/>
      <c r="AL808" s="4"/>
      <c r="AM808" s="4"/>
      <c r="AN808" s="4"/>
      <c r="AO808" s="4"/>
      <c r="AP808" s="4"/>
      <c r="AQ808" s="4"/>
      <c r="AR808" s="4"/>
      <c r="AS808" s="4"/>
    </row>
    <row r="809">
      <c r="A809" s="4"/>
      <c r="B809" s="4"/>
      <c r="C809" s="4"/>
      <c r="D809" s="4"/>
      <c r="E809" s="4"/>
      <c r="F809" s="4"/>
      <c r="G809" s="4"/>
      <c r="H809" s="8"/>
      <c r="I809" s="8"/>
      <c r="J809" s="8"/>
      <c r="K809" s="8"/>
      <c r="L809" s="8"/>
      <c r="M809" s="8"/>
      <c r="N809" s="8"/>
      <c r="O809" s="8"/>
      <c r="P809" s="8"/>
      <c r="Q809" s="8"/>
      <c r="R809" s="8"/>
      <c r="S809" s="271"/>
      <c r="T809" s="119"/>
      <c r="U809" s="118"/>
      <c r="V809" s="119"/>
      <c r="W809" s="119"/>
      <c r="X809" s="119"/>
      <c r="Y809" s="119"/>
      <c r="Z809" s="119"/>
      <c r="AA809" s="119"/>
      <c r="AB809" s="119"/>
      <c r="AC809" s="119"/>
      <c r="AD809" s="119"/>
      <c r="AE809" s="119"/>
      <c r="AF809" s="119"/>
      <c r="AG809" s="119"/>
      <c r="AH809" s="119"/>
      <c r="AI809" s="119"/>
      <c r="AJ809" s="119"/>
      <c r="AK809" s="4"/>
      <c r="AL809" s="4"/>
      <c r="AM809" s="4"/>
      <c r="AN809" s="4"/>
      <c r="AO809" s="4"/>
      <c r="AP809" s="4"/>
      <c r="AQ809" s="4"/>
      <c r="AR809" s="4"/>
      <c r="AS809" s="4"/>
    </row>
    <row r="810">
      <c r="A810" s="4"/>
      <c r="B810" s="4"/>
      <c r="C810" s="4"/>
      <c r="D810" s="4"/>
      <c r="E810" s="4"/>
      <c r="F810" s="4"/>
      <c r="G810" s="4"/>
      <c r="H810" s="8"/>
      <c r="I810" s="8"/>
      <c r="J810" s="8"/>
      <c r="K810" s="8"/>
      <c r="L810" s="8"/>
      <c r="M810" s="8"/>
      <c r="N810" s="8"/>
      <c r="O810" s="8"/>
      <c r="P810" s="8"/>
      <c r="Q810" s="8"/>
      <c r="R810" s="8"/>
      <c r="S810" s="271"/>
      <c r="T810" s="119"/>
      <c r="U810" s="118"/>
      <c r="V810" s="119"/>
      <c r="W810" s="119"/>
      <c r="X810" s="119"/>
      <c r="Y810" s="119"/>
      <c r="Z810" s="119"/>
      <c r="AA810" s="119"/>
      <c r="AB810" s="119"/>
      <c r="AC810" s="119"/>
      <c r="AD810" s="119"/>
      <c r="AE810" s="119"/>
      <c r="AF810" s="119"/>
      <c r="AG810" s="119"/>
      <c r="AH810" s="119"/>
      <c r="AI810" s="119"/>
      <c r="AJ810" s="119"/>
      <c r="AK810" s="4"/>
      <c r="AL810" s="4"/>
      <c r="AM810" s="4"/>
      <c r="AN810" s="4"/>
      <c r="AO810" s="4"/>
      <c r="AP810" s="4"/>
      <c r="AQ810" s="4"/>
      <c r="AR810" s="4"/>
      <c r="AS810" s="4"/>
    </row>
    <row r="811">
      <c r="A811" s="4"/>
      <c r="B811" s="4"/>
      <c r="C811" s="4"/>
      <c r="D811" s="4"/>
      <c r="E811" s="4"/>
      <c r="F811" s="4"/>
      <c r="G811" s="4"/>
      <c r="H811" s="8"/>
      <c r="I811" s="8"/>
      <c r="J811" s="8"/>
      <c r="K811" s="8"/>
      <c r="L811" s="8"/>
      <c r="M811" s="8"/>
      <c r="N811" s="8"/>
      <c r="O811" s="8"/>
      <c r="P811" s="8"/>
      <c r="Q811" s="8"/>
      <c r="R811" s="8"/>
      <c r="S811" s="271"/>
      <c r="T811" s="119"/>
      <c r="U811" s="118"/>
      <c r="V811" s="119"/>
      <c r="W811" s="119"/>
      <c r="X811" s="119"/>
      <c r="Y811" s="119"/>
      <c r="Z811" s="119"/>
      <c r="AA811" s="119"/>
      <c r="AB811" s="119"/>
      <c r="AC811" s="119"/>
      <c r="AD811" s="119"/>
      <c r="AE811" s="119"/>
      <c r="AF811" s="119"/>
      <c r="AG811" s="119"/>
      <c r="AH811" s="119"/>
      <c r="AI811" s="119"/>
      <c r="AJ811" s="119"/>
      <c r="AK811" s="4"/>
      <c r="AL811" s="4"/>
      <c r="AM811" s="4"/>
      <c r="AN811" s="4"/>
      <c r="AO811" s="4"/>
      <c r="AP811" s="4"/>
      <c r="AQ811" s="4"/>
      <c r="AR811" s="4"/>
      <c r="AS811" s="4"/>
    </row>
    <row r="812">
      <c r="A812" s="4"/>
      <c r="B812" s="4"/>
      <c r="C812" s="4"/>
      <c r="D812" s="4"/>
      <c r="E812" s="4"/>
      <c r="F812" s="4"/>
      <c r="G812" s="4"/>
      <c r="H812" s="8"/>
      <c r="I812" s="8"/>
      <c r="J812" s="8"/>
      <c r="K812" s="8"/>
      <c r="L812" s="8"/>
      <c r="M812" s="8"/>
      <c r="N812" s="8"/>
      <c r="O812" s="8"/>
      <c r="P812" s="8"/>
      <c r="Q812" s="8"/>
      <c r="R812" s="8"/>
      <c r="S812" s="271"/>
      <c r="T812" s="119"/>
      <c r="U812" s="118"/>
      <c r="V812" s="119"/>
      <c r="W812" s="119"/>
      <c r="X812" s="119"/>
      <c r="Y812" s="119"/>
      <c r="Z812" s="119"/>
      <c r="AA812" s="119"/>
      <c r="AB812" s="119"/>
      <c r="AC812" s="119"/>
      <c r="AD812" s="119"/>
      <c r="AE812" s="119"/>
      <c r="AF812" s="119"/>
      <c r="AG812" s="119"/>
      <c r="AH812" s="119"/>
      <c r="AI812" s="119"/>
      <c r="AJ812" s="119"/>
      <c r="AK812" s="4"/>
      <c r="AL812" s="4"/>
      <c r="AM812" s="4"/>
      <c r="AN812" s="4"/>
      <c r="AO812" s="4"/>
      <c r="AP812" s="4"/>
      <c r="AQ812" s="4"/>
      <c r="AR812" s="4"/>
      <c r="AS812" s="4"/>
    </row>
    <row r="813">
      <c r="A813" s="4"/>
      <c r="B813" s="4"/>
      <c r="C813" s="4"/>
      <c r="D813" s="4"/>
      <c r="E813" s="4"/>
      <c r="F813" s="4"/>
      <c r="G813" s="4"/>
      <c r="H813" s="8"/>
      <c r="I813" s="8"/>
      <c r="J813" s="8"/>
      <c r="K813" s="8"/>
      <c r="L813" s="8"/>
      <c r="M813" s="8"/>
      <c r="N813" s="8"/>
      <c r="O813" s="8"/>
      <c r="P813" s="8"/>
      <c r="Q813" s="8"/>
      <c r="R813" s="8"/>
      <c r="S813" s="271"/>
      <c r="T813" s="119"/>
      <c r="U813" s="118"/>
      <c r="V813" s="119"/>
      <c r="W813" s="119"/>
      <c r="X813" s="119"/>
      <c r="Y813" s="119"/>
      <c r="Z813" s="119"/>
      <c r="AA813" s="119"/>
      <c r="AB813" s="119"/>
      <c r="AC813" s="119"/>
      <c r="AD813" s="119"/>
      <c r="AE813" s="119"/>
      <c r="AF813" s="119"/>
      <c r="AG813" s="119"/>
      <c r="AH813" s="119"/>
      <c r="AI813" s="119"/>
      <c r="AJ813" s="119"/>
      <c r="AK813" s="4"/>
      <c r="AL813" s="4"/>
      <c r="AM813" s="4"/>
      <c r="AN813" s="4"/>
      <c r="AO813" s="4"/>
      <c r="AP813" s="4"/>
      <c r="AQ813" s="4"/>
      <c r="AR813" s="4"/>
      <c r="AS813" s="4"/>
    </row>
    <row r="814">
      <c r="A814" s="4"/>
      <c r="B814" s="4"/>
      <c r="C814" s="4"/>
      <c r="D814" s="4"/>
      <c r="E814" s="4"/>
      <c r="F814" s="4"/>
      <c r="G814" s="4"/>
      <c r="H814" s="8"/>
      <c r="I814" s="8"/>
      <c r="J814" s="8"/>
      <c r="K814" s="8"/>
      <c r="L814" s="8"/>
      <c r="M814" s="8"/>
      <c r="N814" s="8"/>
      <c r="O814" s="8"/>
      <c r="P814" s="8"/>
      <c r="Q814" s="8"/>
      <c r="R814" s="8"/>
      <c r="S814" s="271"/>
      <c r="T814" s="119"/>
      <c r="U814" s="118"/>
      <c r="V814" s="119"/>
      <c r="W814" s="119"/>
      <c r="X814" s="119"/>
      <c r="Y814" s="119"/>
      <c r="Z814" s="119"/>
      <c r="AA814" s="119"/>
      <c r="AB814" s="119"/>
      <c r="AC814" s="119"/>
      <c r="AD814" s="119"/>
      <c r="AE814" s="119"/>
      <c r="AF814" s="119"/>
      <c r="AG814" s="119"/>
      <c r="AH814" s="119"/>
      <c r="AI814" s="119"/>
      <c r="AJ814" s="119"/>
      <c r="AK814" s="4"/>
      <c r="AL814" s="4"/>
      <c r="AM814" s="4"/>
      <c r="AN814" s="4"/>
      <c r="AO814" s="4"/>
      <c r="AP814" s="4"/>
      <c r="AQ814" s="4"/>
      <c r="AR814" s="4"/>
      <c r="AS814" s="4"/>
    </row>
    <row r="815">
      <c r="A815" s="4"/>
      <c r="B815" s="4"/>
      <c r="C815" s="4"/>
      <c r="D815" s="4"/>
      <c r="E815" s="4"/>
      <c r="F815" s="4"/>
      <c r="G815" s="4"/>
      <c r="H815" s="8"/>
      <c r="I815" s="8"/>
      <c r="J815" s="8"/>
      <c r="K815" s="8"/>
      <c r="L815" s="8"/>
      <c r="M815" s="8"/>
      <c r="N815" s="8"/>
      <c r="O815" s="8"/>
      <c r="P815" s="8"/>
      <c r="Q815" s="8"/>
      <c r="R815" s="8"/>
      <c r="S815" s="271"/>
      <c r="T815" s="119"/>
      <c r="U815" s="118"/>
      <c r="V815" s="119"/>
      <c r="W815" s="119"/>
      <c r="X815" s="119"/>
      <c r="Y815" s="119"/>
      <c r="Z815" s="119"/>
      <c r="AA815" s="119"/>
      <c r="AB815" s="119"/>
      <c r="AC815" s="119"/>
      <c r="AD815" s="119"/>
      <c r="AE815" s="119"/>
      <c r="AF815" s="119"/>
      <c r="AG815" s="119"/>
      <c r="AH815" s="119"/>
      <c r="AI815" s="119"/>
      <c r="AJ815" s="119"/>
      <c r="AK815" s="4"/>
      <c r="AL815" s="4"/>
      <c r="AM815" s="4"/>
      <c r="AN815" s="4"/>
      <c r="AO815" s="4"/>
      <c r="AP815" s="4"/>
      <c r="AQ815" s="4"/>
      <c r="AR815" s="4"/>
      <c r="AS815" s="4"/>
    </row>
    <row r="816">
      <c r="A816" s="4"/>
      <c r="B816" s="4"/>
      <c r="C816" s="4"/>
      <c r="D816" s="4"/>
      <c r="E816" s="4"/>
      <c r="F816" s="4"/>
      <c r="G816" s="4"/>
      <c r="H816" s="8"/>
      <c r="I816" s="8"/>
      <c r="J816" s="8"/>
      <c r="K816" s="8"/>
      <c r="L816" s="8"/>
      <c r="M816" s="8"/>
      <c r="N816" s="8"/>
      <c r="O816" s="8"/>
      <c r="P816" s="8"/>
      <c r="Q816" s="8"/>
      <c r="R816" s="8"/>
      <c r="S816" s="271"/>
      <c r="T816" s="119"/>
      <c r="U816" s="118"/>
      <c r="V816" s="119"/>
      <c r="W816" s="119"/>
      <c r="X816" s="119"/>
      <c r="Y816" s="119"/>
      <c r="Z816" s="119"/>
      <c r="AA816" s="119"/>
      <c r="AB816" s="119"/>
      <c r="AC816" s="119"/>
      <c r="AD816" s="119"/>
      <c r="AE816" s="119"/>
      <c r="AF816" s="119"/>
      <c r="AG816" s="119"/>
      <c r="AH816" s="119"/>
      <c r="AI816" s="119"/>
      <c r="AJ816" s="119"/>
      <c r="AK816" s="4"/>
      <c r="AL816" s="4"/>
      <c r="AM816" s="4"/>
      <c r="AN816" s="4"/>
      <c r="AO816" s="4"/>
      <c r="AP816" s="4"/>
      <c r="AQ816" s="4"/>
      <c r="AR816" s="4"/>
      <c r="AS816" s="4"/>
    </row>
    <row r="817">
      <c r="A817" s="4"/>
      <c r="B817" s="4"/>
      <c r="C817" s="4"/>
      <c r="D817" s="4"/>
      <c r="E817" s="4"/>
      <c r="F817" s="4"/>
      <c r="G817" s="4"/>
      <c r="H817" s="8"/>
      <c r="I817" s="8"/>
      <c r="J817" s="8"/>
      <c r="K817" s="8"/>
      <c r="L817" s="8"/>
      <c r="M817" s="8"/>
      <c r="N817" s="8"/>
      <c r="O817" s="8"/>
      <c r="P817" s="8"/>
      <c r="Q817" s="8"/>
      <c r="R817" s="8"/>
      <c r="S817" s="271"/>
      <c r="T817" s="119"/>
      <c r="U817" s="118"/>
      <c r="V817" s="119"/>
      <c r="W817" s="119"/>
      <c r="X817" s="119"/>
      <c r="Y817" s="119"/>
      <c r="Z817" s="119"/>
      <c r="AA817" s="119"/>
      <c r="AB817" s="119"/>
      <c r="AC817" s="119"/>
      <c r="AD817" s="119"/>
      <c r="AE817" s="119"/>
      <c r="AF817" s="119"/>
      <c r="AG817" s="119"/>
      <c r="AH817" s="119"/>
      <c r="AI817" s="119"/>
      <c r="AJ817" s="119"/>
      <c r="AK817" s="4"/>
      <c r="AL817" s="4"/>
      <c r="AM817" s="4"/>
      <c r="AN817" s="4"/>
      <c r="AO817" s="4"/>
      <c r="AP817" s="4"/>
      <c r="AQ817" s="4"/>
      <c r="AR817" s="4"/>
      <c r="AS817" s="4"/>
    </row>
    <row r="818">
      <c r="A818" s="4"/>
      <c r="B818" s="4"/>
      <c r="C818" s="4"/>
      <c r="D818" s="4"/>
      <c r="E818" s="4"/>
      <c r="F818" s="4"/>
      <c r="G818" s="4"/>
      <c r="H818" s="8"/>
      <c r="I818" s="8"/>
      <c r="J818" s="8"/>
      <c r="K818" s="8"/>
      <c r="L818" s="8"/>
      <c r="M818" s="8"/>
      <c r="N818" s="8"/>
      <c r="O818" s="8"/>
      <c r="P818" s="8"/>
      <c r="Q818" s="8"/>
      <c r="R818" s="8"/>
      <c r="S818" s="271"/>
      <c r="T818" s="119"/>
      <c r="U818" s="118"/>
      <c r="V818" s="119"/>
      <c r="W818" s="119"/>
      <c r="X818" s="119"/>
      <c r="Y818" s="119"/>
      <c r="Z818" s="119"/>
      <c r="AA818" s="119"/>
      <c r="AB818" s="119"/>
      <c r="AC818" s="119"/>
      <c r="AD818" s="119"/>
      <c r="AE818" s="119"/>
      <c r="AF818" s="119"/>
      <c r="AG818" s="119"/>
      <c r="AH818" s="119"/>
      <c r="AI818" s="119"/>
      <c r="AJ818" s="119"/>
      <c r="AK818" s="4"/>
      <c r="AL818" s="4"/>
      <c r="AM818" s="4"/>
      <c r="AN818" s="4"/>
      <c r="AO818" s="4"/>
      <c r="AP818" s="4"/>
      <c r="AQ818" s="4"/>
      <c r="AR818" s="4"/>
      <c r="AS818" s="4"/>
    </row>
    <row r="819">
      <c r="A819" s="4"/>
      <c r="B819" s="4"/>
      <c r="C819" s="4"/>
      <c r="D819" s="4"/>
      <c r="E819" s="4"/>
      <c r="F819" s="4"/>
      <c r="G819" s="4"/>
      <c r="H819" s="8"/>
      <c r="I819" s="8"/>
      <c r="J819" s="8"/>
      <c r="K819" s="8"/>
      <c r="L819" s="8"/>
      <c r="M819" s="8"/>
      <c r="N819" s="8"/>
      <c r="O819" s="8"/>
      <c r="P819" s="8"/>
      <c r="Q819" s="8"/>
      <c r="R819" s="8"/>
      <c r="S819" s="271"/>
      <c r="T819" s="119"/>
      <c r="U819" s="118"/>
      <c r="V819" s="119"/>
      <c r="W819" s="119"/>
      <c r="X819" s="119"/>
      <c r="Y819" s="119"/>
      <c r="Z819" s="119"/>
      <c r="AA819" s="119"/>
      <c r="AB819" s="119"/>
      <c r="AC819" s="119"/>
      <c r="AD819" s="119"/>
      <c r="AE819" s="119"/>
      <c r="AF819" s="119"/>
      <c r="AG819" s="119"/>
      <c r="AH819" s="119"/>
      <c r="AI819" s="119"/>
      <c r="AJ819" s="119"/>
      <c r="AK819" s="4"/>
      <c r="AL819" s="4"/>
      <c r="AM819" s="4"/>
      <c r="AN819" s="4"/>
      <c r="AO819" s="4"/>
      <c r="AP819" s="4"/>
      <c r="AQ819" s="4"/>
      <c r="AR819" s="4"/>
      <c r="AS819" s="4"/>
    </row>
    <row r="820">
      <c r="A820" s="4"/>
      <c r="B820" s="4"/>
      <c r="C820" s="4"/>
      <c r="D820" s="4"/>
      <c r="E820" s="4"/>
      <c r="F820" s="4"/>
      <c r="G820" s="4"/>
      <c r="H820" s="8"/>
      <c r="I820" s="8"/>
      <c r="J820" s="8"/>
      <c r="K820" s="8"/>
      <c r="L820" s="8"/>
      <c r="M820" s="8"/>
      <c r="N820" s="8"/>
      <c r="O820" s="8"/>
      <c r="P820" s="8"/>
      <c r="Q820" s="8"/>
      <c r="R820" s="8"/>
      <c r="S820" s="271"/>
      <c r="T820" s="119"/>
      <c r="U820" s="118"/>
      <c r="V820" s="119"/>
      <c r="W820" s="119"/>
      <c r="X820" s="119"/>
      <c r="Y820" s="119"/>
      <c r="Z820" s="119"/>
      <c r="AA820" s="119"/>
      <c r="AB820" s="119"/>
      <c r="AC820" s="119"/>
      <c r="AD820" s="119"/>
      <c r="AE820" s="119"/>
      <c r="AF820" s="119"/>
      <c r="AG820" s="119"/>
      <c r="AH820" s="119"/>
      <c r="AI820" s="119"/>
      <c r="AJ820" s="119"/>
      <c r="AK820" s="4"/>
      <c r="AL820" s="4"/>
      <c r="AM820" s="4"/>
      <c r="AN820" s="4"/>
      <c r="AO820" s="4"/>
      <c r="AP820" s="4"/>
      <c r="AQ820" s="4"/>
      <c r="AR820" s="4"/>
      <c r="AS820" s="4"/>
    </row>
    <row r="821">
      <c r="A821" s="4"/>
      <c r="B821" s="4"/>
      <c r="C821" s="4"/>
      <c r="D821" s="4"/>
      <c r="E821" s="4"/>
      <c r="F821" s="4"/>
      <c r="G821" s="4"/>
      <c r="H821" s="8"/>
      <c r="I821" s="8"/>
      <c r="J821" s="8"/>
      <c r="K821" s="8"/>
      <c r="L821" s="8"/>
      <c r="M821" s="8"/>
      <c r="N821" s="8"/>
      <c r="O821" s="8"/>
      <c r="P821" s="8"/>
      <c r="Q821" s="8"/>
      <c r="R821" s="8"/>
      <c r="S821" s="271"/>
      <c r="T821" s="119"/>
      <c r="U821" s="118"/>
      <c r="V821" s="119"/>
      <c r="W821" s="119"/>
      <c r="X821" s="119"/>
      <c r="Y821" s="119"/>
      <c r="Z821" s="119"/>
      <c r="AA821" s="119"/>
      <c r="AB821" s="119"/>
      <c r="AC821" s="119"/>
      <c r="AD821" s="119"/>
      <c r="AE821" s="119"/>
      <c r="AF821" s="119"/>
      <c r="AG821" s="119"/>
      <c r="AH821" s="119"/>
      <c r="AI821" s="119"/>
      <c r="AJ821" s="119"/>
      <c r="AK821" s="4"/>
      <c r="AL821" s="4"/>
      <c r="AM821" s="4"/>
      <c r="AN821" s="4"/>
      <c r="AO821" s="4"/>
      <c r="AP821" s="4"/>
      <c r="AQ821" s="4"/>
      <c r="AR821" s="4"/>
      <c r="AS821" s="4"/>
    </row>
    <row r="822">
      <c r="A822" s="4"/>
      <c r="B822" s="4"/>
      <c r="C822" s="4"/>
      <c r="D822" s="4"/>
      <c r="E822" s="4"/>
      <c r="F822" s="4"/>
      <c r="G822" s="4"/>
      <c r="H822" s="8"/>
      <c r="I822" s="8"/>
      <c r="J822" s="8"/>
      <c r="K822" s="8"/>
      <c r="L822" s="8"/>
      <c r="M822" s="8"/>
      <c r="N822" s="8"/>
      <c r="O822" s="8"/>
      <c r="P822" s="8"/>
      <c r="Q822" s="8"/>
      <c r="R822" s="8"/>
      <c r="S822" s="271"/>
      <c r="T822" s="119"/>
      <c r="U822" s="118"/>
      <c r="V822" s="119"/>
      <c r="W822" s="119"/>
      <c r="X822" s="119"/>
      <c r="Y822" s="119"/>
      <c r="Z822" s="119"/>
      <c r="AA822" s="119"/>
      <c r="AB822" s="119"/>
      <c r="AC822" s="119"/>
      <c r="AD822" s="119"/>
      <c r="AE822" s="119"/>
      <c r="AF822" s="119"/>
      <c r="AG822" s="119"/>
      <c r="AH822" s="119"/>
      <c r="AI822" s="119"/>
      <c r="AJ822" s="119"/>
      <c r="AK822" s="4"/>
      <c r="AL822" s="4"/>
      <c r="AM822" s="4"/>
      <c r="AN822" s="4"/>
      <c r="AO822" s="4"/>
      <c r="AP822" s="4"/>
      <c r="AQ822" s="4"/>
      <c r="AR822" s="4"/>
      <c r="AS822" s="4"/>
    </row>
    <row r="823">
      <c r="A823" s="4"/>
      <c r="B823" s="4"/>
      <c r="C823" s="4"/>
      <c r="D823" s="4"/>
      <c r="E823" s="4"/>
      <c r="F823" s="4"/>
      <c r="G823" s="4"/>
      <c r="H823" s="8"/>
      <c r="I823" s="8"/>
      <c r="J823" s="8"/>
      <c r="K823" s="8"/>
      <c r="L823" s="8"/>
      <c r="M823" s="8"/>
      <c r="N823" s="8"/>
      <c r="O823" s="8"/>
      <c r="P823" s="8"/>
      <c r="Q823" s="8"/>
      <c r="R823" s="8"/>
      <c r="S823" s="271"/>
      <c r="T823" s="119"/>
      <c r="U823" s="118"/>
      <c r="V823" s="119"/>
      <c r="W823" s="119"/>
      <c r="X823" s="119"/>
      <c r="Y823" s="119"/>
      <c r="Z823" s="119"/>
      <c r="AA823" s="119"/>
      <c r="AB823" s="119"/>
      <c r="AC823" s="119"/>
      <c r="AD823" s="119"/>
      <c r="AE823" s="119"/>
      <c r="AF823" s="119"/>
      <c r="AG823" s="119"/>
      <c r="AH823" s="119"/>
      <c r="AI823" s="119"/>
      <c r="AJ823" s="119"/>
      <c r="AK823" s="4"/>
      <c r="AL823" s="4"/>
      <c r="AM823" s="4"/>
      <c r="AN823" s="4"/>
      <c r="AO823" s="4"/>
      <c r="AP823" s="4"/>
      <c r="AQ823" s="4"/>
      <c r="AR823" s="4"/>
      <c r="AS823" s="4"/>
    </row>
    <row r="824">
      <c r="A824" s="4"/>
      <c r="B824" s="4"/>
      <c r="C824" s="4"/>
      <c r="D824" s="4"/>
      <c r="E824" s="4"/>
      <c r="F824" s="4"/>
      <c r="G824" s="4"/>
      <c r="H824" s="8"/>
      <c r="I824" s="8"/>
      <c r="J824" s="8"/>
      <c r="K824" s="8"/>
      <c r="L824" s="8"/>
      <c r="M824" s="8"/>
      <c r="N824" s="8"/>
      <c r="O824" s="8"/>
      <c r="P824" s="8"/>
      <c r="Q824" s="8"/>
      <c r="R824" s="8"/>
      <c r="S824" s="271"/>
      <c r="T824" s="119"/>
      <c r="U824" s="118"/>
      <c r="V824" s="119"/>
      <c r="W824" s="119"/>
      <c r="X824" s="119"/>
      <c r="Y824" s="119"/>
      <c r="Z824" s="119"/>
      <c r="AA824" s="119"/>
      <c r="AB824" s="119"/>
      <c r="AC824" s="119"/>
      <c r="AD824" s="119"/>
      <c r="AE824" s="119"/>
      <c r="AF824" s="119"/>
      <c r="AG824" s="119"/>
      <c r="AH824" s="119"/>
      <c r="AI824" s="119"/>
      <c r="AJ824" s="119"/>
      <c r="AK824" s="4"/>
      <c r="AL824" s="4"/>
      <c r="AM824" s="4"/>
      <c r="AN824" s="4"/>
      <c r="AO824" s="4"/>
      <c r="AP824" s="4"/>
      <c r="AQ824" s="4"/>
      <c r="AR824" s="4"/>
      <c r="AS824" s="4"/>
    </row>
    <row r="825">
      <c r="A825" s="4"/>
      <c r="B825" s="4"/>
      <c r="C825" s="4"/>
      <c r="D825" s="4"/>
      <c r="E825" s="4"/>
      <c r="F825" s="4"/>
      <c r="G825" s="4"/>
      <c r="H825" s="8"/>
      <c r="I825" s="8"/>
      <c r="J825" s="8"/>
      <c r="K825" s="8"/>
      <c r="L825" s="8"/>
      <c r="M825" s="8"/>
      <c r="N825" s="8"/>
      <c r="O825" s="8"/>
      <c r="P825" s="8"/>
      <c r="Q825" s="8"/>
      <c r="R825" s="8"/>
      <c r="S825" s="271"/>
      <c r="T825" s="119"/>
      <c r="U825" s="118"/>
      <c r="V825" s="119"/>
      <c r="W825" s="119"/>
      <c r="X825" s="119"/>
      <c r="Y825" s="119"/>
      <c r="Z825" s="119"/>
      <c r="AA825" s="119"/>
      <c r="AB825" s="119"/>
      <c r="AC825" s="119"/>
      <c r="AD825" s="119"/>
      <c r="AE825" s="119"/>
      <c r="AF825" s="119"/>
      <c r="AG825" s="119"/>
      <c r="AH825" s="119"/>
      <c r="AI825" s="119"/>
      <c r="AJ825" s="119"/>
      <c r="AK825" s="4"/>
      <c r="AL825" s="4"/>
      <c r="AM825" s="4"/>
      <c r="AN825" s="4"/>
      <c r="AO825" s="4"/>
      <c r="AP825" s="4"/>
      <c r="AQ825" s="4"/>
      <c r="AR825" s="4"/>
      <c r="AS825" s="4"/>
    </row>
    <row r="826">
      <c r="A826" s="4"/>
      <c r="B826" s="4"/>
      <c r="C826" s="4"/>
      <c r="D826" s="4"/>
      <c r="E826" s="4"/>
      <c r="F826" s="4"/>
      <c r="G826" s="4"/>
      <c r="H826" s="8"/>
      <c r="I826" s="8"/>
      <c r="J826" s="8"/>
      <c r="K826" s="8"/>
      <c r="L826" s="8"/>
      <c r="M826" s="8"/>
      <c r="N826" s="8"/>
      <c r="O826" s="8"/>
      <c r="P826" s="8"/>
      <c r="Q826" s="8"/>
      <c r="R826" s="8"/>
      <c r="S826" s="271"/>
      <c r="T826" s="119"/>
      <c r="U826" s="118"/>
      <c r="V826" s="119"/>
      <c r="W826" s="119"/>
      <c r="X826" s="119"/>
      <c r="Y826" s="119"/>
      <c r="Z826" s="119"/>
      <c r="AA826" s="119"/>
      <c r="AB826" s="119"/>
      <c r="AC826" s="119"/>
      <c r="AD826" s="119"/>
      <c r="AE826" s="119"/>
      <c r="AF826" s="119"/>
      <c r="AG826" s="119"/>
      <c r="AH826" s="119"/>
      <c r="AI826" s="119"/>
      <c r="AJ826" s="119"/>
      <c r="AK826" s="4"/>
      <c r="AL826" s="4"/>
      <c r="AM826" s="4"/>
      <c r="AN826" s="4"/>
      <c r="AO826" s="4"/>
      <c r="AP826" s="4"/>
      <c r="AQ826" s="4"/>
      <c r="AR826" s="4"/>
      <c r="AS826" s="4"/>
    </row>
    <row r="827">
      <c r="A827" s="4"/>
      <c r="B827" s="4"/>
      <c r="C827" s="4"/>
      <c r="D827" s="4"/>
      <c r="E827" s="4"/>
      <c r="F827" s="4"/>
      <c r="G827" s="4"/>
      <c r="H827" s="8"/>
      <c r="I827" s="8"/>
      <c r="J827" s="8"/>
      <c r="K827" s="8"/>
      <c r="L827" s="8"/>
      <c r="M827" s="8"/>
      <c r="N827" s="8"/>
      <c r="O827" s="8"/>
      <c r="P827" s="8"/>
      <c r="Q827" s="8"/>
      <c r="R827" s="8"/>
      <c r="S827" s="271"/>
      <c r="T827" s="119"/>
      <c r="U827" s="118"/>
      <c r="V827" s="119"/>
      <c r="W827" s="119"/>
      <c r="X827" s="119"/>
      <c r="Y827" s="119"/>
      <c r="Z827" s="119"/>
      <c r="AA827" s="119"/>
      <c r="AB827" s="119"/>
      <c r="AC827" s="119"/>
      <c r="AD827" s="119"/>
      <c r="AE827" s="119"/>
      <c r="AF827" s="119"/>
      <c r="AG827" s="119"/>
      <c r="AH827" s="119"/>
      <c r="AI827" s="119"/>
      <c r="AJ827" s="119"/>
      <c r="AK827" s="4"/>
      <c r="AL827" s="4"/>
      <c r="AM827" s="4"/>
      <c r="AN827" s="4"/>
      <c r="AO827" s="4"/>
      <c r="AP827" s="4"/>
      <c r="AQ827" s="4"/>
      <c r="AR827" s="4"/>
      <c r="AS827" s="4"/>
    </row>
    <row r="828">
      <c r="A828" s="4"/>
      <c r="B828" s="4"/>
      <c r="C828" s="4"/>
      <c r="D828" s="4"/>
      <c r="E828" s="4"/>
      <c r="F828" s="4"/>
      <c r="G828" s="4"/>
      <c r="H828" s="8"/>
      <c r="I828" s="8"/>
      <c r="J828" s="8"/>
      <c r="K828" s="8"/>
      <c r="L828" s="8"/>
      <c r="M828" s="8"/>
      <c r="N828" s="8"/>
      <c r="O828" s="8"/>
      <c r="P828" s="8"/>
      <c r="Q828" s="8"/>
      <c r="R828" s="8"/>
      <c r="S828" s="271"/>
      <c r="T828" s="119"/>
      <c r="U828" s="118"/>
      <c r="V828" s="119"/>
      <c r="W828" s="119"/>
      <c r="X828" s="119"/>
      <c r="Y828" s="119"/>
      <c r="Z828" s="119"/>
      <c r="AA828" s="119"/>
      <c r="AB828" s="119"/>
      <c r="AC828" s="119"/>
      <c r="AD828" s="119"/>
      <c r="AE828" s="119"/>
      <c r="AF828" s="119"/>
      <c r="AG828" s="119"/>
      <c r="AH828" s="119"/>
      <c r="AI828" s="119"/>
      <c r="AJ828" s="119"/>
      <c r="AK828" s="4"/>
      <c r="AL828" s="4"/>
      <c r="AM828" s="4"/>
      <c r="AN828" s="4"/>
      <c r="AO828" s="4"/>
      <c r="AP828" s="4"/>
      <c r="AQ828" s="4"/>
      <c r="AR828" s="4"/>
      <c r="AS828" s="4"/>
    </row>
    <row r="829">
      <c r="A829" s="4"/>
      <c r="B829" s="4"/>
      <c r="C829" s="4"/>
      <c r="D829" s="4"/>
      <c r="E829" s="4"/>
      <c r="F829" s="4"/>
      <c r="G829" s="4"/>
      <c r="H829" s="8"/>
      <c r="I829" s="8"/>
      <c r="J829" s="8"/>
      <c r="K829" s="8"/>
      <c r="L829" s="8"/>
      <c r="M829" s="8"/>
      <c r="N829" s="8"/>
      <c r="O829" s="8"/>
      <c r="P829" s="8"/>
      <c r="Q829" s="8"/>
      <c r="R829" s="8"/>
      <c r="S829" s="271"/>
      <c r="T829" s="119"/>
      <c r="U829" s="118"/>
      <c r="V829" s="119"/>
      <c r="W829" s="119"/>
      <c r="X829" s="119"/>
      <c r="Y829" s="119"/>
      <c r="Z829" s="119"/>
      <c r="AA829" s="119"/>
      <c r="AB829" s="119"/>
      <c r="AC829" s="119"/>
      <c r="AD829" s="119"/>
      <c r="AE829" s="119"/>
      <c r="AF829" s="119"/>
      <c r="AG829" s="119"/>
      <c r="AH829" s="119"/>
      <c r="AI829" s="119"/>
      <c r="AJ829" s="119"/>
      <c r="AK829" s="4"/>
      <c r="AL829" s="4"/>
      <c r="AM829" s="4"/>
      <c r="AN829" s="4"/>
      <c r="AO829" s="4"/>
      <c r="AP829" s="4"/>
      <c r="AQ829" s="4"/>
      <c r="AR829" s="4"/>
      <c r="AS829" s="4"/>
    </row>
    <row r="830">
      <c r="A830" s="4"/>
      <c r="B830" s="4"/>
      <c r="C830" s="4"/>
      <c r="D830" s="4"/>
      <c r="E830" s="4"/>
      <c r="F830" s="4"/>
      <c r="G830" s="4"/>
      <c r="H830" s="8"/>
      <c r="I830" s="8"/>
      <c r="J830" s="8"/>
      <c r="K830" s="8"/>
      <c r="L830" s="8"/>
      <c r="M830" s="8"/>
      <c r="N830" s="8"/>
      <c r="O830" s="8"/>
      <c r="P830" s="8"/>
      <c r="Q830" s="8"/>
      <c r="R830" s="8"/>
      <c r="S830" s="271"/>
      <c r="T830" s="119"/>
      <c r="U830" s="118"/>
      <c r="V830" s="119"/>
      <c r="W830" s="119"/>
      <c r="X830" s="119"/>
      <c r="Y830" s="119"/>
      <c r="Z830" s="119"/>
      <c r="AA830" s="119"/>
      <c r="AB830" s="119"/>
      <c r="AC830" s="119"/>
      <c r="AD830" s="119"/>
      <c r="AE830" s="119"/>
      <c r="AF830" s="119"/>
      <c r="AG830" s="119"/>
      <c r="AH830" s="119"/>
      <c r="AI830" s="119"/>
      <c r="AJ830" s="119"/>
      <c r="AK830" s="4"/>
      <c r="AL830" s="4"/>
      <c r="AM830" s="4"/>
      <c r="AN830" s="4"/>
      <c r="AO830" s="4"/>
      <c r="AP830" s="4"/>
      <c r="AQ830" s="4"/>
      <c r="AR830" s="4"/>
      <c r="AS830" s="4"/>
    </row>
    <row r="831">
      <c r="A831" s="4"/>
      <c r="B831" s="4"/>
      <c r="C831" s="4"/>
      <c r="D831" s="4"/>
      <c r="E831" s="4"/>
      <c r="F831" s="4"/>
      <c r="G831" s="4"/>
      <c r="H831" s="8"/>
      <c r="I831" s="8"/>
      <c r="J831" s="8"/>
      <c r="K831" s="8"/>
      <c r="L831" s="8"/>
      <c r="M831" s="8"/>
      <c r="N831" s="8"/>
      <c r="O831" s="8"/>
      <c r="P831" s="8"/>
      <c r="Q831" s="8"/>
      <c r="R831" s="8"/>
      <c r="S831" s="271"/>
      <c r="T831" s="119"/>
      <c r="U831" s="118"/>
      <c r="V831" s="119"/>
      <c r="W831" s="119"/>
      <c r="X831" s="119"/>
      <c r="Y831" s="119"/>
      <c r="Z831" s="119"/>
      <c r="AA831" s="119"/>
      <c r="AB831" s="119"/>
      <c r="AC831" s="119"/>
      <c r="AD831" s="119"/>
      <c r="AE831" s="119"/>
      <c r="AF831" s="119"/>
      <c r="AG831" s="119"/>
      <c r="AH831" s="119"/>
      <c r="AI831" s="119"/>
      <c r="AJ831" s="119"/>
      <c r="AK831" s="4"/>
      <c r="AL831" s="4"/>
      <c r="AM831" s="4"/>
      <c r="AN831" s="4"/>
      <c r="AO831" s="4"/>
      <c r="AP831" s="4"/>
      <c r="AQ831" s="4"/>
      <c r="AR831" s="4"/>
      <c r="AS831" s="4"/>
    </row>
    <row r="832">
      <c r="A832" s="4"/>
      <c r="B832" s="4"/>
      <c r="C832" s="4"/>
      <c r="D832" s="4"/>
      <c r="E832" s="4"/>
      <c r="F832" s="4"/>
      <c r="G832" s="4"/>
      <c r="H832" s="8"/>
      <c r="I832" s="8"/>
      <c r="J832" s="8"/>
      <c r="K832" s="8"/>
      <c r="L832" s="8"/>
      <c r="M832" s="8"/>
      <c r="N832" s="8"/>
      <c r="O832" s="8"/>
      <c r="P832" s="8"/>
      <c r="Q832" s="8"/>
      <c r="R832" s="8"/>
      <c r="S832" s="271"/>
      <c r="T832" s="119"/>
      <c r="U832" s="118"/>
      <c r="V832" s="119"/>
      <c r="W832" s="119"/>
      <c r="X832" s="119"/>
      <c r="Y832" s="119"/>
      <c r="Z832" s="119"/>
      <c r="AA832" s="119"/>
      <c r="AB832" s="119"/>
      <c r="AC832" s="119"/>
      <c r="AD832" s="119"/>
      <c r="AE832" s="119"/>
      <c r="AF832" s="119"/>
      <c r="AG832" s="119"/>
      <c r="AH832" s="119"/>
      <c r="AI832" s="119"/>
      <c r="AJ832" s="119"/>
      <c r="AK832" s="4"/>
      <c r="AL832" s="4"/>
      <c r="AM832" s="4"/>
      <c r="AN832" s="4"/>
      <c r="AO832" s="4"/>
      <c r="AP832" s="4"/>
      <c r="AQ832" s="4"/>
      <c r="AR832" s="4"/>
      <c r="AS832" s="4"/>
    </row>
    <row r="833">
      <c r="A833" s="4"/>
      <c r="B833" s="4"/>
      <c r="C833" s="4"/>
      <c r="D833" s="4"/>
      <c r="E833" s="4"/>
      <c r="F833" s="4"/>
      <c r="G833" s="4"/>
      <c r="H833" s="8"/>
      <c r="I833" s="8"/>
      <c r="J833" s="8"/>
      <c r="K833" s="8"/>
      <c r="L833" s="8"/>
      <c r="M833" s="8"/>
      <c r="N833" s="8"/>
      <c r="O833" s="8"/>
      <c r="P833" s="8"/>
      <c r="Q833" s="8"/>
      <c r="R833" s="8"/>
      <c r="S833" s="271"/>
      <c r="T833" s="119"/>
      <c r="U833" s="118"/>
      <c r="V833" s="119"/>
      <c r="W833" s="119"/>
      <c r="X833" s="119"/>
      <c r="Y833" s="119"/>
      <c r="Z833" s="119"/>
      <c r="AA833" s="119"/>
      <c r="AB833" s="119"/>
      <c r="AC833" s="119"/>
      <c r="AD833" s="119"/>
      <c r="AE833" s="119"/>
      <c r="AF833" s="119"/>
      <c r="AG833" s="119"/>
      <c r="AH833" s="119"/>
      <c r="AI833" s="119"/>
      <c r="AJ833" s="119"/>
      <c r="AK833" s="4"/>
      <c r="AL833" s="4"/>
      <c r="AM833" s="4"/>
      <c r="AN833" s="4"/>
      <c r="AO833" s="4"/>
      <c r="AP833" s="4"/>
      <c r="AQ833" s="4"/>
      <c r="AR833" s="4"/>
      <c r="AS833" s="4"/>
    </row>
    <row r="834">
      <c r="A834" s="4"/>
      <c r="B834" s="4"/>
      <c r="C834" s="4"/>
      <c r="D834" s="4"/>
      <c r="E834" s="4"/>
      <c r="F834" s="4"/>
      <c r="G834" s="4"/>
      <c r="H834" s="8"/>
      <c r="I834" s="8"/>
      <c r="J834" s="8"/>
      <c r="K834" s="8"/>
      <c r="L834" s="8"/>
      <c r="M834" s="8"/>
      <c r="N834" s="8"/>
      <c r="O834" s="8"/>
      <c r="P834" s="8"/>
      <c r="Q834" s="8"/>
      <c r="R834" s="8"/>
      <c r="S834" s="271"/>
      <c r="T834" s="119"/>
      <c r="U834" s="118"/>
      <c r="V834" s="119"/>
      <c r="W834" s="119"/>
      <c r="X834" s="119"/>
      <c r="Y834" s="119"/>
      <c r="Z834" s="119"/>
      <c r="AA834" s="119"/>
      <c r="AB834" s="119"/>
      <c r="AC834" s="119"/>
      <c r="AD834" s="119"/>
      <c r="AE834" s="119"/>
      <c r="AF834" s="119"/>
      <c r="AG834" s="119"/>
      <c r="AH834" s="119"/>
      <c r="AI834" s="119"/>
      <c r="AJ834" s="119"/>
      <c r="AK834" s="4"/>
      <c r="AL834" s="4"/>
      <c r="AM834" s="4"/>
      <c r="AN834" s="4"/>
      <c r="AO834" s="4"/>
      <c r="AP834" s="4"/>
      <c r="AQ834" s="4"/>
      <c r="AR834" s="4"/>
      <c r="AS834" s="4"/>
    </row>
    <row r="835">
      <c r="A835" s="4"/>
      <c r="B835" s="4"/>
      <c r="C835" s="4"/>
      <c r="D835" s="4"/>
      <c r="E835" s="4"/>
      <c r="F835" s="4"/>
      <c r="G835" s="4"/>
      <c r="H835" s="8"/>
      <c r="I835" s="8"/>
      <c r="J835" s="8"/>
      <c r="K835" s="8"/>
      <c r="L835" s="8"/>
      <c r="M835" s="8"/>
      <c r="N835" s="8"/>
      <c r="O835" s="8"/>
      <c r="P835" s="8"/>
      <c r="Q835" s="8"/>
      <c r="R835" s="8"/>
      <c r="S835" s="271"/>
      <c r="T835" s="119"/>
      <c r="U835" s="118"/>
      <c r="V835" s="119"/>
      <c r="W835" s="119"/>
      <c r="X835" s="119"/>
      <c r="Y835" s="119"/>
      <c r="Z835" s="119"/>
      <c r="AA835" s="119"/>
      <c r="AB835" s="119"/>
      <c r="AC835" s="119"/>
      <c r="AD835" s="119"/>
      <c r="AE835" s="119"/>
      <c r="AF835" s="119"/>
      <c r="AG835" s="119"/>
      <c r="AH835" s="119"/>
      <c r="AI835" s="119"/>
      <c r="AJ835" s="119"/>
      <c r="AK835" s="4"/>
      <c r="AL835" s="4"/>
      <c r="AM835" s="4"/>
      <c r="AN835" s="4"/>
      <c r="AO835" s="4"/>
      <c r="AP835" s="4"/>
      <c r="AQ835" s="4"/>
      <c r="AR835" s="4"/>
      <c r="AS835" s="4"/>
    </row>
    <row r="836">
      <c r="A836" s="4"/>
      <c r="B836" s="4"/>
      <c r="C836" s="4"/>
      <c r="D836" s="4"/>
      <c r="E836" s="4"/>
      <c r="F836" s="4"/>
      <c r="G836" s="4"/>
      <c r="H836" s="8"/>
      <c r="I836" s="8"/>
      <c r="J836" s="8"/>
      <c r="K836" s="8"/>
      <c r="L836" s="8"/>
      <c r="M836" s="8"/>
      <c r="N836" s="8"/>
      <c r="O836" s="8"/>
      <c r="P836" s="8"/>
      <c r="Q836" s="8"/>
      <c r="R836" s="8"/>
      <c r="S836" s="271"/>
      <c r="T836" s="119"/>
      <c r="U836" s="118"/>
      <c r="V836" s="119"/>
      <c r="W836" s="119"/>
      <c r="X836" s="119"/>
      <c r="Y836" s="119"/>
      <c r="Z836" s="119"/>
      <c r="AA836" s="119"/>
      <c r="AB836" s="119"/>
      <c r="AC836" s="119"/>
      <c r="AD836" s="119"/>
      <c r="AE836" s="119"/>
      <c r="AF836" s="119"/>
      <c r="AG836" s="119"/>
      <c r="AH836" s="119"/>
      <c r="AI836" s="119"/>
      <c r="AJ836" s="119"/>
      <c r="AK836" s="4"/>
      <c r="AL836" s="4"/>
      <c r="AM836" s="4"/>
      <c r="AN836" s="4"/>
      <c r="AO836" s="4"/>
      <c r="AP836" s="4"/>
      <c r="AQ836" s="4"/>
      <c r="AR836" s="4"/>
      <c r="AS836" s="4"/>
    </row>
    <row r="837">
      <c r="A837" s="4"/>
      <c r="B837" s="4"/>
      <c r="C837" s="4"/>
      <c r="D837" s="4"/>
      <c r="E837" s="4"/>
      <c r="F837" s="4"/>
      <c r="G837" s="4"/>
      <c r="H837" s="8"/>
      <c r="I837" s="8"/>
      <c r="J837" s="8"/>
      <c r="K837" s="8"/>
      <c r="L837" s="8"/>
      <c r="M837" s="8"/>
      <c r="N837" s="8"/>
      <c r="O837" s="8"/>
      <c r="P837" s="8"/>
      <c r="Q837" s="8"/>
      <c r="R837" s="8"/>
      <c r="S837" s="271"/>
      <c r="T837" s="119"/>
      <c r="U837" s="118"/>
      <c r="V837" s="119"/>
      <c r="W837" s="119"/>
      <c r="X837" s="119"/>
      <c r="Y837" s="119"/>
      <c r="Z837" s="119"/>
      <c r="AA837" s="119"/>
      <c r="AB837" s="119"/>
      <c r="AC837" s="119"/>
      <c r="AD837" s="119"/>
      <c r="AE837" s="119"/>
      <c r="AF837" s="119"/>
      <c r="AG837" s="119"/>
      <c r="AH837" s="119"/>
      <c r="AI837" s="119"/>
      <c r="AJ837" s="119"/>
      <c r="AK837" s="4"/>
      <c r="AL837" s="4"/>
      <c r="AM837" s="4"/>
      <c r="AN837" s="4"/>
      <c r="AO837" s="4"/>
      <c r="AP837" s="4"/>
      <c r="AQ837" s="4"/>
      <c r="AR837" s="4"/>
      <c r="AS837" s="4"/>
    </row>
    <row r="838">
      <c r="A838" s="4"/>
      <c r="B838" s="4"/>
      <c r="C838" s="4"/>
      <c r="D838" s="4"/>
      <c r="E838" s="4"/>
      <c r="F838" s="4"/>
      <c r="G838" s="4"/>
      <c r="H838" s="8"/>
      <c r="I838" s="8"/>
      <c r="J838" s="8"/>
      <c r="K838" s="8"/>
      <c r="L838" s="8"/>
      <c r="M838" s="8"/>
      <c r="N838" s="8"/>
      <c r="O838" s="8"/>
      <c r="P838" s="8"/>
      <c r="Q838" s="8"/>
      <c r="R838" s="8"/>
      <c r="S838" s="271"/>
      <c r="T838" s="119"/>
      <c r="U838" s="118"/>
      <c r="V838" s="119"/>
      <c r="W838" s="119"/>
      <c r="X838" s="119"/>
      <c r="Y838" s="119"/>
      <c r="Z838" s="119"/>
      <c r="AA838" s="119"/>
      <c r="AB838" s="119"/>
      <c r="AC838" s="119"/>
      <c r="AD838" s="119"/>
      <c r="AE838" s="119"/>
      <c r="AF838" s="119"/>
      <c r="AG838" s="119"/>
      <c r="AH838" s="119"/>
      <c r="AI838" s="119"/>
      <c r="AJ838" s="119"/>
      <c r="AK838" s="4"/>
      <c r="AL838" s="4"/>
      <c r="AM838" s="4"/>
      <c r="AN838" s="4"/>
      <c r="AO838" s="4"/>
      <c r="AP838" s="4"/>
      <c r="AQ838" s="4"/>
      <c r="AR838" s="4"/>
      <c r="AS838" s="4"/>
    </row>
    <row r="839">
      <c r="A839" s="4"/>
      <c r="B839" s="4"/>
      <c r="C839" s="4"/>
      <c r="D839" s="4"/>
      <c r="E839" s="4"/>
      <c r="F839" s="4"/>
      <c r="G839" s="4"/>
      <c r="H839" s="8"/>
      <c r="I839" s="8"/>
      <c r="J839" s="8"/>
      <c r="K839" s="8"/>
      <c r="L839" s="8"/>
      <c r="M839" s="8"/>
      <c r="N839" s="8"/>
      <c r="O839" s="8"/>
      <c r="P839" s="8"/>
      <c r="Q839" s="8"/>
      <c r="R839" s="8"/>
      <c r="S839" s="271"/>
      <c r="T839" s="119"/>
      <c r="U839" s="118"/>
      <c r="V839" s="119"/>
      <c r="W839" s="119"/>
      <c r="X839" s="119"/>
      <c r="Y839" s="119"/>
      <c r="Z839" s="119"/>
      <c r="AA839" s="119"/>
      <c r="AB839" s="119"/>
      <c r="AC839" s="119"/>
      <c r="AD839" s="119"/>
      <c r="AE839" s="119"/>
      <c r="AF839" s="119"/>
      <c r="AG839" s="119"/>
      <c r="AH839" s="119"/>
      <c r="AI839" s="119"/>
      <c r="AJ839" s="119"/>
      <c r="AK839" s="4"/>
      <c r="AL839" s="4"/>
      <c r="AM839" s="4"/>
      <c r="AN839" s="4"/>
      <c r="AO839" s="4"/>
      <c r="AP839" s="4"/>
      <c r="AQ839" s="4"/>
      <c r="AR839" s="4"/>
      <c r="AS839" s="4"/>
    </row>
    <row r="840">
      <c r="A840" s="4"/>
      <c r="B840" s="4"/>
      <c r="C840" s="4"/>
      <c r="D840" s="4"/>
      <c r="E840" s="4"/>
      <c r="F840" s="4"/>
      <c r="G840" s="4"/>
      <c r="H840" s="8"/>
      <c r="I840" s="8"/>
      <c r="J840" s="8"/>
      <c r="K840" s="8"/>
      <c r="L840" s="8"/>
      <c r="M840" s="8"/>
      <c r="N840" s="8"/>
      <c r="O840" s="8"/>
      <c r="P840" s="8"/>
      <c r="Q840" s="8"/>
      <c r="R840" s="8"/>
      <c r="S840" s="271"/>
      <c r="T840" s="119"/>
      <c r="U840" s="118"/>
      <c r="V840" s="119"/>
      <c r="W840" s="119"/>
      <c r="X840" s="119"/>
      <c r="Y840" s="119"/>
      <c r="Z840" s="119"/>
      <c r="AA840" s="119"/>
      <c r="AB840" s="119"/>
      <c r="AC840" s="119"/>
      <c r="AD840" s="119"/>
      <c r="AE840" s="119"/>
      <c r="AF840" s="119"/>
      <c r="AG840" s="119"/>
      <c r="AH840" s="119"/>
      <c r="AI840" s="119"/>
      <c r="AJ840" s="119"/>
      <c r="AK840" s="4"/>
      <c r="AL840" s="4"/>
      <c r="AM840" s="4"/>
      <c r="AN840" s="4"/>
      <c r="AO840" s="4"/>
      <c r="AP840" s="4"/>
      <c r="AQ840" s="4"/>
      <c r="AR840" s="4"/>
      <c r="AS840" s="4"/>
    </row>
    <row r="841">
      <c r="A841" s="4"/>
      <c r="B841" s="4"/>
      <c r="C841" s="4"/>
      <c r="D841" s="4"/>
      <c r="E841" s="4"/>
      <c r="F841" s="4"/>
      <c r="G841" s="4"/>
      <c r="H841" s="8"/>
      <c r="I841" s="8"/>
      <c r="J841" s="8"/>
      <c r="K841" s="8"/>
      <c r="L841" s="8"/>
      <c r="M841" s="8"/>
      <c r="N841" s="8"/>
      <c r="O841" s="8"/>
      <c r="P841" s="8"/>
      <c r="Q841" s="8"/>
      <c r="R841" s="8"/>
      <c r="S841" s="271"/>
      <c r="T841" s="119"/>
      <c r="U841" s="118"/>
      <c r="V841" s="119"/>
      <c r="W841" s="119"/>
      <c r="X841" s="119"/>
      <c r="Y841" s="119"/>
      <c r="Z841" s="119"/>
      <c r="AA841" s="119"/>
      <c r="AB841" s="119"/>
      <c r="AC841" s="119"/>
      <c r="AD841" s="119"/>
      <c r="AE841" s="119"/>
      <c r="AF841" s="119"/>
      <c r="AG841" s="119"/>
      <c r="AH841" s="119"/>
      <c r="AI841" s="119"/>
      <c r="AJ841" s="119"/>
      <c r="AK841" s="4"/>
      <c r="AL841" s="4"/>
      <c r="AM841" s="4"/>
      <c r="AN841" s="4"/>
      <c r="AO841" s="4"/>
      <c r="AP841" s="4"/>
      <c r="AQ841" s="4"/>
      <c r="AR841" s="4"/>
      <c r="AS841" s="4"/>
    </row>
    <row r="842">
      <c r="A842" s="4"/>
      <c r="B842" s="4"/>
      <c r="C842" s="4"/>
      <c r="D842" s="4"/>
      <c r="E842" s="4"/>
      <c r="F842" s="4"/>
      <c r="G842" s="4"/>
      <c r="H842" s="8"/>
      <c r="I842" s="8"/>
      <c r="J842" s="8"/>
      <c r="K842" s="8"/>
      <c r="L842" s="8"/>
      <c r="M842" s="8"/>
      <c r="N842" s="8"/>
      <c r="O842" s="8"/>
      <c r="P842" s="8"/>
      <c r="Q842" s="8"/>
      <c r="R842" s="8"/>
      <c r="S842" s="271"/>
      <c r="T842" s="119"/>
      <c r="U842" s="118"/>
      <c r="V842" s="119"/>
      <c r="W842" s="119"/>
      <c r="X842" s="119"/>
      <c r="Y842" s="119"/>
      <c r="Z842" s="119"/>
      <c r="AA842" s="119"/>
      <c r="AB842" s="119"/>
      <c r="AC842" s="119"/>
      <c r="AD842" s="119"/>
      <c r="AE842" s="119"/>
      <c r="AF842" s="119"/>
      <c r="AG842" s="119"/>
      <c r="AH842" s="119"/>
      <c r="AI842" s="119"/>
      <c r="AJ842" s="119"/>
      <c r="AK842" s="4"/>
      <c r="AL842" s="4"/>
      <c r="AM842" s="4"/>
      <c r="AN842" s="4"/>
      <c r="AO842" s="4"/>
      <c r="AP842" s="4"/>
      <c r="AQ842" s="4"/>
      <c r="AR842" s="4"/>
      <c r="AS842" s="4"/>
    </row>
    <row r="843">
      <c r="A843" s="4"/>
      <c r="B843" s="4"/>
      <c r="C843" s="4"/>
      <c r="D843" s="4"/>
      <c r="E843" s="4"/>
      <c r="F843" s="4"/>
      <c r="G843" s="4"/>
      <c r="H843" s="8"/>
      <c r="I843" s="8"/>
      <c r="J843" s="8"/>
      <c r="K843" s="8"/>
      <c r="L843" s="8"/>
      <c r="M843" s="8"/>
      <c r="N843" s="8"/>
      <c r="O843" s="8"/>
      <c r="P843" s="8"/>
      <c r="Q843" s="8"/>
      <c r="R843" s="8"/>
      <c r="S843" s="271"/>
      <c r="T843" s="119"/>
      <c r="U843" s="118"/>
      <c r="V843" s="119"/>
      <c r="W843" s="119"/>
      <c r="X843" s="119"/>
      <c r="Y843" s="119"/>
      <c r="Z843" s="119"/>
      <c r="AA843" s="119"/>
      <c r="AB843" s="119"/>
      <c r="AC843" s="119"/>
      <c r="AD843" s="119"/>
      <c r="AE843" s="119"/>
      <c r="AF843" s="119"/>
      <c r="AG843" s="119"/>
      <c r="AH843" s="119"/>
      <c r="AI843" s="119"/>
      <c r="AJ843" s="119"/>
      <c r="AK843" s="4"/>
      <c r="AL843" s="4"/>
      <c r="AM843" s="4"/>
      <c r="AN843" s="4"/>
      <c r="AO843" s="4"/>
      <c r="AP843" s="4"/>
      <c r="AQ843" s="4"/>
      <c r="AR843" s="4"/>
      <c r="AS843" s="4"/>
    </row>
    <row r="844">
      <c r="A844" s="4"/>
      <c r="B844" s="4"/>
      <c r="C844" s="4"/>
      <c r="D844" s="4"/>
      <c r="E844" s="4"/>
      <c r="F844" s="4"/>
      <c r="G844" s="4"/>
      <c r="H844" s="8"/>
      <c r="I844" s="8"/>
      <c r="J844" s="8"/>
      <c r="K844" s="8"/>
      <c r="L844" s="8"/>
      <c r="M844" s="8"/>
      <c r="N844" s="8"/>
      <c r="O844" s="8"/>
      <c r="P844" s="8"/>
      <c r="Q844" s="8"/>
      <c r="R844" s="8"/>
      <c r="S844" s="271"/>
      <c r="T844" s="119"/>
      <c r="U844" s="118"/>
      <c r="V844" s="119"/>
      <c r="W844" s="119"/>
      <c r="X844" s="119"/>
      <c r="Y844" s="119"/>
      <c r="Z844" s="119"/>
      <c r="AA844" s="119"/>
      <c r="AB844" s="119"/>
      <c r="AC844" s="119"/>
      <c r="AD844" s="119"/>
      <c r="AE844" s="119"/>
      <c r="AF844" s="119"/>
      <c r="AG844" s="119"/>
      <c r="AH844" s="119"/>
      <c r="AI844" s="119"/>
      <c r="AJ844" s="119"/>
      <c r="AK844" s="4"/>
      <c r="AL844" s="4"/>
      <c r="AM844" s="4"/>
      <c r="AN844" s="4"/>
      <c r="AO844" s="4"/>
      <c r="AP844" s="4"/>
      <c r="AQ844" s="4"/>
      <c r="AR844" s="4"/>
      <c r="AS844" s="4"/>
    </row>
    <row r="845">
      <c r="A845" s="4"/>
      <c r="B845" s="4"/>
      <c r="C845" s="4"/>
      <c r="D845" s="4"/>
      <c r="E845" s="4"/>
      <c r="F845" s="4"/>
      <c r="G845" s="4"/>
      <c r="H845" s="8"/>
      <c r="I845" s="8"/>
      <c r="J845" s="8"/>
      <c r="K845" s="8"/>
      <c r="L845" s="8"/>
      <c r="M845" s="8"/>
      <c r="N845" s="8"/>
      <c r="O845" s="8"/>
      <c r="P845" s="8"/>
      <c r="Q845" s="8"/>
      <c r="R845" s="8"/>
      <c r="S845" s="271"/>
      <c r="T845" s="119"/>
      <c r="U845" s="118"/>
      <c r="V845" s="119"/>
      <c r="W845" s="119"/>
      <c r="X845" s="119"/>
      <c r="Y845" s="119"/>
      <c r="Z845" s="119"/>
      <c r="AA845" s="119"/>
      <c r="AB845" s="119"/>
      <c r="AC845" s="119"/>
      <c r="AD845" s="119"/>
      <c r="AE845" s="119"/>
      <c r="AF845" s="119"/>
      <c r="AG845" s="119"/>
      <c r="AH845" s="119"/>
      <c r="AI845" s="119"/>
      <c r="AJ845" s="119"/>
      <c r="AK845" s="4"/>
      <c r="AL845" s="4"/>
      <c r="AM845" s="4"/>
      <c r="AN845" s="4"/>
      <c r="AO845" s="4"/>
      <c r="AP845" s="4"/>
      <c r="AQ845" s="4"/>
      <c r="AR845" s="4"/>
      <c r="AS845" s="4"/>
    </row>
    <row r="846">
      <c r="A846" s="4"/>
      <c r="B846" s="4"/>
      <c r="C846" s="4"/>
      <c r="D846" s="4"/>
      <c r="E846" s="4"/>
      <c r="F846" s="4"/>
      <c r="G846" s="4"/>
      <c r="H846" s="8"/>
      <c r="I846" s="8"/>
      <c r="J846" s="8"/>
      <c r="K846" s="8"/>
      <c r="L846" s="8"/>
      <c r="M846" s="8"/>
      <c r="N846" s="8"/>
      <c r="O846" s="8"/>
      <c r="P846" s="8"/>
      <c r="Q846" s="8"/>
      <c r="R846" s="8"/>
      <c r="S846" s="271"/>
      <c r="T846" s="119"/>
      <c r="U846" s="118"/>
      <c r="V846" s="119"/>
      <c r="W846" s="119"/>
      <c r="X846" s="119"/>
      <c r="Y846" s="119"/>
      <c r="Z846" s="119"/>
      <c r="AA846" s="119"/>
      <c r="AB846" s="119"/>
      <c r="AC846" s="119"/>
      <c r="AD846" s="119"/>
      <c r="AE846" s="119"/>
      <c r="AF846" s="119"/>
      <c r="AG846" s="119"/>
      <c r="AH846" s="119"/>
      <c r="AI846" s="119"/>
      <c r="AJ846" s="119"/>
      <c r="AK846" s="4"/>
      <c r="AL846" s="4"/>
      <c r="AM846" s="4"/>
      <c r="AN846" s="4"/>
      <c r="AO846" s="4"/>
      <c r="AP846" s="4"/>
      <c r="AQ846" s="4"/>
      <c r="AR846" s="4"/>
      <c r="AS846" s="4"/>
    </row>
    <row r="847">
      <c r="A847" s="4"/>
      <c r="B847" s="4"/>
      <c r="C847" s="4"/>
      <c r="D847" s="4"/>
      <c r="E847" s="4"/>
      <c r="F847" s="4"/>
      <c r="G847" s="4"/>
      <c r="H847" s="8"/>
      <c r="I847" s="8"/>
      <c r="J847" s="8"/>
      <c r="K847" s="8"/>
      <c r="L847" s="8"/>
      <c r="M847" s="8"/>
      <c r="N847" s="8"/>
      <c r="O847" s="8"/>
      <c r="P847" s="8"/>
      <c r="Q847" s="8"/>
      <c r="R847" s="8"/>
      <c r="S847" s="271"/>
      <c r="T847" s="119"/>
      <c r="U847" s="118"/>
      <c r="V847" s="119"/>
      <c r="W847" s="119"/>
      <c r="X847" s="119"/>
      <c r="Y847" s="119"/>
      <c r="Z847" s="119"/>
      <c r="AA847" s="119"/>
      <c r="AB847" s="119"/>
      <c r="AC847" s="119"/>
      <c r="AD847" s="119"/>
      <c r="AE847" s="119"/>
      <c r="AF847" s="119"/>
      <c r="AG847" s="119"/>
      <c r="AH847" s="119"/>
      <c r="AI847" s="119"/>
      <c r="AJ847" s="119"/>
      <c r="AK847" s="4"/>
      <c r="AL847" s="4"/>
      <c r="AM847" s="4"/>
      <c r="AN847" s="4"/>
      <c r="AO847" s="4"/>
      <c r="AP847" s="4"/>
      <c r="AQ847" s="4"/>
      <c r="AR847" s="4"/>
      <c r="AS847" s="4"/>
    </row>
    <row r="848">
      <c r="A848" s="4"/>
      <c r="B848" s="4"/>
      <c r="C848" s="4"/>
      <c r="D848" s="4"/>
      <c r="E848" s="4"/>
      <c r="F848" s="4"/>
      <c r="G848" s="4"/>
      <c r="H848" s="8"/>
      <c r="I848" s="8"/>
      <c r="J848" s="8"/>
      <c r="K848" s="8"/>
      <c r="L848" s="8"/>
      <c r="M848" s="8"/>
      <c r="N848" s="8"/>
      <c r="O848" s="8"/>
      <c r="P848" s="8"/>
      <c r="Q848" s="8"/>
      <c r="R848" s="8"/>
      <c r="S848" s="271"/>
      <c r="T848" s="119"/>
      <c r="U848" s="118"/>
      <c r="V848" s="119"/>
      <c r="W848" s="119"/>
      <c r="X848" s="119"/>
      <c r="Y848" s="119"/>
      <c r="Z848" s="119"/>
      <c r="AA848" s="119"/>
      <c r="AB848" s="119"/>
      <c r="AC848" s="119"/>
      <c r="AD848" s="119"/>
      <c r="AE848" s="119"/>
      <c r="AF848" s="119"/>
      <c r="AG848" s="119"/>
      <c r="AH848" s="119"/>
      <c r="AI848" s="119"/>
      <c r="AJ848" s="119"/>
      <c r="AK848" s="4"/>
      <c r="AL848" s="4"/>
      <c r="AM848" s="4"/>
      <c r="AN848" s="4"/>
      <c r="AO848" s="4"/>
      <c r="AP848" s="4"/>
      <c r="AQ848" s="4"/>
      <c r="AR848" s="4"/>
      <c r="AS848" s="4"/>
    </row>
    <row r="849">
      <c r="A849" s="4"/>
      <c r="B849" s="4"/>
      <c r="C849" s="4"/>
      <c r="D849" s="4"/>
      <c r="E849" s="4"/>
      <c r="F849" s="4"/>
      <c r="G849" s="4"/>
      <c r="H849" s="8"/>
      <c r="I849" s="8"/>
      <c r="J849" s="8"/>
      <c r="K849" s="8"/>
      <c r="L849" s="8"/>
      <c r="M849" s="8"/>
      <c r="N849" s="8"/>
      <c r="O849" s="8"/>
      <c r="P849" s="8"/>
      <c r="Q849" s="8"/>
      <c r="R849" s="8"/>
      <c r="S849" s="271"/>
      <c r="T849" s="119"/>
      <c r="U849" s="118"/>
      <c r="V849" s="119"/>
      <c r="W849" s="119"/>
      <c r="X849" s="119"/>
      <c r="Y849" s="119"/>
      <c r="Z849" s="119"/>
      <c r="AA849" s="119"/>
      <c r="AB849" s="119"/>
      <c r="AC849" s="119"/>
      <c r="AD849" s="119"/>
      <c r="AE849" s="119"/>
      <c r="AF849" s="119"/>
      <c r="AG849" s="119"/>
      <c r="AH849" s="119"/>
      <c r="AI849" s="119"/>
      <c r="AJ849" s="119"/>
      <c r="AK849" s="4"/>
      <c r="AL849" s="4"/>
      <c r="AM849" s="4"/>
      <c r="AN849" s="4"/>
      <c r="AO849" s="4"/>
      <c r="AP849" s="4"/>
      <c r="AQ849" s="4"/>
      <c r="AR849" s="4"/>
      <c r="AS849" s="4"/>
    </row>
    <row r="850">
      <c r="A850" s="4"/>
      <c r="B850" s="4"/>
      <c r="C850" s="4"/>
      <c r="D850" s="4"/>
      <c r="E850" s="4"/>
      <c r="F850" s="4"/>
      <c r="G850" s="4"/>
      <c r="H850" s="8"/>
      <c r="I850" s="8"/>
      <c r="J850" s="8"/>
      <c r="K850" s="8"/>
      <c r="L850" s="8"/>
      <c r="M850" s="8"/>
      <c r="N850" s="8"/>
      <c r="O850" s="8"/>
      <c r="P850" s="8"/>
      <c r="Q850" s="8"/>
      <c r="R850" s="8"/>
      <c r="S850" s="271"/>
      <c r="T850" s="119"/>
      <c r="U850" s="118"/>
      <c r="V850" s="119"/>
      <c r="W850" s="119"/>
      <c r="X850" s="119"/>
      <c r="Y850" s="119"/>
      <c r="Z850" s="119"/>
      <c r="AA850" s="119"/>
      <c r="AB850" s="119"/>
      <c r="AC850" s="119"/>
      <c r="AD850" s="119"/>
      <c r="AE850" s="119"/>
      <c r="AF850" s="119"/>
      <c r="AG850" s="119"/>
      <c r="AH850" s="119"/>
      <c r="AI850" s="119"/>
      <c r="AJ850" s="119"/>
      <c r="AK850" s="4"/>
      <c r="AL850" s="4"/>
      <c r="AM850" s="4"/>
      <c r="AN850" s="4"/>
      <c r="AO850" s="4"/>
      <c r="AP850" s="4"/>
      <c r="AQ850" s="4"/>
      <c r="AR850" s="4"/>
      <c r="AS850" s="4"/>
    </row>
    <row r="851">
      <c r="A851" s="4"/>
      <c r="B851" s="4"/>
      <c r="C851" s="4"/>
      <c r="D851" s="4"/>
      <c r="E851" s="4"/>
      <c r="F851" s="4"/>
      <c r="G851" s="4"/>
      <c r="H851" s="8"/>
      <c r="I851" s="8"/>
      <c r="J851" s="8"/>
      <c r="K851" s="8"/>
      <c r="L851" s="8"/>
      <c r="M851" s="8"/>
      <c r="N851" s="8"/>
      <c r="O851" s="8"/>
      <c r="P851" s="8"/>
      <c r="Q851" s="8"/>
      <c r="R851" s="8"/>
      <c r="S851" s="271"/>
      <c r="T851" s="119"/>
      <c r="U851" s="118"/>
      <c r="V851" s="119"/>
      <c r="W851" s="119"/>
      <c r="X851" s="119"/>
      <c r="Y851" s="119"/>
      <c r="Z851" s="119"/>
      <c r="AA851" s="119"/>
      <c r="AB851" s="119"/>
      <c r="AC851" s="119"/>
      <c r="AD851" s="119"/>
      <c r="AE851" s="119"/>
      <c r="AF851" s="119"/>
      <c r="AG851" s="119"/>
      <c r="AH851" s="119"/>
      <c r="AI851" s="119"/>
      <c r="AJ851" s="119"/>
      <c r="AK851" s="4"/>
      <c r="AL851" s="4"/>
      <c r="AM851" s="4"/>
      <c r="AN851" s="4"/>
      <c r="AO851" s="4"/>
      <c r="AP851" s="4"/>
      <c r="AQ851" s="4"/>
      <c r="AR851" s="4"/>
      <c r="AS851" s="4"/>
    </row>
    <row r="852">
      <c r="A852" s="4"/>
      <c r="B852" s="4"/>
      <c r="C852" s="4"/>
      <c r="D852" s="4"/>
      <c r="E852" s="4"/>
      <c r="F852" s="4"/>
      <c r="G852" s="4"/>
      <c r="H852" s="8"/>
      <c r="I852" s="8"/>
      <c r="J852" s="8"/>
      <c r="K852" s="8"/>
      <c r="L852" s="8"/>
      <c r="M852" s="8"/>
      <c r="N852" s="8"/>
      <c r="O852" s="8"/>
      <c r="P852" s="8"/>
      <c r="Q852" s="8"/>
      <c r="R852" s="8"/>
      <c r="S852" s="271"/>
      <c r="T852" s="119"/>
      <c r="U852" s="118"/>
      <c r="V852" s="119"/>
      <c r="W852" s="119"/>
      <c r="X852" s="119"/>
      <c r="Y852" s="119"/>
      <c r="Z852" s="119"/>
      <c r="AA852" s="119"/>
      <c r="AB852" s="119"/>
      <c r="AC852" s="119"/>
      <c r="AD852" s="119"/>
      <c r="AE852" s="119"/>
      <c r="AF852" s="119"/>
      <c r="AG852" s="119"/>
      <c r="AH852" s="119"/>
      <c r="AI852" s="119"/>
      <c r="AJ852" s="119"/>
      <c r="AK852" s="4"/>
      <c r="AL852" s="4"/>
      <c r="AM852" s="4"/>
      <c r="AN852" s="4"/>
      <c r="AO852" s="4"/>
      <c r="AP852" s="4"/>
      <c r="AQ852" s="4"/>
      <c r="AR852" s="4"/>
      <c r="AS852" s="4"/>
    </row>
    <row r="853">
      <c r="A853" s="4"/>
      <c r="B853" s="4"/>
      <c r="C853" s="4"/>
      <c r="D853" s="4"/>
      <c r="E853" s="4"/>
      <c r="F853" s="4"/>
      <c r="G853" s="4"/>
      <c r="H853" s="8"/>
      <c r="I853" s="8"/>
      <c r="J853" s="8"/>
      <c r="K853" s="8"/>
      <c r="L853" s="8"/>
      <c r="M853" s="8"/>
      <c r="N853" s="8"/>
      <c r="O853" s="8"/>
      <c r="P853" s="8"/>
      <c r="Q853" s="8"/>
      <c r="R853" s="8"/>
      <c r="S853" s="271"/>
      <c r="T853" s="119"/>
      <c r="U853" s="118"/>
      <c r="V853" s="119"/>
      <c r="W853" s="119"/>
      <c r="X853" s="119"/>
      <c r="Y853" s="119"/>
      <c r="Z853" s="119"/>
      <c r="AA853" s="119"/>
      <c r="AB853" s="119"/>
      <c r="AC853" s="119"/>
      <c r="AD853" s="119"/>
      <c r="AE853" s="119"/>
      <c r="AF853" s="119"/>
      <c r="AG853" s="119"/>
      <c r="AH853" s="119"/>
      <c r="AI853" s="119"/>
      <c r="AJ853" s="119"/>
      <c r="AK853" s="4"/>
      <c r="AL853" s="4"/>
      <c r="AM853" s="4"/>
      <c r="AN853" s="4"/>
      <c r="AO853" s="4"/>
      <c r="AP853" s="4"/>
      <c r="AQ853" s="4"/>
      <c r="AR853" s="4"/>
      <c r="AS853" s="4"/>
    </row>
    <row r="854">
      <c r="A854" s="4"/>
      <c r="B854" s="4"/>
      <c r="C854" s="4"/>
      <c r="D854" s="4"/>
      <c r="E854" s="4"/>
      <c r="F854" s="4"/>
      <c r="G854" s="4"/>
      <c r="H854" s="8"/>
      <c r="I854" s="8"/>
      <c r="J854" s="8"/>
      <c r="K854" s="8"/>
      <c r="L854" s="8"/>
      <c r="M854" s="8"/>
      <c r="N854" s="8"/>
      <c r="O854" s="8"/>
      <c r="P854" s="8"/>
      <c r="Q854" s="8"/>
      <c r="R854" s="8"/>
      <c r="S854" s="271"/>
      <c r="T854" s="119"/>
      <c r="U854" s="118"/>
      <c r="V854" s="119"/>
      <c r="W854" s="119"/>
      <c r="X854" s="119"/>
      <c r="Y854" s="119"/>
      <c r="Z854" s="119"/>
      <c r="AA854" s="119"/>
      <c r="AB854" s="119"/>
      <c r="AC854" s="119"/>
      <c r="AD854" s="119"/>
      <c r="AE854" s="119"/>
      <c r="AF854" s="119"/>
      <c r="AG854" s="119"/>
      <c r="AH854" s="119"/>
      <c r="AI854" s="119"/>
      <c r="AJ854" s="119"/>
      <c r="AK854" s="4"/>
      <c r="AL854" s="4"/>
      <c r="AM854" s="4"/>
      <c r="AN854" s="4"/>
      <c r="AO854" s="4"/>
      <c r="AP854" s="4"/>
      <c r="AQ854" s="4"/>
      <c r="AR854" s="4"/>
      <c r="AS854" s="4"/>
    </row>
    <row r="855">
      <c r="A855" s="4"/>
      <c r="B855" s="4"/>
      <c r="C855" s="4"/>
      <c r="D855" s="4"/>
      <c r="E855" s="4"/>
      <c r="F855" s="4"/>
      <c r="G855" s="4"/>
      <c r="H855" s="8"/>
      <c r="I855" s="8"/>
      <c r="J855" s="8"/>
      <c r="K855" s="8"/>
      <c r="L855" s="8"/>
      <c r="M855" s="8"/>
      <c r="N855" s="8"/>
      <c r="O855" s="8"/>
      <c r="P855" s="8"/>
      <c r="Q855" s="8"/>
      <c r="R855" s="8"/>
      <c r="S855" s="271"/>
      <c r="T855" s="119"/>
      <c r="U855" s="118"/>
      <c r="V855" s="119"/>
      <c r="W855" s="119"/>
      <c r="X855" s="119"/>
      <c r="Y855" s="119"/>
      <c r="Z855" s="119"/>
      <c r="AA855" s="119"/>
      <c r="AB855" s="119"/>
      <c r="AC855" s="119"/>
      <c r="AD855" s="119"/>
      <c r="AE855" s="119"/>
      <c r="AF855" s="119"/>
      <c r="AG855" s="119"/>
      <c r="AH855" s="119"/>
      <c r="AI855" s="119"/>
      <c r="AJ855" s="119"/>
      <c r="AK855" s="4"/>
      <c r="AL855" s="4"/>
      <c r="AM855" s="4"/>
      <c r="AN855" s="4"/>
      <c r="AO855" s="4"/>
      <c r="AP855" s="4"/>
      <c r="AQ855" s="4"/>
      <c r="AR855" s="4"/>
      <c r="AS855" s="4"/>
    </row>
    <row r="856">
      <c r="A856" s="4"/>
      <c r="B856" s="4"/>
      <c r="C856" s="4"/>
      <c r="D856" s="4"/>
      <c r="E856" s="4"/>
      <c r="F856" s="4"/>
      <c r="G856" s="4"/>
      <c r="H856" s="8"/>
      <c r="I856" s="8"/>
      <c r="J856" s="8"/>
      <c r="K856" s="8"/>
      <c r="L856" s="8"/>
      <c r="M856" s="8"/>
      <c r="N856" s="8"/>
      <c r="O856" s="8"/>
      <c r="P856" s="8"/>
      <c r="Q856" s="8"/>
      <c r="R856" s="8"/>
      <c r="S856" s="271"/>
      <c r="T856" s="119"/>
      <c r="U856" s="118"/>
      <c r="V856" s="119"/>
      <c r="W856" s="119"/>
      <c r="X856" s="119"/>
      <c r="Y856" s="119"/>
      <c r="Z856" s="119"/>
      <c r="AA856" s="119"/>
      <c r="AB856" s="119"/>
      <c r="AC856" s="119"/>
      <c r="AD856" s="119"/>
      <c r="AE856" s="119"/>
      <c r="AF856" s="119"/>
      <c r="AG856" s="119"/>
      <c r="AH856" s="119"/>
      <c r="AI856" s="119"/>
      <c r="AJ856" s="119"/>
      <c r="AK856" s="4"/>
      <c r="AL856" s="4"/>
      <c r="AM856" s="4"/>
      <c r="AN856" s="4"/>
      <c r="AO856" s="4"/>
      <c r="AP856" s="4"/>
      <c r="AQ856" s="4"/>
      <c r="AR856" s="4"/>
      <c r="AS856" s="4"/>
    </row>
    <row r="857">
      <c r="A857" s="4"/>
      <c r="B857" s="4"/>
      <c r="C857" s="4"/>
      <c r="D857" s="4"/>
      <c r="E857" s="4"/>
      <c r="F857" s="4"/>
      <c r="G857" s="4"/>
      <c r="H857" s="8"/>
      <c r="I857" s="8"/>
      <c r="J857" s="8"/>
      <c r="K857" s="8"/>
      <c r="L857" s="8"/>
      <c r="M857" s="8"/>
      <c r="N857" s="8"/>
      <c r="O857" s="8"/>
      <c r="P857" s="8"/>
      <c r="Q857" s="8"/>
      <c r="R857" s="8"/>
      <c r="S857" s="271"/>
      <c r="T857" s="119"/>
      <c r="U857" s="118"/>
      <c r="V857" s="119"/>
      <c r="W857" s="119"/>
      <c r="X857" s="119"/>
      <c r="Y857" s="119"/>
      <c r="Z857" s="119"/>
      <c r="AA857" s="119"/>
      <c r="AB857" s="119"/>
      <c r="AC857" s="119"/>
      <c r="AD857" s="119"/>
      <c r="AE857" s="119"/>
      <c r="AF857" s="119"/>
      <c r="AG857" s="119"/>
      <c r="AH857" s="119"/>
      <c r="AI857" s="119"/>
      <c r="AJ857" s="119"/>
      <c r="AK857" s="4"/>
      <c r="AL857" s="4"/>
      <c r="AM857" s="4"/>
      <c r="AN857" s="4"/>
      <c r="AO857" s="4"/>
      <c r="AP857" s="4"/>
      <c r="AQ857" s="4"/>
      <c r="AR857" s="4"/>
      <c r="AS857" s="4"/>
    </row>
    <row r="858">
      <c r="A858" s="4"/>
      <c r="B858" s="4"/>
      <c r="C858" s="4"/>
      <c r="D858" s="4"/>
      <c r="E858" s="4"/>
      <c r="F858" s="4"/>
      <c r="G858" s="4"/>
      <c r="H858" s="8"/>
      <c r="I858" s="8"/>
      <c r="J858" s="8"/>
      <c r="K858" s="8"/>
      <c r="L858" s="8"/>
      <c r="M858" s="8"/>
      <c r="N858" s="8"/>
      <c r="O858" s="8"/>
      <c r="P858" s="8"/>
      <c r="Q858" s="8"/>
      <c r="R858" s="8"/>
      <c r="S858" s="271"/>
      <c r="T858" s="119"/>
      <c r="U858" s="118"/>
      <c r="V858" s="119"/>
      <c r="W858" s="119"/>
      <c r="X858" s="119"/>
      <c r="Y858" s="119"/>
      <c r="Z858" s="119"/>
      <c r="AA858" s="119"/>
      <c r="AB858" s="119"/>
      <c r="AC858" s="119"/>
      <c r="AD858" s="119"/>
      <c r="AE858" s="119"/>
      <c r="AF858" s="119"/>
      <c r="AG858" s="119"/>
      <c r="AH858" s="119"/>
      <c r="AI858" s="119"/>
      <c r="AJ858" s="119"/>
      <c r="AK858" s="4"/>
      <c r="AL858" s="4"/>
      <c r="AM858" s="4"/>
      <c r="AN858" s="4"/>
      <c r="AO858" s="4"/>
      <c r="AP858" s="4"/>
      <c r="AQ858" s="4"/>
      <c r="AR858" s="4"/>
      <c r="AS858" s="4"/>
    </row>
    <row r="859">
      <c r="A859" s="4"/>
      <c r="B859" s="4"/>
      <c r="C859" s="4"/>
      <c r="D859" s="4"/>
      <c r="E859" s="4"/>
      <c r="F859" s="4"/>
      <c r="G859" s="4"/>
      <c r="H859" s="8"/>
      <c r="I859" s="8"/>
      <c r="J859" s="8"/>
      <c r="K859" s="8"/>
      <c r="L859" s="8"/>
      <c r="M859" s="8"/>
      <c r="N859" s="8"/>
      <c r="O859" s="8"/>
      <c r="P859" s="8"/>
      <c r="Q859" s="8"/>
      <c r="R859" s="8"/>
      <c r="S859" s="271"/>
      <c r="T859" s="119"/>
      <c r="U859" s="118"/>
      <c r="V859" s="119"/>
      <c r="W859" s="119"/>
      <c r="X859" s="119"/>
      <c r="Y859" s="119"/>
      <c r="Z859" s="119"/>
      <c r="AA859" s="119"/>
      <c r="AB859" s="119"/>
      <c r="AC859" s="119"/>
      <c r="AD859" s="119"/>
      <c r="AE859" s="119"/>
      <c r="AF859" s="119"/>
      <c r="AG859" s="119"/>
      <c r="AH859" s="119"/>
      <c r="AI859" s="119"/>
      <c r="AJ859" s="119"/>
      <c r="AK859" s="4"/>
      <c r="AL859" s="4"/>
      <c r="AM859" s="4"/>
      <c r="AN859" s="4"/>
      <c r="AO859" s="4"/>
      <c r="AP859" s="4"/>
      <c r="AQ859" s="4"/>
      <c r="AR859" s="4"/>
      <c r="AS859" s="4"/>
    </row>
    <row r="860">
      <c r="A860" s="4"/>
      <c r="B860" s="4"/>
      <c r="C860" s="4"/>
      <c r="D860" s="4"/>
      <c r="E860" s="4"/>
      <c r="F860" s="4"/>
      <c r="G860" s="4"/>
      <c r="H860" s="8"/>
      <c r="I860" s="8"/>
      <c r="J860" s="8"/>
      <c r="K860" s="8"/>
      <c r="L860" s="8"/>
      <c r="M860" s="8"/>
      <c r="N860" s="8"/>
      <c r="O860" s="8"/>
      <c r="P860" s="8"/>
      <c r="Q860" s="8"/>
      <c r="R860" s="8"/>
      <c r="S860" s="271"/>
      <c r="T860" s="119"/>
      <c r="U860" s="118"/>
      <c r="V860" s="119"/>
      <c r="W860" s="119"/>
      <c r="X860" s="119"/>
      <c r="Y860" s="119"/>
      <c r="Z860" s="119"/>
      <c r="AA860" s="119"/>
      <c r="AB860" s="119"/>
      <c r="AC860" s="119"/>
      <c r="AD860" s="119"/>
      <c r="AE860" s="119"/>
      <c r="AF860" s="119"/>
      <c r="AG860" s="119"/>
      <c r="AH860" s="119"/>
      <c r="AI860" s="119"/>
      <c r="AJ860" s="119"/>
      <c r="AK860" s="4"/>
      <c r="AL860" s="4"/>
      <c r="AM860" s="4"/>
      <c r="AN860" s="4"/>
      <c r="AO860" s="4"/>
      <c r="AP860" s="4"/>
      <c r="AQ860" s="4"/>
      <c r="AR860" s="4"/>
      <c r="AS860" s="4"/>
    </row>
    <row r="861">
      <c r="A861" s="4"/>
      <c r="B861" s="4"/>
      <c r="C861" s="4"/>
      <c r="D861" s="4"/>
      <c r="E861" s="4"/>
      <c r="F861" s="4"/>
      <c r="G861" s="4"/>
      <c r="H861" s="8"/>
      <c r="I861" s="8"/>
      <c r="J861" s="8"/>
      <c r="K861" s="8"/>
      <c r="L861" s="8"/>
      <c r="M861" s="8"/>
      <c r="N861" s="8"/>
      <c r="O861" s="8"/>
      <c r="P861" s="8"/>
      <c r="Q861" s="8"/>
      <c r="R861" s="8"/>
      <c r="S861" s="271"/>
      <c r="T861" s="119"/>
      <c r="U861" s="118"/>
      <c r="V861" s="119"/>
      <c r="W861" s="119"/>
      <c r="X861" s="119"/>
      <c r="Y861" s="119"/>
      <c r="Z861" s="119"/>
      <c r="AA861" s="119"/>
      <c r="AB861" s="119"/>
      <c r="AC861" s="119"/>
      <c r="AD861" s="119"/>
      <c r="AE861" s="119"/>
      <c r="AF861" s="119"/>
      <c r="AG861" s="119"/>
      <c r="AH861" s="119"/>
      <c r="AI861" s="119"/>
      <c r="AJ861" s="119"/>
      <c r="AK861" s="4"/>
      <c r="AL861" s="4"/>
      <c r="AM861" s="4"/>
      <c r="AN861" s="4"/>
      <c r="AO861" s="4"/>
      <c r="AP861" s="4"/>
      <c r="AQ861" s="4"/>
      <c r="AR861" s="4"/>
      <c r="AS861" s="4"/>
    </row>
    <row r="862">
      <c r="A862" s="4"/>
      <c r="B862" s="4"/>
      <c r="C862" s="4"/>
      <c r="D862" s="4"/>
      <c r="E862" s="4"/>
      <c r="F862" s="4"/>
      <c r="G862" s="4"/>
      <c r="H862" s="8"/>
      <c r="I862" s="8"/>
      <c r="J862" s="8"/>
      <c r="K862" s="8"/>
      <c r="L862" s="8"/>
      <c r="M862" s="8"/>
      <c r="N862" s="8"/>
      <c r="O862" s="8"/>
      <c r="P862" s="8"/>
      <c r="Q862" s="8"/>
      <c r="R862" s="8"/>
      <c r="S862" s="271"/>
      <c r="T862" s="119"/>
      <c r="U862" s="118"/>
      <c r="V862" s="119"/>
      <c r="W862" s="119"/>
      <c r="X862" s="119"/>
      <c r="Y862" s="119"/>
      <c r="Z862" s="119"/>
      <c r="AA862" s="119"/>
      <c r="AB862" s="119"/>
      <c r="AC862" s="119"/>
      <c r="AD862" s="119"/>
      <c r="AE862" s="119"/>
      <c r="AF862" s="119"/>
      <c r="AG862" s="119"/>
      <c r="AH862" s="119"/>
      <c r="AI862" s="119"/>
      <c r="AJ862" s="119"/>
      <c r="AK862" s="4"/>
      <c r="AL862" s="4"/>
      <c r="AM862" s="4"/>
      <c r="AN862" s="4"/>
      <c r="AO862" s="4"/>
      <c r="AP862" s="4"/>
      <c r="AQ862" s="4"/>
      <c r="AR862" s="4"/>
      <c r="AS862" s="4"/>
    </row>
    <row r="863">
      <c r="A863" s="4"/>
      <c r="B863" s="4"/>
      <c r="C863" s="4"/>
      <c r="D863" s="4"/>
      <c r="E863" s="4"/>
      <c r="F863" s="4"/>
      <c r="G863" s="4"/>
      <c r="H863" s="8"/>
      <c r="I863" s="8"/>
      <c r="J863" s="8"/>
      <c r="K863" s="8"/>
      <c r="L863" s="8"/>
      <c r="M863" s="8"/>
      <c r="N863" s="8"/>
      <c r="O863" s="8"/>
      <c r="P863" s="8"/>
      <c r="Q863" s="8"/>
      <c r="R863" s="8"/>
      <c r="S863" s="271"/>
      <c r="T863" s="119"/>
      <c r="U863" s="118"/>
      <c r="V863" s="119"/>
      <c r="W863" s="119"/>
      <c r="X863" s="119"/>
      <c r="Y863" s="119"/>
      <c r="Z863" s="119"/>
      <c r="AA863" s="119"/>
      <c r="AB863" s="119"/>
      <c r="AC863" s="119"/>
      <c r="AD863" s="119"/>
      <c r="AE863" s="119"/>
      <c r="AF863" s="119"/>
      <c r="AG863" s="119"/>
      <c r="AH863" s="119"/>
      <c r="AI863" s="119"/>
      <c r="AJ863" s="119"/>
      <c r="AK863" s="4"/>
      <c r="AL863" s="4"/>
      <c r="AM863" s="4"/>
      <c r="AN863" s="4"/>
      <c r="AO863" s="4"/>
      <c r="AP863" s="4"/>
      <c r="AQ863" s="4"/>
      <c r="AR863" s="4"/>
      <c r="AS863" s="4"/>
    </row>
    <row r="864">
      <c r="A864" s="4"/>
      <c r="B864" s="4"/>
      <c r="C864" s="4"/>
      <c r="D864" s="4"/>
      <c r="E864" s="4"/>
      <c r="F864" s="4"/>
      <c r="G864" s="4"/>
      <c r="H864" s="8"/>
      <c r="I864" s="8"/>
      <c r="J864" s="8"/>
      <c r="K864" s="8"/>
      <c r="L864" s="8"/>
      <c r="M864" s="8"/>
      <c r="N864" s="8"/>
      <c r="O864" s="8"/>
      <c r="P864" s="8"/>
      <c r="Q864" s="8"/>
      <c r="R864" s="8"/>
      <c r="S864" s="271"/>
      <c r="T864" s="119"/>
      <c r="U864" s="118"/>
      <c r="V864" s="119"/>
      <c r="W864" s="119"/>
      <c r="X864" s="119"/>
      <c r="Y864" s="119"/>
      <c r="Z864" s="119"/>
      <c r="AA864" s="119"/>
      <c r="AB864" s="119"/>
      <c r="AC864" s="119"/>
      <c r="AD864" s="119"/>
      <c r="AE864" s="119"/>
      <c r="AF864" s="119"/>
      <c r="AG864" s="119"/>
      <c r="AH864" s="119"/>
      <c r="AI864" s="119"/>
      <c r="AJ864" s="119"/>
      <c r="AK864" s="4"/>
      <c r="AL864" s="4"/>
      <c r="AM864" s="4"/>
      <c r="AN864" s="4"/>
      <c r="AO864" s="4"/>
      <c r="AP864" s="4"/>
      <c r="AQ864" s="4"/>
      <c r="AR864" s="4"/>
      <c r="AS864" s="4"/>
    </row>
    <row r="865">
      <c r="A865" s="4"/>
      <c r="B865" s="4"/>
      <c r="C865" s="4"/>
      <c r="D865" s="4"/>
      <c r="E865" s="4"/>
      <c r="F865" s="4"/>
      <c r="G865" s="4"/>
      <c r="H865" s="8"/>
      <c r="I865" s="8"/>
      <c r="J865" s="8"/>
      <c r="K865" s="8"/>
      <c r="L865" s="8"/>
      <c r="M865" s="8"/>
      <c r="N865" s="8"/>
      <c r="O865" s="8"/>
      <c r="P865" s="8"/>
      <c r="Q865" s="8"/>
      <c r="R865" s="8"/>
      <c r="S865" s="271"/>
      <c r="T865" s="119"/>
      <c r="U865" s="118"/>
      <c r="V865" s="119"/>
      <c r="W865" s="119"/>
      <c r="X865" s="119"/>
      <c r="Y865" s="119"/>
      <c r="Z865" s="119"/>
      <c r="AA865" s="119"/>
      <c r="AB865" s="119"/>
      <c r="AC865" s="119"/>
      <c r="AD865" s="119"/>
      <c r="AE865" s="119"/>
      <c r="AF865" s="119"/>
      <c r="AG865" s="119"/>
      <c r="AH865" s="119"/>
      <c r="AI865" s="119"/>
      <c r="AJ865" s="119"/>
      <c r="AK865" s="4"/>
      <c r="AL865" s="4"/>
      <c r="AM865" s="4"/>
      <c r="AN865" s="4"/>
      <c r="AO865" s="4"/>
      <c r="AP865" s="4"/>
      <c r="AQ865" s="4"/>
      <c r="AR865" s="4"/>
      <c r="AS865" s="4"/>
    </row>
    <row r="866">
      <c r="A866" s="4"/>
      <c r="B866" s="4"/>
      <c r="C866" s="4"/>
      <c r="D866" s="4"/>
      <c r="E866" s="4"/>
      <c r="F866" s="4"/>
      <c r="G866" s="4"/>
      <c r="H866" s="8"/>
      <c r="I866" s="8"/>
      <c r="J866" s="8"/>
      <c r="K866" s="8"/>
      <c r="L866" s="8"/>
      <c r="M866" s="8"/>
      <c r="N866" s="8"/>
      <c r="O866" s="8"/>
      <c r="P866" s="8"/>
      <c r="Q866" s="8"/>
      <c r="R866" s="8"/>
      <c r="S866" s="271"/>
      <c r="T866" s="119"/>
      <c r="U866" s="118"/>
      <c r="V866" s="119"/>
      <c r="W866" s="119"/>
      <c r="X866" s="119"/>
      <c r="Y866" s="119"/>
      <c r="Z866" s="119"/>
      <c r="AA866" s="119"/>
      <c r="AB866" s="119"/>
      <c r="AC866" s="119"/>
      <c r="AD866" s="119"/>
      <c r="AE866" s="119"/>
      <c r="AF866" s="119"/>
      <c r="AG866" s="119"/>
      <c r="AH866" s="119"/>
      <c r="AI866" s="119"/>
      <c r="AJ866" s="119"/>
      <c r="AK866" s="4"/>
      <c r="AL866" s="4"/>
      <c r="AM866" s="4"/>
      <c r="AN866" s="4"/>
      <c r="AO866" s="4"/>
      <c r="AP866" s="4"/>
      <c r="AQ866" s="4"/>
      <c r="AR866" s="4"/>
      <c r="AS866" s="4"/>
    </row>
    <row r="867">
      <c r="A867" s="4"/>
      <c r="B867" s="4"/>
      <c r="C867" s="4"/>
      <c r="D867" s="4"/>
      <c r="E867" s="4"/>
      <c r="F867" s="4"/>
      <c r="G867" s="4"/>
      <c r="H867" s="8"/>
      <c r="I867" s="8"/>
      <c r="J867" s="8"/>
      <c r="K867" s="8"/>
      <c r="L867" s="8"/>
      <c r="M867" s="8"/>
      <c r="N867" s="8"/>
      <c r="O867" s="8"/>
      <c r="P867" s="8"/>
      <c r="Q867" s="8"/>
      <c r="R867" s="8"/>
      <c r="S867" s="271"/>
      <c r="T867" s="119"/>
      <c r="U867" s="118"/>
      <c r="V867" s="119"/>
      <c r="W867" s="119"/>
      <c r="X867" s="119"/>
      <c r="Y867" s="119"/>
      <c r="Z867" s="119"/>
      <c r="AA867" s="119"/>
      <c r="AB867" s="119"/>
      <c r="AC867" s="119"/>
      <c r="AD867" s="119"/>
      <c r="AE867" s="119"/>
      <c r="AF867" s="119"/>
      <c r="AG867" s="119"/>
      <c r="AH867" s="119"/>
      <c r="AI867" s="119"/>
      <c r="AJ867" s="119"/>
      <c r="AK867" s="4"/>
      <c r="AL867" s="4"/>
      <c r="AM867" s="4"/>
      <c r="AN867" s="4"/>
      <c r="AO867" s="4"/>
      <c r="AP867" s="4"/>
      <c r="AQ867" s="4"/>
      <c r="AR867" s="4"/>
      <c r="AS867" s="4"/>
    </row>
    <row r="868">
      <c r="A868" s="4"/>
      <c r="B868" s="4"/>
      <c r="C868" s="4"/>
      <c r="D868" s="4"/>
      <c r="E868" s="4"/>
      <c r="F868" s="4"/>
      <c r="G868" s="4"/>
      <c r="H868" s="8"/>
      <c r="I868" s="8"/>
      <c r="J868" s="8"/>
      <c r="K868" s="8"/>
      <c r="L868" s="8"/>
      <c r="M868" s="8"/>
      <c r="N868" s="8"/>
      <c r="O868" s="8"/>
      <c r="P868" s="8"/>
      <c r="Q868" s="8"/>
      <c r="R868" s="8"/>
      <c r="S868" s="271"/>
      <c r="T868" s="119"/>
      <c r="U868" s="118"/>
      <c r="V868" s="119"/>
      <c r="W868" s="119"/>
      <c r="X868" s="119"/>
      <c r="Y868" s="119"/>
      <c r="Z868" s="119"/>
      <c r="AA868" s="119"/>
      <c r="AB868" s="119"/>
      <c r="AC868" s="119"/>
      <c r="AD868" s="119"/>
      <c r="AE868" s="119"/>
      <c r="AF868" s="119"/>
      <c r="AG868" s="119"/>
      <c r="AH868" s="119"/>
      <c r="AI868" s="119"/>
      <c r="AJ868" s="119"/>
      <c r="AK868" s="4"/>
      <c r="AL868" s="4"/>
      <c r="AM868" s="4"/>
      <c r="AN868" s="4"/>
      <c r="AO868" s="4"/>
      <c r="AP868" s="4"/>
      <c r="AQ868" s="4"/>
      <c r="AR868" s="4"/>
      <c r="AS868" s="4"/>
    </row>
    <row r="869">
      <c r="A869" s="4"/>
      <c r="B869" s="4"/>
      <c r="C869" s="4"/>
      <c r="D869" s="4"/>
      <c r="E869" s="4"/>
      <c r="F869" s="4"/>
      <c r="G869" s="4"/>
      <c r="H869" s="8"/>
      <c r="I869" s="8"/>
      <c r="J869" s="8"/>
      <c r="K869" s="8"/>
      <c r="L869" s="8"/>
      <c r="M869" s="8"/>
      <c r="N869" s="8"/>
      <c r="O869" s="8"/>
      <c r="P869" s="8"/>
      <c r="Q869" s="8"/>
      <c r="R869" s="8"/>
      <c r="S869" s="271"/>
      <c r="T869" s="119"/>
      <c r="U869" s="118"/>
      <c r="V869" s="119"/>
      <c r="W869" s="119"/>
      <c r="X869" s="119"/>
      <c r="Y869" s="119"/>
      <c r="Z869" s="119"/>
      <c r="AA869" s="119"/>
      <c r="AB869" s="119"/>
      <c r="AC869" s="119"/>
      <c r="AD869" s="119"/>
      <c r="AE869" s="119"/>
      <c r="AF869" s="119"/>
      <c r="AG869" s="119"/>
      <c r="AH869" s="119"/>
      <c r="AI869" s="119"/>
      <c r="AJ869" s="119"/>
      <c r="AK869" s="4"/>
      <c r="AL869" s="4"/>
      <c r="AM869" s="4"/>
      <c r="AN869" s="4"/>
      <c r="AO869" s="4"/>
      <c r="AP869" s="4"/>
      <c r="AQ869" s="4"/>
      <c r="AR869" s="4"/>
      <c r="AS869" s="4"/>
    </row>
    <row r="870">
      <c r="A870" s="4"/>
      <c r="B870" s="4"/>
      <c r="C870" s="4"/>
      <c r="D870" s="4"/>
      <c r="E870" s="4"/>
      <c r="F870" s="4"/>
      <c r="G870" s="4"/>
      <c r="H870" s="8"/>
      <c r="I870" s="8"/>
      <c r="J870" s="8"/>
      <c r="K870" s="8"/>
      <c r="L870" s="8"/>
      <c r="M870" s="8"/>
      <c r="N870" s="8"/>
      <c r="O870" s="8"/>
      <c r="P870" s="8"/>
      <c r="Q870" s="8"/>
      <c r="R870" s="8"/>
      <c r="S870" s="271"/>
      <c r="T870" s="119"/>
      <c r="U870" s="118"/>
      <c r="V870" s="119"/>
      <c r="W870" s="119"/>
      <c r="X870" s="119"/>
      <c r="Y870" s="119"/>
      <c r="Z870" s="119"/>
      <c r="AA870" s="119"/>
      <c r="AB870" s="119"/>
      <c r="AC870" s="119"/>
      <c r="AD870" s="119"/>
      <c r="AE870" s="119"/>
      <c r="AF870" s="119"/>
      <c r="AG870" s="119"/>
      <c r="AH870" s="119"/>
      <c r="AI870" s="119"/>
      <c r="AJ870" s="119"/>
      <c r="AK870" s="4"/>
      <c r="AL870" s="4"/>
      <c r="AM870" s="4"/>
      <c r="AN870" s="4"/>
      <c r="AO870" s="4"/>
      <c r="AP870" s="4"/>
      <c r="AQ870" s="4"/>
      <c r="AR870" s="4"/>
      <c r="AS870" s="4"/>
    </row>
    <row r="871">
      <c r="A871" s="4"/>
      <c r="B871" s="4"/>
      <c r="C871" s="4"/>
      <c r="D871" s="4"/>
      <c r="E871" s="4"/>
      <c r="F871" s="4"/>
      <c r="G871" s="4"/>
      <c r="H871" s="8"/>
      <c r="I871" s="8"/>
      <c r="J871" s="8"/>
      <c r="K871" s="8"/>
      <c r="L871" s="8"/>
      <c r="M871" s="8"/>
      <c r="N871" s="8"/>
      <c r="O871" s="8"/>
      <c r="P871" s="8"/>
      <c r="Q871" s="8"/>
      <c r="R871" s="8"/>
      <c r="S871" s="271"/>
      <c r="T871" s="119"/>
      <c r="U871" s="118"/>
      <c r="V871" s="119"/>
      <c r="W871" s="119"/>
      <c r="X871" s="119"/>
      <c r="Y871" s="119"/>
      <c r="Z871" s="119"/>
      <c r="AA871" s="119"/>
      <c r="AB871" s="119"/>
      <c r="AC871" s="119"/>
      <c r="AD871" s="119"/>
      <c r="AE871" s="119"/>
      <c r="AF871" s="119"/>
      <c r="AG871" s="119"/>
      <c r="AH871" s="119"/>
      <c r="AI871" s="119"/>
      <c r="AJ871" s="119"/>
      <c r="AK871" s="4"/>
      <c r="AL871" s="4"/>
      <c r="AM871" s="4"/>
      <c r="AN871" s="4"/>
      <c r="AO871" s="4"/>
      <c r="AP871" s="4"/>
      <c r="AQ871" s="4"/>
      <c r="AR871" s="4"/>
      <c r="AS871" s="4"/>
    </row>
    <row r="872">
      <c r="A872" s="4"/>
      <c r="B872" s="4"/>
      <c r="C872" s="4"/>
      <c r="D872" s="4"/>
      <c r="E872" s="4"/>
      <c r="F872" s="4"/>
      <c r="G872" s="4"/>
      <c r="H872" s="8"/>
      <c r="I872" s="8"/>
      <c r="J872" s="8"/>
      <c r="K872" s="8"/>
      <c r="L872" s="8"/>
      <c r="M872" s="8"/>
      <c r="N872" s="8"/>
      <c r="O872" s="8"/>
      <c r="P872" s="8"/>
      <c r="Q872" s="8"/>
      <c r="R872" s="8"/>
      <c r="S872" s="271"/>
      <c r="T872" s="119"/>
      <c r="U872" s="118"/>
      <c r="V872" s="119"/>
      <c r="W872" s="119"/>
      <c r="X872" s="119"/>
      <c r="Y872" s="119"/>
      <c r="Z872" s="119"/>
      <c r="AA872" s="119"/>
      <c r="AB872" s="119"/>
      <c r="AC872" s="119"/>
      <c r="AD872" s="119"/>
      <c r="AE872" s="119"/>
      <c r="AF872" s="119"/>
      <c r="AG872" s="119"/>
      <c r="AH872" s="119"/>
      <c r="AI872" s="119"/>
      <c r="AJ872" s="119"/>
      <c r="AK872" s="4"/>
      <c r="AL872" s="4"/>
      <c r="AM872" s="4"/>
      <c r="AN872" s="4"/>
      <c r="AO872" s="4"/>
      <c r="AP872" s="4"/>
      <c r="AQ872" s="4"/>
      <c r="AR872" s="4"/>
      <c r="AS872" s="4"/>
    </row>
    <row r="873">
      <c r="A873" s="4"/>
      <c r="B873" s="4"/>
      <c r="C873" s="4"/>
      <c r="D873" s="4"/>
      <c r="E873" s="4"/>
      <c r="F873" s="4"/>
      <c r="G873" s="4"/>
      <c r="H873" s="8"/>
      <c r="I873" s="8"/>
      <c r="J873" s="8"/>
      <c r="K873" s="8"/>
      <c r="L873" s="8"/>
      <c r="M873" s="8"/>
      <c r="N873" s="8"/>
      <c r="O873" s="8"/>
      <c r="P873" s="8"/>
      <c r="Q873" s="8"/>
      <c r="R873" s="8"/>
      <c r="S873" s="271"/>
      <c r="T873" s="119"/>
      <c r="U873" s="118"/>
      <c r="V873" s="119"/>
      <c r="W873" s="119"/>
      <c r="X873" s="119"/>
      <c r="Y873" s="119"/>
      <c r="Z873" s="119"/>
      <c r="AA873" s="119"/>
      <c r="AB873" s="119"/>
      <c r="AC873" s="119"/>
      <c r="AD873" s="119"/>
      <c r="AE873" s="119"/>
      <c r="AF873" s="119"/>
      <c r="AG873" s="119"/>
      <c r="AH873" s="119"/>
      <c r="AI873" s="119"/>
      <c r="AJ873" s="119"/>
      <c r="AK873" s="4"/>
      <c r="AL873" s="4"/>
      <c r="AM873" s="4"/>
      <c r="AN873" s="4"/>
      <c r="AO873" s="4"/>
      <c r="AP873" s="4"/>
      <c r="AQ873" s="4"/>
      <c r="AR873" s="4"/>
      <c r="AS873" s="4"/>
    </row>
    <row r="874">
      <c r="A874" s="4"/>
      <c r="B874" s="4"/>
      <c r="C874" s="4"/>
      <c r="D874" s="4"/>
      <c r="E874" s="4"/>
      <c r="F874" s="4"/>
      <c r="G874" s="4"/>
      <c r="H874" s="8"/>
      <c r="I874" s="8"/>
      <c r="J874" s="8"/>
      <c r="K874" s="8"/>
      <c r="L874" s="8"/>
      <c r="M874" s="8"/>
      <c r="N874" s="8"/>
      <c r="O874" s="8"/>
      <c r="P874" s="8"/>
      <c r="Q874" s="8"/>
      <c r="R874" s="8"/>
      <c r="S874" s="271"/>
      <c r="T874" s="119"/>
      <c r="U874" s="118"/>
      <c r="V874" s="119"/>
      <c r="W874" s="119"/>
      <c r="X874" s="119"/>
      <c r="Y874" s="119"/>
      <c r="Z874" s="119"/>
      <c r="AA874" s="119"/>
      <c r="AB874" s="119"/>
      <c r="AC874" s="119"/>
      <c r="AD874" s="119"/>
      <c r="AE874" s="119"/>
      <c r="AF874" s="119"/>
      <c r="AG874" s="119"/>
      <c r="AH874" s="119"/>
      <c r="AI874" s="119"/>
      <c r="AJ874" s="119"/>
      <c r="AK874" s="4"/>
      <c r="AL874" s="4"/>
      <c r="AM874" s="4"/>
      <c r="AN874" s="4"/>
      <c r="AO874" s="4"/>
      <c r="AP874" s="4"/>
      <c r="AQ874" s="4"/>
      <c r="AR874" s="4"/>
      <c r="AS874" s="4"/>
    </row>
    <row r="875">
      <c r="A875" s="4"/>
      <c r="B875" s="4"/>
      <c r="C875" s="4"/>
      <c r="D875" s="4"/>
      <c r="E875" s="4"/>
      <c r="F875" s="4"/>
      <c r="G875" s="4"/>
      <c r="H875" s="8"/>
      <c r="I875" s="8"/>
      <c r="J875" s="8"/>
      <c r="K875" s="8"/>
      <c r="L875" s="8"/>
      <c r="M875" s="8"/>
      <c r="N875" s="8"/>
      <c r="O875" s="8"/>
      <c r="P875" s="8"/>
      <c r="Q875" s="8"/>
      <c r="R875" s="8"/>
      <c r="S875" s="271"/>
      <c r="T875" s="119"/>
      <c r="U875" s="118"/>
      <c r="V875" s="119"/>
      <c r="W875" s="119"/>
      <c r="X875" s="119"/>
      <c r="Y875" s="119"/>
      <c r="Z875" s="119"/>
      <c r="AA875" s="119"/>
      <c r="AB875" s="119"/>
      <c r="AC875" s="119"/>
      <c r="AD875" s="119"/>
      <c r="AE875" s="119"/>
      <c r="AF875" s="119"/>
      <c r="AG875" s="119"/>
      <c r="AH875" s="119"/>
      <c r="AI875" s="119"/>
      <c r="AJ875" s="119"/>
      <c r="AK875" s="4"/>
      <c r="AL875" s="4"/>
      <c r="AM875" s="4"/>
      <c r="AN875" s="4"/>
      <c r="AO875" s="4"/>
      <c r="AP875" s="4"/>
      <c r="AQ875" s="4"/>
      <c r="AR875" s="4"/>
      <c r="AS875" s="4"/>
    </row>
    <row r="876">
      <c r="A876" s="4"/>
      <c r="B876" s="4"/>
      <c r="C876" s="4"/>
      <c r="D876" s="4"/>
      <c r="E876" s="4"/>
      <c r="F876" s="4"/>
      <c r="G876" s="4"/>
      <c r="H876" s="8"/>
      <c r="I876" s="8"/>
      <c r="J876" s="8"/>
      <c r="K876" s="8"/>
      <c r="L876" s="8"/>
      <c r="M876" s="8"/>
      <c r="N876" s="8"/>
      <c r="O876" s="8"/>
      <c r="P876" s="8"/>
      <c r="Q876" s="8"/>
      <c r="R876" s="8"/>
      <c r="S876" s="271"/>
      <c r="T876" s="119"/>
      <c r="U876" s="118"/>
      <c r="V876" s="119"/>
      <c r="W876" s="119"/>
      <c r="X876" s="119"/>
      <c r="Y876" s="119"/>
      <c r="Z876" s="119"/>
      <c r="AA876" s="119"/>
      <c r="AB876" s="119"/>
      <c r="AC876" s="119"/>
      <c r="AD876" s="119"/>
      <c r="AE876" s="119"/>
      <c r="AF876" s="119"/>
      <c r="AG876" s="119"/>
      <c r="AH876" s="119"/>
      <c r="AI876" s="119"/>
      <c r="AJ876" s="119"/>
      <c r="AK876" s="4"/>
      <c r="AL876" s="4"/>
      <c r="AM876" s="4"/>
      <c r="AN876" s="4"/>
      <c r="AO876" s="4"/>
      <c r="AP876" s="4"/>
      <c r="AQ876" s="4"/>
      <c r="AR876" s="4"/>
      <c r="AS876" s="4"/>
    </row>
    <row r="877">
      <c r="A877" s="4"/>
      <c r="B877" s="4"/>
      <c r="C877" s="4"/>
      <c r="D877" s="4"/>
      <c r="E877" s="4"/>
      <c r="F877" s="4"/>
      <c r="G877" s="4"/>
      <c r="H877" s="8"/>
      <c r="I877" s="8"/>
      <c r="J877" s="8"/>
      <c r="K877" s="8"/>
      <c r="L877" s="8"/>
      <c r="M877" s="8"/>
      <c r="N877" s="8"/>
      <c r="O877" s="8"/>
      <c r="P877" s="8"/>
      <c r="Q877" s="8"/>
      <c r="R877" s="8"/>
      <c r="S877" s="271"/>
      <c r="T877" s="119"/>
      <c r="U877" s="118"/>
      <c r="V877" s="119"/>
      <c r="W877" s="119"/>
      <c r="X877" s="119"/>
      <c r="Y877" s="119"/>
      <c r="Z877" s="119"/>
      <c r="AA877" s="119"/>
      <c r="AB877" s="119"/>
      <c r="AC877" s="119"/>
      <c r="AD877" s="119"/>
      <c r="AE877" s="119"/>
      <c r="AF877" s="119"/>
      <c r="AG877" s="119"/>
      <c r="AH877" s="119"/>
      <c r="AI877" s="119"/>
      <c r="AJ877" s="119"/>
      <c r="AK877" s="4"/>
      <c r="AL877" s="4"/>
      <c r="AM877" s="4"/>
      <c r="AN877" s="4"/>
      <c r="AO877" s="4"/>
      <c r="AP877" s="4"/>
      <c r="AQ877" s="4"/>
      <c r="AR877" s="4"/>
      <c r="AS877" s="4"/>
    </row>
    <row r="878">
      <c r="A878" s="4"/>
      <c r="B878" s="4"/>
      <c r="C878" s="4"/>
      <c r="D878" s="4"/>
      <c r="E878" s="4"/>
      <c r="F878" s="4"/>
      <c r="G878" s="4"/>
      <c r="H878" s="8"/>
      <c r="I878" s="8"/>
      <c r="J878" s="8"/>
      <c r="K878" s="8"/>
      <c r="L878" s="8"/>
      <c r="M878" s="8"/>
      <c r="N878" s="8"/>
      <c r="O878" s="8"/>
      <c r="P878" s="8"/>
      <c r="Q878" s="8"/>
      <c r="R878" s="8"/>
      <c r="S878" s="271"/>
      <c r="T878" s="119"/>
      <c r="U878" s="118"/>
      <c r="V878" s="119"/>
      <c r="W878" s="119"/>
      <c r="X878" s="119"/>
      <c r="Y878" s="119"/>
      <c r="Z878" s="119"/>
      <c r="AA878" s="119"/>
      <c r="AB878" s="119"/>
      <c r="AC878" s="119"/>
      <c r="AD878" s="119"/>
      <c r="AE878" s="119"/>
      <c r="AF878" s="119"/>
      <c r="AG878" s="119"/>
      <c r="AH878" s="119"/>
      <c r="AI878" s="119"/>
      <c r="AJ878" s="119"/>
      <c r="AK878" s="4"/>
      <c r="AL878" s="4"/>
      <c r="AM878" s="4"/>
      <c r="AN878" s="4"/>
      <c r="AO878" s="4"/>
      <c r="AP878" s="4"/>
      <c r="AQ878" s="4"/>
      <c r="AR878" s="4"/>
      <c r="AS878" s="4"/>
    </row>
    <row r="879">
      <c r="A879" s="4"/>
      <c r="B879" s="4"/>
      <c r="C879" s="4"/>
      <c r="D879" s="4"/>
      <c r="E879" s="4"/>
      <c r="F879" s="4"/>
      <c r="G879" s="4"/>
      <c r="H879" s="8"/>
      <c r="I879" s="8"/>
      <c r="J879" s="8"/>
      <c r="K879" s="8"/>
      <c r="L879" s="8"/>
      <c r="M879" s="8"/>
      <c r="N879" s="8"/>
      <c r="O879" s="8"/>
      <c r="P879" s="8"/>
      <c r="Q879" s="8"/>
      <c r="R879" s="8"/>
      <c r="S879" s="271"/>
      <c r="T879" s="119"/>
      <c r="U879" s="118"/>
      <c r="V879" s="119"/>
      <c r="W879" s="119"/>
      <c r="X879" s="119"/>
      <c r="Y879" s="119"/>
      <c r="Z879" s="119"/>
      <c r="AA879" s="119"/>
      <c r="AB879" s="119"/>
      <c r="AC879" s="119"/>
      <c r="AD879" s="119"/>
      <c r="AE879" s="119"/>
      <c r="AF879" s="119"/>
      <c r="AG879" s="119"/>
      <c r="AH879" s="119"/>
      <c r="AI879" s="119"/>
      <c r="AJ879" s="119"/>
      <c r="AK879" s="4"/>
      <c r="AL879" s="4"/>
      <c r="AM879" s="4"/>
      <c r="AN879" s="4"/>
      <c r="AO879" s="4"/>
      <c r="AP879" s="4"/>
      <c r="AQ879" s="4"/>
      <c r="AR879" s="4"/>
      <c r="AS879" s="4"/>
    </row>
    <row r="880">
      <c r="A880" s="4"/>
      <c r="B880" s="4"/>
      <c r="C880" s="4"/>
      <c r="D880" s="4"/>
      <c r="E880" s="4"/>
      <c r="F880" s="4"/>
      <c r="G880" s="4"/>
      <c r="H880" s="8"/>
      <c r="I880" s="8"/>
      <c r="J880" s="8"/>
      <c r="K880" s="8"/>
      <c r="L880" s="8"/>
      <c r="M880" s="8"/>
      <c r="N880" s="8"/>
      <c r="O880" s="8"/>
      <c r="P880" s="8"/>
      <c r="Q880" s="8"/>
      <c r="R880" s="8"/>
      <c r="S880" s="271"/>
      <c r="T880" s="119"/>
      <c r="U880" s="118"/>
      <c r="V880" s="119"/>
      <c r="W880" s="119"/>
      <c r="X880" s="119"/>
      <c r="Y880" s="119"/>
      <c r="Z880" s="119"/>
      <c r="AA880" s="119"/>
      <c r="AB880" s="119"/>
      <c r="AC880" s="119"/>
      <c r="AD880" s="119"/>
      <c r="AE880" s="119"/>
      <c r="AF880" s="119"/>
      <c r="AG880" s="119"/>
      <c r="AH880" s="119"/>
      <c r="AI880" s="119"/>
      <c r="AJ880" s="119"/>
      <c r="AK880" s="4"/>
      <c r="AL880" s="4"/>
      <c r="AM880" s="4"/>
      <c r="AN880" s="4"/>
      <c r="AO880" s="4"/>
      <c r="AP880" s="4"/>
      <c r="AQ880" s="4"/>
      <c r="AR880" s="4"/>
      <c r="AS880" s="4"/>
    </row>
    <row r="881">
      <c r="A881" s="4"/>
      <c r="B881" s="4"/>
      <c r="C881" s="4"/>
      <c r="D881" s="4"/>
      <c r="E881" s="4"/>
      <c r="F881" s="4"/>
      <c r="G881" s="4"/>
      <c r="H881" s="8"/>
      <c r="I881" s="8"/>
      <c r="J881" s="8"/>
      <c r="K881" s="8"/>
      <c r="L881" s="8"/>
      <c r="M881" s="8"/>
      <c r="N881" s="8"/>
      <c r="O881" s="8"/>
      <c r="P881" s="8"/>
      <c r="Q881" s="8"/>
      <c r="R881" s="8"/>
      <c r="S881" s="271"/>
      <c r="T881" s="119"/>
      <c r="U881" s="118"/>
      <c r="V881" s="119"/>
      <c r="W881" s="119"/>
      <c r="X881" s="119"/>
      <c r="Y881" s="119"/>
      <c r="Z881" s="119"/>
      <c r="AA881" s="119"/>
      <c r="AB881" s="119"/>
      <c r="AC881" s="119"/>
      <c r="AD881" s="119"/>
      <c r="AE881" s="119"/>
      <c r="AF881" s="119"/>
      <c r="AG881" s="119"/>
      <c r="AH881" s="119"/>
      <c r="AI881" s="119"/>
      <c r="AJ881" s="119"/>
      <c r="AK881" s="4"/>
      <c r="AL881" s="4"/>
      <c r="AM881" s="4"/>
      <c r="AN881" s="4"/>
      <c r="AO881" s="4"/>
      <c r="AP881" s="4"/>
      <c r="AQ881" s="4"/>
      <c r="AR881" s="4"/>
      <c r="AS881" s="4"/>
    </row>
    <row r="882">
      <c r="A882" s="4"/>
      <c r="B882" s="4"/>
      <c r="C882" s="4"/>
      <c r="D882" s="4"/>
      <c r="E882" s="4"/>
      <c r="F882" s="4"/>
      <c r="G882" s="4"/>
      <c r="H882" s="8"/>
      <c r="I882" s="8"/>
      <c r="J882" s="8"/>
      <c r="K882" s="8"/>
      <c r="L882" s="8"/>
      <c r="M882" s="8"/>
      <c r="N882" s="8"/>
      <c r="O882" s="8"/>
      <c r="P882" s="8"/>
      <c r="Q882" s="8"/>
      <c r="R882" s="8"/>
      <c r="S882" s="271"/>
      <c r="T882" s="119"/>
      <c r="U882" s="118"/>
      <c r="V882" s="119"/>
      <c r="W882" s="119"/>
      <c r="X882" s="119"/>
      <c r="Y882" s="119"/>
      <c r="Z882" s="119"/>
      <c r="AA882" s="119"/>
      <c r="AB882" s="119"/>
      <c r="AC882" s="119"/>
      <c r="AD882" s="119"/>
      <c r="AE882" s="119"/>
      <c r="AF882" s="119"/>
      <c r="AG882" s="119"/>
      <c r="AH882" s="119"/>
      <c r="AI882" s="119"/>
      <c r="AJ882" s="119"/>
      <c r="AK882" s="4"/>
      <c r="AL882" s="4"/>
      <c r="AM882" s="4"/>
      <c r="AN882" s="4"/>
      <c r="AO882" s="4"/>
      <c r="AP882" s="4"/>
      <c r="AQ882" s="4"/>
      <c r="AR882" s="4"/>
      <c r="AS882" s="4"/>
    </row>
    <row r="883">
      <c r="A883" s="4"/>
      <c r="B883" s="4"/>
      <c r="C883" s="4"/>
      <c r="D883" s="4"/>
      <c r="E883" s="4"/>
      <c r="F883" s="4"/>
      <c r="G883" s="4"/>
      <c r="H883" s="8"/>
      <c r="I883" s="8"/>
      <c r="J883" s="8"/>
      <c r="K883" s="8"/>
      <c r="L883" s="8"/>
      <c r="M883" s="8"/>
      <c r="N883" s="8"/>
      <c r="O883" s="8"/>
      <c r="P883" s="8"/>
      <c r="Q883" s="8"/>
      <c r="R883" s="8"/>
      <c r="S883" s="271"/>
      <c r="T883" s="119"/>
      <c r="U883" s="118"/>
      <c r="V883" s="119"/>
      <c r="W883" s="119"/>
      <c r="X883" s="119"/>
      <c r="Y883" s="119"/>
      <c r="Z883" s="119"/>
      <c r="AA883" s="119"/>
      <c r="AB883" s="119"/>
      <c r="AC883" s="119"/>
      <c r="AD883" s="119"/>
      <c r="AE883" s="119"/>
      <c r="AF883" s="119"/>
      <c r="AG883" s="119"/>
      <c r="AH883" s="119"/>
      <c r="AI883" s="119"/>
      <c r="AJ883" s="119"/>
      <c r="AK883" s="4"/>
      <c r="AL883" s="4"/>
      <c r="AM883" s="4"/>
      <c r="AN883" s="4"/>
      <c r="AO883" s="4"/>
      <c r="AP883" s="4"/>
      <c r="AQ883" s="4"/>
      <c r="AR883" s="4"/>
      <c r="AS883" s="4"/>
    </row>
    <row r="884">
      <c r="A884" s="4"/>
      <c r="B884" s="4"/>
      <c r="C884" s="4"/>
      <c r="D884" s="4"/>
      <c r="E884" s="4"/>
      <c r="F884" s="4"/>
      <c r="G884" s="4"/>
      <c r="H884" s="8"/>
      <c r="I884" s="8"/>
      <c r="J884" s="8"/>
      <c r="K884" s="8"/>
      <c r="L884" s="8"/>
      <c r="M884" s="8"/>
      <c r="N884" s="8"/>
      <c r="O884" s="8"/>
      <c r="P884" s="8"/>
      <c r="Q884" s="8"/>
      <c r="R884" s="8"/>
      <c r="S884" s="271"/>
      <c r="T884" s="119"/>
      <c r="U884" s="118"/>
      <c r="V884" s="119"/>
      <c r="W884" s="119"/>
      <c r="X884" s="119"/>
      <c r="Y884" s="119"/>
      <c r="Z884" s="119"/>
      <c r="AA884" s="119"/>
      <c r="AB884" s="119"/>
      <c r="AC884" s="119"/>
      <c r="AD884" s="119"/>
      <c r="AE884" s="119"/>
      <c r="AF884" s="119"/>
      <c r="AG884" s="119"/>
      <c r="AH884" s="119"/>
      <c r="AI884" s="119"/>
      <c r="AJ884" s="119"/>
      <c r="AK884" s="4"/>
      <c r="AL884" s="4"/>
      <c r="AM884" s="4"/>
      <c r="AN884" s="4"/>
      <c r="AO884" s="4"/>
      <c r="AP884" s="4"/>
      <c r="AQ884" s="4"/>
      <c r="AR884" s="4"/>
      <c r="AS884" s="4"/>
    </row>
    <row r="885">
      <c r="A885" s="4"/>
      <c r="B885" s="4"/>
      <c r="C885" s="4"/>
      <c r="D885" s="4"/>
      <c r="E885" s="4"/>
      <c r="F885" s="4"/>
      <c r="G885" s="4"/>
      <c r="H885" s="8"/>
      <c r="I885" s="8"/>
      <c r="J885" s="8"/>
      <c r="K885" s="8"/>
      <c r="L885" s="8"/>
      <c r="M885" s="8"/>
      <c r="N885" s="8"/>
      <c r="O885" s="8"/>
      <c r="P885" s="8"/>
      <c r="Q885" s="8"/>
      <c r="R885" s="8"/>
      <c r="S885" s="271"/>
      <c r="T885" s="119"/>
      <c r="U885" s="118"/>
      <c r="V885" s="119"/>
      <c r="W885" s="119"/>
      <c r="X885" s="119"/>
      <c r="Y885" s="119"/>
      <c r="Z885" s="119"/>
      <c r="AA885" s="119"/>
      <c r="AB885" s="119"/>
      <c r="AC885" s="119"/>
      <c r="AD885" s="119"/>
      <c r="AE885" s="119"/>
      <c r="AF885" s="119"/>
      <c r="AG885" s="119"/>
      <c r="AH885" s="119"/>
      <c r="AI885" s="119"/>
      <c r="AJ885" s="119"/>
      <c r="AK885" s="4"/>
      <c r="AL885" s="4"/>
      <c r="AM885" s="4"/>
      <c r="AN885" s="4"/>
      <c r="AO885" s="4"/>
      <c r="AP885" s="4"/>
      <c r="AQ885" s="4"/>
      <c r="AR885" s="4"/>
      <c r="AS885" s="4"/>
    </row>
    <row r="886">
      <c r="A886" s="4"/>
      <c r="B886" s="4"/>
      <c r="C886" s="4"/>
      <c r="D886" s="4"/>
      <c r="E886" s="4"/>
      <c r="F886" s="4"/>
      <c r="G886" s="4"/>
      <c r="H886" s="8"/>
      <c r="I886" s="8"/>
      <c r="J886" s="8"/>
      <c r="K886" s="8"/>
      <c r="L886" s="8"/>
      <c r="M886" s="8"/>
      <c r="N886" s="8"/>
      <c r="O886" s="8"/>
      <c r="P886" s="8"/>
      <c r="Q886" s="8"/>
      <c r="R886" s="8"/>
      <c r="S886" s="271"/>
      <c r="T886" s="119"/>
      <c r="U886" s="118"/>
      <c r="V886" s="119"/>
      <c r="W886" s="119"/>
      <c r="X886" s="119"/>
      <c r="Y886" s="119"/>
      <c r="Z886" s="119"/>
      <c r="AA886" s="119"/>
      <c r="AB886" s="119"/>
      <c r="AC886" s="119"/>
      <c r="AD886" s="119"/>
      <c r="AE886" s="119"/>
      <c r="AF886" s="119"/>
      <c r="AG886" s="119"/>
      <c r="AH886" s="119"/>
      <c r="AI886" s="119"/>
      <c r="AJ886" s="119"/>
      <c r="AK886" s="4"/>
      <c r="AL886" s="4"/>
      <c r="AM886" s="4"/>
      <c r="AN886" s="4"/>
      <c r="AO886" s="4"/>
      <c r="AP886" s="4"/>
      <c r="AQ886" s="4"/>
      <c r="AR886" s="4"/>
      <c r="AS886" s="4"/>
    </row>
    <row r="887">
      <c r="A887" s="4"/>
      <c r="B887" s="4"/>
      <c r="C887" s="4"/>
      <c r="D887" s="4"/>
      <c r="E887" s="4"/>
      <c r="F887" s="4"/>
      <c r="G887" s="4"/>
      <c r="H887" s="8"/>
      <c r="I887" s="8"/>
      <c r="J887" s="8"/>
      <c r="K887" s="8"/>
      <c r="L887" s="8"/>
      <c r="M887" s="8"/>
      <c r="N887" s="8"/>
      <c r="O887" s="8"/>
      <c r="P887" s="8"/>
      <c r="Q887" s="8"/>
      <c r="R887" s="8"/>
      <c r="S887" s="271"/>
      <c r="T887" s="119"/>
      <c r="U887" s="118"/>
      <c r="V887" s="119"/>
      <c r="W887" s="119"/>
      <c r="X887" s="119"/>
      <c r="Y887" s="119"/>
      <c r="Z887" s="119"/>
      <c r="AA887" s="119"/>
      <c r="AB887" s="119"/>
      <c r="AC887" s="119"/>
      <c r="AD887" s="119"/>
      <c r="AE887" s="119"/>
      <c r="AF887" s="119"/>
      <c r="AG887" s="119"/>
      <c r="AH887" s="119"/>
      <c r="AI887" s="119"/>
      <c r="AJ887" s="119"/>
      <c r="AK887" s="4"/>
      <c r="AL887" s="4"/>
      <c r="AM887" s="4"/>
      <c r="AN887" s="4"/>
      <c r="AO887" s="4"/>
      <c r="AP887" s="4"/>
      <c r="AQ887" s="4"/>
      <c r="AR887" s="4"/>
      <c r="AS887" s="4"/>
    </row>
    <row r="888">
      <c r="A888" s="4"/>
      <c r="B888" s="4"/>
      <c r="C888" s="4"/>
      <c r="D888" s="4"/>
      <c r="E888" s="4"/>
      <c r="F888" s="4"/>
      <c r="G888" s="4"/>
      <c r="H888" s="8"/>
      <c r="I888" s="8"/>
      <c r="J888" s="8"/>
      <c r="K888" s="8"/>
      <c r="L888" s="8"/>
      <c r="M888" s="8"/>
      <c r="N888" s="8"/>
      <c r="O888" s="8"/>
      <c r="P888" s="8"/>
      <c r="Q888" s="8"/>
      <c r="R888" s="8"/>
      <c r="S888" s="271"/>
      <c r="T888" s="119"/>
      <c r="U888" s="118"/>
      <c r="V888" s="119"/>
      <c r="W888" s="119"/>
      <c r="X888" s="119"/>
      <c r="Y888" s="119"/>
      <c r="Z888" s="119"/>
      <c r="AA888" s="119"/>
      <c r="AB888" s="119"/>
      <c r="AC888" s="119"/>
      <c r="AD888" s="119"/>
      <c r="AE888" s="119"/>
      <c r="AF888" s="119"/>
      <c r="AG888" s="119"/>
      <c r="AH888" s="119"/>
      <c r="AI888" s="119"/>
      <c r="AJ888" s="119"/>
      <c r="AK888" s="4"/>
      <c r="AL888" s="4"/>
      <c r="AM888" s="4"/>
      <c r="AN888" s="4"/>
      <c r="AO888" s="4"/>
      <c r="AP888" s="4"/>
      <c r="AQ888" s="4"/>
      <c r="AR888" s="4"/>
      <c r="AS888" s="4"/>
    </row>
    <row r="889">
      <c r="A889" s="4"/>
      <c r="B889" s="4"/>
      <c r="C889" s="4"/>
      <c r="D889" s="4"/>
      <c r="E889" s="4"/>
      <c r="F889" s="4"/>
      <c r="G889" s="4"/>
      <c r="H889" s="8"/>
      <c r="I889" s="8"/>
      <c r="J889" s="8"/>
      <c r="K889" s="8"/>
      <c r="L889" s="8"/>
      <c r="M889" s="8"/>
      <c r="N889" s="8"/>
      <c r="O889" s="8"/>
      <c r="P889" s="8"/>
      <c r="Q889" s="8"/>
      <c r="R889" s="8"/>
      <c r="S889" s="271"/>
      <c r="T889" s="119"/>
      <c r="U889" s="118"/>
      <c r="V889" s="119"/>
      <c r="W889" s="119"/>
      <c r="X889" s="119"/>
      <c r="Y889" s="119"/>
      <c r="Z889" s="119"/>
      <c r="AA889" s="119"/>
      <c r="AB889" s="119"/>
      <c r="AC889" s="119"/>
      <c r="AD889" s="119"/>
      <c r="AE889" s="119"/>
      <c r="AF889" s="119"/>
      <c r="AG889" s="119"/>
      <c r="AH889" s="119"/>
      <c r="AI889" s="119"/>
      <c r="AJ889" s="119"/>
      <c r="AK889" s="4"/>
      <c r="AL889" s="4"/>
      <c r="AM889" s="4"/>
      <c r="AN889" s="4"/>
      <c r="AO889" s="4"/>
      <c r="AP889" s="4"/>
      <c r="AQ889" s="4"/>
      <c r="AR889" s="4"/>
      <c r="AS889" s="4"/>
    </row>
    <row r="890">
      <c r="A890" s="4"/>
      <c r="B890" s="4"/>
      <c r="C890" s="4"/>
      <c r="D890" s="4"/>
      <c r="E890" s="4"/>
      <c r="F890" s="4"/>
      <c r="G890" s="4"/>
      <c r="H890" s="8"/>
      <c r="I890" s="8"/>
      <c r="J890" s="8"/>
      <c r="K890" s="8"/>
      <c r="L890" s="8"/>
      <c r="M890" s="8"/>
      <c r="N890" s="8"/>
      <c r="O890" s="8"/>
      <c r="P890" s="8"/>
      <c r="Q890" s="8"/>
      <c r="R890" s="8"/>
      <c r="S890" s="271"/>
      <c r="T890" s="119"/>
      <c r="U890" s="118"/>
      <c r="V890" s="119"/>
      <c r="W890" s="119"/>
      <c r="X890" s="119"/>
      <c r="Y890" s="119"/>
      <c r="Z890" s="119"/>
      <c r="AA890" s="119"/>
      <c r="AB890" s="119"/>
      <c r="AC890" s="119"/>
      <c r="AD890" s="119"/>
      <c r="AE890" s="119"/>
      <c r="AF890" s="119"/>
      <c r="AG890" s="119"/>
      <c r="AH890" s="119"/>
      <c r="AI890" s="119"/>
      <c r="AJ890" s="119"/>
      <c r="AK890" s="4"/>
      <c r="AL890" s="4"/>
      <c r="AM890" s="4"/>
      <c r="AN890" s="4"/>
      <c r="AO890" s="4"/>
      <c r="AP890" s="4"/>
      <c r="AQ890" s="4"/>
      <c r="AR890" s="4"/>
      <c r="AS890" s="4"/>
    </row>
    <row r="891">
      <c r="A891" s="4"/>
      <c r="B891" s="4"/>
      <c r="C891" s="4"/>
      <c r="D891" s="4"/>
      <c r="E891" s="4"/>
      <c r="F891" s="4"/>
      <c r="G891" s="4"/>
      <c r="H891" s="8"/>
      <c r="I891" s="8"/>
      <c r="J891" s="8"/>
      <c r="K891" s="8"/>
      <c r="L891" s="8"/>
      <c r="M891" s="8"/>
      <c r="N891" s="8"/>
      <c r="O891" s="8"/>
      <c r="P891" s="8"/>
      <c r="Q891" s="8"/>
      <c r="R891" s="8"/>
      <c r="S891" s="271"/>
      <c r="T891" s="119"/>
      <c r="U891" s="118"/>
      <c r="V891" s="119"/>
      <c r="W891" s="119"/>
      <c r="X891" s="119"/>
      <c r="Y891" s="119"/>
      <c r="Z891" s="119"/>
      <c r="AA891" s="119"/>
      <c r="AB891" s="119"/>
      <c r="AC891" s="119"/>
      <c r="AD891" s="119"/>
      <c r="AE891" s="119"/>
      <c r="AF891" s="119"/>
      <c r="AG891" s="119"/>
      <c r="AH891" s="119"/>
      <c r="AI891" s="119"/>
      <c r="AJ891" s="119"/>
      <c r="AK891" s="4"/>
      <c r="AL891" s="4"/>
      <c r="AM891" s="4"/>
      <c r="AN891" s="4"/>
      <c r="AO891" s="4"/>
      <c r="AP891" s="4"/>
      <c r="AQ891" s="4"/>
      <c r="AR891" s="4"/>
      <c r="AS891" s="4"/>
    </row>
    <row r="892">
      <c r="A892" s="4"/>
      <c r="B892" s="4"/>
      <c r="C892" s="4"/>
      <c r="D892" s="4"/>
      <c r="E892" s="4"/>
      <c r="F892" s="4"/>
      <c r="G892" s="4"/>
      <c r="H892" s="8"/>
      <c r="I892" s="8"/>
      <c r="J892" s="8"/>
      <c r="K892" s="8"/>
      <c r="L892" s="8"/>
      <c r="M892" s="8"/>
      <c r="N892" s="8"/>
      <c r="O892" s="8"/>
      <c r="P892" s="8"/>
      <c r="Q892" s="8"/>
      <c r="R892" s="8"/>
      <c r="S892" s="271"/>
      <c r="T892" s="119"/>
      <c r="U892" s="118"/>
      <c r="V892" s="119"/>
      <c r="W892" s="119"/>
      <c r="X892" s="119"/>
      <c r="Y892" s="119"/>
      <c r="Z892" s="119"/>
      <c r="AA892" s="119"/>
      <c r="AB892" s="119"/>
      <c r="AC892" s="119"/>
      <c r="AD892" s="119"/>
      <c r="AE892" s="119"/>
      <c r="AF892" s="119"/>
      <c r="AG892" s="119"/>
      <c r="AH892" s="119"/>
      <c r="AI892" s="119"/>
      <c r="AJ892" s="119"/>
      <c r="AK892" s="4"/>
      <c r="AL892" s="4"/>
      <c r="AM892" s="4"/>
      <c r="AN892" s="4"/>
      <c r="AO892" s="4"/>
      <c r="AP892" s="4"/>
      <c r="AQ892" s="4"/>
      <c r="AR892" s="4"/>
      <c r="AS892" s="4"/>
    </row>
    <row r="893">
      <c r="A893" s="4"/>
      <c r="B893" s="4"/>
      <c r="C893" s="4"/>
      <c r="D893" s="4"/>
      <c r="E893" s="4"/>
      <c r="F893" s="4"/>
      <c r="G893" s="4"/>
      <c r="H893" s="8"/>
      <c r="I893" s="8"/>
      <c r="J893" s="8"/>
      <c r="K893" s="8"/>
      <c r="L893" s="8"/>
      <c r="M893" s="8"/>
      <c r="N893" s="8"/>
      <c r="O893" s="8"/>
      <c r="P893" s="8"/>
      <c r="Q893" s="8"/>
      <c r="R893" s="8"/>
      <c r="S893" s="271"/>
      <c r="T893" s="119"/>
      <c r="U893" s="118"/>
      <c r="V893" s="119"/>
      <c r="W893" s="119"/>
      <c r="X893" s="119"/>
      <c r="Y893" s="119"/>
      <c r="Z893" s="119"/>
      <c r="AA893" s="119"/>
      <c r="AB893" s="119"/>
      <c r="AC893" s="119"/>
      <c r="AD893" s="119"/>
      <c r="AE893" s="119"/>
      <c r="AF893" s="119"/>
      <c r="AG893" s="119"/>
      <c r="AH893" s="119"/>
      <c r="AI893" s="119"/>
      <c r="AJ893" s="119"/>
      <c r="AK893" s="4"/>
      <c r="AL893" s="4"/>
      <c r="AM893" s="4"/>
      <c r="AN893" s="4"/>
      <c r="AO893" s="4"/>
      <c r="AP893" s="4"/>
      <c r="AQ893" s="4"/>
      <c r="AR893" s="4"/>
      <c r="AS893" s="4"/>
    </row>
    <row r="894">
      <c r="A894" s="4"/>
      <c r="B894" s="4"/>
      <c r="C894" s="4"/>
      <c r="D894" s="4"/>
      <c r="E894" s="4"/>
      <c r="F894" s="4"/>
      <c r="G894" s="4"/>
      <c r="H894" s="8"/>
      <c r="I894" s="8"/>
      <c r="J894" s="8"/>
      <c r="K894" s="8"/>
      <c r="L894" s="8"/>
      <c r="M894" s="8"/>
      <c r="N894" s="8"/>
      <c r="O894" s="8"/>
      <c r="P894" s="8"/>
      <c r="Q894" s="8"/>
      <c r="R894" s="8"/>
      <c r="S894" s="271"/>
      <c r="T894" s="119"/>
      <c r="U894" s="118"/>
      <c r="V894" s="119"/>
      <c r="W894" s="119"/>
      <c r="X894" s="119"/>
      <c r="Y894" s="119"/>
      <c r="Z894" s="119"/>
      <c r="AA894" s="119"/>
      <c r="AB894" s="119"/>
      <c r="AC894" s="119"/>
      <c r="AD894" s="119"/>
      <c r="AE894" s="119"/>
      <c r="AF894" s="119"/>
      <c r="AG894" s="119"/>
      <c r="AH894" s="119"/>
      <c r="AI894" s="119"/>
      <c r="AJ894" s="119"/>
      <c r="AK894" s="4"/>
      <c r="AL894" s="4"/>
      <c r="AM894" s="4"/>
      <c r="AN894" s="4"/>
      <c r="AO894" s="4"/>
      <c r="AP894" s="4"/>
      <c r="AQ894" s="4"/>
      <c r="AR894" s="4"/>
      <c r="AS894" s="4"/>
    </row>
    <row r="895">
      <c r="A895" s="4"/>
      <c r="B895" s="4"/>
      <c r="C895" s="4"/>
      <c r="D895" s="4"/>
      <c r="E895" s="4"/>
      <c r="F895" s="4"/>
      <c r="G895" s="4"/>
      <c r="H895" s="8"/>
      <c r="I895" s="8"/>
      <c r="J895" s="8"/>
      <c r="K895" s="8"/>
      <c r="L895" s="8"/>
      <c r="M895" s="8"/>
      <c r="N895" s="8"/>
      <c r="O895" s="8"/>
      <c r="P895" s="8"/>
      <c r="Q895" s="8"/>
      <c r="R895" s="8"/>
      <c r="S895" s="271"/>
      <c r="T895" s="119"/>
      <c r="U895" s="118"/>
      <c r="V895" s="119"/>
      <c r="W895" s="119"/>
      <c r="X895" s="119"/>
      <c r="Y895" s="119"/>
      <c r="Z895" s="119"/>
      <c r="AA895" s="119"/>
      <c r="AB895" s="119"/>
      <c r="AC895" s="119"/>
      <c r="AD895" s="119"/>
      <c r="AE895" s="119"/>
      <c r="AF895" s="119"/>
      <c r="AG895" s="119"/>
      <c r="AH895" s="119"/>
      <c r="AI895" s="119"/>
      <c r="AJ895" s="119"/>
      <c r="AK895" s="4"/>
      <c r="AL895" s="4"/>
      <c r="AM895" s="4"/>
      <c r="AN895" s="4"/>
      <c r="AO895" s="4"/>
      <c r="AP895" s="4"/>
      <c r="AQ895" s="4"/>
      <c r="AR895" s="4"/>
      <c r="AS895" s="4"/>
    </row>
    <row r="896">
      <c r="A896" s="4"/>
      <c r="B896" s="4"/>
      <c r="C896" s="4"/>
      <c r="D896" s="4"/>
      <c r="E896" s="4"/>
      <c r="F896" s="4"/>
      <c r="G896" s="4"/>
      <c r="H896" s="8"/>
      <c r="I896" s="8"/>
      <c r="J896" s="8"/>
      <c r="K896" s="8"/>
      <c r="L896" s="8"/>
      <c r="M896" s="8"/>
      <c r="N896" s="8"/>
      <c r="O896" s="8"/>
      <c r="P896" s="8"/>
      <c r="Q896" s="8"/>
      <c r="R896" s="8"/>
      <c r="S896" s="271"/>
      <c r="T896" s="119"/>
      <c r="U896" s="118"/>
      <c r="V896" s="119"/>
      <c r="W896" s="119"/>
      <c r="X896" s="119"/>
      <c r="Y896" s="119"/>
      <c r="Z896" s="119"/>
      <c r="AA896" s="119"/>
      <c r="AB896" s="119"/>
      <c r="AC896" s="119"/>
      <c r="AD896" s="119"/>
      <c r="AE896" s="119"/>
      <c r="AF896" s="119"/>
      <c r="AG896" s="119"/>
      <c r="AH896" s="119"/>
      <c r="AI896" s="119"/>
      <c r="AJ896" s="119"/>
      <c r="AK896" s="4"/>
      <c r="AL896" s="4"/>
      <c r="AM896" s="4"/>
      <c r="AN896" s="4"/>
      <c r="AO896" s="4"/>
      <c r="AP896" s="4"/>
      <c r="AQ896" s="4"/>
      <c r="AR896" s="4"/>
      <c r="AS896" s="4"/>
    </row>
    <row r="897">
      <c r="A897" s="4"/>
      <c r="B897" s="4"/>
      <c r="C897" s="4"/>
      <c r="D897" s="4"/>
      <c r="E897" s="4"/>
      <c r="F897" s="4"/>
      <c r="G897" s="4"/>
      <c r="H897" s="8"/>
      <c r="I897" s="8"/>
      <c r="J897" s="8"/>
      <c r="K897" s="8"/>
      <c r="L897" s="8"/>
      <c r="M897" s="8"/>
      <c r="N897" s="8"/>
      <c r="O897" s="8"/>
      <c r="P897" s="8"/>
      <c r="Q897" s="8"/>
      <c r="R897" s="8"/>
      <c r="S897" s="271"/>
      <c r="T897" s="119"/>
      <c r="U897" s="118"/>
      <c r="V897" s="119"/>
      <c r="W897" s="119"/>
      <c r="X897" s="119"/>
      <c r="Y897" s="119"/>
      <c r="Z897" s="119"/>
      <c r="AA897" s="119"/>
      <c r="AB897" s="119"/>
      <c r="AC897" s="119"/>
      <c r="AD897" s="119"/>
      <c r="AE897" s="119"/>
      <c r="AF897" s="119"/>
      <c r="AG897" s="119"/>
      <c r="AH897" s="119"/>
      <c r="AI897" s="119"/>
      <c r="AJ897" s="119"/>
      <c r="AK897" s="4"/>
      <c r="AL897" s="4"/>
      <c r="AM897" s="4"/>
      <c r="AN897" s="4"/>
      <c r="AO897" s="4"/>
      <c r="AP897" s="4"/>
      <c r="AQ897" s="4"/>
      <c r="AR897" s="4"/>
      <c r="AS897" s="4"/>
    </row>
    <row r="898">
      <c r="A898" s="4"/>
      <c r="B898" s="4"/>
      <c r="C898" s="4"/>
      <c r="D898" s="4"/>
      <c r="E898" s="4"/>
      <c r="F898" s="4"/>
      <c r="G898" s="4"/>
      <c r="H898" s="8"/>
      <c r="I898" s="8"/>
      <c r="J898" s="8"/>
      <c r="K898" s="8"/>
      <c r="L898" s="8"/>
      <c r="M898" s="8"/>
      <c r="N898" s="8"/>
      <c r="O898" s="8"/>
      <c r="P898" s="8"/>
      <c r="Q898" s="8"/>
      <c r="R898" s="8"/>
      <c r="S898" s="271"/>
      <c r="T898" s="119"/>
      <c r="U898" s="118"/>
      <c r="V898" s="119"/>
      <c r="W898" s="119"/>
      <c r="X898" s="119"/>
      <c r="Y898" s="119"/>
      <c r="Z898" s="119"/>
      <c r="AA898" s="119"/>
      <c r="AB898" s="119"/>
      <c r="AC898" s="119"/>
      <c r="AD898" s="119"/>
      <c r="AE898" s="119"/>
      <c r="AF898" s="119"/>
      <c r="AG898" s="119"/>
      <c r="AH898" s="119"/>
      <c r="AI898" s="119"/>
      <c r="AJ898" s="119"/>
      <c r="AK898" s="4"/>
      <c r="AL898" s="4"/>
      <c r="AM898" s="4"/>
      <c r="AN898" s="4"/>
      <c r="AO898" s="4"/>
      <c r="AP898" s="4"/>
      <c r="AQ898" s="4"/>
      <c r="AR898" s="4"/>
      <c r="AS898" s="4"/>
    </row>
    <row r="899">
      <c r="A899" s="4"/>
      <c r="B899" s="4"/>
      <c r="C899" s="4"/>
      <c r="D899" s="4"/>
      <c r="E899" s="4"/>
      <c r="F899" s="4"/>
      <c r="G899" s="4"/>
      <c r="H899" s="8"/>
      <c r="I899" s="8"/>
      <c r="J899" s="8"/>
      <c r="K899" s="8"/>
      <c r="L899" s="8"/>
      <c r="M899" s="8"/>
      <c r="N899" s="8"/>
      <c r="O899" s="8"/>
      <c r="P899" s="8"/>
      <c r="Q899" s="8"/>
      <c r="R899" s="8"/>
      <c r="S899" s="271"/>
      <c r="T899" s="119"/>
      <c r="U899" s="118"/>
      <c r="V899" s="119"/>
      <c r="W899" s="119"/>
      <c r="X899" s="119"/>
      <c r="Y899" s="119"/>
      <c r="Z899" s="119"/>
      <c r="AA899" s="119"/>
      <c r="AB899" s="119"/>
      <c r="AC899" s="119"/>
      <c r="AD899" s="119"/>
      <c r="AE899" s="119"/>
      <c r="AF899" s="119"/>
      <c r="AG899" s="119"/>
      <c r="AH899" s="119"/>
      <c r="AI899" s="119"/>
      <c r="AJ899" s="119"/>
      <c r="AK899" s="4"/>
      <c r="AL899" s="4"/>
      <c r="AM899" s="4"/>
      <c r="AN899" s="4"/>
      <c r="AO899" s="4"/>
      <c r="AP899" s="4"/>
      <c r="AQ899" s="4"/>
      <c r="AR899" s="4"/>
      <c r="AS899" s="4"/>
    </row>
    <row r="900">
      <c r="A900" s="4"/>
      <c r="B900" s="4"/>
      <c r="C900" s="4"/>
      <c r="D900" s="4"/>
      <c r="E900" s="4"/>
      <c r="F900" s="4"/>
      <c r="G900" s="4"/>
      <c r="H900" s="8"/>
      <c r="I900" s="8"/>
      <c r="J900" s="8"/>
      <c r="K900" s="8"/>
      <c r="L900" s="8"/>
      <c r="M900" s="8"/>
      <c r="N900" s="8"/>
      <c r="O900" s="8"/>
      <c r="P900" s="8"/>
      <c r="Q900" s="8"/>
      <c r="R900" s="8"/>
      <c r="S900" s="271"/>
      <c r="T900" s="119"/>
      <c r="U900" s="118"/>
      <c r="V900" s="119"/>
      <c r="W900" s="119"/>
      <c r="X900" s="119"/>
      <c r="Y900" s="119"/>
      <c r="Z900" s="119"/>
      <c r="AA900" s="119"/>
      <c r="AB900" s="119"/>
      <c r="AC900" s="119"/>
      <c r="AD900" s="119"/>
      <c r="AE900" s="119"/>
      <c r="AF900" s="119"/>
      <c r="AG900" s="119"/>
      <c r="AH900" s="119"/>
      <c r="AI900" s="119"/>
      <c r="AJ900" s="119"/>
      <c r="AK900" s="4"/>
      <c r="AL900" s="4"/>
      <c r="AM900" s="4"/>
      <c r="AN900" s="4"/>
      <c r="AO900" s="4"/>
      <c r="AP900" s="4"/>
      <c r="AQ900" s="4"/>
      <c r="AR900" s="4"/>
      <c r="AS900" s="4"/>
    </row>
    <row r="901">
      <c r="A901" s="4"/>
      <c r="B901" s="4"/>
      <c r="C901" s="4"/>
      <c r="D901" s="4"/>
      <c r="E901" s="4"/>
      <c r="F901" s="4"/>
      <c r="G901" s="4"/>
      <c r="H901" s="8"/>
      <c r="I901" s="8"/>
      <c r="J901" s="8"/>
      <c r="K901" s="8"/>
      <c r="L901" s="8"/>
      <c r="M901" s="8"/>
      <c r="N901" s="8"/>
      <c r="O901" s="8"/>
      <c r="P901" s="8"/>
      <c r="Q901" s="8"/>
      <c r="R901" s="8"/>
      <c r="S901" s="271"/>
      <c r="T901" s="119"/>
      <c r="U901" s="118"/>
      <c r="V901" s="119"/>
      <c r="W901" s="119"/>
      <c r="X901" s="119"/>
      <c r="Y901" s="119"/>
      <c r="Z901" s="119"/>
      <c r="AA901" s="119"/>
      <c r="AB901" s="119"/>
      <c r="AC901" s="119"/>
      <c r="AD901" s="119"/>
      <c r="AE901" s="119"/>
      <c r="AF901" s="119"/>
      <c r="AG901" s="119"/>
      <c r="AH901" s="119"/>
      <c r="AI901" s="119"/>
      <c r="AJ901" s="119"/>
      <c r="AK901" s="4"/>
      <c r="AL901" s="4"/>
      <c r="AM901" s="4"/>
      <c r="AN901" s="4"/>
      <c r="AO901" s="4"/>
      <c r="AP901" s="4"/>
      <c r="AQ901" s="4"/>
      <c r="AR901" s="4"/>
      <c r="AS901" s="4"/>
    </row>
    <row r="902">
      <c r="A902" s="4"/>
      <c r="B902" s="4"/>
      <c r="C902" s="4"/>
      <c r="D902" s="4"/>
      <c r="E902" s="4"/>
      <c r="F902" s="4"/>
      <c r="G902" s="4"/>
      <c r="H902" s="8"/>
      <c r="I902" s="8"/>
      <c r="J902" s="8"/>
      <c r="K902" s="8"/>
      <c r="L902" s="8"/>
      <c r="M902" s="8"/>
      <c r="N902" s="8"/>
      <c r="O902" s="8"/>
      <c r="P902" s="8"/>
      <c r="Q902" s="8"/>
      <c r="R902" s="8"/>
      <c r="S902" s="271"/>
      <c r="T902" s="119"/>
      <c r="U902" s="118"/>
      <c r="V902" s="119"/>
      <c r="W902" s="119"/>
      <c r="X902" s="119"/>
      <c r="Y902" s="119"/>
      <c r="Z902" s="119"/>
      <c r="AA902" s="119"/>
      <c r="AB902" s="119"/>
      <c r="AC902" s="119"/>
      <c r="AD902" s="119"/>
      <c r="AE902" s="119"/>
      <c r="AF902" s="119"/>
      <c r="AG902" s="119"/>
      <c r="AH902" s="119"/>
      <c r="AI902" s="119"/>
      <c r="AJ902" s="119"/>
      <c r="AK902" s="4"/>
      <c r="AL902" s="4"/>
      <c r="AM902" s="4"/>
      <c r="AN902" s="4"/>
      <c r="AO902" s="4"/>
      <c r="AP902" s="4"/>
      <c r="AQ902" s="4"/>
      <c r="AR902" s="4"/>
      <c r="AS902" s="4"/>
    </row>
    <row r="903">
      <c r="A903" s="4"/>
      <c r="B903" s="4"/>
      <c r="C903" s="4"/>
      <c r="D903" s="4"/>
      <c r="E903" s="4"/>
      <c r="F903" s="4"/>
      <c r="G903" s="4"/>
      <c r="H903" s="8"/>
      <c r="I903" s="8"/>
      <c r="J903" s="8"/>
      <c r="K903" s="8"/>
      <c r="L903" s="8"/>
      <c r="M903" s="8"/>
      <c r="N903" s="8"/>
      <c r="O903" s="8"/>
      <c r="P903" s="8"/>
      <c r="Q903" s="8"/>
      <c r="R903" s="8"/>
      <c r="S903" s="271"/>
      <c r="T903" s="119"/>
      <c r="U903" s="118"/>
      <c r="V903" s="119"/>
      <c r="W903" s="119"/>
      <c r="X903" s="119"/>
      <c r="Y903" s="119"/>
      <c r="Z903" s="119"/>
      <c r="AA903" s="119"/>
      <c r="AB903" s="119"/>
      <c r="AC903" s="119"/>
      <c r="AD903" s="119"/>
      <c r="AE903" s="119"/>
      <c r="AF903" s="119"/>
      <c r="AG903" s="119"/>
      <c r="AH903" s="119"/>
      <c r="AI903" s="119"/>
      <c r="AJ903" s="119"/>
      <c r="AK903" s="4"/>
      <c r="AL903" s="4"/>
      <c r="AM903" s="4"/>
      <c r="AN903" s="4"/>
      <c r="AO903" s="4"/>
      <c r="AP903" s="4"/>
      <c r="AQ903" s="4"/>
      <c r="AR903" s="4"/>
      <c r="AS903" s="4"/>
    </row>
    <row r="904">
      <c r="A904" s="4"/>
      <c r="B904" s="4"/>
      <c r="C904" s="4"/>
      <c r="D904" s="4"/>
      <c r="E904" s="4"/>
      <c r="F904" s="4"/>
      <c r="G904" s="4"/>
      <c r="H904" s="8"/>
      <c r="I904" s="8"/>
      <c r="J904" s="8"/>
      <c r="K904" s="8"/>
      <c r="L904" s="8"/>
      <c r="M904" s="8"/>
      <c r="N904" s="8"/>
      <c r="O904" s="8"/>
      <c r="P904" s="8"/>
      <c r="Q904" s="8"/>
      <c r="R904" s="8"/>
      <c r="S904" s="271"/>
      <c r="T904" s="119"/>
      <c r="U904" s="118"/>
      <c r="V904" s="119"/>
      <c r="W904" s="119"/>
      <c r="X904" s="119"/>
      <c r="Y904" s="119"/>
      <c r="Z904" s="119"/>
      <c r="AA904" s="119"/>
      <c r="AB904" s="119"/>
      <c r="AC904" s="119"/>
      <c r="AD904" s="119"/>
      <c r="AE904" s="119"/>
      <c r="AF904" s="119"/>
      <c r="AG904" s="119"/>
      <c r="AH904" s="119"/>
      <c r="AI904" s="119"/>
      <c r="AJ904" s="119"/>
      <c r="AK904" s="4"/>
      <c r="AL904" s="4"/>
      <c r="AM904" s="4"/>
      <c r="AN904" s="4"/>
      <c r="AO904" s="4"/>
      <c r="AP904" s="4"/>
      <c r="AQ904" s="4"/>
      <c r="AR904" s="4"/>
      <c r="AS904" s="4"/>
    </row>
    <row r="905">
      <c r="A905" s="4"/>
      <c r="B905" s="4"/>
      <c r="C905" s="4"/>
      <c r="D905" s="4"/>
      <c r="E905" s="4"/>
      <c r="F905" s="4"/>
      <c r="G905" s="4"/>
      <c r="H905" s="8"/>
      <c r="I905" s="8"/>
      <c r="J905" s="8"/>
      <c r="K905" s="8"/>
      <c r="L905" s="8"/>
      <c r="M905" s="8"/>
      <c r="N905" s="8"/>
      <c r="O905" s="8"/>
      <c r="P905" s="8"/>
      <c r="Q905" s="8"/>
      <c r="R905" s="8"/>
      <c r="S905" s="271"/>
      <c r="T905" s="119"/>
      <c r="U905" s="118"/>
      <c r="V905" s="119"/>
      <c r="W905" s="119"/>
      <c r="X905" s="119"/>
      <c r="Y905" s="119"/>
      <c r="Z905" s="119"/>
      <c r="AA905" s="119"/>
      <c r="AB905" s="119"/>
      <c r="AC905" s="119"/>
      <c r="AD905" s="119"/>
      <c r="AE905" s="119"/>
      <c r="AF905" s="119"/>
      <c r="AG905" s="119"/>
      <c r="AH905" s="119"/>
      <c r="AI905" s="119"/>
      <c r="AJ905" s="119"/>
      <c r="AK905" s="4"/>
      <c r="AL905" s="4"/>
      <c r="AM905" s="4"/>
      <c r="AN905" s="4"/>
      <c r="AO905" s="4"/>
      <c r="AP905" s="4"/>
      <c r="AQ905" s="4"/>
      <c r="AR905" s="4"/>
      <c r="AS905" s="4"/>
    </row>
    <row r="906">
      <c r="A906" s="4"/>
      <c r="B906" s="4"/>
      <c r="C906" s="4"/>
      <c r="D906" s="4"/>
      <c r="E906" s="4"/>
      <c r="F906" s="4"/>
      <c r="G906" s="4"/>
      <c r="H906" s="8"/>
      <c r="I906" s="8"/>
      <c r="J906" s="8"/>
      <c r="K906" s="8"/>
      <c r="L906" s="8"/>
      <c r="M906" s="8"/>
      <c r="N906" s="8"/>
      <c r="O906" s="8"/>
      <c r="P906" s="8"/>
      <c r="Q906" s="8"/>
      <c r="R906" s="8"/>
      <c r="S906" s="271"/>
      <c r="T906" s="119"/>
      <c r="U906" s="118"/>
      <c r="V906" s="119"/>
      <c r="W906" s="119"/>
      <c r="X906" s="119"/>
      <c r="Y906" s="119"/>
      <c r="Z906" s="119"/>
      <c r="AA906" s="119"/>
      <c r="AB906" s="119"/>
      <c r="AC906" s="119"/>
      <c r="AD906" s="119"/>
      <c r="AE906" s="119"/>
      <c r="AF906" s="119"/>
      <c r="AG906" s="119"/>
      <c r="AH906" s="119"/>
      <c r="AI906" s="119"/>
      <c r="AJ906" s="119"/>
      <c r="AK906" s="4"/>
      <c r="AL906" s="4"/>
      <c r="AM906" s="4"/>
      <c r="AN906" s="4"/>
      <c r="AO906" s="4"/>
      <c r="AP906" s="4"/>
      <c r="AQ906" s="4"/>
      <c r="AR906" s="4"/>
      <c r="AS906" s="4"/>
    </row>
    <row r="907">
      <c r="A907" s="4"/>
      <c r="B907" s="4"/>
      <c r="C907" s="4"/>
      <c r="D907" s="4"/>
      <c r="E907" s="4"/>
      <c r="F907" s="4"/>
      <c r="G907" s="4"/>
      <c r="H907" s="8"/>
      <c r="I907" s="8"/>
      <c r="J907" s="8"/>
      <c r="K907" s="8"/>
      <c r="L907" s="8"/>
      <c r="M907" s="8"/>
      <c r="N907" s="8"/>
      <c r="O907" s="8"/>
      <c r="P907" s="8"/>
      <c r="Q907" s="8"/>
      <c r="R907" s="8"/>
      <c r="S907" s="271"/>
      <c r="T907" s="119"/>
      <c r="U907" s="118"/>
      <c r="V907" s="119"/>
      <c r="W907" s="119"/>
      <c r="X907" s="119"/>
      <c r="Y907" s="119"/>
      <c r="Z907" s="119"/>
      <c r="AA907" s="119"/>
      <c r="AB907" s="119"/>
      <c r="AC907" s="119"/>
      <c r="AD907" s="119"/>
      <c r="AE907" s="119"/>
      <c r="AF907" s="119"/>
      <c r="AG907" s="119"/>
      <c r="AH907" s="119"/>
      <c r="AI907" s="119"/>
      <c r="AJ907" s="119"/>
      <c r="AK907" s="4"/>
      <c r="AL907" s="4"/>
      <c r="AM907" s="4"/>
      <c r="AN907" s="4"/>
      <c r="AO907" s="4"/>
      <c r="AP907" s="4"/>
      <c r="AQ907" s="4"/>
      <c r="AR907" s="4"/>
      <c r="AS907" s="4"/>
    </row>
    <row r="908">
      <c r="A908" s="4"/>
      <c r="B908" s="4"/>
      <c r="C908" s="4"/>
      <c r="D908" s="4"/>
      <c r="E908" s="4"/>
      <c r="F908" s="4"/>
      <c r="G908" s="4"/>
      <c r="H908" s="8"/>
      <c r="I908" s="8"/>
      <c r="J908" s="8"/>
      <c r="K908" s="8"/>
      <c r="L908" s="8"/>
      <c r="M908" s="8"/>
      <c r="N908" s="8"/>
      <c r="O908" s="8"/>
      <c r="P908" s="8"/>
      <c r="Q908" s="8"/>
      <c r="R908" s="8"/>
      <c r="S908" s="271"/>
      <c r="T908" s="119"/>
      <c r="U908" s="118"/>
      <c r="V908" s="119"/>
      <c r="W908" s="119"/>
      <c r="X908" s="119"/>
      <c r="Y908" s="119"/>
      <c r="Z908" s="119"/>
      <c r="AA908" s="119"/>
      <c r="AB908" s="119"/>
      <c r="AC908" s="119"/>
      <c r="AD908" s="119"/>
      <c r="AE908" s="119"/>
      <c r="AF908" s="119"/>
      <c r="AG908" s="119"/>
      <c r="AH908" s="119"/>
      <c r="AI908" s="119"/>
      <c r="AJ908" s="119"/>
      <c r="AK908" s="4"/>
      <c r="AL908" s="4"/>
      <c r="AM908" s="4"/>
      <c r="AN908" s="4"/>
      <c r="AO908" s="4"/>
      <c r="AP908" s="4"/>
      <c r="AQ908" s="4"/>
      <c r="AR908" s="4"/>
      <c r="AS908" s="4"/>
    </row>
    <row r="909">
      <c r="A909" s="4"/>
      <c r="B909" s="4"/>
      <c r="C909" s="4"/>
      <c r="D909" s="4"/>
      <c r="E909" s="4"/>
      <c r="F909" s="4"/>
      <c r="G909" s="4"/>
      <c r="H909" s="8"/>
      <c r="I909" s="8"/>
      <c r="J909" s="8"/>
      <c r="K909" s="8"/>
      <c r="L909" s="8"/>
      <c r="M909" s="8"/>
      <c r="N909" s="8"/>
      <c r="O909" s="8"/>
      <c r="P909" s="8"/>
      <c r="Q909" s="8"/>
      <c r="R909" s="8"/>
      <c r="S909" s="271"/>
      <c r="T909" s="119"/>
      <c r="U909" s="118"/>
      <c r="V909" s="119"/>
      <c r="W909" s="119"/>
      <c r="X909" s="119"/>
      <c r="Y909" s="119"/>
      <c r="Z909" s="119"/>
      <c r="AA909" s="119"/>
      <c r="AB909" s="119"/>
      <c r="AC909" s="119"/>
      <c r="AD909" s="119"/>
      <c r="AE909" s="119"/>
      <c r="AF909" s="119"/>
      <c r="AG909" s="119"/>
      <c r="AH909" s="119"/>
      <c r="AI909" s="119"/>
      <c r="AJ909" s="119"/>
      <c r="AK909" s="4"/>
      <c r="AL909" s="4"/>
      <c r="AM909" s="4"/>
      <c r="AN909" s="4"/>
      <c r="AO909" s="4"/>
      <c r="AP909" s="4"/>
      <c r="AQ909" s="4"/>
      <c r="AR909" s="4"/>
      <c r="AS909" s="4"/>
    </row>
    <row r="910">
      <c r="A910" s="4"/>
      <c r="B910" s="4"/>
      <c r="C910" s="4"/>
      <c r="D910" s="4"/>
      <c r="E910" s="4"/>
      <c r="F910" s="4"/>
      <c r="G910" s="4"/>
      <c r="H910" s="8"/>
      <c r="I910" s="8"/>
      <c r="J910" s="8"/>
      <c r="K910" s="8"/>
      <c r="L910" s="8"/>
      <c r="M910" s="8"/>
      <c r="N910" s="8"/>
      <c r="O910" s="8"/>
      <c r="P910" s="8"/>
      <c r="Q910" s="8"/>
      <c r="R910" s="8"/>
      <c r="S910" s="271"/>
      <c r="T910" s="119"/>
      <c r="U910" s="118"/>
      <c r="V910" s="119"/>
      <c r="W910" s="119"/>
      <c r="X910" s="119"/>
      <c r="Y910" s="119"/>
      <c r="Z910" s="119"/>
      <c r="AA910" s="119"/>
      <c r="AB910" s="119"/>
      <c r="AC910" s="119"/>
      <c r="AD910" s="119"/>
      <c r="AE910" s="119"/>
      <c r="AF910" s="119"/>
      <c r="AG910" s="119"/>
      <c r="AH910" s="119"/>
      <c r="AI910" s="119"/>
      <c r="AJ910" s="119"/>
      <c r="AK910" s="4"/>
      <c r="AL910" s="4"/>
      <c r="AM910" s="4"/>
      <c r="AN910" s="4"/>
      <c r="AO910" s="4"/>
      <c r="AP910" s="4"/>
      <c r="AQ910" s="4"/>
      <c r="AR910" s="4"/>
      <c r="AS910" s="4"/>
    </row>
    <row r="911">
      <c r="A911" s="4"/>
      <c r="B911" s="4"/>
      <c r="C911" s="4"/>
      <c r="D911" s="4"/>
      <c r="E911" s="4"/>
      <c r="F911" s="4"/>
      <c r="G911" s="4"/>
      <c r="H911" s="8"/>
      <c r="I911" s="8"/>
      <c r="J911" s="8"/>
      <c r="K911" s="8"/>
      <c r="L911" s="8"/>
      <c r="M911" s="8"/>
      <c r="N911" s="8"/>
      <c r="O911" s="8"/>
      <c r="P911" s="8"/>
      <c r="Q911" s="8"/>
      <c r="R911" s="8"/>
      <c r="S911" s="271"/>
      <c r="T911" s="119"/>
      <c r="U911" s="118"/>
      <c r="V911" s="119"/>
      <c r="W911" s="119"/>
      <c r="X911" s="119"/>
      <c r="Y911" s="119"/>
      <c r="Z911" s="119"/>
      <c r="AA911" s="119"/>
      <c r="AB911" s="119"/>
      <c r="AC911" s="119"/>
      <c r="AD911" s="119"/>
      <c r="AE911" s="119"/>
      <c r="AF911" s="119"/>
      <c r="AG911" s="119"/>
      <c r="AH911" s="119"/>
      <c r="AI911" s="119"/>
      <c r="AJ911" s="119"/>
      <c r="AK911" s="4"/>
      <c r="AL911" s="4"/>
      <c r="AM911" s="4"/>
      <c r="AN911" s="4"/>
      <c r="AO911" s="4"/>
      <c r="AP911" s="4"/>
      <c r="AQ911" s="4"/>
      <c r="AR911" s="4"/>
      <c r="AS911" s="4"/>
    </row>
    <row r="912">
      <c r="A912" s="4"/>
      <c r="B912" s="4"/>
      <c r="C912" s="4"/>
      <c r="D912" s="4"/>
      <c r="E912" s="4"/>
      <c r="F912" s="4"/>
      <c r="G912" s="4"/>
      <c r="H912" s="8"/>
      <c r="I912" s="8"/>
      <c r="J912" s="8"/>
      <c r="K912" s="8"/>
      <c r="L912" s="8"/>
      <c r="M912" s="8"/>
      <c r="N912" s="8"/>
      <c r="O912" s="8"/>
      <c r="P912" s="8"/>
      <c r="Q912" s="8"/>
      <c r="R912" s="8"/>
      <c r="S912" s="271"/>
      <c r="T912" s="119"/>
      <c r="U912" s="118"/>
      <c r="V912" s="119"/>
      <c r="W912" s="119"/>
      <c r="X912" s="119"/>
      <c r="Y912" s="119"/>
      <c r="Z912" s="119"/>
      <c r="AA912" s="119"/>
      <c r="AB912" s="119"/>
      <c r="AC912" s="119"/>
      <c r="AD912" s="119"/>
      <c r="AE912" s="119"/>
      <c r="AF912" s="119"/>
      <c r="AG912" s="119"/>
      <c r="AH912" s="119"/>
      <c r="AI912" s="119"/>
      <c r="AJ912" s="119"/>
      <c r="AK912" s="4"/>
      <c r="AL912" s="4"/>
      <c r="AM912" s="4"/>
      <c r="AN912" s="4"/>
      <c r="AO912" s="4"/>
      <c r="AP912" s="4"/>
      <c r="AQ912" s="4"/>
      <c r="AR912" s="4"/>
      <c r="AS912" s="4"/>
    </row>
    <row r="913">
      <c r="A913" s="4"/>
      <c r="B913" s="4"/>
      <c r="C913" s="4"/>
      <c r="D913" s="4"/>
      <c r="E913" s="4"/>
      <c r="F913" s="4"/>
      <c r="G913" s="4"/>
      <c r="H913" s="8"/>
      <c r="I913" s="8"/>
      <c r="J913" s="8"/>
      <c r="K913" s="8"/>
      <c r="L913" s="8"/>
      <c r="M913" s="8"/>
      <c r="N913" s="8"/>
      <c r="O913" s="8"/>
      <c r="P913" s="8"/>
      <c r="Q913" s="8"/>
      <c r="R913" s="8"/>
      <c r="S913" s="271"/>
      <c r="T913" s="119"/>
      <c r="U913" s="118"/>
      <c r="V913" s="119"/>
      <c r="W913" s="119"/>
      <c r="X913" s="119"/>
      <c r="Y913" s="119"/>
      <c r="Z913" s="119"/>
      <c r="AA913" s="119"/>
      <c r="AB913" s="119"/>
      <c r="AC913" s="119"/>
      <c r="AD913" s="119"/>
      <c r="AE913" s="119"/>
      <c r="AF913" s="119"/>
      <c r="AG913" s="119"/>
      <c r="AH913" s="119"/>
      <c r="AI913" s="119"/>
      <c r="AJ913" s="119"/>
      <c r="AK913" s="4"/>
      <c r="AL913" s="4"/>
      <c r="AM913" s="4"/>
      <c r="AN913" s="4"/>
      <c r="AO913" s="4"/>
      <c r="AP913" s="4"/>
      <c r="AQ913" s="4"/>
      <c r="AR913" s="4"/>
      <c r="AS913" s="4"/>
    </row>
    <row r="914">
      <c r="A914" s="4"/>
      <c r="B914" s="4"/>
      <c r="C914" s="4"/>
      <c r="D914" s="4"/>
      <c r="E914" s="4"/>
      <c r="F914" s="4"/>
      <c r="G914" s="4"/>
      <c r="H914" s="8"/>
      <c r="I914" s="8"/>
      <c r="J914" s="8"/>
      <c r="K914" s="8"/>
      <c r="L914" s="8"/>
      <c r="M914" s="8"/>
      <c r="N914" s="8"/>
      <c r="O914" s="8"/>
      <c r="P914" s="8"/>
      <c r="Q914" s="8"/>
      <c r="R914" s="8"/>
      <c r="S914" s="271"/>
      <c r="T914" s="119"/>
      <c r="U914" s="118"/>
      <c r="V914" s="119"/>
      <c r="W914" s="119"/>
      <c r="X914" s="119"/>
      <c r="Y914" s="119"/>
      <c r="Z914" s="119"/>
      <c r="AA914" s="119"/>
      <c r="AB914" s="119"/>
      <c r="AC914" s="119"/>
      <c r="AD914" s="119"/>
      <c r="AE914" s="119"/>
      <c r="AF914" s="119"/>
      <c r="AG914" s="119"/>
      <c r="AH914" s="119"/>
      <c r="AI914" s="119"/>
      <c r="AJ914" s="119"/>
      <c r="AK914" s="4"/>
      <c r="AL914" s="4"/>
      <c r="AM914" s="4"/>
      <c r="AN914" s="4"/>
      <c r="AO914" s="4"/>
      <c r="AP914" s="4"/>
      <c r="AQ914" s="4"/>
      <c r="AR914" s="4"/>
      <c r="AS914" s="4"/>
    </row>
    <row r="915">
      <c r="A915" s="4"/>
      <c r="B915" s="4"/>
      <c r="C915" s="4"/>
      <c r="D915" s="4"/>
      <c r="E915" s="4"/>
      <c r="F915" s="4"/>
      <c r="G915" s="4"/>
      <c r="H915" s="8"/>
      <c r="I915" s="8"/>
      <c r="J915" s="8"/>
      <c r="K915" s="8"/>
      <c r="L915" s="8"/>
      <c r="M915" s="8"/>
      <c r="N915" s="8"/>
      <c r="O915" s="8"/>
      <c r="P915" s="8"/>
      <c r="Q915" s="8"/>
      <c r="R915" s="8"/>
      <c r="S915" s="271"/>
      <c r="T915" s="119"/>
      <c r="U915" s="118"/>
      <c r="V915" s="119"/>
      <c r="W915" s="119"/>
      <c r="X915" s="119"/>
      <c r="Y915" s="119"/>
      <c r="Z915" s="119"/>
      <c r="AA915" s="119"/>
      <c r="AB915" s="119"/>
      <c r="AC915" s="119"/>
      <c r="AD915" s="119"/>
      <c r="AE915" s="119"/>
      <c r="AF915" s="119"/>
      <c r="AG915" s="119"/>
      <c r="AH915" s="119"/>
      <c r="AI915" s="119"/>
      <c r="AJ915" s="119"/>
      <c r="AK915" s="4"/>
      <c r="AL915" s="4"/>
      <c r="AM915" s="4"/>
      <c r="AN915" s="4"/>
      <c r="AO915" s="4"/>
      <c r="AP915" s="4"/>
      <c r="AQ915" s="4"/>
      <c r="AR915" s="4"/>
      <c r="AS915" s="4"/>
    </row>
    <row r="916">
      <c r="A916" s="4"/>
      <c r="B916" s="4"/>
      <c r="C916" s="4"/>
      <c r="D916" s="4"/>
      <c r="E916" s="4"/>
      <c r="F916" s="4"/>
      <c r="G916" s="4"/>
      <c r="H916" s="8"/>
      <c r="I916" s="8"/>
      <c r="J916" s="8"/>
      <c r="K916" s="8"/>
      <c r="L916" s="8"/>
      <c r="M916" s="8"/>
      <c r="N916" s="8"/>
      <c r="O916" s="8"/>
      <c r="P916" s="8"/>
      <c r="Q916" s="8"/>
      <c r="R916" s="8"/>
      <c r="S916" s="271"/>
      <c r="T916" s="119"/>
      <c r="U916" s="118"/>
      <c r="V916" s="119"/>
      <c r="W916" s="119"/>
      <c r="X916" s="119"/>
      <c r="Y916" s="119"/>
      <c r="Z916" s="119"/>
      <c r="AA916" s="119"/>
      <c r="AB916" s="119"/>
      <c r="AC916" s="119"/>
      <c r="AD916" s="119"/>
      <c r="AE916" s="119"/>
      <c r="AF916" s="119"/>
      <c r="AG916" s="119"/>
      <c r="AH916" s="119"/>
      <c r="AI916" s="119"/>
      <c r="AJ916" s="119"/>
      <c r="AK916" s="4"/>
      <c r="AL916" s="4"/>
      <c r="AM916" s="4"/>
      <c r="AN916" s="4"/>
      <c r="AO916" s="4"/>
      <c r="AP916" s="4"/>
      <c r="AQ916" s="4"/>
      <c r="AR916" s="4"/>
      <c r="AS916" s="4"/>
    </row>
    <row r="917">
      <c r="A917" s="4"/>
      <c r="B917" s="4"/>
      <c r="C917" s="4"/>
      <c r="D917" s="4"/>
      <c r="E917" s="4"/>
      <c r="F917" s="4"/>
      <c r="G917" s="4"/>
      <c r="H917" s="8"/>
      <c r="I917" s="8"/>
      <c r="J917" s="8"/>
      <c r="K917" s="8"/>
      <c r="L917" s="8"/>
      <c r="M917" s="8"/>
      <c r="N917" s="8"/>
      <c r="O917" s="8"/>
      <c r="P917" s="8"/>
      <c r="Q917" s="8"/>
      <c r="R917" s="8"/>
      <c r="S917" s="271"/>
      <c r="T917" s="119"/>
      <c r="U917" s="118"/>
      <c r="V917" s="119"/>
      <c r="W917" s="119"/>
      <c r="X917" s="119"/>
      <c r="Y917" s="119"/>
      <c r="Z917" s="119"/>
      <c r="AA917" s="119"/>
      <c r="AB917" s="119"/>
      <c r="AC917" s="119"/>
      <c r="AD917" s="119"/>
      <c r="AE917" s="119"/>
      <c r="AF917" s="119"/>
      <c r="AG917" s="119"/>
      <c r="AH917" s="119"/>
      <c r="AI917" s="119"/>
      <c r="AJ917" s="119"/>
      <c r="AK917" s="4"/>
      <c r="AL917" s="4"/>
      <c r="AM917" s="4"/>
      <c r="AN917" s="4"/>
      <c r="AO917" s="4"/>
      <c r="AP917" s="4"/>
      <c r="AQ917" s="4"/>
      <c r="AR917" s="4"/>
      <c r="AS917" s="4"/>
    </row>
    <row r="918">
      <c r="A918" s="4"/>
      <c r="B918" s="4"/>
      <c r="C918" s="4"/>
      <c r="D918" s="4"/>
      <c r="E918" s="4"/>
      <c r="F918" s="4"/>
      <c r="G918" s="4"/>
      <c r="H918" s="8"/>
      <c r="I918" s="8"/>
      <c r="J918" s="8"/>
      <c r="K918" s="8"/>
      <c r="L918" s="8"/>
      <c r="M918" s="8"/>
      <c r="N918" s="8"/>
      <c r="O918" s="8"/>
      <c r="P918" s="8"/>
      <c r="Q918" s="8"/>
      <c r="R918" s="8"/>
      <c r="S918" s="271"/>
      <c r="T918" s="119"/>
      <c r="U918" s="118"/>
      <c r="V918" s="119"/>
      <c r="W918" s="119"/>
      <c r="X918" s="119"/>
      <c r="Y918" s="119"/>
      <c r="Z918" s="119"/>
      <c r="AA918" s="119"/>
      <c r="AB918" s="119"/>
      <c r="AC918" s="119"/>
      <c r="AD918" s="119"/>
      <c r="AE918" s="119"/>
      <c r="AF918" s="119"/>
      <c r="AG918" s="119"/>
      <c r="AH918" s="119"/>
      <c r="AI918" s="119"/>
      <c r="AJ918" s="119"/>
      <c r="AK918" s="4"/>
      <c r="AL918" s="4"/>
      <c r="AM918" s="4"/>
      <c r="AN918" s="4"/>
      <c r="AO918" s="4"/>
      <c r="AP918" s="4"/>
      <c r="AQ918" s="4"/>
      <c r="AR918" s="4"/>
      <c r="AS918" s="4"/>
    </row>
    <row r="919">
      <c r="A919" s="4"/>
      <c r="B919" s="4"/>
      <c r="C919" s="4"/>
      <c r="D919" s="4"/>
      <c r="E919" s="4"/>
      <c r="F919" s="4"/>
      <c r="G919" s="4"/>
      <c r="H919" s="8"/>
      <c r="I919" s="8"/>
      <c r="J919" s="8"/>
      <c r="K919" s="8"/>
      <c r="L919" s="8"/>
      <c r="M919" s="8"/>
      <c r="N919" s="8"/>
      <c r="O919" s="8"/>
      <c r="P919" s="8"/>
      <c r="Q919" s="8"/>
      <c r="R919" s="8"/>
      <c r="S919" s="271"/>
      <c r="T919" s="119"/>
      <c r="U919" s="118"/>
      <c r="V919" s="119"/>
      <c r="W919" s="119"/>
      <c r="X919" s="119"/>
      <c r="Y919" s="119"/>
      <c r="Z919" s="119"/>
      <c r="AA919" s="119"/>
      <c r="AB919" s="119"/>
      <c r="AC919" s="119"/>
      <c r="AD919" s="119"/>
      <c r="AE919" s="119"/>
      <c r="AF919" s="119"/>
      <c r="AG919" s="119"/>
      <c r="AH919" s="119"/>
      <c r="AI919" s="119"/>
      <c r="AJ919" s="119"/>
      <c r="AK919" s="4"/>
      <c r="AL919" s="4"/>
      <c r="AM919" s="4"/>
      <c r="AN919" s="4"/>
      <c r="AO919" s="4"/>
      <c r="AP919" s="4"/>
      <c r="AQ919" s="4"/>
      <c r="AR919" s="4"/>
      <c r="AS919" s="4"/>
    </row>
    <row r="920">
      <c r="A920" s="4"/>
      <c r="B920" s="4"/>
      <c r="C920" s="4"/>
      <c r="D920" s="4"/>
      <c r="E920" s="4"/>
      <c r="F920" s="4"/>
      <c r="G920" s="4"/>
      <c r="H920" s="8"/>
      <c r="I920" s="8"/>
      <c r="J920" s="8"/>
      <c r="K920" s="8"/>
      <c r="L920" s="8"/>
      <c r="M920" s="8"/>
      <c r="N920" s="8"/>
      <c r="O920" s="8"/>
      <c r="P920" s="8"/>
      <c r="Q920" s="8"/>
      <c r="R920" s="8"/>
      <c r="S920" s="271"/>
      <c r="T920" s="119"/>
      <c r="U920" s="118"/>
      <c r="V920" s="119"/>
      <c r="W920" s="119"/>
      <c r="X920" s="119"/>
      <c r="Y920" s="119"/>
      <c r="Z920" s="119"/>
      <c r="AA920" s="119"/>
      <c r="AB920" s="119"/>
      <c r="AC920" s="119"/>
      <c r="AD920" s="119"/>
      <c r="AE920" s="119"/>
      <c r="AF920" s="119"/>
      <c r="AG920" s="119"/>
      <c r="AH920" s="119"/>
      <c r="AI920" s="119"/>
      <c r="AJ920" s="119"/>
      <c r="AK920" s="4"/>
      <c r="AL920" s="4"/>
      <c r="AM920" s="4"/>
      <c r="AN920" s="4"/>
      <c r="AO920" s="4"/>
      <c r="AP920" s="4"/>
      <c r="AQ920" s="4"/>
      <c r="AR920" s="4"/>
      <c r="AS920" s="4"/>
    </row>
    <row r="921">
      <c r="A921" s="4"/>
      <c r="B921" s="4"/>
      <c r="C921" s="4"/>
      <c r="D921" s="4"/>
      <c r="E921" s="4"/>
      <c r="F921" s="4"/>
      <c r="G921" s="4"/>
      <c r="H921" s="8"/>
      <c r="I921" s="8"/>
      <c r="J921" s="8"/>
      <c r="K921" s="8"/>
      <c r="L921" s="8"/>
      <c r="M921" s="8"/>
      <c r="N921" s="8"/>
      <c r="O921" s="8"/>
      <c r="P921" s="8"/>
      <c r="Q921" s="8"/>
      <c r="R921" s="8"/>
      <c r="S921" s="271"/>
      <c r="T921" s="119"/>
      <c r="U921" s="118"/>
      <c r="V921" s="119"/>
      <c r="W921" s="119"/>
      <c r="X921" s="119"/>
      <c r="Y921" s="119"/>
      <c r="Z921" s="119"/>
      <c r="AA921" s="119"/>
      <c r="AB921" s="119"/>
      <c r="AC921" s="119"/>
      <c r="AD921" s="119"/>
      <c r="AE921" s="119"/>
      <c r="AF921" s="119"/>
      <c r="AG921" s="119"/>
      <c r="AH921" s="119"/>
      <c r="AI921" s="119"/>
      <c r="AJ921" s="119"/>
      <c r="AK921" s="4"/>
      <c r="AL921" s="4"/>
      <c r="AM921" s="4"/>
      <c r="AN921" s="4"/>
      <c r="AO921" s="4"/>
      <c r="AP921" s="4"/>
      <c r="AQ921" s="4"/>
      <c r="AR921" s="4"/>
      <c r="AS921" s="4"/>
    </row>
    <row r="922">
      <c r="A922" s="4"/>
      <c r="B922" s="4"/>
      <c r="C922" s="4"/>
      <c r="D922" s="4"/>
      <c r="E922" s="4"/>
      <c r="F922" s="4"/>
      <c r="G922" s="4"/>
      <c r="H922" s="8"/>
      <c r="I922" s="8"/>
      <c r="J922" s="8"/>
      <c r="K922" s="8"/>
      <c r="L922" s="8"/>
      <c r="M922" s="8"/>
      <c r="N922" s="8"/>
      <c r="O922" s="8"/>
      <c r="P922" s="8"/>
      <c r="Q922" s="8"/>
      <c r="R922" s="8"/>
      <c r="S922" s="271"/>
      <c r="T922" s="119"/>
      <c r="U922" s="118"/>
      <c r="V922" s="119"/>
      <c r="W922" s="119"/>
      <c r="X922" s="119"/>
      <c r="Y922" s="119"/>
      <c r="Z922" s="119"/>
      <c r="AA922" s="119"/>
      <c r="AB922" s="119"/>
      <c r="AC922" s="119"/>
      <c r="AD922" s="119"/>
      <c r="AE922" s="119"/>
      <c r="AF922" s="119"/>
      <c r="AG922" s="119"/>
      <c r="AH922" s="119"/>
      <c r="AI922" s="119"/>
      <c r="AJ922" s="119"/>
      <c r="AK922" s="4"/>
      <c r="AL922" s="4"/>
      <c r="AM922" s="4"/>
      <c r="AN922" s="4"/>
      <c r="AO922" s="4"/>
      <c r="AP922" s="4"/>
      <c r="AQ922" s="4"/>
      <c r="AR922" s="4"/>
      <c r="AS922" s="4"/>
    </row>
    <row r="923">
      <c r="A923" s="4"/>
      <c r="B923" s="4"/>
      <c r="C923" s="4"/>
      <c r="D923" s="4"/>
      <c r="E923" s="4"/>
      <c r="F923" s="4"/>
      <c r="G923" s="4"/>
      <c r="H923" s="8"/>
      <c r="I923" s="8"/>
      <c r="J923" s="8"/>
      <c r="K923" s="8"/>
      <c r="L923" s="8"/>
      <c r="M923" s="8"/>
      <c r="N923" s="8"/>
      <c r="O923" s="8"/>
      <c r="P923" s="8"/>
      <c r="Q923" s="8"/>
      <c r="R923" s="8"/>
      <c r="S923" s="271"/>
      <c r="T923" s="119"/>
      <c r="U923" s="118"/>
      <c r="V923" s="119"/>
      <c r="W923" s="119"/>
      <c r="X923" s="119"/>
      <c r="Y923" s="119"/>
      <c r="Z923" s="119"/>
      <c r="AA923" s="119"/>
      <c r="AB923" s="119"/>
      <c r="AC923" s="119"/>
      <c r="AD923" s="119"/>
      <c r="AE923" s="119"/>
      <c r="AF923" s="119"/>
      <c r="AG923" s="119"/>
      <c r="AH923" s="119"/>
      <c r="AI923" s="119"/>
      <c r="AJ923" s="119"/>
      <c r="AK923" s="4"/>
      <c r="AL923" s="4"/>
      <c r="AM923" s="4"/>
      <c r="AN923" s="4"/>
      <c r="AO923" s="4"/>
      <c r="AP923" s="4"/>
      <c r="AQ923" s="4"/>
      <c r="AR923" s="4"/>
      <c r="AS923" s="4"/>
    </row>
    <row r="924">
      <c r="A924" s="4"/>
      <c r="B924" s="4"/>
      <c r="C924" s="4"/>
      <c r="D924" s="4"/>
      <c r="E924" s="4"/>
      <c r="F924" s="4"/>
      <c r="G924" s="4"/>
      <c r="H924" s="8"/>
      <c r="I924" s="8"/>
      <c r="J924" s="8"/>
      <c r="K924" s="8"/>
      <c r="L924" s="8"/>
      <c r="M924" s="8"/>
      <c r="N924" s="8"/>
      <c r="O924" s="8"/>
      <c r="P924" s="8"/>
      <c r="Q924" s="8"/>
      <c r="R924" s="8"/>
      <c r="S924" s="271"/>
      <c r="T924" s="119"/>
      <c r="U924" s="118"/>
      <c r="V924" s="119"/>
      <c r="W924" s="119"/>
      <c r="X924" s="119"/>
      <c r="Y924" s="119"/>
      <c r="Z924" s="119"/>
      <c r="AA924" s="119"/>
      <c r="AB924" s="119"/>
      <c r="AC924" s="119"/>
      <c r="AD924" s="119"/>
      <c r="AE924" s="119"/>
      <c r="AF924" s="119"/>
      <c r="AG924" s="119"/>
      <c r="AH924" s="119"/>
      <c r="AI924" s="119"/>
      <c r="AJ924" s="119"/>
      <c r="AK924" s="4"/>
      <c r="AL924" s="4"/>
      <c r="AM924" s="4"/>
      <c r="AN924" s="4"/>
      <c r="AO924" s="4"/>
      <c r="AP924" s="4"/>
      <c r="AQ924" s="4"/>
      <c r="AR924" s="4"/>
      <c r="AS924" s="4"/>
    </row>
    <row r="925">
      <c r="A925" s="4"/>
      <c r="B925" s="4"/>
      <c r="C925" s="4"/>
      <c r="D925" s="4"/>
      <c r="E925" s="4"/>
      <c r="F925" s="4"/>
      <c r="G925" s="4"/>
      <c r="H925" s="8"/>
      <c r="I925" s="8"/>
      <c r="J925" s="8"/>
      <c r="K925" s="8"/>
      <c r="L925" s="8"/>
      <c r="M925" s="8"/>
      <c r="N925" s="8"/>
      <c r="O925" s="8"/>
      <c r="P925" s="8"/>
      <c r="Q925" s="8"/>
      <c r="R925" s="8"/>
      <c r="S925" s="271"/>
      <c r="T925" s="119"/>
      <c r="U925" s="118"/>
      <c r="V925" s="119"/>
      <c r="W925" s="119"/>
      <c r="X925" s="119"/>
      <c r="Y925" s="119"/>
      <c r="Z925" s="119"/>
      <c r="AA925" s="119"/>
      <c r="AB925" s="119"/>
      <c r="AC925" s="119"/>
      <c r="AD925" s="119"/>
      <c r="AE925" s="119"/>
      <c r="AF925" s="119"/>
      <c r="AG925" s="119"/>
      <c r="AH925" s="119"/>
      <c r="AI925" s="119"/>
      <c r="AJ925" s="119"/>
      <c r="AK925" s="4"/>
      <c r="AL925" s="4"/>
      <c r="AM925" s="4"/>
      <c r="AN925" s="4"/>
      <c r="AO925" s="4"/>
      <c r="AP925" s="4"/>
      <c r="AQ925" s="4"/>
      <c r="AR925" s="4"/>
      <c r="AS925" s="4"/>
    </row>
    <row r="926">
      <c r="A926" s="4"/>
      <c r="B926" s="4"/>
      <c r="C926" s="4"/>
      <c r="D926" s="4"/>
      <c r="E926" s="4"/>
      <c r="F926" s="4"/>
      <c r="G926" s="4"/>
      <c r="H926" s="8"/>
      <c r="I926" s="8"/>
      <c r="J926" s="8"/>
      <c r="K926" s="8"/>
      <c r="L926" s="8"/>
      <c r="M926" s="8"/>
      <c r="N926" s="8"/>
      <c r="O926" s="8"/>
      <c r="P926" s="8"/>
      <c r="Q926" s="8"/>
      <c r="R926" s="8"/>
      <c r="S926" s="271"/>
      <c r="T926" s="119"/>
      <c r="U926" s="118"/>
      <c r="V926" s="119"/>
      <c r="W926" s="119"/>
      <c r="X926" s="119"/>
      <c r="Y926" s="119"/>
      <c r="Z926" s="119"/>
      <c r="AA926" s="119"/>
      <c r="AB926" s="119"/>
      <c r="AC926" s="119"/>
      <c r="AD926" s="119"/>
      <c r="AE926" s="119"/>
      <c r="AF926" s="119"/>
      <c r="AG926" s="119"/>
      <c r="AH926" s="119"/>
      <c r="AI926" s="119"/>
      <c r="AJ926" s="119"/>
      <c r="AK926" s="4"/>
      <c r="AL926" s="4"/>
      <c r="AM926" s="4"/>
      <c r="AN926" s="4"/>
      <c r="AO926" s="4"/>
      <c r="AP926" s="4"/>
      <c r="AQ926" s="4"/>
      <c r="AR926" s="4"/>
      <c r="AS926" s="4"/>
    </row>
    <row r="927">
      <c r="A927" s="4"/>
      <c r="B927" s="4"/>
      <c r="C927" s="4"/>
      <c r="D927" s="4"/>
      <c r="E927" s="4"/>
      <c r="F927" s="4"/>
      <c r="G927" s="4"/>
      <c r="H927" s="8"/>
      <c r="I927" s="8"/>
      <c r="J927" s="8"/>
      <c r="K927" s="8"/>
      <c r="L927" s="8"/>
      <c r="M927" s="8"/>
      <c r="N927" s="8"/>
      <c r="O927" s="8"/>
      <c r="P927" s="8"/>
      <c r="Q927" s="8"/>
      <c r="R927" s="8"/>
      <c r="S927" s="271"/>
      <c r="T927" s="119"/>
      <c r="U927" s="118"/>
      <c r="V927" s="119"/>
      <c r="W927" s="119"/>
      <c r="X927" s="119"/>
      <c r="Y927" s="119"/>
      <c r="Z927" s="119"/>
      <c r="AA927" s="119"/>
      <c r="AB927" s="119"/>
      <c r="AC927" s="119"/>
      <c r="AD927" s="119"/>
      <c r="AE927" s="119"/>
      <c r="AF927" s="119"/>
      <c r="AG927" s="119"/>
      <c r="AH927" s="119"/>
      <c r="AI927" s="119"/>
      <c r="AJ927" s="119"/>
      <c r="AK927" s="4"/>
      <c r="AL927" s="4"/>
      <c r="AM927" s="4"/>
      <c r="AN927" s="4"/>
      <c r="AO927" s="4"/>
      <c r="AP927" s="4"/>
      <c r="AQ927" s="4"/>
      <c r="AR927" s="4"/>
      <c r="AS927" s="4"/>
    </row>
    <row r="928">
      <c r="A928" s="4"/>
      <c r="B928" s="4"/>
      <c r="C928" s="4"/>
      <c r="D928" s="4"/>
      <c r="E928" s="4"/>
      <c r="F928" s="4"/>
      <c r="G928" s="4"/>
      <c r="H928" s="8"/>
      <c r="I928" s="8"/>
      <c r="J928" s="8"/>
      <c r="K928" s="8"/>
      <c r="L928" s="8"/>
      <c r="M928" s="8"/>
      <c r="N928" s="8"/>
      <c r="O928" s="8"/>
      <c r="P928" s="8"/>
      <c r="Q928" s="8"/>
      <c r="R928" s="8"/>
      <c r="S928" s="271"/>
      <c r="T928" s="119"/>
      <c r="U928" s="118"/>
      <c r="V928" s="119"/>
      <c r="W928" s="119"/>
      <c r="X928" s="119"/>
      <c r="Y928" s="119"/>
      <c r="Z928" s="119"/>
      <c r="AA928" s="119"/>
      <c r="AB928" s="119"/>
      <c r="AC928" s="119"/>
      <c r="AD928" s="119"/>
      <c r="AE928" s="119"/>
      <c r="AF928" s="119"/>
      <c r="AG928" s="119"/>
      <c r="AH928" s="119"/>
      <c r="AI928" s="119"/>
      <c r="AJ928" s="119"/>
      <c r="AK928" s="4"/>
      <c r="AL928" s="4"/>
      <c r="AM928" s="4"/>
      <c r="AN928" s="4"/>
      <c r="AO928" s="4"/>
      <c r="AP928" s="4"/>
      <c r="AQ928" s="4"/>
      <c r="AR928" s="4"/>
      <c r="AS928" s="4"/>
    </row>
    <row r="929">
      <c r="A929" s="4"/>
      <c r="B929" s="4"/>
      <c r="C929" s="4"/>
      <c r="D929" s="4"/>
      <c r="E929" s="4"/>
      <c r="F929" s="4"/>
      <c r="G929" s="4"/>
      <c r="H929" s="8"/>
      <c r="I929" s="8"/>
      <c r="J929" s="8"/>
      <c r="K929" s="8"/>
      <c r="L929" s="8"/>
      <c r="M929" s="8"/>
      <c r="N929" s="8"/>
      <c r="O929" s="8"/>
      <c r="P929" s="8"/>
      <c r="Q929" s="8"/>
      <c r="R929" s="8"/>
      <c r="S929" s="271"/>
      <c r="T929" s="119"/>
      <c r="U929" s="118"/>
      <c r="V929" s="119"/>
      <c r="W929" s="119"/>
      <c r="X929" s="119"/>
      <c r="Y929" s="119"/>
      <c r="Z929" s="119"/>
      <c r="AA929" s="119"/>
      <c r="AB929" s="119"/>
      <c r="AC929" s="119"/>
      <c r="AD929" s="119"/>
      <c r="AE929" s="119"/>
      <c r="AF929" s="119"/>
      <c r="AG929" s="119"/>
      <c r="AH929" s="119"/>
      <c r="AI929" s="119"/>
      <c r="AJ929" s="119"/>
      <c r="AK929" s="4"/>
      <c r="AL929" s="4"/>
      <c r="AM929" s="4"/>
      <c r="AN929" s="4"/>
      <c r="AO929" s="4"/>
      <c r="AP929" s="4"/>
      <c r="AQ929" s="4"/>
      <c r="AR929" s="4"/>
      <c r="AS929" s="4"/>
    </row>
    <row r="930">
      <c r="A930" s="4"/>
      <c r="B930" s="4"/>
      <c r="C930" s="4"/>
      <c r="D930" s="4"/>
      <c r="E930" s="4"/>
      <c r="F930" s="4"/>
      <c r="G930" s="4"/>
      <c r="H930" s="8"/>
      <c r="I930" s="8"/>
      <c r="J930" s="8"/>
      <c r="K930" s="8"/>
      <c r="L930" s="8"/>
      <c r="M930" s="8"/>
      <c r="N930" s="8"/>
      <c r="O930" s="8"/>
      <c r="P930" s="8"/>
      <c r="Q930" s="8"/>
      <c r="R930" s="8"/>
      <c r="S930" s="271"/>
      <c r="T930" s="119"/>
      <c r="U930" s="118"/>
      <c r="V930" s="119"/>
      <c r="W930" s="119"/>
      <c r="X930" s="119"/>
      <c r="Y930" s="119"/>
      <c r="Z930" s="119"/>
      <c r="AA930" s="119"/>
      <c r="AB930" s="119"/>
      <c r="AC930" s="119"/>
      <c r="AD930" s="119"/>
      <c r="AE930" s="119"/>
      <c r="AF930" s="119"/>
      <c r="AG930" s="119"/>
      <c r="AH930" s="119"/>
      <c r="AI930" s="119"/>
      <c r="AJ930" s="119"/>
      <c r="AK930" s="4"/>
      <c r="AL930" s="4"/>
      <c r="AM930" s="4"/>
      <c r="AN930" s="4"/>
      <c r="AO930" s="4"/>
      <c r="AP930" s="4"/>
      <c r="AQ930" s="4"/>
      <c r="AR930" s="4"/>
      <c r="AS930" s="4"/>
    </row>
    <row r="931">
      <c r="A931" s="4"/>
      <c r="B931" s="4"/>
      <c r="C931" s="4"/>
      <c r="D931" s="4"/>
      <c r="E931" s="4"/>
      <c r="F931" s="4"/>
      <c r="G931" s="4"/>
      <c r="H931" s="8"/>
      <c r="I931" s="8"/>
      <c r="J931" s="8"/>
      <c r="K931" s="8"/>
      <c r="L931" s="8"/>
      <c r="M931" s="8"/>
      <c r="N931" s="8"/>
      <c r="O931" s="8"/>
      <c r="P931" s="8"/>
      <c r="Q931" s="8"/>
      <c r="R931" s="8"/>
      <c r="S931" s="271"/>
      <c r="T931" s="119"/>
      <c r="U931" s="118"/>
      <c r="V931" s="119"/>
      <c r="W931" s="119"/>
      <c r="X931" s="119"/>
      <c r="Y931" s="119"/>
      <c r="Z931" s="119"/>
      <c r="AA931" s="119"/>
      <c r="AB931" s="119"/>
      <c r="AC931" s="119"/>
      <c r="AD931" s="119"/>
      <c r="AE931" s="119"/>
      <c r="AF931" s="119"/>
      <c r="AG931" s="119"/>
      <c r="AH931" s="119"/>
      <c r="AI931" s="119"/>
      <c r="AJ931" s="119"/>
      <c r="AK931" s="4"/>
      <c r="AL931" s="4"/>
      <c r="AM931" s="4"/>
      <c r="AN931" s="4"/>
      <c r="AO931" s="4"/>
      <c r="AP931" s="4"/>
      <c r="AQ931" s="4"/>
      <c r="AR931" s="4"/>
      <c r="AS931" s="4"/>
    </row>
    <row r="932">
      <c r="A932" s="4"/>
      <c r="B932" s="4"/>
      <c r="C932" s="4"/>
      <c r="D932" s="4"/>
      <c r="E932" s="4"/>
      <c r="F932" s="4"/>
      <c r="G932" s="4"/>
      <c r="H932" s="8"/>
      <c r="I932" s="8"/>
      <c r="J932" s="8"/>
      <c r="K932" s="8"/>
      <c r="L932" s="8"/>
      <c r="M932" s="8"/>
      <c r="N932" s="8"/>
      <c r="O932" s="8"/>
      <c r="P932" s="8"/>
      <c r="Q932" s="8"/>
      <c r="R932" s="8"/>
      <c r="S932" s="271"/>
      <c r="T932" s="119"/>
      <c r="U932" s="118"/>
      <c r="V932" s="119"/>
      <c r="W932" s="119"/>
      <c r="X932" s="119"/>
      <c r="Y932" s="119"/>
      <c r="Z932" s="119"/>
      <c r="AA932" s="119"/>
      <c r="AB932" s="119"/>
      <c r="AC932" s="119"/>
      <c r="AD932" s="119"/>
      <c r="AE932" s="119"/>
      <c r="AF932" s="119"/>
      <c r="AG932" s="119"/>
      <c r="AH932" s="119"/>
      <c r="AI932" s="119"/>
      <c r="AJ932" s="119"/>
      <c r="AK932" s="4"/>
      <c r="AL932" s="4"/>
      <c r="AM932" s="4"/>
      <c r="AN932" s="4"/>
      <c r="AO932" s="4"/>
      <c r="AP932" s="4"/>
      <c r="AQ932" s="4"/>
      <c r="AR932" s="4"/>
      <c r="AS932" s="4"/>
    </row>
    <row r="933">
      <c r="A933" s="4"/>
      <c r="B933" s="4"/>
      <c r="C933" s="4"/>
      <c r="D933" s="4"/>
      <c r="E933" s="4"/>
      <c r="F933" s="4"/>
      <c r="G933" s="4"/>
      <c r="H933" s="8"/>
      <c r="I933" s="8"/>
      <c r="J933" s="8"/>
      <c r="K933" s="8"/>
      <c r="L933" s="8"/>
      <c r="M933" s="8"/>
      <c r="N933" s="8"/>
      <c r="O933" s="8"/>
      <c r="P933" s="8"/>
      <c r="Q933" s="8"/>
      <c r="R933" s="8"/>
      <c r="S933" s="271"/>
      <c r="T933" s="119"/>
      <c r="U933" s="118"/>
      <c r="V933" s="119"/>
      <c r="W933" s="119"/>
      <c r="X933" s="119"/>
      <c r="Y933" s="119"/>
      <c r="Z933" s="119"/>
      <c r="AA933" s="119"/>
      <c r="AB933" s="119"/>
      <c r="AC933" s="119"/>
      <c r="AD933" s="119"/>
      <c r="AE933" s="119"/>
      <c r="AF933" s="119"/>
      <c r="AG933" s="119"/>
      <c r="AH933" s="119"/>
      <c r="AI933" s="119"/>
      <c r="AJ933" s="119"/>
      <c r="AK933" s="4"/>
      <c r="AL933" s="4"/>
      <c r="AM933" s="4"/>
      <c r="AN933" s="4"/>
      <c r="AO933" s="4"/>
      <c r="AP933" s="4"/>
      <c r="AQ933" s="4"/>
      <c r="AR933" s="4"/>
      <c r="AS933" s="4"/>
    </row>
    <row r="934">
      <c r="A934" s="4"/>
      <c r="B934" s="4"/>
      <c r="C934" s="4"/>
      <c r="D934" s="4"/>
      <c r="E934" s="4"/>
      <c r="F934" s="4"/>
      <c r="G934" s="4"/>
      <c r="H934" s="8"/>
      <c r="I934" s="8"/>
      <c r="J934" s="8"/>
      <c r="K934" s="8"/>
      <c r="L934" s="8"/>
      <c r="M934" s="8"/>
      <c r="N934" s="8"/>
      <c r="O934" s="8"/>
      <c r="P934" s="8"/>
      <c r="Q934" s="8"/>
      <c r="R934" s="8"/>
      <c r="S934" s="271"/>
      <c r="T934" s="119"/>
      <c r="U934" s="118"/>
      <c r="V934" s="119"/>
      <c r="W934" s="119"/>
      <c r="X934" s="119"/>
      <c r="Y934" s="119"/>
      <c r="Z934" s="119"/>
      <c r="AA934" s="119"/>
      <c r="AB934" s="119"/>
      <c r="AC934" s="119"/>
      <c r="AD934" s="119"/>
      <c r="AE934" s="119"/>
      <c r="AF934" s="119"/>
      <c r="AG934" s="119"/>
      <c r="AH934" s="119"/>
      <c r="AI934" s="119"/>
      <c r="AJ934" s="119"/>
      <c r="AK934" s="4"/>
      <c r="AL934" s="4"/>
      <c r="AM934" s="4"/>
      <c r="AN934" s="4"/>
      <c r="AO934" s="4"/>
      <c r="AP934" s="4"/>
      <c r="AQ934" s="4"/>
      <c r="AR934" s="4"/>
      <c r="AS934" s="4"/>
    </row>
    <row r="935">
      <c r="A935" s="4"/>
      <c r="B935" s="4"/>
      <c r="C935" s="4"/>
      <c r="D935" s="4"/>
      <c r="E935" s="4"/>
      <c r="F935" s="4"/>
      <c r="G935" s="4"/>
      <c r="H935" s="8"/>
      <c r="I935" s="8"/>
      <c r="J935" s="8"/>
      <c r="K935" s="8"/>
      <c r="L935" s="8"/>
      <c r="M935" s="8"/>
      <c r="N935" s="8"/>
      <c r="O935" s="8"/>
      <c r="P935" s="8"/>
      <c r="Q935" s="8"/>
      <c r="R935" s="8"/>
      <c r="S935" s="271"/>
      <c r="T935" s="119"/>
      <c r="U935" s="118"/>
      <c r="V935" s="119"/>
      <c r="W935" s="119"/>
      <c r="X935" s="119"/>
      <c r="Y935" s="119"/>
      <c r="Z935" s="119"/>
      <c r="AA935" s="119"/>
      <c r="AB935" s="119"/>
      <c r="AC935" s="119"/>
      <c r="AD935" s="119"/>
      <c r="AE935" s="119"/>
      <c r="AF935" s="119"/>
      <c r="AG935" s="119"/>
      <c r="AH935" s="119"/>
      <c r="AI935" s="119"/>
      <c r="AJ935" s="119"/>
      <c r="AK935" s="4"/>
      <c r="AL935" s="4"/>
      <c r="AM935" s="4"/>
      <c r="AN935" s="4"/>
      <c r="AO935" s="4"/>
      <c r="AP935" s="4"/>
      <c r="AQ935" s="4"/>
      <c r="AR935" s="4"/>
      <c r="AS935" s="4"/>
    </row>
    <row r="936">
      <c r="A936" s="4"/>
      <c r="B936" s="4"/>
      <c r="C936" s="4"/>
      <c r="D936" s="4"/>
      <c r="E936" s="4"/>
      <c r="F936" s="4"/>
      <c r="G936" s="4"/>
      <c r="H936" s="8"/>
      <c r="I936" s="8"/>
      <c r="J936" s="8"/>
      <c r="K936" s="8"/>
      <c r="L936" s="8"/>
      <c r="M936" s="8"/>
      <c r="N936" s="8"/>
      <c r="O936" s="8"/>
      <c r="P936" s="8"/>
      <c r="Q936" s="8"/>
      <c r="R936" s="8"/>
      <c r="S936" s="271"/>
      <c r="T936" s="119"/>
      <c r="U936" s="118"/>
      <c r="V936" s="119"/>
      <c r="W936" s="119"/>
      <c r="X936" s="119"/>
      <c r="Y936" s="119"/>
      <c r="Z936" s="119"/>
      <c r="AA936" s="119"/>
      <c r="AB936" s="119"/>
      <c r="AC936" s="119"/>
      <c r="AD936" s="119"/>
      <c r="AE936" s="119"/>
      <c r="AF936" s="119"/>
      <c r="AG936" s="119"/>
      <c r="AH936" s="119"/>
      <c r="AI936" s="119"/>
      <c r="AJ936" s="119"/>
      <c r="AK936" s="4"/>
      <c r="AL936" s="4"/>
      <c r="AM936" s="4"/>
      <c r="AN936" s="4"/>
      <c r="AO936" s="4"/>
      <c r="AP936" s="4"/>
      <c r="AQ936" s="4"/>
      <c r="AR936" s="4"/>
      <c r="AS936" s="4"/>
    </row>
    <row r="937">
      <c r="A937" s="4"/>
      <c r="B937" s="4"/>
      <c r="C937" s="4"/>
      <c r="D937" s="4"/>
      <c r="E937" s="4"/>
      <c r="F937" s="4"/>
      <c r="G937" s="4"/>
      <c r="H937" s="8"/>
      <c r="I937" s="8"/>
      <c r="J937" s="8"/>
      <c r="K937" s="8"/>
      <c r="L937" s="8"/>
      <c r="M937" s="8"/>
      <c r="N937" s="8"/>
      <c r="O937" s="8"/>
      <c r="P937" s="8"/>
      <c r="Q937" s="8"/>
      <c r="R937" s="8"/>
      <c r="S937" s="271"/>
      <c r="T937" s="119"/>
      <c r="U937" s="118"/>
      <c r="V937" s="119"/>
      <c r="W937" s="119"/>
      <c r="X937" s="119"/>
      <c r="Y937" s="119"/>
      <c r="Z937" s="119"/>
      <c r="AA937" s="119"/>
      <c r="AB937" s="119"/>
      <c r="AC937" s="119"/>
      <c r="AD937" s="119"/>
      <c r="AE937" s="119"/>
      <c r="AF937" s="119"/>
      <c r="AG937" s="119"/>
      <c r="AH937" s="119"/>
      <c r="AI937" s="119"/>
      <c r="AJ937" s="119"/>
      <c r="AK937" s="4"/>
      <c r="AL937" s="4"/>
      <c r="AM937" s="4"/>
      <c r="AN937" s="4"/>
      <c r="AO937" s="4"/>
      <c r="AP937" s="4"/>
      <c r="AQ937" s="4"/>
      <c r="AR937" s="4"/>
      <c r="AS937" s="4"/>
    </row>
    <row r="938">
      <c r="A938" s="4"/>
      <c r="B938" s="4"/>
      <c r="C938" s="4"/>
      <c r="D938" s="4"/>
      <c r="E938" s="4"/>
      <c r="F938" s="4"/>
      <c r="G938" s="4"/>
      <c r="H938" s="8"/>
      <c r="I938" s="8"/>
      <c r="J938" s="8"/>
      <c r="K938" s="8"/>
      <c r="L938" s="8"/>
      <c r="M938" s="8"/>
      <c r="N938" s="8"/>
      <c r="O938" s="8"/>
      <c r="P938" s="8"/>
      <c r="Q938" s="8"/>
      <c r="R938" s="8"/>
      <c r="S938" s="271"/>
      <c r="T938" s="119"/>
      <c r="U938" s="118"/>
      <c r="V938" s="119"/>
      <c r="W938" s="119"/>
      <c r="X938" s="119"/>
      <c r="Y938" s="119"/>
      <c r="Z938" s="119"/>
      <c r="AA938" s="119"/>
      <c r="AB938" s="119"/>
      <c r="AC938" s="119"/>
      <c r="AD938" s="119"/>
      <c r="AE938" s="119"/>
      <c r="AF938" s="119"/>
      <c r="AG938" s="119"/>
      <c r="AH938" s="119"/>
      <c r="AI938" s="119"/>
      <c r="AJ938" s="119"/>
      <c r="AK938" s="4"/>
      <c r="AL938" s="4"/>
      <c r="AM938" s="4"/>
      <c r="AN938" s="4"/>
      <c r="AO938" s="4"/>
      <c r="AP938" s="4"/>
      <c r="AQ938" s="4"/>
      <c r="AR938" s="4"/>
      <c r="AS938" s="4"/>
    </row>
    <row r="939">
      <c r="A939" s="4"/>
      <c r="B939" s="4"/>
      <c r="C939" s="4"/>
      <c r="D939" s="4"/>
      <c r="E939" s="4"/>
      <c r="F939" s="4"/>
      <c r="G939" s="4"/>
      <c r="H939" s="8"/>
      <c r="I939" s="8"/>
      <c r="J939" s="8"/>
      <c r="K939" s="8"/>
      <c r="L939" s="8"/>
      <c r="M939" s="8"/>
      <c r="N939" s="8"/>
      <c r="O939" s="8"/>
      <c r="P939" s="8"/>
      <c r="Q939" s="8"/>
      <c r="R939" s="8"/>
      <c r="S939" s="271"/>
      <c r="T939" s="119"/>
      <c r="U939" s="118"/>
      <c r="V939" s="119"/>
      <c r="W939" s="119"/>
      <c r="X939" s="119"/>
      <c r="Y939" s="119"/>
      <c r="Z939" s="119"/>
      <c r="AA939" s="119"/>
      <c r="AB939" s="119"/>
      <c r="AC939" s="119"/>
      <c r="AD939" s="119"/>
      <c r="AE939" s="119"/>
      <c r="AF939" s="119"/>
      <c r="AG939" s="119"/>
      <c r="AH939" s="119"/>
      <c r="AI939" s="119"/>
      <c r="AJ939" s="119"/>
      <c r="AK939" s="4"/>
      <c r="AL939" s="4"/>
      <c r="AM939" s="4"/>
      <c r="AN939" s="4"/>
      <c r="AO939" s="4"/>
      <c r="AP939" s="4"/>
      <c r="AQ939" s="4"/>
      <c r="AR939" s="4"/>
      <c r="AS939" s="4"/>
    </row>
    <row r="940">
      <c r="A940" s="4"/>
      <c r="B940" s="4"/>
      <c r="C940" s="4"/>
      <c r="D940" s="4"/>
      <c r="E940" s="4"/>
      <c r="F940" s="4"/>
      <c r="G940" s="4"/>
      <c r="H940" s="8"/>
      <c r="I940" s="8"/>
      <c r="J940" s="8"/>
      <c r="K940" s="8"/>
      <c r="L940" s="8"/>
      <c r="M940" s="8"/>
      <c r="N940" s="8"/>
      <c r="O940" s="8"/>
      <c r="P940" s="8"/>
      <c r="Q940" s="8"/>
      <c r="R940" s="8"/>
      <c r="S940" s="271"/>
      <c r="T940" s="119"/>
      <c r="U940" s="118"/>
      <c r="V940" s="119"/>
      <c r="W940" s="119"/>
      <c r="X940" s="119"/>
      <c r="Y940" s="119"/>
      <c r="Z940" s="119"/>
      <c r="AA940" s="119"/>
      <c r="AB940" s="119"/>
      <c r="AC940" s="119"/>
      <c r="AD940" s="119"/>
      <c r="AE940" s="119"/>
      <c r="AF940" s="119"/>
      <c r="AG940" s="119"/>
      <c r="AH940" s="119"/>
      <c r="AI940" s="119"/>
      <c r="AJ940" s="119"/>
      <c r="AK940" s="4"/>
      <c r="AL940" s="4"/>
      <c r="AM940" s="4"/>
      <c r="AN940" s="4"/>
      <c r="AO940" s="4"/>
      <c r="AP940" s="4"/>
      <c r="AQ940" s="4"/>
      <c r="AR940" s="4"/>
      <c r="AS940" s="4"/>
    </row>
    <row r="941">
      <c r="A941" s="4"/>
      <c r="B941" s="4"/>
      <c r="C941" s="4"/>
      <c r="D941" s="4"/>
      <c r="E941" s="4"/>
      <c r="F941" s="4"/>
      <c r="G941" s="4"/>
      <c r="H941" s="8"/>
      <c r="I941" s="8"/>
      <c r="J941" s="8"/>
      <c r="K941" s="8"/>
      <c r="L941" s="8"/>
      <c r="M941" s="8"/>
      <c r="N941" s="8"/>
      <c r="O941" s="8"/>
      <c r="P941" s="8"/>
      <c r="Q941" s="8"/>
      <c r="R941" s="8"/>
      <c r="S941" s="271"/>
      <c r="T941" s="119"/>
      <c r="U941" s="118"/>
      <c r="V941" s="119"/>
      <c r="W941" s="119"/>
      <c r="X941" s="119"/>
      <c r="Y941" s="119"/>
      <c r="Z941" s="119"/>
      <c r="AA941" s="119"/>
      <c r="AB941" s="119"/>
      <c r="AC941" s="119"/>
      <c r="AD941" s="119"/>
      <c r="AE941" s="119"/>
      <c r="AF941" s="119"/>
      <c r="AG941" s="119"/>
      <c r="AH941" s="119"/>
      <c r="AI941" s="119"/>
      <c r="AJ941" s="119"/>
      <c r="AK941" s="4"/>
      <c r="AL941" s="4"/>
      <c r="AM941" s="4"/>
      <c r="AN941" s="4"/>
      <c r="AO941" s="4"/>
      <c r="AP941" s="4"/>
      <c r="AQ941" s="4"/>
      <c r="AR941" s="4"/>
      <c r="AS941" s="4"/>
    </row>
    <row r="942">
      <c r="A942" s="4"/>
      <c r="B942" s="4"/>
      <c r="C942" s="4"/>
      <c r="D942" s="4"/>
      <c r="E942" s="4"/>
      <c r="F942" s="4"/>
      <c r="G942" s="4"/>
      <c r="H942" s="8"/>
      <c r="I942" s="8"/>
      <c r="J942" s="8"/>
      <c r="K942" s="8"/>
      <c r="L942" s="8"/>
      <c r="M942" s="8"/>
      <c r="N942" s="8"/>
      <c r="O942" s="8"/>
      <c r="P942" s="8"/>
      <c r="Q942" s="8"/>
      <c r="R942" s="8"/>
      <c r="S942" s="271"/>
      <c r="T942" s="119"/>
      <c r="U942" s="118"/>
      <c r="V942" s="119"/>
      <c r="W942" s="119"/>
      <c r="X942" s="119"/>
      <c r="Y942" s="119"/>
      <c r="Z942" s="119"/>
      <c r="AA942" s="119"/>
      <c r="AB942" s="119"/>
      <c r="AC942" s="119"/>
      <c r="AD942" s="119"/>
      <c r="AE942" s="119"/>
      <c r="AF942" s="119"/>
      <c r="AG942" s="119"/>
      <c r="AH942" s="119"/>
      <c r="AI942" s="119"/>
      <c r="AJ942" s="119"/>
      <c r="AK942" s="4"/>
      <c r="AL942" s="4"/>
      <c r="AM942" s="4"/>
      <c r="AN942" s="4"/>
      <c r="AO942" s="4"/>
      <c r="AP942" s="4"/>
      <c r="AQ942" s="4"/>
      <c r="AR942" s="4"/>
      <c r="AS942" s="4"/>
    </row>
    <row r="943">
      <c r="A943" s="4"/>
      <c r="B943" s="4"/>
      <c r="C943" s="4"/>
      <c r="D943" s="4"/>
      <c r="E943" s="4"/>
      <c r="F943" s="4"/>
      <c r="G943" s="4"/>
      <c r="H943" s="8"/>
      <c r="I943" s="8"/>
      <c r="J943" s="8"/>
      <c r="K943" s="8"/>
      <c r="L943" s="8"/>
      <c r="M943" s="8"/>
      <c r="N943" s="8"/>
      <c r="O943" s="8"/>
      <c r="P943" s="8"/>
      <c r="Q943" s="8"/>
      <c r="R943" s="8"/>
      <c r="S943" s="271"/>
      <c r="T943" s="119"/>
      <c r="U943" s="118"/>
      <c r="V943" s="119"/>
      <c r="W943" s="119"/>
      <c r="X943" s="119"/>
      <c r="Y943" s="119"/>
      <c r="Z943" s="119"/>
      <c r="AA943" s="119"/>
      <c r="AB943" s="119"/>
      <c r="AC943" s="119"/>
      <c r="AD943" s="119"/>
      <c r="AE943" s="119"/>
      <c r="AF943" s="119"/>
      <c r="AG943" s="119"/>
      <c r="AH943" s="119"/>
      <c r="AI943" s="119"/>
      <c r="AJ943" s="119"/>
      <c r="AK943" s="4"/>
      <c r="AL943" s="4"/>
      <c r="AM943" s="4"/>
      <c r="AN943" s="4"/>
      <c r="AO943" s="4"/>
      <c r="AP943" s="4"/>
      <c r="AQ943" s="4"/>
      <c r="AR943" s="4"/>
      <c r="AS943" s="4"/>
    </row>
    <row r="944">
      <c r="A944" s="4"/>
      <c r="B944" s="4"/>
      <c r="C944" s="4"/>
      <c r="D944" s="4"/>
      <c r="E944" s="4"/>
      <c r="F944" s="4"/>
      <c r="G944" s="4"/>
      <c r="H944" s="8"/>
      <c r="I944" s="8"/>
      <c r="J944" s="8"/>
      <c r="K944" s="8"/>
      <c r="L944" s="8"/>
      <c r="M944" s="8"/>
      <c r="N944" s="8"/>
      <c r="O944" s="8"/>
      <c r="P944" s="8"/>
      <c r="Q944" s="8"/>
      <c r="R944" s="8"/>
      <c r="S944" s="271"/>
      <c r="T944" s="119"/>
      <c r="U944" s="118"/>
      <c r="V944" s="119"/>
      <c r="W944" s="119"/>
      <c r="X944" s="119"/>
      <c r="Y944" s="119"/>
      <c r="Z944" s="119"/>
      <c r="AA944" s="119"/>
      <c r="AB944" s="119"/>
      <c r="AC944" s="119"/>
      <c r="AD944" s="119"/>
      <c r="AE944" s="119"/>
      <c r="AF944" s="119"/>
      <c r="AG944" s="119"/>
      <c r="AH944" s="119"/>
      <c r="AI944" s="119"/>
      <c r="AJ944" s="119"/>
      <c r="AK944" s="4"/>
      <c r="AL944" s="4"/>
      <c r="AM944" s="4"/>
      <c r="AN944" s="4"/>
      <c r="AO944" s="4"/>
      <c r="AP944" s="4"/>
      <c r="AQ944" s="4"/>
      <c r="AR944" s="4"/>
      <c r="AS944" s="4"/>
    </row>
    <row r="945">
      <c r="A945" s="4"/>
      <c r="B945" s="4"/>
      <c r="C945" s="4"/>
      <c r="D945" s="4"/>
      <c r="E945" s="4"/>
      <c r="F945" s="4"/>
      <c r="G945" s="4"/>
      <c r="H945" s="8"/>
      <c r="I945" s="8"/>
      <c r="J945" s="8"/>
      <c r="K945" s="8"/>
      <c r="L945" s="8"/>
      <c r="M945" s="8"/>
      <c r="N945" s="8"/>
      <c r="O945" s="8"/>
      <c r="P945" s="8"/>
      <c r="Q945" s="8"/>
      <c r="R945" s="8"/>
      <c r="S945" s="271"/>
      <c r="T945" s="119"/>
      <c r="U945" s="118"/>
      <c r="V945" s="119"/>
      <c r="W945" s="119"/>
      <c r="X945" s="119"/>
      <c r="Y945" s="119"/>
      <c r="Z945" s="119"/>
      <c r="AA945" s="119"/>
      <c r="AB945" s="119"/>
      <c r="AC945" s="119"/>
      <c r="AD945" s="119"/>
      <c r="AE945" s="119"/>
      <c r="AF945" s="119"/>
      <c r="AG945" s="119"/>
      <c r="AH945" s="119"/>
      <c r="AI945" s="119"/>
      <c r="AJ945" s="119"/>
      <c r="AK945" s="4"/>
      <c r="AL945" s="4"/>
      <c r="AM945" s="4"/>
      <c r="AN945" s="4"/>
      <c r="AO945" s="4"/>
      <c r="AP945" s="4"/>
      <c r="AQ945" s="4"/>
      <c r="AR945" s="4"/>
      <c r="AS945" s="4"/>
    </row>
    <row r="946">
      <c r="A946" s="4"/>
      <c r="B946" s="4"/>
      <c r="C946" s="4"/>
      <c r="D946" s="4"/>
      <c r="E946" s="4"/>
      <c r="F946" s="4"/>
      <c r="G946" s="4"/>
      <c r="H946" s="8"/>
      <c r="I946" s="8"/>
      <c r="J946" s="8"/>
      <c r="K946" s="8"/>
      <c r="L946" s="8"/>
      <c r="M946" s="8"/>
      <c r="N946" s="8"/>
      <c r="O946" s="8"/>
      <c r="P946" s="8"/>
      <c r="Q946" s="8"/>
      <c r="R946" s="8"/>
      <c r="S946" s="271"/>
      <c r="T946" s="119"/>
      <c r="U946" s="118"/>
      <c r="V946" s="119"/>
      <c r="W946" s="119"/>
      <c r="X946" s="119"/>
      <c r="Y946" s="119"/>
      <c r="Z946" s="119"/>
      <c r="AA946" s="119"/>
      <c r="AB946" s="119"/>
      <c r="AC946" s="119"/>
      <c r="AD946" s="119"/>
      <c r="AE946" s="119"/>
      <c r="AF946" s="119"/>
      <c r="AG946" s="119"/>
      <c r="AH946" s="119"/>
      <c r="AI946" s="119"/>
      <c r="AJ946" s="119"/>
      <c r="AK946" s="4"/>
      <c r="AL946" s="4"/>
      <c r="AM946" s="4"/>
      <c r="AN946" s="4"/>
      <c r="AO946" s="4"/>
      <c r="AP946" s="4"/>
      <c r="AQ946" s="4"/>
      <c r="AR946" s="4"/>
      <c r="AS946" s="4"/>
    </row>
    <row r="947">
      <c r="A947" s="4"/>
      <c r="B947" s="4"/>
      <c r="C947" s="4"/>
      <c r="D947" s="4"/>
      <c r="E947" s="4"/>
      <c r="F947" s="4"/>
      <c r="G947" s="4"/>
      <c r="H947" s="8"/>
      <c r="I947" s="8"/>
      <c r="J947" s="8"/>
      <c r="K947" s="8"/>
      <c r="L947" s="8"/>
      <c r="M947" s="8"/>
      <c r="N947" s="8"/>
      <c r="O947" s="8"/>
      <c r="P947" s="8"/>
      <c r="Q947" s="8"/>
      <c r="R947" s="8"/>
      <c r="S947" s="271"/>
      <c r="T947" s="119"/>
      <c r="U947" s="118"/>
      <c r="V947" s="119"/>
      <c r="W947" s="119"/>
      <c r="X947" s="119"/>
      <c r="Y947" s="119"/>
      <c r="Z947" s="119"/>
      <c r="AA947" s="119"/>
      <c r="AB947" s="119"/>
      <c r="AC947" s="119"/>
      <c r="AD947" s="119"/>
      <c r="AE947" s="119"/>
      <c r="AF947" s="119"/>
      <c r="AG947" s="119"/>
      <c r="AH947" s="119"/>
      <c r="AI947" s="119"/>
      <c r="AJ947" s="119"/>
      <c r="AK947" s="4"/>
      <c r="AL947" s="4"/>
      <c r="AM947" s="4"/>
      <c r="AN947" s="4"/>
      <c r="AO947" s="4"/>
      <c r="AP947" s="4"/>
      <c r="AQ947" s="4"/>
      <c r="AR947" s="4"/>
      <c r="AS947" s="4"/>
    </row>
    <row r="948">
      <c r="A948" s="4"/>
      <c r="B948" s="4"/>
      <c r="C948" s="4"/>
      <c r="D948" s="4"/>
      <c r="E948" s="4"/>
      <c r="F948" s="4"/>
      <c r="G948" s="4"/>
      <c r="H948" s="8"/>
      <c r="I948" s="8"/>
      <c r="J948" s="8"/>
      <c r="K948" s="8"/>
      <c r="L948" s="8"/>
      <c r="M948" s="8"/>
      <c r="N948" s="8"/>
      <c r="O948" s="8"/>
      <c r="P948" s="8"/>
      <c r="Q948" s="8"/>
      <c r="R948" s="8"/>
      <c r="S948" s="271"/>
      <c r="T948" s="119"/>
      <c r="U948" s="118"/>
      <c r="V948" s="119"/>
      <c r="W948" s="119"/>
      <c r="X948" s="119"/>
      <c r="Y948" s="119"/>
      <c r="Z948" s="119"/>
      <c r="AA948" s="119"/>
      <c r="AB948" s="119"/>
      <c r="AC948" s="119"/>
      <c r="AD948" s="119"/>
      <c r="AE948" s="119"/>
      <c r="AF948" s="119"/>
      <c r="AG948" s="119"/>
      <c r="AH948" s="119"/>
      <c r="AI948" s="119"/>
      <c r="AJ948" s="119"/>
      <c r="AK948" s="4"/>
      <c r="AL948" s="4"/>
      <c r="AM948" s="4"/>
      <c r="AN948" s="4"/>
      <c r="AO948" s="4"/>
      <c r="AP948" s="4"/>
      <c r="AQ948" s="4"/>
      <c r="AR948" s="4"/>
      <c r="AS948" s="4"/>
    </row>
    <row r="949">
      <c r="A949" s="4"/>
      <c r="B949" s="4"/>
      <c r="C949" s="4"/>
      <c r="D949" s="4"/>
      <c r="E949" s="4"/>
      <c r="F949" s="4"/>
      <c r="G949" s="4"/>
      <c r="H949" s="8"/>
      <c r="I949" s="8"/>
      <c r="J949" s="8"/>
      <c r="K949" s="8"/>
      <c r="L949" s="8"/>
      <c r="M949" s="8"/>
      <c r="N949" s="8"/>
      <c r="O949" s="8"/>
      <c r="P949" s="8"/>
      <c r="Q949" s="8"/>
      <c r="R949" s="8"/>
      <c r="S949" s="271"/>
      <c r="T949" s="119"/>
      <c r="U949" s="118"/>
      <c r="V949" s="119"/>
      <c r="W949" s="119"/>
      <c r="X949" s="119"/>
      <c r="Y949" s="119"/>
      <c r="Z949" s="119"/>
      <c r="AA949" s="119"/>
      <c r="AB949" s="119"/>
      <c r="AC949" s="119"/>
      <c r="AD949" s="119"/>
      <c r="AE949" s="119"/>
      <c r="AF949" s="119"/>
      <c r="AG949" s="119"/>
      <c r="AH949" s="119"/>
      <c r="AI949" s="119"/>
      <c r="AJ949" s="119"/>
      <c r="AK949" s="4"/>
      <c r="AL949" s="4"/>
      <c r="AM949" s="4"/>
      <c r="AN949" s="4"/>
      <c r="AO949" s="4"/>
      <c r="AP949" s="4"/>
      <c r="AQ949" s="4"/>
      <c r="AR949" s="4"/>
      <c r="AS949" s="4"/>
    </row>
    <row r="950">
      <c r="A950" s="4"/>
      <c r="B950" s="4"/>
      <c r="C950" s="4"/>
      <c r="D950" s="4"/>
      <c r="E950" s="4"/>
      <c r="F950" s="4"/>
      <c r="G950" s="4"/>
      <c r="H950" s="8"/>
      <c r="I950" s="8"/>
      <c r="J950" s="8"/>
      <c r="K950" s="8"/>
      <c r="L950" s="8"/>
      <c r="M950" s="8"/>
      <c r="N950" s="8"/>
      <c r="O950" s="8"/>
      <c r="P950" s="8"/>
      <c r="Q950" s="8"/>
      <c r="R950" s="8"/>
      <c r="S950" s="271"/>
      <c r="T950" s="119"/>
      <c r="U950" s="118"/>
      <c r="V950" s="119"/>
      <c r="W950" s="119"/>
      <c r="X950" s="119"/>
      <c r="Y950" s="119"/>
      <c r="Z950" s="119"/>
      <c r="AA950" s="119"/>
      <c r="AB950" s="119"/>
      <c r="AC950" s="119"/>
      <c r="AD950" s="119"/>
      <c r="AE950" s="119"/>
      <c r="AF950" s="119"/>
      <c r="AG950" s="119"/>
      <c r="AH950" s="119"/>
      <c r="AI950" s="119"/>
      <c r="AJ950" s="119"/>
      <c r="AK950" s="4"/>
      <c r="AL950" s="4"/>
      <c r="AM950" s="4"/>
      <c r="AN950" s="4"/>
      <c r="AO950" s="4"/>
      <c r="AP950" s="4"/>
      <c r="AQ950" s="4"/>
      <c r="AR950" s="4"/>
      <c r="AS950" s="4"/>
    </row>
    <row r="951">
      <c r="A951" s="4"/>
      <c r="B951" s="4"/>
      <c r="C951" s="4"/>
      <c r="D951" s="4"/>
      <c r="E951" s="4"/>
      <c r="F951" s="4"/>
      <c r="G951" s="4"/>
      <c r="H951" s="8"/>
      <c r="I951" s="8"/>
      <c r="J951" s="8"/>
      <c r="K951" s="8"/>
      <c r="L951" s="8"/>
      <c r="M951" s="8"/>
      <c r="N951" s="8"/>
      <c r="O951" s="8"/>
      <c r="P951" s="8"/>
      <c r="Q951" s="8"/>
      <c r="R951" s="8"/>
      <c r="S951" s="271"/>
      <c r="T951" s="119"/>
      <c r="U951" s="118"/>
      <c r="V951" s="119"/>
      <c r="W951" s="119"/>
      <c r="X951" s="119"/>
      <c r="Y951" s="119"/>
      <c r="Z951" s="119"/>
      <c r="AA951" s="119"/>
      <c r="AB951" s="119"/>
      <c r="AC951" s="119"/>
      <c r="AD951" s="119"/>
      <c r="AE951" s="119"/>
      <c r="AF951" s="119"/>
      <c r="AG951" s="119"/>
      <c r="AH951" s="119"/>
      <c r="AI951" s="119"/>
      <c r="AJ951" s="119"/>
      <c r="AK951" s="4"/>
      <c r="AL951" s="4"/>
      <c r="AM951" s="4"/>
      <c r="AN951" s="4"/>
      <c r="AO951" s="4"/>
      <c r="AP951" s="4"/>
      <c r="AQ951" s="4"/>
      <c r="AR951" s="4"/>
      <c r="AS951" s="4"/>
    </row>
    <row r="952">
      <c r="A952" s="4"/>
      <c r="B952" s="4"/>
      <c r="C952" s="4"/>
      <c r="D952" s="4"/>
      <c r="E952" s="4"/>
      <c r="F952" s="4"/>
      <c r="G952" s="4"/>
      <c r="H952" s="8"/>
      <c r="I952" s="8"/>
      <c r="J952" s="8"/>
      <c r="K952" s="8"/>
      <c r="L952" s="8"/>
      <c r="M952" s="8"/>
      <c r="N952" s="8"/>
      <c r="O952" s="8"/>
      <c r="P952" s="8"/>
      <c r="Q952" s="8"/>
      <c r="R952" s="8"/>
      <c r="S952" s="271"/>
      <c r="T952" s="119"/>
      <c r="U952" s="118"/>
      <c r="V952" s="119"/>
      <c r="W952" s="119"/>
      <c r="X952" s="119"/>
      <c r="Y952" s="119"/>
      <c r="Z952" s="119"/>
      <c r="AA952" s="119"/>
      <c r="AB952" s="119"/>
      <c r="AC952" s="119"/>
      <c r="AD952" s="119"/>
      <c r="AE952" s="119"/>
      <c r="AF952" s="119"/>
      <c r="AG952" s="119"/>
      <c r="AH952" s="119"/>
      <c r="AI952" s="119"/>
      <c r="AJ952" s="119"/>
      <c r="AK952" s="4"/>
      <c r="AL952" s="4"/>
      <c r="AM952" s="4"/>
      <c r="AN952" s="4"/>
      <c r="AO952" s="4"/>
      <c r="AP952" s="4"/>
      <c r="AQ952" s="4"/>
      <c r="AR952" s="4"/>
      <c r="AS952" s="4"/>
    </row>
    <row r="953">
      <c r="A953" s="4"/>
      <c r="B953" s="4"/>
      <c r="C953" s="4"/>
      <c r="D953" s="4"/>
      <c r="E953" s="4"/>
      <c r="F953" s="4"/>
      <c r="G953" s="4"/>
      <c r="H953" s="8"/>
      <c r="I953" s="8"/>
      <c r="J953" s="8"/>
      <c r="K953" s="8"/>
      <c r="L953" s="8"/>
      <c r="M953" s="8"/>
      <c r="N953" s="8"/>
      <c r="O953" s="8"/>
      <c r="P953" s="8"/>
      <c r="Q953" s="8"/>
      <c r="R953" s="8"/>
      <c r="S953" s="271"/>
      <c r="T953" s="119"/>
      <c r="U953" s="118"/>
      <c r="V953" s="119"/>
      <c r="W953" s="119"/>
      <c r="X953" s="119"/>
      <c r="Y953" s="119"/>
      <c r="Z953" s="119"/>
      <c r="AA953" s="119"/>
      <c r="AB953" s="119"/>
      <c r="AC953" s="119"/>
      <c r="AD953" s="119"/>
      <c r="AE953" s="119"/>
      <c r="AF953" s="119"/>
      <c r="AG953" s="119"/>
      <c r="AH953" s="119"/>
      <c r="AI953" s="119"/>
      <c r="AJ953" s="119"/>
      <c r="AK953" s="4"/>
      <c r="AL953" s="4"/>
      <c r="AM953" s="4"/>
      <c r="AN953" s="4"/>
      <c r="AO953" s="4"/>
      <c r="AP953" s="4"/>
      <c r="AQ953" s="4"/>
      <c r="AR953" s="4"/>
      <c r="AS953" s="4"/>
    </row>
    <row r="954">
      <c r="A954" s="4"/>
      <c r="B954" s="4"/>
      <c r="C954" s="4"/>
      <c r="D954" s="4"/>
      <c r="E954" s="4"/>
      <c r="F954" s="4"/>
      <c r="G954" s="4"/>
      <c r="H954" s="8"/>
      <c r="I954" s="8"/>
      <c r="J954" s="8"/>
      <c r="K954" s="8"/>
      <c r="L954" s="8"/>
      <c r="M954" s="8"/>
      <c r="N954" s="8"/>
      <c r="O954" s="8"/>
      <c r="P954" s="8"/>
      <c r="Q954" s="8"/>
      <c r="R954" s="8"/>
      <c r="S954" s="271"/>
      <c r="T954" s="119"/>
      <c r="U954" s="118"/>
      <c r="V954" s="119"/>
      <c r="W954" s="119"/>
      <c r="X954" s="119"/>
      <c r="Y954" s="119"/>
      <c r="Z954" s="119"/>
      <c r="AA954" s="119"/>
      <c r="AB954" s="119"/>
      <c r="AC954" s="119"/>
      <c r="AD954" s="119"/>
      <c r="AE954" s="119"/>
      <c r="AF954" s="119"/>
      <c r="AG954" s="119"/>
      <c r="AH954" s="119"/>
      <c r="AI954" s="119"/>
      <c r="AJ954" s="119"/>
      <c r="AK954" s="4"/>
      <c r="AL954" s="4"/>
      <c r="AM954" s="4"/>
      <c r="AN954" s="4"/>
      <c r="AO954" s="4"/>
      <c r="AP954" s="4"/>
      <c r="AQ954" s="4"/>
      <c r="AR954" s="4"/>
      <c r="AS954" s="4"/>
    </row>
    <row r="955">
      <c r="A955" s="4"/>
      <c r="B955" s="4"/>
      <c r="C955" s="4"/>
      <c r="D955" s="4"/>
      <c r="E955" s="4"/>
      <c r="F955" s="4"/>
      <c r="G955" s="4"/>
      <c r="H955" s="8"/>
      <c r="I955" s="8"/>
      <c r="J955" s="8"/>
      <c r="K955" s="8"/>
      <c r="L955" s="8"/>
      <c r="M955" s="8"/>
      <c r="N955" s="8"/>
      <c r="O955" s="8"/>
      <c r="P955" s="8"/>
      <c r="Q955" s="8"/>
      <c r="R955" s="8"/>
      <c r="S955" s="271"/>
      <c r="T955" s="119"/>
      <c r="U955" s="118"/>
      <c r="V955" s="119"/>
      <c r="W955" s="119"/>
      <c r="X955" s="119"/>
      <c r="Y955" s="119"/>
      <c r="Z955" s="119"/>
      <c r="AA955" s="119"/>
      <c r="AB955" s="119"/>
      <c r="AC955" s="119"/>
      <c r="AD955" s="119"/>
      <c r="AE955" s="119"/>
      <c r="AF955" s="119"/>
      <c r="AG955" s="119"/>
      <c r="AH955" s="119"/>
      <c r="AI955" s="119"/>
      <c r="AJ955" s="119"/>
      <c r="AK955" s="4"/>
      <c r="AL955" s="4"/>
      <c r="AM955" s="4"/>
      <c r="AN955" s="4"/>
      <c r="AO955" s="4"/>
      <c r="AP955" s="4"/>
      <c r="AQ955" s="4"/>
      <c r="AR955" s="4"/>
      <c r="AS955" s="4"/>
    </row>
    <row r="956">
      <c r="A956" s="4"/>
      <c r="B956" s="4"/>
      <c r="C956" s="4"/>
      <c r="D956" s="4"/>
      <c r="E956" s="4"/>
      <c r="F956" s="4"/>
      <c r="G956" s="4"/>
      <c r="H956" s="8"/>
      <c r="I956" s="8"/>
      <c r="J956" s="8"/>
      <c r="K956" s="8"/>
      <c r="L956" s="8"/>
      <c r="M956" s="8"/>
      <c r="N956" s="8"/>
      <c r="O956" s="8"/>
      <c r="P956" s="8"/>
      <c r="Q956" s="8"/>
      <c r="R956" s="8"/>
      <c r="S956" s="271"/>
      <c r="T956" s="119"/>
      <c r="U956" s="118"/>
      <c r="V956" s="119"/>
      <c r="W956" s="119"/>
      <c r="X956" s="119"/>
      <c r="Y956" s="119"/>
      <c r="Z956" s="119"/>
      <c r="AA956" s="119"/>
      <c r="AB956" s="119"/>
      <c r="AC956" s="119"/>
      <c r="AD956" s="119"/>
      <c r="AE956" s="119"/>
      <c r="AF956" s="119"/>
      <c r="AG956" s="119"/>
      <c r="AH956" s="119"/>
      <c r="AI956" s="119"/>
      <c r="AJ956" s="119"/>
      <c r="AK956" s="4"/>
      <c r="AL956" s="4"/>
      <c r="AM956" s="4"/>
      <c r="AN956" s="4"/>
      <c r="AO956" s="4"/>
      <c r="AP956" s="4"/>
      <c r="AQ956" s="4"/>
      <c r="AR956" s="4"/>
      <c r="AS956" s="4"/>
    </row>
    <row r="957">
      <c r="A957" s="4"/>
      <c r="B957" s="4"/>
      <c r="C957" s="4"/>
      <c r="D957" s="4"/>
      <c r="E957" s="4"/>
      <c r="F957" s="4"/>
      <c r="G957" s="4"/>
      <c r="H957" s="8"/>
      <c r="I957" s="8"/>
      <c r="J957" s="8"/>
      <c r="K957" s="8"/>
      <c r="L957" s="8"/>
      <c r="M957" s="8"/>
      <c r="N957" s="8"/>
      <c r="O957" s="8"/>
      <c r="P957" s="8"/>
      <c r="Q957" s="8"/>
      <c r="R957" s="8"/>
      <c r="S957" s="271"/>
      <c r="T957" s="119"/>
      <c r="U957" s="118"/>
      <c r="V957" s="119"/>
      <c r="W957" s="119"/>
      <c r="X957" s="119"/>
      <c r="Y957" s="119"/>
      <c r="Z957" s="119"/>
      <c r="AA957" s="119"/>
      <c r="AB957" s="119"/>
      <c r="AC957" s="119"/>
      <c r="AD957" s="119"/>
      <c r="AE957" s="119"/>
      <c r="AF957" s="119"/>
      <c r="AG957" s="119"/>
      <c r="AH957" s="119"/>
      <c r="AI957" s="119"/>
      <c r="AJ957" s="119"/>
      <c r="AK957" s="4"/>
      <c r="AL957" s="4"/>
      <c r="AM957" s="4"/>
      <c r="AN957" s="4"/>
      <c r="AO957" s="4"/>
      <c r="AP957" s="4"/>
      <c r="AQ957" s="4"/>
      <c r="AR957" s="4"/>
      <c r="AS957" s="4"/>
    </row>
    <row r="958">
      <c r="A958" s="4"/>
      <c r="B958" s="4"/>
      <c r="C958" s="4"/>
      <c r="D958" s="4"/>
      <c r="E958" s="4"/>
      <c r="F958" s="4"/>
      <c r="G958" s="4"/>
      <c r="H958" s="8"/>
      <c r="I958" s="8"/>
      <c r="J958" s="8"/>
      <c r="K958" s="8"/>
      <c r="L958" s="8"/>
      <c r="M958" s="8"/>
      <c r="N958" s="8"/>
      <c r="O958" s="8"/>
      <c r="P958" s="8"/>
      <c r="Q958" s="8"/>
      <c r="R958" s="8"/>
      <c r="S958" s="271"/>
      <c r="T958" s="119"/>
      <c r="U958" s="118"/>
      <c r="V958" s="119"/>
      <c r="W958" s="119"/>
      <c r="X958" s="119"/>
      <c r="Y958" s="119"/>
      <c r="Z958" s="119"/>
      <c r="AA958" s="119"/>
      <c r="AB958" s="119"/>
      <c r="AC958" s="119"/>
      <c r="AD958" s="119"/>
      <c r="AE958" s="119"/>
      <c r="AF958" s="119"/>
      <c r="AG958" s="119"/>
      <c r="AH958" s="119"/>
      <c r="AI958" s="119"/>
      <c r="AJ958" s="119"/>
      <c r="AK958" s="4"/>
      <c r="AL958" s="4"/>
      <c r="AM958" s="4"/>
      <c r="AN958" s="4"/>
      <c r="AO958" s="4"/>
      <c r="AP958" s="4"/>
      <c r="AQ958" s="4"/>
      <c r="AR958" s="4"/>
      <c r="AS958" s="4"/>
    </row>
    <row r="959">
      <c r="A959" s="4"/>
      <c r="B959" s="4"/>
      <c r="C959" s="4"/>
      <c r="D959" s="4"/>
      <c r="E959" s="4"/>
      <c r="F959" s="4"/>
      <c r="G959" s="4"/>
      <c r="H959" s="8"/>
      <c r="I959" s="8"/>
      <c r="J959" s="8"/>
      <c r="K959" s="8"/>
      <c r="L959" s="8"/>
      <c r="M959" s="8"/>
      <c r="N959" s="8"/>
      <c r="O959" s="8"/>
      <c r="P959" s="8"/>
      <c r="Q959" s="8"/>
      <c r="R959" s="8"/>
      <c r="S959" s="271"/>
      <c r="T959" s="119"/>
      <c r="U959" s="118"/>
      <c r="V959" s="119"/>
      <c r="W959" s="119"/>
      <c r="X959" s="119"/>
      <c r="Y959" s="119"/>
      <c r="Z959" s="119"/>
      <c r="AA959" s="119"/>
      <c r="AB959" s="119"/>
      <c r="AC959" s="119"/>
      <c r="AD959" s="119"/>
      <c r="AE959" s="119"/>
      <c r="AF959" s="119"/>
      <c r="AG959" s="119"/>
      <c r="AH959" s="119"/>
      <c r="AI959" s="119"/>
      <c r="AJ959" s="119"/>
      <c r="AK959" s="4"/>
      <c r="AL959" s="4"/>
      <c r="AM959" s="4"/>
      <c r="AN959" s="4"/>
      <c r="AO959" s="4"/>
      <c r="AP959" s="4"/>
      <c r="AQ959" s="4"/>
      <c r="AR959" s="4"/>
      <c r="AS959" s="4"/>
    </row>
    <row r="960">
      <c r="A960" s="4"/>
      <c r="B960" s="4"/>
      <c r="C960" s="4"/>
      <c r="D960" s="4"/>
      <c r="E960" s="4"/>
      <c r="F960" s="4"/>
      <c r="G960" s="4"/>
      <c r="H960" s="8"/>
      <c r="I960" s="8"/>
      <c r="J960" s="8"/>
      <c r="K960" s="8"/>
      <c r="L960" s="8"/>
      <c r="M960" s="8"/>
      <c r="N960" s="8"/>
      <c r="O960" s="8"/>
      <c r="P960" s="8"/>
      <c r="Q960" s="8"/>
      <c r="R960" s="8"/>
      <c r="S960" s="271"/>
      <c r="T960" s="119"/>
      <c r="U960" s="118"/>
      <c r="V960" s="119"/>
      <c r="W960" s="119"/>
      <c r="X960" s="119"/>
      <c r="Y960" s="119"/>
      <c r="Z960" s="119"/>
      <c r="AA960" s="119"/>
      <c r="AB960" s="119"/>
      <c r="AC960" s="119"/>
      <c r="AD960" s="119"/>
      <c r="AE960" s="119"/>
      <c r="AF960" s="119"/>
      <c r="AG960" s="119"/>
      <c r="AH960" s="119"/>
      <c r="AI960" s="119"/>
      <c r="AJ960" s="119"/>
      <c r="AK960" s="4"/>
      <c r="AL960" s="4"/>
      <c r="AM960" s="4"/>
      <c r="AN960" s="4"/>
      <c r="AO960" s="4"/>
      <c r="AP960" s="4"/>
      <c r="AQ960" s="4"/>
      <c r="AR960" s="4"/>
      <c r="AS960" s="4"/>
    </row>
    <row r="961">
      <c r="A961" s="4"/>
      <c r="B961" s="4"/>
      <c r="C961" s="4"/>
      <c r="D961" s="4"/>
      <c r="E961" s="4"/>
      <c r="F961" s="4"/>
      <c r="G961" s="4"/>
      <c r="H961" s="8"/>
      <c r="I961" s="8"/>
      <c r="J961" s="8"/>
      <c r="K961" s="8"/>
      <c r="L961" s="8"/>
      <c r="M961" s="8"/>
      <c r="N961" s="8"/>
      <c r="O961" s="8"/>
      <c r="P961" s="8"/>
      <c r="Q961" s="8"/>
      <c r="R961" s="8"/>
      <c r="S961" s="271"/>
      <c r="T961" s="119"/>
      <c r="U961" s="118"/>
      <c r="V961" s="119"/>
      <c r="W961" s="119"/>
      <c r="X961" s="119"/>
      <c r="Y961" s="119"/>
      <c r="Z961" s="119"/>
      <c r="AA961" s="119"/>
      <c r="AB961" s="119"/>
      <c r="AC961" s="119"/>
      <c r="AD961" s="119"/>
      <c r="AE961" s="119"/>
      <c r="AF961" s="119"/>
      <c r="AG961" s="119"/>
      <c r="AH961" s="119"/>
      <c r="AI961" s="119"/>
      <c r="AJ961" s="119"/>
      <c r="AK961" s="4"/>
      <c r="AL961" s="4"/>
      <c r="AM961" s="4"/>
      <c r="AN961" s="4"/>
      <c r="AO961" s="4"/>
      <c r="AP961" s="4"/>
      <c r="AQ961" s="4"/>
      <c r="AR961" s="4"/>
      <c r="AS961" s="4"/>
    </row>
    <row r="962">
      <c r="A962" s="4"/>
      <c r="B962" s="4"/>
      <c r="C962" s="4"/>
      <c r="D962" s="4"/>
      <c r="E962" s="4"/>
      <c r="F962" s="4"/>
      <c r="G962" s="4"/>
      <c r="H962" s="8"/>
      <c r="I962" s="8"/>
      <c r="J962" s="8"/>
      <c r="K962" s="8"/>
      <c r="L962" s="8"/>
      <c r="M962" s="8"/>
      <c r="N962" s="8"/>
      <c r="O962" s="8"/>
      <c r="P962" s="8"/>
      <c r="Q962" s="8"/>
      <c r="R962" s="8"/>
      <c r="S962" s="271"/>
      <c r="T962" s="119"/>
      <c r="U962" s="118"/>
      <c r="V962" s="119"/>
      <c r="W962" s="119"/>
      <c r="X962" s="119"/>
      <c r="Y962" s="119"/>
      <c r="Z962" s="119"/>
      <c r="AA962" s="119"/>
      <c r="AB962" s="119"/>
      <c r="AC962" s="119"/>
      <c r="AD962" s="119"/>
      <c r="AE962" s="119"/>
      <c r="AF962" s="119"/>
      <c r="AG962" s="119"/>
      <c r="AH962" s="119"/>
      <c r="AI962" s="119"/>
      <c r="AJ962" s="119"/>
      <c r="AK962" s="4"/>
      <c r="AL962" s="4"/>
      <c r="AM962" s="4"/>
      <c r="AN962" s="4"/>
      <c r="AO962" s="4"/>
      <c r="AP962" s="4"/>
      <c r="AQ962" s="4"/>
      <c r="AR962" s="4"/>
      <c r="AS962" s="4"/>
    </row>
    <row r="963">
      <c r="A963" s="4"/>
      <c r="B963" s="4"/>
      <c r="C963" s="4"/>
      <c r="D963" s="4"/>
      <c r="E963" s="4"/>
      <c r="F963" s="4"/>
      <c r="G963" s="4"/>
      <c r="H963" s="8"/>
      <c r="I963" s="8"/>
      <c r="J963" s="8"/>
      <c r="K963" s="8"/>
      <c r="L963" s="8"/>
      <c r="M963" s="8"/>
      <c r="N963" s="8"/>
      <c r="O963" s="8"/>
      <c r="P963" s="8"/>
      <c r="Q963" s="8"/>
      <c r="R963" s="8"/>
      <c r="S963" s="271"/>
      <c r="T963" s="119"/>
      <c r="U963" s="118"/>
      <c r="V963" s="119"/>
      <c r="W963" s="119"/>
      <c r="X963" s="119"/>
      <c r="Y963" s="119"/>
      <c r="Z963" s="119"/>
      <c r="AA963" s="119"/>
      <c r="AB963" s="119"/>
      <c r="AC963" s="119"/>
      <c r="AD963" s="119"/>
      <c r="AE963" s="119"/>
      <c r="AF963" s="119"/>
      <c r="AG963" s="119"/>
      <c r="AH963" s="119"/>
      <c r="AI963" s="119"/>
      <c r="AJ963" s="119"/>
      <c r="AK963" s="4"/>
      <c r="AL963" s="4"/>
      <c r="AM963" s="4"/>
      <c r="AN963" s="4"/>
      <c r="AO963" s="4"/>
      <c r="AP963" s="4"/>
      <c r="AQ963" s="4"/>
      <c r="AR963" s="4"/>
      <c r="AS963" s="4"/>
    </row>
    <row r="964">
      <c r="A964" s="4"/>
      <c r="B964" s="4"/>
      <c r="C964" s="4"/>
      <c r="D964" s="4"/>
      <c r="E964" s="4"/>
      <c r="F964" s="4"/>
      <c r="G964" s="4"/>
      <c r="H964" s="8"/>
      <c r="I964" s="8"/>
      <c r="J964" s="8"/>
      <c r="K964" s="8"/>
      <c r="L964" s="8"/>
      <c r="M964" s="8"/>
      <c r="N964" s="8"/>
      <c r="O964" s="8"/>
      <c r="P964" s="8"/>
      <c r="Q964" s="8"/>
      <c r="R964" s="8"/>
      <c r="S964" s="271"/>
      <c r="T964" s="119"/>
      <c r="U964" s="118"/>
      <c r="V964" s="119"/>
      <c r="W964" s="119"/>
      <c r="X964" s="119"/>
      <c r="Y964" s="119"/>
      <c r="Z964" s="119"/>
      <c r="AA964" s="119"/>
      <c r="AB964" s="119"/>
      <c r="AC964" s="119"/>
      <c r="AD964" s="119"/>
      <c r="AE964" s="119"/>
      <c r="AF964" s="119"/>
      <c r="AG964" s="119"/>
      <c r="AH964" s="119"/>
      <c r="AI964" s="119"/>
      <c r="AJ964" s="119"/>
      <c r="AK964" s="4"/>
      <c r="AL964" s="4"/>
      <c r="AM964" s="4"/>
      <c r="AN964" s="4"/>
      <c r="AO964" s="4"/>
      <c r="AP964" s="4"/>
      <c r="AQ964" s="4"/>
      <c r="AR964" s="4"/>
      <c r="AS964" s="4"/>
    </row>
    <row r="965">
      <c r="A965" s="4"/>
      <c r="B965" s="4"/>
      <c r="C965" s="4"/>
      <c r="D965" s="4"/>
      <c r="E965" s="4"/>
      <c r="F965" s="4"/>
      <c r="G965" s="4"/>
      <c r="H965" s="8"/>
      <c r="I965" s="8"/>
      <c r="J965" s="8"/>
      <c r="K965" s="8"/>
      <c r="L965" s="8"/>
      <c r="M965" s="8"/>
      <c r="N965" s="8"/>
      <c r="O965" s="8"/>
      <c r="P965" s="8"/>
      <c r="Q965" s="8"/>
      <c r="R965" s="8"/>
      <c r="S965" s="271"/>
      <c r="T965" s="119"/>
      <c r="U965" s="118"/>
      <c r="V965" s="119"/>
      <c r="W965" s="119"/>
      <c r="X965" s="119"/>
      <c r="Y965" s="119"/>
      <c r="Z965" s="119"/>
      <c r="AA965" s="119"/>
      <c r="AB965" s="119"/>
      <c r="AC965" s="119"/>
      <c r="AD965" s="119"/>
      <c r="AE965" s="119"/>
      <c r="AF965" s="119"/>
      <c r="AG965" s="119"/>
      <c r="AH965" s="119"/>
      <c r="AI965" s="119"/>
      <c r="AJ965" s="119"/>
      <c r="AK965" s="4"/>
      <c r="AL965" s="4"/>
      <c r="AM965" s="4"/>
      <c r="AN965" s="4"/>
      <c r="AO965" s="4"/>
      <c r="AP965" s="4"/>
      <c r="AQ965" s="4"/>
      <c r="AR965" s="4"/>
      <c r="AS965" s="4"/>
    </row>
    <row r="966">
      <c r="A966" s="4"/>
      <c r="B966" s="4"/>
      <c r="C966" s="4"/>
      <c r="D966" s="4"/>
      <c r="E966" s="4"/>
      <c r="F966" s="4"/>
      <c r="G966" s="4"/>
      <c r="H966" s="8"/>
      <c r="I966" s="8"/>
      <c r="J966" s="8"/>
      <c r="K966" s="8"/>
      <c r="L966" s="8"/>
      <c r="M966" s="8"/>
      <c r="N966" s="8"/>
      <c r="O966" s="8"/>
      <c r="P966" s="8"/>
      <c r="Q966" s="8"/>
      <c r="R966" s="8"/>
      <c r="S966" s="271"/>
      <c r="T966" s="119"/>
      <c r="U966" s="118"/>
      <c r="V966" s="119"/>
      <c r="W966" s="119"/>
      <c r="X966" s="119"/>
      <c r="Y966" s="119"/>
      <c r="Z966" s="119"/>
      <c r="AA966" s="119"/>
      <c r="AB966" s="119"/>
      <c r="AC966" s="119"/>
      <c r="AD966" s="119"/>
      <c r="AE966" s="119"/>
      <c r="AF966" s="119"/>
      <c r="AG966" s="119"/>
      <c r="AH966" s="119"/>
      <c r="AI966" s="119"/>
      <c r="AJ966" s="119"/>
      <c r="AK966" s="4"/>
      <c r="AL966" s="4"/>
      <c r="AM966" s="4"/>
      <c r="AN966" s="4"/>
      <c r="AO966" s="4"/>
      <c r="AP966" s="4"/>
      <c r="AQ966" s="4"/>
      <c r="AR966" s="4"/>
      <c r="AS966" s="4"/>
    </row>
    <row r="967">
      <c r="A967" s="4"/>
      <c r="B967" s="4"/>
      <c r="C967" s="4"/>
      <c r="D967" s="4"/>
      <c r="E967" s="4"/>
      <c r="F967" s="4"/>
      <c r="G967" s="4"/>
      <c r="H967" s="8"/>
      <c r="I967" s="8"/>
      <c r="J967" s="8"/>
      <c r="K967" s="8"/>
      <c r="L967" s="8"/>
      <c r="M967" s="8"/>
      <c r="N967" s="8"/>
      <c r="O967" s="8"/>
      <c r="P967" s="8"/>
      <c r="Q967" s="8"/>
      <c r="R967" s="8"/>
      <c r="S967" s="271"/>
      <c r="T967" s="119"/>
      <c r="U967" s="118"/>
      <c r="V967" s="119"/>
      <c r="W967" s="119"/>
      <c r="X967" s="119"/>
      <c r="Y967" s="119"/>
      <c r="Z967" s="119"/>
      <c r="AA967" s="119"/>
      <c r="AB967" s="119"/>
      <c r="AC967" s="119"/>
      <c r="AD967" s="119"/>
      <c r="AE967" s="119"/>
      <c r="AF967" s="119"/>
      <c r="AG967" s="119"/>
      <c r="AH967" s="119"/>
      <c r="AI967" s="119"/>
      <c r="AJ967" s="119"/>
      <c r="AK967" s="4"/>
      <c r="AL967" s="4"/>
      <c r="AM967" s="4"/>
      <c r="AN967" s="4"/>
      <c r="AO967" s="4"/>
      <c r="AP967" s="4"/>
      <c r="AQ967" s="4"/>
      <c r="AR967" s="4"/>
      <c r="AS967" s="4"/>
    </row>
    <row r="968">
      <c r="A968" s="4"/>
      <c r="B968" s="4"/>
      <c r="C968" s="4"/>
      <c r="D968" s="4"/>
      <c r="E968" s="4"/>
      <c r="F968" s="4"/>
      <c r="G968" s="4"/>
      <c r="H968" s="8"/>
      <c r="I968" s="8"/>
      <c r="J968" s="8"/>
      <c r="K968" s="8"/>
      <c r="L968" s="8"/>
      <c r="M968" s="8"/>
      <c r="N968" s="8"/>
      <c r="O968" s="8"/>
      <c r="P968" s="8"/>
      <c r="Q968" s="8"/>
      <c r="R968" s="8"/>
      <c r="S968" s="271"/>
      <c r="T968" s="119"/>
      <c r="U968" s="118"/>
      <c r="V968" s="119"/>
      <c r="W968" s="119"/>
      <c r="X968" s="119"/>
      <c r="Y968" s="119"/>
      <c r="Z968" s="119"/>
      <c r="AA968" s="119"/>
      <c r="AB968" s="119"/>
      <c r="AC968" s="119"/>
      <c r="AD968" s="119"/>
      <c r="AE968" s="119"/>
      <c r="AF968" s="119"/>
      <c r="AG968" s="119"/>
      <c r="AH968" s="119"/>
      <c r="AI968" s="119"/>
      <c r="AJ968" s="119"/>
      <c r="AK968" s="4"/>
      <c r="AL968" s="4"/>
      <c r="AM968" s="4"/>
      <c r="AN968" s="4"/>
      <c r="AO968" s="4"/>
      <c r="AP968" s="4"/>
      <c r="AQ968" s="4"/>
      <c r="AR968" s="4"/>
      <c r="AS968" s="4"/>
    </row>
    <row r="969">
      <c r="A969" s="4"/>
      <c r="B969" s="4"/>
      <c r="C969" s="4"/>
      <c r="D969" s="4"/>
      <c r="E969" s="4"/>
      <c r="F969" s="4"/>
      <c r="G969" s="4"/>
      <c r="H969" s="8"/>
      <c r="I969" s="8"/>
      <c r="J969" s="8"/>
      <c r="K969" s="8"/>
      <c r="L969" s="8"/>
      <c r="M969" s="8"/>
      <c r="N969" s="8"/>
      <c r="O969" s="8"/>
      <c r="P969" s="8"/>
      <c r="Q969" s="8"/>
      <c r="R969" s="8"/>
      <c r="S969" s="271"/>
      <c r="T969" s="119"/>
      <c r="U969" s="118"/>
      <c r="V969" s="119"/>
      <c r="W969" s="119"/>
      <c r="X969" s="119"/>
      <c r="Y969" s="119"/>
      <c r="Z969" s="119"/>
      <c r="AA969" s="119"/>
      <c r="AB969" s="119"/>
      <c r="AC969" s="119"/>
      <c r="AD969" s="119"/>
      <c r="AE969" s="119"/>
      <c r="AF969" s="119"/>
      <c r="AG969" s="119"/>
      <c r="AH969" s="119"/>
      <c r="AI969" s="119"/>
      <c r="AJ969" s="119"/>
      <c r="AK969" s="4"/>
      <c r="AL969" s="4"/>
      <c r="AM969" s="4"/>
      <c r="AN969" s="4"/>
      <c r="AO969" s="4"/>
      <c r="AP969" s="4"/>
      <c r="AQ969" s="4"/>
      <c r="AR969" s="4"/>
      <c r="AS969" s="4"/>
    </row>
    <row r="970">
      <c r="A970" s="4"/>
      <c r="B970" s="4"/>
      <c r="C970" s="4"/>
      <c r="D970" s="4"/>
      <c r="E970" s="4"/>
      <c r="F970" s="4"/>
      <c r="G970" s="4"/>
      <c r="H970" s="8"/>
      <c r="I970" s="8"/>
      <c r="J970" s="8"/>
      <c r="K970" s="8"/>
      <c r="L970" s="8"/>
      <c r="M970" s="8"/>
      <c r="N970" s="8"/>
      <c r="O970" s="8"/>
      <c r="P970" s="8"/>
      <c r="Q970" s="8"/>
      <c r="R970" s="8"/>
      <c r="S970" s="271"/>
      <c r="T970" s="119"/>
      <c r="U970" s="118"/>
      <c r="V970" s="119"/>
      <c r="W970" s="119"/>
      <c r="X970" s="119"/>
      <c r="Y970" s="119"/>
      <c r="Z970" s="119"/>
      <c r="AA970" s="119"/>
      <c r="AB970" s="119"/>
      <c r="AC970" s="119"/>
      <c r="AD970" s="119"/>
      <c r="AE970" s="119"/>
      <c r="AF970" s="119"/>
      <c r="AG970" s="119"/>
      <c r="AH970" s="119"/>
      <c r="AI970" s="119"/>
      <c r="AJ970" s="119"/>
      <c r="AK970" s="4"/>
      <c r="AL970" s="4"/>
      <c r="AM970" s="4"/>
      <c r="AN970" s="4"/>
      <c r="AO970" s="4"/>
      <c r="AP970" s="4"/>
      <c r="AQ970" s="4"/>
      <c r="AR970" s="4"/>
      <c r="AS970" s="4"/>
    </row>
    <row r="971">
      <c r="A971" s="4"/>
      <c r="B971" s="4"/>
      <c r="C971" s="4"/>
      <c r="D971" s="4"/>
      <c r="E971" s="4"/>
      <c r="F971" s="4"/>
      <c r="G971" s="4"/>
      <c r="H971" s="8"/>
      <c r="I971" s="8"/>
      <c r="J971" s="8"/>
      <c r="K971" s="8"/>
      <c r="L971" s="8"/>
      <c r="M971" s="8"/>
      <c r="N971" s="8"/>
      <c r="O971" s="8"/>
      <c r="P971" s="8"/>
      <c r="Q971" s="8"/>
      <c r="R971" s="8"/>
      <c r="S971" s="271"/>
      <c r="T971" s="119"/>
      <c r="U971" s="118"/>
      <c r="V971" s="119"/>
      <c r="W971" s="119"/>
      <c r="X971" s="119"/>
      <c r="Y971" s="119"/>
      <c r="Z971" s="119"/>
      <c r="AA971" s="119"/>
      <c r="AB971" s="119"/>
      <c r="AC971" s="119"/>
      <c r="AD971" s="119"/>
      <c r="AE971" s="119"/>
      <c r="AF971" s="119"/>
      <c r="AG971" s="119"/>
      <c r="AH971" s="119"/>
      <c r="AI971" s="119"/>
      <c r="AJ971" s="119"/>
      <c r="AK971" s="4"/>
      <c r="AL971" s="4"/>
      <c r="AM971" s="4"/>
      <c r="AN971" s="4"/>
      <c r="AO971" s="4"/>
      <c r="AP971" s="4"/>
      <c r="AQ971" s="4"/>
      <c r="AR971" s="4"/>
      <c r="AS971" s="4"/>
    </row>
    <row r="972">
      <c r="A972" s="4"/>
      <c r="B972" s="4"/>
      <c r="C972" s="4"/>
      <c r="D972" s="4"/>
      <c r="E972" s="4"/>
      <c r="F972" s="4"/>
      <c r="G972" s="4"/>
      <c r="H972" s="8"/>
      <c r="I972" s="8"/>
      <c r="J972" s="8"/>
      <c r="K972" s="8"/>
      <c r="L972" s="8"/>
      <c r="M972" s="8"/>
      <c r="N972" s="8"/>
      <c r="O972" s="8"/>
      <c r="P972" s="8"/>
      <c r="Q972" s="8"/>
      <c r="R972" s="8"/>
      <c r="S972" s="271"/>
      <c r="T972" s="119"/>
      <c r="U972" s="118"/>
      <c r="V972" s="119"/>
      <c r="W972" s="119"/>
      <c r="X972" s="119"/>
      <c r="Y972" s="119"/>
      <c r="Z972" s="119"/>
      <c r="AA972" s="119"/>
      <c r="AB972" s="119"/>
      <c r="AC972" s="119"/>
      <c r="AD972" s="119"/>
      <c r="AE972" s="119"/>
      <c r="AF972" s="119"/>
      <c r="AG972" s="119"/>
      <c r="AH972" s="119"/>
      <c r="AI972" s="119"/>
      <c r="AJ972" s="119"/>
      <c r="AK972" s="4"/>
      <c r="AL972" s="4"/>
      <c r="AM972" s="4"/>
      <c r="AN972" s="4"/>
      <c r="AO972" s="4"/>
      <c r="AP972" s="4"/>
      <c r="AQ972" s="4"/>
      <c r="AR972" s="4"/>
      <c r="AS972" s="4"/>
    </row>
    <row r="973">
      <c r="A973" s="4"/>
      <c r="B973" s="4"/>
      <c r="C973" s="4"/>
      <c r="D973" s="4"/>
      <c r="E973" s="4"/>
      <c r="F973" s="4"/>
      <c r="G973" s="4"/>
      <c r="H973" s="8"/>
      <c r="I973" s="8"/>
      <c r="J973" s="8"/>
      <c r="K973" s="8"/>
      <c r="L973" s="8"/>
      <c r="M973" s="8"/>
      <c r="N973" s="8"/>
      <c r="O973" s="8"/>
      <c r="P973" s="8"/>
      <c r="Q973" s="8"/>
      <c r="R973" s="8"/>
      <c r="S973" s="271"/>
      <c r="T973" s="119"/>
      <c r="U973" s="118"/>
      <c r="V973" s="119"/>
      <c r="W973" s="119"/>
      <c r="X973" s="119"/>
      <c r="Y973" s="119"/>
      <c r="Z973" s="119"/>
      <c r="AA973" s="119"/>
      <c r="AB973" s="119"/>
      <c r="AC973" s="119"/>
      <c r="AD973" s="119"/>
      <c r="AE973" s="119"/>
      <c r="AF973" s="119"/>
      <c r="AG973" s="119"/>
      <c r="AH973" s="119"/>
      <c r="AI973" s="119"/>
      <c r="AJ973" s="119"/>
      <c r="AK973" s="4"/>
      <c r="AL973" s="4"/>
      <c r="AM973" s="4"/>
      <c r="AN973" s="4"/>
      <c r="AO973" s="4"/>
      <c r="AP973" s="4"/>
      <c r="AQ973" s="4"/>
      <c r="AR973" s="4"/>
      <c r="AS973" s="4"/>
    </row>
    <row r="974">
      <c r="A974" s="4"/>
      <c r="B974" s="4"/>
      <c r="C974" s="4"/>
      <c r="D974" s="4"/>
      <c r="E974" s="4"/>
      <c r="F974" s="4"/>
      <c r="G974" s="4"/>
      <c r="H974" s="8"/>
      <c r="I974" s="8"/>
      <c r="J974" s="8"/>
      <c r="K974" s="8"/>
      <c r="L974" s="8"/>
      <c r="M974" s="8"/>
      <c r="N974" s="8"/>
      <c r="O974" s="8"/>
      <c r="P974" s="8"/>
      <c r="Q974" s="8"/>
      <c r="R974" s="8"/>
      <c r="S974" s="271"/>
      <c r="T974" s="119"/>
      <c r="U974" s="118"/>
      <c r="V974" s="119"/>
      <c r="W974" s="119"/>
      <c r="X974" s="119"/>
      <c r="Y974" s="119"/>
      <c r="Z974" s="119"/>
      <c r="AA974" s="119"/>
      <c r="AB974" s="119"/>
      <c r="AC974" s="119"/>
      <c r="AD974" s="119"/>
      <c r="AE974" s="119"/>
      <c r="AF974" s="119"/>
      <c r="AG974" s="119"/>
      <c r="AH974" s="119"/>
      <c r="AI974" s="119"/>
      <c r="AJ974" s="119"/>
      <c r="AK974" s="4"/>
      <c r="AL974" s="4"/>
      <c r="AM974" s="4"/>
      <c r="AN974" s="4"/>
      <c r="AO974" s="4"/>
      <c r="AP974" s="4"/>
      <c r="AQ974" s="4"/>
      <c r="AR974" s="4"/>
      <c r="AS974" s="4"/>
    </row>
    <row r="975">
      <c r="A975" s="4"/>
      <c r="B975" s="4"/>
      <c r="C975" s="4"/>
      <c r="D975" s="4"/>
      <c r="E975" s="4"/>
      <c r="F975" s="4"/>
      <c r="G975" s="4"/>
      <c r="H975" s="8"/>
      <c r="I975" s="8"/>
      <c r="J975" s="8"/>
      <c r="K975" s="8"/>
      <c r="L975" s="8"/>
      <c r="M975" s="8"/>
      <c r="N975" s="8"/>
      <c r="O975" s="8"/>
      <c r="P975" s="8"/>
      <c r="Q975" s="8"/>
      <c r="R975" s="8"/>
      <c r="S975" s="271"/>
      <c r="T975" s="119"/>
      <c r="U975" s="118"/>
      <c r="V975" s="119"/>
      <c r="W975" s="119"/>
      <c r="X975" s="119"/>
      <c r="Y975" s="119"/>
      <c r="Z975" s="119"/>
      <c r="AA975" s="119"/>
      <c r="AB975" s="119"/>
      <c r="AC975" s="119"/>
      <c r="AD975" s="119"/>
      <c r="AE975" s="119"/>
      <c r="AF975" s="119"/>
      <c r="AG975" s="119"/>
      <c r="AH975" s="119"/>
      <c r="AI975" s="119"/>
      <c r="AJ975" s="119"/>
      <c r="AK975" s="4"/>
      <c r="AL975" s="4"/>
      <c r="AM975" s="4"/>
      <c r="AN975" s="4"/>
      <c r="AO975" s="4"/>
      <c r="AP975" s="4"/>
      <c r="AQ975" s="4"/>
      <c r="AR975" s="4"/>
      <c r="AS975" s="4"/>
    </row>
    <row r="976">
      <c r="A976" s="4"/>
      <c r="B976" s="4"/>
      <c r="C976" s="4"/>
      <c r="D976" s="4"/>
      <c r="E976" s="4"/>
      <c r="F976" s="4"/>
      <c r="G976" s="4"/>
      <c r="H976" s="8"/>
      <c r="I976" s="8"/>
      <c r="J976" s="8"/>
      <c r="K976" s="8"/>
      <c r="L976" s="8"/>
      <c r="M976" s="8"/>
      <c r="N976" s="8"/>
      <c r="O976" s="8"/>
      <c r="P976" s="8"/>
      <c r="Q976" s="8"/>
      <c r="R976" s="8"/>
      <c r="S976" s="271"/>
      <c r="T976" s="119"/>
      <c r="U976" s="118"/>
      <c r="V976" s="119"/>
      <c r="W976" s="119"/>
      <c r="X976" s="119"/>
      <c r="Y976" s="119"/>
      <c r="Z976" s="119"/>
      <c r="AA976" s="119"/>
      <c r="AB976" s="119"/>
      <c r="AC976" s="119"/>
      <c r="AD976" s="119"/>
      <c r="AE976" s="119"/>
      <c r="AF976" s="119"/>
      <c r="AG976" s="119"/>
      <c r="AH976" s="119"/>
      <c r="AI976" s="119"/>
      <c r="AJ976" s="119"/>
      <c r="AK976" s="4"/>
      <c r="AL976" s="4"/>
      <c r="AM976" s="4"/>
      <c r="AN976" s="4"/>
      <c r="AO976" s="4"/>
      <c r="AP976" s="4"/>
      <c r="AQ976" s="4"/>
      <c r="AR976" s="4"/>
      <c r="AS976" s="4"/>
    </row>
    <row r="977">
      <c r="A977" s="4"/>
      <c r="B977" s="4"/>
      <c r="C977" s="4"/>
      <c r="D977" s="4"/>
      <c r="E977" s="4"/>
      <c r="F977" s="4"/>
      <c r="G977" s="4"/>
      <c r="H977" s="8"/>
      <c r="I977" s="8"/>
      <c r="J977" s="8"/>
      <c r="K977" s="8"/>
      <c r="L977" s="8"/>
      <c r="M977" s="8"/>
      <c r="N977" s="8"/>
      <c r="O977" s="8"/>
      <c r="P977" s="8"/>
      <c r="Q977" s="8"/>
      <c r="R977" s="8"/>
      <c r="S977" s="271"/>
      <c r="T977" s="119"/>
      <c r="U977" s="118"/>
      <c r="V977" s="119"/>
      <c r="W977" s="119"/>
      <c r="X977" s="119"/>
      <c r="Y977" s="119"/>
      <c r="Z977" s="119"/>
      <c r="AA977" s="119"/>
      <c r="AB977" s="119"/>
      <c r="AC977" s="119"/>
      <c r="AD977" s="119"/>
      <c r="AE977" s="119"/>
      <c r="AF977" s="119"/>
      <c r="AG977" s="119"/>
      <c r="AH977" s="119"/>
      <c r="AI977" s="119"/>
      <c r="AJ977" s="119"/>
      <c r="AK977" s="4"/>
      <c r="AL977" s="4"/>
      <c r="AM977" s="4"/>
      <c r="AN977" s="4"/>
      <c r="AO977" s="4"/>
      <c r="AP977" s="4"/>
      <c r="AQ977" s="4"/>
      <c r="AR977" s="4"/>
      <c r="AS977" s="4"/>
    </row>
    <row r="978">
      <c r="A978" s="4"/>
      <c r="B978" s="4"/>
      <c r="C978" s="4"/>
      <c r="D978" s="4"/>
      <c r="E978" s="4"/>
      <c r="F978" s="4"/>
      <c r="G978" s="4"/>
      <c r="H978" s="8"/>
      <c r="I978" s="8"/>
      <c r="J978" s="8"/>
      <c r="K978" s="8"/>
      <c r="L978" s="8"/>
      <c r="M978" s="8"/>
      <c r="N978" s="8"/>
      <c r="O978" s="8"/>
      <c r="P978" s="8"/>
      <c r="Q978" s="8"/>
      <c r="R978" s="8"/>
      <c r="S978" s="271"/>
      <c r="T978" s="119"/>
      <c r="U978" s="118"/>
      <c r="V978" s="119"/>
      <c r="W978" s="119"/>
      <c r="X978" s="119"/>
      <c r="Y978" s="119"/>
      <c r="Z978" s="119"/>
      <c r="AA978" s="119"/>
      <c r="AB978" s="119"/>
      <c r="AC978" s="119"/>
      <c r="AD978" s="119"/>
      <c r="AE978" s="119"/>
      <c r="AF978" s="119"/>
      <c r="AG978" s="119"/>
      <c r="AH978" s="119"/>
      <c r="AI978" s="119"/>
      <c r="AJ978" s="119"/>
      <c r="AK978" s="4"/>
      <c r="AL978" s="4"/>
      <c r="AM978" s="4"/>
      <c r="AN978" s="4"/>
      <c r="AO978" s="4"/>
      <c r="AP978" s="4"/>
      <c r="AQ978" s="4"/>
      <c r="AR978" s="4"/>
      <c r="AS978" s="4"/>
    </row>
    <row r="979">
      <c r="A979" s="4"/>
      <c r="B979" s="4"/>
      <c r="C979" s="4"/>
      <c r="D979" s="4"/>
      <c r="E979" s="4"/>
      <c r="F979" s="4"/>
      <c r="G979" s="4"/>
      <c r="H979" s="8"/>
      <c r="I979" s="8"/>
      <c r="J979" s="8"/>
      <c r="K979" s="8"/>
      <c r="L979" s="8"/>
      <c r="M979" s="8"/>
      <c r="N979" s="8"/>
      <c r="O979" s="8"/>
      <c r="P979" s="8"/>
      <c r="Q979" s="8"/>
      <c r="R979" s="8"/>
      <c r="S979" s="271"/>
      <c r="T979" s="119"/>
      <c r="U979" s="118"/>
      <c r="V979" s="119"/>
      <c r="W979" s="119"/>
      <c r="X979" s="119"/>
      <c r="Y979" s="119"/>
      <c r="Z979" s="119"/>
      <c r="AA979" s="119"/>
      <c r="AB979" s="119"/>
      <c r="AC979" s="119"/>
      <c r="AD979" s="119"/>
      <c r="AE979" s="119"/>
      <c r="AF979" s="119"/>
      <c r="AG979" s="119"/>
      <c r="AH979" s="119"/>
      <c r="AI979" s="119"/>
      <c r="AJ979" s="119"/>
      <c r="AK979" s="4"/>
      <c r="AL979" s="4"/>
      <c r="AM979" s="4"/>
      <c r="AN979" s="4"/>
      <c r="AO979" s="4"/>
      <c r="AP979" s="4"/>
      <c r="AQ979" s="4"/>
      <c r="AR979" s="4"/>
      <c r="AS979" s="4"/>
    </row>
    <row r="980">
      <c r="A980" s="4"/>
      <c r="B980" s="4"/>
      <c r="C980" s="4"/>
      <c r="D980" s="4"/>
      <c r="E980" s="4"/>
      <c r="F980" s="4"/>
      <c r="G980" s="4"/>
      <c r="H980" s="8"/>
      <c r="I980" s="8"/>
      <c r="J980" s="8"/>
      <c r="K980" s="8"/>
      <c r="L980" s="8"/>
      <c r="M980" s="8"/>
      <c r="N980" s="8"/>
      <c r="O980" s="8"/>
      <c r="P980" s="8"/>
      <c r="Q980" s="8"/>
      <c r="R980" s="8"/>
      <c r="S980" s="271"/>
      <c r="T980" s="119"/>
      <c r="U980" s="118"/>
      <c r="V980" s="119"/>
      <c r="W980" s="119"/>
      <c r="X980" s="119"/>
      <c r="Y980" s="119"/>
      <c r="Z980" s="119"/>
      <c r="AA980" s="119"/>
      <c r="AB980" s="119"/>
      <c r="AC980" s="119"/>
      <c r="AD980" s="119"/>
      <c r="AE980" s="119"/>
      <c r="AF980" s="119"/>
      <c r="AG980" s="119"/>
      <c r="AH980" s="119"/>
      <c r="AI980" s="119"/>
      <c r="AJ980" s="119"/>
      <c r="AK980" s="4"/>
      <c r="AL980" s="4"/>
      <c r="AM980" s="4"/>
      <c r="AN980" s="4"/>
      <c r="AO980" s="4"/>
      <c r="AP980" s="4"/>
      <c r="AQ980" s="4"/>
      <c r="AR980" s="4"/>
      <c r="AS980" s="4"/>
    </row>
    <row r="981">
      <c r="A981" s="4"/>
      <c r="B981" s="4"/>
      <c r="C981" s="4"/>
      <c r="D981" s="4"/>
      <c r="E981" s="4"/>
      <c r="F981" s="4"/>
      <c r="G981" s="4"/>
      <c r="H981" s="8"/>
      <c r="I981" s="8"/>
      <c r="J981" s="8"/>
      <c r="K981" s="8"/>
      <c r="L981" s="8"/>
      <c r="M981" s="8"/>
      <c r="N981" s="8"/>
      <c r="O981" s="8"/>
      <c r="P981" s="8"/>
      <c r="Q981" s="8"/>
      <c r="R981" s="8"/>
      <c r="S981" s="271"/>
      <c r="T981" s="119"/>
      <c r="U981" s="118"/>
      <c r="V981" s="119"/>
      <c r="W981" s="119"/>
      <c r="X981" s="119"/>
      <c r="Y981" s="119"/>
      <c r="Z981" s="119"/>
      <c r="AA981" s="119"/>
      <c r="AB981" s="119"/>
      <c r="AC981" s="119"/>
      <c r="AD981" s="119"/>
      <c r="AE981" s="119"/>
      <c r="AF981" s="119"/>
      <c r="AG981" s="119"/>
      <c r="AH981" s="119"/>
      <c r="AI981" s="119"/>
      <c r="AJ981" s="119"/>
      <c r="AK981" s="4"/>
      <c r="AL981" s="4"/>
      <c r="AM981" s="4"/>
      <c r="AN981" s="4"/>
      <c r="AO981" s="4"/>
      <c r="AP981" s="4"/>
      <c r="AQ981" s="4"/>
      <c r="AR981" s="4"/>
      <c r="AS981" s="4"/>
    </row>
    <row r="982">
      <c r="A982" s="4"/>
      <c r="B982" s="4"/>
      <c r="C982" s="4"/>
      <c r="D982" s="4"/>
      <c r="E982" s="4"/>
      <c r="F982" s="4"/>
      <c r="G982" s="4"/>
      <c r="H982" s="8"/>
      <c r="I982" s="8"/>
      <c r="J982" s="8"/>
      <c r="K982" s="8"/>
      <c r="L982" s="8"/>
      <c r="M982" s="8"/>
      <c r="N982" s="8"/>
      <c r="O982" s="8"/>
      <c r="P982" s="8"/>
      <c r="Q982" s="8"/>
      <c r="R982" s="8"/>
      <c r="S982" s="271"/>
      <c r="T982" s="119"/>
      <c r="U982" s="118"/>
      <c r="V982" s="119"/>
      <c r="W982" s="119"/>
      <c r="X982" s="119"/>
      <c r="Y982" s="119"/>
      <c r="Z982" s="119"/>
      <c r="AA982" s="119"/>
      <c r="AB982" s="119"/>
      <c r="AC982" s="119"/>
      <c r="AD982" s="119"/>
      <c r="AE982" s="119"/>
      <c r="AF982" s="119"/>
      <c r="AG982" s="119"/>
      <c r="AH982" s="119"/>
      <c r="AI982" s="119"/>
      <c r="AJ982" s="119"/>
      <c r="AK982" s="4"/>
      <c r="AL982" s="4"/>
      <c r="AM982" s="4"/>
      <c r="AN982" s="4"/>
      <c r="AO982" s="4"/>
      <c r="AP982" s="4"/>
      <c r="AQ982" s="4"/>
      <c r="AR982" s="4"/>
      <c r="AS982" s="4"/>
    </row>
    <row r="983">
      <c r="A983" s="4"/>
      <c r="B983" s="4"/>
      <c r="C983" s="4"/>
      <c r="D983" s="4"/>
      <c r="E983" s="4"/>
      <c r="F983" s="4"/>
      <c r="G983" s="4"/>
      <c r="H983" s="8"/>
      <c r="I983" s="8"/>
      <c r="J983" s="8"/>
      <c r="K983" s="8"/>
      <c r="L983" s="8"/>
      <c r="M983" s="8"/>
      <c r="N983" s="8"/>
      <c r="O983" s="8"/>
      <c r="P983" s="8"/>
      <c r="Q983" s="8"/>
      <c r="R983" s="8"/>
      <c r="S983" s="271"/>
      <c r="T983" s="119"/>
      <c r="U983" s="118"/>
      <c r="V983" s="119"/>
      <c r="W983" s="119"/>
      <c r="X983" s="119"/>
      <c r="Y983" s="119"/>
      <c r="Z983" s="119"/>
      <c r="AA983" s="119"/>
      <c r="AB983" s="119"/>
      <c r="AC983" s="119"/>
      <c r="AD983" s="119"/>
      <c r="AE983" s="119"/>
      <c r="AF983" s="119"/>
      <c r="AG983" s="119"/>
      <c r="AH983" s="119"/>
      <c r="AI983" s="119"/>
      <c r="AJ983" s="119"/>
      <c r="AK983" s="4"/>
      <c r="AL983" s="4"/>
      <c r="AM983" s="4"/>
      <c r="AN983" s="4"/>
      <c r="AO983" s="4"/>
      <c r="AP983" s="4"/>
      <c r="AQ983" s="4"/>
      <c r="AR983" s="4"/>
      <c r="AS983" s="4"/>
    </row>
    <row r="984">
      <c r="A984" s="4"/>
      <c r="B984" s="4"/>
      <c r="C984" s="4"/>
      <c r="D984" s="4"/>
      <c r="E984" s="4"/>
      <c r="F984" s="4"/>
      <c r="G984" s="4"/>
      <c r="H984" s="8"/>
      <c r="I984" s="8"/>
      <c r="J984" s="8"/>
      <c r="K984" s="8"/>
      <c r="L984" s="8"/>
      <c r="M984" s="8"/>
      <c r="N984" s="8"/>
      <c r="O984" s="8"/>
      <c r="P984" s="8"/>
      <c r="Q984" s="8"/>
      <c r="R984" s="8"/>
      <c r="S984" s="271"/>
      <c r="T984" s="119"/>
      <c r="U984" s="118"/>
      <c r="V984" s="119"/>
      <c r="W984" s="119"/>
      <c r="X984" s="119"/>
      <c r="Y984" s="119"/>
      <c r="Z984" s="119"/>
      <c r="AA984" s="119"/>
      <c r="AB984" s="119"/>
      <c r="AC984" s="119"/>
      <c r="AD984" s="119"/>
      <c r="AE984" s="119"/>
      <c r="AF984" s="119"/>
      <c r="AG984" s="119"/>
      <c r="AH984" s="119"/>
      <c r="AI984" s="119"/>
      <c r="AJ984" s="119"/>
      <c r="AK984" s="4"/>
      <c r="AL984" s="4"/>
      <c r="AM984" s="4"/>
      <c r="AN984" s="4"/>
      <c r="AO984" s="4"/>
      <c r="AP984" s="4"/>
      <c r="AQ984" s="4"/>
      <c r="AR984" s="4"/>
      <c r="AS984" s="4"/>
    </row>
    <row r="985">
      <c r="A985" s="4"/>
      <c r="B985" s="4"/>
      <c r="C985" s="4"/>
      <c r="D985" s="4"/>
      <c r="E985" s="4"/>
      <c r="F985" s="4"/>
      <c r="G985" s="4"/>
      <c r="H985" s="8"/>
      <c r="I985" s="8"/>
      <c r="J985" s="8"/>
      <c r="K985" s="8"/>
      <c r="L985" s="8"/>
      <c r="M985" s="8"/>
      <c r="N985" s="8"/>
      <c r="O985" s="8"/>
      <c r="P985" s="8"/>
      <c r="Q985" s="8"/>
      <c r="R985" s="8"/>
      <c r="S985" s="271"/>
      <c r="T985" s="119"/>
      <c r="U985" s="118"/>
      <c r="V985" s="119"/>
      <c r="W985" s="119"/>
      <c r="X985" s="119"/>
      <c r="Y985" s="119"/>
      <c r="Z985" s="119"/>
      <c r="AA985" s="119"/>
      <c r="AB985" s="119"/>
      <c r="AC985" s="119"/>
      <c r="AD985" s="119"/>
      <c r="AE985" s="119"/>
      <c r="AF985" s="119"/>
      <c r="AG985" s="119"/>
      <c r="AH985" s="119"/>
      <c r="AI985" s="119"/>
      <c r="AJ985" s="119"/>
      <c r="AK985" s="4"/>
      <c r="AL985" s="4"/>
      <c r="AM985" s="4"/>
      <c r="AN985" s="4"/>
      <c r="AO985" s="4"/>
      <c r="AP985" s="4"/>
      <c r="AQ985" s="4"/>
      <c r="AR985" s="4"/>
      <c r="AS985" s="4"/>
    </row>
    <row r="986">
      <c r="A986" s="4"/>
      <c r="B986" s="4"/>
      <c r="C986" s="4"/>
      <c r="D986" s="4"/>
      <c r="E986" s="4"/>
      <c r="F986" s="4"/>
      <c r="G986" s="4"/>
      <c r="H986" s="8"/>
      <c r="I986" s="8"/>
      <c r="J986" s="8"/>
      <c r="K986" s="8"/>
      <c r="L986" s="8"/>
      <c r="M986" s="8"/>
      <c r="N986" s="8"/>
      <c r="O986" s="8"/>
      <c r="P986" s="8"/>
      <c r="Q986" s="8"/>
      <c r="R986" s="8"/>
      <c r="S986" s="271"/>
      <c r="T986" s="119"/>
      <c r="U986" s="118"/>
      <c r="V986" s="119"/>
      <c r="W986" s="119"/>
      <c r="X986" s="119"/>
      <c r="Y986" s="119"/>
      <c r="Z986" s="119"/>
      <c r="AA986" s="119"/>
      <c r="AB986" s="119"/>
      <c r="AC986" s="119"/>
      <c r="AD986" s="119"/>
      <c r="AE986" s="119"/>
      <c r="AF986" s="119"/>
      <c r="AG986" s="119"/>
      <c r="AH986" s="119"/>
      <c r="AI986" s="119"/>
      <c r="AJ986" s="119"/>
      <c r="AK986" s="4"/>
      <c r="AL986" s="4"/>
      <c r="AM986" s="4"/>
      <c r="AN986" s="4"/>
      <c r="AO986" s="4"/>
      <c r="AP986" s="4"/>
      <c r="AQ986" s="4"/>
      <c r="AR986" s="4"/>
      <c r="AS986" s="4"/>
    </row>
    <row r="987">
      <c r="A987" s="4"/>
      <c r="B987" s="4"/>
      <c r="C987" s="4"/>
      <c r="D987" s="4"/>
      <c r="E987" s="4"/>
      <c r="F987" s="4"/>
      <c r="G987" s="4"/>
      <c r="H987" s="8"/>
      <c r="I987" s="8"/>
      <c r="J987" s="8"/>
      <c r="K987" s="8"/>
      <c r="L987" s="8"/>
      <c r="M987" s="8"/>
      <c r="N987" s="8"/>
      <c r="O987" s="8"/>
      <c r="P987" s="8"/>
      <c r="Q987" s="8"/>
      <c r="R987" s="8"/>
      <c r="S987" s="271"/>
      <c r="T987" s="119"/>
      <c r="U987" s="118"/>
      <c r="V987" s="119"/>
      <c r="W987" s="119"/>
      <c r="X987" s="119"/>
      <c r="Y987" s="119"/>
      <c r="Z987" s="119"/>
      <c r="AA987" s="119"/>
      <c r="AB987" s="119"/>
      <c r="AC987" s="119"/>
      <c r="AD987" s="119"/>
      <c r="AE987" s="119"/>
      <c r="AF987" s="119"/>
      <c r="AG987" s="119"/>
      <c r="AH987" s="119"/>
      <c r="AI987" s="119"/>
      <c r="AJ987" s="119"/>
      <c r="AK987" s="4"/>
      <c r="AL987" s="4"/>
      <c r="AM987" s="4"/>
      <c r="AN987" s="4"/>
      <c r="AO987" s="4"/>
      <c r="AP987" s="4"/>
      <c r="AQ987" s="4"/>
      <c r="AR987" s="4"/>
      <c r="AS987" s="4"/>
    </row>
    <row r="988">
      <c r="A988" s="4"/>
      <c r="B988" s="4"/>
      <c r="C988" s="4"/>
      <c r="D988" s="4"/>
      <c r="E988" s="4"/>
      <c r="F988" s="4"/>
      <c r="G988" s="4"/>
      <c r="H988" s="8"/>
      <c r="I988" s="8"/>
      <c r="J988" s="8"/>
      <c r="K988" s="8"/>
      <c r="L988" s="8"/>
      <c r="M988" s="8"/>
      <c r="N988" s="8"/>
      <c r="O988" s="8"/>
      <c r="P988" s="8"/>
      <c r="Q988" s="8"/>
      <c r="R988" s="8"/>
      <c r="S988" s="271"/>
      <c r="T988" s="119"/>
      <c r="U988" s="118"/>
      <c r="V988" s="119"/>
      <c r="W988" s="119"/>
      <c r="X988" s="119"/>
      <c r="Y988" s="119"/>
      <c r="Z988" s="119"/>
      <c r="AA988" s="119"/>
      <c r="AB988" s="119"/>
      <c r="AC988" s="119"/>
      <c r="AD988" s="119"/>
      <c r="AE988" s="119"/>
      <c r="AF988" s="119"/>
      <c r="AG988" s="119"/>
      <c r="AH988" s="119"/>
      <c r="AI988" s="119"/>
      <c r="AJ988" s="119"/>
      <c r="AK988" s="4"/>
      <c r="AL988" s="4"/>
      <c r="AM988" s="4"/>
      <c r="AN988" s="4"/>
      <c r="AO988" s="4"/>
      <c r="AP988" s="4"/>
      <c r="AQ988" s="4"/>
      <c r="AR988" s="4"/>
      <c r="AS988" s="4"/>
    </row>
    <row r="989">
      <c r="A989" s="4"/>
      <c r="B989" s="4"/>
      <c r="C989" s="4"/>
      <c r="D989" s="4"/>
      <c r="E989" s="4"/>
      <c r="F989" s="4"/>
      <c r="G989" s="4"/>
      <c r="H989" s="8"/>
      <c r="I989" s="8"/>
      <c r="J989" s="8"/>
      <c r="K989" s="8"/>
      <c r="L989" s="8"/>
      <c r="M989" s="8"/>
      <c r="N989" s="8"/>
      <c r="O989" s="8"/>
      <c r="P989" s="8"/>
      <c r="Q989" s="8"/>
      <c r="R989" s="8"/>
      <c r="S989" s="271"/>
      <c r="T989" s="119"/>
      <c r="U989" s="118"/>
      <c r="V989" s="119"/>
      <c r="W989" s="119"/>
      <c r="X989" s="119"/>
      <c r="Y989" s="119"/>
      <c r="Z989" s="119"/>
      <c r="AA989" s="119"/>
      <c r="AB989" s="119"/>
      <c r="AC989" s="119"/>
      <c r="AD989" s="119"/>
      <c r="AE989" s="119"/>
      <c r="AF989" s="119"/>
      <c r="AG989" s="119"/>
      <c r="AH989" s="119"/>
      <c r="AI989" s="119"/>
      <c r="AJ989" s="119"/>
      <c r="AK989" s="4"/>
      <c r="AL989" s="4"/>
      <c r="AM989" s="4"/>
      <c r="AN989" s="4"/>
      <c r="AO989" s="4"/>
      <c r="AP989" s="4"/>
      <c r="AQ989" s="4"/>
      <c r="AR989" s="4"/>
      <c r="AS989" s="4"/>
    </row>
    <row r="990">
      <c r="A990" s="4"/>
      <c r="B990" s="4"/>
      <c r="C990" s="4"/>
      <c r="D990" s="4"/>
      <c r="E990" s="4"/>
      <c r="F990" s="4"/>
      <c r="G990" s="4"/>
      <c r="H990" s="8"/>
      <c r="I990" s="8"/>
      <c r="J990" s="8"/>
      <c r="K990" s="8"/>
      <c r="L990" s="8"/>
      <c r="M990" s="8"/>
      <c r="N990" s="8"/>
      <c r="O990" s="8"/>
      <c r="P990" s="8"/>
      <c r="Q990" s="8"/>
      <c r="R990" s="8"/>
      <c r="S990" s="271"/>
      <c r="T990" s="119"/>
      <c r="U990" s="118"/>
      <c r="V990" s="119"/>
      <c r="W990" s="119"/>
      <c r="X990" s="119"/>
      <c r="Y990" s="119"/>
      <c r="Z990" s="119"/>
      <c r="AA990" s="119"/>
      <c r="AB990" s="119"/>
      <c r="AC990" s="119"/>
      <c r="AD990" s="119"/>
      <c r="AE990" s="119"/>
      <c r="AF990" s="119"/>
      <c r="AG990" s="119"/>
      <c r="AH990" s="119"/>
      <c r="AI990" s="119"/>
      <c r="AJ990" s="119"/>
      <c r="AK990" s="4"/>
      <c r="AL990" s="4"/>
      <c r="AM990" s="4"/>
      <c r="AN990" s="4"/>
      <c r="AO990" s="4"/>
      <c r="AP990" s="4"/>
      <c r="AQ990" s="4"/>
      <c r="AR990" s="4"/>
      <c r="AS990" s="4"/>
    </row>
    <row r="991">
      <c r="A991" s="4"/>
      <c r="B991" s="4"/>
      <c r="C991" s="4"/>
      <c r="D991" s="4"/>
      <c r="E991" s="4"/>
      <c r="F991" s="4"/>
      <c r="G991" s="4"/>
      <c r="H991" s="8"/>
      <c r="I991" s="8"/>
      <c r="J991" s="8"/>
      <c r="K991" s="8"/>
      <c r="L991" s="8"/>
      <c r="M991" s="8"/>
      <c r="N991" s="8"/>
      <c r="O991" s="8"/>
      <c r="P991" s="8"/>
      <c r="Q991" s="8"/>
      <c r="R991" s="8"/>
      <c r="S991" s="271"/>
      <c r="T991" s="119"/>
      <c r="U991" s="118"/>
      <c r="V991" s="119"/>
      <c r="W991" s="119"/>
      <c r="X991" s="119"/>
      <c r="Y991" s="119"/>
      <c r="Z991" s="119"/>
      <c r="AA991" s="119"/>
      <c r="AB991" s="119"/>
      <c r="AC991" s="119"/>
      <c r="AD991" s="119"/>
      <c r="AE991" s="119"/>
      <c r="AF991" s="119"/>
      <c r="AG991" s="119"/>
      <c r="AH991" s="119"/>
      <c r="AI991" s="119"/>
      <c r="AJ991" s="119"/>
      <c r="AK991" s="4"/>
      <c r="AL991" s="4"/>
      <c r="AM991" s="4"/>
      <c r="AN991" s="4"/>
      <c r="AO991" s="4"/>
      <c r="AP991" s="4"/>
      <c r="AQ991" s="4"/>
      <c r="AR991" s="4"/>
      <c r="AS991" s="4"/>
    </row>
    <row r="992">
      <c r="A992" s="4"/>
      <c r="B992" s="4"/>
      <c r="C992" s="4"/>
      <c r="D992" s="4"/>
      <c r="E992" s="4"/>
      <c r="F992" s="4"/>
      <c r="G992" s="4"/>
      <c r="H992" s="8"/>
      <c r="I992" s="8"/>
      <c r="J992" s="8"/>
      <c r="K992" s="8"/>
      <c r="L992" s="8"/>
      <c r="M992" s="8"/>
      <c r="N992" s="8"/>
      <c r="O992" s="8"/>
      <c r="P992" s="8"/>
      <c r="Q992" s="8"/>
      <c r="R992" s="8"/>
      <c r="S992" s="271"/>
      <c r="T992" s="119"/>
      <c r="U992" s="118"/>
      <c r="V992" s="119"/>
      <c r="W992" s="119"/>
      <c r="X992" s="119"/>
      <c r="Y992" s="119"/>
      <c r="Z992" s="119"/>
      <c r="AA992" s="119"/>
      <c r="AB992" s="119"/>
      <c r="AC992" s="119"/>
      <c r="AD992" s="119"/>
      <c r="AE992" s="119"/>
      <c r="AF992" s="119"/>
      <c r="AG992" s="119"/>
      <c r="AH992" s="119"/>
      <c r="AI992" s="119"/>
      <c r="AJ992" s="119"/>
      <c r="AK992" s="4"/>
      <c r="AL992" s="4"/>
      <c r="AM992" s="4"/>
      <c r="AN992" s="4"/>
      <c r="AO992" s="4"/>
      <c r="AP992" s="4"/>
      <c r="AQ992" s="4"/>
      <c r="AR992" s="4"/>
      <c r="AS992" s="4"/>
    </row>
    <row r="993">
      <c r="A993" s="4"/>
      <c r="B993" s="4"/>
      <c r="C993" s="4"/>
      <c r="D993" s="4"/>
      <c r="E993" s="4"/>
      <c r="F993" s="4"/>
      <c r="G993" s="4"/>
      <c r="H993" s="8"/>
      <c r="I993" s="8"/>
      <c r="J993" s="8"/>
      <c r="K993" s="8"/>
      <c r="L993" s="8"/>
      <c r="M993" s="8"/>
      <c r="N993" s="8"/>
      <c r="O993" s="8"/>
      <c r="P993" s="8"/>
      <c r="Q993" s="8"/>
      <c r="R993" s="8"/>
      <c r="S993" s="271"/>
      <c r="T993" s="119"/>
      <c r="U993" s="118"/>
      <c r="V993" s="119"/>
      <c r="W993" s="119"/>
      <c r="X993" s="119"/>
      <c r="Y993" s="119"/>
      <c r="Z993" s="119"/>
      <c r="AA993" s="119"/>
      <c r="AB993" s="119"/>
      <c r="AC993" s="119"/>
      <c r="AD993" s="119"/>
      <c r="AE993" s="119"/>
      <c r="AF993" s="119"/>
      <c r="AG993" s="119"/>
      <c r="AH993" s="119"/>
      <c r="AI993" s="119"/>
      <c r="AJ993" s="119"/>
      <c r="AK993" s="4"/>
      <c r="AL993" s="4"/>
      <c r="AM993" s="4"/>
      <c r="AN993" s="4"/>
      <c r="AO993" s="4"/>
      <c r="AP993" s="4"/>
      <c r="AQ993" s="4"/>
      <c r="AR993" s="4"/>
      <c r="AS993" s="4"/>
    </row>
    <row r="994">
      <c r="A994" s="4"/>
      <c r="B994" s="4"/>
      <c r="C994" s="4"/>
      <c r="D994" s="4"/>
      <c r="E994" s="4"/>
      <c r="F994" s="4"/>
      <c r="G994" s="4"/>
      <c r="H994" s="8"/>
      <c r="I994" s="8"/>
      <c r="J994" s="8"/>
      <c r="K994" s="8"/>
      <c r="L994" s="8"/>
      <c r="M994" s="8"/>
      <c r="N994" s="8"/>
      <c r="O994" s="8"/>
      <c r="P994" s="8"/>
      <c r="Q994" s="8"/>
      <c r="R994" s="8"/>
      <c r="S994" s="271"/>
      <c r="T994" s="119"/>
      <c r="U994" s="118"/>
      <c r="V994" s="119"/>
      <c r="W994" s="119"/>
      <c r="X994" s="119"/>
      <c r="Y994" s="119"/>
      <c r="Z994" s="119"/>
      <c r="AA994" s="119"/>
      <c r="AB994" s="119"/>
      <c r="AC994" s="119"/>
      <c r="AD994" s="119"/>
      <c r="AE994" s="119"/>
      <c r="AF994" s="119"/>
      <c r="AG994" s="119"/>
      <c r="AH994" s="119"/>
      <c r="AI994" s="119"/>
      <c r="AJ994" s="119"/>
      <c r="AK994" s="4"/>
      <c r="AL994" s="4"/>
      <c r="AM994" s="4"/>
      <c r="AN994" s="4"/>
      <c r="AO994" s="4"/>
      <c r="AP994" s="4"/>
      <c r="AQ994" s="4"/>
      <c r="AR994" s="4"/>
      <c r="AS994" s="4"/>
    </row>
    <row r="995">
      <c r="A995" s="4"/>
      <c r="B995" s="4"/>
      <c r="C995" s="4"/>
      <c r="D995" s="4"/>
      <c r="E995" s="4"/>
      <c r="F995" s="4"/>
      <c r="G995" s="4"/>
      <c r="H995" s="8"/>
      <c r="I995" s="8"/>
      <c r="J995" s="8"/>
      <c r="K995" s="8"/>
      <c r="L995" s="8"/>
      <c r="M995" s="8"/>
      <c r="N995" s="8"/>
      <c r="O995" s="8"/>
      <c r="P995" s="8"/>
      <c r="Q995" s="8"/>
      <c r="R995" s="8"/>
      <c r="S995" s="271"/>
      <c r="T995" s="119"/>
      <c r="U995" s="118"/>
      <c r="V995" s="119"/>
      <c r="W995" s="119"/>
      <c r="X995" s="119"/>
      <c r="Y995" s="119"/>
      <c r="Z995" s="119"/>
      <c r="AA995" s="119"/>
      <c r="AB995" s="119"/>
      <c r="AC995" s="119"/>
      <c r="AD995" s="119"/>
      <c r="AE995" s="119"/>
      <c r="AF995" s="119"/>
      <c r="AG995" s="119"/>
      <c r="AH995" s="119"/>
      <c r="AI995" s="119"/>
      <c r="AJ995" s="119"/>
      <c r="AK995" s="4"/>
      <c r="AL995" s="4"/>
      <c r="AM995" s="4"/>
      <c r="AN995" s="4"/>
      <c r="AO995" s="4"/>
      <c r="AP995" s="4"/>
      <c r="AQ995" s="4"/>
      <c r="AR995" s="4"/>
      <c r="AS995" s="4"/>
    </row>
    <row r="996">
      <c r="A996" s="4"/>
      <c r="B996" s="4"/>
      <c r="C996" s="4"/>
      <c r="D996" s="4"/>
      <c r="E996" s="4"/>
      <c r="F996" s="4"/>
      <c r="G996" s="4"/>
      <c r="H996" s="8"/>
      <c r="I996" s="8"/>
      <c r="J996" s="8"/>
      <c r="K996" s="8"/>
      <c r="L996" s="8"/>
      <c r="M996" s="8"/>
      <c r="N996" s="8"/>
      <c r="O996" s="8"/>
      <c r="P996" s="8"/>
      <c r="Q996" s="8"/>
      <c r="R996" s="8"/>
      <c r="S996" s="271"/>
      <c r="T996" s="119"/>
      <c r="U996" s="118"/>
      <c r="V996" s="119"/>
      <c r="W996" s="119"/>
      <c r="X996" s="119"/>
      <c r="Y996" s="119"/>
      <c r="Z996" s="119"/>
      <c r="AA996" s="119"/>
      <c r="AB996" s="119"/>
      <c r="AC996" s="119"/>
      <c r="AD996" s="119"/>
      <c r="AE996" s="119"/>
      <c r="AF996" s="119"/>
      <c r="AG996" s="119"/>
      <c r="AH996" s="119"/>
      <c r="AI996" s="119"/>
      <c r="AJ996" s="119"/>
      <c r="AK996" s="4"/>
      <c r="AL996" s="4"/>
      <c r="AM996" s="4"/>
      <c r="AN996" s="4"/>
      <c r="AO996" s="4"/>
      <c r="AP996" s="4"/>
      <c r="AQ996" s="4"/>
      <c r="AR996" s="4"/>
      <c r="AS996" s="4"/>
    </row>
    <row r="997">
      <c r="A997" s="4"/>
      <c r="B997" s="4"/>
      <c r="C997" s="4"/>
      <c r="D997" s="4"/>
      <c r="E997" s="4"/>
      <c r="F997" s="4"/>
      <c r="G997" s="4"/>
      <c r="H997" s="8"/>
      <c r="I997" s="8"/>
      <c r="J997" s="8"/>
      <c r="K997" s="8"/>
      <c r="L997" s="8"/>
      <c r="M997" s="8"/>
      <c r="N997" s="8"/>
      <c r="O997" s="8"/>
      <c r="P997" s="8"/>
      <c r="Q997" s="8"/>
      <c r="R997" s="8"/>
      <c r="S997" s="271"/>
      <c r="T997" s="119"/>
      <c r="U997" s="118"/>
      <c r="V997" s="119"/>
      <c r="W997" s="119"/>
      <c r="X997" s="119"/>
      <c r="Y997" s="119"/>
      <c r="Z997" s="119"/>
      <c r="AA997" s="119"/>
      <c r="AB997" s="119"/>
      <c r="AC997" s="119"/>
      <c r="AD997" s="119"/>
      <c r="AE997" s="119"/>
      <c r="AF997" s="119"/>
      <c r="AG997" s="119"/>
      <c r="AH997" s="119"/>
      <c r="AI997" s="119"/>
      <c r="AJ997" s="119"/>
      <c r="AK997" s="4"/>
      <c r="AL997" s="4"/>
      <c r="AM997" s="4"/>
      <c r="AN997" s="4"/>
      <c r="AO997" s="4"/>
      <c r="AP997" s="4"/>
      <c r="AQ997" s="4"/>
      <c r="AR997" s="4"/>
      <c r="AS997" s="4"/>
    </row>
    <row r="998">
      <c r="A998" s="4"/>
      <c r="B998" s="4"/>
      <c r="C998" s="4"/>
      <c r="D998" s="4"/>
      <c r="E998" s="4"/>
      <c r="F998" s="4"/>
      <c r="G998" s="4"/>
      <c r="H998" s="8"/>
      <c r="I998" s="8"/>
      <c r="J998" s="8"/>
      <c r="K998" s="8"/>
      <c r="L998" s="8"/>
      <c r="M998" s="8"/>
      <c r="N998" s="8"/>
      <c r="O998" s="8"/>
      <c r="P998" s="8"/>
      <c r="Q998" s="8"/>
      <c r="R998" s="8"/>
      <c r="S998" s="271"/>
      <c r="T998" s="119"/>
      <c r="U998" s="118"/>
      <c r="V998" s="119"/>
      <c r="W998" s="119"/>
      <c r="X998" s="119"/>
      <c r="Y998" s="119"/>
      <c r="Z998" s="119"/>
      <c r="AA998" s="119"/>
      <c r="AB998" s="119"/>
      <c r="AC998" s="119"/>
      <c r="AD998" s="119"/>
      <c r="AE998" s="119"/>
      <c r="AF998" s="119"/>
      <c r="AG998" s="119"/>
      <c r="AH998" s="119"/>
      <c r="AI998" s="119"/>
      <c r="AJ998" s="119"/>
      <c r="AK998" s="4"/>
      <c r="AL998" s="4"/>
      <c r="AM998" s="4"/>
      <c r="AN998" s="4"/>
      <c r="AO998" s="4"/>
      <c r="AP998" s="4"/>
      <c r="AQ998" s="4"/>
      <c r="AR998" s="4"/>
      <c r="AS998" s="4"/>
    </row>
    <row r="999">
      <c r="A999" s="4"/>
      <c r="B999" s="4"/>
      <c r="C999" s="4"/>
      <c r="D999" s="4"/>
      <c r="E999" s="4"/>
      <c r="F999" s="4"/>
      <c r="G999" s="4"/>
      <c r="H999" s="8"/>
      <c r="I999" s="8"/>
      <c r="J999" s="8"/>
      <c r="K999" s="8"/>
      <c r="L999" s="8"/>
      <c r="M999" s="8"/>
      <c r="N999" s="8"/>
      <c r="O999" s="8"/>
      <c r="P999" s="8"/>
      <c r="Q999" s="8"/>
      <c r="R999" s="8"/>
      <c r="S999" s="271"/>
      <c r="T999" s="119"/>
      <c r="U999" s="118"/>
      <c r="V999" s="119"/>
      <c r="W999" s="119"/>
      <c r="X999" s="119"/>
      <c r="Y999" s="119"/>
      <c r="Z999" s="119"/>
      <c r="AA999" s="119"/>
      <c r="AB999" s="119"/>
      <c r="AC999" s="119"/>
      <c r="AD999" s="119"/>
      <c r="AE999" s="119"/>
      <c r="AF999" s="119"/>
      <c r="AG999" s="119"/>
      <c r="AH999" s="119"/>
      <c r="AI999" s="119"/>
      <c r="AJ999" s="119"/>
      <c r="AK999" s="4"/>
      <c r="AL999" s="4"/>
      <c r="AM999" s="4"/>
      <c r="AN999" s="4"/>
      <c r="AO999" s="4"/>
      <c r="AP999" s="4"/>
      <c r="AQ999" s="4"/>
      <c r="AR999" s="4"/>
      <c r="AS999" s="4"/>
    </row>
    <row r="1000">
      <c r="A1000" s="4"/>
      <c r="B1000" s="4"/>
      <c r="C1000" s="4"/>
      <c r="D1000" s="4"/>
      <c r="E1000" s="4"/>
      <c r="F1000" s="4"/>
      <c r="G1000" s="4"/>
      <c r="H1000" s="8"/>
      <c r="I1000" s="8"/>
      <c r="J1000" s="8"/>
      <c r="K1000" s="8"/>
      <c r="L1000" s="8"/>
      <c r="M1000" s="8"/>
      <c r="N1000" s="8"/>
      <c r="O1000" s="8"/>
      <c r="P1000" s="8"/>
      <c r="Q1000" s="8"/>
      <c r="R1000" s="8"/>
      <c r="S1000" s="271"/>
      <c r="T1000" s="119"/>
      <c r="U1000" s="118"/>
      <c r="V1000" s="119"/>
      <c r="W1000" s="119"/>
      <c r="X1000" s="119"/>
      <c r="Y1000" s="119"/>
      <c r="Z1000" s="119"/>
      <c r="AA1000" s="119"/>
      <c r="AB1000" s="119"/>
      <c r="AC1000" s="119"/>
      <c r="AD1000" s="119"/>
      <c r="AE1000" s="119"/>
      <c r="AF1000" s="119"/>
      <c r="AG1000" s="119"/>
      <c r="AH1000" s="119"/>
      <c r="AI1000" s="119"/>
      <c r="AJ1000" s="119"/>
      <c r="AK1000" s="4"/>
      <c r="AL1000" s="4"/>
      <c r="AM1000" s="4"/>
      <c r="AN1000" s="4"/>
      <c r="AO1000" s="4"/>
      <c r="AP1000" s="4"/>
      <c r="AQ1000" s="4"/>
      <c r="AR1000" s="4"/>
      <c r="AS1000" s="4"/>
    </row>
    <row r="1001">
      <c r="A1001" s="4"/>
      <c r="B1001" s="4"/>
      <c r="C1001" s="4"/>
      <c r="D1001" s="4"/>
      <c r="E1001" s="4"/>
      <c r="F1001" s="4"/>
      <c r="G1001" s="4"/>
      <c r="H1001" s="8"/>
      <c r="I1001" s="8"/>
      <c r="J1001" s="8"/>
      <c r="K1001" s="8"/>
      <c r="L1001" s="8"/>
      <c r="M1001" s="8"/>
      <c r="N1001" s="8"/>
      <c r="O1001" s="8"/>
      <c r="P1001" s="8"/>
      <c r="Q1001" s="8"/>
      <c r="R1001" s="8"/>
      <c r="S1001" s="271"/>
      <c r="T1001" s="119"/>
      <c r="U1001" s="118"/>
      <c r="V1001" s="119"/>
      <c r="W1001" s="119"/>
      <c r="X1001" s="119"/>
      <c r="Y1001" s="119"/>
      <c r="Z1001" s="119"/>
      <c r="AA1001" s="119"/>
      <c r="AB1001" s="119"/>
      <c r="AC1001" s="119"/>
      <c r="AD1001" s="119"/>
      <c r="AE1001" s="119"/>
      <c r="AF1001" s="119"/>
      <c r="AG1001" s="119"/>
      <c r="AH1001" s="119"/>
      <c r="AI1001" s="119"/>
      <c r="AJ1001" s="119"/>
      <c r="AK1001" s="4"/>
      <c r="AL1001" s="4"/>
      <c r="AM1001" s="4"/>
      <c r="AN1001" s="4"/>
      <c r="AO1001" s="4"/>
      <c r="AP1001" s="4"/>
      <c r="AQ1001" s="4"/>
      <c r="AR1001" s="4"/>
      <c r="AS1001" s="4"/>
    </row>
    <row r="1002">
      <c r="A1002" s="4"/>
      <c r="B1002" s="4"/>
      <c r="C1002" s="4"/>
      <c r="D1002" s="4"/>
      <c r="E1002" s="4"/>
      <c r="F1002" s="4"/>
      <c r="G1002" s="4"/>
      <c r="H1002" s="8"/>
      <c r="I1002" s="8"/>
      <c r="J1002" s="8"/>
      <c r="K1002" s="8"/>
      <c r="L1002" s="8"/>
      <c r="M1002" s="8"/>
      <c r="N1002" s="8"/>
      <c r="O1002" s="8"/>
      <c r="P1002" s="8"/>
      <c r="Q1002" s="8"/>
      <c r="R1002" s="8"/>
      <c r="S1002" s="271"/>
      <c r="T1002" s="119"/>
      <c r="U1002" s="118"/>
      <c r="V1002" s="119"/>
      <c r="W1002" s="119"/>
      <c r="X1002" s="119"/>
      <c r="Y1002" s="119"/>
      <c r="Z1002" s="119"/>
      <c r="AA1002" s="119"/>
      <c r="AB1002" s="119"/>
      <c r="AC1002" s="119"/>
      <c r="AD1002" s="119"/>
      <c r="AE1002" s="119"/>
      <c r="AF1002" s="119"/>
      <c r="AG1002" s="119"/>
      <c r="AH1002" s="119"/>
      <c r="AI1002" s="119"/>
      <c r="AJ1002" s="119"/>
      <c r="AK1002" s="4"/>
      <c r="AL1002" s="4"/>
      <c r="AM1002" s="4"/>
      <c r="AN1002" s="4"/>
      <c r="AO1002" s="4"/>
      <c r="AP1002" s="4"/>
      <c r="AQ1002" s="4"/>
      <c r="AR1002" s="4"/>
      <c r="AS1002" s="4"/>
    </row>
    <row r="1003">
      <c r="A1003" s="4"/>
      <c r="B1003" s="4"/>
      <c r="C1003" s="4"/>
      <c r="D1003" s="4"/>
      <c r="E1003" s="4"/>
      <c r="F1003" s="4"/>
      <c r="G1003" s="4"/>
      <c r="H1003" s="8"/>
      <c r="I1003" s="8"/>
      <c r="J1003" s="8"/>
      <c r="K1003" s="8"/>
      <c r="L1003" s="8"/>
      <c r="M1003" s="8"/>
      <c r="N1003" s="8"/>
      <c r="O1003" s="8"/>
      <c r="P1003" s="8"/>
      <c r="Q1003" s="8"/>
      <c r="R1003" s="8"/>
      <c r="S1003" s="271"/>
      <c r="T1003" s="119"/>
      <c r="U1003" s="118"/>
      <c r="V1003" s="119"/>
      <c r="W1003" s="119"/>
      <c r="X1003" s="119"/>
      <c r="Y1003" s="119"/>
      <c r="Z1003" s="119"/>
      <c r="AA1003" s="119"/>
      <c r="AB1003" s="119"/>
      <c r="AC1003" s="119"/>
      <c r="AD1003" s="119"/>
      <c r="AE1003" s="119"/>
      <c r="AF1003" s="119"/>
      <c r="AG1003" s="119"/>
      <c r="AH1003" s="119"/>
      <c r="AI1003" s="119"/>
      <c r="AJ1003" s="119"/>
      <c r="AK1003" s="4"/>
      <c r="AL1003" s="4"/>
      <c r="AM1003" s="4"/>
      <c r="AN1003" s="4"/>
      <c r="AO1003" s="4"/>
      <c r="AP1003" s="4"/>
      <c r="AQ1003" s="4"/>
      <c r="AR1003" s="4"/>
      <c r="AS1003" s="4"/>
    </row>
    <row r="1004">
      <c r="A1004" s="4"/>
      <c r="B1004" s="4"/>
      <c r="C1004" s="4"/>
      <c r="D1004" s="4"/>
      <c r="E1004" s="4"/>
      <c r="F1004" s="4"/>
      <c r="G1004" s="4"/>
      <c r="H1004" s="8"/>
      <c r="I1004" s="8"/>
      <c r="J1004" s="8"/>
      <c r="K1004" s="8"/>
      <c r="L1004" s="8"/>
      <c r="M1004" s="8"/>
      <c r="N1004" s="8"/>
      <c r="O1004" s="8"/>
      <c r="P1004" s="8"/>
      <c r="Q1004" s="8"/>
      <c r="R1004" s="8"/>
      <c r="S1004" s="271"/>
      <c r="T1004" s="119"/>
      <c r="U1004" s="118"/>
      <c r="V1004" s="119"/>
      <c r="W1004" s="119"/>
      <c r="X1004" s="119"/>
      <c r="Y1004" s="119"/>
      <c r="Z1004" s="119"/>
      <c r="AA1004" s="119"/>
      <c r="AB1004" s="119"/>
      <c r="AC1004" s="119"/>
      <c r="AD1004" s="119"/>
      <c r="AE1004" s="119"/>
      <c r="AF1004" s="119"/>
      <c r="AG1004" s="119"/>
      <c r="AH1004" s="119"/>
      <c r="AI1004" s="119"/>
      <c r="AJ1004" s="119"/>
      <c r="AK1004" s="4"/>
      <c r="AL1004" s="4"/>
      <c r="AM1004" s="4"/>
      <c r="AN1004" s="4"/>
      <c r="AO1004" s="4"/>
      <c r="AP1004" s="4"/>
      <c r="AQ1004" s="4"/>
      <c r="AR1004" s="4"/>
      <c r="AS1004" s="4"/>
    </row>
    <row r="1005">
      <c r="A1005" s="4"/>
      <c r="B1005" s="4"/>
      <c r="C1005" s="4"/>
      <c r="D1005" s="4"/>
      <c r="E1005" s="4"/>
      <c r="F1005" s="4"/>
      <c r="G1005" s="4"/>
      <c r="H1005" s="8"/>
      <c r="I1005" s="8"/>
      <c r="J1005" s="8"/>
      <c r="K1005" s="8"/>
      <c r="L1005" s="8"/>
      <c r="M1005" s="8"/>
      <c r="N1005" s="8"/>
      <c r="O1005" s="8"/>
      <c r="P1005" s="8"/>
      <c r="Q1005" s="8"/>
      <c r="R1005" s="8"/>
      <c r="S1005" s="271"/>
      <c r="T1005" s="119"/>
      <c r="U1005" s="118"/>
      <c r="V1005" s="119"/>
      <c r="W1005" s="119"/>
      <c r="X1005" s="119"/>
      <c r="Y1005" s="119"/>
      <c r="Z1005" s="119"/>
      <c r="AA1005" s="119"/>
      <c r="AB1005" s="119"/>
      <c r="AC1005" s="119"/>
      <c r="AD1005" s="119"/>
      <c r="AE1005" s="119"/>
      <c r="AF1005" s="119"/>
      <c r="AG1005" s="119"/>
      <c r="AH1005" s="119"/>
      <c r="AI1005" s="119"/>
      <c r="AJ1005" s="119"/>
      <c r="AK1005" s="4"/>
      <c r="AL1005" s="4"/>
      <c r="AM1005" s="4"/>
      <c r="AN1005" s="4"/>
      <c r="AO1005" s="4"/>
      <c r="AP1005" s="4"/>
      <c r="AQ1005" s="4"/>
      <c r="AR1005" s="4"/>
      <c r="AS1005" s="4"/>
    </row>
    <row r="1006">
      <c r="A1006" s="4"/>
      <c r="B1006" s="4"/>
      <c r="C1006" s="4"/>
      <c r="D1006" s="4"/>
      <c r="E1006" s="4"/>
      <c r="F1006" s="4"/>
      <c r="G1006" s="4"/>
      <c r="H1006" s="8"/>
      <c r="I1006" s="8"/>
      <c r="J1006" s="8"/>
      <c r="K1006" s="8"/>
      <c r="L1006" s="8"/>
      <c r="M1006" s="8"/>
      <c r="N1006" s="8"/>
      <c r="O1006" s="8"/>
      <c r="P1006" s="8"/>
      <c r="Q1006" s="8"/>
      <c r="R1006" s="8"/>
      <c r="S1006" s="271"/>
      <c r="T1006" s="119"/>
      <c r="U1006" s="118"/>
      <c r="V1006" s="119"/>
      <c r="W1006" s="119"/>
      <c r="X1006" s="119"/>
      <c r="Y1006" s="119"/>
      <c r="Z1006" s="119"/>
      <c r="AA1006" s="119"/>
      <c r="AB1006" s="119"/>
      <c r="AC1006" s="119"/>
      <c r="AD1006" s="119"/>
      <c r="AE1006" s="119"/>
      <c r="AF1006" s="119"/>
      <c r="AG1006" s="119"/>
      <c r="AH1006" s="119"/>
      <c r="AI1006" s="119"/>
      <c r="AJ1006" s="119"/>
      <c r="AK1006" s="4"/>
      <c r="AL1006" s="4"/>
      <c r="AM1006" s="4"/>
      <c r="AN1006" s="4"/>
      <c r="AO1006" s="4"/>
      <c r="AP1006" s="4"/>
      <c r="AQ1006" s="4"/>
      <c r="AR1006" s="4"/>
      <c r="AS1006" s="4"/>
    </row>
    <row r="1007">
      <c r="A1007" s="4"/>
      <c r="B1007" s="4"/>
      <c r="C1007" s="4"/>
      <c r="D1007" s="4"/>
      <c r="E1007" s="4"/>
      <c r="F1007" s="4"/>
      <c r="G1007" s="4"/>
      <c r="H1007" s="8"/>
      <c r="I1007" s="8"/>
      <c r="J1007" s="8"/>
      <c r="K1007" s="8"/>
      <c r="L1007" s="8"/>
      <c r="M1007" s="8"/>
      <c r="N1007" s="8"/>
      <c r="O1007" s="8"/>
      <c r="P1007" s="8"/>
      <c r="Q1007" s="8"/>
      <c r="R1007" s="8"/>
      <c r="S1007" s="271"/>
      <c r="T1007" s="119"/>
      <c r="U1007" s="118"/>
      <c r="V1007" s="119"/>
      <c r="W1007" s="119"/>
      <c r="X1007" s="119"/>
      <c r="Y1007" s="119"/>
      <c r="Z1007" s="119"/>
      <c r="AA1007" s="119"/>
      <c r="AB1007" s="119"/>
      <c r="AC1007" s="119"/>
      <c r="AD1007" s="119"/>
      <c r="AE1007" s="119"/>
      <c r="AF1007" s="119"/>
      <c r="AG1007" s="119"/>
      <c r="AH1007" s="119"/>
      <c r="AI1007" s="119"/>
      <c r="AJ1007" s="119"/>
      <c r="AK1007" s="4"/>
      <c r="AL1007" s="4"/>
      <c r="AM1007" s="4"/>
      <c r="AN1007" s="4"/>
      <c r="AO1007" s="4"/>
      <c r="AP1007" s="4"/>
      <c r="AQ1007" s="4"/>
      <c r="AR1007" s="4"/>
      <c r="AS1007" s="4"/>
    </row>
    <row r="1008">
      <c r="A1008" s="4"/>
      <c r="B1008" s="4"/>
      <c r="C1008" s="4"/>
      <c r="D1008" s="4"/>
      <c r="E1008" s="4"/>
      <c r="F1008" s="4"/>
      <c r="G1008" s="4"/>
      <c r="H1008" s="8"/>
      <c r="I1008" s="8"/>
      <c r="J1008" s="8"/>
      <c r="K1008" s="8"/>
      <c r="L1008" s="8"/>
      <c r="M1008" s="8"/>
      <c r="N1008" s="8"/>
      <c r="O1008" s="8"/>
      <c r="P1008" s="8"/>
      <c r="Q1008" s="8"/>
      <c r="R1008" s="8"/>
      <c r="S1008" s="271"/>
      <c r="T1008" s="119"/>
      <c r="U1008" s="118"/>
      <c r="V1008" s="119"/>
      <c r="W1008" s="119"/>
      <c r="X1008" s="119"/>
      <c r="Y1008" s="119"/>
      <c r="Z1008" s="119"/>
      <c r="AA1008" s="119"/>
      <c r="AB1008" s="119"/>
      <c r="AC1008" s="119"/>
      <c r="AD1008" s="119"/>
      <c r="AE1008" s="119"/>
      <c r="AF1008" s="119"/>
      <c r="AG1008" s="119"/>
      <c r="AH1008" s="119"/>
      <c r="AI1008" s="119"/>
      <c r="AJ1008" s="119"/>
      <c r="AK1008" s="4"/>
      <c r="AL1008" s="4"/>
      <c r="AM1008" s="4"/>
      <c r="AN1008" s="4"/>
      <c r="AO1008" s="4"/>
      <c r="AP1008" s="4"/>
      <c r="AQ1008" s="4"/>
      <c r="AR1008" s="4"/>
      <c r="AS1008" s="4"/>
    </row>
    <row r="1009">
      <c r="A1009" s="4"/>
      <c r="B1009" s="4"/>
      <c r="C1009" s="4"/>
      <c r="D1009" s="4"/>
      <c r="E1009" s="4"/>
      <c r="F1009" s="4"/>
      <c r="G1009" s="4"/>
      <c r="H1009" s="8"/>
      <c r="I1009" s="8"/>
      <c r="J1009" s="8"/>
      <c r="K1009" s="8"/>
      <c r="L1009" s="8"/>
      <c r="M1009" s="8"/>
      <c r="N1009" s="8"/>
      <c r="O1009" s="8"/>
      <c r="P1009" s="8"/>
      <c r="Q1009" s="8"/>
      <c r="R1009" s="8"/>
      <c r="S1009" s="271"/>
      <c r="T1009" s="119"/>
      <c r="U1009" s="118"/>
      <c r="V1009" s="119"/>
      <c r="W1009" s="119"/>
      <c r="X1009" s="119"/>
      <c r="Y1009" s="119"/>
      <c r="Z1009" s="119"/>
      <c r="AA1009" s="119"/>
      <c r="AB1009" s="119"/>
      <c r="AC1009" s="119"/>
      <c r="AD1009" s="119"/>
      <c r="AE1009" s="119"/>
      <c r="AF1009" s="119"/>
      <c r="AG1009" s="119"/>
      <c r="AH1009" s="119"/>
      <c r="AI1009" s="119"/>
      <c r="AJ1009" s="119"/>
      <c r="AK1009" s="4"/>
      <c r="AL1009" s="4"/>
      <c r="AM1009" s="4"/>
      <c r="AN1009" s="4"/>
      <c r="AO1009" s="4"/>
      <c r="AP1009" s="4"/>
      <c r="AQ1009" s="4"/>
      <c r="AR1009" s="4"/>
      <c r="AS1009" s="4"/>
    </row>
    <row r="1010">
      <c r="A1010" s="4"/>
      <c r="B1010" s="4"/>
      <c r="C1010" s="4"/>
      <c r="D1010" s="4"/>
      <c r="E1010" s="4"/>
      <c r="F1010" s="4"/>
      <c r="G1010" s="4"/>
      <c r="H1010" s="8"/>
      <c r="I1010" s="8"/>
      <c r="J1010" s="8"/>
      <c r="K1010" s="8"/>
      <c r="L1010" s="8"/>
      <c r="M1010" s="8"/>
      <c r="N1010" s="8"/>
      <c r="O1010" s="8"/>
      <c r="P1010" s="8"/>
      <c r="Q1010" s="8"/>
      <c r="R1010" s="8"/>
      <c r="S1010" s="271"/>
      <c r="T1010" s="119"/>
      <c r="U1010" s="118"/>
      <c r="V1010" s="119"/>
      <c r="W1010" s="119"/>
      <c r="X1010" s="119"/>
      <c r="Y1010" s="119"/>
      <c r="Z1010" s="119"/>
      <c r="AA1010" s="119"/>
      <c r="AB1010" s="119"/>
      <c r="AC1010" s="119"/>
      <c r="AD1010" s="119"/>
      <c r="AE1010" s="119"/>
      <c r="AF1010" s="119"/>
      <c r="AG1010" s="119"/>
      <c r="AH1010" s="119"/>
      <c r="AI1010" s="119"/>
      <c r="AJ1010" s="119"/>
      <c r="AK1010" s="4"/>
      <c r="AL1010" s="4"/>
      <c r="AM1010" s="4"/>
      <c r="AN1010" s="4"/>
      <c r="AO1010" s="4"/>
      <c r="AP1010" s="4"/>
      <c r="AQ1010" s="4"/>
      <c r="AR1010" s="4"/>
      <c r="AS1010" s="4"/>
    </row>
    <row r="1011">
      <c r="A1011" s="4"/>
      <c r="B1011" s="4"/>
      <c r="C1011" s="4"/>
      <c r="D1011" s="4"/>
      <c r="E1011" s="4"/>
      <c r="F1011" s="4"/>
      <c r="G1011" s="4"/>
      <c r="H1011" s="8"/>
      <c r="I1011" s="8"/>
      <c r="J1011" s="8"/>
      <c r="K1011" s="8"/>
      <c r="L1011" s="8"/>
      <c r="M1011" s="8"/>
      <c r="N1011" s="8"/>
      <c r="O1011" s="8"/>
      <c r="P1011" s="8"/>
      <c r="Q1011" s="8"/>
      <c r="R1011" s="8"/>
      <c r="S1011" s="271"/>
      <c r="T1011" s="119"/>
      <c r="U1011" s="118"/>
      <c r="V1011" s="119"/>
      <c r="W1011" s="119"/>
      <c r="X1011" s="119"/>
      <c r="Y1011" s="119"/>
      <c r="Z1011" s="119"/>
      <c r="AA1011" s="119"/>
      <c r="AB1011" s="119"/>
      <c r="AC1011" s="119"/>
      <c r="AD1011" s="119"/>
      <c r="AE1011" s="119"/>
      <c r="AF1011" s="119"/>
      <c r="AG1011" s="119"/>
      <c r="AH1011" s="119"/>
      <c r="AI1011" s="119"/>
      <c r="AJ1011" s="119"/>
      <c r="AK1011" s="4"/>
      <c r="AL1011" s="4"/>
      <c r="AM1011" s="4"/>
      <c r="AN1011" s="4"/>
      <c r="AO1011" s="4"/>
      <c r="AP1011" s="4"/>
      <c r="AQ1011" s="4"/>
      <c r="AR1011" s="4"/>
      <c r="AS1011" s="4"/>
    </row>
    <row r="1012">
      <c r="A1012" s="4"/>
      <c r="B1012" s="4"/>
      <c r="C1012" s="4"/>
      <c r="D1012" s="4"/>
      <c r="E1012" s="4"/>
      <c r="F1012" s="4"/>
      <c r="G1012" s="4"/>
      <c r="H1012" s="8"/>
      <c r="I1012" s="8"/>
      <c r="J1012" s="8"/>
      <c r="K1012" s="8"/>
      <c r="L1012" s="8"/>
      <c r="M1012" s="8"/>
      <c r="N1012" s="8"/>
      <c r="O1012" s="8"/>
      <c r="P1012" s="8"/>
      <c r="Q1012" s="8"/>
      <c r="R1012" s="8"/>
      <c r="S1012" s="271"/>
      <c r="T1012" s="119"/>
      <c r="U1012" s="118"/>
      <c r="V1012" s="119"/>
      <c r="W1012" s="119"/>
      <c r="X1012" s="119"/>
      <c r="Y1012" s="119"/>
      <c r="Z1012" s="119"/>
      <c r="AA1012" s="119"/>
      <c r="AB1012" s="119"/>
      <c r="AC1012" s="119"/>
      <c r="AD1012" s="119"/>
      <c r="AE1012" s="119"/>
      <c r="AF1012" s="119"/>
      <c r="AG1012" s="119"/>
      <c r="AH1012" s="119"/>
      <c r="AI1012" s="119"/>
      <c r="AJ1012" s="119"/>
      <c r="AK1012" s="4"/>
      <c r="AL1012" s="4"/>
      <c r="AM1012" s="4"/>
      <c r="AN1012" s="4"/>
      <c r="AO1012" s="4"/>
      <c r="AP1012" s="4"/>
      <c r="AQ1012" s="4"/>
      <c r="AR1012" s="4"/>
      <c r="AS1012" s="4"/>
    </row>
    <row r="1013">
      <c r="A1013" s="4"/>
      <c r="B1013" s="4"/>
      <c r="C1013" s="4"/>
      <c r="D1013" s="4"/>
      <c r="E1013" s="4"/>
      <c r="F1013" s="4"/>
      <c r="G1013" s="4"/>
      <c r="H1013" s="8"/>
      <c r="I1013" s="8"/>
      <c r="J1013" s="8"/>
      <c r="K1013" s="8"/>
      <c r="L1013" s="8"/>
      <c r="M1013" s="8"/>
      <c r="N1013" s="8"/>
      <c r="O1013" s="8"/>
      <c r="P1013" s="8"/>
      <c r="Q1013" s="8"/>
      <c r="R1013" s="8"/>
      <c r="S1013" s="271"/>
      <c r="T1013" s="119"/>
      <c r="U1013" s="118"/>
      <c r="V1013" s="119"/>
      <c r="W1013" s="119"/>
      <c r="X1013" s="119"/>
      <c r="Y1013" s="119"/>
      <c r="Z1013" s="119"/>
      <c r="AA1013" s="119"/>
      <c r="AB1013" s="119"/>
      <c r="AC1013" s="119"/>
      <c r="AD1013" s="119"/>
      <c r="AE1013" s="119"/>
      <c r="AF1013" s="119"/>
      <c r="AG1013" s="119"/>
      <c r="AH1013" s="119"/>
      <c r="AI1013" s="119"/>
      <c r="AJ1013" s="119"/>
      <c r="AK1013" s="4"/>
      <c r="AL1013" s="4"/>
      <c r="AM1013" s="4"/>
      <c r="AN1013" s="4"/>
      <c r="AO1013" s="4"/>
      <c r="AP1013" s="4"/>
      <c r="AQ1013" s="4"/>
      <c r="AR1013" s="4"/>
      <c r="AS1013" s="4"/>
    </row>
    <row r="1014">
      <c r="A1014" s="4"/>
      <c r="B1014" s="4"/>
      <c r="C1014" s="4"/>
      <c r="D1014" s="4"/>
      <c r="E1014" s="4"/>
      <c r="F1014" s="4"/>
      <c r="G1014" s="4"/>
      <c r="H1014" s="8"/>
      <c r="I1014" s="8"/>
      <c r="J1014" s="8"/>
      <c r="K1014" s="8"/>
      <c r="L1014" s="8"/>
      <c r="M1014" s="8"/>
      <c r="N1014" s="8"/>
      <c r="O1014" s="8"/>
      <c r="P1014" s="8"/>
      <c r="Q1014" s="8"/>
      <c r="R1014" s="8"/>
      <c r="S1014" s="271"/>
      <c r="T1014" s="119"/>
      <c r="U1014" s="118"/>
      <c r="V1014" s="119"/>
      <c r="W1014" s="119"/>
      <c r="X1014" s="119"/>
      <c r="Y1014" s="119"/>
      <c r="Z1014" s="119"/>
      <c r="AA1014" s="119"/>
      <c r="AB1014" s="119"/>
      <c r="AC1014" s="119"/>
      <c r="AD1014" s="119"/>
      <c r="AE1014" s="119"/>
      <c r="AF1014" s="119"/>
      <c r="AG1014" s="119"/>
      <c r="AH1014" s="119"/>
      <c r="AI1014" s="119"/>
      <c r="AJ1014" s="119"/>
      <c r="AK1014" s="4"/>
      <c r="AL1014" s="4"/>
      <c r="AM1014" s="4"/>
      <c r="AN1014" s="4"/>
      <c r="AO1014" s="4"/>
      <c r="AP1014" s="4"/>
      <c r="AQ1014" s="4"/>
      <c r="AR1014" s="4"/>
      <c r="AS1014" s="4"/>
    </row>
    <row r="1015">
      <c r="A1015" s="4"/>
      <c r="B1015" s="4"/>
      <c r="C1015" s="4"/>
      <c r="D1015" s="4"/>
      <c r="E1015" s="4"/>
      <c r="F1015" s="4"/>
      <c r="G1015" s="4"/>
      <c r="H1015" s="8"/>
      <c r="I1015" s="8"/>
      <c r="J1015" s="8"/>
      <c r="K1015" s="8"/>
      <c r="L1015" s="8"/>
      <c r="M1015" s="8"/>
      <c r="N1015" s="8"/>
      <c r="O1015" s="8"/>
      <c r="P1015" s="8"/>
      <c r="Q1015" s="8"/>
      <c r="R1015" s="8"/>
      <c r="S1015" s="271"/>
      <c r="T1015" s="119"/>
      <c r="U1015" s="118"/>
      <c r="V1015" s="119"/>
      <c r="W1015" s="119"/>
      <c r="X1015" s="119"/>
      <c r="Y1015" s="119"/>
      <c r="Z1015" s="119"/>
      <c r="AA1015" s="119"/>
      <c r="AB1015" s="119"/>
      <c r="AC1015" s="119"/>
      <c r="AD1015" s="119"/>
      <c r="AE1015" s="119"/>
      <c r="AF1015" s="119"/>
      <c r="AG1015" s="119"/>
      <c r="AH1015" s="119"/>
      <c r="AI1015" s="119"/>
      <c r="AJ1015" s="119"/>
      <c r="AK1015" s="4"/>
      <c r="AL1015" s="4"/>
      <c r="AM1015" s="4"/>
      <c r="AN1015" s="4"/>
      <c r="AO1015" s="4"/>
      <c r="AP1015" s="4"/>
      <c r="AQ1015" s="4"/>
      <c r="AR1015" s="4"/>
      <c r="AS1015" s="4"/>
    </row>
    <row r="1016">
      <c r="A1016" s="4"/>
      <c r="B1016" s="4"/>
      <c r="C1016" s="4"/>
      <c r="D1016" s="4"/>
      <c r="E1016" s="4"/>
      <c r="F1016" s="4"/>
      <c r="G1016" s="4"/>
      <c r="H1016" s="8"/>
      <c r="I1016" s="8"/>
      <c r="J1016" s="8"/>
      <c r="K1016" s="8"/>
      <c r="L1016" s="8"/>
      <c r="M1016" s="8"/>
      <c r="N1016" s="8"/>
      <c r="O1016" s="8"/>
      <c r="P1016" s="8"/>
      <c r="Q1016" s="8"/>
      <c r="R1016" s="8"/>
      <c r="S1016" s="271"/>
      <c r="T1016" s="119"/>
      <c r="U1016" s="118"/>
      <c r="V1016" s="119"/>
      <c r="W1016" s="119"/>
      <c r="X1016" s="119"/>
      <c r="Y1016" s="119"/>
      <c r="Z1016" s="119"/>
      <c r="AA1016" s="119"/>
      <c r="AB1016" s="119"/>
      <c r="AC1016" s="119"/>
      <c r="AD1016" s="119"/>
      <c r="AE1016" s="119"/>
      <c r="AF1016" s="119"/>
      <c r="AG1016" s="119"/>
      <c r="AH1016" s="119"/>
      <c r="AI1016" s="119"/>
      <c r="AJ1016" s="119"/>
      <c r="AK1016" s="4"/>
      <c r="AL1016" s="4"/>
      <c r="AM1016" s="4"/>
      <c r="AN1016" s="4"/>
      <c r="AO1016" s="4"/>
      <c r="AP1016" s="4"/>
      <c r="AQ1016" s="4"/>
      <c r="AR1016" s="4"/>
      <c r="AS1016" s="4"/>
    </row>
    <row r="1017">
      <c r="A1017" s="4"/>
      <c r="B1017" s="4"/>
      <c r="C1017" s="4"/>
      <c r="D1017" s="4"/>
      <c r="E1017" s="4"/>
      <c r="F1017" s="4"/>
      <c r="G1017" s="4"/>
      <c r="H1017" s="8"/>
      <c r="I1017" s="8"/>
      <c r="J1017" s="8"/>
      <c r="K1017" s="8"/>
      <c r="L1017" s="8"/>
      <c r="M1017" s="8"/>
      <c r="N1017" s="8"/>
      <c r="O1017" s="8"/>
      <c r="P1017" s="8"/>
      <c r="Q1017" s="8"/>
      <c r="R1017" s="8"/>
      <c r="S1017" s="271"/>
      <c r="T1017" s="119"/>
      <c r="U1017" s="118"/>
      <c r="V1017" s="119"/>
      <c r="W1017" s="119"/>
      <c r="X1017" s="119"/>
      <c r="Y1017" s="119"/>
      <c r="Z1017" s="119"/>
      <c r="AA1017" s="119"/>
      <c r="AB1017" s="119"/>
      <c r="AC1017" s="119"/>
      <c r="AD1017" s="119"/>
      <c r="AE1017" s="119"/>
      <c r="AF1017" s="119"/>
      <c r="AG1017" s="119"/>
      <c r="AH1017" s="119"/>
      <c r="AI1017" s="119"/>
      <c r="AJ1017" s="119"/>
      <c r="AK1017" s="4"/>
      <c r="AL1017" s="4"/>
      <c r="AM1017" s="4"/>
      <c r="AN1017" s="4"/>
      <c r="AO1017" s="4"/>
      <c r="AP1017" s="4"/>
      <c r="AQ1017" s="4"/>
      <c r="AR1017" s="4"/>
      <c r="AS1017" s="4"/>
    </row>
    <row r="1018">
      <c r="A1018" s="4"/>
      <c r="B1018" s="4"/>
      <c r="C1018" s="4"/>
      <c r="D1018" s="4"/>
      <c r="E1018" s="4"/>
      <c r="F1018" s="4"/>
      <c r="G1018" s="4"/>
      <c r="H1018" s="8"/>
      <c r="I1018" s="8"/>
      <c r="J1018" s="8"/>
      <c r="K1018" s="8"/>
      <c r="L1018" s="8"/>
      <c r="M1018" s="8"/>
      <c r="N1018" s="8"/>
      <c r="O1018" s="8"/>
      <c r="P1018" s="8"/>
      <c r="Q1018" s="8"/>
      <c r="R1018" s="8"/>
      <c r="S1018" s="271"/>
      <c r="T1018" s="119"/>
      <c r="U1018" s="118"/>
      <c r="V1018" s="119"/>
      <c r="W1018" s="119"/>
      <c r="X1018" s="119"/>
      <c r="Y1018" s="119"/>
      <c r="Z1018" s="119"/>
      <c r="AA1018" s="119"/>
      <c r="AB1018" s="119"/>
      <c r="AC1018" s="119"/>
      <c r="AD1018" s="119"/>
      <c r="AE1018" s="119"/>
      <c r="AF1018" s="119"/>
      <c r="AG1018" s="119"/>
      <c r="AH1018" s="119"/>
      <c r="AI1018" s="119"/>
      <c r="AJ1018" s="119"/>
      <c r="AK1018" s="4"/>
      <c r="AL1018" s="4"/>
      <c r="AM1018" s="4"/>
      <c r="AN1018" s="4"/>
      <c r="AO1018" s="4"/>
      <c r="AP1018" s="4"/>
      <c r="AQ1018" s="4"/>
      <c r="AR1018" s="4"/>
      <c r="AS1018"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customWidth="1" min="18" max="18" width="9.38"/>
    <col hidden="1" min="19" max="30" width="12.63"/>
    <col customWidth="1" hidden="1" min="31" max="31" width="12.88"/>
    <col customWidth="1" hidden="1" min="32" max="32" width="9.63"/>
    <col customWidth="1" hidden="1" min="33" max="33" width="9.0"/>
    <col customWidth="1" hidden="1" min="34" max="35" width="9.38"/>
    <col hidden="1" min="36" max="40" width="12.63"/>
    <col customWidth="1" min="41" max="42" width="9.38"/>
    <col customWidth="1" min="43" max="44" width="9.13"/>
    <col customWidth="1" min="45" max="45" width="19.75"/>
    <col customWidth="1" min="46" max="46" width="15.5"/>
    <col customWidth="1" min="47" max="47" width="17.0"/>
  </cols>
  <sheetData>
    <row r="1">
      <c r="A1" s="1" t="s">
        <v>146</v>
      </c>
      <c r="B1" s="2">
        <v>44440.0</v>
      </c>
      <c r="C1" s="2">
        <v>44470.0</v>
      </c>
      <c r="D1" s="2">
        <v>44501.0</v>
      </c>
      <c r="E1" s="312">
        <v>44531.0</v>
      </c>
      <c r="F1" s="194">
        <v>44562.0</v>
      </c>
      <c r="G1" s="194">
        <v>44593.0</v>
      </c>
      <c r="H1" s="194">
        <v>44621.0</v>
      </c>
      <c r="I1" s="194">
        <v>44652.0</v>
      </c>
      <c r="J1" s="194">
        <v>44682.0</v>
      </c>
      <c r="K1" s="194">
        <v>44713.0</v>
      </c>
      <c r="L1" s="194">
        <v>44743.0</v>
      </c>
      <c r="M1" s="194">
        <v>44774.0</v>
      </c>
      <c r="N1" s="194">
        <v>44805.0</v>
      </c>
      <c r="O1" s="194">
        <v>44835.0</v>
      </c>
      <c r="P1" s="194">
        <v>44866.0</v>
      </c>
      <c r="Q1" s="195">
        <v>44896.0</v>
      </c>
      <c r="R1" s="196" t="s">
        <v>54</v>
      </c>
      <c r="S1" s="48" t="s">
        <v>109</v>
      </c>
      <c r="T1" s="48" t="s">
        <v>56</v>
      </c>
      <c r="U1" s="48" t="s">
        <v>57</v>
      </c>
      <c r="V1" s="48" t="s">
        <v>147</v>
      </c>
      <c r="W1" s="49" t="s">
        <v>109</v>
      </c>
      <c r="X1" s="49" t="s">
        <v>56</v>
      </c>
      <c r="Y1" s="49" t="s">
        <v>57</v>
      </c>
      <c r="Z1" s="49" t="s">
        <v>147</v>
      </c>
      <c r="AA1" s="313" t="s">
        <v>109</v>
      </c>
      <c r="AB1" s="314" t="s">
        <v>56</v>
      </c>
      <c r="AC1" s="314" t="s">
        <v>57</v>
      </c>
      <c r="AD1" s="314" t="s">
        <v>147</v>
      </c>
      <c r="AE1" s="48" t="s">
        <v>56</v>
      </c>
      <c r="AF1" s="49" t="s">
        <v>148</v>
      </c>
      <c r="AG1" s="315" t="s">
        <v>58</v>
      </c>
      <c r="AH1" s="315" t="s">
        <v>59</v>
      </c>
      <c r="AI1" s="315" t="s">
        <v>60</v>
      </c>
      <c r="AJ1" s="196" t="s">
        <v>110</v>
      </c>
      <c r="AK1" s="196" t="s">
        <v>111</v>
      </c>
      <c r="AL1" s="196" t="s">
        <v>112</v>
      </c>
      <c r="AM1" s="196" t="s">
        <v>113</v>
      </c>
      <c r="AN1" s="196" t="s">
        <v>53</v>
      </c>
      <c r="AO1" s="196" t="s">
        <v>55</v>
      </c>
      <c r="AP1" s="196" t="s">
        <v>114</v>
      </c>
      <c r="AQ1" s="196" t="s">
        <v>115</v>
      </c>
      <c r="AR1" s="196" t="s">
        <v>116</v>
      </c>
      <c r="AS1" s="4"/>
      <c r="AT1" s="4"/>
      <c r="AU1" s="4"/>
    </row>
    <row r="2">
      <c r="A2" s="19" t="s">
        <v>2</v>
      </c>
      <c r="B2" s="131">
        <v>6100.1</v>
      </c>
      <c r="C2" s="131">
        <v>9440.0</v>
      </c>
      <c r="D2" s="131">
        <v>36455.0</v>
      </c>
      <c r="E2" s="131">
        <v>41440.0</v>
      </c>
      <c r="F2" s="131">
        <v>71330.0</v>
      </c>
      <c r="G2" s="131">
        <v>70445.0</v>
      </c>
      <c r="H2" s="197">
        <v>75555.0</v>
      </c>
      <c r="I2" s="198">
        <v>72930.0</v>
      </c>
      <c r="J2" s="198">
        <v>86205.0</v>
      </c>
      <c r="K2" s="198">
        <v>93995.0</v>
      </c>
      <c r="L2" s="197">
        <v>206085.0</v>
      </c>
      <c r="M2" s="197">
        <v>224285.0</v>
      </c>
      <c r="N2" s="197">
        <v>291790.0</v>
      </c>
      <c r="O2" s="197">
        <v>311135.0</v>
      </c>
      <c r="P2" s="199">
        <f>347425+9120</f>
        <v>356545</v>
      </c>
      <c r="Q2" s="131">
        <v>380750.0</v>
      </c>
      <c r="R2" s="200">
        <f>5*R23+5*4500+4000</f>
        <v>385500</v>
      </c>
      <c r="S2" s="201">
        <v>72855.0</v>
      </c>
      <c r="T2" s="201">
        <v>76498.0</v>
      </c>
      <c r="U2" s="201">
        <v>108498.0</v>
      </c>
      <c r="V2" s="316">
        <f>U2+5*6000</f>
        <v>138498</v>
      </c>
      <c r="W2" s="200">
        <v>72855.0</v>
      </c>
      <c r="X2" s="200">
        <v>76498.0</v>
      </c>
      <c r="Y2" s="200">
        <v>108498.0</v>
      </c>
      <c r="Z2" s="317">
        <f>Y2+5*6000</f>
        <v>138498</v>
      </c>
      <c r="AA2" s="74">
        <v>72855.0</v>
      </c>
      <c r="AB2" s="318">
        <v>76498.0</v>
      </c>
      <c r="AC2" s="318">
        <v>108498.0</v>
      </c>
      <c r="AD2" s="319">
        <f>AC2+5*6000</f>
        <v>138498</v>
      </c>
      <c r="AE2" s="320">
        <v>76500.0</v>
      </c>
      <c r="AF2" s="321">
        <f>AF48*5</f>
        <v>73993.5</v>
      </c>
      <c r="AG2" s="321">
        <v>70612.74</v>
      </c>
      <c r="AH2" s="321">
        <f>81643.38+2700</f>
        <v>84343.38</v>
      </c>
      <c r="AI2" s="321">
        <v>100331.21</v>
      </c>
      <c r="AJ2" s="200">
        <v>150766.0</v>
      </c>
      <c r="AK2" s="200">
        <f>5*AK23</f>
        <v>225000</v>
      </c>
      <c r="AL2" s="200">
        <f>5*AL23+5*8000</f>
        <v>310000</v>
      </c>
      <c r="AM2" s="200">
        <f>5*AM23+5*6000</f>
        <v>330000</v>
      </c>
      <c r="AN2" s="200">
        <f>5*AN23+5*5000</f>
        <v>360000</v>
      </c>
      <c r="AO2" s="200">
        <f t="shared" ref="AO2:AP2" si="1">5.2*AO23</f>
        <v>380703.96</v>
      </c>
      <c r="AP2" s="200">
        <f t="shared" si="1"/>
        <v>403302.12</v>
      </c>
      <c r="AQ2" s="200">
        <f t="shared" ref="AQ2:AR2" si="2">5.2*AQ23+31950</f>
        <v>440459.4</v>
      </c>
      <c r="AR2" s="200">
        <f t="shared" si="2"/>
        <v>457826.5649</v>
      </c>
      <c r="AS2" s="4"/>
      <c r="AT2" s="4"/>
      <c r="AU2" s="4"/>
    </row>
    <row r="3">
      <c r="A3" s="19" t="s">
        <v>3</v>
      </c>
      <c r="B3" s="131">
        <v>0.0</v>
      </c>
      <c r="C3" s="131">
        <v>0.0</v>
      </c>
      <c r="D3" s="131">
        <v>23381.0</v>
      </c>
      <c r="E3" s="131">
        <f>E85-D86</f>
        <v>-23381</v>
      </c>
      <c r="F3" s="131">
        <f t="shared" ref="F3:Z3" si="3">SUM(F16:F17)</f>
        <v>102157.8775</v>
      </c>
      <c r="G3" s="131">
        <f t="shared" si="3"/>
        <v>36787.61757</v>
      </c>
      <c r="H3" s="131">
        <f t="shared" si="3"/>
        <v>25250.01819</v>
      </c>
      <c r="I3" s="131">
        <f t="shared" si="3"/>
        <v>-9448.183736</v>
      </c>
      <c r="J3" s="131">
        <f t="shared" si="3"/>
        <v>33872.66294</v>
      </c>
      <c r="K3" s="131">
        <f t="shared" si="3"/>
        <v>42682.16712</v>
      </c>
      <c r="L3" s="131">
        <f t="shared" si="3"/>
        <v>56636.27716</v>
      </c>
      <c r="M3" s="131">
        <f t="shared" si="3"/>
        <v>91587.67852</v>
      </c>
      <c r="N3" s="131">
        <f t="shared" si="3"/>
        <v>154948.4055</v>
      </c>
      <c r="O3" s="131">
        <f t="shared" si="3"/>
        <v>129830.8317</v>
      </c>
      <c r="P3" s="131">
        <f t="shared" si="3"/>
        <v>151185.6298</v>
      </c>
      <c r="Q3" s="69">
        <f t="shared" si="3"/>
        <v>169585.6932</v>
      </c>
      <c r="R3" s="200">
        <f t="shared" si="3"/>
        <v>167137.9619</v>
      </c>
      <c r="S3" s="201">
        <f t="shared" si="3"/>
        <v>54673.09933</v>
      </c>
      <c r="T3" s="201">
        <f t="shared" si="3"/>
        <v>60599.24728</v>
      </c>
      <c r="U3" s="201">
        <f t="shared" si="3"/>
        <v>96579.97249</v>
      </c>
      <c r="V3" s="322" t="str">
        <f t="shared" si="3"/>
        <v>#REF!</v>
      </c>
      <c r="W3" s="200">
        <f t="shared" si="3"/>
        <v>40235.85301</v>
      </c>
      <c r="X3" s="200">
        <f t="shared" si="3"/>
        <v>48303.99829</v>
      </c>
      <c r="Y3" s="200">
        <f t="shared" si="3"/>
        <v>77671.12986</v>
      </c>
      <c r="Z3" s="323" t="str">
        <f t="shared" si="3"/>
        <v>#REF!</v>
      </c>
      <c r="AA3" s="74">
        <v>34617.7355190198</v>
      </c>
      <c r="AB3" s="318">
        <f t="shared" ref="AB3:AD3" si="4">SUM(AB16:AB17)</f>
        <v>43519.41875</v>
      </c>
      <c r="AC3" s="318">
        <f t="shared" si="4"/>
        <v>70312.93307</v>
      </c>
      <c r="AD3" s="324" t="str">
        <f t="shared" si="4"/>
        <v>#REF!</v>
      </c>
      <c r="AE3" s="73">
        <f t="shared" ref="AE3:AI3" si="5">AE16+AE17</f>
        <v>35602.75163</v>
      </c>
      <c r="AF3" s="74">
        <f t="shared" si="5"/>
        <v>18281.15451</v>
      </c>
      <c r="AG3" s="74">
        <f t="shared" si="5"/>
        <v>5817.688423</v>
      </c>
      <c r="AH3" s="74">
        <f t="shared" si="5"/>
        <v>9880.761776</v>
      </c>
      <c r="AI3" s="74">
        <f t="shared" si="5"/>
        <v>22140.9221</v>
      </c>
      <c r="AJ3" s="200">
        <f t="shared" ref="AJ3:AR3" si="6">SUM(AJ16:AJ17)</f>
        <v>54803.45681</v>
      </c>
      <c r="AK3" s="200">
        <f t="shared" si="6"/>
        <v>82409.23598</v>
      </c>
      <c r="AL3" s="200">
        <f t="shared" si="6"/>
        <v>150200.2937</v>
      </c>
      <c r="AM3" s="200">
        <f t="shared" si="6"/>
        <v>174270.9187</v>
      </c>
      <c r="AN3" s="200">
        <f t="shared" si="6"/>
        <v>140479.4177</v>
      </c>
      <c r="AO3" s="200">
        <f t="shared" si="6"/>
        <v>200504.8783</v>
      </c>
      <c r="AP3" s="200">
        <f t="shared" si="6"/>
        <v>146885.4354</v>
      </c>
      <c r="AQ3" s="200">
        <f t="shared" si="6"/>
        <v>132469.1985</v>
      </c>
      <c r="AR3" s="200">
        <f t="shared" si="6"/>
        <v>159964.3749</v>
      </c>
      <c r="AS3" s="4"/>
      <c r="AT3" s="4"/>
      <c r="AU3" s="4"/>
    </row>
    <row r="4">
      <c r="A4" s="19" t="s">
        <v>4</v>
      </c>
      <c r="B4" s="131">
        <f t="shared" ref="B4:Z4" si="7">B2-B3</f>
        <v>6100.1</v>
      </c>
      <c r="C4" s="131">
        <f t="shared" si="7"/>
        <v>9440</v>
      </c>
      <c r="D4" s="131">
        <f t="shared" si="7"/>
        <v>13074</v>
      </c>
      <c r="E4" s="131">
        <f t="shared" si="7"/>
        <v>64821</v>
      </c>
      <c r="F4" s="131">
        <f t="shared" si="7"/>
        <v>-30827.87749</v>
      </c>
      <c r="G4" s="131">
        <f t="shared" si="7"/>
        <v>33657.38243</v>
      </c>
      <c r="H4" s="131">
        <f t="shared" si="7"/>
        <v>50304.98181</v>
      </c>
      <c r="I4" s="131">
        <f t="shared" si="7"/>
        <v>82378.18374</v>
      </c>
      <c r="J4" s="131">
        <f t="shared" si="7"/>
        <v>52332.33706</v>
      </c>
      <c r="K4" s="131">
        <f t="shared" si="7"/>
        <v>51312.83288</v>
      </c>
      <c r="L4" s="131">
        <f t="shared" si="7"/>
        <v>149448.7228</v>
      </c>
      <c r="M4" s="131">
        <f t="shared" si="7"/>
        <v>132697.3215</v>
      </c>
      <c r="N4" s="131">
        <f t="shared" si="7"/>
        <v>136841.5945</v>
      </c>
      <c r="O4" s="131">
        <f t="shared" si="7"/>
        <v>181304.1683</v>
      </c>
      <c r="P4" s="131">
        <f t="shared" si="7"/>
        <v>205359.3702</v>
      </c>
      <c r="Q4" s="69">
        <f t="shared" si="7"/>
        <v>211164.3068</v>
      </c>
      <c r="R4" s="200">
        <f t="shared" si="7"/>
        <v>218362.0381</v>
      </c>
      <c r="S4" s="201">
        <f t="shared" si="7"/>
        <v>18181.90067</v>
      </c>
      <c r="T4" s="201">
        <f t="shared" si="7"/>
        <v>15898.75272</v>
      </c>
      <c r="U4" s="201">
        <f t="shared" si="7"/>
        <v>11918.02751</v>
      </c>
      <c r="V4" s="322" t="str">
        <f t="shared" si="7"/>
        <v>#REF!</v>
      </c>
      <c r="W4" s="200">
        <f t="shared" si="7"/>
        <v>32619.14699</v>
      </c>
      <c r="X4" s="200">
        <f t="shared" si="7"/>
        <v>28194.00171</v>
      </c>
      <c r="Y4" s="200">
        <f t="shared" si="7"/>
        <v>30826.87014</v>
      </c>
      <c r="Z4" s="323" t="str">
        <f t="shared" si="7"/>
        <v>#REF!</v>
      </c>
      <c r="AA4" s="74">
        <v>38237.2644809802</v>
      </c>
      <c r="AB4" s="318">
        <f t="shared" ref="AB4:AR4" si="8">AB2-AB3</f>
        <v>32978.58125</v>
      </c>
      <c r="AC4" s="318">
        <f t="shared" si="8"/>
        <v>38185.06693</v>
      </c>
      <c r="AD4" s="324" t="str">
        <f t="shared" si="8"/>
        <v>#REF!</v>
      </c>
      <c r="AE4" s="201">
        <f t="shared" si="8"/>
        <v>40897.24837</v>
      </c>
      <c r="AF4" s="200">
        <f t="shared" si="8"/>
        <v>55712.34549</v>
      </c>
      <c r="AG4" s="200">
        <f t="shared" si="8"/>
        <v>64795.05158</v>
      </c>
      <c r="AH4" s="200">
        <f t="shared" si="8"/>
        <v>74462.61822</v>
      </c>
      <c r="AI4" s="200">
        <f t="shared" si="8"/>
        <v>78190.2879</v>
      </c>
      <c r="AJ4" s="200">
        <f t="shared" si="8"/>
        <v>95962.54319</v>
      </c>
      <c r="AK4" s="200">
        <f t="shared" si="8"/>
        <v>142590.764</v>
      </c>
      <c r="AL4" s="200">
        <f t="shared" si="8"/>
        <v>159799.7063</v>
      </c>
      <c r="AM4" s="200">
        <f t="shared" si="8"/>
        <v>155729.0813</v>
      </c>
      <c r="AN4" s="200">
        <f t="shared" si="8"/>
        <v>219520.5823</v>
      </c>
      <c r="AO4" s="200">
        <f t="shared" si="8"/>
        <v>180199.0817</v>
      </c>
      <c r="AP4" s="200">
        <f t="shared" si="8"/>
        <v>256416.6846</v>
      </c>
      <c r="AQ4" s="200">
        <f t="shared" si="8"/>
        <v>307990.2015</v>
      </c>
      <c r="AR4" s="200">
        <f t="shared" si="8"/>
        <v>297862.19</v>
      </c>
      <c r="AS4" s="4"/>
      <c r="AT4" s="4"/>
      <c r="AU4" s="4"/>
    </row>
    <row r="5">
      <c r="A5" s="19" t="s">
        <v>5</v>
      </c>
      <c r="B5" s="2"/>
      <c r="C5" s="131">
        <f t="shared" ref="C5:Q5" si="9">(B24+C24)/2</f>
        <v>99735</v>
      </c>
      <c r="D5" s="131">
        <f t="shared" si="9"/>
        <v>275572.5</v>
      </c>
      <c r="E5" s="131">
        <f t="shared" si="9"/>
        <v>477310</v>
      </c>
      <c r="F5" s="131">
        <f t="shared" si="9"/>
        <v>665885</v>
      </c>
      <c r="G5" s="131">
        <f t="shared" si="9"/>
        <v>855085</v>
      </c>
      <c r="H5" s="131">
        <f t="shared" si="9"/>
        <v>921500</v>
      </c>
      <c r="I5" s="131">
        <f t="shared" si="9"/>
        <v>936630</v>
      </c>
      <c r="J5" s="131">
        <f t="shared" si="9"/>
        <v>997662.5</v>
      </c>
      <c r="K5" s="131">
        <f t="shared" si="9"/>
        <v>1193995</v>
      </c>
      <c r="L5" s="131">
        <f t="shared" si="9"/>
        <v>1882617.5</v>
      </c>
      <c r="M5" s="131">
        <f t="shared" si="9"/>
        <v>2642645</v>
      </c>
      <c r="N5" s="131">
        <f t="shared" si="9"/>
        <v>3491653.775</v>
      </c>
      <c r="O5" s="131">
        <f t="shared" si="9"/>
        <v>4425388.53</v>
      </c>
      <c r="P5" s="131">
        <f t="shared" si="9"/>
        <v>5130270.895</v>
      </c>
      <c r="Q5" s="69">
        <f t="shared" si="9"/>
        <v>5727432.545</v>
      </c>
      <c r="R5" s="200">
        <f>(P24+R24)/2</f>
        <v>5843657.592</v>
      </c>
      <c r="S5" s="73">
        <f>(E24+S24)/2</f>
        <v>713757.9757</v>
      </c>
      <c r="T5" s="73">
        <f t="shared" ref="T5:V5" si="10">(T24+S24)/2</f>
        <v>969967.662</v>
      </c>
      <c r="U5" s="73">
        <f t="shared" si="10"/>
        <v>1241440.147</v>
      </c>
      <c r="V5" s="325" t="str">
        <f t="shared" si="10"/>
        <v>#REF!</v>
      </c>
      <c r="W5" s="74" t="str">
        <f>(V24+W24)/2</f>
        <v>#REF!</v>
      </c>
      <c r="X5" s="74">
        <f t="shared" ref="X5:Z5" si="11">(X24+W24)/2</f>
        <v>957795.2495</v>
      </c>
      <c r="Y5" s="74">
        <f t="shared" si="11"/>
        <v>1219979.073</v>
      </c>
      <c r="Z5" s="326" t="str">
        <f t="shared" si="11"/>
        <v>#REF!</v>
      </c>
      <c r="AA5" s="74">
        <v>1429603.5200826211</v>
      </c>
      <c r="AB5" s="327">
        <f t="shared" ref="AB5:AD5" si="12">(AB24+AA24)/2</f>
        <v>953058.4706</v>
      </c>
      <c r="AC5" s="327">
        <f t="shared" si="12"/>
        <v>1211627.699</v>
      </c>
      <c r="AD5" s="328" t="str">
        <f t="shared" si="12"/>
        <v>#REF!</v>
      </c>
      <c r="AE5" s="73">
        <f t="shared" ref="AE5:AF5" si="13">(F24+AE24)/2</f>
        <v>870461.6505</v>
      </c>
      <c r="AF5" s="74">
        <f t="shared" si="13"/>
        <v>928647.5</v>
      </c>
      <c r="AG5" s="74">
        <f t="shared" ref="AG5:AI5" si="14">(AF24+AG24)/2</f>
        <v>935333.1847</v>
      </c>
      <c r="AH5" s="74">
        <f t="shared" si="14"/>
        <v>972606.6952</v>
      </c>
      <c r="AI5" s="74">
        <f t="shared" si="14"/>
        <v>1144584.882</v>
      </c>
      <c r="AJ5" s="200">
        <f>(K24+AJ24)/2</f>
        <v>1444297.484</v>
      </c>
      <c r="AK5" s="200">
        <f t="shared" ref="AK5:AN5" si="15">(AJ24+AK24)/2</f>
        <v>2209716.608</v>
      </c>
      <c r="AL5" s="200">
        <f t="shared" si="15"/>
        <v>3587776.477</v>
      </c>
      <c r="AM5" s="200">
        <f t="shared" si="15"/>
        <v>4697656.455</v>
      </c>
      <c r="AN5" s="200">
        <f t="shared" si="15"/>
        <v>5322291.722</v>
      </c>
      <c r="AO5" s="200">
        <f>(Q24+AO24)/2</f>
        <v>6110137.392</v>
      </c>
      <c r="AP5" s="200">
        <f t="shared" ref="AP5:AR5" si="16">(AO24+AP24)/2</f>
        <v>6306627.813</v>
      </c>
      <c r="AQ5" s="200">
        <f t="shared" si="16"/>
        <v>6165297.548</v>
      </c>
      <c r="AR5" s="200">
        <f t="shared" si="16"/>
        <v>6101398.227</v>
      </c>
      <c r="AS5" s="4"/>
      <c r="AT5" s="4"/>
      <c r="AU5" s="4"/>
    </row>
    <row r="6">
      <c r="A6" s="19" t="s">
        <v>6</v>
      </c>
      <c r="B6" s="2"/>
      <c r="C6" s="203">
        <f t="shared" ref="C6:Z6" si="17">C4/C5</f>
        <v>0.09465082469</v>
      </c>
      <c r="D6" s="203">
        <f t="shared" si="17"/>
        <v>0.04744305038</v>
      </c>
      <c r="E6" s="203">
        <f t="shared" si="17"/>
        <v>0.1358048229</v>
      </c>
      <c r="F6" s="203">
        <f t="shared" si="17"/>
        <v>-0.04629609842</v>
      </c>
      <c r="G6" s="203">
        <f t="shared" si="17"/>
        <v>0.03936144644</v>
      </c>
      <c r="H6" s="203">
        <f t="shared" si="17"/>
        <v>0.05459032209</v>
      </c>
      <c r="I6" s="203">
        <f t="shared" si="17"/>
        <v>0.08795168181</v>
      </c>
      <c r="J6" s="203">
        <f t="shared" si="17"/>
        <v>0.05245495051</v>
      </c>
      <c r="K6" s="203">
        <f t="shared" si="17"/>
        <v>0.04297575189</v>
      </c>
      <c r="L6" s="203">
        <f t="shared" si="17"/>
        <v>0.07938347691</v>
      </c>
      <c r="M6" s="203">
        <f t="shared" si="17"/>
        <v>0.050213828</v>
      </c>
      <c r="N6" s="203">
        <f t="shared" si="17"/>
        <v>0.03919105482</v>
      </c>
      <c r="O6" s="203">
        <f t="shared" si="17"/>
        <v>0.04096909618</v>
      </c>
      <c r="P6" s="203">
        <f t="shared" si="17"/>
        <v>0.04002895255</v>
      </c>
      <c r="Q6" s="204">
        <f t="shared" si="17"/>
        <v>0.03686892951</v>
      </c>
      <c r="R6" s="205">
        <f t="shared" si="17"/>
        <v>0.03736735678</v>
      </c>
      <c r="S6" s="329">
        <f t="shared" si="17"/>
        <v>0.02547348161</v>
      </c>
      <c r="T6" s="329">
        <f t="shared" si="17"/>
        <v>0.01639101316</v>
      </c>
      <c r="U6" s="329">
        <f t="shared" si="17"/>
        <v>0.009600162791</v>
      </c>
      <c r="V6" s="329" t="str">
        <f t="shared" si="17"/>
        <v>#REF!</v>
      </c>
      <c r="W6" s="205" t="str">
        <f t="shared" si="17"/>
        <v>#REF!</v>
      </c>
      <c r="X6" s="205">
        <f t="shared" si="17"/>
        <v>0.02943635576</v>
      </c>
      <c r="Y6" s="205">
        <f t="shared" si="17"/>
        <v>0.02526835979</v>
      </c>
      <c r="Z6" s="205" t="str">
        <f t="shared" si="17"/>
        <v>#REF!</v>
      </c>
      <c r="AA6" s="234">
        <v>0.026746761562793545</v>
      </c>
      <c r="AB6" s="330">
        <f t="shared" ref="AB6:AR6" si="18">AB4/AB5</f>
        <v>0.03460289402</v>
      </c>
      <c r="AC6" s="330">
        <f t="shared" si="18"/>
        <v>0.03151551169</v>
      </c>
      <c r="AD6" s="330" t="str">
        <f t="shared" si="18"/>
        <v>#REF!</v>
      </c>
      <c r="AE6" s="329">
        <f t="shared" si="18"/>
        <v>0.04698340053</v>
      </c>
      <c r="AF6" s="205">
        <f t="shared" si="18"/>
        <v>0.05999299572</v>
      </c>
      <c r="AG6" s="205">
        <f t="shared" si="18"/>
        <v>0.06927483451</v>
      </c>
      <c r="AH6" s="205">
        <f t="shared" si="18"/>
        <v>0.07655984541</v>
      </c>
      <c r="AI6" s="205">
        <f t="shared" si="18"/>
        <v>0.06831322793</v>
      </c>
      <c r="AJ6" s="205">
        <f t="shared" si="18"/>
        <v>0.06644236681</v>
      </c>
      <c r="AK6" s="205">
        <f t="shared" si="18"/>
        <v>0.06452898236</v>
      </c>
      <c r="AL6" s="205">
        <f t="shared" si="18"/>
        <v>0.04454003958</v>
      </c>
      <c r="AM6" s="205">
        <f t="shared" si="18"/>
        <v>0.03315037673</v>
      </c>
      <c r="AN6" s="205">
        <f t="shared" si="18"/>
        <v>0.04124549982</v>
      </c>
      <c r="AO6" s="205">
        <f t="shared" si="18"/>
        <v>0.02949182156</v>
      </c>
      <c r="AP6" s="205">
        <f t="shared" si="18"/>
        <v>0.04065828716</v>
      </c>
      <c r="AQ6" s="205">
        <f t="shared" si="18"/>
        <v>0.04995544807</v>
      </c>
      <c r="AR6" s="205">
        <f t="shared" si="18"/>
        <v>0.04881867711</v>
      </c>
      <c r="AS6" s="4"/>
      <c r="AT6" s="4"/>
      <c r="AU6" s="115"/>
    </row>
    <row r="7">
      <c r="A7" s="19" t="s">
        <v>149</v>
      </c>
      <c r="B7" s="2"/>
      <c r="C7" s="203">
        <f t="shared" ref="C7:Z7" si="19">C6*12</f>
        <v>1.135809896</v>
      </c>
      <c r="D7" s="203">
        <f t="shared" si="19"/>
        <v>0.5693166045</v>
      </c>
      <c r="E7" s="203">
        <f t="shared" si="19"/>
        <v>1.629657874</v>
      </c>
      <c r="F7" s="203">
        <f t="shared" si="19"/>
        <v>-0.555553181</v>
      </c>
      <c r="G7" s="203">
        <f t="shared" si="19"/>
        <v>0.4723373572</v>
      </c>
      <c r="H7" s="203">
        <f t="shared" si="19"/>
        <v>0.6550838651</v>
      </c>
      <c r="I7" s="203">
        <f t="shared" si="19"/>
        <v>1.055420182</v>
      </c>
      <c r="J7" s="203">
        <f t="shared" si="19"/>
        <v>0.6294594061</v>
      </c>
      <c r="K7" s="203">
        <f t="shared" si="19"/>
        <v>0.5157090227</v>
      </c>
      <c r="L7" s="203">
        <f t="shared" si="19"/>
        <v>0.9526017229</v>
      </c>
      <c r="M7" s="203">
        <f t="shared" si="19"/>
        <v>0.6025659359</v>
      </c>
      <c r="N7" s="203">
        <f t="shared" si="19"/>
        <v>0.4702926579</v>
      </c>
      <c r="O7" s="203">
        <f t="shared" si="19"/>
        <v>0.4916291542</v>
      </c>
      <c r="P7" s="203">
        <f t="shared" si="19"/>
        <v>0.4803474306</v>
      </c>
      <c r="Q7" s="204">
        <f t="shared" si="19"/>
        <v>0.4424271541</v>
      </c>
      <c r="R7" s="205">
        <f t="shared" si="19"/>
        <v>0.4484082813</v>
      </c>
      <c r="S7" s="329">
        <f t="shared" si="19"/>
        <v>0.3056817793</v>
      </c>
      <c r="T7" s="329">
        <f t="shared" si="19"/>
        <v>0.196692158</v>
      </c>
      <c r="U7" s="329">
        <f t="shared" si="19"/>
        <v>0.1152019535</v>
      </c>
      <c r="V7" s="329" t="str">
        <f t="shared" si="19"/>
        <v>#REF!</v>
      </c>
      <c r="W7" s="205" t="str">
        <f t="shared" si="19"/>
        <v>#REF!</v>
      </c>
      <c r="X7" s="205">
        <f t="shared" si="19"/>
        <v>0.3532362692</v>
      </c>
      <c r="Y7" s="205">
        <f t="shared" si="19"/>
        <v>0.3032203174</v>
      </c>
      <c r="Z7" s="205" t="str">
        <f t="shared" si="19"/>
        <v>#REF!</v>
      </c>
      <c r="AA7" s="234">
        <v>0.32096113875352256</v>
      </c>
      <c r="AB7" s="330">
        <f t="shared" ref="AB7:AR7" si="20">AB6*12</f>
        <v>0.4152347282</v>
      </c>
      <c r="AC7" s="330">
        <f t="shared" si="20"/>
        <v>0.3781861403</v>
      </c>
      <c r="AD7" s="330" t="str">
        <f t="shared" si="20"/>
        <v>#REF!</v>
      </c>
      <c r="AE7" s="329">
        <f t="shared" si="20"/>
        <v>0.5638008063</v>
      </c>
      <c r="AF7" s="205">
        <f t="shared" si="20"/>
        <v>0.7199159486</v>
      </c>
      <c r="AG7" s="205">
        <f t="shared" si="20"/>
        <v>0.8312980141</v>
      </c>
      <c r="AH7" s="205">
        <f t="shared" si="20"/>
        <v>0.9187181449</v>
      </c>
      <c r="AI7" s="205">
        <f t="shared" si="20"/>
        <v>0.8197587352</v>
      </c>
      <c r="AJ7" s="205">
        <f t="shared" si="20"/>
        <v>0.7973084018</v>
      </c>
      <c r="AK7" s="205">
        <f t="shared" si="20"/>
        <v>0.7743477883</v>
      </c>
      <c r="AL7" s="205">
        <f t="shared" si="20"/>
        <v>0.534480475</v>
      </c>
      <c r="AM7" s="205">
        <f t="shared" si="20"/>
        <v>0.3978045208</v>
      </c>
      <c r="AN7" s="205">
        <f t="shared" si="20"/>
        <v>0.4949459978</v>
      </c>
      <c r="AO7" s="205">
        <f t="shared" si="20"/>
        <v>0.3539018587</v>
      </c>
      <c r="AP7" s="205">
        <f t="shared" si="20"/>
        <v>0.4878994459</v>
      </c>
      <c r="AQ7" s="205">
        <f t="shared" si="20"/>
        <v>0.5994653768</v>
      </c>
      <c r="AR7" s="205">
        <f t="shared" si="20"/>
        <v>0.5858241254</v>
      </c>
      <c r="AS7" s="80"/>
      <c r="AT7" s="80"/>
      <c r="AU7" s="19"/>
    </row>
    <row r="8">
      <c r="A8" s="19" t="s">
        <v>8</v>
      </c>
      <c r="B8" s="20">
        <f>'EP (dont use)'!S8</f>
        <v>132478</v>
      </c>
      <c r="C8" s="20">
        <f>'EP (dont use)'!T8</f>
        <v>141301</v>
      </c>
      <c r="D8" s="20">
        <f>'EP (dont use)'!U8</f>
        <v>153179</v>
      </c>
      <c r="E8" s="20">
        <f>'CB Old'!G8</f>
        <v>163638</v>
      </c>
      <c r="F8" s="80">
        <v>176242.0</v>
      </c>
      <c r="G8" s="80">
        <v>185447.0</v>
      </c>
      <c r="H8" s="206">
        <v>196866.0</v>
      </c>
      <c r="I8" s="206">
        <v>206084.0</v>
      </c>
      <c r="J8" s="206">
        <v>216084.0</v>
      </c>
      <c r="K8" s="207">
        <v>224420.0</v>
      </c>
      <c r="L8" s="206">
        <f>EP!AC8</f>
        <v>230833</v>
      </c>
      <c r="M8" s="207">
        <v>238933.0</v>
      </c>
      <c r="N8" s="207">
        <v>247663.0</v>
      </c>
      <c r="O8" s="82">
        <v>258956.0</v>
      </c>
      <c r="P8" s="83">
        <v>265988.0</v>
      </c>
      <c r="Q8" s="80">
        <v>271650.0</v>
      </c>
      <c r="R8" s="86">
        <v>272657.0</v>
      </c>
      <c r="S8" s="85">
        <v>164739.0</v>
      </c>
      <c r="T8" s="85">
        <v>174385.0</v>
      </c>
      <c r="U8" s="85">
        <v>184381.0</v>
      </c>
      <c r="V8" s="331">
        <f>U8</f>
        <v>184381</v>
      </c>
      <c r="W8" s="86">
        <v>164739.0</v>
      </c>
      <c r="X8" s="86">
        <v>174385.0</v>
      </c>
      <c r="Y8" s="86">
        <v>184381.0</v>
      </c>
      <c r="Z8" s="332">
        <f>Y8</f>
        <v>184381</v>
      </c>
      <c r="AA8" s="74">
        <v>164739.0</v>
      </c>
      <c r="AB8" s="333">
        <v>174385.0</v>
      </c>
      <c r="AC8" s="333">
        <v>184381.0</v>
      </c>
      <c r="AD8" s="334">
        <f>AC8</f>
        <v>184381</v>
      </c>
      <c r="AE8" s="85">
        <v>177800.0</v>
      </c>
      <c r="AF8" s="86">
        <v>195356.0</v>
      </c>
      <c r="AG8" s="129">
        <f>' CB_Old'!P8</f>
        <v>205790</v>
      </c>
      <c r="AH8" s="129">
        <f>' CB_Old'!Q8</f>
        <v>216372</v>
      </c>
      <c r="AI8" s="129">
        <f>' CB_Old'!R8</f>
        <v>227112</v>
      </c>
      <c r="AJ8" s="119" t="str">
        <f>CB!AB8</f>
        <v>#REF!</v>
      </c>
      <c r="AK8" s="86">
        <v>241815.0</v>
      </c>
      <c r="AL8" s="86">
        <v>249794.0</v>
      </c>
      <c r="AM8" s="86">
        <v>258197.0</v>
      </c>
      <c r="AN8" s="86">
        <v>265968.0</v>
      </c>
      <c r="AO8" s="86">
        <f>CB!AG8</f>
        <v>285192.12</v>
      </c>
      <c r="AP8" s="86">
        <f>CB!AH8</f>
        <v>295770.84</v>
      </c>
      <c r="AQ8" s="86">
        <f>CB!AI8</f>
        <v>308219.79</v>
      </c>
      <c r="AR8" s="86">
        <f>CB!AJ8</f>
        <v>321173.88</v>
      </c>
      <c r="AS8" s="4"/>
      <c r="AT8" s="4"/>
      <c r="AU8" s="19"/>
    </row>
    <row r="9">
      <c r="A9" s="19" t="s">
        <v>66</v>
      </c>
      <c r="B9" s="335">
        <f t="shared" ref="B9:AR9" si="21">B2/B8</f>
        <v>0.04604613596</v>
      </c>
      <c r="C9" s="335">
        <f t="shared" si="21"/>
        <v>0.06680773668</v>
      </c>
      <c r="D9" s="335">
        <f t="shared" si="21"/>
        <v>0.2379895416</v>
      </c>
      <c r="E9" s="335">
        <f t="shared" si="21"/>
        <v>0.253241912</v>
      </c>
      <c r="F9" s="335">
        <f t="shared" si="21"/>
        <v>0.4047275905</v>
      </c>
      <c r="G9" s="335">
        <f t="shared" si="21"/>
        <v>0.3798659455</v>
      </c>
      <c r="H9" s="335">
        <f t="shared" si="21"/>
        <v>0.3837889732</v>
      </c>
      <c r="I9" s="335">
        <f t="shared" si="21"/>
        <v>0.3538848237</v>
      </c>
      <c r="J9" s="335">
        <f t="shared" si="21"/>
        <v>0.3989420781</v>
      </c>
      <c r="K9" s="335">
        <f t="shared" si="21"/>
        <v>0.4188352197</v>
      </c>
      <c r="L9" s="335">
        <f t="shared" si="21"/>
        <v>0.8927882928</v>
      </c>
      <c r="M9" s="335">
        <f t="shared" si="21"/>
        <v>0.9386941109</v>
      </c>
      <c r="N9" s="335">
        <f t="shared" si="21"/>
        <v>1.178173566</v>
      </c>
      <c r="O9" s="335">
        <f t="shared" si="21"/>
        <v>1.201497552</v>
      </c>
      <c r="P9" s="335">
        <f t="shared" si="21"/>
        <v>1.340455209</v>
      </c>
      <c r="Q9" s="92">
        <f t="shared" si="21"/>
        <v>1.401619731</v>
      </c>
      <c r="R9" s="336">
        <f t="shared" si="21"/>
        <v>1.413864306</v>
      </c>
      <c r="S9" s="335">
        <f t="shared" si="21"/>
        <v>0.4422450057</v>
      </c>
      <c r="T9" s="335">
        <f t="shared" si="21"/>
        <v>0.438673051</v>
      </c>
      <c r="U9" s="335">
        <f t="shared" si="21"/>
        <v>0.5884445794</v>
      </c>
      <c r="V9" s="335">
        <f t="shared" si="21"/>
        <v>0.751151149</v>
      </c>
      <c r="W9" s="335">
        <f t="shared" si="21"/>
        <v>0.4422450057</v>
      </c>
      <c r="X9" s="335">
        <f t="shared" si="21"/>
        <v>0.438673051</v>
      </c>
      <c r="Y9" s="335">
        <f t="shared" si="21"/>
        <v>0.5884445794</v>
      </c>
      <c r="Z9" s="335">
        <f t="shared" si="21"/>
        <v>0.751151149</v>
      </c>
      <c r="AA9" s="336">
        <f t="shared" si="21"/>
        <v>0.4422450057</v>
      </c>
      <c r="AB9" s="335">
        <f t="shared" si="21"/>
        <v>0.438673051</v>
      </c>
      <c r="AC9" s="335">
        <f t="shared" si="21"/>
        <v>0.5884445794</v>
      </c>
      <c r="AD9" s="335">
        <f t="shared" si="21"/>
        <v>0.751151149</v>
      </c>
      <c r="AE9" s="337">
        <f t="shared" si="21"/>
        <v>0.4302587177</v>
      </c>
      <c r="AF9" s="336">
        <f t="shared" si="21"/>
        <v>0.378762362</v>
      </c>
      <c r="AG9" s="336">
        <f t="shared" si="21"/>
        <v>0.3431300841</v>
      </c>
      <c r="AH9" s="336">
        <f t="shared" si="21"/>
        <v>0.3898072764</v>
      </c>
      <c r="AI9" s="336">
        <f t="shared" si="21"/>
        <v>0.4417697436</v>
      </c>
      <c r="AJ9" s="336" t="str">
        <f t="shared" si="21"/>
        <v>#REF!</v>
      </c>
      <c r="AK9" s="336">
        <f t="shared" si="21"/>
        <v>0.9304633708</v>
      </c>
      <c r="AL9" s="336">
        <f t="shared" si="21"/>
        <v>1.241022603</v>
      </c>
      <c r="AM9" s="336">
        <f t="shared" si="21"/>
        <v>1.278093859</v>
      </c>
      <c r="AN9" s="336">
        <f t="shared" si="21"/>
        <v>1.353546291</v>
      </c>
      <c r="AO9" s="336">
        <f t="shared" si="21"/>
        <v>1.334903503</v>
      </c>
      <c r="AP9" s="336">
        <f t="shared" si="21"/>
        <v>1.363562818</v>
      </c>
      <c r="AQ9" s="336">
        <f t="shared" si="21"/>
        <v>1.429043216</v>
      </c>
      <c r="AR9" s="336">
        <f t="shared" si="21"/>
        <v>1.425478824</v>
      </c>
      <c r="AS9" s="4"/>
      <c r="AT9" s="4"/>
      <c r="AU9" s="4"/>
    </row>
    <row r="10">
      <c r="A10" s="19" t="s">
        <v>67</v>
      </c>
      <c r="B10" s="335">
        <f t="shared" ref="B10:AR10" si="22">B3/B8</f>
        <v>0</v>
      </c>
      <c r="C10" s="335">
        <f t="shared" si="22"/>
        <v>0</v>
      </c>
      <c r="D10" s="335">
        <f t="shared" si="22"/>
        <v>0.1526384165</v>
      </c>
      <c r="E10" s="335">
        <f t="shared" si="22"/>
        <v>-0.1428824601</v>
      </c>
      <c r="F10" s="335">
        <f t="shared" si="22"/>
        <v>0.5796454732</v>
      </c>
      <c r="G10" s="335">
        <f t="shared" si="22"/>
        <v>0.1983726756</v>
      </c>
      <c r="H10" s="335">
        <f t="shared" si="22"/>
        <v>0.128259924</v>
      </c>
      <c r="I10" s="335">
        <f t="shared" si="22"/>
        <v>-0.04584627499</v>
      </c>
      <c r="J10" s="335">
        <f t="shared" si="22"/>
        <v>0.1567569229</v>
      </c>
      <c r="K10" s="335">
        <f t="shared" si="22"/>
        <v>0.190188785</v>
      </c>
      <c r="L10" s="335">
        <f t="shared" si="22"/>
        <v>0.2453560676</v>
      </c>
      <c r="M10" s="335">
        <f t="shared" si="22"/>
        <v>0.3833195018</v>
      </c>
      <c r="N10" s="335">
        <f t="shared" si="22"/>
        <v>0.6256421245</v>
      </c>
      <c r="O10" s="335">
        <f t="shared" si="22"/>
        <v>0.5013625159</v>
      </c>
      <c r="P10" s="335">
        <f t="shared" si="22"/>
        <v>0.568392671</v>
      </c>
      <c r="Q10" s="92">
        <f t="shared" si="22"/>
        <v>0.6242801149</v>
      </c>
      <c r="R10" s="336">
        <f t="shared" si="22"/>
        <v>0.6129971424</v>
      </c>
      <c r="S10" s="335">
        <f t="shared" si="22"/>
        <v>0.3318770864</v>
      </c>
      <c r="T10" s="335">
        <f t="shared" si="22"/>
        <v>0.3475026366</v>
      </c>
      <c r="U10" s="335">
        <f t="shared" si="22"/>
        <v>0.5238065337</v>
      </c>
      <c r="V10" s="335" t="str">
        <f t="shared" si="22"/>
        <v>#REF!</v>
      </c>
      <c r="W10" s="335">
        <f t="shared" si="22"/>
        <v>0.2442399978</v>
      </c>
      <c r="X10" s="335">
        <f t="shared" si="22"/>
        <v>0.2769962915</v>
      </c>
      <c r="Y10" s="335">
        <f t="shared" si="22"/>
        <v>0.4212534364</v>
      </c>
      <c r="Z10" s="335" t="str">
        <f t="shared" si="22"/>
        <v>#REF!</v>
      </c>
      <c r="AA10" s="335">
        <f t="shared" si="22"/>
        <v>0.210136856</v>
      </c>
      <c r="AB10" s="335">
        <f t="shared" si="22"/>
        <v>0.2495594159</v>
      </c>
      <c r="AC10" s="335">
        <f t="shared" si="22"/>
        <v>0.3813458712</v>
      </c>
      <c r="AD10" s="335" t="str">
        <f t="shared" si="22"/>
        <v>#REF!</v>
      </c>
      <c r="AE10" s="335">
        <f t="shared" si="22"/>
        <v>0.2002404479</v>
      </c>
      <c r="AF10" s="336">
        <f t="shared" si="22"/>
        <v>0.09357866925</v>
      </c>
      <c r="AG10" s="336">
        <f t="shared" si="22"/>
        <v>0.02827002489</v>
      </c>
      <c r="AH10" s="336">
        <f t="shared" si="22"/>
        <v>0.04566562113</v>
      </c>
      <c r="AI10" s="336">
        <f t="shared" si="22"/>
        <v>0.09748900145</v>
      </c>
      <c r="AJ10" s="336" t="str">
        <f t="shared" si="22"/>
        <v>#REF!</v>
      </c>
      <c r="AK10" s="336">
        <f t="shared" si="22"/>
        <v>0.3407945577</v>
      </c>
      <c r="AL10" s="336">
        <f t="shared" si="22"/>
        <v>0.6012966432</v>
      </c>
      <c r="AM10" s="336">
        <f t="shared" si="22"/>
        <v>0.674953306</v>
      </c>
      <c r="AN10" s="336">
        <f t="shared" si="22"/>
        <v>0.5281816525</v>
      </c>
      <c r="AO10" s="336">
        <f t="shared" si="22"/>
        <v>0.7030519578</v>
      </c>
      <c r="AP10" s="336">
        <f t="shared" si="22"/>
        <v>0.4966190561</v>
      </c>
      <c r="AQ10" s="336">
        <f t="shared" si="22"/>
        <v>0.429788102</v>
      </c>
      <c r="AR10" s="336">
        <f t="shared" si="22"/>
        <v>0.4980615948</v>
      </c>
      <c r="AS10" s="4"/>
      <c r="AT10" s="4"/>
      <c r="AU10" s="19"/>
    </row>
    <row r="11">
      <c r="A11" s="19" t="s">
        <v>9</v>
      </c>
      <c r="B11" s="335">
        <f t="shared" ref="B11:Z11" si="23">B4/B8</f>
        <v>0.04604613596</v>
      </c>
      <c r="C11" s="335">
        <f t="shared" si="23"/>
        <v>0.06680773668</v>
      </c>
      <c r="D11" s="335">
        <f t="shared" si="23"/>
        <v>0.08535112515</v>
      </c>
      <c r="E11" s="228">
        <f t="shared" si="23"/>
        <v>0.3961243721</v>
      </c>
      <c r="F11" s="228">
        <f t="shared" si="23"/>
        <v>-0.1749178828</v>
      </c>
      <c r="G11" s="335">
        <f t="shared" si="23"/>
        <v>0.1814932699</v>
      </c>
      <c r="H11" s="335">
        <f t="shared" si="23"/>
        <v>0.2555290493</v>
      </c>
      <c r="I11" s="335">
        <f t="shared" si="23"/>
        <v>0.3997310987</v>
      </c>
      <c r="J11" s="335">
        <f t="shared" si="23"/>
        <v>0.2421851551</v>
      </c>
      <c r="K11" s="335">
        <f t="shared" si="23"/>
        <v>0.2286464347</v>
      </c>
      <c r="L11" s="335">
        <f t="shared" si="23"/>
        <v>0.6474322252</v>
      </c>
      <c r="M11" s="335">
        <f t="shared" si="23"/>
        <v>0.5553746091</v>
      </c>
      <c r="N11" s="335">
        <f t="shared" si="23"/>
        <v>0.552531442</v>
      </c>
      <c r="O11" s="335">
        <f t="shared" si="23"/>
        <v>0.7001350358</v>
      </c>
      <c r="P11" s="335">
        <f t="shared" si="23"/>
        <v>0.7720625375</v>
      </c>
      <c r="Q11" s="92">
        <f t="shared" si="23"/>
        <v>0.7773396163</v>
      </c>
      <c r="R11" s="336">
        <f t="shared" si="23"/>
        <v>0.8008671633</v>
      </c>
      <c r="S11" s="337">
        <f t="shared" si="23"/>
        <v>0.1103679194</v>
      </c>
      <c r="T11" s="337">
        <f t="shared" si="23"/>
        <v>0.09117041441</v>
      </c>
      <c r="U11" s="337">
        <f t="shared" si="23"/>
        <v>0.06463804571</v>
      </c>
      <c r="V11" s="338" t="str">
        <f t="shared" si="23"/>
        <v>#REF!</v>
      </c>
      <c r="W11" s="336">
        <f t="shared" si="23"/>
        <v>0.1980050079</v>
      </c>
      <c r="X11" s="336">
        <f t="shared" si="23"/>
        <v>0.1616767595</v>
      </c>
      <c r="Y11" s="336">
        <f t="shared" si="23"/>
        <v>0.167191143</v>
      </c>
      <c r="Z11" s="339" t="str">
        <f t="shared" si="23"/>
        <v>#REF!</v>
      </c>
      <c r="AA11" s="91">
        <v>0.2321081497458416</v>
      </c>
      <c r="AB11" s="340">
        <f t="shared" ref="AB11:AR11" si="24">AB4/AB8</f>
        <v>0.1891136351</v>
      </c>
      <c r="AC11" s="340">
        <f t="shared" si="24"/>
        <v>0.2070987082</v>
      </c>
      <c r="AD11" s="341" t="str">
        <f t="shared" si="24"/>
        <v>#REF!</v>
      </c>
      <c r="AE11" s="337">
        <f t="shared" si="24"/>
        <v>0.2300182698</v>
      </c>
      <c r="AF11" s="336">
        <f t="shared" si="24"/>
        <v>0.2851836928</v>
      </c>
      <c r="AG11" s="336">
        <f t="shared" si="24"/>
        <v>0.3148600592</v>
      </c>
      <c r="AH11" s="336">
        <f t="shared" si="24"/>
        <v>0.3441416552</v>
      </c>
      <c r="AI11" s="336">
        <f t="shared" si="24"/>
        <v>0.3442807421</v>
      </c>
      <c r="AJ11" s="336" t="str">
        <f t="shared" si="24"/>
        <v>#REF!</v>
      </c>
      <c r="AK11" s="336">
        <f t="shared" si="24"/>
        <v>0.589668813</v>
      </c>
      <c r="AL11" s="336">
        <f t="shared" si="24"/>
        <v>0.6397259594</v>
      </c>
      <c r="AM11" s="336">
        <f t="shared" si="24"/>
        <v>0.6031405526</v>
      </c>
      <c r="AN11" s="336">
        <f t="shared" si="24"/>
        <v>0.8253646388</v>
      </c>
      <c r="AO11" s="336">
        <f t="shared" si="24"/>
        <v>0.6318515452</v>
      </c>
      <c r="AP11" s="336">
        <f t="shared" si="24"/>
        <v>0.8669437617</v>
      </c>
      <c r="AQ11" s="336">
        <f t="shared" si="24"/>
        <v>0.9992551142</v>
      </c>
      <c r="AR11" s="336">
        <f t="shared" si="24"/>
        <v>0.9274172296</v>
      </c>
      <c r="AS11" s="4"/>
      <c r="AT11" s="4"/>
      <c r="AU11" s="4"/>
    </row>
    <row r="12">
      <c r="A12" s="21" t="s">
        <v>117</v>
      </c>
      <c r="B12" s="122">
        <f t="shared" ref="B12:Z12" si="25">B4/B2</f>
        <v>1</v>
      </c>
      <c r="C12" s="122">
        <f t="shared" si="25"/>
        <v>1</v>
      </c>
      <c r="D12" s="122">
        <f t="shared" si="25"/>
        <v>0.3586339322</v>
      </c>
      <c r="E12" s="342">
        <f t="shared" si="25"/>
        <v>1.56421332</v>
      </c>
      <c r="F12" s="342">
        <f t="shared" si="25"/>
        <v>-0.4321867026</v>
      </c>
      <c r="G12" s="122">
        <f t="shared" si="25"/>
        <v>0.4777824179</v>
      </c>
      <c r="H12" s="122">
        <f t="shared" si="25"/>
        <v>0.6658061255</v>
      </c>
      <c r="I12" s="122">
        <f t="shared" si="25"/>
        <v>1.129551402</v>
      </c>
      <c r="J12" s="122">
        <f t="shared" si="25"/>
        <v>0.6070684654</v>
      </c>
      <c r="K12" s="122">
        <f t="shared" si="25"/>
        <v>0.5459102386</v>
      </c>
      <c r="L12" s="122">
        <f t="shared" si="25"/>
        <v>0.7251800123</v>
      </c>
      <c r="M12" s="122">
        <f t="shared" si="25"/>
        <v>0.5916459928</v>
      </c>
      <c r="N12" s="122">
        <f t="shared" si="25"/>
        <v>0.4689728727</v>
      </c>
      <c r="O12" s="122">
        <f t="shared" si="25"/>
        <v>0.5827186538</v>
      </c>
      <c r="P12" s="122">
        <f t="shared" si="25"/>
        <v>0.5759704111</v>
      </c>
      <c r="Q12" s="174">
        <f t="shared" si="25"/>
        <v>0.554600937</v>
      </c>
      <c r="R12" s="124">
        <f t="shared" si="25"/>
        <v>0.5664384906</v>
      </c>
      <c r="S12" s="125">
        <f t="shared" si="25"/>
        <v>0.2495628394</v>
      </c>
      <c r="T12" s="125">
        <f t="shared" si="25"/>
        <v>0.2078322664</v>
      </c>
      <c r="U12" s="125">
        <f t="shared" si="25"/>
        <v>0.1098455963</v>
      </c>
      <c r="V12" s="343" t="str">
        <f t="shared" si="25"/>
        <v>#REF!</v>
      </c>
      <c r="W12" s="124">
        <f t="shared" si="25"/>
        <v>0.4477269507</v>
      </c>
      <c r="X12" s="124">
        <f t="shared" si="25"/>
        <v>0.3685586775</v>
      </c>
      <c r="Y12" s="124">
        <f t="shared" si="25"/>
        <v>0.2841238561</v>
      </c>
      <c r="Z12" s="344" t="str">
        <f t="shared" si="25"/>
        <v>#REF!</v>
      </c>
      <c r="AA12" s="124">
        <v>0.5248406352478238</v>
      </c>
      <c r="AB12" s="345">
        <f t="shared" ref="AB12:AR12" si="26">AB4/AB2</f>
        <v>0.4311038361</v>
      </c>
      <c r="AC12" s="345">
        <f t="shared" si="26"/>
        <v>0.3519425881</v>
      </c>
      <c r="AD12" s="346" t="str">
        <f t="shared" si="26"/>
        <v>#REF!</v>
      </c>
      <c r="AE12" s="125">
        <f t="shared" si="26"/>
        <v>0.5346045538</v>
      </c>
      <c r="AF12" s="124">
        <f t="shared" si="26"/>
        <v>0.7529356699</v>
      </c>
      <c r="AG12" s="124">
        <f t="shared" si="26"/>
        <v>0.9176113486</v>
      </c>
      <c r="AH12" s="124">
        <f t="shared" si="26"/>
        <v>0.8828507729</v>
      </c>
      <c r="AI12" s="124">
        <f t="shared" si="26"/>
        <v>0.7793216877</v>
      </c>
      <c r="AJ12" s="124">
        <f t="shared" si="26"/>
        <v>0.6364998952</v>
      </c>
      <c r="AK12" s="124">
        <f t="shared" si="26"/>
        <v>0.633736729</v>
      </c>
      <c r="AL12" s="124">
        <f t="shared" si="26"/>
        <v>0.5154829236</v>
      </c>
      <c r="AM12" s="124">
        <f t="shared" si="26"/>
        <v>0.4719063068</v>
      </c>
      <c r="AN12" s="124">
        <f t="shared" si="26"/>
        <v>0.6097793951</v>
      </c>
      <c r="AO12" s="124">
        <f t="shared" si="26"/>
        <v>0.4733312511</v>
      </c>
      <c r="AP12" s="124">
        <f t="shared" si="26"/>
        <v>0.6357930492</v>
      </c>
      <c r="AQ12" s="124">
        <f t="shared" si="26"/>
        <v>0.6992476525</v>
      </c>
      <c r="AR12" s="124">
        <f t="shared" si="26"/>
        <v>0.6506004956</v>
      </c>
      <c r="AS12" s="23"/>
      <c r="AT12" s="23"/>
      <c r="AU12" s="23"/>
    </row>
    <row r="13">
      <c r="A13" s="137" t="s">
        <v>150</v>
      </c>
      <c r="B13" s="4"/>
      <c r="C13" s="4"/>
      <c r="D13" s="75"/>
      <c r="E13" s="228">
        <f>E11-E92</f>
        <v>-0.1832522475</v>
      </c>
      <c r="F13" s="228">
        <f>F11+E92</f>
        <v>0.4044587368</v>
      </c>
      <c r="G13" s="228"/>
      <c r="H13" s="228"/>
      <c r="Q13" s="116"/>
      <c r="R13" s="336"/>
      <c r="S13" s="347"/>
      <c r="T13" s="347"/>
      <c r="U13" s="336"/>
      <c r="V13" s="336"/>
      <c r="W13" s="336"/>
      <c r="X13" s="336"/>
      <c r="Y13" s="336"/>
      <c r="Z13" s="336"/>
      <c r="AA13" s="336"/>
      <c r="AB13" s="336"/>
      <c r="AC13" s="336"/>
      <c r="AD13" s="336"/>
      <c r="AE13" s="336"/>
      <c r="AF13" s="336"/>
      <c r="AG13" s="336"/>
      <c r="AH13" s="336"/>
      <c r="AI13" s="336"/>
      <c r="AJ13" s="336"/>
      <c r="AK13" s="336"/>
      <c r="AL13" s="336"/>
      <c r="AM13" s="336"/>
      <c r="AN13" s="336"/>
      <c r="AO13" s="336"/>
      <c r="AP13" s="336"/>
      <c r="AQ13" s="150"/>
      <c r="AR13" s="150"/>
      <c r="AS13" s="19"/>
      <c r="AT13" s="19"/>
      <c r="AU13" s="4"/>
    </row>
    <row r="14">
      <c r="A14" s="348" t="s">
        <v>151</v>
      </c>
      <c r="B14" s="251"/>
      <c r="C14" s="251"/>
      <c r="D14" s="251"/>
      <c r="E14" s="347">
        <f>(E4-E91)/E2</f>
        <v>-0.8998430066</v>
      </c>
      <c r="F14" s="347">
        <f>(F4+E91)/F2</f>
        <v>0.9993357171</v>
      </c>
      <c r="G14" s="347"/>
      <c r="H14" s="347"/>
      <c r="I14" s="347"/>
      <c r="J14" s="347"/>
      <c r="K14" s="347"/>
      <c r="L14" s="347"/>
      <c r="M14" s="347"/>
      <c r="N14" s="347"/>
      <c r="O14" s="349"/>
      <c r="P14" s="349"/>
      <c r="Q14" s="350"/>
      <c r="R14" s="154"/>
      <c r="S14" s="125"/>
      <c r="T14" s="125"/>
      <c r="U14" s="125"/>
      <c r="V14" s="343"/>
      <c r="W14" s="124"/>
      <c r="X14" s="124"/>
      <c r="Y14" s="124"/>
      <c r="Z14" s="344"/>
      <c r="AA14" s="124"/>
      <c r="AB14" s="345"/>
      <c r="AC14" s="345"/>
      <c r="AD14" s="346"/>
      <c r="AE14" s="125"/>
      <c r="AF14" s="124"/>
      <c r="AG14" s="154"/>
      <c r="AH14" s="154"/>
      <c r="AI14" s="154"/>
      <c r="AJ14" s="154"/>
      <c r="AK14" s="154"/>
      <c r="AL14" s="351">
        <f>AL11-AL13</f>
        <v>0.6397259594</v>
      </c>
      <c r="AM14" s="154"/>
      <c r="AN14" s="154"/>
      <c r="AO14" s="154"/>
      <c r="AP14" s="154"/>
      <c r="AQ14" s="250"/>
      <c r="AR14" s="250"/>
      <c r="AS14" s="21"/>
      <c r="AT14" s="21"/>
      <c r="AU14" s="23"/>
    </row>
    <row r="15">
      <c r="A15" s="24" t="s">
        <v>69</v>
      </c>
      <c r="B15" s="4"/>
      <c r="C15" s="4"/>
      <c r="D15" s="4"/>
      <c r="E15" s="137"/>
      <c r="F15" s="8"/>
      <c r="G15" s="8"/>
      <c r="H15" s="8"/>
      <c r="I15" s="8"/>
      <c r="J15" s="8"/>
      <c r="K15" s="8"/>
      <c r="L15" s="8"/>
      <c r="M15" s="8"/>
      <c r="N15" s="8"/>
      <c r="O15" s="8"/>
      <c r="P15" s="8"/>
      <c r="Q15" s="271"/>
      <c r="R15" s="336"/>
      <c r="S15" s="118"/>
      <c r="T15" s="118"/>
      <c r="U15" s="118"/>
      <c r="V15" s="325"/>
      <c r="W15" s="119"/>
      <c r="X15" s="119"/>
      <c r="Y15" s="119"/>
      <c r="Z15" s="326"/>
      <c r="AA15" s="74"/>
      <c r="AB15" s="352"/>
      <c r="AC15" s="352"/>
      <c r="AD15" s="328"/>
      <c r="AE15" s="118"/>
      <c r="AF15" s="119"/>
      <c r="AG15" s="119"/>
      <c r="AH15" s="119"/>
      <c r="AI15" s="119"/>
      <c r="AJ15" s="119"/>
      <c r="AK15" s="119"/>
      <c r="AL15" s="336"/>
      <c r="AM15" s="336"/>
      <c r="AN15" s="336"/>
      <c r="AO15" s="336"/>
      <c r="AP15" s="336"/>
      <c r="AQ15" s="119"/>
      <c r="AR15" s="119"/>
      <c r="AS15" s="4"/>
      <c r="AT15" s="4"/>
      <c r="AU15" s="4"/>
    </row>
    <row r="16">
      <c r="A16" s="19" t="s">
        <v>70</v>
      </c>
      <c r="B16" s="4"/>
      <c r="C16" s="4"/>
      <c r="D16" s="27">
        <f>D86</f>
        <v>23381</v>
      </c>
      <c r="E16" s="27">
        <f>E85-D86</f>
        <v>-23381</v>
      </c>
      <c r="F16" s="27">
        <f t="shared" ref="F16:Z16" si="27">F87</f>
        <v>94837.87749</v>
      </c>
      <c r="G16" s="27">
        <f t="shared" si="27"/>
        <v>28492.61757</v>
      </c>
      <c r="H16" s="27">
        <f t="shared" si="27"/>
        <v>5535.01819</v>
      </c>
      <c r="I16" s="27">
        <f t="shared" si="27"/>
        <v>-23383.18374</v>
      </c>
      <c r="J16" s="27">
        <f t="shared" si="27"/>
        <v>5767.662939</v>
      </c>
      <c r="K16" s="27">
        <f t="shared" si="27"/>
        <v>22462.16712</v>
      </c>
      <c r="L16" s="27">
        <f t="shared" si="27"/>
        <v>38066.27716</v>
      </c>
      <c r="M16" s="27">
        <f t="shared" si="27"/>
        <v>69287.67852</v>
      </c>
      <c r="N16" s="27">
        <f t="shared" si="27"/>
        <v>140231.2855</v>
      </c>
      <c r="O16" s="27">
        <f t="shared" si="27"/>
        <v>110607.5717</v>
      </c>
      <c r="P16" s="27">
        <f t="shared" si="27"/>
        <v>54171.06979</v>
      </c>
      <c r="Q16" s="69">
        <f t="shared" si="27"/>
        <v>64295.49322</v>
      </c>
      <c r="R16" s="74">
        <f t="shared" si="27"/>
        <v>71151.91864</v>
      </c>
      <c r="S16" s="73">
        <f t="shared" si="27"/>
        <v>47905.09933</v>
      </c>
      <c r="T16" s="73">
        <f t="shared" si="27"/>
        <v>45955.39014</v>
      </c>
      <c r="U16" s="73">
        <f t="shared" si="27"/>
        <v>69088.9128</v>
      </c>
      <c r="V16" s="325" t="str">
        <f t="shared" si="27"/>
        <v>#REF!</v>
      </c>
      <c r="W16" s="74">
        <f t="shared" si="27"/>
        <v>33467.85301</v>
      </c>
      <c r="X16" s="74">
        <f t="shared" si="27"/>
        <v>33660.14114</v>
      </c>
      <c r="Y16" s="74">
        <f t="shared" si="27"/>
        <v>55340.35557</v>
      </c>
      <c r="Z16" s="326" t="str">
        <f t="shared" si="27"/>
        <v>#REF!</v>
      </c>
      <c r="AA16" s="74">
        <v>27849.7355190198</v>
      </c>
      <c r="AB16" s="327">
        <f t="shared" ref="AB16:AR16" si="28">AB87</f>
        <v>28875.5616</v>
      </c>
      <c r="AC16" s="327">
        <f t="shared" si="28"/>
        <v>49990.23492</v>
      </c>
      <c r="AD16" s="328" t="str">
        <f t="shared" si="28"/>
        <v>#REF!</v>
      </c>
      <c r="AE16" s="73">
        <f t="shared" si="28"/>
        <v>26335.94312</v>
      </c>
      <c r="AF16" s="74">
        <f t="shared" si="28"/>
        <v>1181.154509</v>
      </c>
      <c r="AG16" s="74">
        <f t="shared" si="28"/>
        <v>-11455.03885</v>
      </c>
      <c r="AH16" s="74">
        <f t="shared" si="28"/>
        <v>-15071.81374</v>
      </c>
      <c r="AI16" s="74">
        <f t="shared" si="28"/>
        <v>2701.888005</v>
      </c>
      <c r="AJ16" s="74">
        <f t="shared" si="28"/>
        <v>29575.96274</v>
      </c>
      <c r="AK16" s="74">
        <f t="shared" si="28"/>
        <v>57984.52897</v>
      </c>
      <c r="AL16" s="74">
        <f t="shared" si="28"/>
        <v>130556.073</v>
      </c>
      <c r="AM16" s="74">
        <f t="shared" si="28"/>
        <v>148301.7556</v>
      </c>
      <c r="AN16" s="74">
        <f t="shared" si="28"/>
        <v>70248.59991</v>
      </c>
      <c r="AO16" s="74">
        <f t="shared" si="28"/>
        <v>98503.27731</v>
      </c>
      <c r="AP16" s="74">
        <f t="shared" si="28"/>
        <v>52144.79577</v>
      </c>
      <c r="AQ16" s="74">
        <f t="shared" si="28"/>
        <v>7921.337826</v>
      </c>
      <c r="AR16" s="74">
        <f t="shared" si="28"/>
        <v>28918.62859</v>
      </c>
      <c r="AS16" s="4"/>
      <c r="AT16" s="4"/>
      <c r="AU16" s="4"/>
    </row>
    <row r="17">
      <c r="A17" s="21" t="s">
        <v>23</v>
      </c>
      <c r="B17" s="23"/>
      <c r="C17" s="23"/>
      <c r="D17" s="22">
        <v>0.0</v>
      </c>
      <c r="E17" s="22">
        <f t="shared" ref="E17:R17" si="29">E89</f>
        <v>0</v>
      </c>
      <c r="F17" s="22">
        <f t="shared" si="29"/>
        <v>7320</v>
      </c>
      <c r="G17" s="22">
        <f t="shared" si="29"/>
        <v>8295</v>
      </c>
      <c r="H17" s="22">
        <f t="shared" si="29"/>
        <v>19715</v>
      </c>
      <c r="I17" s="22">
        <f t="shared" si="29"/>
        <v>13935</v>
      </c>
      <c r="J17" s="22">
        <f t="shared" si="29"/>
        <v>28105</v>
      </c>
      <c r="K17" s="22">
        <f t="shared" si="29"/>
        <v>20220</v>
      </c>
      <c r="L17" s="22">
        <f t="shared" si="29"/>
        <v>18570</v>
      </c>
      <c r="M17" s="22">
        <f t="shared" si="29"/>
        <v>22300</v>
      </c>
      <c r="N17" s="22">
        <f t="shared" si="29"/>
        <v>14717.12</v>
      </c>
      <c r="O17" s="22">
        <f t="shared" si="29"/>
        <v>19223.26</v>
      </c>
      <c r="P17" s="22">
        <f t="shared" si="29"/>
        <v>97014.56</v>
      </c>
      <c r="Q17" s="108">
        <f t="shared" si="29"/>
        <v>105290.2</v>
      </c>
      <c r="R17" s="111">
        <f t="shared" si="29"/>
        <v>95986.04323</v>
      </c>
      <c r="S17" s="110">
        <f t="shared" ref="S17:Z17" si="30">S35</f>
        <v>6768</v>
      </c>
      <c r="T17" s="110">
        <f t="shared" si="30"/>
        <v>14643.85714</v>
      </c>
      <c r="U17" s="110">
        <f t="shared" si="30"/>
        <v>27491.0597</v>
      </c>
      <c r="V17" s="353" t="str">
        <f t="shared" si="30"/>
        <v>#REF!</v>
      </c>
      <c r="W17" s="111">
        <f t="shared" si="30"/>
        <v>6768</v>
      </c>
      <c r="X17" s="111">
        <f t="shared" si="30"/>
        <v>14643.85714</v>
      </c>
      <c r="Y17" s="111">
        <f t="shared" si="30"/>
        <v>22330.77429</v>
      </c>
      <c r="Z17" s="354" t="str">
        <f t="shared" si="30"/>
        <v>#REF!</v>
      </c>
      <c r="AA17" s="111">
        <v>6768.0</v>
      </c>
      <c r="AB17" s="355">
        <f t="shared" ref="AB17:AD17" si="31">AB35</f>
        <v>14643.85714</v>
      </c>
      <c r="AC17" s="355">
        <f t="shared" si="31"/>
        <v>20322.69816</v>
      </c>
      <c r="AD17" s="356" t="str">
        <f t="shared" si="31"/>
        <v>#REF!</v>
      </c>
      <c r="AE17" s="110">
        <f t="shared" ref="AE17:AR17" si="32">AE89</f>
        <v>9266.808511</v>
      </c>
      <c r="AF17" s="111">
        <f t="shared" si="32"/>
        <v>17100</v>
      </c>
      <c r="AG17" s="111">
        <f t="shared" si="32"/>
        <v>17272.72727</v>
      </c>
      <c r="AH17" s="111">
        <f t="shared" si="32"/>
        <v>24952.57551</v>
      </c>
      <c r="AI17" s="111">
        <f t="shared" si="32"/>
        <v>19439.03409</v>
      </c>
      <c r="AJ17" s="111">
        <f t="shared" si="32"/>
        <v>25227.49406</v>
      </c>
      <c r="AK17" s="111">
        <f t="shared" si="32"/>
        <v>24424.70701</v>
      </c>
      <c r="AL17" s="111">
        <f t="shared" si="32"/>
        <v>19644.22072</v>
      </c>
      <c r="AM17" s="111">
        <f t="shared" si="32"/>
        <v>25969.16316</v>
      </c>
      <c r="AN17" s="111">
        <f t="shared" si="32"/>
        <v>70230.81784</v>
      </c>
      <c r="AO17" s="111">
        <f t="shared" si="32"/>
        <v>102001.601</v>
      </c>
      <c r="AP17" s="111">
        <f t="shared" si="32"/>
        <v>94740.63961</v>
      </c>
      <c r="AQ17" s="111">
        <f t="shared" si="32"/>
        <v>124547.8607</v>
      </c>
      <c r="AR17" s="111">
        <f t="shared" si="32"/>
        <v>131045.7463</v>
      </c>
      <c r="AS17" s="23"/>
      <c r="AT17" s="23"/>
      <c r="AU17" s="23"/>
    </row>
    <row r="18">
      <c r="A18" s="24" t="s">
        <v>73</v>
      </c>
      <c r="B18" s="35"/>
      <c r="C18" s="35"/>
      <c r="D18" s="35"/>
      <c r="E18" s="35"/>
      <c r="F18" s="35"/>
      <c r="G18" s="35"/>
      <c r="H18" s="35"/>
      <c r="I18" s="35"/>
      <c r="J18" s="35"/>
      <c r="K18" s="35"/>
      <c r="L18" s="35"/>
      <c r="M18" s="35"/>
      <c r="N18" s="35"/>
      <c r="O18" s="35"/>
      <c r="P18" s="35"/>
      <c r="Q18" s="357"/>
      <c r="R18" s="254"/>
      <c r="S18" s="118"/>
      <c r="T18" s="118"/>
      <c r="U18" s="118"/>
      <c r="V18" s="325"/>
      <c r="W18" s="119"/>
      <c r="X18" s="119"/>
      <c r="Y18" s="119"/>
      <c r="Z18" s="326"/>
      <c r="AA18" s="74"/>
      <c r="AB18" s="352"/>
      <c r="AC18" s="352"/>
      <c r="AD18" s="328"/>
      <c r="AE18" s="118"/>
      <c r="AF18" s="119"/>
      <c r="AG18" s="119"/>
      <c r="AH18" s="119"/>
      <c r="AI18" s="119"/>
      <c r="AJ18" s="119"/>
      <c r="AK18" s="234"/>
      <c r="AL18" s="254"/>
      <c r="AM18" s="254"/>
      <c r="AN18" s="254"/>
      <c r="AO18" s="254"/>
      <c r="AP18" s="254"/>
      <c r="AQ18" s="119"/>
      <c r="AR18" s="235"/>
      <c r="AS18" s="4"/>
      <c r="AT18" s="4"/>
      <c r="AU18" s="4"/>
    </row>
    <row r="19">
      <c r="A19" s="358" t="s">
        <v>74</v>
      </c>
      <c r="B19" s="4"/>
      <c r="C19" s="4"/>
      <c r="D19" s="75">
        <f t="shared" ref="D19:AR19" si="33">D17/D24</f>
        <v>0</v>
      </c>
      <c r="E19" s="75">
        <f t="shared" si="33"/>
        <v>0</v>
      </c>
      <c r="F19" s="359">
        <f t="shared" si="33"/>
        <v>0.009175116882</v>
      </c>
      <c r="G19" s="359">
        <f t="shared" si="33"/>
        <v>0.009091805866</v>
      </c>
      <c r="H19" s="359">
        <f t="shared" si="33"/>
        <v>0.02118434626</v>
      </c>
      <c r="I19" s="359">
        <f t="shared" si="33"/>
        <v>0.01478326367</v>
      </c>
      <c r="J19" s="359">
        <f t="shared" si="33"/>
        <v>0.02669788782</v>
      </c>
      <c r="K19" s="359">
        <f t="shared" si="33"/>
        <v>0.01514283468</v>
      </c>
      <c r="L19" s="359">
        <f t="shared" si="33"/>
        <v>0.007642132554</v>
      </c>
      <c r="M19" s="359">
        <f t="shared" si="33"/>
        <v>0.007809928065</v>
      </c>
      <c r="N19" s="359">
        <f t="shared" si="33"/>
        <v>0.003565221824</v>
      </c>
      <c r="O19" s="359">
        <f t="shared" si="33"/>
        <v>0.004070301789</v>
      </c>
      <c r="P19" s="359">
        <f t="shared" si="33"/>
        <v>0.01751882451</v>
      </c>
      <c r="Q19" s="360">
        <f t="shared" si="33"/>
        <v>0.01779412485</v>
      </c>
      <c r="R19" s="79">
        <f t="shared" si="33"/>
        <v>0.01560854528</v>
      </c>
      <c r="S19" s="79">
        <f t="shared" si="33"/>
        <v>0.007574231909</v>
      </c>
      <c r="T19" s="79">
        <f t="shared" si="33"/>
        <v>0.01399478767</v>
      </c>
      <c r="U19" s="79">
        <f t="shared" si="33"/>
        <v>0.01913751623</v>
      </c>
      <c r="V19" s="79" t="str">
        <f t="shared" si="33"/>
        <v>#REF!</v>
      </c>
      <c r="W19" s="79">
        <f t="shared" si="33"/>
        <v>0.007647315292</v>
      </c>
      <c r="X19" s="79">
        <f t="shared" si="33"/>
        <v>0.01420941801</v>
      </c>
      <c r="Y19" s="79">
        <f t="shared" si="33"/>
        <v>0.01584434931</v>
      </c>
      <c r="Z19" s="79" t="str">
        <f t="shared" si="33"/>
        <v>#REF!</v>
      </c>
      <c r="AA19" s="79">
        <f t="shared" si="33"/>
        <v>0.007676137632</v>
      </c>
      <c r="AB19" s="79">
        <f t="shared" si="33"/>
        <v>0.01429472944</v>
      </c>
      <c r="AC19" s="79">
        <f t="shared" si="33"/>
        <v>0.01452833508</v>
      </c>
      <c r="AD19" s="79" t="str">
        <f t="shared" si="33"/>
        <v>#REF!</v>
      </c>
      <c r="AE19" s="79">
        <f t="shared" si="33"/>
        <v>0.009825763776</v>
      </c>
      <c r="AF19" s="79">
        <f t="shared" si="33"/>
        <v>0.01809648283</v>
      </c>
      <c r="AG19" s="79">
        <f t="shared" si="33"/>
        <v>0.01865846599</v>
      </c>
      <c r="AH19" s="79">
        <f t="shared" si="33"/>
        <v>0.02447573866</v>
      </c>
      <c r="AI19" s="79">
        <f t="shared" si="33"/>
        <v>0.01531009038</v>
      </c>
      <c r="AJ19" s="79">
        <f t="shared" si="33"/>
        <v>0.01624112031</v>
      </c>
      <c r="AK19" s="79">
        <f t="shared" si="33"/>
        <v>0.008521862074</v>
      </c>
      <c r="AL19" s="79">
        <f t="shared" si="33"/>
        <v>0.004558426999</v>
      </c>
      <c r="AM19" s="79">
        <f t="shared" si="33"/>
        <v>0.00510612653</v>
      </c>
      <c r="AN19" s="79">
        <f t="shared" si="33"/>
        <v>0.0126343956</v>
      </c>
      <c r="AO19" s="79">
        <f t="shared" si="33"/>
        <v>0.0161826596</v>
      </c>
      <c r="AP19" s="79">
        <f t="shared" si="33"/>
        <v>0.01501409402</v>
      </c>
      <c r="AQ19" s="79">
        <f t="shared" si="33"/>
        <v>0.02068735895</v>
      </c>
      <c r="AR19" s="79">
        <f t="shared" si="33"/>
        <v>0.02119687303</v>
      </c>
      <c r="AS19" s="4"/>
      <c r="AT19" s="4"/>
      <c r="AU19" s="4"/>
    </row>
    <row r="20">
      <c r="A20" s="358" t="s">
        <v>75</v>
      </c>
      <c r="B20" s="4"/>
      <c r="C20" s="4"/>
      <c r="D20" s="75">
        <f t="shared" ref="D20:AR20" si="34">D16/D24</f>
        <v>0.05558170494</v>
      </c>
      <c r="E20" s="75">
        <f t="shared" si="34"/>
        <v>-0.04378792419</v>
      </c>
      <c r="F20" s="359">
        <f t="shared" si="34"/>
        <v>0.1188727611</v>
      </c>
      <c r="G20" s="359">
        <f t="shared" si="34"/>
        <v>0.03122957777</v>
      </c>
      <c r="H20" s="359">
        <f t="shared" si="34"/>
        <v>0.005947539532</v>
      </c>
      <c r="I20" s="359">
        <f t="shared" si="34"/>
        <v>-0.02480658562</v>
      </c>
      <c r="J20" s="359">
        <f t="shared" si="34"/>
        <v>0.005478897639</v>
      </c>
      <c r="K20" s="359">
        <f t="shared" si="34"/>
        <v>0.01682200214</v>
      </c>
      <c r="L20" s="359">
        <f t="shared" si="34"/>
        <v>0.01566545697</v>
      </c>
      <c r="M20" s="359">
        <f t="shared" si="34"/>
        <v>0.02426599933</v>
      </c>
      <c r="N20" s="359">
        <f t="shared" si="34"/>
        <v>0.03397102418</v>
      </c>
      <c r="O20" s="359">
        <f t="shared" si="34"/>
        <v>0.02341986723</v>
      </c>
      <c r="P20" s="359">
        <f t="shared" si="34"/>
        <v>0.009782175636</v>
      </c>
      <c r="Q20" s="360">
        <f t="shared" si="34"/>
        <v>0.01086598785</v>
      </c>
      <c r="R20" s="79">
        <f t="shared" si="34"/>
        <v>0.01157020236</v>
      </c>
      <c r="S20" s="79">
        <f t="shared" si="34"/>
        <v>0.05361175118</v>
      </c>
      <c r="T20" s="79">
        <f t="shared" si="34"/>
        <v>0.04391847866</v>
      </c>
      <c r="U20" s="79">
        <f t="shared" si="34"/>
        <v>0.04809527914</v>
      </c>
      <c r="V20" s="79" t="str">
        <f t="shared" si="34"/>
        <v>#REF!</v>
      </c>
      <c r="W20" s="79">
        <f t="shared" si="34"/>
        <v>0.03781607921</v>
      </c>
      <c r="X20" s="79">
        <f t="shared" si="34"/>
        <v>0.03266154615</v>
      </c>
      <c r="Y20" s="79">
        <f t="shared" si="34"/>
        <v>0.03926563017</v>
      </c>
      <c r="Z20" s="79" t="str">
        <f t="shared" si="34"/>
        <v>#REF!</v>
      </c>
      <c r="AA20" s="79">
        <f t="shared" si="34"/>
        <v>0.03158664345</v>
      </c>
      <c r="AB20" s="79">
        <f t="shared" si="34"/>
        <v>0.02818713243</v>
      </c>
      <c r="AC20" s="79">
        <f t="shared" si="34"/>
        <v>0.0357371289</v>
      </c>
      <c r="AD20" s="79" t="str">
        <f t="shared" si="34"/>
        <v>#REF!</v>
      </c>
      <c r="AE20" s="79">
        <f t="shared" si="34"/>
        <v>0.02792447428</v>
      </c>
      <c r="AF20" s="79">
        <f t="shared" si="34"/>
        <v>0.001249984929</v>
      </c>
      <c r="AG20" s="79">
        <f t="shared" si="34"/>
        <v>-0.01237404201</v>
      </c>
      <c r="AH20" s="79">
        <f t="shared" si="34"/>
        <v>-0.01478379552</v>
      </c>
      <c r="AI20" s="79">
        <f t="shared" si="34"/>
        <v>0.002127994085</v>
      </c>
      <c r="AJ20" s="79">
        <f t="shared" si="34"/>
        <v>0.01904060578</v>
      </c>
      <c r="AK20" s="79">
        <f t="shared" si="34"/>
        <v>0.02023099635</v>
      </c>
      <c r="AL20" s="79">
        <f t="shared" si="34"/>
        <v>0.03029544091</v>
      </c>
      <c r="AM20" s="79">
        <f t="shared" si="34"/>
        <v>0.02915948904</v>
      </c>
      <c r="AN20" s="79">
        <f t="shared" si="34"/>
        <v>0.01263759456</v>
      </c>
      <c r="AO20" s="79">
        <f t="shared" si="34"/>
        <v>0.01562764693</v>
      </c>
      <c r="AP20" s="79">
        <f t="shared" si="34"/>
        <v>0.008263685672</v>
      </c>
      <c r="AQ20" s="79">
        <f t="shared" si="34"/>
        <v>0.001315731624</v>
      </c>
      <c r="AR20" s="79">
        <f t="shared" si="34"/>
        <v>0.00467763751</v>
      </c>
      <c r="AS20" s="4"/>
      <c r="AT20" s="4"/>
      <c r="AU20" s="4"/>
    </row>
    <row r="21">
      <c r="A21" s="246" t="s">
        <v>152</v>
      </c>
      <c r="B21" s="361">
        <f>F17/B47</f>
        <v>0.1061100239</v>
      </c>
      <c r="C21" s="361">
        <f t="shared" ref="C21:J21" si="35">G35/C47</f>
        <v>0.08057700714</v>
      </c>
      <c r="D21" s="361">
        <f t="shared" si="35"/>
        <v>0.0527082665</v>
      </c>
      <c r="E21" s="361">
        <f t="shared" si="35"/>
        <v>0.03309190216</v>
      </c>
      <c r="F21" s="361">
        <f t="shared" si="35"/>
        <v>0.04039438604</v>
      </c>
      <c r="G21" s="361">
        <f t="shared" si="35"/>
        <v>0.02901441394</v>
      </c>
      <c r="H21" s="361">
        <f t="shared" si="35"/>
        <v>0.02485062193</v>
      </c>
      <c r="I21" s="361">
        <f t="shared" si="35"/>
        <v>0.03088364621</v>
      </c>
      <c r="J21" s="361">
        <f t="shared" si="35"/>
        <v>0.01700339672</v>
      </c>
      <c r="K21" s="361">
        <f t="shared" ref="K21:M21" si="36">O35/K29</f>
        <v>0.01712387315</v>
      </c>
      <c r="L21" s="361">
        <f t="shared" si="36"/>
        <v>0.04425150239</v>
      </c>
      <c r="M21" s="122">
        <f t="shared" si="36"/>
        <v>0.04501832113</v>
      </c>
      <c r="N21" s="362">
        <f t="shared" ref="N21:Q21" si="37">AO35/N29</f>
        <v>0.02928500816</v>
      </c>
      <c r="O21" s="362">
        <f t="shared" si="37"/>
        <v>0.0244391707</v>
      </c>
      <c r="P21" s="362">
        <f t="shared" si="37"/>
        <v>0.02670258578</v>
      </c>
      <c r="Q21" s="362">
        <f t="shared" si="37"/>
        <v>0.02693798776</v>
      </c>
      <c r="R21" s="154"/>
      <c r="S21" s="125"/>
      <c r="T21" s="125"/>
      <c r="U21" s="125"/>
      <c r="V21" s="343"/>
      <c r="W21" s="124"/>
      <c r="X21" s="124"/>
      <c r="Y21" s="124"/>
      <c r="Z21" s="344"/>
      <c r="AA21" s="111"/>
      <c r="AB21" s="345"/>
      <c r="AC21" s="345"/>
      <c r="AD21" s="346"/>
      <c r="AE21" s="155"/>
      <c r="AF21" s="154"/>
      <c r="AG21" s="154"/>
      <c r="AH21" s="154"/>
      <c r="AI21" s="154"/>
      <c r="AJ21" s="154"/>
      <c r="AK21" s="154"/>
      <c r="AL21" s="154"/>
      <c r="AM21" s="154"/>
      <c r="AN21" s="154"/>
      <c r="AO21" s="154"/>
      <c r="AP21" s="154"/>
      <c r="AQ21" s="154"/>
      <c r="AR21" s="154"/>
      <c r="AS21" s="23"/>
      <c r="AT21" s="23"/>
      <c r="AU21" s="23"/>
    </row>
    <row r="22">
      <c r="A22" s="1" t="s">
        <v>122</v>
      </c>
      <c r="B22" s="4"/>
      <c r="C22" s="4"/>
      <c r="D22" s="4"/>
      <c r="E22" s="137"/>
      <c r="F22" s="363"/>
      <c r="G22" s="363"/>
      <c r="H22" s="363"/>
      <c r="I22" s="363"/>
      <c r="J22" s="363"/>
      <c r="K22" s="363"/>
      <c r="L22" s="364"/>
      <c r="M22" s="364"/>
      <c r="N22" s="364"/>
      <c r="O22" s="364"/>
      <c r="P22" s="364"/>
      <c r="Q22" s="364"/>
      <c r="R22" s="119"/>
      <c r="S22" s="118"/>
      <c r="T22" s="118"/>
      <c r="U22" s="118"/>
      <c r="V22" s="325"/>
      <c r="W22" s="119"/>
      <c r="X22" s="119"/>
      <c r="Y22" s="119"/>
      <c r="Z22" s="326"/>
      <c r="AA22" s="74"/>
      <c r="AB22" s="352"/>
      <c r="AC22" s="352"/>
      <c r="AD22" s="328"/>
      <c r="AE22" s="118"/>
      <c r="AF22" s="119"/>
      <c r="AG22" s="119"/>
      <c r="AH22" s="119"/>
      <c r="AI22" s="119"/>
      <c r="AJ22" s="119"/>
      <c r="AK22" s="119"/>
      <c r="AL22" s="119"/>
      <c r="AM22" s="119"/>
      <c r="AN22" s="119"/>
      <c r="AO22" s="119"/>
      <c r="AP22" s="119"/>
      <c r="AQ22" s="119"/>
      <c r="AR22" s="119"/>
      <c r="AS22" s="4"/>
      <c r="AT22" s="4"/>
      <c r="AU22" s="4"/>
    </row>
    <row r="23">
      <c r="A23" s="19" t="s">
        <v>153</v>
      </c>
      <c r="B23" s="80">
        <v>1225.0</v>
      </c>
      <c r="C23" s="80">
        <v>1871.0</v>
      </c>
      <c r="D23" s="80">
        <v>7373.0</v>
      </c>
      <c r="E23" s="80">
        <v>8142.0</v>
      </c>
      <c r="F23" s="80">
        <v>14061.0</v>
      </c>
      <c r="G23" s="80">
        <v>14901.0</v>
      </c>
      <c r="H23" s="80">
        <v>14796.0</v>
      </c>
      <c r="I23" s="80">
        <v>15491.0</v>
      </c>
      <c r="J23" s="80">
        <v>17028.0</v>
      </c>
      <c r="K23" s="80">
        <v>19260.0</v>
      </c>
      <c r="L23" s="80">
        <v>40986.0</v>
      </c>
      <c r="M23" s="80">
        <v>44505.0</v>
      </c>
      <c r="N23" s="80">
        <v>56256.0</v>
      </c>
      <c r="O23" s="80">
        <v>58130.0</v>
      </c>
      <c r="P23" s="80">
        <v>67569.0</v>
      </c>
      <c r="Q23" s="134">
        <v>71135.0</v>
      </c>
      <c r="R23" s="86">
        <f>67000+2800+2000</f>
        <v>71800</v>
      </c>
      <c r="S23" s="118"/>
      <c r="T23" s="118"/>
      <c r="U23" s="118"/>
      <c r="V23" s="325"/>
      <c r="W23" s="119"/>
      <c r="X23" s="119"/>
      <c r="Y23" s="119"/>
      <c r="Z23" s="326"/>
      <c r="AA23" s="74"/>
      <c r="AB23" s="352"/>
      <c r="AC23" s="352"/>
      <c r="AD23" s="328"/>
      <c r="AE23" s="201"/>
      <c r="AF23" s="200"/>
      <c r="AG23" s="200"/>
      <c r="AH23" s="200"/>
      <c r="AI23" s="200"/>
      <c r="AJ23" s="200"/>
      <c r="AK23" s="86">
        <v>45000.0</v>
      </c>
      <c r="AL23" s="86">
        <f>AK23+9000</f>
        <v>54000</v>
      </c>
      <c r="AM23" s="86">
        <v>60000.0</v>
      </c>
      <c r="AN23" s="86">
        <v>67000.0</v>
      </c>
      <c r="AO23" s="86">
        <v>73212.3</v>
      </c>
      <c r="AP23" s="86">
        <v>77558.1</v>
      </c>
      <c r="AQ23" s="86">
        <v>78559.5</v>
      </c>
      <c r="AR23" s="86">
        <f>AR8*25.5%</f>
        <v>81899.3394</v>
      </c>
      <c r="AS23" s="4"/>
      <c r="AT23" s="4"/>
      <c r="AU23" s="229"/>
    </row>
    <row r="24">
      <c r="A24" s="19" t="s">
        <v>13</v>
      </c>
      <c r="B24" s="131">
        <f t="shared" ref="B24:Z24" si="38">SUM(B29:B32)</f>
        <v>68985</v>
      </c>
      <c r="C24" s="131">
        <f t="shared" si="38"/>
        <v>130485</v>
      </c>
      <c r="D24" s="131">
        <f t="shared" si="38"/>
        <v>420660</v>
      </c>
      <c r="E24" s="131">
        <f t="shared" si="38"/>
        <v>533960</v>
      </c>
      <c r="F24" s="131">
        <f t="shared" si="38"/>
        <v>797810</v>
      </c>
      <c r="G24" s="131">
        <f t="shared" si="38"/>
        <v>912360</v>
      </c>
      <c r="H24" s="131">
        <f t="shared" si="38"/>
        <v>930640</v>
      </c>
      <c r="I24" s="131">
        <f t="shared" si="38"/>
        <v>942620</v>
      </c>
      <c r="J24" s="131">
        <f t="shared" si="38"/>
        <v>1052705</v>
      </c>
      <c r="K24" s="131">
        <f t="shared" si="38"/>
        <v>1335285</v>
      </c>
      <c r="L24" s="131">
        <f t="shared" si="38"/>
        <v>2429950</v>
      </c>
      <c r="M24" s="131">
        <f t="shared" si="38"/>
        <v>2855340</v>
      </c>
      <c r="N24" s="131">
        <f t="shared" si="38"/>
        <v>4127967.55</v>
      </c>
      <c r="O24" s="131">
        <f t="shared" si="38"/>
        <v>4722809.51</v>
      </c>
      <c r="P24" s="131">
        <f t="shared" si="38"/>
        <v>5537732.28</v>
      </c>
      <c r="Q24" s="69">
        <f t="shared" si="38"/>
        <v>5917132.81</v>
      </c>
      <c r="R24" s="200">
        <f t="shared" si="38"/>
        <v>6149582.905</v>
      </c>
      <c r="S24" s="73">
        <f t="shared" si="38"/>
        <v>893555.9514</v>
      </c>
      <c r="T24" s="73">
        <f t="shared" si="38"/>
        <v>1046379.373</v>
      </c>
      <c r="U24" s="73">
        <f t="shared" si="38"/>
        <v>1436500.921</v>
      </c>
      <c r="V24" s="325" t="str">
        <f t="shared" si="38"/>
        <v>#REF!</v>
      </c>
      <c r="W24" s="74">
        <f t="shared" si="38"/>
        <v>885016.472</v>
      </c>
      <c r="X24" s="74">
        <f t="shared" si="38"/>
        <v>1030574.027</v>
      </c>
      <c r="Y24" s="74">
        <f t="shared" si="38"/>
        <v>1409384.119</v>
      </c>
      <c r="Z24" s="326" t="str">
        <f t="shared" si="38"/>
        <v>#REF!</v>
      </c>
      <c r="AA24" s="74">
        <v>881693.4146263766</v>
      </c>
      <c r="AB24" s="327">
        <f t="shared" ref="AB24:AR24" si="39">SUM(AB29:AB32)</f>
        <v>1024423.527</v>
      </c>
      <c r="AC24" s="327">
        <f t="shared" si="39"/>
        <v>1398831.872</v>
      </c>
      <c r="AD24" s="328" t="str">
        <f t="shared" si="39"/>
        <v>#REF!</v>
      </c>
      <c r="AE24" s="201">
        <f t="shared" si="39"/>
        <v>943113.3011</v>
      </c>
      <c r="AF24" s="200">
        <f t="shared" si="39"/>
        <v>944935</v>
      </c>
      <c r="AG24" s="200">
        <f t="shared" si="39"/>
        <v>925731.3693</v>
      </c>
      <c r="AH24" s="200">
        <f t="shared" si="39"/>
        <v>1019482.021</v>
      </c>
      <c r="AI24" s="200">
        <f t="shared" si="39"/>
        <v>1269687.742</v>
      </c>
      <c r="AJ24" s="200">
        <f t="shared" si="39"/>
        <v>1553309.967</v>
      </c>
      <c r="AK24" s="200">
        <f t="shared" si="39"/>
        <v>2866123.249</v>
      </c>
      <c r="AL24" s="200">
        <f t="shared" si="39"/>
        <v>4309429.705</v>
      </c>
      <c r="AM24" s="200">
        <f t="shared" si="39"/>
        <v>5085883.205</v>
      </c>
      <c r="AN24" s="200">
        <f t="shared" si="39"/>
        <v>5558700.239</v>
      </c>
      <c r="AO24" s="200">
        <f t="shared" si="39"/>
        <v>6303141.974</v>
      </c>
      <c r="AP24" s="200">
        <f t="shared" si="39"/>
        <v>6310113.651</v>
      </c>
      <c r="AQ24" s="200">
        <f t="shared" si="39"/>
        <v>6020481.445</v>
      </c>
      <c r="AR24" s="200">
        <f t="shared" si="39"/>
        <v>6182315.01</v>
      </c>
      <c r="AS24" s="4"/>
      <c r="AT24" s="4"/>
      <c r="AU24" s="4"/>
    </row>
    <row r="25">
      <c r="A25" s="19" t="s">
        <v>14</v>
      </c>
      <c r="B25" s="80">
        <f t="shared" ref="B25:Q25" si="40">SUM(B39:B42)</f>
        <v>1224</v>
      </c>
      <c r="C25" s="80">
        <f t="shared" si="40"/>
        <v>2350</v>
      </c>
      <c r="D25" s="80">
        <f t="shared" si="40"/>
        <v>8142</v>
      </c>
      <c r="E25" s="80">
        <f t="shared" si="40"/>
        <v>10389</v>
      </c>
      <c r="F25" s="80">
        <f t="shared" si="40"/>
        <v>16139</v>
      </c>
      <c r="G25" s="80">
        <f t="shared" si="40"/>
        <v>18315</v>
      </c>
      <c r="H25" s="80">
        <f t="shared" si="40"/>
        <v>18644</v>
      </c>
      <c r="I25" s="80">
        <f t="shared" si="40"/>
        <v>18882</v>
      </c>
      <c r="J25" s="80">
        <f t="shared" si="40"/>
        <v>21160</v>
      </c>
      <c r="K25" s="80">
        <f t="shared" si="40"/>
        <v>22858</v>
      </c>
      <c r="L25" s="80">
        <f t="shared" si="40"/>
        <v>43381</v>
      </c>
      <c r="M25" s="80">
        <f t="shared" si="40"/>
        <v>51775</v>
      </c>
      <c r="N25" s="80">
        <f t="shared" si="40"/>
        <v>65608</v>
      </c>
      <c r="O25" s="80">
        <f t="shared" si="40"/>
        <v>70232</v>
      </c>
      <c r="P25" s="80">
        <f t="shared" si="40"/>
        <v>81106</v>
      </c>
      <c r="Q25" s="81">
        <f t="shared" si="40"/>
        <v>85458</v>
      </c>
      <c r="R25" s="119"/>
      <c r="S25" s="118"/>
      <c r="T25" s="118"/>
      <c r="U25" s="118"/>
      <c r="V25" s="325"/>
      <c r="W25" s="119"/>
      <c r="X25" s="119"/>
      <c r="Y25" s="119"/>
      <c r="Z25" s="326"/>
      <c r="AA25" s="74"/>
      <c r="AB25" s="352"/>
      <c r="AC25" s="352"/>
      <c r="AD25" s="328"/>
      <c r="AE25" s="118"/>
      <c r="AF25" s="119"/>
      <c r="AG25" s="119"/>
      <c r="AH25" s="119"/>
      <c r="AI25" s="119"/>
      <c r="AJ25" s="119"/>
      <c r="AK25" s="119"/>
      <c r="AL25" s="119"/>
      <c r="AM25" s="119"/>
      <c r="AN25" s="119"/>
      <c r="AO25" s="119"/>
      <c r="AP25" s="119"/>
      <c r="AQ25" s="119"/>
      <c r="AR25" s="119"/>
      <c r="AS25" s="4"/>
      <c r="AT25" s="4"/>
      <c r="AU25" s="4"/>
    </row>
    <row r="26">
      <c r="A26" s="19" t="s">
        <v>15</v>
      </c>
      <c r="B26" s="27">
        <f t="shared" ref="B26:Q26" si="41">B24/B25</f>
        <v>56.36029412</v>
      </c>
      <c r="C26" s="27">
        <f t="shared" si="41"/>
        <v>55.52553191</v>
      </c>
      <c r="D26" s="27">
        <f t="shared" si="41"/>
        <v>51.66543847</v>
      </c>
      <c r="E26" s="27">
        <f t="shared" si="41"/>
        <v>51.39666955</v>
      </c>
      <c r="F26" s="27">
        <f t="shared" si="41"/>
        <v>49.43366999</v>
      </c>
      <c r="G26" s="27">
        <f t="shared" si="41"/>
        <v>49.81490581</v>
      </c>
      <c r="H26" s="27">
        <f t="shared" si="41"/>
        <v>49.91632697</v>
      </c>
      <c r="I26" s="27">
        <f t="shared" si="41"/>
        <v>49.92161847</v>
      </c>
      <c r="J26" s="27">
        <f t="shared" si="41"/>
        <v>49.74976371</v>
      </c>
      <c r="K26" s="27">
        <f t="shared" si="41"/>
        <v>58.41652813</v>
      </c>
      <c r="L26" s="27">
        <f t="shared" si="41"/>
        <v>56.01415366</v>
      </c>
      <c r="M26" s="27">
        <f t="shared" si="41"/>
        <v>55.14901014</v>
      </c>
      <c r="N26" s="27">
        <f t="shared" si="41"/>
        <v>62.9186616</v>
      </c>
      <c r="O26" s="27">
        <f t="shared" si="41"/>
        <v>67.24583537</v>
      </c>
      <c r="P26" s="27">
        <f t="shared" si="41"/>
        <v>68.2777141</v>
      </c>
      <c r="Q26" s="69">
        <f t="shared" si="41"/>
        <v>69.24024445</v>
      </c>
      <c r="R26" s="119"/>
      <c r="S26" s="118"/>
      <c r="T26" s="118"/>
      <c r="U26" s="118"/>
      <c r="V26" s="325"/>
      <c r="W26" s="119"/>
      <c r="X26" s="119"/>
      <c r="Y26" s="119"/>
      <c r="Z26" s="326"/>
      <c r="AA26" s="74"/>
      <c r="AB26" s="352"/>
      <c r="AC26" s="352"/>
      <c r="AD26" s="328"/>
      <c r="AE26" s="118"/>
      <c r="AF26" s="119"/>
      <c r="AG26" s="119"/>
      <c r="AH26" s="119"/>
      <c r="AI26" s="119"/>
      <c r="AJ26" s="119"/>
      <c r="AK26" s="119"/>
      <c r="AL26" s="119"/>
      <c r="AM26" s="119"/>
      <c r="AN26" s="119"/>
      <c r="AO26" s="119"/>
      <c r="AP26" s="119"/>
      <c r="AQ26" s="119"/>
      <c r="AR26" s="119"/>
      <c r="AS26" s="4"/>
      <c r="AT26" s="4"/>
      <c r="AU26" s="4"/>
    </row>
    <row r="27">
      <c r="A27" s="21" t="s">
        <v>77</v>
      </c>
      <c r="B27" s="22">
        <f t="shared" ref="B27:R27" si="42">B47</f>
        <v>68985</v>
      </c>
      <c r="C27" s="22">
        <f t="shared" si="42"/>
        <v>102945</v>
      </c>
      <c r="D27" s="22">
        <f t="shared" si="42"/>
        <v>374040</v>
      </c>
      <c r="E27" s="22">
        <f t="shared" si="42"/>
        <v>421100</v>
      </c>
      <c r="F27" s="22">
        <f t="shared" si="42"/>
        <v>695765</v>
      </c>
      <c r="G27" s="22">
        <f t="shared" si="42"/>
        <v>696895</v>
      </c>
      <c r="H27" s="22">
        <f t="shared" si="42"/>
        <v>747265</v>
      </c>
      <c r="I27" s="22">
        <f t="shared" si="42"/>
        <v>722065</v>
      </c>
      <c r="J27" s="22">
        <f t="shared" si="42"/>
        <v>865540</v>
      </c>
      <c r="K27" s="22">
        <f t="shared" si="42"/>
        <v>639060</v>
      </c>
      <c r="L27" s="22">
        <f t="shared" si="42"/>
        <v>1519115</v>
      </c>
      <c r="M27" s="22">
        <f t="shared" si="42"/>
        <v>906965</v>
      </c>
      <c r="N27" s="22">
        <f t="shared" si="42"/>
        <v>1884727.74</v>
      </c>
      <c r="O27" s="22">
        <f t="shared" si="42"/>
        <v>1465714.91</v>
      </c>
      <c r="P27" s="22">
        <f t="shared" si="42"/>
        <v>1770390</v>
      </c>
      <c r="Q27" s="108">
        <f t="shared" si="42"/>
        <v>1551514.83</v>
      </c>
      <c r="R27" s="154" t="str">
        <f t="shared" si="42"/>
        <v/>
      </c>
      <c r="S27" s="110">
        <f t="shared" ref="S27:U27" si="43">S2/5*50</f>
        <v>728550</v>
      </c>
      <c r="T27" s="110">
        <f t="shared" si="43"/>
        <v>764980</v>
      </c>
      <c r="U27" s="110">
        <f t="shared" si="43"/>
        <v>1084980</v>
      </c>
      <c r="V27" s="365">
        <f>108497.75/5*50+6000*100</f>
        <v>1684977.5</v>
      </c>
      <c r="W27" s="111">
        <f t="shared" ref="W27:Y27" si="44">W2/5*50</f>
        <v>728550</v>
      </c>
      <c r="X27" s="111">
        <f t="shared" si="44"/>
        <v>764980</v>
      </c>
      <c r="Y27" s="111">
        <f t="shared" si="44"/>
        <v>1084980</v>
      </c>
      <c r="Z27" s="366">
        <f>108497.75/5*50+6000*100</f>
        <v>1684977.5</v>
      </c>
      <c r="AA27" s="111">
        <v>728550.0</v>
      </c>
      <c r="AB27" s="355">
        <f t="shared" ref="AB27:AC27" si="45">AB2/5*50</f>
        <v>764980</v>
      </c>
      <c r="AC27" s="355">
        <f t="shared" si="45"/>
        <v>1084980</v>
      </c>
      <c r="AD27" s="367">
        <f>108497.75/5*50+6000*100</f>
        <v>1684977.5</v>
      </c>
      <c r="AE27" s="110">
        <f t="shared" ref="AE27:AI27" si="46">AE2/5*50</f>
        <v>765000</v>
      </c>
      <c r="AF27" s="111">
        <f t="shared" si="46"/>
        <v>739935</v>
      </c>
      <c r="AG27" s="111">
        <f t="shared" si="46"/>
        <v>706127.4</v>
      </c>
      <c r="AH27" s="111">
        <f t="shared" si="46"/>
        <v>843433.8</v>
      </c>
      <c r="AI27" s="111">
        <f t="shared" si="46"/>
        <v>1003312.1</v>
      </c>
      <c r="AJ27" s="111">
        <f t="shared" ref="AJ27:AK27" si="47">AJ47</f>
        <v>1294660</v>
      </c>
      <c r="AK27" s="154" t="str">
        <f t="shared" si="47"/>
        <v/>
      </c>
      <c r="AL27" s="154"/>
      <c r="AM27" s="154" t="str">
        <f t="shared" ref="AM27:AN27" si="48">AM47</f>
        <v/>
      </c>
      <c r="AN27" s="154" t="str">
        <f t="shared" si="48"/>
        <v/>
      </c>
      <c r="AO27" s="154"/>
      <c r="AP27" s="154"/>
      <c r="AQ27" s="154"/>
      <c r="AR27" s="154"/>
      <c r="AS27" s="23"/>
      <c r="AT27" s="23"/>
      <c r="AU27" s="23"/>
    </row>
    <row r="28">
      <c r="A28" s="24" t="s">
        <v>16</v>
      </c>
      <c r="B28" s="368"/>
      <c r="C28" s="368"/>
      <c r="D28" s="368"/>
      <c r="E28" s="369"/>
      <c r="F28" s="368"/>
      <c r="G28" s="368"/>
      <c r="H28" s="369"/>
      <c r="I28" s="369"/>
      <c r="J28" s="370"/>
      <c r="K28" s="369"/>
      <c r="L28" s="371"/>
      <c r="M28" s="371"/>
      <c r="N28" s="371"/>
      <c r="O28" s="371"/>
      <c r="P28" s="371"/>
      <c r="Q28" s="371"/>
      <c r="R28" s="119"/>
      <c r="S28" s="118"/>
      <c r="T28" s="118"/>
      <c r="U28" s="118"/>
      <c r="V28" s="325"/>
      <c r="W28" s="119"/>
      <c r="X28" s="119"/>
      <c r="Y28" s="119"/>
      <c r="Z28" s="326"/>
      <c r="AA28" s="74"/>
      <c r="AB28" s="352"/>
      <c r="AC28" s="352"/>
      <c r="AD28" s="328"/>
      <c r="AE28" s="118"/>
      <c r="AF28" s="119"/>
      <c r="AG28" s="119"/>
      <c r="AH28" s="119"/>
      <c r="AI28" s="119"/>
      <c r="AJ28" s="91"/>
      <c r="AK28" s="91"/>
      <c r="AL28" s="119"/>
      <c r="AM28" s="119"/>
      <c r="AN28" s="119"/>
      <c r="AO28" s="119"/>
      <c r="AP28" s="119"/>
      <c r="AQ28" s="119"/>
      <c r="AR28" s="119"/>
      <c r="AS28" s="4"/>
      <c r="AT28" s="4"/>
      <c r="AU28" s="4"/>
    </row>
    <row r="29">
      <c r="A29" s="19" t="s">
        <v>17</v>
      </c>
      <c r="B29" s="131">
        <v>68985.0</v>
      </c>
      <c r="C29" s="131">
        <v>102795.0</v>
      </c>
      <c r="D29" s="131">
        <v>375450.0</v>
      </c>
      <c r="E29" s="197">
        <v>411305.0</v>
      </c>
      <c r="F29" s="368">
        <v>671480.0</v>
      </c>
      <c r="G29" s="368">
        <v>706275.0</v>
      </c>
      <c r="H29" s="368">
        <v>728240.0</v>
      </c>
      <c r="I29" s="368">
        <v>733135.0</v>
      </c>
      <c r="J29" s="368">
        <v>852380.0</v>
      </c>
      <c r="K29" s="368">
        <f>1122600</f>
        <v>1122600</v>
      </c>
      <c r="L29" s="368">
        <v>2192345.0</v>
      </c>
      <c r="M29" s="368">
        <v>2338830.0</v>
      </c>
      <c r="N29" s="368">
        <v>3483065.48</v>
      </c>
      <c r="O29" s="368">
        <v>3876589.79</v>
      </c>
      <c r="P29" s="368">
        <v>4664262.17</v>
      </c>
      <c r="Q29" s="140">
        <v>4864719.2</v>
      </c>
      <c r="R29" s="74">
        <f>R23*53+4500*100+50*300+15000*50</f>
        <v>5020400</v>
      </c>
      <c r="S29" s="372">
        <f t="shared" ref="S29:Z29" si="49">S27</f>
        <v>728550</v>
      </c>
      <c r="T29" s="372">
        <f t="shared" si="49"/>
        <v>764980</v>
      </c>
      <c r="U29" s="372">
        <f t="shared" si="49"/>
        <v>1084980</v>
      </c>
      <c r="V29" s="373">
        <f t="shared" si="49"/>
        <v>1684977.5</v>
      </c>
      <c r="W29" s="273">
        <f t="shared" si="49"/>
        <v>728550</v>
      </c>
      <c r="X29" s="273">
        <f t="shared" si="49"/>
        <v>764980</v>
      </c>
      <c r="Y29" s="273">
        <f t="shared" si="49"/>
        <v>1084980</v>
      </c>
      <c r="Z29" s="374">
        <f t="shared" si="49"/>
        <v>1684977.5</v>
      </c>
      <c r="AA29" s="74">
        <v>728550.0</v>
      </c>
      <c r="AB29" s="375">
        <f t="shared" ref="AB29:AD29" si="50">AB27</f>
        <v>764980</v>
      </c>
      <c r="AC29" s="375">
        <f t="shared" si="50"/>
        <v>1084980</v>
      </c>
      <c r="AD29" s="376">
        <f t="shared" si="50"/>
        <v>1684977.5</v>
      </c>
      <c r="AE29" s="272">
        <f>AE27*95%</f>
        <v>726750</v>
      </c>
      <c r="AF29" s="70">
        <f t="shared" ref="AF29:AH29" si="51">AF27</f>
        <v>739935</v>
      </c>
      <c r="AG29" s="74">
        <f t="shared" si="51"/>
        <v>706127.4</v>
      </c>
      <c r="AH29" s="74">
        <f t="shared" si="51"/>
        <v>843433.8</v>
      </c>
      <c r="AI29" s="74">
        <f>AI27*80%+3000*100*80%+1500*30%*100*80%</f>
        <v>1078649.68</v>
      </c>
      <c r="AJ29" s="74">
        <f>AJ47</f>
        <v>1294660</v>
      </c>
      <c r="AK29" s="74">
        <f>AK23*53</f>
        <v>2385000</v>
      </c>
      <c r="AL29" s="74">
        <f>AL23*53+8000*100</f>
        <v>3662000</v>
      </c>
      <c r="AM29" s="74">
        <f>AM23*53+6000*100+50*8000+50*300</f>
        <v>4195000</v>
      </c>
      <c r="AN29" s="74">
        <f>AN23*53+5000*100+50*8000+50*300+2000*50</f>
        <v>4566000</v>
      </c>
      <c r="AO29" s="74">
        <f>70*AO23</f>
        <v>5124861</v>
      </c>
      <c r="AP29" s="74">
        <f>70*AP23 *(1-7.5%)</f>
        <v>5021886.975</v>
      </c>
      <c r="AQ29" s="74">
        <f t="shared" ref="AQ29:AR29" si="52">70*AQ23*(1-15%)</f>
        <v>4674290.25</v>
      </c>
      <c r="AR29" s="74">
        <f t="shared" si="52"/>
        <v>4873010.694</v>
      </c>
      <c r="AS29" s="41" t="s">
        <v>154</v>
      </c>
      <c r="AT29" s="19" t="s">
        <v>155</v>
      </c>
      <c r="AU29" s="41" t="s">
        <v>156</v>
      </c>
    </row>
    <row r="30">
      <c r="A30" s="26" t="s">
        <v>18</v>
      </c>
      <c r="B30" s="4"/>
      <c r="C30" s="131">
        <v>27690.0</v>
      </c>
      <c r="D30" s="131">
        <v>35130.0</v>
      </c>
      <c r="E30" s="197">
        <v>92385.0</v>
      </c>
      <c r="F30" s="368">
        <v>83135.0</v>
      </c>
      <c r="G30" s="368">
        <v>150185.0</v>
      </c>
      <c r="H30" s="368">
        <v>122100.0</v>
      </c>
      <c r="I30" s="368">
        <v>136990.0</v>
      </c>
      <c r="J30" s="368">
        <v>125340.0</v>
      </c>
      <c r="K30" s="368">
        <v>123820.0</v>
      </c>
      <c r="L30" s="368">
        <v>166295.0</v>
      </c>
      <c r="M30" s="368">
        <v>430430.0</v>
      </c>
      <c r="N30" s="368">
        <v>418376.81</v>
      </c>
      <c r="O30" s="368">
        <v>556819.08</v>
      </c>
      <c r="P30" s="368">
        <v>540412.7</v>
      </c>
      <c r="Q30" s="140">
        <v>695560.41</v>
      </c>
      <c r="R30" s="74">
        <f>P29*AS54*(1-AT30-AU30)</f>
        <v>787544.3849</v>
      </c>
      <c r="S30" s="372">
        <f t="shared" ref="S30:S33" si="58">E29*S54</f>
        <v>101207.6506</v>
      </c>
      <c r="T30" s="372">
        <f t="shared" ref="T30:U30" si="53">S29*T54</f>
        <v>197197.4988</v>
      </c>
      <c r="U30" s="372">
        <f t="shared" si="53"/>
        <v>207058.0504</v>
      </c>
      <c r="V30" s="377" t="str">
        <f t="shared" ref="V30:V33" si="60">T29*V54</f>
        <v>#REF!</v>
      </c>
      <c r="W30" s="273">
        <f t="shared" ref="W30:W33" si="61">E29*W54</f>
        <v>101207.6506</v>
      </c>
      <c r="X30" s="273">
        <f t="shared" ref="X30:Y30" si="54">W29*X54</f>
        <v>197197.4988</v>
      </c>
      <c r="Y30" s="273">
        <f t="shared" si="54"/>
        <v>207058.0504</v>
      </c>
      <c r="Z30" s="378" t="str">
        <f t="shared" ref="Z30:Z33" si="63">X29*Z54</f>
        <v>#REF!</v>
      </c>
      <c r="AA30" s="74">
        <v>101207.65061925689</v>
      </c>
      <c r="AB30" s="375">
        <f t="shared" ref="AB30:AC30" si="55">AA29*AB54</f>
        <v>197197.4988</v>
      </c>
      <c r="AC30" s="375">
        <f t="shared" si="55"/>
        <v>207058.0504</v>
      </c>
      <c r="AD30" s="379" t="str">
        <f t="shared" ref="AD30:AD33" si="65">AB29*AD54</f>
        <v>#REF!</v>
      </c>
      <c r="AE30" s="272">
        <f t="shared" ref="AE30:AE33" si="66">F29*AE54</f>
        <v>165522.7183</v>
      </c>
      <c r="AF30" s="133">
        <v>130000.0</v>
      </c>
      <c r="AG30" s="74">
        <f t="shared" ref="AG30:AI30" si="56">AF29*AG54</f>
        <v>136195.6037</v>
      </c>
      <c r="AH30" s="74">
        <f t="shared" si="56"/>
        <v>103978.2657</v>
      </c>
      <c r="AI30" s="74">
        <f t="shared" si="56"/>
        <v>130406.6701</v>
      </c>
      <c r="AJ30" s="74">
        <f t="shared" ref="AJ30:AJ33" si="68">K29*AJ54</f>
        <v>163073.1974</v>
      </c>
      <c r="AK30" s="74">
        <f>L29*18%</f>
        <v>394622.1</v>
      </c>
      <c r="AL30" s="74">
        <f>M29*AS54-14770</f>
        <v>444419.8615</v>
      </c>
      <c r="AM30" s="74">
        <f t="shared" ref="AM30:AM33" si="69">N29*AS54*(1-AT30)</f>
        <v>601780.2716</v>
      </c>
      <c r="AN30" s="74">
        <f t="shared" ref="AN30:AN33" si="70">O29*AS54*(1-AT30)</f>
        <v>669770.715</v>
      </c>
      <c r="AO30" s="74">
        <f t="shared" ref="AO30:AO33" si="71">Q29*AO54</f>
        <v>763459.3351</v>
      </c>
      <c r="AP30" s="74">
        <f t="shared" ref="AP30:AR30" si="57">AO29*AP54</f>
        <v>804285.4707</v>
      </c>
      <c r="AQ30" s="74">
        <f t="shared" si="57"/>
        <v>827531.1791</v>
      </c>
      <c r="AR30" s="74">
        <f t="shared" si="57"/>
        <v>770252.485</v>
      </c>
      <c r="AS30" s="380">
        <v>0.06</v>
      </c>
      <c r="AT30" s="380">
        <v>0.12</v>
      </c>
      <c r="AU30" s="380">
        <v>0.02</v>
      </c>
    </row>
    <row r="31">
      <c r="A31" s="19" t="s">
        <v>19</v>
      </c>
      <c r="B31" s="4"/>
      <c r="C31" s="4"/>
      <c r="D31" s="131">
        <v>10080.0</v>
      </c>
      <c r="E31" s="197">
        <v>21810.0</v>
      </c>
      <c r="F31" s="368">
        <v>32485.0</v>
      </c>
      <c r="G31" s="368">
        <v>31150.0</v>
      </c>
      <c r="H31" s="368">
        <v>56500.0</v>
      </c>
      <c r="I31" s="368">
        <v>37560.0</v>
      </c>
      <c r="J31" s="368">
        <v>44660.0</v>
      </c>
      <c r="K31" s="368">
        <v>54135.0</v>
      </c>
      <c r="L31" s="368">
        <v>37585.0</v>
      </c>
      <c r="M31" s="368">
        <v>56010.0</v>
      </c>
      <c r="N31" s="368">
        <v>183256.13</v>
      </c>
      <c r="O31" s="368">
        <v>163382.63</v>
      </c>
      <c r="P31" s="368">
        <v>195316.13</v>
      </c>
      <c r="Q31" s="140">
        <v>201807.92</v>
      </c>
      <c r="R31" s="74">
        <f t="shared" ref="R31:R33" si="73">P30*AS55*(1-AT31)</f>
        <v>191625.7545</v>
      </c>
      <c r="S31" s="372">
        <f t="shared" si="58"/>
        <v>45493.4794</v>
      </c>
      <c r="T31" s="372">
        <f t="shared" ref="T31:U31" si="59">S30*T55</f>
        <v>49838.04913</v>
      </c>
      <c r="U31" s="372">
        <f t="shared" si="59"/>
        <v>106817.3446</v>
      </c>
      <c r="V31" s="377" t="str">
        <f t="shared" si="60"/>
        <v>#REF!</v>
      </c>
      <c r="W31" s="273">
        <f t="shared" si="61"/>
        <v>36954</v>
      </c>
      <c r="X31" s="273">
        <f t="shared" ref="X31:Y31" si="62">W30*X55</f>
        <v>40483.06025</v>
      </c>
      <c r="Y31" s="273">
        <f t="shared" si="62"/>
        <v>86766.89947</v>
      </c>
      <c r="Z31" s="378" t="str">
        <f t="shared" si="63"/>
        <v>#REF!</v>
      </c>
      <c r="AA31" s="74">
        <v>33630.94257854821</v>
      </c>
      <c r="AB31" s="375">
        <f t="shared" ref="AB31:AC31" si="64">AA30*AB55</f>
        <v>36842.65505</v>
      </c>
      <c r="AC31" s="375">
        <f t="shared" si="64"/>
        <v>78964.45889</v>
      </c>
      <c r="AD31" s="379" t="str">
        <f t="shared" si="65"/>
        <v>#REF!</v>
      </c>
      <c r="AE31" s="272">
        <f t="shared" si="66"/>
        <v>29232.4563</v>
      </c>
      <c r="AF31" s="133">
        <v>50000.0</v>
      </c>
      <c r="AG31" s="74">
        <f t="shared" ref="AG31:AI31" si="67">AF30*AG55</f>
        <v>43279.95472</v>
      </c>
      <c r="AH31" s="74">
        <f t="shared" si="67"/>
        <v>40808.35081</v>
      </c>
      <c r="AI31" s="74">
        <f t="shared" si="67"/>
        <v>31155.05514</v>
      </c>
      <c r="AJ31" s="74">
        <f t="shared" si="68"/>
        <v>53478.50407</v>
      </c>
      <c r="AK31" s="74">
        <f t="shared" ref="AK31:AK33" si="78">L30*AK55</f>
        <v>58838.49051</v>
      </c>
      <c r="AL31" s="74">
        <f>M30*AS55-5096</f>
        <v>159018.8635</v>
      </c>
      <c r="AM31" s="74">
        <f t="shared" si="69"/>
        <v>148352.8642</v>
      </c>
      <c r="AN31" s="74">
        <f t="shared" si="70"/>
        <v>197443.3176</v>
      </c>
      <c r="AO31" s="74">
        <f t="shared" si="71"/>
        <v>258451.638</v>
      </c>
      <c r="AP31" s="74">
        <f t="shared" ref="AP31:AR31" si="72">AO30*AP55</f>
        <v>283681.0619</v>
      </c>
      <c r="AQ31" s="74">
        <f t="shared" si="72"/>
        <v>298850.9615</v>
      </c>
      <c r="AR31" s="74">
        <f t="shared" si="72"/>
        <v>307488.4448</v>
      </c>
      <c r="AS31" s="380">
        <v>0.07</v>
      </c>
      <c r="AT31" s="115">
        <v>0.07</v>
      </c>
    </row>
    <row r="32">
      <c r="A32" s="19" t="s">
        <v>20</v>
      </c>
      <c r="B32" s="4"/>
      <c r="C32" s="4"/>
      <c r="D32" s="4"/>
      <c r="E32" s="197">
        <v>8460.0</v>
      </c>
      <c r="F32" s="368">
        <v>10710.0</v>
      </c>
      <c r="G32" s="368">
        <v>24750.0</v>
      </c>
      <c r="H32" s="368">
        <v>23800.0</v>
      </c>
      <c r="I32" s="368">
        <v>34935.0</v>
      </c>
      <c r="J32" s="368">
        <v>30325.0</v>
      </c>
      <c r="K32" s="368">
        <v>34730.0</v>
      </c>
      <c r="L32" s="368">
        <v>33725.0</v>
      </c>
      <c r="M32" s="368">
        <v>30070.0</v>
      </c>
      <c r="N32" s="368">
        <v>43269.13</v>
      </c>
      <c r="O32" s="381">
        <v>126018.01</v>
      </c>
      <c r="P32" s="381">
        <v>137741.28</v>
      </c>
      <c r="Q32" s="140">
        <v>155045.28</v>
      </c>
      <c r="R32" s="74">
        <f t="shared" si="73"/>
        <v>150012.7654</v>
      </c>
      <c r="S32" s="372">
        <f t="shared" si="58"/>
        <v>18304.82143</v>
      </c>
      <c r="T32" s="372">
        <f t="shared" ref="T32:U32" si="74">S31*T56</f>
        <v>34363.82462</v>
      </c>
      <c r="U32" s="372">
        <f t="shared" si="74"/>
        <v>37645.5264</v>
      </c>
      <c r="V32" s="377" t="str">
        <f t="shared" si="60"/>
        <v>#REF!</v>
      </c>
      <c r="W32" s="273">
        <f t="shared" si="61"/>
        <v>18304.82143</v>
      </c>
      <c r="X32" s="273">
        <f t="shared" ref="X32:Y32" si="75">W31*X56</f>
        <v>27913.46786</v>
      </c>
      <c r="Y32" s="273">
        <f t="shared" si="75"/>
        <v>30579.16872</v>
      </c>
      <c r="Z32" s="378" t="str">
        <f t="shared" si="63"/>
        <v>#REF!</v>
      </c>
      <c r="AA32" s="74">
        <v>18304.821428571428</v>
      </c>
      <c r="AB32" s="375">
        <f t="shared" ref="AB32:AC32" si="76">AA31*AB56</f>
        <v>25403.3727</v>
      </c>
      <c r="AC32" s="375">
        <f t="shared" si="76"/>
        <v>27829.36265</v>
      </c>
      <c r="AD32" s="379" t="str">
        <f t="shared" si="65"/>
        <v>#REF!</v>
      </c>
      <c r="AE32" s="272">
        <f t="shared" si="66"/>
        <v>21608.12641</v>
      </c>
      <c r="AF32" s="133">
        <v>25000.0</v>
      </c>
      <c r="AG32" s="74">
        <f t="shared" ref="AG32:AI32" si="77">AF31*AG56</f>
        <v>40128.41091</v>
      </c>
      <c r="AH32" s="74">
        <f t="shared" si="77"/>
        <v>31261.60453</v>
      </c>
      <c r="AI32" s="74">
        <f t="shared" si="77"/>
        <v>29476.33686</v>
      </c>
      <c r="AJ32" s="74">
        <f t="shared" si="68"/>
        <v>42098.26579</v>
      </c>
      <c r="AK32" s="74">
        <f t="shared" si="78"/>
        <v>27662.65817</v>
      </c>
      <c r="AL32" s="74">
        <f>M31*AS56-820</f>
        <v>43990.98044</v>
      </c>
      <c r="AM32" s="74">
        <f t="shared" si="69"/>
        <v>140750.0693</v>
      </c>
      <c r="AN32" s="74">
        <f t="shared" si="70"/>
        <v>125486.2061</v>
      </c>
      <c r="AO32" s="74">
        <f t="shared" si="71"/>
        <v>156370.0013</v>
      </c>
      <c r="AP32" s="74">
        <f t="shared" ref="AP32:AR32" si="79">AO31*AP56</f>
        <v>200260.1433</v>
      </c>
      <c r="AQ32" s="74">
        <f t="shared" si="79"/>
        <v>219809.0542</v>
      </c>
      <c r="AR32" s="74">
        <f t="shared" si="79"/>
        <v>231563.3859</v>
      </c>
      <c r="AS32" s="380">
        <v>0.04</v>
      </c>
      <c r="AT32" s="115">
        <v>0.04</v>
      </c>
    </row>
    <row r="33">
      <c r="A33" s="19" t="s">
        <v>84</v>
      </c>
      <c r="B33" s="4"/>
      <c r="C33" s="4"/>
      <c r="D33" s="4"/>
      <c r="E33" s="8"/>
      <c r="F33" s="368">
        <v>7320.0</v>
      </c>
      <c r="G33" s="368">
        <v>9090.0</v>
      </c>
      <c r="H33" s="368">
        <v>21890.0</v>
      </c>
      <c r="I33" s="368">
        <v>17875.0</v>
      </c>
      <c r="J33" s="368">
        <v>31640.0</v>
      </c>
      <c r="K33" s="368">
        <v>25915.0</v>
      </c>
      <c r="L33" s="368">
        <v>27640.0</v>
      </c>
      <c r="M33" s="368">
        <v>29810.0</v>
      </c>
      <c r="N33" s="368">
        <v>25516.41</v>
      </c>
      <c r="O33" s="368">
        <v>33878.89</v>
      </c>
      <c r="P33" s="368">
        <v>109523.69</v>
      </c>
      <c r="Q33" s="140">
        <v>126493.41</v>
      </c>
      <c r="R33" s="74">
        <f t="shared" si="73"/>
        <v>118098.9038</v>
      </c>
      <c r="S33" s="372">
        <f t="shared" si="58"/>
        <v>6768</v>
      </c>
      <c r="T33" s="372">
        <f t="shared" ref="T33:U33" si="80">S32*T57</f>
        <v>14643.85714</v>
      </c>
      <c r="U33" s="372">
        <f t="shared" si="80"/>
        <v>27491.0597</v>
      </c>
      <c r="V33" s="377" t="str">
        <f t="shared" si="60"/>
        <v>#REF!</v>
      </c>
      <c r="W33" s="273">
        <f t="shared" si="61"/>
        <v>6768</v>
      </c>
      <c r="X33" s="273">
        <f t="shared" ref="X33:Y33" si="81">W32*X57</f>
        <v>14643.85714</v>
      </c>
      <c r="Y33" s="273">
        <f t="shared" si="81"/>
        <v>22330.77429</v>
      </c>
      <c r="Z33" s="378" t="str">
        <f t="shared" si="63"/>
        <v>#REF!</v>
      </c>
      <c r="AA33" s="74">
        <v>6768.0</v>
      </c>
      <c r="AB33" s="375">
        <f t="shared" ref="AB33:AC33" si="82">AA32*AB57</f>
        <v>14643.85714</v>
      </c>
      <c r="AC33" s="375">
        <f t="shared" si="82"/>
        <v>20322.69816</v>
      </c>
      <c r="AD33" s="379" t="str">
        <f t="shared" si="65"/>
        <v>#REF!</v>
      </c>
      <c r="AE33" s="272">
        <f t="shared" si="66"/>
        <v>9266.808511</v>
      </c>
      <c r="AF33" s="133">
        <v>19000.0</v>
      </c>
      <c r="AG33" s="74">
        <f t="shared" ref="AG33:AI33" si="83">AF32*AG57</f>
        <v>19191.91919</v>
      </c>
      <c r="AH33" s="74">
        <f t="shared" si="83"/>
        <v>27725.0839</v>
      </c>
      <c r="AI33" s="74">
        <f t="shared" si="83"/>
        <v>21598.92677</v>
      </c>
      <c r="AJ33" s="74">
        <f t="shared" si="68"/>
        <v>29679.40478</v>
      </c>
      <c r="AK33" s="74">
        <f t="shared" si="78"/>
        <v>28734.94943</v>
      </c>
      <c r="AL33" s="74">
        <f>M32*AS57-387</f>
        <v>26192.29429</v>
      </c>
      <c r="AM33" s="74">
        <f t="shared" si="69"/>
        <v>37098.80452</v>
      </c>
      <c r="AN33" s="74">
        <f t="shared" si="70"/>
        <v>108047.4121</v>
      </c>
      <c r="AO33" s="74">
        <f t="shared" si="71"/>
        <v>132844.482</v>
      </c>
      <c r="AP33" s="74">
        <f t="shared" ref="AP33:AR33" si="84">AO32*AP57</f>
        <v>133979.5176</v>
      </c>
      <c r="AQ33" s="74">
        <f t="shared" si="84"/>
        <v>171585.0685</v>
      </c>
      <c r="AR33" s="74">
        <f t="shared" si="84"/>
        <v>188334.788</v>
      </c>
      <c r="AS33" s="380">
        <v>0.03</v>
      </c>
      <c r="AT33" s="115">
        <v>0.03</v>
      </c>
    </row>
    <row r="34">
      <c r="A34" s="19" t="s">
        <v>85</v>
      </c>
      <c r="B34" s="4"/>
      <c r="C34" s="4"/>
      <c r="D34" s="4"/>
      <c r="E34" s="8"/>
      <c r="F34" s="368">
        <v>7320.0</v>
      </c>
      <c r="G34" s="368">
        <v>15615.0</v>
      </c>
      <c r="H34" s="368">
        <v>35330.0</v>
      </c>
      <c r="I34" s="368">
        <v>49265.0</v>
      </c>
      <c r="J34" s="368">
        <v>77370.0</v>
      </c>
      <c r="K34" s="368">
        <v>97590.0</v>
      </c>
      <c r="L34" s="368">
        <v>116160.0</v>
      </c>
      <c r="M34" s="368">
        <v>138460.0</v>
      </c>
      <c r="N34" s="368">
        <v>153177.12</v>
      </c>
      <c r="O34" s="368">
        <v>172400.38</v>
      </c>
      <c r="P34" s="368">
        <v>269414.94</v>
      </c>
      <c r="Q34" s="140">
        <v>374705.14</v>
      </c>
      <c r="R34" s="74">
        <f>P34+R35</f>
        <v>365400.9832</v>
      </c>
      <c r="S34" s="382"/>
      <c r="T34" s="382"/>
      <c r="U34" s="382"/>
      <c r="V34" s="377"/>
      <c r="W34" s="193"/>
      <c r="X34" s="193"/>
      <c r="Y34" s="193"/>
      <c r="Z34" s="378"/>
      <c r="AA34" s="74"/>
      <c r="AB34" s="383"/>
      <c r="AC34" s="383"/>
      <c r="AD34" s="379"/>
      <c r="AE34" s="272"/>
      <c r="AF34" s="133"/>
      <c r="AG34" s="119"/>
      <c r="AH34" s="119"/>
      <c r="AI34" s="119"/>
      <c r="AJ34" s="74">
        <f t="shared" ref="AJ34:AN34" si="85">K34+AJ35</f>
        <v>122817.4941</v>
      </c>
      <c r="AK34" s="74">
        <f t="shared" si="85"/>
        <v>140584.707</v>
      </c>
      <c r="AL34" s="74">
        <f t="shared" si="85"/>
        <v>158104.2207</v>
      </c>
      <c r="AM34" s="74">
        <f t="shared" si="85"/>
        <v>179146.2832</v>
      </c>
      <c r="AN34" s="74">
        <f t="shared" si="85"/>
        <v>242631.1978</v>
      </c>
      <c r="AO34" s="74">
        <f>Q34+AO35</f>
        <v>476706.741</v>
      </c>
      <c r="AP34" s="74">
        <f t="shared" ref="AP34:AR34" si="86">AO34+AP35</f>
        <v>571447.3806</v>
      </c>
      <c r="AQ34" s="74">
        <f t="shared" si="86"/>
        <v>695995.2413</v>
      </c>
      <c r="AR34" s="74">
        <f t="shared" si="86"/>
        <v>827040.9876</v>
      </c>
      <c r="AS34" s="4"/>
      <c r="AT34" s="4"/>
      <c r="AU34" s="4"/>
    </row>
    <row r="35">
      <c r="A35" s="21" t="s">
        <v>157</v>
      </c>
      <c r="B35" s="23"/>
      <c r="C35" s="23"/>
      <c r="D35" s="23"/>
      <c r="E35" s="23"/>
      <c r="F35" s="310">
        <f t="shared" ref="F35:Q35" si="87">F34-E34</f>
        <v>7320</v>
      </c>
      <c r="G35" s="310">
        <f t="shared" si="87"/>
        <v>8295</v>
      </c>
      <c r="H35" s="310">
        <f t="shared" si="87"/>
        <v>19715</v>
      </c>
      <c r="I35" s="310">
        <f t="shared" si="87"/>
        <v>13935</v>
      </c>
      <c r="J35" s="310">
        <f t="shared" si="87"/>
        <v>28105</v>
      </c>
      <c r="K35" s="310">
        <f t="shared" si="87"/>
        <v>20220</v>
      </c>
      <c r="L35" s="310">
        <f t="shared" si="87"/>
        <v>18570</v>
      </c>
      <c r="M35" s="310">
        <f t="shared" si="87"/>
        <v>22300</v>
      </c>
      <c r="N35" s="310">
        <f t="shared" si="87"/>
        <v>14717.12</v>
      </c>
      <c r="O35" s="310">
        <f t="shared" si="87"/>
        <v>19223.26</v>
      </c>
      <c r="P35" s="275">
        <f t="shared" si="87"/>
        <v>97014.56</v>
      </c>
      <c r="Q35" s="148">
        <f t="shared" si="87"/>
        <v>105290.2</v>
      </c>
      <c r="R35" s="111">
        <f>R33-R36</f>
        <v>95986.04323</v>
      </c>
      <c r="S35" s="110">
        <f t="shared" ref="S35:Z35" si="88">S33</f>
        <v>6768</v>
      </c>
      <c r="T35" s="110">
        <f t="shared" si="88"/>
        <v>14643.85714</v>
      </c>
      <c r="U35" s="110">
        <f t="shared" si="88"/>
        <v>27491.0597</v>
      </c>
      <c r="V35" s="353" t="str">
        <f t="shared" si="88"/>
        <v>#REF!</v>
      </c>
      <c r="W35" s="111">
        <f t="shared" si="88"/>
        <v>6768</v>
      </c>
      <c r="X35" s="111">
        <f t="shared" si="88"/>
        <v>14643.85714</v>
      </c>
      <c r="Y35" s="111">
        <f t="shared" si="88"/>
        <v>22330.77429</v>
      </c>
      <c r="Z35" s="354" t="str">
        <f t="shared" si="88"/>
        <v>#REF!</v>
      </c>
      <c r="AA35" s="111">
        <v>6768.0</v>
      </c>
      <c r="AB35" s="355">
        <f t="shared" ref="AB35:AE35" si="89">AB33</f>
        <v>14643.85714</v>
      </c>
      <c r="AC35" s="355">
        <f t="shared" si="89"/>
        <v>20322.69816</v>
      </c>
      <c r="AD35" s="356" t="str">
        <f t="shared" si="89"/>
        <v>#REF!</v>
      </c>
      <c r="AE35" s="365">
        <f t="shared" si="89"/>
        <v>9266.808511</v>
      </c>
      <c r="AF35" s="366">
        <f t="shared" ref="AF35:AI35" si="90">90%*AF33</f>
        <v>17100</v>
      </c>
      <c r="AG35" s="366">
        <f t="shared" si="90"/>
        <v>17272.72727</v>
      </c>
      <c r="AH35" s="366">
        <f t="shared" si="90"/>
        <v>24952.57551</v>
      </c>
      <c r="AI35" s="366">
        <f t="shared" si="90"/>
        <v>19439.03409</v>
      </c>
      <c r="AJ35" s="111">
        <f t="shared" ref="AJ35:AK35" si="91">85%*AJ33</f>
        <v>25227.49406</v>
      </c>
      <c r="AK35" s="111">
        <f t="shared" si="91"/>
        <v>24424.70701</v>
      </c>
      <c r="AL35" s="111">
        <f>75%*AL33</f>
        <v>19644.22072</v>
      </c>
      <c r="AM35" s="111">
        <f>70%*AM33</f>
        <v>25969.16316</v>
      </c>
      <c r="AN35" s="111">
        <f>65%*AN33</f>
        <v>70230.81784</v>
      </c>
      <c r="AO35" s="111">
        <f t="shared" ref="AO35:AR35" si="92">AO33-AO36</f>
        <v>102001.601</v>
      </c>
      <c r="AP35" s="111">
        <f t="shared" si="92"/>
        <v>94740.63961</v>
      </c>
      <c r="AQ35" s="111">
        <f t="shared" si="92"/>
        <v>124547.8607</v>
      </c>
      <c r="AR35" s="111">
        <f t="shared" si="92"/>
        <v>131045.7463</v>
      </c>
      <c r="AS35" s="21"/>
      <c r="AT35" s="23"/>
      <c r="AU35" s="23"/>
    </row>
    <row r="36">
      <c r="A36" s="36" t="s">
        <v>89</v>
      </c>
      <c r="B36" s="4"/>
      <c r="C36" s="4"/>
      <c r="D36" s="4"/>
      <c r="E36" s="4"/>
      <c r="F36" s="8"/>
      <c r="G36" s="13">
        <f t="shared" ref="G36:Q36" si="93">G33-G35</f>
        <v>795</v>
      </c>
      <c r="H36" s="13">
        <f t="shared" si="93"/>
        <v>2175</v>
      </c>
      <c r="I36" s="13">
        <f t="shared" si="93"/>
        <v>3940</v>
      </c>
      <c r="J36" s="13">
        <f t="shared" si="93"/>
        <v>3535</v>
      </c>
      <c r="K36" s="13">
        <f t="shared" si="93"/>
        <v>5695</v>
      </c>
      <c r="L36" s="13">
        <f t="shared" si="93"/>
        <v>9070</v>
      </c>
      <c r="M36" s="13">
        <f t="shared" si="93"/>
        <v>7510</v>
      </c>
      <c r="N36" s="13">
        <f t="shared" si="93"/>
        <v>10799.29</v>
      </c>
      <c r="O36" s="13">
        <f t="shared" si="93"/>
        <v>14655.63</v>
      </c>
      <c r="P36" s="13">
        <f t="shared" si="93"/>
        <v>12509.13</v>
      </c>
      <c r="Q36" s="309">
        <f t="shared" si="93"/>
        <v>21203.21</v>
      </c>
      <c r="R36" s="74">
        <f>P34*R37</f>
        <v>22112.86055</v>
      </c>
      <c r="S36" s="118"/>
      <c r="T36" s="118"/>
      <c r="U36" s="118"/>
      <c r="V36" s="325"/>
      <c r="W36" s="119"/>
      <c r="X36" s="119"/>
      <c r="Y36" s="119"/>
      <c r="Z36" s="326"/>
      <c r="AA36" s="74"/>
      <c r="AB36" s="352"/>
      <c r="AC36" s="352"/>
      <c r="AD36" s="328"/>
      <c r="AE36" s="325"/>
      <c r="AF36" s="326"/>
      <c r="AG36" s="326"/>
      <c r="AH36" s="326"/>
      <c r="AI36" s="326"/>
      <c r="AJ36" s="119"/>
      <c r="AK36" s="119"/>
      <c r="AL36" s="119"/>
      <c r="AM36" s="119"/>
      <c r="AN36" s="119"/>
      <c r="AO36" s="74">
        <f>Q34*AO37</f>
        <v>30842.88096</v>
      </c>
      <c r="AP36" s="74">
        <f t="shared" ref="AP36:AR36" si="94">AO34*AP37</f>
        <v>39238.87798</v>
      </c>
      <c r="AQ36" s="74">
        <f t="shared" si="94"/>
        <v>47037.2078</v>
      </c>
      <c r="AR36" s="74">
        <f t="shared" si="94"/>
        <v>57289.04167</v>
      </c>
      <c r="AS36" s="19"/>
      <c r="AT36" s="4"/>
      <c r="AU36" s="4"/>
    </row>
    <row r="37">
      <c r="A37" s="21" t="s">
        <v>90</v>
      </c>
      <c r="B37" s="23"/>
      <c r="C37" s="23"/>
      <c r="D37" s="23"/>
      <c r="E37" s="23"/>
      <c r="F37" s="17"/>
      <c r="G37" s="384">
        <f t="shared" ref="G37:Q37" si="95">G36/F34</f>
        <v>0.1086065574</v>
      </c>
      <c r="H37" s="384">
        <f t="shared" si="95"/>
        <v>0.1392891451</v>
      </c>
      <c r="I37" s="384">
        <f t="shared" si="95"/>
        <v>0.1115199547</v>
      </c>
      <c r="J37" s="384">
        <f t="shared" si="95"/>
        <v>0.07175479549</v>
      </c>
      <c r="K37" s="384">
        <f t="shared" si="95"/>
        <v>0.07360734135</v>
      </c>
      <c r="L37" s="384">
        <f t="shared" si="95"/>
        <v>0.09293985039</v>
      </c>
      <c r="M37" s="384">
        <f t="shared" si="95"/>
        <v>0.06465220386</v>
      </c>
      <c r="N37" s="384">
        <f t="shared" si="95"/>
        <v>0.07799573884</v>
      </c>
      <c r="O37" s="384">
        <f t="shared" si="95"/>
        <v>0.0956776704</v>
      </c>
      <c r="P37" s="384">
        <f t="shared" si="95"/>
        <v>0.07255859877</v>
      </c>
      <c r="Q37" s="385">
        <f t="shared" si="95"/>
        <v>0.07870094361</v>
      </c>
      <c r="R37" s="261">
        <f>AVERAGE(N37:P37)</f>
        <v>0.082077336</v>
      </c>
      <c r="S37" s="155"/>
      <c r="T37" s="155"/>
      <c r="U37" s="155"/>
      <c r="V37" s="353"/>
      <c r="W37" s="154"/>
      <c r="X37" s="154"/>
      <c r="Y37" s="154"/>
      <c r="Z37" s="354"/>
      <c r="AA37" s="111"/>
      <c r="AB37" s="386"/>
      <c r="AC37" s="386"/>
      <c r="AD37" s="356"/>
      <c r="AE37" s="353"/>
      <c r="AF37" s="354"/>
      <c r="AG37" s="354"/>
      <c r="AH37" s="354"/>
      <c r="AI37" s="354"/>
      <c r="AJ37" s="154"/>
      <c r="AK37" s="154"/>
      <c r="AL37" s="154"/>
      <c r="AM37" s="154"/>
      <c r="AN37" s="154"/>
      <c r="AO37" s="261">
        <f>AVERAGE(O37:Q37)</f>
        <v>0.08231240426</v>
      </c>
      <c r="AP37" s="261">
        <f t="shared" ref="AP37:AR37" si="96">AO37</f>
        <v>0.08231240426</v>
      </c>
      <c r="AQ37" s="261">
        <f t="shared" si="96"/>
        <v>0.08231240426</v>
      </c>
      <c r="AR37" s="261">
        <f t="shared" si="96"/>
        <v>0.08231240426</v>
      </c>
      <c r="AS37" s="21"/>
      <c r="AT37" s="23"/>
      <c r="AU37" s="23"/>
    </row>
    <row r="38">
      <c r="A38" s="285" t="s">
        <v>25</v>
      </c>
      <c r="B38" s="4"/>
      <c r="C38" s="4"/>
      <c r="D38" s="4"/>
      <c r="E38" s="4"/>
      <c r="F38" s="243"/>
      <c r="G38" s="243"/>
      <c r="H38" s="243"/>
      <c r="I38" s="243"/>
      <c r="J38" s="243"/>
      <c r="K38" s="243"/>
      <c r="L38" s="243"/>
      <c r="M38" s="243"/>
      <c r="N38" s="243"/>
      <c r="O38" s="243"/>
      <c r="P38" s="243"/>
      <c r="Q38" s="387"/>
      <c r="R38" s="119"/>
      <c r="S38" s="4">
        <f t="shared" ref="S38:AM38" si="97">S35/S33</f>
        <v>1</v>
      </c>
      <c r="T38" s="4">
        <f t="shared" si="97"/>
        <v>1</v>
      </c>
      <c r="U38" s="4">
        <f t="shared" si="97"/>
        <v>1</v>
      </c>
      <c r="V38" s="4" t="str">
        <f t="shared" si="97"/>
        <v>#REF!</v>
      </c>
      <c r="W38" s="4">
        <f t="shared" si="97"/>
        <v>1</v>
      </c>
      <c r="X38" s="4">
        <f t="shared" si="97"/>
        <v>1</v>
      </c>
      <c r="Y38" s="4">
        <f t="shared" si="97"/>
        <v>1</v>
      </c>
      <c r="Z38" s="4" t="str">
        <f t="shared" si="97"/>
        <v>#REF!</v>
      </c>
      <c r="AA38" s="4">
        <f t="shared" si="97"/>
        <v>1</v>
      </c>
      <c r="AB38" s="4">
        <f t="shared" si="97"/>
        <v>1</v>
      </c>
      <c r="AC38" s="4">
        <f t="shared" si="97"/>
        <v>1</v>
      </c>
      <c r="AD38" s="4" t="str">
        <f t="shared" si="97"/>
        <v>#REF!</v>
      </c>
      <c r="AE38" s="4">
        <f t="shared" si="97"/>
        <v>1</v>
      </c>
      <c r="AF38" s="4">
        <f t="shared" si="97"/>
        <v>0.9</v>
      </c>
      <c r="AG38" s="4">
        <f t="shared" si="97"/>
        <v>0.9</v>
      </c>
      <c r="AH38" s="4">
        <f t="shared" si="97"/>
        <v>0.9</v>
      </c>
      <c r="AI38" s="4">
        <f t="shared" si="97"/>
        <v>0.9</v>
      </c>
      <c r="AJ38" s="4">
        <f t="shared" si="97"/>
        <v>0.85</v>
      </c>
      <c r="AK38" s="4">
        <f t="shared" si="97"/>
        <v>0.85</v>
      </c>
      <c r="AL38" s="4">
        <f t="shared" si="97"/>
        <v>0.75</v>
      </c>
      <c r="AM38" s="4">
        <f t="shared" si="97"/>
        <v>0.7</v>
      </c>
      <c r="AN38" s="119"/>
      <c r="AO38" s="119"/>
      <c r="AP38" s="119"/>
      <c r="AQ38" s="234"/>
      <c r="AR38" s="234"/>
      <c r="AS38" s="35"/>
      <c r="AT38" s="4"/>
      <c r="AU38" s="4"/>
    </row>
    <row r="39">
      <c r="A39" s="19" t="s">
        <v>17</v>
      </c>
      <c r="B39" s="206">
        <v>1224.0</v>
      </c>
      <c r="C39" s="206">
        <v>1874.0</v>
      </c>
      <c r="D39" s="206">
        <v>7346.0</v>
      </c>
      <c r="E39" s="206">
        <v>8093.0</v>
      </c>
      <c r="F39" s="206">
        <v>13709.0</v>
      </c>
      <c r="G39" s="206">
        <v>14245.0</v>
      </c>
      <c r="H39" s="206">
        <v>14634.0</v>
      </c>
      <c r="I39" s="206">
        <v>14697.0</v>
      </c>
      <c r="J39" s="206">
        <v>17169.0</v>
      </c>
      <c r="K39" s="206">
        <v>18587.0</v>
      </c>
      <c r="L39" s="206">
        <v>38912.0</v>
      </c>
      <c r="M39" s="206">
        <v>42180.0</v>
      </c>
      <c r="N39" s="206">
        <v>53811.0</v>
      </c>
      <c r="O39" s="206">
        <v>55324.0</v>
      </c>
      <c r="P39" s="206">
        <v>66530.0</v>
      </c>
      <c r="Q39" s="83">
        <v>68960.0</v>
      </c>
      <c r="R39" s="119"/>
      <c r="S39" s="118"/>
      <c r="T39" s="118"/>
      <c r="U39" s="118"/>
      <c r="V39" s="325"/>
      <c r="W39" s="119"/>
      <c r="X39" s="119"/>
      <c r="Y39" s="119"/>
      <c r="Z39" s="326"/>
      <c r="AA39" s="74"/>
      <c r="AB39" s="352"/>
      <c r="AC39" s="352"/>
      <c r="AD39" s="328"/>
      <c r="AE39" s="253"/>
      <c r="AF39" s="240"/>
      <c r="AG39" s="119"/>
      <c r="AH39" s="119"/>
      <c r="AI39" s="119"/>
      <c r="AJ39" s="119"/>
      <c r="AK39" s="119"/>
      <c r="AL39" s="119"/>
      <c r="AM39" s="119"/>
      <c r="AN39" s="119"/>
      <c r="AO39" s="119"/>
      <c r="AP39" s="119"/>
      <c r="AQ39" s="119"/>
      <c r="AR39" s="119"/>
      <c r="AS39" s="4"/>
      <c r="AT39" s="4"/>
      <c r="AU39" s="4"/>
    </row>
    <row r="40">
      <c r="A40" s="26" t="s">
        <v>18</v>
      </c>
      <c r="B40" s="206"/>
      <c r="C40" s="206">
        <v>476.0</v>
      </c>
      <c r="D40" s="206">
        <v>628.0</v>
      </c>
      <c r="E40" s="206">
        <v>1776.0</v>
      </c>
      <c r="F40" s="206">
        <v>1618.0</v>
      </c>
      <c r="G40" s="206">
        <v>3001.0</v>
      </c>
      <c r="H40" s="206">
        <v>2418.0</v>
      </c>
      <c r="I40" s="206">
        <v>2740.0</v>
      </c>
      <c r="J40" s="206">
        <v>2502.0</v>
      </c>
      <c r="K40" s="206">
        <v>2504.0</v>
      </c>
      <c r="L40" s="206">
        <v>3060.0</v>
      </c>
      <c r="M40" s="206">
        <v>7959.0</v>
      </c>
      <c r="N40" s="206">
        <v>7596.0</v>
      </c>
      <c r="O40" s="206">
        <v>9175.0</v>
      </c>
      <c r="P40" s="206">
        <v>8301.0</v>
      </c>
      <c r="Q40" s="83">
        <v>10129.0</v>
      </c>
      <c r="R40" s="119"/>
      <c r="S40" s="118"/>
      <c r="T40" s="118"/>
      <c r="U40" s="118"/>
      <c r="V40" s="325"/>
      <c r="W40" s="119"/>
      <c r="X40" s="119"/>
      <c r="Y40" s="119"/>
      <c r="Z40" s="326"/>
      <c r="AA40" s="74"/>
      <c r="AB40" s="352"/>
      <c r="AC40" s="352"/>
      <c r="AD40" s="328"/>
      <c r="AE40" s="253"/>
      <c r="AF40" s="150"/>
      <c r="AG40" s="119"/>
      <c r="AH40" s="119"/>
      <c r="AI40" s="119"/>
      <c r="AJ40" s="119"/>
      <c r="AK40" s="234"/>
      <c r="AL40" s="119"/>
      <c r="AM40" s="119"/>
      <c r="AN40" s="119"/>
      <c r="AO40" s="119"/>
      <c r="AP40" s="119"/>
      <c r="AQ40" s="119"/>
      <c r="AR40" s="119"/>
      <c r="AS40" s="4"/>
      <c r="AT40" s="4"/>
      <c r="AU40" s="4"/>
    </row>
    <row r="41">
      <c r="A41" s="19" t="s">
        <v>19</v>
      </c>
      <c r="B41" s="206"/>
      <c r="C41" s="206"/>
      <c r="D41" s="206">
        <v>168.0</v>
      </c>
      <c r="E41" s="206">
        <v>382.0</v>
      </c>
      <c r="F41" s="206">
        <v>626.0</v>
      </c>
      <c r="G41" s="206">
        <v>594.0</v>
      </c>
      <c r="H41" s="206">
        <v>1137.0</v>
      </c>
      <c r="I41" s="206">
        <v>743.0</v>
      </c>
      <c r="J41" s="206">
        <v>892.0</v>
      </c>
      <c r="K41" s="206">
        <v>1075.0</v>
      </c>
      <c r="L41" s="206">
        <v>738.0</v>
      </c>
      <c r="M41" s="206">
        <v>1046.0</v>
      </c>
      <c r="N41" s="206">
        <v>3397.0</v>
      </c>
      <c r="O41" s="206">
        <v>3279.0</v>
      </c>
      <c r="P41" s="206">
        <v>3537.0</v>
      </c>
      <c r="Q41" s="83">
        <v>3508.0</v>
      </c>
      <c r="R41" s="119"/>
      <c r="S41" s="388"/>
      <c r="T41" s="388"/>
      <c r="U41" s="388"/>
      <c r="V41" s="389"/>
      <c r="W41" s="234"/>
      <c r="X41" s="234"/>
      <c r="Y41" s="234"/>
      <c r="Z41" s="390"/>
      <c r="AA41" s="74"/>
      <c r="AB41" s="391"/>
      <c r="AC41" s="391"/>
      <c r="AD41" s="392"/>
      <c r="AE41" s="388"/>
      <c r="AF41" s="234"/>
      <c r="AG41" s="119"/>
      <c r="AH41" s="119"/>
      <c r="AI41" s="119"/>
      <c r="AJ41" s="119"/>
      <c r="AK41" s="119"/>
      <c r="AL41" s="119"/>
      <c r="AM41" s="119"/>
      <c r="AN41" s="119"/>
      <c r="AO41" s="119"/>
      <c r="AP41" s="119"/>
      <c r="AQ41" s="119"/>
      <c r="AR41" s="119"/>
      <c r="AS41" s="4"/>
      <c r="AT41" s="4"/>
      <c r="AU41" s="4"/>
    </row>
    <row r="42">
      <c r="A42" s="19" t="s">
        <v>20</v>
      </c>
      <c r="B42" s="206"/>
      <c r="C42" s="206"/>
      <c r="D42" s="206"/>
      <c r="E42" s="206">
        <v>138.0</v>
      </c>
      <c r="F42" s="206">
        <v>186.0</v>
      </c>
      <c r="G42" s="206">
        <v>475.0</v>
      </c>
      <c r="H42" s="206">
        <v>455.0</v>
      </c>
      <c r="I42" s="206">
        <v>702.0</v>
      </c>
      <c r="J42" s="206">
        <v>597.0</v>
      </c>
      <c r="K42" s="206">
        <v>692.0</v>
      </c>
      <c r="L42" s="206">
        <v>671.0</v>
      </c>
      <c r="M42" s="206">
        <v>590.0</v>
      </c>
      <c r="N42" s="206">
        <v>804.0</v>
      </c>
      <c r="O42" s="206">
        <v>2454.0</v>
      </c>
      <c r="P42" s="206">
        <v>2738.0</v>
      </c>
      <c r="Q42" s="83">
        <v>2861.0</v>
      </c>
      <c r="R42" s="119"/>
      <c r="S42" s="118"/>
      <c r="T42" s="118"/>
      <c r="U42" s="118"/>
      <c r="V42" s="325"/>
      <c r="W42" s="119"/>
      <c r="X42" s="119"/>
      <c r="Y42" s="119"/>
      <c r="Z42" s="326"/>
      <c r="AA42" s="74"/>
      <c r="AB42" s="352"/>
      <c r="AC42" s="352"/>
      <c r="AD42" s="328"/>
      <c r="AE42" s="118"/>
      <c r="AF42" s="119"/>
      <c r="AG42" s="119"/>
      <c r="AH42" s="119"/>
      <c r="AI42" s="119"/>
      <c r="AJ42" s="119"/>
      <c r="AK42" s="119"/>
      <c r="AL42" s="119"/>
      <c r="AM42" s="119"/>
      <c r="AN42" s="119"/>
      <c r="AO42" s="119"/>
      <c r="AP42" s="119"/>
      <c r="AQ42" s="119"/>
      <c r="AR42" s="119"/>
      <c r="AS42" s="4"/>
      <c r="AT42" s="4"/>
      <c r="AU42" s="4"/>
    </row>
    <row r="43">
      <c r="A43" s="19" t="s">
        <v>84</v>
      </c>
      <c r="B43" s="206"/>
      <c r="C43" s="206"/>
      <c r="D43" s="206"/>
      <c r="E43" s="206"/>
      <c r="F43" s="206">
        <v>118.0</v>
      </c>
      <c r="G43" s="206">
        <v>159.0</v>
      </c>
      <c r="H43" s="206">
        <v>420.0</v>
      </c>
      <c r="I43" s="206">
        <v>341.0</v>
      </c>
      <c r="J43" s="206">
        <v>637.0</v>
      </c>
      <c r="K43" s="206">
        <v>513.0</v>
      </c>
      <c r="L43" s="206">
        <v>549.0</v>
      </c>
      <c r="M43" s="206">
        <v>594.0</v>
      </c>
      <c r="N43" s="206">
        <v>503.0</v>
      </c>
      <c r="O43" s="206">
        <v>652.0</v>
      </c>
      <c r="P43" s="206">
        <v>2153.0</v>
      </c>
      <c r="Q43" s="83">
        <v>2507.0</v>
      </c>
      <c r="R43" s="119"/>
      <c r="S43" s="118"/>
      <c r="T43" s="118"/>
      <c r="U43" s="118"/>
      <c r="V43" s="325"/>
      <c r="W43" s="119"/>
      <c r="X43" s="119"/>
      <c r="Y43" s="119"/>
      <c r="Z43" s="326"/>
      <c r="AA43" s="74"/>
      <c r="AB43" s="352"/>
      <c r="AC43" s="352"/>
      <c r="AD43" s="328"/>
      <c r="AE43" s="118"/>
      <c r="AF43" s="119"/>
      <c r="AG43" s="119"/>
      <c r="AH43" s="119"/>
      <c r="AI43" s="119"/>
      <c r="AJ43" s="119"/>
      <c r="AK43" s="119"/>
      <c r="AL43" s="119"/>
      <c r="AM43" s="119"/>
      <c r="AN43" s="119"/>
      <c r="AO43" s="119"/>
      <c r="AP43" s="119"/>
      <c r="AQ43" s="119"/>
      <c r="AR43" s="119"/>
      <c r="AS43" s="4"/>
      <c r="AT43" s="4"/>
      <c r="AU43" s="4"/>
    </row>
    <row r="44">
      <c r="A44" s="19" t="s">
        <v>85</v>
      </c>
      <c r="B44" s="206"/>
      <c r="C44" s="206"/>
      <c r="D44" s="206"/>
      <c r="E44" s="206"/>
      <c r="F44" s="206">
        <v>118.0</v>
      </c>
      <c r="G44" s="206">
        <v>264.0</v>
      </c>
      <c r="H44" s="206">
        <v>646.0</v>
      </c>
      <c r="I44" s="206">
        <v>913.0</v>
      </c>
      <c r="J44" s="206">
        <v>1478.0</v>
      </c>
      <c r="K44" s="206">
        <v>1883.0</v>
      </c>
      <c r="L44" s="206">
        <v>2254.0</v>
      </c>
      <c r="M44" s="206">
        <v>2699.0</v>
      </c>
      <c r="N44" s="206">
        <v>2999.0</v>
      </c>
      <c r="O44" s="206">
        <v>3407.0</v>
      </c>
      <c r="P44" s="206">
        <v>5327.0</v>
      </c>
      <c r="Q44" s="83">
        <v>7416.0</v>
      </c>
      <c r="R44" s="119"/>
      <c r="S44" s="118"/>
      <c r="T44" s="118"/>
      <c r="U44" s="118"/>
      <c r="V44" s="325"/>
      <c r="W44" s="119"/>
      <c r="X44" s="119"/>
      <c r="Y44" s="119"/>
      <c r="Z44" s="326"/>
      <c r="AA44" s="74"/>
      <c r="AB44" s="352"/>
      <c r="AC44" s="352"/>
      <c r="AD44" s="328"/>
      <c r="AE44" s="118"/>
      <c r="AF44" s="119"/>
      <c r="AG44" s="119"/>
      <c r="AH44" s="119"/>
      <c r="AI44" s="119"/>
      <c r="AJ44" s="119"/>
      <c r="AK44" s="119"/>
      <c r="AL44" s="119"/>
      <c r="AM44" s="119"/>
      <c r="AN44" s="119"/>
      <c r="AO44" s="119"/>
      <c r="AP44" s="119"/>
      <c r="AQ44" s="119"/>
      <c r="AR44" s="119"/>
      <c r="AS44" s="4"/>
      <c r="AT44" s="4"/>
      <c r="AU44" s="4"/>
    </row>
    <row r="45">
      <c r="A45" s="21" t="s">
        <v>157</v>
      </c>
      <c r="B45" s="393"/>
      <c r="C45" s="393"/>
      <c r="D45" s="393"/>
      <c r="E45" s="393"/>
      <c r="F45" s="393">
        <f t="shared" ref="F45:Q45" si="98">F44-E44</f>
        <v>118</v>
      </c>
      <c r="G45" s="393">
        <f t="shared" si="98"/>
        <v>146</v>
      </c>
      <c r="H45" s="393">
        <f t="shared" si="98"/>
        <v>382</v>
      </c>
      <c r="I45" s="393">
        <f t="shared" si="98"/>
        <v>267</v>
      </c>
      <c r="J45" s="393">
        <f t="shared" si="98"/>
        <v>565</v>
      </c>
      <c r="K45" s="393">
        <f t="shared" si="98"/>
        <v>405</v>
      </c>
      <c r="L45" s="393">
        <f t="shared" si="98"/>
        <v>371</v>
      </c>
      <c r="M45" s="393">
        <f t="shared" si="98"/>
        <v>445</v>
      </c>
      <c r="N45" s="393">
        <f t="shared" si="98"/>
        <v>300</v>
      </c>
      <c r="O45" s="393">
        <f t="shared" si="98"/>
        <v>408</v>
      </c>
      <c r="P45" s="393">
        <f t="shared" si="98"/>
        <v>1920</v>
      </c>
      <c r="Q45" s="164">
        <f t="shared" si="98"/>
        <v>2089</v>
      </c>
      <c r="R45" s="154"/>
      <c r="S45" s="155"/>
      <c r="T45" s="155"/>
      <c r="U45" s="155"/>
      <c r="V45" s="353"/>
      <c r="W45" s="154"/>
      <c r="X45" s="154"/>
      <c r="Y45" s="154"/>
      <c r="Z45" s="354"/>
      <c r="AA45" s="111"/>
      <c r="AB45" s="386"/>
      <c r="AC45" s="386"/>
      <c r="AD45" s="356"/>
      <c r="AE45" s="155"/>
      <c r="AF45" s="154"/>
      <c r="AG45" s="154"/>
      <c r="AH45" s="154"/>
      <c r="AI45" s="154"/>
      <c r="AJ45" s="154"/>
      <c r="AK45" s="154"/>
      <c r="AL45" s="154"/>
      <c r="AM45" s="154"/>
      <c r="AN45" s="154"/>
      <c r="AO45" s="154"/>
      <c r="AP45" s="154"/>
      <c r="AQ45" s="154"/>
      <c r="AR45" s="154"/>
      <c r="AS45" s="23"/>
      <c r="AT45" s="23"/>
      <c r="AU45" s="23"/>
    </row>
    <row r="46">
      <c r="A46" s="1" t="s">
        <v>26</v>
      </c>
      <c r="B46" s="4"/>
      <c r="C46" s="4"/>
      <c r="D46" s="4"/>
      <c r="E46" s="4"/>
      <c r="F46" s="4"/>
      <c r="G46" s="4"/>
      <c r="H46" s="4"/>
      <c r="I46" s="4"/>
      <c r="J46" s="4"/>
      <c r="K46" s="4"/>
      <c r="L46" s="4"/>
      <c r="M46" s="4"/>
      <c r="N46" s="4"/>
      <c r="O46" s="4"/>
      <c r="P46" s="4"/>
      <c r="Q46" s="116"/>
      <c r="R46" s="119"/>
      <c r="S46" s="118"/>
      <c r="T46" s="118"/>
      <c r="U46" s="118"/>
      <c r="V46" s="325"/>
      <c r="W46" s="119"/>
      <c r="X46" s="119"/>
      <c r="Y46" s="119"/>
      <c r="Z46" s="326"/>
      <c r="AA46" s="74"/>
      <c r="AB46" s="352"/>
      <c r="AC46" s="352"/>
      <c r="AD46" s="328"/>
      <c r="AE46" s="118"/>
      <c r="AF46" s="119"/>
      <c r="AG46" s="150"/>
      <c r="AH46" s="119"/>
      <c r="AI46" s="119"/>
      <c r="AJ46" s="119"/>
      <c r="AK46" s="119"/>
      <c r="AL46" s="119"/>
      <c r="AM46" s="119"/>
      <c r="AN46" s="119"/>
      <c r="AO46" s="119"/>
      <c r="AP46" s="119"/>
      <c r="AQ46" s="119"/>
      <c r="AR46" s="119"/>
      <c r="AS46" s="4"/>
      <c r="AT46" s="4"/>
      <c r="AU46" s="4"/>
    </row>
    <row r="47">
      <c r="A47" s="19" t="s">
        <v>158</v>
      </c>
      <c r="B47" s="131">
        <v>68985.0</v>
      </c>
      <c r="C47" s="131">
        <v>102945.0</v>
      </c>
      <c r="D47" s="131">
        <v>374040.0</v>
      </c>
      <c r="E47" s="131">
        <v>421100.0</v>
      </c>
      <c r="F47" s="131">
        <v>695765.0</v>
      </c>
      <c r="G47" s="131">
        <v>696895.0</v>
      </c>
      <c r="H47" s="131">
        <v>747265.0</v>
      </c>
      <c r="I47" s="131">
        <v>722065.0</v>
      </c>
      <c r="J47" s="131">
        <v>865540.0</v>
      </c>
      <c r="K47" s="131">
        <v>639060.0</v>
      </c>
      <c r="L47" s="131">
        <f>1519115</f>
        <v>1519115</v>
      </c>
      <c r="M47" s="131">
        <v>906965.0</v>
      </c>
      <c r="N47" s="131">
        <v>1884727.74</v>
      </c>
      <c r="O47" s="131">
        <v>1465714.91</v>
      </c>
      <c r="P47" s="131">
        <v>1770390.0</v>
      </c>
      <c r="Q47" s="132">
        <v>1551514.83</v>
      </c>
      <c r="R47" s="119"/>
      <c r="S47" s="118"/>
      <c r="T47" s="118"/>
      <c r="U47" s="118"/>
      <c r="V47" s="325"/>
      <c r="W47" s="119"/>
      <c r="X47" s="119"/>
      <c r="Y47" s="119"/>
      <c r="Z47" s="326"/>
      <c r="AA47" s="74"/>
      <c r="AB47" s="352"/>
      <c r="AC47" s="352"/>
      <c r="AD47" s="328"/>
      <c r="AE47" s="118"/>
      <c r="AF47" s="119"/>
      <c r="AG47" s="119"/>
      <c r="AH47" s="119"/>
      <c r="AI47" s="119"/>
      <c r="AJ47" s="74">
        <f>K47+1200*100+(11912-1200)*50</f>
        <v>1294660</v>
      </c>
      <c r="AK47" s="119"/>
      <c r="AL47" s="119"/>
      <c r="AM47" s="119"/>
      <c r="AN47" s="119"/>
      <c r="AO47" s="119"/>
      <c r="AP47" s="119"/>
      <c r="AQ47" s="119"/>
      <c r="AR47" s="119"/>
      <c r="AS47" s="4"/>
      <c r="AT47" s="4"/>
      <c r="AU47" s="4"/>
    </row>
    <row r="48">
      <c r="A48" s="19" t="s">
        <v>28</v>
      </c>
      <c r="B48" s="80">
        <v>1224.0</v>
      </c>
      <c r="C48" s="80">
        <v>1876.0</v>
      </c>
      <c r="D48" s="80">
        <v>7317.0</v>
      </c>
      <c r="E48" s="80">
        <v>8288.0</v>
      </c>
      <c r="F48" s="206">
        <v>14264.0</v>
      </c>
      <c r="G48" s="206">
        <v>14094.0</v>
      </c>
      <c r="H48" s="206">
        <v>15009.0</v>
      </c>
      <c r="I48" s="206">
        <v>14477.0</v>
      </c>
      <c r="J48" s="206">
        <v>17104.0</v>
      </c>
      <c r="K48" s="206">
        <v>10128.0</v>
      </c>
      <c r="L48" s="206">
        <v>28130.0</v>
      </c>
      <c r="M48" s="206">
        <v>17155.0</v>
      </c>
      <c r="N48" s="206">
        <v>28803.0</v>
      </c>
      <c r="O48" s="206">
        <v>24020.0</v>
      </c>
      <c r="P48" s="206">
        <v>29564.0</v>
      </c>
      <c r="Q48" s="83">
        <v>24106.0</v>
      </c>
      <c r="R48" s="129"/>
      <c r="S48" s="118"/>
      <c r="T48" s="118"/>
      <c r="U48" s="118"/>
      <c r="V48" s="325"/>
      <c r="W48" s="119"/>
      <c r="X48" s="119"/>
      <c r="Y48" s="119"/>
      <c r="Z48" s="326"/>
      <c r="AA48" s="74"/>
      <c r="AB48" s="352"/>
      <c r="AC48" s="352"/>
      <c r="AD48" s="328"/>
      <c r="AE48" s="128">
        <f>AE2/5</f>
        <v>15300</v>
      </c>
      <c r="AF48" s="129">
        <f>G48*(1+5%)</f>
        <v>14798.7</v>
      </c>
      <c r="AG48" s="150"/>
      <c r="AH48" s="119"/>
      <c r="AI48" s="119"/>
      <c r="AJ48" s="129">
        <f>K48+11912</f>
        <v>22040</v>
      </c>
      <c r="AK48" s="129"/>
      <c r="AL48" s="129"/>
      <c r="AM48" s="129"/>
      <c r="AN48" s="129"/>
      <c r="AO48" s="129"/>
      <c r="AP48" s="129"/>
      <c r="AQ48" s="119"/>
      <c r="AR48" s="119"/>
      <c r="AS48" s="4"/>
      <c r="AT48" s="4"/>
      <c r="AU48" s="4"/>
    </row>
    <row r="49">
      <c r="A49" s="21" t="s">
        <v>29</v>
      </c>
      <c r="B49" s="22">
        <f t="shared" ref="B49:Q49" si="99">B47/B48</f>
        <v>56.36029412</v>
      </c>
      <c r="C49" s="22">
        <f t="shared" si="99"/>
        <v>54.87473348</v>
      </c>
      <c r="D49" s="22">
        <f t="shared" si="99"/>
        <v>51.11931119</v>
      </c>
      <c r="E49" s="22">
        <f t="shared" si="99"/>
        <v>50.80839768</v>
      </c>
      <c r="F49" s="22">
        <f t="shared" si="99"/>
        <v>48.77769209</v>
      </c>
      <c r="G49" s="22">
        <f t="shared" si="99"/>
        <v>49.44621825</v>
      </c>
      <c r="H49" s="22">
        <f t="shared" si="99"/>
        <v>49.78779399</v>
      </c>
      <c r="I49" s="22">
        <f t="shared" si="99"/>
        <v>49.87670097</v>
      </c>
      <c r="J49" s="22">
        <f t="shared" si="99"/>
        <v>50.60453695</v>
      </c>
      <c r="K49" s="22">
        <f t="shared" si="99"/>
        <v>63.09834123</v>
      </c>
      <c r="L49" s="22">
        <f t="shared" si="99"/>
        <v>54.00337718</v>
      </c>
      <c r="M49" s="22">
        <f t="shared" si="99"/>
        <v>52.8688429</v>
      </c>
      <c r="N49" s="22">
        <f t="shared" si="99"/>
        <v>65.43511926</v>
      </c>
      <c r="O49" s="22">
        <f t="shared" si="99"/>
        <v>61.02060408</v>
      </c>
      <c r="P49" s="22">
        <f t="shared" si="99"/>
        <v>59.88330402</v>
      </c>
      <c r="Q49" s="108">
        <f t="shared" si="99"/>
        <v>64.36218493</v>
      </c>
      <c r="R49" s="154"/>
      <c r="S49" s="155"/>
      <c r="T49" s="155"/>
      <c r="U49" s="155"/>
      <c r="V49" s="353"/>
      <c r="W49" s="154"/>
      <c r="X49" s="154"/>
      <c r="Y49" s="154"/>
      <c r="Z49" s="354"/>
      <c r="AA49" s="111"/>
      <c r="AB49" s="386"/>
      <c r="AC49" s="386"/>
      <c r="AD49" s="356"/>
      <c r="AE49" s="155"/>
      <c r="AF49" s="154"/>
      <c r="AG49" s="154"/>
      <c r="AH49" s="154"/>
      <c r="AI49" s="154"/>
      <c r="AJ49" s="111">
        <f>AJ47/AJ48</f>
        <v>58.74137931</v>
      </c>
      <c r="AK49" s="154"/>
      <c r="AL49" s="111"/>
      <c r="AM49" s="154"/>
      <c r="AN49" s="154"/>
      <c r="AO49" s="154"/>
      <c r="AP49" s="154"/>
      <c r="AQ49" s="154"/>
      <c r="AR49" s="154"/>
      <c r="AS49" s="23"/>
      <c r="AT49" s="23"/>
      <c r="AU49" s="23"/>
    </row>
    <row r="50" hidden="1">
      <c r="A50" s="1" t="s">
        <v>159</v>
      </c>
      <c r="B50" s="4"/>
      <c r="C50" s="4"/>
      <c r="D50" s="4"/>
      <c r="E50" s="4"/>
      <c r="F50" s="8"/>
      <c r="G50" s="8"/>
      <c r="H50" s="8"/>
      <c r="I50" s="8"/>
      <c r="J50" s="8"/>
      <c r="K50" s="8"/>
      <c r="L50" s="8"/>
      <c r="M50" s="8"/>
      <c r="N50" s="8"/>
      <c r="O50" s="8"/>
      <c r="P50" s="8"/>
      <c r="Q50" s="271"/>
      <c r="R50" s="119"/>
      <c r="S50" s="118"/>
      <c r="T50" s="118"/>
      <c r="U50" s="118"/>
      <c r="V50" s="325"/>
      <c r="W50" s="119"/>
      <c r="X50" s="119"/>
      <c r="Y50" s="119"/>
      <c r="Z50" s="326"/>
      <c r="AA50" s="74"/>
      <c r="AB50" s="352"/>
      <c r="AC50" s="352"/>
      <c r="AD50" s="328"/>
      <c r="AE50" s="118"/>
      <c r="AF50" s="193"/>
      <c r="AG50" s="119"/>
      <c r="AH50" s="119"/>
      <c r="AI50" s="119"/>
      <c r="AJ50" s="119"/>
      <c r="AK50" s="119"/>
      <c r="AL50" s="119"/>
      <c r="AM50" s="119"/>
      <c r="AN50" s="119"/>
      <c r="AO50" s="119"/>
      <c r="AP50" s="119"/>
      <c r="AQ50" s="119"/>
      <c r="AR50" s="119"/>
      <c r="AS50" s="4"/>
      <c r="AT50" s="4"/>
      <c r="AU50" s="4"/>
    </row>
    <row r="51" hidden="1">
      <c r="A51" s="19" t="s">
        <v>160</v>
      </c>
      <c r="B51" s="131"/>
      <c r="C51" s="131" t="str">
        <f t="shared" ref="C51:N51" si="100">#REF!</f>
        <v>#REF!</v>
      </c>
      <c r="D51" s="131" t="str">
        <f t="shared" si="100"/>
        <v>#REF!</v>
      </c>
      <c r="E51" s="131" t="str">
        <f t="shared" si="100"/>
        <v>#REF!</v>
      </c>
      <c r="F51" s="131" t="str">
        <f t="shared" si="100"/>
        <v>#REF!</v>
      </c>
      <c r="G51" s="131" t="str">
        <f t="shared" si="100"/>
        <v>#REF!</v>
      </c>
      <c r="H51" s="131" t="str">
        <f t="shared" si="100"/>
        <v>#REF!</v>
      </c>
      <c r="I51" s="131" t="str">
        <f t="shared" si="100"/>
        <v>#REF!</v>
      </c>
      <c r="J51" s="131" t="str">
        <f t="shared" si="100"/>
        <v>#REF!</v>
      </c>
      <c r="K51" s="131" t="str">
        <f t="shared" si="100"/>
        <v>#REF!</v>
      </c>
      <c r="L51" s="131" t="str">
        <f t="shared" si="100"/>
        <v>#REF!</v>
      </c>
      <c r="M51" s="131" t="str">
        <f t="shared" si="100"/>
        <v>#REF!</v>
      </c>
      <c r="N51" s="131" t="str">
        <f t="shared" si="100"/>
        <v>#REF!</v>
      </c>
      <c r="O51" s="131"/>
      <c r="P51" s="131"/>
      <c r="Q51" s="103"/>
      <c r="R51" s="119"/>
      <c r="S51" s="118"/>
      <c r="T51" s="118"/>
      <c r="U51" s="118"/>
      <c r="V51" s="325"/>
      <c r="W51" s="119"/>
      <c r="X51" s="119"/>
      <c r="Y51" s="119"/>
      <c r="Z51" s="326"/>
      <c r="AA51" s="74"/>
      <c r="AB51" s="352"/>
      <c r="AC51" s="352"/>
      <c r="AD51" s="328"/>
      <c r="AE51" s="118"/>
      <c r="AF51" s="193"/>
      <c r="AG51" s="119"/>
      <c r="AH51" s="119"/>
      <c r="AI51" s="119"/>
      <c r="AJ51" s="119"/>
      <c r="AK51" s="119"/>
      <c r="AL51" s="119"/>
      <c r="AM51" s="119"/>
      <c r="AN51" s="119"/>
      <c r="AO51" s="119"/>
      <c r="AP51" s="119"/>
      <c r="AQ51" s="119"/>
      <c r="AR51" s="119"/>
      <c r="AS51" s="4"/>
      <c r="AT51" s="4"/>
      <c r="AU51" s="4"/>
    </row>
    <row r="52" hidden="1">
      <c r="A52" s="21" t="s">
        <v>161</v>
      </c>
      <c r="B52" s="288"/>
      <c r="C52" s="288" t="str">
        <f t="shared" ref="C52:N52" si="101">#REF!</f>
        <v>#REF!</v>
      </c>
      <c r="D52" s="288" t="str">
        <f t="shared" si="101"/>
        <v>#REF!</v>
      </c>
      <c r="E52" s="288" t="str">
        <f t="shared" si="101"/>
        <v>#REF!</v>
      </c>
      <c r="F52" s="288" t="str">
        <f t="shared" si="101"/>
        <v>#REF!</v>
      </c>
      <c r="G52" s="288" t="str">
        <f t="shared" si="101"/>
        <v>#REF!</v>
      </c>
      <c r="H52" s="288" t="str">
        <f t="shared" si="101"/>
        <v>#REF!</v>
      </c>
      <c r="I52" s="288" t="str">
        <f t="shared" si="101"/>
        <v>#REF!</v>
      </c>
      <c r="J52" s="288" t="str">
        <f t="shared" si="101"/>
        <v>#REF!</v>
      </c>
      <c r="K52" s="288" t="str">
        <f t="shared" si="101"/>
        <v>#REF!</v>
      </c>
      <c r="L52" s="288" t="str">
        <f t="shared" si="101"/>
        <v>#REF!</v>
      </c>
      <c r="M52" s="288" t="str">
        <f t="shared" si="101"/>
        <v>#REF!</v>
      </c>
      <c r="N52" s="288" t="str">
        <f t="shared" si="101"/>
        <v>#REF!</v>
      </c>
      <c r="O52" s="288"/>
      <c r="P52" s="288"/>
      <c r="Q52" s="394"/>
      <c r="R52" s="154"/>
      <c r="S52" s="155"/>
      <c r="T52" s="155"/>
      <c r="U52" s="155"/>
      <c r="V52" s="353"/>
      <c r="W52" s="154"/>
      <c r="X52" s="154"/>
      <c r="Y52" s="154"/>
      <c r="Z52" s="354"/>
      <c r="AA52" s="111"/>
      <c r="AB52" s="386"/>
      <c r="AC52" s="386"/>
      <c r="AD52" s="356"/>
      <c r="AE52" s="155"/>
      <c r="AF52" s="395"/>
      <c r="AG52" s="154"/>
      <c r="AH52" s="154"/>
      <c r="AI52" s="154"/>
      <c r="AJ52" s="154"/>
      <c r="AK52" s="154"/>
      <c r="AL52" s="154"/>
      <c r="AM52" s="154"/>
      <c r="AN52" s="154"/>
      <c r="AO52" s="154"/>
      <c r="AP52" s="154"/>
      <c r="AQ52" s="154"/>
      <c r="AR52" s="154"/>
      <c r="AS52" s="23"/>
      <c r="AT52" s="23"/>
      <c r="AU52" s="23"/>
    </row>
    <row r="53">
      <c r="A53" s="1" t="s">
        <v>36</v>
      </c>
      <c r="B53" s="4"/>
      <c r="C53" s="4"/>
      <c r="D53" s="4"/>
      <c r="E53" s="243"/>
      <c r="F53" s="243"/>
      <c r="G53" s="243"/>
      <c r="H53" s="243"/>
      <c r="I53" s="243"/>
      <c r="J53" s="243"/>
      <c r="K53" s="243"/>
      <c r="L53" s="243"/>
      <c r="M53" s="243"/>
      <c r="N53" s="243"/>
      <c r="O53" s="243"/>
      <c r="P53" s="243"/>
      <c r="Q53" s="387"/>
      <c r="R53" s="119"/>
      <c r="S53" s="118"/>
      <c r="T53" s="118"/>
      <c r="U53" s="118"/>
      <c r="V53" s="396" t="s">
        <v>162</v>
      </c>
      <c r="W53" s="119"/>
      <c r="X53" s="119"/>
      <c r="Y53" s="119"/>
      <c r="Z53" s="397" t="s">
        <v>162</v>
      </c>
      <c r="AA53" s="74"/>
      <c r="AB53" s="352"/>
      <c r="AC53" s="352"/>
      <c r="AD53" s="398" t="s">
        <v>162</v>
      </c>
      <c r="AE53" s="118"/>
      <c r="AF53" s="193"/>
      <c r="AG53" s="119"/>
      <c r="AH53" s="119"/>
      <c r="AI53" s="119"/>
      <c r="AJ53" s="119"/>
      <c r="AK53" s="119"/>
      <c r="AL53" s="119"/>
      <c r="AM53" s="119"/>
      <c r="AN53" s="119"/>
      <c r="AO53" s="119"/>
      <c r="AP53" s="119"/>
      <c r="AQ53" s="150"/>
      <c r="AR53" s="150"/>
      <c r="AS53" s="19" t="s">
        <v>163</v>
      </c>
      <c r="AT53" s="19"/>
      <c r="AU53" s="4"/>
    </row>
    <row r="54">
      <c r="A54" s="36" t="s">
        <v>37</v>
      </c>
      <c r="B54" s="4"/>
      <c r="C54" s="75">
        <f t="shared" ref="C54:Q54" si="102">C30/B29</f>
        <v>0.4013916069</v>
      </c>
      <c r="D54" s="75">
        <f t="shared" si="102"/>
        <v>0.3417481395</v>
      </c>
      <c r="E54" s="75">
        <f t="shared" si="102"/>
        <v>0.2460647223</v>
      </c>
      <c r="F54" s="75">
        <f t="shared" si="102"/>
        <v>0.2021249438</v>
      </c>
      <c r="G54" s="75">
        <f t="shared" si="102"/>
        <v>0.2236626556</v>
      </c>
      <c r="H54" s="75">
        <f t="shared" si="102"/>
        <v>0.1728788361</v>
      </c>
      <c r="I54" s="75">
        <f t="shared" si="102"/>
        <v>0.1881110623</v>
      </c>
      <c r="J54" s="75">
        <f t="shared" si="102"/>
        <v>0.1709644199</v>
      </c>
      <c r="K54" s="75">
        <f t="shared" si="102"/>
        <v>0.1452638495</v>
      </c>
      <c r="L54" s="75">
        <f t="shared" si="102"/>
        <v>0.1481337965</v>
      </c>
      <c r="M54" s="75">
        <f t="shared" si="102"/>
        <v>0.1963331501</v>
      </c>
      <c r="N54" s="75">
        <f t="shared" si="102"/>
        <v>0.17888295</v>
      </c>
      <c r="O54" s="75">
        <f t="shared" si="102"/>
        <v>0.1598646604</v>
      </c>
      <c r="P54" s="75">
        <f t="shared" si="102"/>
        <v>0.1394041488</v>
      </c>
      <c r="Q54" s="76">
        <f t="shared" si="102"/>
        <v>0.1491254961</v>
      </c>
      <c r="R54" s="79">
        <f t="shared" ref="R54:R57" si="105">R30/P29</f>
        <v>0.1688465091</v>
      </c>
      <c r="S54" s="78">
        <f>E54</f>
        <v>0.2460647223</v>
      </c>
      <c r="T54" s="78">
        <f>S54*110%</f>
        <v>0.2706711946</v>
      </c>
      <c r="U54" s="78">
        <f>T54</f>
        <v>0.2706711946</v>
      </c>
      <c r="V54" s="295" t="str">
        <f t="shared" ref="V54:V57" si="106">U54*#REF!+#REF!*#REF!</f>
        <v>#REF!</v>
      </c>
      <c r="W54" s="79">
        <f>E54</f>
        <v>0.2460647223</v>
      </c>
      <c r="X54" s="79">
        <f>W54*110%</f>
        <v>0.2706711946</v>
      </c>
      <c r="Y54" s="79">
        <f>X54</f>
        <v>0.2706711946</v>
      </c>
      <c r="Z54" s="77" t="str">
        <f t="shared" ref="Z54:Z57" si="107">Y54*#REF!+#REF!*#REF!</f>
        <v>#REF!</v>
      </c>
      <c r="AA54" s="79">
        <v>0.24606472233320015</v>
      </c>
      <c r="AB54" s="399">
        <f>AA54*110%</f>
        <v>0.2706711946</v>
      </c>
      <c r="AC54" s="399">
        <f>AB54</f>
        <v>0.2706711946</v>
      </c>
      <c r="AD54" s="400" t="str">
        <f t="shared" ref="AD54:AD57" si="108">AC54*#REF!+#REF!*#REF!</f>
        <v>#REF!</v>
      </c>
      <c r="AE54" s="78">
        <f>average(E54:F54)*110%</f>
        <v>0.2465043164</v>
      </c>
      <c r="AF54" s="401">
        <f t="shared" ref="AF54:AF57" si="109">AF30/G29</f>
        <v>0.1840642809</v>
      </c>
      <c r="AG54" s="401">
        <f t="shared" ref="AG54:AG57" si="110">AF54</f>
        <v>0.1840642809</v>
      </c>
      <c r="AH54" s="401">
        <f>AG54*(1-20%)</f>
        <v>0.1472514247</v>
      </c>
      <c r="AI54" s="401">
        <f>AH54*(1+5%)</f>
        <v>0.154613996</v>
      </c>
      <c r="AJ54" s="79">
        <f t="shared" ref="AJ54:AJ57" si="111">K54</f>
        <v>0.1452638495</v>
      </c>
      <c r="AK54" s="79">
        <f>L54*(1+20%)</f>
        <v>0.1777605559</v>
      </c>
      <c r="AL54" s="79">
        <f t="shared" ref="AL54:AN54" si="103">AL30/M29</f>
        <v>0.1900180267</v>
      </c>
      <c r="AM54" s="79">
        <f t="shared" si="103"/>
        <v>0.1727731721</v>
      </c>
      <c r="AN54" s="79">
        <f t="shared" si="103"/>
        <v>0.1727731721</v>
      </c>
      <c r="AO54" s="79">
        <f>AVERAGE(O54:Q54)*(1+5%)</f>
        <v>0.1569380068</v>
      </c>
      <c r="AP54" s="79">
        <f t="shared" ref="AP54:AP57" si="113">AO54</f>
        <v>0.1569380068</v>
      </c>
      <c r="AQ54" s="79">
        <f>AP54*(1+5%)</f>
        <v>0.1647849072</v>
      </c>
      <c r="AR54" s="79">
        <f>AQ54</f>
        <v>0.1647849072</v>
      </c>
      <c r="AS54" s="75">
        <f>M54</f>
        <v>0.1963331501</v>
      </c>
      <c r="AT54" s="4"/>
      <c r="AU54" s="4"/>
    </row>
    <row r="55">
      <c r="A55" s="38" t="s">
        <v>38</v>
      </c>
      <c r="B55" s="4"/>
      <c r="C55" s="75"/>
      <c r="D55" s="75">
        <f t="shared" ref="D55:Q55" si="104">D31/C30</f>
        <v>0.3640303359</v>
      </c>
      <c r="E55" s="75">
        <f t="shared" si="104"/>
        <v>0.6208368915</v>
      </c>
      <c r="F55" s="75">
        <f t="shared" si="104"/>
        <v>0.3516263463</v>
      </c>
      <c r="G55" s="75">
        <f t="shared" si="104"/>
        <v>0.3746917664</v>
      </c>
      <c r="H55" s="75">
        <f t="shared" si="104"/>
        <v>0.3762026834</v>
      </c>
      <c r="I55" s="75">
        <f t="shared" si="104"/>
        <v>0.3076167076</v>
      </c>
      <c r="J55" s="75">
        <f t="shared" si="104"/>
        <v>0.3260091978</v>
      </c>
      <c r="K55" s="75">
        <f t="shared" si="104"/>
        <v>0.4319052178</v>
      </c>
      <c r="L55" s="75">
        <f t="shared" si="104"/>
        <v>0.3035454692</v>
      </c>
      <c r="M55" s="75">
        <f t="shared" si="104"/>
        <v>0.3368110887</v>
      </c>
      <c r="N55" s="75">
        <f t="shared" si="104"/>
        <v>0.4257512952</v>
      </c>
      <c r="O55" s="75">
        <f t="shared" si="104"/>
        <v>0.390515502</v>
      </c>
      <c r="P55" s="75">
        <f t="shared" si="104"/>
        <v>0.3507712595</v>
      </c>
      <c r="Q55" s="76">
        <f t="shared" si="104"/>
        <v>0.3734329708</v>
      </c>
      <c r="R55" s="79">
        <f t="shared" si="105"/>
        <v>0.3545915085</v>
      </c>
      <c r="S55" s="78">
        <f>AVERAGE(D55:E55)</f>
        <v>0.4924336137</v>
      </c>
      <c r="T55" s="78">
        <f>S55</f>
        <v>0.4924336137</v>
      </c>
      <c r="U55" s="78">
        <f>T55*110%</f>
        <v>0.5416769751</v>
      </c>
      <c r="V55" s="295" t="str">
        <f t="shared" si="106"/>
        <v>#REF!</v>
      </c>
      <c r="W55" s="236">
        <v>0.4</v>
      </c>
      <c r="X55" s="79">
        <f>W55</f>
        <v>0.4</v>
      </c>
      <c r="Y55" s="79">
        <f>X55*110%</f>
        <v>0.44</v>
      </c>
      <c r="Z55" s="77" t="str">
        <f t="shared" si="107"/>
        <v>#REF!</v>
      </c>
      <c r="AA55" s="79">
        <v>0.3640303358613218</v>
      </c>
      <c r="AB55" s="399">
        <f>AA55</f>
        <v>0.3640303359</v>
      </c>
      <c r="AC55" s="399">
        <f>AB55*110%</f>
        <v>0.4004333694</v>
      </c>
      <c r="AD55" s="400" t="str">
        <f t="shared" si="108"/>
        <v>#REF!</v>
      </c>
      <c r="AE55" s="78">
        <f>F55</f>
        <v>0.3516263463</v>
      </c>
      <c r="AF55" s="401">
        <f t="shared" si="109"/>
        <v>0.3329227286</v>
      </c>
      <c r="AG55" s="401">
        <f t="shared" si="110"/>
        <v>0.3329227286</v>
      </c>
      <c r="AH55" s="401">
        <f t="shared" ref="AH55:AH57" si="116">AG55*90%</f>
        <v>0.2996304558</v>
      </c>
      <c r="AI55" s="79">
        <f t="shared" ref="AI55:AI57" si="117">AH55</f>
        <v>0.2996304558</v>
      </c>
      <c r="AJ55" s="79">
        <f t="shared" si="111"/>
        <v>0.4319052178</v>
      </c>
      <c r="AK55" s="79">
        <f t="shared" ref="AK55:AK57" si="118">AVERAGE(J55:L55)</f>
        <v>0.3538199616</v>
      </c>
      <c r="AL55" s="79">
        <f t="shared" ref="AL55:AN55" si="112">AL31/M30</f>
        <v>0.3694418685</v>
      </c>
      <c r="AM55" s="79">
        <f t="shared" si="112"/>
        <v>0.3545915085</v>
      </c>
      <c r="AN55" s="79">
        <f t="shared" si="112"/>
        <v>0.3545915085</v>
      </c>
      <c r="AO55" s="79">
        <f t="shared" ref="AO55:AO57" si="120">AVERAGE(O55:Q55)</f>
        <v>0.3715732441</v>
      </c>
      <c r="AP55" s="79">
        <f t="shared" si="113"/>
        <v>0.3715732441</v>
      </c>
      <c r="AQ55" s="79">
        <f t="shared" ref="AQ55:AR55" si="114">AP55</f>
        <v>0.3715732441</v>
      </c>
      <c r="AR55" s="79">
        <f t="shared" si="114"/>
        <v>0.3715732441</v>
      </c>
      <c r="AS55" s="75">
        <f>AVERAGE(M55:N55)</f>
        <v>0.381281192</v>
      </c>
      <c r="AT55" s="75"/>
      <c r="AU55" s="4"/>
    </row>
    <row r="56">
      <c r="A56" s="38" t="s">
        <v>39</v>
      </c>
      <c r="B56" s="4"/>
      <c r="C56" s="75"/>
      <c r="D56" s="75"/>
      <c r="E56" s="75">
        <f t="shared" ref="E56:Q56" si="115">E32/D31</f>
        <v>0.8392857143</v>
      </c>
      <c r="F56" s="75">
        <f t="shared" si="115"/>
        <v>0.4910591472</v>
      </c>
      <c r="G56" s="75">
        <f t="shared" si="115"/>
        <v>0.7618901031</v>
      </c>
      <c r="H56" s="75">
        <f t="shared" si="115"/>
        <v>0.7640449438</v>
      </c>
      <c r="I56" s="75">
        <f t="shared" si="115"/>
        <v>0.6183185841</v>
      </c>
      <c r="J56" s="75">
        <f t="shared" si="115"/>
        <v>0.8073748669</v>
      </c>
      <c r="K56" s="75">
        <f t="shared" si="115"/>
        <v>0.7776533811</v>
      </c>
      <c r="L56" s="75">
        <f t="shared" si="115"/>
        <v>0.6229795881</v>
      </c>
      <c r="M56" s="75">
        <f t="shared" si="115"/>
        <v>0.8000532127</v>
      </c>
      <c r="N56" s="75">
        <f t="shared" si="115"/>
        <v>0.7725250848</v>
      </c>
      <c r="O56" s="75">
        <f t="shared" si="115"/>
        <v>0.6876605437</v>
      </c>
      <c r="P56" s="75">
        <f t="shared" si="115"/>
        <v>0.8430595101</v>
      </c>
      <c r="Q56" s="76">
        <f t="shared" si="115"/>
        <v>0.79381708</v>
      </c>
      <c r="R56" s="79">
        <f t="shared" si="105"/>
        <v>0.7680510842</v>
      </c>
      <c r="S56" s="78">
        <f>E56</f>
        <v>0.8392857143</v>
      </c>
      <c r="T56" s="78">
        <f>S56*90%</f>
        <v>0.7553571429</v>
      </c>
      <c r="U56" s="78">
        <f>T56</f>
        <v>0.7553571429</v>
      </c>
      <c r="V56" s="295" t="str">
        <f t="shared" si="106"/>
        <v>#REF!</v>
      </c>
      <c r="W56" s="79">
        <f>E56</f>
        <v>0.8392857143</v>
      </c>
      <c r="X56" s="79">
        <f>W56*90%</f>
        <v>0.7553571429</v>
      </c>
      <c r="Y56" s="79">
        <f>X56</f>
        <v>0.7553571429</v>
      </c>
      <c r="Z56" s="77" t="str">
        <f t="shared" si="107"/>
        <v>#REF!</v>
      </c>
      <c r="AA56" s="79">
        <v>0.8392857142857143</v>
      </c>
      <c r="AB56" s="399">
        <f>AA56*90%</f>
        <v>0.7553571429</v>
      </c>
      <c r="AC56" s="399">
        <f>AB56</f>
        <v>0.7553571429</v>
      </c>
      <c r="AD56" s="400" t="str">
        <f t="shared" si="108"/>
        <v>#REF!</v>
      </c>
      <c r="AE56" s="78">
        <f>average(E56:F56)</f>
        <v>0.6651724307</v>
      </c>
      <c r="AF56" s="401">
        <f t="shared" si="109"/>
        <v>0.8025682183</v>
      </c>
      <c r="AG56" s="401">
        <f t="shared" si="110"/>
        <v>0.8025682183</v>
      </c>
      <c r="AH56" s="401">
        <f t="shared" si="116"/>
        <v>0.7223113965</v>
      </c>
      <c r="AI56" s="79">
        <f t="shared" si="117"/>
        <v>0.7223113965</v>
      </c>
      <c r="AJ56" s="79">
        <f t="shared" si="111"/>
        <v>0.7776533811</v>
      </c>
      <c r="AK56" s="79">
        <f t="shared" si="118"/>
        <v>0.736002612</v>
      </c>
      <c r="AL56" s="79">
        <f t="shared" ref="AL56:AN56" si="119">AL32/M31</f>
        <v>0.7854129699</v>
      </c>
      <c r="AM56" s="79">
        <f t="shared" si="119"/>
        <v>0.7680510842</v>
      </c>
      <c r="AN56" s="79">
        <f t="shared" si="119"/>
        <v>0.7680510842</v>
      </c>
      <c r="AO56" s="79">
        <f t="shared" si="120"/>
        <v>0.7748457113</v>
      </c>
      <c r="AP56" s="79">
        <f t="shared" si="113"/>
        <v>0.7748457113</v>
      </c>
      <c r="AQ56" s="79">
        <f t="shared" ref="AQ56:AR56" si="121">AP56</f>
        <v>0.7748457113</v>
      </c>
      <c r="AR56" s="79">
        <f t="shared" si="121"/>
        <v>0.7748457113</v>
      </c>
      <c r="AS56" s="75">
        <f t="shared" ref="AS56:AS57" si="128">M56</f>
        <v>0.8000532127</v>
      </c>
      <c r="AT56" s="75"/>
      <c r="AU56" s="4"/>
    </row>
    <row r="57">
      <c r="A57" s="39" t="s">
        <v>40</v>
      </c>
      <c r="B57" s="23"/>
      <c r="C57" s="122"/>
      <c r="D57" s="122"/>
      <c r="E57" s="122"/>
      <c r="F57" s="402">
        <f t="shared" ref="F57:Q57" si="122">F33/E32</f>
        <v>0.865248227</v>
      </c>
      <c r="G57" s="402">
        <f t="shared" si="122"/>
        <v>0.8487394958</v>
      </c>
      <c r="H57" s="402">
        <f t="shared" si="122"/>
        <v>0.8844444444</v>
      </c>
      <c r="I57" s="402">
        <f t="shared" si="122"/>
        <v>0.7510504202</v>
      </c>
      <c r="J57" s="402">
        <f t="shared" si="122"/>
        <v>0.9056819808</v>
      </c>
      <c r="K57" s="402">
        <f t="shared" si="122"/>
        <v>0.8545754328</v>
      </c>
      <c r="L57" s="402">
        <f t="shared" si="122"/>
        <v>0.7958537288</v>
      </c>
      <c r="M57" s="402">
        <f t="shared" si="122"/>
        <v>0.8839140104</v>
      </c>
      <c r="N57" s="402">
        <f t="shared" si="122"/>
        <v>0.8485670103</v>
      </c>
      <c r="O57" s="402">
        <f t="shared" si="122"/>
        <v>0.7829806146</v>
      </c>
      <c r="P57" s="402">
        <f t="shared" si="122"/>
        <v>0.8691114072</v>
      </c>
      <c r="Q57" s="403">
        <f t="shared" si="122"/>
        <v>0.918340602</v>
      </c>
      <c r="R57" s="124">
        <f t="shared" si="105"/>
        <v>0.8573965901</v>
      </c>
      <c r="S57" s="404">
        <v>0.8</v>
      </c>
      <c r="T57" s="125">
        <f t="shared" ref="T57:U57" si="123">S57</f>
        <v>0.8</v>
      </c>
      <c r="U57" s="125">
        <f t="shared" si="123"/>
        <v>0.8</v>
      </c>
      <c r="V57" s="297" t="str">
        <f t="shared" si="106"/>
        <v>#REF!</v>
      </c>
      <c r="W57" s="298">
        <v>0.8</v>
      </c>
      <c r="X57" s="124">
        <f t="shared" ref="X57:Y57" si="124">W57</f>
        <v>0.8</v>
      </c>
      <c r="Y57" s="124">
        <f t="shared" si="124"/>
        <v>0.8</v>
      </c>
      <c r="Z57" s="176" t="str">
        <f t="shared" si="107"/>
        <v>#REF!</v>
      </c>
      <c r="AA57" s="124">
        <v>0.8</v>
      </c>
      <c r="AB57" s="345">
        <f t="shared" ref="AB57:AC57" si="125">AA57</f>
        <v>0.8</v>
      </c>
      <c r="AC57" s="345">
        <f t="shared" si="125"/>
        <v>0.8</v>
      </c>
      <c r="AD57" s="405" t="str">
        <f t="shared" si="108"/>
        <v>#REF!</v>
      </c>
      <c r="AE57" s="125">
        <f>F57</f>
        <v>0.865248227</v>
      </c>
      <c r="AF57" s="406">
        <f t="shared" si="109"/>
        <v>0.7676767677</v>
      </c>
      <c r="AG57" s="406">
        <f t="shared" si="110"/>
        <v>0.7676767677</v>
      </c>
      <c r="AH57" s="406">
        <f t="shared" si="116"/>
        <v>0.6909090909</v>
      </c>
      <c r="AI57" s="124">
        <f t="shared" si="117"/>
        <v>0.6909090909</v>
      </c>
      <c r="AJ57" s="124">
        <f t="shared" si="111"/>
        <v>0.8545754328</v>
      </c>
      <c r="AK57" s="124">
        <f t="shared" si="118"/>
        <v>0.8520370475</v>
      </c>
      <c r="AL57" s="124">
        <f t="shared" ref="AL57:AN57" si="126">AL33/M32</f>
        <v>0.8710440403</v>
      </c>
      <c r="AM57" s="124">
        <f t="shared" si="126"/>
        <v>0.8573965901</v>
      </c>
      <c r="AN57" s="124">
        <f t="shared" si="126"/>
        <v>0.8573965901</v>
      </c>
      <c r="AO57" s="124">
        <f t="shared" si="120"/>
        <v>0.8568108746</v>
      </c>
      <c r="AP57" s="124">
        <f t="shared" si="113"/>
        <v>0.8568108746</v>
      </c>
      <c r="AQ57" s="124">
        <f t="shared" ref="AQ57:AR57" si="127">AP57</f>
        <v>0.8568108746</v>
      </c>
      <c r="AR57" s="124">
        <f t="shared" si="127"/>
        <v>0.8568108746</v>
      </c>
      <c r="AS57" s="122">
        <f t="shared" si="128"/>
        <v>0.8839140104</v>
      </c>
      <c r="AT57" s="122"/>
      <c r="AU57" s="23"/>
    </row>
    <row r="58">
      <c r="A58" s="1" t="s">
        <v>41</v>
      </c>
      <c r="B58" s="4"/>
      <c r="C58" s="75"/>
      <c r="D58" s="75"/>
      <c r="E58" s="75"/>
      <c r="F58" s="8"/>
      <c r="G58" s="8"/>
      <c r="H58" s="8"/>
      <c r="I58" s="8"/>
      <c r="J58" s="8"/>
      <c r="K58" s="8"/>
      <c r="L58" s="8"/>
      <c r="M58" s="8"/>
      <c r="N58" s="8"/>
      <c r="O58" s="8"/>
      <c r="P58" s="8"/>
      <c r="Q58" s="271"/>
      <c r="R58" s="119"/>
      <c r="S58" s="118"/>
      <c r="T58" s="118"/>
      <c r="U58" s="118"/>
      <c r="V58" s="325"/>
      <c r="W58" s="119"/>
      <c r="X58" s="119"/>
      <c r="Y58" s="119"/>
      <c r="Z58" s="326"/>
      <c r="AA58" s="74"/>
      <c r="AB58" s="352"/>
      <c r="AC58" s="352"/>
      <c r="AD58" s="328"/>
      <c r="AE58" s="118"/>
      <c r="AF58" s="193"/>
      <c r="AG58" s="119"/>
      <c r="AH58" s="119"/>
      <c r="AI58" s="119"/>
      <c r="AJ58" s="119"/>
      <c r="AK58" s="119"/>
      <c r="AL58" s="119"/>
      <c r="AM58" s="119"/>
      <c r="AN58" s="119"/>
      <c r="AO58" s="119"/>
      <c r="AP58" s="119"/>
      <c r="AQ58" s="119"/>
      <c r="AR58" s="119"/>
      <c r="AS58" s="4"/>
      <c r="AT58" s="4"/>
      <c r="AU58" s="4"/>
    </row>
    <row r="59">
      <c r="A59" s="36" t="s">
        <v>37</v>
      </c>
      <c r="B59" s="4"/>
      <c r="C59" s="75">
        <f t="shared" ref="C59:Q59" si="129">C40/B39</f>
        <v>0.3888888889</v>
      </c>
      <c r="D59" s="75">
        <f t="shared" si="129"/>
        <v>0.3351120598</v>
      </c>
      <c r="E59" s="75">
        <f t="shared" si="129"/>
        <v>0.2417642254</v>
      </c>
      <c r="F59" s="75">
        <f t="shared" si="129"/>
        <v>0.1999258619</v>
      </c>
      <c r="G59" s="75">
        <f t="shared" si="129"/>
        <v>0.2189072872</v>
      </c>
      <c r="H59" s="75">
        <f t="shared" si="129"/>
        <v>0.1697437697</v>
      </c>
      <c r="I59" s="75">
        <f t="shared" si="129"/>
        <v>0.1872352057</v>
      </c>
      <c r="J59" s="75">
        <f t="shared" si="129"/>
        <v>0.1702388242</v>
      </c>
      <c r="K59" s="75">
        <f t="shared" si="129"/>
        <v>0.1458442542</v>
      </c>
      <c r="L59" s="75">
        <f t="shared" si="129"/>
        <v>0.1646311938</v>
      </c>
      <c r="M59" s="75">
        <f t="shared" si="129"/>
        <v>0.2045384457</v>
      </c>
      <c r="N59" s="75">
        <f t="shared" si="129"/>
        <v>0.1800853485</v>
      </c>
      <c r="O59" s="75">
        <f t="shared" si="129"/>
        <v>0.170504172</v>
      </c>
      <c r="P59" s="75">
        <f t="shared" si="129"/>
        <v>0.1500433808</v>
      </c>
      <c r="Q59" s="76">
        <f t="shared" si="129"/>
        <v>0.1522471066</v>
      </c>
      <c r="R59" s="119"/>
      <c r="S59" s="78">
        <f>E59</f>
        <v>0.2417642254</v>
      </c>
      <c r="T59" s="78">
        <f>S59*110%</f>
        <v>0.265940648</v>
      </c>
      <c r="U59" s="78">
        <f>T59</f>
        <v>0.265940648</v>
      </c>
      <c r="V59" s="295" t="str">
        <f t="shared" ref="V59:V62" si="132">U59*#REF!+#REF!*#REF!</f>
        <v>#REF!</v>
      </c>
      <c r="W59" s="79">
        <f>E59</f>
        <v>0.2417642254</v>
      </c>
      <c r="X59" s="79">
        <f>W59*110%</f>
        <v>0.265940648</v>
      </c>
      <c r="Y59" s="79">
        <f>X59</f>
        <v>0.265940648</v>
      </c>
      <c r="Z59" s="77" t="str">
        <f t="shared" ref="Z59:Z62" si="133">Y59*#REF!+#REF!*#REF!</f>
        <v>#REF!</v>
      </c>
      <c r="AA59" s="79">
        <v>0.2417642254288048</v>
      </c>
      <c r="AB59" s="399">
        <f>AA59*110%</f>
        <v>0.265940648</v>
      </c>
      <c r="AC59" s="399">
        <f>AB59</f>
        <v>0.265940648</v>
      </c>
      <c r="AD59" s="400" t="str">
        <f t="shared" ref="AD59:AD62" si="134">AC59*#REF!+#REF!*#REF!</f>
        <v>#REF!</v>
      </c>
      <c r="AE59" s="78">
        <f>average(E59:F59)*110%</f>
        <v>0.242929548</v>
      </c>
      <c r="AF59" s="401">
        <f>G59*105%</f>
        <v>0.2298526515</v>
      </c>
      <c r="AG59" s="401">
        <f t="shared" ref="AG59:AH59" si="130">AF59</f>
        <v>0.2298526515</v>
      </c>
      <c r="AH59" s="401">
        <f t="shared" si="130"/>
        <v>0.2298526515</v>
      </c>
      <c r="AI59" s="401">
        <f>AH59*(1+10%)</f>
        <v>0.2528379167</v>
      </c>
      <c r="AJ59" s="119"/>
      <c r="AK59" s="119"/>
      <c r="AL59" s="119"/>
      <c r="AM59" s="119"/>
      <c r="AN59" s="119"/>
      <c r="AO59" s="119"/>
      <c r="AP59" s="119"/>
      <c r="AQ59" s="119"/>
      <c r="AR59" s="119"/>
      <c r="AS59" s="4"/>
      <c r="AT59" s="4"/>
      <c r="AU59" s="4"/>
    </row>
    <row r="60">
      <c r="A60" s="38" t="s">
        <v>38</v>
      </c>
      <c r="B60" s="4"/>
      <c r="C60" s="75"/>
      <c r="D60" s="75">
        <f t="shared" ref="D60:Q60" si="131">D41/C40</f>
        <v>0.3529411765</v>
      </c>
      <c r="E60" s="75">
        <f t="shared" si="131"/>
        <v>0.6082802548</v>
      </c>
      <c r="F60" s="75">
        <f t="shared" si="131"/>
        <v>0.3524774775</v>
      </c>
      <c r="G60" s="75">
        <f t="shared" si="131"/>
        <v>0.3671199011</v>
      </c>
      <c r="H60" s="75">
        <f t="shared" si="131"/>
        <v>0.3788737088</v>
      </c>
      <c r="I60" s="75">
        <f t="shared" si="131"/>
        <v>0.3072787428</v>
      </c>
      <c r="J60" s="75">
        <f t="shared" si="131"/>
        <v>0.3255474453</v>
      </c>
      <c r="K60" s="75">
        <f t="shared" si="131"/>
        <v>0.429656275</v>
      </c>
      <c r="L60" s="75">
        <f t="shared" si="131"/>
        <v>0.2947284345</v>
      </c>
      <c r="M60" s="75">
        <f t="shared" si="131"/>
        <v>0.3418300654</v>
      </c>
      <c r="N60" s="75">
        <f t="shared" si="131"/>
        <v>0.4268124136</v>
      </c>
      <c r="O60" s="75">
        <f t="shared" si="131"/>
        <v>0.4316745656</v>
      </c>
      <c r="P60" s="75">
        <f t="shared" si="131"/>
        <v>0.3855040872</v>
      </c>
      <c r="Q60" s="76">
        <f t="shared" si="131"/>
        <v>0.4225996868</v>
      </c>
      <c r="R60" s="119"/>
      <c r="S60" s="78">
        <f>AVERAGE(D60:E60)</f>
        <v>0.4806107156</v>
      </c>
      <c r="T60" s="78">
        <f>S60</f>
        <v>0.4806107156</v>
      </c>
      <c r="U60" s="78">
        <f>T60*110%</f>
        <v>0.5286717872</v>
      </c>
      <c r="V60" s="295" t="str">
        <f t="shared" si="132"/>
        <v>#REF!</v>
      </c>
      <c r="W60" s="236">
        <v>0.4</v>
      </c>
      <c r="X60" s="79">
        <f>W60</f>
        <v>0.4</v>
      </c>
      <c r="Y60" s="79">
        <f>X60*110%</f>
        <v>0.44</v>
      </c>
      <c r="Z60" s="77" t="str">
        <f t="shared" si="133"/>
        <v>#REF!</v>
      </c>
      <c r="AA60" s="79">
        <v>0.35294117647058826</v>
      </c>
      <c r="AB60" s="399">
        <f>AA60</f>
        <v>0.3529411765</v>
      </c>
      <c r="AC60" s="399">
        <f>AB60*110%</f>
        <v>0.3882352941</v>
      </c>
      <c r="AD60" s="400" t="str">
        <f t="shared" si="134"/>
        <v>#REF!</v>
      </c>
      <c r="AE60" s="78">
        <f>F60</f>
        <v>0.3524774775</v>
      </c>
      <c r="AF60" s="401">
        <f>AVERAGE(F60:G60)*105%</f>
        <v>0.3777886238</v>
      </c>
      <c r="AG60" s="401">
        <f t="shared" ref="AG60:AG62" si="136">AF60</f>
        <v>0.3777886238</v>
      </c>
      <c r="AH60" s="401">
        <f t="shared" ref="AH60:AH62" si="137">AG60*90%</f>
        <v>0.3400097614</v>
      </c>
      <c r="AI60" s="79">
        <f t="shared" ref="AI60:AI62" si="138">AH60</f>
        <v>0.3400097614</v>
      </c>
      <c r="AJ60" s="119"/>
      <c r="AK60" s="119"/>
      <c r="AL60" s="119"/>
      <c r="AM60" s="119"/>
      <c r="AN60" s="119"/>
      <c r="AO60" s="119"/>
      <c r="AP60" s="119"/>
      <c r="AQ60" s="119"/>
      <c r="AR60" s="119"/>
      <c r="AS60" s="4"/>
      <c r="AT60" s="4"/>
      <c r="AU60" s="4"/>
    </row>
    <row r="61">
      <c r="A61" s="38" t="s">
        <v>39</v>
      </c>
      <c r="B61" s="4"/>
      <c r="C61" s="75"/>
      <c r="D61" s="75"/>
      <c r="E61" s="75">
        <f t="shared" ref="E61:Q61" si="135">E42/D41</f>
        <v>0.8214285714</v>
      </c>
      <c r="F61" s="75">
        <f t="shared" si="135"/>
        <v>0.4869109948</v>
      </c>
      <c r="G61" s="75">
        <f t="shared" si="135"/>
        <v>0.7587859425</v>
      </c>
      <c r="H61" s="75">
        <f t="shared" si="135"/>
        <v>0.765993266</v>
      </c>
      <c r="I61" s="75">
        <f t="shared" si="135"/>
        <v>0.617414248</v>
      </c>
      <c r="J61" s="75">
        <f t="shared" si="135"/>
        <v>0.8034993271</v>
      </c>
      <c r="K61" s="75">
        <f t="shared" si="135"/>
        <v>0.7757847534</v>
      </c>
      <c r="L61" s="75">
        <f t="shared" si="135"/>
        <v>0.6241860465</v>
      </c>
      <c r="M61" s="75">
        <f t="shared" si="135"/>
        <v>0.7994579946</v>
      </c>
      <c r="N61" s="75">
        <f t="shared" si="135"/>
        <v>0.7686424474</v>
      </c>
      <c r="O61" s="75">
        <f t="shared" si="135"/>
        <v>0.7224021195</v>
      </c>
      <c r="P61" s="75">
        <f t="shared" si="135"/>
        <v>0.835010674</v>
      </c>
      <c r="Q61" s="76">
        <f t="shared" si="135"/>
        <v>0.8088775799</v>
      </c>
      <c r="R61" s="119"/>
      <c r="S61" s="78">
        <f>E61</f>
        <v>0.8214285714</v>
      </c>
      <c r="T61" s="78">
        <f>S61*90%</f>
        <v>0.7392857143</v>
      </c>
      <c r="U61" s="78">
        <f>T61</f>
        <v>0.7392857143</v>
      </c>
      <c r="V61" s="295" t="str">
        <f t="shared" si="132"/>
        <v>#REF!</v>
      </c>
      <c r="W61" s="79">
        <f>E61</f>
        <v>0.8214285714</v>
      </c>
      <c r="X61" s="79">
        <f>W61*90%</f>
        <v>0.7392857143</v>
      </c>
      <c r="Y61" s="79">
        <f>X61</f>
        <v>0.7392857143</v>
      </c>
      <c r="Z61" s="77" t="str">
        <f t="shared" si="133"/>
        <v>#REF!</v>
      </c>
      <c r="AA61" s="79">
        <v>0.8214285714285714</v>
      </c>
      <c r="AB61" s="399">
        <f>AA61*90%</f>
        <v>0.7392857143</v>
      </c>
      <c r="AC61" s="399">
        <f>AB61</f>
        <v>0.7392857143</v>
      </c>
      <c r="AD61" s="400" t="str">
        <f t="shared" si="134"/>
        <v>#REF!</v>
      </c>
      <c r="AE61" s="78">
        <f>average(E61:F61)</f>
        <v>0.6541697831</v>
      </c>
      <c r="AF61" s="401">
        <f>G61*90%</f>
        <v>0.6829073482</v>
      </c>
      <c r="AG61" s="401">
        <f t="shared" si="136"/>
        <v>0.6829073482</v>
      </c>
      <c r="AH61" s="401">
        <f t="shared" si="137"/>
        <v>0.6146166134</v>
      </c>
      <c r="AI61" s="79">
        <f t="shared" si="138"/>
        <v>0.6146166134</v>
      </c>
      <c r="AJ61" s="119"/>
      <c r="AK61" s="119"/>
      <c r="AL61" s="119"/>
      <c r="AM61" s="119"/>
      <c r="AN61" s="119"/>
      <c r="AO61" s="119"/>
      <c r="AP61" s="119"/>
      <c r="AQ61" s="119"/>
      <c r="AR61" s="119"/>
      <c r="AS61" s="4"/>
      <c r="AT61" s="4"/>
      <c r="AU61" s="4"/>
    </row>
    <row r="62">
      <c r="A62" s="39" t="s">
        <v>40</v>
      </c>
      <c r="B62" s="23"/>
      <c r="C62" s="122"/>
      <c r="D62" s="122"/>
      <c r="E62" s="122"/>
      <c r="F62" s="402">
        <f t="shared" ref="F62:Q62" si="139">F43/E42</f>
        <v>0.8550724638</v>
      </c>
      <c r="G62" s="402">
        <f t="shared" si="139"/>
        <v>0.8548387097</v>
      </c>
      <c r="H62" s="402">
        <f t="shared" si="139"/>
        <v>0.8842105263</v>
      </c>
      <c r="I62" s="402">
        <f t="shared" si="139"/>
        <v>0.7494505495</v>
      </c>
      <c r="J62" s="402">
        <f t="shared" si="139"/>
        <v>0.9074074074</v>
      </c>
      <c r="K62" s="402">
        <f t="shared" si="139"/>
        <v>0.8592964824</v>
      </c>
      <c r="L62" s="402">
        <f t="shared" si="139"/>
        <v>0.7933526012</v>
      </c>
      <c r="M62" s="402">
        <f t="shared" si="139"/>
        <v>0.8852459016</v>
      </c>
      <c r="N62" s="402">
        <f t="shared" si="139"/>
        <v>0.8525423729</v>
      </c>
      <c r="O62" s="402">
        <f t="shared" si="139"/>
        <v>0.8109452736</v>
      </c>
      <c r="P62" s="402">
        <f t="shared" si="139"/>
        <v>0.8773431133</v>
      </c>
      <c r="Q62" s="403">
        <f t="shared" si="139"/>
        <v>0.9156318481</v>
      </c>
      <c r="R62" s="154"/>
      <c r="S62" s="404">
        <v>0.8</v>
      </c>
      <c r="T62" s="125">
        <f t="shared" ref="T62:U62" si="140">S62</f>
        <v>0.8</v>
      </c>
      <c r="U62" s="125">
        <f t="shared" si="140"/>
        <v>0.8</v>
      </c>
      <c r="V62" s="297" t="str">
        <f t="shared" si="132"/>
        <v>#REF!</v>
      </c>
      <c r="W62" s="298">
        <v>0.8</v>
      </c>
      <c r="X62" s="124">
        <f t="shared" ref="X62:Y62" si="141">W62</f>
        <v>0.8</v>
      </c>
      <c r="Y62" s="124">
        <f t="shared" si="141"/>
        <v>0.8</v>
      </c>
      <c r="Z62" s="176" t="str">
        <f t="shared" si="133"/>
        <v>#REF!</v>
      </c>
      <c r="AA62" s="124">
        <v>0.8</v>
      </c>
      <c r="AB62" s="345">
        <f t="shared" ref="AB62:AC62" si="142">AA62</f>
        <v>0.8</v>
      </c>
      <c r="AC62" s="345">
        <f t="shared" si="142"/>
        <v>0.8</v>
      </c>
      <c r="AD62" s="405" t="str">
        <f t="shared" si="134"/>
        <v>#REF!</v>
      </c>
      <c r="AE62" s="125">
        <f>F62</f>
        <v>0.8550724638</v>
      </c>
      <c r="AF62" s="406">
        <f>average(F62:G62)*90%</f>
        <v>0.7694600281</v>
      </c>
      <c r="AG62" s="406">
        <f t="shared" si="136"/>
        <v>0.7694600281</v>
      </c>
      <c r="AH62" s="406">
        <f t="shared" si="137"/>
        <v>0.6925140252</v>
      </c>
      <c r="AI62" s="124">
        <f t="shared" si="138"/>
        <v>0.6925140252</v>
      </c>
      <c r="AJ62" s="154"/>
      <c r="AK62" s="154"/>
      <c r="AL62" s="154"/>
      <c r="AM62" s="154"/>
      <c r="AN62" s="154"/>
      <c r="AO62" s="154"/>
      <c r="AP62" s="154"/>
      <c r="AQ62" s="154"/>
      <c r="AR62" s="154"/>
      <c r="AS62" s="23"/>
      <c r="AT62" s="23"/>
      <c r="AU62" s="23"/>
    </row>
    <row r="63">
      <c r="A63" s="1" t="s">
        <v>93</v>
      </c>
      <c r="B63" s="4"/>
      <c r="C63" s="75"/>
      <c r="D63" s="75"/>
      <c r="E63" s="75"/>
      <c r="F63" s="8"/>
      <c r="G63" s="8"/>
      <c r="H63" s="8"/>
      <c r="I63" s="8"/>
      <c r="J63" s="8"/>
      <c r="K63" s="8"/>
      <c r="L63" s="8"/>
      <c r="M63" s="8"/>
      <c r="N63" s="8"/>
      <c r="O63" s="8"/>
      <c r="P63" s="8"/>
      <c r="Q63" s="271"/>
      <c r="R63" s="119"/>
      <c r="S63" s="118"/>
      <c r="T63" s="118"/>
      <c r="U63" s="118"/>
      <c r="V63" s="325"/>
      <c r="W63" s="119"/>
      <c r="X63" s="119"/>
      <c r="Y63" s="119"/>
      <c r="Z63" s="326"/>
      <c r="AA63" s="74"/>
      <c r="AB63" s="352"/>
      <c r="AC63" s="352"/>
      <c r="AD63" s="328"/>
      <c r="AE63" s="118"/>
      <c r="AF63" s="119"/>
      <c r="AG63" s="119"/>
      <c r="AH63" s="119"/>
      <c r="AI63" s="119"/>
      <c r="AJ63" s="119"/>
      <c r="AK63" s="119"/>
      <c r="AL63" s="119"/>
      <c r="AM63" s="119"/>
      <c r="AN63" s="119"/>
      <c r="AO63" s="119"/>
      <c r="AP63" s="119"/>
      <c r="AQ63" s="119"/>
      <c r="AR63" s="119"/>
      <c r="AS63" s="4"/>
      <c r="AT63" s="4"/>
      <c r="AU63" s="4"/>
    </row>
    <row r="64">
      <c r="A64" s="292" t="s">
        <v>17</v>
      </c>
      <c r="B64" s="4"/>
      <c r="C64" s="75"/>
      <c r="D64" s="75"/>
      <c r="E64" s="75">
        <f>E54*E55*E56*80%</f>
        <v>0.1025714956</v>
      </c>
      <c r="F64" s="359">
        <f t="shared" ref="F64:Z64" si="143">F54*F55*F56*F57</f>
        <v>0.03019783747</v>
      </c>
      <c r="G64" s="359">
        <f t="shared" si="143"/>
        <v>0.05419189921</v>
      </c>
      <c r="H64" s="359">
        <f t="shared" si="143"/>
        <v>0.04394942358</v>
      </c>
      <c r="I64" s="359">
        <f t="shared" si="143"/>
        <v>0.02687235009</v>
      </c>
      <c r="J64" s="359">
        <f t="shared" si="143"/>
        <v>0.04075552982</v>
      </c>
      <c r="K64" s="359">
        <f t="shared" si="143"/>
        <v>0.04169485498</v>
      </c>
      <c r="L64" s="359">
        <f t="shared" si="143"/>
        <v>0.02229384519</v>
      </c>
      <c r="M64" s="359">
        <f t="shared" si="143"/>
        <v>0.04676370446</v>
      </c>
      <c r="N64" s="359">
        <f t="shared" si="143"/>
        <v>0.04992564224</v>
      </c>
      <c r="O64" s="359">
        <f t="shared" si="143"/>
        <v>0.03361366472</v>
      </c>
      <c r="P64" s="359">
        <f t="shared" si="143"/>
        <v>0.03582889243</v>
      </c>
      <c r="Q64" s="360">
        <f t="shared" si="143"/>
        <v>0.04059651807</v>
      </c>
      <c r="R64" s="79">
        <f t="shared" si="143"/>
        <v>0.03942686772</v>
      </c>
      <c r="S64" s="78">
        <f t="shared" si="143"/>
        <v>0.08135736286</v>
      </c>
      <c r="T64" s="78">
        <f t="shared" si="143"/>
        <v>0.08054378923</v>
      </c>
      <c r="U64" s="78">
        <f t="shared" si="143"/>
        <v>0.08859816815</v>
      </c>
      <c r="V64" s="407" t="str">
        <f t="shared" si="143"/>
        <v>#REF!</v>
      </c>
      <c r="W64" s="79">
        <f t="shared" si="143"/>
        <v>0.066085954</v>
      </c>
      <c r="X64" s="79">
        <f t="shared" si="143"/>
        <v>0.06542509446</v>
      </c>
      <c r="Y64" s="79">
        <f t="shared" si="143"/>
        <v>0.0719676039</v>
      </c>
      <c r="Z64" s="408" t="str">
        <f t="shared" si="143"/>
        <v>#REF!</v>
      </c>
      <c r="AA64" s="79">
        <v>0.06014323007407362</v>
      </c>
      <c r="AB64" s="399">
        <f t="shared" ref="AB64:AR64" si="144">AB54*AB55*AB56*AB57</f>
        <v>0.05954179777</v>
      </c>
      <c r="AC64" s="399">
        <f t="shared" si="144"/>
        <v>0.06549597755</v>
      </c>
      <c r="AD64" s="409" t="str">
        <f t="shared" si="144"/>
        <v>#REF!</v>
      </c>
      <c r="AE64" s="78">
        <f t="shared" si="144"/>
        <v>0.04988625417</v>
      </c>
      <c r="AF64" s="79">
        <f t="shared" si="144"/>
        <v>0.03775489957</v>
      </c>
      <c r="AG64" s="79">
        <f t="shared" si="144"/>
        <v>0.03775489957</v>
      </c>
      <c r="AH64" s="79">
        <f t="shared" si="144"/>
        <v>0.02201865743</v>
      </c>
      <c r="AI64" s="79">
        <f t="shared" si="144"/>
        <v>0.0231195903</v>
      </c>
      <c r="AJ64" s="79">
        <f t="shared" si="144"/>
        <v>0.04169485498</v>
      </c>
      <c r="AK64" s="79">
        <f t="shared" si="144"/>
        <v>0.03944169451</v>
      </c>
      <c r="AL64" s="79">
        <f t="shared" si="144"/>
        <v>0.04802629656</v>
      </c>
      <c r="AM64" s="79">
        <f t="shared" si="144"/>
        <v>0.04034377162</v>
      </c>
      <c r="AN64" s="79">
        <f t="shared" si="144"/>
        <v>0.04034377162</v>
      </c>
      <c r="AO64" s="79">
        <f t="shared" si="144"/>
        <v>0.03871442116</v>
      </c>
      <c r="AP64" s="79">
        <f t="shared" si="144"/>
        <v>0.03871442116</v>
      </c>
      <c r="AQ64" s="79">
        <f t="shared" si="144"/>
        <v>0.04065014222</v>
      </c>
      <c r="AR64" s="79">
        <f t="shared" si="144"/>
        <v>0.04065014222</v>
      </c>
      <c r="AS64" s="4"/>
      <c r="AT64" s="4"/>
      <c r="AU64" s="4"/>
    </row>
    <row r="65">
      <c r="A65" s="293" t="s">
        <v>18</v>
      </c>
      <c r="B65" s="4"/>
      <c r="C65" s="75"/>
      <c r="D65" s="75"/>
      <c r="E65" s="75">
        <f>E55*E56*80%</f>
        <v>0.4168476272</v>
      </c>
      <c r="F65" s="359">
        <f t="shared" ref="F65:Z65" si="145">F55*F56*F57</f>
        <v>0.1494018349</v>
      </c>
      <c r="G65" s="359">
        <f t="shared" si="145"/>
        <v>0.2422930152</v>
      </c>
      <c r="H65" s="359">
        <f t="shared" si="145"/>
        <v>0.2542209594</v>
      </c>
      <c r="I65" s="359">
        <f t="shared" si="145"/>
        <v>0.1428536406</v>
      </c>
      <c r="J65" s="359">
        <f t="shared" si="145"/>
        <v>0.2383860328</v>
      </c>
      <c r="K65" s="359">
        <f t="shared" si="145"/>
        <v>0.2870284323</v>
      </c>
      <c r="L65" s="359">
        <f t="shared" si="145"/>
        <v>0.1504980343</v>
      </c>
      <c r="M65" s="359">
        <f t="shared" si="145"/>
        <v>0.2381854742</v>
      </c>
      <c r="N65" s="359">
        <f t="shared" si="145"/>
        <v>0.2790967067</v>
      </c>
      <c r="O65" s="359">
        <f t="shared" si="145"/>
        <v>0.2102632604</v>
      </c>
      <c r="P65" s="359">
        <f t="shared" si="145"/>
        <v>0.2570145346</v>
      </c>
      <c r="Q65" s="360">
        <f t="shared" si="145"/>
        <v>0.2722305651</v>
      </c>
      <c r="R65" s="79">
        <f t="shared" si="145"/>
        <v>0.2335071535</v>
      </c>
      <c r="S65" s="78">
        <f t="shared" si="145"/>
        <v>0.3306339978</v>
      </c>
      <c r="T65" s="78">
        <f t="shared" si="145"/>
        <v>0.297570598</v>
      </c>
      <c r="U65" s="78">
        <f t="shared" si="145"/>
        <v>0.3273276578</v>
      </c>
      <c r="V65" s="407" t="str">
        <f t="shared" si="145"/>
        <v>#REF!</v>
      </c>
      <c r="W65" s="79">
        <f t="shared" si="145"/>
        <v>0.2685714286</v>
      </c>
      <c r="X65" s="79">
        <f t="shared" si="145"/>
        <v>0.2417142857</v>
      </c>
      <c r="Y65" s="79">
        <f t="shared" si="145"/>
        <v>0.2658857143</v>
      </c>
      <c r="Z65" s="408" t="str">
        <f t="shared" si="145"/>
        <v>#REF!</v>
      </c>
      <c r="AA65" s="79">
        <v>0.24442036836403036</v>
      </c>
      <c r="AB65" s="399">
        <f t="shared" ref="AB65:AR65" si="146">AB55*AB56*AB57</f>
        <v>0.2199783315</v>
      </c>
      <c r="AC65" s="399">
        <f t="shared" si="146"/>
        <v>0.2419761647</v>
      </c>
      <c r="AD65" s="409" t="str">
        <f t="shared" si="146"/>
        <v>#REF!</v>
      </c>
      <c r="AE65" s="78">
        <f t="shared" si="146"/>
        <v>0.2023747693</v>
      </c>
      <c r="AF65" s="79">
        <f t="shared" si="146"/>
        <v>0.205118013</v>
      </c>
      <c r="AG65" s="79">
        <f t="shared" si="146"/>
        <v>0.205118013</v>
      </c>
      <c r="AH65" s="79">
        <f t="shared" si="146"/>
        <v>0.1495310315</v>
      </c>
      <c r="AI65" s="79">
        <f t="shared" si="146"/>
        <v>0.1495310315</v>
      </c>
      <c r="AJ65" s="79">
        <f t="shared" si="146"/>
        <v>0.2870284323</v>
      </c>
      <c r="AK65" s="79">
        <f t="shared" si="146"/>
        <v>0.221881026</v>
      </c>
      <c r="AL65" s="79">
        <f t="shared" si="146"/>
        <v>0.2527460019</v>
      </c>
      <c r="AM65" s="79">
        <f t="shared" si="146"/>
        <v>0.2335071535</v>
      </c>
      <c r="AN65" s="79">
        <f t="shared" si="146"/>
        <v>0.2335071535</v>
      </c>
      <c r="AO65" s="79">
        <f t="shared" si="146"/>
        <v>0.2466860765</v>
      </c>
      <c r="AP65" s="79">
        <f t="shared" si="146"/>
        <v>0.2466860765</v>
      </c>
      <c r="AQ65" s="79">
        <f t="shared" si="146"/>
        <v>0.2466860765</v>
      </c>
      <c r="AR65" s="79">
        <f t="shared" si="146"/>
        <v>0.2466860765</v>
      </c>
      <c r="AS65" s="4"/>
      <c r="AT65" s="4"/>
      <c r="AU65" s="4"/>
    </row>
    <row r="66">
      <c r="A66" s="292" t="s">
        <v>19</v>
      </c>
      <c r="B66" s="4"/>
      <c r="C66" s="4"/>
      <c r="D66" s="75"/>
      <c r="E66" s="75">
        <f>E56*E67</f>
        <v>0.6714285714</v>
      </c>
      <c r="F66" s="359">
        <f t="shared" ref="F66:Z66" si="147">F56*F57</f>
        <v>0.4248880564</v>
      </c>
      <c r="G66" s="359">
        <f t="shared" si="147"/>
        <v>0.646646222</v>
      </c>
      <c r="H66" s="359">
        <f t="shared" si="147"/>
        <v>0.6757553059</v>
      </c>
      <c r="I66" s="359">
        <f t="shared" si="147"/>
        <v>0.4643884324</v>
      </c>
      <c r="J66" s="359">
        <f t="shared" si="147"/>
        <v>0.7312248687</v>
      </c>
      <c r="K66" s="359">
        <f t="shared" si="147"/>
        <v>0.6645634747</v>
      </c>
      <c r="L66" s="359">
        <f t="shared" si="147"/>
        <v>0.4958006281</v>
      </c>
      <c r="M66" s="359">
        <f t="shared" si="147"/>
        <v>0.7071782438</v>
      </c>
      <c r="N66" s="359">
        <f t="shared" si="147"/>
        <v>0.6555393016</v>
      </c>
      <c r="O66" s="359">
        <f t="shared" si="147"/>
        <v>0.5384248752</v>
      </c>
      <c r="P66" s="359">
        <f t="shared" si="147"/>
        <v>0.7327126371</v>
      </c>
      <c r="Q66" s="360">
        <f t="shared" si="147"/>
        <v>0.7289944552</v>
      </c>
      <c r="R66" s="79">
        <f t="shared" si="147"/>
        <v>0.6585243806</v>
      </c>
      <c r="S66" s="78">
        <f t="shared" si="147"/>
        <v>0.6714285714</v>
      </c>
      <c r="T66" s="78">
        <f t="shared" si="147"/>
        <v>0.6042857143</v>
      </c>
      <c r="U66" s="78">
        <f t="shared" si="147"/>
        <v>0.6042857143</v>
      </c>
      <c r="V66" s="407" t="str">
        <f t="shared" si="147"/>
        <v>#REF!</v>
      </c>
      <c r="W66" s="79">
        <f t="shared" si="147"/>
        <v>0.6714285714</v>
      </c>
      <c r="X66" s="79">
        <f t="shared" si="147"/>
        <v>0.6042857143</v>
      </c>
      <c r="Y66" s="79">
        <f t="shared" si="147"/>
        <v>0.6042857143</v>
      </c>
      <c r="Z66" s="408" t="str">
        <f t="shared" si="147"/>
        <v>#REF!</v>
      </c>
      <c r="AA66" s="79">
        <v>0.6714285714285715</v>
      </c>
      <c r="AB66" s="399">
        <f t="shared" ref="AB66:AR66" si="148">AB56*AB57</f>
        <v>0.6042857143</v>
      </c>
      <c r="AC66" s="399">
        <f t="shared" si="148"/>
        <v>0.6042857143</v>
      </c>
      <c r="AD66" s="409" t="str">
        <f t="shared" si="148"/>
        <v>#REF!</v>
      </c>
      <c r="AE66" s="78">
        <f t="shared" si="148"/>
        <v>0.5755392663</v>
      </c>
      <c r="AF66" s="79">
        <f t="shared" si="148"/>
        <v>0.6161129757</v>
      </c>
      <c r="AG66" s="79">
        <f t="shared" si="148"/>
        <v>0.6161129757</v>
      </c>
      <c r="AH66" s="79">
        <f t="shared" si="148"/>
        <v>0.4990515103</v>
      </c>
      <c r="AI66" s="79">
        <f t="shared" si="148"/>
        <v>0.4990515103</v>
      </c>
      <c r="AJ66" s="79">
        <f t="shared" si="148"/>
        <v>0.6645634747</v>
      </c>
      <c r="AK66" s="79">
        <f t="shared" si="148"/>
        <v>0.6271014925</v>
      </c>
      <c r="AL66" s="79">
        <f t="shared" si="148"/>
        <v>0.6841292866</v>
      </c>
      <c r="AM66" s="79">
        <f t="shared" si="148"/>
        <v>0.6585243806</v>
      </c>
      <c r="AN66" s="79">
        <f t="shared" si="148"/>
        <v>0.6585243806</v>
      </c>
      <c r="AO66" s="79">
        <f t="shared" si="148"/>
        <v>0.6638962316</v>
      </c>
      <c r="AP66" s="79">
        <f t="shared" si="148"/>
        <v>0.6638962316</v>
      </c>
      <c r="AQ66" s="79">
        <f t="shared" si="148"/>
        <v>0.6638962316</v>
      </c>
      <c r="AR66" s="79">
        <f t="shared" si="148"/>
        <v>0.6638962316</v>
      </c>
      <c r="AS66" s="4"/>
      <c r="AT66" s="4"/>
      <c r="AU66" s="4"/>
    </row>
    <row r="67">
      <c r="A67" s="294" t="s">
        <v>20</v>
      </c>
      <c r="B67" s="23"/>
      <c r="C67" s="23"/>
      <c r="D67" s="23"/>
      <c r="E67" s="122">
        <v>0.8</v>
      </c>
      <c r="F67" s="361">
        <f t="shared" ref="F67:Z67" si="149">F57</f>
        <v>0.865248227</v>
      </c>
      <c r="G67" s="361">
        <f t="shared" si="149"/>
        <v>0.8487394958</v>
      </c>
      <c r="H67" s="361">
        <f t="shared" si="149"/>
        <v>0.8844444444</v>
      </c>
      <c r="I67" s="361">
        <f t="shared" si="149"/>
        <v>0.7510504202</v>
      </c>
      <c r="J67" s="361">
        <f t="shared" si="149"/>
        <v>0.9056819808</v>
      </c>
      <c r="K67" s="361">
        <f t="shared" si="149"/>
        <v>0.8545754328</v>
      </c>
      <c r="L67" s="361">
        <f t="shared" si="149"/>
        <v>0.7958537288</v>
      </c>
      <c r="M67" s="361">
        <f t="shared" si="149"/>
        <v>0.8839140104</v>
      </c>
      <c r="N67" s="361">
        <f t="shared" si="149"/>
        <v>0.8485670103</v>
      </c>
      <c r="O67" s="361">
        <f t="shared" si="149"/>
        <v>0.7829806146</v>
      </c>
      <c r="P67" s="361">
        <f t="shared" si="149"/>
        <v>0.8691114072</v>
      </c>
      <c r="Q67" s="403">
        <f t="shared" si="149"/>
        <v>0.918340602</v>
      </c>
      <c r="R67" s="124">
        <f t="shared" si="149"/>
        <v>0.8573965901</v>
      </c>
      <c r="S67" s="125">
        <f t="shared" si="149"/>
        <v>0.8</v>
      </c>
      <c r="T67" s="125">
        <f t="shared" si="149"/>
        <v>0.8</v>
      </c>
      <c r="U67" s="125">
        <f t="shared" si="149"/>
        <v>0.8</v>
      </c>
      <c r="V67" s="343" t="str">
        <f t="shared" si="149"/>
        <v>#REF!</v>
      </c>
      <c r="W67" s="124">
        <f t="shared" si="149"/>
        <v>0.8</v>
      </c>
      <c r="X67" s="124">
        <f t="shared" si="149"/>
        <v>0.8</v>
      </c>
      <c r="Y67" s="124">
        <f t="shared" si="149"/>
        <v>0.8</v>
      </c>
      <c r="Z67" s="344" t="str">
        <f t="shared" si="149"/>
        <v>#REF!</v>
      </c>
      <c r="AA67" s="124">
        <v>0.8</v>
      </c>
      <c r="AB67" s="345">
        <f t="shared" ref="AB67:AR67" si="150">AB57</f>
        <v>0.8</v>
      </c>
      <c r="AC67" s="345">
        <f t="shared" si="150"/>
        <v>0.8</v>
      </c>
      <c r="AD67" s="346" t="str">
        <f t="shared" si="150"/>
        <v>#REF!</v>
      </c>
      <c r="AE67" s="125">
        <f t="shared" si="150"/>
        <v>0.865248227</v>
      </c>
      <c r="AF67" s="124">
        <f t="shared" si="150"/>
        <v>0.7676767677</v>
      </c>
      <c r="AG67" s="124">
        <f t="shared" si="150"/>
        <v>0.7676767677</v>
      </c>
      <c r="AH67" s="124">
        <f t="shared" si="150"/>
        <v>0.6909090909</v>
      </c>
      <c r="AI67" s="124">
        <f t="shared" si="150"/>
        <v>0.6909090909</v>
      </c>
      <c r="AJ67" s="124">
        <f t="shared" si="150"/>
        <v>0.8545754328</v>
      </c>
      <c r="AK67" s="124">
        <f t="shared" si="150"/>
        <v>0.8520370475</v>
      </c>
      <c r="AL67" s="124">
        <f t="shared" si="150"/>
        <v>0.8710440403</v>
      </c>
      <c r="AM67" s="124">
        <f t="shared" si="150"/>
        <v>0.8573965901</v>
      </c>
      <c r="AN67" s="124">
        <f t="shared" si="150"/>
        <v>0.8573965901</v>
      </c>
      <c r="AO67" s="124">
        <f t="shared" si="150"/>
        <v>0.8568108746</v>
      </c>
      <c r="AP67" s="124">
        <f t="shared" si="150"/>
        <v>0.8568108746</v>
      </c>
      <c r="AQ67" s="124">
        <f t="shared" si="150"/>
        <v>0.8568108746</v>
      </c>
      <c r="AR67" s="124">
        <f t="shared" si="150"/>
        <v>0.8568108746</v>
      </c>
      <c r="AS67" s="23"/>
      <c r="AT67" s="23"/>
      <c r="AU67" s="23"/>
    </row>
    <row r="68">
      <c r="A68" s="1" t="s">
        <v>142</v>
      </c>
      <c r="B68" s="4"/>
      <c r="C68" s="4"/>
      <c r="D68" s="4"/>
      <c r="E68" s="4"/>
      <c r="F68" s="8"/>
      <c r="G68" s="8"/>
      <c r="H68" s="8"/>
      <c r="I68" s="8"/>
      <c r="J68" s="8"/>
      <c r="K68" s="8"/>
      <c r="L68" s="8"/>
      <c r="M68" s="8"/>
      <c r="N68" s="8"/>
      <c r="O68" s="8"/>
      <c r="P68" s="8"/>
      <c r="Q68" s="271"/>
      <c r="R68" s="119"/>
      <c r="S68" s="118"/>
      <c r="T68" s="118"/>
      <c r="U68" s="118"/>
      <c r="V68" s="325"/>
      <c r="W68" s="119"/>
      <c r="X68" s="119"/>
      <c r="Y68" s="119"/>
      <c r="Z68" s="326"/>
      <c r="AA68" s="74"/>
      <c r="AB68" s="352"/>
      <c r="AC68" s="352"/>
      <c r="AD68" s="328"/>
      <c r="AE68" s="118"/>
      <c r="AF68" s="119"/>
      <c r="AG68" s="119"/>
      <c r="AH68" s="119"/>
      <c r="AI68" s="119"/>
      <c r="AJ68" s="119"/>
      <c r="AK68" s="119"/>
      <c r="AL68" s="119"/>
      <c r="AM68" s="119"/>
      <c r="AN68" s="119"/>
      <c r="AO68" s="119"/>
      <c r="AP68" s="119"/>
      <c r="AQ68" s="119"/>
      <c r="AR68" s="119"/>
      <c r="AS68" s="4"/>
      <c r="AT68" s="4"/>
      <c r="AU68" s="4"/>
    </row>
    <row r="69">
      <c r="A69" s="292" t="s">
        <v>17</v>
      </c>
      <c r="B69" s="4"/>
      <c r="C69" s="4"/>
      <c r="D69" s="4"/>
      <c r="E69" s="75">
        <f t="shared" ref="E69:E72" si="154">AVERAGE(E64)</f>
        <v>0.1025714956</v>
      </c>
      <c r="F69" s="359">
        <f t="shared" ref="F69:F72" si="155">AVERAGE(E64:F64)</f>
        <v>0.06638466655</v>
      </c>
      <c r="G69" s="359">
        <f t="shared" ref="G69:G72" si="156">AVERAGE(E64:G64)</f>
        <v>0.06232041077</v>
      </c>
      <c r="H69" s="359">
        <f t="shared" ref="H69:I69" si="151">AVERAGE(E64:H64)</f>
        <v>0.05772766397</v>
      </c>
      <c r="I69" s="359">
        <f t="shared" si="151"/>
        <v>0.03880287759</v>
      </c>
      <c r="J69" s="359">
        <f t="shared" ref="J69:J72" si="158">AVERAGE(F64:J64)</f>
        <v>0.03919340803</v>
      </c>
      <c r="K69" s="359">
        <f t="shared" ref="K69:Q69" si="152">AVERAGE(F64:K64)</f>
        <v>0.03961031586</v>
      </c>
      <c r="L69" s="359">
        <f t="shared" si="152"/>
        <v>0.03829298381</v>
      </c>
      <c r="M69" s="359">
        <f t="shared" si="152"/>
        <v>0.03705495135</v>
      </c>
      <c r="N69" s="359">
        <f t="shared" si="152"/>
        <v>0.0380509878</v>
      </c>
      <c r="O69" s="359">
        <f t="shared" si="152"/>
        <v>0.03917454024</v>
      </c>
      <c r="P69" s="359">
        <f t="shared" si="152"/>
        <v>0.038353434</v>
      </c>
      <c r="Q69" s="359">
        <f t="shared" si="152"/>
        <v>0.03817037785</v>
      </c>
      <c r="R69" s="79">
        <f t="shared" ref="R69:R72" si="160">AVERAGE(R64,L64:P64)</f>
        <v>0.03797543613</v>
      </c>
      <c r="S69" s="78">
        <f t="shared" ref="S69:S72" si="161">AVERAGE(E64,S64)</f>
        <v>0.09196442925</v>
      </c>
      <c r="T69" s="78">
        <f t="shared" ref="T69:T72" si="162">AVERAGE(E64,S64,T64)</f>
        <v>0.08815754924</v>
      </c>
      <c r="U69" s="78">
        <f t="shared" ref="U69:U72" si="163">AVERAGE(E64,S64:U64)</f>
        <v>0.08826770397</v>
      </c>
      <c r="V69" s="325" t="str">
        <f t="shared" ref="V69:V72" si="164">AVERAGE(E64,S64:T64,V64)</f>
        <v>#REF!</v>
      </c>
      <c r="W69" s="79">
        <f t="shared" ref="W69:W72" si="165">AVERAGE(W64,E64)</f>
        <v>0.08432872482</v>
      </c>
      <c r="X69" s="79">
        <f t="shared" ref="X69:X72" si="166">AVERAGE(W64:X64,E64)</f>
        <v>0.0780275147</v>
      </c>
      <c r="Y69" s="79">
        <f t="shared" ref="Y69:Y72" si="167">AVERAGE(W64:Y64,E64)</f>
        <v>0.076512537</v>
      </c>
      <c r="Z69" s="326" t="str">
        <f t="shared" ref="Z69:Z72" si="168">AVERAGE(E64,W64:X64,Z64)</f>
        <v>#REF!</v>
      </c>
      <c r="AA69" s="79">
        <v>0.08135736285576999</v>
      </c>
      <c r="AB69" s="399">
        <f t="shared" ref="AB69:AB72" si="169">AVERAGE(AA64:AB64,E64)</f>
        <v>0.07408550783</v>
      </c>
      <c r="AC69" s="399">
        <f t="shared" ref="AC69:AC72" si="170">AVERAGE(AA64:AC64,E64)</f>
        <v>0.07193812526</v>
      </c>
      <c r="AD69" s="328" t="str">
        <f t="shared" ref="AD69:AD72" si="171">AVERAGE(E64,AA64:AB64,AD64)</f>
        <v>#REF!</v>
      </c>
      <c r="AE69" s="78">
        <f t="shared" ref="AE69:AE72" si="172">AVERAGEA(E64:F64,AE64)</f>
        <v>0.06088519576</v>
      </c>
      <c r="AF69" s="79">
        <f t="shared" ref="AF69:AF72" si="173">AVERAGEA(E64:G64,AF64)</f>
        <v>0.05617903297</v>
      </c>
      <c r="AG69" s="79">
        <f t="shared" ref="AG69:AG72" si="174">AVERAGE(F64:G64,AF64:AG64)</f>
        <v>0.03997488395</v>
      </c>
      <c r="AH69" s="79">
        <f t="shared" ref="AH69:AH72" si="175">AVERAGE(F64:G64,AF64:AH64)</f>
        <v>0.03638363865</v>
      </c>
      <c r="AI69" s="79">
        <f t="shared" ref="AI69:AI72" si="176">AVERAGE(F64:G64,AF64:AI64)</f>
        <v>0.03417296392</v>
      </c>
      <c r="AJ69" s="79">
        <f t="shared" ref="AJ69:AJ72" si="177">AVERAGE(G64:K64,AJ64)</f>
        <v>0.04152648544</v>
      </c>
      <c r="AK69" s="79">
        <f t="shared" ref="AK69:AN69" si="153">AVERAGE(AK64,H64:L64)</f>
        <v>0.03583461636</v>
      </c>
      <c r="AL69" s="79">
        <f t="shared" si="153"/>
        <v>0.03773443018</v>
      </c>
      <c r="AM69" s="79">
        <f t="shared" si="153"/>
        <v>0.04029622472</v>
      </c>
      <c r="AN69" s="79">
        <f t="shared" si="153"/>
        <v>0.03910591387</v>
      </c>
      <c r="AO69" s="79">
        <f t="shared" ref="AO69:AO72" si="179">AVERAGE(AO64,M64:Q64)</f>
        <v>0.04090714051</v>
      </c>
      <c r="AP69" s="79">
        <f t="shared" ref="AP69:AP72" si="180">AVERAGE(AO64:AP64,N64:Q64)</f>
        <v>0.0395655933</v>
      </c>
      <c r="AQ69" s="79">
        <f t="shared" ref="AQ69:AQ72" si="181">AVERAGE(AO64:AQ64,O64:Q64)</f>
        <v>0.03801967663</v>
      </c>
      <c r="AR69" s="79">
        <f t="shared" ref="AR69:AR72" si="182">AVERAGE(AO64:AR64,P64:Q64)</f>
        <v>0.03919242288</v>
      </c>
      <c r="AS69" s="4"/>
      <c r="AT69" s="4"/>
      <c r="AU69" s="4"/>
    </row>
    <row r="70">
      <c r="A70" s="293" t="s">
        <v>18</v>
      </c>
      <c r="B70" s="4"/>
      <c r="C70" s="4"/>
      <c r="D70" s="4"/>
      <c r="E70" s="75">
        <f t="shared" si="154"/>
        <v>0.4168476272</v>
      </c>
      <c r="F70" s="359">
        <f t="shared" si="155"/>
        <v>0.283124731</v>
      </c>
      <c r="G70" s="359">
        <f t="shared" si="156"/>
        <v>0.2695141591</v>
      </c>
      <c r="H70" s="359">
        <f t="shared" ref="H70:I70" si="157">AVERAGE(E65:H65)</f>
        <v>0.2656908591</v>
      </c>
      <c r="I70" s="359">
        <f t="shared" si="157"/>
        <v>0.1971923625</v>
      </c>
      <c r="J70" s="359">
        <f t="shared" si="158"/>
        <v>0.2054310966</v>
      </c>
      <c r="K70" s="359">
        <f t="shared" ref="K70:Q70" si="159">AVERAGE(F65:K65)</f>
        <v>0.2190306525</v>
      </c>
      <c r="L70" s="359">
        <f t="shared" si="159"/>
        <v>0.2192133524</v>
      </c>
      <c r="M70" s="359">
        <f t="shared" si="159"/>
        <v>0.2185287623</v>
      </c>
      <c r="N70" s="359">
        <f t="shared" si="159"/>
        <v>0.2226747202</v>
      </c>
      <c r="O70" s="359">
        <f t="shared" si="159"/>
        <v>0.2339096568</v>
      </c>
      <c r="P70" s="359">
        <f t="shared" si="159"/>
        <v>0.2370144071</v>
      </c>
      <c r="Q70" s="359">
        <f t="shared" si="159"/>
        <v>0.2345480959</v>
      </c>
      <c r="R70" s="79">
        <f t="shared" si="160"/>
        <v>0.228094194</v>
      </c>
      <c r="S70" s="78">
        <f t="shared" si="161"/>
        <v>0.3737408125</v>
      </c>
      <c r="T70" s="78">
        <f t="shared" si="162"/>
        <v>0.348350741</v>
      </c>
      <c r="U70" s="78">
        <f t="shared" si="163"/>
        <v>0.3430949702</v>
      </c>
      <c r="V70" s="325" t="str">
        <f t="shared" si="164"/>
        <v>#REF!</v>
      </c>
      <c r="W70" s="79">
        <f t="shared" si="165"/>
        <v>0.3427095279</v>
      </c>
      <c r="X70" s="79">
        <f t="shared" si="166"/>
        <v>0.3090444472</v>
      </c>
      <c r="Y70" s="79">
        <f t="shared" si="167"/>
        <v>0.2982547639</v>
      </c>
      <c r="Z70" s="326" t="str">
        <f t="shared" si="168"/>
        <v>#REF!</v>
      </c>
      <c r="AA70" s="79">
        <v>0.33063399777235314</v>
      </c>
      <c r="AB70" s="399">
        <f t="shared" si="169"/>
        <v>0.2937487757</v>
      </c>
      <c r="AC70" s="399">
        <f t="shared" si="170"/>
        <v>0.2808056229</v>
      </c>
      <c r="AD70" s="328" t="str">
        <f t="shared" si="171"/>
        <v>#REF!</v>
      </c>
      <c r="AE70" s="78">
        <f t="shared" si="172"/>
        <v>0.2562080771</v>
      </c>
      <c r="AF70" s="79">
        <f t="shared" si="173"/>
        <v>0.2534151225</v>
      </c>
      <c r="AG70" s="79">
        <f t="shared" si="174"/>
        <v>0.200482719</v>
      </c>
      <c r="AH70" s="79">
        <f t="shared" si="175"/>
        <v>0.1902923815</v>
      </c>
      <c r="AI70" s="79">
        <f t="shared" si="176"/>
        <v>0.1834988232</v>
      </c>
      <c r="AJ70" s="79">
        <f t="shared" si="177"/>
        <v>0.2419684188</v>
      </c>
      <c r="AK70" s="79">
        <f t="shared" ref="AK70:AN70" si="178">AVERAGE(AK65,H65:L65)</f>
        <v>0.2158113542</v>
      </c>
      <c r="AL70" s="79">
        <f t="shared" si="178"/>
        <v>0.218282936</v>
      </c>
      <c r="AM70" s="79">
        <f t="shared" si="178"/>
        <v>0.237783639</v>
      </c>
      <c r="AN70" s="79">
        <f t="shared" si="178"/>
        <v>0.2330965102</v>
      </c>
      <c r="AO70" s="79">
        <f t="shared" si="179"/>
        <v>0.2505794363</v>
      </c>
      <c r="AP70" s="79">
        <f t="shared" si="180"/>
        <v>0.2519962033</v>
      </c>
      <c r="AQ70" s="79">
        <f t="shared" si="181"/>
        <v>0.2465944316</v>
      </c>
      <c r="AR70" s="79">
        <f t="shared" si="182"/>
        <v>0.2526649009</v>
      </c>
      <c r="AS70" s="4"/>
      <c r="AT70" s="4"/>
      <c r="AU70" s="4"/>
    </row>
    <row r="71">
      <c r="A71" s="292" t="s">
        <v>19</v>
      </c>
      <c r="B71" s="4"/>
      <c r="C71" s="4"/>
      <c r="D71" s="4"/>
      <c r="E71" s="75">
        <f t="shared" si="154"/>
        <v>0.6714285714</v>
      </c>
      <c r="F71" s="359">
        <f t="shared" si="155"/>
        <v>0.5481583139</v>
      </c>
      <c r="G71" s="359">
        <f t="shared" si="156"/>
        <v>0.5809876166</v>
      </c>
      <c r="H71" s="359">
        <f t="shared" ref="H71:I71" si="183">AVERAGE(E66:H66)</f>
        <v>0.6046795389</v>
      </c>
      <c r="I71" s="359">
        <f t="shared" si="183"/>
        <v>0.5529195042</v>
      </c>
      <c r="J71" s="359">
        <f t="shared" si="158"/>
        <v>0.5885805771</v>
      </c>
      <c r="K71" s="359">
        <f t="shared" ref="K71:Q71" si="184">AVERAGE(F66:K66)</f>
        <v>0.6012443933</v>
      </c>
      <c r="L71" s="359">
        <f t="shared" si="184"/>
        <v>0.6130631553</v>
      </c>
      <c r="M71" s="359">
        <f t="shared" si="184"/>
        <v>0.6231518256</v>
      </c>
      <c r="N71" s="359">
        <f t="shared" si="184"/>
        <v>0.6197824915</v>
      </c>
      <c r="O71" s="359">
        <f t="shared" si="184"/>
        <v>0.6321218987</v>
      </c>
      <c r="P71" s="359">
        <f t="shared" si="184"/>
        <v>0.6323698601</v>
      </c>
      <c r="Q71" s="359">
        <f t="shared" si="184"/>
        <v>0.6431083568</v>
      </c>
      <c r="R71" s="79">
        <f t="shared" si="160"/>
        <v>0.6313633444</v>
      </c>
      <c r="S71" s="78">
        <f t="shared" si="161"/>
        <v>0.6714285714</v>
      </c>
      <c r="T71" s="78">
        <f t="shared" si="162"/>
        <v>0.649047619</v>
      </c>
      <c r="U71" s="78">
        <f t="shared" si="163"/>
        <v>0.6378571429</v>
      </c>
      <c r="V71" s="325" t="str">
        <f t="shared" si="164"/>
        <v>#REF!</v>
      </c>
      <c r="W71" s="79">
        <f t="shared" si="165"/>
        <v>0.6714285714</v>
      </c>
      <c r="X71" s="79">
        <f t="shared" si="166"/>
        <v>0.649047619</v>
      </c>
      <c r="Y71" s="79">
        <f t="shared" si="167"/>
        <v>0.6378571429</v>
      </c>
      <c r="Z71" s="326" t="str">
        <f t="shared" si="168"/>
        <v>#REF!</v>
      </c>
      <c r="AA71" s="79">
        <v>0.6714285714285715</v>
      </c>
      <c r="AB71" s="399">
        <f t="shared" si="169"/>
        <v>0.649047619</v>
      </c>
      <c r="AC71" s="399">
        <f t="shared" si="170"/>
        <v>0.6378571429</v>
      </c>
      <c r="AD71" s="328" t="str">
        <f t="shared" si="171"/>
        <v>#REF!</v>
      </c>
      <c r="AE71" s="78">
        <f t="shared" si="172"/>
        <v>0.5572852981</v>
      </c>
      <c r="AF71" s="79">
        <f t="shared" si="173"/>
        <v>0.5897689564</v>
      </c>
      <c r="AG71" s="79">
        <f t="shared" si="174"/>
        <v>0.5759400574</v>
      </c>
      <c r="AH71" s="79">
        <f t="shared" si="175"/>
        <v>0.560562348</v>
      </c>
      <c r="AI71" s="79">
        <f t="shared" si="176"/>
        <v>0.5503105417</v>
      </c>
      <c r="AJ71" s="79">
        <f t="shared" si="177"/>
        <v>0.6411902964</v>
      </c>
      <c r="AK71" s="79">
        <f t="shared" ref="AK71:AN71" si="185">AVERAGE(AK66,H66:L66)</f>
        <v>0.6098057004</v>
      </c>
      <c r="AL71" s="79">
        <f t="shared" si="185"/>
        <v>0.624547489</v>
      </c>
      <c r="AM71" s="79">
        <f t="shared" si="185"/>
        <v>0.6521384829</v>
      </c>
      <c r="AN71" s="79">
        <f t="shared" si="185"/>
        <v>0.6200051507</v>
      </c>
      <c r="AO71" s="79">
        <f t="shared" si="179"/>
        <v>0.6711242907</v>
      </c>
      <c r="AP71" s="79">
        <f t="shared" si="180"/>
        <v>0.663910622</v>
      </c>
      <c r="AQ71" s="79">
        <f t="shared" si="181"/>
        <v>0.6653034437</v>
      </c>
      <c r="AR71" s="79">
        <f t="shared" si="182"/>
        <v>0.6862153364</v>
      </c>
      <c r="AS71" s="4"/>
      <c r="AT71" s="4"/>
      <c r="AU71" s="4"/>
    </row>
    <row r="72">
      <c r="A72" s="294" t="s">
        <v>20</v>
      </c>
      <c r="B72" s="23"/>
      <c r="C72" s="23"/>
      <c r="D72" s="23"/>
      <c r="E72" s="122">
        <f t="shared" si="154"/>
        <v>0.8</v>
      </c>
      <c r="F72" s="361">
        <f t="shared" si="155"/>
        <v>0.8326241135</v>
      </c>
      <c r="G72" s="361">
        <f t="shared" si="156"/>
        <v>0.8379959076</v>
      </c>
      <c r="H72" s="361">
        <f t="shared" ref="H72:I72" si="186">AVERAGE(E67:H67)</f>
        <v>0.8496080418</v>
      </c>
      <c r="I72" s="361">
        <f t="shared" si="186"/>
        <v>0.8373706468</v>
      </c>
      <c r="J72" s="361">
        <f t="shared" si="158"/>
        <v>0.8510329136</v>
      </c>
      <c r="K72" s="361">
        <f t="shared" ref="K72:Q72" si="187">AVERAGE(F67:K67)</f>
        <v>0.8516233335</v>
      </c>
      <c r="L72" s="361">
        <f t="shared" si="187"/>
        <v>0.8400575838</v>
      </c>
      <c r="M72" s="361">
        <f t="shared" si="187"/>
        <v>0.8459200029</v>
      </c>
      <c r="N72" s="361">
        <f t="shared" si="187"/>
        <v>0.8399404305</v>
      </c>
      <c r="O72" s="361">
        <f t="shared" si="187"/>
        <v>0.8452621296</v>
      </c>
      <c r="P72" s="361">
        <f t="shared" si="187"/>
        <v>0.839167034</v>
      </c>
      <c r="Q72" s="361">
        <f t="shared" si="187"/>
        <v>0.8497945622</v>
      </c>
      <c r="R72" s="124">
        <f t="shared" si="160"/>
        <v>0.8396372269</v>
      </c>
      <c r="S72" s="125">
        <f t="shared" si="161"/>
        <v>0.8</v>
      </c>
      <c r="T72" s="125">
        <f t="shared" si="162"/>
        <v>0.8</v>
      </c>
      <c r="U72" s="125">
        <f t="shared" si="163"/>
        <v>0.8</v>
      </c>
      <c r="V72" s="353" t="str">
        <f t="shared" si="164"/>
        <v>#REF!</v>
      </c>
      <c r="W72" s="124">
        <f t="shared" si="165"/>
        <v>0.8</v>
      </c>
      <c r="X72" s="124">
        <f t="shared" si="166"/>
        <v>0.8</v>
      </c>
      <c r="Y72" s="124">
        <f t="shared" si="167"/>
        <v>0.8</v>
      </c>
      <c r="Z72" s="354" t="str">
        <f t="shared" si="168"/>
        <v>#REF!</v>
      </c>
      <c r="AA72" s="124">
        <v>0.8</v>
      </c>
      <c r="AB72" s="345">
        <f t="shared" si="169"/>
        <v>0.8</v>
      </c>
      <c r="AC72" s="345">
        <f t="shared" si="170"/>
        <v>0.8</v>
      </c>
      <c r="AD72" s="356" t="str">
        <f t="shared" si="171"/>
        <v>#REF!</v>
      </c>
      <c r="AE72" s="125">
        <f t="shared" si="172"/>
        <v>0.843498818</v>
      </c>
      <c r="AF72" s="124">
        <f t="shared" si="173"/>
        <v>0.8204161226</v>
      </c>
      <c r="AG72" s="124">
        <f t="shared" si="174"/>
        <v>0.8123353145</v>
      </c>
      <c r="AH72" s="124">
        <f t="shared" si="175"/>
        <v>0.7880500698</v>
      </c>
      <c r="AI72" s="124">
        <f t="shared" si="176"/>
        <v>0.7718599067</v>
      </c>
      <c r="AJ72" s="124">
        <f t="shared" si="177"/>
        <v>0.8498445345</v>
      </c>
      <c r="AK72" s="124">
        <f t="shared" ref="AK72:AN72" si="188">AVERAGE(AK67,H67:L67)</f>
        <v>0.8406071757</v>
      </c>
      <c r="AL72" s="124">
        <f t="shared" si="188"/>
        <v>0.8436866022</v>
      </c>
      <c r="AM72" s="124">
        <f t="shared" si="188"/>
        <v>0.8576647922</v>
      </c>
      <c r="AN72" s="124">
        <f t="shared" si="188"/>
        <v>0.8372145645</v>
      </c>
      <c r="AO72" s="124">
        <f t="shared" si="179"/>
        <v>0.8599540865</v>
      </c>
      <c r="AP72" s="124">
        <f t="shared" si="180"/>
        <v>0.8554368972</v>
      </c>
      <c r="AQ72" s="124">
        <f t="shared" si="181"/>
        <v>0.8568108746</v>
      </c>
      <c r="AR72" s="124">
        <f t="shared" si="182"/>
        <v>0.8691159179</v>
      </c>
      <c r="AS72" s="23"/>
      <c r="AT72" s="23"/>
      <c r="AU72" s="23"/>
    </row>
    <row r="73">
      <c r="A73" s="1" t="s">
        <v>95</v>
      </c>
      <c r="B73" s="4"/>
      <c r="C73" s="4"/>
      <c r="D73" s="4"/>
      <c r="E73" s="4"/>
      <c r="F73" s="8"/>
      <c r="G73" s="8"/>
      <c r="H73" s="8"/>
      <c r="I73" s="8"/>
      <c r="J73" s="8"/>
      <c r="K73" s="8"/>
      <c r="L73" s="8"/>
      <c r="M73" s="8"/>
      <c r="N73" s="8"/>
      <c r="O73" s="8"/>
      <c r="P73" s="8"/>
      <c r="Q73" s="271"/>
      <c r="R73" s="119"/>
      <c r="S73" s="118"/>
      <c r="T73" s="118"/>
      <c r="U73" s="118"/>
      <c r="V73" s="325"/>
      <c r="W73" s="119"/>
      <c r="X73" s="119"/>
      <c r="Y73" s="119"/>
      <c r="Z73" s="326"/>
      <c r="AA73" s="74"/>
      <c r="AB73" s="352"/>
      <c r="AC73" s="352"/>
      <c r="AD73" s="328"/>
      <c r="AE73" s="118"/>
      <c r="AF73" s="119"/>
      <c r="AG73" s="119"/>
      <c r="AH73" s="119"/>
      <c r="AI73" s="119"/>
      <c r="AJ73" s="119"/>
      <c r="AK73" s="119"/>
      <c r="AL73" s="119"/>
      <c r="AM73" s="119"/>
      <c r="AN73" s="119"/>
      <c r="AO73" s="119"/>
      <c r="AP73" s="119"/>
      <c r="AQ73" s="119"/>
      <c r="AR73" s="119"/>
      <c r="AS73" s="4"/>
      <c r="AT73" s="4"/>
      <c r="AU73" s="4"/>
    </row>
    <row r="74">
      <c r="A74" s="1"/>
      <c r="B74" s="4"/>
      <c r="C74" s="4"/>
      <c r="D74" s="4"/>
      <c r="E74" s="4"/>
      <c r="F74" s="8"/>
      <c r="G74" s="8"/>
      <c r="H74" s="8"/>
      <c r="I74" s="8"/>
      <c r="J74" s="8"/>
      <c r="K74" s="8"/>
      <c r="L74" s="8"/>
      <c r="M74" s="8"/>
      <c r="N74" s="8"/>
      <c r="O74" s="8"/>
      <c r="P74" s="8"/>
      <c r="Q74" s="271"/>
      <c r="R74" s="119"/>
      <c r="S74" s="118"/>
      <c r="T74" s="118"/>
      <c r="U74" s="118"/>
      <c r="V74" s="325"/>
      <c r="W74" s="119"/>
      <c r="X74" s="119"/>
      <c r="Y74" s="119"/>
      <c r="Z74" s="326"/>
      <c r="AA74" s="74"/>
      <c r="AB74" s="352"/>
      <c r="AC74" s="352"/>
      <c r="AD74" s="328"/>
      <c r="AE74" s="118"/>
      <c r="AF74" s="119"/>
      <c r="AG74" s="119"/>
      <c r="AH74" s="119"/>
      <c r="AI74" s="119"/>
      <c r="AJ74" s="119"/>
      <c r="AK74" s="119"/>
      <c r="AL74" s="119"/>
      <c r="AM74" s="119"/>
      <c r="AN74" s="119"/>
      <c r="AO74" s="119"/>
      <c r="AP74" s="119"/>
      <c r="AQ74" s="119"/>
      <c r="AR74" s="119"/>
      <c r="AS74" s="4"/>
      <c r="AT74" s="4"/>
      <c r="AU74" s="4"/>
    </row>
    <row r="75">
      <c r="A75" s="292" t="s">
        <v>17</v>
      </c>
      <c r="B75" s="4"/>
      <c r="C75" s="4"/>
      <c r="D75" s="4"/>
      <c r="E75" s="75">
        <f t="shared" ref="E75:Z75" si="189">E69</f>
        <v>0.1025714956</v>
      </c>
      <c r="F75" s="359">
        <f t="shared" si="189"/>
        <v>0.06638466655</v>
      </c>
      <c r="G75" s="359">
        <f t="shared" si="189"/>
        <v>0.06232041077</v>
      </c>
      <c r="H75" s="359">
        <f t="shared" si="189"/>
        <v>0.05772766397</v>
      </c>
      <c r="I75" s="359">
        <f t="shared" si="189"/>
        <v>0.03880287759</v>
      </c>
      <c r="J75" s="359">
        <f t="shared" si="189"/>
        <v>0.03919340803</v>
      </c>
      <c r="K75" s="359">
        <f t="shared" si="189"/>
        <v>0.03961031586</v>
      </c>
      <c r="L75" s="359">
        <f t="shared" si="189"/>
        <v>0.03829298381</v>
      </c>
      <c r="M75" s="359">
        <f t="shared" si="189"/>
        <v>0.03705495135</v>
      </c>
      <c r="N75" s="359">
        <f t="shared" si="189"/>
        <v>0.0380509878</v>
      </c>
      <c r="O75" s="359">
        <f t="shared" si="189"/>
        <v>0.03917454024</v>
      </c>
      <c r="P75" s="359">
        <f t="shared" si="189"/>
        <v>0.038353434</v>
      </c>
      <c r="Q75" s="360">
        <f t="shared" si="189"/>
        <v>0.03817037785</v>
      </c>
      <c r="R75" s="79">
        <f t="shared" si="189"/>
        <v>0.03797543613</v>
      </c>
      <c r="S75" s="78">
        <f t="shared" si="189"/>
        <v>0.09196442925</v>
      </c>
      <c r="T75" s="78">
        <f t="shared" si="189"/>
        <v>0.08815754924</v>
      </c>
      <c r="U75" s="78">
        <f t="shared" si="189"/>
        <v>0.08826770397</v>
      </c>
      <c r="V75" s="78" t="str">
        <f t="shared" si="189"/>
        <v>#REF!</v>
      </c>
      <c r="W75" s="79">
        <f t="shared" si="189"/>
        <v>0.08432872482</v>
      </c>
      <c r="X75" s="79">
        <f t="shared" si="189"/>
        <v>0.0780275147</v>
      </c>
      <c r="Y75" s="79">
        <f t="shared" si="189"/>
        <v>0.076512537</v>
      </c>
      <c r="Z75" s="79" t="str">
        <f t="shared" si="189"/>
        <v>#REF!</v>
      </c>
      <c r="AA75" s="79">
        <v>0.08135736285576999</v>
      </c>
      <c r="AB75" s="399">
        <f t="shared" ref="AB75:AR75" si="190">AB69</f>
        <v>0.07408550783</v>
      </c>
      <c r="AC75" s="399">
        <f t="shared" si="190"/>
        <v>0.07193812526</v>
      </c>
      <c r="AD75" s="399" t="str">
        <f t="shared" si="190"/>
        <v>#REF!</v>
      </c>
      <c r="AE75" s="78">
        <f t="shared" si="190"/>
        <v>0.06088519576</v>
      </c>
      <c r="AF75" s="79">
        <f t="shared" si="190"/>
        <v>0.05617903297</v>
      </c>
      <c r="AG75" s="79">
        <f t="shared" si="190"/>
        <v>0.03997488395</v>
      </c>
      <c r="AH75" s="79">
        <f t="shared" si="190"/>
        <v>0.03638363865</v>
      </c>
      <c r="AI75" s="79">
        <f t="shared" si="190"/>
        <v>0.03417296392</v>
      </c>
      <c r="AJ75" s="79">
        <f t="shared" si="190"/>
        <v>0.04152648544</v>
      </c>
      <c r="AK75" s="79">
        <f t="shared" si="190"/>
        <v>0.03583461636</v>
      </c>
      <c r="AL75" s="79">
        <f t="shared" si="190"/>
        <v>0.03773443018</v>
      </c>
      <c r="AM75" s="79">
        <f t="shared" si="190"/>
        <v>0.04029622472</v>
      </c>
      <c r="AN75" s="79">
        <f t="shared" si="190"/>
        <v>0.03910591387</v>
      </c>
      <c r="AO75" s="79">
        <f t="shared" si="190"/>
        <v>0.04090714051</v>
      </c>
      <c r="AP75" s="79">
        <f t="shared" si="190"/>
        <v>0.0395655933</v>
      </c>
      <c r="AQ75" s="79">
        <f t="shared" si="190"/>
        <v>0.03801967663</v>
      </c>
      <c r="AR75" s="79">
        <f t="shared" si="190"/>
        <v>0.03919242288</v>
      </c>
      <c r="AS75" s="4"/>
      <c r="AT75" s="4"/>
      <c r="AU75" s="4"/>
    </row>
    <row r="76">
      <c r="A76" s="293" t="s">
        <v>18</v>
      </c>
      <c r="B76" s="4"/>
      <c r="C76" s="4"/>
      <c r="D76" s="4"/>
      <c r="E76" s="75">
        <f t="shared" ref="E76:Z76" si="191">E70</f>
        <v>0.4168476272</v>
      </c>
      <c r="F76" s="359">
        <f t="shared" si="191"/>
        <v>0.283124731</v>
      </c>
      <c r="G76" s="359">
        <f t="shared" si="191"/>
        <v>0.2695141591</v>
      </c>
      <c r="H76" s="359">
        <f t="shared" si="191"/>
        <v>0.2656908591</v>
      </c>
      <c r="I76" s="359">
        <f t="shared" si="191"/>
        <v>0.1971923625</v>
      </c>
      <c r="J76" s="359">
        <f t="shared" si="191"/>
        <v>0.2054310966</v>
      </c>
      <c r="K76" s="359">
        <f t="shared" si="191"/>
        <v>0.2190306525</v>
      </c>
      <c r="L76" s="359">
        <f t="shared" si="191"/>
        <v>0.2192133524</v>
      </c>
      <c r="M76" s="359">
        <f t="shared" si="191"/>
        <v>0.2185287623</v>
      </c>
      <c r="N76" s="359">
        <f t="shared" si="191"/>
        <v>0.2226747202</v>
      </c>
      <c r="O76" s="359">
        <f t="shared" si="191"/>
        <v>0.2339096568</v>
      </c>
      <c r="P76" s="359">
        <f t="shared" si="191"/>
        <v>0.2370144071</v>
      </c>
      <c r="Q76" s="360">
        <f t="shared" si="191"/>
        <v>0.2345480959</v>
      </c>
      <c r="R76" s="79">
        <f t="shared" si="191"/>
        <v>0.228094194</v>
      </c>
      <c r="S76" s="78">
        <f t="shared" si="191"/>
        <v>0.3737408125</v>
      </c>
      <c r="T76" s="78">
        <f t="shared" si="191"/>
        <v>0.348350741</v>
      </c>
      <c r="U76" s="78">
        <f t="shared" si="191"/>
        <v>0.3430949702</v>
      </c>
      <c r="V76" s="78" t="str">
        <f t="shared" si="191"/>
        <v>#REF!</v>
      </c>
      <c r="W76" s="79">
        <f t="shared" si="191"/>
        <v>0.3427095279</v>
      </c>
      <c r="X76" s="79">
        <f t="shared" si="191"/>
        <v>0.3090444472</v>
      </c>
      <c r="Y76" s="79">
        <f t="shared" si="191"/>
        <v>0.2982547639</v>
      </c>
      <c r="Z76" s="79" t="str">
        <f t="shared" si="191"/>
        <v>#REF!</v>
      </c>
      <c r="AA76" s="79">
        <v>0.33063399777235314</v>
      </c>
      <c r="AB76" s="399">
        <f t="shared" ref="AB76:AR76" si="192">AB70</f>
        <v>0.2937487757</v>
      </c>
      <c r="AC76" s="399">
        <f t="shared" si="192"/>
        <v>0.2808056229</v>
      </c>
      <c r="AD76" s="399" t="str">
        <f t="shared" si="192"/>
        <v>#REF!</v>
      </c>
      <c r="AE76" s="78">
        <f t="shared" si="192"/>
        <v>0.2562080771</v>
      </c>
      <c r="AF76" s="79">
        <f t="shared" si="192"/>
        <v>0.2534151225</v>
      </c>
      <c r="AG76" s="79">
        <f t="shared" si="192"/>
        <v>0.200482719</v>
      </c>
      <c r="AH76" s="79">
        <f t="shared" si="192"/>
        <v>0.1902923815</v>
      </c>
      <c r="AI76" s="79">
        <f t="shared" si="192"/>
        <v>0.1834988232</v>
      </c>
      <c r="AJ76" s="79">
        <f t="shared" si="192"/>
        <v>0.2419684188</v>
      </c>
      <c r="AK76" s="79">
        <f t="shared" si="192"/>
        <v>0.2158113542</v>
      </c>
      <c r="AL76" s="79">
        <f t="shared" si="192"/>
        <v>0.218282936</v>
      </c>
      <c r="AM76" s="79">
        <f t="shared" si="192"/>
        <v>0.237783639</v>
      </c>
      <c r="AN76" s="79">
        <f t="shared" si="192"/>
        <v>0.2330965102</v>
      </c>
      <c r="AO76" s="79">
        <f t="shared" si="192"/>
        <v>0.2505794363</v>
      </c>
      <c r="AP76" s="79">
        <f t="shared" si="192"/>
        <v>0.2519962033</v>
      </c>
      <c r="AQ76" s="79">
        <f t="shared" si="192"/>
        <v>0.2465944316</v>
      </c>
      <c r="AR76" s="79">
        <f t="shared" si="192"/>
        <v>0.2526649009</v>
      </c>
      <c r="AS76" s="4"/>
      <c r="AT76" s="4"/>
      <c r="AU76" s="4"/>
    </row>
    <row r="77">
      <c r="A77" s="292" t="s">
        <v>19</v>
      </c>
      <c r="B77" s="4"/>
      <c r="C77" s="4"/>
      <c r="D77" s="4"/>
      <c r="E77" s="75">
        <f t="shared" ref="E77:M77" si="193">E71</f>
        <v>0.6714285714</v>
      </c>
      <c r="F77" s="359">
        <f t="shared" si="193"/>
        <v>0.5481583139</v>
      </c>
      <c r="G77" s="359">
        <f t="shared" si="193"/>
        <v>0.5809876166</v>
      </c>
      <c r="H77" s="359">
        <f t="shared" si="193"/>
        <v>0.6046795389</v>
      </c>
      <c r="I77" s="359">
        <f t="shared" si="193"/>
        <v>0.5529195042</v>
      </c>
      <c r="J77" s="359">
        <f t="shared" si="193"/>
        <v>0.5885805771</v>
      </c>
      <c r="K77" s="359">
        <f t="shared" si="193"/>
        <v>0.6012443933</v>
      </c>
      <c r="L77" s="359">
        <f t="shared" si="193"/>
        <v>0.6130631553</v>
      </c>
      <c r="M77" s="359">
        <f t="shared" si="193"/>
        <v>0.6231518256</v>
      </c>
      <c r="N77" s="359">
        <f>N71*(1+5%)</f>
        <v>0.6507716161</v>
      </c>
      <c r="O77" s="359">
        <f t="shared" ref="O77:Z77" si="194">O71</f>
        <v>0.6321218987</v>
      </c>
      <c r="P77" s="359">
        <f t="shared" si="194"/>
        <v>0.6323698601</v>
      </c>
      <c r="Q77" s="360">
        <f t="shared" si="194"/>
        <v>0.6431083568</v>
      </c>
      <c r="R77" s="79">
        <f t="shared" si="194"/>
        <v>0.6313633444</v>
      </c>
      <c r="S77" s="78">
        <f t="shared" si="194"/>
        <v>0.6714285714</v>
      </c>
      <c r="T77" s="78">
        <f t="shared" si="194"/>
        <v>0.649047619</v>
      </c>
      <c r="U77" s="78">
        <f t="shared" si="194"/>
        <v>0.6378571429</v>
      </c>
      <c r="V77" s="78" t="str">
        <f t="shared" si="194"/>
        <v>#REF!</v>
      </c>
      <c r="W77" s="79">
        <f t="shared" si="194"/>
        <v>0.6714285714</v>
      </c>
      <c r="X77" s="79">
        <f t="shared" si="194"/>
        <v>0.649047619</v>
      </c>
      <c r="Y77" s="79">
        <f t="shared" si="194"/>
        <v>0.6378571429</v>
      </c>
      <c r="Z77" s="79" t="str">
        <f t="shared" si="194"/>
        <v>#REF!</v>
      </c>
      <c r="AA77" s="79">
        <v>0.6714285714285715</v>
      </c>
      <c r="AB77" s="399">
        <f t="shared" ref="AB77:AR77" si="195">AB71</f>
        <v>0.649047619</v>
      </c>
      <c r="AC77" s="399">
        <f t="shared" si="195"/>
        <v>0.6378571429</v>
      </c>
      <c r="AD77" s="399" t="str">
        <f t="shared" si="195"/>
        <v>#REF!</v>
      </c>
      <c r="AE77" s="78">
        <f t="shared" si="195"/>
        <v>0.5572852981</v>
      </c>
      <c r="AF77" s="79">
        <f t="shared" si="195"/>
        <v>0.5897689564</v>
      </c>
      <c r="AG77" s="79">
        <f t="shared" si="195"/>
        <v>0.5759400574</v>
      </c>
      <c r="AH77" s="79">
        <f t="shared" si="195"/>
        <v>0.560562348</v>
      </c>
      <c r="AI77" s="79">
        <f t="shared" si="195"/>
        <v>0.5503105417</v>
      </c>
      <c r="AJ77" s="79">
        <f t="shared" si="195"/>
        <v>0.6411902964</v>
      </c>
      <c r="AK77" s="79">
        <f t="shared" si="195"/>
        <v>0.6098057004</v>
      </c>
      <c r="AL77" s="79">
        <f t="shared" si="195"/>
        <v>0.624547489</v>
      </c>
      <c r="AM77" s="79">
        <f t="shared" si="195"/>
        <v>0.6521384829</v>
      </c>
      <c r="AN77" s="79">
        <f t="shared" si="195"/>
        <v>0.6200051507</v>
      </c>
      <c r="AO77" s="79">
        <f t="shared" si="195"/>
        <v>0.6711242907</v>
      </c>
      <c r="AP77" s="79">
        <f t="shared" si="195"/>
        <v>0.663910622</v>
      </c>
      <c r="AQ77" s="79">
        <f t="shared" si="195"/>
        <v>0.6653034437</v>
      </c>
      <c r="AR77" s="79">
        <f t="shared" si="195"/>
        <v>0.6862153364</v>
      </c>
      <c r="AS77" s="4"/>
      <c r="AT77" s="4"/>
      <c r="AU77" s="4"/>
    </row>
    <row r="78">
      <c r="A78" s="294" t="s">
        <v>20</v>
      </c>
      <c r="B78" s="23"/>
      <c r="C78" s="23"/>
      <c r="D78" s="23"/>
      <c r="E78" s="122">
        <f t="shared" ref="E78:Z78" si="196">E72</f>
        <v>0.8</v>
      </c>
      <c r="F78" s="361">
        <f t="shared" si="196"/>
        <v>0.8326241135</v>
      </c>
      <c r="G78" s="361">
        <f t="shared" si="196"/>
        <v>0.8379959076</v>
      </c>
      <c r="H78" s="361">
        <f t="shared" si="196"/>
        <v>0.8496080418</v>
      </c>
      <c r="I78" s="361">
        <f t="shared" si="196"/>
        <v>0.8373706468</v>
      </c>
      <c r="J78" s="361">
        <f t="shared" si="196"/>
        <v>0.8510329136</v>
      </c>
      <c r="K78" s="361">
        <f t="shared" si="196"/>
        <v>0.8516233335</v>
      </c>
      <c r="L78" s="361">
        <f t="shared" si="196"/>
        <v>0.8400575838</v>
      </c>
      <c r="M78" s="361">
        <f t="shared" si="196"/>
        <v>0.8459200029</v>
      </c>
      <c r="N78" s="361">
        <f t="shared" si="196"/>
        <v>0.8399404305</v>
      </c>
      <c r="O78" s="361">
        <f t="shared" si="196"/>
        <v>0.8452621296</v>
      </c>
      <c r="P78" s="361">
        <f t="shared" si="196"/>
        <v>0.839167034</v>
      </c>
      <c r="Q78" s="403">
        <f t="shared" si="196"/>
        <v>0.8497945622</v>
      </c>
      <c r="R78" s="124">
        <f t="shared" si="196"/>
        <v>0.8396372269</v>
      </c>
      <c r="S78" s="343">
        <f t="shared" si="196"/>
        <v>0.8</v>
      </c>
      <c r="T78" s="343">
        <f t="shared" si="196"/>
        <v>0.8</v>
      </c>
      <c r="U78" s="343">
        <f t="shared" si="196"/>
        <v>0.8</v>
      </c>
      <c r="V78" s="343" t="str">
        <f t="shared" si="196"/>
        <v>#REF!</v>
      </c>
      <c r="W78" s="344">
        <f t="shared" si="196"/>
        <v>0.8</v>
      </c>
      <c r="X78" s="344">
        <f t="shared" si="196"/>
        <v>0.8</v>
      </c>
      <c r="Y78" s="344">
        <f t="shared" si="196"/>
        <v>0.8</v>
      </c>
      <c r="Z78" s="344" t="str">
        <f t="shared" si="196"/>
        <v>#REF!</v>
      </c>
      <c r="AA78" s="124">
        <v>0.8</v>
      </c>
      <c r="AB78" s="346">
        <f t="shared" ref="AB78:AR78" si="197">AB72</f>
        <v>0.8</v>
      </c>
      <c r="AC78" s="346">
        <f t="shared" si="197"/>
        <v>0.8</v>
      </c>
      <c r="AD78" s="346" t="str">
        <f t="shared" si="197"/>
        <v>#REF!</v>
      </c>
      <c r="AE78" s="125">
        <f t="shared" si="197"/>
        <v>0.843498818</v>
      </c>
      <c r="AF78" s="124">
        <f t="shared" si="197"/>
        <v>0.8204161226</v>
      </c>
      <c r="AG78" s="124">
        <f t="shared" si="197"/>
        <v>0.8123353145</v>
      </c>
      <c r="AH78" s="124">
        <f t="shared" si="197"/>
        <v>0.7880500698</v>
      </c>
      <c r="AI78" s="124">
        <f t="shared" si="197"/>
        <v>0.7718599067</v>
      </c>
      <c r="AJ78" s="124">
        <f t="shared" si="197"/>
        <v>0.8498445345</v>
      </c>
      <c r="AK78" s="124">
        <f t="shared" si="197"/>
        <v>0.8406071757</v>
      </c>
      <c r="AL78" s="124">
        <f t="shared" si="197"/>
        <v>0.8436866022</v>
      </c>
      <c r="AM78" s="124">
        <f t="shared" si="197"/>
        <v>0.8576647922</v>
      </c>
      <c r="AN78" s="124">
        <f t="shared" si="197"/>
        <v>0.8372145645</v>
      </c>
      <c r="AO78" s="124">
        <f t="shared" si="197"/>
        <v>0.8599540865</v>
      </c>
      <c r="AP78" s="124">
        <f t="shared" si="197"/>
        <v>0.8554368972</v>
      </c>
      <c r="AQ78" s="124">
        <f t="shared" si="197"/>
        <v>0.8568108746</v>
      </c>
      <c r="AR78" s="124">
        <f t="shared" si="197"/>
        <v>0.8691159179</v>
      </c>
      <c r="AS78" s="23"/>
      <c r="AT78" s="23"/>
      <c r="AU78" s="23"/>
    </row>
    <row r="79">
      <c r="A79" s="1" t="s">
        <v>96</v>
      </c>
      <c r="B79" s="4"/>
      <c r="C79" s="4"/>
      <c r="D79" s="4"/>
      <c r="E79" s="4"/>
      <c r="F79" s="8"/>
      <c r="G79" s="8"/>
      <c r="H79" s="8"/>
      <c r="I79" s="8"/>
      <c r="J79" s="8"/>
      <c r="K79" s="8"/>
      <c r="L79" s="8"/>
      <c r="M79" s="8"/>
      <c r="N79" s="8"/>
      <c r="O79" s="8"/>
      <c r="P79" s="8"/>
      <c r="Q79" s="271"/>
      <c r="R79" s="119"/>
      <c r="S79" s="118"/>
      <c r="T79" s="118"/>
      <c r="U79" s="118"/>
      <c r="V79" s="325"/>
      <c r="W79" s="119"/>
      <c r="X79" s="119"/>
      <c r="Y79" s="119"/>
      <c r="Z79" s="326"/>
      <c r="AA79" s="74"/>
      <c r="AB79" s="352"/>
      <c r="AC79" s="352"/>
      <c r="AD79" s="328"/>
      <c r="AE79" s="118"/>
      <c r="AF79" s="119"/>
      <c r="AG79" s="119"/>
      <c r="AH79" s="119"/>
      <c r="AI79" s="119"/>
      <c r="AJ79" s="119"/>
      <c r="AK79" s="119"/>
      <c r="AL79" s="119"/>
      <c r="AM79" s="119"/>
      <c r="AN79" s="119"/>
      <c r="AO79" s="119"/>
      <c r="AP79" s="119"/>
      <c r="AQ79" s="119"/>
      <c r="AR79" s="119"/>
      <c r="AS79" s="4"/>
      <c r="AT79" s="4"/>
      <c r="AU79" s="4"/>
    </row>
    <row r="80">
      <c r="A80" s="292" t="s">
        <v>17</v>
      </c>
      <c r="B80" s="4"/>
      <c r="C80" s="4"/>
      <c r="D80" s="4"/>
      <c r="E80" s="27">
        <f t="shared" ref="E80:Z80" si="198">E75*E29</f>
        <v>42188.16901</v>
      </c>
      <c r="F80" s="27">
        <f t="shared" si="198"/>
        <v>44575.9759</v>
      </c>
      <c r="G80" s="27">
        <f t="shared" si="198"/>
        <v>44015.34812</v>
      </c>
      <c r="H80" s="27">
        <f t="shared" si="198"/>
        <v>42039.59401</v>
      </c>
      <c r="I80" s="27">
        <f t="shared" si="198"/>
        <v>28447.74766</v>
      </c>
      <c r="J80" s="27">
        <f t="shared" si="198"/>
        <v>33407.67714</v>
      </c>
      <c r="K80" s="27">
        <f t="shared" si="198"/>
        <v>44466.54058</v>
      </c>
      <c r="L80" s="27">
        <f t="shared" si="198"/>
        <v>83951.43159</v>
      </c>
      <c r="M80" s="410">
        <f t="shared" si="198"/>
        <v>86665.23188</v>
      </c>
      <c r="N80" s="27">
        <f t="shared" si="198"/>
        <v>132534.0821</v>
      </c>
      <c r="O80" s="27">
        <f t="shared" si="198"/>
        <v>151863.6227</v>
      </c>
      <c r="P80" s="27">
        <f t="shared" si="198"/>
        <v>178890.4713</v>
      </c>
      <c r="Q80" s="69">
        <f t="shared" si="198"/>
        <v>185688.17</v>
      </c>
      <c r="R80" s="74">
        <f t="shared" si="198"/>
        <v>190651.8795</v>
      </c>
      <c r="S80" s="73">
        <f t="shared" si="198"/>
        <v>67000.68493</v>
      </c>
      <c r="T80" s="73">
        <f t="shared" si="198"/>
        <v>67438.76202</v>
      </c>
      <c r="U80" s="73">
        <f t="shared" si="198"/>
        <v>95768.69345</v>
      </c>
      <c r="V80" s="325" t="str">
        <f t="shared" si="198"/>
        <v>#REF!</v>
      </c>
      <c r="W80" s="74">
        <f t="shared" si="198"/>
        <v>61437.69247</v>
      </c>
      <c r="X80" s="74">
        <f t="shared" si="198"/>
        <v>59689.48819</v>
      </c>
      <c r="Y80" s="74">
        <f t="shared" si="198"/>
        <v>83014.57239</v>
      </c>
      <c r="Z80" s="326" t="str">
        <f t="shared" si="198"/>
        <v>#REF!</v>
      </c>
      <c r="AA80" s="74">
        <v>59272.90670857122</v>
      </c>
      <c r="AB80" s="327">
        <f t="shared" ref="AB80:AR80" si="199">AB75*AB29</f>
        <v>56673.93178</v>
      </c>
      <c r="AC80" s="327">
        <f t="shared" si="199"/>
        <v>78051.42714</v>
      </c>
      <c r="AD80" s="328" t="str">
        <f t="shared" si="199"/>
        <v>#REF!</v>
      </c>
      <c r="AE80" s="73">
        <f t="shared" si="199"/>
        <v>44248.31602</v>
      </c>
      <c r="AF80" s="74">
        <f t="shared" si="199"/>
        <v>41568.83276</v>
      </c>
      <c r="AG80" s="74">
        <f t="shared" si="199"/>
        <v>28227.36087</v>
      </c>
      <c r="AH80" s="74">
        <f t="shared" si="199"/>
        <v>30687.1906</v>
      </c>
      <c r="AI80" s="74">
        <f t="shared" si="199"/>
        <v>36860.6566</v>
      </c>
      <c r="AJ80" s="74">
        <f t="shared" si="199"/>
        <v>53762.67964</v>
      </c>
      <c r="AK80" s="74">
        <f t="shared" si="199"/>
        <v>85465.56002</v>
      </c>
      <c r="AL80" s="74">
        <f t="shared" si="199"/>
        <v>138183.4833</v>
      </c>
      <c r="AM80" s="74">
        <f t="shared" si="199"/>
        <v>169042.6627</v>
      </c>
      <c r="AN80" s="74">
        <f t="shared" si="199"/>
        <v>178557.6027</v>
      </c>
      <c r="AO80" s="74">
        <f t="shared" si="199"/>
        <v>209643.409</v>
      </c>
      <c r="AP80" s="74">
        <f t="shared" si="199"/>
        <v>198693.9376</v>
      </c>
      <c r="AQ80" s="74">
        <f t="shared" si="199"/>
        <v>177715.0038</v>
      </c>
      <c r="AR80" s="74">
        <f t="shared" si="199"/>
        <v>190985.0958</v>
      </c>
      <c r="AS80" s="4"/>
      <c r="AT80" s="4"/>
      <c r="AU80" s="4"/>
    </row>
    <row r="81">
      <c r="A81" s="293" t="s">
        <v>18</v>
      </c>
      <c r="B81" s="4"/>
      <c r="C81" s="4"/>
      <c r="D81" s="4"/>
      <c r="E81" s="27">
        <f t="shared" ref="E81:Z81" si="200">E76*E30</f>
        <v>38510.46804</v>
      </c>
      <c r="F81" s="27">
        <f t="shared" si="200"/>
        <v>23537.57451</v>
      </c>
      <c r="G81" s="27">
        <f t="shared" si="200"/>
        <v>40476.98398</v>
      </c>
      <c r="H81" s="27">
        <f t="shared" si="200"/>
        <v>32440.8539</v>
      </c>
      <c r="I81" s="27">
        <f t="shared" si="200"/>
        <v>27013.38174</v>
      </c>
      <c r="J81" s="27">
        <f t="shared" si="200"/>
        <v>25748.73364</v>
      </c>
      <c r="K81" s="27">
        <f t="shared" si="200"/>
        <v>27120.37539</v>
      </c>
      <c r="L81" s="27">
        <f t="shared" si="200"/>
        <v>36454.08444</v>
      </c>
      <c r="M81" s="27">
        <f t="shared" si="200"/>
        <v>94061.33514</v>
      </c>
      <c r="N81" s="27">
        <f t="shared" si="200"/>
        <v>93161.93909</v>
      </c>
      <c r="O81" s="27">
        <f t="shared" si="200"/>
        <v>130245.3599</v>
      </c>
      <c r="P81" s="27">
        <f t="shared" si="200"/>
        <v>128085.5957</v>
      </c>
      <c r="Q81" s="69">
        <f t="shared" si="200"/>
        <v>163142.3697</v>
      </c>
      <c r="R81" s="74">
        <f t="shared" si="200"/>
        <v>179634.3017</v>
      </c>
      <c r="S81" s="73">
        <f t="shared" si="200"/>
        <v>37825.42957</v>
      </c>
      <c r="T81" s="73">
        <f t="shared" si="200"/>
        <v>68693.89483</v>
      </c>
      <c r="U81" s="73">
        <f t="shared" si="200"/>
        <v>71040.57564</v>
      </c>
      <c r="V81" s="325" t="str">
        <f t="shared" si="200"/>
        <v>#REF!</v>
      </c>
      <c r="W81" s="74">
        <f t="shared" si="200"/>
        <v>34684.82616</v>
      </c>
      <c r="X81" s="74">
        <f t="shared" si="200"/>
        <v>60942.792</v>
      </c>
      <c r="Y81" s="74">
        <f t="shared" si="200"/>
        <v>61756.04995</v>
      </c>
      <c r="Z81" s="326" t="str">
        <f t="shared" si="200"/>
        <v>#REF!</v>
      </c>
      <c r="AA81" s="74">
        <v>33462.690129392475</v>
      </c>
      <c r="AB81" s="327">
        <f t="shared" ref="AB81:AR81" si="201">AB76*AB30</f>
        <v>57926.52384</v>
      </c>
      <c r="AC81" s="327">
        <f t="shared" si="201"/>
        <v>58143.06483</v>
      </c>
      <c r="AD81" s="328" t="str">
        <f t="shared" si="201"/>
        <v>#REF!</v>
      </c>
      <c r="AE81" s="73">
        <f t="shared" si="201"/>
        <v>42408.25739</v>
      </c>
      <c r="AF81" s="74">
        <f t="shared" si="201"/>
        <v>32943.96593</v>
      </c>
      <c r="AG81" s="74">
        <f t="shared" si="201"/>
        <v>27304.86495</v>
      </c>
      <c r="AH81" s="74">
        <f t="shared" si="201"/>
        <v>19786.2718</v>
      </c>
      <c r="AI81" s="74">
        <f t="shared" si="201"/>
        <v>23929.47051</v>
      </c>
      <c r="AJ81" s="74">
        <f t="shared" si="201"/>
        <v>39458.56372</v>
      </c>
      <c r="AK81" s="74">
        <f t="shared" si="201"/>
        <v>85163.92981</v>
      </c>
      <c r="AL81" s="74">
        <f t="shared" si="201"/>
        <v>97009.2722</v>
      </c>
      <c r="AM81" s="74">
        <f t="shared" si="201"/>
        <v>143093.5029</v>
      </c>
      <c r="AN81" s="74">
        <f t="shared" si="201"/>
        <v>156121.2163</v>
      </c>
      <c r="AO81" s="74">
        <f t="shared" si="201"/>
        <v>191307.2098</v>
      </c>
      <c r="AP81" s="74">
        <f t="shared" si="201"/>
        <v>202676.885</v>
      </c>
      <c r="AQ81" s="74">
        <f t="shared" si="201"/>
        <v>204064.5807</v>
      </c>
      <c r="AR81" s="74">
        <f t="shared" si="201"/>
        <v>194615.7678</v>
      </c>
      <c r="AS81" s="4"/>
      <c r="AT81" s="4"/>
      <c r="AU81" s="4"/>
    </row>
    <row r="82">
      <c r="A82" s="292" t="s">
        <v>19</v>
      </c>
      <c r="B82" s="4"/>
      <c r="C82" s="4"/>
      <c r="D82" s="4"/>
      <c r="E82" s="27">
        <f t="shared" ref="E82:Z82" si="202">E77*E31</f>
        <v>14643.85714</v>
      </c>
      <c r="F82" s="27">
        <f t="shared" si="202"/>
        <v>17806.92283</v>
      </c>
      <c r="G82" s="27">
        <f t="shared" si="202"/>
        <v>18097.76426</v>
      </c>
      <c r="H82" s="27">
        <f t="shared" si="202"/>
        <v>34164.39395</v>
      </c>
      <c r="I82" s="27">
        <f t="shared" si="202"/>
        <v>20767.65658</v>
      </c>
      <c r="J82" s="27">
        <f t="shared" si="202"/>
        <v>26286.00857</v>
      </c>
      <c r="K82" s="27">
        <f t="shared" si="202"/>
        <v>32548.36523</v>
      </c>
      <c r="L82" s="27">
        <f t="shared" si="202"/>
        <v>23041.97869</v>
      </c>
      <c r="M82" s="27">
        <f t="shared" si="202"/>
        <v>34902.73375</v>
      </c>
      <c r="N82" s="27">
        <f t="shared" si="202"/>
        <v>119257.8879</v>
      </c>
      <c r="O82" s="27">
        <f t="shared" si="202"/>
        <v>103277.7383</v>
      </c>
      <c r="P82" s="27">
        <f t="shared" si="202"/>
        <v>123512.0338</v>
      </c>
      <c r="Q82" s="69">
        <f t="shared" si="202"/>
        <v>129784.3598</v>
      </c>
      <c r="R82" s="74">
        <f t="shared" si="202"/>
        <v>120985.4772</v>
      </c>
      <c r="S82" s="73">
        <f t="shared" si="202"/>
        <v>30545.62188</v>
      </c>
      <c r="T82" s="73">
        <f t="shared" si="202"/>
        <v>32347.26713</v>
      </c>
      <c r="U82" s="73">
        <f t="shared" si="202"/>
        <v>68134.20626</v>
      </c>
      <c r="V82" s="325" t="str">
        <f t="shared" si="202"/>
        <v>#REF!</v>
      </c>
      <c r="W82" s="74">
        <f t="shared" si="202"/>
        <v>24811.97143</v>
      </c>
      <c r="X82" s="74">
        <f t="shared" si="202"/>
        <v>26275.43387</v>
      </c>
      <c r="Y82" s="74">
        <f t="shared" si="202"/>
        <v>55344.88659</v>
      </c>
      <c r="Z82" s="326" t="str">
        <f t="shared" si="202"/>
        <v>#REF!</v>
      </c>
      <c r="AA82" s="74">
        <v>22580.775731310943</v>
      </c>
      <c r="AB82" s="327">
        <f t="shared" ref="AB82:AR82" si="203">AB77*AB31</f>
        <v>23912.63754</v>
      </c>
      <c r="AC82" s="327">
        <f t="shared" si="203"/>
        <v>50368.04414</v>
      </c>
      <c r="AD82" s="328" t="str">
        <f t="shared" si="203"/>
        <v>#REF!</v>
      </c>
      <c r="AE82" s="73">
        <f t="shared" si="203"/>
        <v>16290.81812</v>
      </c>
      <c r="AF82" s="74">
        <f t="shared" si="203"/>
        <v>29488.44782</v>
      </c>
      <c r="AG82" s="74">
        <f t="shared" si="203"/>
        <v>24926.65961</v>
      </c>
      <c r="AH82" s="74">
        <f t="shared" si="203"/>
        <v>22875.62495</v>
      </c>
      <c r="AI82" s="74">
        <f t="shared" si="203"/>
        <v>17144.95527</v>
      </c>
      <c r="AJ82" s="74">
        <f t="shared" si="203"/>
        <v>34289.89787</v>
      </c>
      <c r="AK82" s="74">
        <f t="shared" si="203"/>
        <v>35880.04692</v>
      </c>
      <c r="AL82" s="74">
        <f t="shared" si="203"/>
        <v>99314.83189</v>
      </c>
      <c r="AM82" s="74">
        <f t="shared" si="203"/>
        <v>96746.61179</v>
      </c>
      <c r="AN82" s="74">
        <f t="shared" si="203"/>
        <v>122415.8738</v>
      </c>
      <c r="AO82" s="74">
        <f t="shared" si="203"/>
        <v>173453.1722</v>
      </c>
      <c r="AP82" s="74">
        <f t="shared" si="203"/>
        <v>188338.8703</v>
      </c>
      <c r="AQ82" s="74">
        <f t="shared" si="203"/>
        <v>198826.5739</v>
      </c>
      <c r="AR82" s="74">
        <f t="shared" si="203"/>
        <v>211003.2866</v>
      </c>
      <c r="AS82" s="4"/>
      <c r="AT82" s="4"/>
      <c r="AU82" s="4"/>
    </row>
    <row r="83">
      <c r="A83" s="292" t="s">
        <v>20</v>
      </c>
      <c r="B83" s="4"/>
      <c r="C83" s="4"/>
      <c r="D83" s="4"/>
      <c r="E83" s="27">
        <f t="shared" ref="E83:Z83" si="204">E78*E32</f>
        <v>6768</v>
      </c>
      <c r="F83" s="27">
        <f t="shared" si="204"/>
        <v>8917.404255</v>
      </c>
      <c r="G83" s="27">
        <f t="shared" si="204"/>
        <v>20740.39871</v>
      </c>
      <c r="H83" s="27">
        <f t="shared" si="204"/>
        <v>20220.67139</v>
      </c>
      <c r="I83" s="27">
        <f t="shared" si="204"/>
        <v>29253.54355</v>
      </c>
      <c r="J83" s="27">
        <f t="shared" si="204"/>
        <v>25807.57311</v>
      </c>
      <c r="K83" s="27">
        <f t="shared" si="204"/>
        <v>29576.87837</v>
      </c>
      <c r="L83" s="27">
        <f t="shared" si="204"/>
        <v>28330.94201</v>
      </c>
      <c r="M83" s="27">
        <f t="shared" si="204"/>
        <v>25436.81449</v>
      </c>
      <c r="N83" s="27">
        <f t="shared" si="204"/>
        <v>36343.49168</v>
      </c>
      <c r="O83" s="27">
        <f t="shared" si="204"/>
        <v>106518.2515</v>
      </c>
      <c r="P83" s="27">
        <f t="shared" si="204"/>
        <v>115587.9414</v>
      </c>
      <c r="Q83" s="69">
        <f t="shared" si="204"/>
        <v>131756.6358</v>
      </c>
      <c r="R83" s="74">
        <f t="shared" si="204"/>
        <v>125956.3023</v>
      </c>
      <c r="S83" s="73">
        <f t="shared" si="204"/>
        <v>14643.85714</v>
      </c>
      <c r="T83" s="73">
        <f t="shared" si="204"/>
        <v>27491.0597</v>
      </c>
      <c r="U83" s="73">
        <f t="shared" si="204"/>
        <v>30116.42112</v>
      </c>
      <c r="V83" s="325" t="str">
        <f t="shared" si="204"/>
        <v>#REF!</v>
      </c>
      <c r="W83" s="74">
        <f t="shared" si="204"/>
        <v>14643.85714</v>
      </c>
      <c r="X83" s="74">
        <f t="shared" si="204"/>
        <v>22330.77429</v>
      </c>
      <c r="Y83" s="74">
        <f t="shared" si="204"/>
        <v>24463.33498</v>
      </c>
      <c r="Z83" s="326" t="str">
        <f t="shared" si="204"/>
        <v>#REF!</v>
      </c>
      <c r="AA83" s="74">
        <v>14643.857142857143</v>
      </c>
      <c r="AB83" s="327">
        <f t="shared" ref="AB83:AR83" si="205">AB78*AB32</f>
        <v>20322.69816</v>
      </c>
      <c r="AC83" s="327">
        <f t="shared" si="205"/>
        <v>22263.49012</v>
      </c>
      <c r="AD83" s="328" t="str">
        <f t="shared" si="205"/>
        <v>#REF!</v>
      </c>
      <c r="AE83" s="73">
        <f t="shared" si="205"/>
        <v>18226.42909</v>
      </c>
      <c r="AF83" s="74">
        <f t="shared" si="205"/>
        <v>20510.40307</v>
      </c>
      <c r="AG83" s="74">
        <f t="shared" si="205"/>
        <v>32597.7253</v>
      </c>
      <c r="AH83" s="74">
        <f t="shared" si="205"/>
        <v>24635.70964</v>
      </c>
      <c r="AI83" s="74">
        <f t="shared" si="205"/>
        <v>22751.60262</v>
      </c>
      <c r="AJ83" s="74">
        <f t="shared" si="205"/>
        <v>35776.98109</v>
      </c>
      <c r="AK83" s="74">
        <f t="shared" si="205"/>
        <v>23253.42896</v>
      </c>
      <c r="AL83" s="74">
        <f t="shared" si="205"/>
        <v>37114.60082</v>
      </c>
      <c r="AM83" s="74">
        <f t="shared" si="205"/>
        <v>120716.379</v>
      </c>
      <c r="AN83" s="74">
        <f t="shared" si="205"/>
        <v>105058.8794</v>
      </c>
      <c r="AO83" s="74">
        <f t="shared" si="205"/>
        <v>134471.0216</v>
      </c>
      <c r="AP83" s="74">
        <f t="shared" si="205"/>
        <v>171309.9156</v>
      </c>
      <c r="AQ83" s="74">
        <f t="shared" si="205"/>
        <v>188334.788</v>
      </c>
      <c r="AR83" s="74">
        <f t="shared" si="205"/>
        <v>201255.4247</v>
      </c>
      <c r="AS83" s="4"/>
      <c r="AT83" s="4"/>
      <c r="AU83" s="4"/>
    </row>
    <row r="84">
      <c r="A84" s="21" t="s">
        <v>88</v>
      </c>
      <c r="B84" s="23"/>
      <c r="C84" s="23"/>
      <c r="D84" s="23"/>
      <c r="E84" s="22">
        <f t="shared" ref="E84:Z84" si="206">SUM(E80:E83)</f>
        <v>102110.4942</v>
      </c>
      <c r="F84" s="22">
        <f t="shared" si="206"/>
        <v>94837.87749</v>
      </c>
      <c r="G84" s="22">
        <f t="shared" si="206"/>
        <v>123330.4951</v>
      </c>
      <c r="H84" s="22">
        <f t="shared" si="206"/>
        <v>128865.5133</v>
      </c>
      <c r="I84" s="22">
        <f t="shared" si="206"/>
        <v>105482.3295</v>
      </c>
      <c r="J84" s="22">
        <f t="shared" si="206"/>
        <v>111249.9925</v>
      </c>
      <c r="K84" s="22">
        <f t="shared" si="206"/>
        <v>133712.1596</v>
      </c>
      <c r="L84" s="22">
        <f t="shared" si="206"/>
        <v>171778.4367</v>
      </c>
      <c r="M84" s="22">
        <f t="shared" si="206"/>
        <v>241066.1153</v>
      </c>
      <c r="N84" s="22">
        <f t="shared" si="206"/>
        <v>381297.4007</v>
      </c>
      <c r="O84" s="22">
        <f t="shared" si="206"/>
        <v>491904.9724</v>
      </c>
      <c r="P84" s="22">
        <f t="shared" si="206"/>
        <v>546076.0422</v>
      </c>
      <c r="Q84" s="108">
        <f t="shared" si="206"/>
        <v>610371.5354</v>
      </c>
      <c r="R84" s="111">
        <f t="shared" si="206"/>
        <v>617227.9608</v>
      </c>
      <c r="S84" s="110">
        <f t="shared" si="206"/>
        <v>150015.5935</v>
      </c>
      <c r="T84" s="110">
        <f t="shared" si="206"/>
        <v>195970.9837</v>
      </c>
      <c r="U84" s="110">
        <f t="shared" si="206"/>
        <v>265059.8965</v>
      </c>
      <c r="V84" s="353" t="str">
        <f t="shared" si="206"/>
        <v>#REF!</v>
      </c>
      <c r="W84" s="111">
        <f t="shared" si="206"/>
        <v>135578.3472</v>
      </c>
      <c r="X84" s="111">
        <f t="shared" si="206"/>
        <v>169238.4883</v>
      </c>
      <c r="Y84" s="111">
        <f t="shared" si="206"/>
        <v>224578.8439</v>
      </c>
      <c r="Z84" s="354" t="str">
        <f t="shared" si="206"/>
        <v>#REF!</v>
      </c>
      <c r="AA84" s="111">
        <v>129960.2297121318</v>
      </c>
      <c r="AB84" s="355">
        <f t="shared" ref="AB84:AR84" si="207">SUM(AB80:AB83)</f>
        <v>158835.7913</v>
      </c>
      <c r="AC84" s="355">
        <f t="shared" si="207"/>
        <v>208826.0262</v>
      </c>
      <c r="AD84" s="356" t="str">
        <f t="shared" si="207"/>
        <v>#REF!</v>
      </c>
      <c r="AE84" s="110">
        <f t="shared" si="207"/>
        <v>121173.8206</v>
      </c>
      <c r="AF84" s="111">
        <f t="shared" si="207"/>
        <v>124511.6496</v>
      </c>
      <c r="AG84" s="111">
        <f t="shared" si="207"/>
        <v>113056.6107</v>
      </c>
      <c r="AH84" s="111">
        <f t="shared" si="207"/>
        <v>97984.79699</v>
      </c>
      <c r="AI84" s="111">
        <f t="shared" si="207"/>
        <v>100686.685</v>
      </c>
      <c r="AJ84" s="111">
        <f t="shared" si="207"/>
        <v>163288.1223</v>
      </c>
      <c r="AK84" s="111">
        <f t="shared" si="207"/>
        <v>229762.9657</v>
      </c>
      <c r="AL84" s="111">
        <f t="shared" si="207"/>
        <v>371622.1882</v>
      </c>
      <c r="AM84" s="111">
        <f t="shared" si="207"/>
        <v>529599.1563</v>
      </c>
      <c r="AN84" s="111">
        <f t="shared" si="207"/>
        <v>562153.5723</v>
      </c>
      <c r="AO84" s="111">
        <f t="shared" si="207"/>
        <v>708874.8127</v>
      </c>
      <c r="AP84" s="111">
        <f t="shared" si="207"/>
        <v>761019.6085</v>
      </c>
      <c r="AQ84" s="111">
        <f t="shared" si="207"/>
        <v>768940.9463</v>
      </c>
      <c r="AR84" s="111">
        <f t="shared" si="207"/>
        <v>797859.5749</v>
      </c>
      <c r="AS84" s="23"/>
      <c r="AT84" s="23"/>
      <c r="AU84" s="23"/>
    </row>
    <row r="85">
      <c r="A85" s="4"/>
      <c r="B85" s="4"/>
      <c r="C85" s="4"/>
      <c r="D85" s="4"/>
      <c r="E85" s="4"/>
      <c r="F85" s="8"/>
      <c r="G85" s="8"/>
      <c r="H85" s="8"/>
      <c r="I85" s="8"/>
      <c r="J85" s="8"/>
      <c r="K85" s="8"/>
      <c r="L85" s="8"/>
      <c r="M85" s="8"/>
      <c r="N85" s="8"/>
      <c r="O85" s="8"/>
      <c r="P85" s="8"/>
      <c r="Q85" s="271"/>
      <c r="R85" s="119"/>
      <c r="S85" s="118"/>
      <c r="T85" s="118"/>
      <c r="U85" s="118"/>
      <c r="V85" s="325"/>
      <c r="W85" s="119"/>
      <c r="X85" s="119"/>
      <c r="Y85" s="119"/>
      <c r="Z85" s="326"/>
      <c r="AA85" s="74"/>
      <c r="AB85" s="352"/>
      <c r="AC85" s="352"/>
      <c r="AD85" s="328"/>
      <c r="AE85" s="118"/>
      <c r="AF85" s="119"/>
      <c r="AG85" s="119"/>
      <c r="AH85" s="119"/>
      <c r="AI85" s="119"/>
      <c r="AJ85" s="119"/>
      <c r="AK85" s="119"/>
      <c r="AL85" s="119"/>
      <c r="AM85" s="119"/>
      <c r="AN85" s="119"/>
      <c r="AO85" s="119"/>
      <c r="AP85" s="119"/>
      <c r="AQ85" s="119"/>
      <c r="AR85" s="119"/>
      <c r="AS85" s="4"/>
      <c r="AT85" s="4"/>
      <c r="AU85" s="4"/>
    </row>
    <row r="86">
      <c r="A86" s="292" t="s">
        <v>98</v>
      </c>
      <c r="B86" s="4"/>
      <c r="C86" s="4"/>
      <c r="D86" s="27">
        <f>D3</f>
        <v>23381</v>
      </c>
      <c r="E86" s="27">
        <f t="shared" ref="E86:Z86" si="208">E84</f>
        <v>102110.4942</v>
      </c>
      <c r="F86" s="27">
        <f t="shared" si="208"/>
        <v>94837.87749</v>
      </c>
      <c r="G86" s="27">
        <f t="shared" si="208"/>
        <v>123330.4951</v>
      </c>
      <c r="H86" s="27">
        <f t="shared" si="208"/>
        <v>128865.5133</v>
      </c>
      <c r="I86" s="27">
        <f t="shared" si="208"/>
        <v>105482.3295</v>
      </c>
      <c r="J86" s="27">
        <f t="shared" si="208"/>
        <v>111249.9925</v>
      </c>
      <c r="K86" s="27">
        <f t="shared" si="208"/>
        <v>133712.1596</v>
      </c>
      <c r="L86" s="27">
        <f t="shared" si="208"/>
        <v>171778.4367</v>
      </c>
      <c r="M86" s="27">
        <f t="shared" si="208"/>
        <v>241066.1153</v>
      </c>
      <c r="N86" s="27">
        <f t="shared" si="208"/>
        <v>381297.4007</v>
      </c>
      <c r="O86" s="27">
        <f t="shared" si="208"/>
        <v>491904.9724</v>
      </c>
      <c r="P86" s="27">
        <f t="shared" si="208"/>
        <v>546076.0422</v>
      </c>
      <c r="Q86" s="69">
        <f t="shared" si="208"/>
        <v>610371.5354</v>
      </c>
      <c r="R86" s="74">
        <f t="shared" si="208"/>
        <v>617227.9608</v>
      </c>
      <c r="S86" s="73">
        <f t="shared" si="208"/>
        <v>150015.5935</v>
      </c>
      <c r="T86" s="73">
        <f t="shared" si="208"/>
        <v>195970.9837</v>
      </c>
      <c r="U86" s="73">
        <f t="shared" si="208"/>
        <v>265059.8965</v>
      </c>
      <c r="V86" s="325" t="str">
        <f t="shared" si="208"/>
        <v>#REF!</v>
      </c>
      <c r="W86" s="74">
        <f t="shared" si="208"/>
        <v>135578.3472</v>
      </c>
      <c r="X86" s="74">
        <f t="shared" si="208"/>
        <v>169238.4883</v>
      </c>
      <c r="Y86" s="74">
        <f t="shared" si="208"/>
        <v>224578.8439</v>
      </c>
      <c r="Z86" s="326" t="str">
        <f t="shared" si="208"/>
        <v>#REF!</v>
      </c>
      <c r="AA86" s="74">
        <v>129960.2297121318</v>
      </c>
      <c r="AB86" s="327">
        <f t="shared" ref="AB86:AR86" si="209">AB84</f>
        <v>158835.7913</v>
      </c>
      <c r="AC86" s="327">
        <f t="shared" si="209"/>
        <v>208826.0262</v>
      </c>
      <c r="AD86" s="328" t="str">
        <f t="shared" si="209"/>
        <v>#REF!</v>
      </c>
      <c r="AE86" s="316">
        <f t="shared" si="209"/>
        <v>121173.8206</v>
      </c>
      <c r="AF86" s="317">
        <f t="shared" si="209"/>
        <v>124511.6496</v>
      </c>
      <c r="AG86" s="317">
        <f t="shared" si="209"/>
        <v>113056.6107</v>
      </c>
      <c r="AH86" s="317">
        <f t="shared" si="209"/>
        <v>97984.79699</v>
      </c>
      <c r="AI86" s="317">
        <f t="shared" si="209"/>
        <v>100686.685</v>
      </c>
      <c r="AJ86" s="74">
        <f t="shared" si="209"/>
        <v>163288.1223</v>
      </c>
      <c r="AK86" s="74">
        <f t="shared" si="209"/>
        <v>229762.9657</v>
      </c>
      <c r="AL86" s="74">
        <f t="shared" si="209"/>
        <v>371622.1882</v>
      </c>
      <c r="AM86" s="74">
        <f t="shared" si="209"/>
        <v>529599.1563</v>
      </c>
      <c r="AN86" s="74">
        <f t="shared" si="209"/>
        <v>562153.5723</v>
      </c>
      <c r="AO86" s="74">
        <f t="shared" si="209"/>
        <v>708874.8127</v>
      </c>
      <c r="AP86" s="74">
        <f t="shared" si="209"/>
        <v>761019.6085</v>
      </c>
      <c r="AQ86" s="74">
        <f t="shared" si="209"/>
        <v>768940.9463</v>
      </c>
      <c r="AR86" s="74">
        <f t="shared" si="209"/>
        <v>797859.5749</v>
      </c>
      <c r="AS86" s="4"/>
      <c r="AT86" s="4"/>
      <c r="AU86" s="4"/>
    </row>
    <row r="87">
      <c r="A87" s="300" t="s">
        <v>70</v>
      </c>
      <c r="B87" s="4"/>
      <c r="C87" s="4"/>
      <c r="D87" s="4"/>
      <c r="E87" s="188">
        <f>E86-D86</f>
        <v>78729.49419</v>
      </c>
      <c r="F87" s="188">
        <f>F86-E85</f>
        <v>94837.87749</v>
      </c>
      <c r="G87" s="188">
        <f t="shared" ref="G87:Q87" si="210">G86-F86</f>
        <v>28492.61757</v>
      </c>
      <c r="H87" s="188">
        <f t="shared" si="210"/>
        <v>5535.01819</v>
      </c>
      <c r="I87" s="188">
        <f t="shared" si="210"/>
        <v>-23383.18374</v>
      </c>
      <c r="J87" s="188">
        <f t="shared" si="210"/>
        <v>5767.662939</v>
      </c>
      <c r="K87" s="188">
        <f t="shared" si="210"/>
        <v>22462.16712</v>
      </c>
      <c r="L87" s="188">
        <f t="shared" si="210"/>
        <v>38066.27716</v>
      </c>
      <c r="M87" s="188">
        <f t="shared" si="210"/>
        <v>69287.67852</v>
      </c>
      <c r="N87" s="188">
        <f t="shared" si="210"/>
        <v>140231.2855</v>
      </c>
      <c r="O87" s="188">
        <f t="shared" si="210"/>
        <v>110607.5717</v>
      </c>
      <c r="P87" s="188">
        <f t="shared" si="210"/>
        <v>54171.06979</v>
      </c>
      <c r="Q87" s="189">
        <f t="shared" si="210"/>
        <v>64295.49322</v>
      </c>
      <c r="R87" s="192">
        <f>R86-P86</f>
        <v>71151.91864</v>
      </c>
      <c r="S87" s="191">
        <f>S86-E86</f>
        <v>47905.09933</v>
      </c>
      <c r="T87" s="191">
        <f t="shared" ref="T87:U87" si="211">T86-S86</f>
        <v>45955.39014</v>
      </c>
      <c r="U87" s="191">
        <f t="shared" si="211"/>
        <v>69088.9128</v>
      </c>
      <c r="V87" s="411" t="str">
        <f>V86-T86</f>
        <v>#REF!</v>
      </c>
      <c r="W87" s="192">
        <f>W86-E86</f>
        <v>33467.85301</v>
      </c>
      <c r="X87" s="192">
        <f t="shared" ref="X87:Y87" si="212">X86-W86</f>
        <v>33660.14114</v>
      </c>
      <c r="Y87" s="192">
        <f t="shared" si="212"/>
        <v>55340.35557</v>
      </c>
      <c r="Z87" s="412" t="str">
        <f>Z86-X86</f>
        <v>#REF!</v>
      </c>
      <c r="AA87" s="74">
        <v>27849.7355190198</v>
      </c>
      <c r="AB87" s="413">
        <f t="shared" ref="AB87:AC87" si="213">AB86-AA86</f>
        <v>28875.5616</v>
      </c>
      <c r="AC87" s="413">
        <f t="shared" si="213"/>
        <v>49990.23492</v>
      </c>
      <c r="AD87" s="414" t="str">
        <f>AD86-AB86</f>
        <v>#REF!</v>
      </c>
      <c r="AE87" s="191">
        <f t="shared" ref="AE87:AF87" si="214">AE86-F86</f>
        <v>26335.94312</v>
      </c>
      <c r="AF87" s="192">
        <f t="shared" si="214"/>
        <v>1181.154509</v>
      </c>
      <c r="AG87" s="192">
        <f t="shared" ref="AG87:AI87" si="215">AG86-AF86</f>
        <v>-11455.03885</v>
      </c>
      <c r="AH87" s="192">
        <f t="shared" si="215"/>
        <v>-15071.81374</v>
      </c>
      <c r="AI87" s="192">
        <f t="shared" si="215"/>
        <v>2701.888005</v>
      </c>
      <c r="AJ87" s="192">
        <f t="shared" ref="AJ87:AN87" si="216">AJ86-K86</f>
        <v>29575.96274</v>
      </c>
      <c r="AK87" s="192">
        <f t="shared" si="216"/>
        <v>57984.52897</v>
      </c>
      <c r="AL87" s="192">
        <f t="shared" si="216"/>
        <v>130556.073</v>
      </c>
      <c r="AM87" s="192">
        <f t="shared" si="216"/>
        <v>148301.7556</v>
      </c>
      <c r="AN87" s="192">
        <f t="shared" si="216"/>
        <v>70248.59991</v>
      </c>
      <c r="AO87" s="192">
        <f>AO86-Q86</f>
        <v>98503.27731</v>
      </c>
      <c r="AP87" s="192">
        <f t="shared" ref="AP87:AR87" si="217">AP86-AO86</f>
        <v>52144.79577</v>
      </c>
      <c r="AQ87" s="192">
        <f t="shared" si="217"/>
        <v>7921.337826</v>
      </c>
      <c r="AR87" s="192">
        <f t="shared" si="217"/>
        <v>28918.62859</v>
      </c>
      <c r="AS87" s="4"/>
      <c r="AT87" s="4"/>
      <c r="AU87" s="4"/>
    </row>
    <row r="88">
      <c r="A88" s="292" t="s">
        <v>101</v>
      </c>
      <c r="B88" s="4"/>
      <c r="C88" s="4"/>
      <c r="D88" s="131">
        <v>0.0</v>
      </c>
      <c r="E88" s="131">
        <v>0.0</v>
      </c>
      <c r="F88" s="13">
        <f t="shared" ref="F88:R88" si="218">F34</f>
        <v>7320</v>
      </c>
      <c r="G88" s="13">
        <f t="shared" si="218"/>
        <v>15615</v>
      </c>
      <c r="H88" s="13">
        <f t="shared" si="218"/>
        <v>35330</v>
      </c>
      <c r="I88" s="13">
        <f t="shared" si="218"/>
        <v>49265</v>
      </c>
      <c r="J88" s="13">
        <f t="shared" si="218"/>
        <v>77370</v>
      </c>
      <c r="K88" s="13">
        <f t="shared" si="218"/>
        <v>97590</v>
      </c>
      <c r="L88" s="13">
        <f t="shared" si="218"/>
        <v>116160</v>
      </c>
      <c r="M88" s="13">
        <f t="shared" si="218"/>
        <v>138460</v>
      </c>
      <c r="N88" s="13">
        <f t="shared" si="218"/>
        <v>153177.12</v>
      </c>
      <c r="O88" s="13">
        <f t="shared" si="218"/>
        <v>172400.38</v>
      </c>
      <c r="P88" s="13">
        <f t="shared" si="218"/>
        <v>269414.94</v>
      </c>
      <c r="Q88" s="309">
        <f t="shared" si="218"/>
        <v>374705.14</v>
      </c>
      <c r="R88" s="74">
        <f t="shared" si="218"/>
        <v>365400.9832</v>
      </c>
      <c r="S88" s="118"/>
      <c r="T88" s="118"/>
      <c r="U88" s="118"/>
      <c r="V88" s="325"/>
      <c r="W88" s="119"/>
      <c r="X88" s="119"/>
      <c r="Y88" s="119"/>
      <c r="Z88" s="326"/>
      <c r="AA88" s="74"/>
      <c r="AB88" s="352"/>
      <c r="AC88" s="352"/>
      <c r="AD88" s="328"/>
      <c r="AE88" s="118"/>
      <c r="AF88" s="119"/>
      <c r="AG88" s="119"/>
      <c r="AH88" s="119"/>
      <c r="AI88" s="119"/>
      <c r="AJ88" s="74">
        <f t="shared" ref="AJ88:AR88" si="219">AJ34</f>
        <v>122817.4941</v>
      </c>
      <c r="AK88" s="74">
        <f t="shared" si="219"/>
        <v>140584.707</v>
      </c>
      <c r="AL88" s="74">
        <f t="shared" si="219"/>
        <v>158104.2207</v>
      </c>
      <c r="AM88" s="74">
        <f t="shared" si="219"/>
        <v>179146.2832</v>
      </c>
      <c r="AN88" s="74">
        <f t="shared" si="219"/>
        <v>242631.1978</v>
      </c>
      <c r="AO88" s="74">
        <f t="shared" si="219"/>
        <v>476706.741</v>
      </c>
      <c r="AP88" s="74">
        <f t="shared" si="219"/>
        <v>571447.3806</v>
      </c>
      <c r="AQ88" s="74">
        <f t="shared" si="219"/>
        <v>695995.2413</v>
      </c>
      <c r="AR88" s="74">
        <f t="shared" si="219"/>
        <v>827040.9876</v>
      </c>
      <c r="AS88" s="4"/>
      <c r="AT88" s="4"/>
      <c r="AU88" s="4"/>
    </row>
    <row r="89">
      <c r="A89" s="19" t="s">
        <v>103</v>
      </c>
      <c r="B89" s="4"/>
      <c r="C89" s="4"/>
      <c r="D89" s="27"/>
      <c r="E89" s="415">
        <f t="shared" ref="E89:Q89" si="220">E88-D88</f>
        <v>0</v>
      </c>
      <c r="F89" s="301">
        <f t="shared" si="220"/>
        <v>7320</v>
      </c>
      <c r="G89" s="301">
        <f t="shared" si="220"/>
        <v>8295</v>
      </c>
      <c r="H89" s="301">
        <f t="shared" si="220"/>
        <v>19715</v>
      </c>
      <c r="I89" s="301">
        <f t="shared" si="220"/>
        <v>13935</v>
      </c>
      <c r="J89" s="301">
        <f t="shared" si="220"/>
        <v>28105</v>
      </c>
      <c r="K89" s="301">
        <f t="shared" si="220"/>
        <v>20220</v>
      </c>
      <c r="L89" s="301">
        <f t="shared" si="220"/>
        <v>18570</v>
      </c>
      <c r="M89" s="301">
        <f t="shared" si="220"/>
        <v>22300</v>
      </c>
      <c r="N89" s="301">
        <f t="shared" si="220"/>
        <v>14717.12</v>
      </c>
      <c r="O89" s="301">
        <f t="shared" si="220"/>
        <v>19223.26</v>
      </c>
      <c r="P89" s="301">
        <f t="shared" si="220"/>
        <v>97014.56</v>
      </c>
      <c r="Q89" s="302">
        <f t="shared" si="220"/>
        <v>105290.2</v>
      </c>
      <c r="R89" s="192">
        <f>R88-P88</f>
        <v>95986.04323</v>
      </c>
      <c r="S89" s="118"/>
      <c r="T89" s="118"/>
      <c r="U89" s="118"/>
      <c r="V89" s="325"/>
      <c r="W89" s="119"/>
      <c r="X89" s="119"/>
      <c r="Y89" s="119"/>
      <c r="Z89" s="326"/>
      <c r="AA89" s="192">
        <f>AA35</f>
        <v>6768</v>
      </c>
      <c r="AB89" s="352"/>
      <c r="AC89" s="352"/>
      <c r="AD89" s="328"/>
      <c r="AE89" s="191">
        <f t="shared" ref="AE89:AI89" si="221">AE35</f>
        <v>9266.808511</v>
      </c>
      <c r="AF89" s="192">
        <f t="shared" si="221"/>
        <v>17100</v>
      </c>
      <c r="AG89" s="192">
        <f t="shared" si="221"/>
        <v>17272.72727</v>
      </c>
      <c r="AH89" s="192">
        <f t="shared" si="221"/>
        <v>24952.57551</v>
      </c>
      <c r="AI89" s="192">
        <f t="shared" si="221"/>
        <v>19439.03409</v>
      </c>
      <c r="AJ89" s="192">
        <f t="shared" ref="AJ89:AN89" si="222">AJ88-K88</f>
        <v>25227.49406</v>
      </c>
      <c r="AK89" s="192">
        <f t="shared" si="222"/>
        <v>24424.70701</v>
      </c>
      <c r="AL89" s="192">
        <f t="shared" si="222"/>
        <v>19644.22072</v>
      </c>
      <c r="AM89" s="192">
        <f t="shared" si="222"/>
        <v>25969.16316</v>
      </c>
      <c r="AN89" s="192">
        <f t="shared" si="222"/>
        <v>70230.81784</v>
      </c>
      <c r="AO89" s="192">
        <f>AO88-Q88</f>
        <v>102001.601</v>
      </c>
      <c r="AP89" s="192">
        <f t="shared" ref="AP89:AR89" si="223">AP88-AO88</f>
        <v>94740.63961</v>
      </c>
      <c r="AQ89" s="192">
        <f t="shared" si="223"/>
        <v>124547.8607</v>
      </c>
      <c r="AR89" s="192">
        <f t="shared" si="223"/>
        <v>131045.7463</v>
      </c>
      <c r="AS89" s="4"/>
      <c r="AT89" s="4"/>
      <c r="AU89" s="4"/>
    </row>
    <row r="90">
      <c r="A90" s="4"/>
      <c r="B90" s="4"/>
      <c r="C90" s="4"/>
      <c r="D90" s="4"/>
      <c r="E90" s="4"/>
      <c r="F90" s="8"/>
      <c r="G90" s="8"/>
      <c r="H90" s="8"/>
      <c r="I90" s="8"/>
      <c r="J90" s="8"/>
      <c r="K90" s="8"/>
      <c r="L90" s="8"/>
      <c r="M90" s="8"/>
      <c r="N90" s="8"/>
      <c r="O90" s="8"/>
      <c r="P90" s="8"/>
      <c r="Q90" s="271"/>
      <c r="R90" s="119"/>
      <c r="S90" s="118"/>
      <c r="T90" s="118"/>
      <c r="U90" s="118"/>
      <c r="V90" s="325"/>
      <c r="W90" s="119"/>
      <c r="X90" s="119"/>
      <c r="Y90" s="119"/>
      <c r="Z90" s="326"/>
      <c r="AA90" s="74"/>
      <c r="AB90" s="352"/>
      <c r="AC90" s="352"/>
      <c r="AD90" s="328"/>
      <c r="AE90" s="118"/>
      <c r="AF90" s="119"/>
      <c r="AG90" s="119"/>
      <c r="AH90" s="119"/>
      <c r="AI90" s="119"/>
      <c r="AJ90" s="119"/>
      <c r="AK90" s="119"/>
      <c r="AL90" s="119"/>
      <c r="AM90" s="119"/>
      <c r="AN90" s="119"/>
      <c r="AO90" s="119"/>
      <c r="AP90" s="119"/>
      <c r="AQ90" s="119"/>
      <c r="AR90" s="119"/>
      <c r="AS90" s="4"/>
      <c r="AT90" s="4"/>
      <c r="AU90" s="4"/>
    </row>
    <row r="91">
      <c r="A91" s="19" t="s">
        <v>143</v>
      </c>
      <c r="B91" s="4"/>
      <c r="C91" s="4"/>
      <c r="D91" s="4"/>
      <c r="E91" s="27">
        <f>E86-E85</f>
        <v>102110.4942</v>
      </c>
      <c r="F91" s="8"/>
      <c r="G91" s="8"/>
      <c r="H91" s="8"/>
      <c r="I91" s="8"/>
      <c r="J91" s="8"/>
      <c r="K91" s="8"/>
      <c r="L91" s="8"/>
      <c r="M91" s="8"/>
      <c r="N91" s="8"/>
      <c r="O91" s="8"/>
      <c r="P91" s="8"/>
      <c r="Q91" s="271"/>
      <c r="R91" s="119"/>
      <c r="S91" s="118"/>
      <c r="T91" s="118"/>
      <c r="U91" s="118"/>
      <c r="V91" s="325"/>
      <c r="W91" s="119"/>
      <c r="X91" s="119"/>
      <c r="Y91" s="119"/>
      <c r="Z91" s="326"/>
      <c r="AA91" s="74"/>
      <c r="AB91" s="352"/>
      <c r="AC91" s="352"/>
      <c r="AD91" s="328"/>
      <c r="AE91" s="118"/>
      <c r="AF91" s="119"/>
      <c r="AG91" s="119"/>
      <c r="AH91" s="119"/>
      <c r="AI91" s="119"/>
      <c r="AJ91" s="119"/>
      <c r="AK91" s="119"/>
      <c r="AL91" s="119"/>
      <c r="AM91" s="119"/>
      <c r="AN91" s="119"/>
      <c r="AO91" s="119"/>
      <c r="AP91" s="119"/>
      <c r="AQ91" s="119"/>
      <c r="AR91" s="119"/>
      <c r="AS91" s="4"/>
      <c r="AT91" s="4"/>
      <c r="AU91" s="4"/>
    </row>
    <row r="92">
      <c r="A92" s="19" t="s">
        <v>144</v>
      </c>
      <c r="B92" s="4"/>
      <c r="C92" s="4"/>
      <c r="D92" s="4"/>
      <c r="E92" s="229">
        <f>E91/F8</f>
        <v>0.5793766196</v>
      </c>
      <c r="F92" s="243"/>
      <c r="G92" s="243"/>
      <c r="H92" s="243"/>
      <c r="I92" s="243"/>
      <c r="J92" s="243"/>
      <c r="K92" s="243"/>
      <c r="L92" s="416"/>
      <c r="M92" s="416"/>
      <c r="N92" s="416"/>
      <c r="O92" s="416"/>
      <c r="P92" s="416"/>
      <c r="Q92" s="371"/>
      <c r="R92" s="119"/>
      <c r="S92" s="118"/>
      <c r="T92" s="118"/>
      <c r="U92" s="118"/>
      <c r="V92" s="325"/>
      <c r="W92" s="119"/>
      <c r="X92" s="119"/>
      <c r="Y92" s="119"/>
      <c r="Z92" s="326"/>
      <c r="AA92" s="74"/>
      <c r="AB92" s="352"/>
      <c r="AC92" s="352"/>
      <c r="AD92" s="328"/>
      <c r="AE92" s="118"/>
      <c r="AF92" s="119"/>
      <c r="AG92" s="119"/>
      <c r="AH92" s="119"/>
      <c r="AI92" s="119"/>
      <c r="AJ92" s="119"/>
      <c r="AK92" s="119"/>
      <c r="AL92" s="119"/>
      <c r="AM92" s="119"/>
      <c r="AN92" s="119"/>
      <c r="AO92" s="119"/>
      <c r="AP92" s="119"/>
      <c r="AQ92" s="119"/>
      <c r="AR92" s="119"/>
      <c r="AS92" s="4"/>
      <c r="AT92" s="4"/>
      <c r="AU92" s="4"/>
    </row>
    <row r="93">
      <c r="A93" s="4"/>
      <c r="B93" s="4"/>
      <c r="C93" s="4"/>
      <c r="D93" s="4"/>
      <c r="E93" s="238"/>
      <c r="F93" s="243"/>
      <c r="G93" s="243"/>
      <c r="H93" s="243"/>
      <c r="I93" s="243"/>
      <c r="J93" s="243"/>
      <c r="K93" s="243"/>
      <c r="L93" s="243"/>
      <c r="M93" s="243"/>
      <c r="N93" s="243"/>
      <c r="O93" s="243"/>
      <c r="P93" s="243"/>
      <c r="Q93" s="417"/>
      <c r="R93" s="119"/>
      <c r="S93" s="243">
        <f t="shared" ref="S93:AJ93" si="224">S30/S24</f>
        <v>0.1132639209</v>
      </c>
      <c r="T93" s="243">
        <f t="shared" si="224"/>
        <v>0.1884569822</v>
      </c>
      <c r="U93" s="243">
        <f t="shared" si="224"/>
        <v>0.1441405622</v>
      </c>
      <c r="V93" s="243" t="str">
        <f t="shared" si="224"/>
        <v>#REF!</v>
      </c>
      <c r="W93" s="243">
        <f t="shared" si="224"/>
        <v>0.1143567988</v>
      </c>
      <c r="X93" s="243">
        <f t="shared" si="224"/>
        <v>0.191347243</v>
      </c>
      <c r="Y93" s="243">
        <f t="shared" si="224"/>
        <v>0.1469138524</v>
      </c>
      <c r="Z93" s="243" t="str">
        <f t="shared" si="224"/>
        <v>#REF!</v>
      </c>
      <c r="AA93" s="243">
        <f t="shared" si="224"/>
        <v>0.1147878037</v>
      </c>
      <c r="AB93" s="243">
        <f t="shared" si="224"/>
        <v>0.192496066</v>
      </c>
      <c r="AC93" s="243">
        <f t="shared" si="224"/>
        <v>0.1480221137</v>
      </c>
      <c r="AD93" s="243" t="str">
        <f t="shared" si="224"/>
        <v>#REF!</v>
      </c>
      <c r="AE93" s="243">
        <f t="shared" si="224"/>
        <v>0.1755067161</v>
      </c>
      <c r="AF93" s="243">
        <f t="shared" si="224"/>
        <v>0.1375756004</v>
      </c>
      <c r="AG93" s="243">
        <f t="shared" si="224"/>
        <v>0.1471221655</v>
      </c>
      <c r="AH93" s="243">
        <f t="shared" si="224"/>
        <v>0.1019912696</v>
      </c>
      <c r="AI93" s="243">
        <f t="shared" si="224"/>
        <v>0.1027076704</v>
      </c>
      <c r="AJ93" s="243">
        <f t="shared" si="224"/>
        <v>0.1049843243</v>
      </c>
      <c r="AK93" s="119"/>
      <c r="AL93" s="119"/>
      <c r="AM93" s="119"/>
      <c r="AN93" s="119"/>
      <c r="AO93" s="119"/>
      <c r="AP93" s="119"/>
      <c r="AQ93" s="119"/>
      <c r="AR93" s="119"/>
      <c r="AS93" s="4"/>
      <c r="AT93" s="4"/>
      <c r="AU93" s="4"/>
    </row>
    <row r="94">
      <c r="A94" s="304" t="s">
        <v>145</v>
      </c>
      <c r="B94" s="305"/>
      <c r="C94" s="305"/>
      <c r="D94" s="305"/>
      <c r="E94" s="305"/>
      <c r="F94" s="305"/>
      <c r="G94" s="305"/>
      <c r="H94" s="306"/>
      <c r="I94" s="306"/>
      <c r="J94" s="306"/>
      <c r="K94" s="306"/>
      <c r="L94" s="306"/>
      <c r="M94" s="306"/>
      <c r="N94" s="306"/>
      <c r="O94" s="306"/>
      <c r="P94" s="306"/>
      <c r="Q94" s="271"/>
      <c r="R94" s="307"/>
      <c r="S94" s="306"/>
      <c r="T94" s="306"/>
      <c r="U94" s="307"/>
      <c r="V94" s="308"/>
      <c r="W94" s="307"/>
      <c r="X94" s="307"/>
      <c r="Y94" s="307"/>
      <c r="Z94" s="307"/>
      <c r="AA94" s="307"/>
      <c r="AB94" s="307"/>
      <c r="AC94" s="307"/>
      <c r="AD94" s="307"/>
      <c r="AE94" s="307"/>
      <c r="AF94" s="307"/>
      <c r="AG94" s="307"/>
      <c r="AH94" s="305"/>
      <c r="AI94" s="305"/>
      <c r="AJ94" s="305"/>
      <c r="AK94" s="305"/>
      <c r="AL94" s="307"/>
      <c r="AM94" s="307"/>
      <c r="AN94" s="307"/>
      <c r="AO94" s="307"/>
      <c r="AP94" s="307"/>
      <c r="AQ94" s="307"/>
      <c r="AR94" s="307"/>
      <c r="AS94" s="305"/>
      <c r="AT94" s="305"/>
      <c r="AU94" s="305"/>
    </row>
    <row r="95">
      <c r="A95" s="19" t="s">
        <v>17</v>
      </c>
      <c r="B95" s="4"/>
      <c r="C95" s="4"/>
      <c r="D95" s="4"/>
      <c r="E95" s="4"/>
      <c r="F95" s="13">
        <f t="shared" ref="F95:Q95" si="225">F29/F39</f>
        <v>48.98096141</v>
      </c>
      <c r="G95" s="13">
        <f t="shared" si="225"/>
        <v>49.58055458</v>
      </c>
      <c r="H95" s="13">
        <f t="shared" si="225"/>
        <v>49.7635643</v>
      </c>
      <c r="I95" s="13">
        <f t="shared" si="225"/>
        <v>49.88330952</v>
      </c>
      <c r="J95" s="13">
        <f t="shared" si="225"/>
        <v>49.64645582</v>
      </c>
      <c r="K95" s="13">
        <f t="shared" si="225"/>
        <v>60.3970517</v>
      </c>
      <c r="L95" s="13">
        <f t="shared" si="225"/>
        <v>56.341103</v>
      </c>
      <c r="M95" s="13">
        <f t="shared" si="225"/>
        <v>55.4487909</v>
      </c>
      <c r="N95" s="418">
        <f t="shared" si="225"/>
        <v>64.72775975</v>
      </c>
      <c r="O95" s="418">
        <f t="shared" si="225"/>
        <v>70.07067078</v>
      </c>
      <c r="P95" s="418">
        <f t="shared" si="225"/>
        <v>70.10765324</v>
      </c>
      <c r="Q95" s="419">
        <f t="shared" si="225"/>
        <v>70.54407193</v>
      </c>
      <c r="R95" s="119"/>
      <c r="S95" s="13" t="str">
        <f t="shared" ref="S95:T95" si="226">S35/S46</f>
        <v>#DIV/0!</v>
      </c>
      <c r="T95" s="13" t="str">
        <f t="shared" si="226"/>
        <v>#DIV/0!</v>
      </c>
      <c r="U95" s="119"/>
      <c r="V95" s="118"/>
      <c r="W95" s="119"/>
      <c r="X95" s="119"/>
      <c r="Y95" s="119"/>
      <c r="Z95" s="119"/>
      <c r="AA95" s="119"/>
      <c r="AB95" s="119"/>
      <c r="AC95" s="119"/>
      <c r="AD95" s="119"/>
      <c r="AE95" s="119"/>
      <c r="AF95" s="119"/>
      <c r="AG95" s="119"/>
      <c r="AH95" s="4"/>
      <c r="AI95" s="4"/>
      <c r="AJ95" s="4"/>
      <c r="AK95" s="4"/>
      <c r="AL95" s="119"/>
      <c r="AM95" s="119"/>
      <c r="AN95" s="119"/>
      <c r="AO95" s="119"/>
      <c r="AP95" s="119"/>
      <c r="AQ95" s="119"/>
      <c r="AR95" s="119"/>
      <c r="AS95" s="4"/>
      <c r="AT95" s="4"/>
      <c r="AU95" s="4"/>
    </row>
    <row r="96">
      <c r="A96" s="26" t="s">
        <v>18</v>
      </c>
      <c r="B96" s="4"/>
      <c r="C96" s="4"/>
      <c r="D96" s="4"/>
      <c r="E96" s="4"/>
      <c r="F96" s="13">
        <f t="shared" ref="F96:Q96" si="227">F30/F40</f>
        <v>51.38133498</v>
      </c>
      <c r="G96" s="13">
        <f t="shared" si="227"/>
        <v>50.044985</v>
      </c>
      <c r="H96" s="13">
        <f t="shared" si="227"/>
        <v>50.49627792</v>
      </c>
      <c r="I96" s="13">
        <f t="shared" si="227"/>
        <v>49.99635036</v>
      </c>
      <c r="J96" s="13">
        <f t="shared" si="227"/>
        <v>50.09592326</v>
      </c>
      <c r="K96" s="13">
        <f t="shared" si="227"/>
        <v>49.44888179</v>
      </c>
      <c r="L96" s="13">
        <f t="shared" si="227"/>
        <v>54.34477124</v>
      </c>
      <c r="M96" s="13">
        <f t="shared" si="227"/>
        <v>54.08091469</v>
      </c>
      <c r="N96" s="418">
        <f t="shared" si="227"/>
        <v>55.07856898</v>
      </c>
      <c r="O96" s="418">
        <f t="shared" si="227"/>
        <v>60.68872807</v>
      </c>
      <c r="P96" s="418">
        <f t="shared" si="227"/>
        <v>65.10212023</v>
      </c>
      <c r="Q96" s="419">
        <f t="shared" si="227"/>
        <v>68.67019548</v>
      </c>
      <c r="R96" s="119"/>
      <c r="S96" s="8" t="str">
        <f t="shared" ref="S96:T96" si="228">S38/S47</f>
        <v>#DIV/0!</v>
      </c>
      <c r="T96" s="8" t="str">
        <f t="shared" si="228"/>
        <v>#DIV/0!</v>
      </c>
      <c r="U96" s="119"/>
      <c r="V96" s="118"/>
      <c r="W96" s="119"/>
      <c r="X96" s="119"/>
      <c r="Y96" s="119"/>
      <c r="Z96" s="119"/>
      <c r="AA96" s="119"/>
      <c r="AB96" s="119"/>
      <c r="AC96" s="119"/>
      <c r="AD96" s="119"/>
      <c r="AE96" s="119"/>
      <c r="AF96" s="119"/>
      <c r="AG96" s="119"/>
      <c r="AH96" s="4"/>
      <c r="AI96" s="4"/>
      <c r="AJ96" s="4"/>
      <c r="AK96" s="4"/>
      <c r="AL96" s="119"/>
      <c r="AM96" s="119"/>
      <c r="AN96" s="119"/>
      <c r="AO96" s="119"/>
      <c r="AP96" s="119"/>
      <c r="AQ96" s="119"/>
      <c r="AR96" s="119"/>
      <c r="AS96" s="4"/>
      <c r="AT96" s="4"/>
      <c r="AU96" s="4"/>
    </row>
    <row r="97">
      <c r="A97" s="19" t="s">
        <v>19</v>
      </c>
      <c r="B97" s="4"/>
      <c r="C97" s="4"/>
      <c r="D97" s="4"/>
      <c r="E97" s="4"/>
      <c r="F97" s="13">
        <f t="shared" ref="F97:Q97" si="229">F31/F41</f>
        <v>51.89297125</v>
      </c>
      <c r="G97" s="13">
        <f t="shared" si="229"/>
        <v>52.44107744</v>
      </c>
      <c r="H97" s="13">
        <f t="shared" si="229"/>
        <v>49.69217238</v>
      </c>
      <c r="I97" s="13">
        <f t="shared" si="229"/>
        <v>50.55181696</v>
      </c>
      <c r="J97" s="13">
        <f t="shared" si="229"/>
        <v>50.06726457</v>
      </c>
      <c r="K97" s="13">
        <f t="shared" si="229"/>
        <v>50.35813953</v>
      </c>
      <c r="L97" s="13">
        <f t="shared" si="229"/>
        <v>50.92818428</v>
      </c>
      <c r="M97" s="13">
        <f t="shared" si="229"/>
        <v>53.54684512</v>
      </c>
      <c r="N97" s="418">
        <f t="shared" si="229"/>
        <v>53.94646158</v>
      </c>
      <c r="O97" s="418">
        <f t="shared" si="229"/>
        <v>49.82696859</v>
      </c>
      <c r="P97" s="418">
        <f t="shared" si="229"/>
        <v>55.22084535</v>
      </c>
      <c r="Q97" s="419">
        <f t="shared" si="229"/>
        <v>57.52791334</v>
      </c>
      <c r="R97" s="119"/>
      <c r="S97" s="8" t="str">
        <f t="shared" ref="S97:T97" si="230">S39/S48</f>
        <v>#DIV/0!</v>
      </c>
      <c r="T97" s="8" t="str">
        <f t="shared" si="230"/>
        <v>#DIV/0!</v>
      </c>
      <c r="U97" s="119"/>
      <c r="V97" s="118"/>
      <c r="W97" s="119"/>
      <c r="X97" s="119"/>
      <c r="Y97" s="119"/>
      <c r="Z97" s="119"/>
      <c r="AA97" s="119"/>
      <c r="AB97" s="119"/>
      <c r="AC97" s="119"/>
      <c r="AD97" s="119"/>
      <c r="AE97" s="119"/>
      <c r="AF97" s="119"/>
      <c r="AG97" s="119"/>
      <c r="AH97" s="4"/>
      <c r="AI97" s="4"/>
      <c r="AJ97" s="4"/>
      <c r="AK97" s="4"/>
      <c r="AL97" s="119"/>
      <c r="AM97" s="119"/>
      <c r="AN97" s="119"/>
      <c r="AO97" s="119"/>
      <c r="AP97" s="119"/>
      <c r="AQ97" s="119"/>
      <c r="AR97" s="119"/>
      <c r="AS97" s="4"/>
      <c r="AT97" s="4"/>
      <c r="AU97" s="4"/>
    </row>
    <row r="98">
      <c r="A98" s="19" t="s">
        <v>20</v>
      </c>
      <c r="B98" s="4"/>
      <c r="C98" s="4"/>
      <c r="D98" s="4"/>
      <c r="E98" s="4"/>
      <c r="F98" s="13">
        <f t="shared" ref="F98:Q98" si="231">F32/F42</f>
        <v>57.58064516</v>
      </c>
      <c r="G98" s="13">
        <f t="shared" si="231"/>
        <v>52.10526316</v>
      </c>
      <c r="H98" s="13">
        <f t="shared" si="231"/>
        <v>52.30769231</v>
      </c>
      <c r="I98" s="13">
        <f t="shared" si="231"/>
        <v>49.76495726</v>
      </c>
      <c r="J98" s="13">
        <f t="shared" si="231"/>
        <v>50.79564489</v>
      </c>
      <c r="K98" s="13">
        <f t="shared" si="231"/>
        <v>50.18786127</v>
      </c>
      <c r="L98" s="13">
        <f t="shared" si="231"/>
        <v>50.26080477</v>
      </c>
      <c r="M98" s="13">
        <f t="shared" si="231"/>
        <v>50.96610169</v>
      </c>
      <c r="N98" s="418">
        <f t="shared" si="231"/>
        <v>53.81732587</v>
      </c>
      <c r="O98" s="418">
        <f t="shared" si="231"/>
        <v>51.35208231</v>
      </c>
      <c r="P98" s="418">
        <f t="shared" si="231"/>
        <v>50.30726077</v>
      </c>
      <c r="Q98" s="419">
        <f t="shared" si="231"/>
        <v>54.19268787</v>
      </c>
      <c r="R98" s="119"/>
      <c r="S98" s="8" t="str">
        <f t="shared" ref="S98:T98" si="232">S40/S49</f>
        <v>#DIV/0!</v>
      </c>
      <c r="T98" s="8" t="str">
        <f t="shared" si="232"/>
        <v>#DIV/0!</v>
      </c>
      <c r="U98" s="119"/>
      <c r="V98" s="118"/>
      <c r="W98" s="119"/>
      <c r="X98" s="119"/>
      <c r="Y98" s="119"/>
      <c r="Z98" s="119"/>
      <c r="AA98" s="119"/>
      <c r="AB98" s="119"/>
      <c r="AC98" s="119"/>
      <c r="AD98" s="119"/>
      <c r="AE98" s="119"/>
      <c r="AF98" s="119"/>
      <c r="AG98" s="119"/>
      <c r="AH98" s="4"/>
      <c r="AI98" s="4"/>
      <c r="AJ98" s="4"/>
      <c r="AK98" s="4"/>
      <c r="AL98" s="119"/>
      <c r="AM98" s="119"/>
      <c r="AN98" s="119"/>
      <c r="AO98" s="119"/>
      <c r="AP98" s="119"/>
      <c r="AQ98" s="119"/>
      <c r="AR98" s="119"/>
      <c r="AS98" s="4"/>
      <c r="AT98" s="4"/>
      <c r="AU98" s="4"/>
    </row>
    <row r="99">
      <c r="A99" s="19" t="s">
        <v>84</v>
      </c>
      <c r="B99" s="4"/>
      <c r="C99" s="4"/>
      <c r="D99" s="4"/>
      <c r="E99" s="4"/>
      <c r="F99" s="13">
        <f t="shared" ref="F99:Q99" si="233">F33/F43</f>
        <v>62.03389831</v>
      </c>
      <c r="G99" s="13">
        <f t="shared" si="233"/>
        <v>57.16981132</v>
      </c>
      <c r="H99" s="13">
        <f t="shared" si="233"/>
        <v>52.11904762</v>
      </c>
      <c r="I99" s="13">
        <f t="shared" si="233"/>
        <v>52.41935484</v>
      </c>
      <c r="J99" s="13">
        <f t="shared" si="233"/>
        <v>49.67032967</v>
      </c>
      <c r="K99" s="13">
        <f t="shared" si="233"/>
        <v>50.5165692</v>
      </c>
      <c r="L99" s="13">
        <f t="shared" si="233"/>
        <v>50.34608379</v>
      </c>
      <c r="M99" s="13">
        <f t="shared" si="233"/>
        <v>50.18518519</v>
      </c>
      <c r="N99" s="418">
        <f t="shared" si="233"/>
        <v>50.7284493</v>
      </c>
      <c r="O99" s="418">
        <f t="shared" si="233"/>
        <v>51.96148773</v>
      </c>
      <c r="P99" s="418">
        <f t="shared" si="233"/>
        <v>50.87026939</v>
      </c>
      <c r="Q99" s="419">
        <f t="shared" si="233"/>
        <v>50.45608696</v>
      </c>
      <c r="R99" s="119"/>
      <c r="S99" s="8" t="str">
        <f t="shared" ref="S99:T99" si="234">S41/#REF!</f>
        <v>#REF!</v>
      </c>
      <c r="T99" s="8" t="str">
        <f t="shared" si="234"/>
        <v>#REF!</v>
      </c>
      <c r="U99" s="119"/>
      <c r="V99" s="118"/>
      <c r="W99" s="119"/>
      <c r="X99" s="119"/>
      <c r="Y99" s="119"/>
      <c r="Z99" s="119"/>
      <c r="AA99" s="119"/>
      <c r="AB99" s="119"/>
      <c r="AC99" s="119"/>
      <c r="AD99" s="119"/>
      <c r="AE99" s="119"/>
      <c r="AF99" s="119"/>
      <c r="AG99" s="119"/>
      <c r="AH99" s="4"/>
      <c r="AI99" s="4"/>
      <c r="AJ99" s="4"/>
      <c r="AK99" s="4"/>
      <c r="AL99" s="119"/>
      <c r="AM99" s="119"/>
      <c r="AN99" s="119"/>
      <c r="AO99" s="119"/>
      <c r="AP99" s="119"/>
      <c r="AQ99" s="119"/>
      <c r="AR99" s="119"/>
      <c r="AS99" s="4"/>
      <c r="AT99" s="4"/>
      <c r="AU99" s="4"/>
    </row>
    <row r="100">
      <c r="A100" s="19" t="s">
        <v>85</v>
      </c>
      <c r="B100" s="4"/>
      <c r="C100" s="4"/>
      <c r="D100" s="4"/>
      <c r="E100" s="4"/>
      <c r="F100" s="13">
        <f t="shared" ref="F100:Q100" si="235">F34/F44</f>
        <v>62.03389831</v>
      </c>
      <c r="G100" s="13">
        <f t="shared" si="235"/>
        <v>59.14772727</v>
      </c>
      <c r="H100" s="13">
        <f t="shared" si="235"/>
        <v>54.69040248</v>
      </c>
      <c r="I100" s="13">
        <f t="shared" si="235"/>
        <v>53.95947426</v>
      </c>
      <c r="J100" s="13">
        <f t="shared" si="235"/>
        <v>52.34776725</v>
      </c>
      <c r="K100" s="13">
        <f t="shared" si="235"/>
        <v>51.82687201</v>
      </c>
      <c r="L100" s="13">
        <f t="shared" si="235"/>
        <v>51.5350488</v>
      </c>
      <c r="M100" s="13">
        <f t="shared" si="235"/>
        <v>51.30048166</v>
      </c>
      <c r="N100" s="13">
        <f t="shared" si="235"/>
        <v>51.07606536</v>
      </c>
      <c r="O100" s="13">
        <f t="shared" si="235"/>
        <v>50.60181391</v>
      </c>
      <c r="P100" s="13">
        <f t="shared" si="235"/>
        <v>50.57535949</v>
      </c>
      <c r="Q100" s="309">
        <f t="shared" si="235"/>
        <v>50.52658306</v>
      </c>
      <c r="R100" s="119"/>
      <c r="S100" s="8" t="str">
        <f t="shared" ref="S100:T100" si="236">S42/S50</f>
        <v>#DIV/0!</v>
      </c>
      <c r="T100" s="8" t="str">
        <f t="shared" si="236"/>
        <v>#DIV/0!</v>
      </c>
      <c r="U100" s="119"/>
      <c r="V100" s="118"/>
      <c r="W100" s="119"/>
      <c r="X100" s="119"/>
      <c r="Y100" s="119"/>
      <c r="Z100" s="119"/>
      <c r="AA100" s="119"/>
      <c r="AB100" s="119"/>
      <c r="AC100" s="119"/>
      <c r="AD100" s="119"/>
      <c r="AE100" s="119"/>
      <c r="AF100" s="119"/>
      <c r="AG100" s="119"/>
      <c r="AH100" s="4"/>
      <c r="AI100" s="4"/>
      <c r="AJ100" s="4"/>
      <c r="AK100" s="4"/>
      <c r="AL100" s="119"/>
      <c r="AM100" s="119"/>
      <c r="AN100" s="119"/>
      <c r="AO100" s="119"/>
      <c r="AP100" s="119"/>
      <c r="AQ100" s="119"/>
      <c r="AR100" s="119"/>
      <c r="AS100" s="4"/>
      <c r="AT100" s="4"/>
      <c r="AU100" s="4"/>
    </row>
    <row r="101">
      <c r="A101" s="21" t="s">
        <v>157</v>
      </c>
      <c r="B101" s="23"/>
      <c r="C101" s="23"/>
      <c r="D101" s="23"/>
      <c r="E101" s="23"/>
      <c r="F101" s="310">
        <f t="shared" ref="F101:Q101" si="237">F35/F45</f>
        <v>62.03389831</v>
      </c>
      <c r="G101" s="310">
        <f t="shared" si="237"/>
        <v>56.81506849</v>
      </c>
      <c r="H101" s="310">
        <f t="shared" si="237"/>
        <v>51.60994764</v>
      </c>
      <c r="I101" s="310">
        <f t="shared" si="237"/>
        <v>52.19101124</v>
      </c>
      <c r="J101" s="310">
        <f t="shared" si="237"/>
        <v>49.74336283</v>
      </c>
      <c r="K101" s="310">
        <f t="shared" si="237"/>
        <v>49.92592593</v>
      </c>
      <c r="L101" s="310">
        <f t="shared" si="237"/>
        <v>50.05390836</v>
      </c>
      <c r="M101" s="310">
        <f t="shared" si="237"/>
        <v>50.11235955</v>
      </c>
      <c r="N101" s="310">
        <f t="shared" si="237"/>
        <v>49.05706667</v>
      </c>
      <c r="O101" s="310">
        <f t="shared" si="237"/>
        <v>47.11583333</v>
      </c>
      <c r="P101" s="310">
        <f t="shared" si="237"/>
        <v>50.52841667</v>
      </c>
      <c r="Q101" s="143">
        <f t="shared" si="237"/>
        <v>50.40220201</v>
      </c>
      <c r="R101" s="154"/>
      <c r="S101" s="17" t="str">
        <f t="shared" ref="S101:T101" si="238">S43/S51</f>
        <v>#DIV/0!</v>
      </c>
      <c r="T101" s="17" t="str">
        <f t="shared" si="238"/>
        <v>#DIV/0!</v>
      </c>
      <c r="U101" s="154"/>
      <c r="V101" s="155"/>
      <c r="W101" s="154"/>
      <c r="X101" s="154"/>
      <c r="Y101" s="154"/>
      <c r="Z101" s="154"/>
      <c r="AA101" s="154"/>
      <c r="AB101" s="154"/>
      <c r="AC101" s="154"/>
      <c r="AD101" s="154"/>
      <c r="AE101" s="154"/>
      <c r="AF101" s="154"/>
      <c r="AG101" s="154"/>
      <c r="AH101" s="23"/>
      <c r="AI101" s="23"/>
      <c r="AJ101" s="23"/>
      <c r="AK101" s="23"/>
      <c r="AL101" s="154"/>
      <c r="AM101" s="154"/>
      <c r="AN101" s="154"/>
      <c r="AO101" s="154"/>
      <c r="AP101" s="154"/>
      <c r="AQ101" s="154"/>
      <c r="AR101" s="154"/>
      <c r="AS101" s="23"/>
      <c r="AT101" s="23"/>
      <c r="AU101" s="23"/>
    </row>
    <row r="102">
      <c r="A102" s="4"/>
      <c r="B102" s="4"/>
      <c r="C102" s="4"/>
      <c r="D102" s="4"/>
      <c r="E102" s="4"/>
      <c r="F102" s="8"/>
      <c r="G102" s="8"/>
      <c r="H102" s="8"/>
      <c r="I102" s="8"/>
      <c r="J102" s="8"/>
      <c r="K102" s="8"/>
      <c r="L102" s="8"/>
      <c r="M102" s="8"/>
      <c r="N102" s="8"/>
      <c r="O102" s="8"/>
      <c r="P102" s="8"/>
      <c r="Q102" s="271"/>
      <c r="R102" s="119"/>
      <c r="S102" s="118"/>
      <c r="T102" s="118"/>
      <c r="U102" s="118"/>
      <c r="V102" s="325"/>
      <c r="W102" s="119"/>
      <c r="X102" s="119"/>
      <c r="Y102" s="119"/>
      <c r="Z102" s="326"/>
      <c r="AA102" s="74"/>
      <c r="AB102" s="352"/>
      <c r="AC102" s="352"/>
      <c r="AD102" s="328"/>
      <c r="AE102" s="118"/>
      <c r="AF102" s="119"/>
      <c r="AG102" s="119"/>
      <c r="AH102" s="119"/>
      <c r="AI102" s="119"/>
      <c r="AJ102" s="119"/>
      <c r="AK102" s="119"/>
      <c r="AL102" s="119"/>
      <c r="AM102" s="119"/>
      <c r="AN102" s="119"/>
      <c r="AO102" s="119"/>
      <c r="AP102" s="119"/>
      <c r="AQ102" s="119"/>
      <c r="AR102" s="119"/>
      <c r="AS102" s="4"/>
      <c r="AT102" s="4"/>
      <c r="AU102" s="4"/>
    </row>
    <row r="103">
      <c r="A103" s="4"/>
      <c r="B103" s="4"/>
      <c r="C103" s="4"/>
      <c r="D103" s="4"/>
      <c r="E103" s="4"/>
      <c r="F103" s="8"/>
      <c r="G103" s="8"/>
      <c r="H103" s="8"/>
      <c r="I103" s="8"/>
      <c r="J103" s="8"/>
      <c r="K103" s="8"/>
      <c r="L103" s="8"/>
      <c r="M103" s="8"/>
      <c r="N103" s="8"/>
      <c r="O103" s="8"/>
      <c r="P103" s="8"/>
      <c r="Q103" s="271"/>
      <c r="R103" s="119"/>
      <c r="S103" s="118"/>
      <c r="T103" s="118"/>
      <c r="U103" s="118"/>
      <c r="V103" s="325"/>
      <c r="W103" s="119"/>
      <c r="X103" s="119"/>
      <c r="Y103" s="119"/>
      <c r="Z103" s="326"/>
      <c r="AA103" s="74"/>
      <c r="AB103" s="352"/>
      <c r="AC103" s="352"/>
      <c r="AD103" s="328"/>
      <c r="AE103" s="118"/>
      <c r="AF103" s="119"/>
      <c r="AG103" s="119"/>
      <c r="AH103" s="119"/>
      <c r="AI103" s="119"/>
      <c r="AJ103" s="119"/>
      <c r="AK103" s="119"/>
      <c r="AL103" s="119"/>
      <c r="AM103" s="119"/>
      <c r="AN103" s="119"/>
      <c r="AO103" s="119"/>
      <c r="AP103" s="119"/>
      <c r="AQ103" s="119"/>
      <c r="AR103" s="119"/>
      <c r="AS103" s="4"/>
      <c r="AT103" s="4"/>
      <c r="AU103" s="4"/>
    </row>
    <row r="104">
      <c r="A104" s="4"/>
      <c r="B104" s="4"/>
      <c r="C104" s="4"/>
      <c r="D104" s="4"/>
      <c r="E104" s="4"/>
      <c r="F104" s="8"/>
      <c r="G104" s="8"/>
      <c r="H104" s="8"/>
      <c r="I104" s="8"/>
      <c r="J104" s="8"/>
      <c r="K104" s="8"/>
      <c r="L104" s="8"/>
      <c r="M104" s="8"/>
      <c r="N104" s="8"/>
      <c r="O104" s="8"/>
      <c r="P104" s="8"/>
      <c r="Q104" s="271"/>
      <c r="R104" s="119"/>
      <c r="S104" s="118"/>
      <c r="T104" s="118"/>
      <c r="U104" s="118"/>
      <c r="V104" s="325"/>
      <c r="W104" s="119"/>
      <c r="X104" s="119"/>
      <c r="Y104" s="119"/>
      <c r="Z104" s="326"/>
      <c r="AA104" s="74"/>
      <c r="AB104" s="352"/>
      <c r="AC104" s="352"/>
      <c r="AD104" s="328"/>
      <c r="AE104" s="118"/>
      <c r="AF104" s="119"/>
      <c r="AG104" s="119"/>
      <c r="AH104" s="119"/>
      <c r="AI104" s="119"/>
      <c r="AJ104" s="119"/>
      <c r="AK104" s="119"/>
      <c r="AL104" s="119"/>
      <c r="AM104" s="119"/>
      <c r="AN104" s="119"/>
      <c r="AO104" s="119"/>
      <c r="AP104" s="119"/>
      <c r="AQ104" s="119"/>
      <c r="AR104" s="119"/>
      <c r="AS104" s="4"/>
      <c r="AT104" s="4"/>
      <c r="AU104" s="4"/>
    </row>
    <row r="105">
      <c r="A105" s="4"/>
      <c r="B105" s="4"/>
      <c r="C105" s="4"/>
      <c r="D105" s="4"/>
      <c r="E105" s="4"/>
      <c r="F105" s="8"/>
      <c r="G105" s="8"/>
      <c r="H105" s="8"/>
      <c r="I105" s="8"/>
      <c r="J105" s="8"/>
      <c r="K105" s="8"/>
      <c r="L105" s="8"/>
      <c r="M105" s="8"/>
      <c r="N105" s="8"/>
      <c r="O105" s="8"/>
      <c r="P105" s="8"/>
      <c r="Q105" s="271"/>
      <c r="R105" s="119"/>
      <c r="S105" s="118"/>
      <c r="T105" s="118"/>
      <c r="U105" s="118"/>
      <c r="V105" s="325"/>
      <c r="W105" s="119"/>
      <c r="X105" s="119"/>
      <c r="Y105" s="119"/>
      <c r="Z105" s="326"/>
      <c r="AA105" s="74"/>
      <c r="AB105" s="352"/>
      <c r="AC105" s="352"/>
      <c r="AD105" s="328"/>
      <c r="AE105" s="118"/>
      <c r="AF105" s="119"/>
      <c r="AG105" s="119"/>
      <c r="AH105" s="119"/>
      <c r="AI105" s="119"/>
      <c r="AJ105" s="119"/>
      <c r="AK105" s="119"/>
      <c r="AL105" s="119"/>
      <c r="AM105" s="119"/>
      <c r="AN105" s="119"/>
      <c r="AO105" s="119"/>
      <c r="AP105" s="119"/>
      <c r="AQ105" s="119"/>
      <c r="AR105" s="119"/>
      <c r="AS105" s="4"/>
      <c r="AT105" s="4"/>
      <c r="AU105" s="4"/>
    </row>
    <row r="106">
      <c r="A106" s="4"/>
      <c r="B106" s="4"/>
      <c r="C106" s="4"/>
      <c r="D106" s="4"/>
      <c r="E106" s="4"/>
      <c r="F106" s="8"/>
      <c r="G106" s="8"/>
      <c r="H106" s="8"/>
      <c r="I106" s="8"/>
      <c r="J106" s="8"/>
      <c r="K106" s="8"/>
      <c r="L106" s="8"/>
      <c r="M106" s="8"/>
      <c r="N106" s="8"/>
      <c r="O106" s="8"/>
      <c r="P106" s="8"/>
      <c r="Q106" s="271"/>
      <c r="R106" s="119"/>
      <c r="S106" s="118"/>
      <c r="T106" s="118"/>
      <c r="U106" s="118"/>
      <c r="V106" s="325"/>
      <c r="W106" s="119"/>
      <c r="X106" s="119"/>
      <c r="Y106" s="119"/>
      <c r="Z106" s="326"/>
      <c r="AA106" s="74"/>
      <c r="AB106" s="352"/>
      <c r="AC106" s="352"/>
      <c r="AD106" s="328"/>
      <c r="AE106" s="118"/>
      <c r="AF106" s="119"/>
      <c r="AG106" s="119"/>
      <c r="AH106" s="119"/>
      <c r="AI106" s="119"/>
      <c r="AJ106" s="119"/>
      <c r="AK106" s="119"/>
      <c r="AL106" s="119"/>
      <c r="AM106" s="119"/>
      <c r="AN106" s="119"/>
      <c r="AO106" s="119"/>
      <c r="AP106" s="119"/>
      <c r="AQ106" s="119"/>
      <c r="AR106" s="119"/>
      <c r="AS106" s="4"/>
      <c r="AT106" s="4"/>
      <c r="AU106" s="4"/>
    </row>
    <row r="107">
      <c r="A107" s="4"/>
      <c r="B107" s="4"/>
      <c r="C107" s="4"/>
      <c r="D107" s="4"/>
      <c r="E107" s="4"/>
      <c r="F107" s="8"/>
      <c r="G107" s="8"/>
      <c r="H107" s="8"/>
      <c r="I107" s="8"/>
      <c r="J107" s="8"/>
      <c r="K107" s="8"/>
      <c r="L107" s="8"/>
      <c r="M107" s="8"/>
      <c r="N107" s="8"/>
      <c r="O107" s="8"/>
      <c r="P107" s="8"/>
      <c r="Q107" s="271"/>
      <c r="R107" s="119"/>
      <c r="S107" s="118"/>
      <c r="T107" s="118"/>
      <c r="U107" s="118"/>
      <c r="V107" s="325"/>
      <c r="W107" s="119"/>
      <c r="X107" s="119"/>
      <c r="Y107" s="119"/>
      <c r="Z107" s="326"/>
      <c r="AA107" s="74"/>
      <c r="AB107" s="352"/>
      <c r="AC107" s="352"/>
      <c r="AD107" s="328"/>
      <c r="AE107" s="118"/>
      <c r="AF107" s="119"/>
      <c r="AG107" s="119"/>
      <c r="AH107" s="119"/>
      <c r="AI107" s="119"/>
      <c r="AJ107" s="119"/>
      <c r="AK107" s="119"/>
      <c r="AL107" s="119"/>
      <c r="AM107" s="119"/>
      <c r="AN107" s="119"/>
      <c r="AO107" s="119"/>
      <c r="AP107" s="119"/>
      <c r="AQ107" s="119"/>
      <c r="AR107" s="119"/>
      <c r="AS107" s="4"/>
      <c r="AT107" s="4"/>
      <c r="AU107" s="4"/>
    </row>
    <row r="108">
      <c r="A108" s="4"/>
      <c r="B108" s="4"/>
      <c r="C108" s="4"/>
      <c r="D108" s="4"/>
      <c r="E108" s="4"/>
      <c r="F108" s="8"/>
      <c r="G108" s="8"/>
      <c r="H108" s="8"/>
      <c r="I108" s="8"/>
      <c r="J108" s="8"/>
      <c r="K108" s="8"/>
      <c r="L108" s="8"/>
      <c r="M108" s="8"/>
      <c r="N108" s="8"/>
      <c r="O108" s="8"/>
      <c r="P108" s="8"/>
      <c r="Q108" s="271"/>
      <c r="R108" s="119"/>
      <c r="S108" s="118"/>
      <c r="T108" s="118"/>
      <c r="U108" s="118"/>
      <c r="V108" s="325"/>
      <c r="W108" s="119"/>
      <c r="X108" s="119"/>
      <c r="Y108" s="119"/>
      <c r="Z108" s="326"/>
      <c r="AA108" s="74"/>
      <c r="AB108" s="352"/>
      <c r="AC108" s="352"/>
      <c r="AD108" s="328"/>
      <c r="AE108" s="118"/>
      <c r="AF108" s="119"/>
      <c r="AG108" s="119"/>
      <c r="AH108" s="119"/>
      <c r="AI108" s="119"/>
      <c r="AJ108" s="119"/>
      <c r="AK108" s="119"/>
      <c r="AL108" s="119"/>
      <c r="AM108" s="119"/>
      <c r="AN108" s="119"/>
      <c r="AO108" s="119"/>
      <c r="AP108" s="119"/>
      <c r="AQ108" s="119"/>
      <c r="AR108" s="119"/>
      <c r="AS108" s="4"/>
      <c r="AT108" s="4"/>
      <c r="AU108" s="4"/>
    </row>
    <row r="109">
      <c r="A109" s="4"/>
      <c r="B109" s="4"/>
      <c r="C109" s="4"/>
      <c r="D109" s="4"/>
      <c r="E109" s="4"/>
      <c r="F109" s="8"/>
      <c r="G109" s="8"/>
      <c r="H109" s="8"/>
      <c r="I109" s="8"/>
      <c r="J109" s="8"/>
      <c r="K109" s="8"/>
      <c r="L109" s="8"/>
      <c r="M109" s="8"/>
      <c r="N109" s="8"/>
      <c r="O109" s="8"/>
      <c r="P109" s="8"/>
      <c r="Q109" s="271"/>
      <c r="R109" s="119"/>
      <c r="S109" s="118"/>
      <c r="T109" s="118"/>
      <c r="U109" s="118"/>
      <c r="V109" s="325"/>
      <c r="W109" s="119"/>
      <c r="X109" s="119"/>
      <c r="Y109" s="119"/>
      <c r="Z109" s="326"/>
      <c r="AA109" s="74"/>
      <c r="AB109" s="352"/>
      <c r="AC109" s="352"/>
      <c r="AD109" s="328"/>
      <c r="AE109" s="118"/>
      <c r="AF109" s="119"/>
      <c r="AG109" s="119"/>
      <c r="AH109" s="119"/>
      <c r="AI109" s="119"/>
      <c r="AJ109" s="119"/>
      <c r="AK109" s="119"/>
      <c r="AL109" s="119"/>
      <c r="AM109" s="119"/>
      <c r="AN109" s="119"/>
      <c r="AO109" s="119"/>
      <c r="AP109" s="119"/>
      <c r="AQ109" s="119"/>
      <c r="AR109" s="119"/>
      <c r="AS109" s="4"/>
      <c r="AT109" s="4"/>
      <c r="AU109" s="4"/>
    </row>
    <row r="110">
      <c r="A110" s="4"/>
      <c r="B110" s="4"/>
      <c r="C110" s="4"/>
      <c r="D110" s="4"/>
      <c r="E110" s="4"/>
      <c r="F110" s="8"/>
      <c r="G110" s="8"/>
      <c r="H110" s="8"/>
      <c r="I110" s="8"/>
      <c r="J110" s="8"/>
      <c r="K110" s="8"/>
      <c r="L110" s="8"/>
      <c r="M110" s="8"/>
      <c r="N110" s="8"/>
      <c r="O110" s="8"/>
      <c r="P110" s="8"/>
      <c r="Q110" s="271"/>
      <c r="R110" s="119"/>
      <c r="S110" s="118"/>
      <c r="T110" s="118"/>
      <c r="U110" s="118"/>
      <c r="V110" s="325"/>
      <c r="W110" s="119"/>
      <c r="X110" s="119"/>
      <c r="Y110" s="119"/>
      <c r="Z110" s="326"/>
      <c r="AA110" s="74"/>
      <c r="AB110" s="352"/>
      <c r="AC110" s="352"/>
      <c r="AD110" s="328"/>
      <c r="AE110" s="118"/>
      <c r="AF110" s="119"/>
      <c r="AG110" s="119"/>
      <c r="AH110" s="119"/>
      <c r="AI110" s="119"/>
      <c r="AJ110" s="119"/>
      <c r="AK110" s="119"/>
      <c r="AL110" s="119"/>
      <c r="AM110" s="119"/>
      <c r="AN110" s="119"/>
      <c r="AO110" s="119"/>
      <c r="AP110" s="119"/>
      <c r="AQ110" s="119"/>
      <c r="AR110" s="119"/>
      <c r="AS110" s="4"/>
      <c r="AT110" s="4"/>
      <c r="AU110" s="4"/>
    </row>
    <row r="111">
      <c r="A111" s="4"/>
      <c r="B111" s="4"/>
      <c r="C111" s="4"/>
      <c r="D111" s="4"/>
      <c r="E111" s="4"/>
      <c r="F111" s="8"/>
      <c r="G111" s="8"/>
      <c r="H111" s="8"/>
      <c r="I111" s="8"/>
      <c r="J111" s="8"/>
      <c r="K111" s="8"/>
      <c r="L111" s="8"/>
      <c r="M111" s="8"/>
      <c r="N111" s="8"/>
      <c r="O111" s="8"/>
      <c r="P111" s="8"/>
      <c r="Q111" s="271"/>
      <c r="R111" s="119"/>
      <c r="S111" s="118"/>
      <c r="T111" s="118"/>
      <c r="U111" s="118"/>
      <c r="V111" s="325"/>
      <c r="W111" s="119"/>
      <c r="X111" s="119"/>
      <c r="Y111" s="119"/>
      <c r="Z111" s="326"/>
      <c r="AA111" s="74"/>
      <c r="AB111" s="352"/>
      <c r="AC111" s="352"/>
      <c r="AD111" s="328"/>
      <c r="AE111" s="118"/>
      <c r="AF111" s="119"/>
      <c r="AG111" s="119"/>
      <c r="AH111" s="119"/>
      <c r="AI111" s="119"/>
      <c r="AJ111" s="119"/>
      <c r="AK111" s="119"/>
      <c r="AL111" s="119"/>
      <c r="AM111" s="119"/>
      <c r="AN111" s="119"/>
      <c r="AO111" s="119"/>
      <c r="AP111" s="119"/>
      <c r="AQ111" s="119"/>
      <c r="AR111" s="119"/>
      <c r="AS111" s="4"/>
      <c r="AT111" s="4"/>
      <c r="AU111" s="4"/>
    </row>
    <row r="112">
      <c r="A112" s="4"/>
      <c r="B112" s="4"/>
      <c r="C112" s="4"/>
      <c r="D112" s="4"/>
      <c r="E112" s="4"/>
      <c r="F112" s="8"/>
      <c r="G112" s="8"/>
      <c r="H112" s="8"/>
      <c r="I112" s="8"/>
      <c r="J112" s="8"/>
      <c r="K112" s="8"/>
      <c r="L112" s="8"/>
      <c r="M112" s="8"/>
      <c r="N112" s="8"/>
      <c r="O112" s="8"/>
      <c r="P112" s="8"/>
      <c r="Q112" s="271"/>
      <c r="R112" s="119"/>
      <c r="S112" s="118"/>
      <c r="T112" s="118"/>
      <c r="U112" s="118"/>
      <c r="V112" s="325"/>
      <c r="W112" s="119"/>
      <c r="X112" s="119"/>
      <c r="Y112" s="119"/>
      <c r="Z112" s="326"/>
      <c r="AA112" s="74"/>
      <c r="AB112" s="352"/>
      <c r="AC112" s="352"/>
      <c r="AD112" s="328"/>
      <c r="AE112" s="118"/>
      <c r="AF112" s="119"/>
      <c r="AG112" s="119"/>
      <c r="AH112" s="119"/>
      <c r="AI112" s="119"/>
      <c r="AJ112" s="119"/>
      <c r="AK112" s="119"/>
      <c r="AL112" s="119"/>
      <c r="AM112" s="119"/>
      <c r="AN112" s="119"/>
      <c r="AO112" s="119"/>
      <c r="AP112" s="119"/>
      <c r="AQ112" s="119"/>
      <c r="AR112" s="119"/>
      <c r="AS112" s="4"/>
      <c r="AT112" s="4"/>
      <c r="AU112" s="4"/>
    </row>
    <row r="113">
      <c r="A113" s="4"/>
      <c r="B113" s="4"/>
      <c r="C113" s="4"/>
      <c r="D113" s="4"/>
      <c r="E113" s="4"/>
      <c r="F113" s="8"/>
      <c r="G113" s="8"/>
      <c r="H113" s="8"/>
      <c r="I113" s="8"/>
      <c r="J113" s="8"/>
      <c r="K113" s="8"/>
      <c r="L113" s="8"/>
      <c r="M113" s="8"/>
      <c r="N113" s="8"/>
      <c r="O113" s="8"/>
      <c r="P113" s="8"/>
      <c r="Q113" s="271"/>
      <c r="R113" s="119"/>
      <c r="S113" s="118"/>
      <c r="T113" s="118"/>
      <c r="U113" s="118"/>
      <c r="V113" s="325"/>
      <c r="W113" s="119"/>
      <c r="X113" s="119"/>
      <c r="Y113" s="119"/>
      <c r="Z113" s="326"/>
      <c r="AA113" s="74"/>
      <c r="AB113" s="352"/>
      <c r="AC113" s="352"/>
      <c r="AD113" s="328"/>
      <c r="AE113" s="118"/>
      <c r="AF113" s="119"/>
      <c r="AG113" s="119"/>
      <c r="AH113" s="119"/>
      <c r="AI113" s="119"/>
      <c r="AJ113" s="119"/>
      <c r="AK113" s="119"/>
      <c r="AL113" s="119"/>
      <c r="AM113" s="119"/>
      <c r="AN113" s="119"/>
      <c r="AO113" s="119"/>
      <c r="AP113" s="119"/>
      <c r="AQ113" s="119"/>
      <c r="AR113" s="119"/>
      <c r="AS113" s="4"/>
      <c r="AT113" s="4"/>
      <c r="AU113" s="4"/>
    </row>
    <row r="114">
      <c r="A114" s="4"/>
      <c r="B114" s="4"/>
      <c r="C114" s="4"/>
      <c r="D114" s="4"/>
      <c r="E114" s="4"/>
      <c r="F114" s="8"/>
      <c r="G114" s="8"/>
      <c r="H114" s="8"/>
      <c r="I114" s="8"/>
      <c r="J114" s="8"/>
      <c r="K114" s="8"/>
      <c r="L114" s="8"/>
      <c r="M114" s="8"/>
      <c r="N114" s="8"/>
      <c r="O114" s="8"/>
      <c r="P114" s="8"/>
      <c r="Q114" s="271"/>
      <c r="R114" s="119"/>
      <c r="S114" s="118"/>
      <c r="T114" s="118"/>
      <c r="U114" s="118"/>
      <c r="V114" s="325"/>
      <c r="W114" s="119"/>
      <c r="X114" s="119"/>
      <c r="Y114" s="119"/>
      <c r="Z114" s="326"/>
      <c r="AA114" s="74"/>
      <c r="AB114" s="352"/>
      <c r="AC114" s="352"/>
      <c r="AD114" s="328"/>
      <c r="AE114" s="118"/>
      <c r="AF114" s="119"/>
      <c r="AG114" s="119"/>
      <c r="AH114" s="119"/>
      <c r="AI114" s="119"/>
      <c r="AJ114" s="119"/>
      <c r="AK114" s="119"/>
      <c r="AL114" s="119"/>
      <c r="AM114" s="119"/>
      <c r="AN114" s="119"/>
      <c r="AO114" s="119"/>
      <c r="AP114" s="119"/>
      <c r="AQ114" s="119"/>
      <c r="AR114" s="119"/>
      <c r="AS114" s="4"/>
      <c r="AT114" s="4"/>
      <c r="AU114" s="4"/>
    </row>
    <row r="115">
      <c r="A115" s="4"/>
      <c r="B115" s="4"/>
      <c r="C115" s="4"/>
      <c r="D115" s="4"/>
      <c r="E115" s="4"/>
      <c r="F115" s="8"/>
      <c r="G115" s="8"/>
      <c r="H115" s="8"/>
      <c r="I115" s="8"/>
      <c r="J115" s="8"/>
      <c r="K115" s="8"/>
      <c r="L115" s="8"/>
      <c r="M115" s="8"/>
      <c r="N115" s="8"/>
      <c r="O115" s="8"/>
      <c r="P115" s="8"/>
      <c r="Q115" s="271"/>
      <c r="R115" s="119"/>
      <c r="S115" s="118"/>
      <c r="T115" s="118"/>
      <c r="U115" s="118"/>
      <c r="V115" s="325"/>
      <c r="W115" s="119"/>
      <c r="X115" s="119"/>
      <c r="Y115" s="119"/>
      <c r="Z115" s="326"/>
      <c r="AA115" s="74"/>
      <c r="AB115" s="352"/>
      <c r="AC115" s="352"/>
      <c r="AD115" s="328"/>
      <c r="AE115" s="118"/>
      <c r="AF115" s="119"/>
      <c r="AG115" s="119"/>
      <c r="AH115" s="119"/>
      <c r="AI115" s="119"/>
      <c r="AJ115" s="119"/>
      <c r="AK115" s="119"/>
      <c r="AL115" s="119"/>
      <c r="AM115" s="119"/>
      <c r="AN115" s="119"/>
      <c r="AO115" s="119"/>
      <c r="AP115" s="119"/>
      <c r="AQ115" s="119"/>
      <c r="AR115" s="119"/>
      <c r="AS115" s="4"/>
      <c r="AT115" s="4"/>
      <c r="AU115" s="4"/>
    </row>
    <row r="116">
      <c r="A116" s="4"/>
      <c r="B116" s="4"/>
      <c r="C116" s="4"/>
      <c r="D116" s="4"/>
      <c r="E116" s="4"/>
      <c r="F116" s="8"/>
      <c r="G116" s="8"/>
      <c r="H116" s="8"/>
      <c r="I116" s="8"/>
      <c r="J116" s="8"/>
      <c r="K116" s="8"/>
      <c r="L116" s="8"/>
      <c r="M116" s="8"/>
      <c r="N116" s="8"/>
      <c r="O116" s="8"/>
      <c r="P116" s="8"/>
      <c r="Q116" s="271"/>
      <c r="R116" s="119"/>
      <c r="S116" s="118"/>
      <c r="T116" s="118"/>
      <c r="U116" s="118"/>
      <c r="V116" s="325"/>
      <c r="W116" s="119"/>
      <c r="X116" s="119"/>
      <c r="Y116" s="119"/>
      <c r="Z116" s="326"/>
      <c r="AA116" s="74"/>
      <c r="AB116" s="352"/>
      <c r="AC116" s="352"/>
      <c r="AD116" s="328"/>
      <c r="AE116" s="118"/>
      <c r="AF116" s="119"/>
      <c r="AG116" s="119"/>
      <c r="AH116" s="119"/>
      <c r="AI116" s="119"/>
      <c r="AJ116" s="119"/>
      <c r="AK116" s="119"/>
      <c r="AL116" s="119"/>
      <c r="AM116" s="119"/>
      <c r="AN116" s="119"/>
      <c r="AO116" s="119"/>
      <c r="AP116" s="119"/>
      <c r="AQ116" s="119"/>
      <c r="AR116" s="119"/>
      <c r="AS116" s="4"/>
      <c r="AT116" s="4"/>
      <c r="AU116" s="4"/>
    </row>
    <row r="117">
      <c r="A117" s="4"/>
      <c r="B117" s="4"/>
      <c r="C117" s="4"/>
      <c r="D117" s="4"/>
      <c r="E117" s="4"/>
      <c r="F117" s="8"/>
      <c r="G117" s="8"/>
      <c r="H117" s="8"/>
      <c r="I117" s="8"/>
      <c r="J117" s="8"/>
      <c r="K117" s="8"/>
      <c r="L117" s="8"/>
      <c r="M117" s="8"/>
      <c r="N117" s="8"/>
      <c r="O117" s="8"/>
      <c r="P117" s="8"/>
      <c r="Q117" s="271"/>
      <c r="R117" s="119"/>
      <c r="S117" s="118"/>
      <c r="T117" s="118"/>
      <c r="U117" s="118"/>
      <c r="V117" s="325"/>
      <c r="W117" s="119"/>
      <c r="X117" s="119"/>
      <c r="Y117" s="119"/>
      <c r="Z117" s="326"/>
      <c r="AA117" s="74"/>
      <c r="AB117" s="352"/>
      <c r="AC117" s="352"/>
      <c r="AD117" s="328"/>
      <c r="AE117" s="118"/>
      <c r="AF117" s="119"/>
      <c r="AG117" s="119"/>
      <c r="AH117" s="119"/>
      <c r="AI117" s="119"/>
      <c r="AJ117" s="119"/>
      <c r="AK117" s="119"/>
      <c r="AL117" s="119"/>
      <c r="AM117" s="119"/>
      <c r="AN117" s="119"/>
      <c r="AO117" s="119"/>
      <c r="AP117" s="119"/>
      <c r="AQ117" s="119"/>
      <c r="AR117" s="119"/>
      <c r="AS117" s="4"/>
      <c r="AT117" s="4"/>
      <c r="AU117" s="4"/>
    </row>
    <row r="118">
      <c r="A118" s="4"/>
      <c r="B118" s="4"/>
      <c r="C118" s="4"/>
      <c r="D118" s="4"/>
      <c r="E118" s="4"/>
      <c r="F118" s="8"/>
      <c r="G118" s="8"/>
      <c r="H118" s="8"/>
      <c r="I118" s="8"/>
      <c r="J118" s="8"/>
      <c r="K118" s="8"/>
      <c r="L118" s="8"/>
      <c r="M118" s="8"/>
      <c r="N118" s="8"/>
      <c r="O118" s="8"/>
      <c r="P118" s="8"/>
      <c r="Q118" s="271"/>
      <c r="R118" s="119"/>
      <c r="S118" s="118"/>
      <c r="T118" s="118"/>
      <c r="U118" s="118"/>
      <c r="V118" s="325"/>
      <c r="W118" s="119"/>
      <c r="X118" s="119"/>
      <c r="Y118" s="119"/>
      <c r="Z118" s="326"/>
      <c r="AA118" s="74"/>
      <c r="AB118" s="352"/>
      <c r="AC118" s="352"/>
      <c r="AD118" s="328"/>
      <c r="AE118" s="118"/>
      <c r="AF118" s="119"/>
      <c r="AG118" s="119"/>
      <c r="AH118" s="119"/>
      <c r="AI118" s="119"/>
      <c r="AJ118" s="119"/>
      <c r="AK118" s="119"/>
      <c r="AL118" s="119"/>
      <c r="AM118" s="119"/>
      <c r="AN118" s="119"/>
      <c r="AO118" s="119"/>
      <c r="AP118" s="119"/>
      <c r="AQ118" s="119"/>
      <c r="AR118" s="119"/>
      <c r="AS118" s="4"/>
      <c r="AT118" s="4"/>
      <c r="AU118" s="4"/>
    </row>
    <row r="119">
      <c r="A119" s="4"/>
      <c r="B119" s="4"/>
      <c r="C119" s="4"/>
      <c r="D119" s="4"/>
      <c r="E119" s="4"/>
      <c r="F119" s="8"/>
      <c r="G119" s="8"/>
      <c r="H119" s="8"/>
      <c r="I119" s="8"/>
      <c r="J119" s="8"/>
      <c r="K119" s="8"/>
      <c r="L119" s="8"/>
      <c r="M119" s="8"/>
      <c r="N119" s="8"/>
      <c r="O119" s="8"/>
      <c r="P119" s="8"/>
      <c r="Q119" s="271"/>
      <c r="R119" s="119"/>
      <c r="S119" s="118"/>
      <c r="T119" s="118"/>
      <c r="U119" s="118"/>
      <c r="V119" s="325"/>
      <c r="W119" s="119"/>
      <c r="X119" s="119"/>
      <c r="Y119" s="119"/>
      <c r="Z119" s="326"/>
      <c r="AA119" s="74"/>
      <c r="AB119" s="352"/>
      <c r="AC119" s="352"/>
      <c r="AD119" s="328"/>
      <c r="AE119" s="118"/>
      <c r="AF119" s="119"/>
      <c r="AG119" s="119"/>
      <c r="AH119" s="119"/>
      <c r="AI119" s="119"/>
      <c r="AJ119" s="119"/>
      <c r="AK119" s="119"/>
      <c r="AL119" s="119"/>
      <c r="AM119" s="119"/>
      <c r="AN119" s="119"/>
      <c r="AO119" s="119"/>
      <c r="AP119" s="119"/>
      <c r="AQ119" s="119"/>
      <c r="AR119" s="119"/>
      <c r="AS119" s="4"/>
      <c r="AT119" s="4"/>
      <c r="AU119" s="4"/>
    </row>
    <row r="120">
      <c r="A120" s="4"/>
      <c r="B120" s="4"/>
      <c r="C120" s="4"/>
      <c r="D120" s="4"/>
      <c r="E120" s="4"/>
      <c r="F120" s="8"/>
      <c r="G120" s="8"/>
      <c r="H120" s="8"/>
      <c r="I120" s="8"/>
      <c r="J120" s="8"/>
      <c r="K120" s="8"/>
      <c r="L120" s="8"/>
      <c r="M120" s="8"/>
      <c r="N120" s="8"/>
      <c r="O120" s="8"/>
      <c r="P120" s="8"/>
      <c r="Q120" s="271"/>
      <c r="R120" s="119"/>
      <c r="S120" s="118"/>
      <c r="T120" s="118"/>
      <c r="U120" s="118"/>
      <c r="V120" s="325"/>
      <c r="W120" s="119"/>
      <c r="X120" s="119"/>
      <c r="Y120" s="119"/>
      <c r="Z120" s="326"/>
      <c r="AA120" s="74"/>
      <c r="AB120" s="352"/>
      <c r="AC120" s="352"/>
      <c r="AD120" s="328"/>
      <c r="AE120" s="118"/>
      <c r="AF120" s="119"/>
      <c r="AG120" s="119"/>
      <c r="AH120" s="119"/>
      <c r="AI120" s="119"/>
      <c r="AJ120" s="119"/>
      <c r="AK120" s="119"/>
      <c r="AL120" s="119"/>
      <c r="AM120" s="119"/>
      <c r="AN120" s="119"/>
      <c r="AO120" s="119"/>
      <c r="AP120" s="119"/>
      <c r="AQ120" s="119"/>
      <c r="AR120" s="119"/>
      <c r="AS120" s="4"/>
      <c r="AT120" s="4"/>
      <c r="AU120" s="4"/>
    </row>
    <row r="121">
      <c r="A121" s="4"/>
      <c r="B121" s="4"/>
      <c r="C121" s="4"/>
      <c r="D121" s="4"/>
      <c r="E121" s="4"/>
      <c r="F121" s="8"/>
      <c r="G121" s="8"/>
      <c r="H121" s="8"/>
      <c r="I121" s="8"/>
      <c r="J121" s="8"/>
      <c r="K121" s="8"/>
      <c r="L121" s="8"/>
      <c r="M121" s="8"/>
      <c r="N121" s="8"/>
      <c r="O121" s="8"/>
      <c r="P121" s="8"/>
      <c r="Q121" s="271"/>
      <c r="R121" s="119"/>
      <c r="S121" s="118"/>
      <c r="T121" s="118"/>
      <c r="U121" s="118"/>
      <c r="V121" s="325"/>
      <c r="W121" s="119"/>
      <c r="X121" s="119"/>
      <c r="Y121" s="119"/>
      <c r="Z121" s="326"/>
      <c r="AA121" s="74"/>
      <c r="AB121" s="352"/>
      <c r="AC121" s="352"/>
      <c r="AD121" s="328"/>
      <c r="AE121" s="118"/>
      <c r="AF121" s="119"/>
      <c r="AG121" s="119"/>
      <c r="AH121" s="119"/>
      <c r="AI121" s="119"/>
      <c r="AJ121" s="119"/>
      <c r="AK121" s="119"/>
      <c r="AL121" s="119"/>
      <c r="AM121" s="119"/>
      <c r="AN121" s="119"/>
      <c r="AO121" s="119"/>
      <c r="AP121" s="119"/>
      <c r="AQ121" s="119"/>
      <c r="AR121" s="119"/>
      <c r="AS121" s="4"/>
      <c r="AT121" s="4"/>
      <c r="AU121" s="4"/>
    </row>
    <row r="122">
      <c r="A122" s="4"/>
      <c r="B122" s="4"/>
      <c r="C122" s="4"/>
      <c r="D122" s="4"/>
      <c r="E122" s="4"/>
      <c r="F122" s="8"/>
      <c r="G122" s="8"/>
      <c r="H122" s="8"/>
      <c r="I122" s="8"/>
      <c r="J122" s="8"/>
      <c r="K122" s="8"/>
      <c r="L122" s="8"/>
      <c r="M122" s="8"/>
      <c r="N122" s="8"/>
      <c r="O122" s="8"/>
      <c r="P122" s="8"/>
      <c r="Q122" s="271"/>
      <c r="R122" s="119"/>
      <c r="S122" s="118"/>
      <c r="T122" s="118"/>
      <c r="U122" s="118"/>
      <c r="V122" s="325"/>
      <c r="W122" s="119"/>
      <c r="X122" s="119"/>
      <c r="Y122" s="119"/>
      <c r="Z122" s="326"/>
      <c r="AA122" s="74"/>
      <c r="AB122" s="352"/>
      <c r="AC122" s="352"/>
      <c r="AD122" s="328"/>
      <c r="AE122" s="118"/>
      <c r="AF122" s="119"/>
      <c r="AG122" s="119"/>
      <c r="AH122" s="119"/>
      <c r="AI122" s="119"/>
      <c r="AJ122" s="119"/>
      <c r="AK122" s="119"/>
      <c r="AL122" s="119"/>
      <c r="AM122" s="119"/>
      <c r="AN122" s="119"/>
      <c r="AO122" s="119"/>
      <c r="AP122" s="119"/>
      <c r="AQ122" s="119"/>
      <c r="AR122" s="119"/>
      <c r="AS122" s="4"/>
      <c r="AT122" s="4"/>
      <c r="AU122" s="4"/>
    </row>
    <row r="123">
      <c r="A123" s="4"/>
      <c r="B123" s="4"/>
      <c r="C123" s="4"/>
      <c r="D123" s="4"/>
      <c r="E123" s="4"/>
      <c r="F123" s="8"/>
      <c r="G123" s="8"/>
      <c r="H123" s="8"/>
      <c r="I123" s="8"/>
      <c r="J123" s="8"/>
      <c r="K123" s="8"/>
      <c r="L123" s="8"/>
      <c r="M123" s="8"/>
      <c r="N123" s="8"/>
      <c r="O123" s="8"/>
      <c r="P123" s="8"/>
      <c r="Q123" s="271"/>
      <c r="R123" s="119"/>
      <c r="S123" s="118"/>
      <c r="T123" s="118"/>
      <c r="U123" s="118"/>
      <c r="V123" s="325"/>
      <c r="W123" s="119"/>
      <c r="X123" s="119"/>
      <c r="Y123" s="119"/>
      <c r="Z123" s="326"/>
      <c r="AA123" s="74"/>
      <c r="AB123" s="352"/>
      <c r="AC123" s="352"/>
      <c r="AD123" s="328"/>
      <c r="AE123" s="118"/>
      <c r="AF123" s="119"/>
      <c r="AG123" s="119"/>
      <c r="AH123" s="119"/>
      <c r="AI123" s="119"/>
      <c r="AJ123" s="119"/>
      <c r="AK123" s="119"/>
      <c r="AL123" s="119"/>
      <c r="AM123" s="119"/>
      <c r="AN123" s="119"/>
      <c r="AO123" s="119"/>
      <c r="AP123" s="119"/>
      <c r="AQ123" s="119"/>
      <c r="AR123" s="119"/>
      <c r="AS123" s="4"/>
      <c r="AT123" s="4"/>
      <c r="AU123" s="4"/>
    </row>
    <row r="124">
      <c r="A124" s="4"/>
      <c r="B124" s="4"/>
      <c r="C124" s="4"/>
      <c r="D124" s="4"/>
      <c r="E124" s="4"/>
      <c r="F124" s="8"/>
      <c r="G124" s="8"/>
      <c r="H124" s="8"/>
      <c r="I124" s="8"/>
      <c r="J124" s="8"/>
      <c r="K124" s="8"/>
      <c r="L124" s="8"/>
      <c r="M124" s="8"/>
      <c r="N124" s="8"/>
      <c r="O124" s="8"/>
      <c r="P124" s="8"/>
      <c r="Q124" s="271"/>
      <c r="R124" s="119"/>
      <c r="S124" s="118"/>
      <c r="T124" s="118"/>
      <c r="U124" s="118"/>
      <c r="V124" s="325"/>
      <c r="W124" s="119"/>
      <c r="X124" s="119"/>
      <c r="Y124" s="119"/>
      <c r="Z124" s="326"/>
      <c r="AA124" s="74"/>
      <c r="AB124" s="352"/>
      <c r="AC124" s="352"/>
      <c r="AD124" s="328"/>
      <c r="AE124" s="118"/>
      <c r="AF124" s="119"/>
      <c r="AG124" s="119"/>
      <c r="AH124" s="119"/>
      <c r="AI124" s="119"/>
      <c r="AJ124" s="119"/>
      <c r="AK124" s="119"/>
      <c r="AL124" s="119"/>
      <c r="AM124" s="119"/>
      <c r="AN124" s="119"/>
      <c r="AO124" s="119"/>
      <c r="AP124" s="119"/>
      <c r="AQ124" s="119"/>
      <c r="AR124" s="119"/>
      <c r="AS124" s="4"/>
      <c r="AT124" s="4"/>
      <c r="AU124" s="4"/>
    </row>
    <row r="125">
      <c r="A125" s="4"/>
      <c r="B125" s="4"/>
      <c r="C125" s="4"/>
      <c r="D125" s="4"/>
      <c r="E125" s="4"/>
      <c r="F125" s="8"/>
      <c r="G125" s="8"/>
      <c r="H125" s="8"/>
      <c r="I125" s="8"/>
      <c r="J125" s="8"/>
      <c r="K125" s="8"/>
      <c r="L125" s="8"/>
      <c r="M125" s="8"/>
      <c r="N125" s="8"/>
      <c r="O125" s="8"/>
      <c r="P125" s="8"/>
      <c r="Q125" s="271"/>
      <c r="R125" s="119"/>
      <c r="S125" s="118"/>
      <c r="T125" s="118"/>
      <c r="U125" s="118"/>
      <c r="V125" s="325"/>
      <c r="W125" s="119"/>
      <c r="X125" s="119"/>
      <c r="Y125" s="119"/>
      <c r="Z125" s="326"/>
      <c r="AA125" s="74"/>
      <c r="AB125" s="352"/>
      <c r="AC125" s="352"/>
      <c r="AD125" s="328"/>
      <c r="AE125" s="118"/>
      <c r="AF125" s="119"/>
      <c r="AG125" s="119"/>
      <c r="AH125" s="119"/>
      <c r="AI125" s="119"/>
      <c r="AJ125" s="119"/>
      <c r="AK125" s="119"/>
      <c r="AL125" s="119"/>
      <c r="AM125" s="119"/>
      <c r="AN125" s="119"/>
      <c r="AO125" s="119"/>
      <c r="AP125" s="119"/>
      <c r="AQ125" s="119"/>
      <c r="AR125" s="119"/>
      <c r="AS125" s="4"/>
      <c r="AT125" s="4"/>
      <c r="AU125" s="4"/>
    </row>
    <row r="126">
      <c r="A126" s="4"/>
      <c r="B126" s="4"/>
      <c r="C126" s="4"/>
      <c r="D126" s="4"/>
      <c r="E126" s="4"/>
      <c r="F126" s="8"/>
      <c r="G126" s="8"/>
      <c r="H126" s="8"/>
      <c r="I126" s="8"/>
      <c r="J126" s="8"/>
      <c r="K126" s="8"/>
      <c r="L126" s="8"/>
      <c r="M126" s="8"/>
      <c r="N126" s="8"/>
      <c r="O126" s="8"/>
      <c r="P126" s="8"/>
      <c r="Q126" s="271"/>
      <c r="R126" s="119"/>
      <c r="S126" s="118"/>
      <c r="T126" s="118"/>
      <c r="U126" s="118"/>
      <c r="V126" s="325"/>
      <c r="W126" s="119"/>
      <c r="X126" s="119"/>
      <c r="Y126" s="119"/>
      <c r="Z126" s="326"/>
      <c r="AA126" s="74"/>
      <c r="AB126" s="352"/>
      <c r="AC126" s="352"/>
      <c r="AD126" s="328"/>
      <c r="AE126" s="118"/>
      <c r="AF126" s="119"/>
      <c r="AG126" s="119"/>
      <c r="AH126" s="119"/>
      <c r="AI126" s="119"/>
      <c r="AJ126" s="119"/>
      <c r="AK126" s="119"/>
      <c r="AL126" s="119"/>
      <c r="AM126" s="119"/>
      <c r="AN126" s="119"/>
      <c r="AO126" s="119"/>
      <c r="AP126" s="119"/>
      <c r="AQ126" s="119"/>
      <c r="AR126" s="119"/>
      <c r="AS126" s="4"/>
      <c r="AT126" s="4"/>
      <c r="AU126" s="4"/>
    </row>
    <row r="127">
      <c r="A127" s="4"/>
      <c r="B127" s="4"/>
      <c r="C127" s="4"/>
      <c r="D127" s="4"/>
      <c r="E127" s="4"/>
      <c r="F127" s="8"/>
      <c r="G127" s="8"/>
      <c r="H127" s="8"/>
      <c r="I127" s="8"/>
      <c r="J127" s="8"/>
      <c r="K127" s="8"/>
      <c r="L127" s="8"/>
      <c r="M127" s="8"/>
      <c r="N127" s="8"/>
      <c r="O127" s="8"/>
      <c r="P127" s="8"/>
      <c r="Q127" s="271"/>
      <c r="R127" s="119"/>
      <c r="S127" s="118"/>
      <c r="T127" s="118"/>
      <c r="U127" s="118"/>
      <c r="V127" s="325"/>
      <c r="W127" s="119"/>
      <c r="X127" s="119"/>
      <c r="Y127" s="119"/>
      <c r="Z127" s="326"/>
      <c r="AA127" s="74"/>
      <c r="AB127" s="352"/>
      <c r="AC127" s="352"/>
      <c r="AD127" s="328"/>
      <c r="AE127" s="118"/>
      <c r="AF127" s="119"/>
      <c r="AG127" s="119"/>
      <c r="AH127" s="119"/>
      <c r="AI127" s="119"/>
      <c r="AJ127" s="119"/>
      <c r="AK127" s="119"/>
      <c r="AL127" s="119"/>
      <c r="AM127" s="119"/>
      <c r="AN127" s="119"/>
      <c r="AO127" s="119"/>
      <c r="AP127" s="119"/>
      <c r="AQ127" s="119"/>
      <c r="AR127" s="119"/>
      <c r="AS127" s="4"/>
      <c r="AT127" s="4"/>
      <c r="AU127" s="4"/>
    </row>
    <row r="128">
      <c r="A128" s="4"/>
      <c r="B128" s="4"/>
      <c r="C128" s="4"/>
      <c r="D128" s="4"/>
      <c r="E128" s="4"/>
      <c r="F128" s="8"/>
      <c r="G128" s="8"/>
      <c r="H128" s="8"/>
      <c r="I128" s="8"/>
      <c r="J128" s="8"/>
      <c r="K128" s="8"/>
      <c r="L128" s="8"/>
      <c r="M128" s="8"/>
      <c r="N128" s="8"/>
      <c r="O128" s="8"/>
      <c r="P128" s="8"/>
      <c r="Q128" s="271"/>
      <c r="R128" s="119"/>
      <c r="S128" s="118"/>
      <c r="T128" s="118"/>
      <c r="U128" s="118"/>
      <c r="V128" s="325"/>
      <c r="W128" s="119"/>
      <c r="X128" s="119"/>
      <c r="Y128" s="119"/>
      <c r="Z128" s="326"/>
      <c r="AA128" s="74"/>
      <c r="AB128" s="352"/>
      <c r="AC128" s="352"/>
      <c r="AD128" s="328"/>
      <c r="AE128" s="118"/>
      <c r="AF128" s="119"/>
      <c r="AG128" s="119"/>
      <c r="AH128" s="119"/>
      <c r="AI128" s="119"/>
      <c r="AJ128" s="119"/>
      <c r="AK128" s="119"/>
      <c r="AL128" s="119"/>
      <c r="AM128" s="119"/>
      <c r="AN128" s="119"/>
      <c r="AO128" s="119"/>
      <c r="AP128" s="119"/>
      <c r="AQ128" s="119"/>
      <c r="AR128" s="119"/>
      <c r="AS128" s="4"/>
      <c r="AT128" s="4"/>
      <c r="AU128" s="4"/>
    </row>
    <row r="129">
      <c r="A129" s="4"/>
      <c r="B129" s="4"/>
      <c r="C129" s="4"/>
      <c r="D129" s="4"/>
      <c r="E129" s="4"/>
      <c r="F129" s="8"/>
      <c r="G129" s="8"/>
      <c r="H129" s="8"/>
      <c r="I129" s="8"/>
      <c r="J129" s="8"/>
      <c r="K129" s="8"/>
      <c r="L129" s="8"/>
      <c r="M129" s="8"/>
      <c r="N129" s="8"/>
      <c r="O129" s="8"/>
      <c r="P129" s="8"/>
      <c r="Q129" s="271"/>
      <c r="R129" s="119"/>
      <c r="S129" s="118"/>
      <c r="T129" s="118"/>
      <c r="U129" s="118"/>
      <c r="V129" s="325"/>
      <c r="W129" s="119"/>
      <c r="X129" s="119"/>
      <c r="Y129" s="119"/>
      <c r="Z129" s="326"/>
      <c r="AA129" s="74"/>
      <c r="AB129" s="352"/>
      <c r="AC129" s="352"/>
      <c r="AD129" s="328"/>
      <c r="AE129" s="118"/>
      <c r="AF129" s="119"/>
      <c r="AG129" s="119"/>
      <c r="AH129" s="119"/>
      <c r="AI129" s="119"/>
      <c r="AJ129" s="119"/>
      <c r="AK129" s="119"/>
      <c r="AL129" s="119"/>
      <c r="AM129" s="119"/>
      <c r="AN129" s="119"/>
      <c r="AO129" s="119"/>
      <c r="AP129" s="119"/>
      <c r="AQ129" s="119"/>
      <c r="AR129" s="119"/>
      <c r="AS129" s="4"/>
      <c r="AT129" s="4"/>
      <c r="AU129" s="4"/>
    </row>
    <row r="130">
      <c r="A130" s="4"/>
      <c r="B130" s="4"/>
      <c r="C130" s="4"/>
      <c r="D130" s="4"/>
      <c r="E130" s="4"/>
      <c r="F130" s="8"/>
      <c r="G130" s="8"/>
      <c r="H130" s="8"/>
      <c r="I130" s="8"/>
      <c r="J130" s="8"/>
      <c r="K130" s="8"/>
      <c r="L130" s="8"/>
      <c r="M130" s="8"/>
      <c r="N130" s="8"/>
      <c r="O130" s="8"/>
      <c r="P130" s="8"/>
      <c r="Q130" s="271"/>
      <c r="R130" s="119"/>
      <c r="S130" s="118"/>
      <c r="T130" s="118"/>
      <c r="U130" s="118"/>
      <c r="V130" s="325"/>
      <c r="W130" s="119"/>
      <c r="X130" s="119"/>
      <c r="Y130" s="119"/>
      <c r="Z130" s="326"/>
      <c r="AA130" s="74"/>
      <c r="AB130" s="352"/>
      <c r="AC130" s="352"/>
      <c r="AD130" s="328"/>
      <c r="AE130" s="118"/>
      <c r="AF130" s="119"/>
      <c r="AG130" s="119"/>
      <c r="AH130" s="119"/>
      <c r="AI130" s="119"/>
      <c r="AJ130" s="119"/>
      <c r="AK130" s="119"/>
      <c r="AL130" s="119"/>
      <c r="AM130" s="119"/>
      <c r="AN130" s="119"/>
      <c r="AO130" s="119"/>
      <c r="AP130" s="119"/>
      <c r="AQ130" s="119"/>
      <c r="AR130" s="119"/>
      <c r="AS130" s="4"/>
      <c r="AT130" s="4"/>
      <c r="AU130" s="4"/>
    </row>
    <row r="131">
      <c r="A131" s="4"/>
      <c r="B131" s="4"/>
      <c r="C131" s="4"/>
      <c r="D131" s="4"/>
      <c r="E131" s="4"/>
      <c r="F131" s="8"/>
      <c r="G131" s="8"/>
      <c r="H131" s="8"/>
      <c r="I131" s="8"/>
      <c r="J131" s="8"/>
      <c r="K131" s="8"/>
      <c r="L131" s="8"/>
      <c r="M131" s="8"/>
      <c r="N131" s="8"/>
      <c r="O131" s="8"/>
      <c r="P131" s="8"/>
      <c r="Q131" s="271"/>
      <c r="R131" s="119"/>
      <c r="S131" s="118"/>
      <c r="T131" s="118"/>
      <c r="U131" s="118"/>
      <c r="V131" s="325"/>
      <c r="W131" s="119"/>
      <c r="X131" s="119"/>
      <c r="Y131" s="119"/>
      <c r="Z131" s="326"/>
      <c r="AA131" s="74"/>
      <c r="AB131" s="352"/>
      <c r="AC131" s="352"/>
      <c r="AD131" s="328"/>
      <c r="AE131" s="118"/>
      <c r="AF131" s="119"/>
      <c r="AG131" s="119"/>
      <c r="AH131" s="119"/>
      <c r="AI131" s="119"/>
      <c r="AJ131" s="119"/>
      <c r="AK131" s="119"/>
      <c r="AL131" s="119"/>
      <c r="AM131" s="119"/>
      <c r="AN131" s="119"/>
      <c r="AO131" s="119"/>
      <c r="AP131" s="119"/>
      <c r="AQ131" s="119"/>
      <c r="AR131" s="119"/>
      <c r="AS131" s="4"/>
      <c r="AT131" s="4"/>
      <c r="AU131" s="4"/>
    </row>
    <row r="132">
      <c r="A132" s="4"/>
      <c r="B132" s="4"/>
      <c r="C132" s="4"/>
      <c r="D132" s="4"/>
      <c r="E132" s="4"/>
      <c r="F132" s="8"/>
      <c r="G132" s="8"/>
      <c r="H132" s="8"/>
      <c r="I132" s="8"/>
      <c r="J132" s="8"/>
      <c r="K132" s="8"/>
      <c r="L132" s="8"/>
      <c r="M132" s="8"/>
      <c r="N132" s="8"/>
      <c r="O132" s="8"/>
      <c r="P132" s="8"/>
      <c r="Q132" s="271"/>
      <c r="R132" s="119"/>
      <c r="S132" s="118"/>
      <c r="T132" s="118"/>
      <c r="U132" s="118"/>
      <c r="V132" s="325"/>
      <c r="W132" s="119"/>
      <c r="X132" s="119"/>
      <c r="Y132" s="119"/>
      <c r="Z132" s="326"/>
      <c r="AA132" s="74"/>
      <c r="AB132" s="352"/>
      <c r="AC132" s="352"/>
      <c r="AD132" s="328"/>
      <c r="AE132" s="118"/>
      <c r="AF132" s="119"/>
      <c r="AG132" s="119"/>
      <c r="AH132" s="119"/>
      <c r="AI132" s="119"/>
      <c r="AJ132" s="119"/>
      <c r="AK132" s="119"/>
      <c r="AL132" s="119"/>
      <c r="AM132" s="119"/>
      <c r="AN132" s="119"/>
      <c r="AO132" s="119"/>
      <c r="AP132" s="119"/>
      <c r="AQ132" s="119"/>
      <c r="AR132" s="119"/>
      <c r="AS132" s="4"/>
      <c r="AT132" s="4"/>
      <c r="AU132" s="4"/>
    </row>
    <row r="133">
      <c r="A133" s="4"/>
      <c r="B133" s="4"/>
      <c r="C133" s="4"/>
      <c r="D133" s="4"/>
      <c r="E133" s="4"/>
      <c r="F133" s="8"/>
      <c r="G133" s="8"/>
      <c r="H133" s="8"/>
      <c r="I133" s="8"/>
      <c r="J133" s="8"/>
      <c r="K133" s="8"/>
      <c r="L133" s="8"/>
      <c r="M133" s="8"/>
      <c r="N133" s="8"/>
      <c r="O133" s="8"/>
      <c r="P133" s="8"/>
      <c r="Q133" s="271"/>
      <c r="R133" s="119"/>
      <c r="S133" s="118"/>
      <c r="T133" s="118"/>
      <c r="U133" s="118"/>
      <c r="V133" s="325"/>
      <c r="W133" s="119"/>
      <c r="X133" s="119"/>
      <c r="Y133" s="119"/>
      <c r="Z133" s="326"/>
      <c r="AA133" s="74"/>
      <c r="AB133" s="352"/>
      <c r="AC133" s="352"/>
      <c r="AD133" s="328"/>
      <c r="AE133" s="118"/>
      <c r="AF133" s="119"/>
      <c r="AG133" s="119"/>
      <c r="AH133" s="119"/>
      <c r="AI133" s="119"/>
      <c r="AJ133" s="119"/>
      <c r="AK133" s="119"/>
      <c r="AL133" s="119"/>
      <c r="AM133" s="119"/>
      <c r="AN133" s="119"/>
      <c r="AO133" s="119"/>
      <c r="AP133" s="119"/>
      <c r="AQ133" s="119"/>
      <c r="AR133" s="119"/>
      <c r="AS133" s="4"/>
      <c r="AT133" s="4"/>
      <c r="AU133" s="4"/>
    </row>
    <row r="134">
      <c r="A134" s="4"/>
      <c r="B134" s="4"/>
      <c r="C134" s="4"/>
      <c r="D134" s="4"/>
      <c r="E134" s="4"/>
      <c r="F134" s="8"/>
      <c r="G134" s="8"/>
      <c r="H134" s="8"/>
      <c r="I134" s="8"/>
      <c r="J134" s="8"/>
      <c r="K134" s="8"/>
      <c r="L134" s="8"/>
      <c r="M134" s="8"/>
      <c r="N134" s="8"/>
      <c r="O134" s="8"/>
      <c r="P134" s="8"/>
      <c r="Q134" s="271"/>
      <c r="R134" s="119"/>
      <c r="S134" s="118"/>
      <c r="T134" s="118"/>
      <c r="U134" s="118"/>
      <c r="V134" s="325"/>
      <c r="W134" s="119"/>
      <c r="X134" s="119"/>
      <c r="Y134" s="119"/>
      <c r="Z134" s="326"/>
      <c r="AA134" s="74"/>
      <c r="AB134" s="352"/>
      <c r="AC134" s="352"/>
      <c r="AD134" s="328"/>
      <c r="AE134" s="118"/>
      <c r="AF134" s="119"/>
      <c r="AG134" s="119"/>
      <c r="AH134" s="119"/>
      <c r="AI134" s="119"/>
      <c r="AJ134" s="119"/>
      <c r="AK134" s="119"/>
      <c r="AL134" s="119"/>
      <c r="AM134" s="119"/>
      <c r="AN134" s="119"/>
      <c r="AO134" s="119"/>
      <c r="AP134" s="119"/>
      <c r="AQ134" s="119"/>
      <c r="AR134" s="119"/>
      <c r="AS134" s="4"/>
      <c r="AT134" s="4"/>
      <c r="AU134" s="4"/>
    </row>
    <row r="135">
      <c r="A135" s="4"/>
      <c r="B135" s="4"/>
      <c r="C135" s="4"/>
      <c r="D135" s="4"/>
      <c r="E135" s="4"/>
      <c r="F135" s="8"/>
      <c r="G135" s="8"/>
      <c r="H135" s="8"/>
      <c r="I135" s="8"/>
      <c r="J135" s="8"/>
      <c r="K135" s="8"/>
      <c r="L135" s="8"/>
      <c r="M135" s="8"/>
      <c r="N135" s="8"/>
      <c r="O135" s="8"/>
      <c r="P135" s="8"/>
      <c r="Q135" s="271"/>
      <c r="R135" s="119"/>
      <c r="S135" s="118"/>
      <c r="T135" s="118"/>
      <c r="U135" s="118"/>
      <c r="V135" s="325"/>
      <c r="W135" s="119"/>
      <c r="X135" s="119"/>
      <c r="Y135" s="119"/>
      <c r="Z135" s="326"/>
      <c r="AA135" s="74"/>
      <c r="AB135" s="352"/>
      <c r="AC135" s="352"/>
      <c r="AD135" s="328"/>
      <c r="AE135" s="118"/>
      <c r="AF135" s="119"/>
      <c r="AG135" s="119"/>
      <c r="AH135" s="119"/>
      <c r="AI135" s="119"/>
      <c r="AJ135" s="119"/>
      <c r="AK135" s="119"/>
      <c r="AL135" s="119"/>
      <c r="AM135" s="119"/>
      <c r="AN135" s="119"/>
      <c r="AO135" s="119"/>
      <c r="AP135" s="119"/>
      <c r="AQ135" s="119"/>
      <c r="AR135" s="119"/>
      <c r="AS135" s="4"/>
      <c r="AT135" s="4"/>
      <c r="AU135" s="4"/>
    </row>
    <row r="136">
      <c r="A136" s="4"/>
      <c r="B136" s="4"/>
      <c r="C136" s="4"/>
      <c r="D136" s="4"/>
      <c r="E136" s="4"/>
      <c r="F136" s="8"/>
      <c r="G136" s="8"/>
      <c r="H136" s="8"/>
      <c r="I136" s="8"/>
      <c r="J136" s="8"/>
      <c r="K136" s="8"/>
      <c r="L136" s="8"/>
      <c r="M136" s="8"/>
      <c r="N136" s="8"/>
      <c r="O136" s="8"/>
      <c r="P136" s="8"/>
      <c r="Q136" s="271"/>
      <c r="R136" s="119"/>
      <c r="S136" s="118"/>
      <c r="T136" s="118"/>
      <c r="U136" s="118"/>
      <c r="V136" s="325"/>
      <c r="W136" s="119"/>
      <c r="X136" s="119"/>
      <c r="Y136" s="119"/>
      <c r="Z136" s="326"/>
      <c r="AA136" s="74"/>
      <c r="AB136" s="352"/>
      <c r="AC136" s="352"/>
      <c r="AD136" s="328"/>
      <c r="AE136" s="118"/>
      <c r="AF136" s="119"/>
      <c r="AG136" s="119"/>
      <c r="AH136" s="119"/>
      <c r="AI136" s="119"/>
      <c r="AJ136" s="119"/>
      <c r="AK136" s="119"/>
      <c r="AL136" s="119"/>
      <c r="AM136" s="119"/>
      <c r="AN136" s="119"/>
      <c r="AO136" s="119"/>
      <c r="AP136" s="119"/>
      <c r="AQ136" s="119"/>
      <c r="AR136" s="119"/>
      <c r="AS136" s="4"/>
      <c r="AT136" s="4"/>
      <c r="AU136" s="4"/>
    </row>
    <row r="137">
      <c r="A137" s="4"/>
      <c r="B137" s="4"/>
      <c r="C137" s="4"/>
      <c r="D137" s="4"/>
      <c r="E137" s="4"/>
      <c r="F137" s="8"/>
      <c r="G137" s="8"/>
      <c r="H137" s="8"/>
      <c r="I137" s="8"/>
      <c r="J137" s="8"/>
      <c r="K137" s="8"/>
      <c r="L137" s="8"/>
      <c r="M137" s="8"/>
      <c r="N137" s="8"/>
      <c r="O137" s="8"/>
      <c r="P137" s="8"/>
      <c r="Q137" s="271"/>
      <c r="R137" s="119"/>
      <c r="S137" s="118"/>
      <c r="T137" s="118"/>
      <c r="U137" s="118"/>
      <c r="V137" s="325"/>
      <c r="W137" s="119"/>
      <c r="X137" s="119"/>
      <c r="Y137" s="119"/>
      <c r="Z137" s="326"/>
      <c r="AA137" s="74"/>
      <c r="AB137" s="352"/>
      <c r="AC137" s="352"/>
      <c r="AD137" s="328"/>
      <c r="AE137" s="118"/>
      <c r="AF137" s="119"/>
      <c r="AG137" s="119"/>
      <c r="AH137" s="119"/>
      <c r="AI137" s="119"/>
      <c r="AJ137" s="119"/>
      <c r="AK137" s="119"/>
      <c r="AL137" s="119"/>
      <c r="AM137" s="119"/>
      <c r="AN137" s="119"/>
      <c r="AO137" s="119"/>
      <c r="AP137" s="119"/>
      <c r="AQ137" s="119"/>
      <c r="AR137" s="119"/>
      <c r="AS137" s="4"/>
      <c r="AT137" s="4"/>
      <c r="AU137" s="4"/>
    </row>
    <row r="138">
      <c r="A138" s="4"/>
      <c r="B138" s="4"/>
      <c r="C138" s="4"/>
      <c r="D138" s="4"/>
      <c r="E138" s="4"/>
      <c r="F138" s="8"/>
      <c r="G138" s="8"/>
      <c r="H138" s="8"/>
      <c r="I138" s="8"/>
      <c r="J138" s="8"/>
      <c r="K138" s="8"/>
      <c r="L138" s="8"/>
      <c r="M138" s="8"/>
      <c r="N138" s="8"/>
      <c r="O138" s="8"/>
      <c r="P138" s="8"/>
      <c r="Q138" s="271"/>
      <c r="R138" s="119"/>
      <c r="S138" s="118"/>
      <c r="T138" s="118"/>
      <c r="U138" s="118"/>
      <c r="V138" s="325"/>
      <c r="W138" s="119"/>
      <c r="X138" s="119"/>
      <c r="Y138" s="119"/>
      <c r="Z138" s="326"/>
      <c r="AA138" s="74"/>
      <c r="AB138" s="352"/>
      <c r="AC138" s="352"/>
      <c r="AD138" s="328"/>
      <c r="AE138" s="118"/>
      <c r="AF138" s="119"/>
      <c r="AG138" s="119"/>
      <c r="AH138" s="119"/>
      <c r="AI138" s="119"/>
      <c r="AJ138" s="119"/>
      <c r="AK138" s="119"/>
      <c r="AL138" s="119"/>
      <c r="AM138" s="119"/>
      <c r="AN138" s="119"/>
      <c r="AO138" s="119"/>
      <c r="AP138" s="119"/>
      <c r="AQ138" s="119"/>
      <c r="AR138" s="119"/>
      <c r="AS138" s="4"/>
      <c r="AT138" s="4"/>
      <c r="AU138" s="4"/>
    </row>
    <row r="139">
      <c r="A139" s="4"/>
      <c r="B139" s="4"/>
      <c r="C139" s="4"/>
      <c r="D139" s="4"/>
      <c r="E139" s="4"/>
      <c r="F139" s="8"/>
      <c r="G139" s="8"/>
      <c r="H139" s="8"/>
      <c r="I139" s="8"/>
      <c r="J139" s="8"/>
      <c r="K139" s="8"/>
      <c r="L139" s="8"/>
      <c r="M139" s="8"/>
      <c r="N139" s="8"/>
      <c r="O139" s="8"/>
      <c r="P139" s="8"/>
      <c r="Q139" s="271"/>
      <c r="R139" s="119"/>
      <c r="S139" s="118"/>
      <c r="T139" s="118"/>
      <c r="U139" s="118"/>
      <c r="V139" s="325"/>
      <c r="W139" s="119"/>
      <c r="X139" s="119"/>
      <c r="Y139" s="119"/>
      <c r="Z139" s="326"/>
      <c r="AA139" s="74"/>
      <c r="AB139" s="352"/>
      <c r="AC139" s="352"/>
      <c r="AD139" s="328"/>
      <c r="AE139" s="118"/>
      <c r="AF139" s="119"/>
      <c r="AG139" s="119"/>
      <c r="AH139" s="119"/>
      <c r="AI139" s="119"/>
      <c r="AJ139" s="119"/>
      <c r="AK139" s="119"/>
      <c r="AL139" s="119"/>
      <c r="AM139" s="119"/>
      <c r="AN139" s="119"/>
      <c r="AO139" s="119"/>
      <c r="AP139" s="119"/>
      <c r="AQ139" s="119"/>
      <c r="AR139" s="119"/>
      <c r="AS139" s="4"/>
      <c r="AT139" s="4"/>
      <c r="AU139" s="4"/>
    </row>
    <row r="140">
      <c r="A140" s="4"/>
      <c r="B140" s="4"/>
      <c r="C140" s="4"/>
      <c r="D140" s="4"/>
      <c r="E140" s="4"/>
      <c r="F140" s="8"/>
      <c r="G140" s="8"/>
      <c r="H140" s="8"/>
      <c r="I140" s="8"/>
      <c r="J140" s="8"/>
      <c r="K140" s="8"/>
      <c r="L140" s="8"/>
      <c r="M140" s="8"/>
      <c r="N140" s="8"/>
      <c r="O140" s="8"/>
      <c r="P140" s="8"/>
      <c r="Q140" s="271"/>
      <c r="R140" s="119"/>
      <c r="S140" s="118"/>
      <c r="T140" s="118"/>
      <c r="U140" s="118"/>
      <c r="V140" s="325"/>
      <c r="W140" s="119"/>
      <c r="X140" s="119"/>
      <c r="Y140" s="119"/>
      <c r="Z140" s="326"/>
      <c r="AA140" s="74"/>
      <c r="AB140" s="352"/>
      <c r="AC140" s="352"/>
      <c r="AD140" s="328"/>
      <c r="AE140" s="118"/>
      <c r="AF140" s="119"/>
      <c r="AG140" s="119"/>
      <c r="AH140" s="119"/>
      <c r="AI140" s="119"/>
      <c r="AJ140" s="119"/>
      <c r="AK140" s="119"/>
      <c r="AL140" s="119"/>
      <c r="AM140" s="119"/>
      <c r="AN140" s="119"/>
      <c r="AO140" s="119"/>
      <c r="AP140" s="119"/>
      <c r="AQ140" s="119"/>
      <c r="AR140" s="119"/>
      <c r="AS140" s="4"/>
      <c r="AT140" s="4"/>
      <c r="AU140" s="4"/>
    </row>
    <row r="141">
      <c r="A141" s="4"/>
      <c r="B141" s="4"/>
      <c r="C141" s="4"/>
      <c r="D141" s="4"/>
      <c r="E141" s="4"/>
      <c r="F141" s="8"/>
      <c r="G141" s="8"/>
      <c r="H141" s="8"/>
      <c r="I141" s="8"/>
      <c r="J141" s="8"/>
      <c r="K141" s="8"/>
      <c r="L141" s="8"/>
      <c r="M141" s="8"/>
      <c r="N141" s="8"/>
      <c r="O141" s="8"/>
      <c r="P141" s="8"/>
      <c r="Q141" s="271"/>
      <c r="R141" s="119"/>
      <c r="S141" s="118"/>
      <c r="T141" s="118"/>
      <c r="U141" s="118"/>
      <c r="V141" s="325"/>
      <c r="W141" s="119"/>
      <c r="X141" s="119"/>
      <c r="Y141" s="119"/>
      <c r="Z141" s="326"/>
      <c r="AA141" s="74"/>
      <c r="AB141" s="352"/>
      <c r="AC141" s="352"/>
      <c r="AD141" s="328"/>
      <c r="AE141" s="118"/>
      <c r="AF141" s="119"/>
      <c r="AG141" s="119"/>
      <c r="AH141" s="119"/>
      <c r="AI141" s="119"/>
      <c r="AJ141" s="119"/>
      <c r="AK141" s="119"/>
      <c r="AL141" s="119"/>
      <c r="AM141" s="119"/>
      <c r="AN141" s="119"/>
      <c r="AO141" s="119"/>
      <c r="AP141" s="119"/>
      <c r="AQ141" s="119"/>
      <c r="AR141" s="119"/>
      <c r="AS141" s="4"/>
      <c r="AT141" s="4"/>
      <c r="AU141" s="4"/>
    </row>
    <row r="142">
      <c r="A142" s="4"/>
      <c r="B142" s="4"/>
      <c r="C142" s="4"/>
      <c r="D142" s="4"/>
      <c r="E142" s="4"/>
      <c r="F142" s="8"/>
      <c r="G142" s="8"/>
      <c r="H142" s="8"/>
      <c r="I142" s="8"/>
      <c r="J142" s="8"/>
      <c r="K142" s="8"/>
      <c r="L142" s="8"/>
      <c r="M142" s="8"/>
      <c r="N142" s="8"/>
      <c r="O142" s="8"/>
      <c r="P142" s="8"/>
      <c r="Q142" s="271"/>
      <c r="R142" s="119"/>
      <c r="S142" s="118"/>
      <c r="T142" s="118"/>
      <c r="U142" s="118"/>
      <c r="V142" s="325"/>
      <c r="W142" s="119"/>
      <c r="X142" s="119"/>
      <c r="Y142" s="119"/>
      <c r="Z142" s="326"/>
      <c r="AA142" s="74"/>
      <c r="AB142" s="352"/>
      <c r="AC142" s="352"/>
      <c r="AD142" s="328"/>
      <c r="AE142" s="118"/>
      <c r="AF142" s="119"/>
      <c r="AG142" s="119"/>
      <c r="AH142" s="119"/>
      <c r="AI142" s="119"/>
      <c r="AJ142" s="119"/>
      <c r="AK142" s="119"/>
      <c r="AL142" s="119"/>
      <c r="AM142" s="119"/>
      <c r="AN142" s="119"/>
      <c r="AO142" s="119"/>
      <c r="AP142" s="119"/>
      <c r="AQ142" s="119"/>
      <c r="AR142" s="119"/>
      <c r="AS142" s="4"/>
      <c r="AT142" s="4"/>
      <c r="AU142" s="4"/>
    </row>
    <row r="143">
      <c r="A143" s="4"/>
      <c r="B143" s="4"/>
      <c r="C143" s="4"/>
      <c r="D143" s="4"/>
      <c r="E143" s="4"/>
      <c r="F143" s="8"/>
      <c r="G143" s="8"/>
      <c r="H143" s="8"/>
      <c r="I143" s="8"/>
      <c r="J143" s="8"/>
      <c r="K143" s="8"/>
      <c r="L143" s="8"/>
      <c r="M143" s="8"/>
      <c r="N143" s="8"/>
      <c r="O143" s="8"/>
      <c r="P143" s="8"/>
      <c r="Q143" s="271"/>
      <c r="R143" s="119"/>
      <c r="S143" s="118"/>
      <c r="T143" s="118"/>
      <c r="U143" s="118"/>
      <c r="V143" s="325"/>
      <c r="W143" s="119"/>
      <c r="X143" s="119"/>
      <c r="Y143" s="119"/>
      <c r="Z143" s="326"/>
      <c r="AA143" s="74"/>
      <c r="AB143" s="352"/>
      <c r="AC143" s="352"/>
      <c r="AD143" s="328"/>
      <c r="AE143" s="118"/>
      <c r="AF143" s="119"/>
      <c r="AG143" s="119"/>
      <c r="AH143" s="119"/>
      <c r="AI143" s="119"/>
      <c r="AJ143" s="119"/>
      <c r="AK143" s="119"/>
      <c r="AL143" s="119"/>
      <c r="AM143" s="119"/>
      <c r="AN143" s="119"/>
      <c r="AO143" s="119"/>
      <c r="AP143" s="119"/>
      <c r="AQ143" s="119"/>
      <c r="AR143" s="119"/>
      <c r="AS143" s="4"/>
      <c r="AT143" s="4"/>
      <c r="AU143" s="4"/>
    </row>
    <row r="144">
      <c r="A144" s="4"/>
      <c r="B144" s="4"/>
      <c r="C144" s="4"/>
      <c r="D144" s="4"/>
      <c r="E144" s="4"/>
      <c r="F144" s="8"/>
      <c r="G144" s="8"/>
      <c r="H144" s="8"/>
      <c r="I144" s="8"/>
      <c r="J144" s="8"/>
      <c r="K144" s="8"/>
      <c r="L144" s="8"/>
      <c r="M144" s="8"/>
      <c r="N144" s="8"/>
      <c r="O144" s="8"/>
      <c r="P144" s="8"/>
      <c r="Q144" s="271"/>
      <c r="R144" s="119"/>
      <c r="S144" s="118"/>
      <c r="T144" s="118"/>
      <c r="U144" s="118"/>
      <c r="V144" s="325"/>
      <c r="W144" s="119"/>
      <c r="X144" s="119"/>
      <c r="Y144" s="119"/>
      <c r="Z144" s="326"/>
      <c r="AA144" s="74"/>
      <c r="AB144" s="352"/>
      <c r="AC144" s="352"/>
      <c r="AD144" s="328"/>
      <c r="AE144" s="118"/>
      <c r="AF144" s="119"/>
      <c r="AG144" s="119"/>
      <c r="AH144" s="119"/>
      <c r="AI144" s="119"/>
      <c r="AJ144" s="119"/>
      <c r="AK144" s="119"/>
      <c r="AL144" s="119"/>
      <c r="AM144" s="119"/>
      <c r="AN144" s="119"/>
      <c r="AO144" s="119"/>
      <c r="AP144" s="119"/>
      <c r="AQ144" s="119"/>
      <c r="AR144" s="119"/>
      <c r="AS144" s="4"/>
      <c r="AT144" s="4"/>
      <c r="AU144" s="4"/>
    </row>
    <row r="145">
      <c r="A145" s="4"/>
      <c r="B145" s="4"/>
      <c r="C145" s="4"/>
      <c r="D145" s="4"/>
      <c r="E145" s="4"/>
      <c r="F145" s="8"/>
      <c r="G145" s="8"/>
      <c r="H145" s="8"/>
      <c r="I145" s="8"/>
      <c r="J145" s="8"/>
      <c r="K145" s="8"/>
      <c r="L145" s="8"/>
      <c r="M145" s="8"/>
      <c r="N145" s="8"/>
      <c r="O145" s="8"/>
      <c r="P145" s="8"/>
      <c r="Q145" s="271"/>
      <c r="R145" s="119"/>
      <c r="S145" s="118"/>
      <c r="T145" s="118"/>
      <c r="U145" s="118"/>
      <c r="V145" s="325"/>
      <c r="W145" s="119"/>
      <c r="X145" s="119"/>
      <c r="Y145" s="119"/>
      <c r="Z145" s="326"/>
      <c r="AA145" s="74"/>
      <c r="AB145" s="352"/>
      <c r="AC145" s="352"/>
      <c r="AD145" s="328"/>
      <c r="AE145" s="118"/>
      <c r="AF145" s="119"/>
      <c r="AG145" s="119"/>
      <c r="AH145" s="119"/>
      <c r="AI145" s="119"/>
      <c r="AJ145" s="119"/>
      <c r="AK145" s="119"/>
      <c r="AL145" s="119"/>
      <c r="AM145" s="119"/>
      <c r="AN145" s="119"/>
      <c r="AO145" s="119"/>
      <c r="AP145" s="119"/>
      <c r="AQ145" s="119"/>
      <c r="AR145" s="119"/>
      <c r="AS145" s="4"/>
      <c r="AT145" s="4"/>
      <c r="AU145" s="4"/>
    </row>
    <row r="146">
      <c r="A146" s="4"/>
      <c r="B146" s="4"/>
      <c r="C146" s="4"/>
      <c r="D146" s="4"/>
      <c r="E146" s="4"/>
      <c r="F146" s="8"/>
      <c r="G146" s="8"/>
      <c r="H146" s="8"/>
      <c r="I146" s="8"/>
      <c r="J146" s="8"/>
      <c r="K146" s="8"/>
      <c r="L146" s="8"/>
      <c r="M146" s="8"/>
      <c r="N146" s="8"/>
      <c r="O146" s="8"/>
      <c r="P146" s="8"/>
      <c r="Q146" s="271"/>
      <c r="R146" s="119"/>
      <c r="S146" s="118"/>
      <c r="T146" s="118"/>
      <c r="U146" s="118"/>
      <c r="V146" s="325"/>
      <c r="W146" s="119"/>
      <c r="X146" s="119"/>
      <c r="Y146" s="119"/>
      <c r="Z146" s="326"/>
      <c r="AA146" s="74"/>
      <c r="AB146" s="352"/>
      <c r="AC146" s="352"/>
      <c r="AD146" s="328"/>
      <c r="AE146" s="118"/>
      <c r="AF146" s="119"/>
      <c r="AG146" s="119"/>
      <c r="AH146" s="119"/>
      <c r="AI146" s="119"/>
      <c r="AJ146" s="119"/>
      <c r="AK146" s="119"/>
      <c r="AL146" s="119"/>
      <c r="AM146" s="119"/>
      <c r="AN146" s="119"/>
      <c r="AO146" s="119"/>
      <c r="AP146" s="119"/>
      <c r="AQ146" s="119"/>
      <c r="AR146" s="119"/>
      <c r="AS146" s="4"/>
      <c r="AT146" s="4"/>
      <c r="AU146" s="4"/>
    </row>
    <row r="147">
      <c r="A147" s="4"/>
      <c r="B147" s="4"/>
      <c r="C147" s="4"/>
      <c r="D147" s="4"/>
      <c r="E147" s="4"/>
      <c r="F147" s="8"/>
      <c r="G147" s="8"/>
      <c r="H147" s="8"/>
      <c r="I147" s="8"/>
      <c r="J147" s="8"/>
      <c r="K147" s="8"/>
      <c r="L147" s="8"/>
      <c r="M147" s="8"/>
      <c r="N147" s="8"/>
      <c r="O147" s="8"/>
      <c r="P147" s="8"/>
      <c r="Q147" s="271"/>
      <c r="R147" s="119"/>
      <c r="S147" s="118"/>
      <c r="T147" s="118"/>
      <c r="U147" s="118"/>
      <c r="V147" s="325"/>
      <c r="W147" s="119"/>
      <c r="X147" s="119"/>
      <c r="Y147" s="119"/>
      <c r="Z147" s="326"/>
      <c r="AA147" s="74"/>
      <c r="AB147" s="352"/>
      <c r="AC147" s="352"/>
      <c r="AD147" s="328"/>
      <c r="AE147" s="118"/>
      <c r="AF147" s="119"/>
      <c r="AG147" s="119"/>
      <c r="AH147" s="119"/>
      <c r="AI147" s="119"/>
      <c r="AJ147" s="119"/>
      <c r="AK147" s="119"/>
      <c r="AL147" s="119"/>
      <c r="AM147" s="119"/>
      <c r="AN147" s="119"/>
      <c r="AO147" s="119"/>
      <c r="AP147" s="119"/>
      <c r="AQ147" s="119"/>
      <c r="AR147" s="119"/>
      <c r="AS147" s="4"/>
      <c r="AT147" s="4"/>
      <c r="AU147" s="4"/>
    </row>
    <row r="148">
      <c r="A148" s="4"/>
      <c r="B148" s="4"/>
      <c r="C148" s="4"/>
      <c r="D148" s="4"/>
      <c r="E148" s="4"/>
      <c r="F148" s="8"/>
      <c r="G148" s="8"/>
      <c r="H148" s="8"/>
      <c r="I148" s="8"/>
      <c r="J148" s="8"/>
      <c r="K148" s="8"/>
      <c r="L148" s="8"/>
      <c r="M148" s="8"/>
      <c r="N148" s="8"/>
      <c r="O148" s="8"/>
      <c r="P148" s="8"/>
      <c r="Q148" s="271"/>
      <c r="R148" s="119"/>
      <c r="S148" s="118"/>
      <c r="T148" s="118"/>
      <c r="U148" s="118"/>
      <c r="V148" s="325"/>
      <c r="W148" s="119"/>
      <c r="X148" s="119"/>
      <c r="Y148" s="119"/>
      <c r="Z148" s="326"/>
      <c r="AA148" s="74"/>
      <c r="AB148" s="352"/>
      <c r="AC148" s="352"/>
      <c r="AD148" s="328"/>
      <c r="AE148" s="118"/>
      <c r="AF148" s="119"/>
      <c r="AG148" s="119"/>
      <c r="AH148" s="119"/>
      <c r="AI148" s="119"/>
      <c r="AJ148" s="119"/>
      <c r="AK148" s="119"/>
      <c r="AL148" s="119"/>
      <c r="AM148" s="119"/>
      <c r="AN148" s="119"/>
      <c r="AO148" s="119"/>
      <c r="AP148" s="119"/>
      <c r="AQ148" s="119"/>
      <c r="AR148" s="119"/>
      <c r="AS148" s="4"/>
      <c r="AT148" s="4"/>
      <c r="AU148" s="4"/>
    </row>
    <row r="149">
      <c r="A149" s="4"/>
      <c r="B149" s="4"/>
      <c r="C149" s="4"/>
      <c r="D149" s="4"/>
      <c r="E149" s="4"/>
      <c r="F149" s="8"/>
      <c r="G149" s="8"/>
      <c r="H149" s="8"/>
      <c r="I149" s="8"/>
      <c r="J149" s="8"/>
      <c r="K149" s="8"/>
      <c r="L149" s="8"/>
      <c r="M149" s="8"/>
      <c r="N149" s="8"/>
      <c r="O149" s="8"/>
      <c r="P149" s="8"/>
      <c r="Q149" s="271"/>
      <c r="R149" s="119"/>
      <c r="S149" s="118"/>
      <c r="T149" s="118"/>
      <c r="U149" s="118"/>
      <c r="V149" s="325"/>
      <c r="W149" s="119"/>
      <c r="X149" s="119"/>
      <c r="Y149" s="119"/>
      <c r="Z149" s="326"/>
      <c r="AA149" s="74"/>
      <c r="AB149" s="352"/>
      <c r="AC149" s="352"/>
      <c r="AD149" s="328"/>
      <c r="AE149" s="118"/>
      <c r="AF149" s="119"/>
      <c r="AG149" s="119"/>
      <c r="AH149" s="119"/>
      <c r="AI149" s="119"/>
      <c r="AJ149" s="119"/>
      <c r="AK149" s="119"/>
      <c r="AL149" s="119"/>
      <c r="AM149" s="119"/>
      <c r="AN149" s="119"/>
      <c r="AO149" s="119"/>
      <c r="AP149" s="119"/>
      <c r="AQ149" s="119"/>
      <c r="AR149" s="119"/>
      <c r="AS149" s="4"/>
      <c r="AT149" s="4"/>
      <c r="AU149" s="4"/>
    </row>
    <row r="150">
      <c r="A150" s="4"/>
      <c r="B150" s="4"/>
      <c r="C150" s="4"/>
      <c r="D150" s="4"/>
      <c r="E150" s="4"/>
      <c r="F150" s="8"/>
      <c r="G150" s="8"/>
      <c r="H150" s="8"/>
      <c r="I150" s="8"/>
      <c r="J150" s="8"/>
      <c r="K150" s="8"/>
      <c r="L150" s="8"/>
      <c r="M150" s="8"/>
      <c r="N150" s="8"/>
      <c r="O150" s="8"/>
      <c r="P150" s="8"/>
      <c r="Q150" s="271"/>
      <c r="R150" s="119"/>
      <c r="S150" s="118"/>
      <c r="T150" s="118"/>
      <c r="U150" s="118"/>
      <c r="V150" s="325"/>
      <c r="W150" s="119"/>
      <c r="X150" s="119"/>
      <c r="Y150" s="119"/>
      <c r="Z150" s="326"/>
      <c r="AA150" s="74"/>
      <c r="AB150" s="352"/>
      <c r="AC150" s="352"/>
      <c r="AD150" s="328"/>
      <c r="AE150" s="118"/>
      <c r="AF150" s="119"/>
      <c r="AG150" s="119"/>
      <c r="AH150" s="119"/>
      <c r="AI150" s="119"/>
      <c r="AJ150" s="119"/>
      <c r="AK150" s="119"/>
      <c r="AL150" s="119"/>
      <c r="AM150" s="119"/>
      <c r="AN150" s="119"/>
      <c r="AO150" s="119"/>
      <c r="AP150" s="119"/>
      <c r="AQ150" s="119"/>
      <c r="AR150" s="119"/>
      <c r="AS150" s="4"/>
      <c r="AT150" s="4"/>
      <c r="AU150" s="4"/>
    </row>
    <row r="151">
      <c r="A151" s="4"/>
      <c r="B151" s="4"/>
      <c r="C151" s="4"/>
      <c r="D151" s="4"/>
      <c r="E151" s="4"/>
      <c r="F151" s="8"/>
      <c r="G151" s="8"/>
      <c r="H151" s="8"/>
      <c r="I151" s="8"/>
      <c r="J151" s="8"/>
      <c r="K151" s="8"/>
      <c r="L151" s="8"/>
      <c r="M151" s="8"/>
      <c r="N151" s="8"/>
      <c r="O151" s="8"/>
      <c r="P151" s="8"/>
      <c r="Q151" s="271"/>
      <c r="R151" s="119"/>
      <c r="S151" s="118"/>
      <c r="T151" s="118"/>
      <c r="U151" s="118"/>
      <c r="V151" s="325"/>
      <c r="W151" s="119"/>
      <c r="X151" s="119"/>
      <c r="Y151" s="119"/>
      <c r="Z151" s="326"/>
      <c r="AA151" s="74"/>
      <c r="AB151" s="352"/>
      <c r="AC151" s="352"/>
      <c r="AD151" s="328"/>
      <c r="AE151" s="118"/>
      <c r="AF151" s="119"/>
      <c r="AG151" s="119"/>
      <c r="AH151" s="119"/>
      <c r="AI151" s="119"/>
      <c r="AJ151" s="119"/>
      <c r="AK151" s="119"/>
      <c r="AL151" s="119"/>
      <c r="AM151" s="119"/>
      <c r="AN151" s="119"/>
      <c r="AO151" s="119"/>
      <c r="AP151" s="119"/>
      <c r="AQ151" s="119"/>
      <c r="AR151" s="119"/>
      <c r="AS151" s="4"/>
      <c r="AT151" s="4"/>
      <c r="AU151" s="4"/>
    </row>
    <row r="152">
      <c r="A152" s="4"/>
      <c r="B152" s="4"/>
      <c r="C152" s="4"/>
      <c r="D152" s="4"/>
      <c r="E152" s="4"/>
      <c r="F152" s="8"/>
      <c r="G152" s="8"/>
      <c r="H152" s="8"/>
      <c r="I152" s="8"/>
      <c r="J152" s="8"/>
      <c r="K152" s="8"/>
      <c r="L152" s="8"/>
      <c r="M152" s="8"/>
      <c r="N152" s="8"/>
      <c r="O152" s="8"/>
      <c r="P152" s="8"/>
      <c r="Q152" s="271"/>
      <c r="R152" s="119"/>
      <c r="S152" s="118"/>
      <c r="T152" s="118"/>
      <c r="U152" s="118"/>
      <c r="V152" s="325"/>
      <c r="W152" s="119"/>
      <c r="X152" s="119"/>
      <c r="Y152" s="119"/>
      <c r="Z152" s="326"/>
      <c r="AA152" s="74"/>
      <c r="AB152" s="352"/>
      <c r="AC152" s="352"/>
      <c r="AD152" s="328"/>
      <c r="AE152" s="118"/>
      <c r="AF152" s="119"/>
      <c r="AG152" s="119"/>
      <c r="AH152" s="119"/>
      <c r="AI152" s="119"/>
      <c r="AJ152" s="119"/>
      <c r="AK152" s="119"/>
      <c r="AL152" s="119"/>
      <c r="AM152" s="119"/>
      <c r="AN152" s="119"/>
      <c r="AO152" s="119"/>
      <c r="AP152" s="119"/>
      <c r="AQ152" s="119"/>
      <c r="AR152" s="119"/>
      <c r="AS152" s="4"/>
      <c r="AT152" s="4"/>
      <c r="AU152" s="4"/>
    </row>
    <row r="153">
      <c r="A153" s="4"/>
      <c r="B153" s="4"/>
      <c r="C153" s="4"/>
      <c r="D153" s="4"/>
      <c r="E153" s="4"/>
      <c r="F153" s="8"/>
      <c r="G153" s="8"/>
      <c r="H153" s="8"/>
      <c r="I153" s="8"/>
      <c r="J153" s="8"/>
      <c r="K153" s="8"/>
      <c r="L153" s="8"/>
      <c r="M153" s="8"/>
      <c r="N153" s="8"/>
      <c r="O153" s="8"/>
      <c r="P153" s="8"/>
      <c r="Q153" s="271"/>
      <c r="R153" s="119"/>
      <c r="S153" s="118"/>
      <c r="T153" s="118"/>
      <c r="U153" s="118"/>
      <c r="V153" s="325"/>
      <c r="W153" s="119"/>
      <c r="X153" s="119"/>
      <c r="Y153" s="119"/>
      <c r="Z153" s="326"/>
      <c r="AA153" s="74"/>
      <c r="AB153" s="352"/>
      <c r="AC153" s="352"/>
      <c r="AD153" s="328"/>
      <c r="AE153" s="118"/>
      <c r="AF153" s="119"/>
      <c r="AG153" s="119"/>
      <c r="AH153" s="119"/>
      <c r="AI153" s="119"/>
      <c r="AJ153" s="119"/>
      <c r="AK153" s="119"/>
      <c r="AL153" s="119"/>
      <c r="AM153" s="119"/>
      <c r="AN153" s="119"/>
      <c r="AO153" s="119"/>
      <c r="AP153" s="119"/>
      <c r="AQ153" s="119"/>
      <c r="AR153" s="119"/>
      <c r="AS153" s="4"/>
      <c r="AT153" s="4"/>
      <c r="AU153" s="4"/>
    </row>
    <row r="154">
      <c r="A154" s="4"/>
      <c r="B154" s="4"/>
      <c r="C154" s="4"/>
      <c r="D154" s="4"/>
      <c r="E154" s="4"/>
      <c r="F154" s="8"/>
      <c r="G154" s="8"/>
      <c r="H154" s="8"/>
      <c r="I154" s="8"/>
      <c r="J154" s="8"/>
      <c r="K154" s="8"/>
      <c r="L154" s="8"/>
      <c r="M154" s="8"/>
      <c r="N154" s="8"/>
      <c r="O154" s="8"/>
      <c r="P154" s="8"/>
      <c r="Q154" s="271"/>
      <c r="R154" s="119"/>
      <c r="S154" s="118"/>
      <c r="T154" s="118"/>
      <c r="U154" s="118"/>
      <c r="V154" s="325"/>
      <c r="W154" s="119"/>
      <c r="X154" s="119"/>
      <c r="Y154" s="119"/>
      <c r="Z154" s="326"/>
      <c r="AA154" s="74"/>
      <c r="AB154" s="352"/>
      <c r="AC154" s="352"/>
      <c r="AD154" s="328"/>
      <c r="AE154" s="118"/>
      <c r="AF154" s="119"/>
      <c r="AG154" s="119"/>
      <c r="AH154" s="119"/>
      <c r="AI154" s="119"/>
      <c r="AJ154" s="119"/>
      <c r="AK154" s="119"/>
      <c r="AL154" s="119"/>
      <c r="AM154" s="119"/>
      <c r="AN154" s="119"/>
      <c r="AO154" s="119"/>
      <c r="AP154" s="119"/>
      <c r="AQ154" s="119"/>
      <c r="AR154" s="119"/>
      <c r="AS154" s="4"/>
      <c r="AT154" s="4"/>
      <c r="AU154" s="4"/>
    </row>
    <row r="155">
      <c r="A155" s="4"/>
      <c r="B155" s="4"/>
      <c r="C155" s="4"/>
      <c r="D155" s="4"/>
      <c r="E155" s="4"/>
      <c r="F155" s="8"/>
      <c r="G155" s="8"/>
      <c r="H155" s="8"/>
      <c r="I155" s="8"/>
      <c r="J155" s="8"/>
      <c r="K155" s="8"/>
      <c r="L155" s="8"/>
      <c r="M155" s="8"/>
      <c r="N155" s="8"/>
      <c r="O155" s="8"/>
      <c r="P155" s="8"/>
      <c r="Q155" s="271"/>
      <c r="R155" s="119"/>
      <c r="S155" s="118"/>
      <c r="T155" s="118"/>
      <c r="U155" s="118"/>
      <c r="V155" s="325"/>
      <c r="W155" s="119"/>
      <c r="X155" s="119"/>
      <c r="Y155" s="119"/>
      <c r="Z155" s="326"/>
      <c r="AA155" s="74"/>
      <c r="AB155" s="352"/>
      <c r="AC155" s="352"/>
      <c r="AD155" s="328"/>
      <c r="AE155" s="118"/>
      <c r="AF155" s="119"/>
      <c r="AG155" s="119"/>
      <c r="AH155" s="119"/>
      <c r="AI155" s="119"/>
      <c r="AJ155" s="119"/>
      <c r="AK155" s="119"/>
      <c r="AL155" s="119"/>
      <c r="AM155" s="119"/>
      <c r="AN155" s="119"/>
      <c r="AO155" s="119"/>
      <c r="AP155" s="119"/>
      <c r="AQ155" s="119"/>
      <c r="AR155" s="119"/>
      <c r="AS155" s="4"/>
      <c r="AT155" s="4"/>
      <c r="AU155" s="4"/>
    </row>
    <row r="156">
      <c r="A156" s="4"/>
      <c r="B156" s="4"/>
      <c r="C156" s="4"/>
      <c r="D156" s="4"/>
      <c r="E156" s="4"/>
      <c r="F156" s="8"/>
      <c r="G156" s="8"/>
      <c r="H156" s="8"/>
      <c r="I156" s="8"/>
      <c r="J156" s="8"/>
      <c r="K156" s="8"/>
      <c r="L156" s="8"/>
      <c r="M156" s="8"/>
      <c r="N156" s="8"/>
      <c r="O156" s="8"/>
      <c r="P156" s="8"/>
      <c r="Q156" s="271"/>
      <c r="R156" s="119"/>
      <c r="S156" s="118"/>
      <c r="T156" s="118"/>
      <c r="U156" s="118"/>
      <c r="V156" s="325"/>
      <c r="W156" s="119"/>
      <c r="X156" s="119"/>
      <c r="Y156" s="119"/>
      <c r="Z156" s="326"/>
      <c r="AA156" s="74"/>
      <c r="AB156" s="352"/>
      <c r="AC156" s="352"/>
      <c r="AD156" s="328"/>
      <c r="AE156" s="118"/>
      <c r="AF156" s="119"/>
      <c r="AG156" s="119"/>
      <c r="AH156" s="119"/>
      <c r="AI156" s="119"/>
      <c r="AJ156" s="119"/>
      <c r="AK156" s="119"/>
      <c r="AL156" s="119"/>
      <c r="AM156" s="119"/>
      <c r="AN156" s="119"/>
      <c r="AO156" s="119"/>
      <c r="AP156" s="119"/>
      <c r="AQ156" s="119"/>
      <c r="AR156" s="119"/>
      <c r="AS156" s="4"/>
      <c r="AT156" s="4"/>
      <c r="AU156" s="4"/>
    </row>
    <row r="157">
      <c r="A157" s="4"/>
      <c r="B157" s="4"/>
      <c r="C157" s="4"/>
      <c r="D157" s="4"/>
      <c r="E157" s="4"/>
      <c r="F157" s="8"/>
      <c r="G157" s="8"/>
      <c r="H157" s="8"/>
      <c r="I157" s="8"/>
      <c r="J157" s="8"/>
      <c r="K157" s="8"/>
      <c r="L157" s="8"/>
      <c r="M157" s="8"/>
      <c r="N157" s="8"/>
      <c r="O157" s="8"/>
      <c r="P157" s="8"/>
      <c r="Q157" s="271"/>
      <c r="R157" s="119"/>
      <c r="S157" s="118"/>
      <c r="T157" s="118"/>
      <c r="U157" s="118"/>
      <c r="V157" s="325"/>
      <c r="W157" s="119"/>
      <c r="X157" s="119"/>
      <c r="Y157" s="119"/>
      <c r="Z157" s="326"/>
      <c r="AA157" s="74"/>
      <c r="AB157" s="352"/>
      <c r="AC157" s="352"/>
      <c r="AD157" s="328"/>
      <c r="AE157" s="118"/>
      <c r="AF157" s="119"/>
      <c r="AG157" s="119"/>
      <c r="AH157" s="119"/>
      <c r="AI157" s="119"/>
      <c r="AJ157" s="119"/>
      <c r="AK157" s="119"/>
      <c r="AL157" s="119"/>
      <c r="AM157" s="119"/>
      <c r="AN157" s="119"/>
      <c r="AO157" s="119"/>
      <c r="AP157" s="119"/>
      <c r="AQ157" s="119"/>
      <c r="AR157" s="119"/>
      <c r="AS157" s="4"/>
      <c r="AT157" s="4"/>
      <c r="AU157" s="4"/>
    </row>
    <row r="158">
      <c r="A158" s="4"/>
      <c r="B158" s="4"/>
      <c r="C158" s="4"/>
      <c r="D158" s="4"/>
      <c r="E158" s="4"/>
      <c r="F158" s="8"/>
      <c r="G158" s="8"/>
      <c r="H158" s="8"/>
      <c r="I158" s="8"/>
      <c r="J158" s="8"/>
      <c r="K158" s="8"/>
      <c r="L158" s="8"/>
      <c r="M158" s="8"/>
      <c r="N158" s="8"/>
      <c r="O158" s="8"/>
      <c r="P158" s="8"/>
      <c r="Q158" s="271"/>
      <c r="R158" s="119"/>
      <c r="S158" s="118"/>
      <c r="T158" s="118"/>
      <c r="U158" s="118"/>
      <c r="V158" s="325"/>
      <c r="W158" s="119"/>
      <c r="X158" s="119"/>
      <c r="Y158" s="119"/>
      <c r="Z158" s="326"/>
      <c r="AA158" s="74"/>
      <c r="AB158" s="352"/>
      <c r="AC158" s="352"/>
      <c r="AD158" s="328"/>
      <c r="AE158" s="118"/>
      <c r="AF158" s="119"/>
      <c r="AG158" s="119"/>
      <c r="AH158" s="119"/>
      <c r="AI158" s="119"/>
      <c r="AJ158" s="119"/>
      <c r="AK158" s="119"/>
      <c r="AL158" s="119"/>
      <c r="AM158" s="119"/>
      <c r="AN158" s="119"/>
      <c r="AO158" s="119"/>
      <c r="AP158" s="119"/>
      <c r="AQ158" s="119"/>
      <c r="AR158" s="119"/>
      <c r="AS158" s="4"/>
      <c r="AT158" s="4"/>
      <c r="AU158" s="4"/>
    </row>
    <row r="159">
      <c r="A159" s="4"/>
      <c r="B159" s="4"/>
      <c r="C159" s="4"/>
      <c r="D159" s="4"/>
      <c r="E159" s="4"/>
      <c r="F159" s="8"/>
      <c r="G159" s="8"/>
      <c r="H159" s="8"/>
      <c r="I159" s="8"/>
      <c r="J159" s="8"/>
      <c r="K159" s="8"/>
      <c r="L159" s="8"/>
      <c r="M159" s="8"/>
      <c r="N159" s="8"/>
      <c r="O159" s="8"/>
      <c r="P159" s="8"/>
      <c r="Q159" s="271"/>
      <c r="R159" s="119"/>
      <c r="S159" s="118"/>
      <c r="T159" s="118"/>
      <c r="U159" s="118"/>
      <c r="V159" s="325"/>
      <c r="W159" s="119"/>
      <c r="X159" s="119"/>
      <c r="Y159" s="119"/>
      <c r="Z159" s="326"/>
      <c r="AA159" s="74"/>
      <c r="AB159" s="352"/>
      <c r="AC159" s="352"/>
      <c r="AD159" s="328"/>
      <c r="AE159" s="118"/>
      <c r="AF159" s="119"/>
      <c r="AG159" s="119"/>
      <c r="AH159" s="119"/>
      <c r="AI159" s="119"/>
      <c r="AJ159" s="119"/>
      <c r="AK159" s="119"/>
      <c r="AL159" s="119"/>
      <c r="AM159" s="119"/>
      <c r="AN159" s="119"/>
      <c r="AO159" s="119"/>
      <c r="AP159" s="119"/>
      <c r="AQ159" s="119"/>
      <c r="AR159" s="119"/>
      <c r="AS159" s="4"/>
      <c r="AT159" s="4"/>
      <c r="AU159" s="4"/>
    </row>
    <row r="160">
      <c r="A160" s="4"/>
      <c r="B160" s="4"/>
      <c r="C160" s="4"/>
      <c r="D160" s="4"/>
      <c r="E160" s="4"/>
      <c r="F160" s="8"/>
      <c r="G160" s="8"/>
      <c r="H160" s="8"/>
      <c r="I160" s="8"/>
      <c r="J160" s="8"/>
      <c r="K160" s="8"/>
      <c r="L160" s="8"/>
      <c r="M160" s="8"/>
      <c r="N160" s="8"/>
      <c r="O160" s="8"/>
      <c r="P160" s="8"/>
      <c r="Q160" s="271"/>
      <c r="R160" s="119"/>
      <c r="S160" s="118"/>
      <c r="T160" s="118"/>
      <c r="U160" s="118"/>
      <c r="V160" s="325"/>
      <c r="W160" s="119"/>
      <c r="X160" s="119"/>
      <c r="Y160" s="119"/>
      <c r="Z160" s="326"/>
      <c r="AA160" s="74"/>
      <c r="AB160" s="352"/>
      <c r="AC160" s="352"/>
      <c r="AD160" s="328"/>
      <c r="AE160" s="118"/>
      <c r="AF160" s="119"/>
      <c r="AG160" s="119"/>
      <c r="AH160" s="119"/>
      <c r="AI160" s="119"/>
      <c r="AJ160" s="119"/>
      <c r="AK160" s="119"/>
      <c r="AL160" s="119"/>
      <c r="AM160" s="119"/>
      <c r="AN160" s="119"/>
      <c r="AO160" s="119"/>
      <c r="AP160" s="119"/>
      <c r="AQ160" s="119"/>
      <c r="AR160" s="119"/>
      <c r="AS160" s="4"/>
      <c r="AT160" s="4"/>
      <c r="AU160" s="4"/>
    </row>
    <row r="161">
      <c r="A161" s="4"/>
      <c r="B161" s="4"/>
      <c r="C161" s="4"/>
      <c r="D161" s="4"/>
      <c r="E161" s="4"/>
      <c r="F161" s="8"/>
      <c r="G161" s="8"/>
      <c r="H161" s="8"/>
      <c r="I161" s="8"/>
      <c r="J161" s="8"/>
      <c r="K161" s="8"/>
      <c r="L161" s="8"/>
      <c r="M161" s="8"/>
      <c r="N161" s="8"/>
      <c r="O161" s="8"/>
      <c r="P161" s="8"/>
      <c r="Q161" s="271"/>
      <c r="R161" s="119"/>
      <c r="S161" s="118"/>
      <c r="T161" s="118"/>
      <c r="U161" s="118"/>
      <c r="V161" s="325"/>
      <c r="W161" s="119"/>
      <c r="X161" s="119"/>
      <c r="Y161" s="119"/>
      <c r="Z161" s="326"/>
      <c r="AA161" s="74"/>
      <c r="AB161" s="352"/>
      <c r="AC161" s="352"/>
      <c r="AD161" s="328"/>
      <c r="AE161" s="118"/>
      <c r="AF161" s="119"/>
      <c r="AG161" s="119"/>
      <c r="AH161" s="119"/>
      <c r="AI161" s="119"/>
      <c r="AJ161" s="119"/>
      <c r="AK161" s="119"/>
      <c r="AL161" s="119"/>
      <c r="AM161" s="119"/>
      <c r="AN161" s="119"/>
      <c r="AO161" s="119"/>
      <c r="AP161" s="119"/>
      <c r="AQ161" s="119"/>
      <c r="AR161" s="119"/>
      <c r="AS161" s="4"/>
      <c r="AT161" s="4"/>
      <c r="AU161" s="4"/>
    </row>
    <row r="162">
      <c r="A162" s="4"/>
      <c r="B162" s="4"/>
      <c r="C162" s="4"/>
      <c r="D162" s="4"/>
      <c r="E162" s="4"/>
      <c r="F162" s="8"/>
      <c r="G162" s="8"/>
      <c r="H162" s="8"/>
      <c r="I162" s="8"/>
      <c r="J162" s="8"/>
      <c r="K162" s="8"/>
      <c r="L162" s="8"/>
      <c r="M162" s="8"/>
      <c r="N162" s="8"/>
      <c r="O162" s="8"/>
      <c r="P162" s="8"/>
      <c r="Q162" s="271"/>
      <c r="R162" s="119"/>
      <c r="S162" s="118"/>
      <c r="T162" s="118"/>
      <c r="U162" s="118"/>
      <c r="V162" s="325"/>
      <c r="W162" s="119"/>
      <c r="X162" s="119"/>
      <c r="Y162" s="119"/>
      <c r="Z162" s="326"/>
      <c r="AA162" s="74"/>
      <c r="AB162" s="352"/>
      <c r="AC162" s="352"/>
      <c r="AD162" s="328"/>
      <c r="AE162" s="118"/>
      <c r="AF162" s="119"/>
      <c r="AG162" s="119"/>
      <c r="AH162" s="119"/>
      <c r="AI162" s="119"/>
      <c r="AJ162" s="119"/>
      <c r="AK162" s="119"/>
      <c r="AL162" s="119"/>
      <c r="AM162" s="119"/>
      <c r="AN162" s="119"/>
      <c r="AO162" s="119"/>
      <c r="AP162" s="119"/>
      <c r="AQ162" s="119"/>
      <c r="AR162" s="119"/>
      <c r="AS162" s="4"/>
      <c r="AT162" s="4"/>
      <c r="AU162" s="4"/>
    </row>
    <row r="163">
      <c r="A163" s="4"/>
      <c r="B163" s="4"/>
      <c r="C163" s="4"/>
      <c r="D163" s="4"/>
      <c r="E163" s="4"/>
      <c r="F163" s="8"/>
      <c r="G163" s="8"/>
      <c r="H163" s="8"/>
      <c r="I163" s="8"/>
      <c r="J163" s="8"/>
      <c r="K163" s="8"/>
      <c r="L163" s="8"/>
      <c r="M163" s="8"/>
      <c r="N163" s="8"/>
      <c r="O163" s="8"/>
      <c r="P163" s="8"/>
      <c r="Q163" s="271"/>
      <c r="R163" s="119"/>
      <c r="S163" s="118"/>
      <c r="T163" s="118"/>
      <c r="U163" s="118"/>
      <c r="V163" s="325"/>
      <c r="W163" s="119"/>
      <c r="X163" s="119"/>
      <c r="Y163" s="119"/>
      <c r="Z163" s="326"/>
      <c r="AA163" s="74"/>
      <c r="AB163" s="352"/>
      <c r="AC163" s="352"/>
      <c r="AD163" s="328"/>
      <c r="AE163" s="118"/>
      <c r="AF163" s="119"/>
      <c r="AG163" s="119"/>
      <c r="AH163" s="119"/>
      <c r="AI163" s="119"/>
      <c r="AJ163" s="119"/>
      <c r="AK163" s="119"/>
      <c r="AL163" s="119"/>
      <c r="AM163" s="119"/>
      <c r="AN163" s="119"/>
      <c r="AO163" s="119"/>
      <c r="AP163" s="119"/>
      <c r="AQ163" s="119"/>
      <c r="AR163" s="119"/>
      <c r="AS163" s="4"/>
      <c r="AT163" s="4"/>
      <c r="AU163" s="4"/>
    </row>
    <row r="164">
      <c r="A164" s="4"/>
      <c r="B164" s="4"/>
      <c r="C164" s="4"/>
      <c r="D164" s="4"/>
      <c r="E164" s="4"/>
      <c r="F164" s="8"/>
      <c r="G164" s="8"/>
      <c r="H164" s="8"/>
      <c r="I164" s="8"/>
      <c r="J164" s="8"/>
      <c r="K164" s="8"/>
      <c r="L164" s="8"/>
      <c r="M164" s="8"/>
      <c r="N164" s="8"/>
      <c r="O164" s="8"/>
      <c r="P164" s="8"/>
      <c r="Q164" s="271"/>
      <c r="R164" s="119"/>
      <c r="S164" s="118"/>
      <c r="T164" s="118"/>
      <c r="U164" s="118"/>
      <c r="V164" s="325"/>
      <c r="W164" s="119"/>
      <c r="X164" s="119"/>
      <c r="Y164" s="119"/>
      <c r="Z164" s="326"/>
      <c r="AA164" s="74"/>
      <c r="AB164" s="352"/>
      <c r="AC164" s="352"/>
      <c r="AD164" s="328"/>
      <c r="AE164" s="118"/>
      <c r="AF164" s="119"/>
      <c r="AG164" s="119"/>
      <c r="AH164" s="119"/>
      <c r="AI164" s="119"/>
      <c r="AJ164" s="119"/>
      <c r="AK164" s="119"/>
      <c r="AL164" s="119"/>
      <c r="AM164" s="119"/>
      <c r="AN164" s="119"/>
      <c r="AO164" s="119"/>
      <c r="AP164" s="119"/>
      <c r="AQ164" s="119"/>
      <c r="AR164" s="119"/>
      <c r="AS164" s="4"/>
      <c r="AT164" s="4"/>
      <c r="AU164" s="4"/>
    </row>
    <row r="165">
      <c r="A165" s="4"/>
      <c r="B165" s="4"/>
      <c r="C165" s="4"/>
      <c r="D165" s="4"/>
      <c r="E165" s="4"/>
      <c r="F165" s="8"/>
      <c r="G165" s="8"/>
      <c r="H165" s="8"/>
      <c r="I165" s="8"/>
      <c r="J165" s="8"/>
      <c r="K165" s="8"/>
      <c r="L165" s="8"/>
      <c r="M165" s="8"/>
      <c r="N165" s="8"/>
      <c r="O165" s="8"/>
      <c r="P165" s="8"/>
      <c r="Q165" s="271"/>
      <c r="R165" s="119"/>
      <c r="S165" s="118"/>
      <c r="T165" s="118"/>
      <c r="U165" s="118"/>
      <c r="V165" s="325"/>
      <c r="W165" s="119"/>
      <c r="X165" s="119"/>
      <c r="Y165" s="119"/>
      <c r="Z165" s="326"/>
      <c r="AA165" s="74"/>
      <c r="AB165" s="352"/>
      <c r="AC165" s="352"/>
      <c r="AD165" s="328"/>
      <c r="AE165" s="118"/>
      <c r="AF165" s="119"/>
      <c r="AG165" s="119"/>
      <c r="AH165" s="119"/>
      <c r="AI165" s="119"/>
      <c r="AJ165" s="119"/>
      <c r="AK165" s="119"/>
      <c r="AL165" s="119"/>
      <c r="AM165" s="119"/>
      <c r="AN165" s="119"/>
      <c r="AO165" s="119"/>
      <c r="AP165" s="119"/>
      <c r="AQ165" s="119"/>
      <c r="AR165" s="119"/>
      <c r="AS165" s="4"/>
      <c r="AT165" s="4"/>
      <c r="AU165" s="4"/>
    </row>
    <row r="166">
      <c r="A166" s="4"/>
      <c r="B166" s="4"/>
      <c r="C166" s="4"/>
      <c r="D166" s="4"/>
      <c r="E166" s="4"/>
      <c r="F166" s="8"/>
      <c r="G166" s="8"/>
      <c r="H166" s="8"/>
      <c r="I166" s="8"/>
      <c r="J166" s="8"/>
      <c r="K166" s="8"/>
      <c r="L166" s="8"/>
      <c r="M166" s="8"/>
      <c r="N166" s="8"/>
      <c r="O166" s="8"/>
      <c r="P166" s="8"/>
      <c r="Q166" s="271"/>
      <c r="R166" s="119"/>
      <c r="S166" s="118"/>
      <c r="T166" s="118"/>
      <c r="U166" s="118"/>
      <c r="V166" s="325"/>
      <c r="W166" s="119"/>
      <c r="X166" s="119"/>
      <c r="Y166" s="119"/>
      <c r="Z166" s="326"/>
      <c r="AA166" s="74"/>
      <c r="AB166" s="352"/>
      <c r="AC166" s="352"/>
      <c r="AD166" s="328"/>
      <c r="AE166" s="118"/>
      <c r="AF166" s="119"/>
      <c r="AG166" s="119"/>
      <c r="AH166" s="119"/>
      <c r="AI166" s="119"/>
      <c r="AJ166" s="119"/>
      <c r="AK166" s="119"/>
      <c r="AL166" s="119"/>
      <c r="AM166" s="119"/>
      <c r="AN166" s="119"/>
      <c r="AO166" s="119"/>
      <c r="AP166" s="119"/>
      <c r="AQ166" s="119"/>
      <c r="AR166" s="119"/>
      <c r="AS166" s="4"/>
      <c r="AT166" s="4"/>
      <c r="AU166" s="4"/>
    </row>
    <row r="167">
      <c r="A167" s="4"/>
      <c r="B167" s="4"/>
      <c r="C167" s="4"/>
      <c r="D167" s="4"/>
      <c r="E167" s="4"/>
      <c r="F167" s="8"/>
      <c r="G167" s="8"/>
      <c r="H167" s="8"/>
      <c r="I167" s="8"/>
      <c r="J167" s="8"/>
      <c r="K167" s="8"/>
      <c r="L167" s="8"/>
      <c r="M167" s="8"/>
      <c r="N167" s="8"/>
      <c r="O167" s="8"/>
      <c r="P167" s="8"/>
      <c r="Q167" s="271"/>
      <c r="R167" s="119"/>
      <c r="S167" s="118"/>
      <c r="T167" s="118"/>
      <c r="U167" s="118"/>
      <c r="V167" s="325"/>
      <c r="W167" s="119"/>
      <c r="X167" s="119"/>
      <c r="Y167" s="119"/>
      <c r="Z167" s="326"/>
      <c r="AA167" s="74"/>
      <c r="AB167" s="352"/>
      <c r="AC167" s="352"/>
      <c r="AD167" s="328"/>
      <c r="AE167" s="118"/>
      <c r="AF167" s="119"/>
      <c r="AG167" s="119"/>
      <c r="AH167" s="119"/>
      <c r="AI167" s="119"/>
      <c r="AJ167" s="119"/>
      <c r="AK167" s="119"/>
      <c r="AL167" s="119"/>
      <c r="AM167" s="119"/>
      <c r="AN167" s="119"/>
      <c r="AO167" s="119"/>
      <c r="AP167" s="119"/>
      <c r="AQ167" s="119"/>
      <c r="AR167" s="119"/>
      <c r="AS167" s="4"/>
      <c r="AT167" s="4"/>
      <c r="AU167" s="4"/>
    </row>
    <row r="168">
      <c r="A168" s="4"/>
      <c r="B168" s="4"/>
      <c r="C168" s="4"/>
      <c r="D168" s="4"/>
      <c r="E168" s="4"/>
      <c r="F168" s="8"/>
      <c r="G168" s="8"/>
      <c r="H168" s="8"/>
      <c r="I168" s="8"/>
      <c r="J168" s="8"/>
      <c r="K168" s="8"/>
      <c r="L168" s="8"/>
      <c r="M168" s="8"/>
      <c r="N168" s="8"/>
      <c r="O168" s="8"/>
      <c r="P168" s="8"/>
      <c r="Q168" s="271"/>
      <c r="R168" s="119"/>
      <c r="S168" s="118"/>
      <c r="T168" s="118"/>
      <c r="U168" s="118"/>
      <c r="V168" s="325"/>
      <c r="W168" s="119"/>
      <c r="X168" s="119"/>
      <c r="Y168" s="119"/>
      <c r="Z168" s="326"/>
      <c r="AA168" s="74"/>
      <c r="AB168" s="352"/>
      <c r="AC168" s="352"/>
      <c r="AD168" s="328"/>
      <c r="AE168" s="118"/>
      <c r="AF168" s="119"/>
      <c r="AG168" s="119"/>
      <c r="AH168" s="119"/>
      <c r="AI168" s="119"/>
      <c r="AJ168" s="119"/>
      <c r="AK168" s="119"/>
      <c r="AL168" s="119"/>
      <c r="AM168" s="119"/>
      <c r="AN168" s="119"/>
      <c r="AO168" s="119"/>
      <c r="AP168" s="119"/>
      <c r="AQ168" s="119"/>
      <c r="AR168" s="119"/>
      <c r="AS168" s="4"/>
      <c r="AT168" s="4"/>
      <c r="AU168" s="4"/>
    </row>
    <row r="169">
      <c r="A169" s="4"/>
      <c r="B169" s="4"/>
      <c r="C169" s="4"/>
      <c r="D169" s="4"/>
      <c r="E169" s="4"/>
      <c r="F169" s="8"/>
      <c r="G169" s="8"/>
      <c r="H169" s="8"/>
      <c r="I169" s="8"/>
      <c r="J169" s="8"/>
      <c r="K169" s="8"/>
      <c r="L169" s="8"/>
      <c r="M169" s="8"/>
      <c r="N169" s="8"/>
      <c r="O169" s="8"/>
      <c r="P169" s="8"/>
      <c r="Q169" s="271"/>
      <c r="R169" s="119"/>
      <c r="S169" s="118"/>
      <c r="T169" s="118"/>
      <c r="U169" s="118"/>
      <c r="V169" s="325"/>
      <c r="W169" s="119"/>
      <c r="X169" s="119"/>
      <c r="Y169" s="119"/>
      <c r="Z169" s="326"/>
      <c r="AA169" s="74"/>
      <c r="AB169" s="352"/>
      <c r="AC169" s="352"/>
      <c r="AD169" s="328"/>
      <c r="AE169" s="118"/>
      <c r="AF169" s="119"/>
      <c r="AG169" s="119"/>
      <c r="AH169" s="119"/>
      <c r="AI169" s="119"/>
      <c r="AJ169" s="119"/>
      <c r="AK169" s="119"/>
      <c r="AL169" s="119"/>
      <c r="AM169" s="119"/>
      <c r="AN169" s="119"/>
      <c r="AO169" s="119"/>
      <c r="AP169" s="119"/>
      <c r="AQ169" s="119"/>
      <c r="AR169" s="119"/>
      <c r="AS169" s="4"/>
      <c r="AT169" s="4"/>
      <c r="AU169" s="4"/>
    </row>
    <row r="170">
      <c r="A170" s="4"/>
      <c r="B170" s="4"/>
      <c r="C170" s="4"/>
      <c r="D170" s="4"/>
      <c r="E170" s="4"/>
      <c r="F170" s="8"/>
      <c r="G170" s="8"/>
      <c r="H170" s="8"/>
      <c r="I170" s="8"/>
      <c r="J170" s="8"/>
      <c r="K170" s="8"/>
      <c r="L170" s="8"/>
      <c r="M170" s="8"/>
      <c r="N170" s="8"/>
      <c r="O170" s="8"/>
      <c r="P170" s="8"/>
      <c r="Q170" s="271"/>
      <c r="R170" s="119"/>
      <c r="S170" s="118"/>
      <c r="T170" s="118"/>
      <c r="U170" s="118"/>
      <c r="V170" s="325"/>
      <c r="W170" s="119"/>
      <c r="X170" s="119"/>
      <c r="Y170" s="119"/>
      <c r="Z170" s="326"/>
      <c r="AA170" s="74"/>
      <c r="AB170" s="352"/>
      <c r="AC170" s="352"/>
      <c r="AD170" s="328"/>
      <c r="AE170" s="118"/>
      <c r="AF170" s="119"/>
      <c r="AG170" s="119"/>
      <c r="AH170" s="119"/>
      <c r="AI170" s="119"/>
      <c r="AJ170" s="119"/>
      <c r="AK170" s="119"/>
      <c r="AL170" s="119"/>
      <c r="AM170" s="119"/>
      <c r="AN170" s="119"/>
      <c r="AO170" s="119"/>
      <c r="AP170" s="119"/>
      <c r="AQ170" s="119"/>
      <c r="AR170" s="119"/>
      <c r="AS170" s="4"/>
      <c r="AT170" s="4"/>
      <c r="AU170" s="4"/>
    </row>
    <row r="171">
      <c r="A171" s="4"/>
      <c r="B171" s="4"/>
      <c r="C171" s="4"/>
      <c r="D171" s="4"/>
      <c r="E171" s="4"/>
      <c r="F171" s="8"/>
      <c r="G171" s="8"/>
      <c r="H171" s="8"/>
      <c r="I171" s="8"/>
      <c r="J171" s="8"/>
      <c r="K171" s="8"/>
      <c r="L171" s="8"/>
      <c r="M171" s="8"/>
      <c r="N171" s="8"/>
      <c r="O171" s="8"/>
      <c r="P171" s="8"/>
      <c r="Q171" s="271"/>
      <c r="R171" s="119"/>
      <c r="S171" s="118"/>
      <c r="T171" s="118"/>
      <c r="U171" s="118"/>
      <c r="V171" s="325"/>
      <c r="W171" s="119"/>
      <c r="X171" s="119"/>
      <c r="Y171" s="119"/>
      <c r="Z171" s="326"/>
      <c r="AA171" s="74"/>
      <c r="AB171" s="352"/>
      <c r="AC171" s="352"/>
      <c r="AD171" s="328"/>
      <c r="AE171" s="118"/>
      <c r="AF171" s="119"/>
      <c r="AG171" s="119"/>
      <c r="AH171" s="119"/>
      <c r="AI171" s="119"/>
      <c r="AJ171" s="119"/>
      <c r="AK171" s="119"/>
      <c r="AL171" s="119"/>
      <c r="AM171" s="119"/>
      <c r="AN171" s="119"/>
      <c r="AO171" s="119"/>
      <c r="AP171" s="119"/>
      <c r="AQ171" s="119"/>
      <c r="AR171" s="119"/>
      <c r="AS171" s="4"/>
      <c r="AT171" s="4"/>
      <c r="AU171" s="4"/>
    </row>
    <row r="172">
      <c r="A172" s="4"/>
      <c r="B172" s="4"/>
      <c r="C172" s="4"/>
      <c r="D172" s="4"/>
      <c r="E172" s="4"/>
      <c r="F172" s="8"/>
      <c r="G172" s="8"/>
      <c r="H172" s="8"/>
      <c r="I172" s="8"/>
      <c r="J172" s="8"/>
      <c r="K172" s="8"/>
      <c r="L172" s="8"/>
      <c r="M172" s="8"/>
      <c r="N172" s="8"/>
      <c r="O172" s="8"/>
      <c r="P172" s="8"/>
      <c r="Q172" s="271"/>
      <c r="R172" s="119"/>
      <c r="S172" s="118"/>
      <c r="T172" s="118"/>
      <c r="U172" s="118"/>
      <c r="V172" s="325"/>
      <c r="W172" s="119"/>
      <c r="X172" s="119"/>
      <c r="Y172" s="119"/>
      <c r="Z172" s="326"/>
      <c r="AA172" s="74"/>
      <c r="AB172" s="352"/>
      <c r="AC172" s="352"/>
      <c r="AD172" s="328"/>
      <c r="AE172" s="118"/>
      <c r="AF172" s="119"/>
      <c r="AG172" s="119"/>
      <c r="AH172" s="119"/>
      <c r="AI172" s="119"/>
      <c r="AJ172" s="119"/>
      <c r="AK172" s="119"/>
      <c r="AL172" s="119"/>
      <c r="AM172" s="119"/>
      <c r="AN172" s="119"/>
      <c r="AO172" s="119"/>
      <c r="AP172" s="119"/>
      <c r="AQ172" s="119"/>
      <c r="AR172" s="119"/>
      <c r="AS172" s="4"/>
      <c r="AT172" s="4"/>
      <c r="AU172" s="4"/>
    </row>
    <row r="173">
      <c r="A173" s="4"/>
      <c r="B173" s="4"/>
      <c r="C173" s="4"/>
      <c r="D173" s="4"/>
      <c r="E173" s="4"/>
      <c r="F173" s="8"/>
      <c r="G173" s="8"/>
      <c r="H173" s="8"/>
      <c r="I173" s="8"/>
      <c r="J173" s="8"/>
      <c r="K173" s="8"/>
      <c r="L173" s="8"/>
      <c r="M173" s="8"/>
      <c r="N173" s="8"/>
      <c r="O173" s="8"/>
      <c r="P173" s="8"/>
      <c r="Q173" s="271"/>
      <c r="R173" s="119"/>
      <c r="S173" s="118"/>
      <c r="T173" s="118"/>
      <c r="U173" s="118"/>
      <c r="V173" s="325"/>
      <c r="W173" s="119"/>
      <c r="X173" s="119"/>
      <c r="Y173" s="119"/>
      <c r="Z173" s="326"/>
      <c r="AA173" s="74"/>
      <c r="AB173" s="352"/>
      <c r="AC173" s="352"/>
      <c r="AD173" s="328"/>
      <c r="AE173" s="118"/>
      <c r="AF173" s="119"/>
      <c r="AG173" s="119"/>
      <c r="AH173" s="119"/>
      <c r="AI173" s="119"/>
      <c r="AJ173" s="119"/>
      <c r="AK173" s="119"/>
      <c r="AL173" s="119"/>
      <c r="AM173" s="119"/>
      <c r="AN173" s="119"/>
      <c r="AO173" s="119"/>
      <c r="AP173" s="119"/>
      <c r="AQ173" s="119"/>
      <c r="AR173" s="119"/>
      <c r="AS173" s="4"/>
      <c r="AT173" s="4"/>
      <c r="AU173" s="4"/>
    </row>
    <row r="174">
      <c r="A174" s="4"/>
      <c r="B174" s="4"/>
      <c r="C174" s="4"/>
      <c r="D174" s="4"/>
      <c r="E174" s="4"/>
      <c r="F174" s="8"/>
      <c r="G174" s="8"/>
      <c r="H174" s="8"/>
      <c r="I174" s="8"/>
      <c r="J174" s="8"/>
      <c r="K174" s="8"/>
      <c r="L174" s="8"/>
      <c r="M174" s="8"/>
      <c r="N174" s="8"/>
      <c r="O174" s="8"/>
      <c r="P174" s="8"/>
      <c r="Q174" s="271"/>
      <c r="R174" s="119"/>
      <c r="S174" s="118"/>
      <c r="T174" s="118"/>
      <c r="U174" s="118"/>
      <c r="V174" s="325"/>
      <c r="W174" s="119"/>
      <c r="X174" s="119"/>
      <c r="Y174" s="119"/>
      <c r="Z174" s="326"/>
      <c r="AA174" s="74"/>
      <c r="AB174" s="352"/>
      <c r="AC174" s="352"/>
      <c r="AD174" s="328"/>
      <c r="AE174" s="118"/>
      <c r="AF174" s="119"/>
      <c r="AG174" s="119"/>
      <c r="AH174" s="119"/>
      <c r="AI174" s="119"/>
      <c r="AJ174" s="119"/>
      <c r="AK174" s="119"/>
      <c r="AL174" s="119"/>
      <c r="AM174" s="119"/>
      <c r="AN174" s="119"/>
      <c r="AO174" s="119"/>
      <c r="AP174" s="119"/>
      <c r="AQ174" s="119"/>
      <c r="AR174" s="119"/>
      <c r="AS174" s="4"/>
      <c r="AT174" s="4"/>
      <c r="AU174" s="4"/>
    </row>
    <row r="175">
      <c r="A175" s="4"/>
      <c r="B175" s="4"/>
      <c r="C175" s="4"/>
      <c r="D175" s="4"/>
      <c r="E175" s="4"/>
      <c r="F175" s="8"/>
      <c r="G175" s="8"/>
      <c r="H175" s="8"/>
      <c r="I175" s="8"/>
      <c r="J175" s="8"/>
      <c r="K175" s="8"/>
      <c r="L175" s="8"/>
      <c r="M175" s="8"/>
      <c r="N175" s="8"/>
      <c r="O175" s="8"/>
      <c r="P175" s="8"/>
      <c r="Q175" s="271"/>
      <c r="R175" s="119"/>
      <c r="S175" s="118"/>
      <c r="T175" s="118"/>
      <c r="U175" s="118"/>
      <c r="V175" s="325"/>
      <c r="W175" s="119"/>
      <c r="X175" s="119"/>
      <c r="Y175" s="119"/>
      <c r="Z175" s="326"/>
      <c r="AA175" s="74"/>
      <c r="AB175" s="352"/>
      <c r="AC175" s="352"/>
      <c r="AD175" s="328"/>
      <c r="AE175" s="118"/>
      <c r="AF175" s="119"/>
      <c r="AG175" s="119"/>
      <c r="AH175" s="119"/>
      <c r="AI175" s="119"/>
      <c r="AJ175" s="119"/>
      <c r="AK175" s="119"/>
      <c r="AL175" s="119"/>
      <c r="AM175" s="119"/>
      <c r="AN175" s="119"/>
      <c r="AO175" s="119"/>
      <c r="AP175" s="119"/>
      <c r="AQ175" s="119"/>
      <c r="AR175" s="119"/>
      <c r="AS175" s="4"/>
      <c r="AT175" s="4"/>
      <c r="AU175" s="4"/>
    </row>
    <row r="176">
      <c r="A176" s="4"/>
      <c r="B176" s="4"/>
      <c r="C176" s="4"/>
      <c r="D176" s="4"/>
      <c r="E176" s="4"/>
      <c r="F176" s="8"/>
      <c r="G176" s="8"/>
      <c r="H176" s="8"/>
      <c r="I176" s="8"/>
      <c r="J176" s="8"/>
      <c r="K176" s="8"/>
      <c r="L176" s="8"/>
      <c r="M176" s="8"/>
      <c r="N176" s="8"/>
      <c r="O176" s="8"/>
      <c r="P176" s="8"/>
      <c r="Q176" s="271"/>
      <c r="R176" s="119"/>
      <c r="S176" s="118"/>
      <c r="T176" s="118"/>
      <c r="U176" s="118"/>
      <c r="V176" s="325"/>
      <c r="W176" s="119"/>
      <c r="X176" s="119"/>
      <c r="Y176" s="119"/>
      <c r="Z176" s="326"/>
      <c r="AA176" s="74"/>
      <c r="AB176" s="352"/>
      <c r="AC176" s="352"/>
      <c r="AD176" s="328"/>
      <c r="AE176" s="118"/>
      <c r="AF176" s="119"/>
      <c r="AG176" s="119"/>
      <c r="AH176" s="119"/>
      <c r="AI176" s="119"/>
      <c r="AJ176" s="119"/>
      <c r="AK176" s="119"/>
      <c r="AL176" s="119"/>
      <c r="AM176" s="119"/>
      <c r="AN176" s="119"/>
      <c r="AO176" s="119"/>
      <c r="AP176" s="119"/>
      <c r="AQ176" s="119"/>
      <c r="AR176" s="119"/>
      <c r="AS176" s="4"/>
      <c r="AT176" s="4"/>
      <c r="AU176" s="4"/>
    </row>
    <row r="177">
      <c r="A177" s="4"/>
      <c r="B177" s="4"/>
      <c r="C177" s="4"/>
      <c r="D177" s="4"/>
      <c r="E177" s="4"/>
      <c r="F177" s="8"/>
      <c r="G177" s="8"/>
      <c r="H177" s="8"/>
      <c r="I177" s="8"/>
      <c r="J177" s="8"/>
      <c r="K177" s="8"/>
      <c r="L177" s="8"/>
      <c r="M177" s="8"/>
      <c r="N177" s="8"/>
      <c r="O177" s="8"/>
      <c r="P177" s="8"/>
      <c r="Q177" s="271"/>
      <c r="R177" s="119"/>
      <c r="S177" s="118"/>
      <c r="T177" s="118"/>
      <c r="U177" s="118"/>
      <c r="V177" s="325"/>
      <c r="W177" s="119"/>
      <c r="X177" s="119"/>
      <c r="Y177" s="119"/>
      <c r="Z177" s="326"/>
      <c r="AA177" s="74"/>
      <c r="AB177" s="352"/>
      <c r="AC177" s="352"/>
      <c r="AD177" s="328"/>
      <c r="AE177" s="118"/>
      <c r="AF177" s="119"/>
      <c r="AG177" s="119"/>
      <c r="AH177" s="119"/>
      <c r="AI177" s="119"/>
      <c r="AJ177" s="119"/>
      <c r="AK177" s="119"/>
      <c r="AL177" s="119"/>
      <c r="AM177" s="119"/>
      <c r="AN177" s="119"/>
      <c r="AO177" s="119"/>
      <c r="AP177" s="119"/>
      <c r="AQ177" s="119"/>
      <c r="AR177" s="119"/>
      <c r="AS177" s="4"/>
      <c r="AT177" s="4"/>
      <c r="AU177" s="4"/>
    </row>
    <row r="178">
      <c r="A178" s="4"/>
      <c r="B178" s="4"/>
      <c r="C178" s="4"/>
      <c r="D178" s="4"/>
      <c r="E178" s="4"/>
      <c r="F178" s="8"/>
      <c r="G178" s="8"/>
      <c r="H178" s="8"/>
      <c r="I178" s="8"/>
      <c r="J178" s="8"/>
      <c r="K178" s="8"/>
      <c r="L178" s="8"/>
      <c r="M178" s="8"/>
      <c r="N178" s="8"/>
      <c r="O178" s="8"/>
      <c r="P178" s="8"/>
      <c r="Q178" s="271"/>
      <c r="R178" s="119"/>
      <c r="S178" s="118"/>
      <c r="T178" s="118"/>
      <c r="U178" s="118"/>
      <c r="V178" s="325"/>
      <c r="W178" s="119"/>
      <c r="X178" s="119"/>
      <c r="Y178" s="119"/>
      <c r="Z178" s="326"/>
      <c r="AA178" s="74"/>
      <c r="AB178" s="352"/>
      <c r="AC178" s="352"/>
      <c r="AD178" s="328"/>
      <c r="AE178" s="118"/>
      <c r="AF178" s="119"/>
      <c r="AG178" s="119"/>
      <c r="AH178" s="119"/>
      <c r="AI178" s="119"/>
      <c r="AJ178" s="119"/>
      <c r="AK178" s="119"/>
      <c r="AL178" s="119"/>
      <c r="AM178" s="119"/>
      <c r="AN178" s="119"/>
      <c r="AO178" s="119"/>
      <c r="AP178" s="119"/>
      <c r="AQ178" s="119"/>
      <c r="AR178" s="119"/>
      <c r="AS178" s="4"/>
      <c r="AT178" s="4"/>
      <c r="AU178" s="4"/>
    </row>
    <row r="179">
      <c r="A179" s="4"/>
      <c r="B179" s="4"/>
      <c r="C179" s="4"/>
      <c r="D179" s="4"/>
      <c r="E179" s="4"/>
      <c r="F179" s="8"/>
      <c r="G179" s="8"/>
      <c r="H179" s="8"/>
      <c r="I179" s="8"/>
      <c r="J179" s="8"/>
      <c r="K179" s="8"/>
      <c r="L179" s="8"/>
      <c r="M179" s="8"/>
      <c r="N179" s="8"/>
      <c r="O179" s="8"/>
      <c r="P179" s="8"/>
      <c r="Q179" s="271"/>
      <c r="R179" s="119"/>
      <c r="S179" s="118"/>
      <c r="T179" s="118"/>
      <c r="U179" s="118"/>
      <c r="V179" s="325"/>
      <c r="W179" s="119"/>
      <c r="X179" s="119"/>
      <c r="Y179" s="119"/>
      <c r="Z179" s="326"/>
      <c r="AA179" s="74"/>
      <c r="AB179" s="352"/>
      <c r="AC179" s="352"/>
      <c r="AD179" s="328"/>
      <c r="AE179" s="118"/>
      <c r="AF179" s="119"/>
      <c r="AG179" s="119"/>
      <c r="AH179" s="119"/>
      <c r="AI179" s="119"/>
      <c r="AJ179" s="119"/>
      <c r="AK179" s="119"/>
      <c r="AL179" s="119"/>
      <c r="AM179" s="119"/>
      <c r="AN179" s="119"/>
      <c r="AO179" s="119"/>
      <c r="AP179" s="119"/>
      <c r="AQ179" s="119"/>
      <c r="AR179" s="119"/>
      <c r="AS179" s="4"/>
      <c r="AT179" s="4"/>
      <c r="AU179" s="4"/>
    </row>
    <row r="180">
      <c r="A180" s="4"/>
      <c r="B180" s="4"/>
      <c r="C180" s="4"/>
      <c r="D180" s="4"/>
      <c r="E180" s="4"/>
      <c r="F180" s="8"/>
      <c r="G180" s="8"/>
      <c r="H180" s="8"/>
      <c r="I180" s="8"/>
      <c r="J180" s="8"/>
      <c r="K180" s="8"/>
      <c r="L180" s="8"/>
      <c r="M180" s="8"/>
      <c r="N180" s="8"/>
      <c r="O180" s="8"/>
      <c r="P180" s="8"/>
      <c r="Q180" s="271"/>
      <c r="R180" s="119"/>
      <c r="S180" s="118"/>
      <c r="T180" s="118"/>
      <c r="U180" s="118"/>
      <c r="V180" s="325"/>
      <c r="W180" s="119"/>
      <c r="X180" s="119"/>
      <c r="Y180" s="119"/>
      <c r="Z180" s="326"/>
      <c r="AA180" s="74"/>
      <c r="AB180" s="352"/>
      <c r="AC180" s="352"/>
      <c r="AD180" s="328"/>
      <c r="AE180" s="118"/>
      <c r="AF180" s="119"/>
      <c r="AG180" s="119"/>
      <c r="AH180" s="119"/>
      <c r="AI180" s="119"/>
      <c r="AJ180" s="119"/>
      <c r="AK180" s="119"/>
      <c r="AL180" s="119"/>
      <c r="AM180" s="119"/>
      <c r="AN180" s="119"/>
      <c r="AO180" s="119"/>
      <c r="AP180" s="119"/>
      <c r="AQ180" s="119"/>
      <c r="AR180" s="119"/>
      <c r="AS180" s="4"/>
      <c r="AT180" s="4"/>
      <c r="AU180" s="4"/>
    </row>
    <row r="181">
      <c r="A181" s="4"/>
      <c r="B181" s="4"/>
      <c r="C181" s="4"/>
      <c r="D181" s="4"/>
      <c r="E181" s="4"/>
      <c r="F181" s="8"/>
      <c r="G181" s="8"/>
      <c r="H181" s="8"/>
      <c r="I181" s="8"/>
      <c r="J181" s="8"/>
      <c r="K181" s="8"/>
      <c r="L181" s="8"/>
      <c r="M181" s="8"/>
      <c r="N181" s="8"/>
      <c r="O181" s="8"/>
      <c r="P181" s="8"/>
      <c r="Q181" s="271"/>
      <c r="R181" s="119"/>
      <c r="S181" s="118"/>
      <c r="T181" s="118"/>
      <c r="U181" s="118"/>
      <c r="V181" s="325"/>
      <c r="W181" s="119"/>
      <c r="X181" s="119"/>
      <c r="Y181" s="119"/>
      <c r="Z181" s="326"/>
      <c r="AA181" s="74"/>
      <c r="AB181" s="352"/>
      <c r="AC181" s="352"/>
      <c r="AD181" s="328"/>
      <c r="AE181" s="118"/>
      <c r="AF181" s="119"/>
      <c r="AG181" s="119"/>
      <c r="AH181" s="119"/>
      <c r="AI181" s="119"/>
      <c r="AJ181" s="119"/>
      <c r="AK181" s="119"/>
      <c r="AL181" s="119"/>
      <c r="AM181" s="119"/>
      <c r="AN181" s="119"/>
      <c r="AO181" s="119"/>
      <c r="AP181" s="119"/>
      <c r="AQ181" s="119"/>
      <c r="AR181" s="119"/>
      <c r="AS181" s="4"/>
      <c r="AT181" s="4"/>
      <c r="AU181" s="4"/>
    </row>
    <row r="182">
      <c r="A182" s="4"/>
      <c r="B182" s="4"/>
      <c r="C182" s="4"/>
      <c r="D182" s="4"/>
      <c r="E182" s="4"/>
      <c r="F182" s="8"/>
      <c r="G182" s="8"/>
      <c r="H182" s="8"/>
      <c r="I182" s="8"/>
      <c r="J182" s="8"/>
      <c r="K182" s="8"/>
      <c r="L182" s="8"/>
      <c r="M182" s="8"/>
      <c r="N182" s="8"/>
      <c r="O182" s="8"/>
      <c r="P182" s="8"/>
      <c r="Q182" s="271"/>
      <c r="R182" s="119"/>
      <c r="S182" s="118"/>
      <c r="T182" s="118"/>
      <c r="U182" s="118"/>
      <c r="V182" s="325"/>
      <c r="W182" s="119"/>
      <c r="X182" s="119"/>
      <c r="Y182" s="119"/>
      <c r="Z182" s="326"/>
      <c r="AA182" s="74"/>
      <c r="AB182" s="352"/>
      <c r="AC182" s="352"/>
      <c r="AD182" s="328"/>
      <c r="AE182" s="118"/>
      <c r="AF182" s="119"/>
      <c r="AG182" s="119"/>
      <c r="AH182" s="119"/>
      <c r="AI182" s="119"/>
      <c r="AJ182" s="119"/>
      <c r="AK182" s="119"/>
      <c r="AL182" s="119"/>
      <c r="AM182" s="119"/>
      <c r="AN182" s="119"/>
      <c r="AO182" s="119"/>
      <c r="AP182" s="119"/>
      <c r="AQ182" s="119"/>
      <c r="AR182" s="119"/>
      <c r="AS182" s="4"/>
      <c r="AT182" s="4"/>
      <c r="AU182" s="4"/>
    </row>
    <row r="183">
      <c r="A183" s="4"/>
      <c r="B183" s="4"/>
      <c r="C183" s="4"/>
      <c r="D183" s="4"/>
      <c r="E183" s="4"/>
      <c r="F183" s="8"/>
      <c r="G183" s="8"/>
      <c r="H183" s="8"/>
      <c r="I183" s="8"/>
      <c r="J183" s="8"/>
      <c r="K183" s="8"/>
      <c r="L183" s="8"/>
      <c r="M183" s="8"/>
      <c r="N183" s="8"/>
      <c r="O183" s="8"/>
      <c r="P183" s="8"/>
      <c r="Q183" s="271"/>
      <c r="R183" s="119"/>
      <c r="S183" s="118"/>
      <c r="T183" s="118"/>
      <c r="U183" s="118"/>
      <c r="V183" s="325"/>
      <c r="W183" s="119"/>
      <c r="X183" s="119"/>
      <c r="Y183" s="119"/>
      <c r="Z183" s="326"/>
      <c r="AA183" s="74"/>
      <c r="AB183" s="352"/>
      <c r="AC183" s="352"/>
      <c r="AD183" s="328"/>
      <c r="AE183" s="118"/>
      <c r="AF183" s="119"/>
      <c r="AG183" s="119"/>
      <c r="AH183" s="119"/>
      <c r="AI183" s="119"/>
      <c r="AJ183" s="119"/>
      <c r="AK183" s="119"/>
      <c r="AL183" s="119"/>
      <c r="AM183" s="119"/>
      <c r="AN183" s="119"/>
      <c r="AO183" s="119"/>
      <c r="AP183" s="119"/>
      <c r="AQ183" s="119"/>
      <c r="AR183" s="119"/>
      <c r="AS183" s="4"/>
      <c r="AT183" s="4"/>
      <c r="AU183" s="4"/>
    </row>
    <row r="184">
      <c r="A184" s="4"/>
      <c r="B184" s="4"/>
      <c r="C184" s="4"/>
      <c r="D184" s="4"/>
      <c r="E184" s="4"/>
      <c r="F184" s="8"/>
      <c r="G184" s="8"/>
      <c r="H184" s="8"/>
      <c r="I184" s="8"/>
      <c r="J184" s="8"/>
      <c r="K184" s="8"/>
      <c r="L184" s="8"/>
      <c r="M184" s="8"/>
      <c r="N184" s="8"/>
      <c r="O184" s="8"/>
      <c r="P184" s="8"/>
      <c r="Q184" s="271"/>
      <c r="R184" s="119"/>
      <c r="S184" s="118"/>
      <c r="T184" s="118"/>
      <c r="U184" s="118"/>
      <c r="V184" s="325"/>
      <c r="W184" s="119"/>
      <c r="X184" s="119"/>
      <c r="Y184" s="119"/>
      <c r="Z184" s="326"/>
      <c r="AA184" s="74"/>
      <c r="AB184" s="352"/>
      <c r="AC184" s="352"/>
      <c r="AD184" s="328"/>
      <c r="AE184" s="118"/>
      <c r="AF184" s="119"/>
      <c r="AG184" s="119"/>
      <c r="AH184" s="119"/>
      <c r="AI184" s="119"/>
      <c r="AJ184" s="119"/>
      <c r="AK184" s="119"/>
      <c r="AL184" s="119"/>
      <c r="AM184" s="119"/>
      <c r="AN184" s="119"/>
      <c r="AO184" s="119"/>
      <c r="AP184" s="119"/>
      <c r="AQ184" s="119"/>
      <c r="AR184" s="119"/>
      <c r="AS184" s="4"/>
      <c r="AT184" s="4"/>
      <c r="AU184" s="4"/>
    </row>
    <row r="185">
      <c r="A185" s="4"/>
      <c r="B185" s="4"/>
      <c r="C185" s="4"/>
      <c r="D185" s="4"/>
      <c r="E185" s="4"/>
      <c r="F185" s="8"/>
      <c r="G185" s="8"/>
      <c r="H185" s="8"/>
      <c r="I185" s="8"/>
      <c r="J185" s="8"/>
      <c r="K185" s="8"/>
      <c r="L185" s="8"/>
      <c r="M185" s="8"/>
      <c r="N185" s="8"/>
      <c r="O185" s="8"/>
      <c r="P185" s="8"/>
      <c r="Q185" s="271"/>
      <c r="R185" s="119"/>
      <c r="S185" s="118"/>
      <c r="T185" s="118"/>
      <c r="U185" s="118"/>
      <c r="V185" s="325"/>
      <c r="W185" s="119"/>
      <c r="X185" s="119"/>
      <c r="Y185" s="119"/>
      <c r="Z185" s="326"/>
      <c r="AA185" s="74"/>
      <c r="AB185" s="352"/>
      <c r="AC185" s="352"/>
      <c r="AD185" s="328"/>
      <c r="AE185" s="118"/>
      <c r="AF185" s="119"/>
      <c r="AG185" s="119"/>
      <c r="AH185" s="119"/>
      <c r="AI185" s="119"/>
      <c r="AJ185" s="119"/>
      <c r="AK185" s="119"/>
      <c r="AL185" s="119"/>
      <c r="AM185" s="119"/>
      <c r="AN185" s="119"/>
      <c r="AO185" s="119"/>
      <c r="AP185" s="119"/>
      <c r="AQ185" s="119"/>
      <c r="AR185" s="119"/>
      <c r="AS185" s="4"/>
      <c r="AT185" s="4"/>
      <c r="AU185" s="4"/>
    </row>
    <row r="186">
      <c r="A186" s="4"/>
      <c r="B186" s="4"/>
      <c r="C186" s="4"/>
      <c r="D186" s="4"/>
      <c r="E186" s="4"/>
      <c r="F186" s="8"/>
      <c r="G186" s="8"/>
      <c r="H186" s="8"/>
      <c r="I186" s="8"/>
      <c r="J186" s="8"/>
      <c r="K186" s="8"/>
      <c r="L186" s="8"/>
      <c r="M186" s="8"/>
      <c r="N186" s="8"/>
      <c r="O186" s="8"/>
      <c r="P186" s="8"/>
      <c r="Q186" s="271"/>
      <c r="R186" s="119"/>
      <c r="S186" s="118"/>
      <c r="T186" s="118"/>
      <c r="U186" s="118"/>
      <c r="V186" s="325"/>
      <c r="W186" s="119"/>
      <c r="X186" s="119"/>
      <c r="Y186" s="119"/>
      <c r="Z186" s="326"/>
      <c r="AA186" s="74"/>
      <c r="AB186" s="352"/>
      <c r="AC186" s="352"/>
      <c r="AD186" s="328"/>
      <c r="AE186" s="118"/>
      <c r="AF186" s="119"/>
      <c r="AG186" s="119"/>
      <c r="AH186" s="119"/>
      <c r="AI186" s="119"/>
      <c r="AJ186" s="119"/>
      <c r="AK186" s="119"/>
      <c r="AL186" s="119"/>
      <c r="AM186" s="119"/>
      <c r="AN186" s="119"/>
      <c r="AO186" s="119"/>
      <c r="AP186" s="119"/>
      <c r="AQ186" s="119"/>
      <c r="AR186" s="119"/>
      <c r="AS186" s="4"/>
      <c r="AT186" s="4"/>
      <c r="AU186" s="4"/>
    </row>
    <row r="187">
      <c r="A187" s="4"/>
      <c r="B187" s="4"/>
      <c r="C187" s="4"/>
      <c r="D187" s="4"/>
      <c r="E187" s="4"/>
      <c r="F187" s="8"/>
      <c r="G187" s="8"/>
      <c r="H187" s="8"/>
      <c r="I187" s="8"/>
      <c r="J187" s="8"/>
      <c r="K187" s="8"/>
      <c r="L187" s="8"/>
      <c r="M187" s="8"/>
      <c r="N187" s="8"/>
      <c r="O187" s="8"/>
      <c r="P187" s="8"/>
      <c r="Q187" s="271"/>
      <c r="R187" s="119"/>
      <c r="S187" s="118"/>
      <c r="T187" s="118"/>
      <c r="U187" s="118"/>
      <c r="V187" s="325"/>
      <c r="W187" s="119"/>
      <c r="X187" s="119"/>
      <c r="Y187" s="119"/>
      <c r="Z187" s="326"/>
      <c r="AA187" s="74"/>
      <c r="AB187" s="352"/>
      <c r="AC187" s="352"/>
      <c r="AD187" s="328"/>
      <c r="AE187" s="118"/>
      <c r="AF187" s="119"/>
      <c r="AG187" s="119"/>
      <c r="AH187" s="119"/>
      <c r="AI187" s="119"/>
      <c r="AJ187" s="119"/>
      <c r="AK187" s="119"/>
      <c r="AL187" s="119"/>
      <c r="AM187" s="119"/>
      <c r="AN187" s="119"/>
      <c r="AO187" s="119"/>
      <c r="AP187" s="119"/>
      <c r="AQ187" s="119"/>
      <c r="AR187" s="119"/>
      <c r="AS187" s="4"/>
      <c r="AT187" s="4"/>
      <c r="AU187" s="4"/>
    </row>
    <row r="188">
      <c r="A188" s="4"/>
      <c r="B188" s="4"/>
      <c r="C188" s="4"/>
      <c r="D188" s="4"/>
      <c r="E188" s="4"/>
      <c r="F188" s="8"/>
      <c r="G188" s="8"/>
      <c r="H188" s="8"/>
      <c r="I188" s="8"/>
      <c r="J188" s="8"/>
      <c r="K188" s="8"/>
      <c r="L188" s="8"/>
      <c r="M188" s="8"/>
      <c r="N188" s="8"/>
      <c r="O188" s="8"/>
      <c r="P188" s="8"/>
      <c r="Q188" s="271"/>
      <c r="R188" s="119"/>
      <c r="S188" s="118"/>
      <c r="T188" s="118"/>
      <c r="U188" s="118"/>
      <c r="V188" s="325"/>
      <c r="W188" s="119"/>
      <c r="X188" s="119"/>
      <c r="Y188" s="119"/>
      <c r="Z188" s="326"/>
      <c r="AA188" s="74"/>
      <c r="AB188" s="352"/>
      <c r="AC188" s="352"/>
      <c r="AD188" s="328"/>
      <c r="AE188" s="118"/>
      <c r="AF188" s="119"/>
      <c r="AG188" s="119"/>
      <c r="AH188" s="119"/>
      <c r="AI188" s="119"/>
      <c r="AJ188" s="119"/>
      <c r="AK188" s="119"/>
      <c r="AL188" s="119"/>
      <c r="AM188" s="119"/>
      <c r="AN188" s="119"/>
      <c r="AO188" s="119"/>
      <c r="AP188" s="119"/>
      <c r="AQ188" s="119"/>
      <c r="AR188" s="119"/>
      <c r="AS188" s="4"/>
      <c r="AT188" s="4"/>
      <c r="AU188" s="4"/>
    </row>
    <row r="189">
      <c r="A189" s="4"/>
      <c r="B189" s="4"/>
      <c r="C189" s="4"/>
      <c r="D189" s="4"/>
      <c r="E189" s="4"/>
      <c r="F189" s="8"/>
      <c r="G189" s="8"/>
      <c r="H189" s="8"/>
      <c r="I189" s="8"/>
      <c r="J189" s="8"/>
      <c r="K189" s="8"/>
      <c r="L189" s="8"/>
      <c r="M189" s="8"/>
      <c r="N189" s="8"/>
      <c r="O189" s="8"/>
      <c r="P189" s="8"/>
      <c r="Q189" s="271"/>
      <c r="R189" s="119"/>
      <c r="S189" s="118"/>
      <c r="T189" s="118"/>
      <c r="U189" s="118"/>
      <c r="V189" s="325"/>
      <c r="W189" s="119"/>
      <c r="X189" s="119"/>
      <c r="Y189" s="119"/>
      <c r="Z189" s="326"/>
      <c r="AA189" s="74"/>
      <c r="AB189" s="352"/>
      <c r="AC189" s="352"/>
      <c r="AD189" s="328"/>
      <c r="AE189" s="118"/>
      <c r="AF189" s="119"/>
      <c r="AG189" s="119"/>
      <c r="AH189" s="119"/>
      <c r="AI189" s="119"/>
      <c r="AJ189" s="119"/>
      <c r="AK189" s="119"/>
      <c r="AL189" s="119"/>
      <c r="AM189" s="119"/>
      <c r="AN189" s="119"/>
      <c r="AO189" s="119"/>
      <c r="AP189" s="119"/>
      <c r="AQ189" s="119"/>
      <c r="AR189" s="119"/>
      <c r="AS189" s="4"/>
      <c r="AT189" s="4"/>
      <c r="AU189" s="4"/>
    </row>
    <row r="190">
      <c r="A190" s="4"/>
      <c r="B190" s="4"/>
      <c r="C190" s="4"/>
      <c r="D190" s="4"/>
      <c r="E190" s="4"/>
      <c r="F190" s="8"/>
      <c r="G190" s="8"/>
      <c r="H190" s="8"/>
      <c r="I190" s="8"/>
      <c r="J190" s="8"/>
      <c r="K190" s="8"/>
      <c r="L190" s="8"/>
      <c r="M190" s="8"/>
      <c r="N190" s="8"/>
      <c r="O190" s="8"/>
      <c r="P190" s="8"/>
      <c r="Q190" s="271"/>
      <c r="R190" s="119"/>
      <c r="S190" s="118"/>
      <c r="T190" s="118"/>
      <c r="U190" s="118"/>
      <c r="V190" s="325"/>
      <c r="W190" s="119"/>
      <c r="X190" s="119"/>
      <c r="Y190" s="119"/>
      <c r="Z190" s="326"/>
      <c r="AA190" s="74"/>
      <c r="AB190" s="352"/>
      <c r="AC190" s="352"/>
      <c r="AD190" s="328"/>
      <c r="AE190" s="118"/>
      <c r="AF190" s="119"/>
      <c r="AG190" s="119"/>
      <c r="AH190" s="119"/>
      <c r="AI190" s="119"/>
      <c r="AJ190" s="119"/>
      <c r="AK190" s="119"/>
      <c r="AL190" s="119"/>
      <c r="AM190" s="119"/>
      <c r="AN190" s="119"/>
      <c r="AO190" s="119"/>
      <c r="AP190" s="119"/>
      <c r="AQ190" s="119"/>
      <c r="AR190" s="119"/>
      <c r="AS190" s="4"/>
      <c r="AT190" s="4"/>
      <c r="AU190" s="4"/>
    </row>
    <row r="191">
      <c r="A191" s="4"/>
      <c r="B191" s="4"/>
      <c r="C191" s="4"/>
      <c r="D191" s="4"/>
      <c r="E191" s="4"/>
      <c r="F191" s="8"/>
      <c r="G191" s="8"/>
      <c r="H191" s="8"/>
      <c r="I191" s="8"/>
      <c r="J191" s="8"/>
      <c r="K191" s="8"/>
      <c r="L191" s="8"/>
      <c r="M191" s="8"/>
      <c r="N191" s="8"/>
      <c r="O191" s="8"/>
      <c r="P191" s="8"/>
      <c r="Q191" s="271"/>
      <c r="R191" s="119"/>
      <c r="S191" s="118"/>
      <c r="T191" s="118"/>
      <c r="U191" s="118"/>
      <c r="V191" s="325"/>
      <c r="W191" s="119"/>
      <c r="X191" s="119"/>
      <c r="Y191" s="119"/>
      <c r="Z191" s="326"/>
      <c r="AA191" s="74"/>
      <c r="AB191" s="352"/>
      <c r="AC191" s="352"/>
      <c r="AD191" s="328"/>
      <c r="AE191" s="118"/>
      <c r="AF191" s="119"/>
      <c r="AG191" s="119"/>
      <c r="AH191" s="119"/>
      <c r="AI191" s="119"/>
      <c r="AJ191" s="119"/>
      <c r="AK191" s="119"/>
      <c r="AL191" s="119"/>
      <c r="AM191" s="119"/>
      <c r="AN191" s="119"/>
      <c r="AO191" s="119"/>
      <c r="AP191" s="119"/>
      <c r="AQ191" s="119"/>
      <c r="AR191" s="119"/>
      <c r="AS191" s="4"/>
      <c r="AT191" s="4"/>
      <c r="AU191" s="4"/>
    </row>
    <row r="192">
      <c r="A192" s="4"/>
      <c r="B192" s="4"/>
      <c r="C192" s="4"/>
      <c r="D192" s="4"/>
      <c r="E192" s="4"/>
      <c r="F192" s="8"/>
      <c r="G192" s="8"/>
      <c r="H192" s="8"/>
      <c r="I192" s="8"/>
      <c r="J192" s="8"/>
      <c r="K192" s="8"/>
      <c r="L192" s="8"/>
      <c r="M192" s="8"/>
      <c r="N192" s="8"/>
      <c r="O192" s="8"/>
      <c r="P192" s="8"/>
      <c r="Q192" s="271"/>
      <c r="R192" s="119"/>
      <c r="S192" s="118"/>
      <c r="T192" s="118"/>
      <c r="U192" s="118"/>
      <c r="V192" s="325"/>
      <c r="W192" s="119"/>
      <c r="X192" s="119"/>
      <c r="Y192" s="119"/>
      <c r="Z192" s="326"/>
      <c r="AA192" s="74"/>
      <c r="AB192" s="352"/>
      <c r="AC192" s="352"/>
      <c r="AD192" s="328"/>
      <c r="AE192" s="118"/>
      <c r="AF192" s="119"/>
      <c r="AG192" s="119"/>
      <c r="AH192" s="119"/>
      <c r="AI192" s="119"/>
      <c r="AJ192" s="119"/>
      <c r="AK192" s="119"/>
      <c r="AL192" s="119"/>
      <c r="AM192" s="119"/>
      <c r="AN192" s="119"/>
      <c r="AO192" s="119"/>
      <c r="AP192" s="119"/>
      <c r="AQ192" s="119"/>
      <c r="AR192" s="119"/>
      <c r="AS192" s="4"/>
      <c r="AT192" s="4"/>
      <c r="AU192" s="4"/>
    </row>
    <row r="193">
      <c r="A193" s="4"/>
      <c r="B193" s="4"/>
      <c r="C193" s="4"/>
      <c r="D193" s="4"/>
      <c r="E193" s="4"/>
      <c r="F193" s="8"/>
      <c r="G193" s="8"/>
      <c r="H193" s="8"/>
      <c r="I193" s="8"/>
      <c r="J193" s="8"/>
      <c r="K193" s="8"/>
      <c r="L193" s="8"/>
      <c r="M193" s="8"/>
      <c r="N193" s="8"/>
      <c r="O193" s="8"/>
      <c r="P193" s="8"/>
      <c r="Q193" s="271"/>
      <c r="R193" s="119"/>
      <c r="S193" s="118"/>
      <c r="T193" s="118"/>
      <c r="U193" s="118"/>
      <c r="V193" s="325"/>
      <c r="W193" s="119"/>
      <c r="X193" s="119"/>
      <c r="Y193" s="119"/>
      <c r="Z193" s="326"/>
      <c r="AA193" s="74"/>
      <c r="AB193" s="352"/>
      <c r="AC193" s="352"/>
      <c r="AD193" s="328"/>
      <c r="AE193" s="118"/>
      <c r="AF193" s="119"/>
      <c r="AG193" s="119"/>
      <c r="AH193" s="119"/>
      <c r="AI193" s="119"/>
      <c r="AJ193" s="119"/>
      <c r="AK193" s="119"/>
      <c r="AL193" s="119"/>
      <c r="AM193" s="119"/>
      <c r="AN193" s="119"/>
      <c r="AO193" s="119"/>
      <c r="AP193" s="119"/>
      <c r="AQ193" s="119"/>
      <c r="AR193" s="119"/>
      <c r="AS193" s="4"/>
      <c r="AT193" s="4"/>
      <c r="AU193" s="4"/>
    </row>
    <row r="194">
      <c r="A194" s="4"/>
      <c r="B194" s="4"/>
      <c r="C194" s="4"/>
      <c r="D194" s="4"/>
      <c r="E194" s="4"/>
      <c r="F194" s="8"/>
      <c r="G194" s="8"/>
      <c r="H194" s="8"/>
      <c r="I194" s="8"/>
      <c r="J194" s="8"/>
      <c r="K194" s="8"/>
      <c r="L194" s="8"/>
      <c r="M194" s="8"/>
      <c r="N194" s="8"/>
      <c r="O194" s="8"/>
      <c r="P194" s="8"/>
      <c r="Q194" s="271"/>
      <c r="R194" s="119"/>
      <c r="S194" s="118"/>
      <c r="T194" s="118"/>
      <c r="U194" s="118"/>
      <c r="V194" s="325"/>
      <c r="W194" s="119"/>
      <c r="X194" s="119"/>
      <c r="Y194" s="119"/>
      <c r="Z194" s="326"/>
      <c r="AA194" s="74"/>
      <c r="AB194" s="352"/>
      <c r="AC194" s="352"/>
      <c r="AD194" s="328"/>
      <c r="AE194" s="118"/>
      <c r="AF194" s="119"/>
      <c r="AG194" s="119"/>
      <c r="AH194" s="119"/>
      <c r="AI194" s="119"/>
      <c r="AJ194" s="119"/>
      <c r="AK194" s="119"/>
      <c r="AL194" s="119"/>
      <c r="AM194" s="119"/>
      <c r="AN194" s="119"/>
      <c r="AO194" s="119"/>
      <c r="AP194" s="119"/>
      <c r="AQ194" s="119"/>
      <c r="AR194" s="119"/>
      <c r="AS194" s="4"/>
      <c r="AT194" s="4"/>
      <c r="AU194" s="4"/>
    </row>
    <row r="195">
      <c r="A195" s="4"/>
      <c r="B195" s="4"/>
      <c r="C195" s="4"/>
      <c r="D195" s="4"/>
      <c r="E195" s="4"/>
      <c r="F195" s="8"/>
      <c r="G195" s="8"/>
      <c r="H195" s="8"/>
      <c r="I195" s="8"/>
      <c r="J195" s="8"/>
      <c r="K195" s="8"/>
      <c r="L195" s="8"/>
      <c r="M195" s="8"/>
      <c r="N195" s="8"/>
      <c r="O195" s="8"/>
      <c r="P195" s="8"/>
      <c r="Q195" s="271"/>
      <c r="R195" s="119"/>
      <c r="S195" s="118"/>
      <c r="T195" s="118"/>
      <c r="U195" s="118"/>
      <c r="V195" s="325"/>
      <c r="W195" s="119"/>
      <c r="X195" s="119"/>
      <c r="Y195" s="119"/>
      <c r="Z195" s="326"/>
      <c r="AA195" s="74"/>
      <c r="AB195" s="352"/>
      <c r="AC195" s="352"/>
      <c r="AD195" s="328"/>
      <c r="AE195" s="118"/>
      <c r="AF195" s="119"/>
      <c r="AG195" s="119"/>
      <c r="AH195" s="119"/>
      <c r="AI195" s="119"/>
      <c r="AJ195" s="119"/>
      <c r="AK195" s="119"/>
      <c r="AL195" s="119"/>
      <c r="AM195" s="119"/>
      <c r="AN195" s="119"/>
      <c r="AO195" s="119"/>
      <c r="AP195" s="119"/>
      <c r="AQ195" s="119"/>
      <c r="AR195" s="119"/>
      <c r="AS195" s="4"/>
      <c r="AT195" s="4"/>
      <c r="AU195" s="4"/>
    </row>
    <row r="196">
      <c r="A196" s="4"/>
      <c r="B196" s="4"/>
      <c r="C196" s="4"/>
      <c r="D196" s="4"/>
      <c r="E196" s="4"/>
      <c r="F196" s="8"/>
      <c r="G196" s="8"/>
      <c r="H196" s="8"/>
      <c r="I196" s="8"/>
      <c r="J196" s="8"/>
      <c r="K196" s="8"/>
      <c r="L196" s="8"/>
      <c r="M196" s="8"/>
      <c r="N196" s="8"/>
      <c r="O196" s="8"/>
      <c r="P196" s="8"/>
      <c r="Q196" s="271"/>
      <c r="R196" s="119"/>
      <c r="S196" s="118"/>
      <c r="T196" s="118"/>
      <c r="U196" s="118"/>
      <c r="V196" s="325"/>
      <c r="W196" s="119"/>
      <c r="X196" s="119"/>
      <c r="Y196" s="119"/>
      <c r="Z196" s="326"/>
      <c r="AA196" s="74"/>
      <c r="AB196" s="352"/>
      <c r="AC196" s="352"/>
      <c r="AD196" s="328"/>
      <c r="AE196" s="118"/>
      <c r="AF196" s="119"/>
      <c r="AG196" s="119"/>
      <c r="AH196" s="119"/>
      <c r="AI196" s="119"/>
      <c r="AJ196" s="119"/>
      <c r="AK196" s="119"/>
      <c r="AL196" s="119"/>
      <c r="AM196" s="119"/>
      <c r="AN196" s="119"/>
      <c r="AO196" s="119"/>
      <c r="AP196" s="119"/>
      <c r="AQ196" s="119"/>
      <c r="AR196" s="119"/>
      <c r="AS196" s="4"/>
      <c r="AT196" s="4"/>
      <c r="AU196" s="4"/>
    </row>
    <row r="197">
      <c r="A197" s="4"/>
      <c r="B197" s="4"/>
      <c r="C197" s="4"/>
      <c r="D197" s="4"/>
      <c r="E197" s="4"/>
      <c r="F197" s="8"/>
      <c r="G197" s="8"/>
      <c r="H197" s="8"/>
      <c r="I197" s="8"/>
      <c r="J197" s="8"/>
      <c r="K197" s="8"/>
      <c r="L197" s="8"/>
      <c r="M197" s="8"/>
      <c r="N197" s="8"/>
      <c r="O197" s="8"/>
      <c r="P197" s="8"/>
      <c r="Q197" s="271"/>
      <c r="R197" s="119"/>
      <c r="S197" s="118"/>
      <c r="T197" s="118"/>
      <c r="U197" s="118"/>
      <c r="V197" s="325"/>
      <c r="W197" s="119"/>
      <c r="X197" s="119"/>
      <c r="Y197" s="119"/>
      <c r="Z197" s="326"/>
      <c r="AA197" s="74"/>
      <c r="AB197" s="352"/>
      <c r="AC197" s="352"/>
      <c r="AD197" s="328"/>
      <c r="AE197" s="118"/>
      <c r="AF197" s="119"/>
      <c r="AG197" s="119"/>
      <c r="AH197" s="119"/>
      <c r="AI197" s="119"/>
      <c r="AJ197" s="119"/>
      <c r="AK197" s="119"/>
      <c r="AL197" s="119"/>
      <c r="AM197" s="119"/>
      <c r="AN197" s="119"/>
      <c r="AO197" s="119"/>
      <c r="AP197" s="119"/>
      <c r="AQ197" s="119"/>
      <c r="AR197" s="119"/>
      <c r="AS197" s="4"/>
      <c r="AT197" s="4"/>
      <c r="AU197" s="4"/>
    </row>
    <row r="198">
      <c r="A198" s="4"/>
      <c r="B198" s="4"/>
      <c r="C198" s="4"/>
      <c r="D198" s="4"/>
      <c r="E198" s="4"/>
      <c r="F198" s="8"/>
      <c r="G198" s="8"/>
      <c r="H198" s="8"/>
      <c r="I198" s="8"/>
      <c r="J198" s="8"/>
      <c r="K198" s="8"/>
      <c r="L198" s="8"/>
      <c r="M198" s="8"/>
      <c r="N198" s="8"/>
      <c r="O198" s="8"/>
      <c r="P198" s="8"/>
      <c r="Q198" s="271"/>
      <c r="R198" s="119"/>
      <c r="S198" s="118"/>
      <c r="T198" s="118"/>
      <c r="U198" s="118"/>
      <c r="V198" s="325"/>
      <c r="W198" s="119"/>
      <c r="X198" s="119"/>
      <c r="Y198" s="119"/>
      <c r="Z198" s="326"/>
      <c r="AA198" s="74"/>
      <c r="AB198" s="352"/>
      <c r="AC198" s="352"/>
      <c r="AD198" s="328"/>
      <c r="AE198" s="118"/>
      <c r="AF198" s="119"/>
      <c r="AG198" s="119"/>
      <c r="AH198" s="119"/>
      <c r="AI198" s="119"/>
      <c r="AJ198" s="119"/>
      <c r="AK198" s="119"/>
      <c r="AL198" s="119"/>
      <c r="AM198" s="119"/>
      <c r="AN198" s="119"/>
      <c r="AO198" s="119"/>
      <c r="AP198" s="119"/>
      <c r="AQ198" s="119"/>
      <c r="AR198" s="119"/>
      <c r="AS198" s="4"/>
      <c r="AT198" s="4"/>
      <c r="AU198" s="4"/>
    </row>
    <row r="199">
      <c r="A199" s="4"/>
      <c r="B199" s="4"/>
      <c r="C199" s="4"/>
      <c r="D199" s="4"/>
      <c r="E199" s="4"/>
      <c r="F199" s="8"/>
      <c r="G199" s="8"/>
      <c r="H199" s="8"/>
      <c r="I199" s="8"/>
      <c r="J199" s="8"/>
      <c r="K199" s="8"/>
      <c r="L199" s="8"/>
      <c r="M199" s="8"/>
      <c r="N199" s="8"/>
      <c r="O199" s="8"/>
      <c r="P199" s="8"/>
      <c r="Q199" s="271"/>
      <c r="R199" s="119"/>
      <c r="S199" s="118"/>
      <c r="T199" s="118"/>
      <c r="U199" s="118"/>
      <c r="V199" s="325"/>
      <c r="W199" s="119"/>
      <c r="X199" s="119"/>
      <c r="Y199" s="119"/>
      <c r="Z199" s="326"/>
      <c r="AA199" s="74"/>
      <c r="AB199" s="352"/>
      <c r="AC199" s="352"/>
      <c r="AD199" s="328"/>
      <c r="AE199" s="118"/>
      <c r="AF199" s="119"/>
      <c r="AG199" s="119"/>
      <c r="AH199" s="119"/>
      <c r="AI199" s="119"/>
      <c r="AJ199" s="119"/>
      <c r="AK199" s="119"/>
      <c r="AL199" s="119"/>
      <c r="AM199" s="119"/>
      <c r="AN199" s="119"/>
      <c r="AO199" s="119"/>
      <c r="AP199" s="119"/>
      <c r="AQ199" s="119"/>
      <c r="AR199" s="119"/>
      <c r="AS199" s="4"/>
      <c r="AT199" s="4"/>
      <c r="AU199" s="4"/>
    </row>
    <row r="200">
      <c r="A200" s="4"/>
      <c r="B200" s="4"/>
      <c r="C200" s="4"/>
      <c r="D200" s="4"/>
      <c r="E200" s="4"/>
      <c r="F200" s="8"/>
      <c r="G200" s="8"/>
      <c r="H200" s="8"/>
      <c r="I200" s="8"/>
      <c r="J200" s="8"/>
      <c r="K200" s="8"/>
      <c r="L200" s="8"/>
      <c r="M200" s="8"/>
      <c r="N200" s="8"/>
      <c r="O200" s="8"/>
      <c r="P200" s="8"/>
      <c r="Q200" s="271"/>
      <c r="R200" s="119"/>
      <c r="S200" s="118"/>
      <c r="T200" s="118"/>
      <c r="U200" s="118"/>
      <c r="V200" s="325"/>
      <c r="W200" s="119"/>
      <c r="X200" s="119"/>
      <c r="Y200" s="119"/>
      <c r="Z200" s="326"/>
      <c r="AA200" s="74"/>
      <c r="AB200" s="352"/>
      <c r="AC200" s="352"/>
      <c r="AD200" s="328"/>
      <c r="AE200" s="118"/>
      <c r="AF200" s="119"/>
      <c r="AG200" s="119"/>
      <c r="AH200" s="119"/>
      <c r="AI200" s="119"/>
      <c r="AJ200" s="119"/>
      <c r="AK200" s="119"/>
      <c r="AL200" s="119"/>
      <c r="AM200" s="119"/>
      <c r="AN200" s="119"/>
      <c r="AO200" s="119"/>
      <c r="AP200" s="119"/>
      <c r="AQ200" s="119"/>
      <c r="AR200" s="119"/>
      <c r="AS200" s="4"/>
      <c r="AT200" s="4"/>
      <c r="AU200" s="4"/>
    </row>
    <row r="201">
      <c r="A201" s="4"/>
      <c r="B201" s="4"/>
      <c r="C201" s="4"/>
      <c r="D201" s="4"/>
      <c r="E201" s="4"/>
      <c r="F201" s="8"/>
      <c r="G201" s="8"/>
      <c r="H201" s="8"/>
      <c r="I201" s="8"/>
      <c r="J201" s="8"/>
      <c r="K201" s="8"/>
      <c r="L201" s="8"/>
      <c r="M201" s="8"/>
      <c r="N201" s="8"/>
      <c r="O201" s="8"/>
      <c r="P201" s="8"/>
      <c r="Q201" s="271"/>
      <c r="R201" s="119"/>
      <c r="S201" s="118"/>
      <c r="T201" s="118"/>
      <c r="U201" s="118"/>
      <c r="V201" s="325"/>
      <c r="W201" s="119"/>
      <c r="X201" s="119"/>
      <c r="Y201" s="119"/>
      <c r="Z201" s="326"/>
      <c r="AA201" s="74"/>
      <c r="AB201" s="352"/>
      <c r="AC201" s="352"/>
      <c r="AD201" s="328"/>
      <c r="AE201" s="118"/>
      <c r="AF201" s="119"/>
      <c r="AG201" s="119"/>
      <c r="AH201" s="119"/>
      <c r="AI201" s="119"/>
      <c r="AJ201" s="119"/>
      <c r="AK201" s="119"/>
      <c r="AL201" s="119"/>
      <c r="AM201" s="119"/>
      <c r="AN201" s="119"/>
      <c r="AO201" s="119"/>
      <c r="AP201" s="119"/>
      <c r="AQ201" s="119"/>
      <c r="AR201" s="119"/>
      <c r="AS201" s="4"/>
      <c r="AT201" s="4"/>
      <c r="AU201" s="4"/>
    </row>
    <row r="202">
      <c r="A202" s="4"/>
      <c r="B202" s="4"/>
      <c r="C202" s="4"/>
      <c r="D202" s="4"/>
      <c r="E202" s="4"/>
      <c r="F202" s="8"/>
      <c r="G202" s="8"/>
      <c r="H202" s="8"/>
      <c r="I202" s="8"/>
      <c r="J202" s="8"/>
      <c r="K202" s="8"/>
      <c r="L202" s="8"/>
      <c r="M202" s="8"/>
      <c r="N202" s="8"/>
      <c r="O202" s="8"/>
      <c r="P202" s="8"/>
      <c r="Q202" s="271"/>
      <c r="R202" s="119"/>
      <c r="S202" s="118"/>
      <c r="T202" s="118"/>
      <c r="U202" s="118"/>
      <c r="V202" s="325"/>
      <c r="W202" s="119"/>
      <c r="X202" s="119"/>
      <c r="Y202" s="119"/>
      <c r="Z202" s="326"/>
      <c r="AA202" s="74"/>
      <c r="AB202" s="352"/>
      <c r="AC202" s="352"/>
      <c r="AD202" s="328"/>
      <c r="AE202" s="118"/>
      <c r="AF202" s="119"/>
      <c r="AG202" s="119"/>
      <c r="AH202" s="119"/>
      <c r="AI202" s="119"/>
      <c r="AJ202" s="119"/>
      <c r="AK202" s="119"/>
      <c r="AL202" s="119"/>
      <c r="AM202" s="119"/>
      <c r="AN202" s="119"/>
      <c r="AO202" s="119"/>
      <c r="AP202" s="119"/>
      <c r="AQ202" s="119"/>
      <c r="AR202" s="119"/>
      <c r="AS202" s="4"/>
      <c r="AT202" s="4"/>
      <c r="AU202" s="4"/>
    </row>
    <row r="203">
      <c r="A203" s="4"/>
      <c r="B203" s="4"/>
      <c r="C203" s="4"/>
      <c r="D203" s="4"/>
      <c r="E203" s="4"/>
      <c r="F203" s="8"/>
      <c r="G203" s="8"/>
      <c r="H203" s="8"/>
      <c r="I203" s="8"/>
      <c r="J203" s="8"/>
      <c r="K203" s="8"/>
      <c r="L203" s="8"/>
      <c r="M203" s="8"/>
      <c r="N203" s="8"/>
      <c r="O203" s="8"/>
      <c r="P203" s="8"/>
      <c r="Q203" s="271"/>
      <c r="R203" s="119"/>
      <c r="S203" s="118"/>
      <c r="T203" s="118"/>
      <c r="U203" s="118"/>
      <c r="V203" s="325"/>
      <c r="W203" s="119"/>
      <c r="X203" s="119"/>
      <c r="Y203" s="119"/>
      <c r="Z203" s="326"/>
      <c r="AA203" s="74"/>
      <c r="AB203" s="352"/>
      <c r="AC203" s="352"/>
      <c r="AD203" s="328"/>
      <c r="AE203" s="118"/>
      <c r="AF203" s="119"/>
      <c r="AG203" s="119"/>
      <c r="AH203" s="119"/>
      <c r="AI203" s="119"/>
      <c r="AJ203" s="119"/>
      <c r="AK203" s="119"/>
      <c r="AL203" s="119"/>
      <c r="AM203" s="119"/>
      <c r="AN203" s="119"/>
      <c r="AO203" s="119"/>
      <c r="AP203" s="119"/>
      <c r="AQ203" s="119"/>
      <c r="AR203" s="119"/>
      <c r="AS203" s="4"/>
      <c r="AT203" s="4"/>
      <c r="AU203" s="4"/>
    </row>
    <row r="204">
      <c r="A204" s="4"/>
      <c r="B204" s="4"/>
      <c r="C204" s="4"/>
      <c r="D204" s="4"/>
      <c r="E204" s="4"/>
      <c r="F204" s="8"/>
      <c r="G204" s="8"/>
      <c r="H204" s="8"/>
      <c r="I204" s="8"/>
      <c r="J204" s="8"/>
      <c r="K204" s="8"/>
      <c r="L204" s="8"/>
      <c r="M204" s="8"/>
      <c r="N204" s="8"/>
      <c r="O204" s="8"/>
      <c r="P204" s="8"/>
      <c r="Q204" s="271"/>
      <c r="R204" s="119"/>
      <c r="S204" s="118"/>
      <c r="T204" s="118"/>
      <c r="U204" s="118"/>
      <c r="V204" s="325"/>
      <c r="W204" s="119"/>
      <c r="X204" s="119"/>
      <c r="Y204" s="119"/>
      <c r="Z204" s="326"/>
      <c r="AA204" s="74"/>
      <c r="AB204" s="352"/>
      <c r="AC204" s="352"/>
      <c r="AD204" s="328"/>
      <c r="AE204" s="118"/>
      <c r="AF204" s="119"/>
      <c r="AG204" s="119"/>
      <c r="AH204" s="119"/>
      <c r="AI204" s="119"/>
      <c r="AJ204" s="119"/>
      <c r="AK204" s="119"/>
      <c r="AL204" s="119"/>
      <c r="AM204" s="119"/>
      <c r="AN204" s="119"/>
      <c r="AO204" s="119"/>
      <c r="AP204" s="119"/>
      <c r="AQ204" s="119"/>
      <c r="AR204" s="119"/>
      <c r="AS204" s="4"/>
      <c r="AT204" s="4"/>
      <c r="AU204" s="4"/>
    </row>
    <row r="205">
      <c r="A205" s="4"/>
      <c r="B205" s="4"/>
      <c r="C205" s="4"/>
      <c r="D205" s="4"/>
      <c r="E205" s="4"/>
      <c r="F205" s="8"/>
      <c r="G205" s="8"/>
      <c r="H205" s="8"/>
      <c r="I205" s="8"/>
      <c r="J205" s="8"/>
      <c r="K205" s="8"/>
      <c r="L205" s="8"/>
      <c r="M205" s="8"/>
      <c r="N205" s="8"/>
      <c r="O205" s="8"/>
      <c r="P205" s="8"/>
      <c r="Q205" s="271"/>
      <c r="R205" s="119"/>
      <c r="S205" s="118"/>
      <c r="T205" s="118"/>
      <c r="U205" s="118"/>
      <c r="V205" s="325"/>
      <c r="W205" s="119"/>
      <c r="X205" s="119"/>
      <c r="Y205" s="119"/>
      <c r="Z205" s="326"/>
      <c r="AA205" s="74"/>
      <c r="AB205" s="352"/>
      <c r="AC205" s="352"/>
      <c r="AD205" s="328"/>
      <c r="AE205" s="118"/>
      <c r="AF205" s="119"/>
      <c r="AG205" s="119"/>
      <c r="AH205" s="119"/>
      <c r="AI205" s="119"/>
      <c r="AJ205" s="119"/>
      <c r="AK205" s="119"/>
      <c r="AL205" s="119"/>
      <c r="AM205" s="119"/>
      <c r="AN205" s="119"/>
      <c r="AO205" s="119"/>
      <c r="AP205" s="119"/>
      <c r="AQ205" s="119"/>
      <c r="AR205" s="119"/>
      <c r="AS205" s="4"/>
      <c r="AT205" s="4"/>
      <c r="AU205" s="4"/>
    </row>
    <row r="206">
      <c r="A206" s="4"/>
      <c r="B206" s="4"/>
      <c r="C206" s="4"/>
      <c r="D206" s="4"/>
      <c r="E206" s="4"/>
      <c r="F206" s="8"/>
      <c r="G206" s="8"/>
      <c r="H206" s="8"/>
      <c r="I206" s="8"/>
      <c r="J206" s="8"/>
      <c r="K206" s="8"/>
      <c r="L206" s="8"/>
      <c r="M206" s="8"/>
      <c r="N206" s="8"/>
      <c r="O206" s="8"/>
      <c r="P206" s="8"/>
      <c r="Q206" s="271"/>
      <c r="R206" s="119"/>
      <c r="S206" s="118"/>
      <c r="T206" s="118"/>
      <c r="U206" s="118"/>
      <c r="V206" s="325"/>
      <c r="W206" s="119"/>
      <c r="X206" s="119"/>
      <c r="Y206" s="119"/>
      <c r="Z206" s="326"/>
      <c r="AA206" s="74"/>
      <c r="AB206" s="352"/>
      <c r="AC206" s="352"/>
      <c r="AD206" s="328"/>
      <c r="AE206" s="118"/>
      <c r="AF206" s="119"/>
      <c r="AG206" s="119"/>
      <c r="AH206" s="119"/>
      <c r="AI206" s="119"/>
      <c r="AJ206" s="119"/>
      <c r="AK206" s="119"/>
      <c r="AL206" s="119"/>
      <c r="AM206" s="119"/>
      <c r="AN206" s="119"/>
      <c r="AO206" s="119"/>
      <c r="AP206" s="119"/>
      <c r="AQ206" s="119"/>
      <c r="AR206" s="119"/>
      <c r="AS206" s="4"/>
      <c r="AT206" s="4"/>
      <c r="AU206" s="4"/>
    </row>
    <row r="207">
      <c r="A207" s="4"/>
      <c r="B207" s="4"/>
      <c r="C207" s="4"/>
      <c r="D207" s="4"/>
      <c r="E207" s="4"/>
      <c r="F207" s="8"/>
      <c r="G207" s="8"/>
      <c r="H207" s="8"/>
      <c r="I207" s="8"/>
      <c r="J207" s="8"/>
      <c r="K207" s="8"/>
      <c r="L207" s="8"/>
      <c r="M207" s="8"/>
      <c r="N207" s="8"/>
      <c r="O207" s="8"/>
      <c r="P207" s="8"/>
      <c r="Q207" s="271"/>
      <c r="R207" s="119"/>
      <c r="S207" s="118"/>
      <c r="T207" s="118"/>
      <c r="U207" s="118"/>
      <c r="V207" s="325"/>
      <c r="W207" s="119"/>
      <c r="X207" s="119"/>
      <c r="Y207" s="119"/>
      <c r="Z207" s="326"/>
      <c r="AA207" s="74"/>
      <c r="AB207" s="352"/>
      <c r="AC207" s="352"/>
      <c r="AD207" s="328"/>
      <c r="AE207" s="118"/>
      <c r="AF207" s="119"/>
      <c r="AG207" s="119"/>
      <c r="AH207" s="119"/>
      <c r="AI207" s="119"/>
      <c r="AJ207" s="119"/>
      <c r="AK207" s="119"/>
      <c r="AL207" s="119"/>
      <c r="AM207" s="119"/>
      <c r="AN207" s="119"/>
      <c r="AO207" s="119"/>
      <c r="AP207" s="119"/>
      <c r="AQ207" s="119"/>
      <c r="AR207" s="119"/>
      <c r="AS207" s="4"/>
      <c r="AT207" s="4"/>
      <c r="AU207" s="4"/>
    </row>
    <row r="208">
      <c r="A208" s="4"/>
      <c r="B208" s="4"/>
      <c r="C208" s="4"/>
      <c r="D208" s="4"/>
      <c r="E208" s="4"/>
      <c r="F208" s="8"/>
      <c r="G208" s="8"/>
      <c r="H208" s="8"/>
      <c r="I208" s="8"/>
      <c r="J208" s="8"/>
      <c r="K208" s="8"/>
      <c r="L208" s="8"/>
      <c r="M208" s="8"/>
      <c r="N208" s="8"/>
      <c r="O208" s="8"/>
      <c r="P208" s="8"/>
      <c r="Q208" s="271"/>
      <c r="R208" s="119"/>
      <c r="S208" s="118"/>
      <c r="T208" s="118"/>
      <c r="U208" s="118"/>
      <c r="V208" s="325"/>
      <c r="W208" s="119"/>
      <c r="X208" s="119"/>
      <c r="Y208" s="119"/>
      <c r="Z208" s="326"/>
      <c r="AA208" s="74"/>
      <c r="AB208" s="352"/>
      <c r="AC208" s="352"/>
      <c r="AD208" s="328"/>
      <c r="AE208" s="118"/>
      <c r="AF208" s="119"/>
      <c r="AG208" s="119"/>
      <c r="AH208" s="119"/>
      <c r="AI208" s="119"/>
      <c r="AJ208" s="119"/>
      <c r="AK208" s="119"/>
      <c r="AL208" s="119"/>
      <c r="AM208" s="119"/>
      <c r="AN208" s="119"/>
      <c r="AO208" s="119"/>
      <c r="AP208" s="119"/>
      <c r="AQ208" s="119"/>
      <c r="AR208" s="119"/>
      <c r="AS208" s="4"/>
      <c r="AT208" s="4"/>
      <c r="AU208" s="4"/>
    </row>
    <row r="209">
      <c r="A209" s="4"/>
      <c r="B209" s="4"/>
      <c r="C209" s="4"/>
      <c r="D209" s="4"/>
      <c r="E209" s="4"/>
      <c r="F209" s="8"/>
      <c r="G209" s="8"/>
      <c r="H209" s="8"/>
      <c r="I209" s="8"/>
      <c r="J209" s="8"/>
      <c r="K209" s="8"/>
      <c r="L209" s="8"/>
      <c r="M209" s="8"/>
      <c r="N209" s="8"/>
      <c r="O209" s="8"/>
      <c r="P209" s="8"/>
      <c r="Q209" s="271"/>
      <c r="R209" s="119"/>
      <c r="S209" s="118"/>
      <c r="T209" s="118"/>
      <c r="U209" s="118"/>
      <c r="V209" s="325"/>
      <c r="W209" s="119"/>
      <c r="X209" s="119"/>
      <c r="Y209" s="119"/>
      <c r="Z209" s="326"/>
      <c r="AA209" s="74"/>
      <c r="AB209" s="352"/>
      <c r="AC209" s="352"/>
      <c r="AD209" s="328"/>
      <c r="AE209" s="118"/>
      <c r="AF209" s="119"/>
      <c r="AG209" s="119"/>
      <c r="AH209" s="119"/>
      <c r="AI209" s="119"/>
      <c r="AJ209" s="119"/>
      <c r="AK209" s="119"/>
      <c r="AL209" s="119"/>
      <c r="AM209" s="119"/>
      <c r="AN209" s="119"/>
      <c r="AO209" s="119"/>
      <c r="AP209" s="119"/>
      <c r="AQ209" s="119"/>
      <c r="AR209" s="119"/>
      <c r="AS209" s="4"/>
      <c r="AT209" s="4"/>
      <c r="AU209" s="4"/>
    </row>
    <row r="210">
      <c r="A210" s="4"/>
      <c r="B210" s="4"/>
      <c r="C210" s="4"/>
      <c r="D210" s="4"/>
      <c r="E210" s="4"/>
      <c r="F210" s="8"/>
      <c r="G210" s="8"/>
      <c r="H210" s="8"/>
      <c r="I210" s="8"/>
      <c r="J210" s="8"/>
      <c r="K210" s="8"/>
      <c r="L210" s="8"/>
      <c r="M210" s="8"/>
      <c r="N210" s="8"/>
      <c r="O210" s="8"/>
      <c r="P210" s="8"/>
      <c r="Q210" s="271"/>
      <c r="R210" s="119"/>
      <c r="S210" s="118"/>
      <c r="T210" s="118"/>
      <c r="U210" s="118"/>
      <c r="V210" s="325"/>
      <c r="W210" s="119"/>
      <c r="X210" s="119"/>
      <c r="Y210" s="119"/>
      <c r="Z210" s="326"/>
      <c r="AA210" s="74"/>
      <c r="AB210" s="352"/>
      <c r="AC210" s="352"/>
      <c r="AD210" s="328"/>
      <c r="AE210" s="118"/>
      <c r="AF210" s="119"/>
      <c r="AG210" s="119"/>
      <c r="AH210" s="119"/>
      <c r="AI210" s="119"/>
      <c r="AJ210" s="119"/>
      <c r="AK210" s="119"/>
      <c r="AL210" s="119"/>
      <c r="AM210" s="119"/>
      <c r="AN210" s="119"/>
      <c r="AO210" s="119"/>
      <c r="AP210" s="119"/>
      <c r="AQ210" s="119"/>
      <c r="AR210" s="119"/>
      <c r="AS210" s="4"/>
      <c r="AT210" s="4"/>
      <c r="AU210" s="4"/>
    </row>
    <row r="211">
      <c r="A211" s="4"/>
      <c r="B211" s="4"/>
      <c r="C211" s="4"/>
      <c r="D211" s="4"/>
      <c r="E211" s="4"/>
      <c r="F211" s="8"/>
      <c r="G211" s="8"/>
      <c r="H211" s="8"/>
      <c r="I211" s="8"/>
      <c r="J211" s="8"/>
      <c r="K211" s="8"/>
      <c r="L211" s="8"/>
      <c r="M211" s="8"/>
      <c r="N211" s="8"/>
      <c r="O211" s="8"/>
      <c r="P211" s="8"/>
      <c r="Q211" s="271"/>
      <c r="R211" s="119"/>
      <c r="S211" s="118"/>
      <c r="T211" s="118"/>
      <c r="U211" s="118"/>
      <c r="V211" s="325"/>
      <c r="W211" s="119"/>
      <c r="X211" s="119"/>
      <c r="Y211" s="119"/>
      <c r="Z211" s="326"/>
      <c r="AA211" s="74"/>
      <c r="AB211" s="352"/>
      <c r="AC211" s="352"/>
      <c r="AD211" s="328"/>
      <c r="AE211" s="118"/>
      <c r="AF211" s="119"/>
      <c r="AG211" s="119"/>
      <c r="AH211" s="119"/>
      <c r="AI211" s="119"/>
      <c r="AJ211" s="119"/>
      <c r="AK211" s="119"/>
      <c r="AL211" s="119"/>
      <c r="AM211" s="119"/>
      <c r="AN211" s="119"/>
      <c r="AO211" s="119"/>
      <c r="AP211" s="119"/>
      <c r="AQ211" s="119"/>
      <c r="AR211" s="119"/>
      <c r="AS211" s="4"/>
      <c r="AT211" s="4"/>
      <c r="AU211" s="4"/>
    </row>
    <row r="212">
      <c r="A212" s="4"/>
      <c r="B212" s="4"/>
      <c r="C212" s="4"/>
      <c r="D212" s="4"/>
      <c r="E212" s="4"/>
      <c r="F212" s="8"/>
      <c r="G212" s="8"/>
      <c r="H212" s="8"/>
      <c r="I212" s="8"/>
      <c r="J212" s="8"/>
      <c r="K212" s="8"/>
      <c r="L212" s="8"/>
      <c r="M212" s="8"/>
      <c r="N212" s="8"/>
      <c r="O212" s="8"/>
      <c r="P212" s="8"/>
      <c r="Q212" s="271"/>
      <c r="R212" s="119"/>
      <c r="S212" s="118"/>
      <c r="T212" s="118"/>
      <c r="U212" s="118"/>
      <c r="V212" s="325"/>
      <c r="W212" s="119"/>
      <c r="X212" s="119"/>
      <c r="Y212" s="119"/>
      <c r="Z212" s="326"/>
      <c r="AA212" s="74"/>
      <c r="AB212" s="352"/>
      <c r="AC212" s="352"/>
      <c r="AD212" s="328"/>
      <c r="AE212" s="118"/>
      <c r="AF212" s="119"/>
      <c r="AG212" s="119"/>
      <c r="AH212" s="119"/>
      <c r="AI212" s="119"/>
      <c r="AJ212" s="119"/>
      <c r="AK212" s="119"/>
      <c r="AL212" s="119"/>
      <c r="AM212" s="119"/>
      <c r="AN212" s="119"/>
      <c r="AO212" s="119"/>
      <c r="AP212" s="119"/>
      <c r="AQ212" s="119"/>
      <c r="AR212" s="119"/>
      <c r="AS212" s="4"/>
      <c r="AT212" s="4"/>
      <c r="AU212" s="4"/>
    </row>
    <row r="213">
      <c r="A213" s="4"/>
      <c r="B213" s="4"/>
      <c r="C213" s="4"/>
      <c r="D213" s="4"/>
      <c r="E213" s="4"/>
      <c r="F213" s="8"/>
      <c r="G213" s="8"/>
      <c r="H213" s="8"/>
      <c r="I213" s="8"/>
      <c r="J213" s="8"/>
      <c r="K213" s="8"/>
      <c r="L213" s="8"/>
      <c r="M213" s="8"/>
      <c r="N213" s="8"/>
      <c r="O213" s="8"/>
      <c r="P213" s="8"/>
      <c r="Q213" s="271"/>
      <c r="R213" s="119"/>
      <c r="S213" s="118"/>
      <c r="T213" s="118"/>
      <c r="U213" s="118"/>
      <c r="V213" s="325"/>
      <c r="W213" s="119"/>
      <c r="X213" s="119"/>
      <c r="Y213" s="119"/>
      <c r="Z213" s="326"/>
      <c r="AA213" s="74"/>
      <c r="AB213" s="352"/>
      <c r="AC213" s="352"/>
      <c r="AD213" s="328"/>
      <c r="AE213" s="118"/>
      <c r="AF213" s="119"/>
      <c r="AG213" s="119"/>
      <c r="AH213" s="119"/>
      <c r="AI213" s="119"/>
      <c r="AJ213" s="119"/>
      <c r="AK213" s="119"/>
      <c r="AL213" s="119"/>
      <c r="AM213" s="119"/>
      <c r="AN213" s="119"/>
      <c r="AO213" s="119"/>
      <c r="AP213" s="119"/>
      <c r="AQ213" s="119"/>
      <c r="AR213" s="119"/>
      <c r="AS213" s="4"/>
      <c r="AT213" s="4"/>
      <c r="AU213" s="4"/>
    </row>
    <row r="214">
      <c r="A214" s="4"/>
      <c r="B214" s="4"/>
      <c r="C214" s="4"/>
      <c r="D214" s="4"/>
      <c r="E214" s="4"/>
      <c r="F214" s="8"/>
      <c r="G214" s="8"/>
      <c r="H214" s="8"/>
      <c r="I214" s="8"/>
      <c r="J214" s="8"/>
      <c r="K214" s="8"/>
      <c r="L214" s="8"/>
      <c r="M214" s="8"/>
      <c r="N214" s="8"/>
      <c r="O214" s="8"/>
      <c r="P214" s="8"/>
      <c r="Q214" s="271"/>
      <c r="R214" s="119"/>
      <c r="S214" s="118"/>
      <c r="T214" s="118"/>
      <c r="U214" s="118"/>
      <c r="V214" s="325"/>
      <c r="W214" s="119"/>
      <c r="X214" s="119"/>
      <c r="Y214" s="119"/>
      <c r="Z214" s="326"/>
      <c r="AA214" s="74"/>
      <c r="AB214" s="352"/>
      <c r="AC214" s="352"/>
      <c r="AD214" s="328"/>
      <c r="AE214" s="118"/>
      <c r="AF214" s="119"/>
      <c r="AG214" s="119"/>
      <c r="AH214" s="119"/>
      <c r="AI214" s="119"/>
      <c r="AJ214" s="119"/>
      <c r="AK214" s="119"/>
      <c r="AL214" s="119"/>
      <c r="AM214" s="119"/>
      <c r="AN214" s="119"/>
      <c r="AO214" s="119"/>
      <c r="AP214" s="119"/>
      <c r="AQ214" s="119"/>
      <c r="AR214" s="119"/>
      <c r="AS214" s="4"/>
      <c r="AT214" s="4"/>
      <c r="AU214" s="4"/>
    </row>
    <row r="215">
      <c r="A215" s="4"/>
      <c r="B215" s="4"/>
      <c r="C215" s="4"/>
      <c r="D215" s="4"/>
      <c r="E215" s="4"/>
      <c r="F215" s="8"/>
      <c r="G215" s="8"/>
      <c r="H215" s="8"/>
      <c r="I215" s="8"/>
      <c r="J215" s="8"/>
      <c r="K215" s="8"/>
      <c r="L215" s="8"/>
      <c r="M215" s="8"/>
      <c r="N215" s="8"/>
      <c r="O215" s="8"/>
      <c r="P215" s="8"/>
      <c r="Q215" s="271"/>
      <c r="R215" s="119"/>
      <c r="S215" s="118"/>
      <c r="T215" s="118"/>
      <c r="U215" s="118"/>
      <c r="V215" s="325"/>
      <c r="W215" s="119"/>
      <c r="X215" s="119"/>
      <c r="Y215" s="119"/>
      <c r="Z215" s="326"/>
      <c r="AA215" s="74"/>
      <c r="AB215" s="352"/>
      <c r="AC215" s="352"/>
      <c r="AD215" s="328"/>
      <c r="AE215" s="118"/>
      <c r="AF215" s="119"/>
      <c r="AG215" s="119"/>
      <c r="AH215" s="119"/>
      <c r="AI215" s="119"/>
      <c r="AJ215" s="119"/>
      <c r="AK215" s="119"/>
      <c r="AL215" s="119"/>
      <c r="AM215" s="119"/>
      <c r="AN215" s="119"/>
      <c r="AO215" s="119"/>
      <c r="AP215" s="119"/>
      <c r="AQ215" s="119"/>
      <c r="AR215" s="119"/>
      <c r="AS215" s="4"/>
      <c r="AT215" s="4"/>
      <c r="AU215" s="4"/>
    </row>
    <row r="216">
      <c r="A216" s="4"/>
      <c r="B216" s="4"/>
      <c r="C216" s="4"/>
      <c r="D216" s="4"/>
      <c r="E216" s="4"/>
      <c r="F216" s="8"/>
      <c r="G216" s="8"/>
      <c r="H216" s="8"/>
      <c r="I216" s="8"/>
      <c r="J216" s="8"/>
      <c r="K216" s="8"/>
      <c r="L216" s="8"/>
      <c r="M216" s="8"/>
      <c r="N216" s="8"/>
      <c r="O216" s="8"/>
      <c r="P216" s="8"/>
      <c r="Q216" s="271"/>
      <c r="R216" s="119"/>
      <c r="S216" s="118"/>
      <c r="T216" s="118"/>
      <c r="U216" s="118"/>
      <c r="V216" s="325"/>
      <c r="W216" s="119"/>
      <c r="X216" s="119"/>
      <c r="Y216" s="119"/>
      <c r="Z216" s="326"/>
      <c r="AA216" s="74"/>
      <c r="AB216" s="352"/>
      <c r="AC216" s="352"/>
      <c r="AD216" s="328"/>
      <c r="AE216" s="118"/>
      <c r="AF216" s="119"/>
      <c r="AG216" s="119"/>
      <c r="AH216" s="119"/>
      <c r="AI216" s="119"/>
      <c r="AJ216" s="119"/>
      <c r="AK216" s="119"/>
      <c r="AL216" s="119"/>
      <c r="AM216" s="119"/>
      <c r="AN216" s="119"/>
      <c r="AO216" s="119"/>
      <c r="AP216" s="119"/>
      <c r="AQ216" s="119"/>
      <c r="AR216" s="119"/>
      <c r="AS216" s="4"/>
      <c r="AT216" s="4"/>
      <c r="AU216" s="4"/>
    </row>
    <row r="217">
      <c r="A217" s="4"/>
      <c r="B217" s="4"/>
      <c r="C217" s="4"/>
      <c r="D217" s="4"/>
      <c r="E217" s="4"/>
      <c r="F217" s="8"/>
      <c r="G217" s="8"/>
      <c r="H217" s="8"/>
      <c r="I217" s="8"/>
      <c r="J217" s="8"/>
      <c r="K217" s="8"/>
      <c r="L217" s="8"/>
      <c r="M217" s="8"/>
      <c r="N217" s="8"/>
      <c r="O217" s="8"/>
      <c r="P217" s="8"/>
      <c r="Q217" s="271"/>
      <c r="R217" s="119"/>
      <c r="S217" s="118"/>
      <c r="T217" s="118"/>
      <c r="U217" s="118"/>
      <c r="V217" s="325"/>
      <c r="W217" s="119"/>
      <c r="X217" s="119"/>
      <c r="Y217" s="119"/>
      <c r="Z217" s="326"/>
      <c r="AA217" s="74"/>
      <c r="AB217" s="352"/>
      <c r="AC217" s="352"/>
      <c r="AD217" s="328"/>
      <c r="AE217" s="118"/>
      <c r="AF217" s="119"/>
      <c r="AG217" s="119"/>
      <c r="AH217" s="119"/>
      <c r="AI217" s="119"/>
      <c r="AJ217" s="119"/>
      <c r="AK217" s="119"/>
      <c r="AL217" s="119"/>
      <c r="AM217" s="119"/>
      <c r="AN217" s="119"/>
      <c r="AO217" s="119"/>
      <c r="AP217" s="119"/>
      <c r="AQ217" s="119"/>
      <c r="AR217" s="119"/>
      <c r="AS217" s="4"/>
      <c r="AT217" s="4"/>
      <c r="AU217" s="4"/>
    </row>
    <row r="218">
      <c r="A218" s="4"/>
      <c r="B218" s="4"/>
      <c r="C218" s="4"/>
      <c r="D218" s="4"/>
      <c r="E218" s="4"/>
      <c r="F218" s="8"/>
      <c r="G218" s="8"/>
      <c r="H218" s="8"/>
      <c r="I218" s="8"/>
      <c r="J218" s="8"/>
      <c r="K218" s="8"/>
      <c r="L218" s="8"/>
      <c r="M218" s="8"/>
      <c r="N218" s="8"/>
      <c r="O218" s="8"/>
      <c r="P218" s="8"/>
      <c r="Q218" s="271"/>
      <c r="R218" s="119"/>
      <c r="S218" s="118"/>
      <c r="T218" s="118"/>
      <c r="U218" s="118"/>
      <c r="V218" s="325"/>
      <c r="W218" s="119"/>
      <c r="X218" s="119"/>
      <c r="Y218" s="119"/>
      <c r="Z218" s="326"/>
      <c r="AA218" s="74"/>
      <c r="AB218" s="352"/>
      <c r="AC218" s="352"/>
      <c r="AD218" s="328"/>
      <c r="AE218" s="118"/>
      <c r="AF218" s="119"/>
      <c r="AG218" s="119"/>
      <c r="AH218" s="119"/>
      <c r="AI218" s="119"/>
      <c r="AJ218" s="119"/>
      <c r="AK218" s="119"/>
      <c r="AL218" s="119"/>
      <c r="AM218" s="119"/>
      <c r="AN218" s="119"/>
      <c r="AO218" s="119"/>
      <c r="AP218" s="119"/>
      <c r="AQ218" s="119"/>
      <c r="AR218" s="119"/>
      <c r="AS218" s="4"/>
      <c r="AT218" s="4"/>
      <c r="AU218" s="4"/>
    </row>
    <row r="219">
      <c r="A219" s="4"/>
      <c r="B219" s="4"/>
      <c r="C219" s="4"/>
      <c r="D219" s="4"/>
      <c r="E219" s="4"/>
      <c r="F219" s="8"/>
      <c r="G219" s="8"/>
      <c r="H219" s="8"/>
      <c r="I219" s="8"/>
      <c r="J219" s="8"/>
      <c r="K219" s="8"/>
      <c r="L219" s="8"/>
      <c r="M219" s="8"/>
      <c r="N219" s="8"/>
      <c r="O219" s="8"/>
      <c r="P219" s="8"/>
      <c r="Q219" s="271"/>
      <c r="R219" s="119"/>
      <c r="S219" s="118"/>
      <c r="T219" s="118"/>
      <c r="U219" s="118"/>
      <c r="V219" s="325"/>
      <c r="W219" s="119"/>
      <c r="X219" s="119"/>
      <c r="Y219" s="119"/>
      <c r="Z219" s="326"/>
      <c r="AA219" s="74"/>
      <c r="AB219" s="352"/>
      <c r="AC219" s="352"/>
      <c r="AD219" s="328"/>
      <c r="AE219" s="118"/>
      <c r="AF219" s="119"/>
      <c r="AG219" s="119"/>
      <c r="AH219" s="119"/>
      <c r="AI219" s="119"/>
      <c r="AJ219" s="119"/>
      <c r="AK219" s="119"/>
      <c r="AL219" s="119"/>
      <c r="AM219" s="119"/>
      <c r="AN219" s="119"/>
      <c r="AO219" s="119"/>
      <c r="AP219" s="119"/>
      <c r="AQ219" s="119"/>
      <c r="AR219" s="119"/>
      <c r="AS219" s="4"/>
      <c r="AT219" s="4"/>
      <c r="AU219" s="4"/>
    </row>
    <row r="220">
      <c r="A220" s="4"/>
      <c r="B220" s="4"/>
      <c r="C220" s="4"/>
      <c r="D220" s="4"/>
      <c r="E220" s="4"/>
      <c r="F220" s="8"/>
      <c r="G220" s="8"/>
      <c r="H220" s="8"/>
      <c r="I220" s="8"/>
      <c r="J220" s="8"/>
      <c r="K220" s="8"/>
      <c r="L220" s="8"/>
      <c r="M220" s="8"/>
      <c r="N220" s="8"/>
      <c r="O220" s="8"/>
      <c r="P220" s="8"/>
      <c r="Q220" s="271"/>
      <c r="R220" s="119"/>
      <c r="S220" s="118"/>
      <c r="T220" s="118"/>
      <c r="U220" s="118"/>
      <c r="V220" s="325"/>
      <c r="W220" s="119"/>
      <c r="X220" s="119"/>
      <c r="Y220" s="119"/>
      <c r="Z220" s="326"/>
      <c r="AA220" s="74"/>
      <c r="AB220" s="352"/>
      <c r="AC220" s="352"/>
      <c r="AD220" s="328"/>
      <c r="AE220" s="118"/>
      <c r="AF220" s="119"/>
      <c r="AG220" s="119"/>
      <c r="AH220" s="119"/>
      <c r="AI220" s="119"/>
      <c r="AJ220" s="119"/>
      <c r="AK220" s="119"/>
      <c r="AL220" s="119"/>
      <c r="AM220" s="119"/>
      <c r="AN220" s="119"/>
      <c r="AO220" s="119"/>
      <c r="AP220" s="119"/>
      <c r="AQ220" s="119"/>
      <c r="AR220" s="119"/>
      <c r="AS220" s="4"/>
      <c r="AT220" s="4"/>
      <c r="AU220" s="4"/>
    </row>
    <row r="221">
      <c r="A221" s="4"/>
      <c r="B221" s="4"/>
      <c r="C221" s="4"/>
      <c r="D221" s="4"/>
      <c r="E221" s="4"/>
      <c r="F221" s="8"/>
      <c r="G221" s="8"/>
      <c r="H221" s="8"/>
      <c r="I221" s="8"/>
      <c r="J221" s="8"/>
      <c r="K221" s="8"/>
      <c r="L221" s="8"/>
      <c r="M221" s="8"/>
      <c r="N221" s="8"/>
      <c r="O221" s="8"/>
      <c r="P221" s="8"/>
      <c r="Q221" s="271"/>
      <c r="R221" s="119"/>
      <c r="S221" s="118"/>
      <c r="T221" s="118"/>
      <c r="U221" s="118"/>
      <c r="V221" s="325"/>
      <c r="W221" s="119"/>
      <c r="X221" s="119"/>
      <c r="Y221" s="119"/>
      <c r="Z221" s="326"/>
      <c r="AA221" s="74"/>
      <c r="AB221" s="352"/>
      <c r="AC221" s="352"/>
      <c r="AD221" s="328"/>
      <c r="AE221" s="118"/>
      <c r="AF221" s="119"/>
      <c r="AG221" s="119"/>
      <c r="AH221" s="119"/>
      <c r="AI221" s="119"/>
      <c r="AJ221" s="119"/>
      <c r="AK221" s="119"/>
      <c r="AL221" s="119"/>
      <c r="AM221" s="119"/>
      <c r="AN221" s="119"/>
      <c r="AO221" s="119"/>
      <c r="AP221" s="119"/>
      <c r="AQ221" s="119"/>
      <c r="AR221" s="119"/>
      <c r="AS221" s="4"/>
      <c r="AT221" s="4"/>
      <c r="AU221" s="4"/>
    </row>
    <row r="222">
      <c r="A222" s="4"/>
      <c r="B222" s="4"/>
      <c r="C222" s="4"/>
      <c r="D222" s="4"/>
      <c r="E222" s="4"/>
      <c r="F222" s="8"/>
      <c r="G222" s="8"/>
      <c r="H222" s="8"/>
      <c r="I222" s="8"/>
      <c r="J222" s="8"/>
      <c r="K222" s="8"/>
      <c r="L222" s="8"/>
      <c r="M222" s="8"/>
      <c r="N222" s="8"/>
      <c r="O222" s="8"/>
      <c r="P222" s="8"/>
      <c r="Q222" s="271"/>
      <c r="R222" s="119"/>
      <c r="S222" s="118"/>
      <c r="T222" s="118"/>
      <c r="U222" s="118"/>
      <c r="V222" s="325"/>
      <c r="W222" s="119"/>
      <c r="X222" s="119"/>
      <c r="Y222" s="119"/>
      <c r="Z222" s="326"/>
      <c r="AA222" s="74"/>
      <c r="AB222" s="352"/>
      <c r="AC222" s="352"/>
      <c r="AD222" s="328"/>
      <c r="AE222" s="118"/>
      <c r="AF222" s="119"/>
      <c r="AG222" s="119"/>
      <c r="AH222" s="119"/>
      <c r="AI222" s="119"/>
      <c r="AJ222" s="119"/>
      <c r="AK222" s="119"/>
      <c r="AL222" s="119"/>
      <c r="AM222" s="119"/>
      <c r="AN222" s="119"/>
      <c r="AO222" s="119"/>
      <c r="AP222" s="119"/>
      <c r="AQ222" s="119"/>
      <c r="AR222" s="119"/>
      <c r="AS222" s="4"/>
      <c r="AT222" s="4"/>
      <c r="AU222" s="4"/>
    </row>
    <row r="223">
      <c r="A223" s="4"/>
      <c r="B223" s="4"/>
      <c r="C223" s="4"/>
      <c r="D223" s="4"/>
      <c r="E223" s="4"/>
      <c r="F223" s="8"/>
      <c r="G223" s="8"/>
      <c r="H223" s="8"/>
      <c r="I223" s="8"/>
      <c r="J223" s="8"/>
      <c r="K223" s="8"/>
      <c r="L223" s="8"/>
      <c r="M223" s="8"/>
      <c r="N223" s="8"/>
      <c r="O223" s="8"/>
      <c r="P223" s="8"/>
      <c r="Q223" s="271"/>
      <c r="R223" s="119"/>
      <c r="S223" s="118"/>
      <c r="T223" s="118"/>
      <c r="U223" s="118"/>
      <c r="V223" s="325"/>
      <c r="W223" s="119"/>
      <c r="X223" s="119"/>
      <c r="Y223" s="119"/>
      <c r="Z223" s="326"/>
      <c r="AA223" s="74"/>
      <c r="AB223" s="352"/>
      <c r="AC223" s="352"/>
      <c r="AD223" s="328"/>
      <c r="AE223" s="118"/>
      <c r="AF223" s="119"/>
      <c r="AG223" s="119"/>
      <c r="AH223" s="119"/>
      <c r="AI223" s="119"/>
      <c r="AJ223" s="119"/>
      <c r="AK223" s="119"/>
      <c r="AL223" s="119"/>
      <c r="AM223" s="119"/>
      <c r="AN223" s="119"/>
      <c r="AO223" s="119"/>
      <c r="AP223" s="119"/>
      <c r="AQ223" s="119"/>
      <c r="AR223" s="119"/>
      <c r="AS223" s="4"/>
      <c r="AT223" s="4"/>
      <c r="AU223" s="4"/>
    </row>
    <row r="224">
      <c r="A224" s="4"/>
      <c r="B224" s="4"/>
      <c r="C224" s="4"/>
      <c r="D224" s="4"/>
      <c r="E224" s="4"/>
      <c r="F224" s="8"/>
      <c r="G224" s="8"/>
      <c r="H224" s="8"/>
      <c r="I224" s="8"/>
      <c r="J224" s="8"/>
      <c r="K224" s="8"/>
      <c r="L224" s="8"/>
      <c r="M224" s="8"/>
      <c r="N224" s="8"/>
      <c r="O224" s="8"/>
      <c r="P224" s="8"/>
      <c r="Q224" s="271"/>
      <c r="R224" s="119"/>
      <c r="S224" s="118"/>
      <c r="T224" s="118"/>
      <c r="U224" s="118"/>
      <c r="V224" s="325"/>
      <c r="W224" s="119"/>
      <c r="X224" s="119"/>
      <c r="Y224" s="119"/>
      <c r="Z224" s="326"/>
      <c r="AA224" s="74"/>
      <c r="AB224" s="352"/>
      <c r="AC224" s="352"/>
      <c r="AD224" s="328"/>
      <c r="AE224" s="118"/>
      <c r="AF224" s="119"/>
      <c r="AG224" s="119"/>
      <c r="AH224" s="119"/>
      <c r="AI224" s="119"/>
      <c r="AJ224" s="119"/>
      <c r="AK224" s="119"/>
      <c r="AL224" s="119"/>
      <c r="AM224" s="119"/>
      <c r="AN224" s="119"/>
      <c r="AO224" s="119"/>
      <c r="AP224" s="119"/>
      <c r="AQ224" s="119"/>
      <c r="AR224" s="119"/>
      <c r="AS224" s="4"/>
      <c r="AT224" s="4"/>
      <c r="AU224" s="4"/>
    </row>
    <row r="225">
      <c r="A225" s="4"/>
      <c r="B225" s="4"/>
      <c r="C225" s="4"/>
      <c r="D225" s="4"/>
      <c r="E225" s="4"/>
      <c r="F225" s="8"/>
      <c r="G225" s="8"/>
      <c r="H225" s="8"/>
      <c r="I225" s="8"/>
      <c r="J225" s="8"/>
      <c r="K225" s="8"/>
      <c r="L225" s="8"/>
      <c r="M225" s="8"/>
      <c r="N225" s="8"/>
      <c r="O225" s="8"/>
      <c r="P225" s="8"/>
      <c r="Q225" s="271"/>
      <c r="R225" s="119"/>
      <c r="S225" s="118"/>
      <c r="T225" s="118"/>
      <c r="U225" s="118"/>
      <c r="V225" s="325"/>
      <c r="W225" s="119"/>
      <c r="X225" s="119"/>
      <c r="Y225" s="119"/>
      <c r="Z225" s="326"/>
      <c r="AA225" s="74"/>
      <c r="AB225" s="352"/>
      <c r="AC225" s="352"/>
      <c r="AD225" s="328"/>
      <c r="AE225" s="118"/>
      <c r="AF225" s="119"/>
      <c r="AG225" s="119"/>
      <c r="AH225" s="119"/>
      <c r="AI225" s="119"/>
      <c r="AJ225" s="119"/>
      <c r="AK225" s="119"/>
      <c r="AL225" s="119"/>
      <c r="AM225" s="119"/>
      <c r="AN225" s="119"/>
      <c r="AO225" s="119"/>
      <c r="AP225" s="119"/>
      <c r="AQ225" s="119"/>
      <c r="AR225" s="119"/>
      <c r="AS225" s="4"/>
      <c r="AT225" s="4"/>
      <c r="AU225" s="4"/>
    </row>
    <row r="226">
      <c r="A226" s="4"/>
      <c r="B226" s="4"/>
      <c r="C226" s="4"/>
      <c r="D226" s="4"/>
      <c r="E226" s="4"/>
      <c r="F226" s="8"/>
      <c r="G226" s="8"/>
      <c r="H226" s="8"/>
      <c r="I226" s="8"/>
      <c r="J226" s="8"/>
      <c r="K226" s="8"/>
      <c r="L226" s="8"/>
      <c r="M226" s="8"/>
      <c r="N226" s="8"/>
      <c r="O226" s="8"/>
      <c r="P226" s="8"/>
      <c r="Q226" s="271"/>
      <c r="R226" s="119"/>
      <c r="S226" s="118"/>
      <c r="T226" s="118"/>
      <c r="U226" s="118"/>
      <c r="V226" s="325"/>
      <c r="W226" s="119"/>
      <c r="X226" s="119"/>
      <c r="Y226" s="119"/>
      <c r="Z226" s="326"/>
      <c r="AA226" s="74"/>
      <c r="AB226" s="352"/>
      <c r="AC226" s="352"/>
      <c r="AD226" s="328"/>
      <c r="AE226" s="118"/>
      <c r="AF226" s="119"/>
      <c r="AG226" s="119"/>
      <c r="AH226" s="119"/>
      <c r="AI226" s="119"/>
      <c r="AJ226" s="119"/>
      <c r="AK226" s="119"/>
      <c r="AL226" s="119"/>
      <c r="AM226" s="119"/>
      <c r="AN226" s="119"/>
      <c r="AO226" s="119"/>
      <c r="AP226" s="119"/>
      <c r="AQ226" s="119"/>
      <c r="AR226" s="119"/>
      <c r="AS226" s="4"/>
      <c r="AT226" s="4"/>
      <c r="AU226" s="4"/>
    </row>
    <row r="227">
      <c r="A227" s="4"/>
      <c r="B227" s="4"/>
      <c r="C227" s="4"/>
      <c r="D227" s="4"/>
      <c r="E227" s="4"/>
      <c r="F227" s="8"/>
      <c r="G227" s="8"/>
      <c r="H227" s="8"/>
      <c r="I227" s="8"/>
      <c r="J227" s="8"/>
      <c r="K227" s="8"/>
      <c r="L227" s="8"/>
      <c r="M227" s="8"/>
      <c r="N227" s="8"/>
      <c r="O227" s="8"/>
      <c r="P227" s="8"/>
      <c r="Q227" s="271"/>
      <c r="R227" s="119"/>
      <c r="S227" s="118"/>
      <c r="T227" s="118"/>
      <c r="U227" s="118"/>
      <c r="V227" s="325"/>
      <c r="W227" s="119"/>
      <c r="X227" s="119"/>
      <c r="Y227" s="119"/>
      <c r="Z227" s="326"/>
      <c r="AA227" s="74"/>
      <c r="AB227" s="352"/>
      <c r="AC227" s="352"/>
      <c r="AD227" s="328"/>
      <c r="AE227" s="118"/>
      <c r="AF227" s="119"/>
      <c r="AG227" s="119"/>
      <c r="AH227" s="119"/>
      <c r="AI227" s="119"/>
      <c r="AJ227" s="119"/>
      <c r="AK227" s="119"/>
      <c r="AL227" s="119"/>
      <c r="AM227" s="119"/>
      <c r="AN227" s="119"/>
      <c r="AO227" s="119"/>
      <c r="AP227" s="119"/>
      <c r="AQ227" s="119"/>
      <c r="AR227" s="119"/>
      <c r="AS227" s="4"/>
      <c r="AT227" s="4"/>
      <c r="AU227" s="4"/>
    </row>
    <row r="228">
      <c r="A228" s="4"/>
      <c r="B228" s="4"/>
      <c r="C228" s="4"/>
      <c r="D228" s="4"/>
      <c r="E228" s="4"/>
      <c r="F228" s="8"/>
      <c r="G228" s="8"/>
      <c r="H228" s="8"/>
      <c r="I228" s="8"/>
      <c r="J228" s="8"/>
      <c r="K228" s="8"/>
      <c r="L228" s="8"/>
      <c r="M228" s="8"/>
      <c r="N228" s="8"/>
      <c r="O228" s="8"/>
      <c r="P228" s="8"/>
      <c r="Q228" s="271"/>
      <c r="R228" s="119"/>
      <c r="S228" s="118"/>
      <c r="T228" s="118"/>
      <c r="U228" s="118"/>
      <c r="V228" s="325"/>
      <c r="W228" s="119"/>
      <c r="X228" s="119"/>
      <c r="Y228" s="119"/>
      <c r="Z228" s="326"/>
      <c r="AA228" s="74"/>
      <c r="AB228" s="352"/>
      <c r="AC228" s="352"/>
      <c r="AD228" s="328"/>
      <c r="AE228" s="118"/>
      <c r="AF228" s="119"/>
      <c r="AG228" s="119"/>
      <c r="AH228" s="119"/>
      <c r="AI228" s="119"/>
      <c r="AJ228" s="119"/>
      <c r="AK228" s="119"/>
      <c r="AL228" s="119"/>
      <c r="AM228" s="119"/>
      <c r="AN228" s="119"/>
      <c r="AO228" s="119"/>
      <c r="AP228" s="119"/>
      <c r="AQ228" s="119"/>
      <c r="AR228" s="119"/>
      <c r="AS228" s="4"/>
      <c r="AT228" s="4"/>
      <c r="AU228" s="4"/>
    </row>
    <row r="229">
      <c r="A229" s="4"/>
      <c r="B229" s="4"/>
      <c r="C229" s="4"/>
      <c r="D229" s="4"/>
      <c r="E229" s="4"/>
      <c r="F229" s="8"/>
      <c r="G229" s="8"/>
      <c r="H229" s="8"/>
      <c r="I229" s="8"/>
      <c r="J229" s="8"/>
      <c r="K229" s="8"/>
      <c r="L229" s="8"/>
      <c r="M229" s="8"/>
      <c r="N229" s="8"/>
      <c r="O229" s="8"/>
      <c r="P229" s="8"/>
      <c r="Q229" s="271"/>
      <c r="R229" s="119"/>
      <c r="S229" s="118"/>
      <c r="T229" s="118"/>
      <c r="U229" s="118"/>
      <c r="V229" s="325"/>
      <c r="W229" s="119"/>
      <c r="X229" s="119"/>
      <c r="Y229" s="119"/>
      <c r="Z229" s="326"/>
      <c r="AA229" s="74"/>
      <c r="AB229" s="352"/>
      <c r="AC229" s="352"/>
      <c r="AD229" s="328"/>
      <c r="AE229" s="118"/>
      <c r="AF229" s="119"/>
      <c r="AG229" s="119"/>
      <c r="AH229" s="119"/>
      <c r="AI229" s="119"/>
      <c r="AJ229" s="119"/>
      <c r="AK229" s="119"/>
      <c r="AL229" s="119"/>
      <c r="AM229" s="119"/>
      <c r="AN229" s="119"/>
      <c r="AO229" s="119"/>
      <c r="AP229" s="119"/>
      <c r="AQ229" s="119"/>
      <c r="AR229" s="119"/>
      <c r="AS229" s="4"/>
      <c r="AT229" s="4"/>
      <c r="AU229" s="4"/>
    </row>
    <row r="230">
      <c r="A230" s="4"/>
      <c r="B230" s="4"/>
      <c r="C230" s="4"/>
      <c r="D230" s="4"/>
      <c r="E230" s="4"/>
      <c r="F230" s="8"/>
      <c r="G230" s="8"/>
      <c r="H230" s="8"/>
      <c r="I230" s="8"/>
      <c r="J230" s="8"/>
      <c r="K230" s="8"/>
      <c r="L230" s="8"/>
      <c r="M230" s="8"/>
      <c r="N230" s="8"/>
      <c r="O230" s="8"/>
      <c r="P230" s="8"/>
      <c r="Q230" s="271"/>
      <c r="R230" s="119"/>
      <c r="S230" s="118"/>
      <c r="T230" s="118"/>
      <c r="U230" s="118"/>
      <c r="V230" s="325"/>
      <c r="W230" s="119"/>
      <c r="X230" s="119"/>
      <c r="Y230" s="119"/>
      <c r="Z230" s="326"/>
      <c r="AA230" s="74"/>
      <c r="AB230" s="352"/>
      <c r="AC230" s="352"/>
      <c r="AD230" s="328"/>
      <c r="AE230" s="118"/>
      <c r="AF230" s="119"/>
      <c r="AG230" s="119"/>
      <c r="AH230" s="119"/>
      <c r="AI230" s="119"/>
      <c r="AJ230" s="119"/>
      <c r="AK230" s="119"/>
      <c r="AL230" s="119"/>
      <c r="AM230" s="119"/>
      <c r="AN230" s="119"/>
      <c r="AO230" s="119"/>
      <c r="AP230" s="119"/>
      <c r="AQ230" s="119"/>
      <c r="AR230" s="119"/>
      <c r="AS230" s="4"/>
      <c r="AT230" s="4"/>
      <c r="AU230" s="4"/>
    </row>
    <row r="231">
      <c r="A231" s="4"/>
      <c r="B231" s="4"/>
      <c r="C231" s="4"/>
      <c r="D231" s="4"/>
      <c r="E231" s="4"/>
      <c r="F231" s="8"/>
      <c r="G231" s="8"/>
      <c r="H231" s="8"/>
      <c r="I231" s="8"/>
      <c r="J231" s="8"/>
      <c r="K231" s="8"/>
      <c r="L231" s="8"/>
      <c r="M231" s="8"/>
      <c r="N231" s="8"/>
      <c r="O231" s="8"/>
      <c r="P231" s="8"/>
      <c r="Q231" s="271"/>
      <c r="R231" s="119"/>
      <c r="S231" s="118"/>
      <c r="T231" s="118"/>
      <c r="U231" s="118"/>
      <c r="V231" s="325"/>
      <c r="W231" s="119"/>
      <c r="X231" s="119"/>
      <c r="Y231" s="119"/>
      <c r="Z231" s="326"/>
      <c r="AA231" s="74"/>
      <c r="AB231" s="352"/>
      <c r="AC231" s="352"/>
      <c r="AD231" s="328"/>
      <c r="AE231" s="118"/>
      <c r="AF231" s="119"/>
      <c r="AG231" s="119"/>
      <c r="AH231" s="119"/>
      <c r="AI231" s="119"/>
      <c r="AJ231" s="119"/>
      <c r="AK231" s="119"/>
      <c r="AL231" s="119"/>
      <c r="AM231" s="119"/>
      <c r="AN231" s="119"/>
      <c r="AO231" s="119"/>
      <c r="AP231" s="119"/>
      <c r="AQ231" s="119"/>
      <c r="AR231" s="119"/>
      <c r="AS231" s="4"/>
      <c r="AT231" s="4"/>
      <c r="AU231" s="4"/>
    </row>
    <row r="232">
      <c r="A232" s="4"/>
      <c r="B232" s="4"/>
      <c r="C232" s="4"/>
      <c r="D232" s="4"/>
      <c r="E232" s="4"/>
      <c r="F232" s="8"/>
      <c r="G232" s="8"/>
      <c r="H232" s="8"/>
      <c r="I232" s="8"/>
      <c r="J232" s="8"/>
      <c r="K232" s="8"/>
      <c r="L232" s="8"/>
      <c r="M232" s="8"/>
      <c r="N232" s="8"/>
      <c r="O232" s="8"/>
      <c r="P232" s="8"/>
      <c r="Q232" s="271"/>
      <c r="R232" s="119"/>
      <c r="S232" s="118"/>
      <c r="T232" s="118"/>
      <c r="U232" s="118"/>
      <c r="V232" s="325"/>
      <c r="W232" s="119"/>
      <c r="X232" s="119"/>
      <c r="Y232" s="119"/>
      <c r="Z232" s="326"/>
      <c r="AA232" s="74"/>
      <c r="AB232" s="352"/>
      <c r="AC232" s="352"/>
      <c r="AD232" s="328"/>
      <c r="AE232" s="118"/>
      <c r="AF232" s="119"/>
      <c r="AG232" s="119"/>
      <c r="AH232" s="119"/>
      <c r="AI232" s="119"/>
      <c r="AJ232" s="119"/>
      <c r="AK232" s="119"/>
      <c r="AL232" s="119"/>
      <c r="AM232" s="119"/>
      <c r="AN232" s="119"/>
      <c r="AO232" s="119"/>
      <c r="AP232" s="119"/>
      <c r="AQ232" s="119"/>
      <c r="AR232" s="119"/>
      <c r="AS232" s="4"/>
      <c r="AT232" s="4"/>
      <c r="AU232" s="4"/>
    </row>
    <row r="233">
      <c r="A233" s="4"/>
      <c r="B233" s="4"/>
      <c r="C233" s="4"/>
      <c r="D233" s="4"/>
      <c r="E233" s="4"/>
      <c r="F233" s="8"/>
      <c r="G233" s="8"/>
      <c r="H233" s="8"/>
      <c r="I233" s="8"/>
      <c r="J233" s="8"/>
      <c r="K233" s="8"/>
      <c r="L233" s="8"/>
      <c r="M233" s="8"/>
      <c r="N233" s="8"/>
      <c r="O233" s="8"/>
      <c r="P233" s="8"/>
      <c r="Q233" s="271"/>
      <c r="R233" s="119"/>
      <c r="S233" s="118"/>
      <c r="T233" s="118"/>
      <c r="U233" s="118"/>
      <c r="V233" s="325"/>
      <c r="W233" s="119"/>
      <c r="X233" s="119"/>
      <c r="Y233" s="119"/>
      <c r="Z233" s="326"/>
      <c r="AA233" s="74"/>
      <c r="AB233" s="352"/>
      <c r="AC233" s="352"/>
      <c r="AD233" s="328"/>
      <c r="AE233" s="118"/>
      <c r="AF233" s="119"/>
      <c r="AG233" s="119"/>
      <c r="AH233" s="119"/>
      <c r="AI233" s="119"/>
      <c r="AJ233" s="119"/>
      <c r="AK233" s="119"/>
      <c r="AL233" s="119"/>
      <c r="AM233" s="119"/>
      <c r="AN233" s="119"/>
      <c r="AO233" s="119"/>
      <c r="AP233" s="119"/>
      <c r="AQ233" s="119"/>
      <c r="AR233" s="119"/>
      <c r="AS233" s="4"/>
      <c r="AT233" s="4"/>
      <c r="AU233" s="4"/>
    </row>
    <row r="234">
      <c r="A234" s="4"/>
      <c r="B234" s="4"/>
      <c r="C234" s="4"/>
      <c r="D234" s="4"/>
      <c r="E234" s="4"/>
      <c r="F234" s="8"/>
      <c r="G234" s="8"/>
      <c r="H234" s="8"/>
      <c r="I234" s="8"/>
      <c r="J234" s="8"/>
      <c r="K234" s="8"/>
      <c r="L234" s="8"/>
      <c r="M234" s="8"/>
      <c r="N234" s="8"/>
      <c r="O234" s="8"/>
      <c r="P234" s="8"/>
      <c r="Q234" s="271"/>
      <c r="R234" s="119"/>
      <c r="S234" s="118"/>
      <c r="T234" s="118"/>
      <c r="U234" s="118"/>
      <c r="V234" s="325"/>
      <c r="W234" s="119"/>
      <c r="X234" s="119"/>
      <c r="Y234" s="119"/>
      <c r="Z234" s="326"/>
      <c r="AA234" s="74"/>
      <c r="AB234" s="352"/>
      <c r="AC234" s="352"/>
      <c r="AD234" s="328"/>
      <c r="AE234" s="118"/>
      <c r="AF234" s="119"/>
      <c r="AG234" s="119"/>
      <c r="AH234" s="119"/>
      <c r="AI234" s="119"/>
      <c r="AJ234" s="119"/>
      <c r="AK234" s="119"/>
      <c r="AL234" s="119"/>
      <c r="AM234" s="119"/>
      <c r="AN234" s="119"/>
      <c r="AO234" s="119"/>
      <c r="AP234" s="119"/>
      <c r="AQ234" s="119"/>
      <c r="AR234" s="119"/>
      <c r="AS234" s="4"/>
      <c r="AT234" s="4"/>
      <c r="AU234" s="4"/>
    </row>
    <row r="235">
      <c r="A235" s="4"/>
      <c r="B235" s="4"/>
      <c r="C235" s="4"/>
      <c r="D235" s="4"/>
      <c r="E235" s="4"/>
      <c r="F235" s="8"/>
      <c r="G235" s="8"/>
      <c r="H235" s="8"/>
      <c r="I235" s="8"/>
      <c r="J235" s="8"/>
      <c r="K235" s="8"/>
      <c r="L235" s="8"/>
      <c r="M235" s="8"/>
      <c r="N235" s="8"/>
      <c r="O235" s="8"/>
      <c r="P235" s="8"/>
      <c r="Q235" s="271"/>
      <c r="R235" s="119"/>
      <c r="S235" s="118"/>
      <c r="T235" s="118"/>
      <c r="U235" s="118"/>
      <c r="V235" s="325"/>
      <c r="W235" s="119"/>
      <c r="X235" s="119"/>
      <c r="Y235" s="119"/>
      <c r="Z235" s="326"/>
      <c r="AA235" s="74"/>
      <c r="AB235" s="352"/>
      <c r="AC235" s="352"/>
      <c r="AD235" s="328"/>
      <c r="AE235" s="118"/>
      <c r="AF235" s="119"/>
      <c r="AG235" s="119"/>
      <c r="AH235" s="119"/>
      <c r="AI235" s="119"/>
      <c r="AJ235" s="119"/>
      <c r="AK235" s="119"/>
      <c r="AL235" s="119"/>
      <c r="AM235" s="119"/>
      <c r="AN235" s="119"/>
      <c r="AO235" s="119"/>
      <c r="AP235" s="119"/>
      <c r="AQ235" s="119"/>
      <c r="AR235" s="119"/>
      <c r="AS235" s="4"/>
      <c r="AT235" s="4"/>
      <c r="AU235" s="4"/>
    </row>
    <row r="236">
      <c r="A236" s="4"/>
      <c r="B236" s="4"/>
      <c r="C236" s="4"/>
      <c r="D236" s="4"/>
      <c r="E236" s="4"/>
      <c r="F236" s="8"/>
      <c r="G236" s="8"/>
      <c r="H236" s="8"/>
      <c r="I236" s="8"/>
      <c r="J236" s="8"/>
      <c r="K236" s="8"/>
      <c r="L236" s="8"/>
      <c r="M236" s="8"/>
      <c r="N236" s="8"/>
      <c r="O236" s="8"/>
      <c r="P236" s="8"/>
      <c r="Q236" s="271"/>
      <c r="R236" s="119"/>
      <c r="S236" s="118"/>
      <c r="T236" s="118"/>
      <c r="U236" s="118"/>
      <c r="V236" s="325"/>
      <c r="W236" s="119"/>
      <c r="X236" s="119"/>
      <c r="Y236" s="119"/>
      <c r="Z236" s="326"/>
      <c r="AA236" s="74"/>
      <c r="AB236" s="352"/>
      <c r="AC236" s="352"/>
      <c r="AD236" s="328"/>
      <c r="AE236" s="118"/>
      <c r="AF236" s="119"/>
      <c r="AG236" s="119"/>
      <c r="AH236" s="119"/>
      <c r="AI236" s="119"/>
      <c r="AJ236" s="119"/>
      <c r="AK236" s="119"/>
      <c r="AL236" s="119"/>
      <c r="AM236" s="119"/>
      <c r="AN236" s="119"/>
      <c r="AO236" s="119"/>
      <c r="AP236" s="119"/>
      <c r="AQ236" s="119"/>
      <c r="AR236" s="119"/>
      <c r="AS236" s="4"/>
      <c r="AT236" s="4"/>
      <c r="AU236" s="4"/>
    </row>
    <row r="237">
      <c r="A237" s="4"/>
      <c r="B237" s="4"/>
      <c r="C237" s="4"/>
      <c r="D237" s="4"/>
      <c r="E237" s="4"/>
      <c r="F237" s="8"/>
      <c r="G237" s="8"/>
      <c r="H237" s="8"/>
      <c r="I237" s="8"/>
      <c r="J237" s="8"/>
      <c r="K237" s="8"/>
      <c r="L237" s="8"/>
      <c r="M237" s="8"/>
      <c r="N237" s="8"/>
      <c r="O237" s="8"/>
      <c r="P237" s="8"/>
      <c r="Q237" s="271"/>
      <c r="R237" s="119"/>
      <c r="S237" s="118"/>
      <c r="T237" s="118"/>
      <c r="U237" s="118"/>
      <c r="V237" s="325"/>
      <c r="W237" s="119"/>
      <c r="X237" s="119"/>
      <c r="Y237" s="119"/>
      <c r="Z237" s="326"/>
      <c r="AA237" s="74"/>
      <c r="AB237" s="352"/>
      <c r="AC237" s="352"/>
      <c r="AD237" s="328"/>
      <c r="AE237" s="118"/>
      <c r="AF237" s="119"/>
      <c r="AG237" s="119"/>
      <c r="AH237" s="119"/>
      <c r="AI237" s="119"/>
      <c r="AJ237" s="119"/>
      <c r="AK237" s="119"/>
      <c r="AL237" s="119"/>
      <c r="AM237" s="119"/>
      <c r="AN237" s="119"/>
      <c r="AO237" s="119"/>
      <c r="AP237" s="119"/>
      <c r="AQ237" s="119"/>
      <c r="AR237" s="119"/>
      <c r="AS237" s="4"/>
      <c r="AT237" s="4"/>
      <c r="AU237" s="4"/>
    </row>
    <row r="238">
      <c r="A238" s="4"/>
      <c r="B238" s="4"/>
      <c r="C238" s="4"/>
      <c r="D238" s="4"/>
      <c r="E238" s="4"/>
      <c r="F238" s="8"/>
      <c r="G238" s="8"/>
      <c r="H238" s="8"/>
      <c r="I238" s="8"/>
      <c r="J238" s="8"/>
      <c r="K238" s="8"/>
      <c r="L238" s="8"/>
      <c r="M238" s="8"/>
      <c r="N238" s="8"/>
      <c r="O238" s="8"/>
      <c r="P238" s="8"/>
      <c r="Q238" s="271"/>
      <c r="R238" s="119"/>
      <c r="S238" s="118"/>
      <c r="T238" s="118"/>
      <c r="U238" s="118"/>
      <c r="V238" s="325"/>
      <c r="W238" s="119"/>
      <c r="X238" s="119"/>
      <c r="Y238" s="119"/>
      <c r="Z238" s="326"/>
      <c r="AA238" s="74"/>
      <c r="AB238" s="352"/>
      <c r="AC238" s="352"/>
      <c r="AD238" s="328"/>
      <c r="AE238" s="118"/>
      <c r="AF238" s="119"/>
      <c r="AG238" s="119"/>
      <c r="AH238" s="119"/>
      <c r="AI238" s="119"/>
      <c r="AJ238" s="119"/>
      <c r="AK238" s="119"/>
      <c r="AL238" s="119"/>
      <c r="AM238" s="119"/>
      <c r="AN238" s="119"/>
      <c r="AO238" s="119"/>
      <c r="AP238" s="119"/>
      <c r="AQ238" s="119"/>
      <c r="AR238" s="119"/>
      <c r="AS238" s="4"/>
      <c r="AT238" s="4"/>
      <c r="AU238" s="4"/>
    </row>
    <row r="239">
      <c r="A239" s="4"/>
      <c r="B239" s="4"/>
      <c r="C239" s="4"/>
      <c r="D239" s="4"/>
      <c r="E239" s="4"/>
      <c r="F239" s="8"/>
      <c r="G239" s="8"/>
      <c r="H239" s="8"/>
      <c r="I239" s="8"/>
      <c r="J239" s="8"/>
      <c r="K239" s="8"/>
      <c r="L239" s="8"/>
      <c r="M239" s="8"/>
      <c r="N239" s="8"/>
      <c r="O239" s="8"/>
      <c r="P239" s="8"/>
      <c r="Q239" s="271"/>
      <c r="R239" s="119"/>
      <c r="S239" s="118"/>
      <c r="T239" s="118"/>
      <c r="U239" s="118"/>
      <c r="V239" s="325"/>
      <c r="W239" s="119"/>
      <c r="X239" s="119"/>
      <c r="Y239" s="119"/>
      <c r="Z239" s="326"/>
      <c r="AA239" s="74"/>
      <c r="AB239" s="352"/>
      <c r="AC239" s="352"/>
      <c r="AD239" s="328"/>
      <c r="AE239" s="118"/>
      <c r="AF239" s="119"/>
      <c r="AG239" s="119"/>
      <c r="AH239" s="119"/>
      <c r="AI239" s="119"/>
      <c r="AJ239" s="119"/>
      <c r="AK239" s="119"/>
      <c r="AL239" s="119"/>
      <c r="AM239" s="119"/>
      <c r="AN239" s="119"/>
      <c r="AO239" s="119"/>
      <c r="AP239" s="119"/>
      <c r="AQ239" s="119"/>
      <c r="AR239" s="119"/>
      <c r="AS239" s="4"/>
      <c r="AT239" s="4"/>
      <c r="AU239" s="4"/>
    </row>
    <row r="240">
      <c r="A240" s="4"/>
      <c r="B240" s="4"/>
      <c r="C240" s="4"/>
      <c r="D240" s="4"/>
      <c r="E240" s="4"/>
      <c r="F240" s="8"/>
      <c r="G240" s="8"/>
      <c r="H240" s="8"/>
      <c r="I240" s="8"/>
      <c r="J240" s="8"/>
      <c r="K240" s="8"/>
      <c r="L240" s="8"/>
      <c r="M240" s="8"/>
      <c r="N240" s="8"/>
      <c r="O240" s="8"/>
      <c r="P240" s="8"/>
      <c r="Q240" s="271"/>
      <c r="R240" s="119"/>
      <c r="S240" s="118"/>
      <c r="T240" s="118"/>
      <c r="U240" s="118"/>
      <c r="V240" s="325"/>
      <c r="W240" s="119"/>
      <c r="X240" s="119"/>
      <c r="Y240" s="119"/>
      <c r="Z240" s="326"/>
      <c r="AA240" s="74"/>
      <c r="AB240" s="352"/>
      <c r="AC240" s="352"/>
      <c r="AD240" s="328"/>
      <c r="AE240" s="118"/>
      <c r="AF240" s="119"/>
      <c r="AG240" s="119"/>
      <c r="AH240" s="119"/>
      <c r="AI240" s="119"/>
      <c r="AJ240" s="119"/>
      <c r="AK240" s="119"/>
      <c r="AL240" s="119"/>
      <c r="AM240" s="119"/>
      <c r="AN240" s="119"/>
      <c r="AO240" s="119"/>
      <c r="AP240" s="119"/>
      <c r="AQ240" s="119"/>
      <c r="AR240" s="119"/>
      <c r="AS240" s="4"/>
      <c r="AT240" s="4"/>
      <c r="AU240" s="4"/>
    </row>
    <row r="241">
      <c r="A241" s="4"/>
      <c r="B241" s="4"/>
      <c r="C241" s="4"/>
      <c r="D241" s="4"/>
      <c r="E241" s="4"/>
      <c r="F241" s="8"/>
      <c r="G241" s="8"/>
      <c r="H241" s="8"/>
      <c r="I241" s="8"/>
      <c r="J241" s="8"/>
      <c r="K241" s="8"/>
      <c r="L241" s="8"/>
      <c r="M241" s="8"/>
      <c r="N241" s="8"/>
      <c r="O241" s="8"/>
      <c r="P241" s="8"/>
      <c r="Q241" s="271"/>
      <c r="R241" s="119"/>
      <c r="S241" s="118"/>
      <c r="T241" s="118"/>
      <c r="U241" s="118"/>
      <c r="V241" s="325"/>
      <c r="W241" s="119"/>
      <c r="X241" s="119"/>
      <c r="Y241" s="119"/>
      <c r="Z241" s="326"/>
      <c r="AA241" s="74"/>
      <c r="AB241" s="352"/>
      <c r="AC241" s="352"/>
      <c r="AD241" s="328"/>
      <c r="AE241" s="118"/>
      <c r="AF241" s="119"/>
      <c r="AG241" s="119"/>
      <c r="AH241" s="119"/>
      <c r="AI241" s="119"/>
      <c r="AJ241" s="119"/>
      <c r="AK241" s="119"/>
      <c r="AL241" s="119"/>
      <c r="AM241" s="119"/>
      <c r="AN241" s="119"/>
      <c r="AO241" s="119"/>
      <c r="AP241" s="119"/>
      <c r="AQ241" s="119"/>
      <c r="AR241" s="119"/>
      <c r="AS241" s="4"/>
      <c r="AT241" s="4"/>
      <c r="AU241" s="4"/>
    </row>
    <row r="242">
      <c r="A242" s="4"/>
      <c r="B242" s="4"/>
      <c r="C242" s="4"/>
      <c r="D242" s="4"/>
      <c r="E242" s="4"/>
      <c r="F242" s="8"/>
      <c r="G242" s="8"/>
      <c r="H242" s="8"/>
      <c r="I242" s="8"/>
      <c r="J242" s="8"/>
      <c r="K242" s="8"/>
      <c r="L242" s="8"/>
      <c r="M242" s="8"/>
      <c r="N242" s="8"/>
      <c r="O242" s="8"/>
      <c r="P242" s="8"/>
      <c r="Q242" s="271"/>
      <c r="R242" s="119"/>
      <c r="S242" s="118"/>
      <c r="T242" s="118"/>
      <c r="U242" s="118"/>
      <c r="V242" s="325"/>
      <c r="W242" s="119"/>
      <c r="X242" s="119"/>
      <c r="Y242" s="119"/>
      <c r="Z242" s="326"/>
      <c r="AA242" s="74"/>
      <c r="AB242" s="352"/>
      <c r="AC242" s="352"/>
      <c r="AD242" s="328"/>
      <c r="AE242" s="118"/>
      <c r="AF242" s="119"/>
      <c r="AG242" s="119"/>
      <c r="AH242" s="119"/>
      <c r="AI242" s="119"/>
      <c r="AJ242" s="119"/>
      <c r="AK242" s="119"/>
      <c r="AL242" s="119"/>
      <c r="AM242" s="119"/>
      <c r="AN242" s="119"/>
      <c r="AO242" s="119"/>
      <c r="AP242" s="119"/>
      <c r="AQ242" s="119"/>
      <c r="AR242" s="119"/>
      <c r="AS242" s="4"/>
      <c r="AT242" s="4"/>
      <c r="AU242" s="4"/>
    </row>
    <row r="243">
      <c r="A243" s="4"/>
      <c r="B243" s="4"/>
      <c r="C243" s="4"/>
      <c r="D243" s="4"/>
      <c r="E243" s="4"/>
      <c r="F243" s="8"/>
      <c r="G243" s="8"/>
      <c r="H243" s="8"/>
      <c r="I243" s="8"/>
      <c r="J243" s="8"/>
      <c r="K243" s="8"/>
      <c r="L243" s="8"/>
      <c r="M243" s="8"/>
      <c r="N243" s="8"/>
      <c r="O243" s="8"/>
      <c r="P243" s="8"/>
      <c r="Q243" s="271"/>
      <c r="R243" s="119"/>
      <c r="S243" s="118"/>
      <c r="T243" s="118"/>
      <c r="U243" s="118"/>
      <c r="V243" s="325"/>
      <c r="W243" s="119"/>
      <c r="X243" s="119"/>
      <c r="Y243" s="119"/>
      <c r="Z243" s="326"/>
      <c r="AA243" s="74"/>
      <c r="AB243" s="352"/>
      <c r="AC243" s="352"/>
      <c r="AD243" s="328"/>
      <c r="AE243" s="118"/>
      <c r="AF243" s="119"/>
      <c r="AG243" s="119"/>
      <c r="AH243" s="119"/>
      <c r="AI243" s="119"/>
      <c r="AJ243" s="119"/>
      <c r="AK243" s="119"/>
      <c r="AL243" s="119"/>
      <c r="AM243" s="119"/>
      <c r="AN243" s="119"/>
      <c r="AO243" s="119"/>
      <c r="AP243" s="119"/>
      <c r="AQ243" s="119"/>
      <c r="AR243" s="119"/>
      <c r="AS243" s="4"/>
      <c r="AT243" s="4"/>
      <c r="AU243" s="4"/>
    </row>
    <row r="244">
      <c r="A244" s="4"/>
      <c r="B244" s="4"/>
      <c r="C244" s="4"/>
      <c r="D244" s="4"/>
      <c r="E244" s="4"/>
      <c r="F244" s="8"/>
      <c r="G244" s="8"/>
      <c r="H244" s="8"/>
      <c r="I244" s="8"/>
      <c r="J244" s="8"/>
      <c r="K244" s="8"/>
      <c r="L244" s="8"/>
      <c r="M244" s="8"/>
      <c r="N244" s="8"/>
      <c r="O244" s="8"/>
      <c r="P244" s="8"/>
      <c r="Q244" s="271"/>
      <c r="R244" s="119"/>
      <c r="S244" s="118"/>
      <c r="T244" s="118"/>
      <c r="U244" s="118"/>
      <c r="V244" s="325"/>
      <c r="W244" s="119"/>
      <c r="X244" s="119"/>
      <c r="Y244" s="119"/>
      <c r="Z244" s="326"/>
      <c r="AA244" s="74"/>
      <c r="AB244" s="352"/>
      <c r="AC244" s="352"/>
      <c r="AD244" s="328"/>
      <c r="AE244" s="118"/>
      <c r="AF244" s="119"/>
      <c r="AG244" s="119"/>
      <c r="AH244" s="119"/>
      <c r="AI244" s="119"/>
      <c r="AJ244" s="119"/>
      <c r="AK244" s="119"/>
      <c r="AL244" s="119"/>
      <c r="AM244" s="119"/>
      <c r="AN244" s="119"/>
      <c r="AO244" s="119"/>
      <c r="AP244" s="119"/>
      <c r="AQ244" s="119"/>
      <c r="AR244" s="119"/>
      <c r="AS244" s="4"/>
      <c r="AT244" s="4"/>
      <c r="AU244" s="4"/>
    </row>
    <row r="245">
      <c r="A245" s="4"/>
      <c r="B245" s="4"/>
      <c r="C245" s="4"/>
      <c r="D245" s="4"/>
      <c r="E245" s="4"/>
      <c r="F245" s="8"/>
      <c r="G245" s="8"/>
      <c r="H245" s="8"/>
      <c r="I245" s="8"/>
      <c r="J245" s="8"/>
      <c r="K245" s="8"/>
      <c r="L245" s="8"/>
      <c r="M245" s="8"/>
      <c r="N245" s="8"/>
      <c r="O245" s="8"/>
      <c r="P245" s="8"/>
      <c r="Q245" s="271"/>
      <c r="R245" s="119"/>
      <c r="S245" s="118"/>
      <c r="T245" s="118"/>
      <c r="U245" s="118"/>
      <c r="V245" s="325"/>
      <c r="W245" s="119"/>
      <c r="X245" s="119"/>
      <c r="Y245" s="119"/>
      <c r="Z245" s="326"/>
      <c r="AA245" s="74"/>
      <c r="AB245" s="352"/>
      <c r="AC245" s="352"/>
      <c r="AD245" s="328"/>
      <c r="AE245" s="118"/>
      <c r="AF245" s="119"/>
      <c r="AG245" s="119"/>
      <c r="AH245" s="119"/>
      <c r="AI245" s="119"/>
      <c r="AJ245" s="119"/>
      <c r="AK245" s="119"/>
      <c r="AL245" s="119"/>
      <c r="AM245" s="119"/>
      <c r="AN245" s="119"/>
      <c r="AO245" s="119"/>
      <c r="AP245" s="119"/>
      <c r="AQ245" s="119"/>
      <c r="AR245" s="119"/>
      <c r="AS245" s="4"/>
      <c r="AT245" s="4"/>
      <c r="AU245" s="4"/>
    </row>
    <row r="246">
      <c r="A246" s="4"/>
      <c r="B246" s="4"/>
      <c r="C246" s="4"/>
      <c r="D246" s="4"/>
      <c r="E246" s="4"/>
      <c r="F246" s="8"/>
      <c r="G246" s="8"/>
      <c r="H246" s="8"/>
      <c r="I246" s="8"/>
      <c r="J246" s="8"/>
      <c r="K246" s="8"/>
      <c r="L246" s="8"/>
      <c r="M246" s="8"/>
      <c r="N246" s="8"/>
      <c r="O246" s="8"/>
      <c r="P246" s="8"/>
      <c r="Q246" s="271"/>
      <c r="R246" s="119"/>
      <c r="S246" s="118"/>
      <c r="T246" s="118"/>
      <c r="U246" s="118"/>
      <c r="V246" s="325"/>
      <c r="W246" s="119"/>
      <c r="X246" s="119"/>
      <c r="Y246" s="119"/>
      <c r="Z246" s="326"/>
      <c r="AA246" s="74"/>
      <c r="AB246" s="352"/>
      <c r="AC246" s="352"/>
      <c r="AD246" s="328"/>
      <c r="AE246" s="118"/>
      <c r="AF246" s="119"/>
      <c r="AG246" s="119"/>
      <c r="AH246" s="119"/>
      <c r="AI246" s="119"/>
      <c r="AJ246" s="119"/>
      <c r="AK246" s="119"/>
      <c r="AL246" s="119"/>
      <c r="AM246" s="119"/>
      <c r="AN246" s="119"/>
      <c r="AO246" s="119"/>
      <c r="AP246" s="119"/>
      <c r="AQ246" s="119"/>
      <c r="AR246" s="119"/>
      <c r="AS246" s="4"/>
      <c r="AT246" s="4"/>
      <c r="AU246" s="4"/>
    </row>
    <row r="247">
      <c r="A247" s="4"/>
      <c r="B247" s="4"/>
      <c r="C247" s="4"/>
      <c r="D247" s="4"/>
      <c r="E247" s="4"/>
      <c r="F247" s="8"/>
      <c r="G247" s="8"/>
      <c r="H247" s="8"/>
      <c r="I247" s="8"/>
      <c r="J247" s="8"/>
      <c r="K247" s="8"/>
      <c r="L247" s="8"/>
      <c r="M247" s="8"/>
      <c r="N247" s="8"/>
      <c r="O247" s="8"/>
      <c r="P247" s="8"/>
      <c r="Q247" s="271"/>
      <c r="R247" s="119"/>
      <c r="S247" s="118"/>
      <c r="T247" s="118"/>
      <c r="U247" s="118"/>
      <c r="V247" s="325"/>
      <c r="W247" s="119"/>
      <c r="X247" s="119"/>
      <c r="Y247" s="119"/>
      <c r="Z247" s="326"/>
      <c r="AA247" s="74"/>
      <c r="AB247" s="352"/>
      <c r="AC247" s="352"/>
      <c r="AD247" s="328"/>
      <c r="AE247" s="118"/>
      <c r="AF247" s="119"/>
      <c r="AG247" s="119"/>
      <c r="AH247" s="119"/>
      <c r="AI247" s="119"/>
      <c r="AJ247" s="119"/>
      <c r="AK247" s="119"/>
      <c r="AL247" s="119"/>
      <c r="AM247" s="119"/>
      <c r="AN247" s="119"/>
      <c r="AO247" s="119"/>
      <c r="AP247" s="119"/>
      <c r="AQ247" s="119"/>
      <c r="AR247" s="119"/>
      <c r="AS247" s="4"/>
      <c r="AT247" s="4"/>
      <c r="AU247" s="4"/>
    </row>
    <row r="248">
      <c r="A248" s="4"/>
      <c r="B248" s="4"/>
      <c r="C248" s="4"/>
      <c r="D248" s="4"/>
      <c r="E248" s="4"/>
      <c r="F248" s="8"/>
      <c r="G248" s="8"/>
      <c r="H248" s="8"/>
      <c r="I248" s="8"/>
      <c r="J248" s="8"/>
      <c r="K248" s="8"/>
      <c r="L248" s="8"/>
      <c r="M248" s="8"/>
      <c r="N248" s="8"/>
      <c r="O248" s="8"/>
      <c r="P248" s="8"/>
      <c r="Q248" s="271"/>
      <c r="R248" s="119"/>
      <c r="S248" s="118"/>
      <c r="T248" s="118"/>
      <c r="U248" s="118"/>
      <c r="V248" s="325"/>
      <c r="W248" s="119"/>
      <c r="X248" s="119"/>
      <c r="Y248" s="119"/>
      <c r="Z248" s="326"/>
      <c r="AA248" s="74"/>
      <c r="AB248" s="352"/>
      <c r="AC248" s="352"/>
      <c r="AD248" s="328"/>
      <c r="AE248" s="118"/>
      <c r="AF248" s="119"/>
      <c r="AG248" s="119"/>
      <c r="AH248" s="119"/>
      <c r="AI248" s="119"/>
      <c r="AJ248" s="119"/>
      <c r="AK248" s="119"/>
      <c r="AL248" s="119"/>
      <c r="AM248" s="119"/>
      <c r="AN248" s="119"/>
      <c r="AO248" s="119"/>
      <c r="AP248" s="119"/>
      <c r="AQ248" s="119"/>
      <c r="AR248" s="119"/>
      <c r="AS248" s="4"/>
      <c r="AT248" s="4"/>
      <c r="AU248" s="4"/>
    </row>
    <row r="249">
      <c r="A249" s="4"/>
      <c r="B249" s="4"/>
      <c r="C249" s="4"/>
      <c r="D249" s="4"/>
      <c r="E249" s="4"/>
      <c r="F249" s="8"/>
      <c r="G249" s="8"/>
      <c r="H249" s="8"/>
      <c r="I249" s="8"/>
      <c r="J249" s="8"/>
      <c r="K249" s="8"/>
      <c r="L249" s="8"/>
      <c r="M249" s="8"/>
      <c r="N249" s="8"/>
      <c r="O249" s="8"/>
      <c r="P249" s="8"/>
      <c r="Q249" s="271"/>
      <c r="R249" s="119"/>
      <c r="S249" s="118"/>
      <c r="T249" s="118"/>
      <c r="U249" s="118"/>
      <c r="V249" s="325"/>
      <c r="W249" s="119"/>
      <c r="X249" s="119"/>
      <c r="Y249" s="119"/>
      <c r="Z249" s="326"/>
      <c r="AA249" s="74"/>
      <c r="AB249" s="352"/>
      <c r="AC249" s="352"/>
      <c r="AD249" s="328"/>
      <c r="AE249" s="118"/>
      <c r="AF249" s="119"/>
      <c r="AG249" s="119"/>
      <c r="AH249" s="119"/>
      <c r="AI249" s="119"/>
      <c r="AJ249" s="119"/>
      <c r="AK249" s="119"/>
      <c r="AL249" s="119"/>
      <c r="AM249" s="119"/>
      <c r="AN249" s="119"/>
      <c r="AO249" s="119"/>
      <c r="AP249" s="119"/>
      <c r="AQ249" s="119"/>
      <c r="AR249" s="119"/>
      <c r="AS249" s="4"/>
      <c r="AT249" s="4"/>
      <c r="AU249" s="4"/>
    </row>
    <row r="250">
      <c r="A250" s="4"/>
      <c r="B250" s="4"/>
      <c r="C250" s="4"/>
      <c r="D250" s="4"/>
      <c r="E250" s="4"/>
      <c r="F250" s="8"/>
      <c r="G250" s="8"/>
      <c r="H250" s="8"/>
      <c r="I250" s="8"/>
      <c r="J250" s="8"/>
      <c r="K250" s="8"/>
      <c r="L250" s="8"/>
      <c r="M250" s="8"/>
      <c r="N250" s="8"/>
      <c r="O250" s="8"/>
      <c r="P250" s="8"/>
      <c r="Q250" s="271"/>
      <c r="R250" s="119"/>
      <c r="S250" s="118"/>
      <c r="T250" s="118"/>
      <c r="U250" s="118"/>
      <c r="V250" s="325"/>
      <c r="W250" s="119"/>
      <c r="X250" s="119"/>
      <c r="Y250" s="119"/>
      <c r="Z250" s="326"/>
      <c r="AA250" s="74"/>
      <c r="AB250" s="352"/>
      <c r="AC250" s="352"/>
      <c r="AD250" s="328"/>
      <c r="AE250" s="118"/>
      <c r="AF250" s="119"/>
      <c r="AG250" s="119"/>
      <c r="AH250" s="119"/>
      <c r="AI250" s="119"/>
      <c r="AJ250" s="119"/>
      <c r="AK250" s="119"/>
      <c r="AL250" s="119"/>
      <c r="AM250" s="119"/>
      <c r="AN250" s="119"/>
      <c r="AO250" s="119"/>
      <c r="AP250" s="119"/>
      <c r="AQ250" s="119"/>
      <c r="AR250" s="119"/>
      <c r="AS250" s="4"/>
      <c r="AT250" s="4"/>
      <c r="AU250" s="4"/>
    </row>
    <row r="251">
      <c r="A251" s="4"/>
      <c r="B251" s="4"/>
      <c r="C251" s="4"/>
      <c r="D251" s="4"/>
      <c r="E251" s="4"/>
      <c r="F251" s="8"/>
      <c r="G251" s="8"/>
      <c r="H251" s="8"/>
      <c r="I251" s="8"/>
      <c r="J251" s="8"/>
      <c r="K251" s="8"/>
      <c r="L251" s="8"/>
      <c r="M251" s="8"/>
      <c r="N251" s="8"/>
      <c r="O251" s="8"/>
      <c r="P251" s="8"/>
      <c r="Q251" s="271"/>
      <c r="R251" s="119"/>
      <c r="S251" s="118"/>
      <c r="T251" s="118"/>
      <c r="U251" s="118"/>
      <c r="V251" s="325"/>
      <c r="W251" s="119"/>
      <c r="X251" s="119"/>
      <c r="Y251" s="119"/>
      <c r="Z251" s="326"/>
      <c r="AA251" s="74"/>
      <c r="AB251" s="352"/>
      <c r="AC251" s="352"/>
      <c r="AD251" s="328"/>
      <c r="AE251" s="118"/>
      <c r="AF251" s="119"/>
      <c r="AG251" s="119"/>
      <c r="AH251" s="119"/>
      <c r="AI251" s="119"/>
      <c r="AJ251" s="119"/>
      <c r="AK251" s="119"/>
      <c r="AL251" s="119"/>
      <c r="AM251" s="119"/>
      <c r="AN251" s="119"/>
      <c r="AO251" s="119"/>
      <c r="AP251" s="119"/>
      <c r="AQ251" s="119"/>
      <c r="AR251" s="119"/>
      <c r="AS251" s="4"/>
      <c r="AT251" s="4"/>
      <c r="AU251" s="4"/>
    </row>
    <row r="252">
      <c r="A252" s="4"/>
      <c r="B252" s="4"/>
      <c r="C252" s="4"/>
      <c r="D252" s="4"/>
      <c r="E252" s="4"/>
      <c r="F252" s="8"/>
      <c r="G252" s="8"/>
      <c r="H252" s="8"/>
      <c r="I252" s="8"/>
      <c r="J252" s="8"/>
      <c r="K252" s="8"/>
      <c r="L252" s="8"/>
      <c r="M252" s="8"/>
      <c r="N252" s="8"/>
      <c r="O252" s="8"/>
      <c r="P252" s="8"/>
      <c r="Q252" s="271"/>
      <c r="R252" s="119"/>
      <c r="S252" s="118"/>
      <c r="T252" s="118"/>
      <c r="U252" s="118"/>
      <c r="V252" s="325"/>
      <c r="W252" s="119"/>
      <c r="X252" s="119"/>
      <c r="Y252" s="119"/>
      <c r="Z252" s="326"/>
      <c r="AA252" s="74"/>
      <c r="AB252" s="352"/>
      <c r="AC252" s="352"/>
      <c r="AD252" s="328"/>
      <c r="AE252" s="118"/>
      <c r="AF252" s="119"/>
      <c r="AG252" s="119"/>
      <c r="AH252" s="119"/>
      <c r="AI252" s="119"/>
      <c r="AJ252" s="119"/>
      <c r="AK252" s="119"/>
      <c r="AL252" s="119"/>
      <c r="AM252" s="119"/>
      <c r="AN252" s="119"/>
      <c r="AO252" s="119"/>
      <c r="AP252" s="119"/>
      <c r="AQ252" s="119"/>
      <c r="AR252" s="119"/>
      <c r="AS252" s="4"/>
      <c r="AT252" s="4"/>
      <c r="AU252" s="4"/>
    </row>
    <row r="253">
      <c r="A253" s="4"/>
      <c r="B253" s="4"/>
      <c r="C253" s="4"/>
      <c r="D253" s="4"/>
      <c r="E253" s="4"/>
      <c r="F253" s="8"/>
      <c r="G253" s="8"/>
      <c r="H253" s="8"/>
      <c r="I253" s="8"/>
      <c r="J253" s="8"/>
      <c r="K253" s="8"/>
      <c r="L253" s="8"/>
      <c r="M253" s="8"/>
      <c r="N253" s="8"/>
      <c r="O253" s="8"/>
      <c r="P253" s="8"/>
      <c r="Q253" s="271"/>
      <c r="R253" s="119"/>
      <c r="S253" s="118"/>
      <c r="T253" s="118"/>
      <c r="U253" s="118"/>
      <c r="V253" s="325"/>
      <c r="W253" s="119"/>
      <c r="X253" s="119"/>
      <c r="Y253" s="119"/>
      <c r="Z253" s="326"/>
      <c r="AA253" s="74"/>
      <c r="AB253" s="352"/>
      <c r="AC253" s="352"/>
      <c r="AD253" s="328"/>
      <c r="AE253" s="118"/>
      <c r="AF253" s="119"/>
      <c r="AG253" s="119"/>
      <c r="AH253" s="119"/>
      <c r="AI253" s="119"/>
      <c r="AJ253" s="119"/>
      <c r="AK253" s="119"/>
      <c r="AL253" s="119"/>
      <c r="AM253" s="119"/>
      <c r="AN253" s="119"/>
      <c r="AO253" s="119"/>
      <c r="AP253" s="119"/>
      <c r="AQ253" s="119"/>
      <c r="AR253" s="119"/>
      <c r="AS253" s="4"/>
      <c r="AT253" s="4"/>
      <c r="AU253" s="4"/>
    </row>
    <row r="254">
      <c r="A254" s="4"/>
      <c r="B254" s="4"/>
      <c r="C254" s="4"/>
      <c r="D254" s="4"/>
      <c r="E254" s="4"/>
      <c r="F254" s="8"/>
      <c r="G254" s="8"/>
      <c r="H254" s="8"/>
      <c r="I254" s="8"/>
      <c r="J254" s="8"/>
      <c r="K254" s="8"/>
      <c r="L254" s="8"/>
      <c r="M254" s="8"/>
      <c r="N254" s="8"/>
      <c r="O254" s="8"/>
      <c r="P254" s="8"/>
      <c r="Q254" s="271"/>
      <c r="R254" s="119"/>
      <c r="S254" s="118"/>
      <c r="T254" s="118"/>
      <c r="U254" s="118"/>
      <c r="V254" s="325"/>
      <c r="W254" s="119"/>
      <c r="X254" s="119"/>
      <c r="Y254" s="119"/>
      <c r="Z254" s="326"/>
      <c r="AA254" s="74"/>
      <c r="AB254" s="352"/>
      <c r="AC254" s="352"/>
      <c r="AD254" s="328"/>
      <c r="AE254" s="118"/>
      <c r="AF254" s="119"/>
      <c r="AG254" s="119"/>
      <c r="AH254" s="119"/>
      <c r="AI254" s="119"/>
      <c r="AJ254" s="119"/>
      <c r="AK254" s="119"/>
      <c r="AL254" s="119"/>
      <c r="AM254" s="119"/>
      <c r="AN254" s="119"/>
      <c r="AO254" s="119"/>
      <c r="AP254" s="119"/>
      <c r="AQ254" s="119"/>
      <c r="AR254" s="119"/>
      <c r="AS254" s="4"/>
      <c r="AT254" s="4"/>
      <c r="AU254" s="4"/>
    </row>
    <row r="255">
      <c r="A255" s="4"/>
      <c r="B255" s="4"/>
      <c r="C255" s="4"/>
      <c r="D255" s="4"/>
      <c r="E255" s="4"/>
      <c r="F255" s="8"/>
      <c r="G255" s="8"/>
      <c r="H255" s="8"/>
      <c r="I255" s="8"/>
      <c r="J255" s="8"/>
      <c r="K255" s="8"/>
      <c r="L255" s="8"/>
      <c r="M255" s="8"/>
      <c r="N255" s="8"/>
      <c r="O255" s="8"/>
      <c r="P255" s="8"/>
      <c r="Q255" s="271"/>
      <c r="R255" s="119"/>
      <c r="S255" s="118"/>
      <c r="T255" s="118"/>
      <c r="U255" s="118"/>
      <c r="V255" s="325"/>
      <c r="W255" s="119"/>
      <c r="X255" s="119"/>
      <c r="Y255" s="119"/>
      <c r="Z255" s="326"/>
      <c r="AA255" s="74"/>
      <c r="AB255" s="352"/>
      <c r="AC255" s="352"/>
      <c r="AD255" s="328"/>
      <c r="AE255" s="118"/>
      <c r="AF255" s="119"/>
      <c r="AG255" s="119"/>
      <c r="AH255" s="119"/>
      <c r="AI255" s="119"/>
      <c r="AJ255" s="119"/>
      <c r="AK255" s="119"/>
      <c r="AL255" s="119"/>
      <c r="AM255" s="119"/>
      <c r="AN255" s="119"/>
      <c r="AO255" s="119"/>
      <c r="AP255" s="119"/>
      <c r="AQ255" s="119"/>
      <c r="AR255" s="119"/>
      <c r="AS255" s="4"/>
      <c r="AT255" s="4"/>
      <c r="AU255" s="4"/>
    </row>
    <row r="256">
      <c r="A256" s="4"/>
      <c r="B256" s="4"/>
      <c r="C256" s="4"/>
      <c r="D256" s="4"/>
      <c r="E256" s="4"/>
      <c r="F256" s="8"/>
      <c r="G256" s="8"/>
      <c r="H256" s="8"/>
      <c r="I256" s="8"/>
      <c r="J256" s="8"/>
      <c r="K256" s="8"/>
      <c r="L256" s="8"/>
      <c r="M256" s="8"/>
      <c r="N256" s="8"/>
      <c r="O256" s="8"/>
      <c r="P256" s="8"/>
      <c r="Q256" s="271"/>
      <c r="R256" s="119"/>
      <c r="S256" s="118"/>
      <c r="T256" s="118"/>
      <c r="U256" s="118"/>
      <c r="V256" s="325"/>
      <c r="W256" s="119"/>
      <c r="X256" s="119"/>
      <c r="Y256" s="119"/>
      <c r="Z256" s="326"/>
      <c r="AA256" s="74"/>
      <c r="AB256" s="352"/>
      <c r="AC256" s="352"/>
      <c r="AD256" s="328"/>
      <c r="AE256" s="118"/>
      <c r="AF256" s="119"/>
      <c r="AG256" s="119"/>
      <c r="AH256" s="119"/>
      <c r="AI256" s="119"/>
      <c r="AJ256" s="119"/>
      <c r="AK256" s="119"/>
      <c r="AL256" s="119"/>
      <c r="AM256" s="119"/>
      <c r="AN256" s="119"/>
      <c r="AO256" s="119"/>
      <c r="AP256" s="119"/>
      <c r="AQ256" s="119"/>
      <c r="AR256" s="119"/>
      <c r="AS256" s="4"/>
      <c r="AT256" s="4"/>
      <c r="AU256" s="4"/>
    </row>
    <row r="257">
      <c r="A257" s="4"/>
      <c r="B257" s="4"/>
      <c r="C257" s="4"/>
      <c r="D257" s="4"/>
      <c r="E257" s="4"/>
      <c r="F257" s="8"/>
      <c r="G257" s="8"/>
      <c r="H257" s="8"/>
      <c r="I257" s="8"/>
      <c r="J257" s="8"/>
      <c r="K257" s="8"/>
      <c r="L257" s="8"/>
      <c r="M257" s="8"/>
      <c r="N257" s="8"/>
      <c r="O257" s="8"/>
      <c r="P257" s="8"/>
      <c r="Q257" s="271"/>
      <c r="R257" s="119"/>
      <c r="S257" s="118"/>
      <c r="T257" s="118"/>
      <c r="U257" s="118"/>
      <c r="V257" s="325"/>
      <c r="W257" s="119"/>
      <c r="X257" s="119"/>
      <c r="Y257" s="119"/>
      <c r="Z257" s="326"/>
      <c r="AA257" s="74"/>
      <c r="AB257" s="352"/>
      <c r="AC257" s="352"/>
      <c r="AD257" s="328"/>
      <c r="AE257" s="118"/>
      <c r="AF257" s="119"/>
      <c r="AG257" s="119"/>
      <c r="AH257" s="119"/>
      <c r="AI257" s="119"/>
      <c r="AJ257" s="119"/>
      <c r="AK257" s="119"/>
      <c r="AL257" s="119"/>
      <c r="AM257" s="119"/>
      <c r="AN257" s="119"/>
      <c r="AO257" s="119"/>
      <c r="AP257" s="119"/>
      <c r="AQ257" s="119"/>
      <c r="AR257" s="119"/>
      <c r="AS257" s="4"/>
      <c r="AT257" s="4"/>
      <c r="AU257" s="4"/>
    </row>
    <row r="258">
      <c r="A258" s="4"/>
      <c r="B258" s="4"/>
      <c r="C258" s="4"/>
      <c r="D258" s="4"/>
      <c r="E258" s="4"/>
      <c r="F258" s="8"/>
      <c r="G258" s="8"/>
      <c r="H258" s="8"/>
      <c r="I258" s="8"/>
      <c r="J258" s="8"/>
      <c r="K258" s="8"/>
      <c r="L258" s="8"/>
      <c r="M258" s="8"/>
      <c r="N258" s="8"/>
      <c r="O258" s="8"/>
      <c r="P258" s="8"/>
      <c r="Q258" s="271"/>
      <c r="R258" s="119"/>
      <c r="S258" s="118"/>
      <c r="T258" s="118"/>
      <c r="U258" s="118"/>
      <c r="V258" s="325"/>
      <c r="W258" s="119"/>
      <c r="X258" s="119"/>
      <c r="Y258" s="119"/>
      <c r="Z258" s="326"/>
      <c r="AA258" s="74"/>
      <c r="AB258" s="352"/>
      <c r="AC258" s="352"/>
      <c r="AD258" s="328"/>
      <c r="AE258" s="118"/>
      <c r="AF258" s="119"/>
      <c r="AG258" s="119"/>
      <c r="AH258" s="119"/>
      <c r="AI258" s="119"/>
      <c r="AJ258" s="119"/>
      <c r="AK258" s="119"/>
      <c r="AL258" s="119"/>
      <c r="AM258" s="119"/>
      <c r="AN258" s="119"/>
      <c r="AO258" s="119"/>
      <c r="AP258" s="119"/>
      <c r="AQ258" s="119"/>
      <c r="AR258" s="119"/>
      <c r="AS258" s="4"/>
      <c r="AT258" s="4"/>
      <c r="AU258" s="4"/>
    </row>
    <row r="259">
      <c r="A259" s="4"/>
      <c r="B259" s="4"/>
      <c r="C259" s="4"/>
      <c r="D259" s="4"/>
      <c r="E259" s="4"/>
      <c r="F259" s="8"/>
      <c r="G259" s="8"/>
      <c r="H259" s="8"/>
      <c r="I259" s="8"/>
      <c r="J259" s="8"/>
      <c r="K259" s="8"/>
      <c r="L259" s="8"/>
      <c r="M259" s="8"/>
      <c r="N259" s="8"/>
      <c r="O259" s="8"/>
      <c r="P259" s="8"/>
      <c r="Q259" s="271"/>
      <c r="R259" s="119"/>
      <c r="S259" s="118"/>
      <c r="T259" s="118"/>
      <c r="U259" s="118"/>
      <c r="V259" s="325"/>
      <c r="W259" s="119"/>
      <c r="X259" s="119"/>
      <c r="Y259" s="119"/>
      <c r="Z259" s="326"/>
      <c r="AA259" s="74"/>
      <c r="AB259" s="352"/>
      <c r="AC259" s="352"/>
      <c r="AD259" s="328"/>
      <c r="AE259" s="118"/>
      <c r="AF259" s="119"/>
      <c r="AG259" s="119"/>
      <c r="AH259" s="119"/>
      <c r="AI259" s="119"/>
      <c r="AJ259" s="119"/>
      <c r="AK259" s="119"/>
      <c r="AL259" s="119"/>
      <c r="AM259" s="119"/>
      <c r="AN259" s="119"/>
      <c r="AO259" s="119"/>
      <c r="AP259" s="119"/>
      <c r="AQ259" s="119"/>
      <c r="AR259" s="119"/>
      <c r="AS259" s="4"/>
      <c r="AT259" s="4"/>
      <c r="AU259" s="4"/>
    </row>
    <row r="260">
      <c r="A260" s="4"/>
      <c r="B260" s="4"/>
      <c r="C260" s="4"/>
      <c r="D260" s="4"/>
      <c r="E260" s="4"/>
      <c r="F260" s="8"/>
      <c r="G260" s="8"/>
      <c r="H260" s="8"/>
      <c r="I260" s="8"/>
      <c r="J260" s="8"/>
      <c r="K260" s="8"/>
      <c r="L260" s="8"/>
      <c r="M260" s="8"/>
      <c r="N260" s="8"/>
      <c r="O260" s="8"/>
      <c r="P260" s="8"/>
      <c r="Q260" s="271"/>
      <c r="R260" s="119"/>
      <c r="S260" s="118"/>
      <c r="T260" s="118"/>
      <c r="U260" s="118"/>
      <c r="V260" s="325"/>
      <c r="W260" s="119"/>
      <c r="X260" s="119"/>
      <c r="Y260" s="119"/>
      <c r="Z260" s="326"/>
      <c r="AA260" s="74"/>
      <c r="AB260" s="352"/>
      <c r="AC260" s="352"/>
      <c r="AD260" s="328"/>
      <c r="AE260" s="118"/>
      <c r="AF260" s="119"/>
      <c r="AG260" s="119"/>
      <c r="AH260" s="119"/>
      <c r="AI260" s="119"/>
      <c r="AJ260" s="119"/>
      <c r="AK260" s="119"/>
      <c r="AL260" s="119"/>
      <c r="AM260" s="119"/>
      <c r="AN260" s="119"/>
      <c r="AO260" s="119"/>
      <c r="AP260" s="119"/>
      <c r="AQ260" s="119"/>
      <c r="AR260" s="119"/>
      <c r="AS260" s="4"/>
      <c r="AT260" s="4"/>
      <c r="AU260" s="4"/>
    </row>
    <row r="261">
      <c r="A261" s="4"/>
      <c r="B261" s="4"/>
      <c r="C261" s="4"/>
      <c r="D261" s="4"/>
      <c r="E261" s="4"/>
      <c r="F261" s="8"/>
      <c r="G261" s="8"/>
      <c r="H261" s="8"/>
      <c r="I261" s="8"/>
      <c r="J261" s="8"/>
      <c r="K261" s="8"/>
      <c r="L261" s="8"/>
      <c r="M261" s="8"/>
      <c r="N261" s="8"/>
      <c r="O261" s="8"/>
      <c r="P261" s="8"/>
      <c r="Q261" s="271"/>
      <c r="R261" s="119"/>
      <c r="S261" s="118"/>
      <c r="T261" s="118"/>
      <c r="U261" s="118"/>
      <c r="V261" s="325"/>
      <c r="W261" s="119"/>
      <c r="X261" s="119"/>
      <c r="Y261" s="119"/>
      <c r="Z261" s="326"/>
      <c r="AA261" s="74"/>
      <c r="AB261" s="352"/>
      <c r="AC261" s="352"/>
      <c r="AD261" s="328"/>
      <c r="AE261" s="118"/>
      <c r="AF261" s="119"/>
      <c r="AG261" s="119"/>
      <c r="AH261" s="119"/>
      <c r="AI261" s="119"/>
      <c r="AJ261" s="119"/>
      <c r="AK261" s="119"/>
      <c r="AL261" s="119"/>
      <c r="AM261" s="119"/>
      <c r="AN261" s="119"/>
      <c r="AO261" s="119"/>
      <c r="AP261" s="119"/>
      <c r="AQ261" s="119"/>
      <c r="AR261" s="119"/>
      <c r="AS261" s="4"/>
      <c r="AT261" s="4"/>
      <c r="AU261" s="4"/>
    </row>
    <row r="262">
      <c r="A262" s="4"/>
      <c r="B262" s="4"/>
      <c r="C262" s="4"/>
      <c r="D262" s="4"/>
      <c r="E262" s="4"/>
      <c r="F262" s="8"/>
      <c r="G262" s="8"/>
      <c r="H262" s="8"/>
      <c r="I262" s="8"/>
      <c r="J262" s="8"/>
      <c r="K262" s="8"/>
      <c r="L262" s="8"/>
      <c r="M262" s="8"/>
      <c r="N262" s="8"/>
      <c r="O262" s="8"/>
      <c r="P262" s="8"/>
      <c r="Q262" s="271"/>
      <c r="R262" s="119"/>
      <c r="S262" s="118"/>
      <c r="T262" s="118"/>
      <c r="U262" s="118"/>
      <c r="V262" s="325"/>
      <c r="W262" s="119"/>
      <c r="X262" s="119"/>
      <c r="Y262" s="119"/>
      <c r="Z262" s="326"/>
      <c r="AA262" s="74"/>
      <c r="AB262" s="352"/>
      <c r="AC262" s="352"/>
      <c r="AD262" s="328"/>
      <c r="AE262" s="118"/>
      <c r="AF262" s="119"/>
      <c r="AG262" s="119"/>
      <c r="AH262" s="119"/>
      <c r="AI262" s="119"/>
      <c r="AJ262" s="119"/>
      <c r="AK262" s="119"/>
      <c r="AL262" s="119"/>
      <c r="AM262" s="119"/>
      <c r="AN262" s="119"/>
      <c r="AO262" s="119"/>
      <c r="AP262" s="119"/>
      <c r="AQ262" s="119"/>
      <c r="AR262" s="119"/>
      <c r="AS262" s="4"/>
      <c r="AT262" s="4"/>
      <c r="AU262" s="4"/>
    </row>
    <row r="263">
      <c r="A263" s="4"/>
      <c r="B263" s="4"/>
      <c r="C263" s="4"/>
      <c r="D263" s="4"/>
      <c r="E263" s="4"/>
      <c r="F263" s="8"/>
      <c r="G263" s="8"/>
      <c r="H263" s="8"/>
      <c r="I263" s="8"/>
      <c r="J263" s="8"/>
      <c r="K263" s="8"/>
      <c r="L263" s="8"/>
      <c r="M263" s="8"/>
      <c r="N263" s="8"/>
      <c r="O263" s="8"/>
      <c r="P263" s="8"/>
      <c r="Q263" s="271"/>
      <c r="R263" s="119"/>
      <c r="S263" s="118"/>
      <c r="T263" s="118"/>
      <c r="U263" s="118"/>
      <c r="V263" s="325"/>
      <c r="W263" s="119"/>
      <c r="X263" s="119"/>
      <c r="Y263" s="119"/>
      <c r="Z263" s="326"/>
      <c r="AA263" s="74"/>
      <c r="AB263" s="352"/>
      <c r="AC263" s="352"/>
      <c r="AD263" s="328"/>
      <c r="AE263" s="118"/>
      <c r="AF263" s="119"/>
      <c r="AG263" s="119"/>
      <c r="AH263" s="119"/>
      <c r="AI263" s="119"/>
      <c r="AJ263" s="119"/>
      <c r="AK263" s="119"/>
      <c r="AL263" s="119"/>
      <c r="AM263" s="119"/>
      <c r="AN263" s="119"/>
      <c r="AO263" s="119"/>
      <c r="AP263" s="119"/>
      <c r="AQ263" s="119"/>
      <c r="AR263" s="119"/>
      <c r="AS263" s="4"/>
      <c r="AT263" s="4"/>
      <c r="AU263" s="4"/>
    </row>
    <row r="264">
      <c r="A264" s="4"/>
      <c r="B264" s="4"/>
      <c r="C264" s="4"/>
      <c r="D264" s="4"/>
      <c r="E264" s="4"/>
      <c r="F264" s="8"/>
      <c r="G264" s="8"/>
      <c r="H264" s="8"/>
      <c r="I264" s="8"/>
      <c r="J264" s="8"/>
      <c r="K264" s="8"/>
      <c r="L264" s="8"/>
      <c r="M264" s="8"/>
      <c r="N264" s="8"/>
      <c r="O264" s="8"/>
      <c r="P264" s="8"/>
      <c r="Q264" s="271"/>
      <c r="R264" s="119"/>
      <c r="S264" s="118"/>
      <c r="T264" s="118"/>
      <c r="U264" s="118"/>
      <c r="V264" s="325"/>
      <c r="W264" s="119"/>
      <c r="X264" s="119"/>
      <c r="Y264" s="119"/>
      <c r="Z264" s="326"/>
      <c r="AA264" s="74"/>
      <c r="AB264" s="352"/>
      <c r="AC264" s="352"/>
      <c r="AD264" s="328"/>
      <c r="AE264" s="118"/>
      <c r="AF264" s="119"/>
      <c r="AG264" s="119"/>
      <c r="AH264" s="119"/>
      <c r="AI264" s="119"/>
      <c r="AJ264" s="119"/>
      <c r="AK264" s="119"/>
      <c r="AL264" s="119"/>
      <c r="AM264" s="119"/>
      <c r="AN264" s="119"/>
      <c r="AO264" s="119"/>
      <c r="AP264" s="119"/>
      <c r="AQ264" s="119"/>
      <c r="AR264" s="119"/>
      <c r="AS264" s="4"/>
      <c r="AT264" s="4"/>
      <c r="AU264" s="4"/>
    </row>
    <row r="265">
      <c r="A265" s="4"/>
      <c r="B265" s="4"/>
      <c r="C265" s="4"/>
      <c r="D265" s="4"/>
      <c r="E265" s="4"/>
      <c r="F265" s="8"/>
      <c r="G265" s="8"/>
      <c r="H265" s="8"/>
      <c r="I265" s="8"/>
      <c r="J265" s="8"/>
      <c r="K265" s="8"/>
      <c r="L265" s="8"/>
      <c r="M265" s="8"/>
      <c r="N265" s="8"/>
      <c r="O265" s="8"/>
      <c r="P265" s="8"/>
      <c r="Q265" s="271"/>
      <c r="R265" s="119"/>
      <c r="S265" s="118"/>
      <c r="T265" s="118"/>
      <c r="U265" s="118"/>
      <c r="V265" s="325"/>
      <c r="W265" s="119"/>
      <c r="X265" s="119"/>
      <c r="Y265" s="119"/>
      <c r="Z265" s="326"/>
      <c r="AA265" s="74"/>
      <c r="AB265" s="352"/>
      <c r="AC265" s="352"/>
      <c r="AD265" s="328"/>
      <c r="AE265" s="118"/>
      <c r="AF265" s="119"/>
      <c r="AG265" s="119"/>
      <c r="AH265" s="119"/>
      <c r="AI265" s="119"/>
      <c r="AJ265" s="119"/>
      <c r="AK265" s="119"/>
      <c r="AL265" s="119"/>
      <c r="AM265" s="119"/>
      <c r="AN265" s="119"/>
      <c r="AO265" s="119"/>
      <c r="AP265" s="119"/>
      <c r="AQ265" s="119"/>
      <c r="AR265" s="119"/>
      <c r="AS265" s="4"/>
      <c r="AT265" s="4"/>
      <c r="AU265" s="4"/>
    </row>
    <row r="266">
      <c r="A266" s="4"/>
      <c r="B266" s="4"/>
      <c r="C266" s="4"/>
      <c r="D266" s="4"/>
      <c r="E266" s="4"/>
      <c r="F266" s="8"/>
      <c r="G266" s="8"/>
      <c r="H266" s="8"/>
      <c r="I266" s="8"/>
      <c r="J266" s="8"/>
      <c r="K266" s="8"/>
      <c r="L266" s="8"/>
      <c r="M266" s="8"/>
      <c r="N266" s="8"/>
      <c r="O266" s="8"/>
      <c r="P266" s="8"/>
      <c r="Q266" s="271"/>
      <c r="R266" s="119"/>
      <c r="S266" s="118"/>
      <c r="T266" s="118"/>
      <c r="U266" s="118"/>
      <c r="V266" s="325"/>
      <c r="W266" s="119"/>
      <c r="X266" s="119"/>
      <c r="Y266" s="119"/>
      <c r="Z266" s="326"/>
      <c r="AA266" s="74"/>
      <c r="AB266" s="352"/>
      <c r="AC266" s="352"/>
      <c r="AD266" s="328"/>
      <c r="AE266" s="118"/>
      <c r="AF266" s="119"/>
      <c r="AG266" s="119"/>
      <c r="AH266" s="119"/>
      <c r="AI266" s="119"/>
      <c r="AJ266" s="119"/>
      <c r="AK266" s="119"/>
      <c r="AL266" s="119"/>
      <c r="AM266" s="119"/>
      <c r="AN266" s="119"/>
      <c r="AO266" s="119"/>
      <c r="AP266" s="119"/>
      <c r="AQ266" s="119"/>
      <c r="AR266" s="119"/>
      <c r="AS266" s="4"/>
      <c r="AT266" s="4"/>
      <c r="AU266" s="4"/>
    </row>
    <row r="267">
      <c r="A267" s="4"/>
      <c r="B267" s="4"/>
      <c r="C267" s="4"/>
      <c r="D267" s="4"/>
      <c r="E267" s="4"/>
      <c r="F267" s="8"/>
      <c r="G267" s="8"/>
      <c r="H267" s="8"/>
      <c r="I267" s="8"/>
      <c r="J267" s="8"/>
      <c r="K267" s="8"/>
      <c r="L267" s="8"/>
      <c r="M267" s="8"/>
      <c r="N267" s="8"/>
      <c r="O267" s="8"/>
      <c r="P267" s="8"/>
      <c r="Q267" s="271"/>
      <c r="R267" s="119"/>
      <c r="S267" s="118"/>
      <c r="T267" s="118"/>
      <c r="U267" s="118"/>
      <c r="V267" s="325"/>
      <c r="W267" s="119"/>
      <c r="X267" s="119"/>
      <c r="Y267" s="119"/>
      <c r="Z267" s="326"/>
      <c r="AA267" s="74"/>
      <c r="AB267" s="352"/>
      <c r="AC267" s="352"/>
      <c r="AD267" s="328"/>
      <c r="AE267" s="118"/>
      <c r="AF267" s="119"/>
      <c r="AG267" s="119"/>
      <c r="AH267" s="119"/>
      <c r="AI267" s="119"/>
      <c r="AJ267" s="119"/>
      <c r="AK267" s="119"/>
      <c r="AL267" s="119"/>
      <c r="AM267" s="119"/>
      <c r="AN267" s="119"/>
      <c r="AO267" s="119"/>
      <c r="AP267" s="119"/>
      <c r="AQ267" s="119"/>
      <c r="AR267" s="119"/>
      <c r="AS267" s="4"/>
      <c r="AT267" s="4"/>
      <c r="AU267" s="4"/>
    </row>
    <row r="268">
      <c r="A268" s="4"/>
      <c r="B268" s="4"/>
      <c r="C268" s="4"/>
      <c r="D268" s="4"/>
      <c r="E268" s="4"/>
      <c r="F268" s="8"/>
      <c r="G268" s="8"/>
      <c r="H268" s="8"/>
      <c r="I268" s="8"/>
      <c r="J268" s="8"/>
      <c r="K268" s="8"/>
      <c r="L268" s="8"/>
      <c r="M268" s="8"/>
      <c r="N268" s="8"/>
      <c r="O268" s="8"/>
      <c r="P268" s="8"/>
      <c r="Q268" s="271"/>
      <c r="R268" s="119"/>
      <c r="S268" s="118"/>
      <c r="T268" s="118"/>
      <c r="U268" s="118"/>
      <c r="V268" s="325"/>
      <c r="W268" s="119"/>
      <c r="X268" s="119"/>
      <c r="Y268" s="119"/>
      <c r="Z268" s="326"/>
      <c r="AA268" s="74"/>
      <c r="AB268" s="352"/>
      <c r="AC268" s="352"/>
      <c r="AD268" s="328"/>
      <c r="AE268" s="118"/>
      <c r="AF268" s="119"/>
      <c r="AG268" s="119"/>
      <c r="AH268" s="119"/>
      <c r="AI268" s="119"/>
      <c r="AJ268" s="119"/>
      <c r="AK268" s="119"/>
      <c r="AL268" s="119"/>
      <c r="AM268" s="119"/>
      <c r="AN268" s="119"/>
      <c r="AO268" s="119"/>
      <c r="AP268" s="119"/>
      <c r="AQ268" s="119"/>
      <c r="AR268" s="119"/>
      <c r="AS268" s="4"/>
      <c r="AT268" s="4"/>
      <c r="AU268" s="4"/>
    </row>
    <row r="269">
      <c r="A269" s="4"/>
      <c r="B269" s="4"/>
      <c r="C269" s="4"/>
      <c r="D269" s="4"/>
      <c r="E269" s="4"/>
      <c r="F269" s="8"/>
      <c r="G269" s="8"/>
      <c r="H269" s="8"/>
      <c r="I269" s="8"/>
      <c r="J269" s="8"/>
      <c r="K269" s="8"/>
      <c r="L269" s="8"/>
      <c r="M269" s="8"/>
      <c r="N269" s="8"/>
      <c r="O269" s="8"/>
      <c r="P269" s="8"/>
      <c r="Q269" s="271"/>
      <c r="R269" s="119"/>
      <c r="S269" s="118"/>
      <c r="T269" s="118"/>
      <c r="U269" s="118"/>
      <c r="V269" s="325"/>
      <c r="W269" s="119"/>
      <c r="X269" s="119"/>
      <c r="Y269" s="119"/>
      <c r="Z269" s="326"/>
      <c r="AA269" s="74"/>
      <c r="AB269" s="352"/>
      <c r="AC269" s="352"/>
      <c r="AD269" s="328"/>
      <c r="AE269" s="118"/>
      <c r="AF269" s="119"/>
      <c r="AG269" s="119"/>
      <c r="AH269" s="119"/>
      <c r="AI269" s="119"/>
      <c r="AJ269" s="119"/>
      <c r="AK269" s="119"/>
      <c r="AL269" s="119"/>
      <c r="AM269" s="119"/>
      <c r="AN269" s="119"/>
      <c r="AO269" s="119"/>
      <c r="AP269" s="119"/>
      <c r="AQ269" s="119"/>
      <c r="AR269" s="119"/>
      <c r="AS269" s="4"/>
      <c r="AT269" s="4"/>
      <c r="AU269" s="4"/>
    </row>
    <row r="270">
      <c r="A270" s="4"/>
      <c r="B270" s="4"/>
      <c r="C270" s="4"/>
      <c r="D270" s="4"/>
      <c r="E270" s="4"/>
      <c r="F270" s="8"/>
      <c r="G270" s="8"/>
      <c r="H270" s="8"/>
      <c r="I270" s="8"/>
      <c r="J270" s="8"/>
      <c r="K270" s="8"/>
      <c r="L270" s="8"/>
      <c r="M270" s="8"/>
      <c r="N270" s="8"/>
      <c r="O270" s="8"/>
      <c r="P270" s="8"/>
      <c r="Q270" s="271"/>
      <c r="R270" s="119"/>
      <c r="S270" s="118"/>
      <c r="T270" s="118"/>
      <c r="U270" s="118"/>
      <c r="V270" s="325"/>
      <c r="W270" s="119"/>
      <c r="X270" s="119"/>
      <c r="Y270" s="119"/>
      <c r="Z270" s="326"/>
      <c r="AA270" s="74"/>
      <c r="AB270" s="352"/>
      <c r="AC270" s="352"/>
      <c r="AD270" s="328"/>
      <c r="AE270" s="118"/>
      <c r="AF270" s="119"/>
      <c r="AG270" s="119"/>
      <c r="AH270" s="119"/>
      <c r="AI270" s="119"/>
      <c r="AJ270" s="119"/>
      <c r="AK270" s="119"/>
      <c r="AL270" s="119"/>
      <c r="AM270" s="119"/>
      <c r="AN270" s="119"/>
      <c r="AO270" s="119"/>
      <c r="AP270" s="119"/>
      <c r="AQ270" s="119"/>
      <c r="AR270" s="119"/>
      <c r="AS270" s="4"/>
      <c r="AT270" s="4"/>
      <c r="AU270" s="4"/>
    </row>
    <row r="271">
      <c r="A271" s="4"/>
      <c r="B271" s="4"/>
      <c r="C271" s="4"/>
      <c r="D271" s="4"/>
      <c r="E271" s="4"/>
      <c r="F271" s="8"/>
      <c r="G271" s="8"/>
      <c r="H271" s="8"/>
      <c r="I271" s="8"/>
      <c r="J271" s="8"/>
      <c r="K271" s="8"/>
      <c r="L271" s="8"/>
      <c r="M271" s="8"/>
      <c r="N271" s="8"/>
      <c r="O271" s="8"/>
      <c r="P271" s="8"/>
      <c r="Q271" s="271"/>
      <c r="R271" s="119"/>
      <c r="S271" s="118"/>
      <c r="T271" s="118"/>
      <c r="U271" s="118"/>
      <c r="V271" s="325"/>
      <c r="W271" s="119"/>
      <c r="X271" s="119"/>
      <c r="Y271" s="119"/>
      <c r="Z271" s="326"/>
      <c r="AA271" s="74"/>
      <c r="AB271" s="352"/>
      <c r="AC271" s="352"/>
      <c r="AD271" s="328"/>
      <c r="AE271" s="118"/>
      <c r="AF271" s="119"/>
      <c r="AG271" s="119"/>
      <c r="AH271" s="119"/>
      <c r="AI271" s="119"/>
      <c r="AJ271" s="119"/>
      <c r="AK271" s="119"/>
      <c r="AL271" s="119"/>
      <c r="AM271" s="119"/>
      <c r="AN271" s="119"/>
      <c r="AO271" s="119"/>
      <c r="AP271" s="119"/>
      <c r="AQ271" s="119"/>
      <c r="AR271" s="119"/>
      <c r="AS271" s="4"/>
      <c r="AT271" s="4"/>
      <c r="AU271" s="4"/>
    </row>
    <row r="272">
      <c r="A272" s="4"/>
      <c r="B272" s="4"/>
      <c r="C272" s="4"/>
      <c r="D272" s="4"/>
      <c r="E272" s="4"/>
      <c r="F272" s="8"/>
      <c r="G272" s="8"/>
      <c r="H272" s="8"/>
      <c r="I272" s="8"/>
      <c r="J272" s="8"/>
      <c r="K272" s="8"/>
      <c r="L272" s="8"/>
      <c r="M272" s="8"/>
      <c r="N272" s="8"/>
      <c r="O272" s="8"/>
      <c r="P272" s="8"/>
      <c r="Q272" s="271"/>
      <c r="R272" s="119"/>
      <c r="S272" s="118"/>
      <c r="T272" s="118"/>
      <c r="U272" s="118"/>
      <c r="V272" s="325"/>
      <c r="W272" s="119"/>
      <c r="X272" s="119"/>
      <c r="Y272" s="119"/>
      <c r="Z272" s="326"/>
      <c r="AA272" s="74"/>
      <c r="AB272" s="352"/>
      <c r="AC272" s="352"/>
      <c r="AD272" s="328"/>
      <c r="AE272" s="118"/>
      <c r="AF272" s="119"/>
      <c r="AG272" s="119"/>
      <c r="AH272" s="119"/>
      <c r="AI272" s="119"/>
      <c r="AJ272" s="119"/>
      <c r="AK272" s="119"/>
      <c r="AL272" s="119"/>
      <c r="AM272" s="119"/>
      <c r="AN272" s="119"/>
      <c r="AO272" s="119"/>
      <c r="AP272" s="119"/>
      <c r="AQ272" s="119"/>
      <c r="AR272" s="119"/>
      <c r="AS272" s="4"/>
      <c r="AT272" s="4"/>
      <c r="AU272" s="4"/>
    </row>
    <row r="273">
      <c r="A273" s="4"/>
      <c r="B273" s="4"/>
      <c r="C273" s="4"/>
      <c r="D273" s="4"/>
      <c r="E273" s="4"/>
      <c r="F273" s="8"/>
      <c r="G273" s="8"/>
      <c r="H273" s="8"/>
      <c r="I273" s="8"/>
      <c r="J273" s="8"/>
      <c r="K273" s="8"/>
      <c r="L273" s="8"/>
      <c r="M273" s="8"/>
      <c r="N273" s="8"/>
      <c r="O273" s="8"/>
      <c r="P273" s="8"/>
      <c r="Q273" s="271"/>
      <c r="R273" s="119"/>
      <c r="S273" s="118"/>
      <c r="T273" s="118"/>
      <c r="U273" s="118"/>
      <c r="V273" s="325"/>
      <c r="W273" s="119"/>
      <c r="X273" s="119"/>
      <c r="Y273" s="119"/>
      <c r="Z273" s="326"/>
      <c r="AA273" s="74"/>
      <c r="AB273" s="352"/>
      <c r="AC273" s="352"/>
      <c r="AD273" s="328"/>
      <c r="AE273" s="118"/>
      <c r="AF273" s="119"/>
      <c r="AG273" s="119"/>
      <c r="AH273" s="119"/>
      <c r="AI273" s="119"/>
      <c r="AJ273" s="119"/>
      <c r="AK273" s="119"/>
      <c r="AL273" s="119"/>
      <c r="AM273" s="119"/>
      <c r="AN273" s="119"/>
      <c r="AO273" s="119"/>
      <c r="AP273" s="119"/>
      <c r="AQ273" s="119"/>
      <c r="AR273" s="119"/>
      <c r="AS273" s="4"/>
      <c r="AT273" s="4"/>
      <c r="AU273" s="4"/>
    </row>
    <row r="274">
      <c r="A274" s="4"/>
      <c r="B274" s="4"/>
      <c r="C274" s="4"/>
      <c r="D274" s="4"/>
      <c r="E274" s="4"/>
      <c r="F274" s="8"/>
      <c r="G274" s="8"/>
      <c r="H274" s="8"/>
      <c r="I274" s="8"/>
      <c r="J274" s="8"/>
      <c r="K274" s="8"/>
      <c r="L274" s="8"/>
      <c r="M274" s="8"/>
      <c r="N274" s="8"/>
      <c r="O274" s="8"/>
      <c r="P274" s="8"/>
      <c r="Q274" s="271"/>
      <c r="R274" s="119"/>
      <c r="S274" s="118"/>
      <c r="T274" s="118"/>
      <c r="U274" s="118"/>
      <c r="V274" s="325"/>
      <c r="W274" s="119"/>
      <c r="X274" s="119"/>
      <c r="Y274" s="119"/>
      <c r="Z274" s="326"/>
      <c r="AA274" s="74"/>
      <c r="AB274" s="352"/>
      <c r="AC274" s="352"/>
      <c r="AD274" s="328"/>
      <c r="AE274" s="118"/>
      <c r="AF274" s="119"/>
      <c r="AG274" s="119"/>
      <c r="AH274" s="119"/>
      <c r="AI274" s="119"/>
      <c r="AJ274" s="119"/>
      <c r="AK274" s="119"/>
      <c r="AL274" s="119"/>
      <c r="AM274" s="119"/>
      <c r="AN274" s="119"/>
      <c r="AO274" s="119"/>
      <c r="AP274" s="119"/>
      <c r="AQ274" s="119"/>
      <c r="AR274" s="119"/>
      <c r="AS274" s="4"/>
      <c r="AT274" s="4"/>
      <c r="AU274" s="4"/>
    </row>
    <row r="275">
      <c r="A275" s="4"/>
      <c r="B275" s="4"/>
      <c r="C275" s="4"/>
      <c r="D275" s="4"/>
      <c r="E275" s="4"/>
      <c r="F275" s="8"/>
      <c r="G275" s="8"/>
      <c r="H275" s="8"/>
      <c r="I275" s="8"/>
      <c r="J275" s="8"/>
      <c r="K275" s="8"/>
      <c r="L275" s="8"/>
      <c r="M275" s="8"/>
      <c r="N275" s="8"/>
      <c r="O275" s="8"/>
      <c r="P275" s="8"/>
      <c r="Q275" s="271"/>
      <c r="R275" s="119"/>
      <c r="S275" s="118"/>
      <c r="T275" s="118"/>
      <c r="U275" s="118"/>
      <c r="V275" s="325"/>
      <c r="W275" s="119"/>
      <c r="X275" s="119"/>
      <c r="Y275" s="119"/>
      <c r="Z275" s="326"/>
      <c r="AA275" s="74"/>
      <c r="AB275" s="352"/>
      <c r="AC275" s="352"/>
      <c r="AD275" s="328"/>
      <c r="AE275" s="118"/>
      <c r="AF275" s="119"/>
      <c r="AG275" s="119"/>
      <c r="AH275" s="119"/>
      <c r="AI275" s="119"/>
      <c r="AJ275" s="119"/>
      <c r="AK275" s="119"/>
      <c r="AL275" s="119"/>
      <c r="AM275" s="119"/>
      <c r="AN275" s="119"/>
      <c r="AO275" s="119"/>
      <c r="AP275" s="119"/>
      <c r="AQ275" s="119"/>
      <c r="AR275" s="119"/>
      <c r="AS275" s="4"/>
      <c r="AT275" s="4"/>
      <c r="AU275" s="4"/>
    </row>
    <row r="276">
      <c r="A276" s="4"/>
      <c r="B276" s="4"/>
      <c r="C276" s="4"/>
      <c r="D276" s="4"/>
      <c r="E276" s="4"/>
      <c r="F276" s="8"/>
      <c r="G276" s="8"/>
      <c r="H276" s="8"/>
      <c r="I276" s="8"/>
      <c r="J276" s="8"/>
      <c r="K276" s="8"/>
      <c r="L276" s="8"/>
      <c r="M276" s="8"/>
      <c r="N276" s="8"/>
      <c r="O276" s="8"/>
      <c r="P276" s="8"/>
      <c r="Q276" s="271"/>
      <c r="R276" s="119"/>
      <c r="S276" s="118"/>
      <c r="T276" s="118"/>
      <c r="U276" s="118"/>
      <c r="V276" s="325"/>
      <c r="W276" s="119"/>
      <c r="X276" s="119"/>
      <c r="Y276" s="119"/>
      <c r="Z276" s="326"/>
      <c r="AA276" s="74"/>
      <c r="AB276" s="352"/>
      <c r="AC276" s="352"/>
      <c r="AD276" s="328"/>
      <c r="AE276" s="118"/>
      <c r="AF276" s="119"/>
      <c r="AG276" s="119"/>
      <c r="AH276" s="119"/>
      <c r="AI276" s="119"/>
      <c r="AJ276" s="119"/>
      <c r="AK276" s="119"/>
      <c r="AL276" s="119"/>
      <c r="AM276" s="119"/>
      <c r="AN276" s="119"/>
      <c r="AO276" s="119"/>
      <c r="AP276" s="119"/>
      <c r="AQ276" s="119"/>
      <c r="AR276" s="119"/>
      <c r="AS276" s="4"/>
      <c r="AT276" s="4"/>
      <c r="AU276" s="4"/>
    </row>
    <row r="277">
      <c r="A277" s="4"/>
      <c r="B277" s="4"/>
      <c r="C277" s="4"/>
      <c r="D277" s="4"/>
      <c r="E277" s="4"/>
      <c r="F277" s="8"/>
      <c r="G277" s="8"/>
      <c r="H277" s="8"/>
      <c r="I277" s="8"/>
      <c r="J277" s="8"/>
      <c r="K277" s="8"/>
      <c r="L277" s="8"/>
      <c r="M277" s="8"/>
      <c r="N277" s="8"/>
      <c r="O277" s="8"/>
      <c r="P277" s="8"/>
      <c r="Q277" s="271"/>
      <c r="R277" s="119"/>
      <c r="S277" s="118"/>
      <c r="T277" s="118"/>
      <c r="U277" s="118"/>
      <c r="V277" s="325"/>
      <c r="W277" s="119"/>
      <c r="X277" s="119"/>
      <c r="Y277" s="119"/>
      <c r="Z277" s="326"/>
      <c r="AA277" s="74"/>
      <c r="AB277" s="352"/>
      <c r="AC277" s="352"/>
      <c r="AD277" s="328"/>
      <c r="AE277" s="118"/>
      <c r="AF277" s="119"/>
      <c r="AG277" s="119"/>
      <c r="AH277" s="119"/>
      <c r="AI277" s="119"/>
      <c r="AJ277" s="119"/>
      <c r="AK277" s="119"/>
      <c r="AL277" s="119"/>
      <c r="AM277" s="119"/>
      <c r="AN277" s="119"/>
      <c r="AO277" s="119"/>
      <c r="AP277" s="119"/>
      <c r="AQ277" s="119"/>
      <c r="AR277" s="119"/>
      <c r="AS277" s="4"/>
      <c r="AT277" s="4"/>
      <c r="AU277" s="4"/>
    </row>
    <row r="278">
      <c r="A278" s="4"/>
      <c r="B278" s="4"/>
      <c r="C278" s="4"/>
      <c r="D278" s="4"/>
      <c r="E278" s="4"/>
      <c r="F278" s="8"/>
      <c r="G278" s="8"/>
      <c r="H278" s="8"/>
      <c r="I278" s="8"/>
      <c r="J278" s="8"/>
      <c r="K278" s="8"/>
      <c r="L278" s="8"/>
      <c r="M278" s="8"/>
      <c r="N278" s="8"/>
      <c r="O278" s="8"/>
      <c r="P278" s="8"/>
      <c r="Q278" s="271"/>
      <c r="R278" s="119"/>
      <c r="S278" s="118"/>
      <c r="T278" s="118"/>
      <c r="U278" s="118"/>
      <c r="V278" s="325"/>
      <c r="W278" s="119"/>
      <c r="X278" s="119"/>
      <c r="Y278" s="119"/>
      <c r="Z278" s="326"/>
      <c r="AA278" s="74"/>
      <c r="AB278" s="352"/>
      <c r="AC278" s="352"/>
      <c r="AD278" s="328"/>
      <c r="AE278" s="118"/>
      <c r="AF278" s="119"/>
      <c r="AG278" s="119"/>
      <c r="AH278" s="119"/>
      <c r="AI278" s="119"/>
      <c r="AJ278" s="119"/>
      <c r="AK278" s="119"/>
      <c r="AL278" s="119"/>
      <c r="AM278" s="119"/>
      <c r="AN278" s="119"/>
      <c r="AO278" s="119"/>
      <c r="AP278" s="119"/>
      <c r="AQ278" s="119"/>
      <c r="AR278" s="119"/>
      <c r="AS278" s="4"/>
      <c r="AT278" s="4"/>
      <c r="AU278" s="4"/>
    </row>
    <row r="279">
      <c r="A279" s="4"/>
      <c r="B279" s="4"/>
      <c r="C279" s="4"/>
      <c r="D279" s="4"/>
      <c r="E279" s="4"/>
      <c r="F279" s="8"/>
      <c r="G279" s="8"/>
      <c r="H279" s="8"/>
      <c r="I279" s="8"/>
      <c r="J279" s="8"/>
      <c r="K279" s="8"/>
      <c r="L279" s="8"/>
      <c r="M279" s="8"/>
      <c r="N279" s="8"/>
      <c r="O279" s="8"/>
      <c r="P279" s="8"/>
      <c r="Q279" s="271"/>
      <c r="R279" s="119"/>
      <c r="S279" s="118"/>
      <c r="T279" s="118"/>
      <c r="U279" s="118"/>
      <c r="V279" s="325"/>
      <c r="W279" s="119"/>
      <c r="X279" s="119"/>
      <c r="Y279" s="119"/>
      <c r="Z279" s="326"/>
      <c r="AA279" s="74"/>
      <c r="AB279" s="352"/>
      <c r="AC279" s="352"/>
      <c r="AD279" s="328"/>
      <c r="AE279" s="118"/>
      <c r="AF279" s="119"/>
      <c r="AG279" s="119"/>
      <c r="AH279" s="119"/>
      <c r="AI279" s="119"/>
      <c r="AJ279" s="119"/>
      <c r="AK279" s="119"/>
      <c r="AL279" s="119"/>
      <c r="AM279" s="119"/>
      <c r="AN279" s="119"/>
      <c r="AO279" s="119"/>
      <c r="AP279" s="119"/>
      <c r="AQ279" s="119"/>
      <c r="AR279" s="119"/>
      <c r="AS279" s="4"/>
      <c r="AT279" s="4"/>
      <c r="AU279" s="4"/>
    </row>
    <row r="280">
      <c r="A280" s="4"/>
      <c r="B280" s="4"/>
      <c r="C280" s="4"/>
      <c r="D280" s="4"/>
      <c r="E280" s="4"/>
      <c r="F280" s="8"/>
      <c r="G280" s="8"/>
      <c r="H280" s="8"/>
      <c r="I280" s="8"/>
      <c r="J280" s="8"/>
      <c r="K280" s="8"/>
      <c r="L280" s="8"/>
      <c r="M280" s="8"/>
      <c r="N280" s="8"/>
      <c r="O280" s="8"/>
      <c r="P280" s="8"/>
      <c r="Q280" s="271"/>
      <c r="R280" s="119"/>
      <c r="S280" s="118"/>
      <c r="T280" s="118"/>
      <c r="U280" s="118"/>
      <c r="V280" s="325"/>
      <c r="W280" s="119"/>
      <c r="X280" s="119"/>
      <c r="Y280" s="119"/>
      <c r="Z280" s="326"/>
      <c r="AA280" s="74"/>
      <c r="AB280" s="352"/>
      <c r="AC280" s="352"/>
      <c r="AD280" s="328"/>
      <c r="AE280" s="118"/>
      <c r="AF280" s="119"/>
      <c r="AG280" s="119"/>
      <c r="AH280" s="119"/>
      <c r="AI280" s="119"/>
      <c r="AJ280" s="119"/>
      <c r="AK280" s="119"/>
      <c r="AL280" s="119"/>
      <c r="AM280" s="119"/>
      <c r="AN280" s="119"/>
      <c r="AO280" s="119"/>
      <c r="AP280" s="119"/>
      <c r="AQ280" s="119"/>
      <c r="AR280" s="119"/>
      <c r="AS280" s="4"/>
      <c r="AT280" s="4"/>
      <c r="AU280" s="4"/>
    </row>
    <row r="281">
      <c r="A281" s="4"/>
      <c r="B281" s="4"/>
      <c r="C281" s="4"/>
      <c r="D281" s="4"/>
      <c r="E281" s="4"/>
      <c r="F281" s="8"/>
      <c r="G281" s="8"/>
      <c r="H281" s="8"/>
      <c r="I281" s="8"/>
      <c r="J281" s="8"/>
      <c r="K281" s="8"/>
      <c r="L281" s="8"/>
      <c r="M281" s="8"/>
      <c r="N281" s="8"/>
      <c r="O281" s="8"/>
      <c r="P281" s="8"/>
      <c r="Q281" s="271"/>
      <c r="R281" s="119"/>
      <c r="S281" s="118"/>
      <c r="T281" s="118"/>
      <c r="U281" s="118"/>
      <c r="V281" s="325"/>
      <c r="W281" s="119"/>
      <c r="X281" s="119"/>
      <c r="Y281" s="119"/>
      <c r="Z281" s="326"/>
      <c r="AA281" s="74"/>
      <c r="AB281" s="352"/>
      <c r="AC281" s="352"/>
      <c r="AD281" s="328"/>
      <c r="AE281" s="118"/>
      <c r="AF281" s="119"/>
      <c r="AG281" s="119"/>
      <c r="AH281" s="119"/>
      <c r="AI281" s="119"/>
      <c r="AJ281" s="119"/>
      <c r="AK281" s="119"/>
      <c r="AL281" s="119"/>
      <c r="AM281" s="119"/>
      <c r="AN281" s="119"/>
      <c r="AO281" s="119"/>
      <c r="AP281" s="119"/>
      <c r="AQ281" s="119"/>
      <c r="AR281" s="119"/>
      <c r="AS281" s="4"/>
      <c r="AT281" s="4"/>
      <c r="AU281" s="4"/>
    </row>
    <row r="282">
      <c r="A282" s="4"/>
      <c r="B282" s="4"/>
      <c r="C282" s="4"/>
      <c r="D282" s="4"/>
      <c r="E282" s="4"/>
      <c r="F282" s="8"/>
      <c r="G282" s="8"/>
      <c r="H282" s="8"/>
      <c r="I282" s="8"/>
      <c r="J282" s="8"/>
      <c r="K282" s="8"/>
      <c r="L282" s="8"/>
      <c r="M282" s="8"/>
      <c r="N282" s="8"/>
      <c r="O282" s="8"/>
      <c r="P282" s="8"/>
      <c r="Q282" s="271"/>
      <c r="R282" s="119"/>
      <c r="S282" s="118"/>
      <c r="T282" s="118"/>
      <c r="U282" s="118"/>
      <c r="V282" s="325"/>
      <c r="W282" s="119"/>
      <c r="X282" s="119"/>
      <c r="Y282" s="119"/>
      <c r="Z282" s="326"/>
      <c r="AA282" s="74"/>
      <c r="AB282" s="352"/>
      <c r="AC282" s="352"/>
      <c r="AD282" s="328"/>
      <c r="AE282" s="118"/>
      <c r="AF282" s="119"/>
      <c r="AG282" s="119"/>
      <c r="AH282" s="119"/>
      <c r="AI282" s="119"/>
      <c r="AJ282" s="119"/>
      <c r="AK282" s="119"/>
      <c r="AL282" s="119"/>
      <c r="AM282" s="119"/>
      <c r="AN282" s="119"/>
      <c r="AO282" s="119"/>
      <c r="AP282" s="119"/>
      <c r="AQ282" s="119"/>
      <c r="AR282" s="119"/>
      <c r="AS282" s="4"/>
      <c r="AT282" s="4"/>
      <c r="AU282" s="4"/>
    </row>
    <row r="283">
      <c r="A283" s="4"/>
      <c r="B283" s="4"/>
      <c r="C283" s="4"/>
      <c r="D283" s="4"/>
      <c r="E283" s="4"/>
      <c r="F283" s="8"/>
      <c r="G283" s="8"/>
      <c r="H283" s="8"/>
      <c r="I283" s="8"/>
      <c r="J283" s="8"/>
      <c r="K283" s="8"/>
      <c r="L283" s="8"/>
      <c r="M283" s="8"/>
      <c r="N283" s="8"/>
      <c r="O283" s="8"/>
      <c r="P283" s="8"/>
      <c r="Q283" s="271"/>
      <c r="R283" s="119"/>
      <c r="S283" s="118"/>
      <c r="T283" s="118"/>
      <c r="U283" s="118"/>
      <c r="V283" s="325"/>
      <c r="W283" s="119"/>
      <c r="X283" s="119"/>
      <c r="Y283" s="119"/>
      <c r="Z283" s="326"/>
      <c r="AA283" s="74"/>
      <c r="AB283" s="352"/>
      <c r="AC283" s="352"/>
      <c r="AD283" s="328"/>
      <c r="AE283" s="118"/>
      <c r="AF283" s="119"/>
      <c r="AG283" s="119"/>
      <c r="AH283" s="119"/>
      <c r="AI283" s="119"/>
      <c r="AJ283" s="119"/>
      <c r="AK283" s="119"/>
      <c r="AL283" s="119"/>
      <c r="AM283" s="119"/>
      <c r="AN283" s="119"/>
      <c r="AO283" s="119"/>
      <c r="AP283" s="119"/>
      <c r="AQ283" s="119"/>
      <c r="AR283" s="119"/>
      <c r="AS283" s="4"/>
      <c r="AT283" s="4"/>
      <c r="AU283" s="4"/>
    </row>
    <row r="284">
      <c r="A284" s="4"/>
      <c r="B284" s="4"/>
      <c r="C284" s="4"/>
      <c r="D284" s="4"/>
      <c r="E284" s="4"/>
      <c r="F284" s="8"/>
      <c r="G284" s="8"/>
      <c r="H284" s="8"/>
      <c r="I284" s="8"/>
      <c r="J284" s="8"/>
      <c r="K284" s="8"/>
      <c r="L284" s="8"/>
      <c r="M284" s="8"/>
      <c r="N284" s="8"/>
      <c r="O284" s="8"/>
      <c r="P284" s="8"/>
      <c r="Q284" s="271"/>
      <c r="R284" s="119"/>
      <c r="S284" s="118"/>
      <c r="T284" s="118"/>
      <c r="U284" s="118"/>
      <c r="V284" s="325"/>
      <c r="W284" s="119"/>
      <c r="X284" s="119"/>
      <c r="Y284" s="119"/>
      <c r="Z284" s="326"/>
      <c r="AA284" s="74"/>
      <c r="AB284" s="352"/>
      <c r="AC284" s="352"/>
      <c r="AD284" s="328"/>
      <c r="AE284" s="118"/>
      <c r="AF284" s="119"/>
      <c r="AG284" s="119"/>
      <c r="AH284" s="119"/>
      <c r="AI284" s="119"/>
      <c r="AJ284" s="119"/>
      <c r="AK284" s="119"/>
      <c r="AL284" s="119"/>
      <c r="AM284" s="119"/>
      <c r="AN284" s="119"/>
      <c r="AO284" s="119"/>
      <c r="AP284" s="119"/>
      <c r="AQ284" s="119"/>
      <c r="AR284" s="119"/>
      <c r="AS284" s="4"/>
      <c r="AT284" s="4"/>
      <c r="AU284" s="4"/>
    </row>
    <row r="285">
      <c r="A285" s="4"/>
      <c r="B285" s="4"/>
      <c r="C285" s="4"/>
      <c r="D285" s="4"/>
      <c r="E285" s="4"/>
      <c r="F285" s="8"/>
      <c r="G285" s="8"/>
      <c r="H285" s="8"/>
      <c r="I285" s="8"/>
      <c r="J285" s="8"/>
      <c r="K285" s="8"/>
      <c r="L285" s="8"/>
      <c r="M285" s="8"/>
      <c r="N285" s="8"/>
      <c r="O285" s="8"/>
      <c r="P285" s="8"/>
      <c r="Q285" s="271"/>
      <c r="R285" s="119"/>
      <c r="S285" s="118"/>
      <c r="T285" s="118"/>
      <c r="U285" s="118"/>
      <c r="V285" s="325"/>
      <c r="W285" s="119"/>
      <c r="X285" s="119"/>
      <c r="Y285" s="119"/>
      <c r="Z285" s="326"/>
      <c r="AA285" s="74"/>
      <c r="AB285" s="352"/>
      <c r="AC285" s="352"/>
      <c r="AD285" s="328"/>
      <c r="AE285" s="118"/>
      <c r="AF285" s="119"/>
      <c r="AG285" s="119"/>
      <c r="AH285" s="119"/>
      <c r="AI285" s="119"/>
      <c r="AJ285" s="119"/>
      <c r="AK285" s="119"/>
      <c r="AL285" s="119"/>
      <c r="AM285" s="119"/>
      <c r="AN285" s="119"/>
      <c r="AO285" s="119"/>
      <c r="AP285" s="119"/>
      <c r="AQ285" s="119"/>
      <c r="AR285" s="119"/>
      <c r="AS285" s="4"/>
      <c r="AT285" s="4"/>
      <c r="AU285" s="4"/>
    </row>
    <row r="286">
      <c r="A286" s="4"/>
      <c r="B286" s="4"/>
      <c r="C286" s="4"/>
      <c r="D286" s="4"/>
      <c r="E286" s="4"/>
      <c r="F286" s="8"/>
      <c r="G286" s="8"/>
      <c r="H286" s="8"/>
      <c r="I286" s="8"/>
      <c r="J286" s="8"/>
      <c r="K286" s="8"/>
      <c r="L286" s="8"/>
      <c r="M286" s="8"/>
      <c r="N286" s="8"/>
      <c r="O286" s="8"/>
      <c r="P286" s="8"/>
      <c r="Q286" s="271"/>
      <c r="R286" s="119"/>
      <c r="S286" s="118"/>
      <c r="T286" s="118"/>
      <c r="U286" s="118"/>
      <c r="V286" s="325"/>
      <c r="W286" s="119"/>
      <c r="X286" s="119"/>
      <c r="Y286" s="119"/>
      <c r="Z286" s="326"/>
      <c r="AA286" s="74"/>
      <c r="AB286" s="352"/>
      <c r="AC286" s="352"/>
      <c r="AD286" s="328"/>
      <c r="AE286" s="118"/>
      <c r="AF286" s="119"/>
      <c r="AG286" s="119"/>
      <c r="AH286" s="119"/>
      <c r="AI286" s="119"/>
      <c r="AJ286" s="119"/>
      <c r="AK286" s="119"/>
      <c r="AL286" s="119"/>
      <c r="AM286" s="119"/>
      <c r="AN286" s="119"/>
      <c r="AO286" s="119"/>
      <c r="AP286" s="119"/>
      <c r="AQ286" s="119"/>
      <c r="AR286" s="119"/>
      <c r="AS286" s="4"/>
      <c r="AT286" s="4"/>
      <c r="AU286" s="4"/>
    </row>
    <row r="287">
      <c r="A287" s="4"/>
      <c r="B287" s="4"/>
      <c r="C287" s="4"/>
      <c r="D287" s="4"/>
      <c r="E287" s="4"/>
      <c r="F287" s="8"/>
      <c r="G287" s="8"/>
      <c r="H287" s="8"/>
      <c r="I287" s="8"/>
      <c r="J287" s="8"/>
      <c r="K287" s="8"/>
      <c r="L287" s="8"/>
      <c r="M287" s="8"/>
      <c r="N287" s="8"/>
      <c r="O287" s="8"/>
      <c r="P287" s="8"/>
      <c r="Q287" s="271"/>
      <c r="R287" s="119"/>
      <c r="S287" s="118"/>
      <c r="T287" s="118"/>
      <c r="U287" s="118"/>
      <c r="V287" s="325"/>
      <c r="W287" s="119"/>
      <c r="X287" s="119"/>
      <c r="Y287" s="119"/>
      <c r="Z287" s="326"/>
      <c r="AA287" s="74"/>
      <c r="AB287" s="352"/>
      <c r="AC287" s="352"/>
      <c r="AD287" s="328"/>
      <c r="AE287" s="118"/>
      <c r="AF287" s="119"/>
      <c r="AG287" s="119"/>
      <c r="AH287" s="119"/>
      <c r="AI287" s="119"/>
      <c r="AJ287" s="119"/>
      <c r="AK287" s="119"/>
      <c r="AL287" s="119"/>
      <c r="AM287" s="119"/>
      <c r="AN287" s="119"/>
      <c r="AO287" s="119"/>
      <c r="AP287" s="119"/>
      <c r="AQ287" s="119"/>
      <c r="AR287" s="119"/>
      <c r="AS287" s="4"/>
      <c r="AT287" s="4"/>
      <c r="AU287" s="4"/>
    </row>
    <row r="288">
      <c r="A288" s="4"/>
      <c r="B288" s="4"/>
      <c r="C288" s="4"/>
      <c r="D288" s="4"/>
      <c r="E288" s="4"/>
      <c r="F288" s="8"/>
      <c r="G288" s="8"/>
      <c r="H288" s="8"/>
      <c r="I288" s="8"/>
      <c r="J288" s="8"/>
      <c r="K288" s="8"/>
      <c r="L288" s="8"/>
      <c r="M288" s="8"/>
      <c r="N288" s="8"/>
      <c r="O288" s="8"/>
      <c r="P288" s="8"/>
      <c r="Q288" s="271"/>
      <c r="R288" s="119"/>
      <c r="S288" s="118"/>
      <c r="T288" s="118"/>
      <c r="U288" s="118"/>
      <c r="V288" s="325"/>
      <c r="W288" s="119"/>
      <c r="X288" s="119"/>
      <c r="Y288" s="119"/>
      <c r="Z288" s="326"/>
      <c r="AA288" s="74"/>
      <c r="AB288" s="352"/>
      <c r="AC288" s="352"/>
      <c r="AD288" s="328"/>
      <c r="AE288" s="118"/>
      <c r="AF288" s="119"/>
      <c r="AG288" s="119"/>
      <c r="AH288" s="119"/>
      <c r="AI288" s="119"/>
      <c r="AJ288" s="119"/>
      <c r="AK288" s="119"/>
      <c r="AL288" s="119"/>
      <c r="AM288" s="119"/>
      <c r="AN288" s="119"/>
      <c r="AO288" s="119"/>
      <c r="AP288" s="119"/>
      <c r="AQ288" s="119"/>
      <c r="AR288" s="119"/>
      <c r="AS288" s="4"/>
      <c r="AT288" s="4"/>
      <c r="AU288" s="4"/>
    </row>
    <row r="289">
      <c r="A289" s="4"/>
      <c r="B289" s="4"/>
      <c r="C289" s="4"/>
      <c r="D289" s="4"/>
      <c r="E289" s="4"/>
      <c r="F289" s="8"/>
      <c r="G289" s="8"/>
      <c r="H289" s="8"/>
      <c r="I289" s="8"/>
      <c r="J289" s="8"/>
      <c r="K289" s="8"/>
      <c r="L289" s="8"/>
      <c r="M289" s="8"/>
      <c r="N289" s="8"/>
      <c r="O289" s="8"/>
      <c r="P289" s="8"/>
      <c r="Q289" s="271"/>
      <c r="R289" s="119"/>
      <c r="S289" s="118"/>
      <c r="T289" s="118"/>
      <c r="U289" s="118"/>
      <c r="V289" s="325"/>
      <c r="W289" s="119"/>
      <c r="X289" s="119"/>
      <c r="Y289" s="119"/>
      <c r="Z289" s="326"/>
      <c r="AA289" s="74"/>
      <c r="AB289" s="352"/>
      <c r="AC289" s="352"/>
      <c r="AD289" s="328"/>
      <c r="AE289" s="118"/>
      <c r="AF289" s="119"/>
      <c r="AG289" s="119"/>
      <c r="AH289" s="119"/>
      <c r="AI289" s="119"/>
      <c r="AJ289" s="119"/>
      <c r="AK289" s="119"/>
      <c r="AL289" s="119"/>
      <c r="AM289" s="119"/>
      <c r="AN289" s="119"/>
      <c r="AO289" s="119"/>
      <c r="AP289" s="119"/>
      <c r="AQ289" s="119"/>
      <c r="AR289" s="119"/>
      <c r="AS289" s="4"/>
      <c r="AT289" s="4"/>
      <c r="AU289" s="4"/>
    </row>
    <row r="290">
      <c r="A290" s="4"/>
      <c r="B290" s="4"/>
      <c r="C290" s="4"/>
      <c r="D290" s="4"/>
      <c r="E290" s="4"/>
      <c r="F290" s="8"/>
      <c r="G290" s="8"/>
      <c r="H290" s="8"/>
      <c r="I290" s="8"/>
      <c r="J290" s="8"/>
      <c r="K290" s="8"/>
      <c r="L290" s="8"/>
      <c r="M290" s="8"/>
      <c r="N290" s="8"/>
      <c r="O290" s="8"/>
      <c r="P290" s="8"/>
      <c r="Q290" s="271"/>
      <c r="R290" s="119"/>
      <c r="S290" s="118"/>
      <c r="T290" s="118"/>
      <c r="U290" s="118"/>
      <c r="V290" s="325"/>
      <c r="W290" s="119"/>
      <c r="X290" s="119"/>
      <c r="Y290" s="119"/>
      <c r="Z290" s="326"/>
      <c r="AA290" s="74"/>
      <c r="AB290" s="352"/>
      <c r="AC290" s="352"/>
      <c r="AD290" s="328"/>
      <c r="AE290" s="118"/>
      <c r="AF290" s="119"/>
      <c r="AG290" s="119"/>
      <c r="AH290" s="119"/>
      <c r="AI290" s="119"/>
      <c r="AJ290" s="119"/>
      <c r="AK290" s="119"/>
      <c r="AL290" s="119"/>
      <c r="AM290" s="119"/>
      <c r="AN290" s="119"/>
      <c r="AO290" s="119"/>
      <c r="AP290" s="119"/>
      <c r="AQ290" s="119"/>
      <c r="AR290" s="119"/>
      <c r="AS290" s="4"/>
      <c r="AT290" s="4"/>
      <c r="AU290" s="4"/>
    </row>
    <row r="291">
      <c r="A291" s="4"/>
      <c r="B291" s="4"/>
      <c r="C291" s="4"/>
      <c r="D291" s="4"/>
      <c r="E291" s="4"/>
      <c r="F291" s="8"/>
      <c r="G291" s="8"/>
      <c r="H291" s="8"/>
      <c r="I291" s="8"/>
      <c r="J291" s="8"/>
      <c r="K291" s="8"/>
      <c r="L291" s="8"/>
      <c r="M291" s="8"/>
      <c r="N291" s="8"/>
      <c r="O291" s="8"/>
      <c r="P291" s="8"/>
      <c r="Q291" s="271"/>
      <c r="R291" s="119"/>
      <c r="S291" s="118"/>
      <c r="T291" s="118"/>
      <c r="U291" s="118"/>
      <c r="V291" s="325"/>
      <c r="W291" s="119"/>
      <c r="X291" s="119"/>
      <c r="Y291" s="119"/>
      <c r="Z291" s="326"/>
      <c r="AA291" s="74"/>
      <c r="AB291" s="352"/>
      <c r="AC291" s="352"/>
      <c r="AD291" s="328"/>
      <c r="AE291" s="118"/>
      <c r="AF291" s="119"/>
      <c r="AG291" s="119"/>
      <c r="AH291" s="119"/>
      <c r="AI291" s="119"/>
      <c r="AJ291" s="119"/>
      <c r="AK291" s="119"/>
      <c r="AL291" s="119"/>
      <c r="AM291" s="119"/>
      <c r="AN291" s="119"/>
      <c r="AO291" s="119"/>
      <c r="AP291" s="119"/>
      <c r="AQ291" s="119"/>
      <c r="AR291" s="119"/>
      <c r="AS291" s="4"/>
      <c r="AT291" s="4"/>
      <c r="AU291" s="4"/>
    </row>
    <row r="292">
      <c r="A292" s="4"/>
      <c r="B292" s="4"/>
      <c r="C292" s="4"/>
      <c r="D292" s="4"/>
      <c r="E292" s="4"/>
      <c r="F292" s="8"/>
      <c r="G292" s="8"/>
      <c r="H292" s="8"/>
      <c r="I292" s="8"/>
      <c r="J292" s="8"/>
      <c r="K292" s="8"/>
      <c r="L292" s="8"/>
      <c r="M292" s="8"/>
      <c r="N292" s="8"/>
      <c r="O292" s="8"/>
      <c r="P292" s="8"/>
      <c r="Q292" s="271"/>
      <c r="R292" s="119"/>
      <c r="S292" s="118"/>
      <c r="T292" s="118"/>
      <c r="U292" s="118"/>
      <c r="V292" s="325"/>
      <c r="W292" s="119"/>
      <c r="X292" s="119"/>
      <c r="Y292" s="119"/>
      <c r="Z292" s="326"/>
      <c r="AA292" s="74"/>
      <c r="AB292" s="352"/>
      <c r="AC292" s="352"/>
      <c r="AD292" s="328"/>
      <c r="AE292" s="118"/>
      <c r="AF292" s="119"/>
      <c r="AG292" s="119"/>
      <c r="AH292" s="119"/>
      <c r="AI292" s="119"/>
      <c r="AJ292" s="119"/>
      <c r="AK292" s="119"/>
      <c r="AL292" s="119"/>
      <c r="AM292" s="119"/>
      <c r="AN292" s="119"/>
      <c r="AO292" s="119"/>
      <c r="AP292" s="119"/>
      <c r="AQ292" s="119"/>
      <c r="AR292" s="119"/>
      <c r="AS292" s="4"/>
      <c r="AT292" s="4"/>
      <c r="AU292" s="4"/>
    </row>
    <row r="293">
      <c r="A293" s="4"/>
      <c r="B293" s="4"/>
      <c r="C293" s="4"/>
      <c r="D293" s="4"/>
      <c r="E293" s="4"/>
      <c r="F293" s="8"/>
      <c r="G293" s="8"/>
      <c r="H293" s="8"/>
      <c r="I293" s="8"/>
      <c r="J293" s="8"/>
      <c r="K293" s="8"/>
      <c r="L293" s="8"/>
      <c r="M293" s="8"/>
      <c r="N293" s="8"/>
      <c r="O293" s="8"/>
      <c r="P293" s="8"/>
      <c r="Q293" s="271"/>
      <c r="R293" s="119"/>
      <c r="S293" s="118"/>
      <c r="T293" s="118"/>
      <c r="U293" s="118"/>
      <c r="V293" s="325"/>
      <c r="W293" s="119"/>
      <c r="X293" s="119"/>
      <c r="Y293" s="119"/>
      <c r="Z293" s="326"/>
      <c r="AA293" s="74"/>
      <c r="AB293" s="352"/>
      <c r="AC293" s="352"/>
      <c r="AD293" s="328"/>
      <c r="AE293" s="118"/>
      <c r="AF293" s="119"/>
      <c r="AG293" s="119"/>
      <c r="AH293" s="119"/>
      <c r="AI293" s="119"/>
      <c r="AJ293" s="119"/>
      <c r="AK293" s="119"/>
      <c r="AL293" s="119"/>
      <c r="AM293" s="119"/>
      <c r="AN293" s="119"/>
      <c r="AO293" s="119"/>
      <c r="AP293" s="119"/>
      <c r="AQ293" s="119"/>
      <c r="AR293" s="119"/>
      <c r="AS293" s="4"/>
      <c r="AT293" s="4"/>
      <c r="AU293" s="4"/>
    </row>
    <row r="294">
      <c r="A294" s="4"/>
      <c r="B294" s="4"/>
      <c r="C294" s="4"/>
      <c r="D294" s="4"/>
      <c r="E294" s="4"/>
      <c r="F294" s="8"/>
      <c r="G294" s="8"/>
      <c r="H294" s="8"/>
      <c r="I294" s="8"/>
      <c r="J294" s="8"/>
      <c r="K294" s="8"/>
      <c r="L294" s="8"/>
      <c r="M294" s="8"/>
      <c r="N294" s="8"/>
      <c r="O294" s="8"/>
      <c r="P294" s="8"/>
      <c r="Q294" s="271"/>
      <c r="R294" s="119"/>
      <c r="S294" s="118"/>
      <c r="T294" s="118"/>
      <c r="U294" s="118"/>
      <c r="V294" s="325"/>
      <c r="W294" s="119"/>
      <c r="X294" s="119"/>
      <c r="Y294" s="119"/>
      <c r="Z294" s="326"/>
      <c r="AA294" s="74"/>
      <c r="AB294" s="352"/>
      <c r="AC294" s="352"/>
      <c r="AD294" s="328"/>
      <c r="AE294" s="118"/>
      <c r="AF294" s="119"/>
      <c r="AG294" s="119"/>
      <c r="AH294" s="119"/>
      <c r="AI294" s="119"/>
      <c r="AJ294" s="119"/>
      <c r="AK294" s="119"/>
      <c r="AL294" s="119"/>
      <c r="AM294" s="119"/>
      <c r="AN294" s="119"/>
      <c r="AO294" s="119"/>
      <c r="AP294" s="119"/>
      <c r="AQ294" s="119"/>
      <c r="AR294" s="119"/>
      <c r="AS294" s="4"/>
      <c r="AT294" s="4"/>
      <c r="AU294" s="4"/>
    </row>
    <row r="295">
      <c r="A295" s="4"/>
      <c r="B295" s="4"/>
      <c r="C295" s="4"/>
      <c r="D295" s="4"/>
      <c r="E295" s="4"/>
      <c r="F295" s="8"/>
      <c r="G295" s="8"/>
      <c r="H295" s="8"/>
      <c r="I295" s="8"/>
      <c r="J295" s="8"/>
      <c r="K295" s="8"/>
      <c r="L295" s="8"/>
      <c r="M295" s="8"/>
      <c r="N295" s="8"/>
      <c r="O295" s="8"/>
      <c r="P295" s="8"/>
      <c r="Q295" s="271"/>
      <c r="R295" s="119"/>
      <c r="S295" s="118"/>
      <c r="T295" s="118"/>
      <c r="U295" s="118"/>
      <c r="V295" s="325"/>
      <c r="W295" s="119"/>
      <c r="X295" s="119"/>
      <c r="Y295" s="119"/>
      <c r="Z295" s="326"/>
      <c r="AA295" s="74"/>
      <c r="AB295" s="352"/>
      <c r="AC295" s="352"/>
      <c r="AD295" s="328"/>
      <c r="AE295" s="118"/>
      <c r="AF295" s="119"/>
      <c r="AG295" s="119"/>
      <c r="AH295" s="119"/>
      <c r="AI295" s="119"/>
      <c r="AJ295" s="119"/>
      <c r="AK295" s="119"/>
      <c r="AL295" s="119"/>
      <c r="AM295" s="119"/>
      <c r="AN295" s="119"/>
      <c r="AO295" s="119"/>
      <c r="AP295" s="119"/>
      <c r="AQ295" s="119"/>
      <c r="AR295" s="119"/>
      <c r="AS295" s="4"/>
      <c r="AT295" s="4"/>
      <c r="AU295" s="4"/>
    </row>
    <row r="296">
      <c r="A296" s="4"/>
      <c r="B296" s="4"/>
      <c r="C296" s="4"/>
      <c r="D296" s="4"/>
      <c r="E296" s="4"/>
      <c r="F296" s="8"/>
      <c r="G296" s="8"/>
      <c r="H296" s="8"/>
      <c r="I296" s="8"/>
      <c r="J296" s="8"/>
      <c r="K296" s="8"/>
      <c r="L296" s="8"/>
      <c r="M296" s="8"/>
      <c r="N296" s="8"/>
      <c r="O296" s="8"/>
      <c r="P296" s="8"/>
      <c r="Q296" s="271"/>
      <c r="R296" s="119"/>
      <c r="S296" s="118"/>
      <c r="T296" s="118"/>
      <c r="U296" s="118"/>
      <c r="V296" s="325"/>
      <c r="W296" s="119"/>
      <c r="X296" s="119"/>
      <c r="Y296" s="119"/>
      <c r="Z296" s="326"/>
      <c r="AA296" s="74"/>
      <c r="AB296" s="352"/>
      <c r="AC296" s="352"/>
      <c r="AD296" s="328"/>
      <c r="AE296" s="118"/>
      <c r="AF296" s="119"/>
      <c r="AG296" s="119"/>
      <c r="AH296" s="119"/>
      <c r="AI296" s="119"/>
      <c r="AJ296" s="119"/>
      <c r="AK296" s="119"/>
      <c r="AL296" s="119"/>
      <c r="AM296" s="119"/>
      <c r="AN296" s="119"/>
      <c r="AO296" s="119"/>
      <c r="AP296" s="119"/>
      <c r="AQ296" s="119"/>
      <c r="AR296" s="119"/>
      <c r="AS296" s="4"/>
      <c r="AT296" s="4"/>
      <c r="AU296" s="4"/>
    </row>
    <row r="297">
      <c r="A297" s="4"/>
      <c r="B297" s="4"/>
      <c r="C297" s="4"/>
      <c r="D297" s="4"/>
      <c r="E297" s="4"/>
      <c r="F297" s="8"/>
      <c r="G297" s="8"/>
      <c r="H297" s="8"/>
      <c r="I297" s="8"/>
      <c r="J297" s="8"/>
      <c r="K297" s="8"/>
      <c r="L297" s="8"/>
      <c r="M297" s="8"/>
      <c r="N297" s="8"/>
      <c r="O297" s="8"/>
      <c r="P297" s="8"/>
      <c r="Q297" s="271"/>
      <c r="R297" s="119"/>
      <c r="S297" s="118"/>
      <c r="T297" s="118"/>
      <c r="U297" s="118"/>
      <c r="V297" s="325"/>
      <c r="W297" s="119"/>
      <c r="X297" s="119"/>
      <c r="Y297" s="119"/>
      <c r="Z297" s="326"/>
      <c r="AA297" s="74"/>
      <c r="AB297" s="352"/>
      <c r="AC297" s="352"/>
      <c r="AD297" s="328"/>
      <c r="AE297" s="118"/>
      <c r="AF297" s="119"/>
      <c r="AG297" s="119"/>
      <c r="AH297" s="119"/>
      <c r="AI297" s="119"/>
      <c r="AJ297" s="119"/>
      <c r="AK297" s="119"/>
      <c r="AL297" s="119"/>
      <c r="AM297" s="119"/>
      <c r="AN297" s="119"/>
      <c r="AO297" s="119"/>
      <c r="AP297" s="119"/>
      <c r="AQ297" s="119"/>
      <c r="AR297" s="119"/>
      <c r="AS297" s="4"/>
      <c r="AT297" s="4"/>
      <c r="AU297" s="4"/>
    </row>
    <row r="298">
      <c r="A298" s="4"/>
      <c r="B298" s="4"/>
      <c r="C298" s="4"/>
      <c r="D298" s="4"/>
      <c r="E298" s="4"/>
      <c r="F298" s="8"/>
      <c r="G298" s="8"/>
      <c r="H298" s="8"/>
      <c r="I298" s="8"/>
      <c r="J298" s="8"/>
      <c r="K298" s="8"/>
      <c r="L298" s="8"/>
      <c r="M298" s="8"/>
      <c r="N298" s="8"/>
      <c r="O298" s="8"/>
      <c r="P298" s="8"/>
      <c r="Q298" s="271"/>
      <c r="R298" s="119"/>
      <c r="S298" s="118"/>
      <c r="T298" s="118"/>
      <c r="U298" s="118"/>
      <c r="V298" s="325"/>
      <c r="W298" s="119"/>
      <c r="X298" s="119"/>
      <c r="Y298" s="119"/>
      <c r="Z298" s="326"/>
      <c r="AA298" s="74"/>
      <c r="AB298" s="352"/>
      <c r="AC298" s="352"/>
      <c r="AD298" s="328"/>
      <c r="AE298" s="118"/>
      <c r="AF298" s="119"/>
      <c r="AG298" s="119"/>
      <c r="AH298" s="119"/>
      <c r="AI298" s="119"/>
      <c r="AJ298" s="119"/>
      <c r="AK298" s="119"/>
      <c r="AL298" s="119"/>
      <c r="AM298" s="119"/>
      <c r="AN298" s="119"/>
      <c r="AO298" s="119"/>
      <c r="AP298" s="119"/>
      <c r="AQ298" s="119"/>
      <c r="AR298" s="119"/>
      <c r="AS298" s="4"/>
      <c r="AT298" s="4"/>
      <c r="AU298" s="4"/>
    </row>
    <row r="299">
      <c r="A299" s="4"/>
      <c r="B299" s="4"/>
      <c r="C299" s="4"/>
      <c r="D299" s="4"/>
      <c r="E299" s="4"/>
      <c r="F299" s="8"/>
      <c r="G299" s="8"/>
      <c r="H299" s="8"/>
      <c r="I299" s="8"/>
      <c r="J299" s="8"/>
      <c r="K299" s="8"/>
      <c r="L299" s="8"/>
      <c r="M299" s="8"/>
      <c r="N299" s="8"/>
      <c r="O299" s="8"/>
      <c r="P299" s="8"/>
      <c r="Q299" s="271"/>
      <c r="R299" s="119"/>
      <c r="S299" s="118"/>
      <c r="T299" s="118"/>
      <c r="U299" s="118"/>
      <c r="V299" s="325"/>
      <c r="W299" s="119"/>
      <c r="X299" s="119"/>
      <c r="Y299" s="119"/>
      <c r="Z299" s="326"/>
      <c r="AA299" s="74"/>
      <c r="AB299" s="352"/>
      <c r="AC299" s="352"/>
      <c r="AD299" s="328"/>
      <c r="AE299" s="118"/>
      <c r="AF299" s="119"/>
      <c r="AG299" s="119"/>
      <c r="AH299" s="119"/>
      <c r="AI299" s="119"/>
      <c r="AJ299" s="119"/>
      <c r="AK299" s="119"/>
      <c r="AL299" s="119"/>
      <c r="AM299" s="119"/>
      <c r="AN299" s="119"/>
      <c r="AO299" s="119"/>
      <c r="AP299" s="119"/>
      <c r="AQ299" s="119"/>
      <c r="AR299" s="119"/>
      <c r="AS299" s="4"/>
      <c r="AT299" s="4"/>
      <c r="AU299" s="4"/>
    </row>
    <row r="300">
      <c r="A300" s="4"/>
      <c r="B300" s="4"/>
      <c r="C300" s="4"/>
      <c r="D300" s="4"/>
      <c r="E300" s="4"/>
      <c r="F300" s="8"/>
      <c r="G300" s="8"/>
      <c r="H300" s="8"/>
      <c r="I300" s="8"/>
      <c r="J300" s="8"/>
      <c r="K300" s="8"/>
      <c r="L300" s="8"/>
      <c r="M300" s="8"/>
      <c r="N300" s="8"/>
      <c r="O300" s="8"/>
      <c r="P300" s="8"/>
      <c r="Q300" s="271"/>
      <c r="R300" s="119"/>
      <c r="S300" s="118"/>
      <c r="T300" s="118"/>
      <c r="U300" s="118"/>
      <c r="V300" s="325"/>
      <c r="W300" s="119"/>
      <c r="X300" s="119"/>
      <c r="Y300" s="119"/>
      <c r="Z300" s="326"/>
      <c r="AA300" s="74"/>
      <c r="AB300" s="352"/>
      <c r="AC300" s="352"/>
      <c r="AD300" s="328"/>
      <c r="AE300" s="118"/>
      <c r="AF300" s="119"/>
      <c r="AG300" s="119"/>
      <c r="AH300" s="119"/>
      <c r="AI300" s="119"/>
      <c r="AJ300" s="119"/>
      <c r="AK300" s="119"/>
      <c r="AL300" s="119"/>
      <c r="AM300" s="119"/>
      <c r="AN300" s="119"/>
      <c r="AO300" s="119"/>
      <c r="AP300" s="119"/>
      <c r="AQ300" s="119"/>
      <c r="AR300" s="119"/>
      <c r="AS300" s="4"/>
      <c r="AT300" s="4"/>
      <c r="AU300" s="4"/>
    </row>
    <row r="301">
      <c r="A301" s="4"/>
      <c r="B301" s="4"/>
      <c r="C301" s="4"/>
      <c r="D301" s="4"/>
      <c r="E301" s="4"/>
      <c r="F301" s="8"/>
      <c r="G301" s="8"/>
      <c r="H301" s="8"/>
      <c r="I301" s="8"/>
      <c r="J301" s="8"/>
      <c r="K301" s="8"/>
      <c r="L301" s="8"/>
      <c r="M301" s="8"/>
      <c r="N301" s="8"/>
      <c r="O301" s="8"/>
      <c r="P301" s="8"/>
      <c r="Q301" s="271"/>
      <c r="R301" s="119"/>
      <c r="S301" s="118"/>
      <c r="T301" s="118"/>
      <c r="U301" s="118"/>
      <c r="V301" s="325"/>
      <c r="W301" s="119"/>
      <c r="X301" s="119"/>
      <c r="Y301" s="119"/>
      <c r="Z301" s="326"/>
      <c r="AA301" s="74"/>
      <c r="AB301" s="352"/>
      <c r="AC301" s="352"/>
      <c r="AD301" s="328"/>
      <c r="AE301" s="118"/>
      <c r="AF301" s="119"/>
      <c r="AG301" s="119"/>
      <c r="AH301" s="119"/>
      <c r="AI301" s="119"/>
      <c r="AJ301" s="119"/>
      <c r="AK301" s="119"/>
      <c r="AL301" s="119"/>
      <c r="AM301" s="119"/>
      <c r="AN301" s="119"/>
      <c r="AO301" s="119"/>
      <c r="AP301" s="119"/>
      <c r="AQ301" s="119"/>
      <c r="AR301" s="119"/>
      <c r="AS301" s="4"/>
      <c r="AT301" s="4"/>
      <c r="AU301" s="4"/>
    </row>
    <row r="302">
      <c r="A302" s="4"/>
      <c r="B302" s="4"/>
      <c r="C302" s="4"/>
      <c r="D302" s="4"/>
      <c r="E302" s="4"/>
      <c r="F302" s="8"/>
      <c r="G302" s="8"/>
      <c r="H302" s="8"/>
      <c r="I302" s="8"/>
      <c r="J302" s="8"/>
      <c r="K302" s="8"/>
      <c r="L302" s="8"/>
      <c r="M302" s="8"/>
      <c r="N302" s="8"/>
      <c r="O302" s="8"/>
      <c r="P302" s="8"/>
      <c r="Q302" s="271"/>
      <c r="R302" s="119"/>
      <c r="S302" s="118"/>
      <c r="T302" s="118"/>
      <c r="U302" s="118"/>
      <c r="V302" s="325"/>
      <c r="W302" s="119"/>
      <c r="X302" s="119"/>
      <c r="Y302" s="119"/>
      <c r="Z302" s="326"/>
      <c r="AA302" s="74"/>
      <c r="AB302" s="352"/>
      <c r="AC302" s="352"/>
      <c r="AD302" s="328"/>
      <c r="AE302" s="118"/>
      <c r="AF302" s="119"/>
      <c r="AG302" s="119"/>
      <c r="AH302" s="119"/>
      <c r="AI302" s="119"/>
      <c r="AJ302" s="119"/>
      <c r="AK302" s="119"/>
      <c r="AL302" s="119"/>
      <c r="AM302" s="119"/>
      <c r="AN302" s="119"/>
      <c r="AO302" s="119"/>
      <c r="AP302" s="119"/>
      <c r="AQ302" s="119"/>
      <c r="AR302" s="119"/>
      <c r="AS302" s="4"/>
      <c r="AT302" s="4"/>
      <c r="AU302" s="4"/>
    </row>
    <row r="303">
      <c r="A303" s="4"/>
      <c r="B303" s="4"/>
      <c r="C303" s="4"/>
      <c r="D303" s="4"/>
      <c r="E303" s="4"/>
      <c r="F303" s="8"/>
      <c r="G303" s="8"/>
      <c r="H303" s="8"/>
      <c r="I303" s="8"/>
      <c r="J303" s="8"/>
      <c r="K303" s="8"/>
      <c r="L303" s="8"/>
      <c r="M303" s="8"/>
      <c r="N303" s="8"/>
      <c r="O303" s="8"/>
      <c r="P303" s="8"/>
      <c r="Q303" s="271"/>
      <c r="R303" s="119"/>
      <c r="S303" s="118"/>
      <c r="T303" s="118"/>
      <c r="U303" s="118"/>
      <c r="V303" s="325"/>
      <c r="W303" s="119"/>
      <c r="X303" s="119"/>
      <c r="Y303" s="119"/>
      <c r="Z303" s="326"/>
      <c r="AA303" s="74"/>
      <c r="AB303" s="352"/>
      <c r="AC303" s="352"/>
      <c r="AD303" s="328"/>
      <c r="AE303" s="118"/>
      <c r="AF303" s="119"/>
      <c r="AG303" s="119"/>
      <c r="AH303" s="119"/>
      <c r="AI303" s="119"/>
      <c r="AJ303" s="119"/>
      <c r="AK303" s="119"/>
      <c r="AL303" s="119"/>
      <c r="AM303" s="119"/>
      <c r="AN303" s="119"/>
      <c r="AO303" s="119"/>
      <c r="AP303" s="119"/>
      <c r="AQ303" s="119"/>
      <c r="AR303" s="119"/>
      <c r="AS303" s="4"/>
      <c r="AT303" s="4"/>
      <c r="AU303" s="4"/>
    </row>
    <row r="304">
      <c r="A304" s="4"/>
      <c r="B304" s="4"/>
      <c r="C304" s="4"/>
      <c r="D304" s="4"/>
      <c r="E304" s="4"/>
      <c r="F304" s="8"/>
      <c r="G304" s="8"/>
      <c r="H304" s="8"/>
      <c r="I304" s="8"/>
      <c r="J304" s="8"/>
      <c r="K304" s="8"/>
      <c r="L304" s="8"/>
      <c r="M304" s="8"/>
      <c r="N304" s="8"/>
      <c r="O304" s="8"/>
      <c r="P304" s="8"/>
      <c r="Q304" s="271"/>
      <c r="R304" s="119"/>
      <c r="S304" s="118"/>
      <c r="T304" s="118"/>
      <c r="U304" s="118"/>
      <c r="V304" s="325"/>
      <c r="W304" s="119"/>
      <c r="X304" s="119"/>
      <c r="Y304" s="119"/>
      <c r="Z304" s="326"/>
      <c r="AA304" s="74"/>
      <c r="AB304" s="352"/>
      <c r="AC304" s="352"/>
      <c r="AD304" s="328"/>
      <c r="AE304" s="118"/>
      <c r="AF304" s="119"/>
      <c r="AG304" s="119"/>
      <c r="AH304" s="119"/>
      <c r="AI304" s="119"/>
      <c r="AJ304" s="119"/>
      <c r="AK304" s="119"/>
      <c r="AL304" s="119"/>
      <c r="AM304" s="119"/>
      <c r="AN304" s="119"/>
      <c r="AO304" s="119"/>
      <c r="AP304" s="119"/>
      <c r="AQ304" s="119"/>
      <c r="AR304" s="119"/>
      <c r="AS304" s="4"/>
      <c r="AT304" s="4"/>
      <c r="AU304" s="4"/>
    </row>
    <row r="305">
      <c r="A305" s="4"/>
      <c r="B305" s="4"/>
      <c r="C305" s="4"/>
      <c r="D305" s="4"/>
      <c r="E305" s="4"/>
      <c r="F305" s="8"/>
      <c r="G305" s="8"/>
      <c r="H305" s="8"/>
      <c r="I305" s="8"/>
      <c r="J305" s="8"/>
      <c r="K305" s="8"/>
      <c r="L305" s="8"/>
      <c r="M305" s="8"/>
      <c r="N305" s="8"/>
      <c r="O305" s="8"/>
      <c r="P305" s="8"/>
      <c r="Q305" s="271"/>
      <c r="R305" s="119"/>
      <c r="S305" s="118"/>
      <c r="T305" s="118"/>
      <c r="U305" s="118"/>
      <c r="V305" s="325"/>
      <c r="W305" s="119"/>
      <c r="X305" s="119"/>
      <c r="Y305" s="119"/>
      <c r="Z305" s="326"/>
      <c r="AA305" s="74"/>
      <c r="AB305" s="352"/>
      <c r="AC305" s="352"/>
      <c r="AD305" s="328"/>
      <c r="AE305" s="118"/>
      <c r="AF305" s="119"/>
      <c r="AG305" s="119"/>
      <c r="AH305" s="119"/>
      <c r="AI305" s="119"/>
      <c r="AJ305" s="119"/>
      <c r="AK305" s="119"/>
      <c r="AL305" s="119"/>
      <c r="AM305" s="119"/>
      <c r="AN305" s="119"/>
      <c r="AO305" s="119"/>
      <c r="AP305" s="119"/>
      <c r="AQ305" s="119"/>
      <c r="AR305" s="119"/>
      <c r="AS305" s="4"/>
      <c r="AT305" s="4"/>
      <c r="AU305" s="4"/>
    </row>
    <row r="306">
      <c r="A306" s="4"/>
      <c r="B306" s="4"/>
      <c r="C306" s="4"/>
      <c r="D306" s="4"/>
      <c r="E306" s="4"/>
      <c r="F306" s="8"/>
      <c r="G306" s="8"/>
      <c r="H306" s="8"/>
      <c r="I306" s="8"/>
      <c r="J306" s="8"/>
      <c r="K306" s="8"/>
      <c r="L306" s="8"/>
      <c r="M306" s="8"/>
      <c r="N306" s="8"/>
      <c r="O306" s="8"/>
      <c r="P306" s="8"/>
      <c r="Q306" s="271"/>
      <c r="R306" s="119"/>
      <c r="S306" s="118"/>
      <c r="T306" s="118"/>
      <c r="U306" s="118"/>
      <c r="V306" s="325"/>
      <c r="W306" s="119"/>
      <c r="X306" s="119"/>
      <c r="Y306" s="119"/>
      <c r="Z306" s="326"/>
      <c r="AA306" s="74"/>
      <c r="AB306" s="352"/>
      <c r="AC306" s="352"/>
      <c r="AD306" s="328"/>
      <c r="AE306" s="118"/>
      <c r="AF306" s="119"/>
      <c r="AG306" s="119"/>
      <c r="AH306" s="119"/>
      <c r="AI306" s="119"/>
      <c r="AJ306" s="119"/>
      <c r="AK306" s="119"/>
      <c r="AL306" s="119"/>
      <c r="AM306" s="119"/>
      <c r="AN306" s="119"/>
      <c r="AO306" s="119"/>
      <c r="AP306" s="119"/>
      <c r="AQ306" s="119"/>
      <c r="AR306" s="119"/>
      <c r="AS306" s="4"/>
      <c r="AT306" s="4"/>
      <c r="AU306" s="4"/>
    </row>
    <row r="307">
      <c r="A307" s="4"/>
      <c r="B307" s="4"/>
      <c r="C307" s="4"/>
      <c r="D307" s="4"/>
      <c r="E307" s="4"/>
      <c r="F307" s="8"/>
      <c r="G307" s="8"/>
      <c r="H307" s="8"/>
      <c r="I307" s="8"/>
      <c r="J307" s="8"/>
      <c r="K307" s="8"/>
      <c r="L307" s="8"/>
      <c r="M307" s="8"/>
      <c r="N307" s="8"/>
      <c r="O307" s="8"/>
      <c r="P307" s="8"/>
      <c r="Q307" s="271"/>
      <c r="R307" s="119"/>
      <c r="S307" s="118"/>
      <c r="T307" s="118"/>
      <c r="U307" s="118"/>
      <c r="V307" s="325"/>
      <c r="W307" s="119"/>
      <c r="X307" s="119"/>
      <c r="Y307" s="119"/>
      <c r="Z307" s="326"/>
      <c r="AA307" s="74"/>
      <c r="AB307" s="352"/>
      <c r="AC307" s="352"/>
      <c r="AD307" s="328"/>
      <c r="AE307" s="118"/>
      <c r="AF307" s="119"/>
      <c r="AG307" s="119"/>
      <c r="AH307" s="119"/>
      <c r="AI307" s="119"/>
      <c r="AJ307" s="119"/>
      <c r="AK307" s="119"/>
      <c r="AL307" s="119"/>
      <c r="AM307" s="119"/>
      <c r="AN307" s="119"/>
      <c r="AO307" s="119"/>
      <c r="AP307" s="119"/>
      <c r="AQ307" s="119"/>
      <c r="AR307" s="119"/>
      <c r="AS307" s="4"/>
      <c r="AT307" s="4"/>
      <c r="AU307" s="4"/>
    </row>
    <row r="308">
      <c r="A308" s="4"/>
      <c r="B308" s="4"/>
      <c r="C308" s="4"/>
      <c r="D308" s="4"/>
      <c r="E308" s="4"/>
      <c r="F308" s="8"/>
      <c r="G308" s="8"/>
      <c r="H308" s="8"/>
      <c r="I308" s="8"/>
      <c r="J308" s="8"/>
      <c r="K308" s="8"/>
      <c r="L308" s="8"/>
      <c r="M308" s="8"/>
      <c r="N308" s="8"/>
      <c r="O308" s="8"/>
      <c r="P308" s="8"/>
      <c r="Q308" s="271"/>
      <c r="R308" s="119"/>
      <c r="S308" s="118"/>
      <c r="T308" s="118"/>
      <c r="U308" s="118"/>
      <c r="V308" s="325"/>
      <c r="W308" s="119"/>
      <c r="X308" s="119"/>
      <c r="Y308" s="119"/>
      <c r="Z308" s="326"/>
      <c r="AA308" s="74"/>
      <c r="AB308" s="352"/>
      <c r="AC308" s="352"/>
      <c r="AD308" s="328"/>
      <c r="AE308" s="118"/>
      <c r="AF308" s="119"/>
      <c r="AG308" s="119"/>
      <c r="AH308" s="119"/>
      <c r="AI308" s="119"/>
      <c r="AJ308" s="119"/>
      <c r="AK308" s="119"/>
      <c r="AL308" s="119"/>
      <c r="AM308" s="119"/>
      <c r="AN308" s="119"/>
      <c r="AO308" s="119"/>
      <c r="AP308" s="119"/>
      <c r="AQ308" s="119"/>
      <c r="AR308" s="119"/>
      <c r="AS308" s="4"/>
      <c r="AT308" s="4"/>
      <c r="AU308" s="4"/>
    </row>
    <row r="309">
      <c r="A309" s="4"/>
      <c r="B309" s="4"/>
      <c r="C309" s="4"/>
      <c r="D309" s="4"/>
      <c r="E309" s="4"/>
      <c r="F309" s="8"/>
      <c r="G309" s="8"/>
      <c r="H309" s="8"/>
      <c r="I309" s="8"/>
      <c r="J309" s="8"/>
      <c r="K309" s="8"/>
      <c r="L309" s="8"/>
      <c r="M309" s="8"/>
      <c r="N309" s="8"/>
      <c r="O309" s="8"/>
      <c r="P309" s="8"/>
      <c r="Q309" s="271"/>
      <c r="R309" s="119"/>
      <c r="S309" s="118"/>
      <c r="T309" s="118"/>
      <c r="U309" s="118"/>
      <c r="V309" s="325"/>
      <c r="W309" s="119"/>
      <c r="X309" s="119"/>
      <c r="Y309" s="119"/>
      <c r="Z309" s="326"/>
      <c r="AA309" s="74"/>
      <c r="AB309" s="352"/>
      <c r="AC309" s="352"/>
      <c r="AD309" s="328"/>
      <c r="AE309" s="118"/>
      <c r="AF309" s="119"/>
      <c r="AG309" s="119"/>
      <c r="AH309" s="119"/>
      <c r="AI309" s="119"/>
      <c r="AJ309" s="119"/>
      <c r="AK309" s="119"/>
      <c r="AL309" s="119"/>
      <c r="AM309" s="119"/>
      <c r="AN309" s="119"/>
      <c r="AO309" s="119"/>
      <c r="AP309" s="119"/>
      <c r="AQ309" s="119"/>
      <c r="AR309" s="119"/>
      <c r="AS309" s="4"/>
      <c r="AT309" s="4"/>
      <c r="AU309" s="4"/>
    </row>
    <row r="310">
      <c r="A310" s="4"/>
      <c r="B310" s="4"/>
      <c r="C310" s="4"/>
      <c r="D310" s="4"/>
      <c r="E310" s="4"/>
      <c r="F310" s="8"/>
      <c r="G310" s="8"/>
      <c r="H310" s="8"/>
      <c r="I310" s="8"/>
      <c r="J310" s="8"/>
      <c r="K310" s="8"/>
      <c r="L310" s="8"/>
      <c r="M310" s="8"/>
      <c r="N310" s="8"/>
      <c r="O310" s="8"/>
      <c r="P310" s="8"/>
      <c r="Q310" s="271"/>
      <c r="R310" s="119"/>
      <c r="S310" s="118"/>
      <c r="T310" s="118"/>
      <c r="U310" s="118"/>
      <c r="V310" s="325"/>
      <c r="W310" s="119"/>
      <c r="X310" s="119"/>
      <c r="Y310" s="119"/>
      <c r="Z310" s="326"/>
      <c r="AA310" s="74"/>
      <c r="AB310" s="352"/>
      <c r="AC310" s="352"/>
      <c r="AD310" s="328"/>
      <c r="AE310" s="118"/>
      <c r="AF310" s="119"/>
      <c r="AG310" s="119"/>
      <c r="AH310" s="119"/>
      <c r="AI310" s="119"/>
      <c r="AJ310" s="119"/>
      <c r="AK310" s="119"/>
      <c r="AL310" s="119"/>
      <c r="AM310" s="119"/>
      <c r="AN310" s="119"/>
      <c r="AO310" s="119"/>
      <c r="AP310" s="119"/>
      <c r="AQ310" s="119"/>
      <c r="AR310" s="119"/>
      <c r="AS310" s="4"/>
      <c r="AT310" s="4"/>
      <c r="AU310" s="4"/>
    </row>
    <row r="311">
      <c r="A311" s="4"/>
      <c r="B311" s="4"/>
      <c r="C311" s="4"/>
      <c r="D311" s="4"/>
      <c r="E311" s="4"/>
      <c r="F311" s="8"/>
      <c r="G311" s="8"/>
      <c r="H311" s="8"/>
      <c r="I311" s="8"/>
      <c r="J311" s="8"/>
      <c r="K311" s="8"/>
      <c r="L311" s="8"/>
      <c r="M311" s="8"/>
      <c r="N311" s="8"/>
      <c r="O311" s="8"/>
      <c r="P311" s="8"/>
      <c r="Q311" s="271"/>
      <c r="R311" s="119"/>
      <c r="S311" s="118"/>
      <c r="T311" s="118"/>
      <c r="U311" s="118"/>
      <c r="V311" s="325"/>
      <c r="W311" s="119"/>
      <c r="X311" s="119"/>
      <c r="Y311" s="119"/>
      <c r="Z311" s="326"/>
      <c r="AA311" s="74"/>
      <c r="AB311" s="352"/>
      <c r="AC311" s="352"/>
      <c r="AD311" s="328"/>
      <c r="AE311" s="118"/>
      <c r="AF311" s="119"/>
      <c r="AG311" s="119"/>
      <c r="AH311" s="119"/>
      <c r="AI311" s="119"/>
      <c r="AJ311" s="119"/>
      <c r="AK311" s="119"/>
      <c r="AL311" s="119"/>
      <c r="AM311" s="119"/>
      <c r="AN311" s="119"/>
      <c r="AO311" s="119"/>
      <c r="AP311" s="119"/>
      <c r="AQ311" s="119"/>
      <c r="AR311" s="119"/>
      <c r="AS311" s="4"/>
      <c r="AT311" s="4"/>
      <c r="AU311" s="4"/>
    </row>
    <row r="312">
      <c r="A312" s="4"/>
      <c r="B312" s="4"/>
      <c r="C312" s="4"/>
      <c r="D312" s="4"/>
      <c r="E312" s="4"/>
      <c r="F312" s="8"/>
      <c r="G312" s="8"/>
      <c r="H312" s="8"/>
      <c r="I312" s="8"/>
      <c r="J312" s="8"/>
      <c r="K312" s="8"/>
      <c r="L312" s="8"/>
      <c r="M312" s="8"/>
      <c r="N312" s="8"/>
      <c r="O312" s="8"/>
      <c r="P312" s="8"/>
      <c r="Q312" s="271"/>
      <c r="R312" s="119"/>
      <c r="S312" s="118"/>
      <c r="T312" s="118"/>
      <c r="U312" s="118"/>
      <c r="V312" s="325"/>
      <c r="W312" s="119"/>
      <c r="X312" s="119"/>
      <c r="Y312" s="119"/>
      <c r="Z312" s="326"/>
      <c r="AA312" s="74"/>
      <c r="AB312" s="352"/>
      <c r="AC312" s="352"/>
      <c r="AD312" s="328"/>
      <c r="AE312" s="118"/>
      <c r="AF312" s="119"/>
      <c r="AG312" s="119"/>
      <c r="AH312" s="119"/>
      <c r="AI312" s="119"/>
      <c r="AJ312" s="119"/>
      <c r="AK312" s="119"/>
      <c r="AL312" s="119"/>
      <c r="AM312" s="119"/>
      <c r="AN312" s="119"/>
      <c r="AO312" s="119"/>
      <c r="AP312" s="119"/>
      <c r="AQ312" s="119"/>
      <c r="AR312" s="119"/>
      <c r="AS312" s="4"/>
      <c r="AT312" s="4"/>
      <c r="AU312" s="4"/>
    </row>
    <row r="313">
      <c r="A313" s="4"/>
      <c r="B313" s="4"/>
      <c r="C313" s="4"/>
      <c r="D313" s="4"/>
      <c r="E313" s="4"/>
      <c r="F313" s="8"/>
      <c r="G313" s="8"/>
      <c r="H313" s="8"/>
      <c r="I313" s="8"/>
      <c r="J313" s="8"/>
      <c r="K313" s="8"/>
      <c r="L313" s="8"/>
      <c r="M313" s="8"/>
      <c r="N313" s="8"/>
      <c r="O313" s="8"/>
      <c r="P313" s="8"/>
      <c r="Q313" s="271"/>
      <c r="R313" s="119"/>
      <c r="S313" s="118"/>
      <c r="T313" s="118"/>
      <c r="U313" s="118"/>
      <c r="V313" s="325"/>
      <c r="W313" s="119"/>
      <c r="X313" s="119"/>
      <c r="Y313" s="119"/>
      <c r="Z313" s="326"/>
      <c r="AA313" s="74"/>
      <c r="AB313" s="352"/>
      <c r="AC313" s="352"/>
      <c r="AD313" s="328"/>
      <c r="AE313" s="118"/>
      <c r="AF313" s="119"/>
      <c r="AG313" s="119"/>
      <c r="AH313" s="119"/>
      <c r="AI313" s="119"/>
      <c r="AJ313" s="119"/>
      <c r="AK313" s="119"/>
      <c r="AL313" s="119"/>
      <c r="AM313" s="119"/>
      <c r="AN313" s="119"/>
      <c r="AO313" s="119"/>
      <c r="AP313" s="119"/>
      <c r="AQ313" s="119"/>
      <c r="AR313" s="119"/>
      <c r="AS313" s="4"/>
      <c r="AT313" s="4"/>
      <c r="AU313" s="4"/>
    </row>
    <row r="314">
      <c r="A314" s="4"/>
      <c r="B314" s="4"/>
      <c r="C314" s="4"/>
      <c r="D314" s="4"/>
      <c r="E314" s="4"/>
      <c r="F314" s="8"/>
      <c r="G314" s="8"/>
      <c r="H314" s="8"/>
      <c r="I314" s="8"/>
      <c r="J314" s="8"/>
      <c r="K314" s="8"/>
      <c r="L314" s="8"/>
      <c r="M314" s="8"/>
      <c r="N314" s="8"/>
      <c r="O314" s="8"/>
      <c r="P314" s="8"/>
      <c r="Q314" s="271"/>
      <c r="R314" s="119"/>
      <c r="S314" s="118"/>
      <c r="T314" s="118"/>
      <c r="U314" s="118"/>
      <c r="V314" s="325"/>
      <c r="W314" s="119"/>
      <c r="X314" s="119"/>
      <c r="Y314" s="119"/>
      <c r="Z314" s="326"/>
      <c r="AA314" s="74"/>
      <c r="AB314" s="352"/>
      <c r="AC314" s="352"/>
      <c r="AD314" s="328"/>
      <c r="AE314" s="118"/>
      <c r="AF314" s="119"/>
      <c r="AG314" s="119"/>
      <c r="AH314" s="119"/>
      <c r="AI314" s="119"/>
      <c r="AJ314" s="119"/>
      <c r="AK314" s="119"/>
      <c r="AL314" s="119"/>
      <c r="AM314" s="119"/>
      <c r="AN314" s="119"/>
      <c r="AO314" s="119"/>
      <c r="AP314" s="119"/>
      <c r="AQ314" s="119"/>
      <c r="AR314" s="119"/>
      <c r="AS314" s="4"/>
      <c r="AT314" s="4"/>
      <c r="AU314" s="4"/>
    </row>
    <row r="315">
      <c r="A315" s="4"/>
      <c r="B315" s="4"/>
      <c r="C315" s="4"/>
      <c r="D315" s="4"/>
      <c r="E315" s="4"/>
      <c r="F315" s="8"/>
      <c r="G315" s="8"/>
      <c r="H315" s="8"/>
      <c r="I315" s="8"/>
      <c r="J315" s="8"/>
      <c r="K315" s="8"/>
      <c r="L315" s="8"/>
      <c r="M315" s="8"/>
      <c r="N315" s="8"/>
      <c r="O315" s="8"/>
      <c r="P315" s="8"/>
      <c r="Q315" s="271"/>
      <c r="R315" s="119"/>
      <c r="S315" s="118"/>
      <c r="T315" s="118"/>
      <c r="U315" s="118"/>
      <c r="V315" s="325"/>
      <c r="W315" s="119"/>
      <c r="X315" s="119"/>
      <c r="Y315" s="119"/>
      <c r="Z315" s="326"/>
      <c r="AA315" s="74"/>
      <c r="AB315" s="352"/>
      <c r="AC315" s="352"/>
      <c r="AD315" s="328"/>
      <c r="AE315" s="118"/>
      <c r="AF315" s="119"/>
      <c r="AG315" s="119"/>
      <c r="AH315" s="119"/>
      <c r="AI315" s="119"/>
      <c r="AJ315" s="119"/>
      <c r="AK315" s="119"/>
      <c r="AL315" s="119"/>
      <c r="AM315" s="119"/>
      <c r="AN315" s="119"/>
      <c r="AO315" s="119"/>
      <c r="AP315" s="119"/>
      <c r="AQ315" s="119"/>
      <c r="AR315" s="119"/>
      <c r="AS315" s="4"/>
      <c r="AT315" s="4"/>
      <c r="AU315" s="4"/>
    </row>
    <row r="316">
      <c r="A316" s="4"/>
      <c r="B316" s="4"/>
      <c r="C316" s="4"/>
      <c r="D316" s="4"/>
      <c r="E316" s="4"/>
      <c r="F316" s="8"/>
      <c r="G316" s="8"/>
      <c r="H316" s="8"/>
      <c r="I316" s="8"/>
      <c r="J316" s="8"/>
      <c r="K316" s="8"/>
      <c r="L316" s="8"/>
      <c r="M316" s="8"/>
      <c r="N316" s="8"/>
      <c r="O316" s="8"/>
      <c r="P316" s="8"/>
      <c r="Q316" s="271"/>
      <c r="R316" s="119"/>
      <c r="S316" s="118"/>
      <c r="T316" s="118"/>
      <c r="U316" s="118"/>
      <c r="V316" s="325"/>
      <c r="W316" s="119"/>
      <c r="X316" s="119"/>
      <c r="Y316" s="119"/>
      <c r="Z316" s="326"/>
      <c r="AA316" s="74"/>
      <c r="AB316" s="352"/>
      <c r="AC316" s="352"/>
      <c r="AD316" s="328"/>
      <c r="AE316" s="118"/>
      <c r="AF316" s="119"/>
      <c r="AG316" s="119"/>
      <c r="AH316" s="119"/>
      <c r="AI316" s="119"/>
      <c r="AJ316" s="119"/>
      <c r="AK316" s="119"/>
      <c r="AL316" s="119"/>
      <c r="AM316" s="119"/>
      <c r="AN316" s="119"/>
      <c r="AO316" s="119"/>
      <c r="AP316" s="119"/>
      <c r="AQ316" s="119"/>
      <c r="AR316" s="119"/>
      <c r="AS316" s="4"/>
      <c r="AT316" s="4"/>
      <c r="AU316" s="4"/>
    </row>
    <row r="317">
      <c r="A317" s="4"/>
      <c r="B317" s="4"/>
      <c r="C317" s="4"/>
      <c r="D317" s="4"/>
      <c r="E317" s="4"/>
      <c r="F317" s="8"/>
      <c r="G317" s="8"/>
      <c r="H317" s="8"/>
      <c r="I317" s="8"/>
      <c r="J317" s="8"/>
      <c r="K317" s="8"/>
      <c r="L317" s="8"/>
      <c r="M317" s="8"/>
      <c r="N317" s="8"/>
      <c r="O317" s="8"/>
      <c r="P317" s="8"/>
      <c r="Q317" s="271"/>
      <c r="R317" s="119"/>
      <c r="S317" s="118"/>
      <c r="T317" s="118"/>
      <c r="U317" s="118"/>
      <c r="V317" s="325"/>
      <c r="W317" s="119"/>
      <c r="X317" s="119"/>
      <c r="Y317" s="119"/>
      <c r="Z317" s="326"/>
      <c r="AA317" s="74"/>
      <c r="AB317" s="352"/>
      <c r="AC317" s="352"/>
      <c r="AD317" s="328"/>
      <c r="AE317" s="118"/>
      <c r="AF317" s="119"/>
      <c r="AG317" s="119"/>
      <c r="AH317" s="119"/>
      <c r="AI317" s="119"/>
      <c r="AJ317" s="119"/>
      <c r="AK317" s="119"/>
      <c r="AL317" s="119"/>
      <c r="AM317" s="119"/>
      <c r="AN317" s="119"/>
      <c r="AO317" s="119"/>
      <c r="AP317" s="119"/>
      <c r="AQ317" s="119"/>
      <c r="AR317" s="119"/>
      <c r="AS317" s="4"/>
      <c r="AT317" s="4"/>
      <c r="AU317" s="4"/>
    </row>
    <row r="318">
      <c r="A318" s="4"/>
      <c r="B318" s="4"/>
      <c r="C318" s="4"/>
      <c r="D318" s="4"/>
      <c r="E318" s="4"/>
      <c r="F318" s="8"/>
      <c r="G318" s="8"/>
      <c r="H318" s="8"/>
      <c r="I318" s="8"/>
      <c r="J318" s="8"/>
      <c r="K318" s="8"/>
      <c r="L318" s="8"/>
      <c r="M318" s="8"/>
      <c r="N318" s="8"/>
      <c r="O318" s="8"/>
      <c r="P318" s="8"/>
      <c r="Q318" s="271"/>
      <c r="R318" s="119"/>
      <c r="S318" s="118"/>
      <c r="T318" s="118"/>
      <c r="U318" s="118"/>
      <c r="V318" s="325"/>
      <c r="W318" s="119"/>
      <c r="X318" s="119"/>
      <c r="Y318" s="119"/>
      <c r="Z318" s="326"/>
      <c r="AA318" s="74"/>
      <c r="AB318" s="352"/>
      <c r="AC318" s="352"/>
      <c r="AD318" s="328"/>
      <c r="AE318" s="118"/>
      <c r="AF318" s="119"/>
      <c r="AG318" s="119"/>
      <c r="AH318" s="119"/>
      <c r="AI318" s="119"/>
      <c r="AJ318" s="119"/>
      <c r="AK318" s="119"/>
      <c r="AL318" s="119"/>
      <c r="AM318" s="119"/>
      <c r="AN318" s="119"/>
      <c r="AO318" s="119"/>
      <c r="AP318" s="119"/>
      <c r="AQ318" s="119"/>
      <c r="AR318" s="119"/>
      <c r="AS318" s="4"/>
      <c r="AT318" s="4"/>
      <c r="AU318" s="4"/>
    </row>
    <row r="319">
      <c r="A319" s="4"/>
      <c r="B319" s="4"/>
      <c r="C319" s="4"/>
      <c r="D319" s="4"/>
      <c r="E319" s="4"/>
      <c r="F319" s="8"/>
      <c r="G319" s="8"/>
      <c r="H319" s="8"/>
      <c r="I319" s="8"/>
      <c r="J319" s="8"/>
      <c r="K319" s="8"/>
      <c r="L319" s="8"/>
      <c r="M319" s="8"/>
      <c r="N319" s="8"/>
      <c r="O319" s="8"/>
      <c r="P319" s="8"/>
      <c r="Q319" s="271"/>
      <c r="R319" s="119"/>
      <c r="S319" s="118"/>
      <c r="T319" s="118"/>
      <c r="U319" s="118"/>
      <c r="V319" s="325"/>
      <c r="W319" s="119"/>
      <c r="X319" s="119"/>
      <c r="Y319" s="119"/>
      <c r="Z319" s="326"/>
      <c r="AA319" s="74"/>
      <c r="AB319" s="352"/>
      <c r="AC319" s="352"/>
      <c r="AD319" s="328"/>
      <c r="AE319" s="118"/>
      <c r="AF319" s="119"/>
      <c r="AG319" s="119"/>
      <c r="AH319" s="119"/>
      <c r="AI319" s="119"/>
      <c r="AJ319" s="119"/>
      <c r="AK319" s="119"/>
      <c r="AL319" s="119"/>
      <c r="AM319" s="119"/>
      <c r="AN319" s="119"/>
      <c r="AO319" s="119"/>
      <c r="AP319" s="119"/>
      <c r="AQ319" s="119"/>
      <c r="AR319" s="119"/>
      <c r="AS319" s="4"/>
      <c r="AT319" s="4"/>
      <c r="AU319" s="4"/>
    </row>
    <row r="320">
      <c r="A320" s="4"/>
      <c r="B320" s="4"/>
      <c r="C320" s="4"/>
      <c r="D320" s="4"/>
      <c r="E320" s="4"/>
      <c r="F320" s="8"/>
      <c r="G320" s="8"/>
      <c r="H320" s="8"/>
      <c r="I320" s="8"/>
      <c r="J320" s="8"/>
      <c r="K320" s="8"/>
      <c r="L320" s="8"/>
      <c r="M320" s="8"/>
      <c r="N320" s="8"/>
      <c r="O320" s="8"/>
      <c r="P320" s="8"/>
      <c r="Q320" s="271"/>
      <c r="R320" s="119"/>
      <c r="S320" s="118"/>
      <c r="T320" s="118"/>
      <c r="U320" s="118"/>
      <c r="V320" s="325"/>
      <c r="W320" s="119"/>
      <c r="X320" s="119"/>
      <c r="Y320" s="119"/>
      <c r="Z320" s="326"/>
      <c r="AA320" s="74"/>
      <c r="AB320" s="352"/>
      <c r="AC320" s="352"/>
      <c r="AD320" s="328"/>
      <c r="AE320" s="118"/>
      <c r="AF320" s="119"/>
      <c r="AG320" s="119"/>
      <c r="AH320" s="119"/>
      <c r="AI320" s="119"/>
      <c r="AJ320" s="119"/>
      <c r="AK320" s="119"/>
      <c r="AL320" s="119"/>
      <c r="AM320" s="119"/>
      <c r="AN320" s="119"/>
      <c r="AO320" s="119"/>
      <c r="AP320" s="119"/>
      <c r="AQ320" s="119"/>
      <c r="AR320" s="119"/>
      <c r="AS320" s="4"/>
      <c r="AT320" s="4"/>
      <c r="AU320" s="4"/>
    </row>
    <row r="321">
      <c r="A321" s="4"/>
      <c r="B321" s="4"/>
      <c r="C321" s="4"/>
      <c r="D321" s="4"/>
      <c r="E321" s="4"/>
      <c r="F321" s="8"/>
      <c r="G321" s="8"/>
      <c r="H321" s="8"/>
      <c r="I321" s="8"/>
      <c r="J321" s="8"/>
      <c r="K321" s="8"/>
      <c r="L321" s="8"/>
      <c r="M321" s="8"/>
      <c r="N321" s="8"/>
      <c r="O321" s="8"/>
      <c r="P321" s="8"/>
      <c r="Q321" s="271"/>
      <c r="R321" s="119"/>
      <c r="S321" s="118"/>
      <c r="T321" s="118"/>
      <c r="U321" s="118"/>
      <c r="V321" s="325"/>
      <c r="W321" s="119"/>
      <c r="X321" s="119"/>
      <c r="Y321" s="119"/>
      <c r="Z321" s="326"/>
      <c r="AA321" s="74"/>
      <c r="AB321" s="352"/>
      <c r="AC321" s="352"/>
      <c r="AD321" s="328"/>
      <c r="AE321" s="118"/>
      <c r="AF321" s="119"/>
      <c r="AG321" s="119"/>
      <c r="AH321" s="119"/>
      <c r="AI321" s="119"/>
      <c r="AJ321" s="119"/>
      <c r="AK321" s="119"/>
      <c r="AL321" s="119"/>
      <c r="AM321" s="119"/>
      <c r="AN321" s="119"/>
      <c r="AO321" s="119"/>
      <c r="AP321" s="119"/>
      <c r="AQ321" s="119"/>
      <c r="AR321" s="119"/>
      <c r="AS321" s="4"/>
      <c r="AT321" s="4"/>
      <c r="AU321" s="4"/>
    </row>
    <row r="322">
      <c r="A322" s="4"/>
      <c r="B322" s="4"/>
      <c r="C322" s="4"/>
      <c r="D322" s="4"/>
      <c r="E322" s="4"/>
      <c r="F322" s="8"/>
      <c r="G322" s="8"/>
      <c r="H322" s="8"/>
      <c r="I322" s="8"/>
      <c r="J322" s="8"/>
      <c r="K322" s="8"/>
      <c r="L322" s="8"/>
      <c r="M322" s="8"/>
      <c r="N322" s="8"/>
      <c r="O322" s="8"/>
      <c r="P322" s="8"/>
      <c r="Q322" s="271"/>
      <c r="R322" s="119"/>
      <c r="S322" s="118"/>
      <c r="T322" s="118"/>
      <c r="U322" s="118"/>
      <c r="V322" s="325"/>
      <c r="W322" s="119"/>
      <c r="X322" s="119"/>
      <c r="Y322" s="119"/>
      <c r="Z322" s="326"/>
      <c r="AA322" s="74"/>
      <c r="AB322" s="352"/>
      <c r="AC322" s="352"/>
      <c r="AD322" s="328"/>
      <c r="AE322" s="118"/>
      <c r="AF322" s="119"/>
      <c r="AG322" s="119"/>
      <c r="AH322" s="119"/>
      <c r="AI322" s="119"/>
      <c r="AJ322" s="119"/>
      <c r="AK322" s="119"/>
      <c r="AL322" s="119"/>
      <c r="AM322" s="119"/>
      <c r="AN322" s="119"/>
      <c r="AO322" s="119"/>
      <c r="AP322" s="119"/>
      <c r="AQ322" s="119"/>
      <c r="AR322" s="119"/>
      <c r="AS322" s="4"/>
      <c r="AT322" s="4"/>
      <c r="AU322" s="4"/>
    </row>
    <row r="323">
      <c r="A323" s="4"/>
      <c r="B323" s="4"/>
      <c r="C323" s="4"/>
      <c r="D323" s="4"/>
      <c r="E323" s="4"/>
      <c r="F323" s="8"/>
      <c r="G323" s="8"/>
      <c r="H323" s="8"/>
      <c r="I323" s="8"/>
      <c r="J323" s="8"/>
      <c r="K323" s="8"/>
      <c r="L323" s="8"/>
      <c r="M323" s="8"/>
      <c r="N323" s="8"/>
      <c r="O323" s="8"/>
      <c r="P323" s="8"/>
      <c r="Q323" s="271"/>
      <c r="R323" s="119"/>
      <c r="S323" s="118"/>
      <c r="T323" s="118"/>
      <c r="U323" s="118"/>
      <c r="V323" s="325"/>
      <c r="W323" s="119"/>
      <c r="X323" s="119"/>
      <c r="Y323" s="119"/>
      <c r="Z323" s="326"/>
      <c r="AA323" s="74"/>
      <c r="AB323" s="352"/>
      <c r="AC323" s="352"/>
      <c r="AD323" s="328"/>
      <c r="AE323" s="118"/>
      <c r="AF323" s="119"/>
      <c r="AG323" s="119"/>
      <c r="AH323" s="119"/>
      <c r="AI323" s="119"/>
      <c r="AJ323" s="119"/>
      <c r="AK323" s="119"/>
      <c r="AL323" s="119"/>
      <c r="AM323" s="119"/>
      <c r="AN323" s="119"/>
      <c r="AO323" s="119"/>
      <c r="AP323" s="119"/>
      <c r="AQ323" s="119"/>
      <c r="AR323" s="119"/>
      <c r="AS323" s="4"/>
      <c r="AT323" s="4"/>
      <c r="AU323" s="4"/>
    </row>
    <row r="324">
      <c r="A324" s="4"/>
      <c r="B324" s="4"/>
      <c r="C324" s="4"/>
      <c r="D324" s="4"/>
      <c r="E324" s="4"/>
      <c r="F324" s="8"/>
      <c r="G324" s="8"/>
      <c r="H324" s="8"/>
      <c r="I324" s="8"/>
      <c r="J324" s="8"/>
      <c r="K324" s="8"/>
      <c r="L324" s="8"/>
      <c r="M324" s="8"/>
      <c r="N324" s="8"/>
      <c r="O324" s="8"/>
      <c r="P324" s="8"/>
      <c r="Q324" s="271"/>
      <c r="R324" s="119"/>
      <c r="S324" s="118"/>
      <c r="T324" s="118"/>
      <c r="U324" s="118"/>
      <c r="V324" s="325"/>
      <c r="W324" s="119"/>
      <c r="X324" s="119"/>
      <c r="Y324" s="119"/>
      <c r="Z324" s="326"/>
      <c r="AA324" s="74"/>
      <c r="AB324" s="352"/>
      <c r="AC324" s="352"/>
      <c r="AD324" s="328"/>
      <c r="AE324" s="118"/>
      <c r="AF324" s="119"/>
      <c r="AG324" s="119"/>
      <c r="AH324" s="119"/>
      <c r="AI324" s="119"/>
      <c r="AJ324" s="119"/>
      <c r="AK324" s="119"/>
      <c r="AL324" s="119"/>
      <c r="AM324" s="119"/>
      <c r="AN324" s="119"/>
      <c r="AO324" s="119"/>
      <c r="AP324" s="119"/>
      <c r="AQ324" s="119"/>
      <c r="AR324" s="119"/>
      <c r="AS324" s="4"/>
      <c r="AT324" s="4"/>
      <c r="AU324" s="4"/>
    </row>
    <row r="325">
      <c r="A325" s="4"/>
      <c r="B325" s="4"/>
      <c r="C325" s="4"/>
      <c r="D325" s="4"/>
      <c r="E325" s="4"/>
      <c r="F325" s="8"/>
      <c r="G325" s="8"/>
      <c r="H325" s="8"/>
      <c r="I325" s="8"/>
      <c r="J325" s="8"/>
      <c r="K325" s="8"/>
      <c r="L325" s="8"/>
      <c r="M325" s="8"/>
      <c r="N325" s="8"/>
      <c r="O325" s="8"/>
      <c r="P325" s="8"/>
      <c r="Q325" s="271"/>
      <c r="R325" s="119"/>
      <c r="S325" s="118"/>
      <c r="T325" s="118"/>
      <c r="U325" s="118"/>
      <c r="V325" s="325"/>
      <c r="W325" s="119"/>
      <c r="X325" s="119"/>
      <c r="Y325" s="119"/>
      <c r="Z325" s="326"/>
      <c r="AA325" s="74"/>
      <c r="AB325" s="352"/>
      <c r="AC325" s="352"/>
      <c r="AD325" s="328"/>
      <c r="AE325" s="118"/>
      <c r="AF325" s="119"/>
      <c r="AG325" s="119"/>
      <c r="AH325" s="119"/>
      <c r="AI325" s="119"/>
      <c r="AJ325" s="119"/>
      <c r="AK325" s="119"/>
      <c r="AL325" s="119"/>
      <c r="AM325" s="119"/>
      <c r="AN325" s="119"/>
      <c r="AO325" s="119"/>
      <c r="AP325" s="119"/>
      <c r="AQ325" s="119"/>
      <c r="AR325" s="119"/>
      <c r="AS325" s="4"/>
      <c r="AT325" s="4"/>
      <c r="AU325" s="4"/>
    </row>
    <row r="326">
      <c r="A326" s="4"/>
      <c r="B326" s="4"/>
      <c r="C326" s="4"/>
      <c r="D326" s="4"/>
      <c r="E326" s="4"/>
      <c r="F326" s="8"/>
      <c r="G326" s="8"/>
      <c r="H326" s="8"/>
      <c r="I326" s="8"/>
      <c r="J326" s="8"/>
      <c r="K326" s="8"/>
      <c r="L326" s="8"/>
      <c r="M326" s="8"/>
      <c r="N326" s="8"/>
      <c r="O326" s="8"/>
      <c r="P326" s="8"/>
      <c r="Q326" s="271"/>
      <c r="R326" s="119"/>
      <c r="S326" s="118"/>
      <c r="T326" s="118"/>
      <c r="U326" s="118"/>
      <c r="V326" s="325"/>
      <c r="W326" s="119"/>
      <c r="X326" s="119"/>
      <c r="Y326" s="119"/>
      <c r="Z326" s="326"/>
      <c r="AA326" s="74"/>
      <c r="AB326" s="352"/>
      <c r="AC326" s="352"/>
      <c r="AD326" s="328"/>
      <c r="AE326" s="118"/>
      <c r="AF326" s="119"/>
      <c r="AG326" s="119"/>
      <c r="AH326" s="119"/>
      <c r="AI326" s="119"/>
      <c r="AJ326" s="119"/>
      <c r="AK326" s="119"/>
      <c r="AL326" s="119"/>
      <c r="AM326" s="119"/>
      <c r="AN326" s="119"/>
      <c r="AO326" s="119"/>
      <c r="AP326" s="119"/>
      <c r="AQ326" s="119"/>
      <c r="AR326" s="119"/>
      <c r="AS326" s="4"/>
      <c r="AT326" s="4"/>
      <c r="AU326" s="4"/>
    </row>
    <row r="327">
      <c r="A327" s="4"/>
      <c r="B327" s="4"/>
      <c r="C327" s="4"/>
      <c r="D327" s="4"/>
      <c r="E327" s="4"/>
      <c r="F327" s="8"/>
      <c r="G327" s="8"/>
      <c r="H327" s="8"/>
      <c r="I327" s="8"/>
      <c r="J327" s="8"/>
      <c r="K327" s="8"/>
      <c r="L327" s="8"/>
      <c r="M327" s="8"/>
      <c r="N327" s="8"/>
      <c r="O327" s="8"/>
      <c r="P327" s="8"/>
      <c r="Q327" s="271"/>
      <c r="R327" s="119"/>
      <c r="S327" s="118"/>
      <c r="T327" s="118"/>
      <c r="U327" s="118"/>
      <c r="V327" s="325"/>
      <c r="W327" s="119"/>
      <c r="X327" s="119"/>
      <c r="Y327" s="119"/>
      <c r="Z327" s="326"/>
      <c r="AA327" s="74"/>
      <c r="AB327" s="352"/>
      <c r="AC327" s="352"/>
      <c r="AD327" s="328"/>
      <c r="AE327" s="118"/>
      <c r="AF327" s="119"/>
      <c r="AG327" s="119"/>
      <c r="AH327" s="119"/>
      <c r="AI327" s="119"/>
      <c r="AJ327" s="119"/>
      <c r="AK327" s="119"/>
      <c r="AL327" s="119"/>
      <c r="AM327" s="119"/>
      <c r="AN327" s="119"/>
      <c r="AO327" s="119"/>
      <c r="AP327" s="119"/>
      <c r="AQ327" s="119"/>
      <c r="AR327" s="119"/>
      <c r="AS327" s="4"/>
      <c r="AT327" s="4"/>
      <c r="AU327" s="4"/>
    </row>
    <row r="328">
      <c r="A328" s="4"/>
      <c r="B328" s="4"/>
      <c r="C328" s="4"/>
      <c r="D328" s="4"/>
      <c r="E328" s="4"/>
      <c r="F328" s="8"/>
      <c r="G328" s="8"/>
      <c r="H328" s="8"/>
      <c r="I328" s="8"/>
      <c r="J328" s="8"/>
      <c r="K328" s="8"/>
      <c r="L328" s="8"/>
      <c r="M328" s="8"/>
      <c r="N328" s="8"/>
      <c r="O328" s="8"/>
      <c r="P328" s="8"/>
      <c r="Q328" s="271"/>
      <c r="R328" s="119"/>
      <c r="S328" s="118"/>
      <c r="T328" s="118"/>
      <c r="U328" s="118"/>
      <c r="V328" s="325"/>
      <c r="W328" s="119"/>
      <c r="X328" s="119"/>
      <c r="Y328" s="119"/>
      <c r="Z328" s="326"/>
      <c r="AA328" s="74"/>
      <c r="AB328" s="352"/>
      <c r="AC328" s="352"/>
      <c r="AD328" s="328"/>
      <c r="AE328" s="118"/>
      <c r="AF328" s="119"/>
      <c r="AG328" s="119"/>
      <c r="AH328" s="119"/>
      <c r="AI328" s="119"/>
      <c r="AJ328" s="119"/>
      <c r="AK328" s="119"/>
      <c r="AL328" s="119"/>
      <c r="AM328" s="119"/>
      <c r="AN328" s="119"/>
      <c r="AO328" s="119"/>
      <c r="AP328" s="119"/>
      <c r="AQ328" s="119"/>
      <c r="AR328" s="119"/>
      <c r="AS328" s="4"/>
      <c r="AT328" s="4"/>
      <c r="AU328" s="4"/>
    </row>
    <row r="329">
      <c r="A329" s="4"/>
      <c r="B329" s="4"/>
      <c r="C329" s="4"/>
      <c r="D329" s="4"/>
      <c r="E329" s="4"/>
      <c r="F329" s="8"/>
      <c r="G329" s="8"/>
      <c r="H329" s="8"/>
      <c r="I329" s="8"/>
      <c r="J329" s="8"/>
      <c r="K329" s="8"/>
      <c r="L329" s="8"/>
      <c r="M329" s="8"/>
      <c r="N329" s="8"/>
      <c r="O329" s="8"/>
      <c r="P329" s="8"/>
      <c r="Q329" s="271"/>
      <c r="R329" s="119"/>
      <c r="S329" s="118"/>
      <c r="T329" s="118"/>
      <c r="U329" s="118"/>
      <c r="V329" s="325"/>
      <c r="W329" s="119"/>
      <c r="X329" s="119"/>
      <c r="Y329" s="119"/>
      <c r="Z329" s="326"/>
      <c r="AA329" s="74"/>
      <c r="AB329" s="352"/>
      <c r="AC329" s="352"/>
      <c r="AD329" s="328"/>
      <c r="AE329" s="118"/>
      <c r="AF329" s="119"/>
      <c r="AG329" s="119"/>
      <c r="AH329" s="119"/>
      <c r="AI329" s="119"/>
      <c r="AJ329" s="119"/>
      <c r="AK329" s="119"/>
      <c r="AL329" s="119"/>
      <c r="AM329" s="119"/>
      <c r="AN329" s="119"/>
      <c r="AO329" s="119"/>
      <c r="AP329" s="119"/>
      <c r="AQ329" s="119"/>
      <c r="AR329" s="119"/>
      <c r="AS329" s="4"/>
      <c r="AT329" s="4"/>
      <c r="AU329" s="4"/>
    </row>
    <row r="330">
      <c r="A330" s="4"/>
      <c r="B330" s="4"/>
      <c r="C330" s="4"/>
      <c r="D330" s="4"/>
      <c r="E330" s="4"/>
      <c r="F330" s="8"/>
      <c r="G330" s="8"/>
      <c r="H330" s="8"/>
      <c r="I330" s="8"/>
      <c r="J330" s="8"/>
      <c r="K330" s="8"/>
      <c r="L330" s="8"/>
      <c r="M330" s="8"/>
      <c r="N330" s="8"/>
      <c r="O330" s="8"/>
      <c r="P330" s="8"/>
      <c r="Q330" s="271"/>
      <c r="R330" s="119"/>
      <c r="S330" s="118"/>
      <c r="T330" s="118"/>
      <c r="U330" s="118"/>
      <c r="V330" s="325"/>
      <c r="W330" s="119"/>
      <c r="X330" s="119"/>
      <c r="Y330" s="119"/>
      <c r="Z330" s="326"/>
      <c r="AA330" s="74"/>
      <c r="AB330" s="352"/>
      <c r="AC330" s="352"/>
      <c r="AD330" s="328"/>
      <c r="AE330" s="118"/>
      <c r="AF330" s="119"/>
      <c r="AG330" s="119"/>
      <c r="AH330" s="119"/>
      <c r="AI330" s="119"/>
      <c r="AJ330" s="119"/>
      <c r="AK330" s="119"/>
      <c r="AL330" s="119"/>
      <c r="AM330" s="119"/>
      <c r="AN330" s="119"/>
      <c r="AO330" s="119"/>
      <c r="AP330" s="119"/>
      <c r="AQ330" s="119"/>
      <c r="AR330" s="119"/>
      <c r="AS330" s="4"/>
      <c r="AT330" s="4"/>
      <c r="AU330" s="4"/>
    </row>
    <row r="331">
      <c r="A331" s="4"/>
      <c r="B331" s="4"/>
      <c r="C331" s="4"/>
      <c r="D331" s="4"/>
      <c r="E331" s="4"/>
      <c r="F331" s="8"/>
      <c r="G331" s="8"/>
      <c r="H331" s="8"/>
      <c r="I331" s="8"/>
      <c r="J331" s="8"/>
      <c r="K331" s="8"/>
      <c r="L331" s="8"/>
      <c r="M331" s="8"/>
      <c r="N331" s="8"/>
      <c r="O331" s="8"/>
      <c r="P331" s="8"/>
      <c r="Q331" s="271"/>
      <c r="R331" s="119"/>
      <c r="S331" s="118"/>
      <c r="T331" s="118"/>
      <c r="U331" s="118"/>
      <c r="V331" s="325"/>
      <c r="W331" s="119"/>
      <c r="X331" s="119"/>
      <c r="Y331" s="119"/>
      <c r="Z331" s="326"/>
      <c r="AA331" s="74"/>
      <c r="AB331" s="352"/>
      <c r="AC331" s="352"/>
      <c r="AD331" s="328"/>
      <c r="AE331" s="118"/>
      <c r="AF331" s="119"/>
      <c r="AG331" s="119"/>
      <c r="AH331" s="119"/>
      <c r="AI331" s="119"/>
      <c r="AJ331" s="119"/>
      <c r="AK331" s="119"/>
      <c r="AL331" s="119"/>
      <c r="AM331" s="119"/>
      <c r="AN331" s="119"/>
      <c r="AO331" s="119"/>
      <c r="AP331" s="119"/>
      <c r="AQ331" s="119"/>
      <c r="AR331" s="119"/>
      <c r="AS331" s="4"/>
      <c r="AT331" s="4"/>
      <c r="AU331" s="4"/>
    </row>
    <row r="332">
      <c r="A332" s="4"/>
      <c r="B332" s="4"/>
      <c r="C332" s="4"/>
      <c r="D332" s="4"/>
      <c r="E332" s="4"/>
      <c r="F332" s="8"/>
      <c r="G332" s="8"/>
      <c r="H332" s="8"/>
      <c r="I332" s="8"/>
      <c r="J332" s="8"/>
      <c r="K332" s="8"/>
      <c r="L332" s="8"/>
      <c r="M332" s="8"/>
      <c r="N332" s="8"/>
      <c r="O332" s="8"/>
      <c r="P332" s="8"/>
      <c r="Q332" s="271"/>
      <c r="R332" s="119"/>
      <c r="S332" s="118"/>
      <c r="T332" s="118"/>
      <c r="U332" s="118"/>
      <c r="V332" s="325"/>
      <c r="W332" s="119"/>
      <c r="X332" s="119"/>
      <c r="Y332" s="119"/>
      <c r="Z332" s="326"/>
      <c r="AA332" s="74"/>
      <c r="AB332" s="352"/>
      <c r="AC332" s="352"/>
      <c r="AD332" s="328"/>
      <c r="AE332" s="118"/>
      <c r="AF332" s="119"/>
      <c r="AG332" s="119"/>
      <c r="AH332" s="119"/>
      <c r="AI332" s="119"/>
      <c r="AJ332" s="119"/>
      <c r="AK332" s="119"/>
      <c r="AL332" s="119"/>
      <c r="AM332" s="119"/>
      <c r="AN332" s="119"/>
      <c r="AO332" s="119"/>
      <c r="AP332" s="119"/>
      <c r="AQ332" s="119"/>
      <c r="AR332" s="119"/>
      <c r="AS332" s="4"/>
      <c r="AT332" s="4"/>
      <c r="AU332" s="4"/>
    </row>
    <row r="333">
      <c r="A333" s="4"/>
      <c r="B333" s="4"/>
      <c r="C333" s="4"/>
      <c r="D333" s="4"/>
      <c r="E333" s="4"/>
      <c r="F333" s="8"/>
      <c r="G333" s="8"/>
      <c r="H333" s="8"/>
      <c r="I333" s="8"/>
      <c r="J333" s="8"/>
      <c r="K333" s="8"/>
      <c r="L333" s="8"/>
      <c r="M333" s="8"/>
      <c r="N333" s="8"/>
      <c r="O333" s="8"/>
      <c r="P333" s="8"/>
      <c r="Q333" s="271"/>
      <c r="R333" s="119"/>
      <c r="S333" s="118"/>
      <c r="T333" s="118"/>
      <c r="U333" s="118"/>
      <c r="V333" s="325"/>
      <c r="W333" s="119"/>
      <c r="X333" s="119"/>
      <c r="Y333" s="119"/>
      <c r="Z333" s="326"/>
      <c r="AA333" s="74"/>
      <c r="AB333" s="352"/>
      <c r="AC333" s="352"/>
      <c r="AD333" s="328"/>
      <c r="AE333" s="118"/>
      <c r="AF333" s="119"/>
      <c r="AG333" s="119"/>
      <c r="AH333" s="119"/>
      <c r="AI333" s="119"/>
      <c r="AJ333" s="119"/>
      <c r="AK333" s="119"/>
      <c r="AL333" s="119"/>
      <c r="AM333" s="119"/>
      <c r="AN333" s="119"/>
      <c r="AO333" s="119"/>
      <c r="AP333" s="119"/>
      <c r="AQ333" s="119"/>
      <c r="AR333" s="119"/>
      <c r="AS333" s="4"/>
      <c r="AT333" s="4"/>
      <c r="AU333" s="4"/>
    </row>
    <row r="334">
      <c r="A334" s="4"/>
      <c r="B334" s="4"/>
      <c r="C334" s="4"/>
      <c r="D334" s="4"/>
      <c r="E334" s="4"/>
      <c r="F334" s="8"/>
      <c r="G334" s="8"/>
      <c r="H334" s="8"/>
      <c r="I334" s="8"/>
      <c r="J334" s="8"/>
      <c r="K334" s="8"/>
      <c r="L334" s="8"/>
      <c r="M334" s="8"/>
      <c r="N334" s="8"/>
      <c r="O334" s="8"/>
      <c r="P334" s="8"/>
      <c r="Q334" s="271"/>
      <c r="R334" s="119"/>
      <c r="S334" s="118"/>
      <c r="T334" s="118"/>
      <c r="U334" s="118"/>
      <c r="V334" s="325"/>
      <c r="W334" s="119"/>
      <c r="X334" s="119"/>
      <c r="Y334" s="119"/>
      <c r="Z334" s="326"/>
      <c r="AA334" s="74"/>
      <c r="AB334" s="352"/>
      <c r="AC334" s="352"/>
      <c r="AD334" s="328"/>
      <c r="AE334" s="118"/>
      <c r="AF334" s="119"/>
      <c r="AG334" s="119"/>
      <c r="AH334" s="119"/>
      <c r="AI334" s="119"/>
      <c r="AJ334" s="119"/>
      <c r="AK334" s="119"/>
      <c r="AL334" s="119"/>
      <c r="AM334" s="119"/>
      <c r="AN334" s="119"/>
      <c r="AO334" s="119"/>
      <c r="AP334" s="119"/>
      <c r="AQ334" s="119"/>
      <c r="AR334" s="119"/>
      <c r="AS334" s="4"/>
      <c r="AT334" s="4"/>
      <c r="AU334" s="4"/>
    </row>
    <row r="335">
      <c r="A335" s="4"/>
      <c r="B335" s="4"/>
      <c r="C335" s="4"/>
      <c r="D335" s="4"/>
      <c r="E335" s="4"/>
      <c r="F335" s="8"/>
      <c r="G335" s="8"/>
      <c r="H335" s="8"/>
      <c r="I335" s="8"/>
      <c r="J335" s="8"/>
      <c r="K335" s="8"/>
      <c r="L335" s="8"/>
      <c r="M335" s="8"/>
      <c r="N335" s="8"/>
      <c r="O335" s="8"/>
      <c r="P335" s="8"/>
      <c r="Q335" s="271"/>
      <c r="R335" s="119"/>
      <c r="S335" s="118"/>
      <c r="T335" s="118"/>
      <c r="U335" s="118"/>
      <c r="V335" s="325"/>
      <c r="W335" s="119"/>
      <c r="X335" s="119"/>
      <c r="Y335" s="119"/>
      <c r="Z335" s="326"/>
      <c r="AA335" s="74"/>
      <c r="AB335" s="352"/>
      <c r="AC335" s="352"/>
      <c r="AD335" s="328"/>
      <c r="AE335" s="118"/>
      <c r="AF335" s="119"/>
      <c r="AG335" s="119"/>
      <c r="AH335" s="119"/>
      <c r="AI335" s="119"/>
      <c r="AJ335" s="119"/>
      <c r="AK335" s="119"/>
      <c r="AL335" s="119"/>
      <c r="AM335" s="119"/>
      <c r="AN335" s="119"/>
      <c r="AO335" s="119"/>
      <c r="AP335" s="119"/>
      <c r="AQ335" s="119"/>
      <c r="AR335" s="119"/>
      <c r="AS335" s="4"/>
      <c r="AT335" s="4"/>
      <c r="AU335" s="4"/>
    </row>
    <row r="336">
      <c r="A336" s="4"/>
      <c r="B336" s="4"/>
      <c r="C336" s="4"/>
      <c r="D336" s="4"/>
      <c r="E336" s="4"/>
      <c r="F336" s="8"/>
      <c r="G336" s="8"/>
      <c r="H336" s="8"/>
      <c r="I336" s="8"/>
      <c r="J336" s="8"/>
      <c r="K336" s="8"/>
      <c r="L336" s="8"/>
      <c r="M336" s="8"/>
      <c r="N336" s="8"/>
      <c r="O336" s="8"/>
      <c r="P336" s="8"/>
      <c r="Q336" s="271"/>
      <c r="R336" s="119"/>
      <c r="S336" s="118"/>
      <c r="T336" s="118"/>
      <c r="U336" s="118"/>
      <c r="V336" s="325"/>
      <c r="W336" s="119"/>
      <c r="X336" s="119"/>
      <c r="Y336" s="119"/>
      <c r="Z336" s="326"/>
      <c r="AA336" s="74"/>
      <c r="AB336" s="352"/>
      <c r="AC336" s="352"/>
      <c r="AD336" s="328"/>
      <c r="AE336" s="118"/>
      <c r="AF336" s="119"/>
      <c r="AG336" s="119"/>
      <c r="AH336" s="119"/>
      <c r="AI336" s="119"/>
      <c r="AJ336" s="119"/>
      <c r="AK336" s="119"/>
      <c r="AL336" s="119"/>
      <c r="AM336" s="119"/>
      <c r="AN336" s="119"/>
      <c r="AO336" s="119"/>
      <c r="AP336" s="119"/>
      <c r="AQ336" s="119"/>
      <c r="AR336" s="119"/>
      <c r="AS336" s="4"/>
      <c r="AT336" s="4"/>
      <c r="AU336" s="4"/>
    </row>
    <row r="337">
      <c r="A337" s="4"/>
      <c r="B337" s="4"/>
      <c r="C337" s="4"/>
      <c r="D337" s="4"/>
      <c r="E337" s="4"/>
      <c r="F337" s="8"/>
      <c r="G337" s="8"/>
      <c r="H337" s="8"/>
      <c r="I337" s="8"/>
      <c r="J337" s="8"/>
      <c r="K337" s="8"/>
      <c r="L337" s="8"/>
      <c r="M337" s="8"/>
      <c r="N337" s="8"/>
      <c r="O337" s="8"/>
      <c r="P337" s="8"/>
      <c r="Q337" s="271"/>
      <c r="R337" s="119"/>
      <c r="S337" s="118"/>
      <c r="T337" s="118"/>
      <c r="U337" s="118"/>
      <c r="V337" s="325"/>
      <c r="W337" s="119"/>
      <c r="X337" s="119"/>
      <c r="Y337" s="119"/>
      <c r="Z337" s="326"/>
      <c r="AA337" s="74"/>
      <c r="AB337" s="352"/>
      <c r="AC337" s="352"/>
      <c r="AD337" s="328"/>
      <c r="AE337" s="118"/>
      <c r="AF337" s="119"/>
      <c r="AG337" s="119"/>
      <c r="AH337" s="119"/>
      <c r="AI337" s="119"/>
      <c r="AJ337" s="119"/>
      <c r="AK337" s="119"/>
      <c r="AL337" s="119"/>
      <c r="AM337" s="119"/>
      <c r="AN337" s="119"/>
      <c r="AO337" s="119"/>
      <c r="AP337" s="119"/>
      <c r="AQ337" s="119"/>
      <c r="AR337" s="119"/>
      <c r="AS337" s="4"/>
      <c r="AT337" s="4"/>
      <c r="AU337" s="4"/>
    </row>
    <row r="338">
      <c r="A338" s="4"/>
      <c r="B338" s="4"/>
      <c r="C338" s="4"/>
      <c r="D338" s="4"/>
      <c r="E338" s="4"/>
      <c r="F338" s="8"/>
      <c r="G338" s="8"/>
      <c r="H338" s="8"/>
      <c r="I338" s="8"/>
      <c r="J338" s="8"/>
      <c r="K338" s="8"/>
      <c r="L338" s="8"/>
      <c r="M338" s="8"/>
      <c r="N338" s="8"/>
      <c r="O338" s="8"/>
      <c r="P338" s="8"/>
      <c r="Q338" s="271"/>
      <c r="R338" s="119"/>
      <c r="S338" s="118"/>
      <c r="T338" s="118"/>
      <c r="U338" s="118"/>
      <c r="V338" s="325"/>
      <c r="W338" s="119"/>
      <c r="X338" s="119"/>
      <c r="Y338" s="119"/>
      <c r="Z338" s="326"/>
      <c r="AA338" s="74"/>
      <c r="AB338" s="352"/>
      <c r="AC338" s="352"/>
      <c r="AD338" s="328"/>
      <c r="AE338" s="118"/>
      <c r="AF338" s="119"/>
      <c r="AG338" s="119"/>
      <c r="AH338" s="119"/>
      <c r="AI338" s="119"/>
      <c r="AJ338" s="119"/>
      <c r="AK338" s="119"/>
      <c r="AL338" s="119"/>
      <c r="AM338" s="119"/>
      <c r="AN338" s="119"/>
      <c r="AO338" s="119"/>
      <c r="AP338" s="119"/>
      <c r="AQ338" s="119"/>
      <c r="AR338" s="119"/>
      <c r="AS338" s="4"/>
      <c r="AT338" s="4"/>
      <c r="AU338" s="4"/>
    </row>
    <row r="339">
      <c r="A339" s="4"/>
      <c r="B339" s="4"/>
      <c r="C339" s="4"/>
      <c r="D339" s="4"/>
      <c r="E339" s="4"/>
      <c r="F339" s="8"/>
      <c r="G339" s="8"/>
      <c r="H339" s="8"/>
      <c r="I339" s="8"/>
      <c r="J339" s="8"/>
      <c r="K339" s="8"/>
      <c r="L339" s="8"/>
      <c r="M339" s="8"/>
      <c r="N339" s="8"/>
      <c r="O339" s="8"/>
      <c r="P339" s="8"/>
      <c r="Q339" s="271"/>
      <c r="R339" s="119"/>
      <c r="S339" s="118"/>
      <c r="T339" s="118"/>
      <c r="U339" s="118"/>
      <c r="V339" s="325"/>
      <c r="W339" s="119"/>
      <c r="X339" s="119"/>
      <c r="Y339" s="119"/>
      <c r="Z339" s="326"/>
      <c r="AA339" s="74"/>
      <c r="AB339" s="352"/>
      <c r="AC339" s="352"/>
      <c r="AD339" s="328"/>
      <c r="AE339" s="118"/>
      <c r="AF339" s="119"/>
      <c r="AG339" s="119"/>
      <c r="AH339" s="119"/>
      <c r="AI339" s="119"/>
      <c r="AJ339" s="119"/>
      <c r="AK339" s="119"/>
      <c r="AL339" s="119"/>
      <c r="AM339" s="119"/>
      <c r="AN339" s="119"/>
      <c r="AO339" s="119"/>
      <c r="AP339" s="119"/>
      <c r="AQ339" s="119"/>
      <c r="AR339" s="119"/>
      <c r="AS339" s="4"/>
      <c r="AT339" s="4"/>
      <c r="AU339" s="4"/>
    </row>
    <row r="340">
      <c r="A340" s="4"/>
      <c r="B340" s="4"/>
      <c r="C340" s="4"/>
      <c r="D340" s="4"/>
      <c r="E340" s="4"/>
      <c r="F340" s="8"/>
      <c r="G340" s="8"/>
      <c r="H340" s="8"/>
      <c r="I340" s="8"/>
      <c r="J340" s="8"/>
      <c r="K340" s="8"/>
      <c r="L340" s="8"/>
      <c r="M340" s="8"/>
      <c r="N340" s="8"/>
      <c r="O340" s="8"/>
      <c r="P340" s="8"/>
      <c r="Q340" s="271"/>
      <c r="R340" s="119"/>
      <c r="S340" s="118"/>
      <c r="T340" s="118"/>
      <c r="U340" s="118"/>
      <c r="V340" s="325"/>
      <c r="W340" s="119"/>
      <c r="X340" s="119"/>
      <c r="Y340" s="119"/>
      <c r="Z340" s="326"/>
      <c r="AA340" s="74"/>
      <c r="AB340" s="352"/>
      <c r="AC340" s="352"/>
      <c r="AD340" s="328"/>
      <c r="AE340" s="118"/>
      <c r="AF340" s="119"/>
      <c r="AG340" s="119"/>
      <c r="AH340" s="119"/>
      <c r="AI340" s="119"/>
      <c r="AJ340" s="119"/>
      <c r="AK340" s="119"/>
      <c r="AL340" s="119"/>
      <c r="AM340" s="119"/>
      <c r="AN340" s="119"/>
      <c r="AO340" s="119"/>
      <c r="AP340" s="119"/>
      <c r="AQ340" s="119"/>
      <c r="AR340" s="119"/>
      <c r="AS340" s="4"/>
      <c r="AT340" s="4"/>
      <c r="AU340" s="4"/>
    </row>
    <row r="341">
      <c r="A341" s="4"/>
      <c r="B341" s="4"/>
      <c r="C341" s="4"/>
      <c r="D341" s="4"/>
      <c r="E341" s="4"/>
      <c r="F341" s="8"/>
      <c r="G341" s="8"/>
      <c r="H341" s="8"/>
      <c r="I341" s="8"/>
      <c r="J341" s="8"/>
      <c r="K341" s="8"/>
      <c r="L341" s="8"/>
      <c r="M341" s="8"/>
      <c r="N341" s="8"/>
      <c r="O341" s="8"/>
      <c r="P341" s="8"/>
      <c r="Q341" s="271"/>
      <c r="R341" s="119"/>
      <c r="S341" s="118"/>
      <c r="T341" s="118"/>
      <c r="U341" s="118"/>
      <c r="V341" s="325"/>
      <c r="W341" s="119"/>
      <c r="X341" s="119"/>
      <c r="Y341" s="119"/>
      <c r="Z341" s="326"/>
      <c r="AA341" s="74"/>
      <c r="AB341" s="352"/>
      <c r="AC341" s="352"/>
      <c r="AD341" s="328"/>
      <c r="AE341" s="118"/>
      <c r="AF341" s="119"/>
      <c r="AG341" s="119"/>
      <c r="AH341" s="119"/>
      <c r="AI341" s="119"/>
      <c r="AJ341" s="119"/>
      <c r="AK341" s="119"/>
      <c r="AL341" s="119"/>
      <c r="AM341" s="119"/>
      <c r="AN341" s="119"/>
      <c r="AO341" s="119"/>
      <c r="AP341" s="119"/>
      <c r="AQ341" s="119"/>
      <c r="AR341" s="119"/>
      <c r="AS341" s="4"/>
      <c r="AT341" s="4"/>
      <c r="AU341" s="4"/>
    </row>
    <row r="342">
      <c r="A342" s="4"/>
      <c r="B342" s="4"/>
      <c r="C342" s="4"/>
      <c r="D342" s="4"/>
      <c r="E342" s="4"/>
      <c r="F342" s="8"/>
      <c r="G342" s="8"/>
      <c r="H342" s="8"/>
      <c r="I342" s="8"/>
      <c r="J342" s="8"/>
      <c r="K342" s="8"/>
      <c r="L342" s="8"/>
      <c r="M342" s="8"/>
      <c r="N342" s="8"/>
      <c r="O342" s="8"/>
      <c r="P342" s="8"/>
      <c r="Q342" s="271"/>
      <c r="R342" s="119"/>
      <c r="S342" s="118"/>
      <c r="T342" s="118"/>
      <c r="U342" s="118"/>
      <c r="V342" s="325"/>
      <c r="W342" s="119"/>
      <c r="X342" s="119"/>
      <c r="Y342" s="119"/>
      <c r="Z342" s="326"/>
      <c r="AA342" s="74"/>
      <c r="AB342" s="352"/>
      <c r="AC342" s="352"/>
      <c r="AD342" s="328"/>
      <c r="AE342" s="118"/>
      <c r="AF342" s="119"/>
      <c r="AG342" s="119"/>
      <c r="AH342" s="119"/>
      <c r="AI342" s="119"/>
      <c r="AJ342" s="119"/>
      <c r="AK342" s="119"/>
      <c r="AL342" s="119"/>
      <c r="AM342" s="119"/>
      <c r="AN342" s="119"/>
      <c r="AO342" s="119"/>
      <c r="AP342" s="119"/>
      <c r="AQ342" s="119"/>
      <c r="AR342" s="119"/>
      <c r="AS342" s="4"/>
      <c r="AT342" s="4"/>
      <c r="AU342" s="4"/>
    </row>
    <row r="343">
      <c r="A343" s="4"/>
      <c r="B343" s="4"/>
      <c r="C343" s="4"/>
      <c r="D343" s="4"/>
      <c r="E343" s="4"/>
      <c r="F343" s="8"/>
      <c r="G343" s="8"/>
      <c r="H343" s="8"/>
      <c r="I343" s="8"/>
      <c r="J343" s="8"/>
      <c r="K343" s="8"/>
      <c r="L343" s="8"/>
      <c r="M343" s="8"/>
      <c r="N343" s="8"/>
      <c r="O343" s="8"/>
      <c r="P343" s="8"/>
      <c r="Q343" s="271"/>
      <c r="R343" s="119"/>
      <c r="S343" s="118"/>
      <c r="T343" s="118"/>
      <c r="U343" s="118"/>
      <c r="V343" s="325"/>
      <c r="W343" s="119"/>
      <c r="X343" s="119"/>
      <c r="Y343" s="119"/>
      <c r="Z343" s="326"/>
      <c r="AA343" s="74"/>
      <c r="AB343" s="352"/>
      <c r="AC343" s="352"/>
      <c r="AD343" s="328"/>
      <c r="AE343" s="118"/>
      <c r="AF343" s="119"/>
      <c r="AG343" s="119"/>
      <c r="AH343" s="119"/>
      <c r="AI343" s="119"/>
      <c r="AJ343" s="119"/>
      <c r="AK343" s="119"/>
      <c r="AL343" s="119"/>
      <c r="AM343" s="119"/>
      <c r="AN343" s="119"/>
      <c r="AO343" s="119"/>
      <c r="AP343" s="119"/>
      <c r="AQ343" s="119"/>
      <c r="AR343" s="119"/>
      <c r="AS343" s="4"/>
      <c r="AT343" s="4"/>
      <c r="AU343" s="4"/>
    </row>
    <row r="344">
      <c r="A344" s="4"/>
      <c r="B344" s="4"/>
      <c r="C344" s="4"/>
      <c r="D344" s="4"/>
      <c r="E344" s="4"/>
      <c r="F344" s="8"/>
      <c r="G344" s="8"/>
      <c r="H344" s="8"/>
      <c r="I344" s="8"/>
      <c r="J344" s="8"/>
      <c r="K344" s="8"/>
      <c r="L344" s="8"/>
      <c r="M344" s="8"/>
      <c r="N344" s="8"/>
      <c r="O344" s="8"/>
      <c r="P344" s="8"/>
      <c r="Q344" s="271"/>
      <c r="R344" s="119"/>
      <c r="S344" s="118"/>
      <c r="T344" s="118"/>
      <c r="U344" s="118"/>
      <c r="V344" s="325"/>
      <c r="W344" s="119"/>
      <c r="X344" s="119"/>
      <c r="Y344" s="119"/>
      <c r="Z344" s="326"/>
      <c r="AA344" s="74"/>
      <c r="AB344" s="352"/>
      <c r="AC344" s="352"/>
      <c r="AD344" s="328"/>
      <c r="AE344" s="118"/>
      <c r="AF344" s="119"/>
      <c r="AG344" s="119"/>
      <c r="AH344" s="119"/>
      <c r="AI344" s="119"/>
      <c r="AJ344" s="119"/>
      <c r="AK344" s="119"/>
      <c r="AL344" s="119"/>
      <c r="AM344" s="119"/>
      <c r="AN344" s="119"/>
      <c r="AO344" s="119"/>
      <c r="AP344" s="119"/>
      <c r="AQ344" s="119"/>
      <c r="AR344" s="119"/>
      <c r="AS344" s="4"/>
      <c r="AT344" s="4"/>
      <c r="AU344" s="4"/>
    </row>
    <row r="345">
      <c r="A345" s="4"/>
      <c r="B345" s="4"/>
      <c r="C345" s="4"/>
      <c r="D345" s="4"/>
      <c r="E345" s="4"/>
      <c r="F345" s="8"/>
      <c r="G345" s="8"/>
      <c r="H345" s="8"/>
      <c r="I345" s="8"/>
      <c r="J345" s="8"/>
      <c r="K345" s="8"/>
      <c r="L345" s="8"/>
      <c r="M345" s="8"/>
      <c r="N345" s="8"/>
      <c r="O345" s="8"/>
      <c r="P345" s="8"/>
      <c r="Q345" s="271"/>
      <c r="R345" s="119"/>
      <c r="S345" s="118"/>
      <c r="T345" s="118"/>
      <c r="U345" s="118"/>
      <c r="V345" s="325"/>
      <c r="W345" s="119"/>
      <c r="X345" s="119"/>
      <c r="Y345" s="119"/>
      <c r="Z345" s="326"/>
      <c r="AA345" s="74"/>
      <c r="AB345" s="352"/>
      <c r="AC345" s="352"/>
      <c r="AD345" s="328"/>
      <c r="AE345" s="118"/>
      <c r="AF345" s="119"/>
      <c r="AG345" s="119"/>
      <c r="AH345" s="119"/>
      <c r="AI345" s="119"/>
      <c r="AJ345" s="119"/>
      <c r="AK345" s="119"/>
      <c r="AL345" s="119"/>
      <c r="AM345" s="119"/>
      <c r="AN345" s="119"/>
      <c r="AO345" s="119"/>
      <c r="AP345" s="119"/>
      <c r="AQ345" s="119"/>
      <c r="AR345" s="119"/>
      <c r="AS345" s="4"/>
      <c r="AT345" s="4"/>
      <c r="AU345" s="4"/>
    </row>
    <row r="346">
      <c r="A346" s="4"/>
      <c r="B346" s="4"/>
      <c r="C346" s="4"/>
      <c r="D346" s="4"/>
      <c r="E346" s="4"/>
      <c r="F346" s="8"/>
      <c r="G346" s="8"/>
      <c r="H346" s="8"/>
      <c r="I346" s="8"/>
      <c r="J346" s="8"/>
      <c r="K346" s="8"/>
      <c r="L346" s="8"/>
      <c r="M346" s="8"/>
      <c r="N346" s="8"/>
      <c r="O346" s="8"/>
      <c r="P346" s="8"/>
      <c r="Q346" s="271"/>
      <c r="R346" s="119"/>
      <c r="S346" s="118"/>
      <c r="T346" s="118"/>
      <c r="U346" s="118"/>
      <c r="V346" s="325"/>
      <c r="W346" s="119"/>
      <c r="X346" s="119"/>
      <c r="Y346" s="119"/>
      <c r="Z346" s="326"/>
      <c r="AA346" s="74"/>
      <c r="AB346" s="352"/>
      <c r="AC346" s="352"/>
      <c r="AD346" s="328"/>
      <c r="AE346" s="118"/>
      <c r="AF346" s="119"/>
      <c r="AG346" s="119"/>
      <c r="AH346" s="119"/>
      <c r="AI346" s="119"/>
      <c r="AJ346" s="119"/>
      <c r="AK346" s="119"/>
      <c r="AL346" s="119"/>
      <c r="AM346" s="119"/>
      <c r="AN346" s="119"/>
      <c r="AO346" s="119"/>
      <c r="AP346" s="119"/>
      <c r="AQ346" s="119"/>
      <c r="AR346" s="119"/>
      <c r="AS346" s="4"/>
      <c r="AT346" s="4"/>
      <c r="AU346" s="4"/>
    </row>
    <row r="347">
      <c r="A347" s="4"/>
      <c r="B347" s="4"/>
      <c r="C347" s="4"/>
      <c r="D347" s="4"/>
      <c r="E347" s="4"/>
      <c r="F347" s="8"/>
      <c r="G347" s="8"/>
      <c r="H347" s="8"/>
      <c r="I347" s="8"/>
      <c r="J347" s="8"/>
      <c r="K347" s="8"/>
      <c r="L347" s="8"/>
      <c r="M347" s="8"/>
      <c r="N347" s="8"/>
      <c r="O347" s="8"/>
      <c r="P347" s="8"/>
      <c r="Q347" s="271"/>
      <c r="R347" s="119"/>
      <c r="S347" s="118"/>
      <c r="T347" s="118"/>
      <c r="U347" s="118"/>
      <c r="V347" s="325"/>
      <c r="W347" s="119"/>
      <c r="X347" s="119"/>
      <c r="Y347" s="119"/>
      <c r="Z347" s="326"/>
      <c r="AA347" s="74"/>
      <c r="AB347" s="352"/>
      <c r="AC347" s="352"/>
      <c r="AD347" s="328"/>
      <c r="AE347" s="118"/>
      <c r="AF347" s="119"/>
      <c r="AG347" s="119"/>
      <c r="AH347" s="119"/>
      <c r="AI347" s="119"/>
      <c r="AJ347" s="119"/>
      <c r="AK347" s="119"/>
      <c r="AL347" s="119"/>
      <c r="AM347" s="119"/>
      <c r="AN347" s="119"/>
      <c r="AO347" s="119"/>
      <c r="AP347" s="119"/>
      <c r="AQ347" s="119"/>
      <c r="AR347" s="119"/>
      <c r="AS347" s="4"/>
      <c r="AT347" s="4"/>
      <c r="AU347" s="4"/>
    </row>
    <row r="348">
      <c r="A348" s="4"/>
      <c r="B348" s="4"/>
      <c r="C348" s="4"/>
      <c r="D348" s="4"/>
      <c r="E348" s="4"/>
      <c r="F348" s="8"/>
      <c r="G348" s="8"/>
      <c r="H348" s="8"/>
      <c r="I348" s="8"/>
      <c r="J348" s="8"/>
      <c r="K348" s="8"/>
      <c r="L348" s="8"/>
      <c r="M348" s="8"/>
      <c r="N348" s="8"/>
      <c r="O348" s="8"/>
      <c r="P348" s="8"/>
      <c r="Q348" s="271"/>
      <c r="R348" s="119"/>
      <c r="S348" s="118"/>
      <c r="T348" s="118"/>
      <c r="U348" s="118"/>
      <c r="V348" s="325"/>
      <c r="W348" s="119"/>
      <c r="X348" s="119"/>
      <c r="Y348" s="119"/>
      <c r="Z348" s="326"/>
      <c r="AA348" s="74"/>
      <c r="AB348" s="352"/>
      <c r="AC348" s="352"/>
      <c r="AD348" s="328"/>
      <c r="AE348" s="118"/>
      <c r="AF348" s="119"/>
      <c r="AG348" s="119"/>
      <c r="AH348" s="119"/>
      <c r="AI348" s="119"/>
      <c r="AJ348" s="119"/>
      <c r="AK348" s="119"/>
      <c r="AL348" s="119"/>
      <c r="AM348" s="119"/>
      <c r="AN348" s="119"/>
      <c r="AO348" s="119"/>
      <c r="AP348" s="119"/>
      <c r="AQ348" s="119"/>
      <c r="AR348" s="119"/>
      <c r="AS348" s="4"/>
      <c r="AT348" s="4"/>
      <c r="AU348" s="4"/>
    </row>
    <row r="349">
      <c r="A349" s="4"/>
      <c r="B349" s="4"/>
      <c r="C349" s="4"/>
      <c r="D349" s="4"/>
      <c r="E349" s="4"/>
      <c r="F349" s="8"/>
      <c r="G349" s="8"/>
      <c r="H349" s="8"/>
      <c r="I349" s="8"/>
      <c r="J349" s="8"/>
      <c r="K349" s="8"/>
      <c r="L349" s="8"/>
      <c r="M349" s="8"/>
      <c r="N349" s="8"/>
      <c r="O349" s="8"/>
      <c r="P349" s="8"/>
      <c r="Q349" s="271"/>
      <c r="R349" s="119"/>
      <c r="S349" s="118"/>
      <c r="T349" s="118"/>
      <c r="U349" s="118"/>
      <c r="V349" s="325"/>
      <c r="W349" s="119"/>
      <c r="X349" s="119"/>
      <c r="Y349" s="119"/>
      <c r="Z349" s="326"/>
      <c r="AA349" s="74"/>
      <c r="AB349" s="352"/>
      <c r="AC349" s="352"/>
      <c r="AD349" s="328"/>
      <c r="AE349" s="118"/>
      <c r="AF349" s="119"/>
      <c r="AG349" s="119"/>
      <c r="AH349" s="119"/>
      <c r="AI349" s="119"/>
      <c r="AJ349" s="119"/>
      <c r="AK349" s="119"/>
      <c r="AL349" s="119"/>
      <c r="AM349" s="119"/>
      <c r="AN349" s="119"/>
      <c r="AO349" s="119"/>
      <c r="AP349" s="119"/>
      <c r="AQ349" s="119"/>
      <c r="AR349" s="119"/>
      <c r="AS349" s="4"/>
      <c r="AT349" s="4"/>
      <c r="AU349" s="4"/>
    </row>
    <row r="350">
      <c r="A350" s="4"/>
      <c r="B350" s="4"/>
      <c r="C350" s="4"/>
      <c r="D350" s="4"/>
      <c r="E350" s="4"/>
      <c r="F350" s="8"/>
      <c r="G350" s="8"/>
      <c r="H350" s="8"/>
      <c r="I350" s="8"/>
      <c r="J350" s="8"/>
      <c r="K350" s="8"/>
      <c r="L350" s="8"/>
      <c r="M350" s="8"/>
      <c r="N350" s="8"/>
      <c r="O350" s="8"/>
      <c r="P350" s="8"/>
      <c r="Q350" s="271"/>
      <c r="R350" s="119"/>
      <c r="S350" s="118"/>
      <c r="T350" s="118"/>
      <c r="U350" s="118"/>
      <c r="V350" s="325"/>
      <c r="W350" s="119"/>
      <c r="X350" s="119"/>
      <c r="Y350" s="119"/>
      <c r="Z350" s="326"/>
      <c r="AA350" s="74"/>
      <c r="AB350" s="352"/>
      <c r="AC350" s="352"/>
      <c r="AD350" s="328"/>
      <c r="AE350" s="118"/>
      <c r="AF350" s="119"/>
      <c r="AG350" s="119"/>
      <c r="AH350" s="119"/>
      <c r="AI350" s="119"/>
      <c r="AJ350" s="119"/>
      <c r="AK350" s="119"/>
      <c r="AL350" s="119"/>
      <c r="AM350" s="119"/>
      <c r="AN350" s="119"/>
      <c r="AO350" s="119"/>
      <c r="AP350" s="119"/>
      <c r="AQ350" s="119"/>
      <c r="AR350" s="119"/>
      <c r="AS350" s="4"/>
      <c r="AT350" s="4"/>
      <c r="AU350" s="4"/>
    </row>
    <row r="351">
      <c r="A351" s="4"/>
      <c r="B351" s="4"/>
      <c r="C351" s="4"/>
      <c r="D351" s="4"/>
      <c r="E351" s="4"/>
      <c r="F351" s="8"/>
      <c r="G351" s="8"/>
      <c r="H351" s="8"/>
      <c r="I351" s="8"/>
      <c r="J351" s="8"/>
      <c r="K351" s="8"/>
      <c r="L351" s="8"/>
      <c r="M351" s="8"/>
      <c r="N351" s="8"/>
      <c r="O351" s="8"/>
      <c r="P351" s="8"/>
      <c r="Q351" s="271"/>
      <c r="R351" s="119"/>
      <c r="S351" s="118"/>
      <c r="T351" s="118"/>
      <c r="U351" s="118"/>
      <c r="V351" s="325"/>
      <c r="W351" s="119"/>
      <c r="X351" s="119"/>
      <c r="Y351" s="119"/>
      <c r="Z351" s="326"/>
      <c r="AA351" s="74"/>
      <c r="AB351" s="352"/>
      <c r="AC351" s="352"/>
      <c r="AD351" s="328"/>
      <c r="AE351" s="118"/>
      <c r="AF351" s="119"/>
      <c r="AG351" s="119"/>
      <c r="AH351" s="119"/>
      <c r="AI351" s="119"/>
      <c r="AJ351" s="119"/>
      <c r="AK351" s="119"/>
      <c r="AL351" s="119"/>
      <c r="AM351" s="119"/>
      <c r="AN351" s="119"/>
      <c r="AO351" s="119"/>
      <c r="AP351" s="119"/>
      <c r="AQ351" s="119"/>
      <c r="AR351" s="119"/>
      <c r="AS351" s="4"/>
      <c r="AT351" s="4"/>
      <c r="AU351" s="4"/>
    </row>
    <row r="352">
      <c r="A352" s="4"/>
      <c r="B352" s="4"/>
      <c r="C352" s="4"/>
      <c r="D352" s="4"/>
      <c r="E352" s="4"/>
      <c r="F352" s="8"/>
      <c r="G352" s="8"/>
      <c r="H352" s="8"/>
      <c r="I352" s="8"/>
      <c r="J352" s="8"/>
      <c r="K352" s="8"/>
      <c r="L352" s="8"/>
      <c r="M352" s="8"/>
      <c r="N352" s="8"/>
      <c r="O352" s="8"/>
      <c r="P352" s="8"/>
      <c r="Q352" s="271"/>
      <c r="R352" s="119"/>
      <c r="S352" s="118"/>
      <c r="T352" s="118"/>
      <c r="U352" s="118"/>
      <c r="V352" s="325"/>
      <c r="W352" s="119"/>
      <c r="X352" s="119"/>
      <c r="Y352" s="119"/>
      <c r="Z352" s="326"/>
      <c r="AA352" s="74"/>
      <c r="AB352" s="352"/>
      <c r="AC352" s="352"/>
      <c r="AD352" s="328"/>
      <c r="AE352" s="118"/>
      <c r="AF352" s="119"/>
      <c r="AG352" s="119"/>
      <c r="AH352" s="119"/>
      <c r="AI352" s="119"/>
      <c r="AJ352" s="119"/>
      <c r="AK352" s="119"/>
      <c r="AL352" s="119"/>
      <c r="AM352" s="119"/>
      <c r="AN352" s="119"/>
      <c r="AO352" s="119"/>
      <c r="AP352" s="119"/>
      <c r="AQ352" s="119"/>
      <c r="AR352" s="119"/>
      <c r="AS352" s="4"/>
      <c r="AT352" s="4"/>
      <c r="AU352" s="4"/>
    </row>
    <row r="353">
      <c r="A353" s="4"/>
      <c r="B353" s="4"/>
      <c r="C353" s="4"/>
      <c r="D353" s="4"/>
      <c r="E353" s="4"/>
      <c r="F353" s="8"/>
      <c r="G353" s="8"/>
      <c r="H353" s="8"/>
      <c r="I353" s="8"/>
      <c r="J353" s="8"/>
      <c r="K353" s="8"/>
      <c r="L353" s="8"/>
      <c r="M353" s="8"/>
      <c r="N353" s="8"/>
      <c r="O353" s="8"/>
      <c r="P353" s="8"/>
      <c r="Q353" s="271"/>
      <c r="R353" s="119"/>
      <c r="S353" s="118"/>
      <c r="T353" s="118"/>
      <c r="U353" s="118"/>
      <c r="V353" s="325"/>
      <c r="W353" s="119"/>
      <c r="X353" s="119"/>
      <c r="Y353" s="119"/>
      <c r="Z353" s="326"/>
      <c r="AA353" s="74"/>
      <c r="AB353" s="352"/>
      <c r="AC353" s="352"/>
      <c r="AD353" s="328"/>
      <c r="AE353" s="118"/>
      <c r="AF353" s="119"/>
      <c r="AG353" s="119"/>
      <c r="AH353" s="119"/>
      <c r="AI353" s="119"/>
      <c r="AJ353" s="119"/>
      <c r="AK353" s="119"/>
      <c r="AL353" s="119"/>
      <c r="AM353" s="119"/>
      <c r="AN353" s="119"/>
      <c r="AO353" s="119"/>
      <c r="AP353" s="119"/>
      <c r="AQ353" s="119"/>
      <c r="AR353" s="119"/>
      <c r="AS353" s="4"/>
      <c r="AT353" s="4"/>
      <c r="AU353" s="4"/>
    </row>
    <row r="354">
      <c r="A354" s="4"/>
      <c r="B354" s="4"/>
      <c r="C354" s="4"/>
      <c r="D354" s="4"/>
      <c r="E354" s="4"/>
      <c r="F354" s="8"/>
      <c r="G354" s="8"/>
      <c r="H354" s="8"/>
      <c r="I354" s="8"/>
      <c r="J354" s="8"/>
      <c r="K354" s="8"/>
      <c r="L354" s="8"/>
      <c r="M354" s="8"/>
      <c r="N354" s="8"/>
      <c r="O354" s="8"/>
      <c r="P354" s="8"/>
      <c r="Q354" s="271"/>
      <c r="R354" s="119"/>
      <c r="S354" s="118"/>
      <c r="T354" s="118"/>
      <c r="U354" s="118"/>
      <c r="V354" s="325"/>
      <c r="W354" s="119"/>
      <c r="X354" s="119"/>
      <c r="Y354" s="119"/>
      <c r="Z354" s="326"/>
      <c r="AA354" s="74"/>
      <c r="AB354" s="352"/>
      <c r="AC354" s="352"/>
      <c r="AD354" s="328"/>
      <c r="AE354" s="118"/>
      <c r="AF354" s="119"/>
      <c r="AG354" s="119"/>
      <c r="AH354" s="119"/>
      <c r="AI354" s="119"/>
      <c r="AJ354" s="119"/>
      <c r="AK354" s="119"/>
      <c r="AL354" s="119"/>
      <c r="AM354" s="119"/>
      <c r="AN354" s="119"/>
      <c r="AO354" s="119"/>
      <c r="AP354" s="119"/>
      <c r="AQ354" s="119"/>
      <c r="AR354" s="119"/>
      <c r="AS354" s="4"/>
      <c r="AT354" s="4"/>
      <c r="AU354" s="4"/>
    </row>
    <row r="355">
      <c r="A355" s="4"/>
      <c r="B355" s="4"/>
      <c r="C355" s="4"/>
      <c r="D355" s="4"/>
      <c r="E355" s="4"/>
      <c r="F355" s="8"/>
      <c r="G355" s="8"/>
      <c r="H355" s="8"/>
      <c r="I355" s="8"/>
      <c r="J355" s="8"/>
      <c r="K355" s="8"/>
      <c r="L355" s="8"/>
      <c r="M355" s="8"/>
      <c r="N355" s="8"/>
      <c r="O355" s="8"/>
      <c r="P355" s="8"/>
      <c r="Q355" s="271"/>
      <c r="R355" s="119"/>
      <c r="S355" s="118"/>
      <c r="T355" s="118"/>
      <c r="U355" s="118"/>
      <c r="V355" s="325"/>
      <c r="W355" s="119"/>
      <c r="X355" s="119"/>
      <c r="Y355" s="119"/>
      <c r="Z355" s="326"/>
      <c r="AA355" s="74"/>
      <c r="AB355" s="352"/>
      <c r="AC355" s="352"/>
      <c r="AD355" s="328"/>
      <c r="AE355" s="118"/>
      <c r="AF355" s="119"/>
      <c r="AG355" s="119"/>
      <c r="AH355" s="119"/>
      <c r="AI355" s="119"/>
      <c r="AJ355" s="119"/>
      <c r="AK355" s="119"/>
      <c r="AL355" s="119"/>
      <c r="AM355" s="119"/>
      <c r="AN355" s="119"/>
      <c r="AO355" s="119"/>
      <c r="AP355" s="119"/>
      <c r="AQ355" s="119"/>
      <c r="AR355" s="119"/>
      <c r="AS355" s="4"/>
      <c r="AT355" s="4"/>
      <c r="AU355" s="4"/>
    </row>
    <row r="356">
      <c r="A356" s="4"/>
      <c r="B356" s="4"/>
      <c r="C356" s="4"/>
      <c r="D356" s="4"/>
      <c r="E356" s="4"/>
      <c r="F356" s="8"/>
      <c r="G356" s="8"/>
      <c r="H356" s="8"/>
      <c r="I356" s="8"/>
      <c r="J356" s="8"/>
      <c r="K356" s="8"/>
      <c r="L356" s="8"/>
      <c r="M356" s="8"/>
      <c r="N356" s="8"/>
      <c r="O356" s="8"/>
      <c r="P356" s="8"/>
      <c r="Q356" s="271"/>
      <c r="R356" s="119"/>
      <c r="S356" s="118"/>
      <c r="T356" s="118"/>
      <c r="U356" s="118"/>
      <c r="V356" s="325"/>
      <c r="W356" s="119"/>
      <c r="X356" s="119"/>
      <c r="Y356" s="119"/>
      <c r="Z356" s="326"/>
      <c r="AA356" s="74"/>
      <c r="AB356" s="352"/>
      <c r="AC356" s="352"/>
      <c r="AD356" s="328"/>
      <c r="AE356" s="118"/>
      <c r="AF356" s="119"/>
      <c r="AG356" s="119"/>
      <c r="AH356" s="119"/>
      <c r="AI356" s="119"/>
      <c r="AJ356" s="119"/>
      <c r="AK356" s="119"/>
      <c r="AL356" s="119"/>
      <c r="AM356" s="119"/>
      <c r="AN356" s="119"/>
      <c r="AO356" s="119"/>
      <c r="AP356" s="119"/>
      <c r="AQ356" s="119"/>
      <c r="AR356" s="119"/>
      <c r="AS356" s="4"/>
      <c r="AT356" s="4"/>
      <c r="AU356" s="4"/>
    </row>
    <row r="357">
      <c r="A357" s="4"/>
      <c r="B357" s="4"/>
      <c r="C357" s="4"/>
      <c r="D357" s="4"/>
      <c r="E357" s="4"/>
      <c r="F357" s="8"/>
      <c r="G357" s="8"/>
      <c r="H357" s="8"/>
      <c r="I357" s="8"/>
      <c r="J357" s="8"/>
      <c r="K357" s="8"/>
      <c r="L357" s="8"/>
      <c r="M357" s="8"/>
      <c r="N357" s="8"/>
      <c r="O357" s="8"/>
      <c r="P357" s="8"/>
      <c r="Q357" s="271"/>
      <c r="R357" s="119"/>
      <c r="S357" s="118"/>
      <c r="T357" s="118"/>
      <c r="U357" s="118"/>
      <c r="V357" s="325"/>
      <c r="W357" s="119"/>
      <c r="X357" s="119"/>
      <c r="Y357" s="119"/>
      <c r="Z357" s="326"/>
      <c r="AA357" s="74"/>
      <c r="AB357" s="352"/>
      <c r="AC357" s="352"/>
      <c r="AD357" s="328"/>
      <c r="AE357" s="118"/>
      <c r="AF357" s="119"/>
      <c r="AG357" s="119"/>
      <c r="AH357" s="119"/>
      <c r="AI357" s="119"/>
      <c r="AJ357" s="119"/>
      <c r="AK357" s="119"/>
      <c r="AL357" s="119"/>
      <c r="AM357" s="119"/>
      <c r="AN357" s="119"/>
      <c r="AO357" s="119"/>
      <c r="AP357" s="119"/>
      <c r="AQ357" s="119"/>
      <c r="AR357" s="119"/>
      <c r="AS357" s="4"/>
      <c r="AT357" s="4"/>
      <c r="AU357" s="4"/>
    </row>
    <row r="358">
      <c r="A358" s="4"/>
      <c r="B358" s="4"/>
      <c r="C358" s="4"/>
      <c r="D358" s="4"/>
      <c r="E358" s="4"/>
      <c r="F358" s="8"/>
      <c r="G358" s="8"/>
      <c r="H358" s="8"/>
      <c r="I358" s="8"/>
      <c r="J358" s="8"/>
      <c r="K358" s="8"/>
      <c r="L358" s="8"/>
      <c r="M358" s="8"/>
      <c r="N358" s="8"/>
      <c r="O358" s="8"/>
      <c r="P358" s="8"/>
      <c r="Q358" s="271"/>
      <c r="R358" s="119"/>
      <c r="S358" s="118"/>
      <c r="T358" s="118"/>
      <c r="U358" s="118"/>
      <c r="V358" s="325"/>
      <c r="W358" s="119"/>
      <c r="X358" s="119"/>
      <c r="Y358" s="119"/>
      <c r="Z358" s="326"/>
      <c r="AA358" s="74"/>
      <c r="AB358" s="352"/>
      <c r="AC358" s="352"/>
      <c r="AD358" s="328"/>
      <c r="AE358" s="118"/>
      <c r="AF358" s="119"/>
      <c r="AG358" s="119"/>
      <c r="AH358" s="119"/>
      <c r="AI358" s="119"/>
      <c r="AJ358" s="119"/>
      <c r="AK358" s="119"/>
      <c r="AL358" s="119"/>
      <c r="AM358" s="119"/>
      <c r="AN358" s="119"/>
      <c r="AO358" s="119"/>
      <c r="AP358" s="119"/>
      <c r="AQ358" s="119"/>
      <c r="AR358" s="119"/>
      <c r="AS358" s="4"/>
      <c r="AT358" s="4"/>
      <c r="AU358" s="4"/>
    </row>
    <row r="359">
      <c r="A359" s="4"/>
      <c r="B359" s="4"/>
      <c r="C359" s="4"/>
      <c r="D359" s="4"/>
      <c r="E359" s="4"/>
      <c r="F359" s="8"/>
      <c r="G359" s="8"/>
      <c r="H359" s="8"/>
      <c r="I359" s="8"/>
      <c r="J359" s="8"/>
      <c r="K359" s="8"/>
      <c r="L359" s="8"/>
      <c r="M359" s="8"/>
      <c r="N359" s="8"/>
      <c r="O359" s="8"/>
      <c r="P359" s="8"/>
      <c r="Q359" s="271"/>
      <c r="R359" s="119"/>
      <c r="S359" s="118"/>
      <c r="T359" s="118"/>
      <c r="U359" s="118"/>
      <c r="V359" s="325"/>
      <c r="W359" s="119"/>
      <c r="X359" s="119"/>
      <c r="Y359" s="119"/>
      <c r="Z359" s="326"/>
      <c r="AA359" s="74"/>
      <c r="AB359" s="352"/>
      <c r="AC359" s="352"/>
      <c r="AD359" s="328"/>
      <c r="AE359" s="118"/>
      <c r="AF359" s="119"/>
      <c r="AG359" s="119"/>
      <c r="AH359" s="119"/>
      <c r="AI359" s="119"/>
      <c r="AJ359" s="119"/>
      <c r="AK359" s="119"/>
      <c r="AL359" s="119"/>
      <c r="AM359" s="119"/>
      <c r="AN359" s="119"/>
      <c r="AO359" s="119"/>
      <c r="AP359" s="119"/>
      <c r="AQ359" s="119"/>
      <c r="AR359" s="119"/>
      <c r="AS359" s="4"/>
      <c r="AT359" s="4"/>
      <c r="AU359" s="4"/>
    </row>
    <row r="360">
      <c r="A360" s="4"/>
      <c r="B360" s="4"/>
      <c r="C360" s="4"/>
      <c r="D360" s="4"/>
      <c r="E360" s="4"/>
      <c r="F360" s="8"/>
      <c r="G360" s="8"/>
      <c r="H360" s="8"/>
      <c r="I360" s="8"/>
      <c r="J360" s="8"/>
      <c r="K360" s="8"/>
      <c r="L360" s="8"/>
      <c r="M360" s="8"/>
      <c r="N360" s="8"/>
      <c r="O360" s="8"/>
      <c r="P360" s="8"/>
      <c r="Q360" s="271"/>
      <c r="R360" s="119"/>
      <c r="S360" s="118"/>
      <c r="T360" s="118"/>
      <c r="U360" s="118"/>
      <c r="V360" s="325"/>
      <c r="W360" s="119"/>
      <c r="X360" s="119"/>
      <c r="Y360" s="119"/>
      <c r="Z360" s="326"/>
      <c r="AA360" s="74"/>
      <c r="AB360" s="352"/>
      <c r="AC360" s="352"/>
      <c r="AD360" s="328"/>
      <c r="AE360" s="118"/>
      <c r="AF360" s="119"/>
      <c r="AG360" s="119"/>
      <c r="AH360" s="119"/>
      <c r="AI360" s="119"/>
      <c r="AJ360" s="119"/>
      <c r="AK360" s="119"/>
      <c r="AL360" s="119"/>
      <c r="AM360" s="119"/>
      <c r="AN360" s="119"/>
      <c r="AO360" s="119"/>
      <c r="AP360" s="119"/>
      <c r="AQ360" s="119"/>
      <c r="AR360" s="119"/>
      <c r="AS360" s="4"/>
      <c r="AT360" s="4"/>
      <c r="AU360" s="4"/>
    </row>
    <row r="361">
      <c r="A361" s="4"/>
      <c r="B361" s="4"/>
      <c r="C361" s="4"/>
      <c r="D361" s="4"/>
      <c r="E361" s="4"/>
      <c r="F361" s="8"/>
      <c r="G361" s="8"/>
      <c r="H361" s="8"/>
      <c r="I361" s="8"/>
      <c r="J361" s="8"/>
      <c r="K361" s="8"/>
      <c r="L361" s="8"/>
      <c r="M361" s="8"/>
      <c r="N361" s="8"/>
      <c r="O361" s="8"/>
      <c r="P361" s="8"/>
      <c r="Q361" s="271"/>
      <c r="R361" s="119"/>
      <c r="S361" s="118"/>
      <c r="T361" s="118"/>
      <c r="U361" s="118"/>
      <c r="V361" s="325"/>
      <c r="W361" s="119"/>
      <c r="X361" s="119"/>
      <c r="Y361" s="119"/>
      <c r="Z361" s="326"/>
      <c r="AA361" s="74"/>
      <c r="AB361" s="352"/>
      <c r="AC361" s="352"/>
      <c r="AD361" s="328"/>
      <c r="AE361" s="118"/>
      <c r="AF361" s="119"/>
      <c r="AG361" s="119"/>
      <c r="AH361" s="119"/>
      <c r="AI361" s="119"/>
      <c r="AJ361" s="119"/>
      <c r="AK361" s="119"/>
      <c r="AL361" s="119"/>
      <c r="AM361" s="119"/>
      <c r="AN361" s="119"/>
      <c r="AO361" s="119"/>
      <c r="AP361" s="119"/>
      <c r="AQ361" s="119"/>
      <c r="AR361" s="119"/>
      <c r="AS361" s="4"/>
      <c r="AT361" s="4"/>
      <c r="AU361" s="4"/>
    </row>
    <row r="362">
      <c r="A362" s="4"/>
      <c r="B362" s="4"/>
      <c r="C362" s="4"/>
      <c r="D362" s="4"/>
      <c r="E362" s="4"/>
      <c r="F362" s="8"/>
      <c r="G362" s="8"/>
      <c r="H362" s="8"/>
      <c r="I362" s="8"/>
      <c r="J362" s="8"/>
      <c r="K362" s="8"/>
      <c r="L362" s="8"/>
      <c r="M362" s="8"/>
      <c r="N362" s="8"/>
      <c r="O362" s="8"/>
      <c r="P362" s="8"/>
      <c r="Q362" s="271"/>
      <c r="R362" s="119"/>
      <c r="S362" s="118"/>
      <c r="T362" s="118"/>
      <c r="U362" s="118"/>
      <c r="V362" s="325"/>
      <c r="W362" s="119"/>
      <c r="X362" s="119"/>
      <c r="Y362" s="119"/>
      <c r="Z362" s="326"/>
      <c r="AA362" s="74"/>
      <c r="AB362" s="352"/>
      <c r="AC362" s="352"/>
      <c r="AD362" s="328"/>
      <c r="AE362" s="118"/>
      <c r="AF362" s="119"/>
      <c r="AG362" s="119"/>
      <c r="AH362" s="119"/>
      <c r="AI362" s="119"/>
      <c r="AJ362" s="119"/>
      <c r="AK362" s="119"/>
      <c r="AL362" s="119"/>
      <c r="AM362" s="119"/>
      <c r="AN362" s="119"/>
      <c r="AO362" s="119"/>
      <c r="AP362" s="119"/>
      <c r="AQ362" s="119"/>
      <c r="AR362" s="119"/>
      <c r="AS362" s="4"/>
      <c r="AT362" s="4"/>
      <c r="AU362" s="4"/>
    </row>
    <row r="363">
      <c r="A363" s="4"/>
      <c r="B363" s="4"/>
      <c r="C363" s="4"/>
      <c r="D363" s="4"/>
      <c r="E363" s="4"/>
      <c r="F363" s="8"/>
      <c r="G363" s="8"/>
      <c r="H363" s="8"/>
      <c r="I363" s="8"/>
      <c r="J363" s="8"/>
      <c r="K363" s="8"/>
      <c r="L363" s="8"/>
      <c r="M363" s="8"/>
      <c r="N363" s="8"/>
      <c r="O363" s="8"/>
      <c r="P363" s="8"/>
      <c r="Q363" s="271"/>
      <c r="R363" s="119"/>
      <c r="S363" s="118"/>
      <c r="T363" s="118"/>
      <c r="U363" s="118"/>
      <c r="V363" s="325"/>
      <c r="W363" s="119"/>
      <c r="X363" s="119"/>
      <c r="Y363" s="119"/>
      <c r="Z363" s="326"/>
      <c r="AA363" s="74"/>
      <c r="AB363" s="352"/>
      <c r="AC363" s="352"/>
      <c r="AD363" s="328"/>
      <c r="AE363" s="118"/>
      <c r="AF363" s="119"/>
      <c r="AG363" s="119"/>
      <c r="AH363" s="119"/>
      <c r="AI363" s="119"/>
      <c r="AJ363" s="119"/>
      <c r="AK363" s="119"/>
      <c r="AL363" s="119"/>
      <c r="AM363" s="119"/>
      <c r="AN363" s="119"/>
      <c r="AO363" s="119"/>
      <c r="AP363" s="119"/>
      <c r="AQ363" s="119"/>
      <c r="AR363" s="119"/>
      <c r="AS363" s="4"/>
      <c r="AT363" s="4"/>
      <c r="AU363" s="4"/>
    </row>
    <row r="364">
      <c r="A364" s="4"/>
      <c r="B364" s="4"/>
      <c r="C364" s="4"/>
      <c r="D364" s="4"/>
      <c r="E364" s="4"/>
      <c r="F364" s="8"/>
      <c r="G364" s="8"/>
      <c r="H364" s="8"/>
      <c r="I364" s="8"/>
      <c r="J364" s="8"/>
      <c r="K364" s="8"/>
      <c r="L364" s="8"/>
      <c r="M364" s="8"/>
      <c r="N364" s="8"/>
      <c r="O364" s="8"/>
      <c r="P364" s="8"/>
      <c r="Q364" s="271"/>
      <c r="R364" s="119"/>
      <c r="S364" s="118"/>
      <c r="T364" s="118"/>
      <c r="U364" s="118"/>
      <c r="V364" s="325"/>
      <c r="W364" s="119"/>
      <c r="X364" s="119"/>
      <c r="Y364" s="119"/>
      <c r="Z364" s="326"/>
      <c r="AA364" s="74"/>
      <c r="AB364" s="352"/>
      <c r="AC364" s="352"/>
      <c r="AD364" s="328"/>
      <c r="AE364" s="118"/>
      <c r="AF364" s="119"/>
      <c r="AG364" s="119"/>
      <c r="AH364" s="119"/>
      <c r="AI364" s="119"/>
      <c r="AJ364" s="119"/>
      <c r="AK364" s="119"/>
      <c r="AL364" s="119"/>
      <c r="AM364" s="119"/>
      <c r="AN364" s="119"/>
      <c r="AO364" s="119"/>
      <c r="AP364" s="119"/>
      <c r="AQ364" s="119"/>
      <c r="AR364" s="119"/>
      <c r="AS364" s="4"/>
      <c r="AT364" s="4"/>
      <c r="AU364" s="4"/>
    </row>
    <row r="365">
      <c r="A365" s="4"/>
      <c r="B365" s="4"/>
      <c r="C365" s="4"/>
      <c r="D365" s="4"/>
      <c r="E365" s="4"/>
      <c r="F365" s="8"/>
      <c r="G365" s="8"/>
      <c r="H365" s="8"/>
      <c r="I365" s="8"/>
      <c r="J365" s="8"/>
      <c r="K365" s="8"/>
      <c r="L365" s="8"/>
      <c r="M365" s="8"/>
      <c r="N365" s="8"/>
      <c r="O365" s="8"/>
      <c r="P365" s="8"/>
      <c r="Q365" s="271"/>
      <c r="R365" s="119"/>
      <c r="S365" s="118"/>
      <c r="T365" s="118"/>
      <c r="U365" s="118"/>
      <c r="V365" s="325"/>
      <c r="W365" s="119"/>
      <c r="X365" s="119"/>
      <c r="Y365" s="119"/>
      <c r="Z365" s="326"/>
      <c r="AA365" s="74"/>
      <c r="AB365" s="352"/>
      <c r="AC365" s="352"/>
      <c r="AD365" s="328"/>
      <c r="AE365" s="118"/>
      <c r="AF365" s="119"/>
      <c r="AG365" s="119"/>
      <c r="AH365" s="119"/>
      <c r="AI365" s="119"/>
      <c r="AJ365" s="119"/>
      <c r="AK365" s="119"/>
      <c r="AL365" s="119"/>
      <c r="AM365" s="119"/>
      <c r="AN365" s="119"/>
      <c r="AO365" s="119"/>
      <c r="AP365" s="119"/>
      <c r="AQ365" s="119"/>
      <c r="AR365" s="119"/>
      <c r="AS365" s="4"/>
      <c r="AT365" s="4"/>
      <c r="AU365" s="4"/>
    </row>
    <row r="366">
      <c r="A366" s="4"/>
      <c r="B366" s="4"/>
      <c r="C366" s="4"/>
      <c r="D366" s="4"/>
      <c r="E366" s="4"/>
      <c r="F366" s="8"/>
      <c r="G366" s="8"/>
      <c r="H366" s="8"/>
      <c r="I366" s="8"/>
      <c r="J366" s="8"/>
      <c r="K366" s="8"/>
      <c r="L366" s="8"/>
      <c r="M366" s="8"/>
      <c r="N366" s="8"/>
      <c r="O366" s="8"/>
      <c r="P366" s="8"/>
      <c r="Q366" s="271"/>
      <c r="R366" s="119"/>
      <c r="S366" s="118"/>
      <c r="T366" s="118"/>
      <c r="U366" s="118"/>
      <c r="V366" s="325"/>
      <c r="W366" s="119"/>
      <c r="X366" s="119"/>
      <c r="Y366" s="119"/>
      <c r="Z366" s="326"/>
      <c r="AA366" s="74"/>
      <c r="AB366" s="352"/>
      <c r="AC366" s="352"/>
      <c r="AD366" s="328"/>
      <c r="AE366" s="118"/>
      <c r="AF366" s="119"/>
      <c r="AG366" s="119"/>
      <c r="AH366" s="119"/>
      <c r="AI366" s="119"/>
      <c r="AJ366" s="119"/>
      <c r="AK366" s="119"/>
      <c r="AL366" s="119"/>
      <c r="AM366" s="119"/>
      <c r="AN366" s="119"/>
      <c r="AO366" s="119"/>
      <c r="AP366" s="119"/>
      <c r="AQ366" s="119"/>
      <c r="AR366" s="119"/>
      <c r="AS366" s="4"/>
      <c r="AT366" s="4"/>
      <c r="AU366" s="4"/>
    </row>
    <row r="367">
      <c r="A367" s="4"/>
      <c r="B367" s="4"/>
      <c r="C367" s="4"/>
      <c r="D367" s="4"/>
      <c r="E367" s="4"/>
      <c r="F367" s="8"/>
      <c r="G367" s="8"/>
      <c r="H367" s="8"/>
      <c r="I367" s="8"/>
      <c r="J367" s="8"/>
      <c r="K367" s="8"/>
      <c r="L367" s="8"/>
      <c r="M367" s="8"/>
      <c r="N367" s="8"/>
      <c r="O367" s="8"/>
      <c r="P367" s="8"/>
      <c r="Q367" s="271"/>
      <c r="R367" s="119"/>
      <c r="S367" s="118"/>
      <c r="T367" s="118"/>
      <c r="U367" s="118"/>
      <c r="V367" s="325"/>
      <c r="W367" s="119"/>
      <c r="X367" s="119"/>
      <c r="Y367" s="119"/>
      <c r="Z367" s="326"/>
      <c r="AA367" s="74"/>
      <c r="AB367" s="352"/>
      <c r="AC367" s="352"/>
      <c r="AD367" s="328"/>
      <c r="AE367" s="118"/>
      <c r="AF367" s="119"/>
      <c r="AG367" s="119"/>
      <c r="AH367" s="119"/>
      <c r="AI367" s="119"/>
      <c r="AJ367" s="119"/>
      <c r="AK367" s="119"/>
      <c r="AL367" s="119"/>
      <c r="AM367" s="119"/>
      <c r="AN367" s="119"/>
      <c r="AO367" s="119"/>
      <c r="AP367" s="119"/>
      <c r="AQ367" s="119"/>
      <c r="AR367" s="119"/>
      <c r="AS367" s="4"/>
      <c r="AT367" s="4"/>
      <c r="AU367" s="4"/>
    </row>
    <row r="368">
      <c r="A368" s="4"/>
      <c r="B368" s="4"/>
      <c r="C368" s="4"/>
      <c r="D368" s="4"/>
      <c r="E368" s="4"/>
      <c r="F368" s="8"/>
      <c r="G368" s="8"/>
      <c r="H368" s="8"/>
      <c r="I368" s="8"/>
      <c r="J368" s="8"/>
      <c r="K368" s="8"/>
      <c r="L368" s="8"/>
      <c r="M368" s="8"/>
      <c r="N368" s="8"/>
      <c r="O368" s="8"/>
      <c r="P368" s="8"/>
      <c r="Q368" s="271"/>
      <c r="R368" s="119"/>
      <c r="S368" s="118"/>
      <c r="T368" s="118"/>
      <c r="U368" s="118"/>
      <c r="V368" s="325"/>
      <c r="W368" s="119"/>
      <c r="X368" s="119"/>
      <c r="Y368" s="119"/>
      <c r="Z368" s="326"/>
      <c r="AA368" s="74"/>
      <c r="AB368" s="352"/>
      <c r="AC368" s="352"/>
      <c r="AD368" s="328"/>
      <c r="AE368" s="118"/>
      <c r="AF368" s="119"/>
      <c r="AG368" s="119"/>
      <c r="AH368" s="119"/>
      <c r="AI368" s="119"/>
      <c r="AJ368" s="119"/>
      <c r="AK368" s="119"/>
      <c r="AL368" s="119"/>
      <c r="AM368" s="119"/>
      <c r="AN368" s="119"/>
      <c r="AO368" s="119"/>
      <c r="AP368" s="119"/>
      <c r="AQ368" s="119"/>
      <c r="AR368" s="119"/>
      <c r="AS368" s="4"/>
      <c r="AT368" s="4"/>
      <c r="AU368" s="4"/>
    </row>
    <row r="369">
      <c r="A369" s="4"/>
      <c r="B369" s="4"/>
      <c r="C369" s="4"/>
      <c r="D369" s="4"/>
      <c r="E369" s="4"/>
      <c r="F369" s="8"/>
      <c r="G369" s="8"/>
      <c r="H369" s="8"/>
      <c r="I369" s="8"/>
      <c r="J369" s="8"/>
      <c r="K369" s="8"/>
      <c r="L369" s="8"/>
      <c r="M369" s="8"/>
      <c r="N369" s="8"/>
      <c r="O369" s="8"/>
      <c r="P369" s="8"/>
      <c r="Q369" s="271"/>
      <c r="R369" s="119"/>
      <c r="S369" s="118"/>
      <c r="T369" s="118"/>
      <c r="U369" s="118"/>
      <c r="V369" s="325"/>
      <c r="W369" s="119"/>
      <c r="X369" s="119"/>
      <c r="Y369" s="119"/>
      <c r="Z369" s="326"/>
      <c r="AA369" s="74"/>
      <c r="AB369" s="352"/>
      <c r="AC369" s="352"/>
      <c r="AD369" s="328"/>
      <c r="AE369" s="118"/>
      <c r="AF369" s="119"/>
      <c r="AG369" s="119"/>
      <c r="AH369" s="119"/>
      <c r="AI369" s="119"/>
      <c r="AJ369" s="119"/>
      <c r="AK369" s="119"/>
      <c r="AL369" s="119"/>
      <c r="AM369" s="119"/>
      <c r="AN369" s="119"/>
      <c r="AO369" s="119"/>
      <c r="AP369" s="119"/>
      <c r="AQ369" s="119"/>
      <c r="AR369" s="119"/>
      <c r="AS369" s="4"/>
      <c r="AT369" s="4"/>
      <c r="AU369" s="4"/>
    </row>
    <row r="370">
      <c r="A370" s="4"/>
      <c r="B370" s="4"/>
      <c r="C370" s="4"/>
      <c r="D370" s="4"/>
      <c r="E370" s="4"/>
      <c r="F370" s="8"/>
      <c r="G370" s="8"/>
      <c r="H370" s="8"/>
      <c r="I370" s="8"/>
      <c r="J370" s="8"/>
      <c r="K370" s="8"/>
      <c r="L370" s="8"/>
      <c r="M370" s="8"/>
      <c r="N370" s="8"/>
      <c r="O370" s="8"/>
      <c r="P370" s="8"/>
      <c r="Q370" s="271"/>
      <c r="R370" s="119"/>
      <c r="S370" s="118"/>
      <c r="T370" s="118"/>
      <c r="U370" s="118"/>
      <c r="V370" s="325"/>
      <c r="W370" s="119"/>
      <c r="X370" s="119"/>
      <c r="Y370" s="119"/>
      <c r="Z370" s="326"/>
      <c r="AA370" s="74"/>
      <c r="AB370" s="352"/>
      <c r="AC370" s="352"/>
      <c r="AD370" s="328"/>
      <c r="AE370" s="118"/>
      <c r="AF370" s="119"/>
      <c r="AG370" s="119"/>
      <c r="AH370" s="119"/>
      <c r="AI370" s="119"/>
      <c r="AJ370" s="119"/>
      <c r="AK370" s="119"/>
      <c r="AL370" s="119"/>
      <c r="AM370" s="119"/>
      <c r="AN370" s="119"/>
      <c r="AO370" s="119"/>
      <c r="AP370" s="119"/>
      <c r="AQ370" s="119"/>
      <c r="AR370" s="119"/>
      <c r="AS370" s="4"/>
      <c r="AT370" s="4"/>
      <c r="AU370" s="4"/>
    </row>
    <row r="371">
      <c r="A371" s="4"/>
      <c r="B371" s="4"/>
      <c r="C371" s="4"/>
      <c r="D371" s="4"/>
      <c r="E371" s="4"/>
      <c r="F371" s="8"/>
      <c r="G371" s="8"/>
      <c r="H371" s="8"/>
      <c r="I371" s="8"/>
      <c r="J371" s="8"/>
      <c r="K371" s="8"/>
      <c r="L371" s="8"/>
      <c r="M371" s="8"/>
      <c r="N371" s="8"/>
      <c r="O371" s="8"/>
      <c r="P371" s="8"/>
      <c r="Q371" s="271"/>
      <c r="R371" s="119"/>
      <c r="S371" s="118"/>
      <c r="T371" s="118"/>
      <c r="U371" s="118"/>
      <c r="V371" s="325"/>
      <c r="W371" s="119"/>
      <c r="X371" s="119"/>
      <c r="Y371" s="119"/>
      <c r="Z371" s="326"/>
      <c r="AA371" s="74"/>
      <c r="AB371" s="352"/>
      <c r="AC371" s="352"/>
      <c r="AD371" s="328"/>
      <c r="AE371" s="118"/>
      <c r="AF371" s="119"/>
      <c r="AG371" s="119"/>
      <c r="AH371" s="119"/>
      <c r="AI371" s="119"/>
      <c r="AJ371" s="119"/>
      <c r="AK371" s="119"/>
      <c r="AL371" s="119"/>
      <c r="AM371" s="119"/>
      <c r="AN371" s="119"/>
      <c r="AO371" s="119"/>
      <c r="AP371" s="119"/>
      <c r="AQ371" s="119"/>
      <c r="AR371" s="119"/>
      <c r="AS371" s="4"/>
      <c r="AT371" s="4"/>
      <c r="AU371" s="4"/>
    </row>
    <row r="372">
      <c r="A372" s="4"/>
      <c r="B372" s="4"/>
      <c r="C372" s="4"/>
      <c r="D372" s="4"/>
      <c r="E372" s="4"/>
      <c r="F372" s="8"/>
      <c r="G372" s="8"/>
      <c r="H372" s="8"/>
      <c r="I372" s="8"/>
      <c r="J372" s="8"/>
      <c r="K372" s="8"/>
      <c r="L372" s="8"/>
      <c r="M372" s="8"/>
      <c r="N372" s="8"/>
      <c r="O372" s="8"/>
      <c r="P372" s="8"/>
      <c r="Q372" s="271"/>
      <c r="R372" s="119"/>
      <c r="S372" s="118"/>
      <c r="T372" s="118"/>
      <c r="U372" s="118"/>
      <c r="V372" s="325"/>
      <c r="W372" s="119"/>
      <c r="X372" s="119"/>
      <c r="Y372" s="119"/>
      <c r="Z372" s="326"/>
      <c r="AA372" s="74"/>
      <c r="AB372" s="352"/>
      <c r="AC372" s="352"/>
      <c r="AD372" s="328"/>
      <c r="AE372" s="118"/>
      <c r="AF372" s="119"/>
      <c r="AG372" s="119"/>
      <c r="AH372" s="119"/>
      <c r="AI372" s="119"/>
      <c r="AJ372" s="119"/>
      <c r="AK372" s="119"/>
      <c r="AL372" s="119"/>
      <c r="AM372" s="119"/>
      <c r="AN372" s="119"/>
      <c r="AO372" s="119"/>
      <c r="AP372" s="119"/>
      <c r="AQ372" s="119"/>
      <c r="AR372" s="119"/>
      <c r="AS372" s="4"/>
      <c r="AT372" s="4"/>
      <c r="AU372" s="4"/>
    </row>
    <row r="373">
      <c r="A373" s="4"/>
      <c r="B373" s="4"/>
      <c r="C373" s="4"/>
      <c r="D373" s="4"/>
      <c r="E373" s="4"/>
      <c r="F373" s="8"/>
      <c r="G373" s="8"/>
      <c r="H373" s="8"/>
      <c r="I373" s="8"/>
      <c r="J373" s="8"/>
      <c r="K373" s="8"/>
      <c r="L373" s="8"/>
      <c r="M373" s="8"/>
      <c r="N373" s="8"/>
      <c r="O373" s="8"/>
      <c r="P373" s="8"/>
      <c r="Q373" s="271"/>
      <c r="R373" s="119"/>
      <c r="S373" s="118"/>
      <c r="T373" s="118"/>
      <c r="U373" s="118"/>
      <c r="V373" s="325"/>
      <c r="W373" s="119"/>
      <c r="X373" s="119"/>
      <c r="Y373" s="119"/>
      <c r="Z373" s="326"/>
      <c r="AA373" s="74"/>
      <c r="AB373" s="352"/>
      <c r="AC373" s="352"/>
      <c r="AD373" s="328"/>
      <c r="AE373" s="118"/>
      <c r="AF373" s="119"/>
      <c r="AG373" s="119"/>
      <c r="AH373" s="119"/>
      <c r="AI373" s="119"/>
      <c r="AJ373" s="119"/>
      <c r="AK373" s="119"/>
      <c r="AL373" s="119"/>
      <c r="AM373" s="119"/>
      <c r="AN373" s="119"/>
      <c r="AO373" s="119"/>
      <c r="AP373" s="119"/>
      <c r="AQ373" s="119"/>
      <c r="AR373" s="119"/>
      <c r="AS373" s="4"/>
      <c r="AT373" s="4"/>
      <c r="AU373" s="4"/>
    </row>
    <row r="374">
      <c r="A374" s="4"/>
      <c r="B374" s="4"/>
      <c r="C374" s="4"/>
      <c r="D374" s="4"/>
      <c r="E374" s="4"/>
      <c r="F374" s="8"/>
      <c r="G374" s="8"/>
      <c r="H374" s="8"/>
      <c r="I374" s="8"/>
      <c r="J374" s="8"/>
      <c r="K374" s="8"/>
      <c r="L374" s="8"/>
      <c r="M374" s="8"/>
      <c r="N374" s="8"/>
      <c r="O374" s="8"/>
      <c r="P374" s="8"/>
      <c r="Q374" s="271"/>
      <c r="R374" s="119"/>
      <c r="S374" s="118"/>
      <c r="T374" s="118"/>
      <c r="U374" s="118"/>
      <c r="V374" s="325"/>
      <c r="W374" s="119"/>
      <c r="X374" s="119"/>
      <c r="Y374" s="119"/>
      <c r="Z374" s="326"/>
      <c r="AA374" s="74"/>
      <c r="AB374" s="352"/>
      <c r="AC374" s="352"/>
      <c r="AD374" s="328"/>
      <c r="AE374" s="118"/>
      <c r="AF374" s="119"/>
      <c r="AG374" s="119"/>
      <c r="AH374" s="119"/>
      <c r="AI374" s="119"/>
      <c r="AJ374" s="119"/>
      <c r="AK374" s="119"/>
      <c r="AL374" s="119"/>
      <c r="AM374" s="119"/>
      <c r="AN374" s="119"/>
      <c r="AO374" s="119"/>
      <c r="AP374" s="119"/>
      <c r="AQ374" s="119"/>
      <c r="AR374" s="119"/>
      <c r="AS374" s="4"/>
      <c r="AT374" s="4"/>
      <c r="AU374" s="4"/>
    </row>
    <row r="375">
      <c r="A375" s="4"/>
      <c r="B375" s="4"/>
      <c r="C375" s="4"/>
      <c r="D375" s="4"/>
      <c r="E375" s="4"/>
      <c r="F375" s="8"/>
      <c r="G375" s="8"/>
      <c r="H375" s="8"/>
      <c r="I375" s="8"/>
      <c r="J375" s="8"/>
      <c r="K375" s="8"/>
      <c r="L375" s="8"/>
      <c r="M375" s="8"/>
      <c r="N375" s="8"/>
      <c r="O375" s="8"/>
      <c r="P375" s="8"/>
      <c r="Q375" s="271"/>
      <c r="R375" s="119"/>
      <c r="S375" s="118"/>
      <c r="T375" s="118"/>
      <c r="U375" s="118"/>
      <c r="V375" s="325"/>
      <c r="W375" s="119"/>
      <c r="X375" s="119"/>
      <c r="Y375" s="119"/>
      <c r="Z375" s="326"/>
      <c r="AA375" s="74"/>
      <c r="AB375" s="352"/>
      <c r="AC375" s="352"/>
      <c r="AD375" s="328"/>
      <c r="AE375" s="118"/>
      <c r="AF375" s="119"/>
      <c r="AG375" s="119"/>
      <c r="AH375" s="119"/>
      <c r="AI375" s="119"/>
      <c r="AJ375" s="119"/>
      <c r="AK375" s="119"/>
      <c r="AL375" s="119"/>
      <c r="AM375" s="119"/>
      <c r="AN375" s="119"/>
      <c r="AO375" s="119"/>
      <c r="AP375" s="119"/>
      <c r="AQ375" s="119"/>
      <c r="AR375" s="119"/>
      <c r="AS375" s="4"/>
      <c r="AT375" s="4"/>
      <c r="AU375" s="4"/>
    </row>
    <row r="376">
      <c r="A376" s="4"/>
      <c r="B376" s="4"/>
      <c r="C376" s="4"/>
      <c r="D376" s="4"/>
      <c r="E376" s="4"/>
      <c r="F376" s="8"/>
      <c r="G376" s="8"/>
      <c r="H376" s="8"/>
      <c r="I376" s="8"/>
      <c r="J376" s="8"/>
      <c r="K376" s="8"/>
      <c r="L376" s="8"/>
      <c r="M376" s="8"/>
      <c r="N376" s="8"/>
      <c r="O376" s="8"/>
      <c r="P376" s="8"/>
      <c r="Q376" s="271"/>
      <c r="R376" s="119"/>
      <c r="S376" s="118"/>
      <c r="T376" s="118"/>
      <c r="U376" s="118"/>
      <c r="V376" s="325"/>
      <c r="W376" s="119"/>
      <c r="X376" s="119"/>
      <c r="Y376" s="119"/>
      <c r="Z376" s="326"/>
      <c r="AA376" s="74"/>
      <c r="AB376" s="352"/>
      <c r="AC376" s="352"/>
      <c r="AD376" s="328"/>
      <c r="AE376" s="118"/>
      <c r="AF376" s="119"/>
      <c r="AG376" s="119"/>
      <c r="AH376" s="119"/>
      <c r="AI376" s="119"/>
      <c r="AJ376" s="119"/>
      <c r="AK376" s="119"/>
      <c r="AL376" s="119"/>
      <c r="AM376" s="119"/>
      <c r="AN376" s="119"/>
      <c r="AO376" s="119"/>
      <c r="AP376" s="119"/>
      <c r="AQ376" s="119"/>
      <c r="AR376" s="119"/>
      <c r="AS376" s="4"/>
      <c r="AT376" s="4"/>
      <c r="AU376" s="4"/>
    </row>
    <row r="377">
      <c r="A377" s="4"/>
      <c r="B377" s="4"/>
      <c r="C377" s="4"/>
      <c r="D377" s="4"/>
      <c r="E377" s="4"/>
      <c r="F377" s="8"/>
      <c r="G377" s="8"/>
      <c r="H377" s="8"/>
      <c r="I377" s="8"/>
      <c r="J377" s="8"/>
      <c r="K377" s="8"/>
      <c r="L377" s="8"/>
      <c r="M377" s="8"/>
      <c r="N377" s="8"/>
      <c r="O377" s="8"/>
      <c r="P377" s="8"/>
      <c r="Q377" s="271"/>
      <c r="R377" s="119"/>
      <c r="S377" s="118"/>
      <c r="T377" s="118"/>
      <c r="U377" s="118"/>
      <c r="V377" s="325"/>
      <c r="W377" s="119"/>
      <c r="X377" s="119"/>
      <c r="Y377" s="119"/>
      <c r="Z377" s="326"/>
      <c r="AA377" s="74"/>
      <c r="AB377" s="352"/>
      <c r="AC377" s="352"/>
      <c r="AD377" s="328"/>
      <c r="AE377" s="118"/>
      <c r="AF377" s="119"/>
      <c r="AG377" s="119"/>
      <c r="AH377" s="119"/>
      <c r="AI377" s="119"/>
      <c r="AJ377" s="119"/>
      <c r="AK377" s="119"/>
      <c r="AL377" s="119"/>
      <c r="AM377" s="119"/>
      <c r="AN377" s="119"/>
      <c r="AO377" s="119"/>
      <c r="AP377" s="119"/>
      <c r="AQ377" s="119"/>
      <c r="AR377" s="119"/>
      <c r="AS377" s="4"/>
      <c r="AT377" s="4"/>
      <c r="AU377" s="4"/>
    </row>
    <row r="378">
      <c r="A378" s="4"/>
      <c r="B378" s="4"/>
      <c r="C378" s="4"/>
      <c r="D378" s="4"/>
      <c r="E378" s="4"/>
      <c r="F378" s="8"/>
      <c r="G378" s="8"/>
      <c r="H378" s="8"/>
      <c r="I378" s="8"/>
      <c r="J378" s="8"/>
      <c r="K378" s="8"/>
      <c r="L378" s="8"/>
      <c r="M378" s="8"/>
      <c r="N378" s="8"/>
      <c r="O378" s="8"/>
      <c r="P378" s="8"/>
      <c r="Q378" s="271"/>
      <c r="R378" s="119"/>
      <c r="S378" s="118"/>
      <c r="T378" s="118"/>
      <c r="U378" s="118"/>
      <c r="V378" s="325"/>
      <c r="W378" s="119"/>
      <c r="X378" s="119"/>
      <c r="Y378" s="119"/>
      <c r="Z378" s="326"/>
      <c r="AA378" s="74"/>
      <c r="AB378" s="352"/>
      <c r="AC378" s="352"/>
      <c r="AD378" s="328"/>
      <c r="AE378" s="118"/>
      <c r="AF378" s="119"/>
      <c r="AG378" s="119"/>
      <c r="AH378" s="119"/>
      <c r="AI378" s="119"/>
      <c r="AJ378" s="119"/>
      <c r="AK378" s="119"/>
      <c r="AL378" s="119"/>
      <c r="AM378" s="119"/>
      <c r="AN378" s="119"/>
      <c r="AO378" s="119"/>
      <c r="AP378" s="119"/>
      <c r="AQ378" s="119"/>
      <c r="AR378" s="119"/>
      <c r="AS378" s="4"/>
      <c r="AT378" s="4"/>
      <c r="AU378" s="4"/>
    </row>
    <row r="379">
      <c r="A379" s="4"/>
      <c r="B379" s="4"/>
      <c r="C379" s="4"/>
      <c r="D379" s="4"/>
      <c r="E379" s="4"/>
      <c r="F379" s="8"/>
      <c r="G379" s="8"/>
      <c r="H379" s="8"/>
      <c r="I379" s="8"/>
      <c r="J379" s="8"/>
      <c r="K379" s="8"/>
      <c r="L379" s="8"/>
      <c r="M379" s="8"/>
      <c r="N379" s="8"/>
      <c r="O379" s="8"/>
      <c r="P379" s="8"/>
      <c r="Q379" s="271"/>
      <c r="R379" s="119"/>
      <c r="S379" s="118"/>
      <c r="T379" s="118"/>
      <c r="U379" s="118"/>
      <c r="V379" s="325"/>
      <c r="W379" s="119"/>
      <c r="X379" s="119"/>
      <c r="Y379" s="119"/>
      <c r="Z379" s="326"/>
      <c r="AA379" s="74"/>
      <c r="AB379" s="352"/>
      <c r="AC379" s="352"/>
      <c r="AD379" s="328"/>
      <c r="AE379" s="118"/>
      <c r="AF379" s="119"/>
      <c r="AG379" s="119"/>
      <c r="AH379" s="119"/>
      <c r="AI379" s="119"/>
      <c r="AJ379" s="119"/>
      <c r="AK379" s="119"/>
      <c r="AL379" s="119"/>
      <c r="AM379" s="119"/>
      <c r="AN379" s="119"/>
      <c r="AO379" s="119"/>
      <c r="AP379" s="119"/>
      <c r="AQ379" s="119"/>
      <c r="AR379" s="119"/>
      <c r="AS379" s="4"/>
      <c r="AT379" s="4"/>
      <c r="AU379" s="4"/>
    </row>
    <row r="380">
      <c r="A380" s="4"/>
      <c r="B380" s="4"/>
      <c r="C380" s="4"/>
      <c r="D380" s="4"/>
      <c r="E380" s="4"/>
      <c r="F380" s="8"/>
      <c r="G380" s="8"/>
      <c r="H380" s="8"/>
      <c r="I380" s="8"/>
      <c r="J380" s="8"/>
      <c r="K380" s="8"/>
      <c r="L380" s="8"/>
      <c r="M380" s="8"/>
      <c r="N380" s="8"/>
      <c r="O380" s="8"/>
      <c r="P380" s="8"/>
      <c r="Q380" s="271"/>
      <c r="R380" s="119"/>
      <c r="S380" s="118"/>
      <c r="T380" s="118"/>
      <c r="U380" s="118"/>
      <c r="V380" s="325"/>
      <c r="W380" s="119"/>
      <c r="X380" s="119"/>
      <c r="Y380" s="119"/>
      <c r="Z380" s="326"/>
      <c r="AA380" s="74"/>
      <c r="AB380" s="352"/>
      <c r="AC380" s="352"/>
      <c r="AD380" s="328"/>
      <c r="AE380" s="118"/>
      <c r="AF380" s="119"/>
      <c r="AG380" s="119"/>
      <c r="AH380" s="119"/>
      <c r="AI380" s="119"/>
      <c r="AJ380" s="119"/>
      <c r="AK380" s="119"/>
      <c r="AL380" s="119"/>
      <c r="AM380" s="119"/>
      <c r="AN380" s="119"/>
      <c r="AO380" s="119"/>
      <c r="AP380" s="119"/>
      <c r="AQ380" s="119"/>
      <c r="AR380" s="119"/>
      <c r="AS380" s="4"/>
      <c r="AT380" s="4"/>
      <c r="AU380" s="4"/>
    </row>
    <row r="381">
      <c r="A381" s="4"/>
      <c r="B381" s="4"/>
      <c r="C381" s="4"/>
      <c r="D381" s="4"/>
      <c r="E381" s="4"/>
      <c r="F381" s="8"/>
      <c r="G381" s="8"/>
      <c r="H381" s="8"/>
      <c r="I381" s="8"/>
      <c r="J381" s="8"/>
      <c r="K381" s="8"/>
      <c r="L381" s="8"/>
      <c r="M381" s="8"/>
      <c r="N381" s="8"/>
      <c r="O381" s="8"/>
      <c r="P381" s="8"/>
      <c r="Q381" s="271"/>
      <c r="R381" s="119"/>
      <c r="S381" s="118"/>
      <c r="T381" s="118"/>
      <c r="U381" s="118"/>
      <c r="V381" s="325"/>
      <c r="W381" s="119"/>
      <c r="X381" s="119"/>
      <c r="Y381" s="119"/>
      <c r="Z381" s="326"/>
      <c r="AA381" s="74"/>
      <c r="AB381" s="352"/>
      <c r="AC381" s="352"/>
      <c r="AD381" s="328"/>
      <c r="AE381" s="118"/>
      <c r="AF381" s="119"/>
      <c r="AG381" s="119"/>
      <c r="AH381" s="119"/>
      <c r="AI381" s="119"/>
      <c r="AJ381" s="119"/>
      <c r="AK381" s="119"/>
      <c r="AL381" s="119"/>
      <c r="AM381" s="119"/>
      <c r="AN381" s="119"/>
      <c r="AO381" s="119"/>
      <c r="AP381" s="119"/>
      <c r="AQ381" s="119"/>
      <c r="AR381" s="119"/>
      <c r="AS381" s="4"/>
      <c r="AT381" s="4"/>
      <c r="AU381" s="4"/>
    </row>
    <row r="382">
      <c r="A382" s="4"/>
      <c r="B382" s="4"/>
      <c r="C382" s="4"/>
      <c r="D382" s="4"/>
      <c r="E382" s="4"/>
      <c r="F382" s="8"/>
      <c r="G382" s="8"/>
      <c r="H382" s="8"/>
      <c r="I382" s="8"/>
      <c r="J382" s="8"/>
      <c r="K382" s="8"/>
      <c r="L382" s="8"/>
      <c r="M382" s="8"/>
      <c r="N382" s="8"/>
      <c r="O382" s="8"/>
      <c r="P382" s="8"/>
      <c r="Q382" s="271"/>
      <c r="R382" s="119"/>
      <c r="S382" s="118"/>
      <c r="T382" s="118"/>
      <c r="U382" s="118"/>
      <c r="V382" s="325"/>
      <c r="W382" s="119"/>
      <c r="X382" s="119"/>
      <c r="Y382" s="119"/>
      <c r="Z382" s="326"/>
      <c r="AA382" s="74"/>
      <c r="AB382" s="352"/>
      <c r="AC382" s="352"/>
      <c r="AD382" s="328"/>
      <c r="AE382" s="118"/>
      <c r="AF382" s="119"/>
      <c r="AG382" s="119"/>
      <c r="AH382" s="119"/>
      <c r="AI382" s="119"/>
      <c r="AJ382" s="119"/>
      <c r="AK382" s="119"/>
      <c r="AL382" s="119"/>
      <c r="AM382" s="119"/>
      <c r="AN382" s="119"/>
      <c r="AO382" s="119"/>
      <c r="AP382" s="119"/>
      <c r="AQ382" s="119"/>
      <c r="AR382" s="119"/>
      <c r="AS382" s="4"/>
      <c r="AT382" s="4"/>
      <c r="AU382" s="4"/>
    </row>
    <row r="383">
      <c r="A383" s="4"/>
      <c r="B383" s="4"/>
      <c r="C383" s="4"/>
      <c r="D383" s="4"/>
      <c r="E383" s="4"/>
      <c r="F383" s="8"/>
      <c r="G383" s="8"/>
      <c r="H383" s="8"/>
      <c r="I383" s="8"/>
      <c r="J383" s="8"/>
      <c r="K383" s="8"/>
      <c r="L383" s="8"/>
      <c r="M383" s="8"/>
      <c r="N383" s="8"/>
      <c r="O383" s="8"/>
      <c r="P383" s="8"/>
      <c r="Q383" s="271"/>
      <c r="R383" s="119"/>
      <c r="S383" s="118"/>
      <c r="T383" s="118"/>
      <c r="U383" s="118"/>
      <c r="V383" s="325"/>
      <c r="W383" s="119"/>
      <c r="X383" s="119"/>
      <c r="Y383" s="119"/>
      <c r="Z383" s="326"/>
      <c r="AA383" s="74"/>
      <c r="AB383" s="352"/>
      <c r="AC383" s="352"/>
      <c r="AD383" s="328"/>
      <c r="AE383" s="118"/>
      <c r="AF383" s="119"/>
      <c r="AG383" s="119"/>
      <c r="AH383" s="119"/>
      <c r="AI383" s="119"/>
      <c r="AJ383" s="119"/>
      <c r="AK383" s="119"/>
      <c r="AL383" s="119"/>
      <c r="AM383" s="119"/>
      <c r="AN383" s="119"/>
      <c r="AO383" s="119"/>
      <c r="AP383" s="119"/>
      <c r="AQ383" s="119"/>
      <c r="AR383" s="119"/>
      <c r="AS383" s="4"/>
      <c r="AT383" s="4"/>
      <c r="AU383" s="4"/>
    </row>
    <row r="384">
      <c r="A384" s="4"/>
      <c r="B384" s="4"/>
      <c r="C384" s="4"/>
      <c r="D384" s="4"/>
      <c r="E384" s="4"/>
      <c r="F384" s="8"/>
      <c r="G384" s="8"/>
      <c r="H384" s="8"/>
      <c r="I384" s="8"/>
      <c r="J384" s="8"/>
      <c r="K384" s="8"/>
      <c r="L384" s="8"/>
      <c r="M384" s="8"/>
      <c r="N384" s="8"/>
      <c r="O384" s="8"/>
      <c r="P384" s="8"/>
      <c r="Q384" s="271"/>
      <c r="R384" s="119"/>
      <c r="S384" s="118"/>
      <c r="T384" s="118"/>
      <c r="U384" s="118"/>
      <c r="V384" s="325"/>
      <c r="W384" s="119"/>
      <c r="X384" s="119"/>
      <c r="Y384" s="119"/>
      <c r="Z384" s="326"/>
      <c r="AA384" s="74"/>
      <c r="AB384" s="352"/>
      <c r="AC384" s="352"/>
      <c r="AD384" s="328"/>
      <c r="AE384" s="118"/>
      <c r="AF384" s="119"/>
      <c r="AG384" s="119"/>
      <c r="AH384" s="119"/>
      <c r="AI384" s="119"/>
      <c r="AJ384" s="119"/>
      <c r="AK384" s="119"/>
      <c r="AL384" s="119"/>
      <c r="AM384" s="119"/>
      <c r="AN384" s="119"/>
      <c r="AO384" s="119"/>
      <c r="AP384" s="119"/>
      <c r="AQ384" s="119"/>
      <c r="AR384" s="119"/>
      <c r="AS384" s="4"/>
      <c r="AT384" s="4"/>
      <c r="AU384" s="4"/>
    </row>
    <row r="385">
      <c r="A385" s="4"/>
      <c r="B385" s="4"/>
      <c r="C385" s="4"/>
      <c r="D385" s="4"/>
      <c r="E385" s="4"/>
      <c r="F385" s="8"/>
      <c r="G385" s="8"/>
      <c r="H385" s="8"/>
      <c r="I385" s="8"/>
      <c r="J385" s="8"/>
      <c r="K385" s="8"/>
      <c r="L385" s="8"/>
      <c r="M385" s="8"/>
      <c r="N385" s="8"/>
      <c r="O385" s="8"/>
      <c r="P385" s="8"/>
      <c r="Q385" s="271"/>
      <c r="R385" s="119"/>
      <c r="S385" s="118"/>
      <c r="T385" s="118"/>
      <c r="U385" s="118"/>
      <c r="V385" s="325"/>
      <c r="W385" s="119"/>
      <c r="X385" s="119"/>
      <c r="Y385" s="119"/>
      <c r="Z385" s="326"/>
      <c r="AA385" s="74"/>
      <c r="AB385" s="352"/>
      <c r="AC385" s="352"/>
      <c r="AD385" s="328"/>
      <c r="AE385" s="118"/>
      <c r="AF385" s="119"/>
      <c r="AG385" s="119"/>
      <c r="AH385" s="119"/>
      <c r="AI385" s="119"/>
      <c r="AJ385" s="119"/>
      <c r="AK385" s="119"/>
      <c r="AL385" s="119"/>
      <c r="AM385" s="119"/>
      <c r="AN385" s="119"/>
      <c r="AO385" s="119"/>
      <c r="AP385" s="119"/>
      <c r="AQ385" s="119"/>
      <c r="AR385" s="119"/>
      <c r="AS385" s="4"/>
      <c r="AT385" s="4"/>
      <c r="AU385" s="4"/>
    </row>
    <row r="386">
      <c r="A386" s="4"/>
      <c r="B386" s="4"/>
      <c r="C386" s="4"/>
      <c r="D386" s="4"/>
      <c r="E386" s="4"/>
      <c r="F386" s="8"/>
      <c r="G386" s="8"/>
      <c r="H386" s="8"/>
      <c r="I386" s="8"/>
      <c r="J386" s="8"/>
      <c r="K386" s="8"/>
      <c r="L386" s="8"/>
      <c r="M386" s="8"/>
      <c r="N386" s="8"/>
      <c r="O386" s="8"/>
      <c r="P386" s="8"/>
      <c r="Q386" s="271"/>
      <c r="R386" s="119"/>
      <c r="S386" s="118"/>
      <c r="T386" s="118"/>
      <c r="U386" s="118"/>
      <c r="V386" s="325"/>
      <c r="W386" s="119"/>
      <c r="X386" s="119"/>
      <c r="Y386" s="119"/>
      <c r="Z386" s="326"/>
      <c r="AA386" s="74"/>
      <c r="AB386" s="352"/>
      <c r="AC386" s="352"/>
      <c r="AD386" s="328"/>
      <c r="AE386" s="118"/>
      <c r="AF386" s="119"/>
      <c r="AG386" s="119"/>
      <c r="AH386" s="119"/>
      <c r="AI386" s="119"/>
      <c r="AJ386" s="119"/>
      <c r="AK386" s="119"/>
      <c r="AL386" s="119"/>
      <c r="AM386" s="119"/>
      <c r="AN386" s="119"/>
      <c r="AO386" s="119"/>
      <c r="AP386" s="119"/>
      <c r="AQ386" s="119"/>
      <c r="AR386" s="119"/>
      <c r="AS386" s="4"/>
      <c r="AT386" s="4"/>
      <c r="AU386" s="4"/>
    </row>
    <row r="387">
      <c r="A387" s="4"/>
      <c r="B387" s="4"/>
      <c r="C387" s="4"/>
      <c r="D387" s="4"/>
      <c r="E387" s="4"/>
      <c r="F387" s="8"/>
      <c r="G387" s="8"/>
      <c r="H387" s="8"/>
      <c r="I387" s="8"/>
      <c r="J387" s="8"/>
      <c r="K387" s="8"/>
      <c r="L387" s="8"/>
      <c r="M387" s="8"/>
      <c r="N387" s="8"/>
      <c r="O387" s="8"/>
      <c r="P387" s="8"/>
      <c r="Q387" s="271"/>
      <c r="R387" s="119"/>
      <c r="S387" s="118"/>
      <c r="T387" s="118"/>
      <c r="U387" s="118"/>
      <c r="V387" s="325"/>
      <c r="W387" s="119"/>
      <c r="X387" s="119"/>
      <c r="Y387" s="119"/>
      <c r="Z387" s="326"/>
      <c r="AA387" s="74"/>
      <c r="AB387" s="352"/>
      <c r="AC387" s="352"/>
      <c r="AD387" s="328"/>
      <c r="AE387" s="118"/>
      <c r="AF387" s="119"/>
      <c r="AG387" s="119"/>
      <c r="AH387" s="119"/>
      <c r="AI387" s="119"/>
      <c r="AJ387" s="119"/>
      <c r="AK387" s="119"/>
      <c r="AL387" s="119"/>
      <c r="AM387" s="119"/>
      <c r="AN387" s="119"/>
      <c r="AO387" s="119"/>
      <c r="AP387" s="119"/>
      <c r="AQ387" s="119"/>
      <c r="AR387" s="119"/>
      <c r="AS387" s="4"/>
      <c r="AT387" s="4"/>
      <c r="AU387" s="4"/>
    </row>
    <row r="388">
      <c r="A388" s="4"/>
      <c r="B388" s="4"/>
      <c r="C388" s="4"/>
      <c r="D388" s="4"/>
      <c r="E388" s="4"/>
      <c r="F388" s="8"/>
      <c r="G388" s="8"/>
      <c r="H388" s="8"/>
      <c r="I388" s="8"/>
      <c r="J388" s="8"/>
      <c r="K388" s="8"/>
      <c r="L388" s="8"/>
      <c r="M388" s="8"/>
      <c r="N388" s="8"/>
      <c r="O388" s="8"/>
      <c r="P388" s="8"/>
      <c r="Q388" s="271"/>
      <c r="R388" s="119"/>
      <c r="S388" s="118"/>
      <c r="T388" s="118"/>
      <c r="U388" s="118"/>
      <c r="V388" s="325"/>
      <c r="W388" s="119"/>
      <c r="X388" s="119"/>
      <c r="Y388" s="119"/>
      <c r="Z388" s="326"/>
      <c r="AA388" s="74"/>
      <c r="AB388" s="352"/>
      <c r="AC388" s="352"/>
      <c r="AD388" s="328"/>
      <c r="AE388" s="118"/>
      <c r="AF388" s="119"/>
      <c r="AG388" s="119"/>
      <c r="AH388" s="119"/>
      <c r="AI388" s="119"/>
      <c r="AJ388" s="119"/>
      <c r="AK388" s="119"/>
      <c r="AL388" s="119"/>
      <c r="AM388" s="119"/>
      <c r="AN388" s="119"/>
      <c r="AO388" s="119"/>
      <c r="AP388" s="119"/>
      <c r="AQ388" s="119"/>
      <c r="AR388" s="119"/>
      <c r="AS388" s="4"/>
      <c r="AT388" s="4"/>
      <c r="AU388" s="4"/>
    </row>
    <row r="389">
      <c r="A389" s="4"/>
      <c r="B389" s="4"/>
      <c r="C389" s="4"/>
      <c r="D389" s="4"/>
      <c r="E389" s="4"/>
      <c r="F389" s="8"/>
      <c r="G389" s="8"/>
      <c r="H389" s="8"/>
      <c r="I389" s="8"/>
      <c r="J389" s="8"/>
      <c r="K389" s="8"/>
      <c r="L389" s="8"/>
      <c r="M389" s="8"/>
      <c r="N389" s="8"/>
      <c r="O389" s="8"/>
      <c r="P389" s="8"/>
      <c r="Q389" s="271"/>
      <c r="R389" s="119"/>
      <c r="S389" s="118"/>
      <c r="T389" s="118"/>
      <c r="U389" s="118"/>
      <c r="V389" s="325"/>
      <c r="W389" s="119"/>
      <c r="X389" s="119"/>
      <c r="Y389" s="119"/>
      <c r="Z389" s="326"/>
      <c r="AA389" s="74"/>
      <c r="AB389" s="352"/>
      <c r="AC389" s="352"/>
      <c r="AD389" s="328"/>
      <c r="AE389" s="118"/>
      <c r="AF389" s="119"/>
      <c r="AG389" s="119"/>
      <c r="AH389" s="119"/>
      <c r="AI389" s="119"/>
      <c r="AJ389" s="119"/>
      <c r="AK389" s="119"/>
      <c r="AL389" s="119"/>
      <c r="AM389" s="119"/>
      <c r="AN389" s="119"/>
      <c r="AO389" s="119"/>
      <c r="AP389" s="119"/>
      <c r="AQ389" s="119"/>
      <c r="AR389" s="119"/>
      <c r="AS389" s="4"/>
      <c r="AT389" s="4"/>
      <c r="AU389" s="4"/>
    </row>
    <row r="390">
      <c r="A390" s="4"/>
      <c r="B390" s="4"/>
      <c r="C390" s="4"/>
      <c r="D390" s="4"/>
      <c r="E390" s="4"/>
      <c r="F390" s="8"/>
      <c r="G390" s="8"/>
      <c r="H390" s="8"/>
      <c r="I390" s="8"/>
      <c r="J390" s="8"/>
      <c r="K390" s="8"/>
      <c r="L390" s="8"/>
      <c r="M390" s="8"/>
      <c r="N390" s="8"/>
      <c r="O390" s="8"/>
      <c r="P390" s="8"/>
      <c r="Q390" s="271"/>
      <c r="R390" s="119"/>
      <c r="S390" s="118"/>
      <c r="T390" s="118"/>
      <c r="U390" s="118"/>
      <c r="V390" s="325"/>
      <c r="W390" s="119"/>
      <c r="X390" s="119"/>
      <c r="Y390" s="119"/>
      <c r="Z390" s="326"/>
      <c r="AA390" s="74"/>
      <c r="AB390" s="352"/>
      <c r="AC390" s="352"/>
      <c r="AD390" s="328"/>
      <c r="AE390" s="118"/>
      <c r="AF390" s="119"/>
      <c r="AG390" s="119"/>
      <c r="AH390" s="119"/>
      <c r="AI390" s="119"/>
      <c r="AJ390" s="119"/>
      <c r="AK390" s="119"/>
      <c r="AL390" s="119"/>
      <c r="AM390" s="119"/>
      <c r="AN390" s="119"/>
      <c r="AO390" s="119"/>
      <c r="AP390" s="119"/>
      <c r="AQ390" s="119"/>
      <c r="AR390" s="119"/>
      <c r="AS390" s="4"/>
      <c r="AT390" s="4"/>
      <c r="AU390" s="4"/>
    </row>
    <row r="391">
      <c r="A391" s="4"/>
      <c r="B391" s="4"/>
      <c r="C391" s="4"/>
      <c r="D391" s="4"/>
      <c r="E391" s="4"/>
      <c r="F391" s="8"/>
      <c r="G391" s="8"/>
      <c r="H391" s="8"/>
      <c r="I391" s="8"/>
      <c r="J391" s="8"/>
      <c r="K391" s="8"/>
      <c r="L391" s="8"/>
      <c r="M391" s="8"/>
      <c r="N391" s="8"/>
      <c r="O391" s="8"/>
      <c r="P391" s="8"/>
      <c r="Q391" s="271"/>
      <c r="R391" s="119"/>
      <c r="S391" s="118"/>
      <c r="T391" s="118"/>
      <c r="U391" s="118"/>
      <c r="V391" s="325"/>
      <c r="W391" s="119"/>
      <c r="X391" s="119"/>
      <c r="Y391" s="119"/>
      <c r="Z391" s="326"/>
      <c r="AA391" s="74"/>
      <c r="AB391" s="352"/>
      <c r="AC391" s="352"/>
      <c r="AD391" s="328"/>
      <c r="AE391" s="118"/>
      <c r="AF391" s="119"/>
      <c r="AG391" s="119"/>
      <c r="AH391" s="119"/>
      <c r="AI391" s="119"/>
      <c r="AJ391" s="119"/>
      <c r="AK391" s="119"/>
      <c r="AL391" s="119"/>
      <c r="AM391" s="119"/>
      <c r="AN391" s="119"/>
      <c r="AO391" s="119"/>
      <c r="AP391" s="119"/>
      <c r="AQ391" s="119"/>
      <c r="AR391" s="119"/>
      <c r="AS391" s="4"/>
      <c r="AT391" s="4"/>
      <c r="AU391" s="4"/>
    </row>
    <row r="392">
      <c r="A392" s="4"/>
      <c r="B392" s="4"/>
      <c r="C392" s="4"/>
      <c r="D392" s="4"/>
      <c r="E392" s="4"/>
      <c r="F392" s="8"/>
      <c r="G392" s="8"/>
      <c r="H392" s="8"/>
      <c r="I392" s="8"/>
      <c r="J392" s="8"/>
      <c r="K392" s="8"/>
      <c r="L392" s="8"/>
      <c r="M392" s="8"/>
      <c r="N392" s="8"/>
      <c r="O392" s="8"/>
      <c r="P392" s="8"/>
      <c r="Q392" s="271"/>
      <c r="R392" s="119"/>
      <c r="S392" s="118"/>
      <c r="T392" s="118"/>
      <c r="U392" s="118"/>
      <c r="V392" s="325"/>
      <c r="W392" s="119"/>
      <c r="X392" s="119"/>
      <c r="Y392" s="119"/>
      <c r="Z392" s="326"/>
      <c r="AA392" s="74"/>
      <c r="AB392" s="352"/>
      <c r="AC392" s="352"/>
      <c r="AD392" s="328"/>
      <c r="AE392" s="118"/>
      <c r="AF392" s="119"/>
      <c r="AG392" s="119"/>
      <c r="AH392" s="119"/>
      <c r="AI392" s="119"/>
      <c r="AJ392" s="119"/>
      <c r="AK392" s="119"/>
      <c r="AL392" s="119"/>
      <c r="AM392" s="119"/>
      <c r="AN392" s="119"/>
      <c r="AO392" s="119"/>
      <c r="AP392" s="119"/>
      <c r="AQ392" s="119"/>
      <c r="AR392" s="119"/>
      <c r="AS392" s="4"/>
      <c r="AT392" s="4"/>
      <c r="AU392" s="4"/>
    </row>
    <row r="393">
      <c r="A393" s="4"/>
      <c r="B393" s="4"/>
      <c r="C393" s="4"/>
      <c r="D393" s="4"/>
      <c r="E393" s="4"/>
      <c r="F393" s="8"/>
      <c r="G393" s="8"/>
      <c r="H393" s="8"/>
      <c r="I393" s="8"/>
      <c r="J393" s="8"/>
      <c r="K393" s="8"/>
      <c r="L393" s="8"/>
      <c r="M393" s="8"/>
      <c r="N393" s="8"/>
      <c r="O393" s="8"/>
      <c r="P393" s="8"/>
      <c r="Q393" s="271"/>
      <c r="R393" s="119"/>
      <c r="S393" s="118"/>
      <c r="T393" s="118"/>
      <c r="U393" s="118"/>
      <c r="V393" s="325"/>
      <c r="W393" s="119"/>
      <c r="X393" s="119"/>
      <c r="Y393" s="119"/>
      <c r="Z393" s="326"/>
      <c r="AA393" s="74"/>
      <c r="AB393" s="352"/>
      <c r="AC393" s="352"/>
      <c r="AD393" s="328"/>
      <c r="AE393" s="118"/>
      <c r="AF393" s="119"/>
      <c r="AG393" s="119"/>
      <c r="AH393" s="119"/>
      <c r="AI393" s="119"/>
      <c r="AJ393" s="119"/>
      <c r="AK393" s="119"/>
      <c r="AL393" s="119"/>
      <c r="AM393" s="119"/>
      <c r="AN393" s="119"/>
      <c r="AO393" s="119"/>
      <c r="AP393" s="119"/>
      <c r="AQ393" s="119"/>
      <c r="AR393" s="119"/>
      <c r="AS393" s="4"/>
      <c r="AT393" s="4"/>
      <c r="AU393" s="4"/>
    </row>
    <row r="394">
      <c r="A394" s="4"/>
      <c r="B394" s="4"/>
      <c r="C394" s="4"/>
      <c r="D394" s="4"/>
      <c r="E394" s="4"/>
      <c r="F394" s="8"/>
      <c r="G394" s="8"/>
      <c r="H394" s="8"/>
      <c r="I394" s="8"/>
      <c r="J394" s="8"/>
      <c r="K394" s="8"/>
      <c r="L394" s="8"/>
      <c r="M394" s="8"/>
      <c r="N394" s="8"/>
      <c r="O394" s="8"/>
      <c r="P394" s="8"/>
      <c r="Q394" s="271"/>
      <c r="R394" s="119"/>
      <c r="S394" s="118"/>
      <c r="T394" s="118"/>
      <c r="U394" s="118"/>
      <c r="V394" s="325"/>
      <c r="W394" s="119"/>
      <c r="X394" s="119"/>
      <c r="Y394" s="119"/>
      <c r="Z394" s="326"/>
      <c r="AA394" s="74"/>
      <c r="AB394" s="352"/>
      <c r="AC394" s="352"/>
      <c r="AD394" s="328"/>
      <c r="AE394" s="118"/>
      <c r="AF394" s="119"/>
      <c r="AG394" s="119"/>
      <c r="AH394" s="119"/>
      <c r="AI394" s="119"/>
      <c r="AJ394" s="119"/>
      <c r="AK394" s="119"/>
      <c r="AL394" s="119"/>
      <c r="AM394" s="119"/>
      <c r="AN394" s="119"/>
      <c r="AO394" s="119"/>
      <c r="AP394" s="119"/>
      <c r="AQ394" s="119"/>
      <c r="AR394" s="119"/>
      <c r="AS394" s="4"/>
      <c r="AT394" s="4"/>
      <c r="AU394" s="4"/>
    </row>
    <row r="395">
      <c r="A395" s="4"/>
      <c r="B395" s="4"/>
      <c r="C395" s="4"/>
      <c r="D395" s="4"/>
      <c r="E395" s="4"/>
      <c r="F395" s="8"/>
      <c r="G395" s="8"/>
      <c r="H395" s="8"/>
      <c r="I395" s="8"/>
      <c r="J395" s="8"/>
      <c r="K395" s="8"/>
      <c r="L395" s="8"/>
      <c r="M395" s="8"/>
      <c r="N395" s="8"/>
      <c r="O395" s="8"/>
      <c r="P395" s="8"/>
      <c r="Q395" s="271"/>
      <c r="R395" s="119"/>
      <c r="S395" s="118"/>
      <c r="T395" s="118"/>
      <c r="U395" s="118"/>
      <c r="V395" s="325"/>
      <c r="W395" s="119"/>
      <c r="X395" s="119"/>
      <c r="Y395" s="119"/>
      <c r="Z395" s="326"/>
      <c r="AA395" s="74"/>
      <c r="AB395" s="352"/>
      <c r="AC395" s="352"/>
      <c r="AD395" s="328"/>
      <c r="AE395" s="118"/>
      <c r="AF395" s="119"/>
      <c r="AG395" s="119"/>
      <c r="AH395" s="119"/>
      <c r="AI395" s="119"/>
      <c r="AJ395" s="119"/>
      <c r="AK395" s="119"/>
      <c r="AL395" s="119"/>
      <c r="AM395" s="119"/>
      <c r="AN395" s="119"/>
      <c r="AO395" s="119"/>
      <c r="AP395" s="119"/>
      <c r="AQ395" s="119"/>
      <c r="AR395" s="119"/>
      <c r="AS395" s="4"/>
      <c r="AT395" s="4"/>
      <c r="AU395" s="4"/>
    </row>
    <row r="396">
      <c r="A396" s="4"/>
      <c r="B396" s="4"/>
      <c r="C396" s="4"/>
      <c r="D396" s="4"/>
      <c r="E396" s="4"/>
      <c r="F396" s="8"/>
      <c r="G396" s="8"/>
      <c r="H396" s="8"/>
      <c r="I396" s="8"/>
      <c r="J396" s="8"/>
      <c r="K396" s="8"/>
      <c r="L396" s="8"/>
      <c r="M396" s="8"/>
      <c r="N396" s="8"/>
      <c r="O396" s="8"/>
      <c r="P396" s="8"/>
      <c r="Q396" s="271"/>
      <c r="R396" s="119"/>
      <c r="S396" s="118"/>
      <c r="T396" s="118"/>
      <c r="U396" s="118"/>
      <c r="V396" s="325"/>
      <c r="W396" s="119"/>
      <c r="X396" s="119"/>
      <c r="Y396" s="119"/>
      <c r="Z396" s="326"/>
      <c r="AA396" s="74"/>
      <c r="AB396" s="352"/>
      <c r="AC396" s="352"/>
      <c r="AD396" s="328"/>
      <c r="AE396" s="118"/>
      <c r="AF396" s="119"/>
      <c r="AG396" s="119"/>
      <c r="AH396" s="119"/>
      <c r="AI396" s="119"/>
      <c r="AJ396" s="119"/>
      <c r="AK396" s="119"/>
      <c r="AL396" s="119"/>
      <c r="AM396" s="119"/>
      <c r="AN396" s="119"/>
      <c r="AO396" s="119"/>
      <c r="AP396" s="119"/>
      <c r="AQ396" s="119"/>
      <c r="AR396" s="119"/>
      <c r="AS396" s="4"/>
      <c r="AT396" s="4"/>
      <c r="AU396" s="4"/>
    </row>
    <row r="397">
      <c r="A397" s="4"/>
      <c r="B397" s="4"/>
      <c r="C397" s="4"/>
      <c r="D397" s="4"/>
      <c r="E397" s="4"/>
      <c r="F397" s="8"/>
      <c r="G397" s="8"/>
      <c r="H397" s="8"/>
      <c r="I397" s="8"/>
      <c r="J397" s="8"/>
      <c r="K397" s="8"/>
      <c r="L397" s="8"/>
      <c r="M397" s="8"/>
      <c r="N397" s="8"/>
      <c r="O397" s="8"/>
      <c r="P397" s="8"/>
      <c r="Q397" s="271"/>
      <c r="R397" s="119"/>
      <c r="S397" s="118"/>
      <c r="T397" s="118"/>
      <c r="U397" s="118"/>
      <c r="V397" s="325"/>
      <c r="W397" s="119"/>
      <c r="X397" s="119"/>
      <c r="Y397" s="119"/>
      <c r="Z397" s="326"/>
      <c r="AA397" s="74"/>
      <c r="AB397" s="352"/>
      <c r="AC397" s="352"/>
      <c r="AD397" s="328"/>
      <c r="AE397" s="118"/>
      <c r="AF397" s="119"/>
      <c r="AG397" s="119"/>
      <c r="AH397" s="119"/>
      <c r="AI397" s="119"/>
      <c r="AJ397" s="119"/>
      <c r="AK397" s="119"/>
      <c r="AL397" s="119"/>
      <c r="AM397" s="119"/>
      <c r="AN397" s="119"/>
      <c r="AO397" s="119"/>
      <c r="AP397" s="119"/>
      <c r="AQ397" s="119"/>
      <c r="AR397" s="119"/>
      <c r="AS397" s="4"/>
      <c r="AT397" s="4"/>
      <c r="AU397" s="4"/>
    </row>
    <row r="398">
      <c r="A398" s="4"/>
      <c r="B398" s="4"/>
      <c r="C398" s="4"/>
      <c r="D398" s="4"/>
      <c r="E398" s="4"/>
      <c r="F398" s="8"/>
      <c r="G398" s="8"/>
      <c r="H398" s="8"/>
      <c r="I398" s="8"/>
      <c r="J398" s="8"/>
      <c r="K398" s="8"/>
      <c r="L398" s="8"/>
      <c r="M398" s="8"/>
      <c r="N398" s="8"/>
      <c r="O398" s="8"/>
      <c r="P398" s="8"/>
      <c r="Q398" s="271"/>
      <c r="R398" s="119"/>
      <c r="S398" s="118"/>
      <c r="T398" s="118"/>
      <c r="U398" s="118"/>
      <c r="V398" s="325"/>
      <c r="W398" s="119"/>
      <c r="X398" s="119"/>
      <c r="Y398" s="119"/>
      <c r="Z398" s="326"/>
      <c r="AA398" s="74"/>
      <c r="AB398" s="352"/>
      <c r="AC398" s="352"/>
      <c r="AD398" s="328"/>
      <c r="AE398" s="118"/>
      <c r="AF398" s="119"/>
      <c r="AG398" s="119"/>
      <c r="AH398" s="119"/>
      <c r="AI398" s="119"/>
      <c r="AJ398" s="119"/>
      <c r="AK398" s="119"/>
      <c r="AL398" s="119"/>
      <c r="AM398" s="119"/>
      <c r="AN398" s="119"/>
      <c r="AO398" s="119"/>
      <c r="AP398" s="119"/>
      <c r="AQ398" s="119"/>
      <c r="AR398" s="119"/>
      <c r="AS398" s="4"/>
      <c r="AT398" s="4"/>
      <c r="AU398" s="4"/>
    </row>
    <row r="399">
      <c r="A399" s="4"/>
      <c r="B399" s="4"/>
      <c r="C399" s="4"/>
      <c r="D399" s="4"/>
      <c r="E399" s="4"/>
      <c r="F399" s="8"/>
      <c r="G399" s="8"/>
      <c r="H399" s="8"/>
      <c r="I399" s="8"/>
      <c r="J399" s="8"/>
      <c r="K399" s="8"/>
      <c r="L399" s="8"/>
      <c r="M399" s="8"/>
      <c r="N399" s="8"/>
      <c r="O399" s="8"/>
      <c r="P399" s="8"/>
      <c r="Q399" s="271"/>
      <c r="R399" s="119"/>
      <c r="S399" s="118"/>
      <c r="T399" s="118"/>
      <c r="U399" s="118"/>
      <c r="V399" s="325"/>
      <c r="W399" s="119"/>
      <c r="X399" s="119"/>
      <c r="Y399" s="119"/>
      <c r="Z399" s="326"/>
      <c r="AA399" s="74"/>
      <c r="AB399" s="352"/>
      <c r="AC399" s="352"/>
      <c r="AD399" s="328"/>
      <c r="AE399" s="118"/>
      <c r="AF399" s="119"/>
      <c r="AG399" s="119"/>
      <c r="AH399" s="119"/>
      <c r="AI399" s="119"/>
      <c r="AJ399" s="119"/>
      <c r="AK399" s="119"/>
      <c r="AL399" s="119"/>
      <c r="AM399" s="119"/>
      <c r="AN399" s="119"/>
      <c r="AO399" s="119"/>
      <c r="AP399" s="119"/>
      <c r="AQ399" s="119"/>
      <c r="AR399" s="119"/>
      <c r="AS399" s="4"/>
      <c r="AT399" s="4"/>
      <c r="AU399" s="4"/>
    </row>
    <row r="400">
      <c r="A400" s="4"/>
      <c r="B400" s="4"/>
      <c r="C400" s="4"/>
      <c r="D400" s="4"/>
      <c r="E400" s="4"/>
      <c r="F400" s="8"/>
      <c r="G400" s="8"/>
      <c r="H400" s="8"/>
      <c r="I400" s="8"/>
      <c r="J400" s="8"/>
      <c r="K400" s="8"/>
      <c r="L400" s="8"/>
      <c r="M400" s="8"/>
      <c r="N400" s="8"/>
      <c r="O400" s="8"/>
      <c r="P400" s="8"/>
      <c r="Q400" s="271"/>
      <c r="R400" s="119"/>
      <c r="S400" s="118"/>
      <c r="T400" s="118"/>
      <c r="U400" s="118"/>
      <c r="V400" s="325"/>
      <c r="W400" s="119"/>
      <c r="X400" s="119"/>
      <c r="Y400" s="119"/>
      <c r="Z400" s="326"/>
      <c r="AA400" s="74"/>
      <c r="AB400" s="352"/>
      <c r="AC400" s="352"/>
      <c r="AD400" s="328"/>
      <c r="AE400" s="118"/>
      <c r="AF400" s="119"/>
      <c r="AG400" s="119"/>
      <c r="AH400" s="119"/>
      <c r="AI400" s="119"/>
      <c r="AJ400" s="119"/>
      <c r="AK400" s="119"/>
      <c r="AL400" s="119"/>
      <c r="AM400" s="119"/>
      <c r="AN400" s="119"/>
      <c r="AO400" s="119"/>
      <c r="AP400" s="119"/>
      <c r="AQ400" s="119"/>
      <c r="AR400" s="119"/>
      <c r="AS400" s="4"/>
      <c r="AT400" s="4"/>
      <c r="AU400" s="4"/>
    </row>
    <row r="401">
      <c r="A401" s="4"/>
      <c r="B401" s="4"/>
      <c r="C401" s="4"/>
      <c r="D401" s="4"/>
      <c r="E401" s="4"/>
      <c r="F401" s="8"/>
      <c r="G401" s="8"/>
      <c r="H401" s="8"/>
      <c r="I401" s="8"/>
      <c r="J401" s="8"/>
      <c r="K401" s="8"/>
      <c r="L401" s="8"/>
      <c r="M401" s="8"/>
      <c r="N401" s="8"/>
      <c r="O401" s="8"/>
      <c r="P401" s="8"/>
      <c r="Q401" s="271"/>
      <c r="R401" s="119"/>
      <c r="S401" s="118"/>
      <c r="T401" s="118"/>
      <c r="U401" s="118"/>
      <c r="V401" s="325"/>
      <c r="W401" s="119"/>
      <c r="X401" s="119"/>
      <c r="Y401" s="119"/>
      <c r="Z401" s="326"/>
      <c r="AA401" s="74"/>
      <c r="AB401" s="352"/>
      <c r="AC401" s="352"/>
      <c r="AD401" s="328"/>
      <c r="AE401" s="118"/>
      <c r="AF401" s="119"/>
      <c r="AG401" s="119"/>
      <c r="AH401" s="119"/>
      <c r="AI401" s="119"/>
      <c r="AJ401" s="119"/>
      <c r="AK401" s="119"/>
      <c r="AL401" s="119"/>
      <c r="AM401" s="119"/>
      <c r="AN401" s="119"/>
      <c r="AO401" s="119"/>
      <c r="AP401" s="119"/>
      <c r="AQ401" s="119"/>
      <c r="AR401" s="119"/>
      <c r="AS401" s="4"/>
      <c r="AT401" s="4"/>
      <c r="AU401" s="4"/>
    </row>
    <row r="402">
      <c r="A402" s="4"/>
      <c r="B402" s="4"/>
      <c r="C402" s="4"/>
      <c r="D402" s="4"/>
      <c r="E402" s="4"/>
      <c r="F402" s="8"/>
      <c r="G402" s="8"/>
      <c r="H402" s="8"/>
      <c r="I402" s="8"/>
      <c r="J402" s="8"/>
      <c r="K402" s="8"/>
      <c r="L402" s="8"/>
      <c r="M402" s="8"/>
      <c r="N402" s="8"/>
      <c r="O402" s="8"/>
      <c r="P402" s="8"/>
      <c r="Q402" s="271"/>
      <c r="R402" s="119"/>
      <c r="S402" s="118"/>
      <c r="T402" s="118"/>
      <c r="U402" s="118"/>
      <c r="V402" s="325"/>
      <c r="W402" s="119"/>
      <c r="X402" s="119"/>
      <c r="Y402" s="119"/>
      <c r="Z402" s="326"/>
      <c r="AA402" s="74"/>
      <c r="AB402" s="352"/>
      <c r="AC402" s="352"/>
      <c r="AD402" s="328"/>
      <c r="AE402" s="118"/>
      <c r="AF402" s="119"/>
      <c r="AG402" s="119"/>
      <c r="AH402" s="119"/>
      <c r="AI402" s="119"/>
      <c r="AJ402" s="119"/>
      <c r="AK402" s="119"/>
      <c r="AL402" s="119"/>
      <c r="AM402" s="119"/>
      <c r="AN402" s="119"/>
      <c r="AO402" s="119"/>
      <c r="AP402" s="119"/>
      <c r="AQ402" s="119"/>
      <c r="AR402" s="119"/>
      <c r="AS402" s="4"/>
      <c r="AT402" s="4"/>
      <c r="AU402" s="4"/>
    </row>
    <row r="403">
      <c r="A403" s="4"/>
      <c r="B403" s="4"/>
      <c r="C403" s="4"/>
      <c r="D403" s="4"/>
      <c r="E403" s="4"/>
      <c r="F403" s="8"/>
      <c r="G403" s="8"/>
      <c r="H403" s="8"/>
      <c r="I403" s="8"/>
      <c r="J403" s="8"/>
      <c r="K403" s="8"/>
      <c r="L403" s="8"/>
      <c r="M403" s="8"/>
      <c r="N403" s="8"/>
      <c r="O403" s="8"/>
      <c r="P403" s="8"/>
      <c r="Q403" s="271"/>
      <c r="R403" s="119"/>
      <c r="S403" s="118"/>
      <c r="T403" s="118"/>
      <c r="U403" s="118"/>
      <c r="V403" s="325"/>
      <c r="W403" s="119"/>
      <c r="X403" s="119"/>
      <c r="Y403" s="119"/>
      <c r="Z403" s="326"/>
      <c r="AA403" s="74"/>
      <c r="AB403" s="352"/>
      <c r="AC403" s="352"/>
      <c r="AD403" s="328"/>
      <c r="AE403" s="118"/>
      <c r="AF403" s="119"/>
      <c r="AG403" s="119"/>
      <c r="AH403" s="119"/>
      <c r="AI403" s="119"/>
      <c r="AJ403" s="119"/>
      <c r="AK403" s="119"/>
      <c r="AL403" s="119"/>
      <c r="AM403" s="119"/>
      <c r="AN403" s="119"/>
      <c r="AO403" s="119"/>
      <c r="AP403" s="119"/>
      <c r="AQ403" s="119"/>
      <c r="AR403" s="119"/>
      <c r="AS403" s="4"/>
      <c r="AT403" s="4"/>
      <c r="AU403" s="4"/>
    </row>
    <row r="404">
      <c r="A404" s="4"/>
      <c r="B404" s="4"/>
      <c r="C404" s="4"/>
      <c r="D404" s="4"/>
      <c r="E404" s="4"/>
      <c r="F404" s="8"/>
      <c r="G404" s="8"/>
      <c r="H404" s="8"/>
      <c r="I404" s="8"/>
      <c r="J404" s="8"/>
      <c r="K404" s="8"/>
      <c r="L404" s="8"/>
      <c r="M404" s="8"/>
      <c r="N404" s="8"/>
      <c r="O404" s="8"/>
      <c r="P404" s="8"/>
      <c r="Q404" s="271"/>
      <c r="R404" s="119"/>
      <c r="S404" s="118"/>
      <c r="T404" s="118"/>
      <c r="U404" s="118"/>
      <c r="V404" s="325"/>
      <c r="W404" s="119"/>
      <c r="X404" s="119"/>
      <c r="Y404" s="119"/>
      <c r="Z404" s="326"/>
      <c r="AA404" s="74"/>
      <c r="AB404" s="352"/>
      <c r="AC404" s="352"/>
      <c r="AD404" s="328"/>
      <c r="AE404" s="118"/>
      <c r="AF404" s="119"/>
      <c r="AG404" s="119"/>
      <c r="AH404" s="119"/>
      <c r="AI404" s="119"/>
      <c r="AJ404" s="119"/>
      <c r="AK404" s="119"/>
      <c r="AL404" s="119"/>
      <c r="AM404" s="119"/>
      <c r="AN404" s="119"/>
      <c r="AO404" s="119"/>
      <c r="AP404" s="119"/>
      <c r="AQ404" s="119"/>
      <c r="AR404" s="119"/>
      <c r="AS404" s="4"/>
      <c r="AT404" s="4"/>
      <c r="AU404" s="4"/>
    </row>
    <row r="405">
      <c r="A405" s="4"/>
      <c r="B405" s="4"/>
      <c r="C405" s="4"/>
      <c r="D405" s="4"/>
      <c r="E405" s="4"/>
      <c r="F405" s="8"/>
      <c r="G405" s="8"/>
      <c r="H405" s="8"/>
      <c r="I405" s="8"/>
      <c r="J405" s="8"/>
      <c r="K405" s="8"/>
      <c r="L405" s="8"/>
      <c r="M405" s="8"/>
      <c r="N405" s="8"/>
      <c r="O405" s="8"/>
      <c r="P405" s="8"/>
      <c r="Q405" s="271"/>
      <c r="R405" s="119"/>
      <c r="S405" s="118"/>
      <c r="T405" s="118"/>
      <c r="U405" s="118"/>
      <c r="V405" s="325"/>
      <c r="W405" s="119"/>
      <c r="X405" s="119"/>
      <c r="Y405" s="119"/>
      <c r="Z405" s="326"/>
      <c r="AA405" s="74"/>
      <c r="AB405" s="352"/>
      <c r="AC405" s="352"/>
      <c r="AD405" s="328"/>
      <c r="AE405" s="118"/>
      <c r="AF405" s="119"/>
      <c r="AG405" s="119"/>
      <c r="AH405" s="119"/>
      <c r="AI405" s="119"/>
      <c r="AJ405" s="119"/>
      <c r="AK405" s="119"/>
      <c r="AL405" s="119"/>
      <c r="AM405" s="119"/>
      <c r="AN405" s="119"/>
      <c r="AO405" s="119"/>
      <c r="AP405" s="119"/>
      <c r="AQ405" s="119"/>
      <c r="AR405" s="119"/>
      <c r="AS405" s="4"/>
      <c r="AT405" s="4"/>
      <c r="AU405" s="4"/>
    </row>
    <row r="406">
      <c r="A406" s="4"/>
      <c r="B406" s="4"/>
      <c r="C406" s="4"/>
      <c r="D406" s="4"/>
      <c r="E406" s="4"/>
      <c r="F406" s="8"/>
      <c r="G406" s="8"/>
      <c r="H406" s="8"/>
      <c r="I406" s="8"/>
      <c r="J406" s="8"/>
      <c r="K406" s="8"/>
      <c r="L406" s="8"/>
      <c r="M406" s="8"/>
      <c r="N406" s="8"/>
      <c r="O406" s="8"/>
      <c r="P406" s="8"/>
      <c r="Q406" s="271"/>
      <c r="R406" s="119"/>
      <c r="S406" s="118"/>
      <c r="T406" s="118"/>
      <c r="U406" s="118"/>
      <c r="V406" s="325"/>
      <c r="W406" s="119"/>
      <c r="X406" s="119"/>
      <c r="Y406" s="119"/>
      <c r="Z406" s="326"/>
      <c r="AA406" s="74"/>
      <c r="AB406" s="352"/>
      <c r="AC406" s="352"/>
      <c r="AD406" s="328"/>
      <c r="AE406" s="118"/>
      <c r="AF406" s="119"/>
      <c r="AG406" s="119"/>
      <c r="AH406" s="119"/>
      <c r="AI406" s="119"/>
      <c r="AJ406" s="119"/>
      <c r="AK406" s="119"/>
      <c r="AL406" s="119"/>
      <c r="AM406" s="119"/>
      <c r="AN406" s="119"/>
      <c r="AO406" s="119"/>
      <c r="AP406" s="119"/>
      <c r="AQ406" s="119"/>
      <c r="AR406" s="119"/>
      <c r="AS406" s="4"/>
      <c r="AT406" s="4"/>
      <c r="AU406" s="4"/>
    </row>
    <row r="407">
      <c r="A407" s="4"/>
      <c r="B407" s="4"/>
      <c r="C407" s="4"/>
      <c r="D407" s="4"/>
      <c r="E407" s="4"/>
      <c r="F407" s="8"/>
      <c r="G407" s="8"/>
      <c r="H407" s="8"/>
      <c r="I407" s="8"/>
      <c r="J407" s="8"/>
      <c r="K407" s="8"/>
      <c r="L407" s="8"/>
      <c r="M407" s="8"/>
      <c r="N407" s="8"/>
      <c r="O407" s="8"/>
      <c r="P407" s="8"/>
      <c r="Q407" s="271"/>
      <c r="R407" s="119"/>
      <c r="S407" s="118"/>
      <c r="T407" s="118"/>
      <c r="U407" s="118"/>
      <c r="V407" s="325"/>
      <c r="W407" s="119"/>
      <c r="X407" s="119"/>
      <c r="Y407" s="119"/>
      <c r="Z407" s="326"/>
      <c r="AA407" s="74"/>
      <c r="AB407" s="352"/>
      <c r="AC407" s="352"/>
      <c r="AD407" s="328"/>
      <c r="AE407" s="118"/>
      <c r="AF407" s="119"/>
      <c r="AG407" s="119"/>
      <c r="AH407" s="119"/>
      <c r="AI407" s="119"/>
      <c r="AJ407" s="119"/>
      <c r="AK407" s="119"/>
      <c r="AL407" s="119"/>
      <c r="AM407" s="119"/>
      <c r="AN407" s="119"/>
      <c r="AO407" s="119"/>
      <c r="AP407" s="119"/>
      <c r="AQ407" s="119"/>
      <c r="AR407" s="119"/>
      <c r="AS407" s="4"/>
      <c r="AT407" s="4"/>
      <c r="AU407" s="4"/>
    </row>
    <row r="408">
      <c r="A408" s="4"/>
      <c r="B408" s="4"/>
      <c r="C408" s="4"/>
      <c r="D408" s="4"/>
      <c r="E408" s="4"/>
      <c r="F408" s="8"/>
      <c r="G408" s="8"/>
      <c r="H408" s="8"/>
      <c r="I408" s="8"/>
      <c r="J408" s="8"/>
      <c r="K408" s="8"/>
      <c r="L408" s="8"/>
      <c r="M408" s="8"/>
      <c r="N408" s="8"/>
      <c r="O408" s="8"/>
      <c r="P408" s="8"/>
      <c r="Q408" s="271"/>
      <c r="R408" s="119"/>
      <c r="S408" s="118"/>
      <c r="T408" s="118"/>
      <c r="U408" s="118"/>
      <c r="V408" s="325"/>
      <c r="W408" s="119"/>
      <c r="X408" s="119"/>
      <c r="Y408" s="119"/>
      <c r="Z408" s="326"/>
      <c r="AA408" s="74"/>
      <c r="AB408" s="352"/>
      <c r="AC408" s="352"/>
      <c r="AD408" s="328"/>
      <c r="AE408" s="118"/>
      <c r="AF408" s="119"/>
      <c r="AG408" s="119"/>
      <c r="AH408" s="119"/>
      <c r="AI408" s="119"/>
      <c r="AJ408" s="119"/>
      <c r="AK408" s="119"/>
      <c r="AL408" s="119"/>
      <c r="AM408" s="119"/>
      <c r="AN408" s="119"/>
      <c r="AO408" s="119"/>
      <c r="AP408" s="119"/>
      <c r="AQ408" s="119"/>
      <c r="AR408" s="119"/>
      <c r="AS408" s="4"/>
      <c r="AT408" s="4"/>
      <c r="AU408" s="4"/>
    </row>
    <row r="409">
      <c r="A409" s="4"/>
      <c r="B409" s="4"/>
      <c r="C409" s="4"/>
      <c r="D409" s="4"/>
      <c r="E409" s="4"/>
      <c r="F409" s="8"/>
      <c r="G409" s="8"/>
      <c r="H409" s="8"/>
      <c r="I409" s="8"/>
      <c r="J409" s="8"/>
      <c r="K409" s="8"/>
      <c r="L409" s="8"/>
      <c r="M409" s="8"/>
      <c r="N409" s="8"/>
      <c r="O409" s="8"/>
      <c r="P409" s="8"/>
      <c r="Q409" s="271"/>
      <c r="R409" s="119"/>
      <c r="S409" s="118"/>
      <c r="T409" s="118"/>
      <c r="U409" s="118"/>
      <c r="V409" s="325"/>
      <c r="W409" s="119"/>
      <c r="X409" s="119"/>
      <c r="Y409" s="119"/>
      <c r="Z409" s="326"/>
      <c r="AA409" s="74"/>
      <c r="AB409" s="352"/>
      <c r="AC409" s="352"/>
      <c r="AD409" s="328"/>
      <c r="AE409" s="118"/>
      <c r="AF409" s="119"/>
      <c r="AG409" s="119"/>
      <c r="AH409" s="119"/>
      <c r="AI409" s="119"/>
      <c r="AJ409" s="119"/>
      <c r="AK409" s="119"/>
      <c r="AL409" s="119"/>
      <c r="AM409" s="119"/>
      <c r="AN409" s="119"/>
      <c r="AO409" s="119"/>
      <c r="AP409" s="119"/>
      <c r="AQ409" s="119"/>
      <c r="AR409" s="119"/>
      <c r="AS409" s="4"/>
      <c r="AT409" s="4"/>
      <c r="AU409" s="4"/>
    </row>
    <row r="410">
      <c r="A410" s="4"/>
      <c r="B410" s="4"/>
      <c r="C410" s="4"/>
      <c r="D410" s="4"/>
      <c r="E410" s="4"/>
      <c r="F410" s="8"/>
      <c r="G410" s="8"/>
      <c r="H410" s="8"/>
      <c r="I410" s="8"/>
      <c r="J410" s="8"/>
      <c r="K410" s="8"/>
      <c r="L410" s="8"/>
      <c r="M410" s="8"/>
      <c r="N410" s="8"/>
      <c r="O410" s="8"/>
      <c r="P410" s="8"/>
      <c r="Q410" s="271"/>
      <c r="R410" s="119"/>
      <c r="S410" s="118"/>
      <c r="T410" s="118"/>
      <c r="U410" s="118"/>
      <c r="V410" s="325"/>
      <c r="W410" s="119"/>
      <c r="X410" s="119"/>
      <c r="Y410" s="119"/>
      <c r="Z410" s="326"/>
      <c r="AA410" s="74"/>
      <c r="AB410" s="352"/>
      <c r="AC410" s="352"/>
      <c r="AD410" s="328"/>
      <c r="AE410" s="118"/>
      <c r="AF410" s="119"/>
      <c r="AG410" s="119"/>
      <c r="AH410" s="119"/>
      <c r="AI410" s="119"/>
      <c r="AJ410" s="119"/>
      <c r="AK410" s="119"/>
      <c r="AL410" s="119"/>
      <c r="AM410" s="119"/>
      <c r="AN410" s="119"/>
      <c r="AO410" s="119"/>
      <c r="AP410" s="119"/>
      <c r="AQ410" s="119"/>
      <c r="AR410" s="119"/>
      <c r="AS410" s="4"/>
      <c r="AT410" s="4"/>
      <c r="AU410" s="4"/>
    </row>
    <row r="411">
      <c r="A411" s="4"/>
      <c r="B411" s="4"/>
      <c r="C411" s="4"/>
      <c r="D411" s="4"/>
      <c r="E411" s="4"/>
      <c r="F411" s="8"/>
      <c r="G411" s="8"/>
      <c r="H411" s="8"/>
      <c r="I411" s="8"/>
      <c r="J411" s="8"/>
      <c r="K411" s="8"/>
      <c r="L411" s="8"/>
      <c r="M411" s="8"/>
      <c r="N411" s="8"/>
      <c r="O411" s="8"/>
      <c r="P411" s="8"/>
      <c r="Q411" s="271"/>
      <c r="R411" s="119"/>
      <c r="S411" s="118"/>
      <c r="T411" s="118"/>
      <c r="U411" s="118"/>
      <c r="V411" s="325"/>
      <c r="W411" s="119"/>
      <c r="X411" s="119"/>
      <c r="Y411" s="119"/>
      <c r="Z411" s="326"/>
      <c r="AA411" s="74"/>
      <c r="AB411" s="352"/>
      <c r="AC411" s="352"/>
      <c r="AD411" s="328"/>
      <c r="AE411" s="118"/>
      <c r="AF411" s="119"/>
      <c r="AG411" s="119"/>
      <c r="AH411" s="119"/>
      <c r="AI411" s="119"/>
      <c r="AJ411" s="119"/>
      <c r="AK411" s="119"/>
      <c r="AL411" s="119"/>
      <c r="AM411" s="119"/>
      <c r="AN411" s="119"/>
      <c r="AO411" s="119"/>
      <c r="AP411" s="119"/>
      <c r="AQ411" s="119"/>
      <c r="AR411" s="119"/>
      <c r="AS411" s="4"/>
      <c r="AT411" s="4"/>
      <c r="AU411" s="4"/>
    </row>
    <row r="412">
      <c r="A412" s="4"/>
      <c r="B412" s="4"/>
      <c r="C412" s="4"/>
      <c r="D412" s="4"/>
      <c r="E412" s="4"/>
      <c r="F412" s="8"/>
      <c r="G412" s="8"/>
      <c r="H412" s="8"/>
      <c r="I412" s="8"/>
      <c r="J412" s="8"/>
      <c r="K412" s="8"/>
      <c r="L412" s="8"/>
      <c r="M412" s="8"/>
      <c r="N412" s="8"/>
      <c r="O412" s="8"/>
      <c r="P412" s="8"/>
      <c r="Q412" s="271"/>
      <c r="R412" s="119"/>
      <c r="S412" s="118"/>
      <c r="T412" s="118"/>
      <c r="U412" s="118"/>
      <c r="V412" s="325"/>
      <c r="W412" s="119"/>
      <c r="X412" s="119"/>
      <c r="Y412" s="119"/>
      <c r="Z412" s="326"/>
      <c r="AA412" s="74"/>
      <c r="AB412" s="352"/>
      <c r="AC412" s="352"/>
      <c r="AD412" s="328"/>
      <c r="AE412" s="118"/>
      <c r="AF412" s="119"/>
      <c r="AG412" s="119"/>
      <c r="AH412" s="119"/>
      <c r="AI412" s="119"/>
      <c r="AJ412" s="119"/>
      <c r="AK412" s="119"/>
      <c r="AL412" s="119"/>
      <c r="AM412" s="119"/>
      <c r="AN412" s="119"/>
      <c r="AO412" s="119"/>
      <c r="AP412" s="119"/>
      <c r="AQ412" s="119"/>
      <c r="AR412" s="119"/>
      <c r="AS412" s="4"/>
      <c r="AT412" s="4"/>
      <c r="AU412" s="4"/>
    </row>
    <row r="413">
      <c r="A413" s="4"/>
      <c r="B413" s="4"/>
      <c r="C413" s="4"/>
      <c r="D413" s="4"/>
      <c r="E413" s="4"/>
      <c r="F413" s="8"/>
      <c r="G413" s="8"/>
      <c r="H413" s="8"/>
      <c r="I413" s="8"/>
      <c r="J413" s="8"/>
      <c r="K413" s="8"/>
      <c r="L413" s="8"/>
      <c r="M413" s="8"/>
      <c r="N413" s="8"/>
      <c r="O413" s="8"/>
      <c r="P413" s="8"/>
      <c r="Q413" s="271"/>
      <c r="R413" s="119"/>
      <c r="S413" s="118"/>
      <c r="T413" s="118"/>
      <c r="U413" s="118"/>
      <c r="V413" s="325"/>
      <c r="W413" s="119"/>
      <c r="X413" s="119"/>
      <c r="Y413" s="119"/>
      <c r="Z413" s="326"/>
      <c r="AA413" s="74"/>
      <c r="AB413" s="352"/>
      <c r="AC413" s="352"/>
      <c r="AD413" s="328"/>
      <c r="AE413" s="118"/>
      <c r="AF413" s="119"/>
      <c r="AG413" s="119"/>
      <c r="AH413" s="119"/>
      <c r="AI413" s="119"/>
      <c r="AJ413" s="119"/>
      <c r="AK413" s="119"/>
      <c r="AL413" s="119"/>
      <c r="AM413" s="119"/>
      <c r="AN413" s="119"/>
      <c r="AO413" s="119"/>
      <c r="AP413" s="119"/>
      <c r="AQ413" s="119"/>
      <c r="AR413" s="119"/>
      <c r="AS413" s="4"/>
      <c r="AT413" s="4"/>
      <c r="AU413" s="4"/>
    </row>
    <row r="414">
      <c r="A414" s="4"/>
      <c r="B414" s="4"/>
      <c r="C414" s="4"/>
      <c r="D414" s="4"/>
      <c r="E414" s="4"/>
      <c r="F414" s="8"/>
      <c r="G414" s="8"/>
      <c r="H414" s="8"/>
      <c r="I414" s="8"/>
      <c r="J414" s="8"/>
      <c r="K414" s="8"/>
      <c r="L414" s="8"/>
      <c r="M414" s="8"/>
      <c r="N414" s="8"/>
      <c r="O414" s="8"/>
      <c r="P414" s="8"/>
      <c r="Q414" s="271"/>
      <c r="R414" s="119"/>
      <c r="S414" s="118"/>
      <c r="T414" s="118"/>
      <c r="U414" s="118"/>
      <c r="V414" s="325"/>
      <c r="W414" s="119"/>
      <c r="X414" s="119"/>
      <c r="Y414" s="119"/>
      <c r="Z414" s="326"/>
      <c r="AA414" s="74"/>
      <c r="AB414" s="352"/>
      <c r="AC414" s="352"/>
      <c r="AD414" s="328"/>
      <c r="AE414" s="118"/>
      <c r="AF414" s="119"/>
      <c r="AG414" s="119"/>
      <c r="AH414" s="119"/>
      <c r="AI414" s="119"/>
      <c r="AJ414" s="119"/>
      <c r="AK414" s="119"/>
      <c r="AL414" s="119"/>
      <c r="AM414" s="119"/>
      <c r="AN414" s="119"/>
      <c r="AO414" s="119"/>
      <c r="AP414" s="119"/>
      <c r="AQ414" s="119"/>
      <c r="AR414" s="119"/>
      <c r="AS414" s="4"/>
      <c r="AT414" s="4"/>
      <c r="AU414" s="4"/>
    </row>
    <row r="415">
      <c r="A415" s="4"/>
      <c r="B415" s="4"/>
      <c r="C415" s="4"/>
      <c r="D415" s="4"/>
      <c r="E415" s="4"/>
      <c r="F415" s="8"/>
      <c r="G415" s="8"/>
      <c r="H415" s="8"/>
      <c r="I415" s="8"/>
      <c r="J415" s="8"/>
      <c r="K415" s="8"/>
      <c r="L415" s="8"/>
      <c r="M415" s="8"/>
      <c r="N415" s="8"/>
      <c r="O415" s="8"/>
      <c r="P415" s="8"/>
      <c r="Q415" s="271"/>
      <c r="R415" s="119"/>
      <c r="S415" s="118"/>
      <c r="T415" s="118"/>
      <c r="U415" s="118"/>
      <c r="V415" s="325"/>
      <c r="W415" s="119"/>
      <c r="X415" s="119"/>
      <c r="Y415" s="119"/>
      <c r="Z415" s="326"/>
      <c r="AA415" s="74"/>
      <c r="AB415" s="352"/>
      <c r="AC415" s="352"/>
      <c r="AD415" s="328"/>
      <c r="AE415" s="118"/>
      <c r="AF415" s="119"/>
      <c r="AG415" s="119"/>
      <c r="AH415" s="119"/>
      <c r="AI415" s="119"/>
      <c r="AJ415" s="119"/>
      <c r="AK415" s="119"/>
      <c r="AL415" s="119"/>
      <c r="AM415" s="119"/>
      <c r="AN415" s="119"/>
      <c r="AO415" s="119"/>
      <c r="AP415" s="119"/>
      <c r="AQ415" s="119"/>
      <c r="AR415" s="119"/>
      <c r="AS415" s="4"/>
      <c r="AT415" s="4"/>
      <c r="AU415" s="4"/>
    </row>
    <row r="416">
      <c r="A416" s="4"/>
      <c r="B416" s="4"/>
      <c r="C416" s="4"/>
      <c r="D416" s="4"/>
      <c r="E416" s="4"/>
      <c r="F416" s="8"/>
      <c r="G416" s="8"/>
      <c r="H416" s="8"/>
      <c r="I416" s="8"/>
      <c r="J416" s="8"/>
      <c r="K416" s="8"/>
      <c r="L416" s="8"/>
      <c r="M416" s="8"/>
      <c r="N416" s="8"/>
      <c r="O416" s="8"/>
      <c r="P416" s="8"/>
      <c r="Q416" s="271"/>
      <c r="R416" s="119"/>
      <c r="S416" s="118"/>
      <c r="T416" s="118"/>
      <c r="U416" s="118"/>
      <c r="V416" s="325"/>
      <c r="W416" s="119"/>
      <c r="X416" s="119"/>
      <c r="Y416" s="119"/>
      <c r="Z416" s="326"/>
      <c r="AA416" s="74"/>
      <c r="AB416" s="352"/>
      <c r="AC416" s="352"/>
      <c r="AD416" s="328"/>
      <c r="AE416" s="118"/>
      <c r="AF416" s="119"/>
      <c r="AG416" s="119"/>
      <c r="AH416" s="119"/>
      <c r="AI416" s="119"/>
      <c r="AJ416" s="119"/>
      <c r="AK416" s="119"/>
      <c r="AL416" s="119"/>
      <c r="AM416" s="119"/>
      <c r="AN416" s="119"/>
      <c r="AO416" s="119"/>
      <c r="AP416" s="119"/>
      <c r="AQ416" s="119"/>
      <c r="AR416" s="119"/>
      <c r="AS416" s="4"/>
      <c r="AT416" s="4"/>
      <c r="AU416" s="4"/>
    </row>
    <row r="417">
      <c r="A417" s="4"/>
      <c r="B417" s="4"/>
      <c r="C417" s="4"/>
      <c r="D417" s="4"/>
      <c r="E417" s="4"/>
      <c r="F417" s="8"/>
      <c r="G417" s="8"/>
      <c r="H417" s="8"/>
      <c r="I417" s="8"/>
      <c r="J417" s="8"/>
      <c r="K417" s="8"/>
      <c r="L417" s="8"/>
      <c r="M417" s="8"/>
      <c r="N417" s="8"/>
      <c r="O417" s="8"/>
      <c r="P417" s="8"/>
      <c r="Q417" s="271"/>
      <c r="R417" s="119"/>
      <c r="S417" s="118"/>
      <c r="T417" s="118"/>
      <c r="U417" s="118"/>
      <c r="V417" s="325"/>
      <c r="W417" s="119"/>
      <c r="X417" s="119"/>
      <c r="Y417" s="119"/>
      <c r="Z417" s="326"/>
      <c r="AA417" s="74"/>
      <c r="AB417" s="352"/>
      <c r="AC417" s="352"/>
      <c r="AD417" s="328"/>
      <c r="AE417" s="118"/>
      <c r="AF417" s="119"/>
      <c r="AG417" s="119"/>
      <c r="AH417" s="119"/>
      <c r="AI417" s="119"/>
      <c r="AJ417" s="119"/>
      <c r="AK417" s="119"/>
      <c r="AL417" s="119"/>
      <c r="AM417" s="119"/>
      <c r="AN417" s="119"/>
      <c r="AO417" s="119"/>
      <c r="AP417" s="119"/>
      <c r="AQ417" s="119"/>
      <c r="AR417" s="119"/>
      <c r="AS417" s="4"/>
      <c r="AT417" s="4"/>
      <c r="AU417" s="4"/>
    </row>
    <row r="418">
      <c r="A418" s="4"/>
      <c r="B418" s="4"/>
      <c r="C418" s="4"/>
      <c r="D418" s="4"/>
      <c r="E418" s="4"/>
      <c r="F418" s="8"/>
      <c r="G418" s="8"/>
      <c r="H418" s="8"/>
      <c r="I418" s="8"/>
      <c r="J418" s="8"/>
      <c r="K418" s="8"/>
      <c r="L418" s="8"/>
      <c r="M418" s="8"/>
      <c r="N418" s="8"/>
      <c r="O418" s="8"/>
      <c r="P418" s="8"/>
      <c r="Q418" s="271"/>
      <c r="R418" s="119"/>
      <c r="S418" s="118"/>
      <c r="T418" s="118"/>
      <c r="U418" s="118"/>
      <c r="V418" s="325"/>
      <c r="W418" s="119"/>
      <c r="X418" s="119"/>
      <c r="Y418" s="119"/>
      <c r="Z418" s="326"/>
      <c r="AA418" s="74"/>
      <c r="AB418" s="352"/>
      <c r="AC418" s="352"/>
      <c r="AD418" s="328"/>
      <c r="AE418" s="118"/>
      <c r="AF418" s="119"/>
      <c r="AG418" s="119"/>
      <c r="AH418" s="119"/>
      <c r="AI418" s="119"/>
      <c r="AJ418" s="119"/>
      <c r="AK418" s="119"/>
      <c r="AL418" s="119"/>
      <c r="AM418" s="119"/>
      <c r="AN418" s="119"/>
      <c r="AO418" s="119"/>
      <c r="AP418" s="119"/>
      <c r="AQ418" s="119"/>
      <c r="AR418" s="119"/>
      <c r="AS418" s="4"/>
      <c r="AT418" s="4"/>
      <c r="AU418" s="4"/>
    </row>
    <row r="419">
      <c r="A419" s="4"/>
      <c r="B419" s="4"/>
      <c r="C419" s="4"/>
      <c r="D419" s="4"/>
      <c r="E419" s="4"/>
      <c r="F419" s="8"/>
      <c r="G419" s="8"/>
      <c r="H419" s="8"/>
      <c r="I419" s="8"/>
      <c r="J419" s="8"/>
      <c r="K419" s="8"/>
      <c r="L419" s="8"/>
      <c r="M419" s="8"/>
      <c r="N419" s="8"/>
      <c r="O419" s="8"/>
      <c r="P419" s="8"/>
      <c r="Q419" s="271"/>
      <c r="R419" s="119"/>
      <c r="S419" s="118"/>
      <c r="T419" s="118"/>
      <c r="U419" s="118"/>
      <c r="V419" s="325"/>
      <c r="W419" s="119"/>
      <c r="X419" s="119"/>
      <c r="Y419" s="119"/>
      <c r="Z419" s="326"/>
      <c r="AA419" s="74"/>
      <c r="AB419" s="352"/>
      <c r="AC419" s="352"/>
      <c r="AD419" s="328"/>
      <c r="AE419" s="118"/>
      <c r="AF419" s="119"/>
      <c r="AG419" s="119"/>
      <c r="AH419" s="119"/>
      <c r="AI419" s="119"/>
      <c r="AJ419" s="119"/>
      <c r="AK419" s="119"/>
      <c r="AL419" s="119"/>
      <c r="AM419" s="119"/>
      <c r="AN419" s="119"/>
      <c r="AO419" s="119"/>
      <c r="AP419" s="119"/>
      <c r="AQ419" s="119"/>
      <c r="AR419" s="119"/>
      <c r="AS419" s="4"/>
      <c r="AT419" s="4"/>
      <c r="AU419" s="4"/>
    </row>
    <row r="420">
      <c r="A420" s="4"/>
      <c r="B420" s="4"/>
      <c r="C420" s="4"/>
      <c r="D420" s="4"/>
      <c r="E420" s="4"/>
      <c r="F420" s="8"/>
      <c r="G420" s="8"/>
      <c r="H420" s="8"/>
      <c r="I420" s="8"/>
      <c r="J420" s="8"/>
      <c r="K420" s="8"/>
      <c r="L420" s="8"/>
      <c r="M420" s="8"/>
      <c r="N420" s="8"/>
      <c r="O420" s="8"/>
      <c r="P420" s="8"/>
      <c r="Q420" s="271"/>
      <c r="R420" s="119"/>
      <c r="S420" s="118"/>
      <c r="T420" s="118"/>
      <c r="U420" s="118"/>
      <c r="V420" s="325"/>
      <c r="W420" s="119"/>
      <c r="X420" s="119"/>
      <c r="Y420" s="119"/>
      <c r="Z420" s="326"/>
      <c r="AA420" s="74"/>
      <c r="AB420" s="352"/>
      <c r="AC420" s="352"/>
      <c r="AD420" s="328"/>
      <c r="AE420" s="118"/>
      <c r="AF420" s="119"/>
      <c r="AG420" s="119"/>
      <c r="AH420" s="119"/>
      <c r="AI420" s="119"/>
      <c r="AJ420" s="119"/>
      <c r="AK420" s="119"/>
      <c r="AL420" s="119"/>
      <c r="AM420" s="119"/>
      <c r="AN420" s="119"/>
      <c r="AO420" s="119"/>
      <c r="AP420" s="119"/>
      <c r="AQ420" s="119"/>
      <c r="AR420" s="119"/>
      <c r="AS420" s="4"/>
      <c r="AT420" s="4"/>
      <c r="AU420" s="4"/>
    </row>
    <row r="421">
      <c r="A421" s="4"/>
      <c r="B421" s="4"/>
      <c r="C421" s="4"/>
      <c r="D421" s="4"/>
      <c r="E421" s="4"/>
      <c r="F421" s="8"/>
      <c r="G421" s="8"/>
      <c r="H421" s="8"/>
      <c r="I421" s="8"/>
      <c r="J421" s="8"/>
      <c r="K421" s="8"/>
      <c r="L421" s="8"/>
      <c r="M421" s="8"/>
      <c r="N421" s="8"/>
      <c r="O421" s="8"/>
      <c r="P421" s="8"/>
      <c r="Q421" s="271"/>
      <c r="R421" s="119"/>
      <c r="S421" s="118"/>
      <c r="T421" s="118"/>
      <c r="U421" s="118"/>
      <c r="V421" s="325"/>
      <c r="W421" s="119"/>
      <c r="X421" s="119"/>
      <c r="Y421" s="119"/>
      <c r="Z421" s="326"/>
      <c r="AA421" s="74"/>
      <c r="AB421" s="352"/>
      <c r="AC421" s="352"/>
      <c r="AD421" s="328"/>
      <c r="AE421" s="118"/>
      <c r="AF421" s="119"/>
      <c r="AG421" s="119"/>
      <c r="AH421" s="119"/>
      <c r="AI421" s="119"/>
      <c r="AJ421" s="119"/>
      <c r="AK421" s="119"/>
      <c r="AL421" s="119"/>
      <c r="AM421" s="119"/>
      <c r="AN421" s="119"/>
      <c r="AO421" s="119"/>
      <c r="AP421" s="119"/>
      <c r="AQ421" s="119"/>
      <c r="AR421" s="119"/>
      <c r="AS421" s="4"/>
      <c r="AT421" s="4"/>
      <c r="AU421" s="4"/>
    </row>
    <row r="422">
      <c r="A422" s="4"/>
      <c r="B422" s="4"/>
      <c r="C422" s="4"/>
      <c r="D422" s="4"/>
      <c r="E422" s="4"/>
      <c r="F422" s="8"/>
      <c r="G422" s="8"/>
      <c r="H422" s="8"/>
      <c r="I422" s="8"/>
      <c r="J422" s="8"/>
      <c r="K422" s="8"/>
      <c r="L422" s="8"/>
      <c r="M422" s="8"/>
      <c r="N422" s="8"/>
      <c r="O422" s="8"/>
      <c r="P422" s="8"/>
      <c r="Q422" s="271"/>
      <c r="R422" s="119"/>
      <c r="S422" s="118"/>
      <c r="T422" s="118"/>
      <c r="U422" s="118"/>
      <c r="V422" s="325"/>
      <c r="W422" s="119"/>
      <c r="X422" s="119"/>
      <c r="Y422" s="119"/>
      <c r="Z422" s="326"/>
      <c r="AA422" s="74"/>
      <c r="AB422" s="352"/>
      <c r="AC422" s="352"/>
      <c r="AD422" s="328"/>
      <c r="AE422" s="118"/>
      <c r="AF422" s="119"/>
      <c r="AG422" s="119"/>
      <c r="AH422" s="119"/>
      <c r="AI422" s="119"/>
      <c r="AJ422" s="119"/>
      <c r="AK422" s="119"/>
      <c r="AL422" s="119"/>
      <c r="AM422" s="119"/>
      <c r="AN422" s="119"/>
      <c r="AO422" s="119"/>
      <c r="AP422" s="119"/>
      <c r="AQ422" s="119"/>
      <c r="AR422" s="119"/>
      <c r="AS422" s="4"/>
      <c r="AT422" s="4"/>
      <c r="AU422" s="4"/>
    </row>
    <row r="423">
      <c r="A423" s="4"/>
      <c r="B423" s="4"/>
      <c r="C423" s="4"/>
      <c r="D423" s="4"/>
      <c r="E423" s="4"/>
      <c r="F423" s="8"/>
      <c r="G423" s="8"/>
      <c r="H423" s="8"/>
      <c r="I423" s="8"/>
      <c r="J423" s="8"/>
      <c r="K423" s="8"/>
      <c r="L423" s="8"/>
      <c r="M423" s="8"/>
      <c r="N423" s="8"/>
      <c r="O423" s="8"/>
      <c r="P423" s="8"/>
      <c r="Q423" s="271"/>
      <c r="R423" s="119"/>
      <c r="S423" s="118"/>
      <c r="T423" s="118"/>
      <c r="U423" s="118"/>
      <c r="V423" s="325"/>
      <c r="W423" s="119"/>
      <c r="X423" s="119"/>
      <c r="Y423" s="119"/>
      <c r="Z423" s="326"/>
      <c r="AA423" s="74"/>
      <c r="AB423" s="352"/>
      <c r="AC423" s="352"/>
      <c r="AD423" s="328"/>
      <c r="AE423" s="118"/>
      <c r="AF423" s="119"/>
      <c r="AG423" s="119"/>
      <c r="AH423" s="119"/>
      <c r="AI423" s="119"/>
      <c r="AJ423" s="119"/>
      <c r="AK423" s="119"/>
      <c r="AL423" s="119"/>
      <c r="AM423" s="119"/>
      <c r="AN423" s="119"/>
      <c r="AO423" s="119"/>
      <c r="AP423" s="119"/>
      <c r="AQ423" s="119"/>
      <c r="AR423" s="119"/>
      <c r="AS423" s="4"/>
      <c r="AT423" s="4"/>
      <c r="AU423" s="4"/>
    </row>
    <row r="424">
      <c r="A424" s="4"/>
      <c r="B424" s="4"/>
      <c r="C424" s="4"/>
      <c r="D424" s="4"/>
      <c r="E424" s="4"/>
      <c r="F424" s="8"/>
      <c r="G424" s="8"/>
      <c r="H424" s="8"/>
      <c r="I424" s="8"/>
      <c r="J424" s="8"/>
      <c r="K424" s="8"/>
      <c r="L424" s="8"/>
      <c r="M424" s="8"/>
      <c r="N424" s="8"/>
      <c r="O424" s="8"/>
      <c r="P424" s="8"/>
      <c r="Q424" s="271"/>
      <c r="R424" s="119"/>
      <c r="S424" s="118"/>
      <c r="T424" s="118"/>
      <c r="U424" s="118"/>
      <c r="V424" s="325"/>
      <c r="W424" s="119"/>
      <c r="X424" s="119"/>
      <c r="Y424" s="119"/>
      <c r="Z424" s="326"/>
      <c r="AA424" s="74"/>
      <c r="AB424" s="352"/>
      <c r="AC424" s="352"/>
      <c r="AD424" s="328"/>
      <c r="AE424" s="118"/>
      <c r="AF424" s="119"/>
      <c r="AG424" s="119"/>
      <c r="AH424" s="119"/>
      <c r="AI424" s="119"/>
      <c r="AJ424" s="119"/>
      <c r="AK424" s="119"/>
      <c r="AL424" s="119"/>
      <c r="AM424" s="119"/>
      <c r="AN424" s="119"/>
      <c r="AO424" s="119"/>
      <c r="AP424" s="119"/>
      <c r="AQ424" s="119"/>
      <c r="AR424" s="119"/>
      <c r="AS424" s="4"/>
      <c r="AT424" s="4"/>
      <c r="AU424" s="4"/>
    </row>
    <row r="425">
      <c r="A425" s="4"/>
      <c r="B425" s="4"/>
      <c r="C425" s="4"/>
      <c r="D425" s="4"/>
      <c r="E425" s="4"/>
      <c r="F425" s="8"/>
      <c r="G425" s="8"/>
      <c r="H425" s="8"/>
      <c r="I425" s="8"/>
      <c r="J425" s="8"/>
      <c r="K425" s="8"/>
      <c r="L425" s="8"/>
      <c r="M425" s="8"/>
      <c r="N425" s="8"/>
      <c r="O425" s="8"/>
      <c r="P425" s="8"/>
      <c r="Q425" s="271"/>
      <c r="R425" s="119"/>
      <c r="S425" s="118"/>
      <c r="T425" s="118"/>
      <c r="U425" s="118"/>
      <c r="V425" s="325"/>
      <c r="W425" s="119"/>
      <c r="X425" s="119"/>
      <c r="Y425" s="119"/>
      <c r="Z425" s="326"/>
      <c r="AA425" s="74"/>
      <c r="AB425" s="352"/>
      <c r="AC425" s="352"/>
      <c r="AD425" s="328"/>
      <c r="AE425" s="118"/>
      <c r="AF425" s="119"/>
      <c r="AG425" s="119"/>
      <c r="AH425" s="119"/>
      <c r="AI425" s="119"/>
      <c r="AJ425" s="119"/>
      <c r="AK425" s="119"/>
      <c r="AL425" s="119"/>
      <c r="AM425" s="119"/>
      <c r="AN425" s="119"/>
      <c r="AO425" s="119"/>
      <c r="AP425" s="119"/>
      <c r="AQ425" s="119"/>
      <c r="AR425" s="119"/>
      <c r="AS425" s="4"/>
      <c r="AT425" s="4"/>
      <c r="AU425" s="4"/>
    </row>
    <row r="426">
      <c r="A426" s="4"/>
      <c r="B426" s="4"/>
      <c r="C426" s="4"/>
      <c r="D426" s="4"/>
      <c r="E426" s="4"/>
      <c r="F426" s="8"/>
      <c r="G426" s="8"/>
      <c r="H426" s="8"/>
      <c r="I426" s="8"/>
      <c r="J426" s="8"/>
      <c r="K426" s="8"/>
      <c r="L426" s="8"/>
      <c r="M426" s="8"/>
      <c r="N426" s="8"/>
      <c r="O426" s="8"/>
      <c r="P426" s="8"/>
      <c r="Q426" s="271"/>
      <c r="R426" s="119"/>
      <c r="S426" s="118"/>
      <c r="T426" s="118"/>
      <c r="U426" s="118"/>
      <c r="V426" s="325"/>
      <c r="W426" s="119"/>
      <c r="X426" s="119"/>
      <c r="Y426" s="119"/>
      <c r="Z426" s="326"/>
      <c r="AA426" s="74"/>
      <c r="AB426" s="352"/>
      <c r="AC426" s="352"/>
      <c r="AD426" s="328"/>
      <c r="AE426" s="118"/>
      <c r="AF426" s="119"/>
      <c r="AG426" s="119"/>
      <c r="AH426" s="119"/>
      <c r="AI426" s="119"/>
      <c r="AJ426" s="119"/>
      <c r="AK426" s="119"/>
      <c r="AL426" s="119"/>
      <c r="AM426" s="119"/>
      <c r="AN426" s="119"/>
      <c r="AO426" s="119"/>
      <c r="AP426" s="119"/>
      <c r="AQ426" s="119"/>
      <c r="AR426" s="119"/>
      <c r="AS426" s="4"/>
      <c r="AT426" s="4"/>
      <c r="AU426" s="4"/>
    </row>
    <row r="427">
      <c r="A427" s="4"/>
      <c r="B427" s="4"/>
      <c r="C427" s="4"/>
      <c r="D427" s="4"/>
      <c r="E427" s="4"/>
      <c r="F427" s="8"/>
      <c r="G427" s="8"/>
      <c r="H427" s="8"/>
      <c r="I427" s="8"/>
      <c r="J427" s="8"/>
      <c r="K427" s="8"/>
      <c r="L427" s="8"/>
      <c r="M427" s="8"/>
      <c r="N427" s="8"/>
      <c r="O427" s="8"/>
      <c r="P427" s="8"/>
      <c r="Q427" s="271"/>
      <c r="R427" s="119"/>
      <c r="S427" s="118"/>
      <c r="T427" s="118"/>
      <c r="U427" s="118"/>
      <c r="V427" s="325"/>
      <c r="W427" s="119"/>
      <c r="X427" s="119"/>
      <c r="Y427" s="119"/>
      <c r="Z427" s="326"/>
      <c r="AA427" s="74"/>
      <c r="AB427" s="352"/>
      <c r="AC427" s="352"/>
      <c r="AD427" s="328"/>
      <c r="AE427" s="118"/>
      <c r="AF427" s="119"/>
      <c r="AG427" s="119"/>
      <c r="AH427" s="119"/>
      <c r="AI427" s="119"/>
      <c r="AJ427" s="119"/>
      <c r="AK427" s="119"/>
      <c r="AL427" s="119"/>
      <c r="AM427" s="119"/>
      <c r="AN427" s="119"/>
      <c r="AO427" s="119"/>
      <c r="AP427" s="119"/>
      <c r="AQ427" s="119"/>
      <c r="AR427" s="119"/>
      <c r="AS427" s="4"/>
      <c r="AT427" s="4"/>
      <c r="AU427" s="4"/>
    </row>
    <row r="428">
      <c r="A428" s="4"/>
      <c r="B428" s="4"/>
      <c r="C428" s="4"/>
      <c r="D428" s="4"/>
      <c r="E428" s="4"/>
      <c r="F428" s="8"/>
      <c r="G428" s="8"/>
      <c r="H428" s="8"/>
      <c r="I428" s="8"/>
      <c r="J428" s="8"/>
      <c r="K428" s="8"/>
      <c r="L428" s="8"/>
      <c r="M428" s="8"/>
      <c r="N428" s="8"/>
      <c r="O428" s="8"/>
      <c r="P428" s="8"/>
      <c r="Q428" s="271"/>
      <c r="R428" s="119"/>
      <c r="S428" s="118"/>
      <c r="T428" s="118"/>
      <c r="U428" s="118"/>
      <c r="V428" s="325"/>
      <c r="W428" s="119"/>
      <c r="X428" s="119"/>
      <c r="Y428" s="119"/>
      <c r="Z428" s="326"/>
      <c r="AA428" s="74"/>
      <c r="AB428" s="352"/>
      <c r="AC428" s="352"/>
      <c r="AD428" s="328"/>
      <c r="AE428" s="118"/>
      <c r="AF428" s="119"/>
      <c r="AG428" s="119"/>
      <c r="AH428" s="119"/>
      <c r="AI428" s="119"/>
      <c r="AJ428" s="119"/>
      <c r="AK428" s="119"/>
      <c r="AL428" s="119"/>
      <c r="AM428" s="119"/>
      <c r="AN428" s="119"/>
      <c r="AO428" s="119"/>
      <c r="AP428" s="119"/>
      <c r="AQ428" s="119"/>
      <c r="AR428" s="119"/>
      <c r="AS428" s="4"/>
      <c r="AT428" s="4"/>
      <c r="AU428" s="4"/>
    </row>
    <row r="429">
      <c r="A429" s="4"/>
      <c r="B429" s="4"/>
      <c r="C429" s="4"/>
      <c r="D429" s="4"/>
      <c r="E429" s="4"/>
      <c r="F429" s="8"/>
      <c r="G429" s="8"/>
      <c r="H429" s="8"/>
      <c r="I429" s="8"/>
      <c r="J429" s="8"/>
      <c r="K429" s="8"/>
      <c r="L429" s="8"/>
      <c r="M429" s="8"/>
      <c r="N429" s="8"/>
      <c r="O429" s="8"/>
      <c r="P429" s="8"/>
      <c r="Q429" s="271"/>
      <c r="R429" s="119"/>
      <c r="S429" s="118"/>
      <c r="T429" s="118"/>
      <c r="U429" s="118"/>
      <c r="V429" s="325"/>
      <c r="W429" s="119"/>
      <c r="X429" s="119"/>
      <c r="Y429" s="119"/>
      <c r="Z429" s="326"/>
      <c r="AA429" s="74"/>
      <c r="AB429" s="352"/>
      <c r="AC429" s="352"/>
      <c r="AD429" s="328"/>
      <c r="AE429" s="118"/>
      <c r="AF429" s="119"/>
      <c r="AG429" s="119"/>
      <c r="AH429" s="119"/>
      <c r="AI429" s="119"/>
      <c r="AJ429" s="119"/>
      <c r="AK429" s="119"/>
      <c r="AL429" s="119"/>
      <c r="AM429" s="119"/>
      <c r="AN429" s="119"/>
      <c r="AO429" s="119"/>
      <c r="AP429" s="119"/>
      <c r="AQ429" s="119"/>
      <c r="AR429" s="119"/>
      <c r="AS429" s="4"/>
      <c r="AT429" s="4"/>
      <c r="AU429" s="4"/>
    </row>
    <row r="430">
      <c r="A430" s="4"/>
      <c r="B430" s="4"/>
      <c r="C430" s="4"/>
      <c r="D430" s="4"/>
      <c r="E430" s="4"/>
      <c r="F430" s="8"/>
      <c r="G430" s="8"/>
      <c r="H430" s="8"/>
      <c r="I430" s="8"/>
      <c r="J430" s="8"/>
      <c r="K430" s="8"/>
      <c r="L430" s="8"/>
      <c r="M430" s="8"/>
      <c r="N430" s="8"/>
      <c r="O430" s="8"/>
      <c r="P430" s="8"/>
      <c r="Q430" s="271"/>
      <c r="R430" s="119"/>
      <c r="S430" s="118"/>
      <c r="T430" s="118"/>
      <c r="U430" s="118"/>
      <c r="V430" s="325"/>
      <c r="W430" s="119"/>
      <c r="X430" s="119"/>
      <c r="Y430" s="119"/>
      <c r="Z430" s="326"/>
      <c r="AA430" s="74"/>
      <c r="AB430" s="352"/>
      <c r="AC430" s="352"/>
      <c r="AD430" s="328"/>
      <c r="AE430" s="118"/>
      <c r="AF430" s="119"/>
      <c r="AG430" s="119"/>
      <c r="AH430" s="119"/>
      <c r="AI430" s="119"/>
      <c r="AJ430" s="119"/>
      <c r="AK430" s="119"/>
      <c r="AL430" s="119"/>
      <c r="AM430" s="119"/>
      <c r="AN430" s="119"/>
      <c r="AO430" s="119"/>
      <c r="AP430" s="119"/>
      <c r="AQ430" s="119"/>
      <c r="AR430" s="119"/>
      <c r="AS430" s="4"/>
      <c r="AT430" s="4"/>
      <c r="AU430" s="4"/>
    </row>
    <row r="431">
      <c r="A431" s="4"/>
      <c r="B431" s="4"/>
      <c r="C431" s="4"/>
      <c r="D431" s="4"/>
      <c r="E431" s="4"/>
      <c r="F431" s="8"/>
      <c r="G431" s="8"/>
      <c r="H431" s="8"/>
      <c r="I431" s="8"/>
      <c r="J431" s="8"/>
      <c r="K431" s="8"/>
      <c r="L431" s="8"/>
      <c r="M431" s="8"/>
      <c r="N431" s="8"/>
      <c r="O431" s="8"/>
      <c r="P431" s="8"/>
      <c r="Q431" s="271"/>
      <c r="R431" s="119"/>
      <c r="S431" s="118"/>
      <c r="T431" s="118"/>
      <c r="U431" s="118"/>
      <c r="V431" s="325"/>
      <c r="W431" s="119"/>
      <c r="X431" s="119"/>
      <c r="Y431" s="119"/>
      <c r="Z431" s="326"/>
      <c r="AA431" s="74"/>
      <c r="AB431" s="352"/>
      <c r="AC431" s="352"/>
      <c r="AD431" s="328"/>
      <c r="AE431" s="118"/>
      <c r="AF431" s="119"/>
      <c r="AG431" s="119"/>
      <c r="AH431" s="119"/>
      <c r="AI431" s="119"/>
      <c r="AJ431" s="119"/>
      <c r="AK431" s="119"/>
      <c r="AL431" s="119"/>
      <c r="AM431" s="119"/>
      <c r="AN431" s="119"/>
      <c r="AO431" s="119"/>
      <c r="AP431" s="119"/>
      <c r="AQ431" s="119"/>
      <c r="AR431" s="119"/>
      <c r="AS431" s="4"/>
      <c r="AT431" s="4"/>
      <c r="AU431" s="4"/>
    </row>
    <row r="432">
      <c r="A432" s="4"/>
      <c r="B432" s="4"/>
      <c r="C432" s="4"/>
      <c r="D432" s="4"/>
      <c r="E432" s="4"/>
      <c r="F432" s="8"/>
      <c r="G432" s="8"/>
      <c r="H432" s="8"/>
      <c r="I432" s="8"/>
      <c r="J432" s="8"/>
      <c r="K432" s="8"/>
      <c r="L432" s="8"/>
      <c r="M432" s="8"/>
      <c r="N432" s="8"/>
      <c r="O432" s="8"/>
      <c r="P432" s="8"/>
      <c r="Q432" s="271"/>
      <c r="R432" s="119"/>
      <c r="S432" s="118"/>
      <c r="T432" s="118"/>
      <c r="U432" s="118"/>
      <c r="V432" s="325"/>
      <c r="W432" s="119"/>
      <c r="X432" s="119"/>
      <c r="Y432" s="119"/>
      <c r="Z432" s="326"/>
      <c r="AA432" s="74"/>
      <c r="AB432" s="352"/>
      <c r="AC432" s="352"/>
      <c r="AD432" s="328"/>
      <c r="AE432" s="118"/>
      <c r="AF432" s="119"/>
      <c r="AG432" s="119"/>
      <c r="AH432" s="119"/>
      <c r="AI432" s="119"/>
      <c r="AJ432" s="119"/>
      <c r="AK432" s="119"/>
      <c r="AL432" s="119"/>
      <c r="AM432" s="119"/>
      <c r="AN432" s="119"/>
      <c r="AO432" s="119"/>
      <c r="AP432" s="119"/>
      <c r="AQ432" s="119"/>
      <c r="AR432" s="119"/>
      <c r="AS432" s="4"/>
      <c r="AT432" s="4"/>
      <c r="AU432" s="4"/>
    </row>
    <row r="433">
      <c r="A433" s="4"/>
      <c r="B433" s="4"/>
      <c r="C433" s="4"/>
      <c r="D433" s="4"/>
      <c r="E433" s="4"/>
      <c r="F433" s="8"/>
      <c r="G433" s="8"/>
      <c r="H433" s="8"/>
      <c r="I433" s="8"/>
      <c r="J433" s="8"/>
      <c r="K433" s="8"/>
      <c r="L433" s="8"/>
      <c r="M433" s="8"/>
      <c r="N433" s="8"/>
      <c r="O433" s="8"/>
      <c r="P433" s="8"/>
      <c r="Q433" s="271"/>
      <c r="R433" s="119"/>
      <c r="S433" s="118"/>
      <c r="T433" s="118"/>
      <c r="U433" s="118"/>
      <c r="V433" s="325"/>
      <c r="W433" s="119"/>
      <c r="X433" s="119"/>
      <c r="Y433" s="119"/>
      <c r="Z433" s="326"/>
      <c r="AA433" s="74"/>
      <c r="AB433" s="352"/>
      <c r="AC433" s="352"/>
      <c r="AD433" s="328"/>
      <c r="AE433" s="118"/>
      <c r="AF433" s="119"/>
      <c r="AG433" s="119"/>
      <c r="AH433" s="119"/>
      <c r="AI433" s="119"/>
      <c r="AJ433" s="119"/>
      <c r="AK433" s="119"/>
      <c r="AL433" s="119"/>
      <c r="AM433" s="119"/>
      <c r="AN433" s="119"/>
      <c r="AO433" s="119"/>
      <c r="AP433" s="119"/>
      <c r="AQ433" s="119"/>
      <c r="AR433" s="119"/>
      <c r="AS433" s="4"/>
      <c r="AT433" s="4"/>
      <c r="AU433" s="4"/>
    </row>
    <row r="434">
      <c r="A434" s="4"/>
      <c r="B434" s="4"/>
      <c r="C434" s="4"/>
      <c r="D434" s="4"/>
      <c r="E434" s="4"/>
      <c r="F434" s="8"/>
      <c r="G434" s="8"/>
      <c r="H434" s="8"/>
      <c r="I434" s="8"/>
      <c r="J434" s="8"/>
      <c r="K434" s="8"/>
      <c r="L434" s="8"/>
      <c r="M434" s="8"/>
      <c r="N434" s="8"/>
      <c r="O434" s="8"/>
      <c r="P434" s="8"/>
      <c r="Q434" s="271"/>
      <c r="R434" s="119"/>
      <c r="S434" s="118"/>
      <c r="T434" s="118"/>
      <c r="U434" s="118"/>
      <c r="V434" s="325"/>
      <c r="W434" s="119"/>
      <c r="X434" s="119"/>
      <c r="Y434" s="119"/>
      <c r="Z434" s="326"/>
      <c r="AA434" s="74"/>
      <c r="AB434" s="352"/>
      <c r="AC434" s="352"/>
      <c r="AD434" s="328"/>
      <c r="AE434" s="118"/>
      <c r="AF434" s="119"/>
      <c r="AG434" s="119"/>
      <c r="AH434" s="119"/>
      <c r="AI434" s="119"/>
      <c r="AJ434" s="119"/>
      <c r="AK434" s="119"/>
      <c r="AL434" s="119"/>
      <c r="AM434" s="119"/>
      <c r="AN434" s="119"/>
      <c r="AO434" s="119"/>
      <c r="AP434" s="119"/>
      <c r="AQ434" s="119"/>
      <c r="AR434" s="119"/>
      <c r="AS434" s="4"/>
      <c r="AT434" s="4"/>
      <c r="AU434" s="4"/>
    </row>
    <row r="435">
      <c r="A435" s="4"/>
      <c r="B435" s="4"/>
      <c r="C435" s="4"/>
      <c r="D435" s="4"/>
      <c r="E435" s="4"/>
      <c r="F435" s="8"/>
      <c r="G435" s="8"/>
      <c r="H435" s="8"/>
      <c r="I435" s="8"/>
      <c r="J435" s="8"/>
      <c r="K435" s="8"/>
      <c r="L435" s="8"/>
      <c r="M435" s="8"/>
      <c r="N435" s="8"/>
      <c r="O435" s="8"/>
      <c r="P435" s="8"/>
      <c r="Q435" s="271"/>
      <c r="R435" s="119"/>
      <c r="S435" s="118"/>
      <c r="T435" s="118"/>
      <c r="U435" s="118"/>
      <c r="V435" s="325"/>
      <c r="W435" s="119"/>
      <c r="X435" s="119"/>
      <c r="Y435" s="119"/>
      <c r="Z435" s="326"/>
      <c r="AA435" s="74"/>
      <c r="AB435" s="352"/>
      <c r="AC435" s="352"/>
      <c r="AD435" s="328"/>
      <c r="AE435" s="118"/>
      <c r="AF435" s="119"/>
      <c r="AG435" s="119"/>
      <c r="AH435" s="119"/>
      <c r="AI435" s="119"/>
      <c r="AJ435" s="119"/>
      <c r="AK435" s="119"/>
      <c r="AL435" s="119"/>
      <c r="AM435" s="119"/>
      <c r="AN435" s="119"/>
      <c r="AO435" s="119"/>
      <c r="AP435" s="119"/>
      <c r="AQ435" s="119"/>
      <c r="AR435" s="119"/>
      <c r="AS435" s="4"/>
      <c r="AT435" s="4"/>
      <c r="AU435" s="4"/>
    </row>
    <row r="436">
      <c r="A436" s="4"/>
      <c r="B436" s="4"/>
      <c r="C436" s="4"/>
      <c r="D436" s="4"/>
      <c r="E436" s="4"/>
      <c r="F436" s="8"/>
      <c r="G436" s="8"/>
      <c r="H436" s="8"/>
      <c r="I436" s="8"/>
      <c r="J436" s="8"/>
      <c r="K436" s="8"/>
      <c r="L436" s="8"/>
      <c r="M436" s="8"/>
      <c r="N436" s="8"/>
      <c r="O436" s="8"/>
      <c r="P436" s="8"/>
      <c r="Q436" s="271"/>
      <c r="R436" s="119"/>
      <c r="S436" s="118"/>
      <c r="T436" s="118"/>
      <c r="U436" s="118"/>
      <c r="V436" s="325"/>
      <c r="W436" s="119"/>
      <c r="X436" s="119"/>
      <c r="Y436" s="119"/>
      <c r="Z436" s="326"/>
      <c r="AA436" s="74"/>
      <c r="AB436" s="352"/>
      <c r="AC436" s="352"/>
      <c r="AD436" s="328"/>
      <c r="AE436" s="118"/>
      <c r="AF436" s="119"/>
      <c r="AG436" s="119"/>
      <c r="AH436" s="119"/>
      <c r="AI436" s="119"/>
      <c r="AJ436" s="119"/>
      <c r="AK436" s="119"/>
      <c r="AL436" s="119"/>
      <c r="AM436" s="119"/>
      <c r="AN436" s="119"/>
      <c r="AO436" s="119"/>
      <c r="AP436" s="119"/>
      <c r="AQ436" s="119"/>
      <c r="AR436" s="119"/>
      <c r="AS436" s="4"/>
      <c r="AT436" s="4"/>
      <c r="AU436" s="4"/>
    </row>
    <row r="437">
      <c r="A437" s="4"/>
      <c r="B437" s="4"/>
      <c r="C437" s="4"/>
      <c r="D437" s="4"/>
      <c r="E437" s="4"/>
      <c r="F437" s="8"/>
      <c r="G437" s="8"/>
      <c r="H437" s="8"/>
      <c r="I437" s="8"/>
      <c r="J437" s="8"/>
      <c r="K437" s="8"/>
      <c r="L437" s="8"/>
      <c r="M437" s="8"/>
      <c r="N437" s="8"/>
      <c r="O437" s="8"/>
      <c r="P437" s="8"/>
      <c r="Q437" s="271"/>
      <c r="R437" s="119"/>
      <c r="S437" s="118"/>
      <c r="T437" s="118"/>
      <c r="U437" s="118"/>
      <c r="V437" s="325"/>
      <c r="W437" s="119"/>
      <c r="X437" s="119"/>
      <c r="Y437" s="119"/>
      <c r="Z437" s="326"/>
      <c r="AA437" s="74"/>
      <c r="AB437" s="352"/>
      <c r="AC437" s="352"/>
      <c r="AD437" s="328"/>
      <c r="AE437" s="118"/>
      <c r="AF437" s="119"/>
      <c r="AG437" s="119"/>
      <c r="AH437" s="119"/>
      <c r="AI437" s="119"/>
      <c r="AJ437" s="119"/>
      <c r="AK437" s="119"/>
      <c r="AL437" s="119"/>
      <c r="AM437" s="119"/>
      <c r="AN437" s="119"/>
      <c r="AO437" s="119"/>
      <c r="AP437" s="119"/>
      <c r="AQ437" s="119"/>
      <c r="AR437" s="119"/>
      <c r="AS437" s="4"/>
      <c r="AT437" s="4"/>
      <c r="AU437" s="4"/>
    </row>
    <row r="438">
      <c r="A438" s="4"/>
      <c r="B438" s="4"/>
      <c r="C438" s="4"/>
      <c r="D438" s="4"/>
      <c r="E438" s="4"/>
      <c r="F438" s="8"/>
      <c r="G438" s="8"/>
      <c r="H438" s="8"/>
      <c r="I438" s="8"/>
      <c r="J438" s="8"/>
      <c r="K438" s="8"/>
      <c r="L438" s="8"/>
      <c r="M438" s="8"/>
      <c r="N438" s="8"/>
      <c r="O438" s="8"/>
      <c r="P438" s="8"/>
      <c r="Q438" s="271"/>
      <c r="R438" s="119"/>
      <c r="S438" s="118"/>
      <c r="T438" s="118"/>
      <c r="U438" s="118"/>
      <c r="V438" s="325"/>
      <c r="W438" s="119"/>
      <c r="X438" s="119"/>
      <c r="Y438" s="119"/>
      <c r="Z438" s="326"/>
      <c r="AA438" s="74"/>
      <c r="AB438" s="352"/>
      <c r="AC438" s="352"/>
      <c r="AD438" s="328"/>
      <c r="AE438" s="118"/>
      <c r="AF438" s="119"/>
      <c r="AG438" s="119"/>
      <c r="AH438" s="119"/>
      <c r="AI438" s="119"/>
      <c r="AJ438" s="119"/>
      <c r="AK438" s="119"/>
      <c r="AL438" s="119"/>
      <c r="AM438" s="119"/>
      <c r="AN438" s="119"/>
      <c r="AO438" s="119"/>
      <c r="AP438" s="119"/>
      <c r="AQ438" s="119"/>
      <c r="AR438" s="119"/>
      <c r="AS438" s="4"/>
      <c r="AT438" s="4"/>
      <c r="AU438" s="4"/>
    </row>
    <row r="439">
      <c r="A439" s="4"/>
      <c r="B439" s="4"/>
      <c r="C439" s="4"/>
      <c r="D439" s="4"/>
      <c r="E439" s="4"/>
      <c r="F439" s="8"/>
      <c r="G439" s="8"/>
      <c r="H439" s="8"/>
      <c r="I439" s="8"/>
      <c r="J439" s="8"/>
      <c r="K439" s="8"/>
      <c r="L439" s="8"/>
      <c r="M439" s="8"/>
      <c r="N439" s="8"/>
      <c r="O439" s="8"/>
      <c r="P439" s="8"/>
      <c r="Q439" s="271"/>
      <c r="R439" s="119"/>
      <c r="S439" s="118"/>
      <c r="T439" s="118"/>
      <c r="U439" s="118"/>
      <c r="V439" s="325"/>
      <c r="W439" s="119"/>
      <c r="X439" s="119"/>
      <c r="Y439" s="119"/>
      <c r="Z439" s="326"/>
      <c r="AA439" s="74"/>
      <c r="AB439" s="352"/>
      <c r="AC439" s="352"/>
      <c r="AD439" s="328"/>
      <c r="AE439" s="118"/>
      <c r="AF439" s="119"/>
      <c r="AG439" s="119"/>
      <c r="AH439" s="119"/>
      <c r="AI439" s="119"/>
      <c r="AJ439" s="119"/>
      <c r="AK439" s="119"/>
      <c r="AL439" s="119"/>
      <c r="AM439" s="119"/>
      <c r="AN439" s="119"/>
      <c r="AO439" s="119"/>
      <c r="AP439" s="119"/>
      <c r="AQ439" s="119"/>
      <c r="AR439" s="119"/>
      <c r="AS439" s="4"/>
      <c r="AT439" s="4"/>
      <c r="AU439" s="4"/>
    </row>
    <row r="440">
      <c r="A440" s="4"/>
      <c r="B440" s="4"/>
      <c r="C440" s="4"/>
      <c r="D440" s="4"/>
      <c r="E440" s="4"/>
      <c r="F440" s="8"/>
      <c r="G440" s="8"/>
      <c r="H440" s="8"/>
      <c r="I440" s="8"/>
      <c r="J440" s="8"/>
      <c r="K440" s="8"/>
      <c r="L440" s="8"/>
      <c r="M440" s="8"/>
      <c r="N440" s="8"/>
      <c r="O440" s="8"/>
      <c r="P440" s="8"/>
      <c r="Q440" s="271"/>
      <c r="R440" s="119"/>
      <c r="S440" s="118"/>
      <c r="T440" s="118"/>
      <c r="U440" s="118"/>
      <c r="V440" s="325"/>
      <c r="W440" s="119"/>
      <c r="X440" s="119"/>
      <c r="Y440" s="119"/>
      <c r="Z440" s="326"/>
      <c r="AA440" s="74"/>
      <c r="AB440" s="352"/>
      <c r="AC440" s="352"/>
      <c r="AD440" s="328"/>
      <c r="AE440" s="118"/>
      <c r="AF440" s="119"/>
      <c r="AG440" s="119"/>
      <c r="AH440" s="119"/>
      <c r="AI440" s="119"/>
      <c r="AJ440" s="119"/>
      <c r="AK440" s="119"/>
      <c r="AL440" s="119"/>
      <c r="AM440" s="119"/>
      <c r="AN440" s="119"/>
      <c r="AO440" s="119"/>
      <c r="AP440" s="119"/>
      <c r="AQ440" s="119"/>
      <c r="AR440" s="119"/>
      <c r="AS440" s="4"/>
      <c r="AT440" s="4"/>
      <c r="AU440" s="4"/>
    </row>
    <row r="441">
      <c r="A441" s="4"/>
      <c r="B441" s="4"/>
      <c r="C441" s="4"/>
      <c r="D441" s="4"/>
      <c r="E441" s="4"/>
      <c r="F441" s="8"/>
      <c r="G441" s="8"/>
      <c r="H441" s="8"/>
      <c r="I441" s="8"/>
      <c r="J441" s="8"/>
      <c r="K441" s="8"/>
      <c r="L441" s="8"/>
      <c r="M441" s="8"/>
      <c r="N441" s="8"/>
      <c r="O441" s="8"/>
      <c r="P441" s="8"/>
      <c r="Q441" s="271"/>
      <c r="R441" s="119"/>
      <c r="S441" s="118"/>
      <c r="T441" s="118"/>
      <c r="U441" s="118"/>
      <c r="V441" s="325"/>
      <c r="W441" s="119"/>
      <c r="X441" s="119"/>
      <c r="Y441" s="119"/>
      <c r="Z441" s="326"/>
      <c r="AA441" s="74"/>
      <c r="AB441" s="352"/>
      <c r="AC441" s="352"/>
      <c r="AD441" s="328"/>
      <c r="AE441" s="118"/>
      <c r="AF441" s="119"/>
      <c r="AG441" s="119"/>
      <c r="AH441" s="119"/>
      <c r="AI441" s="119"/>
      <c r="AJ441" s="119"/>
      <c r="AK441" s="119"/>
      <c r="AL441" s="119"/>
      <c r="AM441" s="119"/>
      <c r="AN441" s="119"/>
      <c r="AO441" s="119"/>
      <c r="AP441" s="119"/>
      <c r="AQ441" s="119"/>
      <c r="AR441" s="119"/>
      <c r="AS441" s="4"/>
      <c r="AT441" s="4"/>
      <c r="AU441" s="4"/>
    </row>
    <row r="442">
      <c r="A442" s="4"/>
      <c r="B442" s="4"/>
      <c r="C442" s="4"/>
      <c r="D442" s="4"/>
      <c r="E442" s="4"/>
      <c r="F442" s="8"/>
      <c r="G442" s="8"/>
      <c r="H442" s="8"/>
      <c r="I442" s="8"/>
      <c r="J442" s="8"/>
      <c r="K442" s="8"/>
      <c r="L442" s="8"/>
      <c r="M442" s="8"/>
      <c r="N442" s="8"/>
      <c r="O442" s="8"/>
      <c r="P442" s="8"/>
      <c r="Q442" s="271"/>
      <c r="R442" s="119"/>
      <c r="S442" s="118"/>
      <c r="T442" s="118"/>
      <c r="U442" s="118"/>
      <c r="V442" s="325"/>
      <c r="W442" s="119"/>
      <c r="X442" s="119"/>
      <c r="Y442" s="119"/>
      <c r="Z442" s="326"/>
      <c r="AA442" s="74"/>
      <c r="AB442" s="352"/>
      <c r="AC442" s="352"/>
      <c r="AD442" s="328"/>
      <c r="AE442" s="118"/>
      <c r="AF442" s="119"/>
      <c r="AG442" s="119"/>
      <c r="AH442" s="119"/>
      <c r="AI442" s="119"/>
      <c r="AJ442" s="119"/>
      <c r="AK442" s="119"/>
      <c r="AL442" s="119"/>
      <c r="AM442" s="119"/>
      <c r="AN442" s="119"/>
      <c r="AO442" s="119"/>
      <c r="AP442" s="119"/>
      <c r="AQ442" s="119"/>
      <c r="AR442" s="119"/>
      <c r="AS442" s="4"/>
      <c r="AT442" s="4"/>
      <c r="AU442" s="4"/>
    </row>
    <row r="443">
      <c r="A443" s="4"/>
      <c r="B443" s="4"/>
      <c r="C443" s="4"/>
      <c r="D443" s="4"/>
      <c r="E443" s="4"/>
      <c r="F443" s="8"/>
      <c r="G443" s="8"/>
      <c r="H443" s="8"/>
      <c r="I443" s="8"/>
      <c r="J443" s="8"/>
      <c r="K443" s="8"/>
      <c r="L443" s="8"/>
      <c r="M443" s="8"/>
      <c r="N443" s="8"/>
      <c r="O443" s="8"/>
      <c r="P443" s="8"/>
      <c r="Q443" s="271"/>
      <c r="R443" s="119"/>
      <c r="S443" s="118"/>
      <c r="T443" s="118"/>
      <c r="U443" s="118"/>
      <c r="V443" s="325"/>
      <c r="W443" s="119"/>
      <c r="X443" s="119"/>
      <c r="Y443" s="119"/>
      <c r="Z443" s="326"/>
      <c r="AA443" s="74"/>
      <c r="AB443" s="352"/>
      <c r="AC443" s="352"/>
      <c r="AD443" s="328"/>
      <c r="AE443" s="118"/>
      <c r="AF443" s="119"/>
      <c r="AG443" s="119"/>
      <c r="AH443" s="119"/>
      <c r="AI443" s="119"/>
      <c r="AJ443" s="119"/>
      <c r="AK443" s="119"/>
      <c r="AL443" s="119"/>
      <c r="AM443" s="119"/>
      <c r="AN443" s="119"/>
      <c r="AO443" s="119"/>
      <c r="AP443" s="119"/>
      <c r="AQ443" s="119"/>
      <c r="AR443" s="119"/>
      <c r="AS443" s="4"/>
      <c r="AT443" s="4"/>
      <c r="AU443" s="4"/>
    </row>
    <row r="444">
      <c r="A444" s="4"/>
      <c r="B444" s="4"/>
      <c r="C444" s="4"/>
      <c r="D444" s="4"/>
      <c r="E444" s="4"/>
      <c r="F444" s="8"/>
      <c r="G444" s="8"/>
      <c r="H444" s="8"/>
      <c r="I444" s="8"/>
      <c r="J444" s="8"/>
      <c r="K444" s="8"/>
      <c r="L444" s="8"/>
      <c r="M444" s="8"/>
      <c r="N444" s="8"/>
      <c r="O444" s="8"/>
      <c r="P444" s="8"/>
      <c r="Q444" s="271"/>
      <c r="R444" s="119"/>
      <c r="S444" s="118"/>
      <c r="T444" s="118"/>
      <c r="U444" s="118"/>
      <c r="V444" s="325"/>
      <c r="W444" s="119"/>
      <c r="X444" s="119"/>
      <c r="Y444" s="119"/>
      <c r="Z444" s="326"/>
      <c r="AA444" s="74"/>
      <c r="AB444" s="352"/>
      <c r="AC444" s="352"/>
      <c r="AD444" s="328"/>
      <c r="AE444" s="118"/>
      <c r="AF444" s="119"/>
      <c r="AG444" s="119"/>
      <c r="AH444" s="119"/>
      <c r="AI444" s="119"/>
      <c r="AJ444" s="119"/>
      <c r="AK444" s="119"/>
      <c r="AL444" s="119"/>
      <c r="AM444" s="119"/>
      <c r="AN444" s="119"/>
      <c r="AO444" s="119"/>
      <c r="AP444" s="119"/>
      <c r="AQ444" s="119"/>
      <c r="AR444" s="119"/>
      <c r="AS444" s="4"/>
      <c r="AT444" s="4"/>
      <c r="AU444" s="4"/>
    </row>
    <row r="445">
      <c r="A445" s="4"/>
      <c r="B445" s="4"/>
      <c r="C445" s="4"/>
      <c r="D445" s="4"/>
      <c r="E445" s="4"/>
      <c r="F445" s="8"/>
      <c r="G445" s="8"/>
      <c r="H445" s="8"/>
      <c r="I445" s="8"/>
      <c r="J445" s="8"/>
      <c r="K445" s="8"/>
      <c r="L445" s="8"/>
      <c r="M445" s="8"/>
      <c r="N445" s="8"/>
      <c r="O445" s="8"/>
      <c r="P445" s="8"/>
      <c r="Q445" s="271"/>
      <c r="R445" s="119"/>
      <c r="S445" s="118"/>
      <c r="T445" s="118"/>
      <c r="U445" s="118"/>
      <c r="V445" s="325"/>
      <c r="W445" s="119"/>
      <c r="X445" s="119"/>
      <c r="Y445" s="119"/>
      <c r="Z445" s="326"/>
      <c r="AA445" s="74"/>
      <c r="AB445" s="352"/>
      <c r="AC445" s="352"/>
      <c r="AD445" s="328"/>
      <c r="AE445" s="118"/>
      <c r="AF445" s="119"/>
      <c r="AG445" s="119"/>
      <c r="AH445" s="119"/>
      <c r="AI445" s="119"/>
      <c r="AJ445" s="119"/>
      <c r="AK445" s="119"/>
      <c r="AL445" s="119"/>
      <c r="AM445" s="119"/>
      <c r="AN445" s="119"/>
      <c r="AO445" s="119"/>
      <c r="AP445" s="119"/>
      <c r="AQ445" s="119"/>
      <c r="AR445" s="119"/>
      <c r="AS445" s="4"/>
      <c r="AT445" s="4"/>
      <c r="AU445" s="4"/>
    </row>
    <row r="446">
      <c r="A446" s="4"/>
      <c r="B446" s="4"/>
      <c r="C446" s="4"/>
      <c r="D446" s="4"/>
      <c r="E446" s="4"/>
      <c r="F446" s="8"/>
      <c r="G446" s="8"/>
      <c r="H446" s="8"/>
      <c r="I446" s="8"/>
      <c r="J446" s="8"/>
      <c r="K446" s="8"/>
      <c r="L446" s="8"/>
      <c r="M446" s="8"/>
      <c r="N446" s="8"/>
      <c r="O446" s="8"/>
      <c r="P446" s="8"/>
      <c r="Q446" s="271"/>
      <c r="R446" s="119"/>
      <c r="S446" s="118"/>
      <c r="T446" s="118"/>
      <c r="U446" s="118"/>
      <c r="V446" s="325"/>
      <c r="W446" s="119"/>
      <c r="X446" s="119"/>
      <c r="Y446" s="119"/>
      <c r="Z446" s="326"/>
      <c r="AA446" s="74"/>
      <c r="AB446" s="352"/>
      <c r="AC446" s="352"/>
      <c r="AD446" s="328"/>
      <c r="AE446" s="118"/>
      <c r="AF446" s="119"/>
      <c r="AG446" s="119"/>
      <c r="AH446" s="119"/>
      <c r="AI446" s="119"/>
      <c r="AJ446" s="119"/>
      <c r="AK446" s="119"/>
      <c r="AL446" s="119"/>
      <c r="AM446" s="119"/>
      <c r="AN446" s="119"/>
      <c r="AO446" s="119"/>
      <c r="AP446" s="119"/>
      <c r="AQ446" s="119"/>
      <c r="AR446" s="119"/>
      <c r="AS446" s="4"/>
      <c r="AT446" s="4"/>
      <c r="AU446" s="4"/>
    </row>
    <row r="447">
      <c r="A447" s="4"/>
      <c r="B447" s="4"/>
      <c r="C447" s="4"/>
      <c r="D447" s="4"/>
      <c r="E447" s="4"/>
      <c r="F447" s="8"/>
      <c r="G447" s="8"/>
      <c r="H447" s="8"/>
      <c r="I447" s="8"/>
      <c r="J447" s="8"/>
      <c r="K447" s="8"/>
      <c r="L447" s="8"/>
      <c r="M447" s="8"/>
      <c r="N447" s="8"/>
      <c r="O447" s="8"/>
      <c r="P447" s="8"/>
      <c r="Q447" s="271"/>
      <c r="R447" s="119"/>
      <c r="S447" s="118"/>
      <c r="T447" s="118"/>
      <c r="U447" s="118"/>
      <c r="V447" s="325"/>
      <c r="W447" s="119"/>
      <c r="X447" s="119"/>
      <c r="Y447" s="119"/>
      <c r="Z447" s="326"/>
      <c r="AA447" s="74"/>
      <c r="AB447" s="352"/>
      <c r="AC447" s="352"/>
      <c r="AD447" s="328"/>
      <c r="AE447" s="118"/>
      <c r="AF447" s="119"/>
      <c r="AG447" s="119"/>
      <c r="AH447" s="119"/>
      <c r="AI447" s="119"/>
      <c r="AJ447" s="119"/>
      <c r="AK447" s="119"/>
      <c r="AL447" s="119"/>
      <c r="AM447" s="119"/>
      <c r="AN447" s="119"/>
      <c r="AO447" s="119"/>
      <c r="AP447" s="119"/>
      <c r="AQ447" s="119"/>
      <c r="AR447" s="119"/>
      <c r="AS447" s="4"/>
      <c r="AT447" s="4"/>
      <c r="AU447" s="4"/>
    </row>
    <row r="448">
      <c r="A448" s="4"/>
      <c r="B448" s="4"/>
      <c r="C448" s="4"/>
      <c r="D448" s="4"/>
      <c r="E448" s="4"/>
      <c r="F448" s="8"/>
      <c r="G448" s="8"/>
      <c r="H448" s="8"/>
      <c r="I448" s="8"/>
      <c r="J448" s="8"/>
      <c r="K448" s="8"/>
      <c r="L448" s="8"/>
      <c r="M448" s="8"/>
      <c r="N448" s="8"/>
      <c r="O448" s="8"/>
      <c r="P448" s="8"/>
      <c r="Q448" s="271"/>
      <c r="R448" s="119"/>
      <c r="S448" s="118"/>
      <c r="T448" s="118"/>
      <c r="U448" s="118"/>
      <c r="V448" s="325"/>
      <c r="W448" s="119"/>
      <c r="X448" s="119"/>
      <c r="Y448" s="119"/>
      <c r="Z448" s="326"/>
      <c r="AA448" s="74"/>
      <c r="AB448" s="352"/>
      <c r="AC448" s="352"/>
      <c r="AD448" s="328"/>
      <c r="AE448" s="118"/>
      <c r="AF448" s="119"/>
      <c r="AG448" s="119"/>
      <c r="AH448" s="119"/>
      <c r="AI448" s="119"/>
      <c r="AJ448" s="119"/>
      <c r="AK448" s="119"/>
      <c r="AL448" s="119"/>
      <c r="AM448" s="119"/>
      <c r="AN448" s="119"/>
      <c r="AO448" s="119"/>
      <c r="AP448" s="119"/>
      <c r="AQ448" s="119"/>
      <c r="AR448" s="119"/>
      <c r="AS448" s="4"/>
      <c r="AT448" s="4"/>
      <c r="AU448" s="4"/>
    </row>
    <row r="449">
      <c r="A449" s="4"/>
      <c r="B449" s="4"/>
      <c r="C449" s="4"/>
      <c r="D449" s="4"/>
      <c r="E449" s="4"/>
      <c r="F449" s="8"/>
      <c r="G449" s="8"/>
      <c r="H449" s="8"/>
      <c r="I449" s="8"/>
      <c r="J449" s="8"/>
      <c r="K449" s="8"/>
      <c r="L449" s="8"/>
      <c r="M449" s="8"/>
      <c r="N449" s="8"/>
      <c r="O449" s="8"/>
      <c r="P449" s="8"/>
      <c r="Q449" s="271"/>
      <c r="R449" s="119"/>
      <c r="S449" s="118"/>
      <c r="T449" s="118"/>
      <c r="U449" s="118"/>
      <c r="V449" s="325"/>
      <c r="W449" s="119"/>
      <c r="X449" s="119"/>
      <c r="Y449" s="119"/>
      <c r="Z449" s="326"/>
      <c r="AA449" s="74"/>
      <c r="AB449" s="352"/>
      <c r="AC449" s="352"/>
      <c r="AD449" s="328"/>
      <c r="AE449" s="118"/>
      <c r="AF449" s="119"/>
      <c r="AG449" s="119"/>
      <c r="AH449" s="119"/>
      <c r="AI449" s="119"/>
      <c r="AJ449" s="119"/>
      <c r="AK449" s="119"/>
      <c r="AL449" s="119"/>
      <c r="AM449" s="119"/>
      <c r="AN449" s="119"/>
      <c r="AO449" s="119"/>
      <c r="AP449" s="119"/>
      <c r="AQ449" s="119"/>
      <c r="AR449" s="119"/>
      <c r="AS449" s="4"/>
      <c r="AT449" s="4"/>
      <c r="AU449" s="4"/>
    </row>
    <row r="450">
      <c r="A450" s="4"/>
      <c r="B450" s="4"/>
      <c r="C450" s="4"/>
      <c r="D450" s="4"/>
      <c r="E450" s="4"/>
      <c r="F450" s="8"/>
      <c r="G450" s="8"/>
      <c r="H450" s="8"/>
      <c r="I450" s="8"/>
      <c r="J450" s="8"/>
      <c r="K450" s="8"/>
      <c r="L450" s="8"/>
      <c r="M450" s="8"/>
      <c r="N450" s="8"/>
      <c r="O450" s="8"/>
      <c r="P450" s="8"/>
      <c r="Q450" s="271"/>
      <c r="R450" s="119"/>
      <c r="S450" s="118"/>
      <c r="T450" s="118"/>
      <c r="U450" s="118"/>
      <c r="V450" s="325"/>
      <c r="W450" s="119"/>
      <c r="X450" s="119"/>
      <c r="Y450" s="119"/>
      <c r="Z450" s="326"/>
      <c r="AA450" s="74"/>
      <c r="AB450" s="352"/>
      <c r="AC450" s="352"/>
      <c r="AD450" s="328"/>
      <c r="AE450" s="118"/>
      <c r="AF450" s="119"/>
      <c r="AG450" s="119"/>
      <c r="AH450" s="119"/>
      <c r="AI450" s="119"/>
      <c r="AJ450" s="119"/>
      <c r="AK450" s="119"/>
      <c r="AL450" s="119"/>
      <c r="AM450" s="119"/>
      <c r="AN450" s="119"/>
      <c r="AO450" s="119"/>
      <c r="AP450" s="119"/>
      <c r="AQ450" s="119"/>
      <c r="AR450" s="119"/>
      <c r="AS450" s="4"/>
      <c r="AT450" s="4"/>
      <c r="AU450" s="4"/>
    </row>
    <row r="451">
      <c r="A451" s="4"/>
      <c r="B451" s="4"/>
      <c r="C451" s="4"/>
      <c r="D451" s="4"/>
      <c r="E451" s="4"/>
      <c r="F451" s="8"/>
      <c r="G451" s="8"/>
      <c r="H451" s="8"/>
      <c r="I451" s="8"/>
      <c r="J451" s="8"/>
      <c r="K451" s="8"/>
      <c r="L451" s="8"/>
      <c r="M451" s="8"/>
      <c r="N451" s="8"/>
      <c r="O451" s="8"/>
      <c r="P451" s="8"/>
      <c r="Q451" s="271"/>
      <c r="R451" s="119"/>
      <c r="S451" s="118"/>
      <c r="T451" s="118"/>
      <c r="U451" s="118"/>
      <c r="V451" s="325"/>
      <c r="W451" s="119"/>
      <c r="X451" s="119"/>
      <c r="Y451" s="119"/>
      <c r="Z451" s="326"/>
      <c r="AA451" s="74"/>
      <c r="AB451" s="352"/>
      <c r="AC451" s="352"/>
      <c r="AD451" s="328"/>
      <c r="AE451" s="118"/>
      <c r="AF451" s="119"/>
      <c r="AG451" s="119"/>
      <c r="AH451" s="119"/>
      <c r="AI451" s="119"/>
      <c r="AJ451" s="119"/>
      <c r="AK451" s="119"/>
      <c r="AL451" s="119"/>
      <c r="AM451" s="119"/>
      <c r="AN451" s="119"/>
      <c r="AO451" s="119"/>
      <c r="AP451" s="119"/>
      <c r="AQ451" s="119"/>
      <c r="AR451" s="119"/>
      <c r="AS451" s="4"/>
      <c r="AT451" s="4"/>
      <c r="AU451" s="4"/>
    </row>
    <row r="452">
      <c r="A452" s="4"/>
      <c r="B452" s="4"/>
      <c r="C452" s="4"/>
      <c r="D452" s="4"/>
      <c r="E452" s="4"/>
      <c r="F452" s="8"/>
      <c r="G452" s="8"/>
      <c r="H452" s="8"/>
      <c r="I452" s="8"/>
      <c r="J452" s="8"/>
      <c r="K452" s="8"/>
      <c r="L452" s="8"/>
      <c r="M452" s="8"/>
      <c r="N452" s="8"/>
      <c r="O452" s="8"/>
      <c r="P452" s="8"/>
      <c r="Q452" s="271"/>
      <c r="R452" s="119"/>
      <c r="S452" s="118"/>
      <c r="T452" s="118"/>
      <c r="U452" s="118"/>
      <c r="V452" s="325"/>
      <c r="W452" s="119"/>
      <c r="X452" s="119"/>
      <c r="Y452" s="119"/>
      <c r="Z452" s="326"/>
      <c r="AA452" s="74"/>
      <c r="AB452" s="352"/>
      <c r="AC452" s="352"/>
      <c r="AD452" s="328"/>
      <c r="AE452" s="118"/>
      <c r="AF452" s="119"/>
      <c r="AG452" s="119"/>
      <c r="AH452" s="119"/>
      <c r="AI452" s="119"/>
      <c r="AJ452" s="119"/>
      <c r="AK452" s="119"/>
      <c r="AL452" s="119"/>
      <c r="AM452" s="119"/>
      <c r="AN452" s="119"/>
      <c r="AO452" s="119"/>
      <c r="AP452" s="119"/>
      <c r="AQ452" s="119"/>
      <c r="AR452" s="119"/>
      <c r="AS452" s="4"/>
      <c r="AT452" s="4"/>
      <c r="AU452" s="4"/>
    </row>
    <row r="453">
      <c r="A453" s="4"/>
      <c r="B453" s="4"/>
      <c r="C453" s="4"/>
      <c r="D453" s="4"/>
      <c r="E453" s="4"/>
      <c r="F453" s="8"/>
      <c r="G453" s="8"/>
      <c r="H453" s="8"/>
      <c r="I453" s="8"/>
      <c r="J453" s="8"/>
      <c r="K453" s="8"/>
      <c r="L453" s="8"/>
      <c r="M453" s="8"/>
      <c r="N453" s="8"/>
      <c r="O453" s="8"/>
      <c r="P453" s="8"/>
      <c r="Q453" s="271"/>
      <c r="R453" s="119"/>
      <c r="S453" s="118"/>
      <c r="T453" s="118"/>
      <c r="U453" s="118"/>
      <c r="V453" s="325"/>
      <c r="W453" s="119"/>
      <c r="X453" s="119"/>
      <c r="Y453" s="119"/>
      <c r="Z453" s="326"/>
      <c r="AA453" s="74"/>
      <c r="AB453" s="352"/>
      <c r="AC453" s="352"/>
      <c r="AD453" s="328"/>
      <c r="AE453" s="118"/>
      <c r="AF453" s="119"/>
      <c r="AG453" s="119"/>
      <c r="AH453" s="119"/>
      <c r="AI453" s="119"/>
      <c r="AJ453" s="119"/>
      <c r="AK453" s="119"/>
      <c r="AL453" s="119"/>
      <c r="AM453" s="119"/>
      <c r="AN453" s="119"/>
      <c r="AO453" s="119"/>
      <c r="AP453" s="119"/>
      <c r="AQ453" s="119"/>
      <c r="AR453" s="119"/>
      <c r="AS453" s="4"/>
      <c r="AT453" s="4"/>
      <c r="AU453" s="4"/>
    </row>
    <row r="454">
      <c r="A454" s="4"/>
      <c r="B454" s="4"/>
      <c r="C454" s="4"/>
      <c r="D454" s="4"/>
      <c r="E454" s="4"/>
      <c r="F454" s="8"/>
      <c r="G454" s="8"/>
      <c r="H454" s="8"/>
      <c r="I454" s="8"/>
      <c r="J454" s="8"/>
      <c r="K454" s="8"/>
      <c r="L454" s="8"/>
      <c r="M454" s="8"/>
      <c r="N454" s="8"/>
      <c r="O454" s="8"/>
      <c r="P454" s="8"/>
      <c r="Q454" s="271"/>
      <c r="R454" s="119"/>
      <c r="S454" s="118"/>
      <c r="T454" s="118"/>
      <c r="U454" s="118"/>
      <c r="V454" s="325"/>
      <c r="W454" s="119"/>
      <c r="X454" s="119"/>
      <c r="Y454" s="119"/>
      <c r="Z454" s="326"/>
      <c r="AA454" s="74"/>
      <c r="AB454" s="352"/>
      <c r="AC454" s="352"/>
      <c r="AD454" s="328"/>
      <c r="AE454" s="118"/>
      <c r="AF454" s="119"/>
      <c r="AG454" s="119"/>
      <c r="AH454" s="119"/>
      <c r="AI454" s="119"/>
      <c r="AJ454" s="119"/>
      <c r="AK454" s="119"/>
      <c r="AL454" s="119"/>
      <c r="AM454" s="119"/>
      <c r="AN454" s="119"/>
      <c r="AO454" s="119"/>
      <c r="AP454" s="119"/>
      <c r="AQ454" s="119"/>
      <c r="AR454" s="119"/>
      <c r="AS454" s="4"/>
      <c r="AT454" s="4"/>
      <c r="AU454" s="4"/>
    </row>
    <row r="455">
      <c r="A455" s="4"/>
      <c r="B455" s="4"/>
      <c r="C455" s="4"/>
      <c r="D455" s="4"/>
      <c r="E455" s="4"/>
      <c r="F455" s="8"/>
      <c r="G455" s="8"/>
      <c r="H455" s="8"/>
      <c r="I455" s="8"/>
      <c r="J455" s="8"/>
      <c r="K455" s="8"/>
      <c r="L455" s="8"/>
      <c r="M455" s="8"/>
      <c r="N455" s="8"/>
      <c r="O455" s="8"/>
      <c r="P455" s="8"/>
      <c r="Q455" s="271"/>
      <c r="R455" s="119"/>
      <c r="S455" s="118"/>
      <c r="T455" s="118"/>
      <c r="U455" s="118"/>
      <c r="V455" s="325"/>
      <c r="W455" s="119"/>
      <c r="X455" s="119"/>
      <c r="Y455" s="119"/>
      <c r="Z455" s="326"/>
      <c r="AA455" s="74"/>
      <c r="AB455" s="352"/>
      <c r="AC455" s="352"/>
      <c r="AD455" s="328"/>
      <c r="AE455" s="118"/>
      <c r="AF455" s="119"/>
      <c r="AG455" s="119"/>
      <c r="AH455" s="119"/>
      <c r="AI455" s="119"/>
      <c r="AJ455" s="119"/>
      <c r="AK455" s="119"/>
      <c r="AL455" s="119"/>
      <c r="AM455" s="119"/>
      <c r="AN455" s="119"/>
      <c r="AO455" s="119"/>
      <c r="AP455" s="119"/>
      <c r="AQ455" s="119"/>
      <c r="AR455" s="119"/>
      <c r="AS455" s="4"/>
      <c r="AT455" s="4"/>
      <c r="AU455" s="4"/>
    </row>
    <row r="456">
      <c r="A456" s="4"/>
      <c r="B456" s="4"/>
      <c r="C456" s="4"/>
      <c r="D456" s="4"/>
      <c r="E456" s="4"/>
      <c r="F456" s="8"/>
      <c r="G456" s="8"/>
      <c r="H456" s="8"/>
      <c r="I456" s="8"/>
      <c r="J456" s="8"/>
      <c r="K456" s="8"/>
      <c r="L456" s="8"/>
      <c r="M456" s="8"/>
      <c r="N456" s="8"/>
      <c r="O456" s="8"/>
      <c r="P456" s="8"/>
      <c r="Q456" s="271"/>
      <c r="R456" s="119"/>
      <c r="S456" s="118"/>
      <c r="T456" s="118"/>
      <c r="U456" s="118"/>
      <c r="V456" s="325"/>
      <c r="W456" s="119"/>
      <c r="X456" s="119"/>
      <c r="Y456" s="119"/>
      <c r="Z456" s="326"/>
      <c r="AA456" s="74"/>
      <c r="AB456" s="352"/>
      <c r="AC456" s="352"/>
      <c r="AD456" s="328"/>
      <c r="AE456" s="118"/>
      <c r="AF456" s="119"/>
      <c r="AG456" s="119"/>
      <c r="AH456" s="119"/>
      <c r="AI456" s="119"/>
      <c r="AJ456" s="119"/>
      <c r="AK456" s="119"/>
      <c r="AL456" s="119"/>
      <c r="AM456" s="119"/>
      <c r="AN456" s="119"/>
      <c r="AO456" s="119"/>
      <c r="AP456" s="119"/>
      <c r="AQ456" s="119"/>
      <c r="AR456" s="119"/>
      <c r="AS456" s="4"/>
      <c r="AT456" s="4"/>
      <c r="AU456" s="4"/>
    </row>
    <row r="457">
      <c r="A457" s="4"/>
      <c r="B457" s="4"/>
      <c r="C457" s="4"/>
      <c r="D457" s="4"/>
      <c r="E457" s="4"/>
      <c r="F457" s="8"/>
      <c r="G457" s="8"/>
      <c r="H457" s="8"/>
      <c r="I457" s="8"/>
      <c r="J457" s="8"/>
      <c r="K457" s="8"/>
      <c r="L457" s="8"/>
      <c r="M457" s="8"/>
      <c r="N457" s="8"/>
      <c r="O457" s="8"/>
      <c r="P457" s="8"/>
      <c r="Q457" s="271"/>
      <c r="R457" s="119"/>
      <c r="S457" s="118"/>
      <c r="T457" s="118"/>
      <c r="U457" s="118"/>
      <c r="V457" s="325"/>
      <c r="W457" s="119"/>
      <c r="X457" s="119"/>
      <c r="Y457" s="119"/>
      <c r="Z457" s="326"/>
      <c r="AA457" s="74"/>
      <c r="AB457" s="352"/>
      <c r="AC457" s="352"/>
      <c r="AD457" s="328"/>
      <c r="AE457" s="118"/>
      <c r="AF457" s="119"/>
      <c r="AG457" s="119"/>
      <c r="AH457" s="119"/>
      <c r="AI457" s="119"/>
      <c r="AJ457" s="119"/>
      <c r="AK457" s="119"/>
      <c r="AL457" s="119"/>
      <c r="AM457" s="119"/>
      <c r="AN457" s="119"/>
      <c r="AO457" s="119"/>
      <c r="AP457" s="119"/>
      <c r="AQ457" s="119"/>
      <c r="AR457" s="119"/>
      <c r="AS457" s="4"/>
      <c r="AT457" s="4"/>
      <c r="AU457" s="4"/>
    </row>
    <row r="458">
      <c r="A458" s="4"/>
      <c r="B458" s="4"/>
      <c r="C458" s="4"/>
      <c r="D458" s="4"/>
      <c r="E458" s="4"/>
      <c r="F458" s="8"/>
      <c r="G458" s="8"/>
      <c r="H458" s="8"/>
      <c r="I458" s="8"/>
      <c r="J458" s="8"/>
      <c r="K458" s="8"/>
      <c r="L458" s="8"/>
      <c r="M458" s="8"/>
      <c r="N458" s="8"/>
      <c r="O458" s="8"/>
      <c r="P458" s="8"/>
      <c r="Q458" s="271"/>
      <c r="R458" s="119"/>
      <c r="S458" s="118"/>
      <c r="T458" s="118"/>
      <c r="U458" s="118"/>
      <c r="V458" s="325"/>
      <c r="W458" s="119"/>
      <c r="X458" s="119"/>
      <c r="Y458" s="119"/>
      <c r="Z458" s="326"/>
      <c r="AA458" s="74"/>
      <c r="AB458" s="352"/>
      <c r="AC458" s="352"/>
      <c r="AD458" s="328"/>
      <c r="AE458" s="118"/>
      <c r="AF458" s="119"/>
      <c r="AG458" s="119"/>
      <c r="AH458" s="119"/>
      <c r="AI458" s="119"/>
      <c r="AJ458" s="119"/>
      <c r="AK458" s="119"/>
      <c r="AL458" s="119"/>
      <c r="AM458" s="119"/>
      <c r="AN458" s="119"/>
      <c r="AO458" s="119"/>
      <c r="AP458" s="119"/>
      <c r="AQ458" s="119"/>
      <c r="AR458" s="119"/>
      <c r="AS458" s="4"/>
      <c r="AT458" s="4"/>
      <c r="AU458" s="4"/>
    </row>
    <row r="459">
      <c r="A459" s="4"/>
      <c r="B459" s="4"/>
      <c r="C459" s="4"/>
      <c r="D459" s="4"/>
      <c r="E459" s="4"/>
      <c r="F459" s="8"/>
      <c r="G459" s="8"/>
      <c r="H459" s="8"/>
      <c r="I459" s="8"/>
      <c r="J459" s="8"/>
      <c r="K459" s="8"/>
      <c r="L459" s="8"/>
      <c r="M459" s="8"/>
      <c r="N459" s="8"/>
      <c r="O459" s="8"/>
      <c r="P459" s="8"/>
      <c r="Q459" s="271"/>
      <c r="R459" s="119"/>
      <c r="S459" s="118"/>
      <c r="T459" s="118"/>
      <c r="U459" s="118"/>
      <c r="V459" s="325"/>
      <c r="W459" s="119"/>
      <c r="X459" s="119"/>
      <c r="Y459" s="119"/>
      <c r="Z459" s="326"/>
      <c r="AA459" s="74"/>
      <c r="AB459" s="352"/>
      <c r="AC459" s="352"/>
      <c r="AD459" s="328"/>
      <c r="AE459" s="118"/>
      <c r="AF459" s="119"/>
      <c r="AG459" s="119"/>
      <c r="AH459" s="119"/>
      <c r="AI459" s="119"/>
      <c r="AJ459" s="119"/>
      <c r="AK459" s="119"/>
      <c r="AL459" s="119"/>
      <c r="AM459" s="119"/>
      <c r="AN459" s="119"/>
      <c r="AO459" s="119"/>
      <c r="AP459" s="119"/>
      <c r="AQ459" s="119"/>
      <c r="AR459" s="119"/>
      <c r="AS459" s="4"/>
      <c r="AT459" s="4"/>
      <c r="AU459" s="4"/>
    </row>
    <row r="460">
      <c r="A460" s="4"/>
      <c r="B460" s="4"/>
      <c r="C460" s="4"/>
      <c r="D460" s="4"/>
      <c r="E460" s="4"/>
      <c r="F460" s="8"/>
      <c r="G460" s="8"/>
      <c r="H460" s="8"/>
      <c r="I460" s="8"/>
      <c r="J460" s="8"/>
      <c r="K460" s="8"/>
      <c r="L460" s="8"/>
      <c r="M460" s="8"/>
      <c r="N460" s="8"/>
      <c r="O460" s="8"/>
      <c r="P460" s="8"/>
      <c r="Q460" s="271"/>
      <c r="R460" s="119"/>
      <c r="S460" s="118"/>
      <c r="T460" s="118"/>
      <c r="U460" s="118"/>
      <c r="V460" s="325"/>
      <c r="W460" s="119"/>
      <c r="X460" s="119"/>
      <c r="Y460" s="119"/>
      <c r="Z460" s="326"/>
      <c r="AA460" s="74"/>
      <c r="AB460" s="352"/>
      <c r="AC460" s="352"/>
      <c r="AD460" s="328"/>
      <c r="AE460" s="118"/>
      <c r="AF460" s="119"/>
      <c r="AG460" s="119"/>
      <c r="AH460" s="119"/>
      <c r="AI460" s="119"/>
      <c r="AJ460" s="119"/>
      <c r="AK460" s="119"/>
      <c r="AL460" s="119"/>
      <c r="AM460" s="119"/>
      <c r="AN460" s="119"/>
      <c r="AO460" s="119"/>
      <c r="AP460" s="119"/>
      <c r="AQ460" s="119"/>
      <c r="AR460" s="119"/>
      <c r="AS460" s="4"/>
      <c r="AT460" s="4"/>
      <c r="AU460" s="4"/>
    </row>
    <row r="461">
      <c r="A461" s="4"/>
      <c r="B461" s="4"/>
      <c r="C461" s="4"/>
      <c r="D461" s="4"/>
      <c r="E461" s="4"/>
      <c r="F461" s="8"/>
      <c r="G461" s="8"/>
      <c r="H461" s="8"/>
      <c r="I461" s="8"/>
      <c r="J461" s="8"/>
      <c r="K461" s="8"/>
      <c r="L461" s="8"/>
      <c r="M461" s="8"/>
      <c r="N461" s="8"/>
      <c r="O461" s="8"/>
      <c r="P461" s="8"/>
      <c r="Q461" s="271"/>
      <c r="R461" s="119"/>
      <c r="S461" s="118"/>
      <c r="T461" s="118"/>
      <c r="U461" s="118"/>
      <c r="V461" s="325"/>
      <c r="W461" s="119"/>
      <c r="X461" s="119"/>
      <c r="Y461" s="119"/>
      <c r="Z461" s="326"/>
      <c r="AA461" s="74"/>
      <c r="AB461" s="352"/>
      <c r="AC461" s="352"/>
      <c r="AD461" s="328"/>
      <c r="AE461" s="118"/>
      <c r="AF461" s="119"/>
      <c r="AG461" s="119"/>
      <c r="AH461" s="119"/>
      <c r="AI461" s="119"/>
      <c r="AJ461" s="119"/>
      <c r="AK461" s="119"/>
      <c r="AL461" s="119"/>
      <c r="AM461" s="119"/>
      <c r="AN461" s="119"/>
      <c r="AO461" s="119"/>
      <c r="AP461" s="119"/>
      <c r="AQ461" s="119"/>
      <c r="AR461" s="119"/>
      <c r="AS461" s="4"/>
      <c r="AT461" s="4"/>
      <c r="AU461" s="4"/>
    </row>
    <row r="462">
      <c r="A462" s="4"/>
      <c r="B462" s="4"/>
      <c r="C462" s="4"/>
      <c r="D462" s="4"/>
      <c r="E462" s="4"/>
      <c r="F462" s="8"/>
      <c r="G462" s="8"/>
      <c r="H462" s="8"/>
      <c r="I462" s="8"/>
      <c r="J462" s="8"/>
      <c r="K462" s="8"/>
      <c r="L462" s="8"/>
      <c r="M462" s="8"/>
      <c r="N462" s="8"/>
      <c r="O462" s="8"/>
      <c r="P462" s="8"/>
      <c r="Q462" s="271"/>
      <c r="R462" s="119"/>
      <c r="S462" s="118"/>
      <c r="T462" s="118"/>
      <c r="U462" s="118"/>
      <c r="V462" s="325"/>
      <c r="W462" s="119"/>
      <c r="X462" s="119"/>
      <c r="Y462" s="119"/>
      <c r="Z462" s="326"/>
      <c r="AA462" s="74"/>
      <c r="AB462" s="352"/>
      <c r="AC462" s="352"/>
      <c r="AD462" s="328"/>
      <c r="AE462" s="118"/>
      <c r="AF462" s="119"/>
      <c r="AG462" s="119"/>
      <c r="AH462" s="119"/>
      <c r="AI462" s="119"/>
      <c r="AJ462" s="119"/>
      <c r="AK462" s="119"/>
      <c r="AL462" s="119"/>
      <c r="AM462" s="119"/>
      <c r="AN462" s="119"/>
      <c r="AO462" s="119"/>
      <c r="AP462" s="119"/>
      <c r="AQ462" s="119"/>
      <c r="AR462" s="119"/>
      <c r="AS462" s="4"/>
      <c r="AT462" s="4"/>
      <c r="AU462" s="4"/>
    </row>
    <row r="463">
      <c r="A463" s="4"/>
      <c r="B463" s="4"/>
      <c r="C463" s="4"/>
      <c r="D463" s="4"/>
      <c r="E463" s="4"/>
      <c r="F463" s="8"/>
      <c r="G463" s="8"/>
      <c r="H463" s="8"/>
      <c r="I463" s="8"/>
      <c r="J463" s="8"/>
      <c r="K463" s="8"/>
      <c r="L463" s="8"/>
      <c r="M463" s="8"/>
      <c r="N463" s="8"/>
      <c r="O463" s="8"/>
      <c r="P463" s="8"/>
      <c r="Q463" s="271"/>
      <c r="R463" s="119"/>
      <c r="S463" s="118"/>
      <c r="T463" s="118"/>
      <c r="U463" s="118"/>
      <c r="V463" s="325"/>
      <c r="W463" s="119"/>
      <c r="X463" s="119"/>
      <c r="Y463" s="119"/>
      <c r="Z463" s="326"/>
      <c r="AA463" s="74"/>
      <c r="AB463" s="352"/>
      <c r="AC463" s="352"/>
      <c r="AD463" s="328"/>
      <c r="AE463" s="118"/>
      <c r="AF463" s="119"/>
      <c r="AG463" s="119"/>
      <c r="AH463" s="119"/>
      <c r="AI463" s="119"/>
      <c r="AJ463" s="119"/>
      <c r="AK463" s="119"/>
      <c r="AL463" s="119"/>
      <c r="AM463" s="119"/>
      <c r="AN463" s="119"/>
      <c r="AO463" s="119"/>
      <c r="AP463" s="119"/>
      <c r="AQ463" s="119"/>
      <c r="AR463" s="119"/>
      <c r="AS463" s="4"/>
      <c r="AT463" s="4"/>
      <c r="AU463" s="4"/>
    </row>
    <row r="464">
      <c r="A464" s="4"/>
      <c r="B464" s="4"/>
      <c r="C464" s="4"/>
      <c r="D464" s="4"/>
      <c r="E464" s="4"/>
      <c r="F464" s="8"/>
      <c r="G464" s="8"/>
      <c r="H464" s="8"/>
      <c r="I464" s="8"/>
      <c r="J464" s="8"/>
      <c r="K464" s="8"/>
      <c r="L464" s="8"/>
      <c r="M464" s="8"/>
      <c r="N464" s="8"/>
      <c r="O464" s="8"/>
      <c r="P464" s="8"/>
      <c r="Q464" s="271"/>
      <c r="R464" s="119"/>
      <c r="S464" s="118"/>
      <c r="T464" s="118"/>
      <c r="U464" s="118"/>
      <c r="V464" s="325"/>
      <c r="W464" s="119"/>
      <c r="X464" s="119"/>
      <c r="Y464" s="119"/>
      <c r="Z464" s="326"/>
      <c r="AA464" s="74"/>
      <c r="AB464" s="352"/>
      <c r="AC464" s="352"/>
      <c r="AD464" s="328"/>
      <c r="AE464" s="118"/>
      <c r="AF464" s="119"/>
      <c r="AG464" s="119"/>
      <c r="AH464" s="119"/>
      <c r="AI464" s="119"/>
      <c r="AJ464" s="119"/>
      <c r="AK464" s="119"/>
      <c r="AL464" s="119"/>
      <c r="AM464" s="119"/>
      <c r="AN464" s="119"/>
      <c r="AO464" s="119"/>
      <c r="AP464" s="119"/>
      <c r="AQ464" s="119"/>
      <c r="AR464" s="119"/>
      <c r="AS464" s="4"/>
      <c r="AT464" s="4"/>
      <c r="AU464" s="4"/>
    </row>
    <row r="465">
      <c r="A465" s="4"/>
      <c r="B465" s="4"/>
      <c r="C465" s="4"/>
      <c r="D465" s="4"/>
      <c r="E465" s="4"/>
      <c r="F465" s="8"/>
      <c r="G465" s="8"/>
      <c r="H465" s="8"/>
      <c r="I465" s="8"/>
      <c r="J465" s="8"/>
      <c r="K465" s="8"/>
      <c r="L465" s="8"/>
      <c r="M465" s="8"/>
      <c r="N465" s="8"/>
      <c r="O465" s="8"/>
      <c r="P465" s="8"/>
      <c r="Q465" s="271"/>
      <c r="R465" s="119"/>
      <c r="S465" s="118"/>
      <c r="T465" s="118"/>
      <c r="U465" s="118"/>
      <c r="V465" s="325"/>
      <c r="W465" s="119"/>
      <c r="X465" s="119"/>
      <c r="Y465" s="119"/>
      <c r="Z465" s="326"/>
      <c r="AA465" s="74"/>
      <c r="AB465" s="352"/>
      <c r="AC465" s="352"/>
      <c r="AD465" s="328"/>
      <c r="AE465" s="118"/>
      <c r="AF465" s="119"/>
      <c r="AG465" s="119"/>
      <c r="AH465" s="119"/>
      <c r="AI465" s="119"/>
      <c r="AJ465" s="119"/>
      <c r="AK465" s="119"/>
      <c r="AL465" s="119"/>
      <c r="AM465" s="119"/>
      <c r="AN465" s="119"/>
      <c r="AO465" s="119"/>
      <c r="AP465" s="119"/>
      <c r="AQ465" s="119"/>
      <c r="AR465" s="119"/>
      <c r="AS465" s="4"/>
      <c r="AT465" s="4"/>
      <c r="AU465" s="4"/>
    </row>
    <row r="466">
      <c r="A466" s="4"/>
      <c r="B466" s="4"/>
      <c r="C466" s="4"/>
      <c r="D466" s="4"/>
      <c r="E466" s="4"/>
      <c r="F466" s="8"/>
      <c r="G466" s="8"/>
      <c r="H466" s="8"/>
      <c r="I466" s="8"/>
      <c r="J466" s="8"/>
      <c r="K466" s="8"/>
      <c r="L466" s="8"/>
      <c r="M466" s="8"/>
      <c r="N466" s="8"/>
      <c r="O466" s="8"/>
      <c r="P466" s="8"/>
      <c r="Q466" s="271"/>
      <c r="R466" s="119"/>
      <c r="S466" s="118"/>
      <c r="T466" s="118"/>
      <c r="U466" s="118"/>
      <c r="V466" s="325"/>
      <c r="W466" s="119"/>
      <c r="X466" s="119"/>
      <c r="Y466" s="119"/>
      <c r="Z466" s="326"/>
      <c r="AA466" s="74"/>
      <c r="AB466" s="352"/>
      <c r="AC466" s="352"/>
      <c r="AD466" s="328"/>
      <c r="AE466" s="118"/>
      <c r="AF466" s="119"/>
      <c r="AG466" s="119"/>
      <c r="AH466" s="119"/>
      <c r="AI466" s="119"/>
      <c r="AJ466" s="119"/>
      <c r="AK466" s="119"/>
      <c r="AL466" s="119"/>
      <c r="AM466" s="119"/>
      <c r="AN466" s="119"/>
      <c r="AO466" s="119"/>
      <c r="AP466" s="119"/>
      <c r="AQ466" s="119"/>
      <c r="AR466" s="119"/>
      <c r="AS466" s="4"/>
      <c r="AT466" s="4"/>
      <c r="AU466" s="4"/>
    </row>
    <row r="467">
      <c r="A467" s="4"/>
      <c r="B467" s="4"/>
      <c r="C467" s="4"/>
      <c r="D467" s="4"/>
      <c r="E467" s="4"/>
      <c r="F467" s="8"/>
      <c r="G467" s="8"/>
      <c r="H467" s="8"/>
      <c r="I467" s="8"/>
      <c r="J467" s="8"/>
      <c r="K467" s="8"/>
      <c r="L467" s="8"/>
      <c r="M467" s="8"/>
      <c r="N467" s="8"/>
      <c r="O467" s="8"/>
      <c r="P467" s="8"/>
      <c r="Q467" s="271"/>
      <c r="R467" s="119"/>
      <c r="S467" s="118"/>
      <c r="T467" s="118"/>
      <c r="U467" s="118"/>
      <c r="V467" s="325"/>
      <c r="W467" s="119"/>
      <c r="X467" s="119"/>
      <c r="Y467" s="119"/>
      <c r="Z467" s="326"/>
      <c r="AA467" s="74"/>
      <c r="AB467" s="352"/>
      <c r="AC467" s="352"/>
      <c r="AD467" s="328"/>
      <c r="AE467" s="118"/>
      <c r="AF467" s="119"/>
      <c r="AG467" s="119"/>
      <c r="AH467" s="119"/>
      <c r="AI467" s="119"/>
      <c r="AJ467" s="119"/>
      <c r="AK467" s="119"/>
      <c r="AL467" s="119"/>
      <c r="AM467" s="119"/>
      <c r="AN467" s="119"/>
      <c r="AO467" s="119"/>
      <c r="AP467" s="119"/>
      <c r="AQ467" s="119"/>
      <c r="AR467" s="119"/>
      <c r="AS467" s="4"/>
      <c r="AT467" s="4"/>
      <c r="AU467" s="4"/>
    </row>
    <row r="468">
      <c r="A468" s="4"/>
      <c r="B468" s="4"/>
      <c r="C468" s="4"/>
      <c r="D468" s="4"/>
      <c r="E468" s="4"/>
      <c r="F468" s="8"/>
      <c r="G468" s="8"/>
      <c r="H468" s="8"/>
      <c r="I468" s="8"/>
      <c r="J468" s="8"/>
      <c r="K468" s="8"/>
      <c r="L468" s="8"/>
      <c r="M468" s="8"/>
      <c r="N468" s="8"/>
      <c r="O468" s="8"/>
      <c r="P468" s="8"/>
      <c r="Q468" s="271"/>
      <c r="R468" s="119"/>
      <c r="S468" s="118"/>
      <c r="T468" s="118"/>
      <c r="U468" s="118"/>
      <c r="V468" s="325"/>
      <c r="W468" s="119"/>
      <c r="X468" s="119"/>
      <c r="Y468" s="119"/>
      <c r="Z468" s="326"/>
      <c r="AA468" s="74"/>
      <c r="AB468" s="352"/>
      <c r="AC468" s="352"/>
      <c r="AD468" s="328"/>
      <c r="AE468" s="118"/>
      <c r="AF468" s="119"/>
      <c r="AG468" s="119"/>
      <c r="AH468" s="119"/>
      <c r="AI468" s="119"/>
      <c r="AJ468" s="119"/>
      <c r="AK468" s="119"/>
      <c r="AL468" s="119"/>
      <c r="AM468" s="119"/>
      <c r="AN468" s="119"/>
      <c r="AO468" s="119"/>
      <c r="AP468" s="119"/>
      <c r="AQ468" s="119"/>
      <c r="AR468" s="119"/>
      <c r="AS468" s="4"/>
      <c r="AT468" s="4"/>
      <c r="AU468" s="4"/>
    </row>
    <row r="469">
      <c r="A469" s="4"/>
      <c r="B469" s="4"/>
      <c r="C469" s="4"/>
      <c r="D469" s="4"/>
      <c r="E469" s="4"/>
      <c r="F469" s="8"/>
      <c r="G469" s="8"/>
      <c r="H469" s="8"/>
      <c r="I469" s="8"/>
      <c r="J469" s="8"/>
      <c r="K469" s="8"/>
      <c r="L469" s="8"/>
      <c r="M469" s="8"/>
      <c r="N469" s="8"/>
      <c r="O469" s="8"/>
      <c r="P469" s="8"/>
      <c r="Q469" s="271"/>
      <c r="R469" s="119"/>
      <c r="S469" s="118"/>
      <c r="T469" s="118"/>
      <c r="U469" s="118"/>
      <c r="V469" s="325"/>
      <c r="W469" s="119"/>
      <c r="X469" s="119"/>
      <c r="Y469" s="119"/>
      <c r="Z469" s="326"/>
      <c r="AA469" s="74"/>
      <c r="AB469" s="352"/>
      <c r="AC469" s="352"/>
      <c r="AD469" s="328"/>
      <c r="AE469" s="118"/>
      <c r="AF469" s="119"/>
      <c r="AG469" s="119"/>
      <c r="AH469" s="119"/>
      <c r="AI469" s="119"/>
      <c r="AJ469" s="119"/>
      <c r="AK469" s="119"/>
      <c r="AL469" s="119"/>
      <c r="AM469" s="119"/>
      <c r="AN469" s="119"/>
      <c r="AO469" s="119"/>
      <c r="AP469" s="119"/>
      <c r="AQ469" s="119"/>
      <c r="AR469" s="119"/>
      <c r="AS469" s="4"/>
      <c r="AT469" s="4"/>
      <c r="AU469" s="4"/>
    </row>
    <row r="470">
      <c r="A470" s="4"/>
      <c r="B470" s="4"/>
      <c r="C470" s="4"/>
      <c r="D470" s="4"/>
      <c r="E470" s="4"/>
      <c r="F470" s="8"/>
      <c r="G470" s="8"/>
      <c r="H470" s="8"/>
      <c r="I470" s="8"/>
      <c r="J470" s="8"/>
      <c r="K470" s="8"/>
      <c r="L470" s="8"/>
      <c r="M470" s="8"/>
      <c r="N470" s="8"/>
      <c r="O470" s="8"/>
      <c r="P470" s="8"/>
      <c r="Q470" s="271"/>
      <c r="R470" s="119"/>
      <c r="S470" s="118"/>
      <c r="T470" s="118"/>
      <c r="U470" s="118"/>
      <c r="V470" s="325"/>
      <c r="W470" s="119"/>
      <c r="X470" s="119"/>
      <c r="Y470" s="119"/>
      <c r="Z470" s="326"/>
      <c r="AA470" s="74"/>
      <c r="AB470" s="352"/>
      <c r="AC470" s="352"/>
      <c r="AD470" s="328"/>
      <c r="AE470" s="118"/>
      <c r="AF470" s="119"/>
      <c r="AG470" s="119"/>
      <c r="AH470" s="119"/>
      <c r="AI470" s="119"/>
      <c r="AJ470" s="119"/>
      <c r="AK470" s="119"/>
      <c r="AL470" s="119"/>
      <c r="AM470" s="119"/>
      <c r="AN470" s="119"/>
      <c r="AO470" s="119"/>
      <c r="AP470" s="119"/>
      <c r="AQ470" s="119"/>
      <c r="AR470" s="119"/>
      <c r="AS470" s="4"/>
      <c r="AT470" s="4"/>
      <c r="AU470" s="4"/>
    </row>
    <row r="471">
      <c r="A471" s="4"/>
      <c r="B471" s="4"/>
      <c r="C471" s="4"/>
      <c r="D471" s="4"/>
      <c r="E471" s="4"/>
      <c r="F471" s="8"/>
      <c r="G471" s="8"/>
      <c r="H471" s="8"/>
      <c r="I471" s="8"/>
      <c r="J471" s="8"/>
      <c r="K471" s="8"/>
      <c r="L471" s="8"/>
      <c r="M471" s="8"/>
      <c r="N471" s="8"/>
      <c r="O471" s="8"/>
      <c r="P471" s="8"/>
      <c r="Q471" s="271"/>
      <c r="R471" s="119"/>
      <c r="S471" s="118"/>
      <c r="T471" s="118"/>
      <c r="U471" s="118"/>
      <c r="V471" s="325"/>
      <c r="W471" s="119"/>
      <c r="X471" s="119"/>
      <c r="Y471" s="119"/>
      <c r="Z471" s="326"/>
      <c r="AA471" s="74"/>
      <c r="AB471" s="352"/>
      <c r="AC471" s="352"/>
      <c r="AD471" s="328"/>
      <c r="AE471" s="118"/>
      <c r="AF471" s="119"/>
      <c r="AG471" s="119"/>
      <c r="AH471" s="119"/>
      <c r="AI471" s="119"/>
      <c r="AJ471" s="119"/>
      <c r="AK471" s="119"/>
      <c r="AL471" s="119"/>
      <c r="AM471" s="119"/>
      <c r="AN471" s="119"/>
      <c r="AO471" s="119"/>
      <c r="AP471" s="119"/>
      <c r="AQ471" s="119"/>
      <c r="AR471" s="119"/>
      <c r="AS471" s="4"/>
      <c r="AT471" s="4"/>
      <c r="AU471" s="4"/>
    </row>
    <row r="472">
      <c r="A472" s="4"/>
      <c r="B472" s="4"/>
      <c r="C472" s="4"/>
      <c r="D472" s="4"/>
      <c r="E472" s="4"/>
      <c r="F472" s="8"/>
      <c r="G472" s="8"/>
      <c r="H472" s="8"/>
      <c r="I472" s="8"/>
      <c r="J472" s="8"/>
      <c r="K472" s="8"/>
      <c r="L472" s="8"/>
      <c r="M472" s="8"/>
      <c r="N472" s="8"/>
      <c r="O472" s="8"/>
      <c r="P472" s="8"/>
      <c r="Q472" s="271"/>
      <c r="R472" s="119"/>
      <c r="S472" s="118"/>
      <c r="T472" s="118"/>
      <c r="U472" s="118"/>
      <c r="V472" s="325"/>
      <c r="W472" s="119"/>
      <c r="X472" s="119"/>
      <c r="Y472" s="119"/>
      <c r="Z472" s="326"/>
      <c r="AA472" s="74"/>
      <c r="AB472" s="352"/>
      <c r="AC472" s="352"/>
      <c r="AD472" s="328"/>
      <c r="AE472" s="118"/>
      <c r="AF472" s="119"/>
      <c r="AG472" s="119"/>
      <c r="AH472" s="119"/>
      <c r="AI472" s="119"/>
      <c r="AJ472" s="119"/>
      <c r="AK472" s="119"/>
      <c r="AL472" s="119"/>
      <c r="AM472" s="119"/>
      <c r="AN472" s="119"/>
      <c r="AO472" s="119"/>
      <c r="AP472" s="119"/>
      <c r="AQ472" s="119"/>
      <c r="AR472" s="119"/>
      <c r="AS472" s="4"/>
      <c r="AT472" s="4"/>
      <c r="AU472" s="4"/>
    </row>
    <row r="473">
      <c r="A473" s="4"/>
      <c r="B473" s="4"/>
      <c r="C473" s="4"/>
      <c r="D473" s="4"/>
      <c r="E473" s="4"/>
      <c r="F473" s="8"/>
      <c r="G473" s="8"/>
      <c r="H473" s="8"/>
      <c r="I473" s="8"/>
      <c r="J473" s="8"/>
      <c r="K473" s="8"/>
      <c r="L473" s="8"/>
      <c r="M473" s="8"/>
      <c r="N473" s="8"/>
      <c r="O473" s="8"/>
      <c r="P473" s="8"/>
      <c r="Q473" s="271"/>
      <c r="R473" s="119"/>
      <c r="S473" s="118"/>
      <c r="T473" s="118"/>
      <c r="U473" s="118"/>
      <c r="V473" s="325"/>
      <c r="W473" s="119"/>
      <c r="X473" s="119"/>
      <c r="Y473" s="119"/>
      <c r="Z473" s="326"/>
      <c r="AA473" s="74"/>
      <c r="AB473" s="352"/>
      <c r="AC473" s="352"/>
      <c r="AD473" s="328"/>
      <c r="AE473" s="118"/>
      <c r="AF473" s="119"/>
      <c r="AG473" s="119"/>
      <c r="AH473" s="119"/>
      <c r="AI473" s="119"/>
      <c r="AJ473" s="119"/>
      <c r="AK473" s="119"/>
      <c r="AL473" s="119"/>
      <c r="AM473" s="119"/>
      <c r="AN473" s="119"/>
      <c r="AO473" s="119"/>
      <c r="AP473" s="119"/>
      <c r="AQ473" s="119"/>
      <c r="AR473" s="119"/>
      <c r="AS473" s="4"/>
      <c r="AT473" s="4"/>
      <c r="AU473" s="4"/>
    </row>
    <row r="474">
      <c r="A474" s="4"/>
      <c r="B474" s="4"/>
      <c r="C474" s="4"/>
      <c r="D474" s="4"/>
      <c r="E474" s="4"/>
      <c r="F474" s="8"/>
      <c r="G474" s="8"/>
      <c r="H474" s="8"/>
      <c r="I474" s="8"/>
      <c r="J474" s="8"/>
      <c r="K474" s="8"/>
      <c r="L474" s="8"/>
      <c r="M474" s="8"/>
      <c r="N474" s="8"/>
      <c r="O474" s="8"/>
      <c r="P474" s="8"/>
      <c r="Q474" s="271"/>
      <c r="R474" s="119"/>
      <c r="S474" s="118"/>
      <c r="T474" s="118"/>
      <c r="U474" s="118"/>
      <c r="V474" s="325"/>
      <c r="W474" s="119"/>
      <c r="X474" s="119"/>
      <c r="Y474" s="119"/>
      <c r="Z474" s="326"/>
      <c r="AA474" s="74"/>
      <c r="AB474" s="352"/>
      <c r="AC474" s="352"/>
      <c r="AD474" s="328"/>
      <c r="AE474" s="118"/>
      <c r="AF474" s="119"/>
      <c r="AG474" s="119"/>
      <c r="AH474" s="119"/>
      <c r="AI474" s="119"/>
      <c r="AJ474" s="119"/>
      <c r="AK474" s="119"/>
      <c r="AL474" s="119"/>
      <c r="AM474" s="119"/>
      <c r="AN474" s="119"/>
      <c r="AO474" s="119"/>
      <c r="AP474" s="119"/>
      <c r="AQ474" s="119"/>
      <c r="AR474" s="119"/>
      <c r="AS474" s="4"/>
      <c r="AT474" s="4"/>
      <c r="AU474" s="4"/>
    </row>
    <row r="475">
      <c r="A475" s="4"/>
      <c r="B475" s="4"/>
      <c r="C475" s="4"/>
      <c r="D475" s="4"/>
      <c r="E475" s="4"/>
      <c r="F475" s="8"/>
      <c r="G475" s="8"/>
      <c r="H475" s="8"/>
      <c r="I475" s="8"/>
      <c r="J475" s="8"/>
      <c r="K475" s="8"/>
      <c r="L475" s="8"/>
      <c r="M475" s="8"/>
      <c r="N475" s="8"/>
      <c r="O475" s="8"/>
      <c r="P475" s="8"/>
      <c r="Q475" s="271"/>
      <c r="R475" s="119"/>
      <c r="S475" s="118"/>
      <c r="T475" s="118"/>
      <c r="U475" s="118"/>
      <c r="V475" s="325"/>
      <c r="W475" s="119"/>
      <c r="X475" s="119"/>
      <c r="Y475" s="119"/>
      <c r="Z475" s="326"/>
      <c r="AA475" s="74"/>
      <c r="AB475" s="352"/>
      <c r="AC475" s="352"/>
      <c r="AD475" s="328"/>
      <c r="AE475" s="118"/>
      <c r="AF475" s="119"/>
      <c r="AG475" s="119"/>
      <c r="AH475" s="119"/>
      <c r="AI475" s="119"/>
      <c r="AJ475" s="119"/>
      <c r="AK475" s="119"/>
      <c r="AL475" s="119"/>
      <c r="AM475" s="119"/>
      <c r="AN475" s="119"/>
      <c r="AO475" s="119"/>
      <c r="AP475" s="119"/>
      <c r="AQ475" s="119"/>
      <c r="AR475" s="119"/>
      <c r="AS475" s="4"/>
      <c r="AT475" s="4"/>
      <c r="AU475" s="4"/>
    </row>
    <row r="476">
      <c r="A476" s="4"/>
      <c r="B476" s="4"/>
      <c r="C476" s="4"/>
      <c r="D476" s="4"/>
      <c r="E476" s="4"/>
      <c r="F476" s="8"/>
      <c r="G476" s="8"/>
      <c r="H476" s="8"/>
      <c r="I476" s="8"/>
      <c r="J476" s="8"/>
      <c r="K476" s="8"/>
      <c r="L476" s="8"/>
      <c r="M476" s="8"/>
      <c r="N476" s="8"/>
      <c r="O476" s="8"/>
      <c r="P476" s="8"/>
      <c r="Q476" s="271"/>
      <c r="R476" s="119"/>
      <c r="S476" s="118"/>
      <c r="T476" s="118"/>
      <c r="U476" s="118"/>
      <c r="V476" s="325"/>
      <c r="W476" s="119"/>
      <c r="X476" s="119"/>
      <c r="Y476" s="119"/>
      <c r="Z476" s="326"/>
      <c r="AA476" s="74"/>
      <c r="AB476" s="352"/>
      <c r="AC476" s="352"/>
      <c r="AD476" s="328"/>
      <c r="AE476" s="118"/>
      <c r="AF476" s="119"/>
      <c r="AG476" s="119"/>
      <c r="AH476" s="119"/>
      <c r="AI476" s="119"/>
      <c r="AJ476" s="119"/>
      <c r="AK476" s="119"/>
      <c r="AL476" s="119"/>
      <c r="AM476" s="119"/>
      <c r="AN476" s="119"/>
      <c r="AO476" s="119"/>
      <c r="AP476" s="119"/>
      <c r="AQ476" s="119"/>
      <c r="AR476" s="119"/>
      <c r="AS476" s="4"/>
      <c r="AT476" s="4"/>
      <c r="AU476" s="4"/>
    </row>
    <row r="477">
      <c r="A477" s="4"/>
      <c r="B477" s="4"/>
      <c r="C477" s="4"/>
      <c r="D477" s="4"/>
      <c r="E477" s="4"/>
      <c r="F477" s="8"/>
      <c r="G477" s="8"/>
      <c r="H477" s="8"/>
      <c r="I477" s="8"/>
      <c r="J477" s="8"/>
      <c r="K477" s="8"/>
      <c r="L477" s="8"/>
      <c r="M477" s="8"/>
      <c r="N477" s="8"/>
      <c r="O477" s="8"/>
      <c r="P477" s="8"/>
      <c r="Q477" s="271"/>
      <c r="R477" s="119"/>
      <c r="S477" s="118"/>
      <c r="T477" s="118"/>
      <c r="U477" s="118"/>
      <c r="V477" s="325"/>
      <c r="W477" s="119"/>
      <c r="X477" s="119"/>
      <c r="Y477" s="119"/>
      <c r="Z477" s="326"/>
      <c r="AA477" s="74"/>
      <c r="AB477" s="352"/>
      <c r="AC477" s="352"/>
      <c r="AD477" s="328"/>
      <c r="AE477" s="118"/>
      <c r="AF477" s="119"/>
      <c r="AG477" s="119"/>
      <c r="AH477" s="119"/>
      <c r="AI477" s="119"/>
      <c r="AJ477" s="119"/>
      <c r="AK477" s="119"/>
      <c r="AL477" s="119"/>
      <c r="AM477" s="119"/>
      <c r="AN477" s="119"/>
      <c r="AO477" s="119"/>
      <c r="AP477" s="119"/>
      <c r="AQ477" s="119"/>
      <c r="AR477" s="119"/>
      <c r="AS477" s="4"/>
      <c r="AT477" s="4"/>
      <c r="AU477" s="4"/>
    </row>
    <row r="478">
      <c r="A478" s="4"/>
      <c r="B478" s="4"/>
      <c r="C478" s="4"/>
      <c r="D478" s="4"/>
      <c r="E478" s="4"/>
      <c r="F478" s="8"/>
      <c r="G478" s="8"/>
      <c r="H478" s="8"/>
      <c r="I478" s="8"/>
      <c r="J478" s="8"/>
      <c r="K478" s="8"/>
      <c r="L478" s="8"/>
      <c r="M478" s="8"/>
      <c r="N478" s="8"/>
      <c r="O478" s="8"/>
      <c r="P478" s="8"/>
      <c r="Q478" s="271"/>
      <c r="R478" s="119"/>
      <c r="S478" s="118"/>
      <c r="T478" s="118"/>
      <c r="U478" s="118"/>
      <c r="V478" s="325"/>
      <c r="W478" s="119"/>
      <c r="X478" s="119"/>
      <c r="Y478" s="119"/>
      <c r="Z478" s="326"/>
      <c r="AA478" s="74"/>
      <c r="AB478" s="352"/>
      <c r="AC478" s="352"/>
      <c r="AD478" s="328"/>
      <c r="AE478" s="118"/>
      <c r="AF478" s="119"/>
      <c r="AG478" s="119"/>
      <c r="AH478" s="119"/>
      <c r="AI478" s="119"/>
      <c r="AJ478" s="119"/>
      <c r="AK478" s="119"/>
      <c r="AL478" s="119"/>
      <c r="AM478" s="119"/>
      <c r="AN478" s="119"/>
      <c r="AO478" s="119"/>
      <c r="AP478" s="119"/>
      <c r="AQ478" s="119"/>
      <c r="AR478" s="119"/>
      <c r="AS478" s="4"/>
      <c r="AT478" s="4"/>
      <c r="AU478" s="4"/>
    </row>
    <row r="479">
      <c r="A479" s="4"/>
      <c r="B479" s="4"/>
      <c r="C479" s="4"/>
      <c r="D479" s="4"/>
      <c r="E479" s="4"/>
      <c r="F479" s="8"/>
      <c r="G479" s="8"/>
      <c r="H479" s="8"/>
      <c r="I479" s="8"/>
      <c r="J479" s="8"/>
      <c r="K479" s="8"/>
      <c r="L479" s="8"/>
      <c r="M479" s="8"/>
      <c r="N479" s="8"/>
      <c r="O479" s="8"/>
      <c r="P479" s="8"/>
      <c r="Q479" s="271"/>
      <c r="R479" s="119"/>
      <c r="S479" s="118"/>
      <c r="T479" s="118"/>
      <c r="U479" s="118"/>
      <c r="V479" s="325"/>
      <c r="W479" s="119"/>
      <c r="X479" s="119"/>
      <c r="Y479" s="119"/>
      <c r="Z479" s="326"/>
      <c r="AA479" s="74"/>
      <c r="AB479" s="352"/>
      <c r="AC479" s="352"/>
      <c r="AD479" s="328"/>
      <c r="AE479" s="118"/>
      <c r="AF479" s="119"/>
      <c r="AG479" s="119"/>
      <c r="AH479" s="119"/>
      <c r="AI479" s="119"/>
      <c r="AJ479" s="119"/>
      <c r="AK479" s="119"/>
      <c r="AL479" s="119"/>
      <c r="AM479" s="119"/>
      <c r="AN479" s="119"/>
      <c r="AO479" s="119"/>
      <c r="AP479" s="119"/>
      <c r="AQ479" s="119"/>
      <c r="AR479" s="119"/>
      <c r="AS479" s="4"/>
      <c r="AT479" s="4"/>
      <c r="AU479" s="4"/>
    </row>
    <row r="480">
      <c r="A480" s="4"/>
      <c r="B480" s="4"/>
      <c r="C480" s="4"/>
      <c r="D480" s="4"/>
      <c r="E480" s="4"/>
      <c r="F480" s="8"/>
      <c r="G480" s="8"/>
      <c r="H480" s="8"/>
      <c r="I480" s="8"/>
      <c r="J480" s="8"/>
      <c r="K480" s="8"/>
      <c r="L480" s="8"/>
      <c r="M480" s="8"/>
      <c r="N480" s="8"/>
      <c r="O480" s="8"/>
      <c r="P480" s="8"/>
      <c r="Q480" s="271"/>
      <c r="R480" s="119"/>
      <c r="S480" s="118"/>
      <c r="T480" s="118"/>
      <c r="U480" s="118"/>
      <c r="V480" s="325"/>
      <c r="W480" s="119"/>
      <c r="X480" s="119"/>
      <c r="Y480" s="119"/>
      <c r="Z480" s="326"/>
      <c r="AA480" s="74"/>
      <c r="AB480" s="352"/>
      <c r="AC480" s="352"/>
      <c r="AD480" s="328"/>
      <c r="AE480" s="118"/>
      <c r="AF480" s="119"/>
      <c r="AG480" s="119"/>
      <c r="AH480" s="119"/>
      <c r="AI480" s="119"/>
      <c r="AJ480" s="119"/>
      <c r="AK480" s="119"/>
      <c r="AL480" s="119"/>
      <c r="AM480" s="119"/>
      <c r="AN480" s="119"/>
      <c r="AO480" s="119"/>
      <c r="AP480" s="119"/>
      <c r="AQ480" s="119"/>
      <c r="AR480" s="119"/>
      <c r="AS480" s="4"/>
      <c r="AT480" s="4"/>
      <c r="AU480" s="4"/>
    </row>
    <row r="481">
      <c r="A481" s="4"/>
      <c r="B481" s="4"/>
      <c r="C481" s="4"/>
      <c r="D481" s="4"/>
      <c r="E481" s="4"/>
      <c r="F481" s="8"/>
      <c r="G481" s="8"/>
      <c r="H481" s="8"/>
      <c r="I481" s="8"/>
      <c r="J481" s="8"/>
      <c r="K481" s="8"/>
      <c r="L481" s="8"/>
      <c r="M481" s="8"/>
      <c r="N481" s="8"/>
      <c r="O481" s="8"/>
      <c r="P481" s="8"/>
      <c r="Q481" s="271"/>
      <c r="R481" s="119"/>
      <c r="S481" s="118"/>
      <c r="T481" s="118"/>
      <c r="U481" s="118"/>
      <c r="V481" s="325"/>
      <c r="W481" s="119"/>
      <c r="X481" s="119"/>
      <c r="Y481" s="119"/>
      <c r="Z481" s="326"/>
      <c r="AA481" s="74"/>
      <c r="AB481" s="352"/>
      <c r="AC481" s="352"/>
      <c r="AD481" s="328"/>
      <c r="AE481" s="118"/>
      <c r="AF481" s="119"/>
      <c r="AG481" s="119"/>
      <c r="AH481" s="119"/>
      <c r="AI481" s="119"/>
      <c r="AJ481" s="119"/>
      <c r="AK481" s="119"/>
      <c r="AL481" s="119"/>
      <c r="AM481" s="119"/>
      <c r="AN481" s="119"/>
      <c r="AO481" s="119"/>
      <c r="AP481" s="119"/>
      <c r="AQ481" s="119"/>
      <c r="AR481" s="119"/>
      <c r="AS481" s="4"/>
      <c r="AT481" s="4"/>
      <c r="AU481" s="4"/>
    </row>
    <row r="482">
      <c r="A482" s="4"/>
      <c r="B482" s="4"/>
      <c r="C482" s="4"/>
      <c r="D482" s="4"/>
      <c r="E482" s="4"/>
      <c r="F482" s="8"/>
      <c r="G482" s="8"/>
      <c r="H482" s="8"/>
      <c r="I482" s="8"/>
      <c r="J482" s="8"/>
      <c r="K482" s="8"/>
      <c r="L482" s="8"/>
      <c r="M482" s="8"/>
      <c r="N482" s="8"/>
      <c r="O482" s="8"/>
      <c r="P482" s="8"/>
      <c r="Q482" s="271"/>
      <c r="R482" s="119"/>
      <c r="S482" s="118"/>
      <c r="T482" s="118"/>
      <c r="U482" s="118"/>
      <c r="V482" s="325"/>
      <c r="W482" s="119"/>
      <c r="X482" s="119"/>
      <c r="Y482" s="119"/>
      <c r="Z482" s="326"/>
      <c r="AA482" s="74"/>
      <c r="AB482" s="352"/>
      <c r="AC482" s="352"/>
      <c r="AD482" s="328"/>
      <c r="AE482" s="118"/>
      <c r="AF482" s="119"/>
      <c r="AG482" s="119"/>
      <c r="AH482" s="119"/>
      <c r="AI482" s="119"/>
      <c r="AJ482" s="119"/>
      <c r="AK482" s="119"/>
      <c r="AL482" s="119"/>
      <c r="AM482" s="119"/>
      <c r="AN482" s="119"/>
      <c r="AO482" s="119"/>
      <c r="AP482" s="119"/>
      <c r="AQ482" s="119"/>
      <c r="AR482" s="119"/>
      <c r="AS482" s="4"/>
      <c r="AT482" s="4"/>
      <c r="AU482" s="4"/>
    </row>
    <row r="483">
      <c r="A483" s="4"/>
      <c r="B483" s="4"/>
      <c r="C483" s="4"/>
      <c r="D483" s="4"/>
      <c r="E483" s="4"/>
      <c r="F483" s="8"/>
      <c r="G483" s="8"/>
      <c r="H483" s="8"/>
      <c r="I483" s="8"/>
      <c r="J483" s="8"/>
      <c r="K483" s="8"/>
      <c r="L483" s="8"/>
      <c r="M483" s="8"/>
      <c r="N483" s="8"/>
      <c r="O483" s="8"/>
      <c r="P483" s="8"/>
      <c r="Q483" s="271"/>
      <c r="R483" s="119"/>
      <c r="S483" s="118"/>
      <c r="T483" s="118"/>
      <c r="U483" s="118"/>
      <c r="V483" s="325"/>
      <c r="W483" s="119"/>
      <c r="X483" s="119"/>
      <c r="Y483" s="119"/>
      <c r="Z483" s="326"/>
      <c r="AA483" s="74"/>
      <c r="AB483" s="352"/>
      <c r="AC483" s="352"/>
      <c r="AD483" s="328"/>
      <c r="AE483" s="118"/>
      <c r="AF483" s="119"/>
      <c r="AG483" s="119"/>
      <c r="AH483" s="119"/>
      <c r="AI483" s="119"/>
      <c r="AJ483" s="119"/>
      <c r="AK483" s="119"/>
      <c r="AL483" s="119"/>
      <c r="AM483" s="119"/>
      <c r="AN483" s="119"/>
      <c r="AO483" s="119"/>
      <c r="AP483" s="119"/>
      <c r="AQ483" s="119"/>
      <c r="AR483" s="119"/>
      <c r="AS483" s="4"/>
      <c r="AT483" s="4"/>
      <c r="AU483" s="4"/>
    </row>
    <row r="484">
      <c r="A484" s="4"/>
      <c r="B484" s="4"/>
      <c r="C484" s="4"/>
      <c r="D484" s="4"/>
      <c r="E484" s="4"/>
      <c r="F484" s="8"/>
      <c r="G484" s="8"/>
      <c r="H484" s="8"/>
      <c r="I484" s="8"/>
      <c r="J484" s="8"/>
      <c r="K484" s="8"/>
      <c r="L484" s="8"/>
      <c r="M484" s="8"/>
      <c r="N484" s="8"/>
      <c r="O484" s="8"/>
      <c r="P484" s="8"/>
      <c r="Q484" s="271"/>
      <c r="R484" s="119"/>
      <c r="S484" s="118"/>
      <c r="T484" s="118"/>
      <c r="U484" s="118"/>
      <c r="V484" s="325"/>
      <c r="W484" s="119"/>
      <c r="X484" s="119"/>
      <c r="Y484" s="119"/>
      <c r="Z484" s="326"/>
      <c r="AA484" s="74"/>
      <c r="AB484" s="352"/>
      <c r="AC484" s="352"/>
      <c r="AD484" s="328"/>
      <c r="AE484" s="118"/>
      <c r="AF484" s="119"/>
      <c r="AG484" s="119"/>
      <c r="AH484" s="119"/>
      <c r="AI484" s="119"/>
      <c r="AJ484" s="119"/>
      <c r="AK484" s="119"/>
      <c r="AL484" s="119"/>
      <c r="AM484" s="119"/>
      <c r="AN484" s="119"/>
      <c r="AO484" s="119"/>
      <c r="AP484" s="119"/>
      <c r="AQ484" s="119"/>
      <c r="AR484" s="119"/>
      <c r="AS484" s="4"/>
      <c r="AT484" s="4"/>
      <c r="AU484" s="4"/>
    </row>
    <row r="485">
      <c r="A485" s="4"/>
      <c r="B485" s="4"/>
      <c r="C485" s="4"/>
      <c r="D485" s="4"/>
      <c r="E485" s="4"/>
      <c r="F485" s="8"/>
      <c r="G485" s="8"/>
      <c r="H485" s="8"/>
      <c r="I485" s="8"/>
      <c r="J485" s="8"/>
      <c r="K485" s="8"/>
      <c r="L485" s="8"/>
      <c r="M485" s="8"/>
      <c r="N485" s="8"/>
      <c r="O485" s="8"/>
      <c r="P485" s="8"/>
      <c r="Q485" s="271"/>
      <c r="R485" s="119"/>
      <c r="S485" s="118"/>
      <c r="T485" s="118"/>
      <c r="U485" s="118"/>
      <c r="V485" s="325"/>
      <c r="W485" s="119"/>
      <c r="X485" s="119"/>
      <c r="Y485" s="119"/>
      <c r="Z485" s="326"/>
      <c r="AA485" s="74"/>
      <c r="AB485" s="352"/>
      <c r="AC485" s="352"/>
      <c r="AD485" s="328"/>
      <c r="AE485" s="118"/>
      <c r="AF485" s="119"/>
      <c r="AG485" s="119"/>
      <c r="AH485" s="119"/>
      <c r="AI485" s="119"/>
      <c r="AJ485" s="119"/>
      <c r="AK485" s="119"/>
      <c r="AL485" s="119"/>
      <c r="AM485" s="119"/>
      <c r="AN485" s="119"/>
      <c r="AO485" s="119"/>
      <c r="AP485" s="119"/>
      <c r="AQ485" s="119"/>
      <c r="AR485" s="119"/>
      <c r="AS485" s="4"/>
      <c r="AT485" s="4"/>
      <c r="AU485" s="4"/>
    </row>
    <row r="486">
      <c r="A486" s="4"/>
      <c r="B486" s="4"/>
      <c r="C486" s="4"/>
      <c r="D486" s="4"/>
      <c r="E486" s="4"/>
      <c r="F486" s="8"/>
      <c r="G486" s="8"/>
      <c r="H486" s="8"/>
      <c r="I486" s="8"/>
      <c r="J486" s="8"/>
      <c r="K486" s="8"/>
      <c r="L486" s="8"/>
      <c r="M486" s="8"/>
      <c r="N486" s="8"/>
      <c r="O486" s="8"/>
      <c r="P486" s="8"/>
      <c r="Q486" s="271"/>
      <c r="R486" s="119"/>
      <c r="S486" s="118"/>
      <c r="T486" s="118"/>
      <c r="U486" s="118"/>
      <c r="V486" s="325"/>
      <c r="W486" s="119"/>
      <c r="X486" s="119"/>
      <c r="Y486" s="119"/>
      <c r="Z486" s="326"/>
      <c r="AA486" s="74"/>
      <c r="AB486" s="352"/>
      <c r="AC486" s="352"/>
      <c r="AD486" s="328"/>
      <c r="AE486" s="118"/>
      <c r="AF486" s="119"/>
      <c r="AG486" s="119"/>
      <c r="AH486" s="119"/>
      <c r="AI486" s="119"/>
      <c r="AJ486" s="119"/>
      <c r="AK486" s="119"/>
      <c r="AL486" s="119"/>
      <c r="AM486" s="119"/>
      <c r="AN486" s="119"/>
      <c r="AO486" s="119"/>
      <c r="AP486" s="119"/>
      <c r="AQ486" s="119"/>
      <c r="AR486" s="119"/>
      <c r="AS486" s="4"/>
      <c r="AT486" s="4"/>
      <c r="AU486" s="4"/>
    </row>
    <row r="487">
      <c r="A487" s="4"/>
      <c r="B487" s="4"/>
      <c r="C487" s="4"/>
      <c r="D487" s="4"/>
      <c r="E487" s="4"/>
      <c r="F487" s="8"/>
      <c r="G487" s="8"/>
      <c r="H487" s="8"/>
      <c r="I487" s="8"/>
      <c r="J487" s="8"/>
      <c r="K487" s="8"/>
      <c r="L487" s="8"/>
      <c r="M487" s="8"/>
      <c r="N487" s="8"/>
      <c r="O487" s="8"/>
      <c r="P487" s="8"/>
      <c r="Q487" s="271"/>
      <c r="R487" s="119"/>
      <c r="S487" s="118"/>
      <c r="T487" s="118"/>
      <c r="U487" s="118"/>
      <c r="V487" s="325"/>
      <c r="W487" s="119"/>
      <c r="X487" s="119"/>
      <c r="Y487" s="119"/>
      <c r="Z487" s="326"/>
      <c r="AA487" s="74"/>
      <c r="AB487" s="352"/>
      <c r="AC487" s="352"/>
      <c r="AD487" s="328"/>
      <c r="AE487" s="118"/>
      <c r="AF487" s="119"/>
      <c r="AG487" s="119"/>
      <c r="AH487" s="119"/>
      <c r="AI487" s="119"/>
      <c r="AJ487" s="119"/>
      <c r="AK487" s="119"/>
      <c r="AL487" s="119"/>
      <c r="AM487" s="119"/>
      <c r="AN487" s="119"/>
      <c r="AO487" s="119"/>
      <c r="AP487" s="119"/>
      <c r="AQ487" s="119"/>
      <c r="AR487" s="119"/>
      <c r="AS487" s="4"/>
      <c r="AT487" s="4"/>
      <c r="AU487" s="4"/>
    </row>
    <row r="488">
      <c r="A488" s="4"/>
      <c r="B488" s="4"/>
      <c r="C488" s="4"/>
      <c r="D488" s="4"/>
      <c r="E488" s="4"/>
      <c r="F488" s="8"/>
      <c r="G488" s="8"/>
      <c r="H488" s="8"/>
      <c r="I488" s="8"/>
      <c r="J488" s="8"/>
      <c r="K488" s="8"/>
      <c r="L488" s="8"/>
      <c r="M488" s="8"/>
      <c r="N488" s="8"/>
      <c r="O488" s="8"/>
      <c r="P488" s="8"/>
      <c r="Q488" s="271"/>
      <c r="R488" s="119"/>
      <c r="S488" s="118"/>
      <c r="T488" s="118"/>
      <c r="U488" s="118"/>
      <c r="V488" s="325"/>
      <c r="W488" s="119"/>
      <c r="X488" s="119"/>
      <c r="Y488" s="119"/>
      <c r="Z488" s="326"/>
      <c r="AA488" s="74"/>
      <c r="AB488" s="352"/>
      <c r="AC488" s="352"/>
      <c r="AD488" s="328"/>
      <c r="AE488" s="118"/>
      <c r="AF488" s="119"/>
      <c r="AG488" s="119"/>
      <c r="AH488" s="119"/>
      <c r="AI488" s="119"/>
      <c r="AJ488" s="119"/>
      <c r="AK488" s="119"/>
      <c r="AL488" s="119"/>
      <c r="AM488" s="119"/>
      <c r="AN488" s="119"/>
      <c r="AO488" s="119"/>
      <c r="AP488" s="119"/>
      <c r="AQ488" s="119"/>
      <c r="AR488" s="119"/>
      <c r="AS488" s="4"/>
      <c r="AT488" s="4"/>
      <c r="AU488" s="4"/>
    </row>
    <row r="489">
      <c r="A489" s="4"/>
      <c r="B489" s="4"/>
      <c r="C489" s="4"/>
      <c r="D489" s="4"/>
      <c r="E489" s="4"/>
      <c r="F489" s="8"/>
      <c r="G489" s="8"/>
      <c r="H489" s="8"/>
      <c r="I489" s="8"/>
      <c r="J489" s="8"/>
      <c r="K489" s="8"/>
      <c r="L489" s="8"/>
      <c r="M489" s="8"/>
      <c r="N489" s="8"/>
      <c r="O489" s="8"/>
      <c r="P489" s="8"/>
      <c r="Q489" s="271"/>
      <c r="R489" s="119"/>
      <c r="S489" s="118"/>
      <c r="T489" s="118"/>
      <c r="U489" s="118"/>
      <c r="V489" s="325"/>
      <c r="W489" s="119"/>
      <c r="X489" s="119"/>
      <c r="Y489" s="119"/>
      <c r="Z489" s="326"/>
      <c r="AA489" s="74"/>
      <c r="AB489" s="352"/>
      <c r="AC489" s="352"/>
      <c r="AD489" s="328"/>
      <c r="AE489" s="118"/>
      <c r="AF489" s="119"/>
      <c r="AG489" s="119"/>
      <c r="AH489" s="119"/>
      <c r="AI489" s="119"/>
      <c r="AJ489" s="119"/>
      <c r="AK489" s="119"/>
      <c r="AL489" s="119"/>
      <c r="AM489" s="119"/>
      <c r="AN489" s="119"/>
      <c r="AO489" s="119"/>
      <c r="AP489" s="119"/>
      <c r="AQ489" s="119"/>
      <c r="AR489" s="119"/>
      <c r="AS489" s="4"/>
      <c r="AT489" s="4"/>
      <c r="AU489" s="4"/>
    </row>
    <row r="490">
      <c r="A490" s="4"/>
      <c r="B490" s="4"/>
      <c r="C490" s="4"/>
      <c r="D490" s="4"/>
      <c r="E490" s="4"/>
      <c r="F490" s="8"/>
      <c r="G490" s="8"/>
      <c r="H490" s="8"/>
      <c r="I490" s="8"/>
      <c r="J490" s="8"/>
      <c r="K490" s="8"/>
      <c r="L490" s="8"/>
      <c r="M490" s="8"/>
      <c r="N490" s="8"/>
      <c r="O490" s="8"/>
      <c r="P490" s="8"/>
      <c r="Q490" s="271"/>
      <c r="R490" s="119"/>
      <c r="S490" s="118"/>
      <c r="T490" s="118"/>
      <c r="U490" s="118"/>
      <c r="V490" s="325"/>
      <c r="W490" s="119"/>
      <c r="X490" s="119"/>
      <c r="Y490" s="119"/>
      <c r="Z490" s="326"/>
      <c r="AA490" s="74"/>
      <c r="AB490" s="352"/>
      <c r="AC490" s="352"/>
      <c r="AD490" s="328"/>
      <c r="AE490" s="118"/>
      <c r="AF490" s="119"/>
      <c r="AG490" s="119"/>
      <c r="AH490" s="119"/>
      <c r="AI490" s="119"/>
      <c r="AJ490" s="119"/>
      <c r="AK490" s="119"/>
      <c r="AL490" s="119"/>
      <c r="AM490" s="119"/>
      <c r="AN490" s="119"/>
      <c r="AO490" s="119"/>
      <c r="AP490" s="119"/>
      <c r="AQ490" s="119"/>
      <c r="AR490" s="119"/>
      <c r="AS490" s="4"/>
      <c r="AT490" s="4"/>
      <c r="AU490" s="4"/>
    </row>
    <row r="491">
      <c r="A491" s="4"/>
      <c r="B491" s="4"/>
      <c r="C491" s="4"/>
      <c r="D491" s="4"/>
      <c r="E491" s="4"/>
      <c r="F491" s="8"/>
      <c r="G491" s="8"/>
      <c r="H491" s="8"/>
      <c r="I491" s="8"/>
      <c r="J491" s="8"/>
      <c r="K491" s="8"/>
      <c r="L491" s="8"/>
      <c r="M491" s="8"/>
      <c r="N491" s="8"/>
      <c r="O491" s="8"/>
      <c r="P491" s="8"/>
      <c r="Q491" s="271"/>
      <c r="R491" s="119"/>
      <c r="S491" s="118"/>
      <c r="T491" s="118"/>
      <c r="U491" s="118"/>
      <c r="V491" s="325"/>
      <c r="W491" s="119"/>
      <c r="X491" s="119"/>
      <c r="Y491" s="119"/>
      <c r="Z491" s="326"/>
      <c r="AA491" s="74"/>
      <c r="AB491" s="352"/>
      <c r="AC491" s="352"/>
      <c r="AD491" s="328"/>
      <c r="AE491" s="118"/>
      <c r="AF491" s="119"/>
      <c r="AG491" s="119"/>
      <c r="AH491" s="119"/>
      <c r="AI491" s="119"/>
      <c r="AJ491" s="119"/>
      <c r="AK491" s="119"/>
      <c r="AL491" s="119"/>
      <c r="AM491" s="119"/>
      <c r="AN491" s="119"/>
      <c r="AO491" s="119"/>
      <c r="AP491" s="119"/>
      <c r="AQ491" s="119"/>
      <c r="AR491" s="119"/>
      <c r="AS491" s="4"/>
      <c r="AT491" s="4"/>
      <c r="AU491" s="4"/>
    </row>
    <row r="492">
      <c r="A492" s="4"/>
      <c r="B492" s="4"/>
      <c r="C492" s="4"/>
      <c r="D492" s="4"/>
      <c r="E492" s="4"/>
      <c r="F492" s="8"/>
      <c r="G492" s="8"/>
      <c r="H492" s="8"/>
      <c r="I492" s="8"/>
      <c r="J492" s="8"/>
      <c r="K492" s="8"/>
      <c r="L492" s="8"/>
      <c r="M492" s="8"/>
      <c r="N492" s="8"/>
      <c r="O492" s="8"/>
      <c r="P492" s="8"/>
      <c r="Q492" s="271"/>
      <c r="R492" s="119"/>
      <c r="S492" s="118"/>
      <c r="T492" s="118"/>
      <c r="U492" s="118"/>
      <c r="V492" s="325"/>
      <c r="W492" s="119"/>
      <c r="X492" s="119"/>
      <c r="Y492" s="119"/>
      <c r="Z492" s="326"/>
      <c r="AA492" s="74"/>
      <c r="AB492" s="352"/>
      <c r="AC492" s="352"/>
      <c r="AD492" s="328"/>
      <c r="AE492" s="118"/>
      <c r="AF492" s="119"/>
      <c r="AG492" s="119"/>
      <c r="AH492" s="119"/>
      <c r="AI492" s="119"/>
      <c r="AJ492" s="119"/>
      <c r="AK492" s="119"/>
      <c r="AL492" s="119"/>
      <c r="AM492" s="119"/>
      <c r="AN492" s="119"/>
      <c r="AO492" s="119"/>
      <c r="AP492" s="119"/>
      <c r="AQ492" s="119"/>
      <c r="AR492" s="119"/>
      <c r="AS492" s="4"/>
      <c r="AT492" s="4"/>
      <c r="AU492" s="4"/>
    </row>
    <row r="493">
      <c r="A493" s="4"/>
      <c r="B493" s="4"/>
      <c r="C493" s="4"/>
      <c r="D493" s="4"/>
      <c r="E493" s="4"/>
      <c r="F493" s="8"/>
      <c r="G493" s="8"/>
      <c r="H493" s="8"/>
      <c r="I493" s="8"/>
      <c r="J493" s="8"/>
      <c r="K493" s="8"/>
      <c r="L493" s="8"/>
      <c r="M493" s="8"/>
      <c r="N493" s="8"/>
      <c r="O493" s="8"/>
      <c r="P493" s="8"/>
      <c r="Q493" s="271"/>
      <c r="R493" s="119"/>
      <c r="S493" s="118"/>
      <c r="T493" s="118"/>
      <c r="U493" s="118"/>
      <c r="V493" s="325"/>
      <c r="W493" s="119"/>
      <c r="X493" s="119"/>
      <c r="Y493" s="119"/>
      <c r="Z493" s="326"/>
      <c r="AA493" s="74"/>
      <c r="AB493" s="352"/>
      <c r="AC493" s="352"/>
      <c r="AD493" s="328"/>
      <c r="AE493" s="118"/>
      <c r="AF493" s="119"/>
      <c r="AG493" s="119"/>
      <c r="AH493" s="119"/>
      <c r="AI493" s="119"/>
      <c r="AJ493" s="119"/>
      <c r="AK493" s="119"/>
      <c r="AL493" s="119"/>
      <c r="AM493" s="119"/>
      <c r="AN493" s="119"/>
      <c r="AO493" s="119"/>
      <c r="AP493" s="119"/>
      <c r="AQ493" s="119"/>
      <c r="AR493" s="119"/>
      <c r="AS493" s="4"/>
      <c r="AT493" s="4"/>
      <c r="AU493" s="4"/>
    </row>
    <row r="494">
      <c r="A494" s="4"/>
      <c r="B494" s="4"/>
      <c r="C494" s="4"/>
      <c r="D494" s="4"/>
      <c r="E494" s="4"/>
      <c r="F494" s="8"/>
      <c r="G494" s="8"/>
      <c r="H494" s="8"/>
      <c r="I494" s="8"/>
      <c r="J494" s="8"/>
      <c r="K494" s="8"/>
      <c r="L494" s="8"/>
      <c r="M494" s="8"/>
      <c r="N494" s="8"/>
      <c r="O494" s="8"/>
      <c r="P494" s="8"/>
      <c r="Q494" s="271"/>
      <c r="R494" s="119"/>
      <c r="S494" s="118"/>
      <c r="T494" s="118"/>
      <c r="U494" s="118"/>
      <c r="V494" s="325"/>
      <c r="W494" s="119"/>
      <c r="X494" s="119"/>
      <c r="Y494" s="119"/>
      <c r="Z494" s="326"/>
      <c r="AA494" s="74"/>
      <c r="AB494" s="352"/>
      <c r="AC494" s="352"/>
      <c r="AD494" s="328"/>
      <c r="AE494" s="118"/>
      <c r="AF494" s="119"/>
      <c r="AG494" s="119"/>
      <c r="AH494" s="119"/>
      <c r="AI494" s="119"/>
      <c r="AJ494" s="119"/>
      <c r="AK494" s="119"/>
      <c r="AL494" s="119"/>
      <c r="AM494" s="119"/>
      <c r="AN494" s="119"/>
      <c r="AO494" s="119"/>
      <c r="AP494" s="119"/>
      <c r="AQ494" s="119"/>
      <c r="AR494" s="119"/>
      <c r="AS494" s="4"/>
      <c r="AT494" s="4"/>
      <c r="AU494" s="4"/>
    </row>
    <row r="495">
      <c r="A495" s="4"/>
      <c r="B495" s="4"/>
      <c r="C495" s="4"/>
      <c r="D495" s="4"/>
      <c r="E495" s="4"/>
      <c r="F495" s="8"/>
      <c r="G495" s="8"/>
      <c r="H495" s="8"/>
      <c r="I495" s="8"/>
      <c r="J495" s="8"/>
      <c r="K495" s="8"/>
      <c r="L495" s="8"/>
      <c r="M495" s="8"/>
      <c r="N495" s="8"/>
      <c r="O495" s="8"/>
      <c r="P495" s="8"/>
      <c r="Q495" s="271"/>
      <c r="R495" s="119"/>
      <c r="S495" s="118"/>
      <c r="T495" s="118"/>
      <c r="U495" s="118"/>
      <c r="V495" s="325"/>
      <c r="W495" s="119"/>
      <c r="X495" s="119"/>
      <c r="Y495" s="119"/>
      <c r="Z495" s="326"/>
      <c r="AA495" s="74"/>
      <c r="AB495" s="352"/>
      <c r="AC495" s="352"/>
      <c r="AD495" s="328"/>
      <c r="AE495" s="118"/>
      <c r="AF495" s="119"/>
      <c r="AG495" s="119"/>
      <c r="AH495" s="119"/>
      <c r="AI495" s="119"/>
      <c r="AJ495" s="119"/>
      <c r="AK495" s="119"/>
      <c r="AL495" s="119"/>
      <c r="AM495" s="119"/>
      <c r="AN495" s="119"/>
      <c r="AO495" s="119"/>
      <c r="AP495" s="119"/>
      <c r="AQ495" s="119"/>
      <c r="AR495" s="119"/>
      <c r="AS495" s="4"/>
      <c r="AT495" s="4"/>
      <c r="AU495" s="4"/>
    </row>
    <row r="496">
      <c r="A496" s="4"/>
      <c r="B496" s="4"/>
      <c r="C496" s="4"/>
      <c r="D496" s="4"/>
      <c r="E496" s="4"/>
      <c r="F496" s="8"/>
      <c r="G496" s="8"/>
      <c r="H496" s="8"/>
      <c r="I496" s="8"/>
      <c r="J496" s="8"/>
      <c r="K496" s="8"/>
      <c r="L496" s="8"/>
      <c r="M496" s="8"/>
      <c r="N496" s="8"/>
      <c r="O496" s="8"/>
      <c r="P496" s="8"/>
      <c r="Q496" s="271"/>
      <c r="R496" s="119"/>
      <c r="S496" s="118"/>
      <c r="T496" s="118"/>
      <c r="U496" s="118"/>
      <c r="V496" s="325"/>
      <c r="W496" s="119"/>
      <c r="X496" s="119"/>
      <c r="Y496" s="119"/>
      <c r="Z496" s="326"/>
      <c r="AA496" s="74"/>
      <c r="AB496" s="352"/>
      <c r="AC496" s="352"/>
      <c r="AD496" s="328"/>
      <c r="AE496" s="118"/>
      <c r="AF496" s="119"/>
      <c r="AG496" s="119"/>
      <c r="AH496" s="119"/>
      <c r="AI496" s="119"/>
      <c r="AJ496" s="119"/>
      <c r="AK496" s="119"/>
      <c r="AL496" s="119"/>
      <c r="AM496" s="119"/>
      <c r="AN496" s="119"/>
      <c r="AO496" s="119"/>
      <c r="AP496" s="119"/>
      <c r="AQ496" s="119"/>
      <c r="AR496" s="119"/>
      <c r="AS496" s="4"/>
      <c r="AT496" s="4"/>
      <c r="AU496" s="4"/>
    </row>
    <row r="497">
      <c r="A497" s="4"/>
      <c r="B497" s="4"/>
      <c r="C497" s="4"/>
      <c r="D497" s="4"/>
      <c r="E497" s="4"/>
      <c r="F497" s="8"/>
      <c r="G497" s="8"/>
      <c r="H497" s="8"/>
      <c r="I497" s="8"/>
      <c r="J497" s="8"/>
      <c r="K497" s="8"/>
      <c r="L497" s="8"/>
      <c r="M497" s="8"/>
      <c r="N497" s="8"/>
      <c r="O497" s="8"/>
      <c r="P497" s="8"/>
      <c r="Q497" s="271"/>
      <c r="R497" s="119"/>
      <c r="S497" s="118"/>
      <c r="T497" s="118"/>
      <c r="U497" s="118"/>
      <c r="V497" s="325"/>
      <c r="W497" s="119"/>
      <c r="X497" s="119"/>
      <c r="Y497" s="119"/>
      <c r="Z497" s="326"/>
      <c r="AA497" s="74"/>
      <c r="AB497" s="352"/>
      <c r="AC497" s="352"/>
      <c r="AD497" s="328"/>
      <c r="AE497" s="118"/>
      <c r="AF497" s="119"/>
      <c r="AG497" s="119"/>
      <c r="AH497" s="119"/>
      <c r="AI497" s="119"/>
      <c r="AJ497" s="119"/>
      <c r="AK497" s="119"/>
      <c r="AL497" s="119"/>
      <c r="AM497" s="119"/>
      <c r="AN497" s="119"/>
      <c r="AO497" s="119"/>
      <c r="AP497" s="119"/>
      <c r="AQ497" s="119"/>
      <c r="AR497" s="119"/>
      <c r="AS497" s="4"/>
      <c r="AT497" s="4"/>
      <c r="AU497" s="4"/>
    </row>
    <row r="498">
      <c r="A498" s="4"/>
      <c r="B498" s="4"/>
      <c r="C498" s="4"/>
      <c r="D498" s="4"/>
      <c r="E498" s="4"/>
      <c r="F498" s="8"/>
      <c r="G498" s="8"/>
      <c r="H498" s="8"/>
      <c r="I498" s="8"/>
      <c r="J498" s="8"/>
      <c r="K498" s="8"/>
      <c r="L498" s="8"/>
      <c r="M498" s="8"/>
      <c r="N498" s="8"/>
      <c r="O498" s="8"/>
      <c r="P498" s="8"/>
      <c r="Q498" s="271"/>
      <c r="R498" s="119"/>
      <c r="S498" s="118"/>
      <c r="T498" s="118"/>
      <c r="U498" s="118"/>
      <c r="V498" s="325"/>
      <c r="W498" s="119"/>
      <c r="X498" s="119"/>
      <c r="Y498" s="119"/>
      <c r="Z498" s="326"/>
      <c r="AA498" s="74"/>
      <c r="AB498" s="352"/>
      <c r="AC498" s="352"/>
      <c r="AD498" s="328"/>
      <c r="AE498" s="118"/>
      <c r="AF498" s="119"/>
      <c r="AG498" s="119"/>
      <c r="AH498" s="119"/>
      <c r="AI498" s="119"/>
      <c r="AJ498" s="119"/>
      <c r="AK498" s="119"/>
      <c r="AL498" s="119"/>
      <c r="AM498" s="119"/>
      <c r="AN498" s="119"/>
      <c r="AO498" s="119"/>
      <c r="AP498" s="119"/>
      <c r="AQ498" s="119"/>
      <c r="AR498" s="119"/>
      <c r="AS498" s="4"/>
      <c r="AT498" s="4"/>
      <c r="AU498" s="4"/>
    </row>
    <row r="499">
      <c r="A499" s="4"/>
      <c r="B499" s="4"/>
      <c r="C499" s="4"/>
      <c r="D499" s="4"/>
      <c r="E499" s="4"/>
      <c r="F499" s="8"/>
      <c r="G499" s="8"/>
      <c r="H499" s="8"/>
      <c r="I499" s="8"/>
      <c r="J499" s="8"/>
      <c r="K499" s="8"/>
      <c r="L499" s="8"/>
      <c r="M499" s="8"/>
      <c r="N499" s="8"/>
      <c r="O499" s="8"/>
      <c r="P499" s="8"/>
      <c r="Q499" s="271"/>
      <c r="R499" s="119"/>
      <c r="S499" s="118"/>
      <c r="T499" s="118"/>
      <c r="U499" s="118"/>
      <c r="V499" s="325"/>
      <c r="W499" s="119"/>
      <c r="X499" s="119"/>
      <c r="Y499" s="119"/>
      <c r="Z499" s="326"/>
      <c r="AA499" s="74"/>
      <c r="AB499" s="352"/>
      <c r="AC499" s="352"/>
      <c r="AD499" s="328"/>
      <c r="AE499" s="118"/>
      <c r="AF499" s="119"/>
      <c r="AG499" s="119"/>
      <c r="AH499" s="119"/>
      <c r="AI499" s="119"/>
      <c r="AJ499" s="119"/>
      <c r="AK499" s="119"/>
      <c r="AL499" s="119"/>
      <c r="AM499" s="119"/>
      <c r="AN499" s="119"/>
      <c r="AO499" s="119"/>
      <c r="AP499" s="119"/>
      <c r="AQ499" s="119"/>
      <c r="AR499" s="119"/>
      <c r="AS499" s="4"/>
      <c r="AT499" s="4"/>
      <c r="AU499" s="4"/>
    </row>
    <row r="500">
      <c r="A500" s="4"/>
      <c r="B500" s="4"/>
      <c r="C500" s="4"/>
      <c r="D500" s="4"/>
      <c r="E500" s="4"/>
      <c r="F500" s="8"/>
      <c r="G500" s="8"/>
      <c r="H500" s="8"/>
      <c r="I500" s="8"/>
      <c r="J500" s="8"/>
      <c r="K500" s="8"/>
      <c r="L500" s="8"/>
      <c r="M500" s="8"/>
      <c r="N500" s="8"/>
      <c r="O500" s="8"/>
      <c r="P500" s="8"/>
      <c r="Q500" s="271"/>
      <c r="R500" s="119"/>
      <c r="S500" s="118"/>
      <c r="T500" s="118"/>
      <c r="U500" s="118"/>
      <c r="V500" s="325"/>
      <c r="W500" s="119"/>
      <c r="X500" s="119"/>
      <c r="Y500" s="119"/>
      <c r="Z500" s="326"/>
      <c r="AA500" s="74"/>
      <c r="AB500" s="352"/>
      <c r="AC500" s="352"/>
      <c r="AD500" s="328"/>
      <c r="AE500" s="118"/>
      <c r="AF500" s="119"/>
      <c r="AG500" s="119"/>
      <c r="AH500" s="119"/>
      <c r="AI500" s="119"/>
      <c r="AJ500" s="119"/>
      <c r="AK500" s="119"/>
      <c r="AL500" s="119"/>
      <c r="AM500" s="119"/>
      <c r="AN500" s="119"/>
      <c r="AO500" s="119"/>
      <c r="AP500" s="119"/>
      <c r="AQ500" s="119"/>
      <c r="AR500" s="119"/>
      <c r="AS500" s="4"/>
      <c r="AT500" s="4"/>
      <c r="AU500" s="4"/>
    </row>
    <row r="501">
      <c r="A501" s="4"/>
      <c r="B501" s="4"/>
      <c r="C501" s="4"/>
      <c r="D501" s="4"/>
      <c r="E501" s="4"/>
      <c r="F501" s="8"/>
      <c r="G501" s="8"/>
      <c r="H501" s="8"/>
      <c r="I501" s="8"/>
      <c r="J501" s="8"/>
      <c r="K501" s="8"/>
      <c r="L501" s="8"/>
      <c r="M501" s="8"/>
      <c r="N501" s="8"/>
      <c r="O501" s="8"/>
      <c r="P501" s="8"/>
      <c r="Q501" s="271"/>
      <c r="R501" s="119"/>
      <c r="S501" s="118"/>
      <c r="T501" s="118"/>
      <c r="U501" s="118"/>
      <c r="V501" s="325"/>
      <c r="W501" s="119"/>
      <c r="X501" s="119"/>
      <c r="Y501" s="119"/>
      <c r="Z501" s="326"/>
      <c r="AA501" s="74"/>
      <c r="AB501" s="352"/>
      <c r="AC501" s="352"/>
      <c r="AD501" s="328"/>
      <c r="AE501" s="118"/>
      <c r="AF501" s="119"/>
      <c r="AG501" s="119"/>
      <c r="AH501" s="119"/>
      <c r="AI501" s="119"/>
      <c r="AJ501" s="119"/>
      <c r="AK501" s="119"/>
      <c r="AL501" s="119"/>
      <c r="AM501" s="119"/>
      <c r="AN501" s="119"/>
      <c r="AO501" s="119"/>
      <c r="AP501" s="119"/>
      <c r="AQ501" s="119"/>
      <c r="AR501" s="119"/>
      <c r="AS501" s="4"/>
      <c r="AT501" s="4"/>
      <c r="AU501" s="4"/>
    </row>
    <row r="502">
      <c r="A502" s="4"/>
      <c r="B502" s="4"/>
      <c r="C502" s="4"/>
      <c r="D502" s="4"/>
      <c r="E502" s="4"/>
      <c r="F502" s="8"/>
      <c r="G502" s="8"/>
      <c r="H502" s="8"/>
      <c r="I502" s="8"/>
      <c r="J502" s="8"/>
      <c r="K502" s="8"/>
      <c r="L502" s="8"/>
      <c r="M502" s="8"/>
      <c r="N502" s="8"/>
      <c r="O502" s="8"/>
      <c r="P502" s="8"/>
      <c r="Q502" s="271"/>
      <c r="R502" s="119"/>
      <c r="S502" s="118"/>
      <c r="T502" s="118"/>
      <c r="U502" s="118"/>
      <c r="V502" s="325"/>
      <c r="W502" s="119"/>
      <c r="X502" s="119"/>
      <c r="Y502" s="119"/>
      <c r="Z502" s="326"/>
      <c r="AA502" s="74"/>
      <c r="AB502" s="352"/>
      <c r="AC502" s="352"/>
      <c r="AD502" s="328"/>
      <c r="AE502" s="118"/>
      <c r="AF502" s="119"/>
      <c r="AG502" s="119"/>
      <c r="AH502" s="119"/>
      <c r="AI502" s="119"/>
      <c r="AJ502" s="119"/>
      <c r="AK502" s="119"/>
      <c r="AL502" s="119"/>
      <c r="AM502" s="119"/>
      <c r="AN502" s="119"/>
      <c r="AO502" s="119"/>
      <c r="AP502" s="119"/>
      <c r="AQ502" s="119"/>
      <c r="AR502" s="119"/>
      <c r="AS502" s="4"/>
      <c r="AT502" s="4"/>
      <c r="AU502" s="4"/>
    </row>
    <row r="503">
      <c r="A503" s="4"/>
      <c r="B503" s="4"/>
      <c r="C503" s="4"/>
      <c r="D503" s="4"/>
      <c r="E503" s="4"/>
      <c r="F503" s="8"/>
      <c r="G503" s="8"/>
      <c r="H503" s="8"/>
      <c r="I503" s="8"/>
      <c r="J503" s="8"/>
      <c r="K503" s="8"/>
      <c r="L503" s="8"/>
      <c r="M503" s="8"/>
      <c r="N503" s="8"/>
      <c r="O503" s="8"/>
      <c r="P503" s="8"/>
      <c r="Q503" s="271"/>
      <c r="R503" s="119"/>
      <c r="S503" s="118"/>
      <c r="T503" s="118"/>
      <c r="U503" s="118"/>
      <c r="V503" s="325"/>
      <c r="W503" s="119"/>
      <c r="X503" s="119"/>
      <c r="Y503" s="119"/>
      <c r="Z503" s="326"/>
      <c r="AA503" s="74"/>
      <c r="AB503" s="352"/>
      <c r="AC503" s="352"/>
      <c r="AD503" s="328"/>
      <c r="AE503" s="118"/>
      <c r="AF503" s="119"/>
      <c r="AG503" s="119"/>
      <c r="AH503" s="119"/>
      <c r="AI503" s="119"/>
      <c r="AJ503" s="119"/>
      <c r="AK503" s="119"/>
      <c r="AL503" s="119"/>
      <c r="AM503" s="119"/>
      <c r="AN503" s="119"/>
      <c r="AO503" s="119"/>
      <c r="AP503" s="119"/>
      <c r="AQ503" s="119"/>
      <c r="AR503" s="119"/>
      <c r="AS503" s="4"/>
      <c r="AT503" s="4"/>
      <c r="AU503" s="4"/>
    </row>
    <row r="504">
      <c r="A504" s="4"/>
      <c r="B504" s="4"/>
      <c r="C504" s="4"/>
      <c r="D504" s="4"/>
      <c r="E504" s="4"/>
      <c r="F504" s="8"/>
      <c r="G504" s="8"/>
      <c r="H504" s="8"/>
      <c r="I504" s="8"/>
      <c r="J504" s="8"/>
      <c r="K504" s="8"/>
      <c r="L504" s="8"/>
      <c r="M504" s="8"/>
      <c r="N504" s="8"/>
      <c r="O504" s="8"/>
      <c r="P504" s="8"/>
      <c r="Q504" s="271"/>
      <c r="R504" s="119"/>
      <c r="S504" s="118"/>
      <c r="T504" s="118"/>
      <c r="U504" s="118"/>
      <c r="V504" s="325"/>
      <c r="W504" s="119"/>
      <c r="X504" s="119"/>
      <c r="Y504" s="119"/>
      <c r="Z504" s="326"/>
      <c r="AA504" s="74"/>
      <c r="AB504" s="352"/>
      <c r="AC504" s="352"/>
      <c r="AD504" s="328"/>
      <c r="AE504" s="118"/>
      <c r="AF504" s="119"/>
      <c r="AG504" s="119"/>
      <c r="AH504" s="119"/>
      <c r="AI504" s="119"/>
      <c r="AJ504" s="119"/>
      <c r="AK504" s="119"/>
      <c r="AL504" s="119"/>
      <c r="AM504" s="119"/>
      <c r="AN504" s="119"/>
      <c r="AO504" s="119"/>
      <c r="AP504" s="119"/>
      <c r="AQ504" s="119"/>
      <c r="AR504" s="119"/>
      <c r="AS504" s="4"/>
      <c r="AT504" s="4"/>
      <c r="AU504" s="4"/>
    </row>
    <row r="505">
      <c r="A505" s="4"/>
      <c r="B505" s="4"/>
      <c r="C505" s="4"/>
      <c r="D505" s="4"/>
      <c r="E505" s="4"/>
      <c r="F505" s="8"/>
      <c r="G505" s="8"/>
      <c r="H505" s="8"/>
      <c r="I505" s="8"/>
      <c r="J505" s="8"/>
      <c r="K505" s="8"/>
      <c r="L505" s="8"/>
      <c r="M505" s="8"/>
      <c r="N505" s="8"/>
      <c r="O505" s="8"/>
      <c r="P505" s="8"/>
      <c r="Q505" s="271"/>
      <c r="R505" s="119"/>
      <c r="S505" s="118"/>
      <c r="T505" s="118"/>
      <c r="U505" s="118"/>
      <c r="V505" s="325"/>
      <c r="W505" s="119"/>
      <c r="X505" s="119"/>
      <c r="Y505" s="119"/>
      <c r="Z505" s="326"/>
      <c r="AA505" s="74"/>
      <c r="AB505" s="352"/>
      <c r="AC505" s="352"/>
      <c r="AD505" s="328"/>
      <c r="AE505" s="118"/>
      <c r="AF505" s="119"/>
      <c r="AG505" s="119"/>
      <c r="AH505" s="119"/>
      <c r="AI505" s="119"/>
      <c r="AJ505" s="119"/>
      <c r="AK505" s="119"/>
      <c r="AL505" s="119"/>
      <c r="AM505" s="119"/>
      <c r="AN505" s="119"/>
      <c r="AO505" s="119"/>
      <c r="AP505" s="119"/>
      <c r="AQ505" s="119"/>
      <c r="AR505" s="119"/>
      <c r="AS505" s="4"/>
      <c r="AT505" s="4"/>
      <c r="AU505" s="4"/>
    </row>
    <row r="506">
      <c r="A506" s="4"/>
      <c r="B506" s="4"/>
      <c r="C506" s="4"/>
      <c r="D506" s="4"/>
      <c r="E506" s="4"/>
      <c r="F506" s="8"/>
      <c r="G506" s="8"/>
      <c r="H506" s="8"/>
      <c r="I506" s="8"/>
      <c r="J506" s="8"/>
      <c r="K506" s="8"/>
      <c r="L506" s="8"/>
      <c r="M506" s="8"/>
      <c r="N506" s="8"/>
      <c r="O506" s="8"/>
      <c r="P506" s="8"/>
      <c r="Q506" s="271"/>
      <c r="R506" s="119"/>
      <c r="S506" s="118"/>
      <c r="T506" s="118"/>
      <c r="U506" s="118"/>
      <c r="V506" s="325"/>
      <c r="W506" s="119"/>
      <c r="X506" s="119"/>
      <c r="Y506" s="119"/>
      <c r="Z506" s="326"/>
      <c r="AA506" s="74"/>
      <c r="AB506" s="352"/>
      <c r="AC506" s="352"/>
      <c r="AD506" s="328"/>
      <c r="AE506" s="118"/>
      <c r="AF506" s="119"/>
      <c r="AG506" s="119"/>
      <c r="AH506" s="119"/>
      <c r="AI506" s="119"/>
      <c r="AJ506" s="119"/>
      <c r="AK506" s="119"/>
      <c r="AL506" s="119"/>
      <c r="AM506" s="119"/>
      <c r="AN506" s="119"/>
      <c r="AO506" s="119"/>
      <c r="AP506" s="119"/>
      <c r="AQ506" s="119"/>
      <c r="AR506" s="119"/>
      <c r="AS506" s="4"/>
      <c r="AT506" s="4"/>
      <c r="AU506" s="4"/>
    </row>
    <row r="507">
      <c r="A507" s="4"/>
      <c r="B507" s="4"/>
      <c r="C507" s="4"/>
      <c r="D507" s="4"/>
      <c r="E507" s="4"/>
      <c r="F507" s="8"/>
      <c r="G507" s="8"/>
      <c r="H507" s="8"/>
      <c r="I507" s="8"/>
      <c r="J507" s="8"/>
      <c r="K507" s="8"/>
      <c r="L507" s="8"/>
      <c r="M507" s="8"/>
      <c r="N507" s="8"/>
      <c r="O507" s="8"/>
      <c r="P507" s="8"/>
      <c r="Q507" s="271"/>
      <c r="R507" s="119"/>
      <c r="S507" s="118"/>
      <c r="T507" s="118"/>
      <c r="U507" s="118"/>
      <c r="V507" s="325"/>
      <c r="W507" s="119"/>
      <c r="X507" s="119"/>
      <c r="Y507" s="119"/>
      <c r="Z507" s="326"/>
      <c r="AA507" s="74"/>
      <c r="AB507" s="352"/>
      <c r="AC507" s="352"/>
      <c r="AD507" s="328"/>
      <c r="AE507" s="118"/>
      <c r="AF507" s="119"/>
      <c r="AG507" s="119"/>
      <c r="AH507" s="119"/>
      <c r="AI507" s="119"/>
      <c r="AJ507" s="119"/>
      <c r="AK507" s="119"/>
      <c r="AL507" s="119"/>
      <c r="AM507" s="119"/>
      <c r="AN507" s="119"/>
      <c r="AO507" s="119"/>
      <c r="AP507" s="119"/>
      <c r="AQ507" s="119"/>
      <c r="AR507" s="119"/>
      <c r="AS507" s="4"/>
      <c r="AT507" s="4"/>
      <c r="AU507" s="4"/>
    </row>
    <row r="508">
      <c r="A508" s="4"/>
      <c r="B508" s="4"/>
      <c r="C508" s="4"/>
      <c r="D508" s="4"/>
      <c r="E508" s="4"/>
      <c r="F508" s="8"/>
      <c r="G508" s="8"/>
      <c r="H508" s="8"/>
      <c r="I508" s="8"/>
      <c r="J508" s="8"/>
      <c r="K508" s="8"/>
      <c r="L508" s="8"/>
      <c r="M508" s="8"/>
      <c r="N508" s="8"/>
      <c r="O508" s="8"/>
      <c r="P508" s="8"/>
      <c r="Q508" s="271"/>
      <c r="R508" s="119"/>
      <c r="S508" s="118"/>
      <c r="T508" s="118"/>
      <c r="U508" s="118"/>
      <c r="V508" s="325"/>
      <c r="W508" s="119"/>
      <c r="X508" s="119"/>
      <c r="Y508" s="119"/>
      <c r="Z508" s="326"/>
      <c r="AA508" s="74"/>
      <c r="AB508" s="352"/>
      <c r="AC508" s="352"/>
      <c r="AD508" s="328"/>
      <c r="AE508" s="118"/>
      <c r="AF508" s="119"/>
      <c r="AG508" s="119"/>
      <c r="AH508" s="119"/>
      <c r="AI508" s="119"/>
      <c r="AJ508" s="119"/>
      <c r="AK508" s="119"/>
      <c r="AL508" s="119"/>
      <c r="AM508" s="119"/>
      <c r="AN508" s="119"/>
      <c r="AO508" s="119"/>
      <c r="AP508" s="119"/>
      <c r="AQ508" s="119"/>
      <c r="AR508" s="119"/>
      <c r="AS508" s="4"/>
      <c r="AT508" s="4"/>
      <c r="AU508" s="4"/>
    </row>
    <row r="509">
      <c r="A509" s="4"/>
      <c r="B509" s="4"/>
      <c r="C509" s="4"/>
      <c r="D509" s="4"/>
      <c r="E509" s="4"/>
      <c r="F509" s="8"/>
      <c r="G509" s="8"/>
      <c r="H509" s="8"/>
      <c r="I509" s="8"/>
      <c r="J509" s="8"/>
      <c r="K509" s="8"/>
      <c r="L509" s="8"/>
      <c r="M509" s="8"/>
      <c r="N509" s="8"/>
      <c r="O509" s="8"/>
      <c r="P509" s="8"/>
      <c r="Q509" s="271"/>
      <c r="R509" s="119"/>
      <c r="S509" s="118"/>
      <c r="T509" s="118"/>
      <c r="U509" s="118"/>
      <c r="V509" s="325"/>
      <c r="W509" s="119"/>
      <c r="X509" s="119"/>
      <c r="Y509" s="119"/>
      <c r="Z509" s="326"/>
      <c r="AA509" s="74"/>
      <c r="AB509" s="352"/>
      <c r="AC509" s="352"/>
      <c r="AD509" s="328"/>
      <c r="AE509" s="118"/>
      <c r="AF509" s="119"/>
      <c r="AG509" s="119"/>
      <c r="AH509" s="119"/>
      <c r="AI509" s="119"/>
      <c r="AJ509" s="119"/>
      <c r="AK509" s="119"/>
      <c r="AL509" s="119"/>
      <c r="AM509" s="119"/>
      <c r="AN509" s="119"/>
      <c r="AO509" s="119"/>
      <c r="AP509" s="119"/>
      <c r="AQ509" s="119"/>
      <c r="AR509" s="119"/>
      <c r="AS509" s="4"/>
      <c r="AT509" s="4"/>
      <c r="AU509" s="4"/>
    </row>
    <row r="510">
      <c r="A510" s="4"/>
      <c r="B510" s="4"/>
      <c r="C510" s="4"/>
      <c r="D510" s="4"/>
      <c r="E510" s="4"/>
      <c r="F510" s="8"/>
      <c r="G510" s="8"/>
      <c r="H510" s="8"/>
      <c r="I510" s="8"/>
      <c r="J510" s="8"/>
      <c r="K510" s="8"/>
      <c r="L510" s="8"/>
      <c r="M510" s="8"/>
      <c r="N510" s="8"/>
      <c r="O510" s="8"/>
      <c r="P510" s="8"/>
      <c r="Q510" s="271"/>
      <c r="R510" s="119"/>
      <c r="S510" s="118"/>
      <c r="T510" s="118"/>
      <c r="U510" s="118"/>
      <c r="V510" s="325"/>
      <c r="W510" s="119"/>
      <c r="X510" s="119"/>
      <c r="Y510" s="119"/>
      <c r="Z510" s="326"/>
      <c r="AA510" s="74"/>
      <c r="AB510" s="352"/>
      <c r="AC510" s="352"/>
      <c r="AD510" s="328"/>
      <c r="AE510" s="118"/>
      <c r="AF510" s="119"/>
      <c r="AG510" s="119"/>
      <c r="AH510" s="119"/>
      <c r="AI510" s="119"/>
      <c r="AJ510" s="119"/>
      <c r="AK510" s="119"/>
      <c r="AL510" s="119"/>
      <c r="AM510" s="119"/>
      <c r="AN510" s="119"/>
      <c r="AO510" s="119"/>
      <c r="AP510" s="119"/>
      <c r="AQ510" s="119"/>
      <c r="AR510" s="119"/>
      <c r="AS510" s="4"/>
      <c r="AT510" s="4"/>
      <c r="AU510" s="4"/>
    </row>
    <row r="511">
      <c r="A511" s="4"/>
      <c r="B511" s="4"/>
      <c r="C511" s="4"/>
      <c r="D511" s="4"/>
      <c r="E511" s="4"/>
      <c r="F511" s="8"/>
      <c r="G511" s="8"/>
      <c r="H511" s="8"/>
      <c r="I511" s="8"/>
      <c r="J511" s="8"/>
      <c r="K511" s="8"/>
      <c r="L511" s="8"/>
      <c r="M511" s="8"/>
      <c r="N511" s="8"/>
      <c r="O511" s="8"/>
      <c r="P511" s="8"/>
      <c r="Q511" s="271"/>
      <c r="R511" s="119"/>
      <c r="S511" s="118"/>
      <c r="T511" s="118"/>
      <c r="U511" s="118"/>
      <c r="V511" s="325"/>
      <c r="W511" s="119"/>
      <c r="X511" s="119"/>
      <c r="Y511" s="119"/>
      <c r="Z511" s="326"/>
      <c r="AA511" s="74"/>
      <c r="AB511" s="352"/>
      <c r="AC511" s="352"/>
      <c r="AD511" s="328"/>
      <c r="AE511" s="118"/>
      <c r="AF511" s="119"/>
      <c r="AG511" s="119"/>
      <c r="AH511" s="119"/>
      <c r="AI511" s="119"/>
      <c r="AJ511" s="119"/>
      <c r="AK511" s="119"/>
      <c r="AL511" s="119"/>
      <c r="AM511" s="119"/>
      <c r="AN511" s="119"/>
      <c r="AO511" s="119"/>
      <c r="AP511" s="119"/>
      <c r="AQ511" s="119"/>
      <c r="AR511" s="119"/>
      <c r="AS511" s="4"/>
      <c r="AT511" s="4"/>
      <c r="AU511" s="4"/>
    </row>
    <row r="512">
      <c r="A512" s="4"/>
      <c r="B512" s="4"/>
      <c r="C512" s="4"/>
      <c r="D512" s="4"/>
      <c r="E512" s="4"/>
      <c r="F512" s="8"/>
      <c r="G512" s="8"/>
      <c r="H512" s="8"/>
      <c r="I512" s="8"/>
      <c r="J512" s="8"/>
      <c r="K512" s="8"/>
      <c r="L512" s="8"/>
      <c r="M512" s="8"/>
      <c r="N512" s="8"/>
      <c r="O512" s="8"/>
      <c r="P512" s="8"/>
      <c r="Q512" s="271"/>
      <c r="R512" s="119"/>
      <c r="S512" s="118"/>
      <c r="T512" s="118"/>
      <c r="U512" s="118"/>
      <c r="V512" s="325"/>
      <c r="W512" s="119"/>
      <c r="X512" s="119"/>
      <c r="Y512" s="119"/>
      <c r="Z512" s="326"/>
      <c r="AA512" s="74"/>
      <c r="AB512" s="352"/>
      <c r="AC512" s="352"/>
      <c r="AD512" s="328"/>
      <c r="AE512" s="118"/>
      <c r="AF512" s="119"/>
      <c r="AG512" s="119"/>
      <c r="AH512" s="119"/>
      <c r="AI512" s="119"/>
      <c r="AJ512" s="119"/>
      <c r="AK512" s="119"/>
      <c r="AL512" s="119"/>
      <c r="AM512" s="119"/>
      <c r="AN512" s="119"/>
      <c r="AO512" s="119"/>
      <c r="AP512" s="119"/>
      <c r="AQ512" s="119"/>
      <c r="AR512" s="119"/>
      <c r="AS512" s="4"/>
      <c r="AT512" s="4"/>
      <c r="AU512" s="4"/>
    </row>
    <row r="513">
      <c r="A513" s="4"/>
      <c r="B513" s="4"/>
      <c r="C513" s="4"/>
      <c r="D513" s="4"/>
      <c r="E513" s="4"/>
      <c r="F513" s="8"/>
      <c r="G513" s="8"/>
      <c r="H513" s="8"/>
      <c r="I513" s="8"/>
      <c r="J513" s="8"/>
      <c r="K513" s="8"/>
      <c r="L513" s="8"/>
      <c r="M513" s="8"/>
      <c r="N513" s="8"/>
      <c r="O513" s="8"/>
      <c r="P513" s="8"/>
      <c r="Q513" s="271"/>
      <c r="R513" s="119"/>
      <c r="S513" s="118"/>
      <c r="T513" s="118"/>
      <c r="U513" s="118"/>
      <c r="V513" s="325"/>
      <c r="W513" s="119"/>
      <c r="X513" s="119"/>
      <c r="Y513" s="119"/>
      <c r="Z513" s="326"/>
      <c r="AA513" s="74"/>
      <c r="AB513" s="352"/>
      <c r="AC513" s="352"/>
      <c r="AD513" s="328"/>
      <c r="AE513" s="118"/>
      <c r="AF513" s="119"/>
      <c r="AG513" s="119"/>
      <c r="AH513" s="119"/>
      <c r="AI513" s="119"/>
      <c r="AJ513" s="119"/>
      <c r="AK513" s="119"/>
      <c r="AL513" s="119"/>
      <c r="AM513" s="119"/>
      <c r="AN513" s="119"/>
      <c r="AO513" s="119"/>
      <c r="AP513" s="119"/>
      <c r="AQ513" s="119"/>
      <c r="AR513" s="119"/>
      <c r="AS513" s="4"/>
      <c r="AT513" s="4"/>
      <c r="AU513" s="4"/>
    </row>
    <row r="514">
      <c r="A514" s="4"/>
      <c r="B514" s="4"/>
      <c r="C514" s="4"/>
      <c r="D514" s="4"/>
      <c r="E514" s="4"/>
      <c r="F514" s="8"/>
      <c r="G514" s="8"/>
      <c r="H514" s="8"/>
      <c r="I514" s="8"/>
      <c r="J514" s="8"/>
      <c r="K514" s="8"/>
      <c r="L514" s="8"/>
      <c r="M514" s="8"/>
      <c r="N514" s="8"/>
      <c r="O514" s="8"/>
      <c r="P514" s="8"/>
      <c r="Q514" s="271"/>
      <c r="R514" s="119"/>
      <c r="S514" s="118"/>
      <c r="T514" s="118"/>
      <c r="U514" s="118"/>
      <c r="V514" s="325"/>
      <c r="W514" s="119"/>
      <c r="X514" s="119"/>
      <c r="Y514" s="119"/>
      <c r="Z514" s="326"/>
      <c r="AA514" s="74"/>
      <c r="AB514" s="352"/>
      <c r="AC514" s="352"/>
      <c r="AD514" s="328"/>
      <c r="AE514" s="118"/>
      <c r="AF514" s="119"/>
      <c r="AG514" s="119"/>
      <c r="AH514" s="119"/>
      <c r="AI514" s="119"/>
      <c r="AJ514" s="119"/>
      <c r="AK514" s="119"/>
      <c r="AL514" s="119"/>
      <c r="AM514" s="119"/>
      <c r="AN514" s="119"/>
      <c r="AO514" s="119"/>
      <c r="AP514" s="119"/>
      <c r="AQ514" s="119"/>
      <c r="AR514" s="119"/>
      <c r="AS514" s="4"/>
      <c r="AT514" s="4"/>
      <c r="AU514" s="4"/>
    </row>
    <row r="515">
      <c r="A515" s="4"/>
      <c r="B515" s="4"/>
      <c r="C515" s="4"/>
      <c r="D515" s="4"/>
      <c r="E515" s="4"/>
      <c r="F515" s="8"/>
      <c r="G515" s="8"/>
      <c r="H515" s="8"/>
      <c r="I515" s="8"/>
      <c r="J515" s="8"/>
      <c r="K515" s="8"/>
      <c r="L515" s="8"/>
      <c r="M515" s="8"/>
      <c r="N515" s="8"/>
      <c r="O515" s="8"/>
      <c r="P515" s="8"/>
      <c r="Q515" s="271"/>
      <c r="R515" s="119"/>
      <c r="S515" s="118"/>
      <c r="T515" s="118"/>
      <c r="U515" s="118"/>
      <c r="V515" s="325"/>
      <c r="W515" s="119"/>
      <c r="X515" s="119"/>
      <c r="Y515" s="119"/>
      <c r="Z515" s="326"/>
      <c r="AA515" s="74"/>
      <c r="AB515" s="352"/>
      <c r="AC515" s="352"/>
      <c r="AD515" s="328"/>
      <c r="AE515" s="118"/>
      <c r="AF515" s="119"/>
      <c r="AG515" s="119"/>
      <c r="AH515" s="119"/>
      <c r="AI515" s="119"/>
      <c r="AJ515" s="119"/>
      <c r="AK515" s="119"/>
      <c r="AL515" s="119"/>
      <c r="AM515" s="119"/>
      <c r="AN515" s="119"/>
      <c r="AO515" s="119"/>
      <c r="AP515" s="119"/>
      <c r="AQ515" s="119"/>
      <c r="AR515" s="119"/>
      <c r="AS515" s="4"/>
      <c r="AT515" s="4"/>
      <c r="AU515" s="4"/>
    </row>
    <row r="516">
      <c r="A516" s="4"/>
      <c r="B516" s="4"/>
      <c r="C516" s="4"/>
      <c r="D516" s="4"/>
      <c r="E516" s="4"/>
      <c r="F516" s="8"/>
      <c r="G516" s="8"/>
      <c r="H516" s="8"/>
      <c r="I516" s="8"/>
      <c r="J516" s="8"/>
      <c r="K516" s="8"/>
      <c r="L516" s="8"/>
      <c r="M516" s="8"/>
      <c r="N516" s="8"/>
      <c r="O516" s="8"/>
      <c r="P516" s="8"/>
      <c r="Q516" s="271"/>
      <c r="R516" s="119"/>
      <c r="S516" s="118"/>
      <c r="T516" s="118"/>
      <c r="U516" s="118"/>
      <c r="V516" s="325"/>
      <c r="W516" s="119"/>
      <c r="X516" s="119"/>
      <c r="Y516" s="119"/>
      <c r="Z516" s="326"/>
      <c r="AA516" s="74"/>
      <c r="AB516" s="352"/>
      <c r="AC516" s="352"/>
      <c r="AD516" s="328"/>
      <c r="AE516" s="118"/>
      <c r="AF516" s="119"/>
      <c r="AG516" s="119"/>
      <c r="AH516" s="119"/>
      <c r="AI516" s="119"/>
      <c r="AJ516" s="119"/>
      <c r="AK516" s="119"/>
      <c r="AL516" s="119"/>
      <c r="AM516" s="119"/>
      <c r="AN516" s="119"/>
      <c r="AO516" s="119"/>
      <c r="AP516" s="119"/>
      <c r="AQ516" s="119"/>
      <c r="AR516" s="119"/>
      <c r="AS516" s="4"/>
      <c r="AT516" s="4"/>
      <c r="AU516" s="4"/>
    </row>
    <row r="517">
      <c r="A517" s="4"/>
      <c r="B517" s="4"/>
      <c r="C517" s="4"/>
      <c r="D517" s="4"/>
      <c r="E517" s="4"/>
      <c r="F517" s="8"/>
      <c r="G517" s="8"/>
      <c r="H517" s="8"/>
      <c r="I517" s="8"/>
      <c r="J517" s="8"/>
      <c r="K517" s="8"/>
      <c r="L517" s="8"/>
      <c r="M517" s="8"/>
      <c r="N517" s="8"/>
      <c r="O517" s="8"/>
      <c r="P517" s="8"/>
      <c r="Q517" s="271"/>
      <c r="R517" s="119"/>
      <c r="S517" s="118"/>
      <c r="T517" s="118"/>
      <c r="U517" s="118"/>
      <c r="V517" s="325"/>
      <c r="W517" s="119"/>
      <c r="X517" s="119"/>
      <c r="Y517" s="119"/>
      <c r="Z517" s="326"/>
      <c r="AA517" s="74"/>
      <c r="AB517" s="352"/>
      <c r="AC517" s="352"/>
      <c r="AD517" s="328"/>
      <c r="AE517" s="118"/>
      <c r="AF517" s="119"/>
      <c r="AG517" s="119"/>
      <c r="AH517" s="119"/>
      <c r="AI517" s="119"/>
      <c r="AJ517" s="119"/>
      <c r="AK517" s="119"/>
      <c r="AL517" s="119"/>
      <c r="AM517" s="119"/>
      <c r="AN517" s="119"/>
      <c r="AO517" s="119"/>
      <c r="AP517" s="119"/>
      <c r="AQ517" s="119"/>
      <c r="AR517" s="119"/>
      <c r="AS517" s="4"/>
      <c r="AT517" s="4"/>
      <c r="AU517" s="4"/>
    </row>
    <row r="518">
      <c r="A518" s="4"/>
      <c r="B518" s="4"/>
      <c r="C518" s="4"/>
      <c r="D518" s="4"/>
      <c r="E518" s="4"/>
      <c r="F518" s="8"/>
      <c r="G518" s="8"/>
      <c r="H518" s="8"/>
      <c r="I518" s="8"/>
      <c r="J518" s="8"/>
      <c r="K518" s="8"/>
      <c r="L518" s="8"/>
      <c r="M518" s="8"/>
      <c r="N518" s="8"/>
      <c r="O518" s="8"/>
      <c r="P518" s="8"/>
      <c r="Q518" s="271"/>
      <c r="R518" s="119"/>
      <c r="S518" s="118"/>
      <c r="T518" s="118"/>
      <c r="U518" s="118"/>
      <c r="V518" s="325"/>
      <c r="W518" s="119"/>
      <c r="X518" s="119"/>
      <c r="Y518" s="119"/>
      <c r="Z518" s="326"/>
      <c r="AA518" s="74"/>
      <c r="AB518" s="352"/>
      <c r="AC518" s="352"/>
      <c r="AD518" s="328"/>
      <c r="AE518" s="118"/>
      <c r="AF518" s="119"/>
      <c r="AG518" s="119"/>
      <c r="AH518" s="119"/>
      <c r="AI518" s="119"/>
      <c r="AJ518" s="119"/>
      <c r="AK518" s="119"/>
      <c r="AL518" s="119"/>
      <c r="AM518" s="119"/>
      <c r="AN518" s="119"/>
      <c r="AO518" s="119"/>
      <c r="AP518" s="119"/>
      <c r="AQ518" s="119"/>
      <c r="AR518" s="119"/>
      <c r="AS518" s="4"/>
      <c r="AT518" s="4"/>
      <c r="AU518" s="4"/>
    </row>
    <row r="519">
      <c r="A519" s="4"/>
      <c r="B519" s="4"/>
      <c r="C519" s="4"/>
      <c r="D519" s="4"/>
      <c r="E519" s="4"/>
      <c r="F519" s="8"/>
      <c r="G519" s="8"/>
      <c r="H519" s="8"/>
      <c r="I519" s="8"/>
      <c r="J519" s="8"/>
      <c r="K519" s="8"/>
      <c r="L519" s="8"/>
      <c r="M519" s="8"/>
      <c r="N519" s="8"/>
      <c r="O519" s="8"/>
      <c r="P519" s="8"/>
      <c r="Q519" s="271"/>
      <c r="R519" s="119"/>
      <c r="S519" s="118"/>
      <c r="T519" s="118"/>
      <c r="U519" s="118"/>
      <c r="V519" s="325"/>
      <c r="W519" s="119"/>
      <c r="X519" s="119"/>
      <c r="Y519" s="119"/>
      <c r="Z519" s="326"/>
      <c r="AA519" s="74"/>
      <c r="AB519" s="352"/>
      <c r="AC519" s="352"/>
      <c r="AD519" s="328"/>
      <c r="AE519" s="118"/>
      <c r="AF519" s="119"/>
      <c r="AG519" s="119"/>
      <c r="AH519" s="119"/>
      <c r="AI519" s="119"/>
      <c r="AJ519" s="119"/>
      <c r="AK519" s="119"/>
      <c r="AL519" s="119"/>
      <c r="AM519" s="119"/>
      <c r="AN519" s="119"/>
      <c r="AO519" s="119"/>
      <c r="AP519" s="119"/>
      <c r="AQ519" s="119"/>
      <c r="AR519" s="119"/>
      <c r="AS519" s="4"/>
      <c r="AT519" s="4"/>
      <c r="AU519" s="4"/>
    </row>
    <row r="520">
      <c r="A520" s="4"/>
      <c r="B520" s="4"/>
      <c r="C520" s="4"/>
      <c r="D520" s="4"/>
      <c r="E520" s="4"/>
      <c r="F520" s="8"/>
      <c r="G520" s="8"/>
      <c r="H520" s="8"/>
      <c r="I520" s="8"/>
      <c r="J520" s="8"/>
      <c r="K520" s="8"/>
      <c r="L520" s="8"/>
      <c r="M520" s="8"/>
      <c r="N520" s="8"/>
      <c r="O520" s="8"/>
      <c r="P520" s="8"/>
      <c r="Q520" s="271"/>
      <c r="R520" s="119"/>
      <c r="S520" s="118"/>
      <c r="T520" s="118"/>
      <c r="U520" s="118"/>
      <c r="V520" s="325"/>
      <c r="W520" s="119"/>
      <c r="X520" s="119"/>
      <c r="Y520" s="119"/>
      <c r="Z520" s="326"/>
      <c r="AA520" s="74"/>
      <c r="AB520" s="352"/>
      <c r="AC520" s="352"/>
      <c r="AD520" s="328"/>
      <c r="AE520" s="118"/>
      <c r="AF520" s="119"/>
      <c r="AG520" s="119"/>
      <c r="AH520" s="119"/>
      <c r="AI520" s="119"/>
      <c r="AJ520" s="119"/>
      <c r="AK520" s="119"/>
      <c r="AL520" s="119"/>
      <c r="AM520" s="119"/>
      <c r="AN520" s="119"/>
      <c r="AO520" s="119"/>
      <c r="AP520" s="119"/>
      <c r="AQ520" s="119"/>
      <c r="AR520" s="119"/>
      <c r="AS520" s="4"/>
      <c r="AT520" s="4"/>
      <c r="AU520" s="4"/>
    </row>
    <row r="521">
      <c r="A521" s="4"/>
      <c r="B521" s="4"/>
      <c r="C521" s="4"/>
      <c r="D521" s="4"/>
      <c r="E521" s="4"/>
      <c r="F521" s="8"/>
      <c r="G521" s="8"/>
      <c r="H521" s="8"/>
      <c r="I521" s="8"/>
      <c r="J521" s="8"/>
      <c r="K521" s="8"/>
      <c r="L521" s="8"/>
      <c r="M521" s="8"/>
      <c r="N521" s="8"/>
      <c r="O521" s="8"/>
      <c r="P521" s="8"/>
      <c r="Q521" s="271"/>
      <c r="R521" s="119"/>
      <c r="S521" s="118"/>
      <c r="T521" s="118"/>
      <c r="U521" s="118"/>
      <c r="V521" s="325"/>
      <c r="W521" s="119"/>
      <c r="X521" s="119"/>
      <c r="Y521" s="119"/>
      <c r="Z521" s="326"/>
      <c r="AA521" s="74"/>
      <c r="AB521" s="352"/>
      <c r="AC521" s="352"/>
      <c r="AD521" s="328"/>
      <c r="AE521" s="118"/>
      <c r="AF521" s="119"/>
      <c r="AG521" s="119"/>
      <c r="AH521" s="119"/>
      <c r="AI521" s="119"/>
      <c r="AJ521" s="119"/>
      <c r="AK521" s="119"/>
      <c r="AL521" s="119"/>
      <c r="AM521" s="119"/>
      <c r="AN521" s="119"/>
      <c r="AO521" s="119"/>
      <c r="AP521" s="119"/>
      <c r="AQ521" s="119"/>
      <c r="AR521" s="119"/>
      <c r="AS521" s="4"/>
      <c r="AT521" s="4"/>
      <c r="AU521" s="4"/>
    </row>
    <row r="522">
      <c r="A522" s="4"/>
      <c r="B522" s="4"/>
      <c r="C522" s="4"/>
      <c r="D522" s="4"/>
      <c r="E522" s="4"/>
      <c r="F522" s="8"/>
      <c r="G522" s="8"/>
      <c r="H522" s="8"/>
      <c r="I522" s="8"/>
      <c r="J522" s="8"/>
      <c r="K522" s="8"/>
      <c r="L522" s="8"/>
      <c r="M522" s="8"/>
      <c r="N522" s="8"/>
      <c r="O522" s="8"/>
      <c r="P522" s="8"/>
      <c r="Q522" s="271"/>
      <c r="R522" s="119"/>
      <c r="S522" s="118"/>
      <c r="T522" s="118"/>
      <c r="U522" s="118"/>
      <c r="V522" s="325"/>
      <c r="W522" s="119"/>
      <c r="X522" s="119"/>
      <c r="Y522" s="119"/>
      <c r="Z522" s="326"/>
      <c r="AA522" s="74"/>
      <c r="AB522" s="352"/>
      <c r="AC522" s="352"/>
      <c r="AD522" s="328"/>
      <c r="AE522" s="118"/>
      <c r="AF522" s="119"/>
      <c r="AG522" s="119"/>
      <c r="AH522" s="119"/>
      <c r="AI522" s="119"/>
      <c r="AJ522" s="119"/>
      <c r="AK522" s="119"/>
      <c r="AL522" s="119"/>
      <c r="AM522" s="119"/>
      <c r="AN522" s="119"/>
      <c r="AO522" s="119"/>
      <c r="AP522" s="119"/>
      <c r="AQ522" s="119"/>
      <c r="AR522" s="119"/>
      <c r="AS522" s="4"/>
      <c r="AT522" s="4"/>
      <c r="AU522" s="4"/>
    </row>
    <row r="523">
      <c r="A523" s="4"/>
      <c r="B523" s="4"/>
      <c r="C523" s="4"/>
      <c r="D523" s="4"/>
      <c r="E523" s="4"/>
      <c r="F523" s="8"/>
      <c r="G523" s="8"/>
      <c r="H523" s="8"/>
      <c r="I523" s="8"/>
      <c r="J523" s="8"/>
      <c r="K523" s="8"/>
      <c r="L523" s="8"/>
      <c r="M523" s="8"/>
      <c r="N523" s="8"/>
      <c r="O523" s="8"/>
      <c r="P523" s="8"/>
      <c r="Q523" s="271"/>
      <c r="R523" s="119"/>
      <c r="S523" s="118"/>
      <c r="T523" s="118"/>
      <c r="U523" s="118"/>
      <c r="V523" s="325"/>
      <c r="W523" s="119"/>
      <c r="X523" s="119"/>
      <c r="Y523" s="119"/>
      <c r="Z523" s="326"/>
      <c r="AA523" s="74"/>
      <c r="AB523" s="352"/>
      <c r="AC523" s="352"/>
      <c r="AD523" s="328"/>
      <c r="AE523" s="118"/>
      <c r="AF523" s="119"/>
      <c r="AG523" s="119"/>
      <c r="AH523" s="119"/>
      <c r="AI523" s="119"/>
      <c r="AJ523" s="119"/>
      <c r="AK523" s="119"/>
      <c r="AL523" s="119"/>
      <c r="AM523" s="119"/>
      <c r="AN523" s="119"/>
      <c r="AO523" s="119"/>
      <c r="AP523" s="119"/>
      <c r="AQ523" s="119"/>
      <c r="AR523" s="119"/>
      <c r="AS523" s="4"/>
      <c r="AT523" s="4"/>
      <c r="AU523" s="4"/>
    </row>
    <row r="524">
      <c r="A524" s="4"/>
      <c r="B524" s="4"/>
      <c r="C524" s="4"/>
      <c r="D524" s="4"/>
      <c r="E524" s="4"/>
      <c r="F524" s="8"/>
      <c r="G524" s="8"/>
      <c r="H524" s="8"/>
      <c r="I524" s="8"/>
      <c r="J524" s="8"/>
      <c r="K524" s="8"/>
      <c r="L524" s="8"/>
      <c r="M524" s="8"/>
      <c r="N524" s="8"/>
      <c r="O524" s="8"/>
      <c r="P524" s="8"/>
      <c r="Q524" s="271"/>
      <c r="R524" s="119"/>
      <c r="S524" s="118"/>
      <c r="T524" s="118"/>
      <c r="U524" s="118"/>
      <c r="V524" s="325"/>
      <c r="W524" s="119"/>
      <c r="X524" s="119"/>
      <c r="Y524" s="119"/>
      <c r="Z524" s="326"/>
      <c r="AA524" s="74"/>
      <c r="AB524" s="352"/>
      <c r="AC524" s="352"/>
      <c r="AD524" s="328"/>
      <c r="AE524" s="118"/>
      <c r="AF524" s="119"/>
      <c r="AG524" s="119"/>
      <c r="AH524" s="119"/>
      <c r="AI524" s="119"/>
      <c r="AJ524" s="119"/>
      <c r="AK524" s="119"/>
      <c r="AL524" s="119"/>
      <c r="AM524" s="119"/>
      <c r="AN524" s="119"/>
      <c r="AO524" s="119"/>
      <c r="AP524" s="119"/>
      <c r="AQ524" s="119"/>
      <c r="AR524" s="119"/>
      <c r="AS524" s="4"/>
      <c r="AT524" s="4"/>
      <c r="AU524" s="4"/>
    </row>
    <row r="525">
      <c r="A525" s="4"/>
      <c r="B525" s="4"/>
      <c r="C525" s="4"/>
      <c r="D525" s="4"/>
      <c r="E525" s="4"/>
      <c r="F525" s="8"/>
      <c r="G525" s="8"/>
      <c r="H525" s="8"/>
      <c r="I525" s="8"/>
      <c r="J525" s="8"/>
      <c r="K525" s="8"/>
      <c r="L525" s="8"/>
      <c r="M525" s="8"/>
      <c r="N525" s="8"/>
      <c r="O525" s="8"/>
      <c r="P525" s="8"/>
      <c r="Q525" s="271"/>
      <c r="R525" s="119"/>
      <c r="S525" s="118"/>
      <c r="T525" s="118"/>
      <c r="U525" s="118"/>
      <c r="V525" s="325"/>
      <c r="W525" s="119"/>
      <c r="X525" s="119"/>
      <c r="Y525" s="119"/>
      <c r="Z525" s="326"/>
      <c r="AA525" s="74"/>
      <c r="AB525" s="352"/>
      <c r="AC525" s="352"/>
      <c r="AD525" s="328"/>
      <c r="AE525" s="118"/>
      <c r="AF525" s="119"/>
      <c r="AG525" s="119"/>
      <c r="AH525" s="119"/>
      <c r="AI525" s="119"/>
      <c r="AJ525" s="119"/>
      <c r="AK525" s="119"/>
      <c r="AL525" s="119"/>
      <c r="AM525" s="119"/>
      <c r="AN525" s="119"/>
      <c r="AO525" s="119"/>
      <c r="AP525" s="119"/>
      <c r="AQ525" s="119"/>
      <c r="AR525" s="119"/>
      <c r="AS525" s="4"/>
      <c r="AT525" s="4"/>
      <c r="AU525" s="4"/>
    </row>
    <row r="526">
      <c r="A526" s="4"/>
      <c r="B526" s="4"/>
      <c r="C526" s="4"/>
      <c r="D526" s="4"/>
      <c r="E526" s="4"/>
      <c r="F526" s="8"/>
      <c r="G526" s="8"/>
      <c r="H526" s="8"/>
      <c r="I526" s="8"/>
      <c r="J526" s="8"/>
      <c r="K526" s="8"/>
      <c r="L526" s="8"/>
      <c r="M526" s="8"/>
      <c r="N526" s="8"/>
      <c r="O526" s="8"/>
      <c r="P526" s="8"/>
      <c r="Q526" s="271"/>
      <c r="R526" s="119"/>
      <c r="S526" s="118"/>
      <c r="T526" s="118"/>
      <c r="U526" s="118"/>
      <c r="V526" s="325"/>
      <c r="W526" s="119"/>
      <c r="X526" s="119"/>
      <c r="Y526" s="119"/>
      <c r="Z526" s="326"/>
      <c r="AA526" s="74"/>
      <c r="AB526" s="352"/>
      <c r="AC526" s="352"/>
      <c r="AD526" s="328"/>
      <c r="AE526" s="118"/>
      <c r="AF526" s="119"/>
      <c r="AG526" s="119"/>
      <c r="AH526" s="119"/>
      <c r="AI526" s="119"/>
      <c r="AJ526" s="119"/>
      <c r="AK526" s="119"/>
      <c r="AL526" s="119"/>
      <c r="AM526" s="119"/>
      <c r="AN526" s="119"/>
      <c r="AO526" s="119"/>
      <c r="AP526" s="119"/>
      <c r="AQ526" s="119"/>
      <c r="AR526" s="119"/>
      <c r="AS526" s="4"/>
      <c r="AT526" s="4"/>
      <c r="AU526" s="4"/>
    </row>
    <row r="527">
      <c r="A527" s="4"/>
      <c r="B527" s="4"/>
      <c r="C527" s="4"/>
      <c r="D527" s="4"/>
      <c r="E527" s="4"/>
      <c r="F527" s="8"/>
      <c r="G527" s="8"/>
      <c r="H527" s="8"/>
      <c r="I527" s="8"/>
      <c r="J527" s="8"/>
      <c r="K527" s="8"/>
      <c r="L527" s="8"/>
      <c r="M527" s="8"/>
      <c r="N527" s="8"/>
      <c r="O527" s="8"/>
      <c r="P527" s="8"/>
      <c r="Q527" s="271"/>
      <c r="R527" s="119"/>
      <c r="S527" s="118"/>
      <c r="T527" s="118"/>
      <c r="U527" s="118"/>
      <c r="V527" s="325"/>
      <c r="W527" s="119"/>
      <c r="X527" s="119"/>
      <c r="Y527" s="119"/>
      <c r="Z527" s="326"/>
      <c r="AA527" s="74"/>
      <c r="AB527" s="352"/>
      <c r="AC527" s="352"/>
      <c r="AD527" s="328"/>
      <c r="AE527" s="118"/>
      <c r="AF527" s="119"/>
      <c r="AG527" s="119"/>
      <c r="AH527" s="119"/>
      <c r="AI527" s="119"/>
      <c r="AJ527" s="119"/>
      <c r="AK527" s="119"/>
      <c r="AL527" s="119"/>
      <c r="AM527" s="119"/>
      <c r="AN527" s="119"/>
      <c r="AO527" s="119"/>
      <c r="AP527" s="119"/>
      <c r="AQ527" s="119"/>
      <c r="AR527" s="119"/>
      <c r="AS527" s="4"/>
      <c r="AT527" s="4"/>
      <c r="AU527" s="4"/>
    </row>
    <row r="528">
      <c r="A528" s="4"/>
      <c r="B528" s="4"/>
      <c r="C528" s="4"/>
      <c r="D528" s="4"/>
      <c r="E528" s="4"/>
      <c r="F528" s="8"/>
      <c r="G528" s="8"/>
      <c r="H528" s="8"/>
      <c r="I528" s="8"/>
      <c r="J528" s="8"/>
      <c r="K528" s="8"/>
      <c r="L528" s="8"/>
      <c r="M528" s="8"/>
      <c r="N528" s="8"/>
      <c r="O528" s="8"/>
      <c r="P528" s="8"/>
      <c r="Q528" s="271"/>
      <c r="R528" s="119"/>
      <c r="S528" s="118"/>
      <c r="T528" s="118"/>
      <c r="U528" s="118"/>
      <c r="V528" s="325"/>
      <c r="W528" s="119"/>
      <c r="X528" s="119"/>
      <c r="Y528" s="119"/>
      <c r="Z528" s="326"/>
      <c r="AA528" s="74"/>
      <c r="AB528" s="352"/>
      <c r="AC528" s="352"/>
      <c r="AD528" s="328"/>
      <c r="AE528" s="118"/>
      <c r="AF528" s="119"/>
      <c r="AG528" s="119"/>
      <c r="AH528" s="119"/>
      <c r="AI528" s="119"/>
      <c r="AJ528" s="119"/>
      <c r="AK528" s="119"/>
      <c r="AL528" s="119"/>
      <c r="AM528" s="119"/>
      <c r="AN528" s="119"/>
      <c r="AO528" s="119"/>
      <c r="AP528" s="119"/>
      <c r="AQ528" s="119"/>
      <c r="AR528" s="119"/>
      <c r="AS528" s="4"/>
      <c r="AT528" s="4"/>
      <c r="AU528" s="4"/>
    </row>
    <row r="529">
      <c r="A529" s="4"/>
      <c r="B529" s="4"/>
      <c r="C529" s="4"/>
      <c r="D529" s="4"/>
      <c r="E529" s="4"/>
      <c r="F529" s="8"/>
      <c r="G529" s="8"/>
      <c r="H529" s="8"/>
      <c r="I529" s="8"/>
      <c r="J529" s="8"/>
      <c r="K529" s="8"/>
      <c r="L529" s="8"/>
      <c r="M529" s="8"/>
      <c r="N529" s="8"/>
      <c r="O529" s="8"/>
      <c r="P529" s="8"/>
      <c r="Q529" s="271"/>
      <c r="R529" s="119"/>
      <c r="S529" s="118"/>
      <c r="T529" s="118"/>
      <c r="U529" s="118"/>
      <c r="V529" s="325"/>
      <c r="W529" s="119"/>
      <c r="X529" s="119"/>
      <c r="Y529" s="119"/>
      <c r="Z529" s="326"/>
      <c r="AA529" s="74"/>
      <c r="AB529" s="352"/>
      <c r="AC529" s="352"/>
      <c r="AD529" s="328"/>
      <c r="AE529" s="118"/>
      <c r="AF529" s="119"/>
      <c r="AG529" s="119"/>
      <c r="AH529" s="119"/>
      <c r="AI529" s="119"/>
      <c r="AJ529" s="119"/>
      <c r="AK529" s="119"/>
      <c r="AL529" s="119"/>
      <c r="AM529" s="119"/>
      <c r="AN529" s="119"/>
      <c r="AO529" s="119"/>
      <c r="AP529" s="119"/>
      <c r="AQ529" s="119"/>
      <c r="AR529" s="119"/>
      <c r="AS529" s="4"/>
      <c r="AT529" s="4"/>
      <c r="AU529" s="4"/>
    </row>
    <row r="530">
      <c r="A530" s="4"/>
      <c r="B530" s="4"/>
      <c r="C530" s="4"/>
      <c r="D530" s="4"/>
      <c r="E530" s="4"/>
      <c r="F530" s="8"/>
      <c r="G530" s="8"/>
      <c r="H530" s="8"/>
      <c r="I530" s="8"/>
      <c r="J530" s="8"/>
      <c r="K530" s="8"/>
      <c r="L530" s="8"/>
      <c r="M530" s="8"/>
      <c r="N530" s="8"/>
      <c r="O530" s="8"/>
      <c r="P530" s="8"/>
      <c r="Q530" s="271"/>
      <c r="R530" s="119"/>
      <c r="S530" s="118"/>
      <c r="T530" s="118"/>
      <c r="U530" s="118"/>
      <c r="V530" s="325"/>
      <c r="W530" s="119"/>
      <c r="X530" s="119"/>
      <c r="Y530" s="119"/>
      <c r="Z530" s="326"/>
      <c r="AA530" s="74"/>
      <c r="AB530" s="352"/>
      <c r="AC530" s="352"/>
      <c r="AD530" s="328"/>
      <c r="AE530" s="118"/>
      <c r="AF530" s="119"/>
      <c r="AG530" s="119"/>
      <c r="AH530" s="119"/>
      <c r="AI530" s="119"/>
      <c r="AJ530" s="119"/>
      <c r="AK530" s="119"/>
      <c r="AL530" s="119"/>
      <c r="AM530" s="119"/>
      <c r="AN530" s="119"/>
      <c r="AO530" s="119"/>
      <c r="AP530" s="119"/>
      <c r="AQ530" s="119"/>
      <c r="AR530" s="119"/>
      <c r="AS530" s="4"/>
      <c r="AT530" s="4"/>
      <c r="AU530" s="4"/>
    </row>
    <row r="531">
      <c r="A531" s="4"/>
      <c r="B531" s="4"/>
      <c r="C531" s="4"/>
      <c r="D531" s="4"/>
      <c r="E531" s="4"/>
      <c r="F531" s="8"/>
      <c r="G531" s="8"/>
      <c r="H531" s="8"/>
      <c r="I531" s="8"/>
      <c r="J531" s="8"/>
      <c r="K531" s="8"/>
      <c r="L531" s="8"/>
      <c r="M531" s="8"/>
      <c r="N531" s="8"/>
      <c r="O531" s="8"/>
      <c r="P531" s="8"/>
      <c r="Q531" s="271"/>
      <c r="R531" s="119"/>
      <c r="S531" s="118"/>
      <c r="T531" s="118"/>
      <c r="U531" s="118"/>
      <c r="V531" s="325"/>
      <c r="W531" s="119"/>
      <c r="X531" s="119"/>
      <c r="Y531" s="119"/>
      <c r="Z531" s="326"/>
      <c r="AA531" s="74"/>
      <c r="AB531" s="352"/>
      <c r="AC531" s="352"/>
      <c r="AD531" s="328"/>
      <c r="AE531" s="118"/>
      <c r="AF531" s="119"/>
      <c r="AG531" s="119"/>
      <c r="AH531" s="119"/>
      <c r="AI531" s="119"/>
      <c r="AJ531" s="119"/>
      <c r="AK531" s="119"/>
      <c r="AL531" s="119"/>
      <c r="AM531" s="119"/>
      <c r="AN531" s="119"/>
      <c r="AO531" s="119"/>
      <c r="AP531" s="119"/>
      <c r="AQ531" s="119"/>
      <c r="AR531" s="119"/>
      <c r="AS531" s="4"/>
      <c r="AT531" s="4"/>
      <c r="AU531" s="4"/>
    </row>
    <row r="532">
      <c r="A532" s="4"/>
      <c r="B532" s="4"/>
      <c r="C532" s="4"/>
      <c r="D532" s="4"/>
      <c r="E532" s="4"/>
      <c r="F532" s="8"/>
      <c r="G532" s="8"/>
      <c r="H532" s="8"/>
      <c r="I532" s="8"/>
      <c r="J532" s="8"/>
      <c r="K532" s="8"/>
      <c r="L532" s="8"/>
      <c r="M532" s="8"/>
      <c r="N532" s="8"/>
      <c r="O532" s="8"/>
      <c r="P532" s="8"/>
      <c r="Q532" s="271"/>
      <c r="R532" s="119"/>
      <c r="S532" s="118"/>
      <c r="T532" s="118"/>
      <c r="U532" s="118"/>
      <c r="V532" s="325"/>
      <c r="W532" s="119"/>
      <c r="X532" s="119"/>
      <c r="Y532" s="119"/>
      <c r="Z532" s="326"/>
      <c r="AA532" s="74"/>
      <c r="AB532" s="352"/>
      <c r="AC532" s="352"/>
      <c r="AD532" s="328"/>
      <c r="AE532" s="118"/>
      <c r="AF532" s="119"/>
      <c r="AG532" s="119"/>
      <c r="AH532" s="119"/>
      <c r="AI532" s="119"/>
      <c r="AJ532" s="119"/>
      <c r="AK532" s="119"/>
      <c r="AL532" s="119"/>
      <c r="AM532" s="119"/>
      <c r="AN532" s="119"/>
      <c r="AO532" s="119"/>
      <c r="AP532" s="119"/>
      <c r="AQ532" s="119"/>
      <c r="AR532" s="119"/>
      <c r="AS532" s="4"/>
      <c r="AT532" s="4"/>
      <c r="AU532" s="4"/>
    </row>
    <row r="533">
      <c r="A533" s="4"/>
      <c r="B533" s="4"/>
      <c r="C533" s="4"/>
      <c r="D533" s="4"/>
      <c r="E533" s="4"/>
      <c r="F533" s="8"/>
      <c r="G533" s="8"/>
      <c r="H533" s="8"/>
      <c r="I533" s="8"/>
      <c r="J533" s="8"/>
      <c r="K533" s="8"/>
      <c r="L533" s="8"/>
      <c r="M533" s="8"/>
      <c r="N533" s="8"/>
      <c r="O533" s="8"/>
      <c r="P533" s="8"/>
      <c r="Q533" s="271"/>
      <c r="R533" s="119"/>
      <c r="S533" s="118"/>
      <c r="T533" s="118"/>
      <c r="U533" s="118"/>
      <c r="V533" s="325"/>
      <c r="W533" s="119"/>
      <c r="X533" s="119"/>
      <c r="Y533" s="119"/>
      <c r="Z533" s="326"/>
      <c r="AA533" s="74"/>
      <c r="AB533" s="352"/>
      <c r="AC533" s="352"/>
      <c r="AD533" s="328"/>
      <c r="AE533" s="118"/>
      <c r="AF533" s="119"/>
      <c r="AG533" s="119"/>
      <c r="AH533" s="119"/>
      <c r="AI533" s="119"/>
      <c r="AJ533" s="119"/>
      <c r="AK533" s="119"/>
      <c r="AL533" s="119"/>
      <c r="AM533" s="119"/>
      <c r="AN533" s="119"/>
      <c r="AO533" s="119"/>
      <c r="AP533" s="119"/>
      <c r="AQ533" s="119"/>
      <c r="AR533" s="119"/>
      <c r="AS533" s="4"/>
      <c r="AT533" s="4"/>
      <c r="AU533" s="4"/>
    </row>
    <row r="534">
      <c r="A534" s="4"/>
      <c r="B534" s="4"/>
      <c r="C534" s="4"/>
      <c r="D534" s="4"/>
      <c r="E534" s="4"/>
      <c r="F534" s="8"/>
      <c r="G534" s="8"/>
      <c r="H534" s="8"/>
      <c r="I534" s="8"/>
      <c r="J534" s="8"/>
      <c r="K534" s="8"/>
      <c r="L534" s="8"/>
      <c r="M534" s="8"/>
      <c r="N534" s="8"/>
      <c r="O534" s="8"/>
      <c r="P534" s="8"/>
      <c r="Q534" s="271"/>
      <c r="R534" s="119"/>
      <c r="S534" s="118"/>
      <c r="T534" s="118"/>
      <c r="U534" s="118"/>
      <c r="V534" s="325"/>
      <c r="W534" s="119"/>
      <c r="X534" s="119"/>
      <c r="Y534" s="119"/>
      <c r="Z534" s="326"/>
      <c r="AA534" s="74"/>
      <c r="AB534" s="352"/>
      <c r="AC534" s="352"/>
      <c r="AD534" s="328"/>
      <c r="AE534" s="118"/>
      <c r="AF534" s="119"/>
      <c r="AG534" s="119"/>
      <c r="AH534" s="119"/>
      <c r="AI534" s="119"/>
      <c r="AJ534" s="119"/>
      <c r="AK534" s="119"/>
      <c r="AL534" s="119"/>
      <c r="AM534" s="119"/>
      <c r="AN534" s="119"/>
      <c r="AO534" s="119"/>
      <c r="AP534" s="119"/>
      <c r="AQ534" s="119"/>
      <c r="AR534" s="119"/>
      <c r="AS534" s="4"/>
      <c r="AT534" s="4"/>
      <c r="AU534" s="4"/>
    </row>
    <row r="535">
      <c r="A535" s="4"/>
      <c r="B535" s="4"/>
      <c r="C535" s="4"/>
      <c r="D535" s="4"/>
      <c r="E535" s="4"/>
      <c r="F535" s="8"/>
      <c r="G535" s="8"/>
      <c r="H535" s="8"/>
      <c r="I535" s="8"/>
      <c r="J535" s="8"/>
      <c r="K535" s="8"/>
      <c r="L535" s="8"/>
      <c r="M535" s="8"/>
      <c r="N535" s="8"/>
      <c r="O535" s="8"/>
      <c r="P535" s="8"/>
      <c r="Q535" s="271"/>
      <c r="R535" s="119"/>
      <c r="S535" s="118"/>
      <c r="T535" s="118"/>
      <c r="U535" s="118"/>
      <c r="V535" s="325"/>
      <c r="W535" s="119"/>
      <c r="X535" s="119"/>
      <c r="Y535" s="119"/>
      <c r="Z535" s="326"/>
      <c r="AA535" s="74"/>
      <c r="AB535" s="352"/>
      <c r="AC535" s="352"/>
      <c r="AD535" s="328"/>
      <c r="AE535" s="118"/>
      <c r="AF535" s="119"/>
      <c r="AG535" s="119"/>
      <c r="AH535" s="119"/>
      <c r="AI535" s="119"/>
      <c r="AJ535" s="119"/>
      <c r="AK535" s="119"/>
      <c r="AL535" s="119"/>
      <c r="AM535" s="119"/>
      <c r="AN535" s="119"/>
      <c r="AO535" s="119"/>
      <c r="AP535" s="119"/>
      <c r="AQ535" s="119"/>
      <c r="AR535" s="119"/>
      <c r="AS535" s="4"/>
      <c r="AT535" s="4"/>
      <c r="AU535" s="4"/>
    </row>
    <row r="536">
      <c r="A536" s="4"/>
      <c r="B536" s="4"/>
      <c r="C536" s="4"/>
      <c r="D536" s="4"/>
      <c r="E536" s="4"/>
      <c r="F536" s="8"/>
      <c r="G536" s="8"/>
      <c r="H536" s="8"/>
      <c r="I536" s="8"/>
      <c r="J536" s="8"/>
      <c r="K536" s="8"/>
      <c r="L536" s="8"/>
      <c r="M536" s="8"/>
      <c r="N536" s="8"/>
      <c r="O536" s="8"/>
      <c r="P536" s="8"/>
      <c r="Q536" s="271"/>
      <c r="R536" s="119"/>
      <c r="S536" s="118"/>
      <c r="T536" s="118"/>
      <c r="U536" s="118"/>
      <c r="V536" s="325"/>
      <c r="W536" s="119"/>
      <c r="X536" s="119"/>
      <c r="Y536" s="119"/>
      <c r="Z536" s="326"/>
      <c r="AA536" s="74"/>
      <c r="AB536" s="352"/>
      <c r="AC536" s="352"/>
      <c r="AD536" s="328"/>
      <c r="AE536" s="118"/>
      <c r="AF536" s="119"/>
      <c r="AG536" s="119"/>
      <c r="AH536" s="119"/>
      <c r="AI536" s="119"/>
      <c r="AJ536" s="119"/>
      <c r="AK536" s="119"/>
      <c r="AL536" s="119"/>
      <c r="AM536" s="119"/>
      <c r="AN536" s="119"/>
      <c r="AO536" s="119"/>
      <c r="AP536" s="119"/>
      <c r="AQ536" s="119"/>
      <c r="AR536" s="119"/>
      <c r="AS536" s="4"/>
      <c r="AT536" s="4"/>
      <c r="AU536" s="4"/>
    </row>
    <row r="537">
      <c r="A537" s="4"/>
      <c r="B537" s="4"/>
      <c r="C537" s="4"/>
      <c r="D537" s="4"/>
      <c r="E537" s="4"/>
      <c r="F537" s="8"/>
      <c r="G537" s="8"/>
      <c r="H537" s="8"/>
      <c r="I537" s="8"/>
      <c r="J537" s="8"/>
      <c r="K537" s="8"/>
      <c r="L537" s="8"/>
      <c r="M537" s="8"/>
      <c r="N537" s="8"/>
      <c r="O537" s="8"/>
      <c r="P537" s="8"/>
      <c r="Q537" s="271"/>
      <c r="R537" s="119"/>
      <c r="S537" s="118"/>
      <c r="T537" s="118"/>
      <c r="U537" s="118"/>
      <c r="V537" s="325"/>
      <c r="W537" s="119"/>
      <c r="X537" s="119"/>
      <c r="Y537" s="119"/>
      <c r="Z537" s="326"/>
      <c r="AA537" s="74"/>
      <c r="AB537" s="352"/>
      <c r="AC537" s="352"/>
      <c r="AD537" s="328"/>
      <c r="AE537" s="118"/>
      <c r="AF537" s="119"/>
      <c r="AG537" s="119"/>
      <c r="AH537" s="119"/>
      <c r="AI537" s="119"/>
      <c r="AJ537" s="119"/>
      <c r="AK537" s="119"/>
      <c r="AL537" s="119"/>
      <c r="AM537" s="119"/>
      <c r="AN537" s="119"/>
      <c r="AO537" s="119"/>
      <c r="AP537" s="119"/>
      <c r="AQ537" s="119"/>
      <c r="AR537" s="119"/>
      <c r="AS537" s="4"/>
      <c r="AT537" s="4"/>
      <c r="AU537" s="4"/>
    </row>
    <row r="538">
      <c r="A538" s="4"/>
      <c r="B538" s="4"/>
      <c r="C538" s="4"/>
      <c r="D538" s="4"/>
      <c r="E538" s="4"/>
      <c r="F538" s="8"/>
      <c r="G538" s="8"/>
      <c r="H538" s="8"/>
      <c r="I538" s="8"/>
      <c r="J538" s="8"/>
      <c r="K538" s="8"/>
      <c r="L538" s="8"/>
      <c r="M538" s="8"/>
      <c r="N538" s="8"/>
      <c r="O538" s="8"/>
      <c r="P538" s="8"/>
      <c r="Q538" s="271"/>
      <c r="R538" s="119"/>
      <c r="S538" s="118"/>
      <c r="T538" s="118"/>
      <c r="U538" s="118"/>
      <c r="V538" s="325"/>
      <c r="W538" s="119"/>
      <c r="X538" s="119"/>
      <c r="Y538" s="119"/>
      <c r="Z538" s="326"/>
      <c r="AA538" s="74"/>
      <c r="AB538" s="352"/>
      <c r="AC538" s="352"/>
      <c r="AD538" s="328"/>
      <c r="AE538" s="118"/>
      <c r="AF538" s="119"/>
      <c r="AG538" s="119"/>
      <c r="AH538" s="119"/>
      <c r="AI538" s="119"/>
      <c r="AJ538" s="119"/>
      <c r="AK538" s="119"/>
      <c r="AL538" s="119"/>
      <c r="AM538" s="119"/>
      <c r="AN538" s="119"/>
      <c r="AO538" s="119"/>
      <c r="AP538" s="119"/>
      <c r="AQ538" s="119"/>
      <c r="AR538" s="119"/>
      <c r="AS538" s="4"/>
      <c r="AT538" s="4"/>
      <c r="AU538" s="4"/>
    </row>
    <row r="539">
      <c r="A539" s="4"/>
      <c r="B539" s="4"/>
      <c r="C539" s="4"/>
      <c r="D539" s="4"/>
      <c r="E539" s="4"/>
      <c r="F539" s="8"/>
      <c r="G539" s="8"/>
      <c r="H539" s="8"/>
      <c r="I539" s="8"/>
      <c r="J539" s="8"/>
      <c r="K539" s="8"/>
      <c r="L539" s="8"/>
      <c r="M539" s="8"/>
      <c r="N539" s="8"/>
      <c r="O539" s="8"/>
      <c r="P539" s="8"/>
      <c r="Q539" s="271"/>
      <c r="R539" s="119"/>
      <c r="S539" s="118"/>
      <c r="T539" s="118"/>
      <c r="U539" s="118"/>
      <c r="V539" s="325"/>
      <c r="W539" s="119"/>
      <c r="X539" s="119"/>
      <c r="Y539" s="119"/>
      <c r="Z539" s="326"/>
      <c r="AA539" s="74"/>
      <c r="AB539" s="352"/>
      <c r="AC539" s="352"/>
      <c r="AD539" s="328"/>
      <c r="AE539" s="118"/>
      <c r="AF539" s="119"/>
      <c r="AG539" s="119"/>
      <c r="AH539" s="119"/>
      <c r="AI539" s="119"/>
      <c r="AJ539" s="119"/>
      <c r="AK539" s="119"/>
      <c r="AL539" s="119"/>
      <c r="AM539" s="119"/>
      <c r="AN539" s="119"/>
      <c r="AO539" s="119"/>
      <c r="AP539" s="119"/>
      <c r="AQ539" s="119"/>
      <c r="AR539" s="119"/>
      <c r="AS539" s="4"/>
      <c r="AT539" s="4"/>
      <c r="AU539" s="4"/>
    </row>
    <row r="540">
      <c r="A540" s="4"/>
      <c r="B540" s="4"/>
      <c r="C540" s="4"/>
      <c r="D540" s="4"/>
      <c r="E540" s="4"/>
      <c r="F540" s="8"/>
      <c r="G540" s="8"/>
      <c r="H540" s="8"/>
      <c r="I540" s="8"/>
      <c r="J540" s="8"/>
      <c r="K540" s="8"/>
      <c r="L540" s="8"/>
      <c r="M540" s="8"/>
      <c r="N540" s="8"/>
      <c r="O540" s="8"/>
      <c r="P540" s="8"/>
      <c r="Q540" s="271"/>
      <c r="R540" s="119"/>
      <c r="S540" s="118"/>
      <c r="T540" s="118"/>
      <c r="U540" s="118"/>
      <c r="V540" s="325"/>
      <c r="W540" s="119"/>
      <c r="X540" s="119"/>
      <c r="Y540" s="119"/>
      <c r="Z540" s="326"/>
      <c r="AA540" s="74"/>
      <c r="AB540" s="352"/>
      <c r="AC540" s="352"/>
      <c r="AD540" s="328"/>
      <c r="AE540" s="118"/>
      <c r="AF540" s="119"/>
      <c r="AG540" s="119"/>
      <c r="AH540" s="119"/>
      <c r="AI540" s="119"/>
      <c r="AJ540" s="119"/>
      <c r="AK540" s="119"/>
      <c r="AL540" s="119"/>
      <c r="AM540" s="119"/>
      <c r="AN540" s="119"/>
      <c r="AO540" s="119"/>
      <c r="AP540" s="119"/>
      <c r="AQ540" s="119"/>
      <c r="AR540" s="119"/>
      <c r="AS540" s="4"/>
      <c r="AT540" s="4"/>
      <c r="AU540" s="4"/>
    </row>
    <row r="541">
      <c r="A541" s="4"/>
      <c r="B541" s="4"/>
      <c r="C541" s="4"/>
      <c r="D541" s="4"/>
      <c r="E541" s="4"/>
      <c r="F541" s="8"/>
      <c r="G541" s="8"/>
      <c r="H541" s="8"/>
      <c r="I541" s="8"/>
      <c r="J541" s="8"/>
      <c r="K541" s="8"/>
      <c r="L541" s="8"/>
      <c r="M541" s="8"/>
      <c r="N541" s="8"/>
      <c r="O541" s="8"/>
      <c r="P541" s="8"/>
      <c r="Q541" s="271"/>
      <c r="R541" s="119"/>
      <c r="S541" s="118"/>
      <c r="T541" s="118"/>
      <c r="U541" s="118"/>
      <c r="V541" s="325"/>
      <c r="W541" s="119"/>
      <c r="X541" s="119"/>
      <c r="Y541" s="119"/>
      <c r="Z541" s="326"/>
      <c r="AA541" s="74"/>
      <c r="AB541" s="352"/>
      <c r="AC541" s="352"/>
      <c r="AD541" s="328"/>
      <c r="AE541" s="118"/>
      <c r="AF541" s="119"/>
      <c r="AG541" s="119"/>
      <c r="AH541" s="119"/>
      <c r="AI541" s="119"/>
      <c r="AJ541" s="119"/>
      <c r="AK541" s="119"/>
      <c r="AL541" s="119"/>
      <c r="AM541" s="119"/>
      <c r="AN541" s="119"/>
      <c r="AO541" s="119"/>
      <c r="AP541" s="119"/>
      <c r="AQ541" s="119"/>
      <c r="AR541" s="119"/>
      <c r="AS541" s="4"/>
      <c r="AT541" s="4"/>
      <c r="AU541" s="4"/>
    </row>
    <row r="542">
      <c r="A542" s="4"/>
      <c r="B542" s="4"/>
      <c r="C542" s="4"/>
      <c r="D542" s="4"/>
      <c r="E542" s="4"/>
      <c r="F542" s="8"/>
      <c r="G542" s="8"/>
      <c r="H542" s="8"/>
      <c r="I542" s="8"/>
      <c r="J542" s="8"/>
      <c r="K542" s="8"/>
      <c r="L542" s="8"/>
      <c r="M542" s="8"/>
      <c r="N542" s="8"/>
      <c r="O542" s="8"/>
      <c r="P542" s="8"/>
      <c r="Q542" s="271"/>
      <c r="R542" s="119"/>
      <c r="S542" s="118"/>
      <c r="T542" s="118"/>
      <c r="U542" s="118"/>
      <c r="V542" s="325"/>
      <c r="W542" s="119"/>
      <c r="X542" s="119"/>
      <c r="Y542" s="119"/>
      <c r="Z542" s="326"/>
      <c r="AA542" s="74"/>
      <c r="AB542" s="352"/>
      <c r="AC542" s="352"/>
      <c r="AD542" s="328"/>
      <c r="AE542" s="118"/>
      <c r="AF542" s="119"/>
      <c r="AG542" s="119"/>
      <c r="AH542" s="119"/>
      <c r="AI542" s="119"/>
      <c r="AJ542" s="119"/>
      <c r="AK542" s="119"/>
      <c r="AL542" s="119"/>
      <c r="AM542" s="119"/>
      <c r="AN542" s="119"/>
      <c r="AO542" s="119"/>
      <c r="AP542" s="119"/>
      <c r="AQ542" s="119"/>
      <c r="AR542" s="119"/>
      <c r="AS542" s="4"/>
      <c r="AT542" s="4"/>
      <c r="AU542" s="4"/>
    </row>
    <row r="543">
      <c r="A543" s="4"/>
      <c r="B543" s="4"/>
      <c r="C543" s="4"/>
      <c r="D543" s="4"/>
      <c r="E543" s="4"/>
      <c r="F543" s="8"/>
      <c r="G543" s="8"/>
      <c r="H543" s="8"/>
      <c r="I543" s="8"/>
      <c r="J543" s="8"/>
      <c r="K543" s="8"/>
      <c r="L543" s="8"/>
      <c r="M543" s="8"/>
      <c r="N543" s="8"/>
      <c r="O543" s="8"/>
      <c r="P543" s="8"/>
      <c r="Q543" s="271"/>
      <c r="R543" s="119"/>
      <c r="S543" s="118"/>
      <c r="T543" s="118"/>
      <c r="U543" s="118"/>
      <c r="V543" s="325"/>
      <c r="W543" s="119"/>
      <c r="X543" s="119"/>
      <c r="Y543" s="119"/>
      <c r="Z543" s="326"/>
      <c r="AA543" s="74"/>
      <c r="AB543" s="352"/>
      <c r="AC543" s="352"/>
      <c r="AD543" s="328"/>
      <c r="AE543" s="118"/>
      <c r="AF543" s="119"/>
      <c r="AG543" s="119"/>
      <c r="AH543" s="119"/>
      <c r="AI543" s="119"/>
      <c r="AJ543" s="119"/>
      <c r="AK543" s="119"/>
      <c r="AL543" s="119"/>
      <c r="AM543" s="119"/>
      <c r="AN543" s="119"/>
      <c r="AO543" s="119"/>
      <c r="AP543" s="119"/>
      <c r="AQ543" s="119"/>
      <c r="AR543" s="119"/>
      <c r="AS543" s="4"/>
      <c r="AT543" s="4"/>
      <c r="AU543" s="4"/>
    </row>
    <row r="544">
      <c r="A544" s="4"/>
      <c r="B544" s="4"/>
      <c r="C544" s="4"/>
      <c r="D544" s="4"/>
      <c r="E544" s="4"/>
      <c r="F544" s="8"/>
      <c r="G544" s="8"/>
      <c r="H544" s="8"/>
      <c r="I544" s="8"/>
      <c r="J544" s="8"/>
      <c r="K544" s="8"/>
      <c r="L544" s="8"/>
      <c r="M544" s="8"/>
      <c r="N544" s="8"/>
      <c r="O544" s="8"/>
      <c r="P544" s="8"/>
      <c r="Q544" s="271"/>
      <c r="R544" s="119"/>
      <c r="S544" s="118"/>
      <c r="T544" s="118"/>
      <c r="U544" s="118"/>
      <c r="V544" s="325"/>
      <c r="W544" s="119"/>
      <c r="X544" s="119"/>
      <c r="Y544" s="119"/>
      <c r="Z544" s="326"/>
      <c r="AA544" s="74"/>
      <c r="AB544" s="352"/>
      <c r="AC544" s="352"/>
      <c r="AD544" s="328"/>
      <c r="AE544" s="118"/>
      <c r="AF544" s="119"/>
      <c r="AG544" s="119"/>
      <c r="AH544" s="119"/>
      <c r="AI544" s="119"/>
      <c r="AJ544" s="119"/>
      <c r="AK544" s="119"/>
      <c r="AL544" s="119"/>
      <c r="AM544" s="119"/>
      <c r="AN544" s="119"/>
      <c r="AO544" s="119"/>
      <c r="AP544" s="119"/>
      <c r="AQ544" s="119"/>
      <c r="AR544" s="119"/>
      <c r="AS544" s="4"/>
      <c r="AT544" s="4"/>
      <c r="AU544" s="4"/>
    </row>
    <row r="545">
      <c r="A545" s="4"/>
      <c r="B545" s="4"/>
      <c r="C545" s="4"/>
      <c r="D545" s="4"/>
      <c r="E545" s="4"/>
      <c r="F545" s="8"/>
      <c r="G545" s="8"/>
      <c r="H545" s="8"/>
      <c r="I545" s="8"/>
      <c r="J545" s="8"/>
      <c r="K545" s="8"/>
      <c r="L545" s="8"/>
      <c r="M545" s="8"/>
      <c r="N545" s="8"/>
      <c r="O545" s="8"/>
      <c r="P545" s="8"/>
      <c r="Q545" s="271"/>
      <c r="R545" s="119"/>
      <c r="S545" s="118"/>
      <c r="T545" s="118"/>
      <c r="U545" s="118"/>
      <c r="V545" s="325"/>
      <c r="W545" s="119"/>
      <c r="X545" s="119"/>
      <c r="Y545" s="119"/>
      <c r="Z545" s="326"/>
      <c r="AA545" s="74"/>
      <c r="AB545" s="352"/>
      <c r="AC545" s="352"/>
      <c r="AD545" s="328"/>
      <c r="AE545" s="118"/>
      <c r="AF545" s="119"/>
      <c r="AG545" s="119"/>
      <c r="AH545" s="119"/>
      <c r="AI545" s="119"/>
      <c r="AJ545" s="119"/>
      <c r="AK545" s="119"/>
      <c r="AL545" s="119"/>
      <c r="AM545" s="119"/>
      <c r="AN545" s="119"/>
      <c r="AO545" s="119"/>
      <c r="AP545" s="119"/>
      <c r="AQ545" s="119"/>
      <c r="AR545" s="119"/>
      <c r="AS545" s="4"/>
      <c r="AT545" s="4"/>
      <c r="AU545" s="4"/>
    </row>
    <row r="546">
      <c r="A546" s="4"/>
      <c r="B546" s="4"/>
      <c r="C546" s="4"/>
      <c r="D546" s="4"/>
      <c r="E546" s="4"/>
      <c r="F546" s="8"/>
      <c r="G546" s="8"/>
      <c r="H546" s="8"/>
      <c r="I546" s="8"/>
      <c r="J546" s="8"/>
      <c r="K546" s="8"/>
      <c r="L546" s="8"/>
      <c r="M546" s="8"/>
      <c r="N546" s="8"/>
      <c r="O546" s="8"/>
      <c r="P546" s="8"/>
      <c r="Q546" s="271"/>
      <c r="R546" s="119"/>
      <c r="S546" s="118"/>
      <c r="T546" s="118"/>
      <c r="U546" s="118"/>
      <c r="V546" s="325"/>
      <c r="W546" s="119"/>
      <c r="X546" s="119"/>
      <c r="Y546" s="119"/>
      <c r="Z546" s="326"/>
      <c r="AA546" s="74"/>
      <c r="AB546" s="352"/>
      <c r="AC546" s="352"/>
      <c r="AD546" s="328"/>
      <c r="AE546" s="118"/>
      <c r="AF546" s="119"/>
      <c r="AG546" s="119"/>
      <c r="AH546" s="119"/>
      <c r="AI546" s="119"/>
      <c r="AJ546" s="119"/>
      <c r="AK546" s="119"/>
      <c r="AL546" s="119"/>
      <c r="AM546" s="119"/>
      <c r="AN546" s="119"/>
      <c r="AO546" s="119"/>
      <c r="AP546" s="119"/>
      <c r="AQ546" s="119"/>
      <c r="AR546" s="119"/>
      <c r="AS546" s="4"/>
      <c r="AT546" s="4"/>
      <c r="AU546" s="4"/>
    </row>
    <row r="547">
      <c r="A547" s="4"/>
      <c r="B547" s="4"/>
      <c r="C547" s="4"/>
      <c r="D547" s="4"/>
      <c r="E547" s="4"/>
      <c r="F547" s="8"/>
      <c r="G547" s="8"/>
      <c r="H547" s="8"/>
      <c r="I547" s="8"/>
      <c r="J547" s="8"/>
      <c r="K547" s="8"/>
      <c r="L547" s="8"/>
      <c r="M547" s="8"/>
      <c r="N547" s="8"/>
      <c r="O547" s="8"/>
      <c r="P547" s="8"/>
      <c r="Q547" s="271"/>
      <c r="R547" s="119"/>
      <c r="S547" s="118"/>
      <c r="T547" s="118"/>
      <c r="U547" s="118"/>
      <c r="V547" s="325"/>
      <c r="W547" s="119"/>
      <c r="X547" s="119"/>
      <c r="Y547" s="119"/>
      <c r="Z547" s="326"/>
      <c r="AA547" s="74"/>
      <c r="AB547" s="352"/>
      <c r="AC547" s="352"/>
      <c r="AD547" s="328"/>
      <c r="AE547" s="118"/>
      <c r="AF547" s="119"/>
      <c r="AG547" s="119"/>
      <c r="AH547" s="119"/>
      <c r="AI547" s="119"/>
      <c r="AJ547" s="119"/>
      <c r="AK547" s="119"/>
      <c r="AL547" s="119"/>
      <c r="AM547" s="119"/>
      <c r="AN547" s="119"/>
      <c r="AO547" s="119"/>
      <c r="AP547" s="119"/>
      <c r="AQ547" s="119"/>
      <c r="AR547" s="119"/>
      <c r="AS547" s="4"/>
      <c r="AT547" s="4"/>
      <c r="AU547" s="4"/>
    </row>
    <row r="548">
      <c r="A548" s="4"/>
      <c r="B548" s="4"/>
      <c r="C548" s="4"/>
      <c r="D548" s="4"/>
      <c r="E548" s="4"/>
      <c r="F548" s="8"/>
      <c r="G548" s="8"/>
      <c r="H548" s="8"/>
      <c r="I548" s="8"/>
      <c r="J548" s="8"/>
      <c r="K548" s="8"/>
      <c r="L548" s="8"/>
      <c r="M548" s="8"/>
      <c r="N548" s="8"/>
      <c r="O548" s="8"/>
      <c r="P548" s="8"/>
      <c r="Q548" s="271"/>
      <c r="R548" s="119"/>
      <c r="S548" s="118"/>
      <c r="T548" s="118"/>
      <c r="U548" s="118"/>
      <c r="V548" s="325"/>
      <c r="W548" s="119"/>
      <c r="X548" s="119"/>
      <c r="Y548" s="119"/>
      <c r="Z548" s="326"/>
      <c r="AA548" s="74"/>
      <c r="AB548" s="352"/>
      <c r="AC548" s="352"/>
      <c r="AD548" s="328"/>
      <c r="AE548" s="118"/>
      <c r="AF548" s="119"/>
      <c r="AG548" s="119"/>
      <c r="AH548" s="119"/>
      <c r="AI548" s="119"/>
      <c r="AJ548" s="119"/>
      <c r="AK548" s="119"/>
      <c r="AL548" s="119"/>
      <c r="AM548" s="119"/>
      <c r="AN548" s="119"/>
      <c r="AO548" s="119"/>
      <c r="AP548" s="119"/>
      <c r="AQ548" s="119"/>
      <c r="AR548" s="119"/>
      <c r="AS548" s="4"/>
      <c r="AT548" s="4"/>
      <c r="AU548" s="4"/>
    </row>
    <row r="549">
      <c r="A549" s="4"/>
      <c r="B549" s="4"/>
      <c r="C549" s="4"/>
      <c r="D549" s="4"/>
      <c r="E549" s="4"/>
      <c r="F549" s="8"/>
      <c r="G549" s="8"/>
      <c r="H549" s="8"/>
      <c r="I549" s="8"/>
      <c r="J549" s="8"/>
      <c r="K549" s="8"/>
      <c r="L549" s="8"/>
      <c r="M549" s="8"/>
      <c r="N549" s="8"/>
      <c r="O549" s="8"/>
      <c r="P549" s="8"/>
      <c r="Q549" s="271"/>
      <c r="R549" s="119"/>
      <c r="S549" s="118"/>
      <c r="T549" s="118"/>
      <c r="U549" s="118"/>
      <c r="V549" s="325"/>
      <c r="W549" s="119"/>
      <c r="X549" s="119"/>
      <c r="Y549" s="119"/>
      <c r="Z549" s="326"/>
      <c r="AA549" s="74"/>
      <c r="AB549" s="352"/>
      <c r="AC549" s="352"/>
      <c r="AD549" s="328"/>
      <c r="AE549" s="118"/>
      <c r="AF549" s="119"/>
      <c r="AG549" s="119"/>
      <c r="AH549" s="119"/>
      <c r="AI549" s="119"/>
      <c r="AJ549" s="119"/>
      <c r="AK549" s="119"/>
      <c r="AL549" s="119"/>
      <c r="AM549" s="119"/>
      <c r="AN549" s="119"/>
      <c r="AO549" s="119"/>
      <c r="AP549" s="119"/>
      <c r="AQ549" s="119"/>
      <c r="AR549" s="119"/>
      <c r="AS549" s="4"/>
      <c r="AT549" s="4"/>
      <c r="AU549" s="4"/>
    </row>
    <row r="550">
      <c r="A550" s="4"/>
      <c r="B550" s="4"/>
      <c r="C550" s="4"/>
      <c r="D550" s="4"/>
      <c r="E550" s="4"/>
      <c r="F550" s="8"/>
      <c r="G550" s="8"/>
      <c r="H550" s="8"/>
      <c r="I550" s="8"/>
      <c r="J550" s="8"/>
      <c r="K550" s="8"/>
      <c r="L550" s="8"/>
      <c r="M550" s="8"/>
      <c r="N550" s="8"/>
      <c r="O550" s="8"/>
      <c r="P550" s="8"/>
      <c r="Q550" s="271"/>
      <c r="R550" s="119"/>
      <c r="S550" s="118"/>
      <c r="T550" s="118"/>
      <c r="U550" s="118"/>
      <c r="V550" s="325"/>
      <c r="W550" s="119"/>
      <c r="X550" s="119"/>
      <c r="Y550" s="119"/>
      <c r="Z550" s="326"/>
      <c r="AA550" s="74"/>
      <c r="AB550" s="352"/>
      <c r="AC550" s="352"/>
      <c r="AD550" s="328"/>
      <c r="AE550" s="118"/>
      <c r="AF550" s="119"/>
      <c r="AG550" s="119"/>
      <c r="AH550" s="119"/>
      <c r="AI550" s="119"/>
      <c r="AJ550" s="119"/>
      <c r="AK550" s="119"/>
      <c r="AL550" s="119"/>
      <c r="AM550" s="119"/>
      <c r="AN550" s="119"/>
      <c r="AO550" s="119"/>
      <c r="AP550" s="119"/>
      <c r="AQ550" s="119"/>
      <c r="AR550" s="119"/>
      <c r="AS550" s="4"/>
      <c r="AT550" s="4"/>
      <c r="AU550" s="4"/>
    </row>
    <row r="551">
      <c r="A551" s="4"/>
      <c r="B551" s="4"/>
      <c r="C551" s="4"/>
      <c r="D551" s="4"/>
      <c r="E551" s="4"/>
      <c r="F551" s="8"/>
      <c r="G551" s="8"/>
      <c r="H551" s="8"/>
      <c r="I551" s="8"/>
      <c r="J551" s="8"/>
      <c r="K551" s="8"/>
      <c r="L551" s="8"/>
      <c r="M551" s="8"/>
      <c r="N551" s="8"/>
      <c r="O551" s="8"/>
      <c r="P551" s="8"/>
      <c r="Q551" s="271"/>
      <c r="R551" s="119"/>
      <c r="S551" s="118"/>
      <c r="T551" s="118"/>
      <c r="U551" s="118"/>
      <c r="V551" s="325"/>
      <c r="W551" s="119"/>
      <c r="X551" s="119"/>
      <c r="Y551" s="119"/>
      <c r="Z551" s="326"/>
      <c r="AA551" s="74"/>
      <c r="AB551" s="352"/>
      <c r="AC551" s="352"/>
      <c r="AD551" s="328"/>
      <c r="AE551" s="118"/>
      <c r="AF551" s="119"/>
      <c r="AG551" s="119"/>
      <c r="AH551" s="119"/>
      <c r="AI551" s="119"/>
      <c r="AJ551" s="119"/>
      <c r="AK551" s="119"/>
      <c r="AL551" s="119"/>
      <c r="AM551" s="119"/>
      <c r="AN551" s="119"/>
      <c r="AO551" s="119"/>
      <c r="AP551" s="119"/>
      <c r="AQ551" s="119"/>
      <c r="AR551" s="119"/>
      <c r="AS551" s="4"/>
      <c r="AT551" s="4"/>
      <c r="AU551" s="4"/>
    </row>
    <row r="552">
      <c r="A552" s="4"/>
      <c r="B552" s="4"/>
      <c r="C552" s="4"/>
      <c r="D552" s="4"/>
      <c r="E552" s="4"/>
      <c r="F552" s="8"/>
      <c r="G552" s="8"/>
      <c r="H552" s="8"/>
      <c r="I552" s="8"/>
      <c r="J552" s="8"/>
      <c r="K552" s="8"/>
      <c r="L552" s="8"/>
      <c r="M552" s="8"/>
      <c r="N552" s="8"/>
      <c r="O552" s="8"/>
      <c r="P552" s="8"/>
      <c r="Q552" s="271"/>
      <c r="R552" s="119"/>
      <c r="S552" s="118"/>
      <c r="T552" s="118"/>
      <c r="U552" s="118"/>
      <c r="V552" s="325"/>
      <c r="W552" s="119"/>
      <c r="X552" s="119"/>
      <c r="Y552" s="119"/>
      <c r="Z552" s="326"/>
      <c r="AA552" s="74"/>
      <c r="AB552" s="352"/>
      <c r="AC552" s="352"/>
      <c r="AD552" s="328"/>
      <c r="AE552" s="118"/>
      <c r="AF552" s="119"/>
      <c r="AG552" s="119"/>
      <c r="AH552" s="119"/>
      <c r="AI552" s="119"/>
      <c r="AJ552" s="119"/>
      <c r="AK552" s="119"/>
      <c r="AL552" s="119"/>
      <c r="AM552" s="119"/>
      <c r="AN552" s="119"/>
      <c r="AO552" s="119"/>
      <c r="AP552" s="119"/>
      <c r="AQ552" s="119"/>
      <c r="AR552" s="119"/>
      <c r="AS552" s="4"/>
      <c r="AT552" s="4"/>
      <c r="AU552" s="4"/>
    </row>
    <row r="553">
      <c r="A553" s="4"/>
      <c r="B553" s="4"/>
      <c r="C553" s="4"/>
      <c r="D553" s="4"/>
      <c r="E553" s="4"/>
      <c r="F553" s="8"/>
      <c r="G553" s="8"/>
      <c r="H553" s="8"/>
      <c r="I553" s="8"/>
      <c r="J553" s="8"/>
      <c r="K553" s="8"/>
      <c r="L553" s="8"/>
      <c r="M553" s="8"/>
      <c r="N553" s="8"/>
      <c r="O553" s="8"/>
      <c r="P553" s="8"/>
      <c r="Q553" s="271"/>
      <c r="R553" s="119"/>
      <c r="S553" s="118"/>
      <c r="T553" s="118"/>
      <c r="U553" s="118"/>
      <c r="V553" s="325"/>
      <c r="W553" s="119"/>
      <c r="X553" s="119"/>
      <c r="Y553" s="119"/>
      <c r="Z553" s="326"/>
      <c r="AA553" s="74"/>
      <c r="AB553" s="352"/>
      <c r="AC553" s="352"/>
      <c r="AD553" s="328"/>
      <c r="AE553" s="118"/>
      <c r="AF553" s="119"/>
      <c r="AG553" s="119"/>
      <c r="AH553" s="119"/>
      <c r="AI553" s="119"/>
      <c r="AJ553" s="119"/>
      <c r="AK553" s="119"/>
      <c r="AL553" s="119"/>
      <c r="AM553" s="119"/>
      <c r="AN553" s="119"/>
      <c r="AO553" s="119"/>
      <c r="AP553" s="119"/>
      <c r="AQ553" s="119"/>
      <c r="AR553" s="119"/>
      <c r="AS553" s="4"/>
      <c r="AT553" s="4"/>
      <c r="AU553" s="4"/>
    </row>
    <row r="554">
      <c r="A554" s="4"/>
      <c r="B554" s="4"/>
      <c r="C554" s="4"/>
      <c r="D554" s="4"/>
      <c r="E554" s="4"/>
      <c r="F554" s="8"/>
      <c r="G554" s="8"/>
      <c r="H554" s="8"/>
      <c r="I554" s="8"/>
      <c r="J554" s="8"/>
      <c r="K554" s="8"/>
      <c r="L554" s="8"/>
      <c r="M554" s="8"/>
      <c r="N554" s="8"/>
      <c r="O554" s="8"/>
      <c r="P554" s="8"/>
      <c r="Q554" s="271"/>
      <c r="R554" s="119"/>
      <c r="S554" s="118"/>
      <c r="T554" s="118"/>
      <c r="U554" s="118"/>
      <c r="V554" s="325"/>
      <c r="W554" s="119"/>
      <c r="X554" s="119"/>
      <c r="Y554" s="119"/>
      <c r="Z554" s="326"/>
      <c r="AA554" s="74"/>
      <c r="AB554" s="352"/>
      <c r="AC554" s="352"/>
      <c r="AD554" s="328"/>
      <c r="AE554" s="118"/>
      <c r="AF554" s="119"/>
      <c r="AG554" s="119"/>
      <c r="AH554" s="119"/>
      <c r="AI554" s="119"/>
      <c r="AJ554" s="119"/>
      <c r="AK554" s="119"/>
      <c r="AL554" s="119"/>
      <c r="AM554" s="119"/>
      <c r="AN554" s="119"/>
      <c r="AO554" s="119"/>
      <c r="AP554" s="119"/>
      <c r="AQ554" s="119"/>
      <c r="AR554" s="119"/>
      <c r="AS554" s="4"/>
      <c r="AT554" s="4"/>
      <c r="AU554" s="4"/>
    </row>
    <row r="555">
      <c r="A555" s="4"/>
      <c r="B555" s="4"/>
      <c r="C555" s="4"/>
      <c r="D555" s="4"/>
      <c r="E555" s="4"/>
      <c r="F555" s="8"/>
      <c r="G555" s="8"/>
      <c r="H555" s="8"/>
      <c r="I555" s="8"/>
      <c r="J555" s="8"/>
      <c r="K555" s="8"/>
      <c r="L555" s="8"/>
      <c r="M555" s="8"/>
      <c r="N555" s="8"/>
      <c r="O555" s="8"/>
      <c r="P555" s="8"/>
      <c r="Q555" s="271"/>
      <c r="R555" s="119"/>
      <c r="S555" s="118"/>
      <c r="T555" s="118"/>
      <c r="U555" s="118"/>
      <c r="V555" s="325"/>
      <c r="W555" s="119"/>
      <c r="X555" s="119"/>
      <c r="Y555" s="119"/>
      <c r="Z555" s="326"/>
      <c r="AA555" s="74"/>
      <c r="AB555" s="352"/>
      <c r="AC555" s="352"/>
      <c r="AD555" s="328"/>
      <c r="AE555" s="118"/>
      <c r="AF555" s="119"/>
      <c r="AG555" s="119"/>
      <c r="AH555" s="119"/>
      <c r="AI555" s="119"/>
      <c r="AJ555" s="119"/>
      <c r="AK555" s="119"/>
      <c r="AL555" s="119"/>
      <c r="AM555" s="119"/>
      <c r="AN555" s="119"/>
      <c r="AO555" s="119"/>
      <c r="AP555" s="119"/>
      <c r="AQ555" s="119"/>
      <c r="AR555" s="119"/>
      <c r="AS555" s="4"/>
      <c r="AT555" s="4"/>
      <c r="AU555" s="4"/>
    </row>
    <row r="556">
      <c r="A556" s="4"/>
      <c r="B556" s="4"/>
      <c r="C556" s="4"/>
      <c r="D556" s="4"/>
      <c r="E556" s="4"/>
      <c r="F556" s="8"/>
      <c r="G556" s="8"/>
      <c r="H556" s="8"/>
      <c r="I556" s="8"/>
      <c r="J556" s="8"/>
      <c r="K556" s="8"/>
      <c r="L556" s="8"/>
      <c r="M556" s="8"/>
      <c r="N556" s="8"/>
      <c r="O556" s="8"/>
      <c r="P556" s="8"/>
      <c r="Q556" s="271"/>
      <c r="R556" s="119"/>
      <c r="S556" s="118"/>
      <c r="T556" s="118"/>
      <c r="U556" s="118"/>
      <c r="V556" s="325"/>
      <c r="W556" s="119"/>
      <c r="X556" s="119"/>
      <c r="Y556" s="119"/>
      <c r="Z556" s="326"/>
      <c r="AA556" s="74"/>
      <c r="AB556" s="352"/>
      <c r="AC556" s="352"/>
      <c r="AD556" s="328"/>
      <c r="AE556" s="118"/>
      <c r="AF556" s="119"/>
      <c r="AG556" s="119"/>
      <c r="AH556" s="119"/>
      <c r="AI556" s="119"/>
      <c r="AJ556" s="119"/>
      <c r="AK556" s="119"/>
      <c r="AL556" s="119"/>
      <c r="AM556" s="119"/>
      <c r="AN556" s="119"/>
      <c r="AO556" s="119"/>
      <c r="AP556" s="119"/>
      <c r="AQ556" s="119"/>
      <c r="AR556" s="119"/>
      <c r="AS556" s="4"/>
      <c r="AT556" s="4"/>
      <c r="AU556" s="4"/>
    </row>
    <row r="557">
      <c r="A557" s="4"/>
      <c r="B557" s="4"/>
      <c r="C557" s="4"/>
      <c r="D557" s="4"/>
      <c r="E557" s="4"/>
      <c r="F557" s="8"/>
      <c r="G557" s="8"/>
      <c r="H557" s="8"/>
      <c r="I557" s="8"/>
      <c r="J557" s="8"/>
      <c r="K557" s="8"/>
      <c r="L557" s="8"/>
      <c r="M557" s="8"/>
      <c r="N557" s="8"/>
      <c r="O557" s="8"/>
      <c r="P557" s="8"/>
      <c r="Q557" s="271"/>
      <c r="R557" s="119"/>
      <c r="S557" s="118"/>
      <c r="T557" s="118"/>
      <c r="U557" s="118"/>
      <c r="V557" s="325"/>
      <c r="W557" s="119"/>
      <c r="X557" s="119"/>
      <c r="Y557" s="119"/>
      <c r="Z557" s="326"/>
      <c r="AA557" s="74"/>
      <c r="AB557" s="352"/>
      <c r="AC557" s="352"/>
      <c r="AD557" s="328"/>
      <c r="AE557" s="118"/>
      <c r="AF557" s="119"/>
      <c r="AG557" s="119"/>
      <c r="AH557" s="119"/>
      <c r="AI557" s="119"/>
      <c r="AJ557" s="119"/>
      <c r="AK557" s="119"/>
      <c r="AL557" s="119"/>
      <c r="AM557" s="119"/>
      <c r="AN557" s="119"/>
      <c r="AO557" s="119"/>
      <c r="AP557" s="119"/>
      <c r="AQ557" s="119"/>
      <c r="AR557" s="119"/>
      <c r="AS557" s="4"/>
      <c r="AT557" s="4"/>
      <c r="AU557" s="4"/>
    </row>
    <row r="558">
      <c r="A558" s="4"/>
      <c r="B558" s="4"/>
      <c r="C558" s="4"/>
      <c r="D558" s="4"/>
      <c r="E558" s="4"/>
      <c r="F558" s="8"/>
      <c r="G558" s="8"/>
      <c r="H558" s="8"/>
      <c r="I558" s="8"/>
      <c r="J558" s="8"/>
      <c r="K558" s="8"/>
      <c r="L558" s="8"/>
      <c r="M558" s="8"/>
      <c r="N558" s="8"/>
      <c r="O558" s="8"/>
      <c r="P558" s="8"/>
      <c r="Q558" s="271"/>
      <c r="R558" s="119"/>
      <c r="S558" s="118"/>
      <c r="T558" s="118"/>
      <c r="U558" s="118"/>
      <c r="V558" s="325"/>
      <c r="W558" s="119"/>
      <c r="X558" s="119"/>
      <c r="Y558" s="119"/>
      <c r="Z558" s="326"/>
      <c r="AA558" s="74"/>
      <c r="AB558" s="352"/>
      <c r="AC558" s="352"/>
      <c r="AD558" s="328"/>
      <c r="AE558" s="118"/>
      <c r="AF558" s="119"/>
      <c r="AG558" s="119"/>
      <c r="AH558" s="119"/>
      <c r="AI558" s="119"/>
      <c r="AJ558" s="119"/>
      <c r="AK558" s="119"/>
      <c r="AL558" s="119"/>
      <c r="AM558" s="119"/>
      <c r="AN558" s="119"/>
      <c r="AO558" s="119"/>
      <c r="AP558" s="119"/>
      <c r="AQ558" s="119"/>
      <c r="AR558" s="119"/>
      <c r="AS558" s="4"/>
      <c r="AT558" s="4"/>
      <c r="AU558" s="4"/>
    </row>
    <row r="559">
      <c r="A559" s="4"/>
      <c r="B559" s="4"/>
      <c r="C559" s="4"/>
      <c r="D559" s="4"/>
      <c r="E559" s="4"/>
      <c r="F559" s="8"/>
      <c r="G559" s="8"/>
      <c r="H559" s="8"/>
      <c r="I559" s="8"/>
      <c r="J559" s="8"/>
      <c r="K559" s="8"/>
      <c r="L559" s="8"/>
      <c r="M559" s="8"/>
      <c r="N559" s="8"/>
      <c r="O559" s="8"/>
      <c r="P559" s="8"/>
      <c r="Q559" s="271"/>
      <c r="R559" s="119"/>
      <c r="S559" s="118"/>
      <c r="T559" s="118"/>
      <c r="U559" s="118"/>
      <c r="V559" s="325"/>
      <c r="W559" s="119"/>
      <c r="X559" s="119"/>
      <c r="Y559" s="119"/>
      <c r="Z559" s="326"/>
      <c r="AA559" s="74"/>
      <c r="AB559" s="352"/>
      <c r="AC559" s="352"/>
      <c r="AD559" s="328"/>
      <c r="AE559" s="118"/>
      <c r="AF559" s="119"/>
      <c r="AG559" s="119"/>
      <c r="AH559" s="119"/>
      <c r="AI559" s="119"/>
      <c r="AJ559" s="119"/>
      <c r="AK559" s="119"/>
      <c r="AL559" s="119"/>
      <c r="AM559" s="119"/>
      <c r="AN559" s="119"/>
      <c r="AO559" s="119"/>
      <c r="AP559" s="119"/>
      <c r="AQ559" s="119"/>
      <c r="AR559" s="119"/>
      <c r="AS559" s="4"/>
      <c r="AT559" s="4"/>
      <c r="AU559" s="4"/>
    </row>
    <row r="560">
      <c r="A560" s="4"/>
      <c r="B560" s="4"/>
      <c r="C560" s="4"/>
      <c r="D560" s="4"/>
      <c r="E560" s="4"/>
      <c r="F560" s="8"/>
      <c r="G560" s="8"/>
      <c r="H560" s="8"/>
      <c r="I560" s="8"/>
      <c r="J560" s="8"/>
      <c r="K560" s="8"/>
      <c r="L560" s="8"/>
      <c r="M560" s="8"/>
      <c r="N560" s="8"/>
      <c r="O560" s="8"/>
      <c r="P560" s="8"/>
      <c r="Q560" s="271"/>
      <c r="R560" s="119"/>
      <c r="S560" s="118"/>
      <c r="T560" s="118"/>
      <c r="U560" s="118"/>
      <c r="V560" s="325"/>
      <c r="W560" s="119"/>
      <c r="X560" s="119"/>
      <c r="Y560" s="119"/>
      <c r="Z560" s="326"/>
      <c r="AA560" s="74"/>
      <c r="AB560" s="352"/>
      <c r="AC560" s="352"/>
      <c r="AD560" s="328"/>
      <c r="AE560" s="118"/>
      <c r="AF560" s="119"/>
      <c r="AG560" s="119"/>
      <c r="AH560" s="119"/>
      <c r="AI560" s="119"/>
      <c r="AJ560" s="119"/>
      <c r="AK560" s="119"/>
      <c r="AL560" s="119"/>
      <c r="AM560" s="119"/>
      <c r="AN560" s="119"/>
      <c r="AO560" s="119"/>
      <c r="AP560" s="119"/>
      <c r="AQ560" s="119"/>
      <c r="AR560" s="119"/>
      <c r="AS560" s="4"/>
      <c r="AT560" s="4"/>
      <c r="AU560" s="4"/>
    </row>
    <row r="561">
      <c r="A561" s="4"/>
      <c r="B561" s="4"/>
      <c r="C561" s="4"/>
      <c r="D561" s="4"/>
      <c r="E561" s="4"/>
      <c r="F561" s="8"/>
      <c r="G561" s="8"/>
      <c r="H561" s="8"/>
      <c r="I561" s="8"/>
      <c r="J561" s="8"/>
      <c r="K561" s="8"/>
      <c r="L561" s="8"/>
      <c r="M561" s="8"/>
      <c r="N561" s="8"/>
      <c r="O561" s="8"/>
      <c r="P561" s="8"/>
      <c r="Q561" s="271"/>
      <c r="R561" s="119"/>
      <c r="S561" s="118"/>
      <c r="T561" s="118"/>
      <c r="U561" s="118"/>
      <c r="V561" s="325"/>
      <c r="W561" s="119"/>
      <c r="X561" s="119"/>
      <c r="Y561" s="119"/>
      <c r="Z561" s="326"/>
      <c r="AA561" s="74"/>
      <c r="AB561" s="352"/>
      <c r="AC561" s="352"/>
      <c r="AD561" s="328"/>
      <c r="AE561" s="118"/>
      <c r="AF561" s="119"/>
      <c r="AG561" s="119"/>
      <c r="AH561" s="119"/>
      <c r="AI561" s="119"/>
      <c r="AJ561" s="119"/>
      <c r="AK561" s="119"/>
      <c r="AL561" s="119"/>
      <c r="AM561" s="119"/>
      <c r="AN561" s="119"/>
      <c r="AO561" s="119"/>
      <c r="AP561" s="119"/>
      <c r="AQ561" s="119"/>
      <c r="AR561" s="119"/>
      <c r="AS561" s="4"/>
      <c r="AT561" s="4"/>
      <c r="AU561" s="4"/>
    </row>
    <row r="562">
      <c r="A562" s="4"/>
      <c r="B562" s="4"/>
      <c r="C562" s="4"/>
      <c r="D562" s="4"/>
      <c r="E562" s="4"/>
      <c r="F562" s="8"/>
      <c r="G562" s="8"/>
      <c r="H562" s="8"/>
      <c r="I562" s="8"/>
      <c r="J562" s="8"/>
      <c r="K562" s="8"/>
      <c r="L562" s="8"/>
      <c r="M562" s="8"/>
      <c r="N562" s="8"/>
      <c r="O562" s="8"/>
      <c r="P562" s="8"/>
      <c r="Q562" s="271"/>
      <c r="R562" s="119"/>
      <c r="S562" s="118"/>
      <c r="T562" s="118"/>
      <c r="U562" s="118"/>
      <c r="V562" s="325"/>
      <c r="W562" s="119"/>
      <c r="X562" s="119"/>
      <c r="Y562" s="119"/>
      <c r="Z562" s="326"/>
      <c r="AA562" s="74"/>
      <c r="AB562" s="352"/>
      <c r="AC562" s="352"/>
      <c r="AD562" s="328"/>
      <c r="AE562" s="118"/>
      <c r="AF562" s="119"/>
      <c r="AG562" s="119"/>
      <c r="AH562" s="119"/>
      <c r="AI562" s="119"/>
      <c r="AJ562" s="119"/>
      <c r="AK562" s="119"/>
      <c r="AL562" s="119"/>
      <c r="AM562" s="119"/>
      <c r="AN562" s="119"/>
      <c r="AO562" s="119"/>
      <c r="AP562" s="119"/>
      <c r="AQ562" s="119"/>
      <c r="AR562" s="119"/>
      <c r="AS562" s="4"/>
      <c r="AT562" s="4"/>
      <c r="AU562" s="4"/>
    </row>
    <row r="563">
      <c r="A563" s="4"/>
      <c r="B563" s="4"/>
      <c r="C563" s="4"/>
      <c r="D563" s="4"/>
      <c r="E563" s="4"/>
      <c r="F563" s="8"/>
      <c r="G563" s="8"/>
      <c r="H563" s="8"/>
      <c r="I563" s="8"/>
      <c r="J563" s="8"/>
      <c r="K563" s="8"/>
      <c r="L563" s="8"/>
      <c r="M563" s="8"/>
      <c r="N563" s="8"/>
      <c r="O563" s="8"/>
      <c r="P563" s="8"/>
      <c r="Q563" s="271"/>
      <c r="R563" s="119"/>
      <c r="S563" s="118"/>
      <c r="T563" s="118"/>
      <c r="U563" s="118"/>
      <c r="V563" s="325"/>
      <c r="W563" s="119"/>
      <c r="X563" s="119"/>
      <c r="Y563" s="119"/>
      <c r="Z563" s="326"/>
      <c r="AA563" s="74"/>
      <c r="AB563" s="352"/>
      <c r="AC563" s="352"/>
      <c r="AD563" s="328"/>
      <c r="AE563" s="118"/>
      <c r="AF563" s="119"/>
      <c r="AG563" s="119"/>
      <c r="AH563" s="119"/>
      <c r="AI563" s="119"/>
      <c r="AJ563" s="119"/>
      <c r="AK563" s="119"/>
      <c r="AL563" s="119"/>
      <c r="AM563" s="119"/>
      <c r="AN563" s="119"/>
      <c r="AO563" s="119"/>
      <c r="AP563" s="119"/>
      <c r="AQ563" s="119"/>
      <c r="AR563" s="119"/>
      <c r="AS563" s="4"/>
      <c r="AT563" s="4"/>
      <c r="AU563" s="4"/>
    </row>
    <row r="564">
      <c r="A564" s="4"/>
      <c r="B564" s="4"/>
      <c r="C564" s="4"/>
      <c r="D564" s="4"/>
      <c r="E564" s="4"/>
      <c r="F564" s="8"/>
      <c r="G564" s="8"/>
      <c r="H564" s="8"/>
      <c r="I564" s="8"/>
      <c r="J564" s="8"/>
      <c r="K564" s="8"/>
      <c r="L564" s="8"/>
      <c r="M564" s="8"/>
      <c r="N564" s="8"/>
      <c r="O564" s="8"/>
      <c r="P564" s="8"/>
      <c r="Q564" s="271"/>
      <c r="R564" s="119"/>
      <c r="S564" s="118"/>
      <c r="T564" s="118"/>
      <c r="U564" s="118"/>
      <c r="V564" s="325"/>
      <c r="W564" s="119"/>
      <c r="X564" s="119"/>
      <c r="Y564" s="119"/>
      <c r="Z564" s="326"/>
      <c r="AA564" s="74"/>
      <c r="AB564" s="352"/>
      <c r="AC564" s="352"/>
      <c r="AD564" s="328"/>
      <c r="AE564" s="118"/>
      <c r="AF564" s="119"/>
      <c r="AG564" s="119"/>
      <c r="AH564" s="119"/>
      <c r="AI564" s="119"/>
      <c r="AJ564" s="119"/>
      <c r="AK564" s="119"/>
      <c r="AL564" s="119"/>
      <c r="AM564" s="119"/>
      <c r="AN564" s="119"/>
      <c r="AO564" s="119"/>
      <c r="AP564" s="119"/>
      <c r="AQ564" s="119"/>
      <c r="AR564" s="119"/>
      <c r="AS564" s="4"/>
      <c r="AT564" s="4"/>
      <c r="AU564" s="4"/>
    </row>
    <row r="565">
      <c r="A565" s="4"/>
      <c r="B565" s="4"/>
      <c r="C565" s="4"/>
      <c r="D565" s="4"/>
      <c r="E565" s="4"/>
      <c r="F565" s="8"/>
      <c r="G565" s="8"/>
      <c r="H565" s="8"/>
      <c r="I565" s="8"/>
      <c r="J565" s="8"/>
      <c r="K565" s="8"/>
      <c r="L565" s="8"/>
      <c r="M565" s="8"/>
      <c r="N565" s="8"/>
      <c r="O565" s="8"/>
      <c r="P565" s="8"/>
      <c r="Q565" s="271"/>
      <c r="R565" s="119"/>
      <c r="S565" s="118"/>
      <c r="T565" s="118"/>
      <c r="U565" s="118"/>
      <c r="V565" s="325"/>
      <c r="W565" s="119"/>
      <c r="X565" s="119"/>
      <c r="Y565" s="119"/>
      <c r="Z565" s="326"/>
      <c r="AA565" s="74"/>
      <c r="AB565" s="352"/>
      <c r="AC565" s="352"/>
      <c r="AD565" s="328"/>
      <c r="AE565" s="118"/>
      <c r="AF565" s="119"/>
      <c r="AG565" s="119"/>
      <c r="AH565" s="119"/>
      <c r="AI565" s="119"/>
      <c r="AJ565" s="119"/>
      <c r="AK565" s="119"/>
      <c r="AL565" s="119"/>
      <c r="AM565" s="119"/>
      <c r="AN565" s="119"/>
      <c r="AO565" s="119"/>
      <c r="AP565" s="119"/>
      <c r="AQ565" s="119"/>
      <c r="AR565" s="119"/>
      <c r="AS565" s="4"/>
      <c r="AT565" s="4"/>
      <c r="AU565" s="4"/>
    </row>
    <row r="566">
      <c r="A566" s="4"/>
      <c r="B566" s="4"/>
      <c r="C566" s="4"/>
      <c r="D566" s="4"/>
      <c r="E566" s="4"/>
      <c r="F566" s="8"/>
      <c r="G566" s="8"/>
      <c r="H566" s="8"/>
      <c r="I566" s="8"/>
      <c r="J566" s="8"/>
      <c r="K566" s="8"/>
      <c r="L566" s="8"/>
      <c r="M566" s="8"/>
      <c r="N566" s="8"/>
      <c r="O566" s="8"/>
      <c r="P566" s="8"/>
      <c r="Q566" s="271"/>
      <c r="R566" s="119"/>
      <c r="S566" s="118"/>
      <c r="T566" s="118"/>
      <c r="U566" s="118"/>
      <c r="V566" s="325"/>
      <c r="W566" s="119"/>
      <c r="X566" s="119"/>
      <c r="Y566" s="119"/>
      <c r="Z566" s="326"/>
      <c r="AA566" s="74"/>
      <c r="AB566" s="352"/>
      <c r="AC566" s="352"/>
      <c r="AD566" s="328"/>
      <c r="AE566" s="118"/>
      <c r="AF566" s="119"/>
      <c r="AG566" s="119"/>
      <c r="AH566" s="119"/>
      <c r="AI566" s="119"/>
      <c r="AJ566" s="119"/>
      <c r="AK566" s="119"/>
      <c r="AL566" s="119"/>
      <c r="AM566" s="119"/>
      <c r="AN566" s="119"/>
      <c r="AO566" s="119"/>
      <c r="AP566" s="119"/>
      <c r="AQ566" s="119"/>
      <c r="AR566" s="119"/>
      <c r="AS566" s="4"/>
      <c r="AT566" s="4"/>
      <c r="AU566" s="4"/>
    </row>
    <row r="567">
      <c r="A567" s="4"/>
      <c r="B567" s="4"/>
      <c r="C567" s="4"/>
      <c r="D567" s="4"/>
      <c r="E567" s="4"/>
      <c r="F567" s="8"/>
      <c r="G567" s="8"/>
      <c r="H567" s="8"/>
      <c r="I567" s="8"/>
      <c r="J567" s="8"/>
      <c r="K567" s="8"/>
      <c r="L567" s="8"/>
      <c r="M567" s="8"/>
      <c r="N567" s="8"/>
      <c r="O567" s="8"/>
      <c r="P567" s="8"/>
      <c r="Q567" s="271"/>
      <c r="R567" s="119"/>
      <c r="S567" s="118"/>
      <c r="T567" s="118"/>
      <c r="U567" s="118"/>
      <c r="V567" s="325"/>
      <c r="W567" s="119"/>
      <c r="X567" s="119"/>
      <c r="Y567" s="119"/>
      <c r="Z567" s="326"/>
      <c r="AA567" s="74"/>
      <c r="AB567" s="352"/>
      <c r="AC567" s="352"/>
      <c r="AD567" s="328"/>
      <c r="AE567" s="118"/>
      <c r="AF567" s="119"/>
      <c r="AG567" s="119"/>
      <c r="AH567" s="119"/>
      <c r="AI567" s="119"/>
      <c r="AJ567" s="119"/>
      <c r="AK567" s="119"/>
      <c r="AL567" s="119"/>
      <c r="AM567" s="119"/>
      <c r="AN567" s="119"/>
      <c r="AO567" s="119"/>
      <c r="AP567" s="119"/>
      <c r="AQ567" s="119"/>
      <c r="AR567" s="119"/>
      <c r="AS567" s="4"/>
      <c r="AT567" s="4"/>
      <c r="AU567" s="4"/>
    </row>
    <row r="568">
      <c r="A568" s="4"/>
      <c r="B568" s="4"/>
      <c r="C568" s="4"/>
      <c r="D568" s="4"/>
      <c r="E568" s="4"/>
      <c r="F568" s="8"/>
      <c r="G568" s="8"/>
      <c r="H568" s="8"/>
      <c r="I568" s="8"/>
      <c r="J568" s="8"/>
      <c r="K568" s="8"/>
      <c r="L568" s="8"/>
      <c r="M568" s="8"/>
      <c r="N568" s="8"/>
      <c r="O568" s="8"/>
      <c r="P568" s="8"/>
      <c r="Q568" s="271"/>
      <c r="R568" s="119"/>
      <c r="S568" s="118"/>
      <c r="T568" s="118"/>
      <c r="U568" s="118"/>
      <c r="V568" s="325"/>
      <c r="W568" s="119"/>
      <c r="X568" s="119"/>
      <c r="Y568" s="119"/>
      <c r="Z568" s="326"/>
      <c r="AA568" s="74"/>
      <c r="AB568" s="352"/>
      <c r="AC568" s="352"/>
      <c r="AD568" s="328"/>
      <c r="AE568" s="118"/>
      <c r="AF568" s="119"/>
      <c r="AG568" s="119"/>
      <c r="AH568" s="119"/>
      <c r="AI568" s="119"/>
      <c r="AJ568" s="119"/>
      <c r="AK568" s="119"/>
      <c r="AL568" s="119"/>
      <c r="AM568" s="119"/>
      <c r="AN568" s="119"/>
      <c r="AO568" s="119"/>
      <c r="AP568" s="119"/>
      <c r="AQ568" s="119"/>
      <c r="AR568" s="119"/>
      <c r="AS568" s="4"/>
      <c r="AT568" s="4"/>
      <c r="AU568" s="4"/>
    </row>
    <row r="569">
      <c r="A569" s="4"/>
      <c r="B569" s="4"/>
      <c r="C569" s="4"/>
      <c r="D569" s="4"/>
      <c r="E569" s="4"/>
      <c r="F569" s="8"/>
      <c r="G569" s="8"/>
      <c r="H569" s="8"/>
      <c r="I569" s="8"/>
      <c r="J569" s="8"/>
      <c r="K569" s="8"/>
      <c r="L569" s="8"/>
      <c r="M569" s="8"/>
      <c r="N569" s="8"/>
      <c r="O569" s="8"/>
      <c r="P569" s="8"/>
      <c r="Q569" s="271"/>
      <c r="R569" s="119"/>
      <c r="S569" s="118"/>
      <c r="T569" s="118"/>
      <c r="U569" s="118"/>
      <c r="V569" s="325"/>
      <c r="W569" s="119"/>
      <c r="X569" s="119"/>
      <c r="Y569" s="119"/>
      <c r="Z569" s="326"/>
      <c r="AA569" s="74"/>
      <c r="AB569" s="352"/>
      <c r="AC569" s="352"/>
      <c r="AD569" s="328"/>
      <c r="AE569" s="118"/>
      <c r="AF569" s="119"/>
      <c r="AG569" s="119"/>
      <c r="AH569" s="119"/>
      <c r="AI569" s="119"/>
      <c r="AJ569" s="119"/>
      <c r="AK569" s="119"/>
      <c r="AL569" s="119"/>
      <c r="AM569" s="119"/>
      <c r="AN569" s="119"/>
      <c r="AO569" s="119"/>
      <c r="AP569" s="119"/>
      <c r="AQ569" s="119"/>
      <c r="AR569" s="119"/>
      <c r="AS569" s="4"/>
      <c r="AT569" s="4"/>
      <c r="AU569" s="4"/>
    </row>
    <row r="570">
      <c r="A570" s="4"/>
      <c r="B570" s="4"/>
      <c r="C570" s="4"/>
      <c r="D570" s="4"/>
      <c r="E570" s="4"/>
      <c r="F570" s="8"/>
      <c r="G570" s="8"/>
      <c r="H570" s="8"/>
      <c r="I570" s="8"/>
      <c r="J570" s="8"/>
      <c r="K570" s="8"/>
      <c r="L570" s="8"/>
      <c r="M570" s="8"/>
      <c r="N570" s="8"/>
      <c r="O570" s="8"/>
      <c r="P570" s="8"/>
      <c r="Q570" s="271"/>
      <c r="R570" s="119"/>
      <c r="S570" s="118"/>
      <c r="T570" s="118"/>
      <c r="U570" s="118"/>
      <c r="V570" s="325"/>
      <c r="W570" s="119"/>
      <c r="X570" s="119"/>
      <c r="Y570" s="119"/>
      <c r="Z570" s="326"/>
      <c r="AA570" s="74"/>
      <c r="AB570" s="352"/>
      <c r="AC570" s="352"/>
      <c r="AD570" s="328"/>
      <c r="AE570" s="118"/>
      <c r="AF570" s="119"/>
      <c r="AG570" s="119"/>
      <c r="AH570" s="119"/>
      <c r="AI570" s="119"/>
      <c r="AJ570" s="119"/>
      <c r="AK570" s="119"/>
      <c r="AL570" s="119"/>
      <c r="AM570" s="119"/>
      <c r="AN570" s="119"/>
      <c r="AO570" s="119"/>
      <c r="AP570" s="119"/>
      <c r="AQ570" s="119"/>
      <c r="AR570" s="119"/>
      <c r="AS570" s="4"/>
      <c r="AT570" s="4"/>
      <c r="AU570" s="4"/>
    </row>
    <row r="571">
      <c r="A571" s="4"/>
      <c r="B571" s="4"/>
      <c r="C571" s="4"/>
      <c r="D571" s="4"/>
      <c r="E571" s="4"/>
      <c r="F571" s="8"/>
      <c r="G571" s="8"/>
      <c r="H571" s="8"/>
      <c r="I571" s="8"/>
      <c r="J571" s="8"/>
      <c r="K571" s="8"/>
      <c r="L571" s="8"/>
      <c r="M571" s="8"/>
      <c r="N571" s="8"/>
      <c r="O571" s="8"/>
      <c r="P571" s="8"/>
      <c r="Q571" s="271"/>
      <c r="R571" s="119"/>
      <c r="S571" s="118"/>
      <c r="T571" s="118"/>
      <c r="U571" s="118"/>
      <c r="V571" s="325"/>
      <c r="W571" s="119"/>
      <c r="X571" s="119"/>
      <c r="Y571" s="119"/>
      <c r="Z571" s="326"/>
      <c r="AA571" s="74"/>
      <c r="AB571" s="352"/>
      <c r="AC571" s="352"/>
      <c r="AD571" s="328"/>
      <c r="AE571" s="118"/>
      <c r="AF571" s="119"/>
      <c r="AG571" s="119"/>
      <c r="AH571" s="119"/>
      <c r="AI571" s="119"/>
      <c r="AJ571" s="119"/>
      <c r="AK571" s="119"/>
      <c r="AL571" s="119"/>
      <c r="AM571" s="119"/>
      <c r="AN571" s="119"/>
      <c r="AO571" s="119"/>
      <c r="AP571" s="119"/>
      <c r="AQ571" s="119"/>
      <c r="AR571" s="119"/>
      <c r="AS571" s="4"/>
      <c r="AT571" s="4"/>
      <c r="AU571" s="4"/>
    </row>
    <row r="572">
      <c r="A572" s="4"/>
      <c r="B572" s="4"/>
      <c r="C572" s="4"/>
      <c r="D572" s="4"/>
      <c r="E572" s="4"/>
      <c r="F572" s="8"/>
      <c r="G572" s="8"/>
      <c r="H572" s="8"/>
      <c r="I572" s="8"/>
      <c r="J572" s="8"/>
      <c r="K572" s="8"/>
      <c r="L572" s="8"/>
      <c r="M572" s="8"/>
      <c r="N572" s="8"/>
      <c r="O572" s="8"/>
      <c r="P572" s="8"/>
      <c r="Q572" s="271"/>
      <c r="R572" s="119"/>
      <c r="S572" s="118"/>
      <c r="T572" s="118"/>
      <c r="U572" s="118"/>
      <c r="V572" s="325"/>
      <c r="W572" s="119"/>
      <c r="X572" s="119"/>
      <c r="Y572" s="119"/>
      <c r="Z572" s="326"/>
      <c r="AA572" s="74"/>
      <c r="AB572" s="352"/>
      <c r="AC572" s="352"/>
      <c r="AD572" s="328"/>
      <c r="AE572" s="118"/>
      <c r="AF572" s="119"/>
      <c r="AG572" s="119"/>
      <c r="AH572" s="119"/>
      <c r="AI572" s="119"/>
      <c r="AJ572" s="119"/>
      <c r="AK572" s="119"/>
      <c r="AL572" s="119"/>
      <c r="AM572" s="119"/>
      <c r="AN572" s="119"/>
      <c r="AO572" s="119"/>
      <c r="AP572" s="119"/>
      <c r="AQ572" s="119"/>
      <c r="AR572" s="119"/>
      <c r="AS572" s="4"/>
      <c r="AT572" s="4"/>
      <c r="AU572" s="4"/>
    </row>
    <row r="573">
      <c r="A573" s="4"/>
      <c r="B573" s="4"/>
      <c r="C573" s="4"/>
      <c r="D573" s="4"/>
      <c r="E573" s="4"/>
      <c r="F573" s="8"/>
      <c r="G573" s="8"/>
      <c r="H573" s="8"/>
      <c r="I573" s="8"/>
      <c r="J573" s="8"/>
      <c r="K573" s="8"/>
      <c r="L573" s="8"/>
      <c r="M573" s="8"/>
      <c r="N573" s="8"/>
      <c r="O573" s="8"/>
      <c r="P573" s="8"/>
      <c r="Q573" s="271"/>
      <c r="R573" s="119"/>
      <c r="S573" s="118"/>
      <c r="T573" s="118"/>
      <c r="U573" s="118"/>
      <c r="V573" s="325"/>
      <c r="W573" s="119"/>
      <c r="X573" s="119"/>
      <c r="Y573" s="119"/>
      <c r="Z573" s="326"/>
      <c r="AA573" s="74"/>
      <c r="AB573" s="352"/>
      <c r="AC573" s="352"/>
      <c r="AD573" s="328"/>
      <c r="AE573" s="118"/>
      <c r="AF573" s="119"/>
      <c r="AG573" s="119"/>
      <c r="AH573" s="119"/>
      <c r="AI573" s="119"/>
      <c r="AJ573" s="119"/>
      <c r="AK573" s="119"/>
      <c r="AL573" s="119"/>
      <c r="AM573" s="119"/>
      <c r="AN573" s="119"/>
      <c r="AO573" s="119"/>
      <c r="AP573" s="119"/>
      <c r="AQ573" s="119"/>
      <c r="AR573" s="119"/>
      <c r="AS573" s="4"/>
      <c r="AT573" s="4"/>
      <c r="AU573" s="4"/>
    </row>
    <row r="574">
      <c r="A574" s="4"/>
      <c r="B574" s="4"/>
      <c r="C574" s="4"/>
      <c r="D574" s="4"/>
      <c r="E574" s="4"/>
      <c r="F574" s="8"/>
      <c r="G574" s="8"/>
      <c r="H574" s="8"/>
      <c r="I574" s="8"/>
      <c r="J574" s="8"/>
      <c r="K574" s="8"/>
      <c r="L574" s="8"/>
      <c r="M574" s="8"/>
      <c r="N574" s="8"/>
      <c r="O574" s="8"/>
      <c r="P574" s="8"/>
      <c r="Q574" s="271"/>
      <c r="R574" s="119"/>
      <c r="S574" s="118"/>
      <c r="T574" s="118"/>
      <c r="U574" s="118"/>
      <c r="V574" s="325"/>
      <c r="W574" s="119"/>
      <c r="X574" s="119"/>
      <c r="Y574" s="119"/>
      <c r="Z574" s="326"/>
      <c r="AA574" s="74"/>
      <c r="AB574" s="352"/>
      <c r="AC574" s="352"/>
      <c r="AD574" s="328"/>
      <c r="AE574" s="118"/>
      <c r="AF574" s="119"/>
      <c r="AG574" s="119"/>
      <c r="AH574" s="119"/>
      <c r="AI574" s="119"/>
      <c r="AJ574" s="119"/>
      <c r="AK574" s="119"/>
      <c r="AL574" s="119"/>
      <c r="AM574" s="119"/>
      <c r="AN574" s="119"/>
      <c r="AO574" s="119"/>
      <c r="AP574" s="119"/>
      <c r="AQ574" s="119"/>
      <c r="AR574" s="119"/>
      <c r="AS574" s="4"/>
      <c r="AT574" s="4"/>
      <c r="AU574" s="4"/>
    </row>
    <row r="575">
      <c r="A575" s="4"/>
      <c r="B575" s="4"/>
      <c r="C575" s="4"/>
      <c r="D575" s="4"/>
      <c r="E575" s="4"/>
      <c r="F575" s="8"/>
      <c r="G575" s="8"/>
      <c r="H575" s="8"/>
      <c r="I575" s="8"/>
      <c r="J575" s="8"/>
      <c r="K575" s="8"/>
      <c r="L575" s="8"/>
      <c r="M575" s="8"/>
      <c r="N575" s="8"/>
      <c r="O575" s="8"/>
      <c r="P575" s="8"/>
      <c r="Q575" s="271"/>
      <c r="R575" s="119"/>
      <c r="S575" s="118"/>
      <c r="T575" s="118"/>
      <c r="U575" s="118"/>
      <c r="V575" s="325"/>
      <c r="W575" s="119"/>
      <c r="X575" s="119"/>
      <c r="Y575" s="119"/>
      <c r="Z575" s="326"/>
      <c r="AA575" s="74"/>
      <c r="AB575" s="352"/>
      <c r="AC575" s="352"/>
      <c r="AD575" s="328"/>
      <c r="AE575" s="118"/>
      <c r="AF575" s="119"/>
      <c r="AG575" s="119"/>
      <c r="AH575" s="119"/>
      <c r="AI575" s="119"/>
      <c r="AJ575" s="119"/>
      <c r="AK575" s="119"/>
      <c r="AL575" s="119"/>
      <c r="AM575" s="119"/>
      <c r="AN575" s="119"/>
      <c r="AO575" s="119"/>
      <c r="AP575" s="119"/>
      <c r="AQ575" s="119"/>
      <c r="AR575" s="119"/>
      <c r="AS575" s="4"/>
      <c r="AT575" s="4"/>
      <c r="AU575" s="4"/>
    </row>
    <row r="576">
      <c r="A576" s="4"/>
      <c r="B576" s="4"/>
      <c r="C576" s="4"/>
      <c r="D576" s="4"/>
      <c r="E576" s="4"/>
      <c r="F576" s="8"/>
      <c r="G576" s="8"/>
      <c r="H576" s="8"/>
      <c r="I576" s="8"/>
      <c r="J576" s="8"/>
      <c r="K576" s="8"/>
      <c r="L576" s="8"/>
      <c r="M576" s="8"/>
      <c r="N576" s="8"/>
      <c r="O576" s="8"/>
      <c r="P576" s="8"/>
      <c r="Q576" s="271"/>
      <c r="R576" s="119"/>
      <c r="S576" s="118"/>
      <c r="T576" s="118"/>
      <c r="U576" s="118"/>
      <c r="V576" s="325"/>
      <c r="W576" s="119"/>
      <c r="X576" s="119"/>
      <c r="Y576" s="119"/>
      <c r="Z576" s="326"/>
      <c r="AA576" s="74"/>
      <c r="AB576" s="352"/>
      <c r="AC576" s="352"/>
      <c r="AD576" s="328"/>
      <c r="AE576" s="118"/>
      <c r="AF576" s="119"/>
      <c r="AG576" s="119"/>
      <c r="AH576" s="119"/>
      <c r="AI576" s="119"/>
      <c r="AJ576" s="119"/>
      <c r="AK576" s="119"/>
      <c r="AL576" s="119"/>
      <c r="AM576" s="119"/>
      <c r="AN576" s="119"/>
      <c r="AO576" s="119"/>
      <c r="AP576" s="119"/>
      <c r="AQ576" s="119"/>
      <c r="AR576" s="119"/>
      <c r="AS576" s="4"/>
      <c r="AT576" s="4"/>
      <c r="AU576" s="4"/>
    </row>
    <row r="577">
      <c r="A577" s="4"/>
      <c r="B577" s="4"/>
      <c r="C577" s="4"/>
      <c r="D577" s="4"/>
      <c r="E577" s="4"/>
      <c r="F577" s="8"/>
      <c r="G577" s="8"/>
      <c r="H577" s="8"/>
      <c r="I577" s="8"/>
      <c r="J577" s="8"/>
      <c r="K577" s="8"/>
      <c r="L577" s="8"/>
      <c r="M577" s="8"/>
      <c r="N577" s="8"/>
      <c r="O577" s="8"/>
      <c r="P577" s="8"/>
      <c r="Q577" s="271"/>
      <c r="R577" s="119"/>
      <c r="S577" s="118"/>
      <c r="T577" s="118"/>
      <c r="U577" s="118"/>
      <c r="V577" s="325"/>
      <c r="W577" s="119"/>
      <c r="X577" s="119"/>
      <c r="Y577" s="119"/>
      <c r="Z577" s="326"/>
      <c r="AA577" s="74"/>
      <c r="AB577" s="352"/>
      <c r="AC577" s="352"/>
      <c r="AD577" s="328"/>
      <c r="AE577" s="118"/>
      <c r="AF577" s="119"/>
      <c r="AG577" s="119"/>
      <c r="AH577" s="119"/>
      <c r="AI577" s="119"/>
      <c r="AJ577" s="119"/>
      <c r="AK577" s="119"/>
      <c r="AL577" s="119"/>
      <c r="AM577" s="119"/>
      <c r="AN577" s="119"/>
      <c r="AO577" s="119"/>
      <c r="AP577" s="119"/>
      <c r="AQ577" s="119"/>
      <c r="AR577" s="119"/>
      <c r="AS577" s="4"/>
      <c r="AT577" s="4"/>
      <c r="AU577" s="4"/>
    </row>
    <row r="578">
      <c r="A578" s="4"/>
      <c r="B578" s="4"/>
      <c r="C578" s="4"/>
      <c r="D578" s="4"/>
      <c r="E578" s="4"/>
      <c r="F578" s="8"/>
      <c r="G578" s="8"/>
      <c r="H578" s="8"/>
      <c r="I578" s="8"/>
      <c r="J578" s="8"/>
      <c r="K578" s="8"/>
      <c r="L578" s="8"/>
      <c r="M578" s="8"/>
      <c r="N578" s="8"/>
      <c r="O578" s="8"/>
      <c r="P578" s="8"/>
      <c r="Q578" s="271"/>
      <c r="R578" s="119"/>
      <c r="S578" s="118"/>
      <c r="T578" s="118"/>
      <c r="U578" s="118"/>
      <c r="V578" s="325"/>
      <c r="W578" s="119"/>
      <c r="X578" s="119"/>
      <c r="Y578" s="119"/>
      <c r="Z578" s="326"/>
      <c r="AA578" s="74"/>
      <c r="AB578" s="352"/>
      <c r="AC578" s="352"/>
      <c r="AD578" s="328"/>
      <c r="AE578" s="118"/>
      <c r="AF578" s="119"/>
      <c r="AG578" s="119"/>
      <c r="AH578" s="119"/>
      <c r="AI578" s="119"/>
      <c r="AJ578" s="119"/>
      <c r="AK578" s="119"/>
      <c r="AL578" s="119"/>
      <c r="AM578" s="119"/>
      <c r="AN578" s="119"/>
      <c r="AO578" s="119"/>
      <c r="AP578" s="119"/>
      <c r="AQ578" s="119"/>
      <c r="AR578" s="119"/>
      <c r="AS578" s="4"/>
      <c r="AT578" s="4"/>
      <c r="AU578" s="4"/>
    </row>
    <row r="579">
      <c r="A579" s="4"/>
      <c r="B579" s="4"/>
      <c r="C579" s="4"/>
      <c r="D579" s="4"/>
      <c r="E579" s="4"/>
      <c r="F579" s="8"/>
      <c r="G579" s="8"/>
      <c r="H579" s="8"/>
      <c r="I579" s="8"/>
      <c r="J579" s="8"/>
      <c r="K579" s="8"/>
      <c r="L579" s="8"/>
      <c r="M579" s="8"/>
      <c r="N579" s="8"/>
      <c r="O579" s="8"/>
      <c r="P579" s="8"/>
      <c r="Q579" s="271"/>
      <c r="R579" s="119"/>
      <c r="S579" s="118"/>
      <c r="T579" s="118"/>
      <c r="U579" s="118"/>
      <c r="V579" s="325"/>
      <c r="W579" s="119"/>
      <c r="X579" s="119"/>
      <c r="Y579" s="119"/>
      <c r="Z579" s="326"/>
      <c r="AA579" s="74"/>
      <c r="AB579" s="352"/>
      <c r="AC579" s="352"/>
      <c r="AD579" s="328"/>
      <c r="AE579" s="118"/>
      <c r="AF579" s="119"/>
      <c r="AG579" s="119"/>
      <c r="AH579" s="119"/>
      <c r="AI579" s="119"/>
      <c r="AJ579" s="119"/>
      <c r="AK579" s="119"/>
      <c r="AL579" s="119"/>
      <c r="AM579" s="119"/>
      <c r="AN579" s="119"/>
      <c r="AO579" s="119"/>
      <c r="AP579" s="119"/>
      <c r="AQ579" s="119"/>
      <c r="AR579" s="119"/>
      <c r="AS579" s="4"/>
      <c r="AT579" s="4"/>
      <c r="AU579" s="4"/>
    </row>
    <row r="580">
      <c r="A580" s="4"/>
      <c r="B580" s="4"/>
      <c r="C580" s="4"/>
      <c r="D580" s="4"/>
      <c r="E580" s="4"/>
      <c r="F580" s="8"/>
      <c r="G580" s="8"/>
      <c r="H580" s="8"/>
      <c r="I580" s="8"/>
      <c r="J580" s="8"/>
      <c r="K580" s="8"/>
      <c r="L580" s="8"/>
      <c r="M580" s="8"/>
      <c r="N580" s="8"/>
      <c r="O580" s="8"/>
      <c r="P580" s="8"/>
      <c r="Q580" s="271"/>
      <c r="R580" s="119"/>
      <c r="S580" s="118"/>
      <c r="T580" s="118"/>
      <c r="U580" s="118"/>
      <c r="V580" s="325"/>
      <c r="W580" s="119"/>
      <c r="X580" s="119"/>
      <c r="Y580" s="119"/>
      <c r="Z580" s="326"/>
      <c r="AA580" s="74"/>
      <c r="AB580" s="352"/>
      <c r="AC580" s="352"/>
      <c r="AD580" s="328"/>
      <c r="AE580" s="118"/>
      <c r="AF580" s="119"/>
      <c r="AG580" s="119"/>
      <c r="AH580" s="119"/>
      <c r="AI580" s="119"/>
      <c r="AJ580" s="119"/>
      <c r="AK580" s="119"/>
      <c r="AL580" s="119"/>
      <c r="AM580" s="119"/>
      <c r="AN580" s="119"/>
      <c r="AO580" s="119"/>
      <c r="AP580" s="119"/>
      <c r="AQ580" s="119"/>
      <c r="AR580" s="119"/>
      <c r="AS580" s="4"/>
      <c r="AT580" s="4"/>
      <c r="AU580" s="4"/>
    </row>
    <row r="581">
      <c r="A581" s="4"/>
      <c r="B581" s="4"/>
      <c r="C581" s="4"/>
      <c r="D581" s="4"/>
      <c r="E581" s="4"/>
      <c r="F581" s="8"/>
      <c r="G581" s="8"/>
      <c r="H581" s="8"/>
      <c r="I581" s="8"/>
      <c r="J581" s="8"/>
      <c r="K581" s="8"/>
      <c r="L581" s="8"/>
      <c r="M581" s="8"/>
      <c r="N581" s="8"/>
      <c r="O581" s="8"/>
      <c r="P581" s="8"/>
      <c r="Q581" s="271"/>
      <c r="R581" s="119"/>
      <c r="S581" s="118"/>
      <c r="T581" s="118"/>
      <c r="U581" s="118"/>
      <c r="V581" s="325"/>
      <c r="W581" s="119"/>
      <c r="X581" s="119"/>
      <c r="Y581" s="119"/>
      <c r="Z581" s="326"/>
      <c r="AA581" s="74"/>
      <c r="AB581" s="352"/>
      <c r="AC581" s="352"/>
      <c r="AD581" s="328"/>
      <c r="AE581" s="118"/>
      <c r="AF581" s="119"/>
      <c r="AG581" s="119"/>
      <c r="AH581" s="119"/>
      <c r="AI581" s="119"/>
      <c r="AJ581" s="119"/>
      <c r="AK581" s="119"/>
      <c r="AL581" s="119"/>
      <c r="AM581" s="119"/>
      <c r="AN581" s="119"/>
      <c r="AO581" s="119"/>
      <c r="AP581" s="119"/>
      <c r="AQ581" s="119"/>
      <c r="AR581" s="119"/>
      <c r="AS581" s="4"/>
      <c r="AT581" s="4"/>
      <c r="AU581" s="4"/>
    </row>
    <row r="582">
      <c r="A582" s="4"/>
      <c r="B582" s="4"/>
      <c r="C582" s="4"/>
      <c r="D582" s="4"/>
      <c r="E582" s="4"/>
      <c r="F582" s="8"/>
      <c r="G582" s="8"/>
      <c r="H582" s="8"/>
      <c r="I582" s="8"/>
      <c r="J582" s="8"/>
      <c r="K582" s="8"/>
      <c r="L582" s="8"/>
      <c r="M582" s="8"/>
      <c r="N582" s="8"/>
      <c r="O582" s="8"/>
      <c r="P582" s="8"/>
      <c r="Q582" s="271"/>
      <c r="R582" s="119"/>
      <c r="S582" s="118"/>
      <c r="T582" s="118"/>
      <c r="U582" s="118"/>
      <c r="V582" s="325"/>
      <c r="W582" s="119"/>
      <c r="X582" s="119"/>
      <c r="Y582" s="119"/>
      <c r="Z582" s="326"/>
      <c r="AA582" s="74"/>
      <c r="AB582" s="352"/>
      <c r="AC582" s="352"/>
      <c r="AD582" s="328"/>
      <c r="AE582" s="118"/>
      <c r="AF582" s="119"/>
      <c r="AG582" s="119"/>
      <c r="AH582" s="119"/>
      <c r="AI582" s="119"/>
      <c r="AJ582" s="119"/>
      <c r="AK582" s="119"/>
      <c r="AL582" s="119"/>
      <c r="AM582" s="119"/>
      <c r="AN582" s="119"/>
      <c r="AO582" s="119"/>
      <c r="AP582" s="119"/>
      <c r="AQ582" s="119"/>
      <c r="AR582" s="119"/>
      <c r="AS582" s="4"/>
      <c r="AT582" s="4"/>
      <c r="AU582" s="4"/>
    </row>
    <row r="583">
      <c r="A583" s="4"/>
      <c r="B583" s="4"/>
      <c r="C583" s="4"/>
      <c r="D583" s="4"/>
      <c r="E583" s="4"/>
      <c r="F583" s="8"/>
      <c r="G583" s="8"/>
      <c r="H583" s="8"/>
      <c r="I583" s="8"/>
      <c r="J583" s="8"/>
      <c r="K583" s="8"/>
      <c r="L583" s="8"/>
      <c r="M583" s="8"/>
      <c r="N583" s="8"/>
      <c r="O583" s="8"/>
      <c r="P583" s="8"/>
      <c r="Q583" s="271"/>
      <c r="R583" s="119"/>
      <c r="S583" s="118"/>
      <c r="T583" s="118"/>
      <c r="U583" s="118"/>
      <c r="V583" s="325"/>
      <c r="W583" s="119"/>
      <c r="X583" s="119"/>
      <c r="Y583" s="119"/>
      <c r="Z583" s="326"/>
      <c r="AA583" s="74"/>
      <c r="AB583" s="352"/>
      <c r="AC583" s="352"/>
      <c r="AD583" s="328"/>
      <c r="AE583" s="118"/>
      <c r="AF583" s="119"/>
      <c r="AG583" s="119"/>
      <c r="AH583" s="119"/>
      <c r="AI583" s="119"/>
      <c r="AJ583" s="119"/>
      <c r="AK583" s="119"/>
      <c r="AL583" s="119"/>
      <c r="AM583" s="119"/>
      <c r="AN583" s="119"/>
      <c r="AO583" s="119"/>
      <c r="AP583" s="119"/>
      <c r="AQ583" s="119"/>
      <c r="AR583" s="119"/>
      <c r="AS583" s="4"/>
      <c r="AT583" s="4"/>
      <c r="AU583" s="4"/>
    </row>
    <row r="584">
      <c r="A584" s="4"/>
      <c r="B584" s="4"/>
      <c r="C584" s="4"/>
      <c r="D584" s="4"/>
      <c r="E584" s="4"/>
      <c r="F584" s="8"/>
      <c r="G584" s="8"/>
      <c r="H584" s="8"/>
      <c r="I584" s="8"/>
      <c r="J584" s="8"/>
      <c r="K584" s="8"/>
      <c r="L584" s="8"/>
      <c r="M584" s="8"/>
      <c r="N584" s="8"/>
      <c r="O584" s="8"/>
      <c r="P584" s="8"/>
      <c r="Q584" s="271"/>
      <c r="R584" s="119"/>
      <c r="S584" s="118"/>
      <c r="T584" s="118"/>
      <c r="U584" s="118"/>
      <c r="V584" s="325"/>
      <c r="W584" s="119"/>
      <c r="X584" s="119"/>
      <c r="Y584" s="119"/>
      <c r="Z584" s="326"/>
      <c r="AA584" s="74"/>
      <c r="AB584" s="352"/>
      <c r="AC584" s="352"/>
      <c r="AD584" s="328"/>
      <c r="AE584" s="118"/>
      <c r="AF584" s="119"/>
      <c r="AG584" s="119"/>
      <c r="AH584" s="119"/>
      <c r="AI584" s="119"/>
      <c r="AJ584" s="119"/>
      <c r="AK584" s="119"/>
      <c r="AL584" s="119"/>
      <c r="AM584" s="119"/>
      <c r="AN584" s="119"/>
      <c r="AO584" s="119"/>
      <c r="AP584" s="119"/>
      <c r="AQ584" s="119"/>
      <c r="AR584" s="119"/>
      <c r="AS584" s="4"/>
      <c r="AT584" s="4"/>
      <c r="AU584" s="4"/>
    </row>
    <row r="585">
      <c r="A585" s="4"/>
      <c r="B585" s="4"/>
      <c r="C585" s="4"/>
      <c r="D585" s="4"/>
      <c r="E585" s="4"/>
      <c r="F585" s="8"/>
      <c r="G585" s="8"/>
      <c r="H585" s="8"/>
      <c r="I585" s="8"/>
      <c r="J585" s="8"/>
      <c r="K585" s="8"/>
      <c r="L585" s="8"/>
      <c r="M585" s="8"/>
      <c r="N585" s="8"/>
      <c r="O585" s="8"/>
      <c r="P585" s="8"/>
      <c r="Q585" s="271"/>
      <c r="R585" s="119"/>
      <c r="S585" s="118"/>
      <c r="T585" s="118"/>
      <c r="U585" s="118"/>
      <c r="V585" s="325"/>
      <c r="W585" s="119"/>
      <c r="X585" s="119"/>
      <c r="Y585" s="119"/>
      <c r="Z585" s="326"/>
      <c r="AA585" s="74"/>
      <c r="AB585" s="352"/>
      <c r="AC585" s="352"/>
      <c r="AD585" s="328"/>
      <c r="AE585" s="118"/>
      <c r="AF585" s="119"/>
      <c r="AG585" s="119"/>
      <c r="AH585" s="119"/>
      <c r="AI585" s="119"/>
      <c r="AJ585" s="119"/>
      <c r="AK585" s="119"/>
      <c r="AL585" s="119"/>
      <c r="AM585" s="119"/>
      <c r="AN585" s="119"/>
      <c r="AO585" s="119"/>
      <c r="AP585" s="119"/>
      <c r="AQ585" s="119"/>
      <c r="AR585" s="119"/>
      <c r="AS585" s="4"/>
      <c r="AT585" s="4"/>
      <c r="AU585" s="4"/>
    </row>
    <row r="586">
      <c r="A586" s="4"/>
      <c r="B586" s="4"/>
      <c r="C586" s="4"/>
      <c r="D586" s="4"/>
      <c r="E586" s="4"/>
      <c r="F586" s="8"/>
      <c r="G586" s="8"/>
      <c r="H586" s="8"/>
      <c r="I586" s="8"/>
      <c r="J586" s="8"/>
      <c r="K586" s="8"/>
      <c r="L586" s="8"/>
      <c r="M586" s="8"/>
      <c r="N586" s="8"/>
      <c r="O586" s="8"/>
      <c r="P586" s="8"/>
      <c r="Q586" s="271"/>
      <c r="R586" s="119"/>
      <c r="S586" s="118"/>
      <c r="T586" s="118"/>
      <c r="U586" s="118"/>
      <c r="V586" s="325"/>
      <c r="W586" s="119"/>
      <c r="X586" s="119"/>
      <c r="Y586" s="119"/>
      <c r="Z586" s="326"/>
      <c r="AA586" s="74"/>
      <c r="AB586" s="352"/>
      <c r="AC586" s="352"/>
      <c r="AD586" s="328"/>
      <c r="AE586" s="118"/>
      <c r="AF586" s="119"/>
      <c r="AG586" s="119"/>
      <c r="AH586" s="119"/>
      <c r="AI586" s="119"/>
      <c r="AJ586" s="119"/>
      <c r="AK586" s="119"/>
      <c r="AL586" s="119"/>
      <c r="AM586" s="119"/>
      <c r="AN586" s="119"/>
      <c r="AO586" s="119"/>
      <c r="AP586" s="119"/>
      <c r="AQ586" s="119"/>
      <c r="AR586" s="119"/>
      <c r="AS586" s="4"/>
      <c r="AT586" s="4"/>
      <c r="AU586" s="4"/>
    </row>
    <row r="587">
      <c r="A587" s="4"/>
      <c r="B587" s="4"/>
      <c r="C587" s="4"/>
      <c r="D587" s="4"/>
      <c r="E587" s="4"/>
      <c r="F587" s="8"/>
      <c r="G587" s="8"/>
      <c r="H587" s="8"/>
      <c r="I587" s="8"/>
      <c r="J587" s="8"/>
      <c r="K587" s="8"/>
      <c r="L587" s="8"/>
      <c r="M587" s="8"/>
      <c r="N587" s="8"/>
      <c r="O587" s="8"/>
      <c r="P587" s="8"/>
      <c r="Q587" s="271"/>
      <c r="R587" s="119"/>
      <c r="S587" s="118"/>
      <c r="T587" s="118"/>
      <c r="U587" s="118"/>
      <c r="V587" s="325"/>
      <c r="W587" s="119"/>
      <c r="X587" s="119"/>
      <c r="Y587" s="119"/>
      <c r="Z587" s="326"/>
      <c r="AA587" s="74"/>
      <c r="AB587" s="352"/>
      <c r="AC587" s="352"/>
      <c r="AD587" s="328"/>
      <c r="AE587" s="118"/>
      <c r="AF587" s="119"/>
      <c r="AG587" s="119"/>
      <c r="AH587" s="119"/>
      <c r="AI587" s="119"/>
      <c r="AJ587" s="119"/>
      <c r="AK587" s="119"/>
      <c r="AL587" s="119"/>
      <c r="AM587" s="119"/>
      <c r="AN587" s="119"/>
      <c r="AO587" s="119"/>
      <c r="AP587" s="119"/>
      <c r="AQ587" s="119"/>
      <c r="AR587" s="119"/>
      <c r="AS587" s="4"/>
      <c r="AT587" s="4"/>
      <c r="AU587" s="4"/>
    </row>
    <row r="588">
      <c r="A588" s="4"/>
      <c r="B588" s="4"/>
      <c r="C588" s="4"/>
      <c r="D588" s="4"/>
      <c r="E588" s="4"/>
      <c r="F588" s="8"/>
      <c r="G588" s="8"/>
      <c r="H588" s="8"/>
      <c r="I588" s="8"/>
      <c r="J588" s="8"/>
      <c r="K588" s="8"/>
      <c r="L588" s="8"/>
      <c r="M588" s="8"/>
      <c r="N588" s="8"/>
      <c r="O588" s="8"/>
      <c r="P588" s="8"/>
      <c r="Q588" s="271"/>
      <c r="R588" s="119"/>
      <c r="S588" s="118"/>
      <c r="T588" s="118"/>
      <c r="U588" s="118"/>
      <c r="V588" s="325"/>
      <c r="W588" s="119"/>
      <c r="X588" s="119"/>
      <c r="Y588" s="119"/>
      <c r="Z588" s="326"/>
      <c r="AA588" s="74"/>
      <c r="AB588" s="352"/>
      <c r="AC588" s="352"/>
      <c r="AD588" s="328"/>
      <c r="AE588" s="118"/>
      <c r="AF588" s="119"/>
      <c r="AG588" s="119"/>
      <c r="AH588" s="119"/>
      <c r="AI588" s="119"/>
      <c r="AJ588" s="119"/>
      <c r="AK588" s="119"/>
      <c r="AL588" s="119"/>
      <c r="AM588" s="119"/>
      <c r="AN588" s="119"/>
      <c r="AO588" s="119"/>
      <c r="AP588" s="119"/>
      <c r="AQ588" s="119"/>
      <c r="AR588" s="119"/>
      <c r="AS588" s="4"/>
      <c r="AT588" s="4"/>
      <c r="AU588" s="4"/>
    </row>
    <row r="589">
      <c r="A589" s="4"/>
      <c r="B589" s="4"/>
      <c r="C589" s="4"/>
      <c r="D589" s="4"/>
      <c r="E589" s="4"/>
      <c r="F589" s="8"/>
      <c r="G589" s="8"/>
      <c r="H589" s="8"/>
      <c r="I589" s="8"/>
      <c r="J589" s="8"/>
      <c r="K589" s="8"/>
      <c r="L589" s="8"/>
      <c r="M589" s="8"/>
      <c r="N589" s="8"/>
      <c r="O589" s="8"/>
      <c r="P589" s="8"/>
      <c r="Q589" s="271"/>
      <c r="R589" s="119"/>
      <c r="S589" s="118"/>
      <c r="T589" s="118"/>
      <c r="U589" s="118"/>
      <c r="V589" s="325"/>
      <c r="W589" s="119"/>
      <c r="X589" s="119"/>
      <c r="Y589" s="119"/>
      <c r="Z589" s="326"/>
      <c r="AA589" s="74"/>
      <c r="AB589" s="352"/>
      <c r="AC589" s="352"/>
      <c r="AD589" s="328"/>
      <c r="AE589" s="118"/>
      <c r="AF589" s="119"/>
      <c r="AG589" s="119"/>
      <c r="AH589" s="119"/>
      <c r="AI589" s="119"/>
      <c r="AJ589" s="119"/>
      <c r="AK589" s="119"/>
      <c r="AL589" s="119"/>
      <c r="AM589" s="119"/>
      <c r="AN589" s="119"/>
      <c r="AO589" s="119"/>
      <c r="AP589" s="119"/>
      <c r="AQ589" s="119"/>
      <c r="AR589" s="119"/>
      <c r="AS589" s="4"/>
      <c r="AT589" s="4"/>
      <c r="AU589" s="4"/>
    </row>
    <row r="590">
      <c r="A590" s="4"/>
      <c r="B590" s="4"/>
      <c r="C590" s="4"/>
      <c r="D590" s="4"/>
      <c r="E590" s="4"/>
      <c r="F590" s="8"/>
      <c r="G590" s="8"/>
      <c r="H590" s="8"/>
      <c r="I590" s="8"/>
      <c r="J590" s="8"/>
      <c r="K590" s="8"/>
      <c r="L590" s="8"/>
      <c r="M590" s="8"/>
      <c r="N590" s="8"/>
      <c r="O590" s="8"/>
      <c r="P590" s="8"/>
      <c r="Q590" s="271"/>
      <c r="R590" s="119"/>
      <c r="S590" s="118"/>
      <c r="T590" s="118"/>
      <c r="U590" s="118"/>
      <c r="V590" s="325"/>
      <c r="W590" s="119"/>
      <c r="X590" s="119"/>
      <c r="Y590" s="119"/>
      <c r="Z590" s="326"/>
      <c r="AA590" s="74"/>
      <c r="AB590" s="352"/>
      <c r="AC590" s="352"/>
      <c r="AD590" s="328"/>
      <c r="AE590" s="118"/>
      <c r="AF590" s="119"/>
      <c r="AG590" s="119"/>
      <c r="AH590" s="119"/>
      <c r="AI590" s="119"/>
      <c r="AJ590" s="119"/>
      <c r="AK590" s="119"/>
      <c r="AL590" s="119"/>
      <c r="AM590" s="119"/>
      <c r="AN590" s="119"/>
      <c r="AO590" s="119"/>
      <c r="AP590" s="119"/>
      <c r="AQ590" s="119"/>
      <c r="AR590" s="119"/>
      <c r="AS590" s="4"/>
      <c r="AT590" s="4"/>
      <c r="AU590" s="4"/>
    </row>
    <row r="591">
      <c r="A591" s="4"/>
      <c r="B591" s="4"/>
      <c r="C591" s="4"/>
      <c r="D591" s="4"/>
      <c r="E591" s="4"/>
      <c r="F591" s="8"/>
      <c r="G591" s="8"/>
      <c r="H591" s="8"/>
      <c r="I591" s="8"/>
      <c r="J591" s="8"/>
      <c r="K591" s="8"/>
      <c r="L591" s="8"/>
      <c r="M591" s="8"/>
      <c r="N591" s="8"/>
      <c r="O591" s="8"/>
      <c r="P591" s="8"/>
      <c r="Q591" s="271"/>
      <c r="R591" s="119"/>
      <c r="S591" s="118"/>
      <c r="T591" s="118"/>
      <c r="U591" s="118"/>
      <c r="V591" s="325"/>
      <c r="W591" s="119"/>
      <c r="X591" s="119"/>
      <c r="Y591" s="119"/>
      <c r="Z591" s="326"/>
      <c r="AA591" s="74"/>
      <c r="AB591" s="352"/>
      <c r="AC591" s="352"/>
      <c r="AD591" s="328"/>
      <c r="AE591" s="118"/>
      <c r="AF591" s="119"/>
      <c r="AG591" s="119"/>
      <c r="AH591" s="119"/>
      <c r="AI591" s="119"/>
      <c r="AJ591" s="119"/>
      <c r="AK591" s="119"/>
      <c r="AL591" s="119"/>
      <c r="AM591" s="119"/>
      <c r="AN591" s="119"/>
      <c r="AO591" s="119"/>
      <c r="AP591" s="119"/>
      <c r="AQ591" s="119"/>
      <c r="AR591" s="119"/>
      <c r="AS591" s="4"/>
      <c r="AT591" s="4"/>
      <c r="AU591" s="4"/>
    </row>
    <row r="592">
      <c r="A592" s="4"/>
      <c r="B592" s="4"/>
      <c r="C592" s="4"/>
      <c r="D592" s="4"/>
      <c r="E592" s="4"/>
      <c r="F592" s="8"/>
      <c r="G592" s="8"/>
      <c r="H592" s="8"/>
      <c r="I592" s="8"/>
      <c r="J592" s="8"/>
      <c r="K592" s="8"/>
      <c r="L592" s="8"/>
      <c r="M592" s="8"/>
      <c r="N592" s="8"/>
      <c r="O592" s="8"/>
      <c r="P592" s="8"/>
      <c r="Q592" s="271"/>
      <c r="R592" s="119"/>
      <c r="S592" s="118"/>
      <c r="T592" s="118"/>
      <c r="U592" s="118"/>
      <c r="V592" s="325"/>
      <c r="W592" s="119"/>
      <c r="X592" s="119"/>
      <c r="Y592" s="119"/>
      <c r="Z592" s="326"/>
      <c r="AA592" s="74"/>
      <c r="AB592" s="352"/>
      <c r="AC592" s="352"/>
      <c r="AD592" s="328"/>
      <c r="AE592" s="118"/>
      <c r="AF592" s="119"/>
      <c r="AG592" s="119"/>
      <c r="AH592" s="119"/>
      <c r="AI592" s="119"/>
      <c r="AJ592" s="119"/>
      <c r="AK592" s="119"/>
      <c r="AL592" s="119"/>
      <c r="AM592" s="119"/>
      <c r="AN592" s="119"/>
      <c r="AO592" s="119"/>
      <c r="AP592" s="119"/>
      <c r="AQ592" s="119"/>
      <c r="AR592" s="119"/>
      <c r="AS592" s="4"/>
      <c r="AT592" s="4"/>
      <c r="AU592" s="4"/>
    </row>
    <row r="593">
      <c r="A593" s="4"/>
      <c r="B593" s="4"/>
      <c r="C593" s="4"/>
      <c r="D593" s="4"/>
      <c r="E593" s="4"/>
      <c r="F593" s="8"/>
      <c r="G593" s="8"/>
      <c r="H593" s="8"/>
      <c r="I593" s="8"/>
      <c r="J593" s="8"/>
      <c r="K593" s="8"/>
      <c r="L593" s="8"/>
      <c r="M593" s="8"/>
      <c r="N593" s="8"/>
      <c r="O593" s="8"/>
      <c r="P593" s="8"/>
      <c r="Q593" s="271"/>
      <c r="R593" s="119"/>
      <c r="S593" s="118"/>
      <c r="T593" s="118"/>
      <c r="U593" s="118"/>
      <c r="V593" s="325"/>
      <c r="W593" s="119"/>
      <c r="X593" s="119"/>
      <c r="Y593" s="119"/>
      <c r="Z593" s="326"/>
      <c r="AA593" s="74"/>
      <c r="AB593" s="352"/>
      <c r="AC593" s="352"/>
      <c r="AD593" s="328"/>
      <c r="AE593" s="118"/>
      <c r="AF593" s="119"/>
      <c r="AG593" s="119"/>
      <c r="AH593" s="119"/>
      <c r="AI593" s="119"/>
      <c r="AJ593" s="119"/>
      <c r="AK593" s="119"/>
      <c r="AL593" s="119"/>
      <c r="AM593" s="119"/>
      <c r="AN593" s="119"/>
      <c r="AO593" s="119"/>
      <c r="AP593" s="119"/>
      <c r="AQ593" s="119"/>
      <c r="AR593" s="119"/>
      <c r="AS593" s="4"/>
      <c r="AT593" s="4"/>
      <c r="AU593" s="4"/>
    </row>
    <row r="594">
      <c r="A594" s="4"/>
      <c r="B594" s="4"/>
      <c r="C594" s="4"/>
      <c r="D594" s="4"/>
      <c r="E594" s="4"/>
      <c r="F594" s="8"/>
      <c r="G594" s="8"/>
      <c r="H594" s="8"/>
      <c r="I594" s="8"/>
      <c r="J594" s="8"/>
      <c r="K594" s="8"/>
      <c r="L594" s="8"/>
      <c r="M594" s="8"/>
      <c r="N594" s="8"/>
      <c r="O594" s="8"/>
      <c r="P594" s="8"/>
      <c r="Q594" s="271"/>
      <c r="R594" s="119"/>
      <c r="S594" s="118"/>
      <c r="T594" s="118"/>
      <c r="U594" s="118"/>
      <c r="V594" s="325"/>
      <c r="W594" s="119"/>
      <c r="X594" s="119"/>
      <c r="Y594" s="119"/>
      <c r="Z594" s="326"/>
      <c r="AA594" s="74"/>
      <c r="AB594" s="352"/>
      <c r="AC594" s="352"/>
      <c r="AD594" s="328"/>
      <c r="AE594" s="118"/>
      <c r="AF594" s="119"/>
      <c r="AG594" s="119"/>
      <c r="AH594" s="119"/>
      <c r="AI594" s="119"/>
      <c r="AJ594" s="119"/>
      <c r="AK594" s="119"/>
      <c r="AL594" s="119"/>
      <c r="AM594" s="119"/>
      <c r="AN594" s="119"/>
      <c r="AO594" s="119"/>
      <c r="AP594" s="119"/>
      <c r="AQ594" s="119"/>
      <c r="AR594" s="119"/>
      <c r="AS594" s="4"/>
      <c r="AT594" s="4"/>
      <c r="AU594" s="4"/>
    </row>
    <row r="595">
      <c r="A595" s="4"/>
      <c r="B595" s="4"/>
      <c r="C595" s="4"/>
      <c r="D595" s="4"/>
      <c r="E595" s="4"/>
      <c r="F595" s="8"/>
      <c r="G595" s="8"/>
      <c r="H595" s="8"/>
      <c r="I595" s="8"/>
      <c r="J595" s="8"/>
      <c r="K595" s="8"/>
      <c r="L595" s="8"/>
      <c r="M595" s="8"/>
      <c r="N595" s="8"/>
      <c r="O595" s="8"/>
      <c r="P595" s="8"/>
      <c r="Q595" s="271"/>
      <c r="R595" s="119"/>
      <c r="S595" s="118"/>
      <c r="T595" s="118"/>
      <c r="U595" s="118"/>
      <c r="V595" s="325"/>
      <c r="W595" s="119"/>
      <c r="X595" s="119"/>
      <c r="Y595" s="119"/>
      <c r="Z595" s="326"/>
      <c r="AA595" s="74"/>
      <c r="AB595" s="352"/>
      <c r="AC595" s="352"/>
      <c r="AD595" s="328"/>
      <c r="AE595" s="118"/>
      <c r="AF595" s="119"/>
      <c r="AG595" s="119"/>
      <c r="AH595" s="119"/>
      <c r="AI595" s="119"/>
      <c r="AJ595" s="119"/>
      <c r="AK595" s="119"/>
      <c r="AL595" s="119"/>
      <c r="AM595" s="119"/>
      <c r="AN595" s="119"/>
      <c r="AO595" s="119"/>
      <c r="AP595" s="119"/>
      <c r="AQ595" s="119"/>
      <c r="AR595" s="119"/>
      <c r="AS595" s="4"/>
      <c r="AT595" s="4"/>
      <c r="AU595" s="4"/>
    </row>
    <row r="596">
      <c r="A596" s="4"/>
      <c r="B596" s="4"/>
      <c r="C596" s="4"/>
      <c r="D596" s="4"/>
      <c r="E596" s="4"/>
      <c r="F596" s="8"/>
      <c r="G596" s="8"/>
      <c r="H596" s="8"/>
      <c r="I596" s="8"/>
      <c r="J596" s="8"/>
      <c r="K596" s="8"/>
      <c r="L596" s="8"/>
      <c r="M596" s="8"/>
      <c r="N596" s="8"/>
      <c r="O596" s="8"/>
      <c r="P596" s="8"/>
      <c r="Q596" s="271"/>
      <c r="R596" s="119"/>
      <c r="S596" s="118"/>
      <c r="T596" s="118"/>
      <c r="U596" s="118"/>
      <c r="V596" s="325"/>
      <c r="W596" s="119"/>
      <c r="X596" s="119"/>
      <c r="Y596" s="119"/>
      <c r="Z596" s="326"/>
      <c r="AA596" s="74"/>
      <c r="AB596" s="352"/>
      <c r="AC596" s="352"/>
      <c r="AD596" s="328"/>
      <c r="AE596" s="118"/>
      <c r="AF596" s="119"/>
      <c r="AG596" s="119"/>
      <c r="AH596" s="119"/>
      <c r="AI596" s="119"/>
      <c r="AJ596" s="119"/>
      <c r="AK596" s="119"/>
      <c r="AL596" s="119"/>
      <c r="AM596" s="119"/>
      <c r="AN596" s="119"/>
      <c r="AO596" s="119"/>
      <c r="AP596" s="119"/>
      <c r="AQ596" s="119"/>
      <c r="AR596" s="119"/>
      <c r="AS596" s="4"/>
      <c r="AT596" s="4"/>
      <c r="AU596" s="4"/>
    </row>
    <row r="597">
      <c r="A597" s="4"/>
      <c r="B597" s="4"/>
      <c r="C597" s="4"/>
      <c r="D597" s="4"/>
      <c r="E597" s="4"/>
      <c r="F597" s="8"/>
      <c r="G597" s="8"/>
      <c r="H597" s="8"/>
      <c r="I597" s="8"/>
      <c r="J597" s="8"/>
      <c r="K597" s="8"/>
      <c r="L597" s="8"/>
      <c r="M597" s="8"/>
      <c r="N597" s="8"/>
      <c r="O597" s="8"/>
      <c r="P597" s="8"/>
      <c r="Q597" s="271"/>
      <c r="R597" s="119"/>
      <c r="S597" s="118"/>
      <c r="T597" s="118"/>
      <c r="U597" s="118"/>
      <c r="V597" s="325"/>
      <c r="W597" s="119"/>
      <c r="X597" s="119"/>
      <c r="Y597" s="119"/>
      <c r="Z597" s="326"/>
      <c r="AA597" s="74"/>
      <c r="AB597" s="352"/>
      <c r="AC597" s="352"/>
      <c r="AD597" s="328"/>
      <c r="AE597" s="118"/>
      <c r="AF597" s="119"/>
      <c r="AG597" s="119"/>
      <c r="AH597" s="119"/>
      <c r="AI597" s="119"/>
      <c r="AJ597" s="119"/>
      <c r="AK597" s="119"/>
      <c r="AL597" s="119"/>
      <c r="AM597" s="119"/>
      <c r="AN597" s="119"/>
      <c r="AO597" s="119"/>
      <c r="AP597" s="119"/>
      <c r="AQ597" s="119"/>
      <c r="AR597" s="119"/>
      <c r="AS597" s="4"/>
      <c r="AT597" s="4"/>
      <c r="AU597" s="4"/>
    </row>
    <row r="598">
      <c r="A598" s="4"/>
      <c r="B598" s="4"/>
      <c r="C598" s="4"/>
      <c r="D598" s="4"/>
      <c r="E598" s="4"/>
      <c r="F598" s="8"/>
      <c r="G598" s="8"/>
      <c r="H598" s="8"/>
      <c r="I598" s="8"/>
      <c r="J598" s="8"/>
      <c r="K598" s="8"/>
      <c r="L598" s="8"/>
      <c r="M598" s="8"/>
      <c r="N598" s="8"/>
      <c r="O598" s="8"/>
      <c r="P598" s="8"/>
      <c r="Q598" s="271"/>
      <c r="R598" s="119"/>
      <c r="S598" s="118"/>
      <c r="T598" s="118"/>
      <c r="U598" s="118"/>
      <c r="V598" s="325"/>
      <c r="W598" s="119"/>
      <c r="X598" s="119"/>
      <c r="Y598" s="119"/>
      <c r="Z598" s="326"/>
      <c r="AA598" s="74"/>
      <c r="AB598" s="352"/>
      <c r="AC598" s="352"/>
      <c r="AD598" s="328"/>
      <c r="AE598" s="118"/>
      <c r="AF598" s="119"/>
      <c r="AG598" s="119"/>
      <c r="AH598" s="119"/>
      <c r="AI598" s="119"/>
      <c r="AJ598" s="119"/>
      <c r="AK598" s="119"/>
      <c r="AL598" s="119"/>
      <c r="AM598" s="119"/>
      <c r="AN598" s="119"/>
      <c r="AO598" s="119"/>
      <c r="AP598" s="119"/>
      <c r="AQ598" s="119"/>
      <c r="AR598" s="119"/>
      <c r="AS598" s="4"/>
      <c r="AT598" s="4"/>
      <c r="AU598" s="4"/>
    </row>
    <row r="599">
      <c r="A599" s="4"/>
      <c r="B599" s="4"/>
      <c r="C599" s="4"/>
      <c r="D599" s="4"/>
      <c r="E599" s="4"/>
      <c r="F599" s="8"/>
      <c r="G599" s="8"/>
      <c r="H599" s="8"/>
      <c r="I599" s="8"/>
      <c r="J599" s="8"/>
      <c r="K599" s="8"/>
      <c r="L599" s="8"/>
      <c r="M599" s="8"/>
      <c r="N599" s="8"/>
      <c r="O599" s="8"/>
      <c r="P599" s="8"/>
      <c r="Q599" s="271"/>
      <c r="R599" s="119"/>
      <c r="S599" s="118"/>
      <c r="T599" s="118"/>
      <c r="U599" s="118"/>
      <c r="V599" s="325"/>
      <c r="W599" s="119"/>
      <c r="X599" s="119"/>
      <c r="Y599" s="119"/>
      <c r="Z599" s="326"/>
      <c r="AA599" s="74"/>
      <c r="AB599" s="352"/>
      <c r="AC599" s="352"/>
      <c r="AD599" s="328"/>
      <c r="AE599" s="118"/>
      <c r="AF599" s="119"/>
      <c r="AG599" s="119"/>
      <c r="AH599" s="119"/>
      <c r="AI599" s="119"/>
      <c r="AJ599" s="119"/>
      <c r="AK599" s="119"/>
      <c r="AL599" s="119"/>
      <c r="AM599" s="119"/>
      <c r="AN599" s="119"/>
      <c r="AO599" s="119"/>
      <c r="AP599" s="119"/>
      <c r="AQ599" s="119"/>
      <c r="AR599" s="119"/>
      <c r="AS599" s="4"/>
      <c r="AT599" s="4"/>
      <c r="AU599" s="4"/>
    </row>
    <row r="600">
      <c r="A600" s="4"/>
      <c r="B600" s="4"/>
      <c r="C600" s="4"/>
      <c r="D600" s="4"/>
      <c r="E600" s="4"/>
      <c r="F600" s="8"/>
      <c r="G600" s="8"/>
      <c r="H600" s="8"/>
      <c r="I600" s="8"/>
      <c r="J600" s="8"/>
      <c r="K600" s="8"/>
      <c r="L600" s="8"/>
      <c r="M600" s="8"/>
      <c r="N600" s="8"/>
      <c r="O600" s="8"/>
      <c r="P600" s="8"/>
      <c r="Q600" s="271"/>
      <c r="R600" s="119"/>
      <c r="S600" s="118"/>
      <c r="T600" s="118"/>
      <c r="U600" s="118"/>
      <c r="V600" s="325"/>
      <c r="W600" s="119"/>
      <c r="X600" s="119"/>
      <c r="Y600" s="119"/>
      <c r="Z600" s="326"/>
      <c r="AA600" s="74"/>
      <c r="AB600" s="352"/>
      <c r="AC600" s="352"/>
      <c r="AD600" s="328"/>
      <c r="AE600" s="118"/>
      <c r="AF600" s="119"/>
      <c r="AG600" s="119"/>
      <c r="AH600" s="119"/>
      <c r="AI600" s="119"/>
      <c r="AJ600" s="119"/>
      <c r="AK600" s="119"/>
      <c r="AL600" s="119"/>
      <c r="AM600" s="119"/>
      <c r="AN600" s="119"/>
      <c r="AO600" s="119"/>
      <c r="AP600" s="119"/>
      <c r="AQ600" s="119"/>
      <c r="AR600" s="119"/>
      <c r="AS600" s="4"/>
      <c r="AT600" s="4"/>
      <c r="AU600" s="4"/>
    </row>
    <row r="601">
      <c r="A601" s="4"/>
      <c r="B601" s="4"/>
      <c r="C601" s="4"/>
      <c r="D601" s="4"/>
      <c r="E601" s="4"/>
      <c r="F601" s="8"/>
      <c r="G601" s="8"/>
      <c r="H601" s="8"/>
      <c r="I601" s="8"/>
      <c r="J601" s="8"/>
      <c r="K601" s="8"/>
      <c r="L601" s="8"/>
      <c r="M601" s="8"/>
      <c r="N601" s="8"/>
      <c r="O601" s="8"/>
      <c r="P601" s="8"/>
      <c r="Q601" s="271"/>
      <c r="R601" s="119"/>
      <c r="S601" s="118"/>
      <c r="T601" s="118"/>
      <c r="U601" s="118"/>
      <c r="V601" s="325"/>
      <c r="W601" s="119"/>
      <c r="X601" s="119"/>
      <c r="Y601" s="119"/>
      <c r="Z601" s="326"/>
      <c r="AA601" s="74"/>
      <c r="AB601" s="352"/>
      <c r="AC601" s="352"/>
      <c r="AD601" s="328"/>
      <c r="AE601" s="118"/>
      <c r="AF601" s="119"/>
      <c r="AG601" s="119"/>
      <c r="AH601" s="119"/>
      <c r="AI601" s="119"/>
      <c r="AJ601" s="119"/>
      <c r="AK601" s="119"/>
      <c r="AL601" s="119"/>
      <c r="AM601" s="119"/>
      <c r="AN601" s="119"/>
      <c r="AO601" s="119"/>
      <c r="AP601" s="119"/>
      <c r="AQ601" s="119"/>
      <c r="AR601" s="119"/>
      <c r="AS601" s="4"/>
      <c r="AT601" s="4"/>
      <c r="AU601" s="4"/>
    </row>
    <row r="602">
      <c r="A602" s="4"/>
      <c r="B602" s="4"/>
      <c r="C602" s="4"/>
      <c r="D602" s="4"/>
      <c r="E602" s="4"/>
      <c r="F602" s="8"/>
      <c r="G602" s="8"/>
      <c r="H602" s="8"/>
      <c r="I602" s="8"/>
      <c r="J602" s="8"/>
      <c r="K602" s="8"/>
      <c r="L602" s="8"/>
      <c r="M602" s="8"/>
      <c r="N602" s="8"/>
      <c r="O602" s="8"/>
      <c r="P602" s="8"/>
      <c r="Q602" s="271"/>
      <c r="R602" s="119"/>
      <c r="S602" s="118"/>
      <c r="T602" s="118"/>
      <c r="U602" s="118"/>
      <c r="V602" s="325"/>
      <c r="W602" s="119"/>
      <c r="X602" s="119"/>
      <c r="Y602" s="119"/>
      <c r="Z602" s="326"/>
      <c r="AA602" s="74"/>
      <c r="AB602" s="352"/>
      <c r="AC602" s="352"/>
      <c r="AD602" s="328"/>
      <c r="AE602" s="118"/>
      <c r="AF602" s="119"/>
      <c r="AG602" s="119"/>
      <c r="AH602" s="119"/>
      <c r="AI602" s="119"/>
      <c r="AJ602" s="119"/>
      <c r="AK602" s="119"/>
      <c r="AL602" s="119"/>
      <c r="AM602" s="119"/>
      <c r="AN602" s="119"/>
      <c r="AO602" s="119"/>
      <c r="AP602" s="119"/>
      <c r="AQ602" s="119"/>
      <c r="AR602" s="119"/>
      <c r="AS602" s="4"/>
      <c r="AT602" s="4"/>
      <c r="AU602" s="4"/>
    </row>
    <row r="603">
      <c r="A603" s="4"/>
      <c r="B603" s="4"/>
      <c r="C603" s="4"/>
      <c r="D603" s="4"/>
      <c r="E603" s="4"/>
      <c r="F603" s="8"/>
      <c r="G603" s="8"/>
      <c r="H603" s="8"/>
      <c r="I603" s="8"/>
      <c r="J603" s="8"/>
      <c r="K603" s="8"/>
      <c r="L603" s="8"/>
      <c r="M603" s="8"/>
      <c r="N603" s="8"/>
      <c r="O603" s="8"/>
      <c r="P603" s="8"/>
      <c r="Q603" s="271"/>
      <c r="R603" s="119"/>
      <c r="S603" s="118"/>
      <c r="T603" s="118"/>
      <c r="U603" s="118"/>
      <c r="V603" s="325"/>
      <c r="W603" s="119"/>
      <c r="X603" s="119"/>
      <c r="Y603" s="119"/>
      <c r="Z603" s="326"/>
      <c r="AA603" s="74"/>
      <c r="AB603" s="352"/>
      <c r="AC603" s="352"/>
      <c r="AD603" s="328"/>
      <c r="AE603" s="118"/>
      <c r="AF603" s="119"/>
      <c r="AG603" s="119"/>
      <c r="AH603" s="119"/>
      <c r="AI603" s="119"/>
      <c r="AJ603" s="119"/>
      <c r="AK603" s="119"/>
      <c r="AL603" s="119"/>
      <c r="AM603" s="119"/>
      <c r="AN603" s="119"/>
      <c r="AO603" s="119"/>
      <c r="AP603" s="119"/>
      <c r="AQ603" s="119"/>
      <c r="AR603" s="119"/>
      <c r="AS603" s="4"/>
      <c r="AT603" s="4"/>
      <c r="AU603" s="4"/>
    </row>
    <row r="604">
      <c r="A604" s="4"/>
      <c r="B604" s="4"/>
      <c r="C604" s="4"/>
      <c r="D604" s="4"/>
      <c r="E604" s="4"/>
      <c r="F604" s="8"/>
      <c r="G604" s="8"/>
      <c r="H604" s="8"/>
      <c r="I604" s="8"/>
      <c r="J604" s="8"/>
      <c r="K604" s="8"/>
      <c r="L604" s="8"/>
      <c r="M604" s="8"/>
      <c r="N604" s="8"/>
      <c r="O604" s="8"/>
      <c r="P604" s="8"/>
      <c r="Q604" s="271"/>
      <c r="R604" s="119"/>
      <c r="S604" s="118"/>
      <c r="T604" s="118"/>
      <c r="U604" s="118"/>
      <c r="V604" s="325"/>
      <c r="W604" s="119"/>
      <c r="X604" s="119"/>
      <c r="Y604" s="119"/>
      <c r="Z604" s="326"/>
      <c r="AA604" s="74"/>
      <c r="AB604" s="352"/>
      <c r="AC604" s="352"/>
      <c r="AD604" s="328"/>
      <c r="AE604" s="118"/>
      <c r="AF604" s="119"/>
      <c r="AG604" s="119"/>
      <c r="AH604" s="119"/>
      <c r="AI604" s="119"/>
      <c r="AJ604" s="119"/>
      <c r="AK604" s="119"/>
      <c r="AL604" s="119"/>
      <c r="AM604" s="119"/>
      <c r="AN604" s="119"/>
      <c r="AO604" s="119"/>
      <c r="AP604" s="119"/>
      <c r="AQ604" s="119"/>
      <c r="AR604" s="119"/>
      <c r="AS604" s="4"/>
      <c r="AT604" s="4"/>
      <c r="AU604" s="4"/>
    </row>
    <row r="605">
      <c r="A605" s="4"/>
      <c r="B605" s="4"/>
      <c r="C605" s="4"/>
      <c r="D605" s="4"/>
      <c r="E605" s="4"/>
      <c r="F605" s="8"/>
      <c r="G605" s="8"/>
      <c r="H605" s="8"/>
      <c r="I605" s="8"/>
      <c r="J605" s="8"/>
      <c r="K605" s="8"/>
      <c r="L605" s="8"/>
      <c r="M605" s="8"/>
      <c r="N605" s="8"/>
      <c r="O605" s="8"/>
      <c r="P605" s="8"/>
      <c r="Q605" s="271"/>
      <c r="R605" s="119"/>
      <c r="S605" s="118"/>
      <c r="T605" s="118"/>
      <c r="U605" s="118"/>
      <c r="V605" s="325"/>
      <c r="W605" s="119"/>
      <c r="X605" s="119"/>
      <c r="Y605" s="119"/>
      <c r="Z605" s="326"/>
      <c r="AA605" s="74"/>
      <c r="AB605" s="352"/>
      <c r="AC605" s="352"/>
      <c r="AD605" s="328"/>
      <c r="AE605" s="118"/>
      <c r="AF605" s="119"/>
      <c r="AG605" s="119"/>
      <c r="AH605" s="119"/>
      <c r="AI605" s="119"/>
      <c r="AJ605" s="119"/>
      <c r="AK605" s="119"/>
      <c r="AL605" s="119"/>
      <c r="AM605" s="119"/>
      <c r="AN605" s="119"/>
      <c r="AO605" s="119"/>
      <c r="AP605" s="119"/>
      <c r="AQ605" s="119"/>
      <c r="AR605" s="119"/>
      <c r="AS605" s="4"/>
      <c r="AT605" s="4"/>
      <c r="AU605" s="4"/>
    </row>
    <row r="606">
      <c r="A606" s="4"/>
      <c r="B606" s="4"/>
      <c r="C606" s="4"/>
      <c r="D606" s="4"/>
      <c r="E606" s="4"/>
      <c r="F606" s="8"/>
      <c r="G606" s="8"/>
      <c r="H606" s="8"/>
      <c r="I606" s="8"/>
      <c r="J606" s="8"/>
      <c r="K606" s="8"/>
      <c r="L606" s="8"/>
      <c r="M606" s="8"/>
      <c r="N606" s="8"/>
      <c r="O606" s="8"/>
      <c r="P606" s="8"/>
      <c r="Q606" s="271"/>
      <c r="R606" s="119"/>
      <c r="S606" s="118"/>
      <c r="T606" s="118"/>
      <c r="U606" s="118"/>
      <c r="V606" s="325"/>
      <c r="W606" s="119"/>
      <c r="X606" s="119"/>
      <c r="Y606" s="119"/>
      <c r="Z606" s="326"/>
      <c r="AA606" s="74"/>
      <c r="AB606" s="352"/>
      <c r="AC606" s="352"/>
      <c r="AD606" s="328"/>
      <c r="AE606" s="118"/>
      <c r="AF606" s="119"/>
      <c r="AG606" s="119"/>
      <c r="AH606" s="119"/>
      <c r="AI606" s="119"/>
      <c r="AJ606" s="119"/>
      <c r="AK606" s="119"/>
      <c r="AL606" s="119"/>
      <c r="AM606" s="119"/>
      <c r="AN606" s="119"/>
      <c r="AO606" s="119"/>
      <c r="AP606" s="119"/>
      <c r="AQ606" s="119"/>
      <c r="AR606" s="119"/>
      <c r="AS606" s="4"/>
      <c r="AT606" s="4"/>
      <c r="AU606" s="4"/>
    </row>
    <row r="607">
      <c r="A607" s="4"/>
      <c r="B607" s="4"/>
      <c r="C607" s="4"/>
      <c r="D607" s="4"/>
      <c r="E607" s="4"/>
      <c r="F607" s="8"/>
      <c r="G607" s="8"/>
      <c r="H607" s="8"/>
      <c r="I607" s="8"/>
      <c r="J607" s="8"/>
      <c r="K607" s="8"/>
      <c r="L607" s="8"/>
      <c r="M607" s="8"/>
      <c r="N607" s="8"/>
      <c r="O607" s="8"/>
      <c r="P607" s="8"/>
      <c r="Q607" s="271"/>
      <c r="R607" s="119"/>
      <c r="S607" s="118"/>
      <c r="T607" s="118"/>
      <c r="U607" s="118"/>
      <c r="V607" s="325"/>
      <c r="W607" s="119"/>
      <c r="X607" s="119"/>
      <c r="Y607" s="119"/>
      <c r="Z607" s="326"/>
      <c r="AA607" s="74"/>
      <c r="AB607" s="352"/>
      <c r="AC607" s="352"/>
      <c r="AD607" s="328"/>
      <c r="AE607" s="118"/>
      <c r="AF607" s="119"/>
      <c r="AG607" s="119"/>
      <c r="AH607" s="119"/>
      <c r="AI607" s="119"/>
      <c r="AJ607" s="119"/>
      <c r="AK607" s="119"/>
      <c r="AL607" s="119"/>
      <c r="AM607" s="119"/>
      <c r="AN607" s="119"/>
      <c r="AO607" s="119"/>
      <c r="AP607" s="119"/>
      <c r="AQ607" s="119"/>
      <c r="AR607" s="119"/>
      <c r="AS607" s="4"/>
      <c r="AT607" s="4"/>
      <c r="AU607" s="4"/>
    </row>
    <row r="608">
      <c r="A608" s="4"/>
      <c r="B608" s="4"/>
      <c r="C608" s="4"/>
      <c r="D608" s="4"/>
      <c r="E608" s="4"/>
      <c r="F608" s="8"/>
      <c r="G608" s="8"/>
      <c r="H608" s="8"/>
      <c r="I608" s="8"/>
      <c r="J608" s="8"/>
      <c r="K608" s="8"/>
      <c r="L608" s="8"/>
      <c r="M608" s="8"/>
      <c r="N608" s="8"/>
      <c r="O608" s="8"/>
      <c r="P608" s="8"/>
      <c r="Q608" s="271"/>
      <c r="R608" s="119"/>
      <c r="S608" s="118"/>
      <c r="T608" s="118"/>
      <c r="U608" s="118"/>
      <c r="V608" s="325"/>
      <c r="W608" s="119"/>
      <c r="X608" s="119"/>
      <c r="Y608" s="119"/>
      <c r="Z608" s="326"/>
      <c r="AA608" s="74"/>
      <c r="AB608" s="352"/>
      <c r="AC608" s="352"/>
      <c r="AD608" s="328"/>
      <c r="AE608" s="118"/>
      <c r="AF608" s="119"/>
      <c r="AG608" s="119"/>
      <c r="AH608" s="119"/>
      <c r="AI608" s="119"/>
      <c r="AJ608" s="119"/>
      <c r="AK608" s="119"/>
      <c r="AL608" s="119"/>
      <c r="AM608" s="119"/>
      <c r="AN608" s="119"/>
      <c r="AO608" s="119"/>
      <c r="AP608" s="119"/>
      <c r="AQ608" s="119"/>
      <c r="AR608" s="119"/>
      <c r="AS608" s="4"/>
      <c r="AT608" s="4"/>
      <c r="AU608" s="4"/>
    </row>
    <row r="609">
      <c r="A609" s="4"/>
      <c r="B609" s="4"/>
      <c r="C609" s="4"/>
      <c r="D609" s="4"/>
      <c r="E609" s="4"/>
      <c r="F609" s="8"/>
      <c r="G609" s="8"/>
      <c r="H609" s="8"/>
      <c r="I609" s="8"/>
      <c r="J609" s="8"/>
      <c r="K609" s="8"/>
      <c r="L609" s="8"/>
      <c r="M609" s="8"/>
      <c r="N609" s="8"/>
      <c r="O609" s="8"/>
      <c r="P609" s="8"/>
      <c r="Q609" s="271"/>
      <c r="R609" s="119"/>
      <c r="S609" s="118"/>
      <c r="T609" s="118"/>
      <c r="U609" s="118"/>
      <c r="V609" s="325"/>
      <c r="W609" s="119"/>
      <c r="X609" s="119"/>
      <c r="Y609" s="119"/>
      <c r="Z609" s="326"/>
      <c r="AA609" s="74"/>
      <c r="AB609" s="352"/>
      <c r="AC609" s="352"/>
      <c r="AD609" s="328"/>
      <c r="AE609" s="118"/>
      <c r="AF609" s="119"/>
      <c r="AG609" s="119"/>
      <c r="AH609" s="119"/>
      <c r="AI609" s="119"/>
      <c r="AJ609" s="119"/>
      <c r="AK609" s="119"/>
      <c r="AL609" s="119"/>
      <c r="AM609" s="119"/>
      <c r="AN609" s="119"/>
      <c r="AO609" s="119"/>
      <c r="AP609" s="119"/>
      <c r="AQ609" s="119"/>
      <c r="AR609" s="119"/>
      <c r="AS609" s="4"/>
      <c r="AT609" s="4"/>
      <c r="AU609" s="4"/>
    </row>
    <row r="610">
      <c r="A610" s="4"/>
      <c r="B610" s="4"/>
      <c r="C610" s="4"/>
      <c r="D610" s="4"/>
      <c r="E610" s="4"/>
      <c r="F610" s="8"/>
      <c r="G610" s="8"/>
      <c r="H610" s="8"/>
      <c r="I610" s="8"/>
      <c r="J610" s="8"/>
      <c r="K610" s="8"/>
      <c r="L610" s="8"/>
      <c r="M610" s="8"/>
      <c r="N610" s="8"/>
      <c r="O610" s="8"/>
      <c r="P610" s="8"/>
      <c r="Q610" s="271"/>
      <c r="R610" s="119"/>
      <c r="S610" s="118"/>
      <c r="T610" s="118"/>
      <c r="U610" s="118"/>
      <c r="V610" s="325"/>
      <c r="W610" s="119"/>
      <c r="X610" s="119"/>
      <c r="Y610" s="119"/>
      <c r="Z610" s="326"/>
      <c r="AA610" s="74"/>
      <c r="AB610" s="352"/>
      <c r="AC610" s="352"/>
      <c r="AD610" s="328"/>
      <c r="AE610" s="118"/>
      <c r="AF610" s="119"/>
      <c r="AG610" s="119"/>
      <c r="AH610" s="119"/>
      <c r="AI610" s="119"/>
      <c r="AJ610" s="119"/>
      <c r="AK610" s="119"/>
      <c r="AL610" s="119"/>
      <c r="AM610" s="119"/>
      <c r="AN610" s="119"/>
      <c r="AO610" s="119"/>
      <c r="AP610" s="119"/>
      <c r="AQ610" s="119"/>
      <c r="AR610" s="119"/>
      <c r="AS610" s="4"/>
      <c r="AT610" s="4"/>
      <c r="AU610" s="4"/>
    </row>
    <row r="611">
      <c r="A611" s="4"/>
      <c r="B611" s="4"/>
      <c r="C611" s="4"/>
      <c r="D611" s="4"/>
      <c r="E611" s="4"/>
      <c r="F611" s="8"/>
      <c r="G611" s="8"/>
      <c r="H611" s="8"/>
      <c r="I611" s="8"/>
      <c r="J611" s="8"/>
      <c r="K611" s="8"/>
      <c r="L611" s="8"/>
      <c r="M611" s="8"/>
      <c r="N611" s="8"/>
      <c r="O611" s="8"/>
      <c r="P611" s="8"/>
      <c r="Q611" s="271"/>
      <c r="R611" s="119"/>
      <c r="S611" s="118"/>
      <c r="T611" s="118"/>
      <c r="U611" s="118"/>
      <c r="V611" s="325"/>
      <c r="W611" s="119"/>
      <c r="X611" s="119"/>
      <c r="Y611" s="119"/>
      <c r="Z611" s="326"/>
      <c r="AA611" s="74"/>
      <c r="AB611" s="352"/>
      <c r="AC611" s="352"/>
      <c r="AD611" s="328"/>
      <c r="AE611" s="118"/>
      <c r="AF611" s="119"/>
      <c r="AG611" s="119"/>
      <c r="AH611" s="119"/>
      <c r="AI611" s="119"/>
      <c r="AJ611" s="119"/>
      <c r="AK611" s="119"/>
      <c r="AL611" s="119"/>
      <c r="AM611" s="119"/>
      <c r="AN611" s="119"/>
      <c r="AO611" s="119"/>
      <c r="AP611" s="119"/>
      <c r="AQ611" s="119"/>
      <c r="AR611" s="119"/>
      <c r="AS611" s="4"/>
      <c r="AT611" s="4"/>
      <c r="AU611" s="4"/>
    </row>
    <row r="612">
      <c r="A612" s="4"/>
      <c r="B612" s="4"/>
      <c r="C612" s="4"/>
      <c r="D612" s="4"/>
      <c r="E612" s="4"/>
      <c r="F612" s="8"/>
      <c r="G612" s="8"/>
      <c r="H612" s="8"/>
      <c r="I612" s="8"/>
      <c r="J612" s="8"/>
      <c r="K612" s="8"/>
      <c r="L612" s="8"/>
      <c r="M612" s="8"/>
      <c r="N612" s="8"/>
      <c r="O612" s="8"/>
      <c r="P612" s="8"/>
      <c r="Q612" s="271"/>
      <c r="R612" s="119"/>
      <c r="S612" s="118"/>
      <c r="T612" s="118"/>
      <c r="U612" s="118"/>
      <c r="V612" s="325"/>
      <c r="W612" s="119"/>
      <c r="X612" s="119"/>
      <c r="Y612" s="119"/>
      <c r="Z612" s="326"/>
      <c r="AA612" s="74"/>
      <c r="AB612" s="352"/>
      <c r="AC612" s="352"/>
      <c r="AD612" s="328"/>
      <c r="AE612" s="118"/>
      <c r="AF612" s="119"/>
      <c r="AG612" s="119"/>
      <c r="AH612" s="119"/>
      <c r="AI612" s="119"/>
      <c r="AJ612" s="119"/>
      <c r="AK612" s="119"/>
      <c r="AL612" s="119"/>
      <c r="AM612" s="119"/>
      <c r="AN612" s="119"/>
      <c r="AO612" s="119"/>
      <c r="AP612" s="119"/>
      <c r="AQ612" s="119"/>
      <c r="AR612" s="119"/>
      <c r="AS612" s="4"/>
      <c r="AT612" s="4"/>
      <c r="AU612" s="4"/>
    </row>
    <row r="613">
      <c r="A613" s="4"/>
      <c r="B613" s="4"/>
      <c r="C613" s="4"/>
      <c r="D613" s="4"/>
      <c r="E613" s="4"/>
      <c r="F613" s="8"/>
      <c r="G613" s="8"/>
      <c r="H613" s="8"/>
      <c r="I613" s="8"/>
      <c r="J613" s="8"/>
      <c r="K613" s="8"/>
      <c r="L613" s="8"/>
      <c r="M613" s="8"/>
      <c r="N613" s="8"/>
      <c r="O613" s="8"/>
      <c r="P613" s="8"/>
      <c r="Q613" s="271"/>
      <c r="R613" s="119"/>
      <c r="S613" s="118"/>
      <c r="T613" s="118"/>
      <c r="U613" s="118"/>
      <c r="V613" s="325"/>
      <c r="W613" s="119"/>
      <c r="X613" s="119"/>
      <c r="Y613" s="119"/>
      <c r="Z613" s="326"/>
      <c r="AA613" s="74"/>
      <c r="AB613" s="352"/>
      <c r="AC613" s="352"/>
      <c r="AD613" s="328"/>
      <c r="AE613" s="118"/>
      <c r="AF613" s="119"/>
      <c r="AG613" s="119"/>
      <c r="AH613" s="119"/>
      <c r="AI613" s="119"/>
      <c r="AJ613" s="119"/>
      <c r="AK613" s="119"/>
      <c r="AL613" s="119"/>
      <c r="AM613" s="119"/>
      <c r="AN613" s="119"/>
      <c r="AO613" s="119"/>
      <c r="AP613" s="119"/>
      <c r="AQ613" s="119"/>
      <c r="AR613" s="119"/>
      <c r="AS613" s="4"/>
      <c r="AT613" s="4"/>
      <c r="AU613" s="4"/>
    </row>
    <row r="614">
      <c r="A614" s="4"/>
      <c r="B614" s="4"/>
      <c r="C614" s="4"/>
      <c r="D614" s="4"/>
      <c r="E614" s="4"/>
      <c r="F614" s="8"/>
      <c r="G614" s="8"/>
      <c r="H614" s="8"/>
      <c r="I614" s="8"/>
      <c r="J614" s="8"/>
      <c r="K614" s="8"/>
      <c r="L614" s="8"/>
      <c r="M614" s="8"/>
      <c r="N614" s="8"/>
      <c r="O614" s="8"/>
      <c r="P614" s="8"/>
      <c r="Q614" s="271"/>
      <c r="R614" s="119"/>
      <c r="S614" s="118"/>
      <c r="T614" s="118"/>
      <c r="U614" s="118"/>
      <c r="V614" s="325"/>
      <c r="W614" s="119"/>
      <c r="X614" s="119"/>
      <c r="Y614" s="119"/>
      <c r="Z614" s="326"/>
      <c r="AA614" s="74"/>
      <c r="AB614" s="352"/>
      <c r="AC614" s="352"/>
      <c r="AD614" s="328"/>
      <c r="AE614" s="118"/>
      <c r="AF614" s="119"/>
      <c r="AG614" s="119"/>
      <c r="AH614" s="119"/>
      <c r="AI614" s="119"/>
      <c r="AJ614" s="119"/>
      <c r="AK614" s="119"/>
      <c r="AL614" s="119"/>
      <c r="AM614" s="119"/>
      <c r="AN614" s="119"/>
      <c r="AO614" s="119"/>
      <c r="AP614" s="119"/>
      <c r="AQ614" s="119"/>
      <c r="AR614" s="119"/>
      <c r="AS614" s="4"/>
      <c r="AT614" s="4"/>
      <c r="AU614" s="4"/>
    </row>
    <row r="615">
      <c r="A615" s="4"/>
      <c r="B615" s="4"/>
      <c r="C615" s="4"/>
      <c r="D615" s="4"/>
      <c r="E615" s="4"/>
      <c r="F615" s="8"/>
      <c r="G615" s="8"/>
      <c r="H615" s="8"/>
      <c r="I615" s="8"/>
      <c r="J615" s="8"/>
      <c r="K615" s="8"/>
      <c r="L615" s="8"/>
      <c r="M615" s="8"/>
      <c r="N615" s="8"/>
      <c r="O615" s="8"/>
      <c r="P615" s="8"/>
      <c r="Q615" s="271"/>
      <c r="R615" s="119"/>
      <c r="S615" s="118"/>
      <c r="T615" s="118"/>
      <c r="U615" s="118"/>
      <c r="V615" s="325"/>
      <c r="W615" s="119"/>
      <c r="X615" s="119"/>
      <c r="Y615" s="119"/>
      <c r="Z615" s="326"/>
      <c r="AA615" s="74"/>
      <c r="AB615" s="352"/>
      <c r="AC615" s="352"/>
      <c r="AD615" s="328"/>
      <c r="AE615" s="118"/>
      <c r="AF615" s="119"/>
      <c r="AG615" s="119"/>
      <c r="AH615" s="119"/>
      <c r="AI615" s="119"/>
      <c r="AJ615" s="119"/>
      <c r="AK615" s="119"/>
      <c r="AL615" s="119"/>
      <c r="AM615" s="119"/>
      <c r="AN615" s="119"/>
      <c r="AO615" s="119"/>
      <c r="AP615" s="119"/>
      <c r="AQ615" s="119"/>
      <c r="AR615" s="119"/>
      <c r="AS615" s="4"/>
      <c r="AT615" s="4"/>
      <c r="AU615" s="4"/>
    </row>
    <row r="616">
      <c r="A616" s="4"/>
      <c r="B616" s="4"/>
      <c r="C616" s="4"/>
      <c r="D616" s="4"/>
      <c r="E616" s="4"/>
      <c r="F616" s="8"/>
      <c r="G616" s="8"/>
      <c r="H616" s="8"/>
      <c r="I616" s="8"/>
      <c r="J616" s="8"/>
      <c r="K616" s="8"/>
      <c r="L616" s="8"/>
      <c r="M616" s="8"/>
      <c r="N616" s="8"/>
      <c r="O616" s="8"/>
      <c r="P616" s="8"/>
      <c r="Q616" s="271"/>
      <c r="R616" s="119"/>
      <c r="S616" s="118"/>
      <c r="T616" s="118"/>
      <c r="U616" s="118"/>
      <c r="V616" s="325"/>
      <c r="W616" s="119"/>
      <c r="X616" s="119"/>
      <c r="Y616" s="119"/>
      <c r="Z616" s="326"/>
      <c r="AA616" s="74"/>
      <c r="AB616" s="352"/>
      <c r="AC616" s="352"/>
      <c r="AD616" s="328"/>
      <c r="AE616" s="118"/>
      <c r="AF616" s="119"/>
      <c r="AG616" s="119"/>
      <c r="AH616" s="119"/>
      <c r="AI616" s="119"/>
      <c r="AJ616" s="119"/>
      <c r="AK616" s="119"/>
      <c r="AL616" s="119"/>
      <c r="AM616" s="119"/>
      <c r="AN616" s="119"/>
      <c r="AO616" s="119"/>
      <c r="AP616" s="119"/>
      <c r="AQ616" s="119"/>
      <c r="AR616" s="119"/>
      <c r="AS616" s="4"/>
      <c r="AT616" s="4"/>
      <c r="AU616" s="4"/>
    </row>
    <row r="617">
      <c r="A617" s="4"/>
      <c r="B617" s="4"/>
      <c r="C617" s="4"/>
      <c r="D617" s="4"/>
      <c r="E617" s="4"/>
      <c r="F617" s="8"/>
      <c r="G617" s="8"/>
      <c r="H617" s="8"/>
      <c r="I617" s="8"/>
      <c r="J617" s="8"/>
      <c r="K617" s="8"/>
      <c r="L617" s="8"/>
      <c r="M617" s="8"/>
      <c r="N617" s="8"/>
      <c r="O617" s="8"/>
      <c r="P617" s="8"/>
      <c r="Q617" s="271"/>
      <c r="R617" s="119"/>
      <c r="S617" s="118"/>
      <c r="T617" s="118"/>
      <c r="U617" s="118"/>
      <c r="V617" s="325"/>
      <c r="W617" s="119"/>
      <c r="X617" s="119"/>
      <c r="Y617" s="119"/>
      <c r="Z617" s="326"/>
      <c r="AA617" s="74"/>
      <c r="AB617" s="352"/>
      <c r="AC617" s="352"/>
      <c r="AD617" s="328"/>
      <c r="AE617" s="118"/>
      <c r="AF617" s="119"/>
      <c r="AG617" s="119"/>
      <c r="AH617" s="119"/>
      <c r="AI617" s="119"/>
      <c r="AJ617" s="119"/>
      <c r="AK617" s="119"/>
      <c r="AL617" s="119"/>
      <c r="AM617" s="119"/>
      <c r="AN617" s="119"/>
      <c r="AO617" s="119"/>
      <c r="AP617" s="119"/>
      <c r="AQ617" s="119"/>
      <c r="AR617" s="119"/>
      <c r="AS617" s="4"/>
      <c r="AT617" s="4"/>
      <c r="AU617" s="4"/>
    </row>
    <row r="618">
      <c r="A618" s="4"/>
      <c r="B618" s="4"/>
      <c r="C618" s="4"/>
      <c r="D618" s="4"/>
      <c r="E618" s="4"/>
      <c r="F618" s="8"/>
      <c r="G618" s="8"/>
      <c r="H618" s="8"/>
      <c r="I618" s="8"/>
      <c r="J618" s="8"/>
      <c r="K618" s="8"/>
      <c r="L618" s="8"/>
      <c r="M618" s="8"/>
      <c r="N618" s="8"/>
      <c r="O618" s="8"/>
      <c r="P618" s="8"/>
      <c r="Q618" s="271"/>
      <c r="R618" s="119"/>
      <c r="S618" s="118"/>
      <c r="T618" s="118"/>
      <c r="U618" s="118"/>
      <c r="V618" s="325"/>
      <c r="W618" s="119"/>
      <c r="X618" s="119"/>
      <c r="Y618" s="119"/>
      <c r="Z618" s="326"/>
      <c r="AA618" s="74"/>
      <c r="AB618" s="352"/>
      <c r="AC618" s="352"/>
      <c r="AD618" s="328"/>
      <c r="AE618" s="118"/>
      <c r="AF618" s="119"/>
      <c r="AG618" s="119"/>
      <c r="AH618" s="119"/>
      <c r="AI618" s="119"/>
      <c r="AJ618" s="119"/>
      <c r="AK618" s="119"/>
      <c r="AL618" s="119"/>
      <c r="AM618" s="119"/>
      <c r="AN618" s="119"/>
      <c r="AO618" s="119"/>
      <c r="AP618" s="119"/>
      <c r="AQ618" s="119"/>
      <c r="AR618" s="119"/>
      <c r="AS618" s="4"/>
      <c r="AT618" s="4"/>
      <c r="AU618" s="4"/>
    </row>
    <row r="619">
      <c r="A619" s="4"/>
      <c r="B619" s="4"/>
      <c r="C619" s="4"/>
      <c r="D619" s="4"/>
      <c r="E619" s="4"/>
      <c r="F619" s="8"/>
      <c r="G619" s="8"/>
      <c r="H619" s="8"/>
      <c r="I619" s="8"/>
      <c r="J619" s="8"/>
      <c r="K619" s="8"/>
      <c r="L619" s="8"/>
      <c r="M619" s="8"/>
      <c r="N619" s="8"/>
      <c r="O619" s="8"/>
      <c r="P619" s="8"/>
      <c r="Q619" s="271"/>
      <c r="R619" s="119"/>
      <c r="S619" s="118"/>
      <c r="T619" s="118"/>
      <c r="U619" s="118"/>
      <c r="V619" s="325"/>
      <c r="W619" s="119"/>
      <c r="X619" s="119"/>
      <c r="Y619" s="119"/>
      <c r="Z619" s="326"/>
      <c r="AA619" s="74"/>
      <c r="AB619" s="352"/>
      <c r="AC619" s="352"/>
      <c r="AD619" s="328"/>
      <c r="AE619" s="118"/>
      <c r="AF619" s="119"/>
      <c r="AG619" s="119"/>
      <c r="AH619" s="119"/>
      <c r="AI619" s="119"/>
      <c r="AJ619" s="119"/>
      <c r="AK619" s="119"/>
      <c r="AL619" s="119"/>
      <c r="AM619" s="119"/>
      <c r="AN619" s="119"/>
      <c r="AO619" s="119"/>
      <c r="AP619" s="119"/>
      <c r="AQ619" s="119"/>
      <c r="AR619" s="119"/>
      <c r="AS619" s="4"/>
      <c r="AT619" s="4"/>
      <c r="AU619" s="4"/>
    </row>
    <row r="620">
      <c r="A620" s="4"/>
      <c r="B620" s="4"/>
      <c r="C620" s="4"/>
      <c r="D620" s="4"/>
      <c r="E620" s="4"/>
      <c r="F620" s="8"/>
      <c r="G620" s="8"/>
      <c r="H620" s="8"/>
      <c r="I620" s="8"/>
      <c r="J620" s="8"/>
      <c r="K620" s="8"/>
      <c r="L620" s="8"/>
      <c r="M620" s="8"/>
      <c r="N620" s="8"/>
      <c r="O620" s="8"/>
      <c r="P620" s="8"/>
      <c r="Q620" s="271"/>
      <c r="R620" s="119"/>
      <c r="S620" s="118"/>
      <c r="T620" s="118"/>
      <c r="U620" s="118"/>
      <c r="V620" s="325"/>
      <c r="W620" s="119"/>
      <c r="X620" s="119"/>
      <c r="Y620" s="119"/>
      <c r="Z620" s="326"/>
      <c r="AA620" s="74"/>
      <c r="AB620" s="352"/>
      <c r="AC620" s="352"/>
      <c r="AD620" s="328"/>
      <c r="AE620" s="118"/>
      <c r="AF620" s="119"/>
      <c r="AG620" s="119"/>
      <c r="AH620" s="119"/>
      <c r="AI620" s="119"/>
      <c r="AJ620" s="119"/>
      <c r="AK620" s="119"/>
      <c r="AL620" s="119"/>
      <c r="AM620" s="119"/>
      <c r="AN620" s="119"/>
      <c r="AO620" s="119"/>
      <c r="AP620" s="119"/>
      <c r="AQ620" s="119"/>
      <c r="AR620" s="119"/>
      <c r="AS620" s="4"/>
      <c r="AT620" s="4"/>
      <c r="AU620" s="4"/>
    </row>
    <row r="621">
      <c r="A621" s="4"/>
      <c r="B621" s="4"/>
      <c r="C621" s="4"/>
      <c r="D621" s="4"/>
      <c r="E621" s="4"/>
      <c r="F621" s="8"/>
      <c r="G621" s="8"/>
      <c r="H621" s="8"/>
      <c r="I621" s="8"/>
      <c r="J621" s="8"/>
      <c r="K621" s="8"/>
      <c r="L621" s="8"/>
      <c r="M621" s="8"/>
      <c r="N621" s="8"/>
      <c r="O621" s="8"/>
      <c r="P621" s="8"/>
      <c r="Q621" s="271"/>
      <c r="R621" s="119"/>
      <c r="S621" s="118"/>
      <c r="T621" s="118"/>
      <c r="U621" s="118"/>
      <c r="V621" s="325"/>
      <c r="W621" s="119"/>
      <c r="X621" s="119"/>
      <c r="Y621" s="119"/>
      <c r="Z621" s="326"/>
      <c r="AA621" s="74"/>
      <c r="AB621" s="352"/>
      <c r="AC621" s="352"/>
      <c r="AD621" s="328"/>
      <c r="AE621" s="118"/>
      <c r="AF621" s="119"/>
      <c r="AG621" s="119"/>
      <c r="AH621" s="119"/>
      <c r="AI621" s="119"/>
      <c r="AJ621" s="119"/>
      <c r="AK621" s="119"/>
      <c r="AL621" s="119"/>
      <c r="AM621" s="119"/>
      <c r="AN621" s="119"/>
      <c r="AO621" s="119"/>
      <c r="AP621" s="119"/>
      <c r="AQ621" s="119"/>
      <c r="AR621" s="119"/>
      <c r="AS621" s="4"/>
      <c r="AT621" s="4"/>
      <c r="AU621" s="4"/>
    </row>
    <row r="622">
      <c r="A622" s="4"/>
      <c r="B622" s="4"/>
      <c r="C622" s="4"/>
      <c r="D622" s="4"/>
      <c r="E622" s="4"/>
      <c r="F622" s="8"/>
      <c r="G622" s="8"/>
      <c r="H622" s="8"/>
      <c r="I622" s="8"/>
      <c r="J622" s="8"/>
      <c r="K622" s="8"/>
      <c r="L622" s="8"/>
      <c r="M622" s="8"/>
      <c r="N622" s="8"/>
      <c r="O622" s="8"/>
      <c r="P622" s="8"/>
      <c r="Q622" s="271"/>
      <c r="R622" s="119"/>
      <c r="S622" s="118"/>
      <c r="T622" s="118"/>
      <c r="U622" s="118"/>
      <c r="V622" s="325"/>
      <c r="W622" s="119"/>
      <c r="X622" s="119"/>
      <c r="Y622" s="119"/>
      <c r="Z622" s="326"/>
      <c r="AA622" s="74"/>
      <c r="AB622" s="352"/>
      <c r="AC622" s="352"/>
      <c r="AD622" s="328"/>
      <c r="AE622" s="118"/>
      <c r="AF622" s="119"/>
      <c r="AG622" s="119"/>
      <c r="AH622" s="119"/>
      <c r="AI622" s="119"/>
      <c r="AJ622" s="119"/>
      <c r="AK622" s="119"/>
      <c r="AL622" s="119"/>
      <c r="AM622" s="119"/>
      <c r="AN622" s="119"/>
      <c r="AO622" s="119"/>
      <c r="AP622" s="119"/>
      <c r="AQ622" s="119"/>
      <c r="AR622" s="119"/>
      <c r="AS622" s="4"/>
      <c r="AT622" s="4"/>
      <c r="AU622" s="4"/>
    </row>
    <row r="623">
      <c r="A623" s="4"/>
      <c r="B623" s="4"/>
      <c r="C623" s="4"/>
      <c r="D623" s="4"/>
      <c r="E623" s="4"/>
      <c r="F623" s="8"/>
      <c r="G623" s="8"/>
      <c r="H623" s="8"/>
      <c r="I623" s="8"/>
      <c r="J623" s="8"/>
      <c r="K623" s="8"/>
      <c r="L623" s="8"/>
      <c r="M623" s="8"/>
      <c r="N623" s="8"/>
      <c r="O623" s="8"/>
      <c r="P623" s="8"/>
      <c r="Q623" s="271"/>
      <c r="R623" s="119"/>
      <c r="S623" s="118"/>
      <c r="T623" s="118"/>
      <c r="U623" s="118"/>
      <c r="V623" s="325"/>
      <c r="W623" s="119"/>
      <c r="X623" s="119"/>
      <c r="Y623" s="119"/>
      <c r="Z623" s="326"/>
      <c r="AA623" s="74"/>
      <c r="AB623" s="352"/>
      <c r="AC623" s="352"/>
      <c r="AD623" s="328"/>
      <c r="AE623" s="118"/>
      <c r="AF623" s="119"/>
      <c r="AG623" s="119"/>
      <c r="AH623" s="119"/>
      <c r="AI623" s="119"/>
      <c r="AJ623" s="119"/>
      <c r="AK623" s="119"/>
      <c r="AL623" s="119"/>
      <c r="AM623" s="119"/>
      <c r="AN623" s="119"/>
      <c r="AO623" s="119"/>
      <c r="AP623" s="119"/>
      <c r="AQ623" s="119"/>
      <c r="AR623" s="119"/>
      <c r="AS623" s="4"/>
      <c r="AT623" s="4"/>
      <c r="AU623" s="4"/>
    </row>
    <row r="624">
      <c r="A624" s="4"/>
      <c r="B624" s="4"/>
      <c r="C624" s="4"/>
      <c r="D624" s="4"/>
      <c r="E624" s="4"/>
      <c r="F624" s="8"/>
      <c r="G624" s="8"/>
      <c r="H624" s="8"/>
      <c r="I624" s="8"/>
      <c r="J624" s="8"/>
      <c r="K624" s="8"/>
      <c r="L624" s="8"/>
      <c r="M624" s="8"/>
      <c r="N624" s="8"/>
      <c r="O624" s="8"/>
      <c r="P624" s="8"/>
      <c r="Q624" s="271"/>
      <c r="R624" s="119"/>
      <c r="S624" s="118"/>
      <c r="T624" s="118"/>
      <c r="U624" s="118"/>
      <c r="V624" s="325"/>
      <c r="W624" s="119"/>
      <c r="X624" s="119"/>
      <c r="Y624" s="119"/>
      <c r="Z624" s="326"/>
      <c r="AA624" s="74"/>
      <c r="AB624" s="352"/>
      <c r="AC624" s="352"/>
      <c r="AD624" s="328"/>
      <c r="AE624" s="118"/>
      <c r="AF624" s="119"/>
      <c r="AG624" s="119"/>
      <c r="AH624" s="119"/>
      <c r="AI624" s="119"/>
      <c r="AJ624" s="119"/>
      <c r="AK624" s="119"/>
      <c r="AL624" s="119"/>
      <c r="AM624" s="119"/>
      <c r="AN624" s="119"/>
      <c r="AO624" s="119"/>
      <c r="AP624" s="119"/>
      <c r="AQ624" s="119"/>
      <c r="AR624" s="119"/>
      <c r="AS624" s="4"/>
      <c r="AT624" s="4"/>
      <c r="AU624" s="4"/>
    </row>
    <row r="625">
      <c r="A625" s="4"/>
      <c r="B625" s="4"/>
      <c r="C625" s="4"/>
      <c r="D625" s="4"/>
      <c r="E625" s="4"/>
      <c r="F625" s="8"/>
      <c r="G625" s="8"/>
      <c r="H625" s="8"/>
      <c r="I625" s="8"/>
      <c r="J625" s="8"/>
      <c r="K625" s="8"/>
      <c r="L625" s="8"/>
      <c r="M625" s="8"/>
      <c r="N625" s="8"/>
      <c r="O625" s="8"/>
      <c r="P625" s="8"/>
      <c r="Q625" s="271"/>
      <c r="R625" s="119"/>
      <c r="S625" s="118"/>
      <c r="T625" s="118"/>
      <c r="U625" s="118"/>
      <c r="V625" s="325"/>
      <c r="W625" s="119"/>
      <c r="X625" s="119"/>
      <c r="Y625" s="119"/>
      <c r="Z625" s="326"/>
      <c r="AA625" s="74"/>
      <c r="AB625" s="352"/>
      <c r="AC625" s="352"/>
      <c r="AD625" s="328"/>
      <c r="AE625" s="118"/>
      <c r="AF625" s="119"/>
      <c r="AG625" s="119"/>
      <c r="AH625" s="119"/>
      <c r="AI625" s="119"/>
      <c r="AJ625" s="119"/>
      <c r="AK625" s="119"/>
      <c r="AL625" s="119"/>
      <c r="AM625" s="119"/>
      <c r="AN625" s="119"/>
      <c r="AO625" s="119"/>
      <c r="AP625" s="119"/>
      <c r="AQ625" s="119"/>
      <c r="AR625" s="119"/>
      <c r="AS625" s="4"/>
      <c r="AT625" s="4"/>
      <c r="AU625" s="4"/>
    </row>
    <row r="626">
      <c r="A626" s="4"/>
      <c r="B626" s="4"/>
      <c r="C626" s="4"/>
      <c r="D626" s="4"/>
      <c r="E626" s="4"/>
      <c r="F626" s="8"/>
      <c r="G626" s="8"/>
      <c r="H626" s="8"/>
      <c r="I626" s="8"/>
      <c r="J626" s="8"/>
      <c r="K626" s="8"/>
      <c r="L626" s="8"/>
      <c r="M626" s="8"/>
      <c r="N626" s="8"/>
      <c r="O626" s="8"/>
      <c r="P626" s="8"/>
      <c r="Q626" s="271"/>
      <c r="R626" s="119"/>
      <c r="S626" s="118"/>
      <c r="T626" s="118"/>
      <c r="U626" s="118"/>
      <c r="V626" s="325"/>
      <c r="W626" s="119"/>
      <c r="X626" s="119"/>
      <c r="Y626" s="119"/>
      <c r="Z626" s="326"/>
      <c r="AA626" s="74"/>
      <c r="AB626" s="352"/>
      <c r="AC626" s="352"/>
      <c r="AD626" s="328"/>
      <c r="AE626" s="118"/>
      <c r="AF626" s="119"/>
      <c r="AG626" s="119"/>
      <c r="AH626" s="119"/>
      <c r="AI626" s="119"/>
      <c r="AJ626" s="119"/>
      <c r="AK626" s="119"/>
      <c r="AL626" s="119"/>
      <c r="AM626" s="119"/>
      <c r="AN626" s="119"/>
      <c r="AO626" s="119"/>
      <c r="AP626" s="119"/>
      <c r="AQ626" s="119"/>
      <c r="AR626" s="119"/>
      <c r="AS626" s="4"/>
      <c r="AT626" s="4"/>
      <c r="AU626" s="4"/>
    </row>
    <row r="627">
      <c r="A627" s="4"/>
      <c r="B627" s="4"/>
      <c r="C627" s="4"/>
      <c r="D627" s="4"/>
      <c r="E627" s="4"/>
      <c r="F627" s="8"/>
      <c r="G627" s="8"/>
      <c r="H627" s="8"/>
      <c r="I627" s="8"/>
      <c r="J627" s="8"/>
      <c r="K627" s="8"/>
      <c r="L627" s="8"/>
      <c r="M627" s="8"/>
      <c r="N627" s="8"/>
      <c r="O627" s="8"/>
      <c r="P627" s="8"/>
      <c r="Q627" s="271"/>
      <c r="R627" s="119"/>
      <c r="S627" s="118"/>
      <c r="T627" s="118"/>
      <c r="U627" s="118"/>
      <c r="V627" s="325"/>
      <c r="W627" s="119"/>
      <c r="X627" s="119"/>
      <c r="Y627" s="119"/>
      <c r="Z627" s="326"/>
      <c r="AA627" s="74"/>
      <c r="AB627" s="352"/>
      <c r="AC627" s="352"/>
      <c r="AD627" s="328"/>
      <c r="AE627" s="118"/>
      <c r="AF627" s="119"/>
      <c r="AG627" s="119"/>
      <c r="AH627" s="119"/>
      <c r="AI627" s="119"/>
      <c r="AJ627" s="119"/>
      <c r="AK627" s="119"/>
      <c r="AL627" s="119"/>
      <c r="AM627" s="119"/>
      <c r="AN627" s="119"/>
      <c r="AO627" s="119"/>
      <c r="AP627" s="119"/>
      <c r="AQ627" s="119"/>
      <c r="AR627" s="119"/>
      <c r="AS627" s="4"/>
      <c r="AT627" s="4"/>
      <c r="AU627" s="4"/>
    </row>
    <row r="628">
      <c r="A628" s="4"/>
      <c r="B628" s="4"/>
      <c r="C628" s="4"/>
      <c r="D628" s="4"/>
      <c r="E628" s="4"/>
      <c r="F628" s="8"/>
      <c r="G628" s="8"/>
      <c r="H628" s="8"/>
      <c r="I628" s="8"/>
      <c r="J628" s="8"/>
      <c r="K628" s="8"/>
      <c r="L628" s="8"/>
      <c r="M628" s="8"/>
      <c r="N628" s="8"/>
      <c r="O628" s="8"/>
      <c r="P628" s="8"/>
      <c r="Q628" s="271"/>
      <c r="R628" s="119"/>
      <c r="S628" s="118"/>
      <c r="T628" s="118"/>
      <c r="U628" s="118"/>
      <c r="V628" s="325"/>
      <c r="W628" s="119"/>
      <c r="X628" s="119"/>
      <c r="Y628" s="119"/>
      <c r="Z628" s="326"/>
      <c r="AA628" s="74"/>
      <c r="AB628" s="352"/>
      <c r="AC628" s="352"/>
      <c r="AD628" s="328"/>
      <c r="AE628" s="118"/>
      <c r="AF628" s="119"/>
      <c r="AG628" s="119"/>
      <c r="AH628" s="119"/>
      <c r="AI628" s="119"/>
      <c r="AJ628" s="119"/>
      <c r="AK628" s="119"/>
      <c r="AL628" s="119"/>
      <c r="AM628" s="119"/>
      <c r="AN628" s="119"/>
      <c r="AO628" s="119"/>
      <c r="AP628" s="119"/>
      <c r="AQ628" s="119"/>
      <c r="AR628" s="119"/>
      <c r="AS628" s="4"/>
      <c r="AT628" s="4"/>
      <c r="AU628" s="4"/>
    </row>
    <row r="629">
      <c r="A629" s="4"/>
      <c r="B629" s="4"/>
      <c r="C629" s="4"/>
      <c r="D629" s="4"/>
      <c r="E629" s="4"/>
      <c r="F629" s="8"/>
      <c r="G629" s="8"/>
      <c r="H629" s="8"/>
      <c r="I629" s="8"/>
      <c r="J629" s="8"/>
      <c r="K629" s="8"/>
      <c r="L629" s="8"/>
      <c r="M629" s="8"/>
      <c r="N629" s="8"/>
      <c r="O629" s="8"/>
      <c r="P629" s="8"/>
      <c r="Q629" s="271"/>
      <c r="R629" s="119"/>
      <c r="S629" s="118"/>
      <c r="T629" s="118"/>
      <c r="U629" s="118"/>
      <c r="V629" s="325"/>
      <c r="W629" s="119"/>
      <c r="X629" s="119"/>
      <c r="Y629" s="119"/>
      <c r="Z629" s="326"/>
      <c r="AA629" s="74"/>
      <c r="AB629" s="352"/>
      <c r="AC629" s="352"/>
      <c r="AD629" s="328"/>
      <c r="AE629" s="118"/>
      <c r="AF629" s="119"/>
      <c r="AG629" s="119"/>
      <c r="AH629" s="119"/>
      <c r="AI629" s="119"/>
      <c r="AJ629" s="119"/>
      <c r="AK629" s="119"/>
      <c r="AL629" s="119"/>
      <c r="AM629" s="119"/>
      <c r="AN629" s="119"/>
      <c r="AO629" s="119"/>
      <c r="AP629" s="119"/>
      <c r="AQ629" s="119"/>
      <c r="AR629" s="119"/>
      <c r="AS629" s="4"/>
      <c r="AT629" s="4"/>
      <c r="AU629" s="4"/>
    </row>
    <row r="630">
      <c r="A630" s="4"/>
      <c r="B630" s="4"/>
      <c r="C630" s="4"/>
      <c r="D630" s="4"/>
      <c r="E630" s="4"/>
      <c r="F630" s="8"/>
      <c r="G630" s="8"/>
      <c r="H630" s="8"/>
      <c r="I630" s="8"/>
      <c r="J630" s="8"/>
      <c r="K630" s="8"/>
      <c r="L630" s="8"/>
      <c r="M630" s="8"/>
      <c r="N630" s="8"/>
      <c r="O630" s="8"/>
      <c r="P630" s="8"/>
      <c r="Q630" s="271"/>
      <c r="R630" s="119"/>
      <c r="S630" s="118"/>
      <c r="T630" s="118"/>
      <c r="U630" s="118"/>
      <c r="V630" s="325"/>
      <c r="W630" s="119"/>
      <c r="X630" s="119"/>
      <c r="Y630" s="119"/>
      <c r="Z630" s="326"/>
      <c r="AA630" s="74"/>
      <c r="AB630" s="352"/>
      <c r="AC630" s="352"/>
      <c r="AD630" s="328"/>
      <c r="AE630" s="118"/>
      <c r="AF630" s="119"/>
      <c r="AG630" s="119"/>
      <c r="AH630" s="119"/>
      <c r="AI630" s="119"/>
      <c r="AJ630" s="119"/>
      <c r="AK630" s="119"/>
      <c r="AL630" s="119"/>
      <c r="AM630" s="119"/>
      <c r="AN630" s="119"/>
      <c r="AO630" s="119"/>
      <c r="AP630" s="119"/>
      <c r="AQ630" s="119"/>
      <c r="AR630" s="119"/>
      <c r="AS630" s="4"/>
      <c r="AT630" s="4"/>
      <c r="AU630" s="4"/>
    </row>
    <row r="631">
      <c r="A631" s="4"/>
      <c r="B631" s="4"/>
      <c r="C631" s="4"/>
      <c r="D631" s="4"/>
      <c r="E631" s="4"/>
      <c r="F631" s="8"/>
      <c r="G631" s="8"/>
      <c r="H631" s="8"/>
      <c r="I631" s="8"/>
      <c r="J631" s="8"/>
      <c r="K631" s="8"/>
      <c r="L631" s="8"/>
      <c r="M631" s="8"/>
      <c r="N631" s="8"/>
      <c r="O631" s="8"/>
      <c r="P631" s="8"/>
      <c r="Q631" s="271"/>
      <c r="R631" s="119"/>
      <c r="S631" s="118"/>
      <c r="T631" s="118"/>
      <c r="U631" s="118"/>
      <c r="V631" s="325"/>
      <c r="W631" s="119"/>
      <c r="X631" s="119"/>
      <c r="Y631" s="119"/>
      <c r="Z631" s="326"/>
      <c r="AA631" s="74"/>
      <c r="AB631" s="352"/>
      <c r="AC631" s="352"/>
      <c r="AD631" s="328"/>
      <c r="AE631" s="118"/>
      <c r="AF631" s="119"/>
      <c r="AG631" s="119"/>
      <c r="AH631" s="119"/>
      <c r="AI631" s="119"/>
      <c r="AJ631" s="119"/>
      <c r="AK631" s="119"/>
      <c r="AL631" s="119"/>
      <c r="AM631" s="119"/>
      <c r="AN631" s="119"/>
      <c r="AO631" s="119"/>
      <c r="AP631" s="119"/>
      <c r="AQ631" s="119"/>
      <c r="AR631" s="119"/>
      <c r="AS631" s="4"/>
      <c r="AT631" s="4"/>
      <c r="AU631" s="4"/>
    </row>
    <row r="632">
      <c r="A632" s="4"/>
      <c r="B632" s="4"/>
      <c r="C632" s="4"/>
      <c r="D632" s="4"/>
      <c r="E632" s="4"/>
      <c r="F632" s="8"/>
      <c r="G632" s="8"/>
      <c r="H632" s="8"/>
      <c r="I632" s="8"/>
      <c r="J632" s="8"/>
      <c r="K632" s="8"/>
      <c r="L632" s="8"/>
      <c r="M632" s="8"/>
      <c r="N632" s="8"/>
      <c r="O632" s="8"/>
      <c r="P632" s="8"/>
      <c r="Q632" s="271"/>
      <c r="R632" s="119"/>
      <c r="S632" s="118"/>
      <c r="T632" s="118"/>
      <c r="U632" s="118"/>
      <c r="V632" s="325"/>
      <c r="W632" s="119"/>
      <c r="X632" s="119"/>
      <c r="Y632" s="119"/>
      <c r="Z632" s="326"/>
      <c r="AA632" s="74"/>
      <c r="AB632" s="352"/>
      <c r="AC632" s="352"/>
      <c r="AD632" s="328"/>
      <c r="AE632" s="118"/>
      <c r="AF632" s="119"/>
      <c r="AG632" s="119"/>
      <c r="AH632" s="119"/>
      <c r="AI632" s="119"/>
      <c r="AJ632" s="119"/>
      <c r="AK632" s="119"/>
      <c r="AL632" s="119"/>
      <c r="AM632" s="119"/>
      <c r="AN632" s="119"/>
      <c r="AO632" s="119"/>
      <c r="AP632" s="119"/>
      <c r="AQ632" s="119"/>
      <c r="AR632" s="119"/>
      <c r="AS632" s="4"/>
      <c r="AT632" s="4"/>
      <c r="AU632" s="4"/>
    </row>
    <row r="633">
      <c r="A633" s="4"/>
      <c r="B633" s="4"/>
      <c r="C633" s="4"/>
      <c r="D633" s="4"/>
      <c r="E633" s="4"/>
      <c r="F633" s="8"/>
      <c r="G633" s="8"/>
      <c r="H633" s="8"/>
      <c r="I633" s="8"/>
      <c r="J633" s="8"/>
      <c r="K633" s="8"/>
      <c r="L633" s="8"/>
      <c r="M633" s="8"/>
      <c r="N633" s="8"/>
      <c r="O633" s="8"/>
      <c r="P633" s="8"/>
      <c r="Q633" s="271"/>
      <c r="R633" s="119"/>
      <c r="S633" s="118"/>
      <c r="T633" s="118"/>
      <c r="U633" s="118"/>
      <c r="V633" s="325"/>
      <c r="W633" s="119"/>
      <c r="X633" s="119"/>
      <c r="Y633" s="119"/>
      <c r="Z633" s="326"/>
      <c r="AA633" s="74"/>
      <c r="AB633" s="352"/>
      <c r="AC633" s="352"/>
      <c r="AD633" s="328"/>
      <c r="AE633" s="118"/>
      <c r="AF633" s="119"/>
      <c r="AG633" s="119"/>
      <c r="AH633" s="119"/>
      <c r="AI633" s="119"/>
      <c r="AJ633" s="119"/>
      <c r="AK633" s="119"/>
      <c r="AL633" s="119"/>
      <c r="AM633" s="119"/>
      <c r="AN633" s="119"/>
      <c r="AO633" s="119"/>
      <c r="AP633" s="119"/>
      <c r="AQ633" s="119"/>
      <c r="AR633" s="119"/>
      <c r="AS633" s="4"/>
      <c r="AT633" s="4"/>
      <c r="AU633" s="4"/>
    </row>
    <row r="634">
      <c r="A634" s="4"/>
      <c r="B634" s="4"/>
      <c r="C634" s="4"/>
      <c r="D634" s="4"/>
      <c r="E634" s="4"/>
      <c r="F634" s="8"/>
      <c r="G634" s="8"/>
      <c r="H634" s="8"/>
      <c r="I634" s="8"/>
      <c r="J634" s="8"/>
      <c r="K634" s="8"/>
      <c r="L634" s="8"/>
      <c r="M634" s="8"/>
      <c r="N634" s="8"/>
      <c r="O634" s="8"/>
      <c r="P634" s="8"/>
      <c r="Q634" s="271"/>
      <c r="R634" s="119"/>
      <c r="S634" s="118"/>
      <c r="T634" s="118"/>
      <c r="U634" s="118"/>
      <c r="V634" s="325"/>
      <c r="W634" s="119"/>
      <c r="X634" s="119"/>
      <c r="Y634" s="119"/>
      <c r="Z634" s="326"/>
      <c r="AA634" s="74"/>
      <c r="AB634" s="352"/>
      <c r="AC634" s="352"/>
      <c r="AD634" s="328"/>
      <c r="AE634" s="118"/>
      <c r="AF634" s="119"/>
      <c r="AG634" s="119"/>
      <c r="AH634" s="119"/>
      <c r="AI634" s="119"/>
      <c r="AJ634" s="119"/>
      <c r="AK634" s="119"/>
      <c r="AL634" s="119"/>
      <c r="AM634" s="119"/>
      <c r="AN634" s="119"/>
      <c r="AO634" s="119"/>
      <c r="AP634" s="119"/>
      <c r="AQ634" s="119"/>
      <c r="AR634" s="119"/>
      <c r="AS634" s="4"/>
      <c r="AT634" s="4"/>
      <c r="AU634" s="4"/>
    </row>
    <row r="635">
      <c r="A635" s="4"/>
      <c r="B635" s="4"/>
      <c r="C635" s="4"/>
      <c r="D635" s="4"/>
      <c r="E635" s="4"/>
      <c r="F635" s="8"/>
      <c r="G635" s="8"/>
      <c r="H635" s="8"/>
      <c r="I635" s="8"/>
      <c r="J635" s="8"/>
      <c r="K635" s="8"/>
      <c r="L635" s="8"/>
      <c r="M635" s="8"/>
      <c r="N635" s="8"/>
      <c r="O635" s="8"/>
      <c r="P635" s="8"/>
      <c r="Q635" s="271"/>
      <c r="R635" s="119"/>
      <c r="S635" s="118"/>
      <c r="T635" s="118"/>
      <c r="U635" s="118"/>
      <c r="V635" s="325"/>
      <c r="W635" s="119"/>
      <c r="X635" s="119"/>
      <c r="Y635" s="119"/>
      <c r="Z635" s="326"/>
      <c r="AA635" s="74"/>
      <c r="AB635" s="352"/>
      <c r="AC635" s="352"/>
      <c r="AD635" s="328"/>
      <c r="AE635" s="118"/>
      <c r="AF635" s="119"/>
      <c r="AG635" s="119"/>
      <c r="AH635" s="119"/>
      <c r="AI635" s="119"/>
      <c r="AJ635" s="119"/>
      <c r="AK635" s="119"/>
      <c r="AL635" s="119"/>
      <c r="AM635" s="119"/>
      <c r="AN635" s="119"/>
      <c r="AO635" s="119"/>
      <c r="AP635" s="119"/>
      <c r="AQ635" s="119"/>
      <c r="AR635" s="119"/>
      <c r="AS635" s="4"/>
      <c r="AT635" s="4"/>
      <c r="AU635" s="4"/>
    </row>
    <row r="636">
      <c r="A636" s="4"/>
      <c r="B636" s="4"/>
      <c r="C636" s="4"/>
      <c r="D636" s="4"/>
      <c r="E636" s="4"/>
      <c r="F636" s="8"/>
      <c r="G636" s="8"/>
      <c r="H636" s="8"/>
      <c r="I636" s="8"/>
      <c r="J636" s="8"/>
      <c r="K636" s="8"/>
      <c r="L636" s="8"/>
      <c r="M636" s="8"/>
      <c r="N636" s="8"/>
      <c r="O636" s="8"/>
      <c r="P636" s="8"/>
      <c r="Q636" s="271"/>
      <c r="R636" s="119"/>
      <c r="S636" s="118"/>
      <c r="T636" s="118"/>
      <c r="U636" s="118"/>
      <c r="V636" s="325"/>
      <c r="W636" s="119"/>
      <c r="X636" s="119"/>
      <c r="Y636" s="119"/>
      <c r="Z636" s="326"/>
      <c r="AA636" s="74"/>
      <c r="AB636" s="352"/>
      <c r="AC636" s="352"/>
      <c r="AD636" s="328"/>
      <c r="AE636" s="118"/>
      <c r="AF636" s="119"/>
      <c r="AG636" s="119"/>
      <c r="AH636" s="119"/>
      <c r="AI636" s="119"/>
      <c r="AJ636" s="119"/>
      <c r="AK636" s="119"/>
      <c r="AL636" s="119"/>
      <c r="AM636" s="119"/>
      <c r="AN636" s="119"/>
      <c r="AO636" s="119"/>
      <c r="AP636" s="119"/>
      <c r="AQ636" s="119"/>
      <c r="AR636" s="119"/>
      <c r="AS636" s="4"/>
      <c r="AT636" s="4"/>
      <c r="AU636" s="4"/>
    </row>
    <row r="637">
      <c r="A637" s="4"/>
      <c r="B637" s="4"/>
      <c r="C637" s="4"/>
      <c r="D637" s="4"/>
      <c r="E637" s="4"/>
      <c r="F637" s="8"/>
      <c r="G637" s="8"/>
      <c r="H637" s="8"/>
      <c r="I637" s="8"/>
      <c r="J637" s="8"/>
      <c r="K637" s="8"/>
      <c r="L637" s="8"/>
      <c r="M637" s="8"/>
      <c r="N637" s="8"/>
      <c r="O637" s="8"/>
      <c r="P637" s="8"/>
      <c r="Q637" s="271"/>
      <c r="R637" s="119"/>
      <c r="S637" s="118"/>
      <c r="T637" s="118"/>
      <c r="U637" s="118"/>
      <c r="V637" s="325"/>
      <c r="W637" s="119"/>
      <c r="X637" s="119"/>
      <c r="Y637" s="119"/>
      <c r="Z637" s="326"/>
      <c r="AA637" s="74"/>
      <c r="AB637" s="352"/>
      <c r="AC637" s="352"/>
      <c r="AD637" s="328"/>
      <c r="AE637" s="118"/>
      <c r="AF637" s="119"/>
      <c r="AG637" s="119"/>
      <c r="AH637" s="119"/>
      <c r="AI637" s="119"/>
      <c r="AJ637" s="119"/>
      <c r="AK637" s="119"/>
      <c r="AL637" s="119"/>
      <c r="AM637" s="119"/>
      <c r="AN637" s="119"/>
      <c r="AO637" s="119"/>
      <c r="AP637" s="119"/>
      <c r="AQ637" s="119"/>
      <c r="AR637" s="119"/>
      <c r="AS637" s="4"/>
      <c r="AT637" s="4"/>
      <c r="AU637" s="4"/>
    </row>
    <row r="638">
      <c r="A638" s="4"/>
      <c r="B638" s="4"/>
      <c r="C638" s="4"/>
      <c r="D638" s="4"/>
      <c r="E638" s="4"/>
      <c r="F638" s="8"/>
      <c r="G638" s="8"/>
      <c r="H638" s="8"/>
      <c r="I638" s="8"/>
      <c r="J638" s="8"/>
      <c r="K638" s="8"/>
      <c r="L638" s="8"/>
      <c r="M638" s="8"/>
      <c r="N638" s="8"/>
      <c r="O638" s="8"/>
      <c r="P638" s="8"/>
      <c r="Q638" s="271"/>
      <c r="R638" s="119"/>
      <c r="S638" s="118"/>
      <c r="T638" s="118"/>
      <c r="U638" s="118"/>
      <c r="V638" s="325"/>
      <c r="W638" s="119"/>
      <c r="X638" s="119"/>
      <c r="Y638" s="119"/>
      <c r="Z638" s="326"/>
      <c r="AA638" s="74"/>
      <c r="AB638" s="352"/>
      <c r="AC638" s="352"/>
      <c r="AD638" s="328"/>
      <c r="AE638" s="118"/>
      <c r="AF638" s="119"/>
      <c r="AG638" s="119"/>
      <c r="AH638" s="119"/>
      <c r="AI638" s="119"/>
      <c r="AJ638" s="119"/>
      <c r="AK638" s="119"/>
      <c r="AL638" s="119"/>
      <c r="AM638" s="119"/>
      <c r="AN638" s="119"/>
      <c r="AO638" s="119"/>
      <c r="AP638" s="119"/>
      <c r="AQ638" s="119"/>
      <c r="AR638" s="119"/>
      <c r="AS638" s="4"/>
      <c r="AT638" s="4"/>
      <c r="AU638" s="4"/>
    </row>
    <row r="639">
      <c r="A639" s="4"/>
      <c r="B639" s="4"/>
      <c r="C639" s="4"/>
      <c r="D639" s="4"/>
      <c r="E639" s="4"/>
      <c r="F639" s="8"/>
      <c r="G639" s="8"/>
      <c r="H639" s="8"/>
      <c r="I639" s="8"/>
      <c r="J639" s="8"/>
      <c r="K639" s="8"/>
      <c r="L639" s="8"/>
      <c r="M639" s="8"/>
      <c r="N639" s="8"/>
      <c r="O639" s="8"/>
      <c r="P639" s="8"/>
      <c r="Q639" s="271"/>
      <c r="R639" s="119"/>
      <c r="S639" s="118"/>
      <c r="T639" s="118"/>
      <c r="U639" s="118"/>
      <c r="V639" s="325"/>
      <c r="W639" s="119"/>
      <c r="X639" s="119"/>
      <c r="Y639" s="119"/>
      <c r="Z639" s="326"/>
      <c r="AA639" s="74"/>
      <c r="AB639" s="352"/>
      <c r="AC639" s="352"/>
      <c r="AD639" s="328"/>
      <c r="AE639" s="118"/>
      <c r="AF639" s="119"/>
      <c r="AG639" s="119"/>
      <c r="AH639" s="119"/>
      <c r="AI639" s="119"/>
      <c r="AJ639" s="119"/>
      <c r="AK639" s="119"/>
      <c r="AL639" s="119"/>
      <c r="AM639" s="119"/>
      <c r="AN639" s="119"/>
      <c r="AO639" s="119"/>
      <c r="AP639" s="119"/>
      <c r="AQ639" s="119"/>
      <c r="AR639" s="119"/>
      <c r="AS639" s="4"/>
      <c r="AT639" s="4"/>
      <c r="AU639" s="4"/>
    </row>
    <row r="640">
      <c r="A640" s="4"/>
      <c r="B640" s="4"/>
      <c r="C640" s="4"/>
      <c r="D640" s="4"/>
      <c r="E640" s="4"/>
      <c r="F640" s="8"/>
      <c r="G640" s="8"/>
      <c r="H640" s="8"/>
      <c r="I640" s="8"/>
      <c r="J640" s="8"/>
      <c r="K640" s="8"/>
      <c r="L640" s="8"/>
      <c r="M640" s="8"/>
      <c r="N640" s="8"/>
      <c r="O640" s="8"/>
      <c r="P640" s="8"/>
      <c r="Q640" s="271"/>
      <c r="R640" s="119"/>
      <c r="S640" s="118"/>
      <c r="T640" s="118"/>
      <c r="U640" s="118"/>
      <c r="V640" s="325"/>
      <c r="W640" s="119"/>
      <c r="X640" s="119"/>
      <c r="Y640" s="119"/>
      <c r="Z640" s="326"/>
      <c r="AA640" s="74"/>
      <c r="AB640" s="352"/>
      <c r="AC640" s="352"/>
      <c r="AD640" s="328"/>
      <c r="AE640" s="118"/>
      <c r="AF640" s="119"/>
      <c r="AG640" s="119"/>
      <c r="AH640" s="119"/>
      <c r="AI640" s="119"/>
      <c r="AJ640" s="119"/>
      <c r="AK640" s="119"/>
      <c r="AL640" s="119"/>
      <c r="AM640" s="119"/>
      <c r="AN640" s="119"/>
      <c r="AO640" s="119"/>
      <c r="AP640" s="119"/>
      <c r="AQ640" s="119"/>
      <c r="AR640" s="119"/>
      <c r="AS640" s="4"/>
      <c r="AT640" s="4"/>
      <c r="AU640" s="4"/>
    </row>
    <row r="641">
      <c r="A641" s="4"/>
      <c r="B641" s="4"/>
      <c r="C641" s="4"/>
      <c r="D641" s="4"/>
      <c r="E641" s="4"/>
      <c r="F641" s="8"/>
      <c r="G641" s="8"/>
      <c r="H641" s="8"/>
      <c r="I641" s="8"/>
      <c r="J641" s="8"/>
      <c r="K641" s="8"/>
      <c r="L641" s="8"/>
      <c r="M641" s="8"/>
      <c r="N641" s="8"/>
      <c r="O641" s="8"/>
      <c r="P641" s="8"/>
      <c r="Q641" s="271"/>
      <c r="R641" s="119"/>
      <c r="S641" s="118"/>
      <c r="T641" s="118"/>
      <c r="U641" s="118"/>
      <c r="V641" s="325"/>
      <c r="W641" s="119"/>
      <c r="X641" s="119"/>
      <c r="Y641" s="119"/>
      <c r="Z641" s="326"/>
      <c r="AA641" s="74"/>
      <c r="AB641" s="352"/>
      <c r="AC641" s="352"/>
      <c r="AD641" s="328"/>
      <c r="AE641" s="118"/>
      <c r="AF641" s="119"/>
      <c r="AG641" s="119"/>
      <c r="AH641" s="119"/>
      <c r="AI641" s="119"/>
      <c r="AJ641" s="119"/>
      <c r="AK641" s="119"/>
      <c r="AL641" s="119"/>
      <c r="AM641" s="119"/>
      <c r="AN641" s="119"/>
      <c r="AO641" s="119"/>
      <c r="AP641" s="119"/>
      <c r="AQ641" s="119"/>
      <c r="AR641" s="119"/>
      <c r="AS641" s="4"/>
      <c r="AT641" s="4"/>
      <c r="AU641" s="4"/>
    </row>
    <row r="642">
      <c r="A642" s="4"/>
      <c r="B642" s="4"/>
      <c r="C642" s="4"/>
      <c r="D642" s="4"/>
      <c r="E642" s="4"/>
      <c r="F642" s="8"/>
      <c r="G642" s="8"/>
      <c r="H642" s="8"/>
      <c r="I642" s="8"/>
      <c r="J642" s="8"/>
      <c r="K642" s="8"/>
      <c r="L642" s="8"/>
      <c r="M642" s="8"/>
      <c r="N642" s="8"/>
      <c r="O642" s="8"/>
      <c r="P642" s="8"/>
      <c r="Q642" s="271"/>
      <c r="R642" s="119"/>
      <c r="S642" s="118"/>
      <c r="T642" s="118"/>
      <c r="U642" s="118"/>
      <c r="V642" s="325"/>
      <c r="W642" s="119"/>
      <c r="X642" s="119"/>
      <c r="Y642" s="119"/>
      <c r="Z642" s="326"/>
      <c r="AA642" s="74"/>
      <c r="AB642" s="352"/>
      <c r="AC642" s="352"/>
      <c r="AD642" s="328"/>
      <c r="AE642" s="118"/>
      <c r="AF642" s="119"/>
      <c r="AG642" s="119"/>
      <c r="AH642" s="119"/>
      <c r="AI642" s="119"/>
      <c r="AJ642" s="119"/>
      <c r="AK642" s="119"/>
      <c r="AL642" s="119"/>
      <c r="AM642" s="119"/>
      <c r="AN642" s="119"/>
      <c r="AO642" s="119"/>
      <c r="AP642" s="119"/>
      <c r="AQ642" s="119"/>
      <c r="AR642" s="119"/>
      <c r="AS642" s="4"/>
      <c r="AT642" s="4"/>
      <c r="AU642" s="4"/>
    </row>
    <row r="643">
      <c r="A643" s="4"/>
      <c r="B643" s="4"/>
      <c r="C643" s="4"/>
      <c r="D643" s="4"/>
      <c r="E643" s="4"/>
      <c r="F643" s="8"/>
      <c r="G643" s="8"/>
      <c r="H643" s="8"/>
      <c r="I643" s="8"/>
      <c r="J643" s="8"/>
      <c r="K643" s="8"/>
      <c r="L643" s="8"/>
      <c r="M643" s="8"/>
      <c r="N643" s="8"/>
      <c r="O643" s="8"/>
      <c r="P643" s="8"/>
      <c r="Q643" s="271"/>
      <c r="R643" s="119"/>
      <c r="S643" s="118"/>
      <c r="T643" s="118"/>
      <c r="U643" s="118"/>
      <c r="V643" s="325"/>
      <c r="W643" s="119"/>
      <c r="X643" s="119"/>
      <c r="Y643" s="119"/>
      <c r="Z643" s="326"/>
      <c r="AA643" s="74"/>
      <c r="AB643" s="352"/>
      <c r="AC643" s="352"/>
      <c r="AD643" s="328"/>
      <c r="AE643" s="118"/>
      <c r="AF643" s="119"/>
      <c r="AG643" s="119"/>
      <c r="AH643" s="119"/>
      <c r="AI643" s="119"/>
      <c r="AJ643" s="119"/>
      <c r="AK643" s="119"/>
      <c r="AL643" s="119"/>
      <c r="AM643" s="119"/>
      <c r="AN643" s="119"/>
      <c r="AO643" s="119"/>
      <c r="AP643" s="119"/>
      <c r="AQ643" s="119"/>
      <c r="AR643" s="119"/>
      <c r="AS643" s="4"/>
      <c r="AT643" s="4"/>
      <c r="AU643" s="4"/>
    </row>
    <row r="644">
      <c r="A644" s="4"/>
      <c r="B644" s="4"/>
      <c r="C644" s="4"/>
      <c r="D644" s="4"/>
      <c r="E644" s="4"/>
      <c r="F644" s="8"/>
      <c r="G644" s="8"/>
      <c r="H644" s="8"/>
      <c r="I644" s="8"/>
      <c r="J644" s="8"/>
      <c r="K644" s="8"/>
      <c r="L644" s="8"/>
      <c r="M644" s="8"/>
      <c r="N644" s="8"/>
      <c r="O644" s="8"/>
      <c r="P644" s="8"/>
      <c r="Q644" s="271"/>
      <c r="R644" s="119"/>
      <c r="S644" s="118"/>
      <c r="T644" s="118"/>
      <c r="U644" s="118"/>
      <c r="V644" s="325"/>
      <c r="W644" s="119"/>
      <c r="X644" s="119"/>
      <c r="Y644" s="119"/>
      <c r="Z644" s="326"/>
      <c r="AA644" s="74"/>
      <c r="AB644" s="352"/>
      <c r="AC644" s="352"/>
      <c r="AD644" s="328"/>
      <c r="AE644" s="118"/>
      <c r="AF644" s="119"/>
      <c r="AG644" s="119"/>
      <c r="AH644" s="119"/>
      <c r="AI644" s="119"/>
      <c r="AJ644" s="119"/>
      <c r="AK644" s="119"/>
      <c r="AL644" s="119"/>
      <c r="AM644" s="119"/>
      <c r="AN644" s="119"/>
      <c r="AO644" s="119"/>
      <c r="AP644" s="119"/>
      <c r="AQ644" s="119"/>
      <c r="AR644" s="119"/>
      <c r="AS644" s="4"/>
      <c r="AT644" s="4"/>
      <c r="AU644" s="4"/>
    </row>
    <row r="645">
      <c r="A645" s="4"/>
      <c r="B645" s="4"/>
      <c r="C645" s="4"/>
      <c r="D645" s="4"/>
      <c r="E645" s="4"/>
      <c r="F645" s="8"/>
      <c r="G645" s="8"/>
      <c r="H645" s="8"/>
      <c r="I645" s="8"/>
      <c r="J645" s="8"/>
      <c r="K645" s="8"/>
      <c r="L645" s="8"/>
      <c r="M645" s="8"/>
      <c r="N645" s="8"/>
      <c r="O645" s="8"/>
      <c r="P645" s="8"/>
      <c r="Q645" s="271"/>
      <c r="R645" s="119"/>
      <c r="S645" s="118"/>
      <c r="T645" s="118"/>
      <c r="U645" s="118"/>
      <c r="V645" s="325"/>
      <c r="W645" s="119"/>
      <c r="X645" s="119"/>
      <c r="Y645" s="119"/>
      <c r="Z645" s="326"/>
      <c r="AA645" s="74"/>
      <c r="AB645" s="352"/>
      <c r="AC645" s="352"/>
      <c r="AD645" s="328"/>
      <c r="AE645" s="118"/>
      <c r="AF645" s="119"/>
      <c r="AG645" s="119"/>
      <c r="AH645" s="119"/>
      <c r="AI645" s="119"/>
      <c r="AJ645" s="119"/>
      <c r="AK645" s="119"/>
      <c r="AL645" s="119"/>
      <c r="AM645" s="119"/>
      <c r="AN645" s="119"/>
      <c r="AO645" s="119"/>
      <c r="AP645" s="119"/>
      <c r="AQ645" s="119"/>
      <c r="AR645" s="119"/>
      <c r="AS645" s="4"/>
      <c r="AT645" s="4"/>
      <c r="AU645" s="4"/>
    </row>
    <row r="646">
      <c r="A646" s="4"/>
      <c r="B646" s="4"/>
      <c r="C646" s="4"/>
      <c r="D646" s="4"/>
      <c r="E646" s="4"/>
      <c r="F646" s="8"/>
      <c r="G646" s="8"/>
      <c r="H646" s="8"/>
      <c r="I646" s="8"/>
      <c r="J646" s="8"/>
      <c r="K646" s="8"/>
      <c r="L646" s="8"/>
      <c r="M646" s="8"/>
      <c r="N646" s="8"/>
      <c r="O646" s="8"/>
      <c r="P646" s="8"/>
      <c r="Q646" s="271"/>
      <c r="R646" s="119"/>
      <c r="S646" s="118"/>
      <c r="T646" s="118"/>
      <c r="U646" s="118"/>
      <c r="V646" s="325"/>
      <c r="W646" s="119"/>
      <c r="X646" s="119"/>
      <c r="Y646" s="119"/>
      <c r="Z646" s="326"/>
      <c r="AA646" s="74"/>
      <c r="AB646" s="352"/>
      <c r="AC646" s="352"/>
      <c r="AD646" s="328"/>
      <c r="AE646" s="118"/>
      <c r="AF646" s="119"/>
      <c r="AG646" s="119"/>
      <c r="AH646" s="119"/>
      <c r="AI646" s="119"/>
      <c r="AJ646" s="119"/>
      <c r="AK646" s="119"/>
      <c r="AL646" s="119"/>
      <c r="AM646" s="119"/>
      <c r="AN646" s="119"/>
      <c r="AO646" s="119"/>
      <c r="AP646" s="119"/>
      <c r="AQ646" s="119"/>
      <c r="AR646" s="119"/>
      <c r="AS646" s="4"/>
      <c r="AT646" s="4"/>
      <c r="AU646" s="4"/>
    </row>
    <row r="647">
      <c r="A647" s="4"/>
      <c r="B647" s="4"/>
      <c r="C647" s="4"/>
      <c r="D647" s="4"/>
      <c r="E647" s="4"/>
      <c r="F647" s="8"/>
      <c r="G647" s="8"/>
      <c r="H647" s="8"/>
      <c r="I647" s="8"/>
      <c r="J647" s="8"/>
      <c r="K647" s="8"/>
      <c r="L647" s="8"/>
      <c r="M647" s="8"/>
      <c r="N647" s="8"/>
      <c r="O647" s="8"/>
      <c r="P647" s="8"/>
      <c r="Q647" s="271"/>
      <c r="R647" s="119"/>
      <c r="S647" s="118"/>
      <c r="T647" s="118"/>
      <c r="U647" s="118"/>
      <c r="V647" s="325"/>
      <c r="W647" s="119"/>
      <c r="X647" s="119"/>
      <c r="Y647" s="119"/>
      <c r="Z647" s="326"/>
      <c r="AA647" s="74"/>
      <c r="AB647" s="352"/>
      <c r="AC647" s="352"/>
      <c r="AD647" s="328"/>
      <c r="AE647" s="118"/>
      <c r="AF647" s="119"/>
      <c r="AG647" s="119"/>
      <c r="AH647" s="119"/>
      <c r="AI647" s="119"/>
      <c r="AJ647" s="119"/>
      <c r="AK647" s="119"/>
      <c r="AL647" s="119"/>
      <c r="AM647" s="119"/>
      <c r="AN647" s="119"/>
      <c r="AO647" s="119"/>
      <c r="AP647" s="119"/>
      <c r="AQ647" s="119"/>
      <c r="AR647" s="119"/>
      <c r="AS647" s="4"/>
      <c r="AT647" s="4"/>
      <c r="AU647" s="4"/>
    </row>
    <row r="648">
      <c r="A648" s="4"/>
      <c r="B648" s="4"/>
      <c r="C648" s="4"/>
      <c r="D648" s="4"/>
      <c r="E648" s="4"/>
      <c r="F648" s="8"/>
      <c r="G648" s="8"/>
      <c r="H648" s="8"/>
      <c r="I648" s="8"/>
      <c r="J648" s="8"/>
      <c r="K648" s="8"/>
      <c r="L648" s="8"/>
      <c r="M648" s="8"/>
      <c r="N648" s="8"/>
      <c r="O648" s="8"/>
      <c r="P648" s="8"/>
      <c r="Q648" s="271"/>
      <c r="R648" s="119"/>
      <c r="S648" s="118"/>
      <c r="T648" s="118"/>
      <c r="U648" s="118"/>
      <c r="V648" s="325"/>
      <c r="W648" s="119"/>
      <c r="X648" s="119"/>
      <c r="Y648" s="119"/>
      <c r="Z648" s="326"/>
      <c r="AA648" s="74"/>
      <c r="AB648" s="352"/>
      <c r="AC648" s="352"/>
      <c r="AD648" s="328"/>
      <c r="AE648" s="118"/>
      <c r="AF648" s="119"/>
      <c r="AG648" s="119"/>
      <c r="AH648" s="119"/>
      <c r="AI648" s="119"/>
      <c r="AJ648" s="119"/>
      <c r="AK648" s="119"/>
      <c r="AL648" s="119"/>
      <c r="AM648" s="119"/>
      <c r="AN648" s="119"/>
      <c r="AO648" s="119"/>
      <c r="AP648" s="119"/>
      <c r="AQ648" s="119"/>
      <c r="AR648" s="119"/>
      <c r="AS648" s="4"/>
      <c r="AT648" s="4"/>
      <c r="AU648" s="4"/>
    </row>
    <row r="649">
      <c r="A649" s="4"/>
      <c r="B649" s="4"/>
      <c r="C649" s="4"/>
      <c r="D649" s="4"/>
      <c r="E649" s="4"/>
      <c r="F649" s="8"/>
      <c r="G649" s="8"/>
      <c r="H649" s="8"/>
      <c r="I649" s="8"/>
      <c r="J649" s="8"/>
      <c r="K649" s="8"/>
      <c r="L649" s="8"/>
      <c r="M649" s="8"/>
      <c r="N649" s="8"/>
      <c r="O649" s="8"/>
      <c r="P649" s="8"/>
      <c r="Q649" s="271"/>
      <c r="R649" s="119"/>
      <c r="S649" s="118"/>
      <c r="T649" s="118"/>
      <c r="U649" s="118"/>
      <c r="V649" s="325"/>
      <c r="W649" s="119"/>
      <c r="X649" s="119"/>
      <c r="Y649" s="119"/>
      <c r="Z649" s="326"/>
      <c r="AA649" s="74"/>
      <c r="AB649" s="352"/>
      <c r="AC649" s="352"/>
      <c r="AD649" s="328"/>
      <c r="AE649" s="118"/>
      <c r="AF649" s="119"/>
      <c r="AG649" s="119"/>
      <c r="AH649" s="119"/>
      <c r="AI649" s="119"/>
      <c r="AJ649" s="119"/>
      <c r="AK649" s="119"/>
      <c r="AL649" s="119"/>
      <c r="AM649" s="119"/>
      <c r="AN649" s="119"/>
      <c r="AO649" s="119"/>
      <c r="AP649" s="119"/>
      <c r="AQ649" s="119"/>
      <c r="AR649" s="119"/>
      <c r="AS649" s="4"/>
      <c r="AT649" s="4"/>
      <c r="AU649" s="4"/>
    </row>
    <row r="650">
      <c r="A650" s="4"/>
      <c r="B650" s="4"/>
      <c r="C650" s="4"/>
      <c r="D650" s="4"/>
      <c r="E650" s="4"/>
      <c r="F650" s="8"/>
      <c r="G650" s="8"/>
      <c r="H650" s="8"/>
      <c r="I650" s="8"/>
      <c r="J650" s="8"/>
      <c r="K650" s="8"/>
      <c r="L650" s="8"/>
      <c r="M650" s="8"/>
      <c r="N650" s="8"/>
      <c r="O650" s="8"/>
      <c r="P650" s="8"/>
      <c r="Q650" s="271"/>
      <c r="R650" s="119"/>
      <c r="S650" s="118"/>
      <c r="T650" s="118"/>
      <c r="U650" s="118"/>
      <c r="V650" s="325"/>
      <c r="W650" s="119"/>
      <c r="X650" s="119"/>
      <c r="Y650" s="119"/>
      <c r="Z650" s="326"/>
      <c r="AA650" s="74"/>
      <c r="AB650" s="352"/>
      <c r="AC650" s="352"/>
      <c r="AD650" s="328"/>
      <c r="AE650" s="118"/>
      <c r="AF650" s="119"/>
      <c r="AG650" s="119"/>
      <c r="AH650" s="119"/>
      <c r="AI650" s="119"/>
      <c r="AJ650" s="119"/>
      <c r="AK650" s="119"/>
      <c r="AL650" s="119"/>
      <c r="AM650" s="119"/>
      <c r="AN650" s="119"/>
      <c r="AO650" s="119"/>
      <c r="AP650" s="119"/>
      <c r="AQ650" s="119"/>
      <c r="AR650" s="119"/>
      <c r="AS650" s="4"/>
      <c r="AT650" s="4"/>
      <c r="AU650" s="4"/>
    </row>
    <row r="651">
      <c r="A651" s="4"/>
      <c r="B651" s="4"/>
      <c r="C651" s="4"/>
      <c r="D651" s="4"/>
      <c r="E651" s="4"/>
      <c r="F651" s="8"/>
      <c r="G651" s="8"/>
      <c r="H651" s="8"/>
      <c r="I651" s="8"/>
      <c r="J651" s="8"/>
      <c r="K651" s="8"/>
      <c r="L651" s="8"/>
      <c r="M651" s="8"/>
      <c r="N651" s="8"/>
      <c r="O651" s="8"/>
      <c r="P651" s="8"/>
      <c r="Q651" s="271"/>
      <c r="R651" s="119"/>
      <c r="S651" s="118"/>
      <c r="T651" s="118"/>
      <c r="U651" s="118"/>
      <c r="V651" s="325"/>
      <c r="W651" s="119"/>
      <c r="X651" s="119"/>
      <c r="Y651" s="119"/>
      <c r="Z651" s="326"/>
      <c r="AA651" s="74"/>
      <c r="AB651" s="352"/>
      <c r="AC651" s="352"/>
      <c r="AD651" s="328"/>
      <c r="AE651" s="118"/>
      <c r="AF651" s="119"/>
      <c r="AG651" s="119"/>
      <c r="AH651" s="119"/>
      <c r="AI651" s="119"/>
      <c r="AJ651" s="119"/>
      <c r="AK651" s="119"/>
      <c r="AL651" s="119"/>
      <c r="AM651" s="119"/>
      <c r="AN651" s="119"/>
      <c r="AO651" s="119"/>
      <c r="AP651" s="119"/>
      <c r="AQ651" s="119"/>
      <c r="AR651" s="119"/>
      <c r="AS651" s="4"/>
      <c r="AT651" s="4"/>
      <c r="AU651" s="4"/>
    </row>
    <row r="652">
      <c r="A652" s="4"/>
      <c r="B652" s="4"/>
      <c r="C652" s="4"/>
      <c r="D652" s="4"/>
      <c r="E652" s="4"/>
      <c r="F652" s="8"/>
      <c r="G652" s="8"/>
      <c r="H652" s="8"/>
      <c r="I652" s="8"/>
      <c r="J652" s="8"/>
      <c r="K652" s="8"/>
      <c r="L652" s="8"/>
      <c r="M652" s="8"/>
      <c r="N652" s="8"/>
      <c r="O652" s="8"/>
      <c r="P652" s="8"/>
      <c r="Q652" s="271"/>
      <c r="R652" s="119"/>
      <c r="S652" s="118"/>
      <c r="T652" s="118"/>
      <c r="U652" s="118"/>
      <c r="V652" s="325"/>
      <c r="W652" s="119"/>
      <c r="X652" s="119"/>
      <c r="Y652" s="119"/>
      <c r="Z652" s="326"/>
      <c r="AA652" s="74"/>
      <c r="AB652" s="352"/>
      <c r="AC652" s="352"/>
      <c r="AD652" s="328"/>
      <c r="AE652" s="118"/>
      <c r="AF652" s="119"/>
      <c r="AG652" s="119"/>
      <c r="AH652" s="119"/>
      <c r="AI652" s="119"/>
      <c r="AJ652" s="119"/>
      <c r="AK652" s="119"/>
      <c r="AL652" s="119"/>
      <c r="AM652" s="119"/>
      <c r="AN652" s="119"/>
      <c r="AO652" s="119"/>
      <c r="AP652" s="119"/>
      <c r="AQ652" s="119"/>
      <c r="AR652" s="119"/>
      <c r="AS652" s="4"/>
      <c r="AT652" s="4"/>
      <c r="AU652" s="4"/>
    </row>
    <row r="653">
      <c r="A653" s="4"/>
      <c r="B653" s="4"/>
      <c r="C653" s="4"/>
      <c r="D653" s="4"/>
      <c r="E653" s="4"/>
      <c r="F653" s="8"/>
      <c r="G653" s="8"/>
      <c r="H653" s="8"/>
      <c r="I653" s="8"/>
      <c r="J653" s="8"/>
      <c r="K653" s="8"/>
      <c r="L653" s="8"/>
      <c r="M653" s="8"/>
      <c r="N653" s="8"/>
      <c r="O653" s="8"/>
      <c r="P653" s="8"/>
      <c r="Q653" s="271"/>
      <c r="R653" s="119"/>
      <c r="S653" s="118"/>
      <c r="T653" s="118"/>
      <c r="U653" s="118"/>
      <c r="V653" s="325"/>
      <c r="W653" s="119"/>
      <c r="X653" s="119"/>
      <c r="Y653" s="119"/>
      <c r="Z653" s="326"/>
      <c r="AA653" s="74"/>
      <c r="AB653" s="352"/>
      <c r="AC653" s="352"/>
      <c r="AD653" s="328"/>
      <c r="AE653" s="118"/>
      <c r="AF653" s="119"/>
      <c r="AG653" s="119"/>
      <c r="AH653" s="119"/>
      <c r="AI653" s="119"/>
      <c r="AJ653" s="119"/>
      <c r="AK653" s="119"/>
      <c r="AL653" s="119"/>
      <c r="AM653" s="119"/>
      <c r="AN653" s="119"/>
      <c r="AO653" s="119"/>
      <c r="AP653" s="119"/>
      <c r="AQ653" s="119"/>
      <c r="AR653" s="119"/>
      <c r="AS653" s="4"/>
      <c r="AT653" s="4"/>
      <c r="AU653" s="4"/>
    </row>
    <row r="654">
      <c r="A654" s="4"/>
      <c r="B654" s="4"/>
      <c r="C654" s="4"/>
      <c r="D654" s="4"/>
      <c r="E654" s="4"/>
      <c r="F654" s="8"/>
      <c r="G654" s="8"/>
      <c r="H654" s="8"/>
      <c r="I654" s="8"/>
      <c r="J654" s="8"/>
      <c r="K654" s="8"/>
      <c r="L654" s="8"/>
      <c r="M654" s="8"/>
      <c r="N654" s="8"/>
      <c r="O654" s="8"/>
      <c r="P654" s="8"/>
      <c r="Q654" s="271"/>
      <c r="R654" s="119"/>
      <c r="S654" s="118"/>
      <c r="T654" s="118"/>
      <c r="U654" s="118"/>
      <c r="V654" s="325"/>
      <c r="W654" s="119"/>
      <c r="X654" s="119"/>
      <c r="Y654" s="119"/>
      <c r="Z654" s="326"/>
      <c r="AA654" s="74"/>
      <c r="AB654" s="352"/>
      <c r="AC654" s="352"/>
      <c r="AD654" s="328"/>
      <c r="AE654" s="118"/>
      <c r="AF654" s="119"/>
      <c r="AG654" s="119"/>
      <c r="AH654" s="119"/>
      <c r="AI654" s="119"/>
      <c r="AJ654" s="119"/>
      <c r="AK654" s="119"/>
      <c r="AL654" s="119"/>
      <c r="AM654" s="119"/>
      <c r="AN654" s="119"/>
      <c r="AO654" s="119"/>
      <c r="AP654" s="119"/>
      <c r="AQ654" s="119"/>
      <c r="AR654" s="119"/>
      <c r="AS654" s="4"/>
      <c r="AT654" s="4"/>
      <c r="AU654" s="4"/>
    </row>
    <row r="655">
      <c r="A655" s="4"/>
      <c r="B655" s="4"/>
      <c r="C655" s="4"/>
      <c r="D655" s="4"/>
      <c r="E655" s="4"/>
      <c r="F655" s="8"/>
      <c r="G655" s="8"/>
      <c r="H655" s="8"/>
      <c r="I655" s="8"/>
      <c r="J655" s="8"/>
      <c r="K655" s="8"/>
      <c r="L655" s="8"/>
      <c r="M655" s="8"/>
      <c r="N655" s="8"/>
      <c r="O655" s="8"/>
      <c r="P655" s="8"/>
      <c r="Q655" s="271"/>
      <c r="R655" s="119"/>
      <c r="S655" s="118"/>
      <c r="T655" s="118"/>
      <c r="U655" s="118"/>
      <c r="V655" s="325"/>
      <c r="W655" s="119"/>
      <c r="X655" s="119"/>
      <c r="Y655" s="119"/>
      <c r="Z655" s="326"/>
      <c r="AA655" s="74"/>
      <c r="AB655" s="352"/>
      <c r="AC655" s="352"/>
      <c r="AD655" s="328"/>
      <c r="AE655" s="118"/>
      <c r="AF655" s="119"/>
      <c r="AG655" s="119"/>
      <c r="AH655" s="119"/>
      <c r="AI655" s="119"/>
      <c r="AJ655" s="119"/>
      <c r="AK655" s="119"/>
      <c r="AL655" s="119"/>
      <c r="AM655" s="119"/>
      <c r="AN655" s="119"/>
      <c r="AO655" s="119"/>
      <c r="AP655" s="119"/>
      <c r="AQ655" s="119"/>
      <c r="AR655" s="119"/>
      <c r="AS655" s="4"/>
      <c r="AT655" s="4"/>
      <c r="AU655" s="4"/>
    </row>
    <row r="656">
      <c r="A656" s="4"/>
      <c r="B656" s="4"/>
      <c r="C656" s="4"/>
      <c r="D656" s="4"/>
      <c r="E656" s="4"/>
      <c r="F656" s="8"/>
      <c r="G656" s="8"/>
      <c r="H656" s="8"/>
      <c r="I656" s="8"/>
      <c r="J656" s="8"/>
      <c r="K656" s="8"/>
      <c r="L656" s="8"/>
      <c r="M656" s="8"/>
      <c r="N656" s="8"/>
      <c r="O656" s="8"/>
      <c r="P656" s="8"/>
      <c r="Q656" s="271"/>
      <c r="R656" s="119"/>
      <c r="S656" s="118"/>
      <c r="T656" s="118"/>
      <c r="U656" s="118"/>
      <c r="V656" s="325"/>
      <c r="W656" s="119"/>
      <c r="X656" s="119"/>
      <c r="Y656" s="119"/>
      <c r="Z656" s="326"/>
      <c r="AA656" s="74"/>
      <c r="AB656" s="352"/>
      <c r="AC656" s="352"/>
      <c r="AD656" s="328"/>
      <c r="AE656" s="118"/>
      <c r="AF656" s="119"/>
      <c r="AG656" s="119"/>
      <c r="AH656" s="119"/>
      <c r="AI656" s="119"/>
      <c r="AJ656" s="119"/>
      <c r="AK656" s="119"/>
      <c r="AL656" s="119"/>
      <c r="AM656" s="119"/>
      <c r="AN656" s="119"/>
      <c r="AO656" s="119"/>
      <c r="AP656" s="119"/>
      <c r="AQ656" s="119"/>
      <c r="AR656" s="119"/>
      <c r="AS656" s="4"/>
      <c r="AT656" s="4"/>
      <c r="AU656" s="4"/>
    </row>
    <row r="657">
      <c r="A657" s="4"/>
      <c r="B657" s="4"/>
      <c r="C657" s="4"/>
      <c r="D657" s="4"/>
      <c r="E657" s="4"/>
      <c r="F657" s="8"/>
      <c r="G657" s="8"/>
      <c r="H657" s="8"/>
      <c r="I657" s="8"/>
      <c r="J657" s="8"/>
      <c r="K657" s="8"/>
      <c r="L657" s="8"/>
      <c r="M657" s="8"/>
      <c r="N657" s="8"/>
      <c r="O657" s="8"/>
      <c r="P657" s="8"/>
      <c r="Q657" s="271"/>
      <c r="R657" s="119"/>
      <c r="S657" s="118"/>
      <c r="T657" s="118"/>
      <c r="U657" s="118"/>
      <c r="V657" s="325"/>
      <c r="W657" s="119"/>
      <c r="X657" s="119"/>
      <c r="Y657" s="119"/>
      <c r="Z657" s="326"/>
      <c r="AA657" s="74"/>
      <c r="AB657" s="352"/>
      <c r="AC657" s="352"/>
      <c r="AD657" s="328"/>
      <c r="AE657" s="118"/>
      <c r="AF657" s="119"/>
      <c r="AG657" s="119"/>
      <c r="AH657" s="119"/>
      <c r="AI657" s="119"/>
      <c r="AJ657" s="119"/>
      <c r="AK657" s="119"/>
      <c r="AL657" s="119"/>
      <c r="AM657" s="119"/>
      <c r="AN657" s="119"/>
      <c r="AO657" s="119"/>
      <c r="AP657" s="119"/>
      <c r="AQ657" s="119"/>
      <c r="AR657" s="119"/>
      <c r="AS657" s="4"/>
      <c r="AT657" s="4"/>
      <c r="AU657" s="4"/>
    </row>
    <row r="658">
      <c r="A658" s="4"/>
      <c r="B658" s="4"/>
      <c r="C658" s="4"/>
      <c r="D658" s="4"/>
      <c r="E658" s="4"/>
      <c r="F658" s="8"/>
      <c r="G658" s="8"/>
      <c r="H658" s="8"/>
      <c r="I658" s="8"/>
      <c r="J658" s="8"/>
      <c r="K658" s="8"/>
      <c r="L658" s="8"/>
      <c r="M658" s="8"/>
      <c r="N658" s="8"/>
      <c r="O658" s="8"/>
      <c r="P658" s="8"/>
      <c r="Q658" s="271"/>
      <c r="R658" s="119"/>
      <c r="S658" s="118"/>
      <c r="T658" s="118"/>
      <c r="U658" s="118"/>
      <c r="V658" s="325"/>
      <c r="W658" s="119"/>
      <c r="X658" s="119"/>
      <c r="Y658" s="119"/>
      <c r="Z658" s="326"/>
      <c r="AA658" s="74"/>
      <c r="AB658" s="352"/>
      <c r="AC658" s="352"/>
      <c r="AD658" s="328"/>
      <c r="AE658" s="118"/>
      <c r="AF658" s="119"/>
      <c r="AG658" s="119"/>
      <c r="AH658" s="119"/>
      <c r="AI658" s="119"/>
      <c r="AJ658" s="119"/>
      <c r="AK658" s="119"/>
      <c r="AL658" s="119"/>
      <c r="AM658" s="119"/>
      <c r="AN658" s="119"/>
      <c r="AO658" s="119"/>
      <c r="AP658" s="119"/>
      <c r="AQ658" s="119"/>
      <c r="AR658" s="119"/>
      <c r="AS658" s="4"/>
      <c r="AT658" s="4"/>
      <c r="AU658" s="4"/>
    </row>
    <row r="659">
      <c r="A659" s="4"/>
      <c r="B659" s="4"/>
      <c r="C659" s="4"/>
      <c r="D659" s="4"/>
      <c r="E659" s="4"/>
      <c r="F659" s="8"/>
      <c r="G659" s="8"/>
      <c r="H659" s="8"/>
      <c r="I659" s="8"/>
      <c r="J659" s="8"/>
      <c r="K659" s="8"/>
      <c r="L659" s="8"/>
      <c r="M659" s="8"/>
      <c r="N659" s="8"/>
      <c r="O659" s="8"/>
      <c r="P659" s="8"/>
      <c r="Q659" s="271"/>
      <c r="R659" s="119"/>
      <c r="S659" s="118"/>
      <c r="T659" s="118"/>
      <c r="U659" s="118"/>
      <c r="V659" s="325"/>
      <c r="W659" s="119"/>
      <c r="X659" s="119"/>
      <c r="Y659" s="119"/>
      <c r="Z659" s="326"/>
      <c r="AA659" s="74"/>
      <c r="AB659" s="352"/>
      <c r="AC659" s="352"/>
      <c r="AD659" s="328"/>
      <c r="AE659" s="118"/>
      <c r="AF659" s="119"/>
      <c r="AG659" s="119"/>
      <c r="AH659" s="119"/>
      <c r="AI659" s="119"/>
      <c r="AJ659" s="119"/>
      <c r="AK659" s="119"/>
      <c r="AL659" s="119"/>
      <c r="AM659" s="119"/>
      <c r="AN659" s="119"/>
      <c r="AO659" s="119"/>
      <c r="AP659" s="119"/>
      <c r="AQ659" s="119"/>
      <c r="AR659" s="119"/>
      <c r="AS659" s="4"/>
      <c r="AT659" s="4"/>
      <c r="AU659" s="4"/>
    </row>
    <row r="660">
      <c r="A660" s="4"/>
      <c r="B660" s="4"/>
      <c r="C660" s="4"/>
      <c r="D660" s="4"/>
      <c r="E660" s="4"/>
      <c r="F660" s="8"/>
      <c r="G660" s="8"/>
      <c r="H660" s="8"/>
      <c r="I660" s="8"/>
      <c r="J660" s="8"/>
      <c r="K660" s="8"/>
      <c r="L660" s="8"/>
      <c r="M660" s="8"/>
      <c r="N660" s="8"/>
      <c r="O660" s="8"/>
      <c r="P660" s="8"/>
      <c r="Q660" s="271"/>
      <c r="R660" s="119"/>
      <c r="S660" s="118"/>
      <c r="T660" s="118"/>
      <c r="U660" s="118"/>
      <c r="V660" s="325"/>
      <c r="W660" s="119"/>
      <c r="X660" s="119"/>
      <c r="Y660" s="119"/>
      <c r="Z660" s="326"/>
      <c r="AA660" s="74"/>
      <c r="AB660" s="352"/>
      <c r="AC660" s="352"/>
      <c r="AD660" s="328"/>
      <c r="AE660" s="118"/>
      <c r="AF660" s="119"/>
      <c r="AG660" s="119"/>
      <c r="AH660" s="119"/>
      <c r="AI660" s="119"/>
      <c r="AJ660" s="119"/>
      <c r="AK660" s="119"/>
      <c r="AL660" s="119"/>
      <c r="AM660" s="119"/>
      <c r="AN660" s="119"/>
      <c r="AO660" s="119"/>
      <c r="AP660" s="119"/>
      <c r="AQ660" s="119"/>
      <c r="AR660" s="119"/>
      <c r="AS660" s="4"/>
      <c r="AT660" s="4"/>
      <c r="AU660" s="4"/>
    </row>
    <row r="661">
      <c r="A661" s="4"/>
      <c r="B661" s="4"/>
      <c r="C661" s="4"/>
      <c r="D661" s="4"/>
      <c r="E661" s="4"/>
      <c r="F661" s="8"/>
      <c r="G661" s="8"/>
      <c r="H661" s="8"/>
      <c r="I661" s="8"/>
      <c r="J661" s="8"/>
      <c r="K661" s="8"/>
      <c r="L661" s="8"/>
      <c r="M661" s="8"/>
      <c r="N661" s="8"/>
      <c r="O661" s="8"/>
      <c r="P661" s="8"/>
      <c r="Q661" s="271"/>
      <c r="R661" s="119"/>
      <c r="S661" s="118"/>
      <c r="T661" s="118"/>
      <c r="U661" s="118"/>
      <c r="V661" s="325"/>
      <c r="W661" s="119"/>
      <c r="X661" s="119"/>
      <c r="Y661" s="119"/>
      <c r="Z661" s="326"/>
      <c r="AA661" s="74"/>
      <c r="AB661" s="352"/>
      <c r="AC661" s="352"/>
      <c r="AD661" s="328"/>
      <c r="AE661" s="118"/>
      <c r="AF661" s="119"/>
      <c r="AG661" s="119"/>
      <c r="AH661" s="119"/>
      <c r="AI661" s="119"/>
      <c r="AJ661" s="119"/>
      <c r="AK661" s="119"/>
      <c r="AL661" s="119"/>
      <c r="AM661" s="119"/>
      <c r="AN661" s="119"/>
      <c r="AO661" s="119"/>
      <c r="AP661" s="119"/>
      <c r="AQ661" s="119"/>
      <c r="AR661" s="119"/>
      <c r="AS661" s="4"/>
      <c r="AT661" s="4"/>
      <c r="AU661" s="4"/>
    </row>
    <row r="662">
      <c r="A662" s="4"/>
      <c r="B662" s="4"/>
      <c r="C662" s="4"/>
      <c r="D662" s="4"/>
      <c r="E662" s="4"/>
      <c r="F662" s="8"/>
      <c r="G662" s="8"/>
      <c r="H662" s="8"/>
      <c r="I662" s="8"/>
      <c r="J662" s="8"/>
      <c r="K662" s="8"/>
      <c r="L662" s="8"/>
      <c r="M662" s="8"/>
      <c r="N662" s="8"/>
      <c r="O662" s="8"/>
      <c r="P662" s="8"/>
      <c r="Q662" s="271"/>
      <c r="R662" s="119"/>
      <c r="S662" s="118"/>
      <c r="T662" s="118"/>
      <c r="U662" s="118"/>
      <c r="V662" s="325"/>
      <c r="W662" s="119"/>
      <c r="X662" s="119"/>
      <c r="Y662" s="119"/>
      <c r="Z662" s="326"/>
      <c r="AA662" s="74"/>
      <c r="AB662" s="352"/>
      <c r="AC662" s="352"/>
      <c r="AD662" s="328"/>
      <c r="AE662" s="118"/>
      <c r="AF662" s="119"/>
      <c r="AG662" s="119"/>
      <c r="AH662" s="119"/>
      <c r="AI662" s="119"/>
      <c r="AJ662" s="119"/>
      <c r="AK662" s="119"/>
      <c r="AL662" s="119"/>
      <c r="AM662" s="119"/>
      <c r="AN662" s="119"/>
      <c r="AO662" s="119"/>
      <c r="AP662" s="119"/>
      <c r="AQ662" s="119"/>
      <c r="AR662" s="119"/>
      <c r="AS662" s="4"/>
      <c r="AT662" s="4"/>
      <c r="AU662" s="4"/>
    </row>
    <row r="663">
      <c r="A663" s="4"/>
      <c r="B663" s="4"/>
      <c r="C663" s="4"/>
      <c r="D663" s="4"/>
      <c r="E663" s="4"/>
      <c r="F663" s="8"/>
      <c r="G663" s="8"/>
      <c r="H663" s="8"/>
      <c r="I663" s="8"/>
      <c r="J663" s="8"/>
      <c r="K663" s="8"/>
      <c r="L663" s="8"/>
      <c r="M663" s="8"/>
      <c r="N663" s="8"/>
      <c r="O663" s="8"/>
      <c r="P663" s="8"/>
      <c r="Q663" s="271"/>
      <c r="R663" s="119"/>
      <c r="S663" s="118"/>
      <c r="T663" s="118"/>
      <c r="U663" s="118"/>
      <c r="V663" s="325"/>
      <c r="W663" s="119"/>
      <c r="X663" s="119"/>
      <c r="Y663" s="119"/>
      <c r="Z663" s="326"/>
      <c r="AA663" s="74"/>
      <c r="AB663" s="352"/>
      <c r="AC663" s="352"/>
      <c r="AD663" s="328"/>
      <c r="AE663" s="118"/>
      <c r="AF663" s="119"/>
      <c r="AG663" s="119"/>
      <c r="AH663" s="119"/>
      <c r="AI663" s="119"/>
      <c r="AJ663" s="119"/>
      <c r="AK663" s="119"/>
      <c r="AL663" s="119"/>
      <c r="AM663" s="119"/>
      <c r="AN663" s="119"/>
      <c r="AO663" s="119"/>
      <c r="AP663" s="119"/>
      <c r="AQ663" s="119"/>
      <c r="AR663" s="119"/>
      <c r="AS663" s="4"/>
      <c r="AT663" s="4"/>
      <c r="AU663" s="4"/>
    </row>
    <row r="664">
      <c r="A664" s="4"/>
      <c r="B664" s="4"/>
      <c r="C664" s="4"/>
      <c r="D664" s="4"/>
      <c r="E664" s="4"/>
      <c r="F664" s="8"/>
      <c r="G664" s="8"/>
      <c r="H664" s="8"/>
      <c r="I664" s="8"/>
      <c r="J664" s="8"/>
      <c r="K664" s="8"/>
      <c r="L664" s="8"/>
      <c r="M664" s="8"/>
      <c r="N664" s="8"/>
      <c r="O664" s="8"/>
      <c r="P664" s="8"/>
      <c r="Q664" s="271"/>
      <c r="R664" s="119"/>
      <c r="S664" s="118"/>
      <c r="T664" s="118"/>
      <c r="U664" s="118"/>
      <c r="V664" s="325"/>
      <c r="W664" s="119"/>
      <c r="X664" s="119"/>
      <c r="Y664" s="119"/>
      <c r="Z664" s="326"/>
      <c r="AA664" s="74"/>
      <c r="AB664" s="352"/>
      <c r="AC664" s="352"/>
      <c r="AD664" s="328"/>
      <c r="AE664" s="118"/>
      <c r="AF664" s="119"/>
      <c r="AG664" s="119"/>
      <c r="AH664" s="119"/>
      <c r="AI664" s="119"/>
      <c r="AJ664" s="119"/>
      <c r="AK664" s="119"/>
      <c r="AL664" s="119"/>
      <c r="AM664" s="119"/>
      <c r="AN664" s="119"/>
      <c r="AO664" s="119"/>
      <c r="AP664" s="119"/>
      <c r="AQ664" s="119"/>
      <c r="AR664" s="119"/>
      <c r="AS664" s="4"/>
      <c r="AT664" s="4"/>
      <c r="AU664" s="4"/>
    </row>
    <row r="665">
      <c r="A665" s="4"/>
      <c r="B665" s="4"/>
      <c r="C665" s="4"/>
      <c r="D665" s="4"/>
      <c r="E665" s="4"/>
      <c r="F665" s="8"/>
      <c r="G665" s="8"/>
      <c r="H665" s="8"/>
      <c r="I665" s="8"/>
      <c r="J665" s="8"/>
      <c r="K665" s="8"/>
      <c r="L665" s="8"/>
      <c r="M665" s="8"/>
      <c r="N665" s="8"/>
      <c r="O665" s="8"/>
      <c r="P665" s="8"/>
      <c r="Q665" s="271"/>
      <c r="R665" s="119"/>
      <c r="S665" s="118"/>
      <c r="T665" s="118"/>
      <c r="U665" s="118"/>
      <c r="V665" s="325"/>
      <c r="W665" s="119"/>
      <c r="X665" s="119"/>
      <c r="Y665" s="119"/>
      <c r="Z665" s="326"/>
      <c r="AA665" s="74"/>
      <c r="AB665" s="352"/>
      <c r="AC665" s="352"/>
      <c r="AD665" s="328"/>
      <c r="AE665" s="118"/>
      <c r="AF665" s="119"/>
      <c r="AG665" s="119"/>
      <c r="AH665" s="119"/>
      <c r="AI665" s="119"/>
      <c r="AJ665" s="119"/>
      <c r="AK665" s="119"/>
      <c r="AL665" s="119"/>
      <c r="AM665" s="119"/>
      <c r="AN665" s="119"/>
      <c r="AO665" s="119"/>
      <c r="AP665" s="119"/>
      <c r="AQ665" s="119"/>
      <c r="AR665" s="119"/>
      <c r="AS665" s="4"/>
      <c r="AT665" s="4"/>
      <c r="AU665" s="4"/>
    </row>
    <row r="666">
      <c r="A666" s="4"/>
      <c r="B666" s="4"/>
      <c r="C666" s="4"/>
      <c r="D666" s="4"/>
      <c r="E666" s="4"/>
      <c r="F666" s="8"/>
      <c r="G666" s="8"/>
      <c r="H666" s="8"/>
      <c r="I666" s="8"/>
      <c r="J666" s="8"/>
      <c r="K666" s="8"/>
      <c r="L666" s="8"/>
      <c r="M666" s="8"/>
      <c r="N666" s="8"/>
      <c r="O666" s="8"/>
      <c r="P666" s="8"/>
      <c r="Q666" s="271"/>
      <c r="R666" s="119"/>
      <c r="S666" s="118"/>
      <c r="T666" s="118"/>
      <c r="U666" s="118"/>
      <c r="V666" s="325"/>
      <c r="W666" s="119"/>
      <c r="X666" s="119"/>
      <c r="Y666" s="119"/>
      <c r="Z666" s="326"/>
      <c r="AA666" s="74"/>
      <c r="AB666" s="352"/>
      <c r="AC666" s="352"/>
      <c r="AD666" s="328"/>
      <c r="AE666" s="118"/>
      <c r="AF666" s="119"/>
      <c r="AG666" s="119"/>
      <c r="AH666" s="119"/>
      <c r="AI666" s="119"/>
      <c r="AJ666" s="119"/>
      <c r="AK666" s="119"/>
      <c r="AL666" s="119"/>
      <c r="AM666" s="119"/>
      <c r="AN666" s="119"/>
      <c r="AO666" s="119"/>
      <c r="AP666" s="119"/>
      <c r="AQ666" s="119"/>
      <c r="AR666" s="119"/>
      <c r="AS666" s="4"/>
      <c r="AT666" s="4"/>
      <c r="AU666" s="4"/>
    </row>
    <row r="667">
      <c r="A667" s="4"/>
      <c r="B667" s="4"/>
      <c r="C667" s="4"/>
      <c r="D667" s="4"/>
      <c r="E667" s="4"/>
      <c r="F667" s="8"/>
      <c r="G667" s="8"/>
      <c r="H667" s="8"/>
      <c r="I667" s="8"/>
      <c r="J667" s="8"/>
      <c r="K667" s="8"/>
      <c r="L667" s="8"/>
      <c r="M667" s="8"/>
      <c r="N667" s="8"/>
      <c r="O667" s="8"/>
      <c r="P667" s="8"/>
      <c r="Q667" s="271"/>
      <c r="R667" s="119"/>
      <c r="S667" s="118"/>
      <c r="T667" s="118"/>
      <c r="U667" s="118"/>
      <c r="V667" s="325"/>
      <c r="W667" s="119"/>
      <c r="X667" s="119"/>
      <c r="Y667" s="119"/>
      <c r="Z667" s="326"/>
      <c r="AA667" s="74"/>
      <c r="AB667" s="352"/>
      <c r="AC667" s="352"/>
      <c r="AD667" s="328"/>
      <c r="AE667" s="118"/>
      <c r="AF667" s="119"/>
      <c r="AG667" s="119"/>
      <c r="AH667" s="119"/>
      <c r="AI667" s="119"/>
      <c r="AJ667" s="119"/>
      <c r="AK667" s="119"/>
      <c r="AL667" s="119"/>
      <c r="AM667" s="119"/>
      <c r="AN667" s="119"/>
      <c r="AO667" s="119"/>
      <c r="AP667" s="119"/>
      <c r="AQ667" s="119"/>
      <c r="AR667" s="119"/>
      <c r="AS667" s="4"/>
      <c r="AT667" s="4"/>
      <c r="AU667" s="4"/>
    </row>
    <row r="668">
      <c r="A668" s="4"/>
      <c r="B668" s="4"/>
      <c r="C668" s="4"/>
      <c r="D668" s="4"/>
      <c r="E668" s="4"/>
      <c r="F668" s="8"/>
      <c r="G668" s="8"/>
      <c r="H668" s="8"/>
      <c r="I668" s="8"/>
      <c r="J668" s="8"/>
      <c r="K668" s="8"/>
      <c r="L668" s="8"/>
      <c r="M668" s="8"/>
      <c r="N668" s="8"/>
      <c r="O668" s="8"/>
      <c r="P668" s="8"/>
      <c r="Q668" s="271"/>
      <c r="R668" s="119"/>
      <c r="S668" s="118"/>
      <c r="T668" s="118"/>
      <c r="U668" s="118"/>
      <c r="V668" s="325"/>
      <c r="W668" s="119"/>
      <c r="X668" s="119"/>
      <c r="Y668" s="119"/>
      <c r="Z668" s="326"/>
      <c r="AA668" s="74"/>
      <c r="AB668" s="352"/>
      <c r="AC668" s="352"/>
      <c r="AD668" s="328"/>
      <c r="AE668" s="118"/>
      <c r="AF668" s="119"/>
      <c r="AG668" s="119"/>
      <c r="AH668" s="119"/>
      <c r="AI668" s="119"/>
      <c r="AJ668" s="119"/>
      <c r="AK668" s="119"/>
      <c r="AL668" s="119"/>
      <c r="AM668" s="119"/>
      <c r="AN668" s="119"/>
      <c r="AO668" s="119"/>
      <c r="AP668" s="119"/>
      <c r="AQ668" s="119"/>
      <c r="AR668" s="119"/>
      <c r="AS668" s="4"/>
      <c r="AT668" s="4"/>
      <c r="AU668" s="4"/>
    </row>
    <row r="669">
      <c r="A669" s="4"/>
      <c r="B669" s="4"/>
      <c r="C669" s="4"/>
      <c r="D669" s="4"/>
      <c r="E669" s="4"/>
      <c r="F669" s="8"/>
      <c r="G669" s="8"/>
      <c r="H669" s="8"/>
      <c r="I669" s="8"/>
      <c r="J669" s="8"/>
      <c r="K669" s="8"/>
      <c r="L669" s="8"/>
      <c r="M669" s="8"/>
      <c r="N669" s="8"/>
      <c r="O669" s="8"/>
      <c r="P669" s="8"/>
      <c r="Q669" s="271"/>
      <c r="R669" s="119"/>
      <c r="S669" s="118"/>
      <c r="T669" s="118"/>
      <c r="U669" s="118"/>
      <c r="V669" s="325"/>
      <c r="W669" s="119"/>
      <c r="X669" s="119"/>
      <c r="Y669" s="119"/>
      <c r="Z669" s="326"/>
      <c r="AA669" s="74"/>
      <c r="AB669" s="352"/>
      <c r="AC669" s="352"/>
      <c r="AD669" s="328"/>
      <c r="AE669" s="118"/>
      <c r="AF669" s="119"/>
      <c r="AG669" s="119"/>
      <c r="AH669" s="119"/>
      <c r="AI669" s="119"/>
      <c r="AJ669" s="119"/>
      <c r="AK669" s="119"/>
      <c r="AL669" s="119"/>
      <c r="AM669" s="119"/>
      <c r="AN669" s="119"/>
      <c r="AO669" s="119"/>
      <c r="AP669" s="119"/>
      <c r="AQ669" s="119"/>
      <c r="AR669" s="119"/>
      <c r="AS669" s="4"/>
      <c r="AT669" s="4"/>
      <c r="AU669" s="4"/>
    </row>
    <row r="670">
      <c r="A670" s="4"/>
      <c r="B670" s="4"/>
      <c r="C670" s="4"/>
      <c r="D670" s="4"/>
      <c r="E670" s="4"/>
      <c r="F670" s="8"/>
      <c r="G670" s="8"/>
      <c r="H670" s="8"/>
      <c r="I670" s="8"/>
      <c r="J670" s="8"/>
      <c r="K670" s="8"/>
      <c r="L670" s="8"/>
      <c r="M670" s="8"/>
      <c r="N670" s="8"/>
      <c r="O670" s="8"/>
      <c r="P670" s="8"/>
      <c r="Q670" s="271"/>
      <c r="R670" s="119"/>
      <c r="S670" s="118"/>
      <c r="T670" s="118"/>
      <c r="U670" s="118"/>
      <c r="V670" s="325"/>
      <c r="W670" s="119"/>
      <c r="X670" s="119"/>
      <c r="Y670" s="119"/>
      <c r="Z670" s="326"/>
      <c r="AA670" s="74"/>
      <c r="AB670" s="352"/>
      <c r="AC670" s="352"/>
      <c r="AD670" s="328"/>
      <c r="AE670" s="118"/>
      <c r="AF670" s="119"/>
      <c r="AG670" s="119"/>
      <c r="AH670" s="119"/>
      <c r="AI670" s="119"/>
      <c r="AJ670" s="119"/>
      <c r="AK670" s="119"/>
      <c r="AL670" s="119"/>
      <c r="AM670" s="119"/>
      <c r="AN670" s="119"/>
      <c r="AO670" s="119"/>
      <c r="AP670" s="119"/>
      <c r="AQ670" s="119"/>
      <c r="AR670" s="119"/>
      <c r="AS670" s="4"/>
      <c r="AT670" s="4"/>
      <c r="AU670" s="4"/>
    </row>
    <row r="671">
      <c r="A671" s="4"/>
      <c r="B671" s="4"/>
      <c r="C671" s="4"/>
      <c r="D671" s="4"/>
      <c r="E671" s="4"/>
      <c r="F671" s="8"/>
      <c r="G671" s="8"/>
      <c r="H671" s="8"/>
      <c r="I671" s="8"/>
      <c r="J671" s="8"/>
      <c r="K671" s="8"/>
      <c r="L671" s="8"/>
      <c r="M671" s="8"/>
      <c r="N671" s="8"/>
      <c r="O671" s="8"/>
      <c r="P671" s="8"/>
      <c r="Q671" s="271"/>
      <c r="R671" s="119"/>
      <c r="S671" s="118"/>
      <c r="T671" s="118"/>
      <c r="U671" s="118"/>
      <c r="V671" s="325"/>
      <c r="W671" s="119"/>
      <c r="X671" s="119"/>
      <c r="Y671" s="119"/>
      <c r="Z671" s="326"/>
      <c r="AA671" s="74"/>
      <c r="AB671" s="352"/>
      <c r="AC671" s="352"/>
      <c r="AD671" s="328"/>
      <c r="AE671" s="118"/>
      <c r="AF671" s="119"/>
      <c r="AG671" s="119"/>
      <c r="AH671" s="119"/>
      <c r="AI671" s="119"/>
      <c r="AJ671" s="119"/>
      <c r="AK671" s="119"/>
      <c r="AL671" s="119"/>
      <c r="AM671" s="119"/>
      <c r="AN671" s="119"/>
      <c r="AO671" s="119"/>
      <c r="AP671" s="119"/>
      <c r="AQ671" s="119"/>
      <c r="AR671" s="119"/>
      <c r="AS671" s="4"/>
      <c r="AT671" s="4"/>
      <c r="AU671" s="4"/>
    </row>
    <row r="672">
      <c r="A672" s="4"/>
      <c r="B672" s="4"/>
      <c r="C672" s="4"/>
      <c r="D672" s="4"/>
      <c r="E672" s="4"/>
      <c r="F672" s="8"/>
      <c r="G672" s="8"/>
      <c r="H672" s="8"/>
      <c r="I672" s="8"/>
      <c r="J672" s="8"/>
      <c r="K672" s="8"/>
      <c r="L672" s="8"/>
      <c r="M672" s="8"/>
      <c r="N672" s="8"/>
      <c r="O672" s="8"/>
      <c r="P672" s="8"/>
      <c r="Q672" s="271"/>
      <c r="R672" s="119"/>
      <c r="S672" s="118"/>
      <c r="T672" s="118"/>
      <c r="U672" s="118"/>
      <c r="V672" s="325"/>
      <c r="W672" s="119"/>
      <c r="X672" s="119"/>
      <c r="Y672" s="119"/>
      <c r="Z672" s="326"/>
      <c r="AA672" s="74"/>
      <c r="AB672" s="352"/>
      <c r="AC672" s="352"/>
      <c r="AD672" s="328"/>
      <c r="AE672" s="118"/>
      <c r="AF672" s="119"/>
      <c r="AG672" s="119"/>
      <c r="AH672" s="119"/>
      <c r="AI672" s="119"/>
      <c r="AJ672" s="119"/>
      <c r="AK672" s="119"/>
      <c r="AL672" s="119"/>
      <c r="AM672" s="119"/>
      <c r="AN672" s="119"/>
      <c r="AO672" s="119"/>
      <c r="AP672" s="119"/>
      <c r="AQ672" s="119"/>
      <c r="AR672" s="119"/>
      <c r="AS672" s="4"/>
      <c r="AT672" s="4"/>
      <c r="AU672" s="4"/>
    </row>
    <row r="673">
      <c r="A673" s="4"/>
      <c r="B673" s="4"/>
      <c r="C673" s="4"/>
      <c r="D673" s="4"/>
      <c r="E673" s="4"/>
      <c r="F673" s="8"/>
      <c r="G673" s="8"/>
      <c r="H673" s="8"/>
      <c r="I673" s="8"/>
      <c r="J673" s="8"/>
      <c r="K673" s="8"/>
      <c r="L673" s="8"/>
      <c r="M673" s="8"/>
      <c r="N673" s="8"/>
      <c r="O673" s="8"/>
      <c r="P673" s="8"/>
      <c r="Q673" s="271"/>
      <c r="R673" s="119"/>
      <c r="S673" s="118"/>
      <c r="T673" s="118"/>
      <c r="U673" s="118"/>
      <c r="V673" s="325"/>
      <c r="W673" s="119"/>
      <c r="X673" s="119"/>
      <c r="Y673" s="119"/>
      <c r="Z673" s="326"/>
      <c r="AA673" s="74"/>
      <c r="AB673" s="352"/>
      <c r="AC673" s="352"/>
      <c r="AD673" s="328"/>
      <c r="AE673" s="118"/>
      <c r="AF673" s="119"/>
      <c r="AG673" s="119"/>
      <c r="AH673" s="119"/>
      <c r="AI673" s="119"/>
      <c r="AJ673" s="119"/>
      <c r="AK673" s="119"/>
      <c r="AL673" s="119"/>
      <c r="AM673" s="119"/>
      <c r="AN673" s="119"/>
      <c r="AO673" s="119"/>
      <c r="AP673" s="119"/>
      <c r="AQ673" s="119"/>
      <c r="AR673" s="119"/>
      <c r="AS673" s="4"/>
      <c r="AT673" s="4"/>
      <c r="AU673" s="4"/>
    </row>
    <row r="674">
      <c r="A674" s="4"/>
      <c r="B674" s="4"/>
      <c r="C674" s="4"/>
      <c r="D674" s="4"/>
      <c r="E674" s="4"/>
      <c r="F674" s="8"/>
      <c r="G674" s="8"/>
      <c r="H674" s="8"/>
      <c r="I674" s="8"/>
      <c r="J674" s="8"/>
      <c r="K674" s="8"/>
      <c r="L674" s="8"/>
      <c r="M674" s="8"/>
      <c r="N674" s="8"/>
      <c r="O674" s="8"/>
      <c r="P674" s="8"/>
      <c r="Q674" s="271"/>
      <c r="R674" s="119"/>
      <c r="S674" s="118"/>
      <c r="T674" s="118"/>
      <c r="U674" s="118"/>
      <c r="V674" s="325"/>
      <c r="W674" s="119"/>
      <c r="X674" s="119"/>
      <c r="Y674" s="119"/>
      <c r="Z674" s="326"/>
      <c r="AA674" s="74"/>
      <c r="AB674" s="352"/>
      <c r="AC674" s="352"/>
      <c r="AD674" s="328"/>
      <c r="AE674" s="118"/>
      <c r="AF674" s="119"/>
      <c r="AG674" s="119"/>
      <c r="AH674" s="119"/>
      <c r="AI674" s="119"/>
      <c r="AJ674" s="119"/>
      <c r="AK674" s="119"/>
      <c r="AL674" s="119"/>
      <c r="AM674" s="119"/>
      <c r="AN674" s="119"/>
      <c r="AO674" s="119"/>
      <c r="AP674" s="119"/>
      <c r="AQ674" s="119"/>
      <c r="AR674" s="119"/>
      <c r="AS674" s="4"/>
      <c r="AT674" s="4"/>
      <c r="AU674" s="4"/>
    </row>
    <row r="675">
      <c r="A675" s="4"/>
      <c r="B675" s="4"/>
      <c r="C675" s="4"/>
      <c r="D675" s="4"/>
      <c r="E675" s="4"/>
      <c r="F675" s="8"/>
      <c r="G675" s="8"/>
      <c r="H675" s="8"/>
      <c r="I675" s="8"/>
      <c r="J675" s="8"/>
      <c r="K675" s="8"/>
      <c r="L675" s="8"/>
      <c r="M675" s="8"/>
      <c r="N675" s="8"/>
      <c r="O675" s="8"/>
      <c r="P675" s="8"/>
      <c r="Q675" s="271"/>
      <c r="R675" s="119"/>
      <c r="S675" s="118"/>
      <c r="T675" s="118"/>
      <c r="U675" s="118"/>
      <c r="V675" s="325"/>
      <c r="W675" s="119"/>
      <c r="X675" s="119"/>
      <c r="Y675" s="119"/>
      <c r="Z675" s="326"/>
      <c r="AA675" s="74"/>
      <c r="AB675" s="352"/>
      <c r="AC675" s="352"/>
      <c r="AD675" s="328"/>
      <c r="AE675" s="118"/>
      <c r="AF675" s="119"/>
      <c r="AG675" s="119"/>
      <c r="AH675" s="119"/>
      <c r="AI675" s="119"/>
      <c r="AJ675" s="119"/>
      <c r="AK675" s="119"/>
      <c r="AL675" s="119"/>
      <c r="AM675" s="119"/>
      <c r="AN675" s="119"/>
      <c r="AO675" s="119"/>
      <c r="AP675" s="119"/>
      <c r="AQ675" s="119"/>
      <c r="AR675" s="119"/>
      <c r="AS675" s="4"/>
      <c r="AT675" s="4"/>
      <c r="AU675" s="4"/>
    </row>
    <row r="676">
      <c r="A676" s="4"/>
      <c r="B676" s="4"/>
      <c r="C676" s="4"/>
      <c r="D676" s="4"/>
      <c r="E676" s="4"/>
      <c r="F676" s="8"/>
      <c r="G676" s="8"/>
      <c r="H676" s="8"/>
      <c r="I676" s="8"/>
      <c r="J676" s="8"/>
      <c r="K676" s="8"/>
      <c r="L676" s="8"/>
      <c r="M676" s="8"/>
      <c r="N676" s="8"/>
      <c r="O676" s="8"/>
      <c r="P676" s="8"/>
      <c r="Q676" s="271"/>
      <c r="R676" s="119"/>
      <c r="S676" s="118"/>
      <c r="T676" s="118"/>
      <c r="U676" s="118"/>
      <c r="V676" s="325"/>
      <c r="W676" s="119"/>
      <c r="X676" s="119"/>
      <c r="Y676" s="119"/>
      <c r="Z676" s="326"/>
      <c r="AA676" s="74"/>
      <c r="AB676" s="352"/>
      <c r="AC676" s="352"/>
      <c r="AD676" s="328"/>
      <c r="AE676" s="118"/>
      <c r="AF676" s="119"/>
      <c r="AG676" s="119"/>
      <c r="AH676" s="119"/>
      <c r="AI676" s="119"/>
      <c r="AJ676" s="119"/>
      <c r="AK676" s="119"/>
      <c r="AL676" s="119"/>
      <c r="AM676" s="119"/>
      <c r="AN676" s="119"/>
      <c r="AO676" s="119"/>
      <c r="AP676" s="119"/>
      <c r="AQ676" s="119"/>
      <c r="AR676" s="119"/>
      <c r="AS676" s="4"/>
      <c r="AT676" s="4"/>
      <c r="AU676" s="4"/>
    </row>
    <row r="677">
      <c r="A677" s="4"/>
      <c r="B677" s="4"/>
      <c r="C677" s="4"/>
      <c r="D677" s="4"/>
      <c r="E677" s="4"/>
      <c r="F677" s="8"/>
      <c r="G677" s="8"/>
      <c r="H677" s="8"/>
      <c r="I677" s="8"/>
      <c r="J677" s="8"/>
      <c r="K677" s="8"/>
      <c r="L677" s="8"/>
      <c r="M677" s="8"/>
      <c r="N677" s="8"/>
      <c r="O677" s="8"/>
      <c r="P677" s="8"/>
      <c r="Q677" s="271"/>
      <c r="R677" s="119"/>
      <c r="S677" s="118"/>
      <c r="T677" s="118"/>
      <c r="U677" s="118"/>
      <c r="V677" s="325"/>
      <c r="W677" s="119"/>
      <c r="X677" s="119"/>
      <c r="Y677" s="119"/>
      <c r="Z677" s="326"/>
      <c r="AA677" s="74"/>
      <c r="AB677" s="352"/>
      <c r="AC677" s="352"/>
      <c r="AD677" s="328"/>
      <c r="AE677" s="118"/>
      <c r="AF677" s="119"/>
      <c r="AG677" s="119"/>
      <c r="AH677" s="119"/>
      <c r="AI677" s="119"/>
      <c r="AJ677" s="119"/>
      <c r="AK677" s="119"/>
      <c r="AL677" s="119"/>
      <c r="AM677" s="119"/>
      <c r="AN677" s="119"/>
      <c r="AO677" s="119"/>
      <c r="AP677" s="119"/>
      <c r="AQ677" s="119"/>
      <c r="AR677" s="119"/>
      <c r="AS677" s="4"/>
      <c r="AT677" s="4"/>
      <c r="AU677" s="4"/>
    </row>
    <row r="678">
      <c r="A678" s="4"/>
      <c r="B678" s="4"/>
      <c r="C678" s="4"/>
      <c r="D678" s="4"/>
      <c r="E678" s="4"/>
      <c r="F678" s="8"/>
      <c r="G678" s="8"/>
      <c r="H678" s="8"/>
      <c r="I678" s="8"/>
      <c r="J678" s="8"/>
      <c r="K678" s="8"/>
      <c r="L678" s="8"/>
      <c r="M678" s="8"/>
      <c r="N678" s="8"/>
      <c r="O678" s="8"/>
      <c r="P678" s="8"/>
      <c r="Q678" s="271"/>
      <c r="R678" s="119"/>
      <c r="S678" s="118"/>
      <c r="T678" s="118"/>
      <c r="U678" s="118"/>
      <c r="V678" s="325"/>
      <c r="W678" s="119"/>
      <c r="X678" s="119"/>
      <c r="Y678" s="119"/>
      <c r="Z678" s="326"/>
      <c r="AA678" s="74"/>
      <c r="AB678" s="352"/>
      <c r="AC678" s="352"/>
      <c r="AD678" s="328"/>
      <c r="AE678" s="118"/>
      <c r="AF678" s="119"/>
      <c r="AG678" s="119"/>
      <c r="AH678" s="119"/>
      <c r="AI678" s="119"/>
      <c r="AJ678" s="119"/>
      <c r="AK678" s="119"/>
      <c r="AL678" s="119"/>
      <c r="AM678" s="119"/>
      <c r="AN678" s="119"/>
      <c r="AO678" s="119"/>
      <c r="AP678" s="119"/>
      <c r="AQ678" s="119"/>
      <c r="AR678" s="119"/>
      <c r="AS678" s="4"/>
      <c r="AT678" s="4"/>
      <c r="AU678" s="4"/>
    </row>
    <row r="679">
      <c r="A679" s="4"/>
      <c r="B679" s="4"/>
      <c r="C679" s="4"/>
      <c r="D679" s="4"/>
      <c r="E679" s="4"/>
      <c r="F679" s="8"/>
      <c r="G679" s="8"/>
      <c r="H679" s="8"/>
      <c r="I679" s="8"/>
      <c r="J679" s="8"/>
      <c r="K679" s="8"/>
      <c r="L679" s="8"/>
      <c r="M679" s="8"/>
      <c r="N679" s="8"/>
      <c r="O679" s="8"/>
      <c r="P679" s="8"/>
      <c r="Q679" s="271"/>
      <c r="R679" s="119"/>
      <c r="S679" s="118"/>
      <c r="T679" s="118"/>
      <c r="U679" s="118"/>
      <c r="V679" s="325"/>
      <c r="W679" s="119"/>
      <c r="X679" s="119"/>
      <c r="Y679" s="119"/>
      <c r="Z679" s="326"/>
      <c r="AA679" s="74"/>
      <c r="AB679" s="352"/>
      <c r="AC679" s="352"/>
      <c r="AD679" s="328"/>
      <c r="AE679" s="118"/>
      <c r="AF679" s="119"/>
      <c r="AG679" s="119"/>
      <c r="AH679" s="119"/>
      <c r="AI679" s="119"/>
      <c r="AJ679" s="119"/>
      <c r="AK679" s="119"/>
      <c r="AL679" s="119"/>
      <c r="AM679" s="119"/>
      <c r="AN679" s="119"/>
      <c r="AO679" s="119"/>
      <c r="AP679" s="119"/>
      <c r="AQ679" s="119"/>
      <c r="AR679" s="119"/>
      <c r="AS679" s="4"/>
      <c r="AT679" s="4"/>
      <c r="AU679" s="4"/>
    </row>
    <row r="680">
      <c r="A680" s="4"/>
      <c r="B680" s="4"/>
      <c r="C680" s="4"/>
      <c r="D680" s="4"/>
      <c r="E680" s="4"/>
      <c r="F680" s="8"/>
      <c r="G680" s="8"/>
      <c r="H680" s="8"/>
      <c r="I680" s="8"/>
      <c r="J680" s="8"/>
      <c r="K680" s="8"/>
      <c r="L680" s="8"/>
      <c r="M680" s="8"/>
      <c r="N680" s="8"/>
      <c r="O680" s="8"/>
      <c r="P680" s="8"/>
      <c r="Q680" s="271"/>
      <c r="R680" s="119"/>
      <c r="S680" s="118"/>
      <c r="T680" s="118"/>
      <c r="U680" s="118"/>
      <c r="V680" s="325"/>
      <c r="W680" s="119"/>
      <c r="X680" s="119"/>
      <c r="Y680" s="119"/>
      <c r="Z680" s="326"/>
      <c r="AA680" s="74"/>
      <c r="AB680" s="352"/>
      <c r="AC680" s="352"/>
      <c r="AD680" s="328"/>
      <c r="AE680" s="118"/>
      <c r="AF680" s="119"/>
      <c r="AG680" s="119"/>
      <c r="AH680" s="119"/>
      <c r="AI680" s="119"/>
      <c r="AJ680" s="119"/>
      <c r="AK680" s="119"/>
      <c r="AL680" s="119"/>
      <c r="AM680" s="119"/>
      <c r="AN680" s="119"/>
      <c r="AO680" s="119"/>
      <c r="AP680" s="119"/>
      <c r="AQ680" s="119"/>
      <c r="AR680" s="119"/>
      <c r="AS680" s="4"/>
      <c r="AT680" s="4"/>
      <c r="AU680" s="4"/>
    </row>
    <row r="681">
      <c r="A681" s="4"/>
      <c r="B681" s="4"/>
      <c r="C681" s="4"/>
      <c r="D681" s="4"/>
      <c r="E681" s="4"/>
      <c r="F681" s="8"/>
      <c r="G681" s="8"/>
      <c r="H681" s="8"/>
      <c r="I681" s="8"/>
      <c r="J681" s="8"/>
      <c r="K681" s="8"/>
      <c r="L681" s="8"/>
      <c r="M681" s="8"/>
      <c r="N681" s="8"/>
      <c r="O681" s="8"/>
      <c r="P681" s="8"/>
      <c r="Q681" s="271"/>
      <c r="R681" s="119"/>
      <c r="S681" s="118"/>
      <c r="T681" s="118"/>
      <c r="U681" s="118"/>
      <c r="V681" s="325"/>
      <c r="W681" s="119"/>
      <c r="X681" s="119"/>
      <c r="Y681" s="119"/>
      <c r="Z681" s="326"/>
      <c r="AA681" s="74"/>
      <c r="AB681" s="352"/>
      <c r="AC681" s="352"/>
      <c r="AD681" s="328"/>
      <c r="AE681" s="118"/>
      <c r="AF681" s="119"/>
      <c r="AG681" s="119"/>
      <c r="AH681" s="119"/>
      <c r="AI681" s="119"/>
      <c r="AJ681" s="119"/>
      <c r="AK681" s="119"/>
      <c r="AL681" s="119"/>
      <c r="AM681" s="119"/>
      <c r="AN681" s="119"/>
      <c r="AO681" s="119"/>
      <c r="AP681" s="119"/>
      <c r="AQ681" s="119"/>
      <c r="AR681" s="119"/>
      <c r="AS681" s="4"/>
      <c r="AT681" s="4"/>
      <c r="AU681" s="4"/>
    </row>
    <row r="682">
      <c r="A682" s="4"/>
      <c r="B682" s="4"/>
      <c r="C682" s="4"/>
      <c r="D682" s="4"/>
      <c r="E682" s="4"/>
      <c r="F682" s="8"/>
      <c r="G682" s="8"/>
      <c r="H682" s="8"/>
      <c r="I682" s="8"/>
      <c r="J682" s="8"/>
      <c r="K682" s="8"/>
      <c r="L682" s="8"/>
      <c r="M682" s="8"/>
      <c r="N682" s="8"/>
      <c r="O682" s="8"/>
      <c r="P682" s="8"/>
      <c r="Q682" s="271"/>
      <c r="R682" s="119"/>
      <c r="S682" s="118"/>
      <c r="T682" s="118"/>
      <c r="U682" s="118"/>
      <c r="V682" s="325"/>
      <c r="W682" s="119"/>
      <c r="X682" s="119"/>
      <c r="Y682" s="119"/>
      <c r="Z682" s="326"/>
      <c r="AA682" s="74"/>
      <c r="AB682" s="352"/>
      <c r="AC682" s="352"/>
      <c r="AD682" s="328"/>
      <c r="AE682" s="118"/>
      <c r="AF682" s="119"/>
      <c r="AG682" s="119"/>
      <c r="AH682" s="119"/>
      <c r="AI682" s="119"/>
      <c r="AJ682" s="119"/>
      <c r="AK682" s="119"/>
      <c r="AL682" s="119"/>
      <c r="AM682" s="119"/>
      <c r="AN682" s="119"/>
      <c r="AO682" s="119"/>
      <c r="AP682" s="119"/>
      <c r="AQ682" s="119"/>
      <c r="AR682" s="119"/>
      <c r="AS682" s="4"/>
      <c r="AT682" s="4"/>
      <c r="AU682" s="4"/>
    </row>
    <row r="683">
      <c r="A683" s="4"/>
      <c r="B683" s="4"/>
      <c r="C683" s="4"/>
      <c r="D683" s="4"/>
      <c r="E683" s="4"/>
      <c r="F683" s="8"/>
      <c r="G683" s="8"/>
      <c r="H683" s="8"/>
      <c r="I683" s="8"/>
      <c r="J683" s="8"/>
      <c r="K683" s="8"/>
      <c r="L683" s="8"/>
      <c r="M683" s="8"/>
      <c r="N683" s="8"/>
      <c r="O683" s="8"/>
      <c r="P683" s="8"/>
      <c r="Q683" s="271"/>
      <c r="R683" s="119"/>
      <c r="S683" s="118"/>
      <c r="T683" s="118"/>
      <c r="U683" s="118"/>
      <c r="V683" s="325"/>
      <c r="W683" s="119"/>
      <c r="X683" s="119"/>
      <c r="Y683" s="119"/>
      <c r="Z683" s="326"/>
      <c r="AA683" s="74"/>
      <c r="AB683" s="352"/>
      <c r="AC683" s="352"/>
      <c r="AD683" s="328"/>
      <c r="AE683" s="118"/>
      <c r="AF683" s="119"/>
      <c r="AG683" s="119"/>
      <c r="AH683" s="119"/>
      <c r="AI683" s="119"/>
      <c r="AJ683" s="119"/>
      <c r="AK683" s="119"/>
      <c r="AL683" s="119"/>
      <c r="AM683" s="119"/>
      <c r="AN683" s="119"/>
      <c r="AO683" s="119"/>
      <c r="AP683" s="119"/>
      <c r="AQ683" s="119"/>
      <c r="AR683" s="119"/>
      <c r="AS683" s="4"/>
      <c r="AT683" s="4"/>
      <c r="AU683" s="4"/>
    </row>
    <row r="684">
      <c r="A684" s="4"/>
      <c r="B684" s="4"/>
      <c r="C684" s="4"/>
      <c r="D684" s="4"/>
      <c r="E684" s="4"/>
      <c r="F684" s="8"/>
      <c r="G684" s="8"/>
      <c r="H684" s="8"/>
      <c r="I684" s="8"/>
      <c r="J684" s="8"/>
      <c r="K684" s="8"/>
      <c r="L684" s="8"/>
      <c r="M684" s="8"/>
      <c r="N684" s="8"/>
      <c r="O684" s="8"/>
      <c r="P684" s="8"/>
      <c r="Q684" s="271"/>
      <c r="R684" s="119"/>
      <c r="S684" s="118"/>
      <c r="T684" s="118"/>
      <c r="U684" s="118"/>
      <c r="V684" s="325"/>
      <c r="W684" s="119"/>
      <c r="X684" s="119"/>
      <c r="Y684" s="119"/>
      <c r="Z684" s="326"/>
      <c r="AA684" s="74"/>
      <c r="AB684" s="352"/>
      <c r="AC684" s="352"/>
      <c r="AD684" s="328"/>
      <c r="AE684" s="118"/>
      <c r="AF684" s="119"/>
      <c r="AG684" s="119"/>
      <c r="AH684" s="119"/>
      <c r="AI684" s="119"/>
      <c r="AJ684" s="119"/>
      <c r="AK684" s="119"/>
      <c r="AL684" s="119"/>
      <c r="AM684" s="119"/>
      <c r="AN684" s="119"/>
      <c r="AO684" s="119"/>
      <c r="AP684" s="119"/>
      <c r="AQ684" s="119"/>
      <c r="AR684" s="119"/>
      <c r="AS684" s="4"/>
      <c r="AT684" s="4"/>
      <c r="AU684" s="4"/>
    </row>
    <row r="685">
      <c r="A685" s="4"/>
      <c r="B685" s="4"/>
      <c r="C685" s="4"/>
      <c r="D685" s="4"/>
      <c r="E685" s="4"/>
      <c r="F685" s="8"/>
      <c r="G685" s="8"/>
      <c r="H685" s="8"/>
      <c r="I685" s="8"/>
      <c r="J685" s="8"/>
      <c r="K685" s="8"/>
      <c r="L685" s="8"/>
      <c r="M685" s="8"/>
      <c r="N685" s="8"/>
      <c r="O685" s="8"/>
      <c r="P685" s="8"/>
      <c r="Q685" s="271"/>
      <c r="R685" s="119"/>
      <c r="S685" s="118"/>
      <c r="T685" s="118"/>
      <c r="U685" s="118"/>
      <c r="V685" s="325"/>
      <c r="W685" s="119"/>
      <c r="X685" s="119"/>
      <c r="Y685" s="119"/>
      <c r="Z685" s="326"/>
      <c r="AA685" s="74"/>
      <c r="AB685" s="352"/>
      <c r="AC685" s="352"/>
      <c r="AD685" s="328"/>
      <c r="AE685" s="118"/>
      <c r="AF685" s="119"/>
      <c r="AG685" s="119"/>
      <c r="AH685" s="119"/>
      <c r="AI685" s="119"/>
      <c r="AJ685" s="119"/>
      <c r="AK685" s="119"/>
      <c r="AL685" s="119"/>
      <c r="AM685" s="119"/>
      <c r="AN685" s="119"/>
      <c r="AO685" s="119"/>
      <c r="AP685" s="119"/>
      <c r="AQ685" s="119"/>
      <c r="AR685" s="119"/>
      <c r="AS685" s="4"/>
      <c r="AT685" s="4"/>
      <c r="AU685" s="4"/>
    </row>
    <row r="686">
      <c r="A686" s="4"/>
      <c r="B686" s="4"/>
      <c r="C686" s="4"/>
      <c r="D686" s="4"/>
      <c r="E686" s="4"/>
      <c r="F686" s="8"/>
      <c r="G686" s="8"/>
      <c r="H686" s="8"/>
      <c r="I686" s="8"/>
      <c r="J686" s="8"/>
      <c r="K686" s="8"/>
      <c r="L686" s="8"/>
      <c r="M686" s="8"/>
      <c r="N686" s="8"/>
      <c r="O686" s="8"/>
      <c r="P686" s="8"/>
      <c r="Q686" s="271"/>
      <c r="R686" s="119"/>
      <c r="S686" s="118"/>
      <c r="T686" s="118"/>
      <c r="U686" s="118"/>
      <c r="V686" s="325"/>
      <c r="W686" s="119"/>
      <c r="X686" s="119"/>
      <c r="Y686" s="119"/>
      <c r="Z686" s="326"/>
      <c r="AA686" s="74"/>
      <c r="AB686" s="352"/>
      <c r="AC686" s="352"/>
      <c r="AD686" s="328"/>
      <c r="AE686" s="118"/>
      <c r="AF686" s="119"/>
      <c r="AG686" s="119"/>
      <c r="AH686" s="119"/>
      <c r="AI686" s="119"/>
      <c r="AJ686" s="119"/>
      <c r="AK686" s="119"/>
      <c r="AL686" s="119"/>
      <c r="AM686" s="119"/>
      <c r="AN686" s="119"/>
      <c r="AO686" s="119"/>
      <c r="AP686" s="119"/>
      <c r="AQ686" s="119"/>
      <c r="AR686" s="119"/>
      <c r="AS686" s="4"/>
      <c r="AT686" s="4"/>
      <c r="AU686" s="4"/>
    </row>
    <row r="687">
      <c r="A687" s="4"/>
      <c r="B687" s="4"/>
      <c r="C687" s="4"/>
      <c r="D687" s="4"/>
      <c r="E687" s="4"/>
      <c r="F687" s="8"/>
      <c r="G687" s="8"/>
      <c r="H687" s="8"/>
      <c r="I687" s="8"/>
      <c r="J687" s="8"/>
      <c r="K687" s="8"/>
      <c r="L687" s="8"/>
      <c r="M687" s="8"/>
      <c r="N687" s="8"/>
      <c r="O687" s="8"/>
      <c r="P687" s="8"/>
      <c r="Q687" s="271"/>
      <c r="R687" s="119"/>
      <c r="S687" s="118"/>
      <c r="T687" s="118"/>
      <c r="U687" s="118"/>
      <c r="V687" s="325"/>
      <c r="W687" s="119"/>
      <c r="X687" s="119"/>
      <c r="Y687" s="119"/>
      <c r="Z687" s="326"/>
      <c r="AA687" s="74"/>
      <c r="AB687" s="352"/>
      <c r="AC687" s="352"/>
      <c r="AD687" s="328"/>
      <c r="AE687" s="118"/>
      <c r="AF687" s="119"/>
      <c r="AG687" s="119"/>
      <c r="AH687" s="119"/>
      <c r="AI687" s="119"/>
      <c r="AJ687" s="119"/>
      <c r="AK687" s="119"/>
      <c r="AL687" s="119"/>
      <c r="AM687" s="119"/>
      <c r="AN687" s="119"/>
      <c r="AO687" s="119"/>
      <c r="AP687" s="119"/>
      <c r="AQ687" s="119"/>
      <c r="AR687" s="119"/>
      <c r="AS687" s="4"/>
      <c r="AT687" s="4"/>
      <c r="AU687" s="4"/>
    </row>
    <row r="688">
      <c r="A688" s="4"/>
      <c r="B688" s="4"/>
      <c r="C688" s="4"/>
      <c r="D688" s="4"/>
      <c r="E688" s="4"/>
      <c r="F688" s="8"/>
      <c r="G688" s="8"/>
      <c r="H688" s="8"/>
      <c r="I688" s="8"/>
      <c r="J688" s="8"/>
      <c r="K688" s="8"/>
      <c r="L688" s="8"/>
      <c r="M688" s="8"/>
      <c r="N688" s="8"/>
      <c r="O688" s="8"/>
      <c r="P688" s="8"/>
      <c r="Q688" s="271"/>
      <c r="R688" s="119"/>
      <c r="S688" s="118"/>
      <c r="T688" s="118"/>
      <c r="U688" s="118"/>
      <c r="V688" s="325"/>
      <c r="W688" s="119"/>
      <c r="X688" s="119"/>
      <c r="Y688" s="119"/>
      <c r="Z688" s="326"/>
      <c r="AA688" s="74"/>
      <c r="AB688" s="352"/>
      <c r="AC688" s="352"/>
      <c r="AD688" s="328"/>
      <c r="AE688" s="118"/>
      <c r="AF688" s="119"/>
      <c r="AG688" s="119"/>
      <c r="AH688" s="119"/>
      <c r="AI688" s="119"/>
      <c r="AJ688" s="119"/>
      <c r="AK688" s="119"/>
      <c r="AL688" s="119"/>
      <c r="AM688" s="119"/>
      <c r="AN688" s="119"/>
      <c r="AO688" s="119"/>
      <c r="AP688" s="119"/>
      <c r="AQ688" s="119"/>
      <c r="AR688" s="119"/>
      <c r="AS688" s="4"/>
      <c r="AT688" s="4"/>
      <c r="AU688" s="4"/>
    </row>
    <row r="689">
      <c r="A689" s="4"/>
      <c r="B689" s="4"/>
      <c r="C689" s="4"/>
      <c r="D689" s="4"/>
      <c r="E689" s="4"/>
      <c r="F689" s="8"/>
      <c r="G689" s="8"/>
      <c r="H689" s="8"/>
      <c r="I689" s="8"/>
      <c r="J689" s="8"/>
      <c r="K689" s="8"/>
      <c r="L689" s="8"/>
      <c r="M689" s="8"/>
      <c r="N689" s="8"/>
      <c r="O689" s="8"/>
      <c r="P689" s="8"/>
      <c r="Q689" s="271"/>
      <c r="R689" s="119"/>
      <c r="S689" s="118"/>
      <c r="T689" s="118"/>
      <c r="U689" s="118"/>
      <c r="V689" s="325"/>
      <c r="W689" s="119"/>
      <c r="X689" s="119"/>
      <c r="Y689" s="119"/>
      <c r="Z689" s="326"/>
      <c r="AA689" s="74"/>
      <c r="AB689" s="352"/>
      <c r="AC689" s="352"/>
      <c r="AD689" s="328"/>
      <c r="AE689" s="118"/>
      <c r="AF689" s="119"/>
      <c r="AG689" s="119"/>
      <c r="AH689" s="119"/>
      <c r="AI689" s="119"/>
      <c r="AJ689" s="119"/>
      <c r="AK689" s="119"/>
      <c r="AL689" s="119"/>
      <c r="AM689" s="119"/>
      <c r="AN689" s="119"/>
      <c r="AO689" s="119"/>
      <c r="AP689" s="119"/>
      <c r="AQ689" s="119"/>
      <c r="AR689" s="119"/>
      <c r="AS689" s="4"/>
      <c r="AT689" s="4"/>
      <c r="AU689" s="4"/>
    </row>
    <row r="690">
      <c r="A690" s="4"/>
      <c r="B690" s="4"/>
      <c r="C690" s="4"/>
      <c r="D690" s="4"/>
      <c r="E690" s="4"/>
      <c r="F690" s="8"/>
      <c r="G690" s="8"/>
      <c r="H690" s="8"/>
      <c r="I690" s="8"/>
      <c r="J690" s="8"/>
      <c r="K690" s="8"/>
      <c r="L690" s="8"/>
      <c r="M690" s="8"/>
      <c r="N690" s="8"/>
      <c r="O690" s="8"/>
      <c r="P690" s="8"/>
      <c r="Q690" s="271"/>
      <c r="R690" s="119"/>
      <c r="S690" s="118"/>
      <c r="T690" s="118"/>
      <c r="U690" s="118"/>
      <c r="V690" s="325"/>
      <c r="W690" s="119"/>
      <c r="X690" s="119"/>
      <c r="Y690" s="119"/>
      <c r="Z690" s="326"/>
      <c r="AA690" s="74"/>
      <c r="AB690" s="352"/>
      <c r="AC690" s="352"/>
      <c r="AD690" s="328"/>
      <c r="AE690" s="118"/>
      <c r="AF690" s="119"/>
      <c r="AG690" s="119"/>
      <c r="AH690" s="119"/>
      <c r="AI690" s="119"/>
      <c r="AJ690" s="119"/>
      <c r="AK690" s="119"/>
      <c r="AL690" s="119"/>
      <c r="AM690" s="119"/>
      <c r="AN690" s="119"/>
      <c r="AO690" s="119"/>
      <c r="AP690" s="119"/>
      <c r="AQ690" s="119"/>
      <c r="AR690" s="119"/>
      <c r="AS690" s="4"/>
      <c r="AT690" s="4"/>
      <c r="AU690" s="4"/>
    </row>
    <row r="691">
      <c r="A691" s="4"/>
      <c r="B691" s="4"/>
      <c r="C691" s="4"/>
      <c r="D691" s="4"/>
      <c r="E691" s="4"/>
      <c r="F691" s="8"/>
      <c r="G691" s="8"/>
      <c r="H691" s="8"/>
      <c r="I691" s="8"/>
      <c r="J691" s="8"/>
      <c r="K691" s="8"/>
      <c r="L691" s="8"/>
      <c r="M691" s="8"/>
      <c r="N691" s="8"/>
      <c r="O691" s="8"/>
      <c r="P691" s="8"/>
      <c r="Q691" s="271"/>
      <c r="R691" s="119"/>
      <c r="S691" s="118"/>
      <c r="T691" s="118"/>
      <c r="U691" s="118"/>
      <c r="V691" s="325"/>
      <c r="W691" s="119"/>
      <c r="X691" s="119"/>
      <c r="Y691" s="119"/>
      <c r="Z691" s="326"/>
      <c r="AA691" s="74"/>
      <c r="AB691" s="352"/>
      <c r="AC691" s="352"/>
      <c r="AD691" s="328"/>
      <c r="AE691" s="118"/>
      <c r="AF691" s="119"/>
      <c r="AG691" s="119"/>
      <c r="AH691" s="119"/>
      <c r="AI691" s="119"/>
      <c r="AJ691" s="119"/>
      <c r="AK691" s="119"/>
      <c r="AL691" s="119"/>
      <c r="AM691" s="119"/>
      <c r="AN691" s="119"/>
      <c r="AO691" s="119"/>
      <c r="AP691" s="119"/>
      <c r="AQ691" s="119"/>
      <c r="AR691" s="119"/>
      <c r="AS691" s="4"/>
      <c r="AT691" s="4"/>
      <c r="AU691" s="4"/>
    </row>
    <row r="692">
      <c r="A692" s="4"/>
      <c r="B692" s="4"/>
      <c r="C692" s="4"/>
      <c r="D692" s="4"/>
      <c r="E692" s="4"/>
      <c r="F692" s="8"/>
      <c r="G692" s="8"/>
      <c r="H692" s="8"/>
      <c r="I692" s="8"/>
      <c r="J692" s="8"/>
      <c r="K692" s="8"/>
      <c r="L692" s="8"/>
      <c r="M692" s="8"/>
      <c r="N692" s="8"/>
      <c r="O692" s="8"/>
      <c r="P692" s="8"/>
      <c r="Q692" s="271"/>
      <c r="R692" s="119"/>
      <c r="S692" s="118"/>
      <c r="T692" s="118"/>
      <c r="U692" s="118"/>
      <c r="V692" s="325"/>
      <c r="W692" s="119"/>
      <c r="X692" s="119"/>
      <c r="Y692" s="119"/>
      <c r="Z692" s="326"/>
      <c r="AA692" s="74"/>
      <c r="AB692" s="352"/>
      <c r="AC692" s="352"/>
      <c r="AD692" s="328"/>
      <c r="AE692" s="118"/>
      <c r="AF692" s="119"/>
      <c r="AG692" s="119"/>
      <c r="AH692" s="119"/>
      <c r="AI692" s="119"/>
      <c r="AJ692" s="119"/>
      <c r="AK692" s="119"/>
      <c r="AL692" s="119"/>
      <c r="AM692" s="119"/>
      <c r="AN692" s="119"/>
      <c r="AO692" s="119"/>
      <c r="AP692" s="119"/>
      <c r="AQ692" s="119"/>
      <c r="AR692" s="119"/>
      <c r="AS692" s="4"/>
      <c r="AT692" s="4"/>
      <c r="AU692" s="4"/>
    </row>
    <row r="693">
      <c r="A693" s="4"/>
      <c r="B693" s="4"/>
      <c r="C693" s="4"/>
      <c r="D693" s="4"/>
      <c r="E693" s="4"/>
      <c r="F693" s="8"/>
      <c r="G693" s="8"/>
      <c r="H693" s="8"/>
      <c r="I693" s="8"/>
      <c r="J693" s="8"/>
      <c r="K693" s="8"/>
      <c r="L693" s="8"/>
      <c r="M693" s="8"/>
      <c r="N693" s="8"/>
      <c r="O693" s="8"/>
      <c r="P693" s="8"/>
      <c r="Q693" s="271"/>
      <c r="R693" s="119"/>
      <c r="S693" s="118"/>
      <c r="T693" s="118"/>
      <c r="U693" s="118"/>
      <c r="V693" s="325"/>
      <c r="W693" s="119"/>
      <c r="X693" s="119"/>
      <c r="Y693" s="119"/>
      <c r="Z693" s="326"/>
      <c r="AA693" s="74"/>
      <c r="AB693" s="352"/>
      <c r="AC693" s="352"/>
      <c r="AD693" s="328"/>
      <c r="AE693" s="118"/>
      <c r="AF693" s="119"/>
      <c r="AG693" s="119"/>
      <c r="AH693" s="119"/>
      <c r="AI693" s="119"/>
      <c r="AJ693" s="119"/>
      <c r="AK693" s="119"/>
      <c r="AL693" s="119"/>
      <c r="AM693" s="119"/>
      <c r="AN693" s="119"/>
      <c r="AO693" s="119"/>
      <c r="AP693" s="119"/>
      <c r="AQ693" s="119"/>
      <c r="AR693" s="119"/>
      <c r="AS693" s="4"/>
      <c r="AT693" s="4"/>
      <c r="AU693" s="4"/>
    </row>
    <row r="694">
      <c r="A694" s="4"/>
      <c r="B694" s="4"/>
      <c r="C694" s="4"/>
      <c r="D694" s="4"/>
      <c r="E694" s="4"/>
      <c r="F694" s="8"/>
      <c r="G694" s="8"/>
      <c r="H694" s="8"/>
      <c r="I694" s="8"/>
      <c r="J694" s="8"/>
      <c r="K694" s="8"/>
      <c r="L694" s="8"/>
      <c r="M694" s="8"/>
      <c r="N694" s="8"/>
      <c r="O694" s="8"/>
      <c r="P694" s="8"/>
      <c r="Q694" s="271"/>
      <c r="R694" s="119"/>
      <c r="S694" s="118"/>
      <c r="T694" s="118"/>
      <c r="U694" s="118"/>
      <c r="V694" s="325"/>
      <c r="W694" s="119"/>
      <c r="X694" s="119"/>
      <c r="Y694" s="119"/>
      <c r="Z694" s="326"/>
      <c r="AA694" s="74"/>
      <c r="AB694" s="352"/>
      <c r="AC694" s="352"/>
      <c r="AD694" s="328"/>
      <c r="AE694" s="118"/>
      <c r="AF694" s="119"/>
      <c r="AG694" s="119"/>
      <c r="AH694" s="119"/>
      <c r="AI694" s="119"/>
      <c r="AJ694" s="119"/>
      <c r="AK694" s="119"/>
      <c r="AL694" s="119"/>
      <c r="AM694" s="119"/>
      <c r="AN694" s="119"/>
      <c r="AO694" s="119"/>
      <c r="AP694" s="119"/>
      <c r="AQ694" s="119"/>
      <c r="AR694" s="119"/>
      <c r="AS694" s="4"/>
      <c r="AT694" s="4"/>
      <c r="AU694" s="4"/>
    </row>
    <row r="695">
      <c r="A695" s="4"/>
      <c r="B695" s="4"/>
      <c r="C695" s="4"/>
      <c r="D695" s="4"/>
      <c r="E695" s="4"/>
      <c r="F695" s="8"/>
      <c r="G695" s="8"/>
      <c r="H695" s="8"/>
      <c r="I695" s="8"/>
      <c r="J695" s="8"/>
      <c r="K695" s="8"/>
      <c r="L695" s="8"/>
      <c r="M695" s="8"/>
      <c r="N695" s="8"/>
      <c r="O695" s="8"/>
      <c r="P695" s="8"/>
      <c r="Q695" s="271"/>
      <c r="R695" s="119"/>
      <c r="S695" s="118"/>
      <c r="T695" s="118"/>
      <c r="U695" s="118"/>
      <c r="V695" s="325"/>
      <c r="W695" s="119"/>
      <c r="X695" s="119"/>
      <c r="Y695" s="119"/>
      <c r="Z695" s="326"/>
      <c r="AA695" s="74"/>
      <c r="AB695" s="352"/>
      <c r="AC695" s="352"/>
      <c r="AD695" s="328"/>
      <c r="AE695" s="118"/>
      <c r="AF695" s="119"/>
      <c r="AG695" s="119"/>
      <c r="AH695" s="119"/>
      <c r="AI695" s="119"/>
      <c r="AJ695" s="119"/>
      <c r="AK695" s="119"/>
      <c r="AL695" s="119"/>
      <c r="AM695" s="119"/>
      <c r="AN695" s="119"/>
      <c r="AO695" s="119"/>
      <c r="AP695" s="119"/>
      <c r="AQ695" s="119"/>
      <c r="AR695" s="119"/>
      <c r="AS695" s="4"/>
      <c r="AT695" s="4"/>
      <c r="AU695" s="4"/>
    </row>
    <row r="696">
      <c r="A696" s="4"/>
      <c r="B696" s="4"/>
      <c r="C696" s="4"/>
      <c r="D696" s="4"/>
      <c r="E696" s="4"/>
      <c r="F696" s="8"/>
      <c r="G696" s="8"/>
      <c r="H696" s="8"/>
      <c r="I696" s="8"/>
      <c r="J696" s="8"/>
      <c r="K696" s="8"/>
      <c r="L696" s="8"/>
      <c r="M696" s="8"/>
      <c r="N696" s="8"/>
      <c r="O696" s="8"/>
      <c r="P696" s="8"/>
      <c r="Q696" s="271"/>
      <c r="R696" s="119"/>
      <c r="S696" s="118"/>
      <c r="T696" s="118"/>
      <c r="U696" s="118"/>
      <c r="V696" s="325"/>
      <c r="W696" s="119"/>
      <c r="X696" s="119"/>
      <c r="Y696" s="119"/>
      <c r="Z696" s="326"/>
      <c r="AA696" s="74"/>
      <c r="AB696" s="352"/>
      <c r="AC696" s="352"/>
      <c r="AD696" s="328"/>
      <c r="AE696" s="118"/>
      <c r="AF696" s="119"/>
      <c r="AG696" s="119"/>
      <c r="AH696" s="119"/>
      <c r="AI696" s="119"/>
      <c r="AJ696" s="119"/>
      <c r="AK696" s="119"/>
      <c r="AL696" s="119"/>
      <c r="AM696" s="119"/>
      <c r="AN696" s="119"/>
      <c r="AO696" s="119"/>
      <c r="AP696" s="119"/>
      <c r="AQ696" s="119"/>
      <c r="AR696" s="119"/>
      <c r="AS696" s="4"/>
      <c r="AT696" s="4"/>
      <c r="AU696" s="4"/>
    </row>
    <row r="697">
      <c r="A697" s="4"/>
      <c r="B697" s="4"/>
      <c r="C697" s="4"/>
      <c r="D697" s="4"/>
      <c r="E697" s="4"/>
      <c r="F697" s="8"/>
      <c r="G697" s="8"/>
      <c r="H697" s="8"/>
      <c r="I697" s="8"/>
      <c r="J697" s="8"/>
      <c r="K697" s="8"/>
      <c r="L697" s="8"/>
      <c r="M697" s="8"/>
      <c r="N697" s="8"/>
      <c r="O697" s="8"/>
      <c r="P697" s="8"/>
      <c r="Q697" s="271"/>
      <c r="R697" s="119"/>
      <c r="S697" s="118"/>
      <c r="T697" s="118"/>
      <c r="U697" s="118"/>
      <c r="V697" s="325"/>
      <c r="W697" s="119"/>
      <c r="X697" s="119"/>
      <c r="Y697" s="119"/>
      <c r="Z697" s="326"/>
      <c r="AA697" s="74"/>
      <c r="AB697" s="352"/>
      <c r="AC697" s="352"/>
      <c r="AD697" s="328"/>
      <c r="AE697" s="118"/>
      <c r="AF697" s="119"/>
      <c r="AG697" s="119"/>
      <c r="AH697" s="119"/>
      <c r="AI697" s="119"/>
      <c r="AJ697" s="119"/>
      <c r="AK697" s="119"/>
      <c r="AL697" s="119"/>
      <c r="AM697" s="119"/>
      <c r="AN697" s="119"/>
      <c r="AO697" s="119"/>
      <c r="AP697" s="119"/>
      <c r="AQ697" s="119"/>
      <c r="AR697" s="119"/>
      <c r="AS697" s="4"/>
      <c r="AT697" s="4"/>
      <c r="AU697" s="4"/>
    </row>
    <row r="698">
      <c r="A698" s="4"/>
      <c r="B698" s="4"/>
      <c r="C698" s="4"/>
      <c r="D698" s="4"/>
      <c r="E698" s="4"/>
      <c r="F698" s="8"/>
      <c r="G698" s="8"/>
      <c r="H698" s="8"/>
      <c r="I698" s="8"/>
      <c r="J698" s="8"/>
      <c r="K698" s="8"/>
      <c r="L698" s="8"/>
      <c r="M698" s="8"/>
      <c r="N698" s="8"/>
      <c r="O698" s="8"/>
      <c r="P698" s="8"/>
      <c r="Q698" s="271"/>
      <c r="R698" s="119"/>
      <c r="S698" s="118"/>
      <c r="T698" s="118"/>
      <c r="U698" s="118"/>
      <c r="V698" s="325"/>
      <c r="W698" s="119"/>
      <c r="X698" s="119"/>
      <c r="Y698" s="119"/>
      <c r="Z698" s="326"/>
      <c r="AA698" s="74"/>
      <c r="AB698" s="352"/>
      <c r="AC698" s="352"/>
      <c r="AD698" s="328"/>
      <c r="AE698" s="118"/>
      <c r="AF698" s="119"/>
      <c r="AG698" s="119"/>
      <c r="AH698" s="119"/>
      <c r="AI698" s="119"/>
      <c r="AJ698" s="119"/>
      <c r="AK698" s="119"/>
      <c r="AL698" s="119"/>
      <c r="AM698" s="119"/>
      <c r="AN698" s="119"/>
      <c r="AO698" s="119"/>
      <c r="AP698" s="119"/>
      <c r="AQ698" s="119"/>
      <c r="AR698" s="119"/>
      <c r="AS698" s="4"/>
      <c r="AT698" s="4"/>
      <c r="AU698" s="4"/>
    </row>
    <row r="699">
      <c r="A699" s="4"/>
      <c r="B699" s="4"/>
      <c r="C699" s="4"/>
      <c r="D699" s="4"/>
      <c r="E699" s="4"/>
      <c r="F699" s="8"/>
      <c r="G699" s="8"/>
      <c r="H699" s="8"/>
      <c r="I699" s="8"/>
      <c r="J699" s="8"/>
      <c r="K699" s="8"/>
      <c r="L699" s="8"/>
      <c r="M699" s="8"/>
      <c r="N699" s="8"/>
      <c r="O699" s="8"/>
      <c r="P699" s="8"/>
      <c r="Q699" s="271"/>
      <c r="R699" s="119"/>
      <c r="S699" s="118"/>
      <c r="T699" s="118"/>
      <c r="U699" s="118"/>
      <c r="V699" s="325"/>
      <c r="W699" s="119"/>
      <c r="X699" s="119"/>
      <c r="Y699" s="119"/>
      <c r="Z699" s="326"/>
      <c r="AA699" s="74"/>
      <c r="AB699" s="352"/>
      <c r="AC699" s="352"/>
      <c r="AD699" s="328"/>
      <c r="AE699" s="118"/>
      <c r="AF699" s="119"/>
      <c r="AG699" s="119"/>
      <c r="AH699" s="119"/>
      <c r="AI699" s="119"/>
      <c r="AJ699" s="119"/>
      <c r="AK699" s="119"/>
      <c r="AL699" s="119"/>
      <c r="AM699" s="119"/>
      <c r="AN699" s="119"/>
      <c r="AO699" s="119"/>
      <c r="AP699" s="119"/>
      <c r="AQ699" s="119"/>
      <c r="AR699" s="119"/>
      <c r="AS699" s="4"/>
      <c r="AT699" s="4"/>
      <c r="AU699" s="4"/>
    </row>
    <row r="700">
      <c r="A700" s="4"/>
      <c r="B700" s="4"/>
      <c r="C700" s="4"/>
      <c r="D700" s="4"/>
      <c r="E700" s="4"/>
      <c r="F700" s="8"/>
      <c r="G700" s="8"/>
      <c r="H700" s="8"/>
      <c r="I700" s="8"/>
      <c r="J700" s="8"/>
      <c r="K700" s="8"/>
      <c r="L700" s="8"/>
      <c r="M700" s="8"/>
      <c r="N700" s="8"/>
      <c r="O700" s="8"/>
      <c r="P700" s="8"/>
      <c r="Q700" s="271"/>
      <c r="R700" s="119"/>
      <c r="S700" s="118"/>
      <c r="T700" s="118"/>
      <c r="U700" s="118"/>
      <c r="V700" s="325"/>
      <c r="W700" s="119"/>
      <c r="X700" s="119"/>
      <c r="Y700" s="119"/>
      <c r="Z700" s="326"/>
      <c r="AA700" s="74"/>
      <c r="AB700" s="352"/>
      <c r="AC700" s="352"/>
      <c r="AD700" s="328"/>
      <c r="AE700" s="118"/>
      <c r="AF700" s="119"/>
      <c r="AG700" s="119"/>
      <c r="AH700" s="119"/>
      <c r="AI700" s="119"/>
      <c r="AJ700" s="119"/>
      <c r="AK700" s="119"/>
      <c r="AL700" s="119"/>
      <c r="AM700" s="119"/>
      <c r="AN700" s="119"/>
      <c r="AO700" s="119"/>
      <c r="AP700" s="119"/>
      <c r="AQ700" s="119"/>
      <c r="AR700" s="119"/>
      <c r="AS700" s="4"/>
      <c r="AT700" s="4"/>
      <c r="AU700" s="4"/>
    </row>
    <row r="701">
      <c r="A701" s="4"/>
      <c r="B701" s="4"/>
      <c r="C701" s="4"/>
      <c r="D701" s="4"/>
      <c r="E701" s="4"/>
      <c r="F701" s="8"/>
      <c r="G701" s="8"/>
      <c r="H701" s="8"/>
      <c r="I701" s="8"/>
      <c r="J701" s="8"/>
      <c r="K701" s="8"/>
      <c r="L701" s="8"/>
      <c r="M701" s="8"/>
      <c r="N701" s="8"/>
      <c r="O701" s="8"/>
      <c r="P701" s="8"/>
      <c r="Q701" s="271"/>
      <c r="R701" s="119"/>
      <c r="S701" s="118"/>
      <c r="T701" s="118"/>
      <c r="U701" s="118"/>
      <c r="V701" s="325"/>
      <c r="W701" s="119"/>
      <c r="X701" s="119"/>
      <c r="Y701" s="119"/>
      <c r="Z701" s="326"/>
      <c r="AA701" s="74"/>
      <c r="AB701" s="352"/>
      <c r="AC701" s="352"/>
      <c r="AD701" s="328"/>
      <c r="AE701" s="118"/>
      <c r="AF701" s="119"/>
      <c r="AG701" s="119"/>
      <c r="AH701" s="119"/>
      <c r="AI701" s="119"/>
      <c r="AJ701" s="119"/>
      <c r="AK701" s="119"/>
      <c r="AL701" s="119"/>
      <c r="AM701" s="119"/>
      <c r="AN701" s="119"/>
      <c r="AO701" s="119"/>
      <c r="AP701" s="119"/>
      <c r="AQ701" s="119"/>
      <c r="AR701" s="119"/>
      <c r="AS701" s="4"/>
      <c r="AT701" s="4"/>
      <c r="AU701" s="4"/>
    </row>
    <row r="702">
      <c r="A702" s="4"/>
      <c r="B702" s="4"/>
      <c r="C702" s="4"/>
      <c r="D702" s="4"/>
      <c r="E702" s="4"/>
      <c r="F702" s="8"/>
      <c r="G702" s="8"/>
      <c r="H702" s="8"/>
      <c r="I702" s="8"/>
      <c r="J702" s="8"/>
      <c r="K702" s="8"/>
      <c r="L702" s="8"/>
      <c r="M702" s="8"/>
      <c r="N702" s="8"/>
      <c r="O702" s="8"/>
      <c r="P702" s="8"/>
      <c r="Q702" s="271"/>
      <c r="R702" s="119"/>
      <c r="S702" s="118"/>
      <c r="T702" s="118"/>
      <c r="U702" s="118"/>
      <c r="V702" s="325"/>
      <c r="W702" s="119"/>
      <c r="X702" s="119"/>
      <c r="Y702" s="119"/>
      <c r="Z702" s="326"/>
      <c r="AA702" s="74"/>
      <c r="AB702" s="352"/>
      <c r="AC702" s="352"/>
      <c r="AD702" s="328"/>
      <c r="AE702" s="118"/>
      <c r="AF702" s="119"/>
      <c r="AG702" s="119"/>
      <c r="AH702" s="119"/>
      <c r="AI702" s="119"/>
      <c r="AJ702" s="119"/>
      <c r="AK702" s="119"/>
      <c r="AL702" s="119"/>
      <c r="AM702" s="119"/>
      <c r="AN702" s="119"/>
      <c r="AO702" s="119"/>
      <c r="AP702" s="119"/>
      <c r="AQ702" s="119"/>
      <c r="AR702" s="119"/>
      <c r="AS702" s="4"/>
      <c r="AT702" s="4"/>
      <c r="AU702" s="4"/>
    </row>
    <row r="703">
      <c r="A703" s="4"/>
      <c r="B703" s="4"/>
      <c r="C703" s="4"/>
      <c r="D703" s="4"/>
      <c r="E703" s="4"/>
      <c r="F703" s="8"/>
      <c r="G703" s="8"/>
      <c r="H703" s="8"/>
      <c r="I703" s="8"/>
      <c r="J703" s="8"/>
      <c r="K703" s="8"/>
      <c r="L703" s="8"/>
      <c r="M703" s="8"/>
      <c r="N703" s="8"/>
      <c r="O703" s="8"/>
      <c r="P703" s="8"/>
      <c r="Q703" s="271"/>
      <c r="R703" s="119"/>
      <c r="S703" s="118"/>
      <c r="T703" s="118"/>
      <c r="U703" s="118"/>
      <c r="V703" s="325"/>
      <c r="W703" s="119"/>
      <c r="X703" s="119"/>
      <c r="Y703" s="119"/>
      <c r="Z703" s="326"/>
      <c r="AA703" s="74"/>
      <c r="AB703" s="352"/>
      <c r="AC703" s="352"/>
      <c r="AD703" s="328"/>
      <c r="AE703" s="118"/>
      <c r="AF703" s="119"/>
      <c r="AG703" s="119"/>
      <c r="AH703" s="119"/>
      <c r="AI703" s="119"/>
      <c r="AJ703" s="119"/>
      <c r="AK703" s="119"/>
      <c r="AL703" s="119"/>
      <c r="AM703" s="119"/>
      <c r="AN703" s="119"/>
      <c r="AO703" s="119"/>
      <c r="AP703" s="119"/>
      <c r="AQ703" s="119"/>
      <c r="AR703" s="119"/>
      <c r="AS703" s="4"/>
      <c r="AT703" s="4"/>
      <c r="AU703" s="4"/>
    </row>
    <row r="704">
      <c r="A704" s="4"/>
      <c r="B704" s="4"/>
      <c r="C704" s="4"/>
      <c r="D704" s="4"/>
      <c r="E704" s="4"/>
      <c r="F704" s="8"/>
      <c r="G704" s="8"/>
      <c r="H704" s="8"/>
      <c r="I704" s="8"/>
      <c r="J704" s="8"/>
      <c r="K704" s="8"/>
      <c r="L704" s="8"/>
      <c r="M704" s="8"/>
      <c r="N704" s="8"/>
      <c r="O704" s="8"/>
      <c r="P704" s="8"/>
      <c r="Q704" s="271"/>
      <c r="R704" s="119"/>
      <c r="S704" s="118"/>
      <c r="T704" s="118"/>
      <c r="U704" s="118"/>
      <c r="V704" s="325"/>
      <c r="W704" s="119"/>
      <c r="X704" s="119"/>
      <c r="Y704" s="119"/>
      <c r="Z704" s="326"/>
      <c r="AA704" s="74"/>
      <c r="AB704" s="352"/>
      <c r="AC704" s="352"/>
      <c r="AD704" s="328"/>
      <c r="AE704" s="118"/>
      <c r="AF704" s="119"/>
      <c r="AG704" s="119"/>
      <c r="AH704" s="119"/>
      <c r="AI704" s="119"/>
      <c r="AJ704" s="119"/>
      <c r="AK704" s="119"/>
      <c r="AL704" s="119"/>
      <c r="AM704" s="119"/>
      <c r="AN704" s="119"/>
      <c r="AO704" s="119"/>
      <c r="AP704" s="119"/>
      <c r="AQ704" s="119"/>
      <c r="AR704" s="119"/>
      <c r="AS704" s="4"/>
      <c r="AT704" s="4"/>
      <c r="AU704" s="4"/>
    </row>
    <row r="705">
      <c r="A705" s="4"/>
      <c r="B705" s="4"/>
      <c r="C705" s="4"/>
      <c r="D705" s="4"/>
      <c r="E705" s="4"/>
      <c r="F705" s="8"/>
      <c r="G705" s="8"/>
      <c r="H705" s="8"/>
      <c r="I705" s="8"/>
      <c r="J705" s="8"/>
      <c r="K705" s="8"/>
      <c r="L705" s="8"/>
      <c r="M705" s="8"/>
      <c r="N705" s="8"/>
      <c r="O705" s="8"/>
      <c r="P705" s="8"/>
      <c r="Q705" s="271"/>
      <c r="R705" s="119"/>
      <c r="S705" s="118"/>
      <c r="T705" s="118"/>
      <c r="U705" s="118"/>
      <c r="V705" s="325"/>
      <c r="W705" s="119"/>
      <c r="X705" s="119"/>
      <c r="Y705" s="119"/>
      <c r="Z705" s="326"/>
      <c r="AA705" s="74"/>
      <c r="AB705" s="352"/>
      <c r="AC705" s="352"/>
      <c r="AD705" s="328"/>
      <c r="AE705" s="118"/>
      <c r="AF705" s="119"/>
      <c r="AG705" s="119"/>
      <c r="AH705" s="119"/>
      <c r="AI705" s="119"/>
      <c r="AJ705" s="119"/>
      <c r="AK705" s="119"/>
      <c r="AL705" s="119"/>
      <c r="AM705" s="119"/>
      <c r="AN705" s="119"/>
      <c r="AO705" s="119"/>
      <c r="AP705" s="119"/>
      <c r="AQ705" s="119"/>
      <c r="AR705" s="119"/>
      <c r="AS705" s="4"/>
      <c r="AT705" s="4"/>
      <c r="AU705" s="4"/>
    </row>
    <row r="706">
      <c r="A706" s="4"/>
      <c r="B706" s="4"/>
      <c r="C706" s="4"/>
      <c r="D706" s="4"/>
      <c r="E706" s="4"/>
      <c r="F706" s="8"/>
      <c r="G706" s="8"/>
      <c r="H706" s="8"/>
      <c r="I706" s="8"/>
      <c r="J706" s="8"/>
      <c r="K706" s="8"/>
      <c r="L706" s="8"/>
      <c r="M706" s="8"/>
      <c r="N706" s="8"/>
      <c r="O706" s="8"/>
      <c r="P706" s="8"/>
      <c r="Q706" s="271"/>
      <c r="R706" s="119"/>
      <c r="S706" s="118"/>
      <c r="T706" s="118"/>
      <c r="U706" s="118"/>
      <c r="V706" s="325"/>
      <c r="W706" s="119"/>
      <c r="X706" s="119"/>
      <c r="Y706" s="119"/>
      <c r="Z706" s="326"/>
      <c r="AA706" s="74"/>
      <c r="AB706" s="352"/>
      <c r="AC706" s="352"/>
      <c r="AD706" s="328"/>
      <c r="AE706" s="118"/>
      <c r="AF706" s="119"/>
      <c r="AG706" s="119"/>
      <c r="AH706" s="119"/>
      <c r="AI706" s="119"/>
      <c r="AJ706" s="119"/>
      <c r="AK706" s="119"/>
      <c r="AL706" s="119"/>
      <c r="AM706" s="119"/>
      <c r="AN706" s="119"/>
      <c r="AO706" s="119"/>
      <c r="AP706" s="119"/>
      <c r="AQ706" s="119"/>
      <c r="AR706" s="119"/>
      <c r="AS706" s="4"/>
      <c r="AT706" s="4"/>
      <c r="AU706" s="4"/>
    </row>
    <row r="707">
      <c r="A707" s="4"/>
      <c r="B707" s="4"/>
      <c r="C707" s="4"/>
      <c r="D707" s="4"/>
      <c r="E707" s="4"/>
      <c r="F707" s="8"/>
      <c r="G707" s="8"/>
      <c r="H707" s="8"/>
      <c r="I707" s="8"/>
      <c r="J707" s="8"/>
      <c r="K707" s="8"/>
      <c r="L707" s="8"/>
      <c r="M707" s="8"/>
      <c r="N707" s="8"/>
      <c r="O707" s="8"/>
      <c r="P707" s="8"/>
      <c r="Q707" s="271"/>
      <c r="R707" s="119"/>
      <c r="S707" s="118"/>
      <c r="T707" s="118"/>
      <c r="U707" s="118"/>
      <c r="V707" s="325"/>
      <c r="W707" s="119"/>
      <c r="X707" s="119"/>
      <c r="Y707" s="119"/>
      <c r="Z707" s="326"/>
      <c r="AA707" s="74"/>
      <c r="AB707" s="352"/>
      <c r="AC707" s="352"/>
      <c r="AD707" s="328"/>
      <c r="AE707" s="118"/>
      <c r="AF707" s="119"/>
      <c r="AG707" s="119"/>
      <c r="AH707" s="119"/>
      <c r="AI707" s="119"/>
      <c r="AJ707" s="119"/>
      <c r="AK707" s="119"/>
      <c r="AL707" s="119"/>
      <c r="AM707" s="119"/>
      <c r="AN707" s="119"/>
      <c r="AO707" s="119"/>
      <c r="AP707" s="119"/>
      <c r="AQ707" s="119"/>
      <c r="AR707" s="119"/>
      <c r="AS707" s="4"/>
      <c r="AT707" s="4"/>
      <c r="AU707" s="4"/>
    </row>
    <row r="708">
      <c r="A708" s="4"/>
      <c r="B708" s="4"/>
      <c r="C708" s="4"/>
      <c r="D708" s="4"/>
      <c r="E708" s="4"/>
      <c r="F708" s="8"/>
      <c r="G708" s="8"/>
      <c r="H708" s="8"/>
      <c r="I708" s="8"/>
      <c r="J708" s="8"/>
      <c r="K708" s="8"/>
      <c r="L708" s="8"/>
      <c r="M708" s="8"/>
      <c r="N708" s="8"/>
      <c r="O708" s="8"/>
      <c r="P708" s="8"/>
      <c r="Q708" s="271"/>
      <c r="R708" s="119"/>
      <c r="S708" s="118"/>
      <c r="T708" s="118"/>
      <c r="U708" s="118"/>
      <c r="V708" s="325"/>
      <c r="W708" s="119"/>
      <c r="X708" s="119"/>
      <c r="Y708" s="119"/>
      <c r="Z708" s="326"/>
      <c r="AA708" s="74"/>
      <c r="AB708" s="352"/>
      <c r="AC708" s="352"/>
      <c r="AD708" s="328"/>
      <c r="AE708" s="118"/>
      <c r="AF708" s="119"/>
      <c r="AG708" s="119"/>
      <c r="AH708" s="119"/>
      <c r="AI708" s="119"/>
      <c r="AJ708" s="119"/>
      <c r="AK708" s="119"/>
      <c r="AL708" s="119"/>
      <c r="AM708" s="119"/>
      <c r="AN708" s="119"/>
      <c r="AO708" s="119"/>
      <c r="AP708" s="119"/>
      <c r="AQ708" s="119"/>
      <c r="AR708" s="119"/>
      <c r="AS708" s="4"/>
      <c r="AT708" s="4"/>
      <c r="AU708" s="4"/>
    </row>
    <row r="709">
      <c r="A709" s="4"/>
      <c r="B709" s="4"/>
      <c r="C709" s="4"/>
      <c r="D709" s="4"/>
      <c r="E709" s="4"/>
      <c r="F709" s="8"/>
      <c r="G709" s="8"/>
      <c r="H709" s="8"/>
      <c r="I709" s="8"/>
      <c r="J709" s="8"/>
      <c r="K709" s="8"/>
      <c r="L709" s="8"/>
      <c r="M709" s="8"/>
      <c r="N709" s="8"/>
      <c r="O709" s="8"/>
      <c r="P709" s="8"/>
      <c r="Q709" s="271"/>
      <c r="R709" s="119"/>
      <c r="S709" s="118"/>
      <c r="T709" s="118"/>
      <c r="U709" s="118"/>
      <c r="V709" s="325"/>
      <c r="W709" s="119"/>
      <c r="X709" s="119"/>
      <c r="Y709" s="119"/>
      <c r="Z709" s="326"/>
      <c r="AA709" s="74"/>
      <c r="AB709" s="352"/>
      <c r="AC709" s="352"/>
      <c r="AD709" s="328"/>
      <c r="AE709" s="118"/>
      <c r="AF709" s="119"/>
      <c r="AG709" s="119"/>
      <c r="AH709" s="119"/>
      <c r="AI709" s="119"/>
      <c r="AJ709" s="119"/>
      <c r="AK709" s="119"/>
      <c r="AL709" s="119"/>
      <c r="AM709" s="119"/>
      <c r="AN709" s="119"/>
      <c r="AO709" s="119"/>
      <c r="AP709" s="119"/>
      <c r="AQ709" s="119"/>
      <c r="AR709" s="119"/>
      <c r="AS709" s="4"/>
      <c r="AT709" s="4"/>
      <c r="AU709" s="4"/>
    </row>
    <row r="710">
      <c r="A710" s="4"/>
      <c r="B710" s="4"/>
      <c r="C710" s="4"/>
      <c r="D710" s="4"/>
      <c r="E710" s="4"/>
      <c r="F710" s="8"/>
      <c r="G710" s="8"/>
      <c r="H710" s="8"/>
      <c r="I710" s="8"/>
      <c r="J710" s="8"/>
      <c r="K710" s="8"/>
      <c r="L710" s="8"/>
      <c r="M710" s="8"/>
      <c r="N710" s="8"/>
      <c r="O710" s="8"/>
      <c r="P710" s="8"/>
      <c r="Q710" s="271"/>
      <c r="R710" s="119"/>
      <c r="S710" s="118"/>
      <c r="T710" s="118"/>
      <c r="U710" s="118"/>
      <c r="V710" s="325"/>
      <c r="W710" s="119"/>
      <c r="X710" s="119"/>
      <c r="Y710" s="119"/>
      <c r="Z710" s="326"/>
      <c r="AA710" s="74"/>
      <c r="AB710" s="352"/>
      <c r="AC710" s="352"/>
      <c r="AD710" s="328"/>
      <c r="AE710" s="118"/>
      <c r="AF710" s="119"/>
      <c r="AG710" s="119"/>
      <c r="AH710" s="119"/>
      <c r="AI710" s="119"/>
      <c r="AJ710" s="119"/>
      <c r="AK710" s="119"/>
      <c r="AL710" s="119"/>
      <c r="AM710" s="119"/>
      <c r="AN710" s="119"/>
      <c r="AO710" s="119"/>
      <c r="AP710" s="119"/>
      <c r="AQ710" s="119"/>
      <c r="AR710" s="119"/>
      <c r="AS710" s="4"/>
      <c r="AT710" s="4"/>
      <c r="AU710" s="4"/>
    </row>
    <row r="711">
      <c r="A711" s="4"/>
      <c r="B711" s="4"/>
      <c r="C711" s="4"/>
      <c r="D711" s="4"/>
      <c r="E711" s="4"/>
      <c r="F711" s="8"/>
      <c r="G711" s="8"/>
      <c r="H711" s="8"/>
      <c r="I711" s="8"/>
      <c r="J711" s="8"/>
      <c r="K711" s="8"/>
      <c r="L711" s="8"/>
      <c r="M711" s="8"/>
      <c r="N711" s="8"/>
      <c r="O711" s="8"/>
      <c r="P711" s="8"/>
      <c r="Q711" s="271"/>
      <c r="R711" s="119"/>
      <c r="S711" s="118"/>
      <c r="T711" s="118"/>
      <c r="U711" s="118"/>
      <c r="V711" s="325"/>
      <c r="W711" s="119"/>
      <c r="X711" s="119"/>
      <c r="Y711" s="119"/>
      <c r="Z711" s="326"/>
      <c r="AA711" s="74"/>
      <c r="AB711" s="352"/>
      <c r="AC711" s="352"/>
      <c r="AD711" s="328"/>
      <c r="AE711" s="118"/>
      <c r="AF711" s="119"/>
      <c r="AG711" s="119"/>
      <c r="AH711" s="119"/>
      <c r="AI711" s="119"/>
      <c r="AJ711" s="119"/>
      <c r="AK711" s="119"/>
      <c r="AL711" s="119"/>
      <c r="AM711" s="119"/>
      <c r="AN711" s="119"/>
      <c r="AO711" s="119"/>
      <c r="AP711" s="119"/>
      <c r="AQ711" s="119"/>
      <c r="AR711" s="119"/>
      <c r="AS711" s="4"/>
      <c r="AT711" s="4"/>
      <c r="AU711" s="4"/>
    </row>
    <row r="712">
      <c r="A712" s="4"/>
      <c r="B712" s="4"/>
      <c r="C712" s="4"/>
      <c r="D712" s="4"/>
      <c r="E712" s="4"/>
      <c r="F712" s="8"/>
      <c r="G712" s="8"/>
      <c r="H712" s="8"/>
      <c r="I712" s="8"/>
      <c r="J712" s="8"/>
      <c r="K712" s="8"/>
      <c r="L712" s="8"/>
      <c r="M712" s="8"/>
      <c r="N712" s="8"/>
      <c r="O712" s="8"/>
      <c r="P712" s="8"/>
      <c r="Q712" s="271"/>
      <c r="R712" s="119"/>
      <c r="S712" s="118"/>
      <c r="T712" s="118"/>
      <c r="U712" s="118"/>
      <c r="V712" s="325"/>
      <c r="W712" s="119"/>
      <c r="X712" s="119"/>
      <c r="Y712" s="119"/>
      <c r="Z712" s="326"/>
      <c r="AA712" s="74"/>
      <c r="AB712" s="352"/>
      <c r="AC712" s="352"/>
      <c r="AD712" s="328"/>
      <c r="AE712" s="118"/>
      <c r="AF712" s="119"/>
      <c r="AG712" s="119"/>
      <c r="AH712" s="119"/>
      <c r="AI712" s="119"/>
      <c r="AJ712" s="119"/>
      <c r="AK712" s="119"/>
      <c r="AL712" s="119"/>
      <c r="AM712" s="119"/>
      <c r="AN712" s="119"/>
      <c r="AO712" s="119"/>
      <c r="AP712" s="119"/>
      <c r="AQ712" s="119"/>
      <c r="AR712" s="119"/>
      <c r="AS712" s="4"/>
      <c r="AT712" s="4"/>
      <c r="AU712" s="4"/>
    </row>
    <row r="713">
      <c r="A713" s="4"/>
      <c r="B713" s="4"/>
      <c r="C713" s="4"/>
      <c r="D713" s="4"/>
      <c r="E713" s="4"/>
      <c r="F713" s="8"/>
      <c r="G713" s="8"/>
      <c r="H713" s="8"/>
      <c r="I713" s="8"/>
      <c r="J713" s="8"/>
      <c r="K713" s="8"/>
      <c r="L713" s="8"/>
      <c r="M713" s="8"/>
      <c r="N713" s="8"/>
      <c r="O713" s="8"/>
      <c r="P713" s="8"/>
      <c r="Q713" s="271"/>
      <c r="R713" s="119"/>
      <c r="S713" s="118"/>
      <c r="T713" s="118"/>
      <c r="U713" s="118"/>
      <c r="V713" s="325"/>
      <c r="W713" s="119"/>
      <c r="X713" s="119"/>
      <c r="Y713" s="119"/>
      <c r="Z713" s="326"/>
      <c r="AA713" s="74"/>
      <c r="AB713" s="352"/>
      <c r="AC713" s="352"/>
      <c r="AD713" s="328"/>
      <c r="AE713" s="118"/>
      <c r="AF713" s="119"/>
      <c r="AG713" s="119"/>
      <c r="AH713" s="119"/>
      <c r="AI713" s="119"/>
      <c r="AJ713" s="119"/>
      <c r="AK713" s="119"/>
      <c r="AL713" s="119"/>
      <c r="AM713" s="119"/>
      <c r="AN713" s="119"/>
      <c r="AO713" s="119"/>
      <c r="AP713" s="119"/>
      <c r="AQ713" s="119"/>
      <c r="AR713" s="119"/>
      <c r="AS713" s="4"/>
      <c r="AT713" s="4"/>
      <c r="AU713" s="4"/>
    </row>
    <row r="714">
      <c r="A714" s="4"/>
      <c r="B714" s="4"/>
      <c r="C714" s="4"/>
      <c r="D714" s="4"/>
      <c r="E714" s="4"/>
      <c r="F714" s="8"/>
      <c r="G714" s="8"/>
      <c r="H714" s="8"/>
      <c r="I714" s="8"/>
      <c r="J714" s="8"/>
      <c r="K714" s="8"/>
      <c r="L714" s="8"/>
      <c r="M714" s="8"/>
      <c r="N714" s="8"/>
      <c r="O714" s="8"/>
      <c r="P714" s="8"/>
      <c r="Q714" s="271"/>
      <c r="R714" s="119"/>
      <c r="S714" s="118"/>
      <c r="T714" s="118"/>
      <c r="U714" s="118"/>
      <c r="V714" s="325"/>
      <c r="W714" s="119"/>
      <c r="X714" s="119"/>
      <c r="Y714" s="119"/>
      <c r="Z714" s="326"/>
      <c r="AA714" s="74"/>
      <c r="AB714" s="352"/>
      <c r="AC714" s="352"/>
      <c r="AD714" s="328"/>
      <c r="AE714" s="118"/>
      <c r="AF714" s="119"/>
      <c r="AG714" s="119"/>
      <c r="AH714" s="119"/>
      <c r="AI714" s="119"/>
      <c r="AJ714" s="119"/>
      <c r="AK714" s="119"/>
      <c r="AL714" s="119"/>
      <c r="AM714" s="119"/>
      <c r="AN714" s="119"/>
      <c r="AO714" s="119"/>
      <c r="AP714" s="119"/>
      <c r="AQ714" s="119"/>
      <c r="AR714" s="119"/>
      <c r="AS714" s="4"/>
      <c r="AT714" s="4"/>
      <c r="AU714" s="4"/>
    </row>
    <row r="715">
      <c r="A715" s="4"/>
      <c r="B715" s="4"/>
      <c r="C715" s="4"/>
      <c r="D715" s="4"/>
      <c r="E715" s="4"/>
      <c r="F715" s="8"/>
      <c r="G715" s="8"/>
      <c r="H715" s="8"/>
      <c r="I715" s="8"/>
      <c r="J715" s="8"/>
      <c r="K715" s="8"/>
      <c r="L715" s="8"/>
      <c r="M715" s="8"/>
      <c r="N715" s="8"/>
      <c r="O715" s="8"/>
      <c r="P715" s="8"/>
      <c r="Q715" s="271"/>
      <c r="R715" s="119"/>
      <c r="S715" s="118"/>
      <c r="T715" s="118"/>
      <c r="U715" s="118"/>
      <c r="V715" s="325"/>
      <c r="W715" s="119"/>
      <c r="X715" s="119"/>
      <c r="Y715" s="119"/>
      <c r="Z715" s="326"/>
      <c r="AA715" s="74"/>
      <c r="AB715" s="352"/>
      <c r="AC715" s="352"/>
      <c r="AD715" s="328"/>
      <c r="AE715" s="118"/>
      <c r="AF715" s="119"/>
      <c r="AG715" s="119"/>
      <c r="AH715" s="119"/>
      <c r="AI715" s="119"/>
      <c r="AJ715" s="119"/>
      <c r="AK715" s="119"/>
      <c r="AL715" s="119"/>
      <c r="AM715" s="119"/>
      <c r="AN715" s="119"/>
      <c r="AO715" s="119"/>
      <c r="AP715" s="119"/>
      <c r="AQ715" s="119"/>
      <c r="AR715" s="119"/>
      <c r="AS715" s="4"/>
      <c r="AT715" s="4"/>
      <c r="AU715" s="4"/>
    </row>
    <row r="716">
      <c r="A716" s="4"/>
      <c r="B716" s="4"/>
      <c r="C716" s="4"/>
      <c r="D716" s="4"/>
      <c r="E716" s="4"/>
      <c r="F716" s="8"/>
      <c r="G716" s="8"/>
      <c r="H716" s="8"/>
      <c r="I716" s="8"/>
      <c r="J716" s="8"/>
      <c r="K716" s="8"/>
      <c r="L716" s="8"/>
      <c r="M716" s="8"/>
      <c r="N716" s="8"/>
      <c r="O716" s="8"/>
      <c r="P716" s="8"/>
      <c r="Q716" s="271"/>
      <c r="R716" s="119"/>
      <c r="S716" s="118"/>
      <c r="T716" s="118"/>
      <c r="U716" s="118"/>
      <c r="V716" s="325"/>
      <c r="W716" s="119"/>
      <c r="X716" s="119"/>
      <c r="Y716" s="119"/>
      <c r="Z716" s="326"/>
      <c r="AA716" s="74"/>
      <c r="AB716" s="352"/>
      <c r="AC716" s="352"/>
      <c r="AD716" s="328"/>
      <c r="AE716" s="118"/>
      <c r="AF716" s="119"/>
      <c r="AG716" s="119"/>
      <c r="AH716" s="119"/>
      <c r="AI716" s="119"/>
      <c r="AJ716" s="119"/>
      <c r="AK716" s="119"/>
      <c r="AL716" s="119"/>
      <c r="AM716" s="119"/>
      <c r="AN716" s="119"/>
      <c r="AO716" s="119"/>
      <c r="AP716" s="119"/>
      <c r="AQ716" s="119"/>
      <c r="AR716" s="119"/>
      <c r="AS716" s="4"/>
      <c r="AT716" s="4"/>
      <c r="AU716" s="4"/>
    </row>
    <row r="717">
      <c r="A717" s="4"/>
      <c r="B717" s="4"/>
      <c r="C717" s="4"/>
      <c r="D717" s="4"/>
      <c r="E717" s="4"/>
      <c r="F717" s="8"/>
      <c r="G717" s="8"/>
      <c r="H717" s="8"/>
      <c r="I717" s="8"/>
      <c r="J717" s="8"/>
      <c r="K717" s="8"/>
      <c r="L717" s="8"/>
      <c r="M717" s="8"/>
      <c r="N717" s="8"/>
      <c r="O717" s="8"/>
      <c r="P717" s="8"/>
      <c r="Q717" s="271"/>
      <c r="R717" s="119"/>
      <c r="S717" s="118"/>
      <c r="T717" s="118"/>
      <c r="U717" s="118"/>
      <c r="V717" s="325"/>
      <c r="W717" s="119"/>
      <c r="X717" s="119"/>
      <c r="Y717" s="119"/>
      <c r="Z717" s="326"/>
      <c r="AA717" s="74"/>
      <c r="AB717" s="352"/>
      <c r="AC717" s="352"/>
      <c r="AD717" s="328"/>
      <c r="AE717" s="118"/>
      <c r="AF717" s="119"/>
      <c r="AG717" s="119"/>
      <c r="AH717" s="119"/>
      <c r="AI717" s="119"/>
      <c r="AJ717" s="119"/>
      <c r="AK717" s="119"/>
      <c r="AL717" s="119"/>
      <c r="AM717" s="119"/>
      <c r="AN717" s="119"/>
      <c r="AO717" s="119"/>
      <c r="AP717" s="119"/>
      <c r="AQ717" s="119"/>
      <c r="AR717" s="119"/>
      <c r="AS717" s="4"/>
      <c r="AT717" s="4"/>
      <c r="AU717" s="4"/>
    </row>
    <row r="718">
      <c r="A718" s="4"/>
      <c r="B718" s="4"/>
      <c r="C718" s="4"/>
      <c r="D718" s="4"/>
      <c r="E718" s="4"/>
      <c r="F718" s="8"/>
      <c r="G718" s="8"/>
      <c r="H718" s="8"/>
      <c r="I718" s="8"/>
      <c r="J718" s="8"/>
      <c r="K718" s="8"/>
      <c r="L718" s="8"/>
      <c r="M718" s="8"/>
      <c r="N718" s="8"/>
      <c r="O718" s="8"/>
      <c r="P718" s="8"/>
      <c r="Q718" s="271"/>
      <c r="R718" s="119"/>
      <c r="S718" s="118"/>
      <c r="T718" s="118"/>
      <c r="U718" s="118"/>
      <c r="V718" s="325"/>
      <c r="W718" s="119"/>
      <c r="X718" s="119"/>
      <c r="Y718" s="119"/>
      <c r="Z718" s="326"/>
      <c r="AA718" s="74"/>
      <c r="AB718" s="352"/>
      <c r="AC718" s="352"/>
      <c r="AD718" s="328"/>
      <c r="AE718" s="118"/>
      <c r="AF718" s="119"/>
      <c r="AG718" s="119"/>
      <c r="AH718" s="119"/>
      <c r="AI718" s="119"/>
      <c r="AJ718" s="119"/>
      <c r="AK718" s="119"/>
      <c r="AL718" s="119"/>
      <c r="AM718" s="119"/>
      <c r="AN718" s="119"/>
      <c r="AO718" s="119"/>
      <c r="AP718" s="119"/>
      <c r="AQ718" s="119"/>
      <c r="AR718" s="119"/>
      <c r="AS718" s="4"/>
      <c r="AT718" s="4"/>
      <c r="AU718" s="4"/>
    </row>
    <row r="719">
      <c r="A719" s="4"/>
      <c r="B719" s="4"/>
      <c r="C719" s="4"/>
      <c r="D719" s="4"/>
      <c r="E719" s="4"/>
      <c r="F719" s="8"/>
      <c r="G719" s="8"/>
      <c r="H719" s="8"/>
      <c r="I719" s="8"/>
      <c r="J719" s="8"/>
      <c r="K719" s="8"/>
      <c r="L719" s="8"/>
      <c r="M719" s="8"/>
      <c r="N719" s="8"/>
      <c r="O719" s="8"/>
      <c r="P719" s="8"/>
      <c r="Q719" s="271"/>
      <c r="R719" s="119"/>
      <c r="S719" s="118"/>
      <c r="T719" s="118"/>
      <c r="U719" s="118"/>
      <c r="V719" s="325"/>
      <c r="W719" s="119"/>
      <c r="X719" s="119"/>
      <c r="Y719" s="119"/>
      <c r="Z719" s="326"/>
      <c r="AA719" s="74"/>
      <c r="AB719" s="352"/>
      <c r="AC719" s="352"/>
      <c r="AD719" s="328"/>
      <c r="AE719" s="118"/>
      <c r="AF719" s="119"/>
      <c r="AG719" s="119"/>
      <c r="AH719" s="119"/>
      <c r="AI719" s="119"/>
      <c r="AJ719" s="119"/>
      <c r="AK719" s="119"/>
      <c r="AL719" s="119"/>
      <c r="AM719" s="119"/>
      <c r="AN719" s="119"/>
      <c r="AO719" s="119"/>
      <c r="AP719" s="119"/>
      <c r="AQ719" s="119"/>
      <c r="AR719" s="119"/>
      <c r="AS719" s="4"/>
      <c r="AT719" s="4"/>
      <c r="AU719" s="4"/>
    </row>
    <row r="720">
      <c r="A720" s="4"/>
      <c r="B720" s="4"/>
      <c r="C720" s="4"/>
      <c r="D720" s="4"/>
      <c r="E720" s="4"/>
      <c r="F720" s="8"/>
      <c r="G720" s="8"/>
      <c r="H720" s="8"/>
      <c r="I720" s="8"/>
      <c r="J720" s="8"/>
      <c r="K720" s="8"/>
      <c r="L720" s="8"/>
      <c r="M720" s="8"/>
      <c r="N720" s="8"/>
      <c r="O720" s="8"/>
      <c r="P720" s="8"/>
      <c r="Q720" s="271"/>
      <c r="R720" s="119"/>
      <c r="S720" s="118"/>
      <c r="T720" s="118"/>
      <c r="U720" s="118"/>
      <c r="V720" s="325"/>
      <c r="W720" s="119"/>
      <c r="X720" s="119"/>
      <c r="Y720" s="119"/>
      <c r="Z720" s="326"/>
      <c r="AA720" s="74"/>
      <c r="AB720" s="352"/>
      <c r="AC720" s="352"/>
      <c r="AD720" s="328"/>
      <c r="AE720" s="118"/>
      <c r="AF720" s="119"/>
      <c r="AG720" s="119"/>
      <c r="AH720" s="119"/>
      <c r="AI720" s="119"/>
      <c r="AJ720" s="119"/>
      <c r="AK720" s="119"/>
      <c r="AL720" s="119"/>
      <c r="AM720" s="119"/>
      <c r="AN720" s="119"/>
      <c r="AO720" s="119"/>
      <c r="AP720" s="119"/>
      <c r="AQ720" s="119"/>
      <c r="AR720" s="119"/>
      <c r="AS720" s="4"/>
      <c r="AT720" s="4"/>
      <c r="AU720" s="4"/>
    </row>
    <row r="721">
      <c r="A721" s="4"/>
      <c r="B721" s="4"/>
      <c r="C721" s="4"/>
      <c r="D721" s="4"/>
      <c r="E721" s="4"/>
      <c r="F721" s="8"/>
      <c r="G721" s="8"/>
      <c r="H721" s="8"/>
      <c r="I721" s="8"/>
      <c r="J721" s="8"/>
      <c r="K721" s="8"/>
      <c r="L721" s="8"/>
      <c r="M721" s="8"/>
      <c r="N721" s="8"/>
      <c r="O721" s="8"/>
      <c r="P721" s="8"/>
      <c r="Q721" s="271"/>
      <c r="R721" s="119"/>
      <c r="S721" s="118"/>
      <c r="T721" s="118"/>
      <c r="U721" s="118"/>
      <c r="V721" s="325"/>
      <c r="W721" s="119"/>
      <c r="X721" s="119"/>
      <c r="Y721" s="119"/>
      <c r="Z721" s="326"/>
      <c r="AA721" s="74"/>
      <c r="AB721" s="352"/>
      <c r="AC721" s="352"/>
      <c r="AD721" s="328"/>
      <c r="AE721" s="118"/>
      <c r="AF721" s="119"/>
      <c r="AG721" s="119"/>
      <c r="AH721" s="119"/>
      <c r="AI721" s="119"/>
      <c r="AJ721" s="119"/>
      <c r="AK721" s="119"/>
      <c r="AL721" s="119"/>
      <c r="AM721" s="119"/>
      <c r="AN721" s="119"/>
      <c r="AO721" s="119"/>
      <c r="AP721" s="119"/>
      <c r="AQ721" s="119"/>
      <c r="AR721" s="119"/>
      <c r="AS721" s="4"/>
      <c r="AT721" s="4"/>
      <c r="AU721" s="4"/>
    </row>
    <row r="722">
      <c r="A722" s="4"/>
      <c r="B722" s="4"/>
      <c r="C722" s="4"/>
      <c r="D722" s="4"/>
      <c r="E722" s="4"/>
      <c r="F722" s="8"/>
      <c r="G722" s="8"/>
      <c r="H722" s="8"/>
      <c r="I722" s="8"/>
      <c r="J722" s="8"/>
      <c r="K722" s="8"/>
      <c r="L722" s="8"/>
      <c r="M722" s="8"/>
      <c r="N722" s="8"/>
      <c r="O722" s="8"/>
      <c r="P722" s="8"/>
      <c r="Q722" s="271"/>
      <c r="R722" s="119"/>
      <c r="S722" s="118"/>
      <c r="T722" s="118"/>
      <c r="U722" s="118"/>
      <c r="V722" s="325"/>
      <c r="W722" s="119"/>
      <c r="X722" s="119"/>
      <c r="Y722" s="119"/>
      <c r="Z722" s="326"/>
      <c r="AA722" s="74"/>
      <c r="AB722" s="352"/>
      <c r="AC722" s="352"/>
      <c r="AD722" s="328"/>
      <c r="AE722" s="118"/>
      <c r="AF722" s="119"/>
      <c r="AG722" s="119"/>
      <c r="AH722" s="119"/>
      <c r="AI722" s="119"/>
      <c r="AJ722" s="119"/>
      <c r="AK722" s="119"/>
      <c r="AL722" s="119"/>
      <c r="AM722" s="119"/>
      <c r="AN722" s="119"/>
      <c r="AO722" s="119"/>
      <c r="AP722" s="119"/>
      <c r="AQ722" s="119"/>
      <c r="AR722" s="119"/>
      <c r="AS722" s="4"/>
      <c r="AT722" s="4"/>
      <c r="AU722" s="4"/>
    </row>
    <row r="723">
      <c r="A723" s="4"/>
      <c r="B723" s="4"/>
      <c r="C723" s="4"/>
      <c r="D723" s="4"/>
      <c r="E723" s="4"/>
      <c r="F723" s="8"/>
      <c r="G723" s="8"/>
      <c r="H723" s="8"/>
      <c r="I723" s="8"/>
      <c r="J723" s="8"/>
      <c r="K723" s="8"/>
      <c r="L723" s="8"/>
      <c r="M723" s="8"/>
      <c r="N723" s="8"/>
      <c r="O723" s="8"/>
      <c r="P723" s="8"/>
      <c r="Q723" s="271"/>
      <c r="R723" s="119"/>
      <c r="S723" s="118"/>
      <c r="T723" s="118"/>
      <c r="U723" s="118"/>
      <c r="V723" s="325"/>
      <c r="W723" s="119"/>
      <c r="X723" s="119"/>
      <c r="Y723" s="119"/>
      <c r="Z723" s="326"/>
      <c r="AA723" s="74"/>
      <c r="AB723" s="352"/>
      <c r="AC723" s="352"/>
      <c r="AD723" s="328"/>
      <c r="AE723" s="118"/>
      <c r="AF723" s="119"/>
      <c r="AG723" s="119"/>
      <c r="AH723" s="119"/>
      <c r="AI723" s="119"/>
      <c r="AJ723" s="119"/>
      <c r="AK723" s="119"/>
      <c r="AL723" s="119"/>
      <c r="AM723" s="119"/>
      <c r="AN723" s="119"/>
      <c r="AO723" s="119"/>
      <c r="AP723" s="119"/>
      <c r="AQ723" s="119"/>
      <c r="AR723" s="119"/>
      <c r="AS723" s="4"/>
      <c r="AT723" s="4"/>
      <c r="AU723" s="4"/>
    </row>
    <row r="724">
      <c r="A724" s="4"/>
      <c r="B724" s="4"/>
      <c r="C724" s="4"/>
      <c r="D724" s="4"/>
      <c r="E724" s="4"/>
      <c r="F724" s="8"/>
      <c r="G724" s="8"/>
      <c r="H724" s="8"/>
      <c r="I724" s="8"/>
      <c r="J724" s="8"/>
      <c r="K724" s="8"/>
      <c r="L724" s="8"/>
      <c r="M724" s="8"/>
      <c r="N724" s="8"/>
      <c r="O724" s="8"/>
      <c r="P724" s="8"/>
      <c r="Q724" s="271"/>
      <c r="R724" s="119"/>
      <c r="S724" s="118"/>
      <c r="T724" s="118"/>
      <c r="U724" s="118"/>
      <c r="V724" s="325"/>
      <c r="W724" s="119"/>
      <c r="X724" s="119"/>
      <c r="Y724" s="119"/>
      <c r="Z724" s="326"/>
      <c r="AA724" s="74"/>
      <c r="AB724" s="352"/>
      <c r="AC724" s="352"/>
      <c r="AD724" s="328"/>
      <c r="AE724" s="118"/>
      <c r="AF724" s="119"/>
      <c r="AG724" s="119"/>
      <c r="AH724" s="119"/>
      <c r="AI724" s="119"/>
      <c r="AJ724" s="119"/>
      <c r="AK724" s="119"/>
      <c r="AL724" s="119"/>
      <c r="AM724" s="119"/>
      <c r="AN724" s="119"/>
      <c r="AO724" s="119"/>
      <c r="AP724" s="119"/>
      <c r="AQ724" s="119"/>
      <c r="AR724" s="119"/>
      <c r="AS724" s="4"/>
      <c r="AT724" s="4"/>
      <c r="AU724" s="4"/>
    </row>
    <row r="725">
      <c r="A725" s="4"/>
      <c r="B725" s="4"/>
      <c r="C725" s="4"/>
      <c r="D725" s="4"/>
      <c r="E725" s="4"/>
      <c r="F725" s="8"/>
      <c r="G725" s="8"/>
      <c r="H725" s="8"/>
      <c r="I725" s="8"/>
      <c r="J725" s="8"/>
      <c r="K725" s="8"/>
      <c r="L725" s="8"/>
      <c r="M725" s="8"/>
      <c r="N725" s="8"/>
      <c r="O725" s="8"/>
      <c r="P725" s="8"/>
      <c r="Q725" s="271"/>
      <c r="R725" s="119"/>
      <c r="S725" s="118"/>
      <c r="T725" s="118"/>
      <c r="U725" s="118"/>
      <c r="V725" s="325"/>
      <c r="W725" s="119"/>
      <c r="X725" s="119"/>
      <c r="Y725" s="119"/>
      <c r="Z725" s="326"/>
      <c r="AA725" s="74"/>
      <c r="AB725" s="352"/>
      <c r="AC725" s="352"/>
      <c r="AD725" s="328"/>
      <c r="AE725" s="118"/>
      <c r="AF725" s="119"/>
      <c r="AG725" s="119"/>
      <c r="AH725" s="119"/>
      <c r="AI725" s="119"/>
      <c r="AJ725" s="119"/>
      <c r="AK725" s="119"/>
      <c r="AL725" s="119"/>
      <c r="AM725" s="119"/>
      <c r="AN725" s="119"/>
      <c r="AO725" s="119"/>
      <c r="AP725" s="119"/>
      <c r="AQ725" s="119"/>
      <c r="AR725" s="119"/>
      <c r="AS725" s="4"/>
      <c r="AT725" s="4"/>
      <c r="AU725" s="4"/>
    </row>
    <row r="726">
      <c r="A726" s="4"/>
      <c r="B726" s="4"/>
      <c r="C726" s="4"/>
      <c r="D726" s="4"/>
      <c r="E726" s="4"/>
      <c r="F726" s="8"/>
      <c r="G726" s="8"/>
      <c r="H726" s="8"/>
      <c r="I726" s="8"/>
      <c r="J726" s="8"/>
      <c r="K726" s="8"/>
      <c r="L726" s="8"/>
      <c r="M726" s="8"/>
      <c r="N726" s="8"/>
      <c r="O726" s="8"/>
      <c r="P726" s="8"/>
      <c r="Q726" s="271"/>
      <c r="R726" s="119"/>
      <c r="S726" s="118"/>
      <c r="T726" s="118"/>
      <c r="U726" s="118"/>
      <c r="V726" s="325"/>
      <c r="W726" s="119"/>
      <c r="X726" s="119"/>
      <c r="Y726" s="119"/>
      <c r="Z726" s="326"/>
      <c r="AA726" s="74"/>
      <c r="AB726" s="352"/>
      <c r="AC726" s="352"/>
      <c r="AD726" s="328"/>
      <c r="AE726" s="118"/>
      <c r="AF726" s="119"/>
      <c r="AG726" s="119"/>
      <c r="AH726" s="119"/>
      <c r="AI726" s="119"/>
      <c r="AJ726" s="119"/>
      <c r="AK726" s="119"/>
      <c r="AL726" s="119"/>
      <c r="AM726" s="119"/>
      <c r="AN726" s="119"/>
      <c r="AO726" s="119"/>
      <c r="AP726" s="119"/>
      <c r="AQ726" s="119"/>
      <c r="AR726" s="119"/>
      <c r="AS726" s="4"/>
      <c r="AT726" s="4"/>
      <c r="AU726" s="4"/>
    </row>
    <row r="727">
      <c r="A727" s="4"/>
      <c r="B727" s="4"/>
      <c r="C727" s="4"/>
      <c r="D727" s="4"/>
      <c r="E727" s="4"/>
      <c r="F727" s="8"/>
      <c r="G727" s="8"/>
      <c r="H727" s="8"/>
      <c r="I727" s="8"/>
      <c r="J727" s="8"/>
      <c r="K727" s="8"/>
      <c r="L727" s="8"/>
      <c r="M727" s="8"/>
      <c r="N727" s="8"/>
      <c r="O727" s="8"/>
      <c r="P727" s="8"/>
      <c r="Q727" s="271"/>
      <c r="R727" s="119"/>
      <c r="S727" s="118"/>
      <c r="T727" s="118"/>
      <c r="U727" s="118"/>
      <c r="V727" s="325"/>
      <c r="W727" s="119"/>
      <c r="X727" s="119"/>
      <c r="Y727" s="119"/>
      <c r="Z727" s="326"/>
      <c r="AA727" s="74"/>
      <c r="AB727" s="352"/>
      <c r="AC727" s="352"/>
      <c r="AD727" s="328"/>
      <c r="AE727" s="118"/>
      <c r="AF727" s="119"/>
      <c r="AG727" s="119"/>
      <c r="AH727" s="119"/>
      <c r="AI727" s="119"/>
      <c r="AJ727" s="119"/>
      <c r="AK727" s="119"/>
      <c r="AL727" s="119"/>
      <c r="AM727" s="119"/>
      <c r="AN727" s="119"/>
      <c r="AO727" s="119"/>
      <c r="AP727" s="119"/>
      <c r="AQ727" s="119"/>
      <c r="AR727" s="119"/>
      <c r="AS727" s="4"/>
      <c r="AT727" s="4"/>
      <c r="AU727" s="4"/>
    </row>
    <row r="728">
      <c r="A728" s="4"/>
      <c r="B728" s="4"/>
      <c r="C728" s="4"/>
      <c r="D728" s="4"/>
      <c r="E728" s="4"/>
      <c r="F728" s="8"/>
      <c r="G728" s="8"/>
      <c r="H728" s="8"/>
      <c r="I728" s="8"/>
      <c r="J728" s="8"/>
      <c r="K728" s="8"/>
      <c r="L728" s="8"/>
      <c r="M728" s="8"/>
      <c r="N728" s="8"/>
      <c r="O728" s="8"/>
      <c r="P728" s="8"/>
      <c r="Q728" s="271"/>
      <c r="R728" s="119"/>
      <c r="S728" s="118"/>
      <c r="T728" s="118"/>
      <c r="U728" s="118"/>
      <c r="V728" s="325"/>
      <c r="W728" s="119"/>
      <c r="X728" s="119"/>
      <c r="Y728" s="119"/>
      <c r="Z728" s="326"/>
      <c r="AA728" s="74"/>
      <c r="AB728" s="352"/>
      <c r="AC728" s="352"/>
      <c r="AD728" s="328"/>
      <c r="AE728" s="118"/>
      <c r="AF728" s="119"/>
      <c r="AG728" s="119"/>
      <c r="AH728" s="119"/>
      <c r="AI728" s="119"/>
      <c r="AJ728" s="119"/>
      <c r="AK728" s="119"/>
      <c r="AL728" s="119"/>
      <c r="AM728" s="119"/>
      <c r="AN728" s="119"/>
      <c r="AO728" s="119"/>
      <c r="AP728" s="119"/>
      <c r="AQ728" s="119"/>
      <c r="AR728" s="119"/>
      <c r="AS728" s="4"/>
      <c r="AT728" s="4"/>
      <c r="AU728" s="4"/>
    </row>
    <row r="729">
      <c r="A729" s="4"/>
      <c r="B729" s="4"/>
      <c r="C729" s="4"/>
      <c r="D729" s="4"/>
      <c r="E729" s="4"/>
      <c r="F729" s="8"/>
      <c r="G729" s="8"/>
      <c r="H729" s="8"/>
      <c r="I729" s="8"/>
      <c r="J729" s="8"/>
      <c r="K729" s="8"/>
      <c r="L729" s="8"/>
      <c r="M729" s="8"/>
      <c r="N729" s="8"/>
      <c r="O729" s="8"/>
      <c r="P729" s="8"/>
      <c r="Q729" s="271"/>
      <c r="R729" s="119"/>
      <c r="S729" s="118"/>
      <c r="T729" s="118"/>
      <c r="U729" s="118"/>
      <c r="V729" s="325"/>
      <c r="W729" s="119"/>
      <c r="X729" s="119"/>
      <c r="Y729" s="119"/>
      <c r="Z729" s="326"/>
      <c r="AA729" s="74"/>
      <c r="AB729" s="352"/>
      <c r="AC729" s="352"/>
      <c r="AD729" s="328"/>
      <c r="AE729" s="118"/>
      <c r="AF729" s="119"/>
      <c r="AG729" s="119"/>
      <c r="AH729" s="119"/>
      <c r="AI729" s="119"/>
      <c r="AJ729" s="119"/>
      <c r="AK729" s="119"/>
      <c r="AL729" s="119"/>
      <c r="AM729" s="119"/>
      <c r="AN729" s="119"/>
      <c r="AO729" s="119"/>
      <c r="AP729" s="119"/>
      <c r="AQ729" s="119"/>
      <c r="AR729" s="119"/>
      <c r="AS729" s="4"/>
      <c r="AT729" s="4"/>
      <c r="AU729" s="4"/>
    </row>
    <row r="730">
      <c r="A730" s="4"/>
      <c r="B730" s="4"/>
      <c r="C730" s="4"/>
      <c r="D730" s="4"/>
      <c r="E730" s="4"/>
      <c r="F730" s="8"/>
      <c r="G730" s="8"/>
      <c r="H730" s="8"/>
      <c r="I730" s="8"/>
      <c r="J730" s="8"/>
      <c r="K730" s="8"/>
      <c r="L730" s="8"/>
      <c r="M730" s="8"/>
      <c r="N730" s="8"/>
      <c r="O730" s="8"/>
      <c r="P730" s="8"/>
      <c r="Q730" s="271"/>
      <c r="R730" s="119"/>
      <c r="S730" s="118"/>
      <c r="T730" s="118"/>
      <c r="U730" s="118"/>
      <c r="V730" s="325"/>
      <c r="W730" s="119"/>
      <c r="X730" s="119"/>
      <c r="Y730" s="119"/>
      <c r="Z730" s="326"/>
      <c r="AA730" s="74"/>
      <c r="AB730" s="352"/>
      <c r="AC730" s="352"/>
      <c r="AD730" s="328"/>
      <c r="AE730" s="118"/>
      <c r="AF730" s="119"/>
      <c r="AG730" s="119"/>
      <c r="AH730" s="119"/>
      <c r="AI730" s="119"/>
      <c r="AJ730" s="119"/>
      <c r="AK730" s="119"/>
      <c r="AL730" s="119"/>
      <c r="AM730" s="119"/>
      <c r="AN730" s="119"/>
      <c r="AO730" s="119"/>
      <c r="AP730" s="119"/>
      <c r="AQ730" s="119"/>
      <c r="AR730" s="119"/>
      <c r="AS730" s="4"/>
      <c r="AT730" s="4"/>
      <c r="AU730" s="4"/>
    </row>
    <row r="731">
      <c r="A731" s="4"/>
      <c r="B731" s="4"/>
      <c r="C731" s="4"/>
      <c r="D731" s="4"/>
      <c r="E731" s="4"/>
      <c r="F731" s="8"/>
      <c r="G731" s="8"/>
      <c r="H731" s="8"/>
      <c r="I731" s="8"/>
      <c r="J731" s="8"/>
      <c r="K731" s="8"/>
      <c r="L731" s="8"/>
      <c r="M731" s="8"/>
      <c r="N731" s="8"/>
      <c r="O731" s="8"/>
      <c r="P731" s="8"/>
      <c r="Q731" s="271"/>
      <c r="R731" s="119"/>
      <c r="S731" s="118"/>
      <c r="T731" s="118"/>
      <c r="U731" s="118"/>
      <c r="V731" s="325"/>
      <c r="W731" s="119"/>
      <c r="X731" s="119"/>
      <c r="Y731" s="119"/>
      <c r="Z731" s="326"/>
      <c r="AA731" s="74"/>
      <c r="AB731" s="352"/>
      <c r="AC731" s="352"/>
      <c r="AD731" s="328"/>
      <c r="AE731" s="118"/>
      <c r="AF731" s="119"/>
      <c r="AG731" s="119"/>
      <c r="AH731" s="119"/>
      <c r="AI731" s="119"/>
      <c r="AJ731" s="119"/>
      <c r="AK731" s="119"/>
      <c r="AL731" s="119"/>
      <c r="AM731" s="119"/>
      <c r="AN731" s="119"/>
      <c r="AO731" s="119"/>
      <c r="AP731" s="119"/>
      <c r="AQ731" s="119"/>
      <c r="AR731" s="119"/>
      <c r="AS731" s="4"/>
      <c r="AT731" s="4"/>
      <c r="AU731" s="4"/>
    </row>
    <row r="732">
      <c r="A732" s="4"/>
      <c r="B732" s="4"/>
      <c r="C732" s="4"/>
      <c r="D732" s="4"/>
      <c r="E732" s="4"/>
      <c r="F732" s="8"/>
      <c r="G732" s="8"/>
      <c r="H732" s="8"/>
      <c r="I732" s="8"/>
      <c r="J732" s="8"/>
      <c r="K732" s="8"/>
      <c r="L732" s="8"/>
      <c r="M732" s="8"/>
      <c r="N732" s="8"/>
      <c r="O732" s="8"/>
      <c r="P732" s="8"/>
      <c r="Q732" s="271"/>
      <c r="R732" s="119"/>
      <c r="S732" s="118"/>
      <c r="T732" s="118"/>
      <c r="U732" s="118"/>
      <c r="V732" s="325"/>
      <c r="W732" s="119"/>
      <c r="X732" s="119"/>
      <c r="Y732" s="119"/>
      <c r="Z732" s="326"/>
      <c r="AA732" s="74"/>
      <c r="AB732" s="352"/>
      <c r="AC732" s="352"/>
      <c r="AD732" s="328"/>
      <c r="AE732" s="118"/>
      <c r="AF732" s="119"/>
      <c r="AG732" s="119"/>
      <c r="AH732" s="119"/>
      <c r="AI732" s="119"/>
      <c r="AJ732" s="119"/>
      <c r="AK732" s="119"/>
      <c r="AL732" s="119"/>
      <c r="AM732" s="119"/>
      <c r="AN732" s="119"/>
      <c r="AO732" s="119"/>
      <c r="AP732" s="119"/>
      <c r="AQ732" s="119"/>
      <c r="AR732" s="119"/>
      <c r="AS732" s="4"/>
      <c r="AT732" s="4"/>
      <c r="AU732" s="4"/>
    </row>
    <row r="733">
      <c r="A733" s="4"/>
      <c r="B733" s="4"/>
      <c r="C733" s="4"/>
      <c r="D733" s="4"/>
      <c r="E733" s="4"/>
      <c r="F733" s="8"/>
      <c r="G733" s="8"/>
      <c r="H733" s="8"/>
      <c r="I733" s="8"/>
      <c r="J733" s="8"/>
      <c r="K733" s="8"/>
      <c r="L733" s="8"/>
      <c r="M733" s="8"/>
      <c r="N733" s="8"/>
      <c r="O733" s="8"/>
      <c r="P733" s="8"/>
      <c r="Q733" s="271"/>
      <c r="R733" s="119"/>
      <c r="S733" s="118"/>
      <c r="T733" s="118"/>
      <c r="U733" s="118"/>
      <c r="V733" s="325"/>
      <c r="W733" s="119"/>
      <c r="X733" s="119"/>
      <c r="Y733" s="119"/>
      <c r="Z733" s="326"/>
      <c r="AA733" s="74"/>
      <c r="AB733" s="352"/>
      <c r="AC733" s="352"/>
      <c r="AD733" s="328"/>
      <c r="AE733" s="118"/>
      <c r="AF733" s="119"/>
      <c r="AG733" s="119"/>
      <c r="AH733" s="119"/>
      <c r="AI733" s="119"/>
      <c r="AJ733" s="119"/>
      <c r="AK733" s="119"/>
      <c r="AL733" s="119"/>
      <c r="AM733" s="119"/>
      <c r="AN733" s="119"/>
      <c r="AO733" s="119"/>
      <c r="AP733" s="119"/>
      <c r="AQ733" s="119"/>
      <c r="AR733" s="119"/>
      <c r="AS733" s="4"/>
      <c r="AT733" s="4"/>
      <c r="AU733" s="4"/>
    </row>
    <row r="734">
      <c r="A734" s="4"/>
      <c r="B734" s="4"/>
      <c r="C734" s="4"/>
      <c r="D734" s="4"/>
      <c r="E734" s="4"/>
      <c r="F734" s="8"/>
      <c r="G734" s="8"/>
      <c r="H734" s="8"/>
      <c r="I734" s="8"/>
      <c r="J734" s="8"/>
      <c r="K734" s="8"/>
      <c r="L734" s="8"/>
      <c r="M734" s="8"/>
      <c r="N734" s="8"/>
      <c r="O734" s="8"/>
      <c r="P734" s="8"/>
      <c r="Q734" s="271"/>
      <c r="R734" s="119"/>
      <c r="S734" s="118"/>
      <c r="T734" s="118"/>
      <c r="U734" s="118"/>
      <c r="V734" s="325"/>
      <c r="W734" s="119"/>
      <c r="X734" s="119"/>
      <c r="Y734" s="119"/>
      <c r="Z734" s="326"/>
      <c r="AA734" s="74"/>
      <c r="AB734" s="352"/>
      <c r="AC734" s="352"/>
      <c r="AD734" s="328"/>
      <c r="AE734" s="118"/>
      <c r="AF734" s="119"/>
      <c r="AG734" s="119"/>
      <c r="AH734" s="119"/>
      <c r="AI734" s="119"/>
      <c r="AJ734" s="119"/>
      <c r="AK734" s="119"/>
      <c r="AL734" s="119"/>
      <c r="AM734" s="119"/>
      <c r="AN734" s="119"/>
      <c r="AO734" s="119"/>
      <c r="AP734" s="119"/>
      <c r="AQ734" s="119"/>
      <c r="AR734" s="119"/>
      <c r="AS734" s="4"/>
      <c r="AT734" s="4"/>
      <c r="AU734" s="4"/>
    </row>
    <row r="735">
      <c r="A735" s="4"/>
      <c r="B735" s="4"/>
      <c r="C735" s="4"/>
      <c r="D735" s="4"/>
      <c r="E735" s="4"/>
      <c r="F735" s="8"/>
      <c r="G735" s="8"/>
      <c r="H735" s="8"/>
      <c r="I735" s="8"/>
      <c r="J735" s="8"/>
      <c r="K735" s="8"/>
      <c r="L735" s="8"/>
      <c r="M735" s="8"/>
      <c r="N735" s="8"/>
      <c r="O735" s="8"/>
      <c r="P735" s="8"/>
      <c r="Q735" s="271"/>
      <c r="R735" s="119"/>
      <c r="S735" s="118"/>
      <c r="T735" s="118"/>
      <c r="U735" s="118"/>
      <c r="V735" s="325"/>
      <c r="W735" s="119"/>
      <c r="X735" s="119"/>
      <c r="Y735" s="119"/>
      <c r="Z735" s="326"/>
      <c r="AA735" s="74"/>
      <c r="AB735" s="352"/>
      <c r="AC735" s="352"/>
      <c r="AD735" s="328"/>
      <c r="AE735" s="118"/>
      <c r="AF735" s="119"/>
      <c r="AG735" s="119"/>
      <c r="AH735" s="119"/>
      <c r="AI735" s="119"/>
      <c r="AJ735" s="119"/>
      <c r="AK735" s="119"/>
      <c r="AL735" s="119"/>
      <c r="AM735" s="119"/>
      <c r="AN735" s="119"/>
      <c r="AO735" s="119"/>
      <c r="AP735" s="119"/>
      <c r="AQ735" s="119"/>
      <c r="AR735" s="119"/>
      <c r="AS735" s="4"/>
      <c r="AT735" s="4"/>
      <c r="AU735" s="4"/>
    </row>
    <row r="736">
      <c r="A736" s="4"/>
      <c r="B736" s="4"/>
      <c r="C736" s="4"/>
      <c r="D736" s="4"/>
      <c r="E736" s="4"/>
      <c r="F736" s="8"/>
      <c r="G736" s="8"/>
      <c r="H736" s="8"/>
      <c r="I736" s="8"/>
      <c r="J736" s="8"/>
      <c r="K736" s="8"/>
      <c r="L736" s="8"/>
      <c r="M736" s="8"/>
      <c r="N736" s="8"/>
      <c r="O736" s="8"/>
      <c r="P736" s="8"/>
      <c r="Q736" s="271"/>
      <c r="R736" s="119"/>
      <c r="S736" s="118"/>
      <c r="T736" s="118"/>
      <c r="U736" s="118"/>
      <c r="V736" s="325"/>
      <c r="W736" s="119"/>
      <c r="X736" s="119"/>
      <c r="Y736" s="119"/>
      <c r="Z736" s="326"/>
      <c r="AA736" s="74"/>
      <c r="AB736" s="352"/>
      <c r="AC736" s="352"/>
      <c r="AD736" s="328"/>
      <c r="AE736" s="118"/>
      <c r="AF736" s="119"/>
      <c r="AG736" s="119"/>
      <c r="AH736" s="119"/>
      <c r="AI736" s="119"/>
      <c r="AJ736" s="119"/>
      <c r="AK736" s="119"/>
      <c r="AL736" s="119"/>
      <c r="AM736" s="119"/>
      <c r="AN736" s="119"/>
      <c r="AO736" s="119"/>
      <c r="AP736" s="119"/>
      <c r="AQ736" s="119"/>
      <c r="AR736" s="119"/>
      <c r="AS736" s="4"/>
      <c r="AT736" s="4"/>
      <c r="AU736" s="4"/>
    </row>
    <row r="737">
      <c r="A737" s="4"/>
      <c r="B737" s="4"/>
      <c r="C737" s="4"/>
      <c r="D737" s="4"/>
      <c r="E737" s="4"/>
      <c r="F737" s="8"/>
      <c r="G737" s="8"/>
      <c r="H737" s="8"/>
      <c r="I737" s="8"/>
      <c r="J737" s="8"/>
      <c r="K737" s="8"/>
      <c r="L737" s="8"/>
      <c r="M737" s="8"/>
      <c r="N737" s="8"/>
      <c r="O737" s="8"/>
      <c r="P737" s="8"/>
      <c r="Q737" s="271"/>
      <c r="R737" s="119"/>
      <c r="S737" s="118"/>
      <c r="T737" s="118"/>
      <c r="U737" s="118"/>
      <c r="V737" s="325"/>
      <c r="W737" s="119"/>
      <c r="X737" s="119"/>
      <c r="Y737" s="119"/>
      <c r="Z737" s="326"/>
      <c r="AA737" s="74"/>
      <c r="AB737" s="352"/>
      <c r="AC737" s="352"/>
      <c r="AD737" s="328"/>
      <c r="AE737" s="118"/>
      <c r="AF737" s="119"/>
      <c r="AG737" s="119"/>
      <c r="AH737" s="119"/>
      <c r="AI737" s="119"/>
      <c r="AJ737" s="119"/>
      <c r="AK737" s="119"/>
      <c r="AL737" s="119"/>
      <c r="AM737" s="119"/>
      <c r="AN737" s="119"/>
      <c r="AO737" s="119"/>
      <c r="AP737" s="119"/>
      <c r="AQ737" s="119"/>
      <c r="AR737" s="119"/>
      <c r="AS737" s="4"/>
      <c r="AT737" s="4"/>
      <c r="AU737" s="4"/>
    </row>
    <row r="738">
      <c r="A738" s="4"/>
      <c r="B738" s="4"/>
      <c r="C738" s="4"/>
      <c r="D738" s="4"/>
      <c r="E738" s="4"/>
      <c r="F738" s="8"/>
      <c r="G738" s="8"/>
      <c r="H738" s="8"/>
      <c r="I738" s="8"/>
      <c r="J738" s="8"/>
      <c r="K738" s="8"/>
      <c r="L738" s="8"/>
      <c r="M738" s="8"/>
      <c r="N738" s="8"/>
      <c r="O738" s="8"/>
      <c r="P738" s="8"/>
      <c r="Q738" s="271"/>
      <c r="R738" s="119"/>
      <c r="S738" s="118"/>
      <c r="T738" s="118"/>
      <c r="U738" s="118"/>
      <c r="V738" s="325"/>
      <c r="W738" s="119"/>
      <c r="X738" s="119"/>
      <c r="Y738" s="119"/>
      <c r="Z738" s="326"/>
      <c r="AA738" s="74"/>
      <c r="AB738" s="352"/>
      <c r="AC738" s="352"/>
      <c r="AD738" s="328"/>
      <c r="AE738" s="118"/>
      <c r="AF738" s="119"/>
      <c r="AG738" s="119"/>
      <c r="AH738" s="119"/>
      <c r="AI738" s="119"/>
      <c r="AJ738" s="119"/>
      <c r="AK738" s="119"/>
      <c r="AL738" s="119"/>
      <c r="AM738" s="119"/>
      <c r="AN738" s="119"/>
      <c r="AO738" s="119"/>
      <c r="AP738" s="119"/>
      <c r="AQ738" s="119"/>
      <c r="AR738" s="119"/>
      <c r="AS738" s="4"/>
      <c r="AT738" s="4"/>
      <c r="AU738" s="4"/>
    </row>
    <row r="739">
      <c r="A739" s="4"/>
      <c r="B739" s="4"/>
      <c r="C739" s="4"/>
      <c r="D739" s="4"/>
      <c r="E739" s="4"/>
      <c r="F739" s="8"/>
      <c r="G739" s="8"/>
      <c r="H739" s="8"/>
      <c r="I739" s="8"/>
      <c r="J739" s="8"/>
      <c r="K739" s="8"/>
      <c r="L739" s="8"/>
      <c r="M739" s="8"/>
      <c r="N739" s="8"/>
      <c r="O739" s="8"/>
      <c r="P739" s="8"/>
      <c r="Q739" s="271"/>
      <c r="R739" s="119"/>
      <c r="S739" s="118"/>
      <c r="T739" s="118"/>
      <c r="U739" s="118"/>
      <c r="V739" s="325"/>
      <c r="W739" s="119"/>
      <c r="X739" s="119"/>
      <c r="Y739" s="119"/>
      <c r="Z739" s="326"/>
      <c r="AA739" s="74"/>
      <c r="AB739" s="352"/>
      <c r="AC739" s="352"/>
      <c r="AD739" s="328"/>
      <c r="AE739" s="118"/>
      <c r="AF739" s="119"/>
      <c r="AG739" s="119"/>
      <c r="AH739" s="119"/>
      <c r="AI739" s="119"/>
      <c r="AJ739" s="119"/>
      <c r="AK739" s="119"/>
      <c r="AL739" s="119"/>
      <c r="AM739" s="119"/>
      <c r="AN739" s="119"/>
      <c r="AO739" s="119"/>
      <c r="AP739" s="119"/>
      <c r="AQ739" s="119"/>
      <c r="AR739" s="119"/>
      <c r="AS739" s="4"/>
      <c r="AT739" s="4"/>
      <c r="AU739" s="4"/>
    </row>
    <row r="740">
      <c r="A740" s="4"/>
      <c r="B740" s="4"/>
      <c r="C740" s="4"/>
      <c r="D740" s="4"/>
      <c r="E740" s="4"/>
      <c r="F740" s="8"/>
      <c r="G740" s="8"/>
      <c r="H740" s="8"/>
      <c r="I740" s="8"/>
      <c r="J740" s="8"/>
      <c r="K740" s="8"/>
      <c r="L740" s="8"/>
      <c r="M740" s="8"/>
      <c r="N740" s="8"/>
      <c r="O740" s="8"/>
      <c r="P740" s="8"/>
      <c r="Q740" s="271"/>
      <c r="R740" s="119"/>
      <c r="S740" s="118"/>
      <c r="T740" s="118"/>
      <c r="U740" s="118"/>
      <c r="V740" s="325"/>
      <c r="W740" s="119"/>
      <c r="X740" s="119"/>
      <c r="Y740" s="119"/>
      <c r="Z740" s="326"/>
      <c r="AA740" s="74"/>
      <c r="AB740" s="352"/>
      <c r="AC740" s="352"/>
      <c r="AD740" s="328"/>
      <c r="AE740" s="118"/>
      <c r="AF740" s="119"/>
      <c r="AG740" s="119"/>
      <c r="AH740" s="119"/>
      <c r="AI740" s="119"/>
      <c r="AJ740" s="119"/>
      <c r="AK740" s="119"/>
      <c r="AL740" s="119"/>
      <c r="AM740" s="119"/>
      <c r="AN740" s="119"/>
      <c r="AO740" s="119"/>
      <c r="AP740" s="119"/>
      <c r="AQ740" s="119"/>
      <c r="AR740" s="119"/>
      <c r="AS740" s="4"/>
      <c r="AT740" s="4"/>
      <c r="AU740" s="4"/>
    </row>
    <row r="741">
      <c r="A741" s="4"/>
      <c r="B741" s="4"/>
      <c r="C741" s="4"/>
      <c r="D741" s="4"/>
      <c r="E741" s="4"/>
      <c r="F741" s="8"/>
      <c r="G741" s="8"/>
      <c r="H741" s="8"/>
      <c r="I741" s="8"/>
      <c r="J741" s="8"/>
      <c r="K741" s="8"/>
      <c r="L741" s="8"/>
      <c r="M741" s="8"/>
      <c r="N741" s="8"/>
      <c r="O741" s="8"/>
      <c r="P741" s="8"/>
      <c r="Q741" s="271"/>
      <c r="R741" s="119"/>
      <c r="S741" s="118"/>
      <c r="T741" s="118"/>
      <c r="U741" s="118"/>
      <c r="V741" s="325"/>
      <c r="W741" s="119"/>
      <c r="X741" s="119"/>
      <c r="Y741" s="119"/>
      <c r="Z741" s="326"/>
      <c r="AA741" s="74"/>
      <c r="AB741" s="352"/>
      <c r="AC741" s="352"/>
      <c r="AD741" s="328"/>
      <c r="AE741" s="118"/>
      <c r="AF741" s="119"/>
      <c r="AG741" s="119"/>
      <c r="AH741" s="119"/>
      <c r="AI741" s="119"/>
      <c r="AJ741" s="119"/>
      <c r="AK741" s="119"/>
      <c r="AL741" s="119"/>
      <c r="AM741" s="119"/>
      <c r="AN741" s="119"/>
      <c r="AO741" s="119"/>
      <c r="AP741" s="119"/>
      <c r="AQ741" s="119"/>
      <c r="AR741" s="119"/>
      <c r="AS741" s="4"/>
      <c r="AT741" s="4"/>
      <c r="AU741" s="4"/>
    </row>
    <row r="742">
      <c r="A742" s="4"/>
      <c r="B742" s="4"/>
      <c r="C742" s="4"/>
      <c r="D742" s="4"/>
      <c r="E742" s="4"/>
      <c r="F742" s="8"/>
      <c r="G742" s="8"/>
      <c r="H742" s="8"/>
      <c r="I742" s="8"/>
      <c r="J742" s="8"/>
      <c r="K742" s="8"/>
      <c r="L742" s="8"/>
      <c r="M742" s="8"/>
      <c r="N742" s="8"/>
      <c r="O742" s="8"/>
      <c r="P742" s="8"/>
      <c r="Q742" s="271"/>
      <c r="R742" s="119"/>
      <c r="S742" s="118"/>
      <c r="T742" s="118"/>
      <c r="U742" s="118"/>
      <c r="V742" s="325"/>
      <c r="W742" s="119"/>
      <c r="X742" s="119"/>
      <c r="Y742" s="119"/>
      <c r="Z742" s="326"/>
      <c r="AA742" s="74"/>
      <c r="AB742" s="352"/>
      <c r="AC742" s="352"/>
      <c r="AD742" s="328"/>
      <c r="AE742" s="118"/>
      <c r="AF742" s="119"/>
      <c r="AG742" s="119"/>
      <c r="AH742" s="119"/>
      <c r="AI742" s="119"/>
      <c r="AJ742" s="119"/>
      <c r="AK742" s="119"/>
      <c r="AL742" s="119"/>
      <c r="AM742" s="119"/>
      <c r="AN742" s="119"/>
      <c r="AO742" s="119"/>
      <c r="AP742" s="119"/>
      <c r="AQ742" s="119"/>
      <c r="AR742" s="119"/>
      <c r="AS742" s="4"/>
      <c r="AT742" s="4"/>
      <c r="AU742" s="4"/>
    </row>
    <row r="743">
      <c r="A743" s="4"/>
      <c r="B743" s="4"/>
      <c r="C743" s="4"/>
      <c r="D743" s="4"/>
      <c r="E743" s="4"/>
      <c r="F743" s="8"/>
      <c r="G743" s="8"/>
      <c r="H743" s="8"/>
      <c r="I743" s="8"/>
      <c r="J743" s="8"/>
      <c r="K743" s="8"/>
      <c r="L743" s="8"/>
      <c r="M743" s="8"/>
      <c r="N743" s="8"/>
      <c r="O743" s="8"/>
      <c r="P743" s="8"/>
      <c r="Q743" s="271"/>
      <c r="R743" s="119"/>
      <c r="S743" s="118"/>
      <c r="T743" s="118"/>
      <c r="U743" s="118"/>
      <c r="V743" s="325"/>
      <c r="W743" s="119"/>
      <c r="X743" s="119"/>
      <c r="Y743" s="119"/>
      <c r="Z743" s="326"/>
      <c r="AA743" s="74"/>
      <c r="AB743" s="352"/>
      <c r="AC743" s="352"/>
      <c r="AD743" s="328"/>
      <c r="AE743" s="118"/>
      <c r="AF743" s="119"/>
      <c r="AG743" s="119"/>
      <c r="AH743" s="119"/>
      <c r="AI743" s="119"/>
      <c r="AJ743" s="119"/>
      <c r="AK743" s="119"/>
      <c r="AL743" s="119"/>
      <c r="AM743" s="119"/>
      <c r="AN743" s="119"/>
      <c r="AO743" s="119"/>
      <c r="AP743" s="119"/>
      <c r="AQ743" s="119"/>
      <c r="AR743" s="119"/>
      <c r="AS743" s="4"/>
      <c r="AT743" s="4"/>
      <c r="AU743" s="4"/>
    </row>
    <row r="744">
      <c r="A744" s="4"/>
      <c r="B744" s="4"/>
      <c r="C744" s="4"/>
      <c r="D744" s="4"/>
      <c r="E744" s="4"/>
      <c r="F744" s="8"/>
      <c r="G744" s="8"/>
      <c r="H744" s="8"/>
      <c r="I744" s="8"/>
      <c r="J744" s="8"/>
      <c r="K744" s="8"/>
      <c r="L744" s="8"/>
      <c r="M744" s="8"/>
      <c r="N744" s="8"/>
      <c r="O744" s="8"/>
      <c r="P744" s="8"/>
      <c r="Q744" s="271"/>
      <c r="R744" s="119"/>
      <c r="S744" s="118"/>
      <c r="T744" s="118"/>
      <c r="U744" s="118"/>
      <c r="V744" s="325"/>
      <c r="W744" s="119"/>
      <c r="X744" s="119"/>
      <c r="Y744" s="119"/>
      <c r="Z744" s="326"/>
      <c r="AA744" s="74"/>
      <c r="AB744" s="352"/>
      <c r="AC744" s="352"/>
      <c r="AD744" s="328"/>
      <c r="AE744" s="118"/>
      <c r="AF744" s="119"/>
      <c r="AG744" s="119"/>
      <c r="AH744" s="119"/>
      <c r="AI744" s="119"/>
      <c r="AJ744" s="119"/>
      <c r="AK744" s="119"/>
      <c r="AL744" s="119"/>
      <c r="AM744" s="119"/>
      <c r="AN744" s="119"/>
      <c r="AO744" s="119"/>
      <c r="AP744" s="119"/>
      <c r="AQ744" s="119"/>
      <c r="AR744" s="119"/>
      <c r="AS744" s="4"/>
      <c r="AT744" s="4"/>
      <c r="AU744" s="4"/>
    </row>
    <row r="745">
      <c r="A745" s="4"/>
      <c r="B745" s="4"/>
      <c r="C745" s="4"/>
      <c r="D745" s="4"/>
      <c r="E745" s="4"/>
      <c r="F745" s="8"/>
      <c r="G745" s="8"/>
      <c r="H745" s="8"/>
      <c r="I745" s="8"/>
      <c r="J745" s="8"/>
      <c r="K745" s="8"/>
      <c r="L745" s="8"/>
      <c r="M745" s="8"/>
      <c r="N745" s="8"/>
      <c r="O745" s="8"/>
      <c r="P745" s="8"/>
      <c r="Q745" s="271"/>
      <c r="R745" s="119"/>
      <c r="S745" s="118"/>
      <c r="T745" s="118"/>
      <c r="U745" s="118"/>
      <c r="V745" s="325"/>
      <c r="W745" s="119"/>
      <c r="X745" s="119"/>
      <c r="Y745" s="119"/>
      <c r="Z745" s="326"/>
      <c r="AA745" s="74"/>
      <c r="AB745" s="352"/>
      <c r="AC745" s="352"/>
      <c r="AD745" s="328"/>
      <c r="AE745" s="118"/>
      <c r="AF745" s="119"/>
      <c r="AG745" s="119"/>
      <c r="AH745" s="119"/>
      <c r="AI745" s="119"/>
      <c r="AJ745" s="119"/>
      <c r="AK745" s="119"/>
      <c r="AL745" s="119"/>
      <c r="AM745" s="119"/>
      <c r="AN745" s="119"/>
      <c r="AO745" s="119"/>
      <c r="AP745" s="119"/>
      <c r="AQ745" s="119"/>
      <c r="AR745" s="119"/>
      <c r="AS745" s="4"/>
      <c r="AT745" s="4"/>
      <c r="AU745" s="4"/>
    </row>
    <row r="746">
      <c r="A746" s="4"/>
      <c r="B746" s="4"/>
      <c r="C746" s="4"/>
      <c r="D746" s="4"/>
      <c r="E746" s="4"/>
      <c r="F746" s="8"/>
      <c r="G746" s="8"/>
      <c r="H746" s="8"/>
      <c r="I746" s="8"/>
      <c r="J746" s="8"/>
      <c r="K746" s="8"/>
      <c r="L746" s="8"/>
      <c r="M746" s="8"/>
      <c r="N746" s="8"/>
      <c r="O746" s="8"/>
      <c r="P746" s="8"/>
      <c r="Q746" s="271"/>
      <c r="R746" s="119"/>
      <c r="S746" s="118"/>
      <c r="T746" s="118"/>
      <c r="U746" s="118"/>
      <c r="V746" s="325"/>
      <c r="W746" s="119"/>
      <c r="X746" s="119"/>
      <c r="Y746" s="119"/>
      <c r="Z746" s="326"/>
      <c r="AA746" s="74"/>
      <c r="AB746" s="352"/>
      <c r="AC746" s="352"/>
      <c r="AD746" s="328"/>
      <c r="AE746" s="118"/>
      <c r="AF746" s="119"/>
      <c r="AG746" s="119"/>
      <c r="AH746" s="119"/>
      <c r="AI746" s="119"/>
      <c r="AJ746" s="119"/>
      <c r="AK746" s="119"/>
      <c r="AL746" s="119"/>
      <c r="AM746" s="119"/>
      <c r="AN746" s="119"/>
      <c r="AO746" s="119"/>
      <c r="AP746" s="119"/>
      <c r="AQ746" s="119"/>
      <c r="AR746" s="119"/>
      <c r="AS746" s="4"/>
      <c r="AT746" s="4"/>
      <c r="AU746" s="4"/>
    </row>
    <row r="747">
      <c r="A747" s="4"/>
      <c r="B747" s="4"/>
      <c r="C747" s="4"/>
      <c r="D747" s="4"/>
      <c r="E747" s="4"/>
      <c r="F747" s="8"/>
      <c r="G747" s="8"/>
      <c r="H747" s="8"/>
      <c r="I747" s="8"/>
      <c r="J747" s="8"/>
      <c r="K747" s="8"/>
      <c r="L747" s="8"/>
      <c r="M747" s="8"/>
      <c r="N747" s="8"/>
      <c r="O747" s="8"/>
      <c r="P747" s="8"/>
      <c r="Q747" s="271"/>
      <c r="R747" s="119"/>
      <c r="S747" s="118"/>
      <c r="T747" s="118"/>
      <c r="U747" s="118"/>
      <c r="V747" s="325"/>
      <c r="W747" s="119"/>
      <c r="X747" s="119"/>
      <c r="Y747" s="119"/>
      <c r="Z747" s="326"/>
      <c r="AA747" s="74"/>
      <c r="AB747" s="352"/>
      <c r="AC747" s="352"/>
      <c r="AD747" s="328"/>
      <c r="AE747" s="118"/>
      <c r="AF747" s="119"/>
      <c r="AG747" s="119"/>
      <c r="AH747" s="119"/>
      <c r="AI747" s="119"/>
      <c r="AJ747" s="119"/>
      <c r="AK747" s="119"/>
      <c r="AL747" s="119"/>
      <c r="AM747" s="119"/>
      <c r="AN747" s="119"/>
      <c r="AO747" s="119"/>
      <c r="AP747" s="119"/>
      <c r="AQ747" s="119"/>
      <c r="AR747" s="119"/>
      <c r="AS747" s="4"/>
      <c r="AT747" s="4"/>
      <c r="AU747" s="4"/>
    </row>
    <row r="748">
      <c r="A748" s="4"/>
      <c r="B748" s="4"/>
      <c r="C748" s="4"/>
      <c r="D748" s="4"/>
      <c r="E748" s="4"/>
      <c r="F748" s="8"/>
      <c r="G748" s="8"/>
      <c r="H748" s="8"/>
      <c r="I748" s="8"/>
      <c r="J748" s="8"/>
      <c r="K748" s="8"/>
      <c r="L748" s="8"/>
      <c r="M748" s="8"/>
      <c r="N748" s="8"/>
      <c r="O748" s="8"/>
      <c r="P748" s="8"/>
      <c r="Q748" s="271"/>
      <c r="R748" s="119"/>
      <c r="S748" s="118"/>
      <c r="T748" s="118"/>
      <c r="U748" s="118"/>
      <c r="V748" s="325"/>
      <c r="W748" s="119"/>
      <c r="X748" s="119"/>
      <c r="Y748" s="119"/>
      <c r="Z748" s="326"/>
      <c r="AA748" s="74"/>
      <c r="AB748" s="352"/>
      <c r="AC748" s="352"/>
      <c r="AD748" s="328"/>
      <c r="AE748" s="118"/>
      <c r="AF748" s="119"/>
      <c r="AG748" s="119"/>
      <c r="AH748" s="119"/>
      <c r="AI748" s="119"/>
      <c r="AJ748" s="119"/>
      <c r="AK748" s="119"/>
      <c r="AL748" s="119"/>
      <c r="AM748" s="119"/>
      <c r="AN748" s="119"/>
      <c r="AO748" s="119"/>
      <c r="AP748" s="119"/>
      <c r="AQ748" s="119"/>
      <c r="AR748" s="119"/>
      <c r="AS748" s="4"/>
      <c r="AT748" s="4"/>
      <c r="AU748" s="4"/>
    </row>
    <row r="749">
      <c r="A749" s="4"/>
      <c r="B749" s="4"/>
      <c r="C749" s="4"/>
      <c r="D749" s="4"/>
      <c r="E749" s="4"/>
      <c r="F749" s="8"/>
      <c r="G749" s="8"/>
      <c r="H749" s="8"/>
      <c r="I749" s="8"/>
      <c r="J749" s="8"/>
      <c r="K749" s="8"/>
      <c r="L749" s="8"/>
      <c r="M749" s="8"/>
      <c r="N749" s="8"/>
      <c r="O749" s="8"/>
      <c r="P749" s="8"/>
      <c r="Q749" s="271"/>
      <c r="R749" s="119"/>
      <c r="S749" s="118"/>
      <c r="T749" s="118"/>
      <c r="U749" s="118"/>
      <c r="V749" s="325"/>
      <c r="W749" s="119"/>
      <c r="X749" s="119"/>
      <c r="Y749" s="119"/>
      <c r="Z749" s="326"/>
      <c r="AA749" s="74"/>
      <c r="AB749" s="352"/>
      <c r="AC749" s="352"/>
      <c r="AD749" s="328"/>
      <c r="AE749" s="118"/>
      <c r="AF749" s="119"/>
      <c r="AG749" s="119"/>
      <c r="AH749" s="119"/>
      <c r="AI749" s="119"/>
      <c r="AJ749" s="119"/>
      <c r="AK749" s="119"/>
      <c r="AL749" s="119"/>
      <c r="AM749" s="119"/>
      <c r="AN749" s="119"/>
      <c r="AO749" s="119"/>
      <c r="AP749" s="119"/>
      <c r="AQ749" s="119"/>
      <c r="AR749" s="119"/>
      <c r="AS749" s="4"/>
      <c r="AT749" s="4"/>
      <c r="AU749" s="4"/>
    </row>
    <row r="750">
      <c r="A750" s="4"/>
      <c r="B750" s="4"/>
      <c r="C750" s="4"/>
      <c r="D750" s="4"/>
      <c r="E750" s="4"/>
      <c r="F750" s="8"/>
      <c r="G750" s="8"/>
      <c r="H750" s="8"/>
      <c r="I750" s="8"/>
      <c r="J750" s="8"/>
      <c r="K750" s="8"/>
      <c r="L750" s="8"/>
      <c r="M750" s="8"/>
      <c r="N750" s="8"/>
      <c r="O750" s="8"/>
      <c r="P750" s="8"/>
      <c r="Q750" s="271"/>
      <c r="R750" s="119"/>
      <c r="S750" s="118"/>
      <c r="T750" s="118"/>
      <c r="U750" s="118"/>
      <c r="V750" s="325"/>
      <c r="W750" s="119"/>
      <c r="X750" s="119"/>
      <c r="Y750" s="119"/>
      <c r="Z750" s="326"/>
      <c r="AA750" s="74"/>
      <c r="AB750" s="352"/>
      <c r="AC750" s="352"/>
      <c r="AD750" s="328"/>
      <c r="AE750" s="118"/>
      <c r="AF750" s="119"/>
      <c r="AG750" s="119"/>
      <c r="AH750" s="119"/>
      <c r="AI750" s="119"/>
      <c r="AJ750" s="119"/>
      <c r="AK750" s="119"/>
      <c r="AL750" s="119"/>
      <c r="AM750" s="119"/>
      <c r="AN750" s="119"/>
      <c r="AO750" s="119"/>
      <c r="AP750" s="119"/>
      <c r="AQ750" s="119"/>
      <c r="AR750" s="119"/>
      <c r="AS750" s="4"/>
      <c r="AT750" s="4"/>
      <c r="AU750" s="4"/>
    </row>
    <row r="751">
      <c r="A751" s="4"/>
      <c r="B751" s="4"/>
      <c r="C751" s="4"/>
      <c r="D751" s="4"/>
      <c r="E751" s="4"/>
      <c r="F751" s="8"/>
      <c r="G751" s="8"/>
      <c r="H751" s="8"/>
      <c r="I751" s="8"/>
      <c r="J751" s="8"/>
      <c r="K751" s="8"/>
      <c r="L751" s="8"/>
      <c r="M751" s="8"/>
      <c r="N751" s="8"/>
      <c r="O751" s="8"/>
      <c r="P751" s="8"/>
      <c r="Q751" s="271"/>
      <c r="R751" s="119"/>
      <c r="S751" s="118"/>
      <c r="T751" s="118"/>
      <c r="U751" s="118"/>
      <c r="V751" s="325"/>
      <c r="W751" s="119"/>
      <c r="X751" s="119"/>
      <c r="Y751" s="119"/>
      <c r="Z751" s="326"/>
      <c r="AA751" s="74"/>
      <c r="AB751" s="352"/>
      <c r="AC751" s="352"/>
      <c r="AD751" s="328"/>
      <c r="AE751" s="118"/>
      <c r="AF751" s="119"/>
      <c r="AG751" s="119"/>
      <c r="AH751" s="119"/>
      <c r="AI751" s="119"/>
      <c r="AJ751" s="119"/>
      <c r="AK751" s="119"/>
      <c r="AL751" s="119"/>
      <c r="AM751" s="119"/>
      <c r="AN751" s="119"/>
      <c r="AO751" s="119"/>
      <c r="AP751" s="119"/>
      <c r="AQ751" s="119"/>
      <c r="AR751" s="119"/>
      <c r="AS751" s="4"/>
      <c r="AT751" s="4"/>
      <c r="AU751" s="4"/>
    </row>
    <row r="752">
      <c r="A752" s="4"/>
      <c r="B752" s="4"/>
      <c r="C752" s="4"/>
      <c r="D752" s="4"/>
      <c r="E752" s="4"/>
      <c r="F752" s="8"/>
      <c r="G752" s="8"/>
      <c r="H752" s="8"/>
      <c r="I752" s="8"/>
      <c r="J752" s="8"/>
      <c r="K752" s="8"/>
      <c r="L752" s="8"/>
      <c r="M752" s="8"/>
      <c r="N752" s="8"/>
      <c r="O752" s="8"/>
      <c r="P752" s="8"/>
      <c r="Q752" s="271"/>
      <c r="R752" s="119"/>
      <c r="S752" s="118"/>
      <c r="T752" s="118"/>
      <c r="U752" s="118"/>
      <c r="V752" s="325"/>
      <c r="W752" s="119"/>
      <c r="X752" s="119"/>
      <c r="Y752" s="119"/>
      <c r="Z752" s="326"/>
      <c r="AA752" s="74"/>
      <c r="AB752" s="352"/>
      <c r="AC752" s="352"/>
      <c r="AD752" s="328"/>
      <c r="AE752" s="118"/>
      <c r="AF752" s="119"/>
      <c r="AG752" s="119"/>
      <c r="AH752" s="119"/>
      <c r="AI752" s="119"/>
      <c r="AJ752" s="119"/>
      <c r="AK752" s="119"/>
      <c r="AL752" s="119"/>
      <c r="AM752" s="119"/>
      <c r="AN752" s="119"/>
      <c r="AO752" s="119"/>
      <c r="AP752" s="119"/>
      <c r="AQ752" s="119"/>
      <c r="AR752" s="119"/>
      <c r="AS752" s="4"/>
      <c r="AT752" s="4"/>
      <c r="AU752" s="4"/>
    </row>
    <row r="753">
      <c r="A753" s="4"/>
      <c r="B753" s="4"/>
      <c r="C753" s="4"/>
      <c r="D753" s="4"/>
      <c r="E753" s="4"/>
      <c r="F753" s="8"/>
      <c r="G753" s="8"/>
      <c r="H753" s="8"/>
      <c r="I753" s="8"/>
      <c r="J753" s="8"/>
      <c r="K753" s="8"/>
      <c r="L753" s="8"/>
      <c r="M753" s="8"/>
      <c r="N753" s="8"/>
      <c r="O753" s="8"/>
      <c r="P753" s="8"/>
      <c r="Q753" s="271"/>
      <c r="R753" s="119"/>
      <c r="S753" s="118"/>
      <c r="T753" s="118"/>
      <c r="U753" s="118"/>
      <c r="V753" s="325"/>
      <c r="W753" s="119"/>
      <c r="X753" s="119"/>
      <c r="Y753" s="119"/>
      <c r="Z753" s="326"/>
      <c r="AA753" s="74"/>
      <c r="AB753" s="352"/>
      <c r="AC753" s="352"/>
      <c r="AD753" s="328"/>
      <c r="AE753" s="118"/>
      <c r="AF753" s="119"/>
      <c r="AG753" s="119"/>
      <c r="AH753" s="119"/>
      <c r="AI753" s="119"/>
      <c r="AJ753" s="119"/>
      <c r="AK753" s="119"/>
      <c r="AL753" s="119"/>
      <c r="AM753" s="119"/>
      <c r="AN753" s="119"/>
      <c r="AO753" s="119"/>
      <c r="AP753" s="119"/>
      <c r="AQ753" s="119"/>
      <c r="AR753" s="119"/>
      <c r="AS753" s="4"/>
      <c r="AT753" s="4"/>
      <c r="AU753" s="4"/>
    </row>
    <row r="754">
      <c r="A754" s="4"/>
      <c r="B754" s="4"/>
      <c r="C754" s="4"/>
      <c r="D754" s="4"/>
      <c r="E754" s="4"/>
      <c r="F754" s="8"/>
      <c r="G754" s="8"/>
      <c r="H754" s="8"/>
      <c r="I754" s="8"/>
      <c r="J754" s="8"/>
      <c r="K754" s="8"/>
      <c r="L754" s="8"/>
      <c r="M754" s="8"/>
      <c r="N754" s="8"/>
      <c r="O754" s="8"/>
      <c r="P754" s="8"/>
      <c r="Q754" s="271"/>
      <c r="R754" s="119"/>
      <c r="S754" s="118"/>
      <c r="T754" s="118"/>
      <c r="U754" s="118"/>
      <c r="V754" s="325"/>
      <c r="W754" s="119"/>
      <c r="X754" s="119"/>
      <c r="Y754" s="119"/>
      <c r="Z754" s="326"/>
      <c r="AA754" s="74"/>
      <c r="AB754" s="352"/>
      <c r="AC754" s="352"/>
      <c r="AD754" s="328"/>
      <c r="AE754" s="118"/>
      <c r="AF754" s="119"/>
      <c r="AG754" s="119"/>
      <c r="AH754" s="119"/>
      <c r="AI754" s="119"/>
      <c r="AJ754" s="119"/>
      <c r="AK754" s="119"/>
      <c r="AL754" s="119"/>
      <c r="AM754" s="119"/>
      <c r="AN754" s="119"/>
      <c r="AO754" s="119"/>
      <c r="AP754" s="119"/>
      <c r="AQ754" s="119"/>
      <c r="AR754" s="119"/>
      <c r="AS754" s="4"/>
      <c r="AT754" s="4"/>
      <c r="AU754" s="4"/>
    </row>
    <row r="755">
      <c r="A755" s="4"/>
      <c r="B755" s="4"/>
      <c r="C755" s="4"/>
      <c r="D755" s="4"/>
      <c r="E755" s="4"/>
      <c r="F755" s="8"/>
      <c r="G755" s="8"/>
      <c r="H755" s="8"/>
      <c r="I755" s="8"/>
      <c r="J755" s="8"/>
      <c r="K755" s="8"/>
      <c r="L755" s="8"/>
      <c r="M755" s="8"/>
      <c r="N755" s="8"/>
      <c r="O755" s="8"/>
      <c r="P755" s="8"/>
      <c r="Q755" s="271"/>
      <c r="R755" s="119"/>
      <c r="S755" s="118"/>
      <c r="T755" s="118"/>
      <c r="U755" s="118"/>
      <c r="V755" s="325"/>
      <c r="W755" s="119"/>
      <c r="X755" s="119"/>
      <c r="Y755" s="119"/>
      <c r="Z755" s="326"/>
      <c r="AA755" s="74"/>
      <c r="AB755" s="352"/>
      <c r="AC755" s="352"/>
      <c r="AD755" s="328"/>
      <c r="AE755" s="118"/>
      <c r="AF755" s="119"/>
      <c r="AG755" s="119"/>
      <c r="AH755" s="119"/>
      <c r="AI755" s="119"/>
      <c r="AJ755" s="119"/>
      <c r="AK755" s="119"/>
      <c r="AL755" s="119"/>
      <c r="AM755" s="119"/>
      <c r="AN755" s="119"/>
      <c r="AO755" s="119"/>
      <c r="AP755" s="119"/>
      <c r="AQ755" s="119"/>
      <c r="AR755" s="119"/>
      <c r="AS755" s="4"/>
      <c r="AT755" s="4"/>
      <c r="AU755" s="4"/>
    </row>
    <row r="756">
      <c r="A756" s="4"/>
      <c r="B756" s="4"/>
      <c r="C756" s="4"/>
      <c r="D756" s="4"/>
      <c r="E756" s="4"/>
      <c r="F756" s="8"/>
      <c r="G756" s="8"/>
      <c r="H756" s="8"/>
      <c r="I756" s="8"/>
      <c r="J756" s="8"/>
      <c r="K756" s="8"/>
      <c r="L756" s="8"/>
      <c r="M756" s="8"/>
      <c r="N756" s="8"/>
      <c r="O756" s="8"/>
      <c r="P756" s="8"/>
      <c r="Q756" s="271"/>
      <c r="R756" s="119"/>
      <c r="S756" s="118"/>
      <c r="T756" s="118"/>
      <c r="U756" s="118"/>
      <c r="V756" s="325"/>
      <c r="W756" s="119"/>
      <c r="X756" s="119"/>
      <c r="Y756" s="119"/>
      <c r="Z756" s="326"/>
      <c r="AA756" s="74"/>
      <c r="AB756" s="352"/>
      <c r="AC756" s="352"/>
      <c r="AD756" s="328"/>
      <c r="AE756" s="118"/>
      <c r="AF756" s="119"/>
      <c r="AG756" s="119"/>
      <c r="AH756" s="119"/>
      <c r="AI756" s="119"/>
      <c r="AJ756" s="119"/>
      <c r="AK756" s="119"/>
      <c r="AL756" s="119"/>
      <c r="AM756" s="119"/>
      <c r="AN756" s="119"/>
      <c r="AO756" s="119"/>
      <c r="AP756" s="119"/>
      <c r="AQ756" s="119"/>
      <c r="AR756" s="119"/>
      <c r="AS756" s="4"/>
      <c r="AT756" s="4"/>
      <c r="AU756" s="4"/>
    </row>
    <row r="757">
      <c r="A757" s="4"/>
      <c r="B757" s="4"/>
      <c r="C757" s="4"/>
      <c r="D757" s="4"/>
      <c r="E757" s="4"/>
      <c r="F757" s="8"/>
      <c r="G757" s="8"/>
      <c r="H757" s="8"/>
      <c r="I757" s="8"/>
      <c r="J757" s="8"/>
      <c r="K757" s="8"/>
      <c r="L757" s="8"/>
      <c r="M757" s="8"/>
      <c r="N757" s="8"/>
      <c r="O757" s="8"/>
      <c r="P757" s="8"/>
      <c r="Q757" s="271"/>
      <c r="R757" s="119"/>
      <c r="S757" s="118"/>
      <c r="T757" s="118"/>
      <c r="U757" s="118"/>
      <c r="V757" s="325"/>
      <c r="W757" s="119"/>
      <c r="X757" s="119"/>
      <c r="Y757" s="119"/>
      <c r="Z757" s="326"/>
      <c r="AA757" s="74"/>
      <c r="AB757" s="352"/>
      <c r="AC757" s="352"/>
      <c r="AD757" s="328"/>
      <c r="AE757" s="118"/>
      <c r="AF757" s="119"/>
      <c r="AG757" s="119"/>
      <c r="AH757" s="119"/>
      <c r="AI757" s="119"/>
      <c r="AJ757" s="119"/>
      <c r="AK757" s="119"/>
      <c r="AL757" s="119"/>
      <c r="AM757" s="119"/>
      <c r="AN757" s="119"/>
      <c r="AO757" s="119"/>
      <c r="AP757" s="119"/>
      <c r="AQ757" s="119"/>
      <c r="AR757" s="119"/>
      <c r="AS757" s="4"/>
      <c r="AT757" s="4"/>
      <c r="AU757" s="4"/>
    </row>
    <row r="758">
      <c r="A758" s="4"/>
      <c r="B758" s="4"/>
      <c r="C758" s="4"/>
      <c r="D758" s="4"/>
      <c r="E758" s="4"/>
      <c r="F758" s="8"/>
      <c r="G758" s="8"/>
      <c r="H758" s="8"/>
      <c r="I758" s="8"/>
      <c r="J758" s="8"/>
      <c r="K758" s="8"/>
      <c r="L758" s="8"/>
      <c r="M758" s="8"/>
      <c r="N758" s="8"/>
      <c r="O758" s="8"/>
      <c r="P758" s="8"/>
      <c r="Q758" s="271"/>
      <c r="R758" s="119"/>
      <c r="S758" s="118"/>
      <c r="T758" s="118"/>
      <c r="U758" s="118"/>
      <c r="V758" s="325"/>
      <c r="W758" s="119"/>
      <c r="X758" s="119"/>
      <c r="Y758" s="119"/>
      <c r="Z758" s="326"/>
      <c r="AA758" s="74"/>
      <c r="AB758" s="352"/>
      <c r="AC758" s="352"/>
      <c r="AD758" s="328"/>
      <c r="AE758" s="118"/>
      <c r="AF758" s="119"/>
      <c r="AG758" s="119"/>
      <c r="AH758" s="119"/>
      <c r="AI758" s="119"/>
      <c r="AJ758" s="119"/>
      <c r="AK758" s="119"/>
      <c r="AL758" s="119"/>
      <c r="AM758" s="119"/>
      <c r="AN758" s="119"/>
      <c r="AO758" s="119"/>
      <c r="AP758" s="119"/>
      <c r="AQ758" s="119"/>
      <c r="AR758" s="119"/>
      <c r="AS758" s="4"/>
      <c r="AT758" s="4"/>
      <c r="AU758" s="4"/>
    </row>
    <row r="759">
      <c r="A759" s="4"/>
      <c r="B759" s="4"/>
      <c r="C759" s="4"/>
      <c r="D759" s="4"/>
      <c r="E759" s="4"/>
      <c r="F759" s="8"/>
      <c r="G759" s="8"/>
      <c r="H759" s="8"/>
      <c r="I759" s="8"/>
      <c r="J759" s="8"/>
      <c r="K759" s="8"/>
      <c r="L759" s="8"/>
      <c r="M759" s="8"/>
      <c r="N759" s="8"/>
      <c r="O759" s="8"/>
      <c r="P759" s="8"/>
      <c r="Q759" s="271"/>
      <c r="R759" s="119"/>
      <c r="S759" s="118"/>
      <c r="T759" s="118"/>
      <c r="U759" s="118"/>
      <c r="V759" s="325"/>
      <c r="W759" s="119"/>
      <c r="X759" s="119"/>
      <c r="Y759" s="119"/>
      <c r="Z759" s="326"/>
      <c r="AA759" s="74"/>
      <c r="AB759" s="352"/>
      <c r="AC759" s="352"/>
      <c r="AD759" s="328"/>
      <c r="AE759" s="118"/>
      <c r="AF759" s="119"/>
      <c r="AG759" s="119"/>
      <c r="AH759" s="119"/>
      <c r="AI759" s="119"/>
      <c r="AJ759" s="119"/>
      <c r="AK759" s="119"/>
      <c r="AL759" s="119"/>
      <c r="AM759" s="119"/>
      <c r="AN759" s="119"/>
      <c r="AO759" s="119"/>
      <c r="AP759" s="119"/>
      <c r="AQ759" s="119"/>
      <c r="AR759" s="119"/>
      <c r="AS759" s="4"/>
      <c r="AT759" s="4"/>
      <c r="AU759" s="4"/>
    </row>
    <row r="760">
      <c r="A760" s="4"/>
      <c r="B760" s="4"/>
      <c r="C760" s="4"/>
      <c r="D760" s="4"/>
      <c r="E760" s="4"/>
      <c r="F760" s="8"/>
      <c r="G760" s="8"/>
      <c r="H760" s="8"/>
      <c r="I760" s="8"/>
      <c r="J760" s="8"/>
      <c r="K760" s="8"/>
      <c r="L760" s="8"/>
      <c r="M760" s="8"/>
      <c r="N760" s="8"/>
      <c r="O760" s="8"/>
      <c r="P760" s="8"/>
      <c r="Q760" s="271"/>
      <c r="R760" s="119"/>
      <c r="S760" s="118"/>
      <c r="T760" s="118"/>
      <c r="U760" s="118"/>
      <c r="V760" s="325"/>
      <c r="W760" s="119"/>
      <c r="X760" s="119"/>
      <c r="Y760" s="119"/>
      <c r="Z760" s="326"/>
      <c r="AA760" s="74"/>
      <c r="AB760" s="352"/>
      <c r="AC760" s="352"/>
      <c r="AD760" s="328"/>
      <c r="AE760" s="118"/>
      <c r="AF760" s="119"/>
      <c r="AG760" s="119"/>
      <c r="AH760" s="119"/>
      <c r="AI760" s="119"/>
      <c r="AJ760" s="119"/>
      <c r="AK760" s="119"/>
      <c r="AL760" s="119"/>
      <c r="AM760" s="119"/>
      <c r="AN760" s="119"/>
      <c r="AO760" s="119"/>
      <c r="AP760" s="119"/>
      <c r="AQ760" s="119"/>
      <c r="AR760" s="119"/>
      <c r="AS760" s="4"/>
      <c r="AT760" s="4"/>
      <c r="AU760" s="4"/>
    </row>
    <row r="761">
      <c r="A761" s="4"/>
      <c r="B761" s="4"/>
      <c r="C761" s="4"/>
      <c r="D761" s="4"/>
      <c r="E761" s="4"/>
      <c r="F761" s="8"/>
      <c r="G761" s="8"/>
      <c r="H761" s="8"/>
      <c r="I761" s="8"/>
      <c r="J761" s="8"/>
      <c r="K761" s="8"/>
      <c r="L761" s="8"/>
      <c r="M761" s="8"/>
      <c r="N761" s="8"/>
      <c r="O761" s="8"/>
      <c r="P761" s="8"/>
      <c r="Q761" s="271"/>
      <c r="R761" s="119"/>
      <c r="S761" s="118"/>
      <c r="T761" s="118"/>
      <c r="U761" s="118"/>
      <c r="V761" s="325"/>
      <c r="W761" s="119"/>
      <c r="X761" s="119"/>
      <c r="Y761" s="119"/>
      <c r="Z761" s="326"/>
      <c r="AA761" s="74"/>
      <c r="AB761" s="352"/>
      <c r="AC761" s="352"/>
      <c r="AD761" s="328"/>
      <c r="AE761" s="118"/>
      <c r="AF761" s="119"/>
      <c r="AG761" s="119"/>
      <c r="AH761" s="119"/>
      <c r="AI761" s="119"/>
      <c r="AJ761" s="119"/>
      <c r="AK761" s="119"/>
      <c r="AL761" s="119"/>
      <c r="AM761" s="119"/>
      <c r="AN761" s="119"/>
      <c r="AO761" s="119"/>
      <c r="AP761" s="119"/>
      <c r="AQ761" s="119"/>
      <c r="AR761" s="119"/>
      <c r="AS761" s="4"/>
      <c r="AT761" s="4"/>
      <c r="AU761" s="4"/>
    </row>
    <row r="762">
      <c r="A762" s="4"/>
      <c r="B762" s="4"/>
      <c r="C762" s="4"/>
      <c r="D762" s="4"/>
      <c r="E762" s="4"/>
      <c r="F762" s="8"/>
      <c r="G762" s="8"/>
      <c r="H762" s="8"/>
      <c r="I762" s="8"/>
      <c r="J762" s="8"/>
      <c r="K762" s="8"/>
      <c r="L762" s="8"/>
      <c r="M762" s="8"/>
      <c r="N762" s="8"/>
      <c r="O762" s="8"/>
      <c r="P762" s="8"/>
      <c r="Q762" s="271"/>
      <c r="R762" s="119"/>
      <c r="S762" s="118"/>
      <c r="T762" s="118"/>
      <c r="U762" s="118"/>
      <c r="V762" s="325"/>
      <c r="W762" s="119"/>
      <c r="X762" s="119"/>
      <c r="Y762" s="119"/>
      <c r="Z762" s="326"/>
      <c r="AA762" s="74"/>
      <c r="AB762" s="352"/>
      <c r="AC762" s="352"/>
      <c r="AD762" s="328"/>
      <c r="AE762" s="118"/>
      <c r="AF762" s="119"/>
      <c r="AG762" s="119"/>
      <c r="AH762" s="119"/>
      <c r="AI762" s="119"/>
      <c r="AJ762" s="119"/>
      <c r="AK762" s="119"/>
      <c r="AL762" s="119"/>
      <c r="AM762" s="119"/>
      <c r="AN762" s="119"/>
      <c r="AO762" s="119"/>
      <c r="AP762" s="119"/>
      <c r="AQ762" s="119"/>
      <c r="AR762" s="119"/>
      <c r="AS762" s="4"/>
      <c r="AT762" s="4"/>
      <c r="AU762" s="4"/>
    </row>
    <row r="763">
      <c r="A763" s="4"/>
      <c r="B763" s="4"/>
      <c r="C763" s="4"/>
      <c r="D763" s="4"/>
      <c r="E763" s="4"/>
      <c r="F763" s="8"/>
      <c r="G763" s="8"/>
      <c r="H763" s="8"/>
      <c r="I763" s="8"/>
      <c r="J763" s="8"/>
      <c r="K763" s="8"/>
      <c r="L763" s="8"/>
      <c r="M763" s="8"/>
      <c r="N763" s="8"/>
      <c r="O763" s="8"/>
      <c r="P763" s="8"/>
      <c r="Q763" s="271"/>
      <c r="R763" s="119"/>
      <c r="S763" s="118"/>
      <c r="T763" s="118"/>
      <c r="U763" s="118"/>
      <c r="V763" s="325"/>
      <c r="W763" s="119"/>
      <c r="X763" s="119"/>
      <c r="Y763" s="119"/>
      <c r="Z763" s="326"/>
      <c r="AA763" s="74"/>
      <c r="AB763" s="352"/>
      <c r="AC763" s="352"/>
      <c r="AD763" s="328"/>
      <c r="AE763" s="118"/>
      <c r="AF763" s="119"/>
      <c r="AG763" s="119"/>
      <c r="AH763" s="119"/>
      <c r="AI763" s="119"/>
      <c r="AJ763" s="119"/>
      <c r="AK763" s="119"/>
      <c r="AL763" s="119"/>
      <c r="AM763" s="119"/>
      <c r="AN763" s="119"/>
      <c r="AO763" s="119"/>
      <c r="AP763" s="119"/>
      <c r="AQ763" s="119"/>
      <c r="AR763" s="119"/>
      <c r="AS763" s="4"/>
      <c r="AT763" s="4"/>
      <c r="AU763" s="4"/>
    </row>
    <row r="764">
      <c r="A764" s="4"/>
      <c r="B764" s="4"/>
      <c r="C764" s="4"/>
      <c r="D764" s="4"/>
      <c r="E764" s="4"/>
      <c r="F764" s="8"/>
      <c r="G764" s="8"/>
      <c r="H764" s="8"/>
      <c r="I764" s="8"/>
      <c r="J764" s="8"/>
      <c r="K764" s="8"/>
      <c r="L764" s="8"/>
      <c r="M764" s="8"/>
      <c r="N764" s="8"/>
      <c r="O764" s="8"/>
      <c r="P764" s="8"/>
      <c r="Q764" s="271"/>
      <c r="R764" s="119"/>
      <c r="S764" s="118"/>
      <c r="T764" s="118"/>
      <c r="U764" s="118"/>
      <c r="V764" s="325"/>
      <c r="W764" s="119"/>
      <c r="X764" s="119"/>
      <c r="Y764" s="119"/>
      <c r="Z764" s="326"/>
      <c r="AA764" s="74"/>
      <c r="AB764" s="352"/>
      <c r="AC764" s="352"/>
      <c r="AD764" s="328"/>
      <c r="AE764" s="118"/>
      <c r="AF764" s="119"/>
      <c r="AG764" s="119"/>
      <c r="AH764" s="119"/>
      <c r="AI764" s="119"/>
      <c r="AJ764" s="119"/>
      <c r="AK764" s="119"/>
      <c r="AL764" s="119"/>
      <c r="AM764" s="119"/>
      <c r="AN764" s="119"/>
      <c r="AO764" s="119"/>
      <c r="AP764" s="119"/>
      <c r="AQ764" s="119"/>
      <c r="AR764" s="119"/>
      <c r="AS764" s="4"/>
      <c r="AT764" s="4"/>
      <c r="AU764" s="4"/>
    </row>
    <row r="765">
      <c r="A765" s="4"/>
      <c r="B765" s="4"/>
      <c r="C765" s="4"/>
      <c r="D765" s="4"/>
      <c r="E765" s="4"/>
      <c r="F765" s="8"/>
      <c r="G765" s="8"/>
      <c r="H765" s="8"/>
      <c r="I765" s="8"/>
      <c r="J765" s="8"/>
      <c r="K765" s="8"/>
      <c r="L765" s="8"/>
      <c r="M765" s="8"/>
      <c r="N765" s="8"/>
      <c r="O765" s="8"/>
      <c r="P765" s="8"/>
      <c r="Q765" s="271"/>
      <c r="R765" s="119"/>
      <c r="S765" s="118"/>
      <c r="T765" s="118"/>
      <c r="U765" s="118"/>
      <c r="V765" s="325"/>
      <c r="W765" s="119"/>
      <c r="X765" s="119"/>
      <c r="Y765" s="119"/>
      <c r="Z765" s="326"/>
      <c r="AA765" s="74"/>
      <c r="AB765" s="352"/>
      <c r="AC765" s="352"/>
      <c r="AD765" s="328"/>
      <c r="AE765" s="118"/>
      <c r="AF765" s="119"/>
      <c r="AG765" s="119"/>
      <c r="AH765" s="119"/>
      <c r="AI765" s="119"/>
      <c r="AJ765" s="119"/>
      <c r="AK765" s="119"/>
      <c r="AL765" s="119"/>
      <c r="AM765" s="119"/>
      <c r="AN765" s="119"/>
      <c r="AO765" s="119"/>
      <c r="AP765" s="119"/>
      <c r="AQ765" s="119"/>
      <c r="AR765" s="119"/>
      <c r="AS765" s="4"/>
      <c r="AT765" s="4"/>
      <c r="AU765" s="4"/>
    </row>
    <row r="766">
      <c r="A766" s="4"/>
      <c r="B766" s="4"/>
      <c r="C766" s="4"/>
      <c r="D766" s="4"/>
      <c r="E766" s="4"/>
      <c r="F766" s="8"/>
      <c r="G766" s="8"/>
      <c r="H766" s="8"/>
      <c r="I766" s="8"/>
      <c r="J766" s="8"/>
      <c r="K766" s="8"/>
      <c r="L766" s="8"/>
      <c r="M766" s="8"/>
      <c r="N766" s="8"/>
      <c r="O766" s="8"/>
      <c r="P766" s="8"/>
      <c r="Q766" s="271"/>
      <c r="R766" s="119"/>
      <c r="S766" s="118"/>
      <c r="T766" s="118"/>
      <c r="U766" s="118"/>
      <c r="V766" s="325"/>
      <c r="W766" s="119"/>
      <c r="X766" s="119"/>
      <c r="Y766" s="119"/>
      <c r="Z766" s="326"/>
      <c r="AA766" s="74"/>
      <c r="AB766" s="352"/>
      <c r="AC766" s="352"/>
      <c r="AD766" s="328"/>
      <c r="AE766" s="118"/>
      <c r="AF766" s="119"/>
      <c r="AG766" s="119"/>
      <c r="AH766" s="119"/>
      <c r="AI766" s="119"/>
      <c r="AJ766" s="119"/>
      <c r="AK766" s="119"/>
      <c r="AL766" s="119"/>
      <c r="AM766" s="119"/>
      <c r="AN766" s="119"/>
      <c r="AO766" s="119"/>
      <c r="AP766" s="119"/>
      <c r="AQ766" s="119"/>
      <c r="AR766" s="119"/>
      <c r="AS766" s="4"/>
      <c r="AT766" s="4"/>
      <c r="AU766" s="4"/>
    </row>
    <row r="767">
      <c r="A767" s="4"/>
      <c r="B767" s="4"/>
      <c r="C767" s="4"/>
      <c r="D767" s="4"/>
      <c r="E767" s="4"/>
      <c r="F767" s="8"/>
      <c r="G767" s="8"/>
      <c r="H767" s="8"/>
      <c r="I767" s="8"/>
      <c r="J767" s="8"/>
      <c r="K767" s="8"/>
      <c r="L767" s="8"/>
      <c r="M767" s="8"/>
      <c r="N767" s="8"/>
      <c r="O767" s="8"/>
      <c r="P767" s="8"/>
      <c r="Q767" s="271"/>
      <c r="R767" s="119"/>
      <c r="S767" s="118"/>
      <c r="T767" s="118"/>
      <c r="U767" s="118"/>
      <c r="V767" s="325"/>
      <c r="W767" s="119"/>
      <c r="X767" s="119"/>
      <c r="Y767" s="119"/>
      <c r="Z767" s="326"/>
      <c r="AA767" s="74"/>
      <c r="AB767" s="352"/>
      <c r="AC767" s="352"/>
      <c r="AD767" s="328"/>
      <c r="AE767" s="118"/>
      <c r="AF767" s="119"/>
      <c r="AG767" s="119"/>
      <c r="AH767" s="119"/>
      <c r="AI767" s="119"/>
      <c r="AJ767" s="119"/>
      <c r="AK767" s="119"/>
      <c r="AL767" s="119"/>
      <c r="AM767" s="119"/>
      <c r="AN767" s="119"/>
      <c r="AO767" s="119"/>
      <c r="AP767" s="119"/>
      <c r="AQ767" s="119"/>
      <c r="AR767" s="119"/>
      <c r="AS767" s="4"/>
      <c r="AT767" s="4"/>
      <c r="AU767" s="4"/>
    </row>
    <row r="768">
      <c r="A768" s="4"/>
      <c r="B768" s="4"/>
      <c r="C768" s="4"/>
      <c r="D768" s="4"/>
      <c r="E768" s="4"/>
      <c r="F768" s="8"/>
      <c r="G768" s="8"/>
      <c r="H768" s="8"/>
      <c r="I768" s="8"/>
      <c r="J768" s="8"/>
      <c r="K768" s="8"/>
      <c r="L768" s="8"/>
      <c r="M768" s="8"/>
      <c r="N768" s="8"/>
      <c r="O768" s="8"/>
      <c r="P768" s="8"/>
      <c r="Q768" s="271"/>
      <c r="R768" s="119"/>
      <c r="S768" s="118"/>
      <c r="T768" s="118"/>
      <c r="U768" s="118"/>
      <c r="V768" s="325"/>
      <c r="W768" s="119"/>
      <c r="X768" s="119"/>
      <c r="Y768" s="119"/>
      <c r="Z768" s="326"/>
      <c r="AA768" s="74"/>
      <c r="AB768" s="352"/>
      <c r="AC768" s="352"/>
      <c r="AD768" s="328"/>
      <c r="AE768" s="118"/>
      <c r="AF768" s="119"/>
      <c r="AG768" s="119"/>
      <c r="AH768" s="119"/>
      <c r="AI768" s="119"/>
      <c r="AJ768" s="119"/>
      <c r="AK768" s="119"/>
      <c r="AL768" s="119"/>
      <c r="AM768" s="119"/>
      <c r="AN768" s="119"/>
      <c r="AO768" s="119"/>
      <c r="AP768" s="119"/>
      <c r="AQ768" s="119"/>
      <c r="AR768" s="119"/>
      <c r="AS768" s="4"/>
      <c r="AT768" s="4"/>
      <c r="AU768" s="4"/>
    </row>
    <row r="769">
      <c r="A769" s="4"/>
      <c r="B769" s="4"/>
      <c r="C769" s="4"/>
      <c r="D769" s="4"/>
      <c r="E769" s="4"/>
      <c r="F769" s="8"/>
      <c r="G769" s="8"/>
      <c r="H769" s="8"/>
      <c r="I769" s="8"/>
      <c r="J769" s="8"/>
      <c r="K769" s="8"/>
      <c r="L769" s="8"/>
      <c r="M769" s="8"/>
      <c r="N769" s="8"/>
      <c r="O769" s="8"/>
      <c r="P769" s="8"/>
      <c r="Q769" s="271"/>
      <c r="R769" s="119"/>
      <c r="S769" s="118"/>
      <c r="T769" s="118"/>
      <c r="U769" s="118"/>
      <c r="V769" s="325"/>
      <c r="W769" s="119"/>
      <c r="X769" s="119"/>
      <c r="Y769" s="119"/>
      <c r="Z769" s="326"/>
      <c r="AA769" s="74"/>
      <c r="AB769" s="352"/>
      <c r="AC769" s="352"/>
      <c r="AD769" s="328"/>
      <c r="AE769" s="118"/>
      <c r="AF769" s="119"/>
      <c r="AG769" s="119"/>
      <c r="AH769" s="119"/>
      <c r="AI769" s="119"/>
      <c r="AJ769" s="119"/>
      <c r="AK769" s="119"/>
      <c r="AL769" s="119"/>
      <c r="AM769" s="119"/>
      <c r="AN769" s="119"/>
      <c r="AO769" s="119"/>
      <c r="AP769" s="119"/>
      <c r="AQ769" s="119"/>
      <c r="AR769" s="119"/>
      <c r="AS769" s="4"/>
      <c r="AT769" s="4"/>
      <c r="AU769" s="4"/>
    </row>
    <row r="770">
      <c r="A770" s="4"/>
      <c r="B770" s="4"/>
      <c r="C770" s="4"/>
      <c r="D770" s="4"/>
      <c r="E770" s="4"/>
      <c r="F770" s="8"/>
      <c r="G770" s="8"/>
      <c r="H770" s="8"/>
      <c r="I770" s="8"/>
      <c r="J770" s="8"/>
      <c r="K770" s="8"/>
      <c r="L770" s="8"/>
      <c r="M770" s="8"/>
      <c r="N770" s="8"/>
      <c r="O770" s="8"/>
      <c r="P770" s="8"/>
      <c r="Q770" s="271"/>
      <c r="R770" s="119"/>
      <c r="S770" s="118"/>
      <c r="T770" s="118"/>
      <c r="U770" s="118"/>
      <c r="V770" s="325"/>
      <c r="W770" s="119"/>
      <c r="X770" s="119"/>
      <c r="Y770" s="119"/>
      <c r="Z770" s="326"/>
      <c r="AA770" s="74"/>
      <c r="AB770" s="352"/>
      <c r="AC770" s="352"/>
      <c r="AD770" s="328"/>
      <c r="AE770" s="118"/>
      <c r="AF770" s="119"/>
      <c r="AG770" s="119"/>
      <c r="AH770" s="119"/>
      <c r="AI770" s="119"/>
      <c r="AJ770" s="119"/>
      <c r="AK770" s="119"/>
      <c r="AL770" s="119"/>
      <c r="AM770" s="119"/>
      <c r="AN770" s="119"/>
      <c r="AO770" s="119"/>
      <c r="AP770" s="119"/>
      <c r="AQ770" s="119"/>
      <c r="AR770" s="119"/>
      <c r="AS770" s="4"/>
      <c r="AT770" s="4"/>
      <c r="AU770" s="4"/>
    </row>
    <row r="771">
      <c r="A771" s="4"/>
      <c r="B771" s="4"/>
      <c r="C771" s="4"/>
      <c r="D771" s="4"/>
      <c r="E771" s="4"/>
      <c r="F771" s="8"/>
      <c r="G771" s="8"/>
      <c r="H771" s="8"/>
      <c r="I771" s="8"/>
      <c r="J771" s="8"/>
      <c r="K771" s="8"/>
      <c r="L771" s="8"/>
      <c r="M771" s="8"/>
      <c r="N771" s="8"/>
      <c r="O771" s="8"/>
      <c r="P771" s="8"/>
      <c r="Q771" s="271"/>
      <c r="R771" s="119"/>
      <c r="S771" s="118"/>
      <c r="T771" s="118"/>
      <c r="U771" s="118"/>
      <c r="V771" s="325"/>
      <c r="W771" s="119"/>
      <c r="X771" s="119"/>
      <c r="Y771" s="119"/>
      <c r="Z771" s="326"/>
      <c r="AA771" s="74"/>
      <c r="AB771" s="352"/>
      <c r="AC771" s="352"/>
      <c r="AD771" s="328"/>
      <c r="AE771" s="118"/>
      <c r="AF771" s="119"/>
      <c r="AG771" s="119"/>
      <c r="AH771" s="119"/>
      <c r="AI771" s="119"/>
      <c r="AJ771" s="119"/>
      <c r="AK771" s="119"/>
      <c r="AL771" s="119"/>
      <c r="AM771" s="119"/>
      <c r="AN771" s="119"/>
      <c r="AO771" s="119"/>
      <c r="AP771" s="119"/>
      <c r="AQ771" s="119"/>
      <c r="AR771" s="119"/>
      <c r="AS771" s="4"/>
      <c r="AT771" s="4"/>
      <c r="AU771" s="4"/>
    </row>
    <row r="772">
      <c r="A772" s="4"/>
      <c r="B772" s="4"/>
      <c r="C772" s="4"/>
      <c r="D772" s="4"/>
      <c r="E772" s="4"/>
      <c r="F772" s="8"/>
      <c r="G772" s="8"/>
      <c r="H772" s="8"/>
      <c r="I772" s="8"/>
      <c r="J772" s="8"/>
      <c r="K772" s="8"/>
      <c r="L772" s="8"/>
      <c r="M772" s="8"/>
      <c r="N772" s="8"/>
      <c r="O772" s="8"/>
      <c r="P772" s="8"/>
      <c r="Q772" s="271"/>
      <c r="R772" s="119"/>
      <c r="S772" s="118"/>
      <c r="T772" s="118"/>
      <c r="U772" s="118"/>
      <c r="V772" s="325"/>
      <c r="W772" s="119"/>
      <c r="X772" s="119"/>
      <c r="Y772" s="119"/>
      <c r="Z772" s="326"/>
      <c r="AA772" s="74"/>
      <c r="AB772" s="352"/>
      <c r="AC772" s="352"/>
      <c r="AD772" s="328"/>
      <c r="AE772" s="118"/>
      <c r="AF772" s="119"/>
      <c r="AG772" s="119"/>
      <c r="AH772" s="119"/>
      <c r="AI772" s="119"/>
      <c r="AJ772" s="119"/>
      <c r="AK772" s="119"/>
      <c r="AL772" s="119"/>
      <c r="AM772" s="119"/>
      <c r="AN772" s="119"/>
      <c r="AO772" s="119"/>
      <c r="AP772" s="119"/>
      <c r="AQ772" s="119"/>
      <c r="AR772" s="119"/>
      <c r="AS772" s="4"/>
      <c r="AT772" s="4"/>
      <c r="AU772" s="4"/>
    </row>
    <row r="773">
      <c r="A773" s="4"/>
      <c r="B773" s="4"/>
      <c r="C773" s="4"/>
      <c r="D773" s="4"/>
      <c r="E773" s="4"/>
      <c r="F773" s="8"/>
      <c r="G773" s="8"/>
      <c r="H773" s="8"/>
      <c r="I773" s="8"/>
      <c r="J773" s="8"/>
      <c r="K773" s="8"/>
      <c r="L773" s="8"/>
      <c r="M773" s="8"/>
      <c r="N773" s="8"/>
      <c r="O773" s="8"/>
      <c r="P773" s="8"/>
      <c r="Q773" s="271"/>
      <c r="R773" s="119"/>
      <c r="S773" s="118"/>
      <c r="T773" s="118"/>
      <c r="U773" s="118"/>
      <c r="V773" s="325"/>
      <c r="W773" s="119"/>
      <c r="X773" s="119"/>
      <c r="Y773" s="119"/>
      <c r="Z773" s="326"/>
      <c r="AA773" s="74"/>
      <c r="AB773" s="352"/>
      <c r="AC773" s="352"/>
      <c r="AD773" s="328"/>
      <c r="AE773" s="118"/>
      <c r="AF773" s="119"/>
      <c r="AG773" s="119"/>
      <c r="AH773" s="119"/>
      <c r="AI773" s="119"/>
      <c r="AJ773" s="119"/>
      <c r="AK773" s="119"/>
      <c r="AL773" s="119"/>
      <c r="AM773" s="119"/>
      <c r="AN773" s="119"/>
      <c r="AO773" s="119"/>
      <c r="AP773" s="119"/>
      <c r="AQ773" s="119"/>
      <c r="AR773" s="119"/>
      <c r="AS773" s="4"/>
      <c r="AT773" s="4"/>
      <c r="AU773" s="4"/>
    </row>
    <row r="774">
      <c r="A774" s="4"/>
      <c r="B774" s="4"/>
      <c r="C774" s="4"/>
      <c r="D774" s="4"/>
      <c r="E774" s="4"/>
      <c r="F774" s="8"/>
      <c r="G774" s="8"/>
      <c r="H774" s="8"/>
      <c r="I774" s="8"/>
      <c r="J774" s="8"/>
      <c r="K774" s="8"/>
      <c r="L774" s="8"/>
      <c r="M774" s="8"/>
      <c r="N774" s="8"/>
      <c r="O774" s="8"/>
      <c r="P774" s="8"/>
      <c r="Q774" s="271"/>
      <c r="R774" s="119"/>
      <c r="S774" s="118"/>
      <c r="T774" s="118"/>
      <c r="U774" s="118"/>
      <c r="V774" s="325"/>
      <c r="W774" s="119"/>
      <c r="X774" s="119"/>
      <c r="Y774" s="119"/>
      <c r="Z774" s="326"/>
      <c r="AA774" s="74"/>
      <c r="AB774" s="352"/>
      <c r="AC774" s="352"/>
      <c r="AD774" s="328"/>
      <c r="AE774" s="118"/>
      <c r="AF774" s="119"/>
      <c r="AG774" s="119"/>
      <c r="AH774" s="119"/>
      <c r="AI774" s="119"/>
      <c r="AJ774" s="119"/>
      <c r="AK774" s="119"/>
      <c r="AL774" s="119"/>
      <c r="AM774" s="119"/>
      <c r="AN774" s="119"/>
      <c r="AO774" s="119"/>
      <c r="AP774" s="119"/>
      <c r="AQ774" s="119"/>
      <c r="AR774" s="119"/>
      <c r="AS774" s="4"/>
      <c r="AT774" s="4"/>
      <c r="AU774" s="4"/>
    </row>
    <row r="775">
      <c r="A775" s="4"/>
      <c r="B775" s="4"/>
      <c r="C775" s="4"/>
      <c r="D775" s="4"/>
      <c r="E775" s="4"/>
      <c r="F775" s="8"/>
      <c r="G775" s="8"/>
      <c r="H775" s="8"/>
      <c r="I775" s="8"/>
      <c r="J775" s="8"/>
      <c r="K775" s="8"/>
      <c r="L775" s="8"/>
      <c r="M775" s="8"/>
      <c r="N775" s="8"/>
      <c r="O775" s="8"/>
      <c r="P775" s="8"/>
      <c r="Q775" s="271"/>
      <c r="R775" s="119"/>
      <c r="S775" s="118"/>
      <c r="T775" s="118"/>
      <c r="U775" s="118"/>
      <c r="V775" s="325"/>
      <c r="W775" s="119"/>
      <c r="X775" s="119"/>
      <c r="Y775" s="119"/>
      <c r="Z775" s="326"/>
      <c r="AA775" s="74"/>
      <c r="AB775" s="352"/>
      <c r="AC775" s="352"/>
      <c r="AD775" s="328"/>
      <c r="AE775" s="118"/>
      <c r="AF775" s="119"/>
      <c r="AG775" s="119"/>
      <c r="AH775" s="119"/>
      <c r="AI775" s="119"/>
      <c r="AJ775" s="119"/>
      <c r="AK775" s="119"/>
      <c r="AL775" s="119"/>
      <c r="AM775" s="119"/>
      <c r="AN775" s="119"/>
      <c r="AO775" s="119"/>
      <c r="AP775" s="119"/>
      <c r="AQ775" s="119"/>
      <c r="AR775" s="119"/>
      <c r="AS775" s="4"/>
      <c r="AT775" s="4"/>
      <c r="AU775" s="4"/>
    </row>
    <row r="776">
      <c r="A776" s="4"/>
      <c r="B776" s="4"/>
      <c r="C776" s="4"/>
      <c r="D776" s="4"/>
      <c r="E776" s="4"/>
      <c r="F776" s="8"/>
      <c r="G776" s="8"/>
      <c r="H776" s="8"/>
      <c r="I776" s="8"/>
      <c r="J776" s="8"/>
      <c r="K776" s="8"/>
      <c r="L776" s="8"/>
      <c r="M776" s="8"/>
      <c r="N776" s="8"/>
      <c r="O776" s="8"/>
      <c r="P776" s="8"/>
      <c r="Q776" s="271"/>
      <c r="R776" s="119"/>
      <c r="S776" s="118"/>
      <c r="T776" s="118"/>
      <c r="U776" s="118"/>
      <c r="V776" s="325"/>
      <c r="W776" s="119"/>
      <c r="X776" s="119"/>
      <c r="Y776" s="119"/>
      <c r="Z776" s="326"/>
      <c r="AA776" s="74"/>
      <c r="AB776" s="352"/>
      <c r="AC776" s="352"/>
      <c r="AD776" s="328"/>
      <c r="AE776" s="118"/>
      <c r="AF776" s="119"/>
      <c r="AG776" s="119"/>
      <c r="AH776" s="119"/>
      <c r="AI776" s="119"/>
      <c r="AJ776" s="119"/>
      <c r="AK776" s="119"/>
      <c r="AL776" s="119"/>
      <c r="AM776" s="119"/>
      <c r="AN776" s="119"/>
      <c r="AO776" s="119"/>
      <c r="AP776" s="119"/>
      <c r="AQ776" s="119"/>
      <c r="AR776" s="119"/>
      <c r="AS776" s="4"/>
      <c r="AT776" s="4"/>
      <c r="AU776" s="4"/>
    </row>
    <row r="777">
      <c r="A777" s="4"/>
      <c r="B777" s="4"/>
      <c r="C777" s="4"/>
      <c r="D777" s="4"/>
      <c r="E777" s="4"/>
      <c r="F777" s="8"/>
      <c r="G777" s="8"/>
      <c r="H777" s="8"/>
      <c r="I777" s="8"/>
      <c r="J777" s="8"/>
      <c r="K777" s="8"/>
      <c r="L777" s="8"/>
      <c r="M777" s="8"/>
      <c r="N777" s="8"/>
      <c r="O777" s="8"/>
      <c r="P777" s="8"/>
      <c r="Q777" s="271"/>
      <c r="R777" s="119"/>
      <c r="S777" s="118"/>
      <c r="T777" s="118"/>
      <c r="U777" s="118"/>
      <c r="V777" s="325"/>
      <c r="W777" s="119"/>
      <c r="X777" s="119"/>
      <c r="Y777" s="119"/>
      <c r="Z777" s="326"/>
      <c r="AA777" s="74"/>
      <c r="AB777" s="352"/>
      <c r="AC777" s="352"/>
      <c r="AD777" s="328"/>
      <c r="AE777" s="118"/>
      <c r="AF777" s="119"/>
      <c r="AG777" s="119"/>
      <c r="AH777" s="119"/>
      <c r="AI777" s="119"/>
      <c r="AJ777" s="119"/>
      <c r="AK777" s="119"/>
      <c r="AL777" s="119"/>
      <c r="AM777" s="119"/>
      <c r="AN777" s="119"/>
      <c r="AO777" s="119"/>
      <c r="AP777" s="119"/>
      <c r="AQ777" s="119"/>
      <c r="AR777" s="119"/>
      <c r="AS777" s="4"/>
      <c r="AT777" s="4"/>
      <c r="AU777" s="4"/>
    </row>
    <row r="778">
      <c r="A778" s="4"/>
      <c r="B778" s="4"/>
      <c r="C778" s="4"/>
      <c r="D778" s="4"/>
      <c r="E778" s="4"/>
      <c r="F778" s="8"/>
      <c r="G778" s="8"/>
      <c r="H778" s="8"/>
      <c r="I778" s="8"/>
      <c r="J778" s="8"/>
      <c r="K778" s="8"/>
      <c r="L778" s="8"/>
      <c r="M778" s="8"/>
      <c r="N778" s="8"/>
      <c r="O778" s="8"/>
      <c r="P778" s="8"/>
      <c r="Q778" s="271"/>
      <c r="R778" s="119"/>
      <c r="S778" s="118"/>
      <c r="T778" s="118"/>
      <c r="U778" s="118"/>
      <c r="V778" s="325"/>
      <c r="W778" s="119"/>
      <c r="X778" s="119"/>
      <c r="Y778" s="119"/>
      <c r="Z778" s="326"/>
      <c r="AA778" s="74"/>
      <c r="AB778" s="352"/>
      <c r="AC778" s="352"/>
      <c r="AD778" s="328"/>
      <c r="AE778" s="118"/>
      <c r="AF778" s="119"/>
      <c r="AG778" s="119"/>
      <c r="AH778" s="119"/>
      <c r="AI778" s="119"/>
      <c r="AJ778" s="119"/>
      <c r="AK778" s="119"/>
      <c r="AL778" s="119"/>
      <c r="AM778" s="119"/>
      <c r="AN778" s="119"/>
      <c r="AO778" s="119"/>
      <c r="AP778" s="119"/>
      <c r="AQ778" s="119"/>
      <c r="AR778" s="119"/>
      <c r="AS778" s="4"/>
      <c r="AT778" s="4"/>
      <c r="AU778" s="4"/>
    </row>
    <row r="779">
      <c r="A779" s="4"/>
      <c r="B779" s="4"/>
      <c r="C779" s="4"/>
      <c r="D779" s="4"/>
      <c r="E779" s="4"/>
      <c r="F779" s="8"/>
      <c r="G779" s="8"/>
      <c r="H779" s="8"/>
      <c r="I779" s="8"/>
      <c r="J779" s="8"/>
      <c r="K779" s="8"/>
      <c r="L779" s="8"/>
      <c r="M779" s="8"/>
      <c r="N779" s="8"/>
      <c r="O779" s="8"/>
      <c r="P779" s="8"/>
      <c r="Q779" s="271"/>
      <c r="R779" s="119"/>
      <c r="S779" s="118"/>
      <c r="T779" s="118"/>
      <c r="U779" s="118"/>
      <c r="V779" s="325"/>
      <c r="W779" s="119"/>
      <c r="X779" s="119"/>
      <c r="Y779" s="119"/>
      <c r="Z779" s="326"/>
      <c r="AA779" s="74"/>
      <c r="AB779" s="352"/>
      <c r="AC779" s="352"/>
      <c r="AD779" s="328"/>
      <c r="AE779" s="118"/>
      <c r="AF779" s="119"/>
      <c r="AG779" s="119"/>
      <c r="AH779" s="119"/>
      <c r="AI779" s="119"/>
      <c r="AJ779" s="119"/>
      <c r="AK779" s="119"/>
      <c r="AL779" s="119"/>
      <c r="AM779" s="119"/>
      <c r="AN779" s="119"/>
      <c r="AO779" s="119"/>
      <c r="AP779" s="119"/>
      <c r="AQ779" s="119"/>
      <c r="AR779" s="119"/>
      <c r="AS779" s="4"/>
      <c r="AT779" s="4"/>
      <c r="AU779" s="4"/>
    </row>
    <row r="780">
      <c r="A780" s="4"/>
      <c r="B780" s="4"/>
      <c r="C780" s="4"/>
      <c r="D780" s="4"/>
      <c r="E780" s="4"/>
      <c r="F780" s="8"/>
      <c r="G780" s="8"/>
      <c r="H780" s="8"/>
      <c r="I780" s="8"/>
      <c r="J780" s="8"/>
      <c r="K780" s="8"/>
      <c r="L780" s="8"/>
      <c r="M780" s="8"/>
      <c r="N780" s="8"/>
      <c r="O780" s="8"/>
      <c r="P780" s="8"/>
      <c r="Q780" s="271"/>
      <c r="R780" s="119"/>
      <c r="S780" s="118"/>
      <c r="T780" s="118"/>
      <c r="U780" s="118"/>
      <c r="V780" s="325"/>
      <c r="W780" s="119"/>
      <c r="X780" s="119"/>
      <c r="Y780" s="119"/>
      <c r="Z780" s="326"/>
      <c r="AA780" s="74"/>
      <c r="AB780" s="352"/>
      <c r="AC780" s="352"/>
      <c r="AD780" s="328"/>
      <c r="AE780" s="118"/>
      <c r="AF780" s="119"/>
      <c r="AG780" s="119"/>
      <c r="AH780" s="119"/>
      <c r="AI780" s="119"/>
      <c r="AJ780" s="119"/>
      <c r="AK780" s="119"/>
      <c r="AL780" s="119"/>
      <c r="AM780" s="119"/>
      <c r="AN780" s="119"/>
      <c r="AO780" s="119"/>
      <c r="AP780" s="119"/>
      <c r="AQ780" s="119"/>
      <c r="AR780" s="119"/>
      <c r="AS780" s="4"/>
      <c r="AT780" s="4"/>
      <c r="AU780" s="4"/>
    </row>
    <row r="781">
      <c r="A781" s="4"/>
      <c r="B781" s="4"/>
      <c r="C781" s="4"/>
      <c r="D781" s="4"/>
      <c r="E781" s="4"/>
      <c r="F781" s="8"/>
      <c r="G781" s="8"/>
      <c r="H781" s="8"/>
      <c r="I781" s="8"/>
      <c r="J781" s="8"/>
      <c r="K781" s="8"/>
      <c r="L781" s="8"/>
      <c r="M781" s="8"/>
      <c r="N781" s="8"/>
      <c r="O781" s="8"/>
      <c r="P781" s="8"/>
      <c r="Q781" s="271"/>
      <c r="R781" s="119"/>
      <c r="S781" s="118"/>
      <c r="T781" s="118"/>
      <c r="U781" s="118"/>
      <c r="V781" s="325"/>
      <c r="W781" s="119"/>
      <c r="X781" s="119"/>
      <c r="Y781" s="119"/>
      <c r="Z781" s="326"/>
      <c r="AA781" s="74"/>
      <c r="AB781" s="352"/>
      <c r="AC781" s="352"/>
      <c r="AD781" s="328"/>
      <c r="AE781" s="118"/>
      <c r="AF781" s="119"/>
      <c r="AG781" s="119"/>
      <c r="AH781" s="119"/>
      <c r="AI781" s="119"/>
      <c r="AJ781" s="119"/>
      <c r="AK781" s="119"/>
      <c r="AL781" s="119"/>
      <c r="AM781" s="119"/>
      <c r="AN781" s="119"/>
      <c r="AO781" s="119"/>
      <c r="AP781" s="119"/>
      <c r="AQ781" s="119"/>
      <c r="AR781" s="119"/>
      <c r="AS781" s="4"/>
      <c r="AT781" s="4"/>
      <c r="AU781" s="4"/>
    </row>
    <row r="782">
      <c r="A782" s="4"/>
      <c r="B782" s="4"/>
      <c r="C782" s="4"/>
      <c r="D782" s="4"/>
      <c r="E782" s="4"/>
      <c r="F782" s="8"/>
      <c r="G782" s="8"/>
      <c r="H782" s="8"/>
      <c r="I782" s="8"/>
      <c r="J782" s="8"/>
      <c r="K782" s="8"/>
      <c r="L782" s="8"/>
      <c r="M782" s="8"/>
      <c r="N782" s="8"/>
      <c r="O782" s="8"/>
      <c r="P782" s="8"/>
      <c r="Q782" s="271"/>
      <c r="R782" s="119"/>
      <c r="S782" s="118"/>
      <c r="T782" s="118"/>
      <c r="U782" s="118"/>
      <c r="V782" s="325"/>
      <c r="W782" s="119"/>
      <c r="X782" s="119"/>
      <c r="Y782" s="119"/>
      <c r="Z782" s="326"/>
      <c r="AA782" s="74"/>
      <c r="AB782" s="352"/>
      <c r="AC782" s="352"/>
      <c r="AD782" s="328"/>
      <c r="AE782" s="118"/>
      <c r="AF782" s="119"/>
      <c r="AG782" s="119"/>
      <c r="AH782" s="119"/>
      <c r="AI782" s="119"/>
      <c r="AJ782" s="119"/>
      <c r="AK782" s="119"/>
      <c r="AL782" s="119"/>
      <c r="AM782" s="119"/>
      <c r="AN782" s="119"/>
      <c r="AO782" s="119"/>
      <c r="AP782" s="119"/>
      <c r="AQ782" s="119"/>
      <c r="AR782" s="119"/>
      <c r="AS782" s="4"/>
      <c r="AT782" s="4"/>
      <c r="AU782" s="4"/>
    </row>
    <row r="783">
      <c r="A783" s="4"/>
      <c r="B783" s="4"/>
      <c r="C783" s="4"/>
      <c r="D783" s="4"/>
      <c r="E783" s="4"/>
      <c r="F783" s="8"/>
      <c r="G783" s="8"/>
      <c r="H783" s="8"/>
      <c r="I783" s="8"/>
      <c r="J783" s="8"/>
      <c r="K783" s="8"/>
      <c r="L783" s="8"/>
      <c r="M783" s="8"/>
      <c r="N783" s="8"/>
      <c r="O783" s="8"/>
      <c r="P783" s="8"/>
      <c r="Q783" s="271"/>
      <c r="R783" s="119"/>
      <c r="S783" s="118"/>
      <c r="T783" s="118"/>
      <c r="U783" s="118"/>
      <c r="V783" s="325"/>
      <c r="W783" s="119"/>
      <c r="X783" s="119"/>
      <c r="Y783" s="119"/>
      <c r="Z783" s="326"/>
      <c r="AA783" s="74"/>
      <c r="AB783" s="352"/>
      <c r="AC783" s="352"/>
      <c r="AD783" s="328"/>
      <c r="AE783" s="118"/>
      <c r="AF783" s="119"/>
      <c r="AG783" s="119"/>
      <c r="AH783" s="119"/>
      <c r="AI783" s="119"/>
      <c r="AJ783" s="119"/>
      <c r="AK783" s="119"/>
      <c r="AL783" s="119"/>
      <c r="AM783" s="119"/>
      <c r="AN783" s="119"/>
      <c r="AO783" s="119"/>
      <c r="AP783" s="119"/>
      <c r="AQ783" s="119"/>
      <c r="AR783" s="119"/>
      <c r="AS783" s="4"/>
      <c r="AT783" s="4"/>
      <c r="AU783" s="4"/>
    </row>
    <row r="784">
      <c r="A784" s="4"/>
      <c r="B784" s="4"/>
      <c r="C784" s="4"/>
      <c r="D784" s="4"/>
      <c r="E784" s="4"/>
      <c r="F784" s="8"/>
      <c r="G784" s="8"/>
      <c r="H784" s="8"/>
      <c r="I784" s="8"/>
      <c r="J784" s="8"/>
      <c r="K784" s="8"/>
      <c r="L784" s="8"/>
      <c r="M784" s="8"/>
      <c r="N784" s="8"/>
      <c r="O784" s="8"/>
      <c r="P784" s="8"/>
      <c r="Q784" s="271"/>
      <c r="R784" s="119"/>
      <c r="S784" s="118"/>
      <c r="T784" s="118"/>
      <c r="U784" s="118"/>
      <c r="V784" s="325"/>
      <c r="W784" s="119"/>
      <c r="X784" s="119"/>
      <c r="Y784" s="119"/>
      <c r="Z784" s="326"/>
      <c r="AA784" s="74"/>
      <c r="AB784" s="352"/>
      <c r="AC784" s="352"/>
      <c r="AD784" s="328"/>
      <c r="AE784" s="118"/>
      <c r="AF784" s="119"/>
      <c r="AG784" s="119"/>
      <c r="AH784" s="119"/>
      <c r="AI784" s="119"/>
      <c r="AJ784" s="119"/>
      <c r="AK784" s="119"/>
      <c r="AL784" s="119"/>
      <c r="AM784" s="119"/>
      <c r="AN784" s="119"/>
      <c r="AO784" s="119"/>
      <c r="AP784" s="119"/>
      <c r="AQ784" s="119"/>
      <c r="AR784" s="119"/>
      <c r="AS784" s="4"/>
      <c r="AT784" s="4"/>
      <c r="AU784" s="4"/>
    </row>
    <row r="785">
      <c r="A785" s="4"/>
      <c r="B785" s="4"/>
      <c r="C785" s="4"/>
      <c r="D785" s="4"/>
      <c r="E785" s="4"/>
      <c r="F785" s="8"/>
      <c r="G785" s="8"/>
      <c r="H785" s="8"/>
      <c r="I785" s="8"/>
      <c r="J785" s="8"/>
      <c r="K785" s="8"/>
      <c r="L785" s="8"/>
      <c r="M785" s="8"/>
      <c r="N785" s="8"/>
      <c r="O785" s="8"/>
      <c r="P785" s="8"/>
      <c r="Q785" s="271"/>
      <c r="R785" s="119"/>
      <c r="S785" s="118"/>
      <c r="T785" s="118"/>
      <c r="U785" s="118"/>
      <c r="V785" s="325"/>
      <c r="W785" s="119"/>
      <c r="X785" s="119"/>
      <c r="Y785" s="119"/>
      <c r="Z785" s="326"/>
      <c r="AA785" s="74"/>
      <c r="AB785" s="352"/>
      <c r="AC785" s="352"/>
      <c r="AD785" s="328"/>
      <c r="AE785" s="118"/>
      <c r="AF785" s="119"/>
      <c r="AG785" s="119"/>
      <c r="AH785" s="119"/>
      <c r="AI785" s="119"/>
      <c r="AJ785" s="119"/>
      <c r="AK785" s="119"/>
      <c r="AL785" s="119"/>
      <c r="AM785" s="119"/>
      <c r="AN785" s="119"/>
      <c r="AO785" s="119"/>
      <c r="AP785" s="119"/>
      <c r="AQ785" s="119"/>
      <c r="AR785" s="119"/>
      <c r="AS785" s="4"/>
      <c r="AT785" s="4"/>
      <c r="AU785" s="4"/>
    </row>
    <row r="786">
      <c r="A786" s="4"/>
      <c r="B786" s="4"/>
      <c r="C786" s="4"/>
      <c r="D786" s="4"/>
      <c r="E786" s="4"/>
      <c r="F786" s="8"/>
      <c r="G786" s="8"/>
      <c r="H786" s="8"/>
      <c r="I786" s="8"/>
      <c r="J786" s="8"/>
      <c r="K786" s="8"/>
      <c r="L786" s="8"/>
      <c r="M786" s="8"/>
      <c r="N786" s="8"/>
      <c r="O786" s="8"/>
      <c r="P786" s="8"/>
      <c r="Q786" s="271"/>
      <c r="R786" s="119"/>
      <c r="S786" s="118"/>
      <c r="T786" s="118"/>
      <c r="U786" s="118"/>
      <c r="V786" s="325"/>
      <c r="W786" s="119"/>
      <c r="X786" s="119"/>
      <c r="Y786" s="119"/>
      <c r="Z786" s="326"/>
      <c r="AA786" s="74"/>
      <c r="AB786" s="352"/>
      <c r="AC786" s="352"/>
      <c r="AD786" s="328"/>
      <c r="AE786" s="118"/>
      <c r="AF786" s="119"/>
      <c r="AG786" s="119"/>
      <c r="AH786" s="119"/>
      <c r="AI786" s="119"/>
      <c r="AJ786" s="119"/>
      <c r="AK786" s="119"/>
      <c r="AL786" s="119"/>
      <c r="AM786" s="119"/>
      <c r="AN786" s="119"/>
      <c r="AO786" s="119"/>
      <c r="AP786" s="119"/>
      <c r="AQ786" s="119"/>
      <c r="AR786" s="119"/>
      <c r="AS786" s="4"/>
      <c r="AT786" s="4"/>
      <c r="AU786" s="4"/>
    </row>
    <row r="787">
      <c r="A787" s="4"/>
      <c r="B787" s="4"/>
      <c r="C787" s="4"/>
      <c r="D787" s="4"/>
      <c r="E787" s="4"/>
      <c r="F787" s="8"/>
      <c r="G787" s="8"/>
      <c r="H787" s="8"/>
      <c r="I787" s="8"/>
      <c r="J787" s="8"/>
      <c r="K787" s="8"/>
      <c r="L787" s="8"/>
      <c r="M787" s="8"/>
      <c r="N787" s="8"/>
      <c r="O787" s="8"/>
      <c r="P787" s="8"/>
      <c r="Q787" s="271"/>
      <c r="R787" s="119"/>
      <c r="S787" s="118"/>
      <c r="T787" s="118"/>
      <c r="U787" s="118"/>
      <c r="V787" s="325"/>
      <c r="W787" s="119"/>
      <c r="X787" s="119"/>
      <c r="Y787" s="119"/>
      <c r="Z787" s="326"/>
      <c r="AA787" s="74"/>
      <c r="AB787" s="352"/>
      <c r="AC787" s="352"/>
      <c r="AD787" s="328"/>
      <c r="AE787" s="118"/>
      <c r="AF787" s="119"/>
      <c r="AG787" s="119"/>
      <c r="AH787" s="119"/>
      <c r="AI787" s="119"/>
      <c r="AJ787" s="119"/>
      <c r="AK787" s="119"/>
      <c r="AL787" s="119"/>
      <c r="AM787" s="119"/>
      <c r="AN787" s="119"/>
      <c r="AO787" s="119"/>
      <c r="AP787" s="119"/>
      <c r="AQ787" s="119"/>
      <c r="AR787" s="119"/>
      <c r="AS787" s="4"/>
      <c r="AT787" s="4"/>
      <c r="AU787" s="4"/>
    </row>
    <row r="788">
      <c r="A788" s="4"/>
      <c r="B788" s="4"/>
      <c r="C788" s="4"/>
      <c r="D788" s="4"/>
      <c r="E788" s="4"/>
      <c r="F788" s="8"/>
      <c r="G788" s="8"/>
      <c r="H788" s="8"/>
      <c r="I788" s="8"/>
      <c r="J788" s="8"/>
      <c r="K788" s="8"/>
      <c r="L788" s="8"/>
      <c r="M788" s="8"/>
      <c r="N788" s="8"/>
      <c r="O788" s="8"/>
      <c r="P788" s="8"/>
      <c r="Q788" s="271"/>
      <c r="R788" s="119"/>
      <c r="S788" s="118"/>
      <c r="T788" s="118"/>
      <c r="U788" s="118"/>
      <c r="V788" s="325"/>
      <c r="W788" s="119"/>
      <c r="X788" s="119"/>
      <c r="Y788" s="119"/>
      <c r="Z788" s="326"/>
      <c r="AA788" s="74"/>
      <c r="AB788" s="352"/>
      <c r="AC788" s="352"/>
      <c r="AD788" s="328"/>
      <c r="AE788" s="118"/>
      <c r="AF788" s="119"/>
      <c r="AG788" s="119"/>
      <c r="AH788" s="119"/>
      <c r="AI788" s="119"/>
      <c r="AJ788" s="119"/>
      <c r="AK788" s="119"/>
      <c r="AL788" s="119"/>
      <c r="AM788" s="119"/>
      <c r="AN788" s="119"/>
      <c r="AO788" s="119"/>
      <c r="AP788" s="119"/>
      <c r="AQ788" s="119"/>
      <c r="AR788" s="119"/>
      <c r="AS788" s="4"/>
      <c r="AT788" s="4"/>
      <c r="AU788" s="4"/>
    </row>
    <row r="789">
      <c r="A789" s="4"/>
      <c r="B789" s="4"/>
      <c r="C789" s="4"/>
      <c r="D789" s="4"/>
      <c r="E789" s="4"/>
      <c r="F789" s="8"/>
      <c r="G789" s="8"/>
      <c r="H789" s="8"/>
      <c r="I789" s="8"/>
      <c r="J789" s="8"/>
      <c r="K789" s="8"/>
      <c r="L789" s="8"/>
      <c r="M789" s="8"/>
      <c r="N789" s="8"/>
      <c r="O789" s="8"/>
      <c r="P789" s="8"/>
      <c r="Q789" s="271"/>
      <c r="R789" s="119"/>
      <c r="S789" s="118"/>
      <c r="T789" s="118"/>
      <c r="U789" s="118"/>
      <c r="V789" s="325"/>
      <c r="W789" s="119"/>
      <c r="X789" s="119"/>
      <c r="Y789" s="119"/>
      <c r="Z789" s="326"/>
      <c r="AA789" s="74"/>
      <c r="AB789" s="352"/>
      <c r="AC789" s="352"/>
      <c r="AD789" s="328"/>
      <c r="AE789" s="118"/>
      <c r="AF789" s="119"/>
      <c r="AG789" s="119"/>
      <c r="AH789" s="119"/>
      <c r="AI789" s="119"/>
      <c r="AJ789" s="119"/>
      <c r="AK789" s="119"/>
      <c r="AL789" s="119"/>
      <c r="AM789" s="119"/>
      <c r="AN789" s="119"/>
      <c r="AO789" s="119"/>
      <c r="AP789" s="119"/>
      <c r="AQ789" s="119"/>
      <c r="AR789" s="119"/>
      <c r="AS789" s="4"/>
      <c r="AT789" s="4"/>
      <c r="AU789" s="4"/>
    </row>
    <row r="790">
      <c r="A790" s="4"/>
      <c r="B790" s="4"/>
      <c r="C790" s="4"/>
      <c r="D790" s="4"/>
      <c r="E790" s="4"/>
      <c r="F790" s="8"/>
      <c r="G790" s="8"/>
      <c r="H790" s="8"/>
      <c r="I790" s="8"/>
      <c r="J790" s="8"/>
      <c r="K790" s="8"/>
      <c r="L790" s="8"/>
      <c r="M790" s="8"/>
      <c r="N790" s="8"/>
      <c r="O790" s="8"/>
      <c r="P790" s="8"/>
      <c r="Q790" s="271"/>
      <c r="R790" s="119"/>
      <c r="S790" s="118"/>
      <c r="T790" s="118"/>
      <c r="U790" s="118"/>
      <c r="V790" s="325"/>
      <c r="W790" s="119"/>
      <c r="X790" s="119"/>
      <c r="Y790" s="119"/>
      <c r="Z790" s="326"/>
      <c r="AA790" s="74"/>
      <c r="AB790" s="352"/>
      <c r="AC790" s="352"/>
      <c r="AD790" s="328"/>
      <c r="AE790" s="118"/>
      <c r="AF790" s="119"/>
      <c r="AG790" s="119"/>
      <c r="AH790" s="119"/>
      <c r="AI790" s="119"/>
      <c r="AJ790" s="119"/>
      <c r="AK790" s="119"/>
      <c r="AL790" s="119"/>
      <c r="AM790" s="119"/>
      <c r="AN790" s="119"/>
      <c r="AO790" s="119"/>
      <c r="AP790" s="119"/>
      <c r="AQ790" s="119"/>
      <c r="AR790" s="119"/>
      <c r="AS790" s="4"/>
      <c r="AT790" s="4"/>
      <c r="AU790" s="4"/>
    </row>
    <row r="791">
      <c r="A791" s="4"/>
      <c r="B791" s="4"/>
      <c r="C791" s="4"/>
      <c r="D791" s="4"/>
      <c r="E791" s="4"/>
      <c r="F791" s="8"/>
      <c r="G791" s="8"/>
      <c r="H791" s="8"/>
      <c r="I791" s="8"/>
      <c r="J791" s="8"/>
      <c r="K791" s="8"/>
      <c r="L791" s="8"/>
      <c r="M791" s="8"/>
      <c r="N791" s="8"/>
      <c r="O791" s="8"/>
      <c r="P791" s="8"/>
      <c r="Q791" s="271"/>
      <c r="R791" s="119"/>
      <c r="S791" s="118"/>
      <c r="T791" s="118"/>
      <c r="U791" s="118"/>
      <c r="V791" s="325"/>
      <c r="W791" s="119"/>
      <c r="X791" s="119"/>
      <c r="Y791" s="119"/>
      <c r="Z791" s="326"/>
      <c r="AA791" s="74"/>
      <c r="AB791" s="352"/>
      <c r="AC791" s="352"/>
      <c r="AD791" s="328"/>
      <c r="AE791" s="118"/>
      <c r="AF791" s="119"/>
      <c r="AG791" s="119"/>
      <c r="AH791" s="119"/>
      <c r="AI791" s="119"/>
      <c r="AJ791" s="119"/>
      <c r="AK791" s="119"/>
      <c r="AL791" s="119"/>
      <c r="AM791" s="119"/>
      <c r="AN791" s="119"/>
      <c r="AO791" s="119"/>
      <c r="AP791" s="119"/>
      <c r="AQ791" s="119"/>
      <c r="AR791" s="119"/>
      <c r="AS791" s="4"/>
      <c r="AT791" s="4"/>
      <c r="AU791" s="4"/>
    </row>
    <row r="792">
      <c r="A792" s="4"/>
      <c r="B792" s="4"/>
      <c r="C792" s="4"/>
      <c r="D792" s="4"/>
      <c r="E792" s="4"/>
      <c r="F792" s="8"/>
      <c r="G792" s="8"/>
      <c r="H792" s="8"/>
      <c r="I792" s="8"/>
      <c r="J792" s="8"/>
      <c r="K792" s="8"/>
      <c r="L792" s="8"/>
      <c r="M792" s="8"/>
      <c r="N792" s="8"/>
      <c r="O792" s="8"/>
      <c r="P792" s="8"/>
      <c r="Q792" s="271"/>
      <c r="R792" s="119"/>
      <c r="S792" s="118"/>
      <c r="T792" s="118"/>
      <c r="U792" s="118"/>
      <c r="V792" s="325"/>
      <c r="W792" s="119"/>
      <c r="X792" s="119"/>
      <c r="Y792" s="119"/>
      <c r="Z792" s="326"/>
      <c r="AA792" s="74"/>
      <c r="AB792" s="352"/>
      <c r="AC792" s="352"/>
      <c r="AD792" s="328"/>
      <c r="AE792" s="118"/>
      <c r="AF792" s="119"/>
      <c r="AG792" s="119"/>
      <c r="AH792" s="119"/>
      <c r="AI792" s="119"/>
      <c r="AJ792" s="119"/>
      <c r="AK792" s="119"/>
      <c r="AL792" s="119"/>
      <c r="AM792" s="119"/>
      <c r="AN792" s="119"/>
      <c r="AO792" s="119"/>
      <c r="AP792" s="119"/>
      <c r="AQ792" s="119"/>
      <c r="AR792" s="119"/>
      <c r="AS792" s="4"/>
      <c r="AT792" s="4"/>
      <c r="AU792" s="4"/>
    </row>
    <row r="793">
      <c r="A793" s="4"/>
      <c r="B793" s="4"/>
      <c r="C793" s="4"/>
      <c r="D793" s="4"/>
      <c r="E793" s="4"/>
      <c r="F793" s="8"/>
      <c r="G793" s="8"/>
      <c r="H793" s="8"/>
      <c r="I793" s="8"/>
      <c r="J793" s="8"/>
      <c r="K793" s="8"/>
      <c r="L793" s="8"/>
      <c r="M793" s="8"/>
      <c r="N793" s="8"/>
      <c r="O793" s="8"/>
      <c r="P793" s="8"/>
      <c r="Q793" s="271"/>
      <c r="R793" s="119"/>
      <c r="S793" s="118"/>
      <c r="T793" s="118"/>
      <c r="U793" s="118"/>
      <c r="V793" s="325"/>
      <c r="W793" s="119"/>
      <c r="X793" s="119"/>
      <c r="Y793" s="119"/>
      <c r="Z793" s="326"/>
      <c r="AA793" s="74"/>
      <c r="AB793" s="352"/>
      <c r="AC793" s="352"/>
      <c r="AD793" s="328"/>
      <c r="AE793" s="118"/>
      <c r="AF793" s="119"/>
      <c r="AG793" s="119"/>
      <c r="AH793" s="119"/>
      <c r="AI793" s="119"/>
      <c r="AJ793" s="119"/>
      <c r="AK793" s="119"/>
      <c r="AL793" s="119"/>
      <c r="AM793" s="119"/>
      <c r="AN793" s="119"/>
      <c r="AO793" s="119"/>
      <c r="AP793" s="119"/>
      <c r="AQ793" s="119"/>
      <c r="AR793" s="119"/>
      <c r="AS793" s="4"/>
      <c r="AT793" s="4"/>
      <c r="AU793" s="4"/>
    </row>
    <row r="794">
      <c r="A794" s="4"/>
      <c r="B794" s="4"/>
      <c r="C794" s="4"/>
      <c r="D794" s="4"/>
      <c r="E794" s="4"/>
      <c r="F794" s="8"/>
      <c r="G794" s="8"/>
      <c r="H794" s="8"/>
      <c r="I794" s="8"/>
      <c r="J794" s="8"/>
      <c r="K794" s="8"/>
      <c r="L794" s="8"/>
      <c r="M794" s="8"/>
      <c r="N794" s="8"/>
      <c r="O794" s="8"/>
      <c r="P794" s="8"/>
      <c r="Q794" s="271"/>
      <c r="R794" s="119"/>
      <c r="S794" s="118"/>
      <c r="T794" s="118"/>
      <c r="U794" s="118"/>
      <c r="V794" s="325"/>
      <c r="W794" s="119"/>
      <c r="X794" s="119"/>
      <c r="Y794" s="119"/>
      <c r="Z794" s="326"/>
      <c r="AA794" s="74"/>
      <c r="AB794" s="352"/>
      <c r="AC794" s="352"/>
      <c r="AD794" s="328"/>
      <c r="AE794" s="118"/>
      <c r="AF794" s="119"/>
      <c r="AG794" s="119"/>
      <c r="AH794" s="119"/>
      <c r="AI794" s="119"/>
      <c r="AJ794" s="119"/>
      <c r="AK794" s="119"/>
      <c r="AL794" s="119"/>
      <c r="AM794" s="119"/>
      <c r="AN794" s="119"/>
      <c r="AO794" s="119"/>
      <c r="AP794" s="119"/>
      <c r="AQ794" s="119"/>
      <c r="AR794" s="119"/>
      <c r="AS794" s="4"/>
      <c r="AT794" s="4"/>
      <c r="AU794" s="4"/>
    </row>
    <row r="795">
      <c r="A795" s="4"/>
      <c r="B795" s="4"/>
      <c r="C795" s="4"/>
      <c r="D795" s="4"/>
      <c r="E795" s="4"/>
      <c r="F795" s="8"/>
      <c r="G795" s="8"/>
      <c r="H795" s="8"/>
      <c r="I795" s="8"/>
      <c r="J795" s="8"/>
      <c r="K795" s="8"/>
      <c r="L795" s="8"/>
      <c r="M795" s="8"/>
      <c r="N795" s="8"/>
      <c r="O795" s="8"/>
      <c r="P795" s="8"/>
      <c r="Q795" s="271"/>
      <c r="R795" s="119"/>
      <c r="S795" s="118"/>
      <c r="T795" s="118"/>
      <c r="U795" s="118"/>
      <c r="V795" s="325"/>
      <c r="W795" s="119"/>
      <c r="X795" s="119"/>
      <c r="Y795" s="119"/>
      <c r="Z795" s="326"/>
      <c r="AA795" s="74"/>
      <c r="AB795" s="352"/>
      <c r="AC795" s="352"/>
      <c r="AD795" s="328"/>
      <c r="AE795" s="118"/>
      <c r="AF795" s="119"/>
      <c r="AG795" s="119"/>
      <c r="AH795" s="119"/>
      <c r="AI795" s="119"/>
      <c r="AJ795" s="119"/>
      <c r="AK795" s="119"/>
      <c r="AL795" s="119"/>
      <c r="AM795" s="119"/>
      <c r="AN795" s="119"/>
      <c r="AO795" s="119"/>
      <c r="AP795" s="119"/>
      <c r="AQ795" s="119"/>
      <c r="AR795" s="119"/>
      <c r="AS795" s="4"/>
      <c r="AT795" s="4"/>
      <c r="AU795" s="4"/>
    </row>
    <row r="796">
      <c r="A796" s="4"/>
      <c r="B796" s="4"/>
      <c r="C796" s="4"/>
      <c r="D796" s="4"/>
      <c r="E796" s="4"/>
      <c r="F796" s="8"/>
      <c r="G796" s="8"/>
      <c r="H796" s="8"/>
      <c r="I796" s="8"/>
      <c r="J796" s="8"/>
      <c r="K796" s="8"/>
      <c r="L796" s="8"/>
      <c r="M796" s="8"/>
      <c r="N796" s="8"/>
      <c r="O796" s="8"/>
      <c r="P796" s="8"/>
      <c r="Q796" s="271"/>
      <c r="R796" s="119"/>
      <c r="S796" s="118"/>
      <c r="T796" s="118"/>
      <c r="U796" s="118"/>
      <c r="V796" s="325"/>
      <c r="W796" s="119"/>
      <c r="X796" s="119"/>
      <c r="Y796" s="119"/>
      <c r="Z796" s="326"/>
      <c r="AA796" s="74"/>
      <c r="AB796" s="352"/>
      <c r="AC796" s="352"/>
      <c r="AD796" s="328"/>
      <c r="AE796" s="118"/>
      <c r="AF796" s="119"/>
      <c r="AG796" s="119"/>
      <c r="AH796" s="119"/>
      <c r="AI796" s="119"/>
      <c r="AJ796" s="119"/>
      <c r="AK796" s="119"/>
      <c r="AL796" s="119"/>
      <c r="AM796" s="119"/>
      <c r="AN796" s="119"/>
      <c r="AO796" s="119"/>
      <c r="AP796" s="119"/>
      <c r="AQ796" s="119"/>
      <c r="AR796" s="119"/>
      <c r="AS796" s="4"/>
      <c r="AT796" s="4"/>
      <c r="AU796" s="4"/>
    </row>
    <row r="797">
      <c r="A797" s="4"/>
      <c r="B797" s="4"/>
      <c r="C797" s="4"/>
      <c r="D797" s="4"/>
      <c r="E797" s="4"/>
      <c r="F797" s="8"/>
      <c r="G797" s="8"/>
      <c r="H797" s="8"/>
      <c r="I797" s="8"/>
      <c r="J797" s="8"/>
      <c r="K797" s="8"/>
      <c r="L797" s="8"/>
      <c r="M797" s="8"/>
      <c r="N797" s="8"/>
      <c r="O797" s="8"/>
      <c r="P797" s="8"/>
      <c r="Q797" s="271"/>
      <c r="R797" s="119"/>
      <c r="S797" s="118"/>
      <c r="T797" s="118"/>
      <c r="U797" s="118"/>
      <c r="V797" s="325"/>
      <c r="W797" s="119"/>
      <c r="X797" s="119"/>
      <c r="Y797" s="119"/>
      <c r="Z797" s="326"/>
      <c r="AA797" s="74"/>
      <c r="AB797" s="352"/>
      <c r="AC797" s="352"/>
      <c r="AD797" s="328"/>
      <c r="AE797" s="118"/>
      <c r="AF797" s="119"/>
      <c r="AG797" s="119"/>
      <c r="AH797" s="119"/>
      <c r="AI797" s="119"/>
      <c r="AJ797" s="119"/>
      <c r="AK797" s="119"/>
      <c r="AL797" s="119"/>
      <c r="AM797" s="119"/>
      <c r="AN797" s="119"/>
      <c r="AO797" s="119"/>
      <c r="AP797" s="119"/>
      <c r="AQ797" s="119"/>
      <c r="AR797" s="119"/>
      <c r="AS797" s="4"/>
      <c r="AT797" s="4"/>
      <c r="AU797" s="4"/>
    </row>
    <row r="798">
      <c r="A798" s="4"/>
      <c r="B798" s="4"/>
      <c r="C798" s="4"/>
      <c r="D798" s="4"/>
      <c r="E798" s="4"/>
      <c r="F798" s="8"/>
      <c r="G798" s="8"/>
      <c r="H798" s="8"/>
      <c r="I798" s="8"/>
      <c r="J798" s="8"/>
      <c r="K798" s="8"/>
      <c r="L798" s="8"/>
      <c r="M798" s="8"/>
      <c r="N798" s="8"/>
      <c r="O798" s="8"/>
      <c r="P798" s="8"/>
      <c r="Q798" s="271"/>
      <c r="R798" s="119"/>
      <c r="S798" s="118"/>
      <c r="T798" s="118"/>
      <c r="U798" s="118"/>
      <c r="V798" s="325"/>
      <c r="W798" s="119"/>
      <c r="X798" s="119"/>
      <c r="Y798" s="119"/>
      <c r="Z798" s="326"/>
      <c r="AA798" s="74"/>
      <c r="AB798" s="352"/>
      <c r="AC798" s="352"/>
      <c r="AD798" s="328"/>
      <c r="AE798" s="118"/>
      <c r="AF798" s="119"/>
      <c r="AG798" s="119"/>
      <c r="AH798" s="119"/>
      <c r="AI798" s="119"/>
      <c r="AJ798" s="119"/>
      <c r="AK798" s="119"/>
      <c r="AL798" s="119"/>
      <c r="AM798" s="119"/>
      <c r="AN798" s="119"/>
      <c r="AO798" s="119"/>
      <c r="AP798" s="119"/>
      <c r="AQ798" s="119"/>
      <c r="AR798" s="119"/>
      <c r="AS798" s="4"/>
      <c r="AT798" s="4"/>
      <c r="AU798" s="4"/>
    </row>
    <row r="799">
      <c r="A799" s="4"/>
      <c r="B799" s="4"/>
      <c r="C799" s="4"/>
      <c r="D799" s="4"/>
      <c r="E799" s="4"/>
      <c r="F799" s="8"/>
      <c r="G799" s="8"/>
      <c r="H799" s="8"/>
      <c r="I799" s="8"/>
      <c r="J799" s="8"/>
      <c r="K799" s="8"/>
      <c r="L799" s="8"/>
      <c r="M799" s="8"/>
      <c r="N799" s="8"/>
      <c r="O799" s="8"/>
      <c r="P799" s="8"/>
      <c r="Q799" s="271"/>
      <c r="R799" s="119"/>
      <c r="S799" s="118"/>
      <c r="T799" s="118"/>
      <c r="U799" s="118"/>
      <c r="V799" s="325"/>
      <c r="W799" s="119"/>
      <c r="X799" s="119"/>
      <c r="Y799" s="119"/>
      <c r="Z799" s="326"/>
      <c r="AA799" s="74"/>
      <c r="AB799" s="352"/>
      <c r="AC799" s="352"/>
      <c r="AD799" s="328"/>
      <c r="AE799" s="118"/>
      <c r="AF799" s="119"/>
      <c r="AG799" s="119"/>
      <c r="AH799" s="119"/>
      <c r="AI799" s="119"/>
      <c r="AJ799" s="119"/>
      <c r="AK799" s="119"/>
      <c r="AL799" s="119"/>
      <c r="AM799" s="119"/>
      <c r="AN799" s="119"/>
      <c r="AO799" s="119"/>
      <c r="AP799" s="119"/>
      <c r="AQ799" s="119"/>
      <c r="AR799" s="119"/>
      <c r="AS799" s="4"/>
      <c r="AT799" s="4"/>
      <c r="AU799" s="4"/>
    </row>
    <row r="800">
      <c r="A800" s="4"/>
      <c r="B800" s="4"/>
      <c r="C800" s="4"/>
      <c r="D800" s="4"/>
      <c r="E800" s="4"/>
      <c r="F800" s="8"/>
      <c r="G800" s="8"/>
      <c r="H800" s="8"/>
      <c r="I800" s="8"/>
      <c r="J800" s="8"/>
      <c r="K800" s="8"/>
      <c r="L800" s="8"/>
      <c r="M800" s="8"/>
      <c r="N800" s="8"/>
      <c r="O800" s="8"/>
      <c r="P800" s="8"/>
      <c r="Q800" s="271"/>
      <c r="R800" s="119"/>
      <c r="S800" s="118"/>
      <c r="T800" s="118"/>
      <c r="U800" s="118"/>
      <c r="V800" s="325"/>
      <c r="W800" s="119"/>
      <c r="X800" s="119"/>
      <c r="Y800" s="119"/>
      <c r="Z800" s="326"/>
      <c r="AA800" s="74"/>
      <c r="AB800" s="352"/>
      <c r="AC800" s="352"/>
      <c r="AD800" s="328"/>
      <c r="AE800" s="118"/>
      <c r="AF800" s="119"/>
      <c r="AG800" s="119"/>
      <c r="AH800" s="119"/>
      <c r="AI800" s="119"/>
      <c r="AJ800" s="119"/>
      <c r="AK800" s="119"/>
      <c r="AL800" s="119"/>
      <c r="AM800" s="119"/>
      <c r="AN800" s="119"/>
      <c r="AO800" s="119"/>
      <c r="AP800" s="119"/>
      <c r="AQ800" s="119"/>
      <c r="AR800" s="119"/>
      <c r="AS800" s="4"/>
      <c r="AT800" s="4"/>
      <c r="AU800" s="4"/>
    </row>
    <row r="801">
      <c r="A801" s="4"/>
      <c r="B801" s="4"/>
      <c r="C801" s="4"/>
      <c r="D801" s="4"/>
      <c r="E801" s="4"/>
      <c r="F801" s="8"/>
      <c r="G801" s="8"/>
      <c r="H801" s="8"/>
      <c r="I801" s="8"/>
      <c r="J801" s="8"/>
      <c r="K801" s="8"/>
      <c r="L801" s="8"/>
      <c r="M801" s="8"/>
      <c r="N801" s="8"/>
      <c r="O801" s="8"/>
      <c r="P801" s="8"/>
      <c r="Q801" s="271"/>
      <c r="R801" s="119"/>
      <c r="S801" s="118"/>
      <c r="T801" s="118"/>
      <c r="U801" s="118"/>
      <c r="V801" s="325"/>
      <c r="W801" s="119"/>
      <c r="X801" s="119"/>
      <c r="Y801" s="119"/>
      <c r="Z801" s="326"/>
      <c r="AA801" s="74"/>
      <c r="AB801" s="352"/>
      <c r="AC801" s="352"/>
      <c r="AD801" s="328"/>
      <c r="AE801" s="118"/>
      <c r="AF801" s="119"/>
      <c r="AG801" s="119"/>
      <c r="AH801" s="119"/>
      <c r="AI801" s="119"/>
      <c r="AJ801" s="119"/>
      <c r="AK801" s="119"/>
      <c r="AL801" s="119"/>
      <c r="AM801" s="119"/>
      <c r="AN801" s="119"/>
      <c r="AO801" s="119"/>
      <c r="AP801" s="119"/>
      <c r="AQ801" s="119"/>
      <c r="AR801" s="119"/>
      <c r="AS801" s="4"/>
      <c r="AT801" s="4"/>
      <c r="AU801" s="4"/>
    </row>
    <row r="802">
      <c r="A802" s="4"/>
      <c r="B802" s="4"/>
      <c r="C802" s="4"/>
      <c r="D802" s="4"/>
      <c r="E802" s="4"/>
      <c r="F802" s="8"/>
      <c r="G802" s="8"/>
      <c r="H802" s="8"/>
      <c r="I802" s="8"/>
      <c r="J802" s="8"/>
      <c r="K802" s="8"/>
      <c r="L802" s="8"/>
      <c r="M802" s="8"/>
      <c r="N802" s="8"/>
      <c r="O802" s="8"/>
      <c r="P802" s="8"/>
      <c r="Q802" s="271"/>
      <c r="R802" s="119"/>
      <c r="S802" s="118"/>
      <c r="T802" s="118"/>
      <c r="U802" s="118"/>
      <c r="V802" s="325"/>
      <c r="W802" s="119"/>
      <c r="X802" s="119"/>
      <c r="Y802" s="119"/>
      <c r="Z802" s="326"/>
      <c r="AA802" s="74"/>
      <c r="AB802" s="352"/>
      <c r="AC802" s="352"/>
      <c r="AD802" s="328"/>
      <c r="AE802" s="118"/>
      <c r="AF802" s="119"/>
      <c r="AG802" s="119"/>
      <c r="AH802" s="119"/>
      <c r="AI802" s="119"/>
      <c r="AJ802" s="119"/>
      <c r="AK802" s="119"/>
      <c r="AL802" s="119"/>
      <c r="AM802" s="119"/>
      <c r="AN802" s="119"/>
      <c r="AO802" s="119"/>
      <c r="AP802" s="119"/>
      <c r="AQ802" s="119"/>
      <c r="AR802" s="119"/>
      <c r="AS802" s="4"/>
      <c r="AT802" s="4"/>
      <c r="AU802" s="4"/>
    </row>
    <row r="803">
      <c r="A803" s="4"/>
      <c r="B803" s="4"/>
      <c r="C803" s="4"/>
      <c r="D803" s="4"/>
      <c r="E803" s="4"/>
      <c r="F803" s="8"/>
      <c r="G803" s="8"/>
      <c r="H803" s="8"/>
      <c r="I803" s="8"/>
      <c r="J803" s="8"/>
      <c r="K803" s="8"/>
      <c r="L803" s="8"/>
      <c r="M803" s="8"/>
      <c r="N803" s="8"/>
      <c r="O803" s="8"/>
      <c r="P803" s="8"/>
      <c r="Q803" s="271"/>
      <c r="R803" s="119"/>
      <c r="S803" s="118"/>
      <c r="T803" s="118"/>
      <c r="U803" s="118"/>
      <c r="V803" s="325"/>
      <c r="W803" s="119"/>
      <c r="X803" s="119"/>
      <c r="Y803" s="119"/>
      <c r="Z803" s="326"/>
      <c r="AA803" s="74"/>
      <c r="AB803" s="352"/>
      <c r="AC803" s="352"/>
      <c r="AD803" s="328"/>
      <c r="AE803" s="118"/>
      <c r="AF803" s="119"/>
      <c r="AG803" s="119"/>
      <c r="AH803" s="119"/>
      <c r="AI803" s="119"/>
      <c r="AJ803" s="119"/>
      <c r="AK803" s="119"/>
      <c r="AL803" s="119"/>
      <c r="AM803" s="119"/>
      <c r="AN803" s="119"/>
      <c r="AO803" s="119"/>
      <c r="AP803" s="119"/>
      <c r="AQ803" s="119"/>
      <c r="AR803" s="119"/>
      <c r="AS803" s="4"/>
      <c r="AT803" s="4"/>
      <c r="AU803" s="4"/>
    </row>
    <row r="804">
      <c r="A804" s="4"/>
      <c r="B804" s="4"/>
      <c r="C804" s="4"/>
      <c r="D804" s="4"/>
      <c r="E804" s="4"/>
      <c r="F804" s="8"/>
      <c r="G804" s="8"/>
      <c r="H804" s="8"/>
      <c r="I804" s="8"/>
      <c r="J804" s="8"/>
      <c r="K804" s="8"/>
      <c r="L804" s="8"/>
      <c r="M804" s="8"/>
      <c r="N804" s="8"/>
      <c r="O804" s="8"/>
      <c r="P804" s="8"/>
      <c r="Q804" s="271"/>
      <c r="R804" s="119"/>
      <c r="S804" s="118"/>
      <c r="T804" s="118"/>
      <c r="U804" s="118"/>
      <c r="V804" s="325"/>
      <c r="W804" s="119"/>
      <c r="X804" s="119"/>
      <c r="Y804" s="119"/>
      <c r="Z804" s="326"/>
      <c r="AA804" s="74"/>
      <c r="AB804" s="352"/>
      <c r="AC804" s="352"/>
      <c r="AD804" s="328"/>
      <c r="AE804" s="118"/>
      <c r="AF804" s="119"/>
      <c r="AG804" s="119"/>
      <c r="AH804" s="119"/>
      <c r="AI804" s="119"/>
      <c r="AJ804" s="119"/>
      <c r="AK804" s="119"/>
      <c r="AL804" s="119"/>
      <c r="AM804" s="119"/>
      <c r="AN804" s="119"/>
      <c r="AO804" s="119"/>
      <c r="AP804" s="119"/>
      <c r="AQ804" s="119"/>
      <c r="AR804" s="119"/>
      <c r="AS804" s="4"/>
      <c r="AT804" s="4"/>
      <c r="AU804" s="4"/>
    </row>
    <row r="805">
      <c r="A805" s="4"/>
      <c r="B805" s="4"/>
      <c r="C805" s="4"/>
      <c r="D805" s="4"/>
      <c r="E805" s="4"/>
      <c r="F805" s="8"/>
      <c r="G805" s="8"/>
      <c r="H805" s="8"/>
      <c r="I805" s="8"/>
      <c r="J805" s="8"/>
      <c r="K805" s="8"/>
      <c r="L805" s="8"/>
      <c r="M805" s="8"/>
      <c r="N805" s="8"/>
      <c r="O805" s="8"/>
      <c r="P805" s="8"/>
      <c r="Q805" s="271"/>
      <c r="R805" s="119"/>
      <c r="S805" s="118"/>
      <c r="T805" s="118"/>
      <c r="U805" s="118"/>
      <c r="V805" s="325"/>
      <c r="W805" s="119"/>
      <c r="X805" s="119"/>
      <c r="Y805" s="119"/>
      <c r="Z805" s="326"/>
      <c r="AA805" s="74"/>
      <c r="AB805" s="352"/>
      <c r="AC805" s="352"/>
      <c r="AD805" s="328"/>
      <c r="AE805" s="118"/>
      <c r="AF805" s="119"/>
      <c r="AG805" s="119"/>
      <c r="AH805" s="119"/>
      <c r="AI805" s="119"/>
      <c r="AJ805" s="119"/>
      <c r="AK805" s="119"/>
      <c r="AL805" s="119"/>
      <c r="AM805" s="119"/>
      <c r="AN805" s="119"/>
      <c r="AO805" s="119"/>
      <c r="AP805" s="119"/>
      <c r="AQ805" s="119"/>
      <c r="AR805" s="119"/>
      <c r="AS805" s="4"/>
      <c r="AT805" s="4"/>
      <c r="AU805" s="4"/>
    </row>
    <row r="806">
      <c r="A806" s="4"/>
      <c r="B806" s="4"/>
      <c r="C806" s="4"/>
      <c r="D806" s="4"/>
      <c r="E806" s="4"/>
      <c r="F806" s="8"/>
      <c r="G806" s="8"/>
      <c r="H806" s="8"/>
      <c r="I806" s="8"/>
      <c r="J806" s="8"/>
      <c r="K806" s="8"/>
      <c r="L806" s="8"/>
      <c r="M806" s="8"/>
      <c r="N806" s="8"/>
      <c r="O806" s="8"/>
      <c r="P806" s="8"/>
      <c r="Q806" s="271"/>
      <c r="R806" s="119"/>
      <c r="S806" s="118"/>
      <c r="T806" s="118"/>
      <c r="U806" s="118"/>
      <c r="V806" s="325"/>
      <c r="W806" s="119"/>
      <c r="X806" s="119"/>
      <c r="Y806" s="119"/>
      <c r="Z806" s="326"/>
      <c r="AA806" s="74"/>
      <c r="AB806" s="352"/>
      <c r="AC806" s="352"/>
      <c r="AD806" s="328"/>
      <c r="AE806" s="118"/>
      <c r="AF806" s="119"/>
      <c r="AG806" s="119"/>
      <c r="AH806" s="119"/>
      <c r="AI806" s="119"/>
      <c r="AJ806" s="119"/>
      <c r="AK806" s="119"/>
      <c r="AL806" s="119"/>
      <c r="AM806" s="119"/>
      <c r="AN806" s="119"/>
      <c r="AO806" s="119"/>
      <c r="AP806" s="119"/>
      <c r="AQ806" s="119"/>
      <c r="AR806" s="119"/>
      <c r="AS806" s="4"/>
      <c r="AT806" s="4"/>
      <c r="AU806" s="4"/>
    </row>
    <row r="807">
      <c r="A807" s="4"/>
      <c r="B807" s="4"/>
      <c r="C807" s="4"/>
      <c r="D807" s="4"/>
      <c r="E807" s="4"/>
      <c r="F807" s="8"/>
      <c r="G807" s="8"/>
      <c r="H807" s="8"/>
      <c r="I807" s="8"/>
      <c r="J807" s="8"/>
      <c r="K807" s="8"/>
      <c r="L807" s="8"/>
      <c r="M807" s="8"/>
      <c r="N807" s="8"/>
      <c r="O807" s="8"/>
      <c r="P807" s="8"/>
      <c r="Q807" s="271"/>
      <c r="R807" s="119"/>
      <c r="S807" s="118"/>
      <c r="T807" s="118"/>
      <c r="U807" s="118"/>
      <c r="V807" s="325"/>
      <c r="W807" s="119"/>
      <c r="X807" s="119"/>
      <c r="Y807" s="119"/>
      <c r="Z807" s="326"/>
      <c r="AA807" s="74"/>
      <c r="AB807" s="352"/>
      <c r="AC807" s="352"/>
      <c r="AD807" s="328"/>
      <c r="AE807" s="118"/>
      <c r="AF807" s="119"/>
      <c r="AG807" s="119"/>
      <c r="AH807" s="119"/>
      <c r="AI807" s="119"/>
      <c r="AJ807" s="119"/>
      <c r="AK807" s="119"/>
      <c r="AL807" s="119"/>
      <c r="AM807" s="119"/>
      <c r="AN807" s="119"/>
      <c r="AO807" s="119"/>
      <c r="AP807" s="119"/>
      <c r="AQ807" s="119"/>
      <c r="AR807" s="119"/>
      <c r="AS807" s="4"/>
      <c r="AT807" s="4"/>
      <c r="AU807" s="4"/>
    </row>
    <row r="808">
      <c r="A808" s="4"/>
      <c r="B808" s="4"/>
      <c r="C808" s="4"/>
      <c r="D808" s="4"/>
      <c r="E808" s="4"/>
      <c r="F808" s="8"/>
      <c r="G808" s="8"/>
      <c r="H808" s="8"/>
      <c r="I808" s="8"/>
      <c r="J808" s="8"/>
      <c r="K808" s="8"/>
      <c r="L808" s="8"/>
      <c r="M808" s="8"/>
      <c r="N808" s="8"/>
      <c r="O808" s="8"/>
      <c r="P808" s="8"/>
      <c r="Q808" s="271"/>
      <c r="R808" s="119"/>
      <c r="S808" s="118"/>
      <c r="T808" s="118"/>
      <c r="U808" s="118"/>
      <c r="V808" s="325"/>
      <c r="W808" s="119"/>
      <c r="X808" s="119"/>
      <c r="Y808" s="119"/>
      <c r="Z808" s="326"/>
      <c r="AA808" s="74"/>
      <c r="AB808" s="352"/>
      <c r="AC808" s="352"/>
      <c r="AD808" s="328"/>
      <c r="AE808" s="118"/>
      <c r="AF808" s="119"/>
      <c r="AG808" s="119"/>
      <c r="AH808" s="119"/>
      <c r="AI808" s="119"/>
      <c r="AJ808" s="119"/>
      <c r="AK808" s="119"/>
      <c r="AL808" s="119"/>
      <c r="AM808" s="119"/>
      <c r="AN808" s="119"/>
      <c r="AO808" s="119"/>
      <c r="AP808" s="119"/>
      <c r="AQ808" s="119"/>
      <c r="AR808" s="119"/>
      <c r="AS808" s="4"/>
      <c r="AT808" s="4"/>
      <c r="AU808" s="4"/>
    </row>
    <row r="809">
      <c r="A809" s="4"/>
      <c r="B809" s="4"/>
      <c r="C809" s="4"/>
      <c r="D809" s="4"/>
      <c r="E809" s="4"/>
      <c r="F809" s="8"/>
      <c r="G809" s="8"/>
      <c r="H809" s="8"/>
      <c r="I809" s="8"/>
      <c r="J809" s="8"/>
      <c r="K809" s="8"/>
      <c r="L809" s="8"/>
      <c r="M809" s="8"/>
      <c r="N809" s="8"/>
      <c r="O809" s="8"/>
      <c r="P809" s="8"/>
      <c r="Q809" s="271"/>
      <c r="R809" s="119"/>
      <c r="S809" s="118"/>
      <c r="T809" s="118"/>
      <c r="U809" s="118"/>
      <c r="V809" s="325"/>
      <c r="W809" s="119"/>
      <c r="X809" s="119"/>
      <c r="Y809" s="119"/>
      <c r="Z809" s="326"/>
      <c r="AA809" s="74"/>
      <c r="AB809" s="352"/>
      <c r="AC809" s="352"/>
      <c r="AD809" s="328"/>
      <c r="AE809" s="118"/>
      <c r="AF809" s="119"/>
      <c r="AG809" s="119"/>
      <c r="AH809" s="119"/>
      <c r="AI809" s="119"/>
      <c r="AJ809" s="119"/>
      <c r="AK809" s="119"/>
      <c r="AL809" s="119"/>
      <c r="AM809" s="119"/>
      <c r="AN809" s="119"/>
      <c r="AO809" s="119"/>
      <c r="AP809" s="119"/>
      <c r="AQ809" s="119"/>
      <c r="AR809" s="119"/>
      <c r="AS809" s="4"/>
      <c r="AT809" s="4"/>
      <c r="AU809" s="4"/>
    </row>
    <row r="810">
      <c r="A810" s="4"/>
      <c r="B810" s="4"/>
      <c r="C810" s="4"/>
      <c r="D810" s="4"/>
      <c r="E810" s="4"/>
      <c r="F810" s="8"/>
      <c r="G810" s="8"/>
      <c r="H810" s="8"/>
      <c r="I810" s="8"/>
      <c r="J810" s="8"/>
      <c r="K810" s="8"/>
      <c r="L810" s="8"/>
      <c r="M810" s="8"/>
      <c r="N810" s="8"/>
      <c r="O810" s="8"/>
      <c r="P810" s="8"/>
      <c r="Q810" s="271"/>
      <c r="R810" s="119"/>
      <c r="S810" s="118"/>
      <c r="T810" s="118"/>
      <c r="U810" s="118"/>
      <c r="V810" s="325"/>
      <c r="W810" s="119"/>
      <c r="X810" s="119"/>
      <c r="Y810" s="119"/>
      <c r="Z810" s="326"/>
      <c r="AA810" s="74"/>
      <c r="AB810" s="352"/>
      <c r="AC810" s="352"/>
      <c r="AD810" s="328"/>
      <c r="AE810" s="118"/>
      <c r="AF810" s="119"/>
      <c r="AG810" s="119"/>
      <c r="AH810" s="119"/>
      <c r="AI810" s="119"/>
      <c r="AJ810" s="119"/>
      <c r="AK810" s="119"/>
      <c r="AL810" s="119"/>
      <c r="AM810" s="119"/>
      <c r="AN810" s="119"/>
      <c r="AO810" s="119"/>
      <c r="AP810" s="119"/>
      <c r="AQ810" s="119"/>
      <c r="AR810" s="119"/>
      <c r="AS810" s="4"/>
      <c r="AT810" s="4"/>
      <c r="AU810" s="4"/>
    </row>
    <row r="811">
      <c r="A811" s="4"/>
      <c r="B811" s="4"/>
      <c r="C811" s="4"/>
      <c r="D811" s="4"/>
      <c r="E811" s="4"/>
      <c r="F811" s="8"/>
      <c r="G811" s="8"/>
      <c r="H811" s="8"/>
      <c r="I811" s="8"/>
      <c r="J811" s="8"/>
      <c r="K811" s="8"/>
      <c r="L811" s="8"/>
      <c r="M811" s="8"/>
      <c r="N811" s="8"/>
      <c r="O811" s="8"/>
      <c r="P811" s="8"/>
      <c r="Q811" s="271"/>
      <c r="R811" s="119"/>
      <c r="S811" s="118"/>
      <c r="T811" s="118"/>
      <c r="U811" s="118"/>
      <c r="V811" s="325"/>
      <c r="W811" s="119"/>
      <c r="X811" s="119"/>
      <c r="Y811" s="119"/>
      <c r="Z811" s="326"/>
      <c r="AA811" s="74"/>
      <c r="AB811" s="352"/>
      <c r="AC811" s="352"/>
      <c r="AD811" s="328"/>
      <c r="AE811" s="118"/>
      <c r="AF811" s="119"/>
      <c r="AG811" s="119"/>
      <c r="AH811" s="119"/>
      <c r="AI811" s="119"/>
      <c r="AJ811" s="119"/>
      <c r="AK811" s="119"/>
      <c r="AL811" s="119"/>
      <c r="AM811" s="119"/>
      <c r="AN811" s="119"/>
      <c r="AO811" s="119"/>
      <c r="AP811" s="119"/>
      <c r="AQ811" s="119"/>
      <c r="AR811" s="119"/>
      <c r="AS811" s="4"/>
      <c r="AT811" s="4"/>
      <c r="AU811" s="4"/>
    </row>
    <row r="812">
      <c r="A812" s="4"/>
      <c r="B812" s="4"/>
      <c r="C812" s="4"/>
      <c r="D812" s="4"/>
      <c r="E812" s="4"/>
      <c r="F812" s="8"/>
      <c r="G812" s="8"/>
      <c r="H812" s="8"/>
      <c r="I812" s="8"/>
      <c r="J812" s="8"/>
      <c r="K812" s="8"/>
      <c r="L812" s="8"/>
      <c r="M812" s="8"/>
      <c r="N812" s="8"/>
      <c r="O812" s="8"/>
      <c r="P812" s="8"/>
      <c r="Q812" s="271"/>
      <c r="R812" s="119"/>
      <c r="S812" s="118"/>
      <c r="T812" s="118"/>
      <c r="U812" s="118"/>
      <c r="V812" s="325"/>
      <c r="W812" s="119"/>
      <c r="X812" s="119"/>
      <c r="Y812" s="119"/>
      <c r="Z812" s="326"/>
      <c r="AA812" s="74"/>
      <c r="AB812" s="352"/>
      <c r="AC812" s="352"/>
      <c r="AD812" s="328"/>
      <c r="AE812" s="118"/>
      <c r="AF812" s="119"/>
      <c r="AG812" s="119"/>
      <c r="AH812" s="119"/>
      <c r="AI812" s="119"/>
      <c r="AJ812" s="119"/>
      <c r="AK812" s="119"/>
      <c r="AL812" s="119"/>
      <c r="AM812" s="119"/>
      <c r="AN812" s="119"/>
      <c r="AO812" s="119"/>
      <c r="AP812" s="119"/>
      <c r="AQ812" s="119"/>
      <c r="AR812" s="119"/>
      <c r="AS812" s="4"/>
      <c r="AT812" s="4"/>
      <c r="AU812" s="4"/>
    </row>
    <row r="813">
      <c r="A813" s="4"/>
      <c r="B813" s="4"/>
      <c r="C813" s="4"/>
      <c r="D813" s="4"/>
      <c r="E813" s="4"/>
      <c r="F813" s="8"/>
      <c r="G813" s="8"/>
      <c r="H813" s="8"/>
      <c r="I813" s="8"/>
      <c r="J813" s="8"/>
      <c r="K813" s="8"/>
      <c r="L813" s="8"/>
      <c r="M813" s="8"/>
      <c r="N813" s="8"/>
      <c r="O813" s="8"/>
      <c r="P813" s="8"/>
      <c r="Q813" s="271"/>
      <c r="R813" s="119"/>
      <c r="S813" s="118"/>
      <c r="T813" s="118"/>
      <c r="U813" s="118"/>
      <c r="V813" s="325"/>
      <c r="W813" s="119"/>
      <c r="X813" s="119"/>
      <c r="Y813" s="119"/>
      <c r="Z813" s="326"/>
      <c r="AA813" s="74"/>
      <c r="AB813" s="352"/>
      <c r="AC813" s="352"/>
      <c r="AD813" s="328"/>
      <c r="AE813" s="118"/>
      <c r="AF813" s="119"/>
      <c r="AG813" s="119"/>
      <c r="AH813" s="119"/>
      <c r="AI813" s="119"/>
      <c r="AJ813" s="119"/>
      <c r="AK813" s="119"/>
      <c r="AL813" s="119"/>
      <c r="AM813" s="119"/>
      <c r="AN813" s="119"/>
      <c r="AO813" s="119"/>
      <c r="AP813" s="119"/>
      <c r="AQ813" s="119"/>
      <c r="AR813" s="119"/>
      <c r="AS813" s="4"/>
      <c r="AT813" s="4"/>
      <c r="AU813" s="4"/>
    </row>
    <row r="814">
      <c r="A814" s="4"/>
      <c r="B814" s="4"/>
      <c r="C814" s="4"/>
      <c r="D814" s="4"/>
      <c r="E814" s="4"/>
      <c r="F814" s="8"/>
      <c r="G814" s="8"/>
      <c r="H814" s="8"/>
      <c r="I814" s="8"/>
      <c r="J814" s="8"/>
      <c r="K814" s="8"/>
      <c r="L814" s="8"/>
      <c r="M814" s="8"/>
      <c r="N814" s="8"/>
      <c r="O814" s="8"/>
      <c r="P814" s="8"/>
      <c r="Q814" s="271"/>
      <c r="R814" s="119"/>
      <c r="S814" s="118"/>
      <c r="T814" s="118"/>
      <c r="U814" s="118"/>
      <c r="V814" s="325"/>
      <c r="W814" s="119"/>
      <c r="X814" s="119"/>
      <c r="Y814" s="119"/>
      <c r="Z814" s="326"/>
      <c r="AA814" s="74"/>
      <c r="AB814" s="352"/>
      <c r="AC814" s="352"/>
      <c r="AD814" s="328"/>
      <c r="AE814" s="118"/>
      <c r="AF814" s="119"/>
      <c r="AG814" s="119"/>
      <c r="AH814" s="119"/>
      <c r="AI814" s="119"/>
      <c r="AJ814" s="119"/>
      <c r="AK814" s="119"/>
      <c r="AL814" s="119"/>
      <c r="AM814" s="119"/>
      <c r="AN814" s="119"/>
      <c r="AO814" s="119"/>
      <c r="AP814" s="119"/>
      <c r="AQ814" s="119"/>
      <c r="AR814" s="119"/>
      <c r="AS814" s="4"/>
      <c r="AT814" s="4"/>
      <c r="AU814" s="4"/>
    </row>
    <row r="815">
      <c r="A815" s="4"/>
      <c r="B815" s="4"/>
      <c r="C815" s="4"/>
      <c r="D815" s="4"/>
      <c r="E815" s="4"/>
      <c r="F815" s="8"/>
      <c r="G815" s="8"/>
      <c r="H815" s="8"/>
      <c r="I815" s="8"/>
      <c r="J815" s="8"/>
      <c r="K815" s="8"/>
      <c r="L815" s="8"/>
      <c r="M815" s="8"/>
      <c r="N815" s="8"/>
      <c r="O815" s="8"/>
      <c r="P815" s="8"/>
      <c r="Q815" s="271"/>
      <c r="R815" s="119"/>
      <c r="S815" s="118"/>
      <c r="T815" s="118"/>
      <c r="U815" s="118"/>
      <c r="V815" s="325"/>
      <c r="W815" s="119"/>
      <c r="X815" s="119"/>
      <c r="Y815" s="119"/>
      <c r="Z815" s="326"/>
      <c r="AA815" s="74"/>
      <c r="AB815" s="352"/>
      <c r="AC815" s="352"/>
      <c r="AD815" s="328"/>
      <c r="AE815" s="118"/>
      <c r="AF815" s="119"/>
      <c r="AG815" s="119"/>
      <c r="AH815" s="119"/>
      <c r="AI815" s="119"/>
      <c r="AJ815" s="119"/>
      <c r="AK815" s="119"/>
      <c r="AL815" s="119"/>
      <c r="AM815" s="119"/>
      <c r="AN815" s="119"/>
      <c r="AO815" s="119"/>
      <c r="AP815" s="119"/>
      <c r="AQ815" s="119"/>
      <c r="AR815" s="119"/>
      <c r="AS815" s="4"/>
      <c r="AT815" s="4"/>
      <c r="AU815" s="4"/>
    </row>
    <row r="816">
      <c r="A816" s="4"/>
      <c r="B816" s="4"/>
      <c r="C816" s="4"/>
      <c r="D816" s="4"/>
      <c r="E816" s="4"/>
      <c r="F816" s="8"/>
      <c r="G816" s="8"/>
      <c r="H816" s="8"/>
      <c r="I816" s="8"/>
      <c r="J816" s="8"/>
      <c r="K816" s="8"/>
      <c r="L816" s="8"/>
      <c r="M816" s="8"/>
      <c r="N816" s="8"/>
      <c r="O816" s="8"/>
      <c r="P816" s="8"/>
      <c r="Q816" s="271"/>
      <c r="R816" s="119"/>
      <c r="S816" s="118"/>
      <c r="T816" s="118"/>
      <c r="U816" s="118"/>
      <c r="V816" s="325"/>
      <c r="W816" s="119"/>
      <c r="X816" s="119"/>
      <c r="Y816" s="119"/>
      <c r="Z816" s="326"/>
      <c r="AA816" s="74"/>
      <c r="AB816" s="352"/>
      <c r="AC816" s="352"/>
      <c r="AD816" s="328"/>
      <c r="AE816" s="118"/>
      <c r="AF816" s="119"/>
      <c r="AG816" s="119"/>
      <c r="AH816" s="119"/>
      <c r="AI816" s="119"/>
      <c r="AJ816" s="119"/>
      <c r="AK816" s="119"/>
      <c r="AL816" s="119"/>
      <c r="AM816" s="119"/>
      <c r="AN816" s="119"/>
      <c r="AO816" s="119"/>
      <c r="AP816" s="119"/>
      <c r="AQ816" s="119"/>
      <c r="AR816" s="119"/>
      <c r="AS816" s="4"/>
      <c r="AT816" s="4"/>
      <c r="AU816" s="4"/>
    </row>
    <row r="817">
      <c r="A817" s="4"/>
      <c r="B817" s="4"/>
      <c r="C817" s="4"/>
      <c r="D817" s="4"/>
      <c r="E817" s="4"/>
      <c r="F817" s="8"/>
      <c r="G817" s="8"/>
      <c r="H817" s="8"/>
      <c r="I817" s="8"/>
      <c r="J817" s="8"/>
      <c r="K817" s="8"/>
      <c r="L817" s="8"/>
      <c r="M817" s="8"/>
      <c r="N817" s="8"/>
      <c r="O817" s="8"/>
      <c r="P817" s="8"/>
      <c r="Q817" s="271"/>
      <c r="R817" s="119"/>
      <c r="S817" s="118"/>
      <c r="T817" s="118"/>
      <c r="U817" s="118"/>
      <c r="V817" s="325"/>
      <c r="W817" s="119"/>
      <c r="X817" s="119"/>
      <c r="Y817" s="119"/>
      <c r="Z817" s="326"/>
      <c r="AA817" s="74"/>
      <c r="AB817" s="352"/>
      <c r="AC817" s="352"/>
      <c r="AD817" s="328"/>
      <c r="AE817" s="118"/>
      <c r="AF817" s="119"/>
      <c r="AG817" s="119"/>
      <c r="AH817" s="119"/>
      <c r="AI817" s="119"/>
      <c r="AJ817" s="119"/>
      <c r="AK817" s="119"/>
      <c r="AL817" s="119"/>
      <c r="AM817" s="119"/>
      <c r="AN817" s="119"/>
      <c r="AO817" s="119"/>
      <c r="AP817" s="119"/>
      <c r="AQ817" s="119"/>
      <c r="AR817" s="119"/>
      <c r="AS817" s="4"/>
      <c r="AT817" s="4"/>
      <c r="AU817" s="4"/>
    </row>
    <row r="818">
      <c r="A818" s="4"/>
      <c r="B818" s="4"/>
      <c r="C818" s="4"/>
      <c r="D818" s="4"/>
      <c r="E818" s="4"/>
      <c r="F818" s="8"/>
      <c r="G818" s="8"/>
      <c r="H818" s="8"/>
      <c r="I818" s="8"/>
      <c r="J818" s="8"/>
      <c r="K818" s="8"/>
      <c r="L818" s="8"/>
      <c r="M818" s="8"/>
      <c r="N818" s="8"/>
      <c r="O818" s="8"/>
      <c r="P818" s="8"/>
      <c r="Q818" s="271"/>
      <c r="R818" s="119"/>
      <c r="S818" s="118"/>
      <c r="T818" s="118"/>
      <c r="U818" s="118"/>
      <c r="V818" s="325"/>
      <c r="W818" s="119"/>
      <c r="X818" s="119"/>
      <c r="Y818" s="119"/>
      <c r="Z818" s="326"/>
      <c r="AA818" s="74"/>
      <c r="AB818" s="352"/>
      <c r="AC818" s="352"/>
      <c r="AD818" s="328"/>
      <c r="AE818" s="118"/>
      <c r="AF818" s="119"/>
      <c r="AG818" s="119"/>
      <c r="AH818" s="119"/>
      <c r="AI818" s="119"/>
      <c r="AJ818" s="119"/>
      <c r="AK818" s="119"/>
      <c r="AL818" s="119"/>
      <c r="AM818" s="119"/>
      <c r="AN818" s="119"/>
      <c r="AO818" s="119"/>
      <c r="AP818" s="119"/>
      <c r="AQ818" s="119"/>
      <c r="AR818" s="119"/>
      <c r="AS818" s="4"/>
      <c r="AT818" s="4"/>
      <c r="AU818" s="4"/>
    </row>
    <row r="819">
      <c r="A819" s="4"/>
      <c r="B819" s="4"/>
      <c r="C819" s="4"/>
      <c r="D819" s="4"/>
      <c r="E819" s="4"/>
      <c r="F819" s="8"/>
      <c r="G819" s="8"/>
      <c r="H819" s="8"/>
      <c r="I819" s="8"/>
      <c r="J819" s="8"/>
      <c r="K819" s="8"/>
      <c r="L819" s="8"/>
      <c r="M819" s="8"/>
      <c r="N819" s="8"/>
      <c r="O819" s="8"/>
      <c r="P819" s="8"/>
      <c r="Q819" s="271"/>
      <c r="R819" s="119"/>
      <c r="S819" s="118"/>
      <c r="T819" s="118"/>
      <c r="U819" s="118"/>
      <c r="V819" s="325"/>
      <c r="W819" s="119"/>
      <c r="X819" s="119"/>
      <c r="Y819" s="119"/>
      <c r="Z819" s="326"/>
      <c r="AA819" s="74"/>
      <c r="AB819" s="352"/>
      <c r="AC819" s="352"/>
      <c r="AD819" s="328"/>
      <c r="AE819" s="118"/>
      <c r="AF819" s="119"/>
      <c r="AG819" s="119"/>
      <c r="AH819" s="119"/>
      <c r="AI819" s="119"/>
      <c r="AJ819" s="119"/>
      <c r="AK819" s="119"/>
      <c r="AL819" s="119"/>
      <c r="AM819" s="119"/>
      <c r="AN819" s="119"/>
      <c r="AO819" s="119"/>
      <c r="AP819" s="119"/>
      <c r="AQ819" s="119"/>
      <c r="AR819" s="119"/>
      <c r="AS819" s="4"/>
      <c r="AT819" s="4"/>
      <c r="AU819" s="4"/>
    </row>
    <row r="820">
      <c r="A820" s="4"/>
      <c r="B820" s="4"/>
      <c r="C820" s="4"/>
      <c r="D820" s="4"/>
      <c r="E820" s="4"/>
      <c r="F820" s="8"/>
      <c r="G820" s="8"/>
      <c r="H820" s="8"/>
      <c r="I820" s="8"/>
      <c r="J820" s="8"/>
      <c r="K820" s="8"/>
      <c r="L820" s="8"/>
      <c r="M820" s="8"/>
      <c r="N820" s="8"/>
      <c r="O820" s="8"/>
      <c r="P820" s="8"/>
      <c r="Q820" s="271"/>
      <c r="R820" s="119"/>
      <c r="S820" s="118"/>
      <c r="T820" s="118"/>
      <c r="U820" s="118"/>
      <c r="V820" s="325"/>
      <c r="W820" s="119"/>
      <c r="X820" s="119"/>
      <c r="Y820" s="119"/>
      <c r="Z820" s="326"/>
      <c r="AA820" s="74"/>
      <c r="AB820" s="352"/>
      <c r="AC820" s="352"/>
      <c r="AD820" s="328"/>
      <c r="AE820" s="118"/>
      <c r="AF820" s="119"/>
      <c r="AG820" s="119"/>
      <c r="AH820" s="119"/>
      <c r="AI820" s="119"/>
      <c r="AJ820" s="119"/>
      <c r="AK820" s="119"/>
      <c r="AL820" s="119"/>
      <c r="AM820" s="119"/>
      <c r="AN820" s="119"/>
      <c r="AO820" s="119"/>
      <c r="AP820" s="119"/>
      <c r="AQ820" s="119"/>
      <c r="AR820" s="119"/>
      <c r="AS820" s="4"/>
      <c r="AT820" s="4"/>
      <c r="AU820" s="4"/>
    </row>
    <row r="821">
      <c r="A821" s="4"/>
      <c r="B821" s="4"/>
      <c r="C821" s="4"/>
      <c r="D821" s="4"/>
      <c r="E821" s="4"/>
      <c r="F821" s="8"/>
      <c r="G821" s="8"/>
      <c r="H821" s="8"/>
      <c r="I821" s="8"/>
      <c r="J821" s="8"/>
      <c r="K821" s="8"/>
      <c r="L821" s="8"/>
      <c r="M821" s="8"/>
      <c r="N821" s="8"/>
      <c r="O821" s="8"/>
      <c r="P821" s="8"/>
      <c r="Q821" s="271"/>
      <c r="R821" s="119"/>
      <c r="S821" s="118"/>
      <c r="T821" s="118"/>
      <c r="U821" s="118"/>
      <c r="V821" s="325"/>
      <c r="W821" s="119"/>
      <c r="X821" s="119"/>
      <c r="Y821" s="119"/>
      <c r="Z821" s="326"/>
      <c r="AA821" s="74"/>
      <c r="AB821" s="352"/>
      <c r="AC821" s="352"/>
      <c r="AD821" s="328"/>
      <c r="AE821" s="118"/>
      <c r="AF821" s="119"/>
      <c r="AG821" s="119"/>
      <c r="AH821" s="119"/>
      <c r="AI821" s="119"/>
      <c r="AJ821" s="119"/>
      <c r="AK821" s="119"/>
      <c r="AL821" s="119"/>
      <c r="AM821" s="119"/>
      <c r="AN821" s="119"/>
      <c r="AO821" s="119"/>
      <c r="AP821" s="119"/>
      <c r="AQ821" s="119"/>
      <c r="AR821" s="119"/>
      <c r="AS821" s="4"/>
      <c r="AT821" s="4"/>
      <c r="AU821" s="4"/>
    </row>
    <row r="822">
      <c r="A822" s="4"/>
      <c r="B822" s="4"/>
      <c r="C822" s="4"/>
      <c r="D822" s="4"/>
      <c r="E822" s="4"/>
      <c r="F822" s="8"/>
      <c r="G822" s="8"/>
      <c r="H822" s="8"/>
      <c r="I822" s="8"/>
      <c r="J822" s="8"/>
      <c r="K822" s="8"/>
      <c r="L822" s="8"/>
      <c r="M822" s="8"/>
      <c r="N822" s="8"/>
      <c r="O822" s="8"/>
      <c r="P822" s="8"/>
      <c r="Q822" s="271"/>
      <c r="R822" s="119"/>
      <c r="S822" s="118"/>
      <c r="T822" s="118"/>
      <c r="U822" s="118"/>
      <c r="V822" s="325"/>
      <c r="W822" s="119"/>
      <c r="X822" s="119"/>
      <c r="Y822" s="119"/>
      <c r="Z822" s="326"/>
      <c r="AA822" s="74"/>
      <c r="AB822" s="352"/>
      <c r="AC822" s="352"/>
      <c r="AD822" s="328"/>
      <c r="AE822" s="118"/>
      <c r="AF822" s="119"/>
      <c r="AG822" s="119"/>
      <c r="AH822" s="119"/>
      <c r="AI822" s="119"/>
      <c r="AJ822" s="119"/>
      <c r="AK822" s="119"/>
      <c r="AL822" s="119"/>
      <c r="AM822" s="119"/>
      <c r="AN822" s="119"/>
      <c r="AO822" s="119"/>
      <c r="AP822" s="119"/>
      <c r="AQ822" s="119"/>
      <c r="AR822" s="119"/>
      <c r="AS822" s="4"/>
      <c r="AT822" s="4"/>
      <c r="AU822" s="4"/>
    </row>
    <row r="823">
      <c r="A823" s="4"/>
      <c r="B823" s="4"/>
      <c r="C823" s="4"/>
      <c r="D823" s="4"/>
      <c r="E823" s="4"/>
      <c r="F823" s="8"/>
      <c r="G823" s="8"/>
      <c r="H823" s="8"/>
      <c r="I823" s="8"/>
      <c r="J823" s="8"/>
      <c r="K823" s="8"/>
      <c r="L823" s="8"/>
      <c r="M823" s="8"/>
      <c r="N823" s="8"/>
      <c r="O823" s="8"/>
      <c r="P823" s="8"/>
      <c r="Q823" s="271"/>
      <c r="R823" s="119"/>
      <c r="S823" s="118"/>
      <c r="T823" s="118"/>
      <c r="U823" s="118"/>
      <c r="V823" s="325"/>
      <c r="W823" s="119"/>
      <c r="X823" s="119"/>
      <c r="Y823" s="119"/>
      <c r="Z823" s="326"/>
      <c r="AA823" s="74"/>
      <c r="AB823" s="352"/>
      <c r="AC823" s="352"/>
      <c r="AD823" s="328"/>
      <c r="AE823" s="118"/>
      <c r="AF823" s="119"/>
      <c r="AG823" s="119"/>
      <c r="AH823" s="119"/>
      <c r="AI823" s="119"/>
      <c r="AJ823" s="119"/>
      <c r="AK823" s="119"/>
      <c r="AL823" s="119"/>
      <c r="AM823" s="119"/>
      <c r="AN823" s="119"/>
      <c r="AO823" s="119"/>
      <c r="AP823" s="119"/>
      <c r="AQ823" s="119"/>
      <c r="AR823" s="119"/>
      <c r="AS823" s="4"/>
      <c r="AT823" s="4"/>
      <c r="AU823" s="4"/>
    </row>
    <row r="824">
      <c r="A824" s="4"/>
      <c r="B824" s="4"/>
      <c r="C824" s="4"/>
      <c r="D824" s="4"/>
      <c r="E824" s="4"/>
      <c r="F824" s="8"/>
      <c r="G824" s="8"/>
      <c r="H824" s="8"/>
      <c r="I824" s="8"/>
      <c r="J824" s="8"/>
      <c r="K824" s="8"/>
      <c r="L824" s="8"/>
      <c r="M824" s="8"/>
      <c r="N824" s="8"/>
      <c r="O824" s="8"/>
      <c r="P824" s="8"/>
      <c r="Q824" s="271"/>
      <c r="R824" s="119"/>
      <c r="S824" s="118"/>
      <c r="T824" s="118"/>
      <c r="U824" s="118"/>
      <c r="V824" s="325"/>
      <c r="W824" s="119"/>
      <c r="X824" s="119"/>
      <c r="Y824" s="119"/>
      <c r="Z824" s="326"/>
      <c r="AA824" s="74"/>
      <c r="AB824" s="352"/>
      <c r="AC824" s="352"/>
      <c r="AD824" s="328"/>
      <c r="AE824" s="118"/>
      <c r="AF824" s="119"/>
      <c r="AG824" s="119"/>
      <c r="AH824" s="119"/>
      <c r="AI824" s="119"/>
      <c r="AJ824" s="119"/>
      <c r="AK824" s="119"/>
      <c r="AL824" s="119"/>
      <c r="AM824" s="119"/>
      <c r="AN824" s="119"/>
      <c r="AO824" s="119"/>
      <c r="AP824" s="119"/>
      <c r="AQ824" s="119"/>
      <c r="AR824" s="119"/>
      <c r="AS824" s="4"/>
      <c r="AT824" s="4"/>
      <c r="AU824" s="4"/>
    </row>
    <row r="825">
      <c r="A825" s="4"/>
      <c r="B825" s="4"/>
      <c r="C825" s="4"/>
      <c r="D825" s="4"/>
      <c r="E825" s="4"/>
      <c r="F825" s="8"/>
      <c r="G825" s="8"/>
      <c r="H825" s="8"/>
      <c r="I825" s="8"/>
      <c r="J825" s="8"/>
      <c r="K825" s="8"/>
      <c r="L825" s="8"/>
      <c r="M825" s="8"/>
      <c r="N825" s="8"/>
      <c r="O825" s="8"/>
      <c r="P825" s="8"/>
      <c r="Q825" s="271"/>
      <c r="R825" s="119"/>
      <c r="S825" s="118"/>
      <c r="T825" s="118"/>
      <c r="U825" s="118"/>
      <c r="V825" s="325"/>
      <c r="W825" s="119"/>
      <c r="X825" s="119"/>
      <c r="Y825" s="119"/>
      <c r="Z825" s="326"/>
      <c r="AA825" s="74"/>
      <c r="AB825" s="352"/>
      <c r="AC825" s="352"/>
      <c r="AD825" s="328"/>
      <c r="AE825" s="118"/>
      <c r="AF825" s="119"/>
      <c r="AG825" s="119"/>
      <c r="AH825" s="119"/>
      <c r="AI825" s="119"/>
      <c r="AJ825" s="119"/>
      <c r="AK825" s="119"/>
      <c r="AL825" s="119"/>
      <c r="AM825" s="119"/>
      <c r="AN825" s="119"/>
      <c r="AO825" s="119"/>
      <c r="AP825" s="119"/>
      <c r="AQ825" s="119"/>
      <c r="AR825" s="119"/>
      <c r="AS825" s="4"/>
      <c r="AT825" s="4"/>
      <c r="AU825" s="4"/>
    </row>
    <row r="826">
      <c r="A826" s="4"/>
      <c r="B826" s="4"/>
      <c r="C826" s="4"/>
      <c r="D826" s="4"/>
      <c r="E826" s="4"/>
      <c r="F826" s="8"/>
      <c r="G826" s="8"/>
      <c r="H826" s="8"/>
      <c r="I826" s="8"/>
      <c r="J826" s="8"/>
      <c r="K826" s="8"/>
      <c r="L826" s="8"/>
      <c r="M826" s="8"/>
      <c r="N826" s="8"/>
      <c r="O826" s="8"/>
      <c r="P826" s="8"/>
      <c r="Q826" s="271"/>
      <c r="R826" s="119"/>
      <c r="S826" s="118"/>
      <c r="T826" s="118"/>
      <c r="U826" s="118"/>
      <c r="V826" s="325"/>
      <c r="W826" s="119"/>
      <c r="X826" s="119"/>
      <c r="Y826" s="119"/>
      <c r="Z826" s="326"/>
      <c r="AA826" s="74"/>
      <c r="AB826" s="352"/>
      <c r="AC826" s="352"/>
      <c r="AD826" s="328"/>
      <c r="AE826" s="118"/>
      <c r="AF826" s="119"/>
      <c r="AG826" s="119"/>
      <c r="AH826" s="119"/>
      <c r="AI826" s="119"/>
      <c r="AJ826" s="119"/>
      <c r="AK826" s="119"/>
      <c r="AL826" s="119"/>
      <c r="AM826" s="119"/>
      <c r="AN826" s="119"/>
      <c r="AO826" s="119"/>
      <c r="AP826" s="119"/>
      <c r="AQ826" s="119"/>
      <c r="AR826" s="119"/>
      <c r="AS826" s="4"/>
      <c r="AT826" s="4"/>
      <c r="AU826" s="4"/>
    </row>
    <row r="827">
      <c r="A827" s="4"/>
      <c r="B827" s="4"/>
      <c r="C827" s="4"/>
      <c r="D827" s="4"/>
      <c r="E827" s="4"/>
      <c r="F827" s="8"/>
      <c r="G827" s="8"/>
      <c r="H827" s="8"/>
      <c r="I827" s="8"/>
      <c r="J827" s="8"/>
      <c r="K827" s="8"/>
      <c r="L827" s="8"/>
      <c r="M827" s="8"/>
      <c r="N827" s="8"/>
      <c r="O827" s="8"/>
      <c r="P827" s="8"/>
      <c r="Q827" s="271"/>
      <c r="R827" s="119"/>
      <c r="S827" s="118"/>
      <c r="T827" s="118"/>
      <c r="U827" s="118"/>
      <c r="V827" s="325"/>
      <c r="W827" s="119"/>
      <c r="X827" s="119"/>
      <c r="Y827" s="119"/>
      <c r="Z827" s="326"/>
      <c r="AA827" s="74"/>
      <c r="AB827" s="352"/>
      <c r="AC827" s="352"/>
      <c r="AD827" s="328"/>
      <c r="AE827" s="118"/>
      <c r="AF827" s="119"/>
      <c r="AG827" s="119"/>
      <c r="AH827" s="119"/>
      <c r="AI827" s="119"/>
      <c r="AJ827" s="119"/>
      <c r="AK827" s="119"/>
      <c r="AL827" s="119"/>
      <c r="AM827" s="119"/>
      <c r="AN827" s="119"/>
      <c r="AO827" s="119"/>
      <c r="AP827" s="119"/>
      <c r="AQ827" s="119"/>
      <c r="AR827" s="119"/>
      <c r="AS827" s="4"/>
      <c r="AT827" s="4"/>
      <c r="AU827" s="4"/>
    </row>
    <row r="828">
      <c r="A828" s="4"/>
      <c r="B828" s="4"/>
      <c r="C828" s="4"/>
      <c r="D828" s="4"/>
      <c r="E828" s="4"/>
      <c r="F828" s="8"/>
      <c r="G828" s="8"/>
      <c r="H828" s="8"/>
      <c r="I828" s="8"/>
      <c r="J828" s="8"/>
      <c r="K828" s="8"/>
      <c r="L828" s="8"/>
      <c r="M828" s="8"/>
      <c r="N828" s="8"/>
      <c r="O828" s="8"/>
      <c r="P828" s="8"/>
      <c r="Q828" s="271"/>
      <c r="R828" s="119"/>
      <c r="S828" s="118"/>
      <c r="T828" s="118"/>
      <c r="U828" s="118"/>
      <c r="V828" s="325"/>
      <c r="W828" s="119"/>
      <c r="X828" s="119"/>
      <c r="Y828" s="119"/>
      <c r="Z828" s="326"/>
      <c r="AA828" s="74"/>
      <c r="AB828" s="352"/>
      <c r="AC828" s="352"/>
      <c r="AD828" s="328"/>
      <c r="AE828" s="118"/>
      <c r="AF828" s="119"/>
      <c r="AG828" s="119"/>
      <c r="AH828" s="119"/>
      <c r="AI828" s="119"/>
      <c r="AJ828" s="119"/>
      <c r="AK828" s="119"/>
      <c r="AL828" s="119"/>
      <c r="AM828" s="119"/>
      <c r="AN828" s="119"/>
      <c r="AO828" s="119"/>
      <c r="AP828" s="119"/>
      <c r="AQ828" s="119"/>
      <c r="AR828" s="119"/>
      <c r="AS828" s="4"/>
      <c r="AT828" s="4"/>
      <c r="AU828" s="4"/>
    </row>
    <row r="829">
      <c r="A829" s="4"/>
      <c r="B829" s="4"/>
      <c r="C829" s="4"/>
      <c r="D829" s="4"/>
      <c r="E829" s="4"/>
      <c r="F829" s="8"/>
      <c r="G829" s="8"/>
      <c r="H829" s="8"/>
      <c r="I829" s="8"/>
      <c r="J829" s="8"/>
      <c r="K829" s="8"/>
      <c r="L829" s="8"/>
      <c r="M829" s="8"/>
      <c r="N829" s="8"/>
      <c r="O829" s="8"/>
      <c r="P829" s="8"/>
      <c r="Q829" s="271"/>
      <c r="R829" s="119"/>
      <c r="S829" s="118"/>
      <c r="T829" s="118"/>
      <c r="U829" s="118"/>
      <c r="V829" s="325"/>
      <c r="W829" s="119"/>
      <c r="X829" s="119"/>
      <c r="Y829" s="119"/>
      <c r="Z829" s="326"/>
      <c r="AA829" s="74"/>
      <c r="AB829" s="352"/>
      <c r="AC829" s="352"/>
      <c r="AD829" s="328"/>
      <c r="AE829" s="118"/>
      <c r="AF829" s="119"/>
      <c r="AG829" s="119"/>
      <c r="AH829" s="119"/>
      <c r="AI829" s="119"/>
      <c r="AJ829" s="119"/>
      <c r="AK829" s="119"/>
      <c r="AL829" s="119"/>
      <c r="AM829" s="119"/>
      <c r="AN829" s="119"/>
      <c r="AO829" s="119"/>
      <c r="AP829" s="119"/>
      <c r="AQ829" s="119"/>
      <c r="AR829" s="119"/>
      <c r="AS829" s="4"/>
      <c r="AT829" s="4"/>
      <c r="AU829" s="4"/>
    </row>
    <row r="830">
      <c r="A830" s="4"/>
      <c r="B830" s="4"/>
      <c r="C830" s="4"/>
      <c r="D830" s="4"/>
      <c r="E830" s="4"/>
      <c r="F830" s="8"/>
      <c r="G830" s="8"/>
      <c r="H830" s="8"/>
      <c r="I830" s="8"/>
      <c r="J830" s="8"/>
      <c r="K830" s="8"/>
      <c r="L830" s="8"/>
      <c r="M830" s="8"/>
      <c r="N830" s="8"/>
      <c r="O830" s="8"/>
      <c r="P830" s="8"/>
      <c r="Q830" s="271"/>
      <c r="R830" s="119"/>
      <c r="S830" s="118"/>
      <c r="T830" s="118"/>
      <c r="U830" s="118"/>
      <c r="V830" s="325"/>
      <c r="W830" s="119"/>
      <c r="X830" s="119"/>
      <c r="Y830" s="119"/>
      <c r="Z830" s="326"/>
      <c r="AA830" s="74"/>
      <c r="AB830" s="352"/>
      <c r="AC830" s="352"/>
      <c r="AD830" s="328"/>
      <c r="AE830" s="118"/>
      <c r="AF830" s="119"/>
      <c r="AG830" s="119"/>
      <c r="AH830" s="119"/>
      <c r="AI830" s="119"/>
      <c r="AJ830" s="119"/>
      <c r="AK830" s="119"/>
      <c r="AL830" s="119"/>
      <c r="AM830" s="119"/>
      <c r="AN830" s="119"/>
      <c r="AO830" s="119"/>
      <c r="AP830" s="119"/>
      <c r="AQ830" s="119"/>
      <c r="AR830" s="119"/>
      <c r="AS830" s="4"/>
      <c r="AT830" s="4"/>
      <c r="AU830" s="4"/>
    </row>
    <row r="831">
      <c r="A831" s="4"/>
      <c r="B831" s="4"/>
      <c r="C831" s="4"/>
      <c r="D831" s="4"/>
      <c r="E831" s="4"/>
      <c r="F831" s="8"/>
      <c r="G831" s="8"/>
      <c r="H831" s="8"/>
      <c r="I831" s="8"/>
      <c r="J831" s="8"/>
      <c r="K831" s="8"/>
      <c r="L831" s="8"/>
      <c r="M831" s="8"/>
      <c r="N831" s="8"/>
      <c r="O831" s="8"/>
      <c r="P831" s="8"/>
      <c r="Q831" s="271"/>
      <c r="R831" s="119"/>
      <c r="S831" s="118"/>
      <c r="T831" s="118"/>
      <c r="U831" s="118"/>
      <c r="V831" s="325"/>
      <c r="W831" s="119"/>
      <c r="X831" s="119"/>
      <c r="Y831" s="119"/>
      <c r="Z831" s="326"/>
      <c r="AA831" s="74"/>
      <c r="AB831" s="352"/>
      <c r="AC831" s="352"/>
      <c r="AD831" s="328"/>
      <c r="AE831" s="118"/>
      <c r="AF831" s="119"/>
      <c r="AG831" s="119"/>
      <c r="AH831" s="119"/>
      <c r="AI831" s="119"/>
      <c r="AJ831" s="119"/>
      <c r="AK831" s="119"/>
      <c r="AL831" s="119"/>
      <c r="AM831" s="119"/>
      <c r="AN831" s="119"/>
      <c r="AO831" s="119"/>
      <c r="AP831" s="119"/>
      <c r="AQ831" s="119"/>
      <c r="AR831" s="119"/>
      <c r="AS831" s="4"/>
      <c r="AT831" s="4"/>
      <c r="AU831" s="4"/>
    </row>
    <row r="832">
      <c r="A832" s="4"/>
      <c r="B832" s="4"/>
      <c r="C832" s="4"/>
      <c r="D832" s="4"/>
      <c r="E832" s="4"/>
      <c r="F832" s="8"/>
      <c r="G832" s="8"/>
      <c r="H832" s="8"/>
      <c r="I832" s="8"/>
      <c r="J832" s="8"/>
      <c r="K832" s="8"/>
      <c r="L832" s="8"/>
      <c r="M832" s="8"/>
      <c r="N832" s="8"/>
      <c r="O832" s="8"/>
      <c r="P832" s="8"/>
      <c r="Q832" s="271"/>
      <c r="R832" s="119"/>
      <c r="S832" s="118"/>
      <c r="T832" s="118"/>
      <c r="U832" s="118"/>
      <c r="V832" s="325"/>
      <c r="W832" s="119"/>
      <c r="X832" s="119"/>
      <c r="Y832" s="119"/>
      <c r="Z832" s="326"/>
      <c r="AA832" s="74"/>
      <c r="AB832" s="352"/>
      <c r="AC832" s="352"/>
      <c r="AD832" s="328"/>
      <c r="AE832" s="118"/>
      <c r="AF832" s="119"/>
      <c r="AG832" s="119"/>
      <c r="AH832" s="119"/>
      <c r="AI832" s="119"/>
      <c r="AJ832" s="119"/>
      <c r="AK832" s="119"/>
      <c r="AL832" s="119"/>
      <c r="AM832" s="119"/>
      <c r="AN832" s="119"/>
      <c r="AO832" s="119"/>
      <c r="AP832" s="119"/>
      <c r="AQ832" s="119"/>
      <c r="AR832" s="119"/>
      <c r="AS832" s="4"/>
      <c r="AT832" s="4"/>
      <c r="AU832" s="4"/>
    </row>
    <row r="833">
      <c r="A833" s="4"/>
      <c r="B833" s="4"/>
      <c r="C833" s="4"/>
      <c r="D833" s="4"/>
      <c r="E833" s="4"/>
      <c r="F833" s="8"/>
      <c r="G833" s="8"/>
      <c r="H833" s="8"/>
      <c r="I833" s="8"/>
      <c r="J833" s="8"/>
      <c r="K833" s="8"/>
      <c r="L833" s="8"/>
      <c r="M833" s="8"/>
      <c r="N833" s="8"/>
      <c r="O833" s="8"/>
      <c r="P833" s="8"/>
      <c r="Q833" s="271"/>
      <c r="R833" s="119"/>
      <c r="S833" s="118"/>
      <c r="T833" s="118"/>
      <c r="U833" s="118"/>
      <c r="V833" s="325"/>
      <c r="W833" s="119"/>
      <c r="X833" s="119"/>
      <c r="Y833" s="119"/>
      <c r="Z833" s="326"/>
      <c r="AA833" s="74"/>
      <c r="AB833" s="352"/>
      <c r="AC833" s="352"/>
      <c r="AD833" s="328"/>
      <c r="AE833" s="118"/>
      <c r="AF833" s="119"/>
      <c r="AG833" s="119"/>
      <c r="AH833" s="119"/>
      <c r="AI833" s="119"/>
      <c r="AJ833" s="119"/>
      <c r="AK833" s="119"/>
      <c r="AL833" s="119"/>
      <c r="AM833" s="119"/>
      <c r="AN833" s="119"/>
      <c r="AO833" s="119"/>
      <c r="AP833" s="119"/>
      <c r="AQ833" s="119"/>
      <c r="AR833" s="119"/>
      <c r="AS833" s="4"/>
      <c r="AT833" s="4"/>
      <c r="AU833" s="4"/>
    </row>
    <row r="834">
      <c r="A834" s="4"/>
      <c r="B834" s="4"/>
      <c r="C834" s="4"/>
      <c r="D834" s="4"/>
      <c r="E834" s="4"/>
      <c r="F834" s="8"/>
      <c r="G834" s="8"/>
      <c r="H834" s="8"/>
      <c r="I834" s="8"/>
      <c r="J834" s="8"/>
      <c r="K834" s="8"/>
      <c r="L834" s="8"/>
      <c r="M834" s="8"/>
      <c r="N834" s="8"/>
      <c r="O834" s="8"/>
      <c r="P834" s="8"/>
      <c r="Q834" s="271"/>
      <c r="R834" s="119"/>
      <c r="S834" s="118"/>
      <c r="T834" s="118"/>
      <c r="U834" s="118"/>
      <c r="V834" s="325"/>
      <c r="W834" s="119"/>
      <c r="X834" s="119"/>
      <c r="Y834" s="119"/>
      <c r="Z834" s="326"/>
      <c r="AA834" s="74"/>
      <c r="AB834" s="352"/>
      <c r="AC834" s="352"/>
      <c r="AD834" s="328"/>
      <c r="AE834" s="118"/>
      <c r="AF834" s="119"/>
      <c r="AG834" s="119"/>
      <c r="AH834" s="119"/>
      <c r="AI834" s="119"/>
      <c r="AJ834" s="119"/>
      <c r="AK834" s="119"/>
      <c r="AL834" s="119"/>
      <c r="AM834" s="119"/>
      <c r="AN834" s="119"/>
      <c r="AO834" s="119"/>
      <c r="AP834" s="119"/>
      <c r="AQ834" s="119"/>
      <c r="AR834" s="119"/>
      <c r="AS834" s="4"/>
      <c r="AT834" s="4"/>
      <c r="AU834" s="4"/>
    </row>
    <row r="835">
      <c r="A835" s="4"/>
      <c r="B835" s="4"/>
      <c r="C835" s="4"/>
      <c r="D835" s="4"/>
      <c r="E835" s="4"/>
      <c r="F835" s="8"/>
      <c r="G835" s="8"/>
      <c r="H835" s="8"/>
      <c r="I835" s="8"/>
      <c r="J835" s="8"/>
      <c r="K835" s="8"/>
      <c r="L835" s="8"/>
      <c r="M835" s="8"/>
      <c r="N835" s="8"/>
      <c r="O835" s="8"/>
      <c r="P835" s="8"/>
      <c r="Q835" s="271"/>
      <c r="R835" s="119"/>
      <c r="S835" s="118"/>
      <c r="T835" s="118"/>
      <c r="U835" s="118"/>
      <c r="V835" s="325"/>
      <c r="W835" s="119"/>
      <c r="X835" s="119"/>
      <c r="Y835" s="119"/>
      <c r="Z835" s="326"/>
      <c r="AA835" s="74"/>
      <c r="AB835" s="352"/>
      <c r="AC835" s="352"/>
      <c r="AD835" s="328"/>
      <c r="AE835" s="118"/>
      <c r="AF835" s="119"/>
      <c r="AG835" s="119"/>
      <c r="AH835" s="119"/>
      <c r="AI835" s="119"/>
      <c r="AJ835" s="119"/>
      <c r="AK835" s="119"/>
      <c r="AL835" s="119"/>
      <c r="AM835" s="119"/>
      <c r="AN835" s="119"/>
      <c r="AO835" s="119"/>
      <c r="AP835" s="119"/>
      <c r="AQ835" s="119"/>
      <c r="AR835" s="119"/>
      <c r="AS835" s="4"/>
      <c r="AT835" s="4"/>
      <c r="AU835" s="4"/>
    </row>
    <row r="836">
      <c r="A836" s="4"/>
      <c r="B836" s="4"/>
      <c r="C836" s="4"/>
      <c r="D836" s="4"/>
      <c r="E836" s="4"/>
      <c r="F836" s="8"/>
      <c r="G836" s="8"/>
      <c r="H836" s="8"/>
      <c r="I836" s="8"/>
      <c r="J836" s="8"/>
      <c r="K836" s="8"/>
      <c r="L836" s="8"/>
      <c r="M836" s="8"/>
      <c r="N836" s="8"/>
      <c r="O836" s="8"/>
      <c r="P836" s="8"/>
      <c r="Q836" s="271"/>
      <c r="R836" s="119"/>
      <c r="S836" s="118"/>
      <c r="T836" s="118"/>
      <c r="U836" s="118"/>
      <c r="V836" s="325"/>
      <c r="W836" s="119"/>
      <c r="X836" s="119"/>
      <c r="Y836" s="119"/>
      <c r="Z836" s="326"/>
      <c r="AA836" s="74"/>
      <c r="AB836" s="352"/>
      <c r="AC836" s="352"/>
      <c r="AD836" s="328"/>
      <c r="AE836" s="118"/>
      <c r="AF836" s="119"/>
      <c r="AG836" s="119"/>
      <c r="AH836" s="119"/>
      <c r="AI836" s="119"/>
      <c r="AJ836" s="119"/>
      <c r="AK836" s="119"/>
      <c r="AL836" s="119"/>
      <c r="AM836" s="119"/>
      <c r="AN836" s="119"/>
      <c r="AO836" s="119"/>
      <c r="AP836" s="119"/>
      <c r="AQ836" s="119"/>
      <c r="AR836" s="119"/>
      <c r="AS836" s="4"/>
      <c r="AT836" s="4"/>
      <c r="AU836" s="4"/>
    </row>
    <row r="837">
      <c r="A837" s="4"/>
      <c r="B837" s="4"/>
      <c r="C837" s="4"/>
      <c r="D837" s="4"/>
      <c r="E837" s="4"/>
      <c r="F837" s="8"/>
      <c r="G837" s="8"/>
      <c r="H837" s="8"/>
      <c r="I837" s="8"/>
      <c r="J837" s="8"/>
      <c r="K837" s="8"/>
      <c r="L837" s="8"/>
      <c r="M837" s="8"/>
      <c r="N837" s="8"/>
      <c r="O837" s="8"/>
      <c r="P837" s="8"/>
      <c r="Q837" s="271"/>
      <c r="R837" s="119"/>
      <c r="S837" s="118"/>
      <c r="T837" s="118"/>
      <c r="U837" s="118"/>
      <c r="V837" s="325"/>
      <c r="W837" s="119"/>
      <c r="X837" s="119"/>
      <c r="Y837" s="119"/>
      <c r="Z837" s="326"/>
      <c r="AA837" s="74"/>
      <c r="AB837" s="352"/>
      <c r="AC837" s="352"/>
      <c r="AD837" s="328"/>
      <c r="AE837" s="118"/>
      <c r="AF837" s="119"/>
      <c r="AG837" s="119"/>
      <c r="AH837" s="119"/>
      <c r="AI837" s="119"/>
      <c r="AJ837" s="119"/>
      <c r="AK837" s="119"/>
      <c r="AL837" s="119"/>
      <c r="AM837" s="119"/>
      <c r="AN837" s="119"/>
      <c r="AO837" s="119"/>
      <c r="AP837" s="119"/>
      <c r="AQ837" s="119"/>
      <c r="AR837" s="119"/>
      <c r="AS837" s="4"/>
      <c r="AT837" s="4"/>
      <c r="AU837" s="4"/>
    </row>
    <row r="838">
      <c r="A838" s="4"/>
      <c r="B838" s="4"/>
      <c r="C838" s="4"/>
      <c r="D838" s="4"/>
      <c r="E838" s="4"/>
      <c r="F838" s="8"/>
      <c r="G838" s="8"/>
      <c r="H838" s="8"/>
      <c r="I838" s="8"/>
      <c r="J838" s="8"/>
      <c r="K838" s="8"/>
      <c r="L838" s="8"/>
      <c r="M838" s="8"/>
      <c r="N838" s="8"/>
      <c r="O838" s="8"/>
      <c r="P838" s="8"/>
      <c r="Q838" s="271"/>
      <c r="R838" s="119"/>
      <c r="S838" s="118"/>
      <c r="T838" s="118"/>
      <c r="U838" s="118"/>
      <c r="V838" s="325"/>
      <c r="W838" s="119"/>
      <c r="X838" s="119"/>
      <c r="Y838" s="119"/>
      <c r="Z838" s="326"/>
      <c r="AA838" s="74"/>
      <c r="AB838" s="352"/>
      <c r="AC838" s="352"/>
      <c r="AD838" s="328"/>
      <c r="AE838" s="118"/>
      <c r="AF838" s="119"/>
      <c r="AG838" s="119"/>
      <c r="AH838" s="119"/>
      <c r="AI838" s="119"/>
      <c r="AJ838" s="119"/>
      <c r="AK838" s="119"/>
      <c r="AL838" s="119"/>
      <c r="AM838" s="119"/>
      <c r="AN838" s="119"/>
      <c r="AO838" s="119"/>
      <c r="AP838" s="119"/>
      <c r="AQ838" s="119"/>
      <c r="AR838" s="119"/>
      <c r="AS838" s="4"/>
      <c r="AT838" s="4"/>
      <c r="AU838" s="4"/>
    </row>
    <row r="839">
      <c r="A839" s="4"/>
      <c r="B839" s="4"/>
      <c r="C839" s="4"/>
      <c r="D839" s="4"/>
      <c r="E839" s="4"/>
      <c r="F839" s="8"/>
      <c r="G839" s="8"/>
      <c r="H839" s="8"/>
      <c r="I839" s="8"/>
      <c r="J839" s="8"/>
      <c r="K839" s="8"/>
      <c r="L839" s="8"/>
      <c r="M839" s="8"/>
      <c r="N839" s="8"/>
      <c r="O839" s="8"/>
      <c r="P839" s="8"/>
      <c r="Q839" s="271"/>
      <c r="R839" s="119"/>
      <c r="S839" s="118"/>
      <c r="T839" s="118"/>
      <c r="U839" s="118"/>
      <c r="V839" s="325"/>
      <c r="W839" s="119"/>
      <c r="X839" s="119"/>
      <c r="Y839" s="119"/>
      <c r="Z839" s="326"/>
      <c r="AA839" s="74"/>
      <c r="AB839" s="352"/>
      <c r="AC839" s="352"/>
      <c r="AD839" s="328"/>
      <c r="AE839" s="118"/>
      <c r="AF839" s="119"/>
      <c r="AG839" s="119"/>
      <c r="AH839" s="119"/>
      <c r="AI839" s="119"/>
      <c r="AJ839" s="119"/>
      <c r="AK839" s="119"/>
      <c r="AL839" s="119"/>
      <c r="AM839" s="119"/>
      <c r="AN839" s="119"/>
      <c r="AO839" s="119"/>
      <c r="AP839" s="119"/>
      <c r="AQ839" s="119"/>
      <c r="AR839" s="119"/>
      <c r="AS839" s="4"/>
      <c r="AT839" s="4"/>
      <c r="AU839" s="4"/>
    </row>
    <row r="840">
      <c r="A840" s="4"/>
      <c r="B840" s="4"/>
      <c r="C840" s="4"/>
      <c r="D840" s="4"/>
      <c r="E840" s="4"/>
      <c r="F840" s="8"/>
      <c r="G840" s="8"/>
      <c r="H840" s="8"/>
      <c r="I840" s="8"/>
      <c r="J840" s="8"/>
      <c r="K840" s="8"/>
      <c r="L840" s="8"/>
      <c r="M840" s="8"/>
      <c r="N840" s="8"/>
      <c r="O840" s="8"/>
      <c r="P840" s="8"/>
      <c r="Q840" s="271"/>
      <c r="R840" s="119"/>
      <c r="S840" s="118"/>
      <c r="T840" s="118"/>
      <c r="U840" s="118"/>
      <c r="V840" s="325"/>
      <c r="W840" s="119"/>
      <c r="X840" s="119"/>
      <c r="Y840" s="119"/>
      <c r="Z840" s="326"/>
      <c r="AA840" s="74"/>
      <c r="AB840" s="352"/>
      <c r="AC840" s="352"/>
      <c r="AD840" s="328"/>
      <c r="AE840" s="118"/>
      <c r="AF840" s="119"/>
      <c r="AG840" s="119"/>
      <c r="AH840" s="119"/>
      <c r="AI840" s="119"/>
      <c r="AJ840" s="119"/>
      <c r="AK840" s="119"/>
      <c r="AL840" s="119"/>
      <c r="AM840" s="119"/>
      <c r="AN840" s="119"/>
      <c r="AO840" s="119"/>
      <c r="AP840" s="119"/>
      <c r="AQ840" s="119"/>
      <c r="AR840" s="119"/>
      <c r="AS840" s="4"/>
      <c r="AT840" s="4"/>
      <c r="AU840" s="4"/>
    </row>
    <row r="841">
      <c r="A841" s="4"/>
      <c r="B841" s="4"/>
      <c r="C841" s="4"/>
      <c r="D841" s="4"/>
      <c r="E841" s="4"/>
      <c r="F841" s="8"/>
      <c r="G841" s="8"/>
      <c r="H841" s="8"/>
      <c r="I841" s="8"/>
      <c r="J841" s="8"/>
      <c r="K841" s="8"/>
      <c r="L841" s="8"/>
      <c r="M841" s="8"/>
      <c r="N841" s="8"/>
      <c r="O841" s="8"/>
      <c r="P841" s="8"/>
      <c r="Q841" s="271"/>
      <c r="R841" s="119"/>
      <c r="S841" s="118"/>
      <c r="T841" s="118"/>
      <c r="U841" s="118"/>
      <c r="V841" s="325"/>
      <c r="W841" s="119"/>
      <c r="X841" s="119"/>
      <c r="Y841" s="119"/>
      <c r="Z841" s="326"/>
      <c r="AA841" s="74"/>
      <c r="AB841" s="352"/>
      <c r="AC841" s="352"/>
      <c r="AD841" s="328"/>
      <c r="AE841" s="118"/>
      <c r="AF841" s="119"/>
      <c r="AG841" s="119"/>
      <c r="AH841" s="119"/>
      <c r="AI841" s="119"/>
      <c r="AJ841" s="119"/>
      <c r="AK841" s="119"/>
      <c r="AL841" s="119"/>
      <c r="AM841" s="119"/>
      <c r="AN841" s="119"/>
      <c r="AO841" s="119"/>
      <c r="AP841" s="119"/>
      <c r="AQ841" s="119"/>
      <c r="AR841" s="119"/>
      <c r="AS841" s="4"/>
      <c r="AT841" s="4"/>
      <c r="AU841" s="4"/>
    </row>
    <row r="842">
      <c r="A842" s="4"/>
      <c r="B842" s="4"/>
      <c r="C842" s="4"/>
      <c r="D842" s="4"/>
      <c r="E842" s="4"/>
      <c r="F842" s="8"/>
      <c r="G842" s="8"/>
      <c r="H842" s="8"/>
      <c r="I842" s="8"/>
      <c r="J842" s="8"/>
      <c r="K842" s="8"/>
      <c r="L842" s="8"/>
      <c r="M842" s="8"/>
      <c r="N842" s="8"/>
      <c r="O842" s="8"/>
      <c r="P842" s="8"/>
      <c r="Q842" s="271"/>
      <c r="R842" s="119"/>
      <c r="S842" s="118"/>
      <c r="T842" s="118"/>
      <c r="U842" s="118"/>
      <c r="V842" s="325"/>
      <c r="W842" s="119"/>
      <c r="X842" s="119"/>
      <c r="Y842" s="119"/>
      <c r="Z842" s="326"/>
      <c r="AA842" s="74"/>
      <c r="AB842" s="352"/>
      <c r="AC842" s="352"/>
      <c r="AD842" s="328"/>
      <c r="AE842" s="118"/>
      <c r="AF842" s="119"/>
      <c r="AG842" s="119"/>
      <c r="AH842" s="119"/>
      <c r="AI842" s="119"/>
      <c r="AJ842" s="119"/>
      <c r="AK842" s="119"/>
      <c r="AL842" s="119"/>
      <c r="AM842" s="119"/>
      <c r="AN842" s="119"/>
      <c r="AO842" s="119"/>
      <c r="AP842" s="119"/>
      <c r="AQ842" s="119"/>
      <c r="AR842" s="119"/>
      <c r="AS842" s="4"/>
      <c r="AT842" s="4"/>
      <c r="AU842" s="4"/>
    </row>
    <row r="843">
      <c r="A843" s="4"/>
      <c r="B843" s="4"/>
      <c r="C843" s="4"/>
      <c r="D843" s="4"/>
      <c r="E843" s="4"/>
      <c r="F843" s="8"/>
      <c r="G843" s="8"/>
      <c r="H843" s="8"/>
      <c r="I843" s="8"/>
      <c r="J843" s="8"/>
      <c r="K843" s="8"/>
      <c r="L843" s="8"/>
      <c r="M843" s="8"/>
      <c r="N843" s="8"/>
      <c r="O843" s="8"/>
      <c r="P843" s="8"/>
      <c r="Q843" s="271"/>
      <c r="R843" s="119"/>
      <c r="S843" s="118"/>
      <c r="T843" s="118"/>
      <c r="U843" s="118"/>
      <c r="V843" s="325"/>
      <c r="W843" s="119"/>
      <c r="X843" s="119"/>
      <c r="Y843" s="119"/>
      <c r="Z843" s="326"/>
      <c r="AA843" s="74"/>
      <c r="AB843" s="352"/>
      <c r="AC843" s="352"/>
      <c r="AD843" s="328"/>
      <c r="AE843" s="118"/>
      <c r="AF843" s="119"/>
      <c r="AG843" s="119"/>
      <c r="AH843" s="119"/>
      <c r="AI843" s="119"/>
      <c r="AJ843" s="119"/>
      <c r="AK843" s="119"/>
      <c r="AL843" s="119"/>
      <c r="AM843" s="119"/>
      <c r="AN843" s="119"/>
      <c r="AO843" s="119"/>
      <c r="AP843" s="119"/>
      <c r="AQ843" s="119"/>
      <c r="AR843" s="119"/>
      <c r="AS843" s="4"/>
      <c r="AT843" s="4"/>
      <c r="AU843" s="4"/>
    </row>
    <row r="844">
      <c r="A844" s="4"/>
      <c r="B844" s="4"/>
      <c r="C844" s="4"/>
      <c r="D844" s="4"/>
      <c r="E844" s="4"/>
      <c r="F844" s="8"/>
      <c r="G844" s="8"/>
      <c r="H844" s="8"/>
      <c r="I844" s="8"/>
      <c r="J844" s="8"/>
      <c r="K844" s="8"/>
      <c r="L844" s="8"/>
      <c r="M844" s="8"/>
      <c r="N844" s="8"/>
      <c r="O844" s="8"/>
      <c r="P844" s="8"/>
      <c r="Q844" s="271"/>
      <c r="R844" s="119"/>
      <c r="S844" s="118"/>
      <c r="T844" s="118"/>
      <c r="U844" s="118"/>
      <c r="V844" s="325"/>
      <c r="W844" s="119"/>
      <c r="X844" s="119"/>
      <c r="Y844" s="119"/>
      <c r="Z844" s="326"/>
      <c r="AA844" s="74"/>
      <c r="AB844" s="352"/>
      <c r="AC844" s="352"/>
      <c r="AD844" s="328"/>
      <c r="AE844" s="118"/>
      <c r="AF844" s="119"/>
      <c r="AG844" s="119"/>
      <c r="AH844" s="119"/>
      <c r="AI844" s="119"/>
      <c r="AJ844" s="119"/>
      <c r="AK844" s="119"/>
      <c r="AL844" s="119"/>
      <c r="AM844" s="119"/>
      <c r="AN844" s="119"/>
      <c r="AO844" s="119"/>
      <c r="AP844" s="119"/>
      <c r="AQ844" s="119"/>
      <c r="AR844" s="119"/>
      <c r="AS844" s="4"/>
      <c r="AT844" s="4"/>
      <c r="AU844" s="4"/>
    </row>
    <row r="845">
      <c r="A845" s="4"/>
      <c r="B845" s="4"/>
      <c r="C845" s="4"/>
      <c r="D845" s="4"/>
      <c r="E845" s="4"/>
      <c r="F845" s="8"/>
      <c r="G845" s="8"/>
      <c r="H845" s="8"/>
      <c r="I845" s="8"/>
      <c r="J845" s="8"/>
      <c r="K845" s="8"/>
      <c r="L845" s="8"/>
      <c r="M845" s="8"/>
      <c r="N845" s="8"/>
      <c r="O845" s="8"/>
      <c r="P845" s="8"/>
      <c r="Q845" s="271"/>
      <c r="R845" s="119"/>
      <c r="S845" s="118"/>
      <c r="T845" s="118"/>
      <c r="U845" s="118"/>
      <c r="V845" s="325"/>
      <c r="W845" s="119"/>
      <c r="X845" s="119"/>
      <c r="Y845" s="119"/>
      <c r="Z845" s="326"/>
      <c r="AA845" s="74"/>
      <c r="AB845" s="352"/>
      <c r="AC845" s="352"/>
      <c r="AD845" s="328"/>
      <c r="AE845" s="118"/>
      <c r="AF845" s="119"/>
      <c r="AG845" s="119"/>
      <c r="AH845" s="119"/>
      <c r="AI845" s="119"/>
      <c r="AJ845" s="119"/>
      <c r="AK845" s="119"/>
      <c r="AL845" s="119"/>
      <c r="AM845" s="119"/>
      <c r="AN845" s="119"/>
      <c r="AO845" s="119"/>
      <c r="AP845" s="119"/>
      <c r="AQ845" s="119"/>
      <c r="AR845" s="119"/>
      <c r="AS845" s="4"/>
      <c r="AT845" s="4"/>
      <c r="AU845" s="4"/>
    </row>
    <row r="846">
      <c r="A846" s="4"/>
      <c r="B846" s="4"/>
      <c r="C846" s="4"/>
      <c r="D846" s="4"/>
      <c r="E846" s="4"/>
      <c r="F846" s="8"/>
      <c r="G846" s="8"/>
      <c r="H846" s="8"/>
      <c r="I846" s="8"/>
      <c r="J846" s="8"/>
      <c r="K846" s="8"/>
      <c r="L846" s="8"/>
      <c r="M846" s="8"/>
      <c r="N846" s="8"/>
      <c r="O846" s="8"/>
      <c r="P846" s="8"/>
      <c r="Q846" s="271"/>
      <c r="R846" s="119"/>
      <c r="S846" s="118"/>
      <c r="T846" s="118"/>
      <c r="U846" s="118"/>
      <c r="V846" s="325"/>
      <c r="W846" s="119"/>
      <c r="X846" s="119"/>
      <c r="Y846" s="119"/>
      <c r="Z846" s="326"/>
      <c r="AA846" s="74"/>
      <c r="AB846" s="352"/>
      <c r="AC846" s="352"/>
      <c r="AD846" s="328"/>
      <c r="AE846" s="118"/>
      <c r="AF846" s="119"/>
      <c r="AG846" s="119"/>
      <c r="AH846" s="119"/>
      <c r="AI846" s="119"/>
      <c r="AJ846" s="119"/>
      <c r="AK846" s="119"/>
      <c r="AL846" s="119"/>
      <c r="AM846" s="119"/>
      <c r="AN846" s="119"/>
      <c r="AO846" s="119"/>
      <c r="AP846" s="119"/>
      <c r="AQ846" s="119"/>
      <c r="AR846" s="119"/>
      <c r="AS846" s="4"/>
      <c r="AT846" s="4"/>
      <c r="AU846" s="4"/>
    </row>
    <row r="847">
      <c r="A847" s="4"/>
      <c r="B847" s="4"/>
      <c r="C847" s="4"/>
      <c r="D847" s="4"/>
      <c r="E847" s="4"/>
      <c r="F847" s="8"/>
      <c r="G847" s="8"/>
      <c r="H847" s="8"/>
      <c r="I847" s="8"/>
      <c r="J847" s="8"/>
      <c r="K847" s="8"/>
      <c r="L847" s="8"/>
      <c r="M847" s="8"/>
      <c r="N847" s="8"/>
      <c r="O847" s="8"/>
      <c r="P847" s="8"/>
      <c r="Q847" s="271"/>
      <c r="R847" s="119"/>
      <c r="S847" s="118"/>
      <c r="T847" s="118"/>
      <c r="U847" s="118"/>
      <c r="V847" s="325"/>
      <c r="W847" s="119"/>
      <c r="X847" s="119"/>
      <c r="Y847" s="119"/>
      <c r="Z847" s="326"/>
      <c r="AA847" s="74"/>
      <c r="AB847" s="352"/>
      <c r="AC847" s="352"/>
      <c r="AD847" s="328"/>
      <c r="AE847" s="118"/>
      <c r="AF847" s="119"/>
      <c r="AG847" s="119"/>
      <c r="AH847" s="119"/>
      <c r="AI847" s="119"/>
      <c r="AJ847" s="119"/>
      <c r="AK847" s="119"/>
      <c r="AL847" s="119"/>
      <c r="AM847" s="119"/>
      <c r="AN847" s="119"/>
      <c r="AO847" s="119"/>
      <c r="AP847" s="119"/>
      <c r="AQ847" s="119"/>
      <c r="AR847" s="119"/>
      <c r="AS847" s="4"/>
      <c r="AT847" s="4"/>
      <c r="AU847" s="4"/>
    </row>
    <row r="848">
      <c r="A848" s="4"/>
      <c r="B848" s="4"/>
      <c r="C848" s="4"/>
      <c r="D848" s="4"/>
      <c r="E848" s="4"/>
      <c r="F848" s="8"/>
      <c r="G848" s="8"/>
      <c r="H848" s="8"/>
      <c r="I848" s="8"/>
      <c r="J848" s="8"/>
      <c r="K848" s="8"/>
      <c r="L848" s="8"/>
      <c r="M848" s="8"/>
      <c r="N848" s="8"/>
      <c r="O848" s="8"/>
      <c r="P848" s="8"/>
      <c r="Q848" s="271"/>
      <c r="R848" s="119"/>
      <c r="S848" s="118"/>
      <c r="T848" s="118"/>
      <c r="U848" s="118"/>
      <c r="V848" s="325"/>
      <c r="W848" s="119"/>
      <c r="X848" s="119"/>
      <c r="Y848" s="119"/>
      <c r="Z848" s="326"/>
      <c r="AA848" s="74"/>
      <c r="AB848" s="352"/>
      <c r="AC848" s="352"/>
      <c r="AD848" s="328"/>
      <c r="AE848" s="118"/>
      <c r="AF848" s="119"/>
      <c r="AG848" s="119"/>
      <c r="AH848" s="119"/>
      <c r="AI848" s="119"/>
      <c r="AJ848" s="119"/>
      <c r="AK848" s="119"/>
      <c r="AL848" s="119"/>
      <c r="AM848" s="119"/>
      <c r="AN848" s="119"/>
      <c r="AO848" s="119"/>
      <c r="AP848" s="119"/>
      <c r="AQ848" s="119"/>
      <c r="AR848" s="119"/>
      <c r="AS848" s="4"/>
      <c r="AT848" s="4"/>
      <c r="AU848" s="4"/>
    </row>
    <row r="849">
      <c r="A849" s="4"/>
      <c r="B849" s="4"/>
      <c r="C849" s="4"/>
      <c r="D849" s="4"/>
      <c r="E849" s="4"/>
      <c r="F849" s="8"/>
      <c r="G849" s="8"/>
      <c r="H849" s="8"/>
      <c r="I849" s="8"/>
      <c r="J849" s="8"/>
      <c r="K849" s="8"/>
      <c r="L849" s="8"/>
      <c r="M849" s="8"/>
      <c r="N849" s="8"/>
      <c r="O849" s="8"/>
      <c r="P849" s="8"/>
      <c r="Q849" s="271"/>
      <c r="R849" s="119"/>
      <c r="S849" s="118"/>
      <c r="T849" s="118"/>
      <c r="U849" s="118"/>
      <c r="V849" s="325"/>
      <c r="W849" s="119"/>
      <c r="X849" s="119"/>
      <c r="Y849" s="119"/>
      <c r="Z849" s="326"/>
      <c r="AA849" s="74"/>
      <c r="AB849" s="352"/>
      <c r="AC849" s="352"/>
      <c r="AD849" s="328"/>
      <c r="AE849" s="118"/>
      <c r="AF849" s="119"/>
      <c r="AG849" s="119"/>
      <c r="AH849" s="119"/>
      <c r="AI849" s="119"/>
      <c r="AJ849" s="119"/>
      <c r="AK849" s="119"/>
      <c r="AL849" s="119"/>
      <c r="AM849" s="119"/>
      <c r="AN849" s="119"/>
      <c r="AO849" s="119"/>
      <c r="AP849" s="119"/>
      <c r="AQ849" s="119"/>
      <c r="AR849" s="119"/>
      <c r="AS849" s="4"/>
      <c r="AT849" s="4"/>
      <c r="AU849" s="4"/>
    </row>
    <row r="850">
      <c r="A850" s="4"/>
      <c r="B850" s="4"/>
      <c r="C850" s="4"/>
      <c r="D850" s="4"/>
      <c r="E850" s="4"/>
      <c r="F850" s="8"/>
      <c r="G850" s="8"/>
      <c r="H850" s="8"/>
      <c r="I850" s="8"/>
      <c r="J850" s="8"/>
      <c r="K850" s="8"/>
      <c r="L850" s="8"/>
      <c r="M850" s="8"/>
      <c r="N850" s="8"/>
      <c r="O850" s="8"/>
      <c r="P850" s="8"/>
      <c r="Q850" s="271"/>
      <c r="R850" s="119"/>
      <c r="S850" s="118"/>
      <c r="T850" s="118"/>
      <c r="U850" s="118"/>
      <c r="V850" s="325"/>
      <c r="W850" s="119"/>
      <c r="X850" s="119"/>
      <c r="Y850" s="119"/>
      <c r="Z850" s="326"/>
      <c r="AA850" s="74"/>
      <c r="AB850" s="352"/>
      <c r="AC850" s="352"/>
      <c r="AD850" s="328"/>
      <c r="AE850" s="118"/>
      <c r="AF850" s="119"/>
      <c r="AG850" s="119"/>
      <c r="AH850" s="119"/>
      <c r="AI850" s="119"/>
      <c r="AJ850" s="119"/>
      <c r="AK850" s="119"/>
      <c r="AL850" s="119"/>
      <c r="AM850" s="119"/>
      <c r="AN850" s="119"/>
      <c r="AO850" s="119"/>
      <c r="AP850" s="119"/>
      <c r="AQ850" s="119"/>
      <c r="AR850" s="119"/>
      <c r="AS850" s="4"/>
      <c r="AT850" s="4"/>
      <c r="AU850" s="4"/>
    </row>
    <row r="851">
      <c r="A851" s="4"/>
      <c r="B851" s="4"/>
      <c r="C851" s="4"/>
      <c r="D851" s="4"/>
      <c r="E851" s="4"/>
      <c r="F851" s="8"/>
      <c r="G851" s="8"/>
      <c r="H851" s="8"/>
      <c r="I851" s="8"/>
      <c r="J851" s="8"/>
      <c r="K851" s="8"/>
      <c r="L851" s="8"/>
      <c r="M851" s="8"/>
      <c r="N851" s="8"/>
      <c r="O851" s="8"/>
      <c r="P851" s="8"/>
      <c r="Q851" s="271"/>
      <c r="R851" s="119"/>
      <c r="S851" s="118"/>
      <c r="T851" s="118"/>
      <c r="U851" s="118"/>
      <c r="V851" s="325"/>
      <c r="W851" s="119"/>
      <c r="X851" s="119"/>
      <c r="Y851" s="119"/>
      <c r="Z851" s="326"/>
      <c r="AA851" s="74"/>
      <c r="AB851" s="352"/>
      <c r="AC851" s="352"/>
      <c r="AD851" s="328"/>
      <c r="AE851" s="118"/>
      <c r="AF851" s="119"/>
      <c r="AG851" s="119"/>
      <c r="AH851" s="119"/>
      <c r="AI851" s="119"/>
      <c r="AJ851" s="119"/>
      <c r="AK851" s="119"/>
      <c r="AL851" s="119"/>
      <c r="AM851" s="119"/>
      <c r="AN851" s="119"/>
      <c r="AO851" s="119"/>
      <c r="AP851" s="119"/>
      <c r="AQ851" s="119"/>
      <c r="AR851" s="119"/>
      <c r="AS851" s="4"/>
      <c r="AT851" s="4"/>
      <c r="AU851" s="4"/>
    </row>
    <row r="852">
      <c r="A852" s="4"/>
      <c r="B852" s="4"/>
      <c r="C852" s="4"/>
      <c r="D852" s="4"/>
      <c r="E852" s="4"/>
      <c r="F852" s="8"/>
      <c r="G852" s="8"/>
      <c r="H852" s="8"/>
      <c r="I852" s="8"/>
      <c r="J852" s="8"/>
      <c r="K852" s="8"/>
      <c r="L852" s="8"/>
      <c r="M852" s="8"/>
      <c r="N852" s="8"/>
      <c r="O852" s="8"/>
      <c r="P852" s="8"/>
      <c r="Q852" s="271"/>
      <c r="R852" s="119"/>
      <c r="S852" s="118"/>
      <c r="T852" s="118"/>
      <c r="U852" s="118"/>
      <c r="V852" s="325"/>
      <c r="W852" s="119"/>
      <c r="X852" s="119"/>
      <c r="Y852" s="119"/>
      <c r="Z852" s="326"/>
      <c r="AA852" s="74"/>
      <c r="AB852" s="352"/>
      <c r="AC852" s="352"/>
      <c r="AD852" s="328"/>
      <c r="AE852" s="118"/>
      <c r="AF852" s="119"/>
      <c r="AG852" s="119"/>
      <c r="AH852" s="119"/>
      <c r="AI852" s="119"/>
      <c r="AJ852" s="119"/>
      <c r="AK852" s="119"/>
      <c r="AL852" s="119"/>
      <c r="AM852" s="119"/>
      <c r="AN852" s="119"/>
      <c r="AO852" s="119"/>
      <c r="AP852" s="119"/>
      <c r="AQ852" s="119"/>
      <c r="AR852" s="119"/>
      <c r="AS852" s="4"/>
      <c r="AT852" s="4"/>
      <c r="AU852" s="4"/>
    </row>
    <row r="853">
      <c r="A853" s="4"/>
      <c r="B853" s="4"/>
      <c r="C853" s="4"/>
      <c r="D853" s="4"/>
      <c r="E853" s="4"/>
      <c r="F853" s="8"/>
      <c r="G853" s="8"/>
      <c r="H853" s="8"/>
      <c r="I853" s="8"/>
      <c r="J853" s="8"/>
      <c r="K853" s="8"/>
      <c r="L853" s="8"/>
      <c r="M853" s="8"/>
      <c r="N853" s="8"/>
      <c r="O853" s="8"/>
      <c r="P853" s="8"/>
      <c r="Q853" s="271"/>
      <c r="R853" s="119"/>
      <c r="S853" s="118"/>
      <c r="T853" s="118"/>
      <c r="U853" s="118"/>
      <c r="V853" s="325"/>
      <c r="W853" s="119"/>
      <c r="X853" s="119"/>
      <c r="Y853" s="119"/>
      <c r="Z853" s="326"/>
      <c r="AA853" s="74"/>
      <c r="AB853" s="352"/>
      <c r="AC853" s="352"/>
      <c r="AD853" s="328"/>
      <c r="AE853" s="118"/>
      <c r="AF853" s="119"/>
      <c r="AG853" s="119"/>
      <c r="AH853" s="119"/>
      <c r="AI853" s="119"/>
      <c r="AJ853" s="119"/>
      <c r="AK853" s="119"/>
      <c r="AL853" s="119"/>
      <c r="AM853" s="119"/>
      <c r="AN853" s="119"/>
      <c r="AO853" s="119"/>
      <c r="AP853" s="119"/>
      <c r="AQ853" s="119"/>
      <c r="AR853" s="119"/>
      <c r="AS853" s="4"/>
      <c r="AT853" s="4"/>
      <c r="AU853" s="4"/>
    </row>
    <row r="854">
      <c r="A854" s="4"/>
      <c r="B854" s="4"/>
      <c r="C854" s="4"/>
      <c r="D854" s="4"/>
      <c r="E854" s="4"/>
      <c r="F854" s="8"/>
      <c r="G854" s="8"/>
      <c r="H854" s="8"/>
      <c r="I854" s="8"/>
      <c r="J854" s="8"/>
      <c r="K854" s="8"/>
      <c r="L854" s="8"/>
      <c r="M854" s="8"/>
      <c r="N854" s="8"/>
      <c r="O854" s="8"/>
      <c r="P854" s="8"/>
      <c r="Q854" s="271"/>
      <c r="R854" s="119"/>
      <c r="S854" s="118"/>
      <c r="T854" s="118"/>
      <c r="U854" s="118"/>
      <c r="V854" s="325"/>
      <c r="W854" s="119"/>
      <c r="X854" s="119"/>
      <c r="Y854" s="119"/>
      <c r="Z854" s="326"/>
      <c r="AA854" s="74"/>
      <c r="AB854" s="352"/>
      <c r="AC854" s="352"/>
      <c r="AD854" s="328"/>
      <c r="AE854" s="118"/>
      <c r="AF854" s="119"/>
      <c r="AG854" s="119"/>
      <c r="AH854" s="119"/>
      <c r="AI854" s="119"/>
      <c r="AJ854" s="119"/>
      <c r="AK854" s="119"/>
      <c r="AL854" s="119"/>
      <c r="AM854" s="119"/>
      <c r="AN854" s="119"/>
      <c r="AO854" s="119"/>
      <c r="AP854" s="119"/>
      <c r="AQ854" s="119"/>
      <c r="AR854" s="119"/>
      <c r="AS854" s="4"/>
      <c r="AT854" s="4"/>
      <c r="AU854" s="4"/>
    </row>
    <row r="855">
      <c r="A855" s="4"/>
      <c r="B855" s="4"/>
      <c r="C855" s="4"/>
      <c r="D855" s="4"/>
      <c r="E855" s="4"/>
      <c r="F855" s="8"/>
      <c r="G855" s="8"/>
      <c r="H855" s="8"/>
      <c r="I855" s="8"/>
      <c r="J855" s="8"/>
      <c r="K855" s="8"/>
      <c r="L855" s="8"/>
      <c r="M855" s="8"/>
      <c r="N855" s="8"/>
      <c r="O855" s="8"/>
      <c r="P855" s="8"/>
      <c r="Q855" s="271"/>
      <c r="R855" s="119"/>
      <c r="S855" s="118"/>
      <c r="T855" s="118"/>
      <c r="U855" s="118"/>
      <c r="V855" s="325"/>
      <c r="W855" s="119"/>
      <c r="X855" s="119"/>
      <c r="Y855" s="119"/>
      <c r="Z855" s="326"/>
      <c r="AA855" s="74"/>
      <c r="AB855" s="352"/>
      <c r="AC855" s="352"/>
      <c r="AD855" s="328"/>
      <c r="AE855" s="118"/>
      <c r="AF855" s="119"/>
      <c r="AG855" s="119"/>
      <c r="AH855" s="119"/>
      <c r="AI855" s="119"/>
      <c r="AJ855" s="119"/>
      <c r="AK855" s="119"/>
      <c r="AL855" s="119"/>
      <c r="AM855" s="119"/>
      <c r="AN855" s="119"/>
      <c r="AO855" s="119"/>
      <c r="AP855" s="119"/>
      <c r="AQ855" s="119"/>
      <c r="AR855" s="119"/>
      <c r="AS855" s="4"/>
      <c r="AT855" s="4"/>
      <c r="AU855" s="4"/>
    </row>
    <row r="856">
      <c r="A856" s="4"/>
      <c r="B856" s="4"/>
      <c r="C856" s="4"/>
      <c r="D856" s="4"/>
      <c r="E856" s="4"/>
      <c r="F856" s="8"/>
      <c r="G856" s="8"/>
      <c r="H856" s="8"/>
      <c r="I856" s="8"/>
      <c r="J856" s="8"/>
      <c r="K856" s="8"/>
      <c r="L856" s="8"/>
      <c r="M856" s="8"/>
      <c r="N856" s="8"/>
      <c r="O856" s="8"/>
      <c r="P856" s="8"/>
      <c r="Q856" s="271"/>
      <c r="R856" s="119"/>
      <c r="S856" s="118"/>
      <c r="T856" s="118"/>
      <c r="U856" s="118"/>
      <c r="V856" s="325"/>
      <c r="W856" s="119"/>
      <c r="X856" s="119"/>
      <c r="Y856" s="119"/>
      <c r="Z856" s="326"/>
      <c r="AA856" s="74"/>
      <c r="AB856" s="352"/>
      <c r="AC856" s="352"/>
      <c r="AD856" s="328"/>
      <c r="AE856" s="118"/>
      <c r="AF856" s="119"/>
      <c r="AG856" s="119"/>
      <c r="AH856" s="119"/>
      <c r="AI856" s="119"/>
      <c r="AJ856" s="119"/>
      <c r="AK856" s="119"/>
      <c r="AL856" s="119"/>
      <c r="AM856" s="119"/>
      <c r="AN856" s="119"/>
      <c r="AO856" s="119"/>
      <c r="AP856" s="119"/>
      <c r="AQ856" s="119"/>
      <c r="AR856" s="119"/>
      <c r="AS856" s="4"/>
      <c r="AT856" s="4"/>
      <c r="AU856" s="4"/>
    </row>
    <row r="857">
      <c r="A857" s="4"/>
      <c r="B857" s="4"/>
      <c r="C857" s="4"/>
      <c r="D857" s="4"/>
      <c r="E857" s="4"/>
      <c r="F857" s="8"/>
      <c r="G857" s="8"/>
      <c r="H857" s="8"/>
      <c r="I857" s="8"/>
      <c r="J857" s="8"/>
      <c r="K857" s="8"/>
      <c r="L857" s="8"/>
      <c r="M857" s="8"/>
      <c r="N857" s="8"/>
      <c r="O857" s="8"/>
      <c r="P857" s="8"/>
      <c r="Q857" s="271"/>
      <c r="R857" s="119"/>
      <c r="S857" s="118"/>
      <c r="T857" s="118"/>
      <c r="U857" s="118"/>
      <c r="V857" s="325"/>
      <c r="W857" s="119"/>
      <c r="X857" s="119"/>
      <c r="Y857" s="119"/>
      <c r="Z857" s="326"/>
      <c r="AA857" s="74"/>
      <c r="AB857" s="352"/>
      <c r="AC857" s="352"/>
      <c r="AD857" s="328"/>
      <c r="AE857" s="118"/>
      <c r="AF857" s="119"/>
      <c r="AG857" s="119"/>
      <c r="AH857" s="119"/>
      <c r="AI857" s="119"/>
      <c r="AJ857" s="119"/>
      <c r="AK857" s="119"/>
      <c r="AL857" s="119"/>
      <c r="AM857" s="119"/>
      <c r="AN857" s="119"/>
      <c r="AO857" s="119"/>
      <c r="AP857" s="119"/>
      <c r="AQ857" s="119"/>
      <c r="AR857" s="119"/>
      <c r="AS857" s="4"/>
      <c r="AT857" s="4"/>
      <c r="AU857" s="4"/>
    </row>
    <row r="858">
      <c r="A858" s="4"/>
      <c r="B858" s="4"/>
      <c r="C858" s="4"/>
      <c r="D858" s="4"/>
      <c r="E858" s="4"/>
      <c r="F858" s="8"/>
      <c r="G858" s="8"/>
      <c r="H858" s="8"/>
      <c r="I858" s="8"/>
      <c r="J858" s="8"/>
      <c r="K858" s="8"/>
      <c r="L858" s="8"/>
      <c r="M858" s="8"/>
      <c r="N858" s="8"/>
      <c r="O858" s="8"/>
      <c r="P858" s="8"/>
      <c r="Q858" s="271"/>
      <c r="R858" s="119"/>
      <c r="S858" s="118"/>
      <c r="T858" s="118"/>
      <c r="U858" s="118"/>
      <c r="V858" s="325"/>
      <c r="W858" s="119"/>
      <c r="X858" s="119"/>
      <c r="Y858" s="119"/>
      <c r="Z858" s="326"/>
      <c r="AA858" s="74"/>
      <c r="AB858" s="352"/>
      <c r="AC858" s="352"/>
      <c r="AD858" s="328"/>
      <c r="AE858" s="118"/>
      <c r="AF858" s="119"/>
      <c r="AG858" s="119"/>
      <c r="AH858" s="119"/>
      <c r="AI858" s="119"/>
      <c r="AJ858" s="119"/>
      <c r="AK858" s="119"/>
      <c r="AL858" s="119"/>
      <c r="AM858" s="119"/>
      <c r="AN858" s="119"/>
      <c r="AO858" s="119"/>
      <c r="AP858" s="119"/>
      <c r="AQ858" s="119"/>
      <c r="AR858" s="119"/>
      <c r="AS858" s="4"/>
      <c r="AT858" s="4"/>
      <c r="AU858" s="4"/>
    </row>
    <row r="859">
      <c r="A859" s="4"/>
      <c r="B859" s="4"/>
      <c r="C859" s="4"/>
      <c r="D859" s="4"/>
      <c r="E859" s="4"/>
      <c r="F859" s="8"/>
      <c r="G859" s="8"/>
      <c r="H859" s="8"/>
      <c r="I859" s="8"/>
      <c r="J859" s="8"/>
      <c r="K859" s="8"/>
      <c r="L859" s="8"/>
      <c r="M859" s="8"/>
      <c r="N859" s="8"/>
      <c r="O859" s="8"/>
      <c r="P859" s="8"/>
      <c r="Q859" s="271"/>
      <c r="R859" s="119"/>
      <c r="S859" s="118"/>
      <c r="T859" s="118"/>
      <c r="U859" s="118"/>
      <c r="V859" s="325"/>
      <c r="W859" s="119"/>
      <c r="X859" s="119"/>
      <c r="Y859" s="119"/>
      <c r="Z859" s="326"/>
      <c r="AA859" s="74"/>
      <c r="AB859" s="352"/>
      <c r="AC859" s="352"/>
      <c r="AD859" s="328"/>
      <c r="AE859" s="118"/>
      <c r="AF859" s="119"/>
      <c r="AG859" s="119"/>
      <c r="AH859" s="119"/>
      <c r="AI859" s="119"/>
      <c r="AJ859" s="119"/>
      <c r="AK859" s="119"/>
      <c r="AL859" s="119"/>
      <c r="AM859" s="119"/>
      <c r="AN859" s="119"/>
      <c r="AO859" s="119"/>
      <c r="AP859" s="119"/>
      <c r="AQ859" s="119"/>
      <c r="AR859" s="119"/>
      <c r="AS859" s="4"/>
      <c r="AT859" s="4"/>
      <c r="AU859" s="4"/>
    </row>
    <row r="860">
      <c r="A860" s="4"/>
      <c r="B860" s="4"/>
      <c r="C860" s="4"/>
      <c r="D860" s="4"/>
      <c r="E860" s="4"/>
      <c r="F860" s="8"/>
      <c r="G860" s="8"/>
      <c r="H860" s="8"/>
      <c r="I860" s="8"/>
      <c r="J860" s="8"/>
      <c r="K860" s="8"/>
      <c r="L860" s="8"/>
      <c r="M860" s="8"/>
      <c r="N860" s="8"/>
      <c r="O860" s="8"/>
      <c r="P860" s="8"/>
      <c r="Q860" s="271"/>
      <c r="R860" s="119"/>
      <c r="S860" s="118"/>
      <c r="T860" s="118"/>
      <c r="U860" s="118"/>
      <c r="V860" s="325"/>
      <c r="W860" s="119"/>
      <c r="X860" s="119"/>
      <c r="Y860" s="119"/>
      <c r="Z860" s="326"/>
      <c r="AA860" s="74"/>
      <c r="AB860" s="352"/>
      <c r="AC860" s="352"/>
      <c r="AD860" s="328"/>
      <c r="AE860" s="118"/>
      <c r="AF860" s="119"/>
      <c r="AG860" s="119"/>
      <c r="AH860" s="119"/>
      <c r="AI860" s="119"/>
      <c r="AJ860" s="119"/>
      <c r="AK860" s="119"/>
      <c r="AL860" s="119"/>
      <c r="AM860" s="119"/>
      <c r="AN860" s="119"/>
      <c r="AO860" s="119"/>
      <c r="AP860" s="119"/>
      <c r="AQ860" s="119"/>
      <c r="AR860" s="119"/>
      <c r="AS860" s="4"/>
      <c r="AT860" s="4"/>
      <c r="AU860" s="4"/>
    </row>
    <row r="861">
      <c r="A861" s="4"/>
      <c r="B861" s="4"/>
      <c r="C861" s="4"/>
      <c r="D861" s="4"/>
      <c r="E861" s="4"/>
      <c r="F861" s="8"/>
      <c r="G861" s="8"/>
      <c r="H861" s="8"/>
      <c r="I861" s="8"/>
      <c r="J861" s="8"/>
      <c r="K861" s="8"/>
      <c r="L861" s="8"/>
      <c r="M861" s="8"/>
      <c r="N861" s="8"/>
      <c r="O861" s="8"/>
      <c r="P861" s="8"/>
      <c r="Q861" s="271"/>
      <c r="R861" s="119"/>
      <c r="S861" s="118"/>
      <c r="T861" s="118"/>
      <c r="U861" s="118"/>
      <c r="V861" s="325"/>
      <c r="W861" s="119"/>
      <c r="X861" s="119"/>
      <c r="Y861" s="119"/>
      <c r="Z861" s="326"/>
      <c r="AA861" s="74"/>
      <c r="AB861" s="352"/>
      <c r="AC861" s="352"/>
      <c r="AD861" s="328"/>
      <c r="AE861" s="118"/>
      <c r="AF861" s="119"/>
      <c r="AG861" s="119"/>
      <c r="AH861" s="119"/>
      <c r="AI861" s="119"/>
      <c r="AJ861" s="119"/>
      <c r="AK861" s="119"/>
      <c r="AL861" s="119"/>
      <c r="AM861" s="119"/>
      <c r="AN861" s="119"/>
      <c r="AO861" s="119"/>
      <c r="AP861" s="119"/>
      <c r="AQ861" s="119"/>
      <c r="AR861" s="119"/>
      <c r="AS861" s="4"/>
      <c r="AT861" s="4"/>
      <c r="AU861" s="4"/>
    </row>
    <row r="862">
      <c r="A862" s="4"/>
      <c r="B862" s="4"/>
      <c r="C862" s="4"/>
      <c r="D862" s="4"/>
      <c r="E862" s="4"/>
      <c r="F862" s="8"/>
      <c r="G862" s="8"/>
      <c r="H862" s="8"/>
      <c r="I862" s="8"/>
      <c r="J862" s="8"/>
      <c r="K862" s="8"/>
      <c r="L862" s="8"/>
      <c r="M862" s="8"/>
      <c r="N862" s="8"/>
      <c r="O862" s="8"/>
      <c r="P862" s="8"/>
      <c r="Q862" s="271"/>
      <c r="R862" s="119"/>
      <c r="S862" s="118"/>
      <c r="T862" s="118"/>
      <c r="U862" s="118"/>
      <c r="V862" s="325"/>
      <c r="W862" s="119"/>
      <c r="X862" s="119"/>
      <c r="Y862" s="119"/>
      <c r="Z862" s="326"/>
      <c r="AA862" s="74"/>
      <c r="AB862" s="352"/>
      <c r="AC862" s="352"/>
      <c r="AD862" s="328"/>
      <c r="AE862" s="118"/>
      <c r="AF862" s="119"/>
      <c r="AG862" s="119"/>
      <c r="AH862" s="119"/>
      <c r="AI862" s="119"/>
      <c r="AJ862" s="119"/>
      <c r="AK862" s="119"/>
      <c r="AL862" s="119"/>
      <c r="AM862" s="119"/>
      <c r="AN862" s="119"/>
      <c r="AO862" s="119"/>
      <c r="AP862" s="119"/>
      <c r="AQ862" s="119"/>
      <c r="AR862" s="119"/>
      <c r="AS862" s="4"/>
      <c r="AT862" s="4"/>
      <c r="AU862" s="4"/>
    </row>
    <row r="863">
      <c r="A863" s="4"/>
      <c r="B863" s="4"/>
      <c r="C863" s="4"/>
      <c r="D863" s="4"/>
      <c r="E863" s="4"/>
      <c r="F863" s="8"/>
      <c r="G863" s="8"/>
      <c r="H863" s="8"/>
      <c r="I863" s="8"/>
      <c r="J863" s="8"/>
      <c r="K863" s="8"/>
      <c r="L863" s="8"/>
      <c r="M863" s="8"/>
      <c r="N863" s="8"/>
      <c r="O863" s="8"/>
      <c r="P863" s="8"/>
      <c r="Q863" s="271"/>
      <c r="R863" s="119"/>
      <c r="S863" s="118"/>
      <c r="T863" s="118"/>
      <c r="U863" s="118"/>
      <c r="V863" s="325"/>
      <c r="W863" s="119"/>
      <c r="X863" s="119"/>
      <c r="Y863" s="119"/>
      <c r="Z863" s="326"/>
      <c r="AA863" s="74"/>
      <c r="AB863" s="352"/>
      <c r="AC863" s="352"/>
      <c r="AD863" s="328"/>
      <c r="AE863" s="118"/>
      <c r="AF863" s="119"/>
      <c r="AG863" s="119"/>
      <c r="AH863" s="119"/>
      <c r="AI863" s="119"/>
      <c r="AJ863" s="119"/>
      <c r="AK863" s="119"/>
      <c r="AL863" s="119"/>
      <c r="AM863" s="119"/>
      <c r="AN863" s="119"/>
      <c r="AO863" s="119"/>
      <c r="AP863" s="119"/>
      <c r="AQ863" s="119"/>
      <c r="AR863" s="119"/>
      <c r="AS863" s="4"/>
      <c r="AT863" s="4"/>
      <c r="AU863" s="4"/>
    </row>
    <row r="864">
      <c r="A864" s="4"/>
      <c r="B864" s="4"/>
      <c r="C864" s="4"/>
      <c r="D864" s="4"/>
      <c r="E864" s="4"/>
      <c r="F864" s="8"/>
      <c r="G864" s="8"/>
      <c r="H864" s="8"/>
      <c r="I864" s="8"/>
      <c r="J864" s="8"/>
      <c r="K864" s="8"/>
      <c r="L864" s="8"/>
      <c r="M864" s="8"/>
      <c r="N864" s="8"/>
      <c r="O864" s="8"/>
      <c r="P864" s="8"/>
      <c r="Q864" s="271"/>
      <c r="R864" s="119"/>
      <c r="S864" s="118"/>
      <c r="T864" s="118"/>
      <c r="U864" s="118"/>
      <c r="V864" s="325"/>
      <c r="W864" s="119"/>
      <c r="X864" s="119"/>
      <c r="Y864" s="119"/>
      <c r="Z864" s="326"/>
      <c r="AA864" s="74"/>
      <c r="AB864" s="352"/>
      <c r="AC864" s="352"/>
      <c r="AD864" s="328"/>
      <c r="AE864" s="118"/>
      <c r="AF864" s="119"/>
      <c r="AG864" s="119"/>
      <c r="AH864" s="119"/>
      <c r="AI864" s="119"/>
      <c r="AJ864" s="119"/>
      <c r="AK864" s="119"/>
      <c r="AL864" s="119"/>
      <c r="AM864" s="119"/>
      <c r="AN864" s="119"/>
      <c r="AO864" s="119"/>
      <c r="AP864" s="119"/>
      <c r="AQ864" s="119"/>
      <c r="AR864" s="119"/>
      <c r="AS864" s="4"/>
      <c r="AT864" s="4"/>
      <c r="AU864" s="4"/>
    </row>
    <row r="865">
      <c r="A865" s="4"/>
      <c r="B865" s="4"/>
      <c r="C865" s="4"/>
      <c r="D865" s="4"/>
      <c r="E865" s="4"/>
      <c r="F865" s="8"/>
      <c r="G865" s="8"/>
      <c r="H865" s="8"/>
      <c r="I865" s="8"/>
      <c r="J865" s="8"/>
      <c r="K865" s="8"/>
      <c r="L865" s="8"/>
      <c r="M865" s="8"/>
      <c r="N865" s="8"/>
      <c r="O865" s="8"/>
      <c r="P865" s="8"/>
      <c r="Q865" s="271"/>
      <c r="R865" s="119"/>
      <c r="S865" s="118"/>
      <c r="T865" s="118"/>
      <c r="U865" s="118"/>
      <c r="V865" s="325"/>
      <c r="W865" s="119"/>
      <c r="X865" s="119"/>
      <c r="Y865" s="119"/>
      <c r="Z865" s="326"/>
      <c r="AA865" s="74"/>
      <c r="AB865" s="352"/>
      <c r="AC865" s="352"/>
      <c r="AD865" s="328"/>
      <c r="AE865" s="118"/>
      <c r="AF865" s="119"/>
      <c r="AG865" s="119"/>
      <c r="AH865" s="119"/>
      <c r="AI865" s="119"/>
      <c r="AJ865" s="119"/>
      <c r="AK865" s="119"/>
      <c r="AL865" s="119"/>
      <c r="AM865" s="119"/>
      <c r="AN865" s="119"/>
      <c r="AO865" s="119"/>
      <c r="AP865" s="119"/>
      <c r="AQ865" s="119"/>
      <c r="AR865" s="119"/>
      <c r="AS865" s="4"/>
      <c r="AT865" s="4"/>
      <c r="AU865" s="4"/>
    </row>
    <row r="866">
      <c r="A866" s="4"/>
      <c r="B866" s="4"/>
      <c r="C866" s="4"/>
      <c r="D866" s="4"/>
      <c r="E866" s="4"/>
      <c r="F866" s="8"/>
      <c r="G866" s="8"/>
      <c r="H866" s="8"/>
      <c r="I866" s="8"/>
      <c r="J866" s="8"/>
      <c r="K866" s="8"/>
      <c r="L866" s="8"/>
      <c r="M866" s="8"/>
      <c r="N866" s="8"/>
      <c r="O866" s="8"/>
      <c r="P866" s="8"/>
      <c r="Q866" s="271"/>
      <c r="R866" s="119"/>
      <c r="S866" s="118"/>
      <c r="T866" s="118"/>
      <c r="U866" s="118"/>
      <c r="V866" s="325"/>
      <c r="W866" s="119"/>
      <c r="X866" s="119"/>
      <c r="Y866" s="119"/>
      <c r="Z866" s="326"/>
      <c r="AA866" s="74"/>
      <c r="AB866" s="352"/>
      <c r="AC866" s="352"/>
      <c r="AD866" s="328"/>
      <c r="AE866" s="118"/>
      <c r="AF866" s="119"/>
      <c r="AG866" s="119"/>
      <c r="AH866" s="119"/>
      <c r="AI866" s="119"/>
      <c r="AJ866" s="119"/>
      <c r="AK866" s="119"/>
      <c r="AL866" s="119"/>
      <c r="AM866" s="119"/>
      <c r="AN866" s="119"/>
      <c r="AO866" s="119"/>
      <c r="AP866" s="119"/>
      <c r="AQ866" s="119"/>
      <c r="AR866" s="119"/>
      <c r="AS866" s="4"/>
      <c r="AT866" s="4"/>
      <c r="AU866" s="4"/>
    </row>
    <row r="867">
      <c r="A867" s="4"/>
      <c r="B867" s="4"/>
      <c r="C867" s="4"/>
      <c r="D867" s="4"/>
      <c r="E867" s="4"/>
      <c r="F867" s="8"/>
      <c r="G867" s="8"/>
      <c r="H867" s="8"/>
      <c r="I867" s="8"/>
      <c r="J867" s="8"/>
      <c r="K867" s="8"/>
      <c r="L867" s="8"/>
      <c r="M867" s="8"/>
      <c r="N867" s="8"/>
      <c r="O867" s="8"/>
      <c r="P867" s="8"/>
      <c r="Q867" s="271"/>
      <c r="R867" s="119"/>
      <c r="S867" s="118"/>
      <c r="T867" s="118"/>
      <c r="U867" s="118"/>
      <c r="V867" s="325"/>
      <c r="W867" s="119"/>
      <c r="X867" s="119"/>
      <c r="Y867" s="119"/>
      <c r="Z867" s="326"/>
      <c r="AA867" s="74"/>
      <c r="AB867" s="352"/>
      <c r="AC867" s="352"/>
      <c r="AD867" s="328"/>
      <c r="AE867" s="118"/>
      <c r="AF867" s="119"/>
      <c r="AG867" s="119"/>
      <c r="AH867" s="119"/>
      <c r="AI867" s="119"/>
      <c r="AJ867" s="119"/>
      <c r="AK867" s="119"/>
      <c r="AL867" s="119"/>
      <c r="AM867" s="119"/>
      <c r="AN867" s="119"/>
      <c r="AO867" s="119"/>
      <c r="AP867" s="119"/>
      <c r="AQ867" s="119"/>
      <c r="AR867" s="119"/>
      <c r="AS867" s="4"/>
      <c r="AT867" s="4"/>
      <c r="AU867" s="4"/>
    </row>
    <row r="868">
      <c r="A868" s="4"/>
      <c r="B868" s="4"/>
      <c r="C868" s="4"/>
      <c r="D868" s="4"/>
      <c r="E868" s="4"/>
      <c r="F868" s="8"/>
      <c r="G868" s="8"/>
      <c r="H868" s="8"/>
      <c r="I868" s="8"/>
      <c r="J868" s="8"/>
      <c r="K868" s="8"/>
      <c r="L868" s="8"/>
      <c r="M868" s="8"/>
      <c r="N868" s="8"/>
      <c r="O868" s="8"/>
      <c r="P868" s="8"/>
      <c r="Q868" s="271"/>
      <c r="R868" s="119"/>
      <c r="S868" s="118"/>
      <c r="T868" s="118"/>
      <c r="U868" s="118"/>
      <c r="V868" s="325"/>
      <c r="W868" s="119"/>
      <c r="X868" s="119"/>
      <c r="Y868" s="119"/>
      <c r="Z868" s="326"/>
      <c r="AA868" s="74"/>
      <c r="AB868" s="352"/>
      <c r="AC868" s="352"/>
      <c r="AD868" s="328"/>
      <c r="AE868" s="118"/>
      <c r="AF868" s="119"/>
      <c r="AG868" s="119"/>
      <c r="AH868" s="119"/>
      <c r="AI868" s="119"/>
      <c r="AJ868" s="119"/>
      <c r="AK868" s="119"/>
      <c r="AL868" s="119"/>
      <c r="AM868" s="119"/>
      <c r="AN868" s="119"/>
      <c r="AO868" s="119"/>
      <c r="AP868" s="119"/>
      <c r="AQ868" s="119"/>
      <c r="AR868" s="119"/>
      <c r="AS868" s="4"/>
      <c r="AT868" s="4"/>
      <c r="AU868" s="4"/>
    </row>
    <row r="869">
      <c r="A869" s="4"/>
      <c r="B869" s="4"/>
      <c r="C869" s="4"/>
      <c r="D869" s="4"/>
      <c r="E869" s="4"/>
      <c r="F869" s="8"/>
      <c r="G869" s="8"/>
      <c r="H869" s="8"/>
      <c r="I869" s="8"/>
      <c r="J869" s="8"/>
      <c r="K869" s="8"/>
      <c r="L869" s="8"/>
      <c r="M869" s="8"/>
      <c r="N869" s="8"/>
      <c r="O869" s="8"/>
      <c r="P869" s="8"/>
      <c r="Q869" s="271"/>
      <c r="R869" s="119"/>
      <c r="S869" s="118"/>
      <c r="T869" s="118"/>
      <c r="U869" s="118"/>
      <c r="V869" s="325"/>
      <c r="W869" s="119"/>
      <c r="X869" s="119"/>
      <c r="Y869" s="119"/>
      <c r="Z869" s="326"/>
      <c r="AA869" s="74"/>
      <c r="AB869" s="352"/>
      <c r="AC869" s="352"/>
      <c r="AD869" s="328"/>
      <c r="AE869" s="118"/>
      <c r="AF869" s="119"/>
      <c r="AG869" s="119"/>
      <c r="AH869" s="119"/>
      <c r="AI869" s="119"/>
      <c r="AJ869" s="119"/>
      <c r="AK869" s="119"/>
      <c r="AL869" s="119"/>
      <c r="AM869" s="119"/>
      <c r="AN869" s="119"/>
      <c r="AO869" s="119"/>
      <c r="AP869" s="119"/>
      <c r="AQ869" s="119"/>
      <c r="AR869" s="119"/>
      <c r="AS869" s="4"/>
      <c r="AT869" s="4"/>
      <c r="AU869" s="4"/>
    </row>
    <row r="870">
      <c r="A870" s="4"/>
      <c r="B870" s="4"/>
      <c r="C870" s="4"/>
      <c r="D870" s="4"/>
      <c r="E870" s="4"/>
      <c r="F870" s="8"/>
      <c r="G870" s="8"/>
      <c r="H870" s="8"/>
      <c r="I870" s="8"/>
      <c r="J870" s="8"/>
      <c r="K870" s="8"/>
      <c r="L870" s="8"/>
      <c r="M870" s="8"/>
      <c r="N870" s="8"/>
      <c r="O870" s="8"/>
      <c r="P870" s="8"/>
      <c r="Q870" s="271"/>
      <c r="R870" s="119"/>
      <c r="S870" s="118"/>
      <c r="T870" s="118"/>
      <c r="U870" s="118"/>
      <c r="V870" s="325"/>
      <c r="W870" s="119"/>
      <c r="X870" s="119"/>
      <c r="Y870" s="119"/>
      <c r="Z870" s="326"/>
      <c r="AA870" s="74"/>
      <c r="AB870" s="352"/>
      <c r="AC870" s="352"/>
      <c r="AD870" s="328"/>
      <c r="AE870" s="118"/>
      <c r="AF870" s="119"/>
      <c r="AG870" s="119"/>
      <c r="AH870" s="119"/>
      <c r="AI870" s="119"/>
      <c r="AJ870" s="119"/>
      <c r="AK870" s="119"/>
      <c r="AL870" s="119"/>
      <c r="AM870" s="119"/>
      <c r="AN870" s="119"/>
      <c r="AO870" s="119"/>
      <c r="AP870" s="119"/>
      <c r="AQ870" s="119"/>
      <c r="AR870" s="119"/>
      <c r="AS870" s="4"/>
      <c r="AT870" s="4"/>
      <c r="AU870" s="4"/>
    </row>
    <row r="871">
      <c r="A871" s="4"/>
      <c r="B871" s="4"/>
      <c r="C871" s="4"/>
      <c r="D871" s="4"/>
      <c r="E871" s="4"/>
      <c r="F871" s="8"/>
      <c r="G871" s="8"/>
      <c r="H871" s="8"/>
      <c r="I871" s="8"/>
      <c r="J871" s="8"/>
      <c r="K871" s="8"/>
      <c r="L871" s="8"/>
      <c r="M871" s="8"/>
      <c r="N871" s="8"/>
      <c r="O871" s="8"/>
      <c r="P871" s="8"/>
      <c r="Q871" s="271"/>
      <c r="R871" s="119"/>
      <c r="S871" s="118"/>
      <c r="T871" s="118"/>
      <c r="U871" s="118"/>
      <c r="V871" s="325"/>
      <c r="W871" s="119"/>
      <c r="X871" s="119"/>
      <c r="Y871" s="119"/>
      <c r="Z871" s="326"/>
      <c r="AA871" s="74"/>
      <c r="AB871" s="352"/>
      <c r="AC871" s="352"/>
      <c r="AD871" s="328"/>
      <c r="AE871" s="118"/>
      <c r="AF871" s="119"/>
      <c r="AG871" s="119"/>
      <c r="AH871" s="119"/>
      <c r="AI871" s="119"/>
      <c r="AJ871" s="119"/>
      <c r="AK871" s="119"/>
      <c r="AL871" s="119"/>
      <c r="AM871" s="119"/>
      <c r="AN871" s="119"/>
      <c r="AO871" s="119"/>
      <c r="AP871" s="119"/>
      <c r="AQ871" s="119"/>
      <c r="AR871" s="119"/>
      <c r="AS871" s="4"/>
      <c r="AT871" s="4"/>
      <c r="AU871" s="4"/>
    </row>
    <row r="872">
      <c r="A872" s="4"/>
      <c r="B872" s="4"/>
      <c r="C872" s="4"/>
      <c r="D872" s="4"/>
      <c r="E872" s="4"/>
      <c r="F872" s="8"/>
      <c r="G872" s="8"/>
      <c r="H872" s="8"/>
      <c r="I872" s="8"/>
      <c r="J872" s="8"/>
      <c r="K872" s="8"/>
      <c r="L872" s="8"/>
      <c r="M872" s="8"/>
      <c r="N872" s="8"/>
      <c r="O872" s="8"/>
      <c r="P872" s="8"/>
      <c r="Q872" s="271"/>
      <c r="R872" s="119"/>
      <c r="S872" s="118"/>
      <c r="T872" s="118"/>
      <c r="U872" s="118"/>
      <c r="V872" s="325"/>
      <c r="W872" s="119"/>
      <c r="X872" s="119"/>
      <c r="Y872" s="119"/>
      <c r="Z872" s="326"/>
      <c r="AA872" s="74"/>
      <c r="AB872" s="352"/>
      <c r="AC872" s="352"/>
      <c r="AD872" s="328"/>
      <c r="AE872" s="118"/>
      <c r="AF872" s="119"/>
      <c r="AG872" s="119"/>
      <c r="AH872" s="119"/>
      <c r="AI872" s="119"/>
      <c r="AJ872" s="119"/>
      <c r="AK872" s="119"/>
      <c r="AL872" s="119"/>
      <c r="AM872" s="119"/>
      <c r="AN872" s="119"/>
      <c r="AO872" s="119"/>
      <c r="AP872" s="119"/>
      <c r="AQ872" s="119"/>
      <c r="AR872" s="119"/>
      <c r="AS872" s="4"/>
      <c r="AT872" s="4"/>
      <c r="AU872" s="4"/>
    </row>
    <row r="873">
      <c r="A873" s="4"/>
      <c r="B873" s="4"/>
      <c r="C873" s="4"/>
      <c r="D873" s="4"/>
      <c r="E873" s="4"/>
      <c r="F873" s="8"/>
      <c r="G873" s="8"/>
      <c r="H873" s="8"/>
      <c r="I873" s="8"/>
      <c r="J873" s="8"/>
      <c r="K873" s="8"/>
      <c r="L873" s="8"/>
      <c r="M873" s="8"/>
      <c r="N873" s="8"/>
      <c r="O873" s="8"/>
      <c r="P873" s="8"/>
      <c r="Q873" s="271"/>
      <c r="R873" s="119"/>
      <c r="S873" s="118"/>
      <c r="T873" s="118"/>
      <c r="U873" s="118"/>
      <c r="V873" s="325"/>
      <c r="W873" s="119"/>
      <c r="X873" s="119"/>
      <c r="Y873" s="119"/>
      <c r="Z873" s="326"/>
      <c r="AA873" s="74"/>
      <c r="AB873" s="352"/>
      <c r="AC873" s="352"/>
      <c r="AD873" s="328"/>
      <c r="AE873" s="118"/>
      <c r="AF873" s="119"/>
      <c r="AG873" s="119"/>
      <c r="AH873" s="119"/>
      <c r="AI873" s="119"/>
      <c r="AJ873" s="119"/>
      <c r="AK873" s="119"/>
      <c r="AL873" s="119"/>
      <c r="AM873" s="119"/>
      <c r="AN873" s="119"/>
      <c r="AO873" s="119"/>
      <c r="AP873" s="119"/>
      <c r="AQ873" s="119"/>
      <c r="AR873" s="119"/>
      <c r="AS873" s="4"/>
      <c r="AT873" s="4"/>
      <c r="AU873" s="4"/>
    </row>
    <row r="874">
      <c r="A874" s="4"/>
      <c r="B874" s="4"/>
      <c r="C874" s="4"/>
      <c r="D874" s="4"/>
      <c r="E874" s="4"/>
      <c r="F874" s="8"/>
      <c r="G874" s="8"/>
      <c r="H874" s="8"/>
      <c r="I874" s="8"/>
      <c r="J874" s="8"/>
      <c r="K874" s="8"/>
      <c r="L874" s="8"/>
      <c r="M874" s="8"/>
      <c r="N874" s="8"/>
      <c r="O874" s="8"/>
      <c r="P874" s="8"/>
      <c r="Q874" s="271"/>
      <c r="R874" s="119"/>
      <c r="S874" s="118"/>
      <c r="T874" s="118"/>
      <c r="U874" s="118"/>
      <c r="V874" s="325"/>
      <c r="W874" s="119"/>
      <c r="X874" s="119"/>
      <c r="Y874" s="119"/>
      <c r="Z874" s="326"/>
      <c r="AA874" s="74"/>
      <c r="AB874" s="352"/>
      <c r="AC874" s="352"/>
      <c r="AD874" s="328"/>
      <c r="AE874" s="118"/>
      <c r="AF874" s="119"/>
      <c r="AG874" s="119"/>
      <c r="AH874" s="119"/>
      <c r="AI874" s="119"/>
      <c r="AJ874" s="119"/>
      <c r="AK874" s="119"/>
      <c r="AL874" s="119"/>
      <c r="AM874" s="119"/>
      <c r="AN874" s="119"/>
      <c r="AO874" s="119"/>
      <c r="AP874" s="119"/>
      <c r="AQ874" s="119"/>
      <c r="AR874" s="119"/>
      <c r="AS874" s="4"/>
      <c r="AT874" s="4"/>
      <c r="AU874" s="4"/>
    </row>
    <row r="875">
      <c r="A875" s="4"/>
      <c r="B875" s="4"/>
      <c r="C875" s="4"/>
      <c r="D875" s="4"/>
      <c r="E875" s="4"/>
      <c r="F875" s="8"/>
      <c r="G875" s="8"/>
      <c r="H875" s="8"/>
      <c r="I875" s="8"/>
      <c r="J875" s="8"/>
      <c r="K875" s="8"/>
      <c r="L875" s="8"/>
      <c r="M875" s="8"/>
      <c r="N875" s="8"/>
      <c r="O875" s="8"/>
      <c r="P875" s="8"/>
      <c r="Q875" s="271"/>
      <c r="R875" s="119"/>
      <c r="S875" s="118"/>
      <c r="T875" s="118"/>
      <c r="U875" s="118"/>
      <c r="V875" s="325"/>
      <c r="W875" s="119"/>
      <c r="X875" s="119"/>
      <c r="Y875" s="119"/>
      <c r="Z875" s="326"/>
      <c r="AA875" s="74"/>
      <c r="AB875" s="352"/>
      <c r="AC875" s="352"/>
      <c r="AD875" s="328"/>
      <c r="AE875" s="118"/>
      <c r="AF875" s="119"/>
      <c r="AG875" s="119"/>
      <c r="AH875" s="119"/>
      <c r="AI875" s="119"/>
      <c r="AJ875" s="119"/>
      <c r="AK875" s="119"/>
      <c r="AL875" s="119"/>
      <c r="AM875" s="119"/>
      <c r="AN875" s="119"/>
      <c r="AO875" s="119"/>
      <c r="AP875" s="119"/>
      <c r="AQ875" s="119"/>
      <c r="AR875" s="119"/>
      <c r="AS875" s="4"/>
      <c r="AT875" s="4"/>
      <c r="AU875" s="4"/>
    </row>
    <row r="876">
      <c r="A876" s="4"/>
      <c r="B876" s="4"/>
      <c r="C876" s="4"/>
      <c r="D876" s="4"/>
      <c r="E876" s="4"/>
      <c r="F876" s="8"/>
      <c r="G876" s="8"/>
      <c r="H876" s="8"/>
      <c r="I876" s="8"/>
      <c r="J876" s="8"/>
      <c r="K876" s="8"/>
      <c r="L876" s="8"/>
      <c r="M876" s="8"/>
      <c r="N876" s="8"/>
      <c r="O876" s="8"/>
      <c r="P876" s="8"/>
      <c r="Q876" s="271"/>
      <c r="R876" s="119"/>
      <c r="S876" s="118"/>
      <c r="T876" s="118"/>
      <c r="U876" s="118"/>
      <c r="V876" s="325"/>
      <c r="W876" s="119"/>
      <c r="X876" s="119"/>
      <c r="Y876" s="119"/>
      <c r="Z876" s="326"/>
      <c r="AA876" s="74"/>
      <c r="AB876" s="352"/>
      <c r="AC876" s="352"/>
      <c r="AD876" s="328"/>
      <c r="AE876" s="118"/>
      <c r="AF876" s="119"/>
      <c r="AG876" s="119"/>
      <c r="AH876" s="119"/>
      <c r="AI876" s="119"/>
      <c r="AJ876" s="119"/>
      <c r="AK876" s="119"/>
      <c r="AL876" s="119"/>
      <c r="AM876" s="119"/>
      <c r="AN876" s="119"/>
      <c r="AO876" s="119"/>
      <c r="AP876" s="119"/>
      <c r="AQ876" s="119"/>
      <c r="AR876" s="119"/>
      <c r="AS876" s="4"/>
      <c r="AT876" s="4"/>
      <c r="AU876" s="4"/>
    </row>
    <row r="877">
      <c r="A877" s="4"/>
      <c r="B877" s="4"/>
      <c r="C877" s="4"/>
      <c r="D877" s="4"/>
      <c r="E877" s="4"/>
      <c r="F877" s="8"/>
      <c r="G877" s="8"/>
      <c r="H877" s="8"/>
      <c r="I877" s="8"/>
      <c r="J877" s="8"/>
      <c r="K877" s="8"/>
      <c r="L877" s="8"/>
      <c r="M877" s="8"/>
      <c r="N877" s="8"/>
      <c r="O877" s="8"/>
      <c r="P877" s="8"/>
      <c r="Q877" s="271"/>
      <c r="R877" s="119"/>
      <c r="S877" s="118"/>
      <c r="T877" s="118"/>
      <c r="U877" s="118"/>
      <c r="V877" s="325"/>
      <c r="W877" s="119"/>
      <c r="X877" s="119"/>
      <c r="Y877" s="119"/>
      <c r="Z877" s="326"/>
      <c r="AA877" s="74"/>
      <c r="AB877" s="352"/>
      <c r="AC877" s="352"/>
      <c r="AD877" s="328"/>
      <c r="AE877" s="118"/>
      <c r="AF877" s="119"/>
      <c r="AG877" s="119"/>
      <c r="AH877" s="119"/>
      <c r="AI877" s="119"/>
      <c r="AJ877" s="119"/>
      <c r="AK877" s="119"/>
      <c r="AL877" s="119"/>
      <c r="AM877" s="119"/>
      <c r="AN877" s="119"/>
      <c r="AO877" s="119"/>
      <c r="AP877" s="119"/>
      <c r="AQ877" s="119"/>
      <c r="AR877" s="119"/>
      <c r="AS877" s="4"/>
      <c r="AT877" s="4"/>
      <c r="AU877" s="4"/>
    </row>
    <row r="878">
      <c r="A878" s="4"/>
      <c r="B878" s="4"/>
      <c r="C878" s="4"/>
      <c r="D878" s="4"/>
      <c r="E878" s="4"/>
      <c r="F878" s="8"/>
      <c r="G878" s="8"/>
      <c r="H878" s="8"/>
      <c r="I878" s="8"/>
      <c r="J878" s="8"/>
      <c r="K878" s="8"/>
      <c r="L878" s="8"/>
      <c r="M878" s="8"/>
      <c r="N878" s="8"/>
      <c r="O878" s="8"/>
      <c r="P878" s="8"/>
      <c r="Q878" s="271"/>
      <c r="R878" s="119"/>
      <c r="S878" s="118"/>
      <c r="T878" s="118"/>
      <c r="U878" s="118"/>
      <c r="V878" s="325"/>
      <c r="W878" s="119"/>
      <c r="X878" s="119"/>
      <c r="Y878" s="119"/>
      <c r="Z878" s="326"/>
      <c r="AA878" s="74"/>
      <c r="AB878" s="352"/>
      <c r="AC878" s="352"/>
      <c r="AD878" s="328"/>
      <c r="AE878" s="118"/>
      <c r="AF878" s="119"/>
      <c r="AG878" s="119"/>
      <c r="AH878" s="119"/>
      <c r="AI878" s="119"/>
      <c r="AJ878" s="119"/>
      <c r="AK878" s="119"/>
      <c r="AL878" s="119"/>
      <c r="AM878" s="119"/>
      <c r="AN878" s="119"/>
      <c r="AO878" s="119"/>
      <c r="AP878" s="119"/>
      <c r="AQ878" s="119"/>
      <c r="AR878" s="119"/>
      <c r="AS878" s="4"/>
      <c r="AT878" s="4"/>
      <c r="AU878" s="4"/>
    </row>
    <row r="879">
      <c r="A879" s="4"/>
      <c r="B879" s="4"/>
      <c r="C879" s="4"/>
      <c r="D879" s="4"/>
      <c r="E879" s="4"/>
      <c r="F879" s="8"/>
      <c r="G879" s="8"/>
      <c r="H879" s="8"/>
      <c r="I879" s="8"/>
      <c r="J879" s="8"/>
      <c r="K879" s="8"/>
      <c r="L879" s="8"/>
      <c r="M879" s="8"/>
      <c r="N879" s="8"/>
      <c r="O879" s="8"/>
      <c r="P879" s="8"/>
      <c r="Q879" s="271"/>
      <c r="R879" s="119"/>
      <c r="S879" s="118"/>
      <c r="T879" s="118"/>
      <c r="U879" s="118"/>
      <c r="V879" s="325"/>
      <c r="W879" s="119"/>
      <c r="X879" s="119"/>
      <c r="Y879" s="119"/>
      <c r="Z879" s="326"/>
      <c r="AA879" s="74"/>
      <c r="AB879" s="352"/>
      <c r="AC879" s="352"/>
      <c r="AD879" s="328"/>
      <c r="AE879" s="118"/>
      <c r="AF879" s="119"/>
      <c r="AG879" s="119"/>
      <c r="AH879" s="119"/>
      <c r="AI879" s="119"/>
      <c r="AJ879" s="119"/>
      <c r="AK879" s="119"/>
      <c r="AL879" s="119"/>
      <c r="AM879" s="119"/>
      <c r="AN879" s="119"/>
      <c r="AO879" s="119"/>
      <c r="AP879" s="119"/>
      <c r="AQ879" s="119"/>
      <c r="AR879" s="119"/>
      <c r="AS879" s="4"/>
      <c r="AT879" s="4"/>
      <c r="AU879" s="4"/>
    </row>
    <row r="880">
      <c r="A880" s="4"/>
      <c r="B880" s="4"/>
      <c r="C880" s="4"/>
      <c r="D880" s="4"/>
      <c r="E880" s="4"/>
      <c r="F880" s="8"/>
      <c r="G880" s="8"/>
      <c r="H880" s="8"/>
      <c r="I880" s="8"/>
      <c r="J880" s="8"/>
      <c r="K880" s="8"/>
      <c r="L880" s="8"/>
      <c r="M880" s="8"/>
      <c r="N880" s="8"/>
      <c r="O880" s="8"/>
      <c r="P880" s="8"/>
      <c r="Q880" s="271"/>
      <c r="R880" s="119"/>
      <c r="S880" s="118"/>
      <c r="T880" s="118"/>
      <c r="U880" s="118"/>
      <c r="V880" s="325"/>
      <c r="W880" s="119"/>
      <c r="X880" s="119"/>
      <c r="Y880" s="119"/>
      <c r="Z880" s="326"/>
      <c r="AA880" s="74"/>
      <c r="AB880" s="352"/>
      <c r="AC880" s="352"/>
      <c r="AD880" s="328"/>
      <c r="AE880" s="118"/>
      <c r="AF880" s="119"/>
      <c r="AG880" s="119"/>
      <c r="AH880" s="119"/>
      <c r="AI880" s="119"/>
      <c r="AJ880" s="119"/>
      <c r="AK880" s="119"/>
      <c r="AL880" s="119"/>
      <c r="AM880" s="119"/>
      <c r="AN880" s="119"/>
      <c r="AO880" s="119"/>
      <c r="AP880" s="119"/>
      <c r="AQ880" s="119"/>
      <c r="AR880" s="119"/>
      <c r="AS880" s="4"/>
      <c r="AT880" s="4"/>
      <c r="AU880" s="4"/>
    </row>
    <row r="881">
      <c r="A881" s="4"/>
      <c r="B881" s="4"/>
      <c r="C881" s="4"/>
      <c r="D881" s="4"/>
      <c r="E881" s="4"/>
      <c r="F881" s="8"/>
      <c r="G881" s="8"/>
      <c r="H881" s="8"/>
      <c r="I881" s="8"/>
      <c r="J881" s="8"/>
      <c r="K881" s="8"/>
      <c r="L881" s="8"/>
      <c r="M881" s="8"/>
      <c r="N881" s="8"/>
      <c r="O881" s="8"/>
      <c r="P881" s="8"/>
      <c r="Q881" s="271"/>
      <c r="R881" s="119"/>
      <c r="S881" s="118"/>
      <c r="T881" s="118"/>
      <c r="U881" s="118"/>
      <c r="V881" s="325"/>
      <c r="W881" s="119"/>
      <c r="X881" s="119"/>
      <c r="Y881" s="119"/>
      <c r="Z881" s="326"/>
      <c r="AA881" s="74"/>
      <c r="AB881" s="352"/>
      <c r="AC881" s="352"/>
      <c r="AD881" s="328"/>
      <c r="AE881" s="118"/>
      <c r="AF881" s="119"/>
      <c r="AG881" s="119"/>
      <c r="AH881" s="119"/>
      <c r="AI881" s="119"/>
      <c r="AJ881" s="119"/>
      <c r="AK881" s="119"/>
      <c r="AL881" s="119"/>
      <c r="AM881" s="119"/>
      <c r="AN881" s="119"/>
      <c r="AO881" s="119"/>
      <c r="AP881" s="119"/>
      <c r="AQ881" s="119"/>
      <c r="AR881" s="119"/>
      <c r="AS881" s="4"/>
      <c r="AT881" s="4"/>
      <c r="AU881" s="4"/>
    </row>
    <row r="882">
      <c r="A882" s="4"/>
      <c r="B882" s="4"/>
      <c r="C882" s="4"/>
      <c r="D882" s="4"/>
      <c r="E882" s="4"/>
      <c r="F882" s="8"/>
      <c r="G882" s="8"/>
      <c r="H882" s="8"/>
      <c r="I882" s="8"/>
      <c r="J882" s="8"/>
      <c r="K882" s="8"/>
      <c r="L882" s="8"/>
      <c r="M882" s="8"/>
      <c r="N882" s="8"/>
      <c r="O882" s="8"/>
      <c r="P882" s="8"/>
      <c r="Q882" s="271"/>
      <c r="R882" s="119"/>
      <c r="S882" s="118"/>
      <c r="T882" s="118"/>
      <c r="U882" s="118"/>
      <c r="V882" s="325"/>
      <c r="W882" s="119"/>
      <c r="X882" s="119"/>
      <c r="Y882" s="119"/>
      <c r="Z882" s="326"/>
      <c r="AA882" s="74"/>
      <c r="AB882" s="352"/>
      <c r="AC882" s="352"/>
      <c r="AD882" s="328"/>
      <c r="AE882" s="118"/>
      <c r="AF882" s="119"/>
      <c r="AG882" s="119"/>
      <c r="AH882" s="119"/>
      <c r="AI882" s="119"/>
      <c r="AJ882" s="119"/>
      <c r="AK882" s="119"/>
      <c r="AL882" s="119"/>
      <c r="AM882" s="119"/>
      <c r="AN882" s="119"/>
      <c r="AO882" s="119"/>
      <c r="AP882" s="119"/>
      <c r="AQ882" s="119"/>
      <c r="AR882" s="119"/>
      <c r="AS882" s="4"/>
      <c r="AT882" s="4"/>
      <c r="AU882" s="4"/>
    </row>
    <row r="883">
      <c r="A883" s="4"/>
      <c r="B883" s="4"/>
      <c r="C883" s="4"/>
      <c r="D883" s="4"/>
      <c r="E883" s="4"/>
      <c r="F883" s="8"/>
      <c r="G883" s="8"/>
      <c r="H883" s="8"/>
      <c r="I883" s="8"/>
      <c r="J883" s="8"/>
      <c r="K883" s="8"/>
      <c r="L883" s="8"/>
      <c r="M883" s="8"/>
      <c r="N883" s="8"/>
      <c r="O883" s="8"/>
      <c r="P883" s="8"/>
      <c r="Q883" s="271"/>
      <c r="R883" s="119"/>
      <c r="S883" s="118"/>
      <c r="T883" s="118"/>
      <c r="U883" s="118"/>
      <c r="V883" s="325"/>
      <c r="W883" s="119"/>
      <c r="X883" s="119"/>
      <c r="Y883" s="119"/>
      <c r="Z883" s="326"/>
      <c r="AA883" s="74"/>
      <c r="AB883" s="352"/>
      <c r="AC883" s="352"/>
      <c r="AD883" s="328"/>
      <c r="AE883" s="118"/>
      <c r="AF883" s="119"/>
      <c r="AG883" s="119"/>
      <c r="AH883" s="119"/>
      <c r="AI883" s="119"/>
      <c r="AJ883" s="119"/>
      <c r="AK883" s="119"/>
      <c r="AL883" s="119"/>
      <c r="AM883" s="119"/>
      <c r="AN883" s="119"/>
      <c r="AO883" s="119"/>
      <c r="AP883" s="119"/>
      <c r="AQ883" s="119"/>
      <c r="AR883" s="119"/>
      <c r="AS883" s="4"/>
      <c r="AT883" s="4"/>
      <c r="AU883" s="4"/>
    </row>
    <row r="884">
      <c r="A884" s="4"/>
      <c r="B884" s="4"/>
      <c r="C884" s="4"/>
      <c r="D884" s="4"/>
      <c r="E884" s="4"/>
      <c r="F884" s="8"/>
      <c r="G884" s="8"/>
      <c r="H884" s="8"/>
      <c r="I884" s="8"/>
      <c r="J884" s="8"/>
      <c r="K884" s="8"/>
      <c r="L884" s="8"/>
      <c r="M884" s="8"/>
      <c r="N884" s="8"/>
      <c r="O884" s="8"/>
      <c r="P884" s="8"/>
      <c r="Q884" s="271"/>
      <c r="R884" s="119"/>
      <c r="S884" s="118"/>
      <c r="T884" s="118"/>
      <c r="U884" s="118"/>
      <c r="V884" s="325"/>
      <c r="W884" s="119"/>
      <c r="X884" s="119"/>
      <c r="Y884" s="119"/>
      <c r="Z884" s="326"/>
      <c r="AA884" s="74"/>
      <c r="AB884" s="352"/>
      <c r="AC884" s="352"/>
      <c r="AD884" s="328"/>
      <c r="AE884" s="118"/>
      <c r="AF884" s="119"/>
      <c r="AG884" s="119"/>
      <c r="AH884" s="119"/>
      <c r="AI884" s="119"/>
      <c r="AJ884" s="119"/>
      <c r="AK884" s="119"/>
      <c r="AL884" s="119"/>
      <c r="AM884" s="119"/>
      <c r="AN884" s="119"/>
      <c r="AO884" s="119"/>
      <c r="AP884" s="119"/>
      <c r="AQ884" s="119"/>
      <c r="AR884" s="119"/>
      <c r="AS884" s="4"/>
      <c r="AT884" s="4"/>
      <c r="AU884" s="4"/>
    </row>
    <row r="885">
      <c r="A885" s="4"/>
      <c r="B885" s="4"/>
      <c r="C885" s="4"/>
      <c r="D885" s="4"/>
      <c r="E885" s="4"/>
      <c r="F885" s="8"/>
      <c r="G885" s="8"/>
      <c r="H885" s="8"/>
      <c r="I885" s="8"/>
      <c r="J885" s="8"/>
      <c r="K885" s="8"/>
      <c r="L885" s="8"/>
      <c r="M885" s="8"/>
      <c r="N885" s="8"/>
      <c r="O885" s="8"/>
      <c r="P885" s="8"/>
      <c r="Q885" s="271"/>
      <c r="R885" s="119"/>
      <c r="S885" s="118"/>
      <c r="T885" s="118"/>
      <c r="U885" s="118"/>
      <c r="V885" s="325"/>
      <c r="W885" s="119"/>
      <c r="X885" s="119"/>
      <c r="Y885" s="119"/>
      <c r="Z885" s="326"/>
      <c r="AA885" s="74"/>
      <c r="AB885" s="352"/>
      <c r="AC885" s="352"/>
      <c r="AD885" s="328"/>
      <c r="AE885" s="118"/>
      <c r="AF885" s="119"/>
      <c r="AG885" s="119"/>
      <c r="AH885" s="119"/>
      <c r="AI885" s="119"/>
      <c r="AJ885" s="119"/>
      <c r="AK885" s="119"/>
      <c r="AL885" s="119"/>
      <c r="AM885" s="119"/>
      <c r="AN885" s="119"/>
      <c r="AO885" s="119"/>
      <c r="AP885" s="119"/>
      <c r="AQ885" s="119"/>
      <c r="AR885" s="119"/>
      <c r="AS885" s="4"/>
      <c r="AT885" s="4"/>
      <c r="AU885" s="4"/>
    </row>
    <row r="886">
      <c r="A886" s="4"/>
      <c r="B886" s="4"/>
      <c r="C886" s="4"/>
      <c r="D886" s="4"/>
      <c r="E886" s="4"/>
      <c r="F886" s="8"/>
      <c r="G886" s="8"/>
      <c r="H886" s="8"/>
      <c r="I886" s="8"/>
      <c r="J886" s="8"/>
      <c r="K886" s="8"/>
      <c r="L886" s="8"/>
      <c r="M886" s="8"/>
      <c r="N886" s="8"/>
      <c r="O886" s="8"/>
      <c r="P886" s="8"/>
      <c r="Q886" s="271"/>
      <c r="R886" s="119"/>
      <c r="S886" s="118"/>
      <c r="T886" s="118"/>
      <c r="U886" s="118"/>
      <c r="V886" s="325"/>
      <c r="W886" s="119"/>
      <c r="X886" s="119"/>
      <c r="Y886" s="119"/>
      <c r="Z886" s="326"/>
      <c r="AA886" s="74"/>
      <c r="AB886" s="352"/>
      <c r="AC886" s="352"/>
      <c r="AD886" s="328"/>
      <c r="AE886" s="118"/>
      <c r="AF886" s="119"/>
      <c r="AG886" s="119"/>
      <c r="AH886" s="119"/>
      <c r="AI886" s="119"/>
      <c r="AJ886" s="119"/>
      <c r="AK886" s="119"/>
      <c r="AL886" s="119"/>
      <c r="AM886" s="119"/>
      <c r="AN886" s="119"/>
      <c r="AO886" s="119"/>
      <c r="AP886" s="119"/>
      <c r="AQ886" s="119"/>
      <c r="AR886" s="119"/>
      <c r="AS886" s="4"/>
      <c r="AT886" s="4"/>
      <c r="AU886" s="4"/>
    </row>
    <row r="887">
      <c r="A887" s="4"/>
      <c r="B887" s="4"/>
      <c r="C887" s="4"/>
      <c r="D887" s="4"/>
      <c r="E887" s="4"/>
      <c r="F887" s="8"/>
      <c r="G887" s="8"/>
      <c r="H887" s="8"/>
      <c r="I887" s="8"/>
      <c r="J887" s="8"/>
      <c r="K887" s="8"/>
      <c r="L887" s="8"/>
      <c r="M887" s="8"/>
      <c r="N887" s="8"/>
      <c r="O887" s="8"/>
      <c r="P887" s="8"/>
      <c r="Q887" s="271"/>
      <c r="R887" s="119"/>
      <c r="S887" s="118"/>
      <c r="T887" s="118"/>
      <c r="U887" s="118"/>
      <c r="V887" s="325"/>
      <c r="W887" s="119"/>
      <c r="X887" s="119"/>
      <c r="Y887" s="119"/>
      <c r="Z887" s="326"/>
      <c r="AA887" s="74"/>
      <c r="AB887" s="352"/>
      <c r="AC887" s="352"/>
      <c r="AD887" s="328"/>
      <c r="AE887" s="118"/>
      <c r="AF887" s="119"/>
      <c r="AG887" s="119"/>
      <c r="AH887" s="119"/>
      <c r="AI887" s="119"/>
      <c r="AJ887" s="119"/>
      <c r="AK887" s="119"/>
      <c r="AL887" s="119"/>
      <c r="AM887" s="119"/>
      <c r="AN887" s="119"/>
      <c r="AO887" s="119"/>
      <c r="AP887" s="119"/>
      <c r="AQ887" s="119"/>
      <c r="AR887" s="119"/>
      <c r="AS887" s="4"/>
      <c r="AT887" s="4"/>
      <c r="AU887" s="4"/>
    </row>
    <row r="888">
      <c r="A888" s="4"/>
      <c r="B888" s="4"/>
      <c r="C888" s="4"/>
      <c r="D888" s="4"/>
      <c r="E888" s="4"/>
      <c r="F888" s="8"/>
      <c r="G888" s="8"/>
      <c r="H888" s="8"/>
      <c r="I888" s="8"/>
      <c r="J888" s="8"/>
      <c r="K888" s="8"/>
      <c r="L888" s="8"/>
      <c r="M888" s="8"/>
      <c r="N888" s="8"/>
      <c r="O888" s="8"/>
      <c r="P888" s="8"/>
      <c r="Q888" s="271"/>
      <c r="R888" s="119"/>
      <c r="S888" s="118"/>
      <c r="T888" s="118"/>
      <c r="U888" s="118"/>
      <c r="V888" s="325"/>
      <c r="W888" s="119"/>
      <c r="X888" s="119"/>
      <c r="Y888" s="119"/>
      <c r="Z888" s="326"/>
      <c r="AA888" s="74"/>
      <c r="AB888" s="352"/>
      <c r="AC888" s="352"/>
      <c r="AD888" s="328"/>
      <c r="AE888" s="118"/>
      <c r="AF888" s="119"/>
      <c r="AG888" s="119"/>
      <c r="AH888" s="119"/>
      <c r="AI888" s="119"/>
      <c r="AJ888" s="119"/>
      <c r="AK888" s="119"/>
      <c r="AL888" s="119"/>
      <c r="AM888" s="119"/>
      <c r="AN888" s="119"/>
      <c r="AO888" s="119"/>
      <c r="AP888" s="119"/>
      <c r="AQ888" s="119"/>
      <c r="AR888" s="119"/>
      <c r="AS888" s="4"/>
      <c r="AT888" s="4"/>
      <c r="AU888" s="4"/>
    </row>
    <row r="889">
      <c r="A889" s="4"/>
      <c r="B889" s="4"/>
      <c r="C889" s="4"/>
      <c r="D889" s="4"/>
      <c r="E889" s="4"/>
      <c r="F889" s="8"/>
      <c r="G889" s="8"/>
      <c r="H889" s="8"/>
      <c r="I889" s="8"/>
      <c r="J889" s="8"/>
      <c r="K889" s="8"/>
      <c r="L889" s="8"/>
      <c r="M889" s="8"/>
      <c r="N889" s="8"/>
      <c r="O889" s="8"/>
      <c r="P889" s="8"/>
      <c r="Q889" s="271"/>
      <c r="R889" s="119"/>
      <c r="S889" s="118"/>
      <c r="T889" s="118"/>
      <c r="U889" s="118"/>
      <c r="V889" s="325"/>
      <c r="W889" s="119"/>
      <c r="X889" s="119"/>
      <c r="Y889" s="119"/>
      <c r="Z889" s="326"/>
      <c r="AA889" s="74"/>
      <c r="AB889" s="352"/>
      <c r="AC889" s="352"/>
      <c r="AD889" s="328"/>
      <c r="AE889" s="118"/>
      <c r="AF889" s="119"/>
      <c r="AG889" s="119"/>
      <c r="AH889" s="119"/>
      <c r="AI889" s="119"/>
      <c r="AJ889" s="119"/>
      <c r="AK889" s="119"/>
      <c r="AL889" s="119"/>
      <c r="AM889" s="119"/>
      <c r="AN889" s="119"/>
      <c r="AO889" s="119"/>
      <c r="AP889" s="119"/>
      <c r="AQ889" s="119"/>
      <c r="AR889" s="119"/>
      <c r="AS889" s="4"/>
      <c r="AT889" s="4"/>
      <c r="AU889" s="4"/>
    </row>
    <row r="890">
      <c r="A890" s="4"/>
      <c r="B890" s="4"/>
      <c r="C890" s="4"/>
      <c r="D890" s="4"/>
      <c r="E890" s="4"/>
      <c r="F890" s="8"/>
      <c r="G890" s="8"/>
      <c r="H890" s="8"/>
      <c r="I890" s="8"/>
      <c r="J890" s="8"/>
      <c r="K890" s="8"/>
      <c r="L890" s="8"/>
      <c r="M890" s="8"/>
      <c r="N890" s="8"/>
      <c r="O890" s="8"/>
      <c r="P890" s="8"/>
      <c r="Q890" s="271"/>
      <c r="R890" s="119"/>
      <c r="S890" s="118"/>
      <c r="T890" s="118"/>
      <c r="U890" s="118"/>
      <c r="V890" s="325"/>
      <c r="W890" s="119"/>
      <c r="X890" s="119"/>
      <c r="Y890" s="119"/>
      <c r="Z890" s="326"/>
      <c r="AA890" s="74"/>
      <c r="AB890" s="352"/>
      <c r="AC890" s="352"/>
      <c r="AD890" s="328"/>
      <c r="AE890" s="118"/>
      <c r="AF890" s="119"/>
      <c r="AG890" s="119"/>
      <c r="AH890" s="119"/>
      <c r="AI890" s="119"/>
      <c r="AJ890" s="119"/>
      <c r="AK890" s="119"/>
      <c r="AL890" s="119"/>
      <c r="AM890" s="119"/>
      <c r="AN890" s="119"/>
      <c r="AO890" s="119"/>
      <c r="AP890" s="119"/>
      <c r="AQ890" s="119"/>
      <c r="AR890" s="119"/>
      <c r="AS890" s="4"/>
      <c r="AT890" s="4"/>
      <c r="AU890" s="4"/>
    </row>
    <row r="891">
      <c r="A891" s="4"/>
      <c r="B891" s="4"/>
      <c r="C891" s="4"/>
      <c r="D891" s="4"/>
      <c r="E891" s="4"/>
      <c r="F891" s="8"/>
      <c r="G891" s="8"/>
      <c r="H891" s="8"/>
      <c r="I891" s="8"/>
      <c r="J891" s="8"/>
      <c r="K891" s="8"/>
      <c r="L891" s="8"/>
      <c r="M891" s="8"/>
      <c r="N891" s="8"/>
      <c r="O891" s="8"/>
      <c r="P891" s="8"/>
      <c r="Q891" s="271"/>
      <c r="R891" s="119"/>
      <c r="S891" s="118"/>
      <c r="T891" s="118"/>
      <c r="U891" s="118"/>
      <c r="V891" s="325"/>
      <c r="W891" s="119"/>
      <c r="X891" s="119"/>
      <c r="Y891" s="119"/>
      <c r="Z891" s="326"/>
      <c r="AA891" s="74"/>
      <c r="AB891" s="352"/>
      <c r="AC891" s="352"/>
      <c r="AD891" s="328"/>
      <c r="AE891" s="118"/>
      <c r="AF891" s="119"/>
      <c r="AG891" s="119"/>
      <c r="AH891" s="119"/>
      <c r="AI891" s="119"/>
      <c r="AJ891" s="119"/>
      <c r="AK891" s="119"/>
      <c r="AL891" s="119"/>
      <c r="AM891" s="119"/>
      <c r="AN891" s="119"/>
      <c r="AO891" s="119"/>
      <c r="AP891" s="119"/>
      <c r="AQ891" s="119"/>
      <c r="AR891" s="119"/>
      <c r="AS891" s="4"/>
      <c r="AT891" s="4"/>
      <c r="AU891" s="4"/>
    </row>
    <row r="892">
      <c r="A892" s="4"/>
      <c r="B892" s="4"/>
      <c r="C892" s="4"/>
      <c r="D892" s="4"/>
      <c r="E892" s="4"/>
      <c r="F892" s="8"/>
      <c r="G892" s="8"/>
      <c r="H892" s="8"/>
      <c r="I892" s="8"/>
      <c r="J892" s="8"/>
      <c r="K892" s="8"/>
      <c r="L892" s="8"/>
      <c r="M892" s="8"/>
      <c r="N892" s="8"/>
      <c r="O892" s="8"/>
      <c r="P892" s="8"/>
      <c r="Q892" s="271"/>
      <c r="R892" s="119"/>
      <c r="S892" s="118"/>
      <c r="T892" s="118"/>
      <c r="U892" s="118"/>
      <c r="V892" s="325"/>
      <c r="W892" s="119"/>
      <c r="X892" s="119"/>
      <c r="Y892" s="119"/>
      <c r="Z892" s="326"/>
      <c r="AA892" s="74"/>
      <c r="AB892" s="352"/>
      <c r="AC892" s="352"/>
      <c r="AD892" s="328"/>
      <c r="AE892" s="118"/>
      <c r="AF892" s="119"/>
      <c r="AG892" s="119"/>
      <c r="AH892" s="119"/>
      <c r="AI892" s="119"/>
      <c r="AJ892" s="119"/>
      <c r="AK892" s="119"/>
      <c r="AL892" s="119"/>
      <c r="AM892" s="119"/>
      <c r="AN892" s="119"/>
      <c r="AO892" s="119"/>
      <c r="AP892" s="119"/>
      <c r="AQ892" s="119"/>
      <c r="AR892" s="119"/>
      <c r="AS892" s="4"/>
      <c r="AT892" s="4"/>
      <c r="AU892" s="4"/>
    </row>
    <row r="893">
      <c r="A893" s="4"/>
      <c r="B893" s="4"/>
      <c r="C893" s="4"/>
      <c r="D893" s="4"/>
      <c r="E893" s="4"/>
      <c r="F893" s="8"/>
      <c r="G893" s="8"/>
      <c r="H893" s="8"/>
      <c r="I893" s="8"/>
      <c r="J893" s="8"/>
      <c r="K893" s="8"/>
      <c r="L893" s="8"/>
      <c r="M893" s="8"/>
      <c r="N893" s="8"/>
      <c r="O893" s="8"/>
      <c r="P893" s="8"/>
      <c r="Q893" s="271"/>
      <c r="R893" s="119"/>
      <c r="S893" s="118"/>
      <c r="T893" s="118"/>
      <c r="U893" s="118"/>
      <c r="V893" s="325"/>
      <c r="W893" s="119"/>
      <c r="X893" s="119"/>
      <c r="Y893" s="119"/>
      <c r="Z893" s="326"/>
      <c r="AA893" s="74"/>
      <c r="AB893" s="352"/>
      <c r="AC893" s="352"/>
      <c r="AD893" s="328"/>
      <c r="AE893" s="118"/>
      <c r="AF893" s="119"/>
      <c r="AG893" s="119"/>
      <c r="AH893" s="119"/>
      <c r="AI893" s="119"/>
      <c r="AJ893" s="119"/>
      <c r="AK893" s="119"/>
      <c r="AL893" s="119"/>
      <c r="AM893" s="119"/>
      <c r="AN893" s="119"/>
      <c r="AO893" s="119"/>
      <c r="AP893" s="119"/>
      <c r="AQ893" s="119"/>
      <c r="AR893" s="119"/>
      <c r="AS893" s="4"/>
      <c r="AT893" s="4"/>
      <c r="AU893" s="4"/>
    </row>
    <row r="894">
      <c r="A894" s="4"/>
      <c r="B894" s="4"/>
      <c r="C894" s="4"/>
      <c r="D894" s="4"/>
      <c r="E894" s="4"/>
      <c r="F894" s="8"/>
      <c r="G894" s="8"/>
      <c r="H894" s="8"/>
      <c r="I894" s="8"/>
      <c r="J894" s="8"/>
      <c r="K894" s="8"/>
      <c r="L894" s="8"/>
      <c r="M894" s="8"/>
      <c r="N894" s="8"/>
      <c r="O894" s="8"/>
      <c r="P894" s="8"/>
      <c r="Q894" s="271"/>
      <c r="R894" s="119"/>
      <c r="S894" s="118"/>
      <c r="T894" s="118"/>
      <c r="U894" s="118"/>
      <c r="V894" s="325"/>
      <c r="W894" s="119"/>
      <c r="X894" s="119"/>
      <c r="Y894" s="119"/>
      <c r="Z894" s="326"/>
      <c r="AA894" s="74"/>
      <c r="AB894" s="352"/>
      <c r="AC894" s="352"/>
      <c r="AD894" s="328"/>
      <c r="AE894" s="118"/>
      <c r="AF894" s="119"/>
      <c r="AG894" s="119"/>
      <c r="AH894" s="119"/>
      <c r="AI894" s="119"/>
      <c r="AJ894" s="119"/>
      <c r="AK894" s="119"/>
      <c r="AL894" s="119"/>
      <c r="AM894" s="119"/>
      <c r="AN894" s="119"/>
      <c r="AO894" s="119"/>
      <c r="AP894" s="119"/>
      <c r="AQ894" s="119"/>
      <c r="AR894" s="119"/>
      <c r="AS894" s="4"/>
      <c r="AT894" s="4"/>
      <c r="AU894" s="4"/>
    </row>
    <row r="895">
      <c r="A895" s="4"/>
      <c r="B895" s="4"/>
      <c r="C895" s="4"/>
      <c r="D895" s="4"/>
      <c r="E895" s="4"/>
      <c r="F895" s="8"/>
      <c r="G895" s="8"/>
      <c r="H895" s="8"/>
      <c r="I895" s="8"/>
      <c r="J895" s="8"/>
      <c r="K895" s="8"/>
      <c r="L895" s="8"/>
      <c r="M895" s="8"/>
      <c r="N895" s="8"/>
      <c r="O895" s="8"/>
      <c r="P895" s="8"/>
      <c r="Q895" s="271"/>
      <c r="R895" s="119"/>
      <c r="S895" s="118"/>
      <c r="T895" s="118"/>
      <c r="U895" s="118"/>
      <c r="V895" s="325"/>
      <c r="W895" s="119"/>
      <c r="X895" s="119"/>
      <c r="Y895" s="119"/>
      <c r="Z895" s="326"/>
      <c r="AA895" s="74"/>
      <c r="AB895" s="352"/>
      <c r="AC895" s="352"/>
      <c r="AD895" s="328"/>
      <c r="AE895" s="118"/>
      <c r="AF895" s="119"/>
      <c r="AG895" s="119"/>
      <c r="AH895" s="119"/>
      <c r="AI895" s="119"/>
      <c r="AJ895" s="119"/>
      <c r="AK895" s="119"/>
      <c r="AL895" s="119"/>
      <c r="AM895" s="119"/>
      <c r="AN895" s="119"/>
      <c r="AO895" s="119"/>
      <c r="AP895" s="119"/>
      <c r="AQ895" s="119"/>
      <c r="AR895" s="119"/>
      <c r="AS895" s="4"/>
      <c r="AT895" s="4"/>
      <c r="AU895" s="4"/>
    </row>
    <row r="896">
      <c r="A896" s="4"/>
      <c r="B896" s="4"/>
      <c r="C896" s="4"/>
      <c r="D896" s="4"/>
      <c r="E896" s="4"/>
      <c r="F896" s="8"/>
      <c r="G896" s="8"/>
      <c r="H896" s="8"/>
      <c r="I896" s="8"/>
      <c r="J896" s="8"/>
      <c r="K896" s="8"/>
      <c r="L896" s="8"/>
      <c r="M896" s="8"/>
      <c r="N896" s="8"/>
      <c r="O896" s="8"/>
      <c r="P896" s="8"/>
      <c r="Q896" s="271"/>
      <c r="R896" s="119"/>
      <c r="S896" s="118"/>
      <c r="T896" s="118"/>
      <c r="U896" s="118"/>
      <c r="V896" s="325"/>
      <c r="W896" s="119"/>
      <c r="X896" s="119"/>
      <c r="Y896" s="119"/>
      <c r="Z896" s="326"/>
      <c r="AA896" s="74"/>
      <c r="AB896" s="352"/>
      <c r="AC896" s="352"/>
      <c r="AD896" s="328"/>
      <c r="AE896" s="118"/>
      <c r="AF896" s="119"/>
      <c r="AG896" s="119"/>
      <c r="AH896" s="119"/>
      <c r="AI896" s="119"/>
      <c r="AJ896" s="119"/>
      <c r="AK896" s="119"/>
      <c r="AL896" s="119"/>
      <c r="AM896" s="119"/>
      <c r="AN896" s="119"/>
      <c r="AO896" s="119"/>
      <c r="AP896" s="119"/>
      <c r="AQ896" s="119"/>
      <c r="AR896" s="119"/>
      <c r="AS896" s="4"/>
      <c r="AT896" s="4"/>
      <c r="AU896" s="4"/>
    </row>
    <row r="897">
      <c r="A897" s="4"/>
      <c r="B897" s="4"/>
      <c r="C897" s="4"/>
      <c r="D897" s="4"/>
      <c r="E897" s="4"/>
      <c r="F897" s="8"/>
      <c r="G897" s="8"/>
      <c r="H897" s="8"/>
      <c r="I897" s="8"/>
      <c r="J897" s="8"/>
      <c r="K897" s="8"/>
      <c r="L897" s="8"/>
      <c r="M897" s="8"/>
      <c r="N897" s="8"/>
      <c r="O897" s="8"/>
      <c r="P897" s="8"/>
      <c r="Q897" s="271"/>
      <c r="R897" s="119"/>
      <c r="S897" s="118"/>
      <c r="T897" s="118"/>
      <c r="U897" s="118"/>
      <c r="V897" s="325"/>
      <c r="W897" s="119"/>
      <c r="X897" s="119"/>
      <c r="Y897" s="119"/>
      <c r="Z897" s="326"/>
      <c r="AA897" s="74"/>
      <c r="AB897" s="352"/>
      <c r="AC897" s="352"/>
      <c r="AD897" s="328"/>
      <c r="AE897" s="118"/>
      <c r="AF897" s="119"/>
      <c r="AG897" s="119"/>
      <c r="AH897" s="119"/>
      <c r="AI897" s="119"/>
      <c r="AJ897" s="119"/>
      <c r="AK897" s="119"/>
      <c r="AL897" s="119"/>
      <c r="AM897" s="119"/>
      <c r="AN897" s="119"/>
      <c r="AO897" s="119"/>
      <c r="AP897" s="119"/>
      <c r="AQ897" s="119"/>
      <c r="AR897" s="119"/>
      <c r="AS897" s="4"/>
      <c r="AT897" s="4"/>
      <c r="AU897" s="4"/>
    </row>
    <row r="898">
      <c r="A898" s="4"/>
      <c r="B898" s="4"/>
      <c r="C898" s="4"/>
      <c r="D898" s="4"/>
      <c r="E898" s="4"/>
      <c r="F898" s="8"/>
      <c r="G898" s="8"/>
      <c r="H898" s="8"/>
      <c r="I898" s="8"/>
      <c r="J898" s="8"/>
      <c r="K898" s="8"/>
      <c r="L898" s="8"/>
      <c r="M898" s="8"/>
      <c r="N898" s="8"/>
      <c r="O898" s="8"/>
      <c r="P898" s="8"/>
      <c r="Q898" s="271"/>
      <c r="R898" s="119"/>
      <c r="S898" s="118"/>
      <c r="T898" s="118"/>
      <c r="U898" s="118"/>
      <c r="V898" s="325"/>
      <c r="W898" s="119"/>
      <c r="X898" s="119"/>
      <c r="Y898" s="119"/>
      <c r="Z898" s="326"/>
      <c r="AA898" s="74"/>
      <c r="AB898" s="352"/>
      <c r="AC898" s="352"/>
      <c r="AD898" s="328"/>
      <c r="AE898" s="118"/>
      <c r="AF898" s="119"/>
      <c r="AG898" s="119"/>
      <c r="AH898" s="119"/>
      <c r="AI898" s="119"/>
      <c r="AJ898" s="119"/>
      <c r="AK898" s="119"/>
      <c r="AL898" s="119"/>
      <c r="AM898" s="119"/>
      <c r="AN898" s="119"/>
      <c r="AO898" s="119"/>
      <c r="AP898" s="119"/>
      <c r="AQ898" s="119"/>
      <c r="AR898" s="119"/>
      <c r="AS898" s="4"/>
      <c r="AT898" s="4"/>
      <c r="AU898" s="4"/>
    </row>
    <row r="899">
      <c r="A899" s="4"/>
      <c r="B899" s="4"/>
      <c r="C899" s="4"/>
      <c r="D899" s="4"/>
      <c r="E899" s="4"/>
      <c r="F899" s="8"/>
      <c r="G899" s="8"/>
      <c r="H899" s="8"/>
      <c r="I899" s="8"/>
      <c r="J899" s="8"/>
      <c r="K899" s="8"/>
      <c r="L899" s="8"/>
      <c r="M899" s="8"/>
      <c r="N899" s="8"/>
      <c r="O899" s="8"/>
      <c r="P899" s="8"/>
      <c r="Q899" s="271"/>
      <c r="R899" s="119"/>
      <c r="S899" s="118"/>
      <c r="T899" s="118"/>
      <c r="U899" s="118"/>
      <c r="V899" s="325"/>
      <c r="W899" s="119"/>
      <c r="X899" s="119"/>
      <c r="Y899" s="119"/>
      <c r="Z899" s="326"/>
      <c r="AA899" s="74"/>
      <c r="AB899" s="352"/>
      <c r="AC899" s="352"/>
      <c r="AD899" s="328"/>
      <c r="AE899" s="118"/>
      <c r="AF899" s="119"/>
      <c r="AG899" s="119"/>
      <c r="AH899" s="119"/>
      <c r="AI899" s="119"/>
      <c r="AJ899" s="119"/>
      <c r="AK899" s="119"/>
      <c r="AL899" s="119"/>
      <c r="AM899" s="119"/>
      <c r="AN899" s="119"/>
      <c r="AO899" s="119"/>
      <c r="AP899" s="119"/>
      <c r="AQ899" s="119"/>
      <c r="AR899" s="119"/>
      <c r="AS899" s="4"/>
      <c r="AT899" s="4"/>
      <c r="AU899" s="4"/>
    </row>
    <row r="900">
      <c r="A900" s="4"/>
      <c r="B900" s="4"/>
      <c r="C900" s="4"/>
      <c r="D900" s="4"/>
      <c r="E900" s="4"/>
      <c r="F900" s="8"/>
      <c r="G900" s="8"/>
      <c r="H900" s="8"/>
      <c r="I900" s="8"/>
      <c r="J900" s="8"/>
      <c r="K900" s="8"/>
      <c r="L900" s="8"/>
      <c r="M900" s="8"/>
      <c r="N900" s="8"/>
      <c r="O900" s="8"/>
      <c r="P900" s="8"/>
      <c r="Q900" s="271"/>
      <c r="R900" s="119"/>
      <c r="S900" s="118"/>
      <c r="T900" s="118"/>
      <c r="U900" s="118"/>
      <c r="V900" s="325"/>
      <c r="W900" s="119"/>
      <c r="X900" s="119"/>
      <c r="Y900" s="119"/>
      <c r="Z900" s="326"/>
      <c r="AA900" s="74"/>
      <c r="AB900" s="352"/>
      <c r="AC900" s="352"/>
      <c r="AD900" s="328"/>
      <c r="AE900" s="118"/>
      <c r="AF900" s="119"/>
      <c r="AG900" s="119"/>
      <c r="AH900" s="119"/>
      <c r="AI900" s="119"/>
      <c r="AJ900" s="119"/>
      <c r="AK900" s="119"/>
      <c r="AL900" s="119"/>
      <c r="AM900" s="119"/>
      <c r="AN900" s="119"/>
      <c r="AO900" s="119"/>
      <c r="AP900" s="119"/>
      <c r="AQ900" s="119"/>
      <c r="AR900" s="119"/>
      <c r="AS900" s="4"/>
      <c r="AT900" s="4"/>
      <c r="AU900" s="4"/>
    </row>
    <row r="901">
      <c r="A901" s="4"/>
      <c r="B901" s="4"/>
      <c r="C901" s="4"/>
      <c r="D901" s="4"/>
      <c r="E901" s="4"/>
      <c r="F901" s="8"/>
      <c r="G901" s="8"/>
      <c r="H901" s="8"/>
      <c r="I901" s="8"/>
      <c r="J901" s="8"/>
      <c r="K901" s="8"/>
      <c r="L901" s="8"/>
      <c r="M901" s="8"/>
      <c r="N901" s="8"/>
      <c r="O901" s="8"/>
      <c r="P901" s="8"/>
      <c r="Q901" s="271"/>
      <c r="R901" s="119"/>
      <c r="S901" s="118"/>
      <c r="T901" s="118"/>
      <c r="U901" s="118"/>
      <c r="V901" s="325"/>
      <c r="W901" s="119"/>
      <c r="X901" s="119"/>
      <c r="Y901" s="119"/>
      <c r="Z901" s="326"/>
      <c r="AA901" s="74"/>
      <c r="AB901" s="352"/>
      <c r="AC901" s="352"/>
      <c r="AD901" s="328"/>
      <c r="AE901" s="118"/>
      <c r="AF901" s="119"/>
      <c r="AG901" s="119"/>
      <c r="AH901" s="119"/>
      <c r="AI901" s="119"/>
      <c r="AJ901" s="119"/>
      <c r="AK901" s="119"/>
      <c r="AL901" s="119"/>
      <c r="AM901" s="119"/>
      <c r="AN901" s="119"/>
      <c r="AO901" s="119"/>
      <c r="AP901" s="119"/>
      <c r="AQ901" s="119"/>
      <c r="AR901" s="119"/>
      <c r="AS901" s="4"/>
      <c r="AT901" s="4"/>
      <c r="AU901" s="4"/>
    </row>
    <row r="902">
      <c r="A902" s="4"/>
      <c r="B902" s="4"/>
      <c r="C902" s="4"/>
      <c r="D902" s="4"/>
      <c r="E902" s="4"/>
      <c r="F902" s="8"/>
      <c r="G902" s="8"/>
      <c r="H902" s="8"/>
      <c r="I902" s="8"/>
      <c r="J902" s="8"/>
      <c r="K902" s="8"/>
      <c r="L902" s="8"/>
      <c r="M902" s="8"/>
      <c r="N902" s="8"/>
      <c r="O902" s="8"/>
      <c r="P902" s="8"/>
      <c r="Q902" s="271"/>
      <c r="R902" s="119"/>
      <c r="S902" s="118"/>
      <c r="T902" s="118"/>
      <c r="U902" s="118"/>
      <c r="V902" s="325"/>
      <c r="W902" s="119"/>
      <c r="X902" s="119"/>
      <c r="Y902" s="119"/>
      <c r="Z902" s="326"/>
      <c r="AA902" s="74"/>
      <c r="AB902" s="352"/>
      <c r="AC902" s="352"/>
      <c r="AD902" s="328"/>
      <c r="AE902" s="118"/>
      <c r="AF902" s="119"/>
      <c r="AG902" s="119"/>
      <c r="AH902" s="119"/>
      <c r="AI902" s="119"/>
      <c r="AJ902" s="119"/>
      <c r="AK902" s="119"/>
      <c r="AL902" s="119"/>
      <c r="AM902" s="119"/>
      <c r="AN902" s="119"/>
      <c r="AO902" s="119"/>
      <c r="AP902" s="119"/>
      <c r="AQ902" s="119"/>
      <c r="AR902" s="119"/>
      <c r="AS902" s="4"/>
      <c r="AT902" s="4"/>
      <c r="AU902" s="4"/>
    </row>
    <row r="903">
      <c r="A903" s="4"/>
      <c r="B903" s="4"/>
      <c r="C903" s="4"/>
      <c r="D903" s="4"/>
      <c r="E903" s="4"/>
      <c r="F903" s="8"/>
      <c r="G903" s="8"/>
      <c r="H903" s="8"/>
      <c r="I903" s="8"/>
      <c r="J903" s="8"/>
      <c r="K903" s="8"/>
      <c r="L903" s="8"/>
      <c r="M903" s="8"/>
      <c r="N903" s="8"/>
      <c r="O903" s="8"/>
      <c r="P903" s="8"/>
      <c r="Q903" s="271"/>
      <c r="R903" s="119"/>
      <c r="S903" s="118"/>
      <c r="T903" s="118"/>
      <c r="U903" s="118"/>
      <c r="V903" s="325"/>
      <c r="W903" s="119"/>
      <c r="X903" s="119"/>
      <c r="Y903" s="119"/>
      <c r="Z903" s="326"/>
      <c r="AA903" s="74"/>
      <c r="AB903" s="352"/>
      <c r="AC903" s="352"/>
      <c r="AD903" s="328"/>
      <c r="AE903" s="118"/>
      <c r="AF903" s="119"/>
      <c r="AG903" s="119"/>
      <c r="AH903" s="119"/>
      <c r="AI903" s="119"/>
      <c r="AJ903" s="119"/>
      <c r="AK903" s="119"/>
      <c r="AL903" s="119"/>
      <c r="AM903" s="119"/>
      <c r="AN903" s="119"/>
      <c r="AO903" s="119"/>
      <c r="AP903" s="119"/>
      <c r="AQ903" s="119"/>
      <c r="AR903" s="119"/>
      <c r="AS903" s="4"/>
      <c r="AT903" s="4"/>
      <c r="AU903" s="4"/>
    </row>
    <row r="904">
      <c r="A904" s="4"/>
      <c r="B904" s="4"/>
      <c r="C904" s="4"/>
      <c r="D904" s="4"/>
      <c r="E904" s="4"/>
      <c r="F904" s="8"/>
      <c r="G904" s="8"/>
      <c r="H904" s="8"/>
      <c r="I904" s="8"/>
      <c r="J904" s="8"/>
      <c r="K904" s="8"/>
      <c r="L904" s="8"/>
      <c r="M904" s="8"/>
      <c r="N904" s="8"/>
      <c r="O904" s="8"/>
      <c r="P904" s="8"/>
      <c r="Q904" s="271"/>
      <c r="R904" s="119"/>
      <c r="S904" s="118"/>
      <c r="T904" s="118"/>
      <c r="U904" s="118"/>
      <c r="V904" s="325"/>
      <c r="W904" s="119"/>
      <c r="X904" s="119"/>
      <c r="Y904" s="119"/>
      <c r="Z904" s="326"/>
      <c r="AA904" s="74"/>
      <c r="AB904" s="352"/>
      <c r="AC904" s="352"/>
      <c r="AD904" s="328"/>
      <c r="AE904" s="118"/>
      <c r="AF904" s="119"/>
      <c r="AG904" s="119"/>
      <c r="AH904" s="119"/>
      <c r="AI904" s="119"/>
      <c r="AJ904" s="119"/>
      <c r="AK904" s="119"/>
      <c r="AL904" s="119"/>
      <c r="AM904" s="119"/>
      <c r="AN904" s="119"/>
      <c r="AO904" s="119"/>
      <c r="AP904" s="119"/>
      <c r="AQ904" s="119"/>
      <c r="AR904" s="119"/>
      <c r="AS904" s="4"/>
      <c r="AT904" s="4"/>
      <c r="AU904" s="4"/>
    </row>
    <row r="905">
      <c r="A905" s="4"/>
      <c r="B905" s="4"/>
      <c r="C905" s="4"/>
      <c r="D905" s="4"/>
      <c r="E905" s="4"/>
      <c r="F905" s="8"/>
      <c r="G905" s="8"/>
      <c r="H905" s="8"/>
      <c r="I905" s="8"/>
      <c r="J905" s="8"/>
      <c r="K905" s="8"/>
      <c r="L905" s="8"/>
      <c r="M905" s="8"/>
      <c r="N905" s="8"/>
      <c r="O905" s="8"/>
      <c r="P905" s="8"/>
      <c r="Q905" s="271"/>
      <c r="R905" s="119"/>
      <c r="S905" s="118"/>
      <c r="T905" s="118"/>
      <c r="U905" s="118"/>
      <c r="V905" s="325"/>
      <c r="W905" s="119"/>
      <c r="X905" s="119"/>
      <c r="Y905" s="119"/>
      <c r="Z905" s="326"/>
      <c r="AA905" s="74"/>
      <c r="AB905" s="352"/>
      <c r="AC905" s="352"/>
      <c r="AD905" s="328"/>
      <c r="AE905" s="118"/>
      <c r="AF905" s="119"/>
      <c r="AG905" s="119"/>
      <c r="AH905" s="119"/>
      <c r="AI905" s="119"/>
      <c r="AJ905" s="119"/>
      <c r="AK905" s="119"/>
      <c r="AL905" s="119"/>
      <c r="AM905" s="119"/>
      <c r="AN905" s="119"/>
      <c r="AO905" s="119"/>
      <c r="AP905" s="119"/>
      <c r="AQ905" s="119"/>
      <c r="AR905" s="119"/>
      <c r="AS905" s="4"/>
      <c r="AT905" s="4"/>
      <c r="AU905" s="4"/>
    </row>
    <row r="906">
      <c r="A906" s="4"/>
      <c r="B906" s="4"/>
      <c r="C906" s="4"/>
      <c r="D906" s="4"/>
      <c r="E906" s="4"/>
      <c r="F906" s="8"/>
      <c r="G906" s="8"/>
      <c r="H906" s="8"/>
      <c r="I906" s="8"/>
      <c r="J906" s="8"/>
      <c r="K906" s="8"/>
      <c r="L906" s="8"/>
      <c r="M906" s="8"/>
      <c r="N906" s="8"/>
      <c r="O906" s="8"/>
      <c r="P906" s="8"/>
      <c r="Q906" s="271"/>
      <c r="R906" s="119"/>
      <c r="S906" s="118"/>
      <c r="T906" s="118"/>
      <c r="U906" s="118"/>
      <c r="V906" s="325"/>
      <c r="W906" s="119"/>
      <c r="X906" s="119"/>
      <c r="Y906" s="119"/>
      <c r="Z906" s="326"/>
      <c r="AA906" s="74"/>
      <c r="AB906" s="352"/>
      <c r="AC906" s="352"/>
      <c r="AD906" s="328"/>
      <c r="AE906" s="118"/>
      <c r="AF906" s="119"/>
      <c r="AG906" s="119"/>
      <c r="AH906" s="119"/>
      <c r="AI906" s="119"/>
      <c r="AJ906" s="119"/>
      <c r="AK906" s="119"/>
      <c r="AL906" s="119"/>
      <c r="AM906" s="119"/>
      <c r="AN906" s="119"/>
      <c r="AO906" s="119"/>
      <c r="AP906" s="119"/>
      <c r="AQ906" s="119"/>
      <c r="AR906" s="119"/>
      <c r="AS906" s="4"/>
      <c r="AT906" s="4"/>
      <c r="AU906" s="4"/>
    </row>
    <row r="907">
      <c r="A907" s="4"/>
      <c r="B907" s="4"/>
      <c r="C907" s="4"/>
      <c r="D907" s="4"/>
      <c r="E907" s="4"/>
      <c r="F907" s="8"/>
      <c r="G907" s="8"/>
      <c r="H907" s="8"/>
      <c r="I907" s="8"/>
      <c r="J907" s="8"/>
      <c r="K907" s="8"/>
      <c r="L907" s="8"/>
      <c r="M907" s="8"/>
      <c r="N907" s="8"/>
      <c r="O907" s="8"/>
      <c r="P907" s="8"/>
      <c r="Q907" s="271"/>
      <c r="R907" s="119"/>
      <c r="S907" s="118"/>
      <c r="T907" s="118"/>
      <c r="U907" s="118"/>
      <c r="V907" s="325"/>
      <c r="W907" s="119"/>
      <c r="X907" s="119"/>
      <c r="Y907" s="119"/>
      <c r="Z907" s="326"/>
      <c r="AA907" s="74"/>
      <c r="AB907" s="352"/>
      <c r="AC907" s="352"/>
      <c r="AD907" s="328"/>
      <c r="AE907" s="118"/>
      <c r="AF907" s="119"/>
      <c r="AG907" s="119"/>
      <c r="AH907" s="119"/>
      <c r="AI907" s="119"/>
      <c r="AJ907" s="119"/>
      <c r="AK907" s="119"/>
      <c r="AL907" s="119"/>
      <c r="AM907" s="119"/>
      <c r="AN907" s="119"/>
      <c r="AO907" s="119"/>
      <c r="AP907" s="119"/>
      <c r="AQ907" s="119"/>
      <c r="AR907" s="119"/>
      <c r="AS907" s="4"/>
      <c r="AT907" s="4"/>
      <c r="AU907" s="4"/>
    </row>
    <row r="908">
      <c r="A908" s="4"/>
      <c r="B908" s="4"/>
      <c r="C908" s="4"/>
      <c r="D908" s="4"/>
      <c r="E908" s="4"/>
      <c r="F908" s="8"/>
      <c r="G908" s="8"/>
      <c r="H908" s="8"/>
      <c r="I908" s="8"/>
      <c r="J908" s="8"/>
      <c r="K908" s="8"/>
      <c r="L908" s="8"/>
      <c r="M908" s="8"/>
      <c r="N908" s="8"/>
      <c r="O908" s="8"/>
      <c r="P908" s="8"/>
      <c r="Q908" s="271"/>
      <c r="R908" s="119"/>
      <c r="S908" s="118"/>
      <c r="T908" s="118"/>
      <c r="U908" s="118"/>
      <c r="V908" s="325"/>
      <c r="W908" s="119"/>
      <c r="X908" s="119"/>
      <c r="Y908" s="119"/>
      <c r="Z908" s="326"/>
      <c r="AA908" s="74"/>
      <c r="AB908" s="352"/>
      <c r="AC908" s="352"/>
      <c r="AD908" s="328"/>
      <c r="AE908" s="118"/>
      <c r="AF908" s="119"/>
      <c r="AG908" s="119"/>
      <c r="AH908" s="119"/>
      <c r="AI908" s="119"/>
      <c r="AJ908" s="119"/>
      <c r="AK908" s="119"/>
      <c r="AL908" s="119"/>
      <c r="AM908" s="119"/>
      <c r="AN908" s="119"/>
      <c r="AO908" s="119"/>
      <c r="AP908" s="119"/>
      <c r="AQ908" s="119"/>
      <c r="AR908" s="119"/>
      <c r="AS908" s="4"/>
      <c r="AT908" s="4"/>
      <c r="AU908" s="4"/>
    </row>
    <row r="909">
      <c r="A909" s="4"/>
      <c r="B909" s="4"/>
      <c r="C909" s="4"/>
      <c r="D909" s="4"/>
      <c r="E909" s="4"/>
      <c r="F909" s="8"/>
      <c r="G909" s="8"/>
      <c r="H909" s="8"/>
      <c r="I909" s="8"/>
      <c r="J909" s="8"/>
      <c r="K909" s="8"/>
      <c r="L909" s="8"/>
      <c r="M909" s="8"/>
      <c r="N909" s="8"/>
      <c r="O909" s="8"/>
      <c r="P909" s="8"/>
      <c r="Q909" s="271"/>
      <c r="R909" s="119"/>
      <c r="S909" s="118"/>
      <c r="T909" s="118"/>
      <c r="U909" s="118"/>
      <c r="V909" s="325"/>
      <c r="W909" s="119"/>
      <c r="X909" s="119"/>
      <c r="Y909" s="119"/>
      <c r="Z909" s="326"/>
      <c r="AA909" s="74"/>
      <c r="AB909" s="352"/>
      <c r="AC909" s="352"/>
      <c r="AD909" s="328"/>
      <c r="AE909" s="118"/>
      <c r="AF909" s="119"/>
      <c r="AG909" s="119"/>
      <c r="AH909" s="119"/>
      <c r="AI909" s="119"/>
      <c r="AJ909" s="119"/>
      <c r="AK909" s="119"/>
      <c r="AL909" s="119"/>
      <c r="AM909" s="119"/>
      <c r="AN909" s="119"/>
      <c r="AO909" s="119"/>
      <c r="AP909" s="119"/>
      <c r="AQ909" s="119"/>
      <c r="AR909" s="119"/>
      <c r="AS909" s="4"/>
      <c r="AT909" s="4"/>
      <c r="AU909" s="4"/>
    </row>
    <row r="910">
      <c r="A910" s="4"/>
      <c r="B910" s="4"/>
      <c r="C910" s="4"/>
      <c r="D910" s="4"/>
      <c r="E910" s="4"/>
      <c r="F910" s="8"/>
      <c r="G910" s="8"/>
      <c r="H910" s="8"/>
      <c r="I910" s="8"/>
      <c r="J910" s="8"/>
      <c r="K910" s="8"/>
      <c r="L910" s="8"/>
      <c r="M910" s="8"/>
      <c r="N910" s="8"/>
      <c r="O910" s="8"/>
      <c r="P910" s="8"/>
      <c r="Q910" s="271"/>
      <c r="R910" s="119"/>
      <c r="S910" s="118"/>
      <c r="T910" s="118"/>
      <c r="U910" s="118"/>
      <c r="V910" s="325"/>
      <c r="W910" s="119"/>
      <c r="X910" s="119"/>
      <c r="Y910" s="119"/>
      <c r="Z910" s="326"/>
      <c r="AA910" s="74"/>
      <c r="AB910" s="352"/>
      <c r="AC910" s="352"/>
      <c r="AD910" s="328"/>
      <c r="AE910" s="118"/>
      <c r="AF910" s="119"/>
      <c r="AG910" s="119"/>
      <c r="AH910" s="119"/>
      <c r="AI910" s="119"/>
      <c r="AJ910" s="119"/>
      <c r="AK910" s="119"/>
      <c r="AL910" s="119"/>
      <c r="AM910" s="119"/>
      <c r="AN910" s="119"/>
      <c r="AO910" s="119"/>
      <c r="AP910" s="119"/>
      <c r="AQ910" s="119"/>
      <c r="AR910" s="119"/>
      <c r="AS910" s="4"/>
      <c r="AT910" s="4"/>
      <c r="AU910" s="4"/>
    </row>
    <row r="911">
      <c r="A911" s="4"/>
      <c r="B911" s="4"/>
      <c r="C911" s="4"/>
      <c r="D911" s="4"/>
      <c r="E911" s="4"/>
      <c r="F911" s="8"/>
      <c r="G911" s="8"/>
      <c r="H911" s="8"/>
      <c r="I911" s="8"/>
      <c r="J911" s="8"/>
      <c r="K911" s="8"/>
      <c r="L911" s="8"/>
      <c r="M911" s="8"/>
      <c r="N911" s="8"/>
      <c r="O911" s="8"/>
      <c r="P911" s="8"/>
      <c r="Q911" s="271"/>
      <c r="R911" s="119"/>
      <c r="S911" s="118"/>
      <c r="T911" s="118"/>
      <c r="U911" s="118"/>
      <c r="V911" s="325"/>
      <c r="W911" s="119"/>
      <c r="X911" s="119"/>
      <c r="Y911" s="119"/>
      <c r="Z911" s="326"/>
      <c r="AA911" s="74"/>
      <c r="AB911" s="352"/>
      <c r="AC911" s="352"/>
      <c r="AD911" s="328"/>
      <c r="AE911" s="118"/>
      <c r="AF911" s="119"/>
      <c r="AG911" s="119"/>
      <c r="AH911" s="119"/>
      <c r="AI911" s="119"/>
      <c r="AJ911" s="119"/>
      <c r="AK911" s="119"/>
      <c r="AL911" s="119"/>
      <c r="AM911" s="119"/>
      <c r="AN911" s="119"/>
      <c r="AO911" s="119"/>
      <c r="AP911" s="119"/>
      <c r="AQ911" s="119"/>
      <c r="AR911" s="119"/>
      <c r="AS911" s="4"/>
      <c r="AT911" s="4"/>
      <c r="AU911" s="4"/>
    </row>
    <row r="912">
      <c r="A912" s="4"/>
      <c r="B912" s="4"/>
      <c r="C912" s="4"/>
      <c r="D912" s="4"/>
      <c r="E912" s="4"/>
      <c r="F912" s="8"/>
      <c r="G912" s="8"/>
      <c r="H912" s="8"/>
      <c r="I912" s="8"/>
      <c r="J912" s="8"/>
      <c r="K912" s="8"/>
      <c r="L912" s="8"/>
      <c r="M912" s="8"/>
      <c r="N912" s="8"/>
      <c r="O912" s="8"/>
      <c r="P912" s="8"/>
      <c r="Q912" s="271"/>
      <c r="R912" s="119"/>
      <c r="S912" s="118"/>
      <c r="T912" s="118"/>
      <c r="U912" s="118"/>
      <c r="V912" s="325"/>
      <c r="W912" s="119"/>
      <c r="X912" s="119"/>
      <c r="Y912" s="119"/>
      <c r="Z912" s="326"/>
      <c r="AA912" s="74"/>
      <c r="AB912" s="352"/>
      <c r="AC912" s="352"/>
      <c r="AD912" s="328"/>
      <c r="AE912" s="118"/>
      <c r="AF912" s="119"/>
      <c r="AG912" s="119"/>
      <c r="AH912" s="119"/>
      <c r="AI912" s="119"/>
      <c r="AJ912" s="119"/>
      <c r="AK912" s="119"/>
      <c r="AL912" s="119"/>
      <c r="AM912" s="119"/>
      <c r="AN912" s="119"/>
      <c r="AO912" s="119"/>
      <c r="AP912" s="119"/>
      <c r="AQ912" s="119"/>
      <c r="AR912" s="119"/>
      <c r="AS912" s="4"/>
      <c r="AT912" s="4"/>
      <c r="AU912" s="4"/>
    </row>
    <row r="913">
      <c r="A913" s="4"/>
      <c r="B913" s="4"/>
      <c r="C913" s="4"/>
      <c r="D913" s="4"/>
      <c r="E913" s="4"/>
      <c r="F913" s="8"/>
      <c r="G913" s="8"/>
      <c r="H913" s="8"/>
      <c r="I913" s="8"/>
      <c r="J913" s="8"/>
      <c r="K913" s="8"/>
      <c r="L913" s="8"/>
      <c r="M913" s="8"/>
      <c r="N913" s="8"/>
      <c r="O913" s="8"/>
      <c r="P913" s="8"/>
      <c r="Q913" s="271"/>
      <c r="R913" s="119"/>
      <c r="S913" s="118"/>
      <c r="T913" s="118"/>
      <c r="U913" s="118"/>
      <c r="V913" s="325"/>
      <c r="W913" s="119"/>
      <c r="X913" s="119"/>
      <c r="Y913" s="119"/>
      <c r="Z913" s="326"/>
      <c r="AA913" s="74"/>
      <c r="AB913" s="352"/>
      <c r="AC913" s="352"/>
      <c r="AD913" s="328"/>
      <c r="AE913" s="118"/>
      <c r="AF913" s="119"/>
      <c r="AG913" s="119"/>
      <c r="AH913" s="119"/>
      <c r="AI913" s="119"/>
      <c r="AJ913" s="119"/>
      <c r="AK913" s="119"/>
      <c r="AL913" s="119"/>
      <c r="AM913" s="119"/>
      <c r="AN913" s="119"/>
      <c r="AO913" s="119"/>
      <c r="AP913" s="119"/>
      <c r="AQ913" s="119"/>
      <c r="AR913" s="119"/>
      <c r="AS913" s="4"/>
      <c r="AT913" s="4"/>
      <c r="AU913" s="4"/>
    </row>
    <row r="914">
      <c r="A914" s="4"/>
      <c r="B914" s="4"/>
      <c r="C914" s="4"/>
      <c r="D914" s="4"/>
      <c r="E914" s="4"/>
      <c r="F914" s="8"/>
      <c r="G914" s="8"/>
      <c r="H914" s="8"/>
      <c r="I914" s="8"/>
      <c r="J914" s="8"/>
      <c r="K914" s="8"/>
      <c r="L914" s="8"/>
      <c r="M914" s="8"/>
      <c r="N914" s="8"/>
      <c r="O914" s="8"/>
      <c r="P914" s="8"/>
      <c r="Q914" s="271"/>
      <c r="R914" s="119"/>
      <c r="S914" s="118"/>
      <c r="T914" s="118"/>
      <c r="U914" s="118"/>
      <c r="V914" s="325"/>
      <c r="W914" s="119"/>
      <c r="X914" s="119"/>
      <c r="Y914" s="119"/>
      <c r="Z914" s="326"/>
      <c r="AA914" s="74"/>
      <c r="AB914" s="352"/>
      <c r="AC914" s="352"/>
      <c r="AD914" s="328"/>
      <c r="AE914" s="118"/>
      <c r="AF914" s="119"/>
      <c r="AG914" s="119"/>
      <c r="AH914" s="119"/>
      <c r="AI914" s="119"/>
      <c r="AJ914" s="119"/>
      <c r="AK914" s="119"/>
      <c r="AL914" s="119"/>
      <c r="AM914" s="119"/>
      <c r="AN914" s="119"/>
      <c r="AO914" s="119"/>
      <c r="AP914" s="119"/>
      <c r="AQ914" s="119"/>
      <c r="AR914" s="119"/>
      <c r="AS914" s="4"/>
      <c r="AT914" s="4"/>
      <c r="AU914" s="4"/>
    </row>
    <row r="915">
      <c r="A915" s="4"/>
      <c r="B915" s="4"/>
      <c r="C915" s="4"/>
      <c r="D915" s="4"/>
      <c r="E915" s="4"/>
      <c r="F915" s="8"/>
      <c r="G915" s="8"/>
      <c r="H915" s="8"/>
      <c r="I915" s="8"/>
      <c r="J915" s="8"/>
      <c r="K915" s="8"/>
      <c r="L915" s="8"/>
      <c r="M915" s="8"/>
      <c r="N915" s="8"/>
      <c r="O915" s="8"/>
      <c r="P915" s="8"/>
      <c r="Q915" s="271"/>
      <c r="R915" s="119"/>
      <c r="S915" s="118"/>
      <c r="T915" s="118"/>
      <c r="U915" s="118"/>
      <c r="V915" s="325"/>
      <c r="W915" s="119"/>
      <c r="X915" s="119"/>
      <c r="Y915" s="119"/>
      <c r="Z915" s="326"/>
      <c r="AA915" s="74"/>
      <c r="AB915" s="352"/>
      <c r="AC915" s="352"/>
      <c r="AD915" s="328"/>
      <c r="AE915" s="118"/>
      <c r="AF915" s="119"/>
      <c r="AG915" s="119"/>
      <c r="AH915" s="119"/>
      <c r="AI915" s="119"/>
      <c r="AJ915" s="119"/>
      <c r="AK915" s="119"/>
      <c r="AL915" s="119"/>
      <c r="AM915" s="119"/>
      <c r="AN915" s="119"/>
      <c r="AO915" s="119"/>
      <c r="AP915" s="119"/>
      <c r="AQ915" s="119"/>
      <c r="AR915" s="119"/>
      <c r="AS915" s="4"/>
      <c r="AT915" s="4"/>
      <c r="AU915" s="4"/>
    </row>
    <row r="916">
      <c r="A916" s="4"/>
      <c r="B916" s="4"/>
      <c r="C916" s="4"/>
      <c r="D916" s="4"/>
      <c r="E916" s="4"/>
      <c r="F916" s="8"/>
      <c r="G916" s="8"/>
      <c r="H916" s="8"/>
      <c r="I916" s="8"/>
      <c r="J916" s="8"/>
      <c r="K916" s="8"/>
      <c r="L916" s="8"/>
      <c r="M916" s="8"/>
      <c r="N916" s="8"/>
      <c r="O916" s="8"/>
      <c r="P916" s="8"/>
      <c r="Q916" s="271"/>
      <c r="R916" s="119"/>
      <c r="S916" s="118"/>
      <c r="T916" s="118"/>
      <c r="U916" s="118"/>
      <c r="V916" s="325"/>
      <c r="W916" s="119"/>
      <c r="X916" s="119"/>
      <c r="Y916" s="119"/>
      <c r="Z916" s="326"/>
      <c r="AA916" s="74"/>
      <c r="AB916" s="352"/>
      <c r="AC916" s="352"/>
      <c r="AD916" s="328"/>
      <c r="AE916" s="118"/>
      <c r="AF916" s="119"/>
      <c r="AG916" s="119"/>
      <c r="AH916" s="119"/>
      <c r="AI916" s="119"/>
      <c r="AJ916" s="119"/>
      <c r="AK916" s="119"/>
      <c r="AL916" s="119"/>
      <c r="AM916" s="119"/>
      <c r="AN916" s="119"/>
      <c r="AO916" s="119"/>
      <c r="AP916" s="119"/>
      <c r="AQ916" s="119"/>
      <c r="AR916" s="119"/>
      <c r="AS916" s="4"/>
      <c r="AT916" s="4"/>
      <c r="AU916" s="4"/>
    </row>
    <row r="917">
      <c r="A917" s="4"/>
      <c r="B917" s="4"/>
      <c r="C917" s="4"/>
      <c r="D917" s="4"/>
      <c r="E917" s="4"/>
      <c r="F917" s="8"/>
      <c r="G917" s="8"/>
      <c r="H917" s="8"/>
      <c r="I917" s="8"/>
      <c r="J917" s="8"/>
      <c r="K917" s="8"/>
      <c r="L917" s="8"/>
      <c r="M917" s="8"/>
      <c r="N917" s="8"/>
      <c r="O917" s="8"/>
      <c r="P917" s="8"/>
      <c r="Q917" s="271"/>
      <c r="R917" s="119"/>
      <c r="S917" s="118"/>
      <c r="T917" s="118"/>
      <c r="U917" s="118"/>
      <c r="V917" s="325"/>
      <c r="W917" s="119"/>
      <c r="X917" s="119"/>
      <c r="Y917" s="119"/>
      <c r="Z917" s="326"/>
      <c r="AA917" s="74"/>
      <c r="AB917" s="352"/>
      <c r="AC917" s="352"/>
      <c r="AD917" s="328"/>
      <c r="AE917" s="118"/>
      <c r="AF917" s="119"/>
      <c r="AG917" s="119"/>
      <c r="AH917" s="119"/>
      <c r="AI917" s="119"/>
      <c r="AJ917" s="119"/>
      <c r="AK917" s="119"/>
      <c r="AL917" s="119"/>
      <c r="AM917" s="119"/>
      <c r="AN917" s="119"/>
      <c r="AO917" s="119"/>
      <c r="AP917" s="119"/>
      <c r="AQ917" s="119"/>
      <c r="AR917" s="119"/>
      <c r="AS917" s="4"/>
      <c r="AT917" s="4"/>
      <c r="AU917" s="4"/>
    </row>
    <row r="918">
      <c r="A918" s="4"/>
      <c r="B918" s="4"/>
      <c r="C918" s="4"/>
      <c r="D918" s="4"/>
      <c r="E918" s="4"/>
      <c r="F918" s="8"/>
      <c r="G918" s="8"/>
      <c r="H918" s="8"/>
      <c r="I918" s="8"/>
      <c r="J918" s="8"/>
      <c r="K918" s="8"/>
      <c r="L918" s="8"/>
      <c r="M918" s="8"/>
      <c r="N918" s="8"/>
      <c r="O918" s="8"/>
      <c r="P918" s="8"/>
      <c r="Q918" s="271"/>
      <c r="R918" s="119"/>
      <c r="S918" s="118"/>
      <c r="T918" s="118"/>
      <c r="U918" s="118"/>
      <c r="V918" s="325"/>
      <c r="W918" s="119"/>
      <c r="X918" s="119"/>
      <c r="Y918" s="119"/>
      <c r="Z918" s="326"/>
      <c r="AA918" s="74"/>
      <c r="AB918" s="352"/>
      <c r="AC918" s="352"/>
      <c r="AD918" s="328"/>
      <c r="AE918" s="118"/>
      <c r="AF918" s="119"/>
      <c r="AG918" s="119"/>
      <c r="AH918" s="119"/>
      <c r="AI918" s="119"/>
      <c r="AJ918" s="119"/>
      <c r="AK918" s="119"/>
      <c r="AL918" s="119"/>
      <c r="AM918" s="119"/>
      <c r="AN918" s="119"/>
      <c r="AO918" s="119"/>
      <c r="AP918" s="119"/>
      <c r="AQ918" s="119"/>
      <c r="AR918" s="119"/>
      <c r="AS918" s="4"/>
      <c r="AT918" s="4"/>
      <c r="AU918" s="4"/>
    </row>
    <row r="919">
      <c r="A919" s="4"/>
      <c r="B919" s="4"/>
      <c r="C919" s="4"/>
      <c r="D919" s="4"/>
      <c r="E919" s="4"/>
      <c r="F919" s="8"/>
      <c r="G919" s="8"/>
      <c r="H919" s="8"/>
      <c r="I919" s="8"/>
      <c r="J919" s="8"/>
      <c r="K919" s="8"/>
      <c r="L919" s="8"/>
      <c r="M919" s="8"/>
      <c r="N919" s="8"/>
      <c r="O919" s="8"/>
      <c r="P919" s="8"/>
      <c r="Q919" s="271"/>
      <c r="R919" s="119"/>
      <c r="S919" s="118"/>
      <c r="T919" s="118"/>
      <c r="U919" s="118"/>
      <c r="V919" s="325"/>
      <c r="W919" s="119"/>
      <c r="X919" s="119"/>
      <c r="Y919" s="119"/>
      <c r="Z919" s="326"/>
      <c r="AA919" s="74"/>
      <c r="AB919" s="352"/>
      <c r="AC919" s="352"/>
      <c r="AD919" s="328"/>
      <c r="AE919" s="118"/>
      <c r="AF919" s="119"/>
      <c r="AG919" s="119"/>
      <c r="AH919" s="119"/>
      <c r="AI919" s="119"/>
      <c r="AJ919" s="119"/>
      <c r="AK919" s="119"/>
      <c r="AL919" s="119"/>
      <c r="AM919" s="119"/>
      <c r="AN919" s="119"/>
      <c r="AO919" s="119"/>
      <c r="AP919" s="119"/>
      <c r="AQ919" s="119"/>
      <c r="AR919" s="119"/>
      <c r="AS919" s="4"/>
      <c r="AT919" s="4"/>
      <c r="AU919" s="4"/>
    </row>
    <row r="920">
      <c r="A920" s="4"/>
      <c r="B920" s="4"/>
      <c r="C920" s="4"/>
      <c r="D920" s="4"/>
      <c r="E920" s="4"/>
      <c r="F920" s="8"/>
      <c r="G920" s="8"/>
      <c r="H920" s="8"/>
      <c r="I920" s="8"/>
      <c r="J920" s="8"/>
      <c r="K920" s="8"/>
      <c r="L920" s="8"/>
      <c r="M920" s="8"/>
      <c r="N920" s="8"/>
      <c r="O920" s="8"/>
      <c r="P920" s="8"/>
      <c r="Q920" s="271"/>
      <c r="R920" s="119"/>
      <c r="S920" s="118"/>
      <c r="T920" s="118"/>
      <c r="U920" s="118"/>
      <c r="V920" s="325"/>
      <c r="W920" s="119"/>
      <c r="X920" s="119"/>
      <c r="Y920" s="119"/>
      <c r="Z920" s="326"/>
      <c r="AA920" s="74"/>
      <c r="AB920" s="352"/>
      <c r="AC920" s="352"/>
      <c r="AD920" s="328"/>
      <c r="AE920" s="118"/>
      <c r="AF920" s="119"/>
      <c r="AG920" s="119"/>
      <c r="AH920" s="119"/>
      <c r="AI920" s="119"/>
      <c r="AJ920" s="119"/>
      <c r="AK920" s="119"/>
      <c r="AL920" s="119"/>
      <c r="AM920" s="119"/>
      <c r="AN920" s="119"/>
      <c r="AO920" s="119"/>
      <c r="AP920" s="119"/>
      <c r="AQ920" s="119"/>
      <c r="AR920" s="119"/>
      <c r="AS920" s="4"/>
      <c r="AT920" s="4"/>
      <c r="AU920" s="4"/>
    </row>
    <row r="921">
      <c r="A921" s="4"/>
      <c r="B921" s="4"/>
      <c r="C921" s="4"/>
      <c r="D921" s="4"/>
      <c r="E921" s="4"/>
      <c r="F921" s="8"/>
      <c r="G921" s="8"/>
      <c r="H921" s="8"/>
      <c r="I921" s="8"/>
      <c r="J921" s="8"/>
      <c r="K921" s="8"/>
      <c r="L921" s="8"/>
      <c r="M921" s="8"/>
      <c r="N921" s="8"/>
      <c r="O921" s="8"/>
      <c r="P921" s="8"/>
      <c r="Q921" s="271"/>
      <c r="R921" s="119"/>
      <c r="S921" s="118"/>
      <c r="T921" s="118"/>
      <c r="U921" s="118"/>
      <c r="V921" s="325"/>
      <c r="W921" s="119"/>
      <c r="X921" s="119"/>
      <c r="Y921" s="119"/>
      <c r="Z921" s="326"/>
      <c r="AA921" s="74"/>
      <c r="AB921" s="352"/>
      <c r="AC921" s="352"/>
      <c r="AD921" s="328"/>
      <c r="AE921" s="118"/>
      <c r="AF921" s="119"/>
      <c r="AG921" s="119"/>
      <c r="AH921" s="119"/>
      <c r="AI921" s="119"/>
      <c r="AJ921" s="119"/>
      <c r="AK921" s="119"/>
      <c r="AL921" s="119"/>
      <c r="AM921" s="119"/>
      <c r="AN921" s="119"/>
      <c r="AO921" s="119"/>
      <c r="AP921" s="119"/>
      <c r="AQ921" s="119"/>
      <c r="AR921" s="119"/>
      <c r="AS921" s="4"/>
      <c r="AT921" s="4"/>
      <c r="AU921" s="4"/>
    </row>
    <row r="922">
      <c r="A922" s="4"/>
      <c r="B922" s="4"/>
      <c r="C922" s="4"/>
      <c r="D922" s="4"/>
      <c r="E922" s="4"/>
      <c r="F922" s="8"/>
      <c r="G922" s="8"/>
      <c r="H922" s="8"/>
      <c r="I922" s="8"/>
      <c r="J922" s="8"/>
      <c r="K922" s="8"/>
      <c r="L922" s="8"/>
      <c r="M922" s="8"/>
      <c r="N922" s="8"/>
      <c r="O922" s="8"/>
      <c r="P922" s="8"/>
      <c r="Q922" s="271"/>
      <c r="R922" s="119"/>
      <c r="S922" s="118"/>
      <c r="T922" s="118"/>
      <c r="U922" s="118"/>
      <c r="V922" s="325"/>
      <c r="W922" s="119"/>
      <c r="X922" s="119"/>
      <c r="Y922" s="119"/>
      <c r="Z922" s="326"/>
      <c r="AA922" s="74"/>
      <c r="AB922" s="352"/>
      <c r="AC922" s="352"/>
      <c r="AD922" s="328"/>
      <c r="AE922" s="118"/>
      <c r="AF922" s="119"/>
      <c r="AG922" s="119"/>
      <c r="AH922" s="119"/>
      <c r="AI922" s="119"/>
      <c r="AJ922" s="119"/>
      <c r="AK922" s="119"/>
      <c r="AL922" s="119"/>
      <c r="AM922" s="119"/>
      <c r="AN922" s="119"/>
      <c r="AO922" s="119"/>
      <c r="AP922" s="119"/>
      <c r="AQ922" s="119"/>
      <c r="AR922" s="119"/>
      <c r="AS922" s="4"/>
      <c r="AT922" s="4"/>
      <c r="AU922" s="4"/>
    </row>
    <row r="923">
      <c r="A923" s="4"/>
      <c r="B923" s="4"/>
      <c r="C923" s="4"/>
      <c r="D923" s="4"/>
      <c r="E923" s="4"/>
      <c r="F923" s="8"/>
      <c r="G923" s="8"/>
      <c r="H923" s="8"/>
      <c r="I923" s="8"/>
      <c r="J923" s="8"/>
      <c r="K923" s="8"/>
      <c r="L923" s="8"/>
      <c r="M923" s="8"/>
      <c r="N923" s="8"/>
      <c r="O923" s="8"/>
      <c r="P923" s="8"/>
      <c r="Q923" s="271"/>
      <c r="R923" s="119"/>
      <c r="S923" s="118"/>
      <c r="T923" s="118"/>
      <c r="U923" s="118"/>
      <c r="V923" s="325"/>
      <c r="W923" s="119"/>
      <c r="X923" s="119"/>
      <c r="Y923" s="119"/>
      <c r="Z923" s="326"/>
      <c r="AA923" s="74"/>
      <c r="AB923" s="352"/>
      <c r="AC923" s="352"/>
      <c r="AD923" s="328"/>
      <c r="AE923" s="118"/>
      <c r="AF923" s="119"/>
      <c r="AG923" s="119"/>
      <c r="AH923" s="119"/>
      <c r="AI923" s="119"/>
      <c r="AJ923" s="119"/>
      <c r="AK923" s="119"/>
      <c r="AL923" s="119"/>
      <c r="AM923" s="119"/>
      <c r="AN923" s="119"/>
      <c r="AO923" s="119"/>
      <c r="AP923" s="119"/>
      <c r="AQ923" s="119"/>
      <c r="AR923" s="119"/>
      <c r="AS923" s="4"/>
      <c r="AT923" s="4"/>
      <c r="AU923" s="4"/>
    </row>
    <row r="924">
      <c r="A924" s="4"/>
      <c r="B924" s="4"/>
      <c r="C924" s="4"/>
      <c r="D924" s="4"/>
      <c r="E924" s="4"/>
      <c r="F924" s="8"/>
      <c r="G924" s="8"/>
      <c r="H924" s="8"/>
      <c r="I924" s="8"/>
      <c r="J924" s="8"/>
      <c r="K924" s="8"/>
      <c r="L924" s="8"/>
      <c r="M924" s="8"/>
      <c r="N924" s="8"/>
      <c r="O924" s="8"/>
      <c r="P924" s="8"/>
      <c r="Q924" s="271"/>
      <c r="R924" s="119"/>
      <c r="S924" s="118"/>
      <c r="T924" s="118"/>
      <c r="U924" s="118"/>
      <c r="V924" s="325"/>
      <c r="W924" s="119"/>
      <c r="X924" s="119"/>
      <c r="Y924" s="119"/>
      <c r="Z924" s="326"/>
      <c r="AA924" s="74"/>
      <c r="AB924" s="352"/>
      <c r="AC924" s="352"/>
      <c r="AD924" s="328"/>
      <c r="AE924" s="118"/>
      <c r="AF924" s="119"/>
      <c r="AG924" s="119"/>
      <c r="AH924" s="119"/>
      <c r="AI924" s="119"/>
      <c r="AJ924" s="119"/>
      <c r="AK924" s="119"/>
      <c r="AL924" s="119"/>
      <c r="AM924" s="119"/>
      <c r="AN924" s="119"/>
      <c r="AO924" s="119"/>
      <c r="AP924" s="119"/>
      <c r="AQ924" s="119"/>
      <c r="AR924" s="119"/>
      <c r="AS924" s="4"/>
      <c r="AT924" s="4"/>
      <c r="AU924" s="4"/>
    </row>
    <row r="925">
      <c r="A925" s="4"/>
      <c r="B925" s="4"/>
      <c r="C925" s="4"/>
      <c r="D925" s="4"/>
      <c r="E925" s="4"/>
      <c r="F925" s="8"/>
      <c r="G925" s="8"/>
      <c r="H925" s="8"/>
      <c r="I925" s="8"/>
      <c r="J925" s="8"/>
      <c r="K925" s="8"/>
      <c r="L925" s="8"/>
      <c r="M925" s="8"/>
      <c r="N925" s="8"/>
      <c r="O925" s="8"/>
      <c r="P925" s="8"/>
      <c r="Q925" s="271"/>
      <c r="R925" s="119"/>
      <c r="S925" s="118"/>
      <c r="T925" s="118"/>
      <c r="U925" s="118"/>
      <c r="V925" s="325"/>
      <c r="W925" s="119"/>
      <c r="X925" s="119"/>
      <c r="Y925" s="119"/>
      <c r="Z925" s="326"/>
      <c r="AA925" s="74"/>
      <c r="AB925" s="352"/>
      <c r="AC925" s="352"/>
      <c r="AD925" s="328"/>
      <c r="AE925" s="118"/>
      <c r="AF925" s="119"/>
      <c r="AG925" s="119"/>
      <c r="AH925" s="119"/>
      <c r="AI925" s="119"/>
      <c r="AJ925" s="119"/>
      <c r="AK925" s="119"/>
      <c r="AL925" s="119"/>
      <c r="AM925" s="119"/>
      <c r="AN925" s="119"/>
      <c r="AO925" s="119"/>
      <c r="AP925" s="119"/>
      <c r="AQ925" s="119"/>
      <c r="AR925" s="119"/>
      <c r="AS925" s="4"/>
      <c r="AT925" s="4"/>
      <c r="AU925" s="4"/>
    </row>
    <row r="926">
      <c r="A926" s="4"/>
      <c r="B926" s="4"/>
      <c r="C926" s="4"/>
      <c r="D926" s="4"/>
      <c r="E926" s="4"/>
      <c r="F926" s="8"/>
      <c r="G926" s="8"/>
      <c r="H926" s="8"/>
      <c r="I926" s="8"/>
      <c r="J926" s="8"/>
      <c r="K926" s="8"/>
      <c r="L926" s="8"/>
      <c r="M926" s="8"/>
      <c r="N926" s="8"/>
      <c r="O926" s="8"/>
      <c r="P926" s="8"/>
      <c r="Q926" s="271"/>
      <c r="R926" s="119"/>
      <c r="S926" s="118"/>
      <c r="T926" s="118"/>
      <c r="U926" s="118"/>
      <c r="V926" s="325"/>
      <c r="W926" s="119"/>
      <c r="X926" s="119"/>
      <c r="Y926" s="119"/>
      <c r="Z926" s="326"/>
      <c r="AA926" s="74"/>
      <c r="AB926" s="352"/>
      <c r="AC926" s="352"/>
      <c r="AD926" s="328"/>
      <c r="AE926" s="118"/>
      <c r="AF926" s="119"/>
      <c r="AG926" s="119"/>
      <c r="AH926" s="119"/>
      <c r="AI926" s="119"/>
      <c r="AJ926" s="119"/>
      <c r="AK926" s="119"/>
      <c r="AL926" s="119"/>
      <c r="AM926" s="119"/>
      <c r="AN926" s="119"/>
      <c r="AO926" s="119"/>
      <c r="AP926" s="119"/>
      <c r="AQ926" s="119"/>
      <c r="AR926" s="119"/>
      <c r="AS926" s="4"/>
      <c r="AT926" s="4"/>
      <c r="AU926" s="4"/>
    </row>
    <row r="927">
      <c r="A927" s="4"/>
      <c r="B927" s="4"/>
      <c r="C927" s="4"/>
      <c r="D927" s="4"/>
      <c r="E927" s="4"/>
      <c r="F927" s="8"/>
      <c r="G927" s="8"/>
      <c r="H927" s="8"/>
      <c r="I927" s="8"/>
      <c r="J927" s="8"/>
      <c r="K927" s="8"/>
      <c r="L927" s="8"/>
      <c r="M927" s="8"/>
      <c r="N927" s="8"/>
      <c r="O927" s="8"/>
      <c r="P927" s="8"/>
      <c r="Q927" s="271"/>
      <c r="R927" s="119"/>
      <c r="S927" s="118"/>
      <c r="T927" s="118"/>
      <c r="U927" s="118"/>
      <c r="V927" s="325"/>
      <c r="W927" s="119"/>
      <c r="X927" s="119"/>
      <c r="Y927" s="119"/>
      <c r="Z927" s="326"/>
      <c r="AA927" s="74"/>
      <c r="AB927" s="352"/>
      <c r="AC927" s="352"/>
      <c r="AD927" s="328"/>
      <c r="AE927" s="118"/>
      <c r="AF927" s="119"/>
      <c r="AG927" s="119"/>
      <c r="AH927" s="119"/>
      <c r="AI927" s="119"/>
      <c r="AJ927" s="119"/>
      <c r="AK927" s="119"/>
      <c r="AL927" s="119"/>
      <c r="AM927" s="119"/>
      <c r="AN927" s="119"/>
      <c r="AO927" s="119"/>
      <c r="AP927" s="119"/>
      <c r="AQ927" s="119"/>
      <c r="AR927" s="119"/>
      <c r="AS927" s="4"/>
      <c r="AT927" s="4"/>
      <c r="AU927" s="4"/>
    </row>
    <row r="928">
      <c r="A928" s="4"/>
      <c r="B928" s="4"/>
      <c r="C928" s="4"/>
      <c r="D928" s="4"/>
      <c r="E928" s="4"/>
      <c r="F928" s="8"/>
      <c r="G928" s="8"/>
      <c r="H928" s="8"/>
      <c r="I928" s="8"/>
      <c r="J928" s="8"/>
      <c r="K928" s="8"/>
      <c r="L928" s="8"/>
      <c r="M928" s="8"/>
      <c r="N928" s="8"/>
      <c r="O928" s="8"/>
      <c r="P928" s="8"/>
      <c r="Q928" s="271"/>
      <c r="R928" s="119"/>
      <c r="S928" s="118"/>
      <c r="T928" s="118"/>
      <c r="U928" s="118"/>
      <c r="V928" s="325"/>
      <c r="W928" s="119"/>
      <c r="X928" s="119"/>
      <c r="Y928" s="119"/>
      <c r="Z928" s="326"/>
      <c r="AA928" s="74"/>
      <c r="AB928" s="352"/>
      <c r="AC928" s="352"/>
      <c r="AD928" s="328"/>
      <c r="AE928" s="118"/>
      <c r="AF928" s="119"/>
      <c r="AG928" s="119"/>
      <c r="AH928" s="119"/>
      <c r="AI928" s="119"/>
      <c r="AJ928" s="119"/>
      <c r="AK928" s="119"/>
      <c r="AL928" s="119"/>
      <c r="AM928" s="119"/>
      <c r="AN928" s="119"/>
      <c r="AO928" s="119"/>
      <c r="AP928" s="119"/>
      <c r="AQ928" s="119"/>
      <c r="AR928" s="119"/>
      <c r="AS928" s="4"/>
      <c r="AT928" s="4"/>
      <c r="AU928" s="4"/>
    </row>
    <row r="929">
      <c r="A929" s="4"/>
      <c r="B929" s="4"/>
      <c r="C929" s="4"/>
      <c r="D929" s="4"/>
      <c r="E929" s="4"/>
      <c r="F929" s="8"/>
      <c r="G929" s="8"/>
      <c r="H929" s="8"/>
      <c r="I929" s="8"/>
      <c r="J929" s="8"/>
      <c r="K929" s="8"/>
      <c r="L929" s="8"/>
      <c r="M929" s="8"/>
      <c r="N929" s="8"/>
      <c r="O929" s="8"/>
      <c r="P929" s="8"/>
      <c r="Q929" s="271"/>
      <c r="R929" s="119"/>
      <c r="S929" s="118"/>
      <c r="T929" s="118"/>
      <c r="U929" s="118"/>
      <c r="V929" s="325"/>
      <c r="W929" s="119"/>
      <c r="X929" s="119"/>
      <c r="Y929" s="119"/>
      <c r="Z929" s="326"/>
      <c r="AA929" s="74"/>
      <c r="AB929" s="352"/>
      <c r="AC929" s="352"/>
      <c r="AD929" s="328"/>
      <c r="AE929" s="118"/>
      <c r="AF929" s="119"/>
      <c r="AG929" s="119"/>
      <c r="AH929" s="119"/>
      <c r="AI929" s="119"/>
      <c r="AJ929" s="119"/>
      <c r="AK929" s="119"/>
      <c r="AL929" s="119"/>
      <c r="AM929" s="119"/>
      <c r="AN929" s="119"/>
      <c r="AO929" s="119"/>
      <c r="AP929" s="119"/>
      <c r="AQ929" s="119"/>
      <c r="AR929" s="119"/>
      <c r="AS929" s="4"/>
      <c r="AT929" s="4"/>
      <c r="AU929" s="4"/>
    </row>
    <row r="930">
      <c r="A930" s="4"/>
      <c r="B930" s="4"/>
      <c r="C930" s="4"/>
      <c r="D930" s="4"/>
      <c r="E930" s="4"/>
      <c r="F930" s="8"/>
      <c r="G930" s="8"/>
      <c r="H930" s="8"/>
      <c r="I930" s="8"/>
      <c r="J930" s="8"/>
      <c r="K930" s="8"/>
      <c r="L930" s="8"/>
      <c r="M930" s="8"/>
      <c r="N930" s="8"/>
      <c r="O930" s="8"/>
      <c r="P930" s="8"/>
      <c r="Q930" s="271"/>
      <c r="R930" s="119"/>
      <c r="S930" s="118"/>
      <c r="T930" s="118"/>
      <c r="U930" s="118"/>
      <c r="V930" s="325"/>
      <c r="W930" s="119"/>
      <c r="X930" s="119"/>
      <c r="Y930" s="119"/>
      <c r="Z930" s="326"/>
      <c r="AA930" s="74"/>
      <c r="AB930" s="352"/>
      <c r="AC930" s="352"/>
      <c r="AD930" s="328"/>
      <c r="AE930" s="118"/>
      <c r="AF930" s="119"/>
      <c r="AG930" s="119"/>
      <c r="AH930" s="119"/>
      <c r="AI930" s="119"/>
      <c r="AJ930" s="119"/>
      <c r="AK930" s="119"/>
      <c r="AL930" s="119"/>
      <c r="AM930" s="119"/>
      <c r="AN930" s="119"/>
      <c r="AO930" s="119"/>
      <c r="AP930" s="119"/>
      <c r="AQ930" s="119"/>
      <c r="AR930" s="119"/>
      <c r="AS930" s="4"/>
      <c r="AT930" s="4"/>
      <c r="AU930" s="4"/>
    </row>
    <row r="931">
      <c r="A931" s="4"/>
      <c r="B931" s="4"/>
      <c r="C931" s="4"/>
      <c r="D931" s="4"/>
      <c r="E931" s="4"/>
      <c r="F931" s="8"/>
      <c r="G931" s="8"/>
      <c r="H931" s="8"/>
      <c r="I931" s="8"/>
      <c r="J931" s="8"/>
      <c r="K931" s="8"/>
      <c r="L931" s="8"/>
      <c r="M931" s="8"/>
      <c r="N931" s="8"/>
      <c r="O931" s="8"/>
      <c r="P931" s="8"/>
      <c r="Q931" s="271"/>
      <c r="R931" s="119"/>
      <c r="S931" s="118"/>
      <c r="T931" s="118"/>
      <c r="U931" s="118"/>
      <c r="V931" s="325"/>
      <c r="W931" s="119"/>
      <c r="X931" s="119"/>
      <c r="Y931" s="119"/>
      <c r="Z931" s="326"/>
      <c r="AA931" s="74"/>
      <c r="AB931" s="352"/>
      <c r="AC931" s="352"/>
      <c r="AD931" s="328"/>
      <c r="AE931" s="118"/>
      <c r="AF931" s="119"/>
      <c r="AG931" s="119"/>
      <c r="AH931" s="119"/>
      <c r="AI931" s="119"/>
      <c r="AJ931" s="119"/>
      <c r="AK931" s="119"/>
      <c r="AL931" s="119"/>
      <c r="AM931" s="119"/>
      <c r="AN931" s="119"/>
      <c r="AO931" s="119"/>
      <c r="AP931" s="119"/>
      <c r="AQ931" s="119"/>
      <c r="AR931" s="119"/>
      <c r="AS931" s="4"/>
      <c r="AT931" s="4"/>
      <c r="AU931" s="4"/>
    </row>
    <row r="932">
      <c r="A932" s="4"/>
      <c r="B932" s="4"/>
      <c r="C932" s="4"/>
      <c r="D932" s="4"/>
      <c r="E932" s="4"/>
      <c r="F932" s="8"/>
      <c r="G932" s="8"/>
      <c r="H932" s="8"/>
      <c r="I932" s="8"/>
      <c r="J932" s="8"/>
      <c r="K932" s="8"/>
      <c r="L932" s="8"/>
      <c r="M932" s="8"/>
      <c r="N932" s="8"/>
      <c r="O932" s="8"/>
      <c r="P932" s="8"/>
      <c r="Q932" s="271"/>
      <c r="R932" s="119"/>
      <c r="S932" s="118"/>
      <c r="T932" s="118"/>
      <c r="U932" s="118"/>
      <c r="V932" s="325"/>
      <c r="W932" s="119"/>
      <c r="X932" s="119"/>
      <c r="Y932" s="119"/>
      <c r="Z932" s="326"/>
      <c r="AA932" s="74"/>
      <c r="AB932" s="352"/>
      <c r="AC932" s="352"/>
      <c r="AD932" s="328"/>
      <c r="AE932" s="118"/>
      <c r="AF932" s="119"/>
      <c r="AG932" s="119"/>
      <c r="AH932" s="119"/>
      <c r="AI932" s="119"/>
      <c r="AJ932" s="119"/>
      <c r="AK932" s="119"/>
      <c r="AL932" s="119"/>
      <c r="AM932" s="119"/>
      <c r="AN932" s="119"/>
      <c r="AO932" s="119"/>
      <c r="AP932" s="119"/>
      <c r="AQ932" s="119"/>
      <c r="AR932" s="119"/>
      <c r="AS932" s="4"/>
      <c r="AT932" s="4"/>
      <c r="AU932" s="4"/>
    </row>
    <row r="933">
      <c r="A933" s="4"/>
      <c r="B933" s="4"/>
      <c r="C933" s="4"/>
      <c r="D933" s="4"/>
      <c r="E933" s="4"/>
      <c r="F933" s="8"/>
      <c r="G933" s="8"/>
      <c r="H933" s="8"/>
      <c r="I933" s="8"/>
      <c r="J933" s="8"/>
      <c r="K933" s="8"/>
      <c r="L933" s="8"/>
      <c r="M933" s="8"/>
      <c r="N933" s="8"/>
      <c r="O933" s="8"/>
      <c r="P933" s="8"/>
      <c r="Q933" s="271"/>
      <c r="R933" s="119"/>
      <c r="S933" s="118"/>
      <c r="T933" s="118"/>
      <c r="U933" s="118"/>
      <c r="V933" s="325"/>
      <c r="W933" s="119"/>
      <c r="X933" s="119"/>
      <c r="Y933" s="119"/>
      <c r="Z933" s="326"/>
      <c r="AA933" s="74"/>
      <c r="AB933" s="352"/>
      <c r="AC933" s="352"/>
      <c r="AD933" s="328"/>
      <c r="AE933" s="118"/>
      <c r="AF933" s="119"/>
      <c r="AG933" s="119"/>
      <c r="AH933" s="119"/>
      <c r="AI933" s="119"/>
      <c r="AJ933" s="119"/>
      <c r="AK933" s="119"/>
      <c r="AL933" s="119"/>
      <c r="AM933" s="119"/>
      <c r="AN933" s="119"/>
      <c r="AO933" s="119"/>
      <c r="AP933" s="119"/>
      <c r="AQ933" s="119"/>
      <c r="AR933" s="119"/>
      <c r="AS933" s="4"/>
      <c r="AT933" s="4"/>
      <c r="AU933" s="4"/>
    </row>
    <row r="934">
      <c r="A934" s="4"/>
      <c r="B934" s="4"/>
      <c r="C934" s="4"/>
      <c r="D934" s="4"/>
      <c r="E934" s="4"/>
      <c r="F934" s="8"/>
      <c r="G934" s="8"/>
      <c r="H934" s="8"/>
      <c r="I934" s="8"/>
      <c r="J934" s="8"/>
      <c r="K934" s="8"/>
      <c r="L934" s="8"/>
      <c r="M934" s="8"/>
      <c r="N934" s="8"/>
      <c r="O934" s="8"/>
      <c r="P934" s="8"/>
      <c r="Q934" s="271"/>
      <c r="R934" s="119"/>
      <c r="S934" s="118"/>
      <c r="T934" s="118"/>
      <c r="U934" s="118"/>
      <c r="V934" s="325"/>
      <c r="W934" s="119"/>
      <c r="X934" s="119"/>
      <c r="Y934" s="119"/>
      <c r="Z934" s="326"/>
      <c r="AA934" s="74"/>
      <c r="AB934" s="352"/>
      <c r="AC934" s="352"/>
      <c r="AD934" s="328"/>
      <c r="AE934" s="118"/>
      <c r="AF934" s="119"/>
      <c r="AG934" s="119"/>
      <c r="AH934" s="119"/>
      <c r="AI934" s="119"/>
      <c r="AJ934" s="119"/>
      <c r="AK934" s="119"/>
      <c r="AL934" s="119"/>
      <c r="AM934" s="119"/>
      <c r="AN934" s="119"/>
      <c r="AO934" s="119"/>
      <c r="AP934" s="119"/>
      <c r="AQ934" s="119"/>
      <c r="AR934" s="119"/>
      <c r="AS934" s="4"/>
      <c r="AT934" s="4"/>
      <c r="AU934" s="4"/>
    </row>
    <row r="935">
      <c r="A935" s="4"/>
      <c r="B935" s="4"/>
      <c r="C935" s="4"/>
      <c r="D935" s="4"/>
      <c r="E935" s="4"/>
      <c r="F935" s="8"/>
      <c r="G935" s="8"/>
      <c r="H935" s="8"/>
      <c r="I935" s="8"/>
      <c r="J935" s="8"/>
      <c r="K935" s="8"/>
      <c r="L935" s="8"/>
      <c r="M935" s="8"/>
      <c r="N935" s="8"/>
      <c r="O935" s="8"/>
      <c r="P935" s="8"/>
      <c r="Q935" s="271"/>
      <c r="R935" s="119"/>
      <c r="S935" s="118"/>
      <c r="T935" s="118"/>
      <c r="U935" s="118"/>
      <c r="V935" s="325"/>
      <c r="W935" s="119"/>
      <c r="X935" s="119"/>
      <c r="Y935" s="119"/>
      <c r="Z935" s="326"/>
      <c r="AA935" s="74"/>
      <c r="AB935" s="352"/>
      <c r="AC935" s="352"/>
      <c r="AD935" s="328"/>
      <c r="AE935" s="118"/>
      <c r="AF935" s="119"/>
      <c r="AG935" s="119"/>
      <c r="AH935" s="119"/>
      <c r="AI935" s="119"/>
      <c r="AJ935" s="119"/>
      <c r="AK935" s="119"/>
      <c r="AL935" s="119"/>
      <c r="AM935" s="119"/>
      <c r="AN935" s="119"/>
      <c r="AO935" s="119"/>
      <c r="AP935" s="119"/>
      <c r="AQ935" s="119"/>
      <c r="AR935" s="119"/>
      <c r="AS935" s="4"/>
      <c r="AT935" s="4"/>
      <c r="AU935" s="4"/>
    </row>
    <row r="936">
      <c r="A936" s="4"/>
      <c r="B936" s="4"/>
      <c r="C936" s="4"/>
      <c r="D936" s="4"/>
      <c r="E936" s="4"/>
      <c r="F936" s="8"/>
      <c r="G936" s="8"/>
      <c r="H936" s="8"/>
      <c r="I936" s="8"/>
      <c r="J936" s="8"/>
      <c r="K936" s="8"/>
      <c r="L936" s="8"/>
      <c r="M936" s="8"/>
      <c r="N936" s="8"/>
      <c r="O936" s="8"/>
      <c r="P936" s="8"/>
      <c r="Q936" s="271"/>
      <c r="R936" s="119"/>
      <c r="S936" s="118"/>
      <c r="T936" s="118"/>
      <c r="U936" s="118"/>
      <c r="V936" s="325"/>
      <c r="W936" s="119"/>
      <c r="X936" s="119"/>
      <c r="Y936" s="119"/>
      <c r="Z936" s="326"/>
      <c r="AA936" s="74"/>
      <c r="AB936" s="352"/>
      <c r="AC936" s="352"/>
      <c r="AD936" s="328"/>
      <c r="AE936" s="118"/>
      <c r="AF936" s="119"/>
      <c r="AG936" s="119"/>
      <c r="AH936" s="119"/>
      <c r="AI936" s="119"/>
      <c r="AJ936" s="119"/>
      <c r="AK936" s="119"/>
      <c r="AL936" s="119"/>
      <c r="AM936" s="119"/>
      <c r="AN936" s="119"/>
      <c r="AO936" s="119"/>
      <c r="AP936" s="119"/>
      <c r="AQ936" s="119"/>
      <c r="AR936" s="119"/>
      <c r="AS936" s="4"/>
      <c r="AT936" s="4"/>
      <c r="AU936" s="4"/>
    </row>
    <row r="937">
      <c r="A937" s="4"/>
      <c r="B937" s="4"/>
      <c r="C937" s="4"/>
      <c r="D937" s="4"/>
      <c r="E937" s="4"/>
      <c r="F937" s="8"/>
      <c r="G937" s="8"/>
      <c r="H937" s="8"/>
      <c r="I937" s="8"/>
      <c r="J937" s="8"/>
      <c r="K937" s="8"/>
      <c r="L937" s="8"/>
      <c r="M937" s="8"/>
      <c r="N937" s="8"/>
      <c r="O937" s="8"/>
      <c r="P937" s="8"/>
      <c r="Q937" s="271"/>
      <c r="R937" s="119"/>
      <c r="S937" s="118"/>
      <c r="T937" s="118"/>
      <c r="U937" s="118"/>
      <c r="V937" s="325"/>
      <c r="W937" s="119"/>
      <c r="X937" s="119"/>
      <c r="Y937" s="119"/>
      <c r="Z937" s="326"/>
      <c r="AA937" s="74"/>
      <c r="AB937" s="352"/>
      <c r="AC937" s="352"/>
      <c r="AD937" s="328"/>
      <c r="AE937" s="118"/>
      <c r="AF937" s="119"/>
      <c r="AG937" s="119"/>
      <c r="AH937" s="119"/>
      <c r="AI937" s="119"/>
      <c r="AJ937" s="119"/>
      <c r="AK937" s="119"/>
      <c r="AL937" s="119"/>
      <c r="AM937" s="119"/>
      <c r="AN937" s="119"/>
      <c r="AO937" s="119"/>
      <c r="AP937" s="119"/>
      <c r="AQ937" s="119"/>
      <c r="AR937" s="119"/>
      <c r="AS937" s="4"/>
      <c r="AT937" s="4"/>
      <c r="AU937" s="4"/>
    </row>
    <row r="938">
      <c r="A938" s="4"/>
      <c r="B938" s="4"/>
      <c r="C938" s="4"/>
      <c r="D938" s="4"/>
      <c r="E938" s="4"/>
      <c r="F938" s="8"/>
      <c r="G938" s="8"/>
      <c r="H938" s="8"/>
      <c r="I938" s="8"/>
      <c r="J938" s="8"/>
      <c r="K938" s="8"/>
      <c r="L938" s="8"/>
      <c r="M938" s="8"/>
      <c r="N938" s="8"/>
      <c r="O938" s="8"/>
      <c r="P938" s="8"/>
      <c r="Q938" s="271"/>
      <c r="R938" s="119"/>
      <c r="S938" s="118"/>
      <c r="T938" s="118"/>
      <c r="U938" s="118"/>
      <c r="V938" s="325"/>
      <c r="W938" s="119"/>
      <c r="X938" s="119"/>
      <c r="Y938" s="119"/>
      <c r="Z938" s="326"/>
      <c r="AA938" s="74"/>
      <c r="AB938" s="352"/>
      <c r="AC938" s="352"/>
      <c r="AD938" s="328"/>
      <c r="AE938" s="118"/>
      <c r="AF938" s="119"/>
      <c r="AG938" s="119"/>
      <c r="AH938" s="119"/>
      <c r="AI938" s="119"/>
      <c r="AJ938" s="119"/>
      <c r="AK938" s="119"/>
      <c r="AL938" s="119"/>
      <c r="AM938" s="119"/>
      <c r="AN938" s="119"/>
      <c r="AO938" s="119"/>
      <c r="AP938" s="119"/>
      <c r="AQ938" s="119"/>
      <c r="AR938" s="119"/>
      <c r="AS938" s="4"/>
      <c r="AT938" s="4"/>
      <c r="AU938" s="4"/>
    </row>
    <row r="939">
      <c r="A939" s="4"/>
      <c r="B939" s="4"/>
      <c r="C939" s="4"/>
      <c r="D939" s="4"/>
      <c r="E939" s="4"/>
      <c r="F939" s="8"/>
      <c r="G939" s="8"/>
      <c r="H939" s="8"/>
      <c r="I939" s="8"/>
      <c r="J939" s="8"/>
      <c r="K939" s="8"/>
      <c r="L939" s="8"/>
      <c r="M939" s="8"/>
      <c r="N939" s="8"/>
      <c r="O939" s="8"/>
      <c r="P939" s="8"/>
      <c r="Q939" s="271"/>
      <c r="R939" s="119"/>
      <c r="S939" s="118"/>
      <c r="T939" s="118"/>
      <c r="U939" s="118"/>
      <c r="V939" s="325"/>
      <c r="W939" s="119"/>
      <c r="X939" s="119"/>
      <c r="Y939" s="119"/>
      <c r="Z939" s="326"/>
      <c r="AA939" s="74"/>
      <c r="AB939" s="352"/>
      <c r="AC939" s="352"/>
      <c r="AD939" s="328"/>
      <c r="AE939" s="118"/>
      <c r="AF939" s="119"/>
      <c r="AG939" s="119"/>
      <c r="AH939" s="119"/>
      <c r="AI939" s="119"/>
      <c r="AJ939" s="119"/>
      <c r="AK939" s="119"/>
      <c r="AL939" s="119"/>
      <c r="AM939" s="119"/>
      <c r="AN939" s="119"/>
      <c r="AO939" s="119"/>
      <c r="AP939" s="119"/>
      <c r="AQ939" s="119"/>
      <c r="AR939" s="119"/>
      <c r="AS939" s="4"/>
      <c r="AT939" s="4"/>
      <c r="AU939" s="4"/>
    </row>
    <row r="940">
      <c r="A940" s="4"/>
      <c r="B940" s="4"/>
      <c r="C940" s="4"/>
      <c r="D940" s="4"/>
      <c r="E940" s="4"/>
      <c r="F940" s="8"/>
      <c r="G940" s="8"/>
      <c r="H940" s="8"/>
      <c r="I940" s="8"/>
      <c r="J940" s="8"/>
      <c r="K940" s="8"/>
      <c r="L940" s="8"/>
      <c r="M940" s="8"/>
      <c r="N940" s="8"/>
      <c r="O940" s="8"/>
      <c r="P940" s="8"/>
      <c r="Q940" s="271"/>
      <c r="R940" s="119"/>
      <c r="S940" s="118"/>
      <c r="T940" s="118"/>
      <c r="U940" s="118"/>
      <c r="V940" s="325"/>
      <c r="W940" s="119"/>
      <c r="X940" s="119"/>
      <c r="Y940" s="119"/>
      <c r="Z940" s="326"/>
      <c r="AA940" s="74"/>
      <c r="AB940" s="352"/>
      <c r="AC940" s="352"/>
      <c r="AD940" s="328"/>
      <c r="AE940" s="118"/>
      <c r="AF940" s="119"/>
      <c r="AG940" s="119"/>
      <c r="AH940" s="119"/>
      <c r="AI940" s="119"/>
      <c r="AJ940" s="119"/>
      <c r="AK940" s="119"/>
      <c r="AL940" s="119"/>
      <c r="AM940" s="119"/>
      <c r="AN940" s="119"/>
      <c r="AO940" s="119"/>
      <c r="AP940" s="119"/>
      <c r="AQ940" s="119"/>
      <c r="AR940" s="119"/>
      <c r="AS940" s="4"/>
      <c r="AT940" s="4"/>
      <c r="AU940" s="4"/>
    </row>
    <row r="941">
      <c r="A941" s="4"/>
      <c r="B941" s="4"/>
      <c r="C941" s="4"/>
      <c r="D941" s="4"/>
      <c r="E941" s="4"/>
      <c r="F941" s="8"/>
      <c r="G941" s="8"/>
      <c r="H941" s="8"/>
      <c r="I941" s="8"/>
      <c r="J941" s="8"/>
      <c r="K941" s="8"/>
      <c r="L941" s="8"/>
      <c r="M941" s="8"/>
      <c r="N941" s="8"/>
      <c r="O941" s="8"/>
      <c r="P941" s="8"/>
      <c r="Q941" s="271"/>
      <c r="R941" s="119"/>
      <c r="S941" s="118"/>
      <c r="T941" s="118"/>
      <c r="U941" s="118"/>
      <c r="V941" s="325"/>
      <c r="W941" s="119"/>
      <c r="X941" s="119"/>
      <c r="Y941" s="119"/>
      <c r="Z941" s="326"/>
      <c r="AA941" s="74"/>
      <c r="AB941" s="352"/>
      <c r="AC941" s="352"/>
      <c r="AD941" s="328"/>
      <c r="AE941" s="118"/>
      <c r="AF941" s="119"/>
      <c r="AG941" s="119"/>
      <c r="AH941" s="119"/>
      <c r="AI941" s="119"/>
      <c r="AJ941" s="119"/>
      <c r="AK941" s="119"/>
      <c r="AL941" s="119"/>
      <c r="AM941" s="119"/>
      <c r="AN941" s="119"/>
      <c r="AO941" s="119"/>
      <c r="AP941" s="119"/>
      <c r="AQ941" s="119"/>
      <c r="AR941" s="119"/>
      <c r="AS941" s="4"/>
      <c r="AT941" s="4"/>
      <c r="AU941" s="4"/>
    </row>
    <row r="942">
      <c r="A942" s="4"/>
      <c r="B942" s="4"/>
      <c r="C942" s="4"/>
      <c r="D942" s="4"/>
      <c r="E942" s="4"/>
      <c r="F942" s="8"/>
      <c r="G942" s="8"/>
      <c r="H942" s="8"/>
      <c r="I942" s="8"/>
      <c r="J942" s="8"/>
      <c r="K942" s="8"/>
      <c r="L942" s="8"/>
      <c r="M942" s="8"/>
      <c r="N942" s="8"/>
      <c r="O942" s="8"/>
      <c r="P942" s="8"/>
      <c r="Q942" s="271"/>
      <c r="R942" s="119"/>
      <c r="S942" s="118"/>
      <c r="T942" s="118"/>
      <c r="U942" s="118"/>
      <c r="V942" s="325"/>
      <c r="W942" s="119"/>
      <c r="X942" s="119"/>
      <c r="Y942" s="119"/>
      <c r="Z942" s="326"/>
      <c r="AA942" s="74"/>
      <c r="AB942" s="352"/>
      <c r="AC942" s="352"/>
      <c r="AD942" s="328"/>
      <c r="AE942" s="118"/>
      <c r="AF942" s="119"/>
      <c r="AG942" s="119"/>
      <c r="AH942" s="119"/>
      <c r="AI942" s="119"/>
      <c r="AJ942" s="119"/>
      <c r="AK942" s="119"/>
      <c r="AL942" s="119"/>
      <c r="AM942" s="119"/>
      <c r="AN942" s="119"/>
      <c r="AO942" s="119"/>
      <c r="AP942" s="119"/>
      <c r="AQ942" s="119"/>
      <c r="AR942" s="119"/>
      <c r="AS942" s="4"/>
      <c r="AT942" s="4"/>
      <c r="AU942" s="4"/>
    </row>
    <row r="943">
      <c r="A943" s="4"/>
      <c r="B943" s="4"/>
      <c r="C943" s="4"/>
      <c r="D943" s="4"/>
      <c r="E943" s="4"/>
      <c r="F943" s="8"/>
      <c r="G943" s="8"/>
      <c r="H943" s="8"/>
      <c r="I943" s="8"/>
      <c r="J943" s="8"/>
      <c r="K943" s="8"/>
      <c r="L943" s="8"/>
      <c r="M943" s="8"/>
      <c r="N943" s="8"/>
      <c r="O943" s="8"/>
      <c r="P943" s="8"/>
      <c r="Q943" s="271"/>
      <c r="R943" s="119"/>
      <c r="S943" s="118"/>
      <c r="T943" s="118"/>
      <c r="U943" s="118"/>
      <c r="V943" s="325"/>
      <c r="W943" s="119"/>
      <c r="X943" s="119"/>
      <c r="Y943" s="119"/>
      <c r="Z943" s="326"/>
      <c r="AA943" s="74"/>
      <c r="AB943" s="352"/>
      <c r="AC943" s="352"/>
      <c r="AD943" s="328"/>
      <c r="AE943" s="118"/>
      <c r="AF943" s="119"/>
      <c r="AG943" s="119"/>
      <c r="AH943" s="119"/>
      <c r="AI943" s="119"/>
      <c r="AJ943" s="119"/>
      <c r="AK943" s="119"/>
      <c r="AL943" s="119"/>
      <c r="AM943" s="119"/>
      <c r="AN943" s="119"/>
      <c r="AO943" s="119"/>
      <c r="AP943" s="119"/>
      <c r="AQ943" s="119"/>
      <c r="AR943" s="119"/>
      <c r="AS943" s="4"/>
      <c r="AT943" s="4"/>
      <c r="AU943" s="4"/>
    </row>
    <row r="944">
      <c r="A944" s="4"/>
      <c r="B944" s="4"/>
      <c r="C944" s="4"/>
      <c r="D944" s="4"/>
      <c r="E944" s="4"/>
      <c r="F944" s="8"/>
      <c r="G944" s="8"/>
      <c r="H944" s="8"/>
      <c r="I944" s="8"/>
      <c r="J944" s="8"/>
      <c r="K944" s="8"/>
      <c r="L944" s="8"/>
      <c r="M944" s="8"/>
      <c r="N944" s="8"/>
      <c r="O944" s="8"/>
      <c r="P944" s="8"/>
      <c r="Q944" s="271"/>
      <c r="R944" s="119"/>
      <c r="S944" s="118"/>
      <c r="T944" s="118"/>
      <c r="U944" s="118"/>
      <c r="V944" s="325"/>
      <c r="W944" s="119"/>
      <c r="X944" s="119"/>
      <c r="Y944" s="119"/>
      <c r="Z944" s="326"/>
      <c r="AA944" s="74"/>
      <c r="AB944" s="352"/>
      <c r="AC944" s="352"/>
      <c r="AD944" s="328"/>
      <c r="AE944" s="118"/>
      <c r="AF944" s="119"/>
      <c r="AG944" s="119"/>
      <c r="AH944" s="119"/>
      <c r="AI944" s="119"/>
      <c r="AJ944" s="119"/>
      <c r="AK944" s="119"/>
      <c r="AL944" s="119"/>
      <c r="AM944" s="119"/>
      <c r="AN944" s="119"/>
      <c r="AO944" s="119"/>
      <c r="AP944" s="119"/>
      <c r="AQ944" s="119"/>
      <c r="AR944" s="119"/>
      <c r="AS944" s="4"/>
      <c r="AT944" s="4"/>
      <c r="AU944" s="4"/>
    </row>
    <row r="945">
      <c r="A945" s="4"/>
      <c r="B945" s="4"/>
      <c r="C945" s="4"/>
      <c r="D945" s="4"/>
      <c r="E945" s="4"/>
      <c r="F945" s="8"/>
      <c r="G945" s="8"/>
      <c r="H945" s="8"/>
      <c r="I945" s="8"/>
      <c r="J945" s="8"/>
      <c r="K945" s="8"/>
      <c r="L945" s="8"/>
      <c r="M945" s="8"/>
      <c r="N945" s="8"/>
      <c r="O945" s="8"/>
      <c r="P945" s="8"/>
      <c r="Q945" s="271"/>
      <c r="R945" s="119"/>
      <c r="S945" s="118"/>
      <c r="T945" s="118"/>
      <c r="U945" s="118"/>
      <c r="V945" s="325"/>
      <c r="W945" s="119"/>
      <c r="X945" s="119"/>
      <c r="Y945" s="119"/>
      <c r="Z945" s="326"/>
      <c r="AA945" s="74"/>
      <c r="AB945" s="352"/>
      <c r="AC945" s="352"/>
      <c r="AD945" s="328"/>
      <c r="AE945" s="118"/>
      <c r="AF945" s="119"/>
      <c r="AG945" s="119"/>
      <c r="AH945" s="119"/>
      <c r="AI945" s="119"/>
      <c r="AJ945" s="119"/>
      <c r="AK945" s="119"/>
      <c r="AL945" s="119"/>
      <c r="AM945" s="119"/>
      <c r="AN945" s="119"/>
      <c r="AO945" s="119"/>
      <c r="AP945" s="119"/>
      <c r="AQ945" s="119"/>
      <c r="AR945" s="119"/>
      <c r="AS945" s="4"/>
      <c r="AT945" s="4"/>
      <c r="AU945" s="4"/>
    </row>
    <row r="946">
      <c r="A946" s="4"/>
      <c r="B946" s="4"/>
      <c r="C946" s="4"/>
      <c r="D946" s="4"/>
      <c r="E946" s="4"/>
      <c r="F946" s="8"/>
      <c r="G946" s="8"/>
      <c r="H946" s="8"/>
      <c r="I946" s="8"/>
      <c r="J946" s="8"/>
      <c r="K946" s="8"/>
      <c r="L946" s="8"/>
      <c r="M946" s="8"/>
      <c r="N946" s="8"/>
      <c r="O946" s="8"/>
      <c r="P946" s="8"/>
      <c r="Q946" s="271"/>
      <c r="R946" s="119"/>
      <c r="S946" s="118"/>
      <c r="T946" s="118"/>
      <c r="U946" s="118"/>
      <c r="V946" s="325"/>
      <c r="W946" s="119"/>
      <c r="X946" s="119"/>
      <c r="Y946" s="119"/>
      <c r="Z946" s="326"/>
      <c r="AA946" s="74"/>
      <c r="AB946" s="352"/>
      <c r="AC946" s="352"/>
      <c r="AD946" s="328"/>
      <c r="AE946" s="118"/>
      <c r="AF946" s="119"/>
      <c r="AG946" s="119"/>
      <c r="AH946" s="119"/>
      <c r="AI946" s="119"/>
      <c r="AJ946" s="119"/>
      <c r="AK946" s="119"/>
      <c r="AL946" s="119"/>
      <c r="AM946" s="119"/>
      <c r="AN946" s="119"/>
      <c r="AO946" s="119"/>
      <c r="AP946" s="119"/>
      <c r="AQ946" s="119"/>
      <c r="AR946" s="119"/>
      <c r="AS946" s="4"/>
      <c r="AT946" s="4"/>
      <c r="AU946" s="4"/>
    </row>
    <row r="947">
      <c r="A947" s="4"/>
      <c r="B947" s="4"/>
      <c r="C947" s="4"/>
      <c r="D947" s="4"/>
      <c r="E947" s="4"/>
      <c r="F947" s="8"/>
      <c r="G947" s="8"/>
      <c r="H947" s="8"/>
      <c r="I947" s="8"/>
      <c r="J947" s="8"/>
      <c r="K947" s="8"/>
      <c r="L947" s="8"/>
      <c r="M947" s="8"/>
      <c r="N947" s="8"/>
      <c r="O947" s="8"/>
      <c r="P947" s="8"/>
      <c r="Q947" s="271"/>
      <c r="R947" s="119"/>
      <c r="S947" s="118"/>
      <c r="T947" s="118"/>
      <c r="U947" s="118"/>
      <c r="V947" s="325"/>
      <c r="W947" s="119"/>
      <c r="X947" s="119"/>
      <c r="Y947" s="119"/>
      <c r="Z947" s="326"/>
      <c r="AA947" s="74"/>
      <c r="AB947" s="352"/>
      <c r="AC947" s="352"/>
      <c r="AD947" s="328"/>
      <c r="AE947" s="118"/>
      <c r="AF947" s="119"/>
      <c r="AG947" s="119"/>
      <c r="AH947" s="119"/>
      <c r="AI947" s="119"/>
      <c r="AJ947" s="119"/>
      <c r="AK947" s="119"/>
      <c r="AL947" s="119"/>
      <c r="AM947" s="119"/>
      <c r="AN947" s="119"/>
      <c r="AO947" s="119"/>
      <c r="AP947" s="119"/>
      <c r="AQ947" s="119"/>
      <c r="AR947" s="119"/>
      <c r="AS947" s="4"/>
      <c r="AT947" s="4"/>
      <c r="AU947" s="4"/>
    </row>
    <row r="948">
      <c r="A948" s="4"/>
      <c r="B948" s="4"/>
      <c r="C948" s="4"/>
      <c r="D948" s="4"/>
      <c r="E948" s="4"/>
      <c r="F948" s="8"/>
      <c r="G948" s="8"/>
      <c r="H948" s="8"/>
      <c r="I948" s="8"/>
      <c r="J948" s="8"/>
      <c r="K948" s="8"/>
      <c r="L948" s="8"/>
      <c r="M948" s="8"/>
      <c r="N948" s="8"/>
      <c r="O948" s="8"/>
      <c r="P948" s="8"/>
      <c r="Q948" s="271"/>
      <c r="R948" s="119"/>
      <c r="S948" s="118"/>
      <c r="T948" s="118"/>
      <c r="U948" s="118"/>
      <c r="V948" s="325"/>
      <c r="W948" s="119"/>
      <c r="X948" s="119"/>
      <c r="Y948" s="119"/>
      <c r="Z948" s="326"/>
      <c r="AA948" s="74"/>
      <c r="AB948" s="352"/>
      <c r="AC948" s="352"/>
      <c r="AD948" s="328"/>
      <c r="AE948" s="118"/>
      <c r="AF948" s="119"/>
      <c r="AG948" s="119"/>
      <c r="AH948" s="119"/>
      <c r="AI948" s="119"/>
      <c r="AJ948" s="119"/>
      <c r="AK948" s="119"/>
      <c r="AL948" s="119"/>
      <c r="AM948" s="119"/>
      <c r="AN948" s="119"/>
      <c r="AO948" s="119"/>
      <c r="AP948" s="119"/>
      <c r="AQ948" s="119"/>
      <c r="AR948" s="119"/>
      <c r="AS948" s="4"/>
      <c r="AT948" s="4"/>
      <c r="AU948" s="4"/>
    </row>
    <row r="949">
      <c r="A949" s="4"/>
      <c r="B949" s="4"/>
      <c r="C949" s="4"/>
      <c r="D949" s="4"/>
      <c r="E949" s="4"/>
      <c r="F949" s="8"/>
      <c r="G949" s="8"/>
      <c r="H949" s="8"/>
      <c r="I949" s="8"/>
      <c r="J949" s="8"/>
      <c r="K949" s="8"/>
      <c r="L949" s="8"/>
      <c r="M949" s="8"/>
      <c r="N949" s="8"/>
      <c r="O949" s="8"/>
      <c r="P949" s="8"/>
      <c r="Q949" s="271"/>
      <c r="R949" s="119"/>
      <c r="S949" s="118"/>
      <c r="T949" s="118"/>
      <c r="U949" s="118"/>
      <c r="V949" s="325"/>
      <c r="W949" s="119"/>
      <c r="X949" s="119"/>
      <c r="Y949" s="119"/>
      <c r="Z949" s="326"/>
      <c r="AA949" s="74"/>
      <c r="AB949" s="352"/>
      <c r="AC949" s="352"/>
      <c r="AD949" s="328"/>
      <c r="AE949" s="118"/>
      <c r="AF949" s="119"/>
      <c r="AG949" s="119"/>
      <c r="AH949" s="119"/>
      <c r="AI949" s="119"/>
      <c r="AJ949" s="119"/>
      <c r="AK949" s="119"/>
      <c r="AL949" s="119"/>
      <c r="AM949" s="119"/>
      <c r="AN949" s="119"/>
      <c r="AO949" s="119"/>
      <c r="AP949" s="119"/>
      <c r="AQ949" s="119"/>
      <c r="AR949" s="119"/>
      <c r="AS949" s="4"/>
      <c r="AT949" s="4"/>
      <c r="AU949" s="4"/>
    </row>
    <row r="950">
      <c r="A950" s="4"/>
      <c r="B950" s="4"/>
      <c r="C950" s="4"/>
      <c r="D950" s="4"/>
      <c r="E950" s="4"/>
      <c r="F950" s="8"/>
      <c r="G950" s="8"/>
      <c r="H950" s="8"/>
      <c r="I950" s="8"/>
      <c r="J950" s="8"/>
      <c r="K950" s="8"/>
      <c r="L950" s="8"/>
      <c r="M950" s="8"/>
      <c r="N950" s="8"/>
      <c r="O950" s="8"/>
      <c r="P950" s="8"/>
      <c r="Q950" s="271"/>
      <c r="R950" s="119"/>
      <c r="S950" s="118"/>
      <c r="T950" s="118"/>
      <c r="U950" s="118"/>
      <c r="V950" s="325"/>
      <c r="W950" s="119"/>
      <c r="X950" s="119"/>
      <c r="Y950" s="119"/>
      <c r="Z950" s="326"/>
      <c r="AA950" s="74"/>
      <c r="AB950" s="352"/>
      <c r="AC950" s="352"/>
      <c r="AD950" s="328"/>
      <c r="AE950" s="118"/>
      <c r="AF950" s="119"/>
      <c r="AG950" s="119"/>
      <c r="AH950" s="119"/>
      <c r="AI950" s="119"/>
      <c r="AJ950" s="119"/>
      <c r="AK950" s="119"/>
      <c r="AL950" s="119"/>
      <c r="AM950" s="119"/>
      <c r="AN950" s="119"/>
      <c r="AO950" s="119"/>
      <c r="AP950" s="119"/>
      <c r="AQ950" s="119"/>
      <c r="AR950" s="119"/>
      <c r="AS950" s="4"/>
      <c r="AT950" s="4"/>
      <c r="AU950" s="4"/>
    </row>
    <row r="951">
      <c r="A951" s="4"/>
      <c r="B951" s="4"/>
      <c r="C951" s="4"/>
      <c r="D951" s="4"/>
      <c r="E951" s="4"/>
      <c r="F951" s="8"/>
      <c r="G951" s="8"/>
      <c r="H951" s="8"/>
      <c r="I951" s="8"/>
      <c r="J951" s="8"/>
      <c r="K951" s="8"/>
      <c r="L951" s="8"/>
      <c r="M951" s="8"/>
      <c r="N951" s="8"/>
      <c r="O951" s="8"/>
      <c r="P951" s="8"/>
      <c r="Q951" s="271"/>
      <c r="R951" s="119"/>
      <c r="S951" s="118"/>
      <c r="T951" s="118"/>
      <c r="U951" s="118"/>
      <c r="V951" s="325"/>
      <c r="W951" s="119"/>
      <c r="X951" s="119"/>
      <c r="Y951" s="119"/>
      <c r="Z951" s="326"/>
      <c r="AA951" s="74"/>
      <c r="AB951" s="352"/>
      <c r="AC951" s="352"/>
      <c r="AD951" s="328"/>
      <c r="AE951" s="118"/>
      <c r="AF951" s="119"/>
      <c r="AG951" s="119"/>
      <c r="AH951" s="119"/>
      <c r="AI951" s="119"/>
      <c r="AJ951" s="119"/>
      <c r="AK951" s="119"/>
      <c r="AL951" s="119"/>
      <c r="AM951" s="119"/>
      <c r="AN951" s="119"/>
      <c r="AO951" s="119"/>
      <c r="AP951" s="119"/>
      <c r="AQ951" s="119"/>
      <c r="AR951" s="119"/>
      <c r="AS951" s="4"/>
      <c r="AT951" s="4"/>
      <c r="AU951" s="4"/>
    </row>
    <row r="952">
      <c r="A952" s="4"/>
      <c r="B952" s="4"/>
      <c r="C952" s="4"/>
      <c r="D952" s="4"/>
      <c r="E952" s="4"/>
      <c r="F952" s="8"/>
      <c r="G952" s="8"/>
      <c r="H952" s="8"/>
      <c r="I952" s="8"/>
      <c r="J952" s="8"/>
      <c r="K952" s="8"/>
      <c r="L952" s="8"/>
      <c r="M952" s="8"/>
      <c r="N952" s="8"/>
      <c r="O952" s="8"/>
      <c r="P952" s="8"/>
      <c r="Q952" s="271"/>
      <c r="R952" s="119"/>
      <c r="S952" s="118"/>
      <c r="T952" s="118"/>
      <c r="U952" s="118"/>
      <c r="V952" s="325"/>
      <c r="W952" s="119"/>
      <c r="X952" s="119"/>
      <c r="Y952" s="119"/>
      <c r="Z952" s="326"/>
      <c r="AA952" s="74"/>
      <c r="AB952" s="352"/>
      <c r="AC952" s="352"/>
      <c r="AD952" s="328"/>
      <c r="AE952" s="118"/>
      <c r="AF952" s="119"/>
      <c r="AG952" s="119"/>
      <c r="AH952" s="119"/>
      <c r="AI952" s="119"/>
      <c r="AJ952" s="119"/>
      <c r="AK952" s="119"/>
      <c r="AL952" s="119"/>
      <c r="AM952" s="119"/>
      <c r="AN952" s="119"/>
      <c r="AO952" s="119"/>
      <c r="AP952" s="119"/>
      <c r="AQ952" s="119"/>
      <c r="AR952" s="119"/>
      <c r="AS952" s="4"/>
      <c r="AT952" s="4"/>
      <c r="AU952" s="4"/>
    </row>
    <row r="953">
      <c r="A953" s="4"/>
      <c r="B953" s="4"/>
      <c r="C953" s="4"/>
      <c r="D953" s="4"/>
      <c r="E953" s="4"/>
      <c r="F953" s="8"/>
      <c r="G953" s="8"/>
      <c r="H953" s="8"/>
      <c r="I953" s="8"/>
      <c r="J953" s="8"/>
      <c r="K953" s="8"/>
      <c r="L953" s="8"/>
      <c r="M953" s="8"/>
      <c r="N953" s="8"/>
      <c r="O953" s="8"/>
      <c r="P953" s="8"/>
      <c r="Q953" s="271"/>
      <c r="R953" s="119"/>
      <c r="S953" s="118"/>
      <c r="T953" s="118"/>
      <c r="U953" s="118"/>
      <c r="V953" s="325"/>
      <c r="W953" s="119"/>
      <c r="X953" s="119"/>
      <c r="Y953" s="119"/>
      <c r="Z953" s="326"/>
      <c r="AA953" s="74"/>
      <c r="AB953" s="352"/>
      <c r="AC953" s="352"/>
      <c r="AD953" s="328"/>
      <c r="AE953" s="118"/>
      <c r="AF953" s="119"/>
      <c r="AG953" s="119"/>
      <c r="AH953" s="119"/>
      <c r="AI953" s="119"/>
      <c r="AJ953" s="119"/>
      <c r="AK953" s="119"/>
      <c r="AL953" s="119"/>
      <c r="AM953" s="119"/>
      <c r="AN953" s="119"/>
      <c r="AO953" s="119"/>
      <c r="AP953" s="119"/>
      <c r="AQ953" s="119"/>
      <c r="AR953" s="119"/>
      <c r="AS953" s="4"/>
      <c r="AT953" s="4"/>
      <c r="AU953" s="4"/>
    </row>
    <row r="954">
      <c r="A954" s="4"/>
      <c r="B954" s="4"/>
      <c r="C954" s="4"/>
      <c r="D954" s="4"/>
      <c r="E954" s="4"/>
      <c r="F954" s="8"/>
      <c r="G954" s="8"/>
      <c r="H954" s="8"/>
      <c r="I954" s="8"/>
      <c r="J954" s="8"/>
      <c r="K954" s="8"/>
      <c r="L954" s="8"/>
      <c r="M954" s="8"/>
      <c r="N954" s="8"/>
      <c r="O954" s="8"/>
      <c r="P954" s="8"/>
      <c r="Q954" s="271"/>
      <c r="R954" s="119"/>
      <c r="S954" s="118"/>
      <c r="T954" s="118"/>
      <c r="U954" s="118"/>
      <c r="V954" s="325"/>
      <c r="W954" s="119"/>
      <c r="X954" s="119"/>
      <c r="Y954" s="119"/>
      <c r="Z954" s="326"/>
      <c r="AA954" s="74"/>
      <c r="AB954" s="352"/>
      <c r="AC954" s="352"/>
      <c r="AD954" s="328"/>
      <c r="AE954" s="118"/>
      <c r="AF954" s="119"/>
      <c r="AG954" s="119"/>
      <c r="AH954" s="119"/>
      <c r="AI954" s="119"/>
      <c r="AJ954" s="119"/>
      <c r="AK954" s="119"/>
      <c r="AL954" s="119"/>
      <c r="AM954" s="119"/>
      <c r="AN954" s="119"/>
      <c r="AO954" s="119"/>
      <c r="AP954" s="119"/>
      <c r="AQ954" s="119"/>
      <c r="AR954" s="119"/>
      <c r="AS954" s="4"/>
      <c r="AT954" s="4"/>
      <c r="AU954" s="4"/>
    </row>
    <row r="955">
      <c r="A955" s="4"/>
      <c r="B955" s="4"/>
      <c r="C955" s="4"/>
      <c r="D955" s="4"/>
      <c r="E955" s="4"/>
      <c r="F955" s="8"/>
      <c r="G955" s="8"/>
      <c r="H955" s="8"/>
      <c r="I955" s="8"/>
      <c r="J955" s="8"/>
      <c r="K955" s="8"/>
      <c r="L955" s="8"/>
      <c r="M955" s="8"/>
      <c r="N955" s="8"/>
      <c r="O955" s="8"/>
      <c r="P955" s="8"/>
      <c r="Q955" s="271"/>
      <c r="R955" s="119"/>
      <c r="S955" s="118"/>
      <c r="T955" s="118"/>
      <c r="U955" s="118"/>
      <c r="V955" s="325"/>
      <c r="W955" s="119"/>
      <c r="X955" s="119"/>
      <c r="Y955" s="119"/>
      <c r="Z955" s="326"/>
      <c r="AA955" s="74"/>
      <c r="AB955" s="352"/>
      <c r="AC955" s="352"/>
      <c r="AD955" s="328"/>
      <c r="AE955" s="118"/>
      <c r="AF955" s="119"/>
      <c r="AG955" s="119"/>
      <c r="AH955" s="119"/>
      <c r="AI955" s="119"/>
      <c r="AJ955" s="119"/>
      <c r="AK955" s="119"/>
      <c r="AL955" s="119"/>
      <c r="AM955" s="119"/>
      <c r="AN955" s="119"/>
      <c r="AO955" s="119"/>
      <c r="AP955" s="119"/>
      <c r="AQ955" s="119"/>
      <c r="AR955" s="119"/>
      <c r="AS955" s="4"/>
      <c r="AT955" s="4"/>
      <c r="AU955" s="4"/>
    </row>
    <row r="956">
      <c r="A956" s="4"/>
      <c r="B956" s="4"/>
      <c r="C956" s="4"/>
      <c r="D956" s="4"/>
      <c r="E956" s="4"/>
      <c r="F956" s="8"/>
      <c r="G956" s="8"/>
      <c r="H956" s="8"/>
      <c r="I956" s="8"/>
      <c r="J956" s="8"/>
      <c r="K956" s="8"/>
      <c r="L956" s="8"/>
      <c r="M956" s="8"/>
      <c r="N956" s="8"/>
      <c r="O956" s="8"/>
      <c r="P956" s="8"/>
      <c r="Q956" s="271"/>
      <c r="R956" s="119"/>
      <c r="S956" s="118"/>
      <c r="T956" s="118"/>
      <c r="U956" s="118"/>
      <c r="V956" s="325"/>
      <c r="W956" s="119"/>
      <c r="X956" s="119"/>
      <c r="Y956" s="119"/>
      <c r="Z956" s="326"/>
      <c r="AA956" s="74"/>
      <c r="AB956" s="352"/>
      <c r="AC956" s="352"/>
      <c r="AD956" s="328"/>
      <c r="AE956" s="118"/>
      <c r="AF956" s="119"/>
      <c r="AG956" s="119"/>
      <c r="AH956" s="119"/>
      <c r="AI956" s="119"/>
      <c r="AJ956" s="119"/>
      <c r="AK956" s="119"/>
      <c r="AL956" s="119"/>
      <c r="AM956" s="119"/>
      <c r="AN956" s="119"/>
      <c r="AO956" s="119"/>
      <c r="AP956" s="119"/>
      <c r="AQ956" s="119"/>
      <c r="AR956" s="119"/>
      <c r="AS956" s="4"/>
      <c r="AT956" s="4"/>
      <c r="AU956" s="4"/>
    </row>
    <row r="957">
      <c r="A957" s="4"/>
      <c r="B957" s="4"/>
      <c r="C957" s="4"/>
      <c r="D957" s="4"/>
      <c r="E957" s="4"/>
      <c r="F957" s="8"/>
      <c r="G957" s="8"/>
      <c r="H957" s="8"/>
      <c r="I957" s="8"/>
      <c r="J957" s="8"/>
      <c r="K957" s="8"/>
      <c r="L957" s="8"/>
      <c r="M957" s="8"/>
      <c r="N957" s="8"/>
      <c r="O957" s="8"/>
      <c r="P957" s="8"/>
      <c r="Q957" s="271"/>
      <c r="R957" s="119"/>
      <c r="S957" s="118"/>
      <c r="T957" s="118"/>
      <c r="U957" s="118"/>
      <c r="V957" s="325"/>
      <c r="W957" s="119"/>
      <c r="X957" s="119"/>
      <c r="Y957" s="119"/>
      <c r="Z957" s="326"/>
      <c r="AA957" s="74"/>
      <c r="AB957" s="352"/>
      <c r="AC957" s="352"/>
      <c r="AD957" s="328"/>
      <c r="AE957" s="118"/>
      <c r="AF957" s="119"/>
      <c r="AG957" s="119"/>
      <c r="AH957" s="119"/>
      <c r="AI957" s="119"/>
      <c r="AJ957" s="119"/>
      <c r="AK957" s="119"/>
      <c r="AL957" s="119"/>
      <c r="AM957" s="119"/>
      <c r="AN957" s="119"/>
      <c r="AO957" s="119"/>
      <c r="AP957" s="119"/>
      <c r="AQ957" s="119"/>
      <c r="AR957" s="119"/>
      <c r="AS957" s="4"/>
      <c r="AT957" s="4"/>
      <c r="AU957" s="4"/>
    </row>
    <row r="958">
      <c r="A958" s="4"/>
      <c r="B958" s="4"/>
      <c r="C958" s="4"/>
      <c r="D958" s="4"/>
      <c r="E958" s="4"/>
      <c r="F958" s="8"/>
      <c r="G958" s="8"/>
      <c r="H958" s="8"/>
      <c r="I958" s="8"/>
      <c r="J958" s="8"/>
      <c r="K958" s="8"/>
      <c r="L958" s="8"/>
      <c r="M958" s="8"/>
      <c r="N958" s="8"/>
      <c r="O958" s="8"/>
      <c r="P958" s="8"/>
      <c r="Q958" s="271"/>
      <c r="R958" s="119"/>
      <c r="S958" s="118"/>
      <c r="T958" s="118"/>
      <c r="U958" s="118"/>
      <c r="V958" s="325"/>
      <c r="W958" s="119"/>
      <c r="X958" s="119"/>
      <c r="Y958" s="119"/>
      <c r="Z958" s="326"/>
      <c r="AA958" s="74"/>
      <c r="AB958" s="352"/>
      <c r="AC958" s="352"/>
      <c r="AD958" s="328"/>
      <c r="AE958" s="118"/>
      <c r="AF958" s="119"/>
      <c r="AG958" s="119"/>
      <c r="AH958" s="119"/>
      <c r="AI958" s="119"/>
      <c r="AJ958" s="119"/>
      <c r="AK958" s="119"/>
      <c r="AL958" s="119"/>
      <c r="AM958" s="119"/>
      <c r="AN958" s="119"/>
      <c r="AO958" s="119"/>
      <c r="AP958" s="119"/>
      <c r="AQ958" s="119"/>
      <c r="AR958" s="119"/>
      <c r="AS958" s="4"/>
      <c r="AT958" s="4"/>
      <c r="AU958" s="4"/>
    </row>
    <row r="959">
      <c r="A959" s="4"/>
      <c r="B959" s="4"/>
      <c r="C959" s="4"/>
      <c r="D959" s="4"/>
      <c r="E959" s="4"/>
      <c r="F959" s="8"/>
      <c r="G959" s="8"/>
      <c r="H959" s="8"/>
      <c r="I959" s="8"/>
      <c r="J959" s="8"/>
      <c r="K959" s="8"/>
      <c r="L959" s="8"/>
      <c r="M959" s="8"/>
      <c r="N959" s="8"/>
      <c r="O959" s="8"/>
      <c r="P959" s="8"/>
      <c r="Q959" s="271"/>
      <c r="R959" s="119"/>
      <c r="S959" s="118"/>
      <c r="T959" s="118"/>
      <c r="U959" s="118"/>
      <c r="V959" s="325"/>
      <c r="W959" s="119"/>
      <c r="X959" s="119"/>
      <c r="Y959" s="119"/>
      <c r="Z959" s="326"/>
      <c r="AA959" s="74"/>
      <c r="AB959" s="352"/>
      <c r="AC959" s="352"/>
      <c r="AD959" s="328"/>
      <c r="AE959" s="118"/>
      <c r="AF959" s="119"/>
      <c r="AG959" s="119"/>
      <c r="AH959" s="119"/>
      <c r="AI959" s="119"/>
      <c r="AJ959" s="119"/>
      <c r="AK959" s="119"/>
      <c r="AL959" s="119"/>
      <c r="AM959" s="119"/>
      <c r="AN959" s="119"/>
      <c r="AO959" s="119"/>
      <c r="AP959" s="119"/>
      <c r="AQ959" s="119"/>
      <c r="AR959" s="119"/>
      <c r="AS959" s="4"/>
      <c r="AT959" s="4"/>
      <c r="AU959" s="4"/>
    </row>
    <row r="960">
      <c r="A960" s="4"/>
      <c r="B960" s="4"/>
      <c r="C960" s="4"/>
      <c r="D960" s="4"/>
      <c r="E960" s="4"/>
      <c r="F960" s="8"/>
      <c r="G960" s="8"/>
      <c r="H960" s="8"/>
      <c r="I960" s="8"/>
      <c r="J960" s="8"/>
      <c r="K960" s="8"/>
      <c r="L960" s="8"/>
      <c r="M960" s="8"/>
      <c r="N960" s="8"/>
      <c r="O960" s="8"/>
      <c r="P960" s="8"/>
      <c r="Q960" s="271"/>
      <c r="R960" s="119"/>
      <c r="S960" s="118"/>
      <c r="T960" s="118"/>
      <c r="U960" s="118"/>
      <c r="V960" s="325"/>
      <c r="W960" s="119"/>
      <c r="X960" s="119"/>
      <c r="Y960" s="119"/>
      <c r="Z960" s="326"/>
      <c r="AA960" s="74"/>
      <c r="AB960" s="352"/>
      <c r="AC960" s="352"/>
      <c r="AD960" s="328"/>
      <c r="AE960" s="118"/>
      <c r="AF960" s="119"/>
      <c r="AG960" s="119"/>
      <c r="AH960" s="119"/>
      <c r="AI960" s="119"/>
      <c r="AJ960" s="119"/>
      <c r="AK960" s="119"/>
      <c r="AL960" s="119"/>
      <c r="AM960" s="119"/>
      <c r="AN960" s="119"/>
      <c r="AO960" s="119"/>
      <c r="AP960" s="119"/>
      <c r="AQ960" s="119"/>
      <c r="AR960" s="119"/>
      <c r="AS960" s="4"/>
      <c r="AT960" s="4"/>
      <c r="AU960" s="4"/>
    </row>
    <row r="961">
      <c r="A961" s="4"/>
      <c r="B961" s="4"/>
      <c r="C961" s="4"/>
      <c r="D961" s="4"/>
      <c r="E961" s="4"/>
      <c r="F961" s="8"/>
      <c r="G961" s="8"/>
      <c r="H961" s="8"/>
      <c r="I961" s="8"/>
      <c r="J961" s="8"/>
      <c r="K961" s="8"/>
      <c r="L961" s="8"/>
      <c r="M961" s="8"/>
      <c r="N961" s="8"/>
      <c r="O961" s="8"/>
      <c r="P961" s="8"/>
      <c r="Q961" s="271"/>
      <c r="R961" s="119"/>
      <c r="S961" s="118"/>
      <c r="T961" s="118"/>
      <c r="U961" s="118"/>
      <c r="V961" s="325"/>
      <c r="W961" s="119"/>
      <c r="X961" s="119"/>
      <c r="Y961" s="119"/>
      <c r="Z961" s="326"/>
      <c r="AA961" s="74"/>
      <c r="AB961" s="352"/>
      <c r="AC961" s="352"/>
      <c r="AD961" s="328"/>
      <c r="AE961" s="118"/>
      <c r="AF961" s="119"/>
      <c r="AG961" s="119"/>
      <c r="AH961" s="119"/>
      <c r="AI961" s="119"/>
      <c r="AJ961" s="119"/>
      <c r="AK961" s="119"/>
      <c r="AL961" s="119"/>
      <c r="AM961" s="119"/>
      <c r="AN961" s="119"/>
      <c r="AO961" s="119"/>
      <c r="AP961" s="119"/>
      <c r="AQ961" s="119"/>
      <c r="AR961" s="119"/>
      <c r="AS961" s="4"/>
      <c r="AT961" s="4"/>
      <c r="AU961" s="4"/>
    </row>
    <row r="962">
      <c r="A962" s="4"/>
      <c r="B962" s="4"/>
      <c r="C962" s="4"/>
      <c r="D962" s="4"/>
      <c r="E962" s="4"/>
      <c r="F962" s="8"/>
      <c r="G962" s="8"/>
      <c r="H962" s="8"/>
      <c r="I962" s="8"/>
      <c r="J962" s="8"/>
      <c r="K962" s="8"/>
      <c r="L962" s="8"/>
      <c r="M962" s="8"/>
      <c r="N962" s="8"/>
      <c r="O962" s="8"/>
      <c r="P962" s="8"/>
      <c r="Q962" s="271"/>
      <c r="R962" s="119"/>
      <c r="S962" s="118"/>
      <c r="T962" s="118"/>
      <c r="U962" s="118"/>
      <c r="V962" s="325"/>
      <c r="W962" s="119"/>
      <c r="X962" s="119"/>
      <c r="Y962" s="119"/>
      <c r="Z962" s="326"/>
      <c r="AA962" s="74"/>
      <c r="AB962" s="352"/>
      <c r="AC962" s="352"/>
      <c r="AD962" s="328"/>
      <c r="AE962" s="118"/>
      <c r="AF962" s="119"/>
      <c r="AG962" s="119"/>
      <c r="AH962" s="119"/>
      <c r="AI962" s="119"/>
      <c r="AJ962" s="119"/>
      <c r="AK962" s="119"/>
      <c r="AL962" s="119"/>
      <c r="AM962" s="119"/>
      <c r="AN962" s="119"/>
      <c r="AO962" s="119"/>
      <c r="AP962" s="119"/>
      <c r="AQ962" s="119"/>
      <c r="AR962" s="119"/>
      <c r="AS962" s="4"/>
      <c r="AT962" s="4"/>
      <c r="AU962" s="4"/>
    </row>
    <row r="963">
      <c r="A963" s="4"/>
      <c r="B963" s="4"/>
      <c r="C963" s="4"/>
      <c r="D963" s="4"/>
      <c r="E963" s="4"/>
      <c r="F963" s="8"/>
      <c r="G963" s="8"/>
      <c r="H963" s="8"/>
      <c r="I963" s="8"/>
      <c r="J963" s="8"/>
      <c r="K963" s="8"/>
      <c r="L963" s="8"/>
      <c r="M963" s="8"/>
      <c r="N963" s="8"/>
      <c r="O963" s="8"/>
      <c r="P963" s="8"/>
      <c r="Q963" s="271"/>
      <c r="R963" s="119"/>
      <c r="S963" s="118"/>
      <c r="T963" s="118"/>
      <c r="U963" s="118"/>
      <c r="V963" s="325"/>
      <c r="W963" s="119"/>
      <c r="X963" s="119"/>
      <c r="Y963" s="119"/>
      <c r="Z963" s="326"/>
      <c r="AA963" s="74"/>
      <c r="AB963" s="352"/>
      <c r="AC963" s="352"/>
      <c r="AD963" s="328"/>
      <c r="AE963" s="118"/>
      <c r="AF963" s="119"/>
      <c r="AG963" s="119"/>
      <c r="AH963" s="119"/>
      <c r="AI963" s="119"/>
      <c r="AJ963" s="119"/>
      <c r="AK963" s="119"/>
      <c r="AL963" s="119"/>
      <c r="AM963" s="119"/>
      <c r="AN963" s="119"/>
      <c r="AO963" s="119"/>
      <c r="AP963" s="119"/>
      <c r="AQ963" s="119"/>
      <c r="AR963" s="119"/>
      <c r="AS963" s="4"/>
      <c r="AT963" s="4"/>
      <c r="AU963" s="4"/>
    </row>
    <row r="964">
      <c r="A964" s="4"/>
      <c r="B964" s="4"/>
      <c r="C964" s="4"/>
      <c r="D964" s="4"/>
      <c r="E964" s="4"/>
      <c r="F964" s="8"/>
      <c r="G964" s="8"/>
      <c r="H964" s="8"/>
      <c r="I964" s="8"/>
      <c r="J964" s="8"/>
      <c r="K964" s="8"/>
      <c r="L964" s="8"/>
      <c r="M964" s="8"/>
      <c r="N964" s="8"/>
      <c r="O964" s="8"/>
      <c r="P964" s="8"/>
      <c r="Q964" s="271"/>
      <c r="R964" s="119"/>
      <c r="S964" s="118"/>
      <c r="T964" s="118"/>
      <c r="U964" s="118"/>
      <c r="V964" s="325"/>
      <c r="W964" s="119"/>
      <c r="X964" s="119"/>
      <c r="Y964" s="119"/>
      <c r="Z964" s="326"/>
      <c r="AA964" s="74"/>
      <c r="AB964" s="352"/>
      <c r="AC964" s="352"/>
      <c r="AD964" s="328"/>
      <c r="AE964" s="118"/>
      <c r="AF964" s="119"/>
      <c r="AG964" s="119"/>
      <c r="AH964" s="119"/>
      <c r="AI964" s="119"/>
      <c r="AJ964" s="119"/>
      <c r="AK964" s="119"/>
      <c r="AL964" s="119"/>
      <c r="AM964" s="119"/>
      <c r="AN964" s="119"/>
      <c r="AO964" s="119"/>
      <c r="AP964" s="119"/>
      <c r="AQ964" s="119"/>
      <c r="AR964" s="119"/>
      <c r="AS964" s="4"/>
      <c r="AT964" s="4"/>
      <c r="AU964" s="4"/>
    </row>
    <row r="965">
      <c r="A965" s="4"/>
      <c r="B965" s="4"/>
      <c r="C965" s="4"/>
      <c r="D965" s="4"/>
      <c r="E965" s="4"/>
      <c r="F965" s="8"/>
      <c r="G965" s="8"/>
      <c r="H965" s="8"/>
      <c r="I965" s="8"/>
      <c r="J965" s="8"/>
      <c r="K965" s="8"/>
      <c r="L965" s="8"/>
      <c r="M965" s="8"/>
      <c r="N965" s="8"/>
      <c r="O965" s="8"/>
      <c r="P965" s="8"/>
      <c r="Q965" s="271"/>
      <c r="R965" s="119"/>
      <c r="S965" s="118"/>
      <c r="T965" s="118"/>
      <c r="U965" s="118"/>
      <c r="V965" s="325"/>
      <c r="W965" s="119"/>
      <c r="X965" s="119"/>
      <c r="Y965" s="119"/>
      <c r="Z965" s="326"/>
      <c r="AA965" s="74"/>
      <c r="AB965" s="352"/>
      <c r="AC965" s="352"/>
      <c r="AD965" s="328"/>
      <c r="AE965" s="118"/>
      <c r="AF965" s="119"/>
      <c r="AG965" s="119"/>
      <c r="AH965" s="119"/>
      <c r="AI965" s="119"/>
      <c r="AJ965" s="119"/>
      <c r="AK965" s="119"/>
      <c r="AL965" s="119"/>
      <c r="AM965" s="119"/>
      <c r="AN965" s="119"/>
      <c r="AO965" s="119"/>
      <c r="AP965" s="119"/>
      <c r="AQ965" s="119"/>
      <c r="AR965" s="119"/>
      <c r="AS965" s="4"/>
      <c r="AT965" s="4"/>
      <c r="AU965" s="4"/>
    </row>
    <row r="966">
      <c r="A966" s="4"/>
      <c r="B966" s="4"/>
      <c r="C966" s="4"/>
      <c r="D966" s="4"/>
      <c r="E966" s="4"/>
      <c r="F966" s="8"/>
      <c r="G966" s="8"/>
      <c r="H966" s="8"/>
      <c r="I966" s="8"/>
      <c r="J966" s="8"/>
      <c r="K966" s="8"/>
      <c r="L966" s="8"/>
      <c r="M966" s="8"/>
      <c r="N966" s="8"/>
      <c r="O966" s="8"/>
      <c r="P966" s="8"/>
      <c r="Q966" s="271"/>
      <c r="R966" s="119"/>
      <c r="S966" s="118"/>
      <c r="T966" s="118"/>
      <c r="U966" s="118"/>
      <c r="V966" s="325"/>
      <c r="W966" s="119"/>
      <c r="X966" s="119"/>
      <c r="Y966" s="119"/>
      <c r="Z966" s="326"/>
      <c r="AA966" s="74"/>
      <c r="AB966" s="352"/>
      <c r="AC966" s="352"/>
      <c r="AD966" s="328"/>
      <c r="AE966" s="118"/>
      <c r="AF966" s="119"/>
      <c r="AG966" s="119"/>
      <c r="AH966" s="119"/>
      <c r="AI966" s="119"/>
      <c r="AJ966" s="119"/>
      <c r="AK966" s="119"/>
      <c r="AL966" s="119"/>
      <c r="AM966" s="119"/>
      <c r="AN966" s="119"/>
      <c r="AO966" s="119"/>
      <c r="AP966" s="119"/>
      <c r="AQ966" s="119"/>
      <c r="AR966" s="119"/>
      <c r="AS966" s="4"/>
      <c r="AT966" s="4"/>
      <c r="AU966" s="4"/>
    </row>
    <row r="967">
      <c r="A967" s="4"/>
      <c r="B967" s="4"/>
      <c r="C967" s="4"/>
      <c r="D967" s="4"/>
      <c r="E967" s="4"/>
      <c r="F967" s="8"/>
      <c r="G967" s="8"/>
      <c r="H967" s="8"/>
      <c r="I967" s="8"/>
      <c r="J967" s="8"/>
      <c r="K967" s="8"/>
      <c r="L967" s="8"/>
      <c r="M967" s="8"/>
      <c r="N967" s="8"/>
      <c r="O967" s="8"/>
      <c r="P967" s="8"/>
      <c r="Q967" s="271"/>
      <c r="R967" s="119"/>
      <c r="S967" s="118"/>
      <c r="T967" s="118"/>
      <c r="U967" s="118"/>
      <c r="V967" s="325"/>
      <c r="W967" s="119"/>
      <c r="X967" s="119"/>
      <c r="Y967" s="119"/>
      <c r="Z967" s="326"/>
      <c r="AA967" s="74"/>
      <c r="AB967" s="352"/>
      <c r="AC967" s="352"/>
      <c r="AD967" s="328"/>
      <c r="AE967" s="118"/>
      <c r="AF967" s="119"/>
      <c r="AG967" s="119"/>
      <c r="AH967" s="119"/>
      <c r="AI967" s="119"/>
      <c r="AJ967" s="119"/>
      <c r="AK967" s="119"/>
      <c r="AL967" s="119"/>
      <c r="AM967" s="119"/>
      <c r="AN967" s="119"/>
      <c r="AO967" s="119"/>
      <c r="AP967" s="119"/>
      <c r="AQ967" s="119"/>
      <c r="AR967" s="119"/>
      <c r="AS967" s="4"/>
      <c r="AT967" s="4"/>
      <c r="AU967" s="4"/>
    </row>
    <row r="968">
      <c r="A968" s="4"/>
      <c r="B968" s="4"/>
      <c r="C968" s="4"/>
      <c r="D968" s="4"/>
      <c r="E968" s="4"/>
      <c r="F968" s="8"/>
      <c r="G968" s="8"/>
      <c r="H968" s="8"/>
      <c r="I968" s="8"/>
      <c r="J968" s="8"/>
      <c r="K968" s="8"/>
      <c r="L968" s="8"/>
      <c r="M968" s="8"/>
      <c r="N968" s="8"/>
      <c r="O968" s="8"/>
      <c r="P968" s="8"/>
      <c r="Q968" s="271"/>
      <c r="R968" s="119"/>
      <c r="S968" s="118"/>
      <c r="T968" s="118"/>
      <c r="U968" s="118"/>
      <c r="V968" s="325"/>
      <c r="W968" s="119"/>
      <c r="X968" s="119"/>
      <c r="Y968" s="119"/>
      <c r="Z968" s="326"/>
      <c r="AA968" s="74"/>
      <c r="AB968" s="352"/>
      <c r="AC968" s="352"/>
      <c r="AD968" s="328"/>
      <c r="AE968" s="118"/>
      <c r="AF968" s="119"/>
      <c r="AG968" s="119"/>
      <c r="AH968" s="119"/>
      <c r="AI968" s="119"/>
      <c r="AJ968" s="119"/>
      <c r="AK968" s="119"/>
      <c r="AL968" s="119"/>
      <c r="AM968" s="119"/>
      <c r="AN968" s="119"/>
      <c r="AO968" s="119"/>
      <c r="AP968" s="119"/>
      <c r="AQ968" s="119"/>
      <c r="AR968" s="119"/>
      <c r="AS968" s="4"/>
      <c r="AT968" s="4"/>
      <c r="AU968" s="4"/>
    </row>
    <row r="969">
      <c r="A969" s="4"/>
      <c r="B969" s="4"/>
      <c r="C969" s="4"/>
      <c r="D969" s="4"/>
      <c r="E969" s="4"/>
      <c r="F969" s="8"/>
      <c r="G969" s="8"/>
      <c r="H969" s="8"/>
      <c r="I969" s="8"/>
      <c r="J969" s="8"/>
      <c r="K969" s="8"/>
      <c r="L969" s="8"/>
      <c r="M969" s="8"/>
      <c r="N969" s="8"/>
      <c r="O969" s="8"/>
      <c r="P969" s="8"/>
      <c r="Q969" s="271"/>
      <c r="R969" s="119"/>
      <c r="S969" s="118"/>
      <c r="T969" s="118"/>
      <c r="U969" s="118"/>
      <c r="V969" s="325"/>
      <c r="W969" s="119"/>
      <c r="X969" s="119"/>
      <c r="Y969" s="119"/>
      <c r="Z969" s="326"/>
      <c r="AA969" s="74"/>
      <c r="AB969" s="352"/>
      <c r="AC969" s="352"/>
      <c r="AD969" s="328"/>
      <c r="AE969" s="118"/>
      <c r="AF969" s="119"/>
      <c r="AG969" s="119"/>
      <c r="AH969" s="119"/>
      <c r="AI969" s="119"/>
      <c r="AJ969" s="119"/>
      <c r="AK969" s="119"/>
      <c r="AL969" s="119"/>
      <c r="AM969" s="119"/>
      <c r="AN969" s="119"/>
      <c r="AO969" s="119"/>
      <c r="AP969" s="119"/>
      <c r="AQ969" s="119"/>
      <c r="AR969" s="119"/>
      <c r="AS969" s="4"/>
      <c r="AT969" s="4"/>
      <c r="AU969" s="4"/>
    </row>
    <row r="970">
      <c r="A970" s="4"/>
      <c r="B970" s="4"/>
      <c r="C970" s="4"/>
      <c r="D970" s="4"/>
      <c r="E970" s="4"/>
      <c r="F970" s="8"/>
      <c r="G970" s="8"/>
      <c r="H970" s="8"/>
      <c r="I970" s="8"/>
      <c r="J970" s="8"/>
      <c r="K970" s="8"/>
      <c r="L970" s="8"/>
      <c r="M970" s="8"/>
      <c r="N970" s="8"/>
      <c r="O970" s="8"/>
      <c r="P970" s="8"/>
      <c r="Q970" s="271"/>
      <c r="R970" s="119"/>
      <c r="S970" s="118"/>
      <c r="T970" s="118"/>
      <c r="U970" s="118"/>
      <c r="V970" s="325"/>
      <c r="W970" s="119"/>
      <c r="X970" s="119"/>
      <c r="Y970" s="119"/>
      <c r="Z970" s="326"/>
      <c r="AA970" s="74"/>
      <c r="AB970" s="352"/>
      <c r="AC970" s="352"/>
      <c r="AD970" s="328"/>
      <c r="AE970" s="118"/>
      <c r="AF970" s="119"/>
      <c r="AG970" s="119"/>
      <c r="AH970" s="119"/>
      <c r="AI970" s="119"/>
      <c r="AJ970" s="119"/>
      <c r="AK970" s="119"/>
      <c r="AL970" s="119"/>
      <c r="AM970" s="119"/>
      <c r="AN970" s="119"/>
      <c r="AO970" s="119"/>
      <c r="AP970" s="119"/>
      <c r="AQ970" s="119"/>
      <c r="AR970" s="119"/>
      <c r="AS970" s="4"/>
      <c r="AT970" s="4"/>
      <c r="AU970" s="4"/>
    </row>
    <row r="971">
      <c r="A971" s="4"/>
      <c r="B971" s="4"/>
      <c r="C971" s="4"/>
      <c r="D971" s="4"/>
      <c r="E971" s="4"/>
      <c r="F971" s="8"/>
      <c r="G971" s="8"/>
      <c r="H971" s="8"/>
      <c r="I971" s="8"/>
      <c r="J971" s="8"/>
      <c r="K971" s="8"/>
      <c r="L971" s="8"/>
      <c r="M971" s="8"/>
      <c r="N971" s="8"/>
      <c r="O971" s="8"/>
      <c r="P971" s="8"/>
      <c r="Q971" s="271"/>
      <c r="R971" s="119"/>
      <c r="S971" s="118"/>
      <c r="T971" s="118"/>
      <c r="U971" s="118"/>
      <c r="V971" s="325"/>
      <c r="W971" s="119"/>
      <c r="X971" s="119"/>
      <c r="Y971" s="119"/>
      <c r="Z971" s="326"/>
      <c r="AA971" s="74"/>
      <c r="AB971" s="352"/>
      <c r="AC971" s="352"/>
      <c r="AD971" s="328"/>
      <c r="AE971" s="118"/>
      <c r="AF971" s="119"/>
      <c r="AG971" s="119"/>
      <c r="AH971" s="119"/>
      <c r="AI971" s="119"/>
      <c r="AJ971" s="119"/>
      <c r="AK971" s="119"/>
      <c r="AL971" s="119"/>
      <c r="AM971" s="119"/>
      <c r="AN971" s="119"/>
      <c r="AO971" s="119"/>
      <c r="AP971" s="119"/>
      <c r="AQ971" s="119"/>
      <c r="AR971" s="119"/>
      <c r="AS971" s="4"/>
      <c r="AT971" s="4"/>
      <c r="AU971" s="4"/>
    </row>
    <row r="972">
      <c r="A972" s="4"/>
      <c r="B972" s="4"/>
      <c r="C972" s="4"/>
      <c r="D972" s="4"/>
      <c r="E972" s="4"/>
      <c r="F972" s="8"/>
      <c r="G972" s="8"/>
      <c r="H972" s="8"/>
      <c r="I972" s="8"/>
      <c r="J972" s="8"/>
      <c r="K972" s="8"/>
      <c r="L972" s="8"/>
      <c r="M972" s="8"/>
      <c r="N972" s="8"/>
      <c r="O972" s="8"/>
      <c r="P972" s="8"/>
      <c r="Q972" s="271"/>
      <c r="R972" s="119"/>
      <c r="S972" s="118"/>
      <c r="T972" s="118"/>
      <c r="U972" s="118"/>
      <c r="V972" s="325"/>
      <c r="W972" s="119"/>
      <c r="X972" s="119"/>
      <c r="Y972" s="119"/>
      <c r="Z972" s="326"/>
      <c r="AA972" s="74"/>
      <c r="AB972" s="352"/>
      <c r="AC972" s="352"/>
      <c r="AD972" s="328"/>
      <c r="AE972" s="118"/>
      <c r="AF972" s="119"/>
      <c r="AG972" s="119"/>
      <c r="AH972" s="119"/>
      <c r="AI972" s="119"/>
      <c r="AJ972" s="119"/>
      <c r="AK972" s="119"/>
      <c r="AL972" s="119"/>
      <c r="AM972" s="119"/>
      <c r="AN972" s="119"/>
      <c r="AO972" s="119"/>
      <c r="AP972" s="119"/>
      <c r="AQ972" s="119"/>
      <c r="AR972" s="119"/>
      <c r="AS972" s="4"/>
      <c r="AT972" s="4"/>
      <c r="AU972" s="4"/>
    </row>
    <row r="973">
      <c r="A973" s="4"/>
      <c r="B973" s="4"/>
      <c r="C973" s="4"/>
      <c r="D973" s="4"/>
      <c r="E973" s="4"/>
      <c r="F973" s="8"/>
      <c r="G973" s="8"/>
      <c r="H973" s="8"/>
      <c r="I973" s="8"/>
      <c r="J973" s="8"/>
      <c r="K973" s="8"/>
      <c r="L973" s="8"/>
      <c r="M973" s="8"/>
      <c r="N973" s="8"/>
      <c r="O973" s="8"/>
      <c r="P973" s="8"/>
      <c r="Q973" s="271"/>
      <c r="R973" s="119"/>
      <c r="S973" s="118"/>
      <c r="T973" s="118"/>
      <c r="U973" s="118"/>
      <c r="V973" s="325"/>
      <c r="W973" s="119"/>
      <c r="X973" s="119"/>
      <c r="Y973" s="119"/>
      <c r="Z973" s="326"/>
      <c r="AA973" s="74"/>
      <c r="AB973" s="352"/>
      <c r="AC973" s="352"/>
      <c r="AD973" s="328"/>
      <c r="AE973" s="118"/>
      <c r="AF973" s="119"/>
      <c r="AG973" s="119"/>
      <c r="AH973" s="119"/>
      <c r="AI973" s="119"/>
      <c r="AJ973" s="119"/>
      <c r="AK973" s="119"/>
      <c r="AL973" s="119"/>
      <c r="AM973" s="119"/>
      <c r="AN973" s="119"/>
      <c r="AO973" s="119"/>
      <c r="AP973" s="119"/>
      <c r="AQ973" s="119"/>
      <c r="AR973" s="119"/>
      <c r="AS973" s="4"/>
      <c r="AT973" s="4"/>
      <c r="AU973" s="4"/>
    </row>
    <row r="974">
      <c r="A974" s="4"/>
      <c r="B974" s="4"/>
      <c r="C974" s="4"/>
      <c r="D974" s="4"/>
      <c r="E974" s="4"/>
      <c r="F974" s="8"/>
      <c r="G974" s="8"/>
      <c r="H974" s="8"/>
      <c r="I974" s="8"/>
      <c r="J974" s="8"/>
      <c r="K974" s="8"/>
      <c r="L974" s="8"/>
      <c r="M974" s="8"/>
      <c r="N974" s="8"/>
      <c r="O974" s="8"/>
      <c r="P974" s="8"/>
      <c r="Q974" s="271"/>
      <c r="R974" s="119"/>
      <c r="S974" s="118"/>
      <c r="T974" s="118"/>
      <c r="U974" s="118"/>
      <c r="V974" s="325"/>
      <c r="W974" s="119"/>
      <c r="X974" s="119"/>
      <c r="Y974" s="119"/>
      <c r="Z974" s="326"/>
      <c r="AA974" s="74"/>
      <c r="AB974" s="352"/>
      <c r="AC974" s="352"/>
      <c r="AD974" s="328"/>
      <c r="AE974" s="118"/>
      <c r="AF974" s="119"/>
      <c r="AG974" s="119"/>
      <c r="AH974" s="119"/>
      <c r="AI974" s="119"/>
      <c r="AJ974" s="119"/>
      <c r="AK974" s="119"/>
      <c r="AL974" s="119"/>
      <c r="AM974" s="119"/>
      <c r="AN974" s="119"/>
      <c r="AO974" s="119"/>
      <c r="AP974" s="119"/>
      <c r="AQ974" s="119"/>
      <c r="AR974" s="119"/>
      <c r="AS974" s="4"/>
      <c r="AT974" s="4"/>
      <c r="AU974" s="4"/>
    </row>
    <row r="975">
      <c r="A975" s="4"/>
      <c r="B975" s="4"/>
      <c r="C975" s="4"/>
      <c r="D975" s="4"/>
      <c r="E975" s="4"/>
      <c r="F975" s="8"/>
      <c r="G975" s="8"/>
      <c r="H975" s="8"/>
      <c r="I975" s="8"/>
      <c r="J975" s="8"/>
      <c r="K975" s="8"/>
      <c r="L975" s="8"/>
      <c r="M975" s="8"/>
      <c r="N975" s="8"/>
      <c r="O975" s="8"/>
      <c r="P975" s="8"/>
      <c r="Q975" s="271"/>
      <c r="R975" s="119"/>
      <c r="S975" s="118"/>
      <c r="T975" s="118"/>
      <c r="U975" s="118"/>
      <c r="V975" s="325"/>
      <c r="W975" s="119"/>
      <c r="X975" s="119"/>
      <c r="Y975" s="119"/>
      <c r="Z975" s="326"/>
      <c r="AA975" s="74"/>
      <c r="AB975" s="352"/>
      <c r="AC975" s="352"/>
      <c r="AD975" s="328"/>
      <c r="AE975" s="118"/>
      <c r="AF975" s="119"/>
      <c r="AG975" s="119"/>
      <c r="AH975" s="119"/>
      <c r="AI975" s="119"/>
      <c r="AJ975" s="119"/>
      <c r="AK975" s="119"/>
      <c r="AL975" s="119"/>
      <c r="AM975" s="119"/>
      <c r="AN975" s="119"/>
      <c r="AO975" s="119"/>
      <c r="AP975" s="119"/>
      <c r="AQ975" s="119"/>
      <c r="AR975" s="119"/>
      <c r="AS975" s="4"/>
      <c r="AT975" s="4"/>
      <c r="AU975" s="4"/>
    </row>
    <row r="976">
      <c r="A976" s="4"/>
      <c r="B976" s="4"/>
      <c r="C976" s="4"/>
      <c r="D976" s="4"/>
      <c r="E976" s="4"/>
      <c r="F976" s="8"/>
      <c r="G976" s="8"/>
      <c r="H976" s="8"/>
      <c r="I976" s="8"/>
      <c r="J976" s="8"/>
      <c r="K976" s="8"/>
      <c r="L976" s="8"/>
      <c r="M976" s="8"/>
      <c r="N976" s="8"/>
      <c r="O976" s="8"/>
      <c r="P976" s="8"/>
      <c r="Q976" s="271"/>
      <c r="R976" s="119"/>
      <c r="S976" s="118"/>
      <c r="T976" s="118"/>
      <c r="U976" s="118"/>
      <c r="V976" s="325"/>
      <c r="W976" s="119"/>
      <c r="X976" s="119"/>
      <c r="Y976" s="119"/>
      <c r="Z976" s="326"/>
      <c r="AA976" s="74"/>
      <c r="AB976" s="352"/>
      <c r="AC976" s="352"/>
      <c r="AD976" s="328"/>
      <c r="AE976" s="118"/>
      <c r="AF976" s="119"/>
      <c r="AG976" s="119"/>
      <c r="AH976" s="119"/>
      <c r="AI976" s="119"/>
      <c r="AJ976" s="119"/>
      <c r="AK976" s="119"/>
      <c r="AL976" s="119"/>
      <c r="AM976" s="119"/>
      <c r="AN976" s="119"/>
      <c r="AO976" s="119"/>
      <c r="AP976" s="119"/>
      <c r="AQ976" s="119"/>
      <c r="AR976" s="119"/>
      <c r="AS976" s="4"/>
      <c r="AT976" s="4"/>
      <c r="AU976" s="4"/>
    </row>
    <row r="977">
      <c r="A977" s="4"/>
      <c r="B977" s="4"/>
      <c r="C977" s="4"/>
      <c r="D977" s="4"/>
      <c r="E977" s="4"/>
      <c r="F977" s="8"/>
      <c r="G977" s="8"/>
      <c r="H977" s="8"/>
      <c r="I977" s="8"/>
      <c r="J977" s="8"/>
      <c r="K977" s="8"/>
      <c r="L977" s="8"/>
      <c r="M977" s="8"/>
      <c r="N977" s="8"/>
      <c r="O977" s="8"/>
      <c r="P977" s="8"/>
      <c r="Q977" s="271"/>
      <c r="R977" s="119"/>
      <c r="S977" s="118"/>
      <c r="T977" s="118"/>
      <c r="U977" s="118"/>
      <c r="V977" s="325"/>
      <c r="W977" s="119"/>
      <c r="X977" s="119"/>
      <c r="Y977" s="119"/>
      <c r="Z977" s="326"/>
      <c r="AA977" s="74"/>
      <c r="AB977" s="352"/>
      <c r="AC977" s="352"/>
      <c r="AD977" s="328"/>
      <c r="AE977" s="118"/>
      <c r="AF977" s="119"/>
      <c r="AG977" s="119"/>
      <c r="AH977" s="119"/>
      <c r="AI977" s="119"/>
      <c r="AJ977" s="119"/>
      <c r="AK977" s="119"/>
      <c r="AL977" s="119"/>
      <c r="AM977" s="119"/>
      <c r="AN977" s="119"/>
      <c r="AO977" s="119"/>
      <c r="AP977" s="119"/>
      <c r="AQ977" s="119"/>
      <c r="AR977" s="119"/>
      <c r="AS977" s="4"/>
      <c r="AT977" s="4"/>
      <c r="AU977" s="4"/>
    </row>
    <row r="978">
      <c r="A978" s="4"/>
      <c r="B978" s="4"/>
      <c r="C978" s="4"/>
      <c r="D978" s="4"/>
      <c r="E978" s="4"/>
      <c r="F978" s="8"/>
      <c r="G978" s="8"/>
      <c r="H978" s="8"/>
      <c r="I978" s="8"/>
      <c r="J978" s="8"/>
      <c r="K978" s="8"/>
      <c r="L978" s="8"/>
      <c r="M978" s="8"/>
      <c r="N978" s="8"/>
      <c r="O978" s="8"/>
      <c r="P978" s="8"/>
      <c r="Q978" s="271"/>
      <c r="R978" s="119"/>
      <c r="S978" s="118"/>
      <c r="T978" s="118"/>
      <c r="U978" s="118"/>
      <c r="V978" s="325"/>
      <c r="W978" s="119"/>
      <c r="X978" s="119"/>
      <c r="Y978" s="119"/>
      <c r="Z978" s="326"/>
      <c r="AA978" s="74"/>
      <c r="AB978" s="352"/>
      <c r="AC978" s="352"/>
      <c r="AD978" s="328"/>
      <c r="AE978" s="118"/>
      <c r="AF978" s="119"/>
      <c r="AG978" s="119"/>
      <c r="AH978" s="119"/>
      <c r="AI978" s="119"/>
      <c r="AJ978" s="119"/>
      <c r="AK978" s="119"/>
      <c r="AL978" s="119"/>
      <c r="AM978" s="119"/>
      <c r="AN978" s="119"/>
      <c r="AO978" s="119"/>
      <c r="AP978" s="119"/>
      <c r="AQ978" s="119"/>
      <c r="AR978" s="119"/>
      <c r="AS978" s="4"/>
      <c r="AT978" s="4"/>
      <c r="AU978" s="4"/>
    </row>
    <row r="979">
      <c r="A979" s="4"/>
      <c r="B979" s="4"/>
      <c r="C979" s="4"/>
      <c r="D979" s="4"/>
      <c r="E979" s="4"/>
      <c r="F979" s="8"/>
      <c r="G979" s="8"/>
      <c r="H979" s="8"/>
      <c r="I979" s="8"/>
      <c r="J979" s="8"/>
      <c r="K979" s="8"/>
      <c r="L979" s="8"/>
      <c r="M979" s="8"/>
      <c r="N979" s="8"/>
      <c r="O979" s="8"/>
      <c r="P979" s="8"/>
      <c r="Q979" s="271"/>
      <c r="R979" s="119"/>
      <c r="S979" s="118"/>
      <c r="T979" s="118"/>
      <c r="U979" s="118"/>
      <c r="V979" s="325"/>
      <c r="W979" s="119"/>
      <c r="X979" s="119"/>
      <c r="Y979" s="119"/>
      <c r="Z979" s="326"/>
      <c r="AA979" s="74"/>
      <c r="AB979" s="352"/>
      <c r="AC979" s="352"/>
      <c r="AD979" s="328"/>
      <c r="AE979" s="118"/>
      <c r="AF979" s="119"/>
      <c r="AG979" s="119"/>
      <c r="AH979" s="119"/>
      <c r="AI979" s="119"/>
      <c r="AJ979" s="119"/>
      <c r="AK979" s="119"/>
      <c r="AL979" s="119"/>
      <c r="AM979" s="119"/>
      <c r="AN979" s="119"/>
      <c r="AO979" s="119"/>
      <c r="AP979" s="119"/>
      <c r="AQ979" s="119"/>
      <c r="AR979" s="119"/>
      <c r="AS979" s="4"/>
      <c r="AT979" s="4"/>
      <c r="AU979" s="4"/>
    </row>
    <row r="980">
      <c r="A980" s="4"/>
      <c r="B980" s="4"/>
      <c r="C980" s="4"/>
      <c r="D980" s="4"/>
      <c r="E980" s="4"/>
      <c r="F980" s="8"/>
      <c r="G980" s="8"/>
      <c r="H980" s="8"/>
      <c r="I980" s="8"/>
      <c r="J980" s="8"/>
      <c r="K980" s="8"/>
      <c r="L980" s="8"/>
      <c r="M980" s="8"/>
      <c r="N980" s="8"/>
      <c r="O980" s="8"/>
      <c r="P980" s="8"/>
      <c r="Q980" s="271"/>
      <c r="R980" s="119"/>
      <c r="S980" s="118"/>
      <c r="T980" s="118"/>
      <c r="U980" s="118"/>
      <c r="V980" s="325"/>
      <c r="W980" s="119"/>
      <c r="X980" s="119"/>
      <c r="Y980" s="119"/>
      <c r="Z980" s="326"/>
      <c r="AA980" s="74"/>
      <c r="AB980" s="352"/>
      <c r="AC980" s="352"/>
      <c r="AD980" s="328"/>
      <c r="AE980" s="118"/>
      <c r="AF980" s="119"/>
      <c r="AG980" s="119"/>
      <c r="AH980" s="119"/>
      <c r="AI980" s="119"/>
      <c r="AJ980" s="119"/>
      <c r="AK980" s="119"/>
      <c r="AL980" s="119"/>
      <c r="AM980" s="119"/>
      <c r="AN980" s="119"/>
      <c r="AO980" s="119"/>
      <c r="AP980" s="119"/>
      <c r="AQ980" s="119"/>
      <c r="AR980" s="119"/>
      <c r="AS980" s="4"/>
      <c r="AT980" s="4"/>
      <c r="AU980" s="4"/>
    </row>
    <row r="981">
      <c r="A981" s="4"/>
      <c r="B981" s="4"/>
      <c r="C981" s="4"/>
      <c r="D981" s="4"/>
      <c r="E981" s="4"/>
      <c r="F981" s="8"/>
      <c r="G981" s="8"/>
      <c r="H981" s="8"/>
      <c r="I981" s="8"/>
      <c r="J981" s="8"/>
      <c r="K981" s="8"/>
      <c r="L981" s="8"/>
      <c r="M981" s="8"/>
      <c r="N981" s="8"/>
      <c r="O981" s="8"/>
      <c r="P981" s="8"/>
      <c r="Q981" s="271"/>
      <c r="R981" s="119"/>
      <c r="S981" s="118"/>
      <c r="T981" s="118"/>
      <c r="U981" s="118"/>
      <c r="V981" s="325"/>
      <c r="W981" s="119"/>
      <c r="X981" s="119"/>
      <c r="Y981" s="119"/>
      <c r="Z981" s="326"/>
      <c r="AA981" s="74"/>
      <c r="AB981" s="352"/>
      <c r="AC981" s="352"/>
      <c r="AD981" s="328"/>
      <c r="AE981" s="118"/>
      <c r="AF981" s="119"/>
      <c r="AG981" s="119"/>
      <c r="AH981" s="119"/>
      <c r="AI981" s="119"/>
      <c r="AJ981" s="119"/>
      <c r="AK981" s="119"/>
      <c r="AL981" s="119"/>
      <c r="AM981" s="119"/>
      <c r="AN981" s="119"/>
      <c r="AO981" s="119"/>
      <c r="AP981" s="119"/>
      <c r="AQ981" s="119"/>
      <c r="AR981" s="119"/>
      <c r="AS981" s="4"/>
      <c r="AT981" s="4"/>
      <c r="AU981" s="4"/>
    </row>
    <row r="982">
      <c r="A982" s="4"/>
      <c r="B982" s="4"/>
      <c r="C982" s="4"/>
      <c r="D982" s="4"/>
      <c r="E982" s="4"/>
      <c r="F982" s="8"/>
      <c r="G982" s="8"/>
      <c r="H982" s="8"/>
      <c r="I982" s="8"/>
      <c r="J982" s="8"/>
      <c r="K982" s="8"/>
      <c r="L982" s="8"/>
      <c r="M982" s="8"/>
      <c r="N982" s="8"/>
      <c r="O982" s="8"/>
      <c r="P982" s="8"/>
      <c r="Q982" s="271"/>
      <c r="R982" s="119"/>
      <c r="S982" s="118"/>
      <c r="T982" s="118"/>
      <c r="U982" s="118"/>
      <c r="V982" s="325"/>
      <c r="W982" s="119"/>
      <c r="X982" s="119"/>
      <c r="Y982" s="119"/>
      <c r="Z982" s="326"/>
      <c r="AA982" s="74"/>
      <c r="AB982" s="352"/>
      <c r="AC982" s="352"/>
      <c r="AD982" s="328"/>
      <c r="AE982" s="118"/>
      <c r="AF982" s="119"/>
      <c r="AG982" s="119"/>
      <c r="AH982" s="119"/>
      <c r="AI982" s="119"/>
      <c r="AJ982" s="119"/>
      <c r="AK982" s="119"/>
      <c r="AL982" s="119"/>
      <c r="AM982" s="119"/>
      <c r="AN982" s="119"/>
      <c r="AO982" s="119"/>
      <c r="AP982" s="119"/>
      <c r="AQ982" s="119"/>
      <c r="AR982" s="119"/>
      <c r="AS982" s="4"/>
      <c r="AT982" s="4"/>
      <c r="AU982" s="4"/>
    </row>
    <row r="983">
      <c r="A983" s="4"/>
      <c r="B983" s="4"/>
      <c r="C983" s="4"/>
      <c r="D983" s="4"/>
      <c r="E983" s="4"/>
      <c r="F983" s="8"/>
      <c r="G983" s="8"/>
      <c r="H983" s="8"/>
      <c r="I983" s="8"/>
      <c r="J983" s="8"/>
      <c r="K983" s="8"/>
      <c r="L983" s="8"/>
      <c r="M983" s="8"/>
      <c r="N983" s="8"/>
      <c r="O983" s="8"/>
      <c r="P983" s="8"/>
      <c r="Q983" s="271"/>
      <c r="R983" s="119"/>
      <c r="S983" s="118"/>
      <c r="T983" s="118"/>
      <c r="U983" s="118"/>
      <c r="V983" s="325"/>
      <c r="W983" s="119"/>
      <c r="X983" s="119"/>
      <c r="Y983" s="119"/>
      <c r="Z983" s="326"/>
      <c r="AA983" s="74"/>
      <c r="AB983" s="352"/>
      <c r="AC983" s="352"/>
      <c r="AD983" s="328"/>
      <c r="AE983" s="118"/>
      <c r="AF983" s="119"/>
      <c r="AG983" s="119"/>
      <c r="AH983" s="119"/>
      <c r="AI983" s="119"/>
      <c r="AJ983" s="119"/>
      <c r="AK983" s="119"/>
      <c r="AL983" s="119"/>
      <c r="AM983" s="119"/>
      <c r="AN983" s="119"/>
      <c r="AO983" s="119"/>
      <c r="AP983" s="119"/>
      <c r="AQ983" s="119"/>
      <c r="AR983" s="119"/>
      <c r="AS983" s="4"/>
      <c r="AT983" s="4"/>
      <c r="AU983" s="4"/>
    </row>
    <row r="984">
      <c r="A984" s="4"/>
      <c r="B984" s="4"/>
      <c r="C984" s="4"/>
      <c r="D984" s="4"/>
      <c r="E984" s="4"/>
      <c r="F984" s="8"/>
      <c r="G984" s="8"/>
      <c r="H984" s="8"/>
      <c r="I984" s="8"/>
      <c r="J984" s="8"/>
      <c r="K984" s="8"/>
      <c r="L984" s="8"/>
      <c r="M984" s="8"/>
      <c r="N984" s="8"/>
      <c r="O984" s="8"/>
      <c r="P984" s="8"/>
      <c r="Q984" s="271"/>
      <c r="R984" s="119"/>
      <c r="S984" s="118"/>
      <c r="T984" s="118"/>
      <c r="U984" s="118"/>
      <c r="V984" s="325"/>
      <c r="W984" s="119"/>
      <c r="X984" s="119"/>
      <c r="Y984" s="119"/>
      <c r="Z984" s="326"/>
      <c r="AA984" s="74"/>
      <c r="AB984" s="352"/>
      <c r="AC984" s="352"/>
      <c r="AD984" s="328"/>
      <c r="AE984" s="118"/>
      <c r="AF984" s="119"/>
      <c r="AG984" s="119"/>
      <c r="AH984" s="119"/>
      <c r="AI984" s="119"/>
      <c r="AJ984" s="119"/>
      <c r="AK984" s="119"/>
      <c r="AL984" s="119"/>
      <c r="AM984" s="119"/>
      <c r="AN984" s="119"/>
      <c r="AO984" s="119"/>
      <c r="AP984" s="119"/>
      <c r="AQ984" s="119"/>
      <c r="AR984" s="119"/>
      <c r="AS984" s="4"/>
      <c r="AT984" s="4"/>
      <c r="AU984" s="4"/>
    </row>
    <row r="985">
      <c r="A985" s="4"/>
      <c r="B985" s="4"/>
      <c r="C985" s="4"/>
      <c r="D985" s="4"/>
      <c r="E985" s="4"/>
      <c r="F985" s="8"/>
      <c r="G985" s="8"/>
      <c r="H985" s="8"/>
      <c r="I985" s="8"/>
      <c r="J985" s="8"/>
      <c r="K985" s="8"/>
      <c r="L985" s="8"/>
      <c r="M985" s="8"/>
      <c r="N985" s="8"/>
      <c r="O985" s="8"/>
      <c r="P985" s="8"/>
      <c r="Q985" s="271"/>
      <c r="R985" s="119"/>
      <c r="S985" s="118"/>
      <c r="T985" s="118"/>
      <c r="U985" s="118"/>
      <c r="V985" s="325"/>
      <c r="W985" s="119"/>
      <c r="X985" s="119"/>
      <c r="Y985" s="119"/>
      <c r="Z985" s="326"/>
      <c r="AA985" s="74"/>
      <c r="AB985" s="352"/>
      <c r="AC985" s="352"/>
      <c r="AD985" s="328"/>
      <c r="AE985" s="118"/>
      <c r="AF985" s="119"/>
      <c r="AG985" s="119"/>
      <c r="AH985" s="119"/>
      <c r="AI985" s="119"/>
      <c r="AJ985" s="119"/>
      <c r="AK985" s="119"/>
      <c r="AL985" s="119"/>
      <c r="AM985" s="119"/>
      <c r="AN985" s="119"/>
      <c r="AO985" s="119"/>
      <c r="AP985" s="119"/>
      <c r="AQ985" s="119"/>
      <c r="AR985" s="119"/>
      <c r="AS985" s="4"/>
      <c r="AT985" s="4"/>
      <c r="AU985" s="4"/>
    </row>
    <row r="986">
      <c r="A986" s="4"/>
      <c r="B986" s="4"/>
      <c r="C986" s="4"/>
      <c r="D986" s="4"/>
      <c r="E986" s="4"/>
      <c r="F986" s="8"/>
      <c r="G986" s="8"/>
      <c r="H986" s="8"/>
      <c r="I986" s="8"/>
      <c r="J986" s="8"/>
      <c r="K986" s="8"/>
      <c r="L986" s="8"/>
      <c r="M986" s="8"/>
      <c r="N986" s="8"/>
      <c r="O986" s="8"/>
      <c r="P986" s="8"/>
      <c r="Q986" s="271"/>
      <c r="R986" s="119"/>
      <c r="S986" s="118"/>
      <c r="T986" s="118"/>
      <c r="U986" s="118"/>
      <c r="V986" s="325"/>
      <c r="W986" s="119"/>
      <c r="X986" s="119"/>
      <c r="Y986" s="119"/>
      <c r="Z986" s="326"/>
      <c r="AA986" s="74"/>
      <c r="AB986" s="352"/>
      <c r="AC986" s="352"/>
      <c r="AD986" s="328"/>
      <c r="AE986" s="118"/>
      <c r="AF986" s="119"/>
      <c r="AG986" s="119"/>
      <c r="AH986" s="119"/>
      <c r="AI986" s="119"/>
      <c r="AJ986" s="119"/>
      <c r="AK986" s="119"/>
      <c r="AL986" s="119"/>
      <c r="AM986" s="119"/>
      <c r="AN986" s="119"/>
      <c r="AO986" s="119"/>
      <c r="AP986" s="119"/>
      <c r="AQ986" s="119"/>
      <c r="AR986" s="119"/>
      <c r="AS986" s="4"/>
      <c r="AT986" s="4"/>
      <c r="AU986" s="4"/>
    </row>
    <row r="987">
      <c r="A987" s="4"/>
      <c r="B987" s="4"/>
      <c r="C987" s="4"/>
      <c r="D987" s="4"/>
      <c r="E987" s="4"/>
      <c r="F987" s="8"/>
      <c r="G987" s="8"/>
      <c r="H987" s="8"/>
      <c r="I987" s="8"/>
      <c r="J987" s="8"/>
      <c r="K987" s="8"/>
      <c r="L987" s="8"/>
      <c r="M987" s="8"/>
      <c r="N987" s="8"/>
      <c r="O987" s="8"/>
      <c r="P987" s="8"/>
      <c r="Q987" s="271"/>
      <c r="R987" s="119"/>
      <c r="S987" s="118"/>
      <c r="T987" s="118"/>
      <c r="U987" s="118"/>
      <c r="V987" s="325"/>
      <c r="W987" s="119"/>
      <c r="X987" s="119"/>
      <c r="Y987" s="119"/>
      <c r="Z987" s="326"/>
      <c r="AA987" s="74"/>
      <c r="AB987" s="352"/>
      <c r="AC987" s="352"/>
      <c r="AD987" s="328"/>
      <c r="AE987" s="118"/>
      <c r="AF987" s="119"/>
      <c r="AG987" s="119"/>
      <c r="AH987" s="119"/>
      <c r="AI987" s="119"/>
      <c r="AJ987" s="119"/>
      <c r="AK987" s="119"/>
      <c r="AL987" s="119"/>
      <c r="AM987" s="119"/>
      <c r="AN987" s="119"/>
      <c r="AO987" s="119"/>
      <c r="AP987" s="119"/>
      <c r="AQ987" s="119"/>
      <c r="AR987" s="119"/>
      <c r="AS987" s="4"/>
      <c r="AT987" s="4"/>
      <c r="AU987" s="4"/>
    </row>
    <row r="988">
      <c r="A988" s="4"/>
      <c r="B988" s="4"/>
      <c r="C988" s="4"/>
      <c r="D988" s="4"/>
      <c r="E988" s="4"/>
      <c r="F988" s="8"/>
      <c r="G988" s="8"/>
      <c r="H988" s="8"/>
      <c r="I988" s="8"/>
      <c r="J988" s="8"/>
      <c r="K988" s="8"/>
      <c r="L988" s="8"/>
      <c r="M988" s="8"/>
      <c r="N988" s="8"/>
      <c r="O988" s="8"/>
      <c r="P988" s="8"/>
      <c r="Q988" s="271"/>
      <c r="R988" s="119"/>
      <c r="S988" s="118"/>
      <c r="T988" s="118"/>
      <c r="U988" s="118"/>
      <c r="V988" s="325"/>
      <c r="W988" s="119"/>
      <c r="X988" s="119"/>
      <c r="Y988" s="119"/>
      <c r="Z988" s="326"/>
      <c r="AA988" s="74"/>
      <c r="AB988" s="352"/>
      <c r="AC988" s="352"/>
      <c r="AD988" s="328"/>
      <c r="AE988" s="118"/>
      <c r="AF988" s="119"/>
      <c r="AG988" s="119"/>
      <c r="AH988" s="119"/>
      <c r="AI988" s="119"/>
      <c r="AJ988" s="119"/>
      <c r="AK988" s="119"/>
      <c r="AL988" s="119"/>
      <c r="AM988" s="119"/>
      <c r="AN988" s="119"/>
      <c r="AO988" s="119"/>
      <c r="AP988" s="119"/>
      <c r="AQ988" s="119"/>
      <c r="AR988" s="119"/>
      <c r="AS988" s="4"/>
      <c r="AT988" s="4"/>
      <c r="AU988" s="4"/>
    </row>
    <row r="989">
      <c r="A989" s="4"/>
      <c r="B989" s="4"/>
      <c r="C989" s="4"/>
      <c r="D989" s="4"/>
      <c r="E989" s="4"/>
      <c r="F989" s="8"/>
      <c r="G989" s="8"/>
      <c r="H989" s="8"/>
      <c r="I989" s="8"/>
      <c r="J989" s="8"/>
      <c r="K989" s="8"/>
      <c r="L989" s="8"/>
      <c r="M989" s="8"/>
      <c r="N989" s="8"/>
      <c r="O989" s="8"/>
      <c r="P989" s="8"/>
      <c r="Q989" s="271"/>
      <c r="R989" s="119"/>
      <c r="S989" s="118"/>
      <c r="T989" s="118"/>
      <c r="U989" s="118"/>
      <c r="V989" s="325"/>
      <c r="W989" s="119"/>
      <c r="X989" s="119"/>
      <c r="Y989" s="119"/>
      <c r="Z989" s="326"/>
      <c r="AA989" s="74"/>
      <c r="AB989" s="352"/>
      <c r="AC989" s="352"/>
      <c r="AD989" s="328"/>
      <c r="AE989" s="118"/>
      <c r="AF989" s="119"/>
      <c r="AG989" s="119"/>
      <c r="AH989" s="119"/>
      <c r="AI989" s="119"/>
      <c r="AJ989" s="119"/>
      <c r="AK989" s="119"/>
      <c r="AL989" s="119"/>
      <c r="AM989" s="119"/>
      <c r="AN989" s="119"/>
      <c r="AO989" s="119"/>
      <c r="AP989" s="119"/>
      <c r="AQ989" s="119"/>
      <c r="AR989" s="119"/>
      <c r="AS989" s="4"/>
      <c r="AT989" s="4"/>
      <c r="AU989" s="4"/>
    </row>
    <row r="990">
      <c r="A990" s="4"/>
      <c r="B990" s="4"/>
      <c r="C990" s="4"/>
      <c r="D990" s="4"/>
      <c r="E990" s="4"/>
      <c r="F990" s="8"/>
      <c r="G990" s="8"/>
      <c r="H990" s="8"/>
      <c r="I990" s="8"/>
      <c r="J990" s="8"/>
      <c r="K990" s="8"/>
      <c r="L990" s="8"/>
      <c r="M990" s="8"/>
      <c r="N990" s="8"/>
      <c r="O990" s="8"/>
      <c r="P990" s="8"/>
      <c r="Q990" s="271"/>
      <c r="R990" s="119"/>
      <c r="S990" s="118"/>
      <c r="T990" s="118"/>
      <c r="U990" s="118"/>
      <c r="V990" s="325"/>
      <c r="W990" s="119"/>
      <c r="X990" s="119"/>
      <c r="Y990" s="119"/>
      <c r="Z990" s="326"/>
      <c r="AA990" s="74"/>
      <c r="AB990" s="352"/>
      <c r="AC990" s="352"/>
      <c r="AD990" s="328"/>
      <c r="AE990" s="118"/>
      <c r="AF990" s="119"/>
      <c r="AG990" s="119"/>
      <c r="AH990" s="119"/>
      <c r="AI990" s="119"/>
      <c r="AJ990" s="119"/>
      <c r="AK990" s="119"/>
      <c r="AL990" s="119"/>
      <c r="AM990" s="119"/>
      <c r="AN990" s="119"/>
      <c r="AO990" s="119"/>
      <c r="AP990" s="119"/>
      <c r="AQ990" s="119"/>
      <c r="AR990" s="119"/>
      <c r="AS990" s="4"/>
      <c r="AT990" s="4"/>
      <c r="AU990" s="4"/>
    </row>
    <row r="991">
      <c r="A991" s="4"/>
      <c r="B991" s="4"/>
      <c r="C991" s="4"/>
      <c r="D991" s="4"/>
      <c r="E991" s="4"/>
      <c r="F991" s="8"/>
      <c r="G991" s="8"/>
      <c r="H991" s="8"/>
      <c r="I991" s="8"/>
      <c r="J991" s="8"/>
      <c r="K991" s="8"/>
      <c r="L991" s="8"/>
      <c r="M991" s="8"/>
      <c r="N991" s="8"/>
      <c r="O991" s="8"/>
      <c r="P991" s="8"/>
      <c r="Q991" s="271"/>
      <c r="R991" s="119"/>
      <c r="S991" s="118"/>
      <c r="T991" s="118"/>
      <c r="U991" s="118"/>
      <c r="V991" s="325"/>
      <c r="W991" s="119"/>
      <c r="X991" s="119"/>
      <c r="Y991" s="119"/>
      <c r="Z991" s="326"/>
      <c r="AA991" s="74"/>
      <c r="AB991" s="352"/>
      <c r="AC991" s="352"/>
      <c r="AD991" s="328"/>
      <c r="AE991" s="118"/>
      <c r="AF991" s="119"/>
      <c r="AG991" s="119"/>
      <c r="AH991" s="119"/>
      <c r="AI991" s="119"/>
      <c r="AJ991" s="119"/>
      <c r="AK991" s="119"/>
      <c r="AL991" s="119"/>
      <c r="AM991" s="119"/>
      <c r="AN991" s="119"/>
      <c r="AO991" s="119"/>
      <c r="AP991" s="119"/>
      <c r="AQ991" s="119"/>
      <c r="AR991" s="119"/>
      <c r="AS991" s="4"/>
      <c r="AT991" s="4"/>
      <c r="AU991" s="4"/>
    </row>
    <row r="992">
      <c r="A992" s="4"/>
      <c r="B992" s="4"/>
      <c r="C992" s="4"/>
      <c r="D992" s="4"/>
      <c r="E992" s="4"/>
      <c r="F992" s="8"/>
      <c r="G992" s="8"/>
      <c r="H992" s="8"/>
      <c r="I992" s="8"/>
      <c r="J992" s="8"/>
      <c r="K992" s="8"/>
      <c r="L992" s="8"/>
      <c r="M992" s="8"/>
      <c r="N992" s="8"/>
      <c r="O992" s="8"/>
      <c r="P992" s="8"/>
      <c r="Q992" s="271"/>
      <c r="R992" s="119"/>
      <c r="S992" s="118"/>
      <c r="T992" s="118"/>
      <c r="U992" s="118"/>
      <c r="V992" s="325"/>
      <c r="W992" s="119"/>
      <c r="X992" s="119"/>
      <c r="Y992" s="119"/>
      <c r="Z992" s="326"/>
      <c r="AA992" s="74"/>
      <c r="AB992" s="352"/>
      <c r="AC992" s="352"/>
      <c r="AD992" s="328"/>
      <c r="AE992" s="118"/>
      <c r="AF992" s="119"/>
      <c r="AG992" s="119"/>
      <c r="AH992" s="119"/>
      <c r="AI992" s="119"/>
      <c r="AJ992" s="119"/>
      <c r="AK992" s="119"/>
      <c r="AL992" s="119"/>
      <c r="AM992" s="119"/>
      <c r="AN992" s="119"/>
      <c r="AO992" s="119"/>
      <c r="AP992" s="119"/>
      <c r="AQ992" s="119"/>
      <c r="AR992" s="119"/>
      <c r="AS992" s="4"/>
      <c r="AT992" s="4"/>
      <c r="AU992" s="4"/>
    </row>
    <row r="993">
      <c r="A993" s="4"/>
      <c r="B993" s="4"/>
      <c r="C993" s="4"/>
      <c r="D993" s="4"/>
      <c r="E993" s="4"/>
      <c r="F993" s="8"/>
      <c r="G993" s="8"/>
      <c r="H993" s="8"/>
      <c r="I993" s="8"/>
      <c r="J993" s="8"/>
      <c r="K993" s="8"/>
      <c r="L993" s="8"/>
      <c r="M993" s="8"/>
      <c r="N993" s="8"/>
      <c r="O993" s="8"/>
      <c r="P993" s="8"/>
      <c r="Q993" s="271"/>
      <c r="R993" s="119"/>
      <c r="S993" s="118"/>
      <c r="T993" s="118"/>
      <c r="U993" s="118"/>
      <c r="V993" s="325"/>
      <c r="W993" s="119"/>
      <c r="X993" s="119"/>
      <c r="Y993" s="119"/>
      <c r="Z993" s="326"/>
      <c r="AA993" s="74"/>
      <c r="AB993" s="352"/>
      <c r="AC993" s="352"/>
      <c r="AD993" s="328"/>
      <c r="AE993" s="118"/>
      <c r="AF993" s="119"/>
      <c r="AG993" s="119"/>
      <c r="AH993" s="119"/>
      <c r="AI993" s="119"/>
      <c r="AJ993" s="119"/>
      <c r="AK993" s="119"/>
      <c r="AL993" s="119"/>
      <c r="AM993" s="119"/>
      <c r="AN993" s="119"/>
      <c r="AO993" s="119"/>
      <c r="AP993" s="119"/>
      <c r="AQ993" s="119"/>
      <c r="AR993" s="119"/>
      <c r="AS993" s="4"/>
      <c r="AT993" s="4"/>
      <c r="AU993" s="4"/>
    </row>
    <row r="994">
      <c r="A994" s="4"/>
      <c r="B994" s="4"/>
      <c r="C994" s="4"/>
      <c r="D994" s="4"/>
      <c r="E994" s="4"/>
      <c r="F994" s="8"/>
      <c r="G994" s="8"/>
      <c r="H994" s="8"/>
      <c r="I994" s="8"/>
      <c r="J994" s="8"/>
      <c r="K994" s="8"/>
      <c r="L994" s="8"/>
      <c r="M994" s="8"/>
      <c r="N994" s="8"/>
      <c r="O994" s="8"/>
      <c r="P994" s="8"/>
      <c r="Q994" s="271"/>
      <c r="R994" s="119"/>
      <c r="S994" s="118"/>
      <c r="T994" s="118"/>
      <c r="U994" s="118"/>
      <c r="V994" s="325"/>
      <c r="W994" s="119"/>
      <c r="X994" s="119"/>
      <c r="Y994" s="119"/>
      <c r="Z994" s="326"/>
      <c r="AA994" s="74"/>
      <c r="AB994" s="352"/>
      <c r="AC994" s="352"/>
      <c r="AD994" s="328"/>
      <c r="AE994" s="118"/>
      <c r="AF994" s="119"/>
      <c r="AG994" s="119"/>
      <c r="AH994" s="119"/>
      <c r="AI994" s="119"/>
      <c r="AJ994" s="119"/>
      <c r="AK994" s="119"/>
      <c r="AL994" s="119"/>
      <c r="AM994" s="119"/>
      <c r="AN994" s="119"/>
      <c r="AO994" s="119"/>
      <c r="AP994" s="119"/>
      <c r="AQ994" s="119"/>
      <c r="AR994" s="119"/>
      <c r="AS994" s="4"/>
      <c r="AT994" s="4"/>
      <c r="AU994" s="4"/>
    </row>
    <row r="995">
      <c r="A995" s="4"/>
      <c r="B995" s="4"/>
      <c r="C995" s="4"/>
      <c r="D995" s="4"/>
      <c r="E995" s="4"/>
      <c r="F995" s="8"/>
      <c r="G995" s="8"/>
      <c r="H995" s="8"/>
      <c r="I995" s="8"/>
      <c r="J995" s="8"/>
      <c r="K995" s="8"/>
      <c r="L995" s="8"/>
      <c r="M995" s="8"/>
      <c r="N995" s="8"/>
      <c r="O995" s="8"/>
      <c r="P995" s="8"/>
      <c r="Q995" s="271"/>
      <c r="R995" s="119"/>
      <c r="S995" s="118"/>
      <c r="T995" s="118"/>
      <c r="U995" s="118"/>
      <c r="V995" s="325"/>
      <c r="W995" s="119"/>
      <c r="X995" s="119"/>
      <c r="Y995" s="119"/>
      <c r="Z995" s="326"/>
      <c r="AA995" s="74"/>
      <c r="AB995" s="352"/>
      <c r="AC995" s="352"/>
      <c r="AD995" s="328"/>
      <c r="AE995" s="118"/>
      <c r="AF995" s="119"/>
      <c r="AG995" s="119"/>
      <c r="AH995" s="119"/>
      <c r="AI995" s="119"/>
      <c r="AJ995" s="119"/>
      <c r="AK995" s="119"/>
      <c r="AL995" s="119"/>
      <c r="AM995" s="119"/>
      <c r="AN995" s="119"/>
      <c r="AO995" s="119"/>
      <c r="AP995" s="119"/>
      <c r="AQ995" s="119"/>
      <c r="AR995" s="119"/>
      <c r="AS995" s="4"/>
      <c r="AT995" s="4"/>
      <c r="AU995" s="4"/>
    </row>
    <row r="996">
      <c r="A996" s="4"/>
      <c r="B996" s="4"/>
      <c r="C996" s="4"/>
      <c r="D996" s="4"/>
      <c r="E996" s="4"/>
      <c r="F996" s="8"/>
      <c r="G996" s="8"/>
      <c r="H996" s="8"/>
      <c r="I996" s="8"/>
      <c r="J996" s="8"/>
      <c r="K996" s="8"/>
      <c r="L996" s="8"/>
      <c r="M996" s="8"/>
      <c r="N996" s="8"/>
      <c r="O996" s="8"/>
      <c r="P996" s="8"/>
      <c r="Q996" s="271"/>
      <c r="R996" s="119"/>
      <c r="S996" s="118"/>
      <c r="T996" s="118"/>
      <c r="U996" s="118"/>
      <c r="V996" s="325"/>
      <c r="W996" s="119"/>
      <c r="X996" s="119"/>
      <c r="Y996" s="119"/>
      <c r="Z996" s="326"/>
      <c r="AA996" s="74"/>
      <c r="AB996" s="352"/>
      <c r="AC996" s="352"/>
      <c r="AD996" s="328"/>
      <c r="AE996" s="118"/>
      <c r="AF996" s="119"/>
      <c r="AG996" s="119"/>
      <c r="AH996" s="119"/>
      <c r="AI996" s="119"/>
      <c r="AJ996" s="119"/>
      <c r="AK996" s="119"/>
      <c r="AL996" s="119"/>
      <c r="AM996" s="119"/>
      <c r="AN996" s="119"/>
      <c r="AO996" s="119"/>
      <c r="AP996" s="119"/>
      <c r="AQ996" s="119"/>
      <c r="AR996" s="119"/>
      <c r="AS996" s="4"/>
      <c r="AT996" s="4"/>
      <c r="AU996" s="4"/>
    </row>
    <row r="997">
      <c r="A997" s="4"/>
      <c r="B997" s="4"/>
      <c r="C997" s="4"/>
      <c r="D997" s="4"/>
      <c r="E997" s="4"/>
      <c r="F997" s="8"/>
      <c r="G997" s="8"/>
      <c r="H997" s="8"/>
      <c r="I997" s="8"/>
      <c r="J997" s="8"/>
      <c r="K997" s="8"/>
      <c r="L997" s="8"/>
      <c r="M997" s="8"/>
      <c r="N997" s="8"/>
      <c r="O997" s="8"/>
      <c r="P997" s="8"/>
      <c r="Q997" s="271"/>
      <c r="R997" s="119"/>
      <c r="S997" s="118"/>
      <c r="T997" s="118"/>
      <c r="U997" s="118"/>
      <c r="V997" s="325"/>
      <c r="W997" s="119"/>
      <c r="X997" s="119"/>
      <c r="Y997" s="119"/>
      <c r="Z997" s="326"/>
      <c r="AA997" s="74"/>
      <c r="AB997" s="352"/>
      <c r="AC997" s="352"/>
      <c r="AD997" s="328"/>
      <c r="AE997" s="118"/>
      <c r="AF997" s="119"/>
      <c r="AG997" s="119"/>
      <c r="AH997" s="119"/>
      <c r="AI997" s="119"/>
      <c r="AJ997" s="119"/>
      <c r="AK997" s="119"/>
      <c r="AL997" s="119"/>
      <c r="AM997" s="119"/>
      <c r="AN997" s="119"/>
      <c r="AO997" s="119"/>
      <c r="AP997" s="119"/>
      <c r="AQ997" s="119"/>
      <c r="AR997" s="119"/>
      <c r="AS997" s="4"/>
      <c r="AT997" s="4"/>
      <c r="AU997" s="4"/>
    </row>
    <row r="998">
      <c r="A998" s="4"/>
      <c r="B998" s="4"/>
      <c r="C998" s="4"/>
      <c r="D998" s="4"/>
      <c r="E998" s="4"/>
      <c r="F998" s="8"/>
      <c r="G998" s="8"/>
      <c r="H998" s="8"/>
      <c r="I998" s="8"/>
      <c r="J998" s="8"/>
      <c r="K998" s="8"/>
      <c r="L998" s="8"/>
      <c r="M998" s="8"/>
      <c r="N998" s="8"/>
      <c r="O998" s="8"/>
      <c r="P998" s="8"/>
      <c r="Q998" s="271"/>
      <c r="R998" s="119"/>
      <c r="S998" s="118"/>
      <c r="T998" s="118"/>
      <c r="U998" s="118"/>
      <c r="V998" s="325"/>
      <c r="W998" s="119"/>
      <c r="X998" s="119"/>
      <c r="Y998" s="119"/>
      <c r="Z998" s="326"/>
      <c r="AA998" s="74"/>
      <c r="AB998" s="352"/>
      <c r="AC998" s="352"/>
      <c r="AD998" s="328"/>
      <c r="AE998" s="118"/>
      <c r="AF998" s="119"/>
      <c r="AG998" s="119"/>
      <c r="AH998" s="119"/>
      <c r="AI998" s="119"/>
      <c r="AJ998" s="119"/>
      <c r="AK998" s="119"/>
      <c r="AL998" s="119"/>
      <c r="AM998" s="119"/>
      <c r="AN998" s="119"/>
      <c r="AO998" s="119"/>
      <c r="AP998" s="119"/>
      <c r="AQ998" s="119"/>
      <c r="AR998" s="119"/>
      <c r="AS998" s="4"/>
      <c r="AT998" s="4"/>
      <c r="AU998" s="4"/>
    </row>
    <row r="999">
      <c r="A999" s="4"/>
      <c r="B999" s="4"/>
      <c r="C999" s="4"/>
      <c r="D999" s="4"/>
      <c r="E999" s="4"/>
      <c r="F999" s="8"/>
      <c r="G999" s="8"/>
      <c r="H999" s="8"/>
      <c r="I999" s="8"/>
      <c r="J999" s="8"/>
      <c r="K999" s="8"/>
      <c r="L999" s="8"/>
      <c r="M999" s="8"/>
      <c r="N999" s="8"/>
      <c r="O999" s="8"/>
      <c r="P999" s="8"/>
      <c r="Q999" s="271"/>
      <c r="R999" s="119"/>
      <c r="S999" s="118"/>
      <c r="T999" s="118"/>
      <c r="U999" s="118"/>
      <c r="V999" s="325"/>
      <c r="W999" s="119"/>
      <c r="X999" s="119"/>
      <c r="Y999" s="119"/>
      <c r="Z999" s="326"/>
      <c r="AA999" s="74"/>
      <c r="AB999" s="352"/>
      <c r="AC999" s="352"/>
      <c r="AD999" s="328"/>
      <c r="AE999" s="118"/>
      <c r="AF999" s="119"/>
      <c r="AG999" s="119"/>
      <c r="AH999" s="119"/>
      <c r="AI999" s="119"/>
      <c r="AJ999" s="119"/>
      <c r="AK999" s="119"/>
      <c r="AL999" s="119"/>
      <c r="AM999" s="119"/>
      <c r="AN999" s="119"/>
      <c r="AO999" s="119"/>
      <c r="AP999" s="119"/>
      <c r="AQ999" s="119"/>
      <c r="AR999" s="119"/>
      <c r="AS999" s="4"/>
      <c r="AT999" s="4"/>
      <c r="AU999" s="4"/>
    </row>
    <row r="1000">
      <c r="A1000" s="4"/>
      <c r="B1000" s="4"/>
      <c r="C1000" s="4"/>
      <c r="D1000" s="4"/>
      <c r="E1000" s="4"/>
      <c r="F1000" s="8"/>
      <c r="G1000" s="8"/>
      <c r="H1000" s="8"/>
      <c r="I1000" s="8"/>
      <c r="J1000" s="8"/>
      <c r="K1000" s="8"/>
      <c r="L1000" s="8"/>
      <c r="M1000" s="8"/>
      <c r="N1000" s="8"/>
      <c r="O1000" s="8"/>
      <c r="P1000" s="8"/>
      <c r="Q1000" s="271"/>
      <c r="R1000" s="119"/>
      <c r="S1000" s="118"/>
      <c r="T1000" s="118"/>
      <c r="U1000" s="118"/>
      <c r="V1000" s="325"/>
      <c r="W1000" s="119"/>
      <c r="X1000" s="119"/>
      <c r="Y1000" s="119"/>
      <c r="Z1000" s="326"/>
      <c r="AA1000" s="74"/>
      <c r="AB1000" s="352"/>
      <c r="AC1000" s="352"/>
      <c r="AD1000" s="328"/>
      <c r="AE1000" s="118"/>
      <c r="AF1000" s="119"/>
      <c r="AG1000" s="119"/>
      <c r="AH1000" s="119"/>
      <c r="AI1000" s="119"/>
      <c r="AJ1000" s="119"/>
      <c r="AK1000" s="119"/>
      <c r="AL1000" s="119"/>
      <c r="AM1000" s="119"/>
      <c r="AN1000" s="119"/>
      <c r="AO1000" s="119"/>
      <c r="AP1000" s="119"/>
      <c r="AQ1000" s="119"/>
      <c r="AR1000" s="119"/>
      <c r="AS1000" s="4"/>
      <c r="AT1000" s="4"/>
      <c r="AU1000" s="4"/>
    </row>
    <row r="1001">
      <c r="A1001" s="4"/>
      <c r="B1001" s="4"/>
      <c r="C1001" s="4"/>
      <c r="D1001" s="4"/>
      <c r="E1001" s="4"/>
      <c r="F1001" s="8"/>
      <c r="G1001" s="8"/>
      <c r="H1001" s="8"/>
      <c r="I1001" s="8"/>
      <c r="J1001" s="8"/>
      <c r="K1001" s="8"/>
      <c r="L1001" s="8"/>
      <c r="M1001" s="8"/>
      <c r="N1001" s="8"/>
      <c r="O1001" s="8"/>
      <c r="P1001" s="8"/>
      <c r="Q1001" s="271"/>
      <c r="R1001" s="119"/>
      <c r="S1001" s="118"/>
      <c r="T1001" s="118"/>
      <c r="U1001" s="118"/>
      <c r="V1001" s="325"/>
      <c r="W1001" s="119"/>
      <c r="X1001" s="119"/>
      <c r="Y1001" s="119"/>
      <c r="Z1001" s="326"/>
      <c r="AA1001" s="74"/>
      <c r="AB1001" s="352"/>
      <c r="AC1001" s="352"/>
      <c r="AD1001" s="328"/>
      <c r="AE1001" s="118"/>
      <c r="AF1001" s="119"/>
      <c r="AG1001" s="119"/>
      <c r="AH1001" s="119"/>
      <c r="AI1001" s="119"/>
      <c r="AJ1001" s="119"/>
      <c r="AK1001" s="119"/>
      <c r="AL1001" s="119"/>
      <c r="AM1001" s="119"/>
      <c r="AN1001" s="119"/>
      <c r="AO1001" s="119"/>
      <c r="AP1001" s="119"/>
      <c r="AQ1001" s="119"/>
      <c r="AR1001" s="119"/>
      <c r="AS1001" s="4"/>
      <c r="AT1001" s="4"/>
      <c r="AU1001" s="4"/>
    </row>
    <row r="1002">
      <c r="A1002" s="4"/>
      <c r="B1002" s="4"/>
      <c r="C1002" s="4"/>
      <c r="D1002" s="4"/>
      <c r="E1002" s="4"/>
      <c r="F1002" s="8"/>
      <c r="G1002" s="8"/>
      <c r="H1002" s="8"/>
      <c r="I1002" s="8"/>
      <c r="J1002" s="8"/>
      <c r="K1002" s="8"/>
      <c r="L1002" s="8"/>
      <c r="M1002" s="8"/>
      <c r="N1002" s="8"/>
      <c r="O1002" s="8"/>
      <c r="P1002" s="8"/>
      <c r="Q1002" s="271"/>
      <c r="R1002" s="119"/>
      <c r="S1002" s="118"/>
      <c r="T1002" s="118"/>
      <c r="U1002" s="118"/>
      <c r="V1002" s="325"/>
      <c r="W1002" s="119"/>
      <c r="X1002" s="119"/>
      <c r="Y1002" s="119"/>
      <c r="Z1002" s="326"/>
      <c r="AA1002" s="74"/>
      <c r="AB1002" s="352"/>
      <c r="AC1002" s="352"/>
      <c r="AD1002" s="328"/>
      <c r="AE1002" s="118"/>
      <c r="AF1002" s="119"/>
      <c r="AG1002" s="119"/>
      <c r="AH1002" s="119"/>
      <c r="AI1002" s="119"/>
      <c r="AJ1002" s="119"/>
      <c r="AK1002" s="119"/>
      <c r="AL1002" s="119"/>
      <c r="AM1002" s="119"/>
      <c r="AN1002" s="119"/>
      <c r="AO1002" s="119"/>
      <c r="AP1002" s="119"/>
      <c r="AQ1002" s="119"/>
      <c r="AR1002" s="119"/>
      <c r="AS1002" s="4"/>
      <c r="AT1002" s="4"/>
      <c r="AU1002" s="4"/>
    </row>
    <row r="1003">
      <c r="A1003" s="4"/>
      <c r="B1003" s="4"/>
      <c r="C1003" s="4"/>
      <c r="D1003" s="4"/>
      <c r="E1003" s="4"/>
      <c r="F1003" s="8"/>
      <c r="G1003" s="8"/>
      <c r="H1003" s="8"/>
      <c r="I1003" s="8"/>
      <c r="J1003" s="8"/>
      <c r="K1003" s="8"/>
      <c r="L1003" s="8"/>
      <c r="M1003" s="8"/>
      <c r="N1003" s="8"/>
      <c r="O1003" s="8"/>
      <c r="P1003" s="8"/>
      <c r="Q1003" s="271"/>
      <c r="R1003" s="119"/>
      <c r="S1003" s="118"/>
      <c r="T1003" s="118"/>
      <c r="U1003" s="118"/>
      <c r="V1003" s="325"/>
      <c r="W1003" s="119"/>
      <c r="X1003" s="119"/>
      <c r="Y1003" s="119"/>
      <c r="Z1003" s="326"/>
      <c r="AA1003" s="74"/>
      <c r="AB1003" s="352"/>
      <c r="AC1003" s="352"/>
      <c r="AD1003" s="328"/>
      <c r="AE1003" s="118"/>
      <c r="AF1003" s="119"/>
      <c r="AG1003" s="119"/>
      <c r="AH1003" s="119"/>
      <c r="AI1003" s="119"/>
      <c r="AJ1003" s="119"/>
      <c r="AK1003" s="119"/>
      <c r="AL1003" s="119"/>
      <c r="AM1003" s="119"/>
      <c r="AN1003" s="119"/>
      <c r="AO1003" s="119"/>
      <c r="AP1003" s="119"/>
      <c r="AQ1003" s="119"/>
      <c r="AR1003" s="119"/>
      <c r="AS1003" s="4"/>
      <c r="AT1003" s="4"/>
      <c r="AU1003" s="4"/>
    </row>
    <row r="1004">
      <c r="A1004" s="4"/>
      <c r="B1004" s="4"/>
      <c r="C1004" s="4"/>
      <c r="D1004" s="4"/>
      <c r="E1004" s="4"/>
      <c r="F1004" s="8"/>
      <c r="G1004" s="8"/>
      <c r="H1004" s="8"/>
      <c r="I1004" s="8"/>
      <c r="J1004" s="8"/>
      <c r="K1004" s="8"/>
      <c r="L1004" s="8"/>
      <c r="M1004" s="8"/>
      <c r="N1004" s="8"/>
      <c r="O1004" s="8"/>
      <c r="P1004" s="8"/>
      <c r="Q1004" s="271"/>
      <c r="R1004" s="119"/>
      <c r="S1004" s="118"/>
      <c r="T1004" s="118"/>
      <c r="U1004" s="118"/>
      <c r="V1004" s="325"/>
      <c r="W1004" s="119"/>
      <c r="X1004" s="119"/>
      <c r="Y1004" s="119"/>
      <c r="Z1004" s="326"/>
      <c r="AA1004" s="74"/>
      <c r="AB1004" s="352"/>
      <c r="AC1004" s="352"/>
      <c r="AD1004" s="328"/>
      <c r="AE1004" s="118"/>
      <c r="AF1004" s="119"/>
      <c r="AG1004" s="119"/>
      <c r="AH1004" s="119"/>
      <c r="AI1004" s="119"/>
      <c r="AJ1004" s="119"/>
      <c r="AK1004" s="119"/>
      <c r="AL1004" s="119"/>
      <c r="AM1004" s="119"/>
      <c r="AN1004" s="119"/>
      <c r="AO1004" s="119"/>
      <c r="AP1004" s="119"/>
      <c r="AQ1004" s="119"/>
      <c r="AR1004" s="119"/>
      <c r="AS1004" s="4"/>
      <c r="AT1004" s="4"/>
      <c r="AU1004" s="4"/>
    </row>
    <row r="1005">
      <c r="A1005" s="4"/>
      <c r="B1005" s="4"/>
      <c r="C1005" s="4"/>
      <c r="D1005" s="4"/>
      <c r="E1005" s="4"/>
      <c r="F1005" s="8"/>
      <c r="G1005" s="8"/>
      <c r="H1005" s="8"/>
      <c r="I1005" s="8"/>
      <c r="J1005" s="8"/>
      <c r="K1005" s="8"/>
      <c r="L1005" s="8"/>
      <c r="M1005" s="8"/>
      <c r="N1005" s="8"/>
      <c r="O1005" s="8"/>
      <c r="P1005" s="8"/>
      <c r="Q1005" s="271"/>
      <c r="R1005" s="119"/>
      <c r="S1005" s="118"/>
      <c r="T1005" s="118"/>
      <c r="U1005" s="118"/>
      <c r="V1005" s="325"/>
      <c r="W1005" s="119"/>
      <c r="X1005" s="119"/>
      <c r="Y1005" s="119"/>
      <c r="Z1005" s="326"/>
      <c r="AA1005" s="74"/>
      <c r="AB1005" s="352"/>
      <c r="AC1005" s="352"/>
      <c r="AD1005" s="328"/>
      <c r="AE1005" s="118"/>
      <c r="AF1005" s="119"/>
      <c r="AG1005" s="119"/>
      <c r="AH1005" s="119"/>
      <c r="AI1005" s="119"/>
      <c r="AJ1005" s="119"/>
      <c r="AK1005" s="119"/>
      <c r="AL1005" s="119"/>
      <c r="AM1005" s="119"/>
      <c r="AN1005" s="119"/>
      <c r="AO1005" s="119"/>
      <c r="AP1005" s="119"/>
      <c r="AQ1005" s="119"/>
      <c r="AR1005" s="119"/>
      <c r="AS1005" s="4"/>
      <c r="AT1005" s="4"/>
      <c r="AU1005" s="4"/>
    </row>
    <row r="1006">
      <c r="A1006" s="4"/>
      <c r="B1006" s="4"/>
      <c r="C1006" s="4"/>
      <c r="D1006" s="4"/>
      <c r="E1006" s="4"/>
      <c r="F1006" s="8"/>
      <c r="G1006" s="8"/>
      <c r="H1006" s="8"/>
      <c r="I1006" s="8"/>
      <c r="J1006" s="8"/>
      <c r="K1006" s="8"/>
      <c r="L1006" s="8"/>
      <c r="M1006" s="8"/>
      <c r="N1006" s="8"/>
      <c r="O1006" s="8"/>
      <c r="P1006" s="8"/>
      <c r="Q1006" s="271"/>
      <c r="R1006" s="119"/>
      <c r="S1006" s="118"/>
      <c r="T1006" s="118"/>
      <c r="U1006" s="118"/>
      <c r="V1006" s="325"/>
      <c r="W1006" s="119"/>
      <c r="X1006" s="119"/>
      <c r="Y1006" s="119"/>
      <c r="Z1006" s="326"/>
      <c r="AA1006" s="74"/>
      <c r="AB1006" s="352"/>
      <c r="AC1006" s="352"/>
      <c r="AD1006" s="328"/>
      <c r="AE1006" s="118"/>
      <c r="AF1006" s="119"/>
      <c r="AG1006" s="119"/>
      <c r="AH1006" s="119"/>
      <c r="AI1006" s="119"/>
      <c r="AJ1006" s="119"/>
      <c r="AK1006" s="119"/>
      <c r="AL1006" s="119"/>
      <c r="AM1006" s="119"/>
      <c r="AN1006" s="119"/>
      <c r="AO1006" s="119"/>
      <c r="AP1006" s="119"/>
      <c r="AQ1006" s="119"/>
      <c r="AR1006" s="119"/>
      <c r="AS1006" s="4"/>
      <c r="AT1006" s="4"/>
      <c r="AU1006" s="4"/>
    </row>
    <row r="1007">
      <c r="A1007" s="4"/>
      <c r="B1007" s="4"/>
      <c r="C1007" s="4"/>
      <c r="D1007" s="4"/>
      <c r="E1007" s="4"/>
      <c r="F1007" s="8"/>
      <c r="G1007" s="8"/>
      <c r="H1007" s="8"/>
      <c r="I1007" s="8"/>
      <c r="J1007" s="8"/>
      <c r="K1007" s="8"/>
      <c r="L1007" s="8"/>
      <c r="M1007" s="8"/>
      <c r="N1007" s="8"/>
      <c r="O1007" s="8"/>
      <c r="P1007" s="8"/>
      <c r="Q1007" s="271"/>
      <c r="R1007" s="119"/>
      <c r="S1007" s="118"/>
      <c r="T1007" s="118"/>
      <c r="U1007" s="118"/>
      <c r="V1007" s="325"/>
      <c r="W1007" s="119"/>
      <c r="X1007" s="119"/>
      <c r="Y1007" s="119"/>
      <c r="Z1007" s="326"/>
      <c r="AA1007" s="74"/>
      <c r="AB1007" s="352"/>
      <c r="AC1007" s="352"/>
      <c r="AD1007" s="328"/>
      <c r="AE1007" s="118"/>
      <c r="AF1007" s="119"/>
      <c r="AG1007" s="119"/>
      <c r="AH1007" s="119"/>
      <c r="AI1007" s="119"/>
      <c r="AJ1007" s="119"/>
      <c r="AK1007" s="119"/>
      <c r="AL1007" s="119"/>
      <c r="AM1007" s="119"/>
      <c r="AN1007" s="119"/>
      <c r="AO1007" s="119"/>
      <c r="AP1007" s="119"/>
      <c r="AQ1007" s="119"/>
      <c r="AR1007" s="119"/>
      <c r="AS1007" s="4"/>
      <c r="AT1007" s="4"/>
      <c r="AU1007" s="4"/>
    </row>
    <row r="1008">
      <c r="A1008" s="4"/>
      <c r="B1008" s="4"/>
      <c r="C1008" s="4"/>
      <c r="D1008" s="4"/>
      <c r="E1008" s="4"/>
      <c r="F1008" s="8"/>
      <c r="G1008" s="8"/>
      <c r="H1008" s="8"/>
      <c r="I1008" s="8"/>
      <c r="J1008" s="8"/>
      <c r="K1008" s="8"/>
      <c r="L1008" s="8"/>
      <c r="M1008" s="8"/>
      <c r="N1008" s="8"/>
      <c r="O1008" s="8"/>
      <c r="P1008" s="8"/>
      <c r="Q1008" s="271"/>
      <c r="R1008" s="119"/>
      <c r="S1008" s="118"/>
      <c r="T1008" s="118"/>
      <c r="U1008" s="118"/>
      <c r="V1008" s="325"/>
      <c r="W1008" s="119"/>
      <c r="X1008" s="119"/>
      <c r="Y1008" s="119"/>
      <c r="Z1008" s="326"/>
      <c r="AA1008" s="74"/>
      <c r="AB1008" s="352"/>
      <c r="AC1008" s="352"/>
      <c r="AD1008" s="328"/>
      <c r="AE1008" s="118"/>
      <c r="AF1008" s="119"/>
      <c r="AG1008" s="119"/>
      <c r="AH1008" s="119"/>
      <c r="AI1008" s="119"/>
      <c r="AJ1008" s="119"/>
      <c r="AK1008" s="119"/>
      <c r="AL1008" s="119"/>
      <c r="AM1008" s="119"/>
      <c r="AN1008" s="119"/>
      <c r="AO1008" s="119"/>
      <c r="AP1008" s="119"/>
      <c r="AQ1008" s="119"/>
      <c r="AR1008" s="119"/>
      <c r="AS1008" s="4"/>
      <c r="AT1008" s="4"/>
      <c r="AU1008" s="4"/>
    </row>
    <row r="1009">
      <c r="A1009" s="4"/>
      <c r="B1009" s="4"/>
      <c r="C1009" s="4"/>
      <c r="D1009" s="4"/>
      <c r="E1009" s="4"/>
      <c r="F1009" s="8"/>
      <c r="G1009" s="8"/>
      <c r="H1009" s="8"/>
      <c r="I1009" s="8"/>
      <c r="J1009" s="8"/>
      <c r="K1009" s="8"/>
      <c r="L1009" s="8"/>
      <c r="M1009" s="8"/>
      <c r="N1009" s="8"/>
      <c r="O1009" s="8"/>
      <c r="P1009" s="8"/>
      <c r="Q1009" s="271"/>
      <c r="R1009" s="119"/>
      <c r="S1009" s="118"/>
      <c r="T1009" s="118"/>
      <c r="U1009" s="118"/>
      <c r="V1009" s="325"/>
      <c r="W1009" s="119"/>
      <c r="X1009" s="119"/>
      <c r="Y1009" s="119"/>
      <c r="Z1009" s="326"/>
      <c r="AA1009" s="74"/>
      <c r="AB1009" s="352"/>
      <c r="AC1009" s="352"/>
      <c r="AD1009" s="328"/>
      <c r="AE1009" s="118"/>
      <c r="AF1009" s="119"/>
      <c r="AG1009" s="119"/>
      <c r="AH1009" s="119"/>
      <c r="AI1009" s="119"/>
      <c r="AJ1009" s="119"/>
      <c r="AK1009" s="119"/>
      <c r="AL1009" s="119"/>
      <c r="AM1009" s="119"/>
      <c r="AN1009" s="119"/>
      <c r="AO1009" s="119"/>
      <c r="AP1009" s="119"/>
      <c r="AQ1009" s="119"/>
      <c r="AR1009" s="119"/>
      <c r="AS1009" s="4"/>
      <c r="AT1009" s="4"/>
      <c r="AU1009" s="4"/>
    </row>
    <row r="1010">
      <c r="A1010" s="4"/>
      <c r="B1010" s="4"/>
      <c r="C1010" s="4"/>
      <c r="D1010" s="4"/>
      <c r="E1010" s="4"/>
      <c r="F1010" s="8"/>
      <c r="G1010" s="8"/>
      <c r="H1010" s="8"/>
      <c r="I1010" s="8"/>
      <c r="J1010" s="8"/>
      <c r="K1010" s="8"/>
      <c r="L1010" s="8"/>
      <c r="M1010" s="8"/>
      <c r="N1010" s="8"/>
      <c r="O1010" s="8"/>
      <c r="P1010" s="8"/>
      <c r="Q1010" s="271"/>
      <c r="R1010" s="119"/>
      <c r="S1010" s="118"/>
      <c r="T1010" s="118"/>
      <c r="U1010" s="118"/>
      <c r="V1010" s="325"/>
      <c r="W1010" s="119"/>
      <c r="X1010" s="119"/>
      <c r="Y1010" s="119"/>
      <c r="Z1010" s="326"/>
      <c r="AA1010" s="74"/>
      <c r="AB1010" s="352"/>
      <c r="AC1010" s="352"/>
      <c r="AD1010" s="328"/>
      <c r="AE1010" s="118"/>
      <c r="AF1010" s="119"/>
      <c r="AG1010" s="119"/>
      <c r="AH1010" s="119"/>
      <c r="AI1010" s="119"/>
      <c r="AJ1010" s="119"/>
      <c r="AK1010" s="119"/>
      <c r="AL1010" s="119"/>
      <c r="AM1010" s="119"/>
      <c r="AN1010" s="119"/>
      <c r="AO1010" s="119"/>
      <c r="AP1010" s="119"/>
      <c r="AQ1010" s="119"/>
      <c r="AR1010" s="119"/>
      <c r="AS1010" s="4"/>
      <c r="AT1010" s="4"/>
      <c r="AU1010" s="4"/>
    </row>
    <row r="1011">
      <c r="A1011" s="4"/>
      <c r="B1011" s="4"/>
      <c r="C1011" s="4"/>
      <c r="D1011" s="4"/>
      <c r="E1011" s="4"/>
      <c r="F1011" s="8"/>
      <c r="G1011" s="8"/>
      <c r="H1011" s="8"/>
      <c r="I1011" s="8"/>
      <c r="J1011" s="8"/>
      <c r="K1011" s="8"/>
      <c r="L1011" s="8"/>
      <c r="M1011" s="8"/>
      <c r="N1011" s="8"/>
      <c r="O1011" s="8"/>
      <c r="P1011" s="8"/>
      <c r="Q1011" s="271"/>
      <c r="R1011" s="119"/>
      <c r="S1011" s="118"/>
      <c r="T1011" s="118"/>
      <c r="U1011" s="118"/>
      <c r="V1011" s="325"/>
      <c r="W1011" s="119"/>
      <c r="X1011" s="119"/>
      <c r="Y1011" s="119"/>
      <c r="Z1011" s="326"/>
      <c r="AA1011" s="74"/>
      <c r="AB1011" s="352"/>
      <c r="AC1011" s="352"/>
      <c r="AD1011" s="328"/>
      <c r="AE1011" s="118"/>
      <c r="AF1011" s="119"/>
      <c r="AG1011" s="119"/>
      <c r="AH1011" s="119"/>
      <c r="AI1011" s="119"/>
      <c r="AJ1011" s="119"/>
      <c r="AK1011" s="119"/>
      <c r="AL1011" s="119"/>
      <c r="AM1011" s="119"/>
      <c r="AN1011" s="119"/>
      <c r="AO1011" s="119"/>
      <c r="AP1011" s="119"/>
      <c r="AQ1011" s="119"/>
      <c r="AR1011" s="119"/>
      <c r="AS1011" s="4"/>
      <c r="AT1011" s="4"/>
      <c r="AU1011" s="4"/>
    </row>
    <row r="1012">
      <c r="A1012" s="4"/>
      <c r="B1012" s="4"/>
      <c r="C1012" s="4"/>
      <c r="D1012" s="4"/>
      <c r="E1012" s="4"/>
      <c r="F1012" s="8"/>
      <c r="G1012" s="8"/>
      <c r="H1012" s="8"/>
      <c r="I1012" s="8"/>
      <c r="J1012" s="8"/>
      <c r="K1012" s="8"/>
      <c r="L1012" s="8"/>
      <c r="M1012" s="8"/>
      <c r="N1012" s="8"/>
      <c r="O1012" s="8"/>
      <c r="P1012" s="8"/>
      <c r="Q1012" s="271"/>
      <c r="R1012" s="119"/>
      <c r="S1012" s="118"/>
      <c r="T1012" s="118"/>
      <c r="U1012" s="118"/>
      <c r="V1012" s="325"/>
      <c r="W1012" s="119"/>
      <c r="X1012" s="119"/>
      <c r="Y1012" s="119"/>
      <c r="Z1012" s="326"/>
      <c r="AA1012" s="74"/>
      <c r="AB1012" s="352"/>
      <c r="AC1012" s="352"/>
      <c r="AD1012" s="328"/>
      <c r="AE1012" s="118"/>
      <c r="AF1012" s="119"/>
      <c r="AG1012" s="119"/>
      <c r="AH1012" s="119"/>
      <c r="AI1012" s="119"/>
      <c r="AJ1012" s="119"/>
      <c r="AK1012" s="119"/>
      <c r="AL1012" s="119"/>
      <c r="AM1012" s="119"/>
      <c r="AN1012" s="119"/>
      <c r="AO1012" s="119"/>
      <c r="AP1012" s="119"/>
      <c r="AQ1012" s="119"/>
      <c r="AR1012" s="119"/>
      <c r="AS1012" s="4"/>
      <c r="AT1012" s="4"/>
      <c r="AU1012" s="4"/>
    </row>
    <row r="1013">
      <c r="A1013" s="4"/>
      <c r="B1013" s="4"/>
      <c r="C1013" s="4"/>
      <c r="D1013" s="4"/>
      <c r="E1013" s="4"/>
      <c r="F1013" s="8"/>
      <c r="G1013" s="8"/>
      <c r="H1013" s="8"/>
      <c r="I1013" s="8"/>
      <c r="J1013" s="8"/>
      <c r="K1013" s="8"/>
      <c r="L1013" s="8"/>
      <c r="M1013" s="8"/>
      <c r="N1013" s="8"/>
      <c r="O1013" s="8"/>
      <c r="P1013" s="8"/>
      <c r="Q1013" s="271"/>
      <c r="R1013" s="119"/>
      <c r="S1013" s="118"/>
      <c r="T1013" s="118"/>
      <c r="U1013" s="118"/>
      <c r="V1013" s="325"/>
      <c r="W1013" s="119"/>
      <c r="X1013" s="119"/>
      <c r="Y1013" s="119"/>
      <c r="Z1013" s="326"/>
      <c r="AA1013" s="74"/>
      <c r="AB1013" s="352"/>
      <c r="AC1013" s="352"/>
      <c r="AD1013" s="328"/>
      <c r="AE1013" s="118"/>
      <c r="AF1013" s="119"/>
      <c r="AG1013" s="119"/>
      <c r="AH1013" s="119"/>
      <c r="AI1013" s="119"/>
      <c r="AJ1013" s="119"/>
      <c r="AK1013" s="119"/>
      <c r="AL1013" s="119"/>
      <c r="AM1013" s="119"/>
      <c r="AN1013" s="119"/>
      <c r="AO1013" s="119"/>
      <c r="AP1013" s="119"/>
      <c r="AQ1013" s="119"/>
      <c r="AR1013" s="119"/>
      <c r="AS1013" s="4"/>
      <c r="AT1013" s="4"/>
      <c r="AU1013" s="4"/>
    </row>
    <row r="1014">
      <c r="A1014" s="4"/>
      <c r="B1014" s="4"/>
      <c r="C1014" s="4"/>
      <c r="D1014" s="4"/>
      <c r="E1014" s="4"/>
      <c r="F1014" s="8"/>
      <c r="G1014" s="8"/>
      <c r="H1014" s="8"/>
      <c r="I1014" s="8"/>
      <c r="J1014" s="8"/>
      <c r="K1014" s="8"/>
      <c r="L1014" s="8"/>
      <c r="M1014" s="8"/>
      <c r="N1014" s="8"/>
      <c r="O1014" s="8"/>
      <c r="P1014" s="8"/>
      <c r="Q1014" s="271"/>
      <c r="R1014" s="119"/>
      <c r="S1014" s="118"/>
      <c r="T1014" s="118"/>
      <c r="U1014" s="118"/>
      <c r="V1014" s="325"/>
      <c r="W1014" s="119"/>
      <c r="X1014" s="119"/>
      <c r="Y1014" s="119"/>
      <c r="Z1014" s="326"/>
      <c r="AA1014" s="74"/>
      <c r="AB1014" s="352"/>
      <c r="AC1014" s="352"/>
      <c r="AD1014" s="328"/>
      <c r="AE1014" s="118"/>
      <c r="AF1014" s="119"/>
      <c r="AG1014" s="119"/>
      <c r="AH1014" s="119"/>
      <c r="AI1014" s="119"/>
      <c r="AJ1014" s="119"/>
      <c r="AK1014" s="119"/>
      <c r="AL1014" s="119"/>
      <c r="AM1014" s="119"/>
      <c r="AN1014" s="119"/>
      <c r="AO1014" s="119"/>
      <c r="AP1014" s="119"/>
      <c r="AQ1014" s="119"/>
      <c r="AR1014" s="119"/>
      <c r="AS1014" s="4"/>
      <c r="AT1014" s="4"/>
      <c r="AU1014" s="4"/>
    </row>
    <row r="1015">
      <c r="A1015" s="4"/>
      <c r="B1015" s="4"/>
      <c r="C1015" s="4"/>
      <c r="D1015" s="4"/>
      <c r="E1015" s="4"/>
      <c r="F1015" s="8"/>
      <c r="G1015" s="8"/>
      <c r="H1015" s="8"/>
      <c r="I1015" s="8"/>
      <c r="J1015" s="8"/>
      <c r="K1015" s="8"/>
      <c r="L1015" s="8"/>
      <c r="M1015" s="8"/>
      <c r="N1015" s="8"/>
      <c r="O1015" s="8"/>
      <c r="P1015" s="8"/>
      <c r="Q1015" s="271"/>
      <c r="R1015" s="119"/>
      <c r="S1015" s="118"/>
      <c r="T1015" s="118"/>
      <c r="U1015" s="118"/>
      <c r="V1015" s="325"/>
      <c r="W1015" s="119"/>
      <c r="X1015" s="119"/>
      <c r="Y1015" s="119"/>
      <c r="Z1015" s="326"/>
      <c r="AA1015" s="74"/>
      <c r="AB1015" s="352"/>
      <c r="AC1015" s="352"/>
      <c r="AD1015" s="328"/>
      <c r="AE1015" s="118"/>
      <c r="AF1015" s="119"/>
      <c r="AG1015" s="119"/>
      <c r="AH1015" s="119"/>
      <c r="AI1015" s="119"/>
      <c r="AJ1015" s="119"/>
      <c r="AK1015" s="119"/>
      <c r="AL1015" s="119"/>
      <c r="AM1015" s="119"/>
      <c r="AN1015" s="119"/>
      <c r="AO1015" s="119"/>
      <c r="AP1015" s="119"/>
      <c r="AQ1015" s="119"/>
      <c r="AR1015" s="119"/>
      <c r="AS1015" s="4"/>
      <c r="AT1015" s="4"/>
      <c r="AU1015" s="4"/>
    </row>
    <row r="1016">
      <c r="A1016" s="4"/>
      <c r="B1016" s="4"/>
      <c r="C1016" s="4"/>
      <c r="D1016" s="4"/>
      <c r="E1016" s="4"/>
      <c r="F1016" s="8"/>
      <c r="G1016" s="8"/>
      <c r="H1016" s="8"/>
      <c r="I1016" s="8"/>
      <c r="J1016" s="8"/>
      <c r="K1016" s="8"/>
      <c r="L1016" s="8"/>
      <c r="M1016" s="8"/>
      <c r="N1016" s="8"/>
      <c r="O1016" s="8"/>
      <c r="P1016" s="8"/>
      <c r="Q1016" s="271"/>
      <c r="R1016" s="119"/>
      <c r="S1016" s="118"/>
      <c r="T1016" s="118"/>
      <c r="U1016" s="118"/>
      <c r="V1016" s="325"/>
      <c r="W1016" s="119"/>
      <c r="X1016" s="119"/>
      <c r="Y1016" s="119"/>
      <c r="Z1016" s="326"/>
      <c r="AA1016" s="74"/>
      <c r="AB1016" s="352"/>
      <c r="AC1016" s="352"/>
      <c r="AD1016" s="328"/>
      <c r="AE1016" s="118"/>
      <c r="AF1016" s="119"/>
      <c r="AG1016" s="119"/>
      <c r="AH1016" s="119"/>
      <c r="AI1016" s="119"/>
      <c r="AJ1016" s="119"/>
      <c r="AK1016" s="119"/>
      <c r="AL1016" s="119"/>
      <c r="AM1016" s="119"/>
      <c r="AN1016" s="119"/>
      <c r="AO1016" s="119"/>
      <c r="AP1016" s="119"/>
      <c r="AQ1016" s="119"/>
      <c r="AR1016" s="119"/>
      <c r="AS1016" s="4"/>
      <c r="AT1016" s="4"/>
      <c r="AU1016" s="4"/>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0" t="s">
        <v>164</v>
      </c>
      <c r="B1" s="421">
        <f>Cover!O1</f>
        <v>44835</v>
      </c>
      <c r="C1" s="421">
        <f>Cover!P1</f>
        <v>44866</v>
      </c>
      <c r="D1" s="421">
        <f>Cover!Q1</f>
        <v>44896</v>
      </c>
    </row>
    <row r="2">
      <c r="A2" s="420" t="s">
        <v>165</v>
      </c>
      <c r="B2" s="422">
        <f>Cover!O48</f>
        <v>24020</v>
      </c>
      <c r="C2" s="422">
        <f>Cover!P48</f>
        <v>29564</v>
      </c>
      <c r="D2" s="422">
        <f>Cover!Q48</f>
        <v>24106</v>
      </c>
    </row>
    <row r="3">
      <c r="A3" s="420" t="s">
        <v>166</v>
      </c>
      <c r="B3" s="423">
        <f>Cover!O24</f>
        <v>4722809.51</v>
      </c>
      <c r="C3" s="423">
        <f>Cover!P24</f>
        <v>5537732.28</v>
      </c>
      <c r="D3" s="423">
        <f>Cover!Q24</f>
        <v>5917132.81</v>
      </c>
    </row>
    <row r="4">
      <c r="A4" s="420" t="s">
        <v>167</v>
      </c>
      <c r="B4" s="423">
        <f t="shared" ref="B4:D4" si="1">sum(B5:B7)</f>
        <v>846219.72</v>
      </c>
      <c r="C4" s="423">
        <f t="shared" si="1"/>
        <v>873470.11</v>
      </c>
      <c r="D4" s="423">
        <f t="shared" si="1"/>
        <v>1052413.61</v>
      </c>
    </row>
    <row r="5">
      <c r="A5" s="424" t="s">
        <v>168</v>
      </c>
      <c r="B5" s="425">
        <f>Cover!O30</f>
        <v>556819.08</v>
      </c>
      <c r="C5" s="425">
        <f>Cover!P30</f>
        <v>540412.7</v>
      </c>
      <c r="D5" s="425">
        <f>Cover!Q30</f>
        <v>695560.41</v>
      </c>
    </row>
    <row r="6">
      <c r="A6" s="424" t="s">
        <v>169</v>
      </c>
      <c r="B6" s="425">
        <f>Cover!O31</f>
        <v>163382.63</v>
      </c>
      <c r="C6" s="425">
        <f>Cover!P31</f>
        <v>195316.13</v>
      </c>
      <c r="D6" s="425">
        <f>Cover!Q31</f>
        <v>201807.92</v>
      </c>
    </row>
    <row r="7">
      <c r="A7" s="424" t="s">
        <v>170</v>
      </c>
      <c r="B7" s="425">
        <f>Cover!O32</f>
        <v>126018.01</v>
      </c>
      <c r="C7" s="425">
        <f>Cover!P32</f>
        <v>137741.28</v>
      </c>
      <c r="D7" s="425">
        <f>Cover!Q32</f>
        <v>155045.28</v>
      </c>
    </row>
    <row r="8">
      <c r="A8" s="420" t="s">
        <v>171</v>
      </c>
      <c r="B8" s="423">
        <f>Cover!O35</f>
        <v>19223.26</v>
      </c>
      <c r="C8" s="423">
        <f>Cover!P35</f>
        <v>97014.56</v>
      </c>
      <c r="D8" s="423">
        <f>Cover!Q35</f>
        <v>105290.2</v>
      </c>
    </row>
    <row r="9">
      <c r="A9" s="420" t="s">
        <v>172</v>
      </c>
      <c r="B9" s="426">
        <f>Cover!O19</f>
        <v>0.004070301789</v>
      </c>
      <c r="C9" s="426">
        <f>Cover!P19</f>
        <v>0.01751882451</v>
      </c>
      <c r="D9" s="426">
        <f>Cover!Q19</f>
        <v>0.01779412485</v>
      </c>
    </row>
    <row r="12">
      <c r="A12" s="420" t="s">
        <v>173</v>
      </c>
      <c r="B12" s="421">
        <f>CB!Q1</f>
        <v>44836</v>
      </c>
      <c r="C12" s="421">
        <f>CB!R1</f>
        <v>44866</v>
      </c>
      <c r="D12" s="421">
        <f>CB!S1</f>
        <v>44896</v>
      </c>
    </row>
    <row r="13">
      <c r="A13" s="420" t="s">
        <v>174</v>
      </c>
      <c r="B13" s="422">
        <f>CB!Q24</f>
        <v>70256</v>
      </c>
      <c r="C13" s="422">
        <f>CB!R24</f>
        <v>73960</v>
      </c>
      <c r="D13" s="422">
        <f>CB!S24</f>
        <v>79013</v>
      </c>
    </row>
    <row r="14">
      <c r="A14" s="420" t="s">
        <v>125</v>
      </c>
      <c r="B14" s="423">
        <f>CB!Q26</f>
        <v>15807600</v>
      </c>
      <c r="C14" s="423">
        <f>CB!R26</f>
        <v>16641000</v>
      </c>
      <c r="D14" s="423">
        <f>CB!S26</f>
        <v>17777925</v>
      </c>
    </row>
    <row r="15">
      <c r="A15" s="420" t="s">
        <v>127</v>
      </c>
      <c r="B15" s="423">
        <f>CB!Q28</f>
        <v>1485621.77</v>
      </c>
      <c r="C15" s="423">
        <f>CB!R28</f>
        <v>1101178.63</v>
      </c>
      <c r="D15" s="423">
        <f>CB!S28</f>
        <v>1176118.21</v>
      </c>
    </row>
    <row r="16">
      <c r="A16" s="420" t="s">
        <v>175</v>
      </c>
      <c r="B16" s="422">
        <f>CB!Q34</f>
        <v>6457</v>
      </c>
      <c r="C16" s="422">
        <f>CB!R34</f>
        <v>5441</v>
      </c>
      <c r="D16" s="422">
        <f>CB!S34</f>
        <v>7121</v>
      </c>
    </row>
    <row r="17">
      <c r="A17" s="420" t="s">
        <v>176</v>
      </c>
      <c r="B17" s="426">
        <f>CB!Q36</f>
        <v>0.09190674106</v>
      </c>
      <c r="C17" s="426">
        <f>CB!R36</f>
        <v>0.07356679286</v>
      </c>
      <c r="D17" s="426">
        <f>CB!S36</f>
        <v>0.09012440991</v>
      </c>
    </row>
    <row r="18">
      <c r="A18" s="420" t="s">
        <v>131</v>
      </c>
      <c r="B18" s="423">
        <f>CB!Q32</f>
        <v>1022765</v>
      </c>
      <c r="C18" s="423">
        <f>CB!R32</f>
        <v>921512.05</v>
      </c>
      <c r="D18" s="423">
        <f>CB!S32</f>
        <v>1326552.2</v>
      </c>
    </row>
    <row r="19">
      <c r="A19" s="420" t="s">
        <v>166</v>
      </c>
      <c r="B19" s="423">
        <f>CB!Q37</f>
        <v>1316924.9</v>
      </c>
      <c r="C19" s="423">
        <f>CB!R37</f>
        <v>1293097.21</v>
      </c>
      <c r="D19" s="423">
        <f>CB!S37</f>
        <v>1536132.19</v>
      </c>
    </row>
    <row r="20">
      <c r="A20" s="420" t="s">
        <v>167</v>
      </c>
      <c r="B20" s="423">
        <f t="shared" ref="B20:D20" si="2">sum(B21:B23)</f>
        <v>495774.74</v>
      </c>
      <c r="C20" s="423">
        <f t="shared" si="2"/>
        <v>535407.09</v>
      </c>
      <c r="D20" s="423">
        <f t="shared" si="2"/>
        <v>524557.05</v>
      </c>
    </row>
    <row r="21">
      <c r="A21" s="424" t="s">
        <v>168</v>
      </c>
      <c r="B21" s="425">
        <f>CB!Q42</f>
        <v>243047.28</v>
      </c>
      <c r="C21" s="425">
        <f>CB!R42</f>
        <v>250721.6</v>
      </c>
      <c r="D21" s="425">
        <f>CB!S42</f>
        <v>225314.51</v>
      </c>
    </row>
    <row r="22">
      <c r="A22" s="424" t="s">
        <v>169</v>
      </c>
      <c r="B22" s="425">
        <f>CB!Q43</f>
        <v>135346.04</v>
      </c>
      <c r="C22" s="425">
        <f>CB!R43</f>
        <v>168832.48</v>
      </c>
      <c r="D22" s="425">
        <f>CB!S43</f>
        <v>163147.04</v>
      </c>
    </row>
    <row r="23">
      <c r="A23" s="424" t="s">
        <v>170</v>
      </c>
      <c r="B23" s="425">
        <f>CB!Q44</f>
        <v>117381.42</v>
      </c>
      <c r="C23" s="425">
        <f>CB!R44</f>
        <v>115853.01</v>
      </c>
      <c r="D23" s="425">
        <f>CB!S44</f>
        <v>136095.5</v>
      </c>
    </row>
    <row r="24">
      <c r="A24" s="420" t="s">
        <v>171</v>
      </c>
      <c r="B24" s="423">
        <f>CB!Q48</f>
        <v>56250.93</v>
      </c>
      <c r="C24" s="423">
        <f>CB!R48</f>
        <v>91156.73</v>
      </c>
      <c r="D24" s="423">
        <f>CB!S48</f>
        <v>76843.57</v>
      </c>
    </row>
    <row r="25">
      <c r="A25" s="420" t="s">
        <v>172</v>
      </c>
      <c r="B25" s="426">
        <f>CB!Q18</f>
        <v>0.042713848</v>
      </c>
      <c r="C25" s="426">
        <f>CB!R18</f>
        <v>0.07049487795</v>
      </c>
      <c r="D25" s="426">
        <f>CB!S18</f>
        <v>0.05002406075</v>
      </c>
    </row>
    <row r="26">
      <c r="A26" s="420" t="s">
        <v>177</v>
      </c>
      <c r="B26" s="426">
        <f>CB!Q19</f>
        <v>0.03786356066</v>
      </c>
      <c r="C26" s="426">
        <f>CB!R19</f>
        <v>0.08278105615</v>
      </c>
      <c r="D26" s="426">
        <f>CB!S19</f>
        <v>0.06533660422</v>
      </c>
    </row>
    <row r="30">
      <c r="A30" s="427" t="s">
        <v>178</v>
      </c>
      <c r="B30" s="421">
        <f>EP!AF1</f>
        <v>44835</v>
      </c>
      <c r="C30" s="421">
        <f>EP!AG1</f>
        <v>44866</v>
      </c>
      <c r="D30" s="421">
        <f>EP!AH1</f>
        <v>44896</v>
      </c>
    </row>
    <row r="31">
      <c r="A31" s="420" t="s">
        <v>165</v>
      </c>
      <c r="B31" s="422">
        <f>EP!AF29</f>
        <v>0</v>
      </c>
      <c r="C31" s="422">
        <f>EP!AG29</f>
        <v>0</v>
      </c>
      <c r="D31" s="422">
        <f>EP!AH29</f>
        <v>0</v>
      </c>
    </row>
    <row r="32">
      <c r="A32" s="420" t="s">
        <v>166</v>
      </c>
      <c r="B32" s="423">
        <f>EP!AF24</f>
        <v>120731.14</v>
      </c>
      <c r="C32" s="423">
        <f>EP!AG24</f>
        <v>31687.53</v>
      </c>
      <c r="D32" s="423">
        <f>EP!AH24</f>
        <v>387.18</v>
      </c>
    </row>
    <row r="33">
      <c r="A33" s="420" t="s">
        <v>167</v>
      </c>
      <c r="B33" s="423">
        <f t="shared" ref="B33:D33" si="3">sum(B34:B36)</f>
        <v>120731.14</v>
      </c>
      <c r="C33" s="423">
        <f t="shared" si="3"/>
        <v>31687.53</v>
      </c>
      <c r="D33" s="423">
        <f t="shared" si="3"/>
        <v>387.18</v>
      </c>
    </row>
    <row r="34">
      <c r="A34" s="424" t="s">
        <v>168</v>
      </c>
      <c r="B34" s="425">
        <f>EP!AF58</f>
        <v>1035.13</v>
      </c>
      <c r="C34" s="425">
        <f>EP!AG58</f>
        <v>0</v>
      </c>
      <c r="D34" s="425">
        <f>EP!AH58</f>
        <v>0</v>
      </c>
    </row>
    <row r="35">
      <c r="A35" s="424" t="s">
        <v>169</v>
      </c>
      <c r="B35" s="425">
        <f>EP!AF59</f>
        <v>41018.91</v>
      </c>
      <c r="C35" s="425">
        <f>EP!AG59</f>
        <v>549.3</v>
      </c>
      <c r="D35" s="425">
        <f>EP!AH59</f>
        <v>0</v>
      </c>
    </row>
    <row r="36">
      <c r="A36" s="424" t="s">
        <v>170</v>
      </c>
      <c r="B36" s="425">
        <f>EP!AF60</f>
        <v>78677.1</v>
      </c>
      <c r="C36" s="425">
        <f>EP!AG60</f>
        <v>31138.23</v>
      </c>
      <c r="D36" s="425">
        <f>EP!AH60</f>
        <v>387.18</v>
      </c>
    </row>
    <row r="37">
      <c r="A37" s="420" t="s">
        <v>171</v>
      </c>
      <c r="B37" s="423">
        <f>EP!AF64</f>
        <v>55504.7</v>
      </c>
      <c r="C37" s="423">
        <f>EP!AG64</f>
        <v>11330.08</v>
      </c>
      <c r="D37" s="423">
        <f>EP!AH64</f>
        <v>-14216.53</v>
      </c>
    </row>
    <row r="38">
      <c r="A38" s="420" t="s">
        <v>172</v>
      </c>
      <c r="B38" s="426">
        <f>EP!AF19</f>
        <v>0.4597380593</v>
      </c>
      <c r="C38" s="426">
        <f>EP!AG19</f>
        <v>0.3575564268</v>
      </c>
      <c r="D38" s="426">
        <f>EP!AH19</f>
        <v>-36.71814143</v>
      </c>
    </row>
    <row r="42">
      <c r="A42" s="420" t="s">
        <v>179</v>
      </c>
      <c r="B42" s="421">
        <f>'Instant Pay'!Q1</f>
        <v>44835</v>
      </c>
      <c r="C42" s="421">
        <f>'Instant Pay'!R1</f>
        <v>44866</v>
      </c>
      <c r="D42" s="421">
        <f>'Instant Pay'!S1</f>
        <v>44896</v>
      </c>
    </row>
    <row r="43">
      <c r="A43" s="420" t="s">
        <v>165</v>
      </c>
      <c r="B43" s="427">
        <f>'Instant Pay'!Q45</f>
        <v>263</v>
      </c>
      <c r="C43" s="427">
        <f>'Instant Pay'!R45</f>
        <v>220</v>
      </c>
      <c r="D43" s="427">
        <f>'Instant Pay'!S45</f>
        <v>143</v>
      </c>
    </row>
    <row r="44">
      <c r="A44" s="420" t="s">
        <v>166</v>
      </c>
      <c r="B44" s="423">
        <f>'Instant Pay'!Q23</f>
        <v>78072.85</v>
      </c>
      <c r="C44" s="423">
        <f>'Instant Pay'!R23</f>
        <v>80746.41</v>
      </c>
      <c r="D44" s="423">
        <f>'Instant Pay'!S23</f>
        <v>63263.26</v>
      </c>
    </row>
    <row r="45">
      <c r="A45" s="420" t="s">
        <v>167</v>
      </c>
      <c r="B45" s="423">
        <f t="shared" ref="B45:D45" si="4">sum(B46:B48)</f>
        <v>58027.98</v>
      </c>
      <c r="C45" s="423">
        <f t="shared" si="4"/>
        <v>56491.88</v>
      </c>
      <c r="D45" s="423">
        <f t="shared" si="4"/>
        <v>47368.85</v>
      </c>
    </row>
    <row r="46">
      <c r="A46" s="424" t="s">
        <v>168</v>
      </c>
      <c r="B46" s="425">
        <f>'Instant Pay'!Q28</f>
        <v>22658.09</v>
      </c>
      <c r="C46" s="425">
        <f>'Instant Pay'!R28</f>
        <v>13958.67</v>
      </c>
      <c r="D46" s="425">
        <f>'Instant Pay'!S28</f>
        <v>14143.54</v>
      </c>
    </row>
    <row r="47">
      <c r="A47" s="424" t="s">
        <v>169</v>
      </c>
      <c r="B47" s="425">
        <f>'Instant Pay'!Q29</f>
        <v>23659.72</v>
      </c>
      <c r="C47" s="425">
        <f>'Instant Pay'!R29</f>
        <v>20966.23</v>
      </c>
      <c r="D47" s="425">
        <f>'Instant Pay'!S29</f>
        <v>12241.04</v>
      </c>
    </row>
    <row r="48">
      <c r="A48" s="424" t="s">
        <v>170</v>
      </c>
      <c r="B48" s="425">
        <f>'Instant Pay'!Q30</f>
        <v>11710.17</v>
      </c>
      <c r="C48" s="425">
        <f>'Instant Pay'!R30</f>
        <v>21566.98</v>
      </c>
      <c r="D48" s="425">
        <f>'Instant Pay'!S30</f>
        <v>20984.27</v>
      </c>
    </row>
    <row r="49">
      <c r="A49" s="420" t="s">
        <v>171</v>
      </c>
      <c r="B49" s="423">
        <f>'Instant Pay'!Q34</f>
        <v>7876.39</v>
      </c>
      <c r="C49" s="423">
        <f>'Instant Pay'!R34</f>
        <v>8191.86</v>
      </c>
      <c r="D49" s="423">
        <f>'Instant Pay'!S34</f>
        <v>17299.95</v>
      </c>
    </row>
    <row r="50">
      <c r="A50" s="420" t="s">
        <v>172</v>
      </c>
      <c r="B50" s="426">
        <f>'Instant Pay'!Q19</f>
        <v>0.1008851348</v>
      </c>
      <c r="C50" s="426">
        <f>'Instant Pay'!R19</f>
        <v>0.101451693</v>
      </c>
      <c r="D50" s="426">
        <f>'Instant Pay'!S19</f>
        <v>0.2734596668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customWidth="1" min="4" max="4" width="15.5"/>
    <col customWidth="1" min="5" max="5" width="17.0"/>
  </cols>
  <sheetData>
    <row r="1">
      <c r="A1" s="1" t="s">
        <v>146</v>
      </c>
      <c r="B1" s="194">
        <v>44866.0</v>
      </c>
      <c r="C1" s="194">
        <v>44896.0</v>
      </c>
      <c r="D1" s="4"/>
      <c r="E1" s="4"/>
    </row>
    <row r="2">
      <c r="A2" s="19" t="s">
        <v>2</v>
      </c>
      <c r="B2" s="199">
        <v>1584.0</v>
      </c>
      <c r="C2" s="199">
        <v>4842.0</v>
      </c>
      <c r="D2" s="4"/>
      <c r="E2" s="4"/>
    </row>
    <row r="3">
      <c r="A3" s="19" t="s">
        <v>3</v>
      </c>
      <c r="B3" s="131">
        <f t="shared" ref="B3:C3" si="1">SUM(B16:B17)</f>
        <v>0</v>
      </c>
      <c r="C3" s="131">
        <f t="shared" si="1"/>
        <v>0</v>
      </c>
      <c r="D3" s="4"/>
      <c r="E3" s="4"/>
    </row>
    <row r="4">
      <c r="A4" s="19" t="s">
        <v>4</v>
      </c>
      <c r="B4" s="131">
        <f t="shared" ref="B4:C4" si="2">B2-B3</f>
        <v>1584</v>
      </c>
      <c r="C4" s="131">
        <f t="shared" si="2"/>
        <v>4842</v>
      </c>
      <c r="D4" s="4"/>
      <c r="E4" s="4"/>
    </row>
    <row r="5">
      <c r="A5" s="19" t="s">
        <v>5</v>
      </c>
      <c r="B5" s="131">
        <f>B24</f>
        <v>28328</v>
      </c>
      <c r="C5" s="131">
        <f>(B24+C24)/2</f>
        <v>53854</v>
      </c>
      <c r="D5" s="4"/>
      <c r="E5" s="4"/>
    </row>
    <row r="6">
      <c r="A6" s="19" t="s">
        <v>6</v>
      </c>
      <c r="B6" s="203">
        <f t="shared" ref="B6:C6" si="3">B4/B5</f>
        <v>0.05591640779</v>
      </c>
      <c r="C6" s="203">
        <f t="shared" si="3"/>
        <v>0.08990975601</v>
      </c>
      <c r="D6" s="4"/>
      <c r="E6" s="115"/>
    </row>
    <row r="7">
      <c r="A7" s="19" t="s">
        <v>149</v>
      </c>
      <c r="B7" s="203">
        <f t="shared" ref="B7:C7" si="4">B6*12</f>
        <v>0.6709968935</v>
      </c>
      <c r="C7" s="203">
        <f t="shared" si="4"/>
        <v>1.078917072</v>
      </c>
      <c r="D7" s="80"/>
      <c r="E7" s="19"/>
    </row>
    <row r="8">
      <c r="A8" s="19" t="s">
        <v>8</v>
      </c>
      <c r="B8" s="83">
        <v>265988.0</v>
      </c>
      <c r="C8" s="83">
        <v>271650.0</v>
      </c>
      <c r="D8" s="4"/>
      <c r="E8" s="19"/>
    </row>
    <row r="9">
      <c r="A9" s="19" t="s">
        <v>66</v>
      </c>
      <c r="B9" s="335">
        <f t="shared" ref="B9:C9" si="5">B2/B8</f>
        <v>0.005955155872</v>
      </c>
      <c r="C9" s="335">
        <f t="shared" si="5"/>
        <v>0.01782440641</v>
      </c>
      <c r="D9" s="4"/>
      <c r="E9" s="4"/>
    </row>
    <row r="10">
      <c r="A10" s="19" t="s">
        <v>67</v>
      </c>
      <c r="B10" s="335">
        <f t="shared" ref="B10:C10" si="6">B3/B8</f>
        <v>0</v>
      </c>
      <c r="C10" s="335">
        <f t="shared" si="6"/>
        <v>0</v>
      </c>
      <c r="D10" s="4"/>
      <c r="E10" s="19"/>
    </row>
    <row r="11">
      <c r="A11" s="19" t="s">
        <v>9</v>
      </c>
      <c r="B11" s="335">
        <f t="shared" ref="B11:C11" si="7">B4/B8</f>
        <v>0.005955155872</v>
      </c>
      <c r="C11" s="335">
        <f t="shared" si="7"/>
        <v>0.01782440641</v>
      </c>
      <c r="D11" s="4"/>
      <c r="E11" s="4"/>
    </row>
    <row r="12">
      <c r="A12" s="21" t="s">
        <v>117</v>
      </c>
      <c r="B12" s="122">
        <f t="shared" ref="B12:C12" si="8">B4/B2</f>
        <v>1</v>
      </c>
      <c r="C12" s="122">
        <f t="shared" si="8"/>
        <v>1</v>
      </c>
      <c r="D12" s="23"/>
      <c r="E12" s="23"/>
    </row>
    <row r="13">
      <c r="A13" s="137" t="s">
        <v>150</v>
      </c>
      <c r="D13" s="19"/>
      <c r="E13" s="4"/>
    </row>
    <row r="14">
      <c r="A14" s="348" t="s">
        <v>151</v>
      </c>
      <c r="B14" s="349"/>
      <c r="C14" s="349"/>
      <c r="D14" s="21"/>
      <c r="E14" s="23"/>
    </row>
    <row r="15">
      <c r="A15" s="24" t="s">
        <v>69</v>
      </c>
      <c r="B15" s="8"/>
      <c r="C15" s="8"/>
      <c r="D15" s="4"/>
      <c r="E15" s="4"/>
    </row>
    <row r="16">
      <c r="A16" s="19" t="s">
        <v>70</v>
      </c>
      <c r="B16" s="27"/>
      <c r="C16" s="27" t="str">
        <f>C83</f>
        <v/>
      </c>
      <c r="D16" s="4"/>
      <c r="E16" s="4"/>
    </row>
    <row r="17">
      <c r="A17" s="21" t="s">
        <v>23</v>
      </c>
      <c r="B17" s="22"/>
      <c r="C17" s="22" t="str">
        <f>C85</f>
        <v/>
      </c>
      <c r="D17" s="23"/>
      <c r="E17" s="23"/>
    </row>
    <row r="18">
      <c r="A18" s="24" t="s">
        <v>73</v>
      </c>
      <c r="B18" s="35"/>
      <c r="C18" s="35"/>
      <c r="D18" s="4"/>
      <c r="E18" s="4"/>
    </row>
    <row r="19">
      <c r="A19" s="358" t="s">
        <v>74</v>
      </c>
      <c r="B19" s="359"/>
      <c r="C19" s="359"/>
      <c r="D19" s="4"/>
      <c r="E19" s="4"/>
    </row>
    <row r="20">
      <c r="A20" s="358" t="s">
        <v>75</v>
      </c>
      <c r="B20" s="359"/>
      <c r="C20" s="359"/>
      <c r="D20" s="4"/>
      <c r="E20" s="4"/>
    </row>
    <row r="21">
      <c r="A21" s="246" t="s">
        <v>152</v>
      </c>
      <c r="B21" s="361"/>
      <c r="C21" s="361"/>
      <c r="D21" s="23"/>
      <c r="E21" s="23"/>
    </row>
    <row r="22">
      <c r="A22" s="1" t="s">
        <v>122</v>
      </c>
      <c r="B22" s="363"/>
      <c r="C22" s="363"/>
      <c r="D22" s="4"/>
      <c r="E22" s="4"/>
    </row>
    <row r="23">
      <c r="A23" s="19" t="s">
        <v>180</v>
      </c>
      <c r="B23" s="80">
        <v>422.0</v>
      </c>
      <c r="C23" s="80">
        <v>1214.0</v>
      </c>
      <c r="D23" s="4"/>
      <c r="E23" s="229"/>
    </row>
    <row r="24">
      <c r="A24" s="19" t="s">
        <v>13</v>
      </c>
      <c r="B24" s="131">
        <f t="shared" ref="B24:C24" si="9">SUM(B29:B32)</f>
        <v>28328</v>
      </c>
      <c r="C24" s="131">
        <f t="shared" si="9"/>
        <v>79380</v>
      </c>
      <c r="D24" s="4"/>
      <c r="E24" s="4"/>
    </row>
    <row r="25">
      <c r="A25" s="19" t="s">
        <v>14</v>
      </c>
      <c r="B25" s="80">
        <f t="shared" ref="B25:C25" si="10">SUM(B39:B42)</f>
        <v>365</v>
      </c>
      <c r="C25" s="80">
        <f t="shared" si="10"/>
        <v>1265</v>
      </c>
      <c r="D25" s="4"/>
      <c r="E25" s="4"/>
    </row>
    <row r="26">
      <c r="A26" s="19" t="s">
        <v>15</v>
      </c>
      <c r="B26" s="27">
        <f t="shared" ref="B26:C26" si="11">B24/B25</f>
        <v>77.6109589</v>
      </c>
      <c r="C26" s="27">
        <f t="shared" si="11"/>
        <v>62.75098814</v>
      </c>
      <c r="D26" s="4"/>
      <c r="E26" s="4"/>
    </row>
    <row r="27">
      <c r="A27" s="21" t="s">
        <v>77</v>
      </c>
      <c r="B27" s="22" t="str">
        <f t="shared" ref="B27:C27" si="12">B47</f>
        <v/>
      </c>
      <c r="C27" s="22" t="str">
        <f t="shared" si="12"/>
        <v/>
      </c>
      <c r="D27" s="23"/>
      <c r="E27" s="23"/>
    </row>
    <row r="28">
      <c r="A28" s="24" t="s">
        <v>16</v>
      </c>
      <c r="B28" s="370"/>
      <c r="C28" s="370"/>
      <c r="D28" s="4"/>
      <c r="E28" s="4"/>
    </row>
    <row r="29">
      <c r="A29" s="19" t="s">
        <v>17</v>
      </c>
      <c r="B29" s="368">
        <v>28328.0</v>
      </c>
      <c r="C29" s="368">
        <v>63311.0</v>
      </c>
      <c r="D29" s="19"/>
    </row>
    <row r="30">
      <c r="A30" s="26" t="s">
        <v>18</v>
      </c>
      <c r="B30" s="368"/>
      <c r="C30" s="368">
        <v>16069.0</v>
      </c>
      <c r="D30" s="380"/>
      <c r="E30" s="380"/>
    </row>
    <row r="31">
      <c r="A31" s="19" t="s">
        <v>19</v>
      </c>
      <c r="B31" s="368"/>
      <c r="C31" s="368"/>
      <c r="D31" s="115"/>
    </row>
    <row r="32">
      <c r="A32" s="19" t="s">
        <v>20</v>
      </c>
      <c r="B32" s="381"/>
      <c r="C32" s="381"/>
      <c r="D32" s="115"/>
    </row>
    <row r="33">
      <c r="A33" s="19" t="s">
        <v>84</v>
      </c>
      <c r="B33" s="368"/>
      <c r="C33" s="368"/>
      <c r="D33" s="115"/>
    </row>
    <row r="34">
      <c r="A34" s="19" t="s">
        <v>85</v>
      </c>
      <c r="B34" s="368"/>
      <c r="C34" s="368"/>
      <c r="D34" s="4"/>
      <c r="E34" s="4"/>
    </row>
    <row r="35">
      <c r="A35" s="21" t="s">
        <v>157</v>
      </c>
      <c r="B35" s="428"/>
      <c r="C35" s="428"/>
      <c r="D35" s="23"/>
      <c r="E35" s="23"/>
    </row>
    <row r="36">
      <c r="A36" s="36" t="s">
        <v>89</v>
      </c>
      <c r="B36" s="8"/>
      <c r="C36" s="8"/>
      <c r="D36" s="4"/>
      <c r="E36" s="4"/>
    </row>
    <row r="37">
      <c r="A37" s="21" t="s">
        <v>90</v>
      </c>
      <c r="B37" s="384"/>
      <c r="C37" s="384"/>
      <c r="D37" s="23"/>
      <c r="E37" s="23"/>
    </row>
    <row r="38">
      <c r="A38" s="285" t="s">
        <v>25</v>
      </c>
      <c r="B38" s="243"/>
      <c r="C38" s="243"/>
      <c r="D38" s="4"/>
      <c r="E38" s="4"/>
    </row>
    <row r="39">
      <c r="A39" s="19" t="s">
        <v>17</v>
      </c>
      <c r="B39" s="206">
        <v>365.0</v>
      </c>
      <c r="C39" s="206">
        <v>1117.0</v>
      </c>
      <c r="D39" s="4"/>
      <c r="E39" s="4"/>
    </row>
    <row r="40">
      <c r="A40" s="26" t="s">
        <v>18</v>
      </c>
      <c r="B40" s="206"/>
      <c r="C40" s="206">
        <v>148.0</v>
      </c>
      <c r="D40" s="4"/>
      <c r="E40" s="4"/>
    </row>
    <row r="41">
      <c r="A41" s="19" t="s">
        <v>19</v>
      </c>
      <c r="B41" s="206"/>
      <c r="C41" s="206"/>
      <c r="D41" s="4"/>
      <c r="E41" s="4"/>
    </row>
    <row r="42">
      <c r="A42" s="19" t="s">
        <v>20</v>
      </c>
      <c r="B42" s="206"/>
      <c r="C42" s="206"/>
      <c r="D42" s="4"/>
      <c r="E42" s="4"/>
    </row>
    <row r="43">
      <c r="A43" s="19" t="s">
        <v>84</v>
      </c>
      <c r="B43" s="206"/>
      <c r="C43" s="206"/>
      <c r="D43" s="4"/>
      <c r="E43" s="4"/>
    </row>
    <row r="44">
      <c r="A44" s="19" t="s">
        <v>85</v>
      </c>
      <c r="B44" s="206"/>
      <c r="C44" s="206"/>
      <c r="D44" s="4"/>
      <c r="E44" s="4"/>
    </row>
    <row r="45">
      <c r="A45" s="21" t="s">
        <v>157</v>
      </c>
      <c r="B45" s="393"/>
      <c r="C45" s="393"/>
      <c r="D45" s="23"/>
      <c r="E45" s="23"/>
    </row>
    <row r="46">
      <c r="A46" s="1" t="s">
        <v>26</v>
      </c>
      <c r="B46" s="4"/>
      <c r="C46" s="4"/>
      <c r="D46" s="4"/>
      <c r="E46" s="4"/>
    </row>
    <row r="47">
      <c r="A47" s="19" t="s">
        <v>181</v>
      </c>
      <c r="B47" s="131"/>
      <c r="C47" s="131"/>
      <c r="D47" s="4"/>
      <c r="E47" s="4"/>
    </row>
    <row r="48">
      <c r="A48" s="19" t="s">
        <v>28</v>
      </c>
      <c r="B48" s="206"/>
      <c r="C48" s="206"/>
      <c r="D48" s="4"/>
      <c r="E48" s="4"/>
    </row>
    <row r="49">
      <c r="A49" s="21" t="s">
        <v>29</v>
      </c>
      <c r="B49" s="23"/>
      <c r="C49" s="23"/>
      <c r="D49" s="23"/>
      <c r="E49" s="23"/>
    </row>
    <row r="50">
      <c r="A50" s="1" t="s">
        <v>36</v>
      </c>
      <c r="B50" s="243"/>
      <c r="C50" s="243"/>
      <c r="D50" s="19"/>
      <c r="E50" s="4"/>
    </row>
    <row r="51">
      <c r="A51" s="36" t="s">
        <v>37</v>
      </c>
      <c r="B51" s="75"/>
      <c r="C51" s="75">
        <f>C30/B29</f>
        <v>0.5672479526</v>
      </c>
      <c r="D51" s="4"/>
      <c r="E51" s="4"/>
    </row>
    <row r="52">
      <c r="A52" s="38" t="s">
        <v>38</v>
      </c>
      <c r="B52" s="75"/>
      <c r="C52" s="75"/>
      <c r="D52" s="75"/>
      <c r="E52" s="4"/>
    </row>
    <row r="53">
      <c r="A53" s="38" t="s">
        <v>39</v>
      </c>
      <c r="B53" s="75"/>
      <c r="C53" s="75"/>
      <c r="D53" s="75"/>
      <c r="E53" s="4"/>
    </row>
    <row r="54">
      <c r="A54" s="39" t="s">
        <v>40</v>
      </c>
      <c r="B54" s="402"/>
      <c r="C54" s="402"/>
      <c r="D54" s="122"/>
      <c r="E54" s="23"/>
    </row>
    <row r="55">
      <c r="A55" s="1" t="s">
        <v>41</v>
      </c>
      <c r="B55" s="8"/>
      <c r="C55" s="8"/>
      <c r="D55" s="4"/>
      <c r="E55" s="4"/>
    </row>
    <row r="56">
      <c r="A56" s="36" t="s">
        <v>37</v>
      </c>
      <c r="B56" s="75"/>
      <c r="C56" s="75">
        <f>C40/B39</f>
        <v>0.4054794521</v>
      </c>
      <c r="D56" s="4"/>
      <c r="E56" s="4"/>
    </row>
    <row r="57">
      <c r="A57" s="38" t="s">
        <v>38</v>
      </c>
      <c r="B57" s="75"/>
      <c r="C57" s="75"/>
      <c r="D57" s="4"/>
      <c r="E57" s="4"/>
    </row>
    <row r="58">
      <c r="A58" s="38" t="s">
        <v>39</v>
      </c>
      <c r="B58" s="75"/>
      <c r="C58" s="75"/>
      <c r="D58" s="4"/>
      <c r="E58" s="4"/>
    </row>
    <row r="59">
      <c r="A59" s="39" t="s">
        <v>40</v>
      </c>
      <c r="B59" s="402"/>
      <c r="C59" s="402"/>
      <c r="D59" s="23"/>
      <c r="E59" s="23"/>
    </row>
    <row r="60">
      <c r="A60" s="1" t="s">
        <v>93</v>
      </c>
      <c r="B60" s="8"/>
      <c r="C60" s="8"/>
      <c r="D60" s="4"/>
      <c r="E60" s="4"/>
    </row>
    <row r="61">
      <c r="A61" s="292" t="s">
        <v>17</v>
      </c>
      <c r="B61" s="359"/>
      <c r="C61" s="359"/>
      <c r="D61" s="4"/>
      <c r="E61" s="4"/>
    </row>
    <row r="62">
      <c r="A62" s="293" t="s">
        <v>18</v>
      </c>
      <c r="B62" s="359"/>
      <c r="C62" s="359"/>
      <c r="D62" s="4"/>
      <c r="E62" s="4"/>
    </row>
    <row r="63">
      <c r="A63" s="292" t="s">
        <v>19</v>
      </c>
      <c r="B63" s="359"/>
      <c r="C63" s="359"/>
      <c r="D63" s="4"/>
      <c r="E63" s="4"/>
    </row>
    <row r="64">
      <c r="A64" s="294" t="s">
        <v>20</v>
      </c>
      <c r="B64" s="361"/>
      <c r="C64" s="361"/>
      <c r="D64" s="23"/>
      <c r="E64" s="23"/>
    </row>
    <row r="65" hidden="1">
      <c r="A65" s="1" t="s">
        <v>142</v>
      </c>
      <c r="B65" s="8"/>
      <c r="C65" s="8"/>
      <c r="D65" s="4"/>
      <c r="E65" s="4"/>
    </row>
    <row r="66" hidden="1">
      <c r="A66" s="292" t="s">
        <v>17</v>
      </c>
      <c r="B66" s="359"/>
      <c r="C66" s="359"/>
      <c r="D66" s="4"/>
      <c r="E66" s="4"/>
    </row>
    <row r="67" hidden="1">
      <c r="A67" s="293" t="s">
        <v>18</v>
      </c>
      <c r="B67" s="359"/>
      <c r="C67" s="359"/>
      <c r="D67" s="4"/>
      <c r="E67" s="4"/>
    </row>
    <row r="68" hidden="1">
      <c r="A68" s="292" t="s">
        <v>19</v>
      </c>
      <c r="B68" s="359"/>
      <c r="C68" s="359"/>
      <c r="D68" s="4"/>
      <c r="E68" s="4"/>
    </row>
    <row r="69" hidden="1">
      <c r="A69" s="294" t="s">
        <v>20</v>
      </c>
      <c r="B69" s="361"/>
      <c r="C69" s="361"/>
      <c r="D69" s="23"/>
      <c r="E69" s="23"/>
    </row>
    <row r="70" hidden="1">
      <c r="A70" s="1" t="s">
        <v>95</v>
      </c>
      <c r="B70" s="8"/>
      <c r="C70" s="8"/>
      <c r="D70" s="4"/>
      <c r="E70" s="4"/>
    </row>
    <row r="71" hidden="1">
      <c r="A71" s="292" t="s">
        <v>17</v>
      </c>
      <c r="B71" s="359"/>
      <c r="C71" s="359"/>
      <c r="D71" s="4"/>
      <c r="E71" s="4"/>
    </row>
    <row r="72" hidden="1">
      <c r="A72" s="293" t="s">
        <v>18</v>
      </c>
      <c r="B72" s="359"/>
      <c r="C72" s="359"/>
      <c r="D72" s="4"/>
      <c r="E72" s="4"/>
    </row>
    <row r="73" hidden="1">
      <c r="A73" s="292" t="s">
        <v>19</v>
      </c>
      <c r="B73" s="359"/>
      <c r="C73" s="359"/>
      <c r="D73" s="4"/>
      <c r="E73" s="4"/>
    </row>
    <row r="74" hidden="1">
      <c r="A74" s="294" t="s">
        <v>20</v>
      </c>
      <c r="B74" s="361"/>
      <c r="C74" s="361"/>
      <c r="D74" s="23"/>
      <c r="E74" s="23"/>
    </row>
    <row r="75" hidden="1">
      <c r="A75" s="1" t="s">
        <v>96</v>
      </c>
      <c r="B75" s="8"/>
      <c r="C75" s="8"/>
      <c r="D75" s="4"/>
      <c r="E75" s="4"/>
    </row>
    <row r="76" hidden="1">
      <c r="A76" s="292" t="s">
        <v>17</v>
      </c>
      <c r="B76" s="4"/>
      <c r="C76" s="4"/>
      <c r="D76" s="4"/>
      <c r="E76" s="4"/>
    </row>
    <row r="77" hidden="1">
      <c r="A77" s="293" t="s">
        <v>18</v>
      </c>
      <c r="B77" s="4"/>
      <c r="C77" s="4"/>
      <c r="D77" s="4"/>
      <c r="E77" s="4"/>
    </row>
    <row r="78" hidden="1">
      <c r="A78" s="292" t="s">
        <v>19</v>
      </c>
      <c r="B78" s="4"/>
      <c r="C78" s="4"/>
      <c r="D78" s="4"/>
      <c r="E78" s="4"/>
    </row>
    <row r="79" hidden="1">
      <c r="A79" s="292" t="s">
        <v>20</v>
      </c>
      <c r="B79" s="4"/>
      <c r="C79" s="4"/>
      <c r="D79" s="4"/>
      <c r="E79" s="4"/>
    </row>
    <row r="80" hidden="1">
      <c r="A80" s="21" t="s">
        <v>88</v>
      </c>
      <c r="B80" s="23"/>
      <c r="C80" s="23"/>
      <c r="D80" s="23"/>
      <c r="E80" s="23"/>
    </row>
    <row r="81" hidden="1">
      <c r="A81" s="4"/>
      <c r="B81" s="8"/>
      <c r="C81" s="8"/>
      <c r="D81" s="4"/>
      <c r="E81" s="4"/>
    </row>
    <row r="82" hidden="1">
      <c r="A82" s="292" t="s">
        <v>98</v>
      </c>
      <c r="B82" s="4"/>
      <c r="C82" s="4"/>
      <c r="D82" s="4"/>
      <c r="E82" s="4"/>
    </row>
    <row r="83" hidden="1">
      <c r="A83" s="300" t="s">
        <v>70</v>
      </c>
      <c r="B83" s="429"/>
      <c r="C83" s="429"/>
      <c r="D83" s="4"/>
      <c r="E83" s="4"/>
    </row>
    <row r="84" hidden="1">
      <c r="A84" s="292" t="s">
        <v>101</v>
      </c>
      <c r="B84" s="8"/>
      <c r="C84" s="8"/>
      <c r="D84" s="4"/>
      <c r="E84" s="4"/>
    </row>
    <row r="85" hidden="1">
      <c r="A85" s="19" t="s">
        <v>103</v>
      </c>
      <c r="B85" s="430"/>
      <c r="C85" s="430"/>
      <c r="D85" s="4"/>
      <c r="E85" s="4"/>
    </row>
    <row r="86">
      <c r="A86" s="4"/>
      <c r="B86" s="243"/>
      <c r="C86" s="243"/>
      <c r="D86" s="4"/>
      <c r="E86" s="4"/>
    </row>
    <row r="87">
      <c r="A87" s="304" t="s">
        <v>145</v>
      </c>
      <c r="B87" s="306"/>
      <c r="C87" s="306"/>
      <c r="D87" s="305"/>
      <c r="E87" s="305"/>
    </row>
    <row r="88">
      <c r="A88" s="19" t="s">
        <v>17</v>
      </c>
      <c r="B88" s="418">
        <f t="shared" ref="B88:C88" si="13">B29/B39</f>
        <v>77.6109589</v>
      </c>
      <c r="C88" s="418">
        <f t="shared" si="13"/>
        <v>56.67949866</v>
      </c>
      <c r="D88" s="4"/>
      <c r="E88" s="4"/>
    </row>
    <row r="89">
      <c r="A89" s="26" t="s">
        <v>18</v>
      </c>
      <c r="B89" s="418"/>
      <c r="C89" s="418">
        <f>C30/C40</f>
        <v>108.5743243</v>
      </c>
      <c r="D89" s="4"/>
      <c r="E89" s="4"/>
    </row>
    <row r="90">
      <c r="A90" s="19" t="s">
        <v>19</v>
      </c>
      <c r="B90" s="418"/>
      <c r="C90" s="418"/>
      <c r="D90" s="4"/>
      <c r="E90" s="4"/>
    </row>
    <row r="91">
      <c r="A91" s="19" t="s">
        <v>20</v>
      </c>
      <c r="B91" s="418"/>
      <c r="C91" s="418"/>
      <c r="D91" s="4"/>
      <c r="E91" s="4"/>
    </row>
    <row r="92">
      <c r="A92" s="19" t="s">
        <v>84</v>
      </c>
      <c r="B92" s="418"/>
      <c r="C92" s="418"/>
      <c r="D92" s="4"/>
      <c r="E92" s="4"/>
    </row>
    <row r="93">
      <c r="A93" s="19" t="s">
        <v>85</v>
      </c>
      <c r="B93" s="8"/>
      <c r="C93" s="8"/>
      <c r="D93" s="4"/>
      <c r="E93" s="4"/>
    </row>
    <row r="94">
      <c r="A94" s="21" t="s">
        <v>157</v>
      </c>
      <c r="B94" s="17"/>
      <c r="C94" s="17"/>
      <c r="D94" s="23"/>
      <c r="E94" s="23"/>
    </row>
    <row r="95">
      <c r="A95" s="4"/>
      <c r="B95" s="8"/>
      <c r="C95" s="8"/>
      <c r="D95" s="4"/>
      <c r="E95" s="4"/>
    </row>
    <row r="96">
      <c r="A96" s="4"/>
      <c r="B96" s="8"/>
      <c r="C96" s="8"/>
      <c r="D96" s="4"/>
      <c r="E96" s="4"/>
    </row>
    <row r="97">
      <c r="A97" s="4"/>
      <c r="B97" s="8"/>
      <c r="C97" s="8"/>
      <c r="D97" s="4"/>
      <c r="E97" s="4"/>
    </row>
    <row r="98">
      <c r="A98" s="4"/>
      <c r="B98" s="8"/>
      <c r="C98" s="8"/>
      <c r="D98" s="4"/>
      <c r="E98" s="4"/>
    </row>
    <row r="99">
      <c r="A99" s="4"/>
      <c r="B99" s="8"/>
      <c r="C99" s="8"/>
      <c r="D99" s="4"/>
      <c r="E99" s="4"/>
    </row>
    <row r="100">
      <c r="A100" s="4"/>
      <c r="B100" s="8"/>
      <c r="C100" s="8"/>
      <c r="D100" s="4"/>
      <c r="E100" s="4"/>
    </row>
    <row r="101">
      <c r="A101" s="4"/>
      <c r="B101" s="8"/>
      <c r="C101" s="8"/>
      <c r="D101" s="4"/>
      <c r="E101" s="4"/>
    </row>
    <row r="102">
      <c r="A102" s="4"/>
      <c r="B102" s="8"/>
      <c r="C102" s="8"/>
      <c r="D102" s="4"/>
      <c r="E102" s="4"/>
    </row>
    <row r="103">
      <c r="A103" s="4"/>
      <c r="B103" s="8"/>
      <c r="C103" s="8"/>
      <c r="D103" s="4"/>
      <c r="E103" s="4"/>
    </row>
    <row r="104">
      <c r="A104" s="4"/>
      <c r="B104" s="8"/>
      <c r="C104" s="8"/>
      <c r="D104" s="4"/>
      <c r="E104" s="4"/>
    </row>
    <row r="105">
      <c r="A105" s="4"/>
      <c r="B105" s="8"/>
      <c r="C105" s="8"/>
      <c r="D105" s="4"/>
      <c r="E105" s="4"/>
    </row>
    <row r="106">
      <c r="A106" s="4"/>
      <c r="B106" s="8"/>
      <c r="C106" s="8"/>
      <c r="D106" s="4"/>
      <c r="E106" s="4"/>
    </row>
    <row r="107">
      <c r="A107" s="4"/>
      <c r="B107" s="8"/>
      <c r="C107" s="8"/>
      <c r="D107" s="4"/>
      <c r="E107" s="4"/>
    </row>
    <row r="108">
      <c r="A108" s="4"/>
      <c r="B108" s="8"/>
      <c r="C108" s="8"/>
      <c r="D108" s="4"/>
      <c r="E108" s="4"/>
    </row>
    <row r="109">
      <c r="A109" s="4"/>
      <c r="B109" s="8"/>
      <c r="C109" s="8"/>
      <c r="D109" s="4"/>
      <c r="E109" s="4"/>
    </row>
    <row r="110">
      <c r="A110" s="4"/>
      <c r="B110" s="8"/>
      <c r="C110" s="8"/>
      <c r="D110" s="4"/>
      <c r="E110" s="4"/>
    </row>
    <row r="111">
      <c r="A111" s="4"/>
      <c r="B111" s="8"/>
      <c r="C111" s="8"/>
      <c r="D111" s="4"/>
      <c r="E111" s="4"/>
    </row>
    <row r="112">
      <c r="A112" s="4"/>
      <c r="B112" s="8"/>
      <c r="C112" s="8"/>
      <c r="D112" s="4"/>
      <c r="E112" s="4"/>
    </row>
    <row r="113">
      <c r="A113" s="4"/>
      <c r="B113" s="8"/>
      <c r="C113" s="8"/>
      <c r="D113" s="4"/>
      <c r="E113" s="4"/>
    </row>
    <row r="114">
      <c r="A114" s="4"/>
      <c r="B114" s="8"/>
      <c r="C114" s="8"/>
      <c r="D114" s="4"/>
      <c r="E114" s="4"/>
    </row>
    <row r="115">
      <c r="A115" s="4"/>
      <c r="B115" s="8"/>
      <c r="C115" s="8"/>
      <c r="D115" s="4"/>
      <c r="E115" s="4"/>
    </row>
    <row r="116">
      <c r="A116" s="4"/>
      <c r="B116" s="8"/>
      <c r="C116" s="8"/>
      <c r="D116" s="4"/>
      <c r="E116" s="4"/>
    </row>
    <row r="117">
      <c r="A117" s="4"/>
      <c r="B117" s="8"/>
      <c r="C117" s="8"/>
      <c r="D117" s="4"/>
      <c r="E117" s="4"/>
    </row>
    <row r="118">
      <c r="A118" s="4"/>
      <c r="B118" s="8"/>
      <c r="C118" s="8"/>
      <c r="D118" s="4"/>
      <c r="E118" s="4"/>
    </row>
    <row r="119">
      <c r="A119" s="4"/>
      <c r="B119" s="8"/>
      <c r="C119" s="8"/>
      <c r="D119" s="4"/>
      <c r="E119" s="4"/>
    </row>
    <row r="120">
      <c r="A120" s="4"/>
      <c r="B120" s="8"/>
      <c r="C120" s="8"/>
      <c r="D120" s="4"/>
      <c r="E120" s="4"/>
    </row>
    <row r="121">
      <c r="A121" s="4"/>
      <c r="B121" s="8"/>
      <c r="C121" s="8"/>
      <c r="D121" s="4"/>
      <c r="E121" s="4"/>
    </row>
    <row r="122">
      <c r="A122" s="4"/>
      <c r="B122" s="8"/>
      <c r="C122" s="8"/>
      <c r="D122" s="4"/>
      <c r="E122" s="4"/>
    </row>
    <row r="123">
      <c r="A123" s="4"/>
      <c r="B123" s="8"/>
      <c r="C123" s="8"/>
      <c r="D123" s="4"/>
      <c r="E123" s="4"/>
    </row>
    <row r="124">
      <c r="A124" s="4"/>
      <c r="B124" s="8"/>
      <c r="C124" s="8"/>
      <c r="D124" s="4"/>
      <c r="E124" s="4"/>
    </row>
    <row r="125">
      <c r="A125" s="4"/>
      <c r="B125" s="8"/>
      <c r="C125" s="8"/>
      <c r="D125" s="4"/>
      <c r="E125" s="4"/>
    </row>
    <row r="126">
      <c r="A126" s="4"/>
      <c r="B126" s="8"/>
      <c r="C126" s="8"/>
      <c r="D126" s="4"/>
      <c r="E126" s="4"/>
    </row>
    <row r="127">
      <c r="A127" s="4"/>
      <c r="B127" s="8"/>
      <c r="C127" s="8"/>
      <c r="D127" s="4"/>
      <c r="E127" s="4"/>
    </row>
    <row r="128">
      <c r="A128" s="4"/>
      <c r="B128" s="8"/>
      <c r="C128" s="8"/>
      <c r="D128" s="4"/>
      <c r="E128" s="4"/>
    </row>
    <row r="129">
      <c r="A129" s="4"/>
      <c r="B129" s="8"/>
      <c r="C129" s="8"/>
      <c r="D129" s="4"/>
      <c r="E129" s="4"/>
    </row>
    <row r="130">
      <c r="A130" s="4"/>
      <c r="B130" s="8"/>
      <c r="C130" s="8"/>
      <c r="D130" s="4"/>
      <c r="E130" s="4"/>
    </row>
    <row r="131">
      <c r="A131" s="4"/>
      <c r="B131" s="8"/>
      <c r="C131" s="8"/>
      <c r="D131" s="4"/>
      <c r="E131" s="4"/>
    </row>
    <row r="132">
      <c r="A132" s="4"/>
      <c r="B132" s="8"/>
      <c r="C132" s="8"/>
      <c r="D132" s="4"/>
      <c r="E132" s="4"/>
    </row>
    <row r="133">
      <c r="A133" s="4"/>
      <c r="B133" s="8"/>
      <c r="C133" s="8"/>
      <c r="D133" s="4"/>
      <c r="E133" s="4"/>
    </row>
    <row r="134">
      <c r="A134" s="4"/>
      <c r="B134" s="8"/>
      <c r="C134" s="8"/>
      <c r="D134" s="4"/>
      <c r="E134" s="4"/>
    </row>
    <row r="135">
      <c r="A135" s="4"/>
      <c r="B135" s="8"/>
      <c r="C135" s="8"/>
      <c r="D135" s="4"/>
      <c r="E135" s="4"/>
    </row>
    <row r="136">
      <c r="A136" s="4"/>
      <c r="B136" s="8"/>
      <c r="C136" s="8"/>
      <c r="D136" s="4"/>
      <c r="E136" s="4"/>
    </row>
    <row r="137">
      <c r="A137" s="4"/>
      <c r="B137" s="8"/>
      <c r="C137" s="8"/>
      <c r="D137" s="4"/>
      <c r="E137" s="4"/>
    </row>
    <row r="138">
      <c r="A138" s="4"/>
      <c r="B138" s="8"/>
      <c r="C138" s="8"/>
      <c r="D138" s="4"/>
      <c r="E138" s="4"/>
    </row>
    <row r="139">
      <c r="A139" s="4"/>
      <c r="B139" s="8"/>
      <c r="C139" s="8"/>
      <c r="D139" s="4"/>
      <c r="E139" s="4"/>
    </row>
    <row r="140">
      <c r="A140" s="4"/>
      <c r="B140" s="8"/>
      <c r="C140" s="8"/>
      <c r="D140" s="4"/>
      <c r="E140" s="4"/>
    </row>
    <row r="141">
      <c r="A141" s="4"/>
      <c r="B141" s="8"/>
      <c r="C141" s="8"/>
      <c r="D141" s="4"/>
      <c r="E141" s="4"/>
    </row>
    <row r="142">
      <c r="A142" s="4"/>
      <c r="B142" s="8"/>
      <c r="C142" s="8"/>
      <c r="D142" s="4"/>
      <c r="E142" s="4"/>
    </row>
    <row r="143">
      <c r="A143" s="4"/>
      <c r="B143" s="8"/>
      <c r="C143" s="8"/>
      <c r="D143" s="4"/>
      <c r="E143" s="4"/>
    </row>
    <row r="144">
      <c r="A144" s="4"/>
      <c r="B144" s="8"/>
      <c r="C144" s="8"/>
      <c r="D144" s="4"/>
      <c r="E144" s="4"/>
    </row>
    <row r="145">
      <c r="A145" s="4"/>
      <c r="B145" s="8"/>
      <c r="C145" s="8"/>
      <c r="D145" s="4"/>
      <c r="E145" s="4"/>
    </row>
    <row r="146">
      <c r="A146" s="4"/>
      <c r="B146" s="8"/>
      <c r="C146" s="8"/>
      <c r="D146" s="4"/>
      <c r="E146" s="4"/>
    </row>
    <row r="147">
      <c r="A147" s="4"/>
      <c r="B147" s="8"/>
      <c r="C147" s="8"/>
      <c r="D147" s="4"/>
      <c r="E147" s="4"/>
    </row>
    <row r="148">
      <c r="A148" s="4"/>
      <c r="B148" s="8"/>
      <c r="C148" s="8"/>
      <c r="D148" s="4"/>
      <c r="E148" s="4"/>
    </row>
    <row r="149">
      <c r="A149" s="4"/>
      <c r="B149" s="8"/>
      <c r="C149" s="8"/>
      <c r="D149" s="4"/>
      <c r="E149" s="4"/>
    </row>
    <row r="150">
      <c r="A150" s="4"/>
      <c r="B150" s="8"/>
      <c r="C150" s="8"/>
      <c r="D150" s="4"/>
      <c r="E150" s="4"/>
    </row>
    <row r="151">
      <c r="A151" s="4"/>
      <c r="B151" s="8"/>
      <c r="C151" s="8"/>
      <c r="D151" s="4"/>
      <c r="E151" s="4"/>
    </row>
    <row r="152">
      <c r="A152" s="4"/>
      <c r="B152" s="8"/>
      <c r="C152" s="8"/>
      <c r="D152" s="4"/>
      <c r="E152" s="4"/>
    </row>
    <row r="153">
      <c r="A153" s="4"/>
      <c r="B153" s="8"/>
      <c r="C153" s="8"/>
      <c r="D153" s="4"/>
      <c r="E153" s="4"/>
    </row>
    <row r="154">
      <c r="A154" s="4"/>
      <c r="B154" s="8"/>
      <c r="C154" s="8"/>
      <c r="D154" s="4"/>
      <c r="E154" s="4"/>
    </row>
    <row r="155">
      <c r="A155" s="4"/>
      <c r="B155" s="8"/>
      <c r="C155" s="8"/>
      <c r="D155" s="4"/>
      <c r="E155" s="4"/>
    </row>
    <row r="156">
      <c r="A156" s="4"/>
      <c r="B156" s="8"/>
      <c r="C156" s="8"/>
      <c r="D156" s="4"/>
      <c r="E156" s="4"/>
    </row>
    <row r="157">
      <c r="A157" s="4"/>
      <c r="B157" s="8"/>
      <c r="C157" s="8"/>
      <c r="D157" s="4"/>
      <c r="E157" s="4"/>
    </row>
    <row r="158">
      <c r="A158" s="4"/>
      <c r="B158" s="8"/>
      <c r="C158" s="8"/>
      <c r="D158" s="4"/>
      <c r="E158" s="4"/>
    </row>
    <row r="159">
      <c r="A159" s="4"/>
      <c r="B159" s="8"/>
      <c r="C159" s="8"/>
      <c r="D159" s="4"/>
      <c r="E159" s="4"/>
    </row>
    <row r="160">
      <c r="A160" s="4"/>
      <c r="B160" s="8"/>
      <c r="C160" s="8"/>
      <c r="D160" s="4"/>
      <c r="E160" s="4"/>
    </row>
    <row r="161">
      <c r="A161" s="4"/>
      <c r="B161" s="8"/>
      <c r="C161" s="8"/>
      <c r="D161" s="4"/>
      <c r="E161" s="4"/>
    </row>
    <row r="162">
      <c r="A162" s="4"/>
      <c r="B162" s="8"/>
      <c r="C162" s="8"/>
      <c r="D162" s="4"/>
      <c r="E162" s="4"/>
    </row>
    <row r="163">
      <c r="A163" s="4"/>
      <c r="B163" s="8"/>
      <c r="C163" s="8"/>
      <c r="D163" s="4"/>
      <c r="E163" s="4"/>
    </row>
    <row r="164">
      <c r="A164" s="4"/>
      <c r="B164" s="8"/>
      <c r="C164" s="8"/>
      <c r="D164" s="4"/>
      <c r="E164" s="4"/>
    </row>
    <row r="165">
      <c r="A165" s="4"/>
      <c r="B165" s="8"/>
      <c r="C165" s="8"/>
      <c r="D165" s="4"/>
      <c r="E165" s="4"/>
    </row>
    <row r="166">
      <c r="A166" s="4"/>
      <c r="B166" s="8"/>
      <c r="C166" s="8"/>
      <c r="D166" s="4"/>
      <c r="E166" s="4"/>
    </row>
    <row r="167">
      <c r="A167" s="4"/>
      <c r="B167" s="8"/>
      <c r="C167" s="8"/>
      <c r="D167" s="4"/>
      <c r="E167" s="4"/>
    </row>
    <row r="168">
      <c r="A168" s="4"/>
      <c r="B168" s="8"/>
      <c r="C168" s="8"/>
      <c r="D168" s="4"/>
      <c r="E168" s="4"/>
    </row>
    <row r="169">
      <c r="A169" s="4"/>
      <c r="B169" s="8"/>
      <c r="C169" s="8"/>
      <c r="D169" s="4"/>
      <c r="E169" s="4"/>
    </row>
    <row r="170">
      <c r="A170" s="4"/>
      <c r="B170" s="8"/>
      <c r="C170" s="8"/>
      <c r="D170" s="4"/>
      <c r="E170" s="4"/>
    </row>
    <row r="171">
      <c r="A171" s="4"/>
      <c r="B171" s="8"/>
      <c r="C171" s="8"/>
      <c r="D171" s="4"/>
      <c r="E171" s="4"/>
    </row>
    <row r="172">
      <c r="A172" s="4"/>
      <c r="B172" s="8"/>
      <c r="C172" s="8"/>
      <c r="D172" s="4"/>
      <c r="E172" s="4"/>
    </row>
    <row r="173">
      <c r="A173" s="4"/>
      <c r="B173" s="8"/>
      <c r="C173" s="8"/>
      <c r="D173" s="4"/>
      <c r="E173" s="4"/>
    </row>
    <row r="174">
      <c r="A174" s="4"/>
      <c r="B174" s="8"/>
      <c r="C174" s="8"/>
      <c r="D174" s="4"/>
      <c r="E174" s="4"/>
    </row>
    <row r="175">
      <c r="A175" s="4"/>
      <c r="B175" s="8"/>
      <c r="C175" s="8"/>
      <c r="D175" s="4"/>
      <c r="E175" s="4"/>
    </row>
    <row r="176">
      <c r="A176" s="4"/>
      <c r="B176" s="8"/>
      <c r="C176" s="8"/>
      <c r="D176" s="4"/>
      <c r="E176" s="4"/>
    </row>
    <row r="177">
      <c r="A177" s="4"/>
      <c r="B177" s="8"/>
      <c r="C177" s="8"/>
      <c r="D177" s="4"/>
      <c r="E177" s="4"/>
    </row>
    <row r="178">
      <c r="A178" s="4"/>
      <c r="B178" s="8"/>
      <c r="C178" s="8"/>
      <c r="D178" s="4"/>
      <c r="E178" s="4"/>
    </row>
    <row r="179">
      <c r="A179" s="4"/>
      <c r="B179" s="8"/>
      <c r="C179" s="8"/>
      <c r="D179" s="4"/>
      <c r="E179" s="4"/>
    </row>
    <row r="180">
      <c r="A180" s="4"/>
      <c r="B180" s="8"/>
      <c r="C180" s="8"/>
      <c r="D180" s="4"/>
      <c r="E180" s="4"/>
    </row>
    <row r="181">
      <c r="A181" s="4"/>
      <c r="B181" s="8"/>
      <c r="C181" s="8"/>
      <c r="D181" s="4"/>
      <c r="E181" s="4"/>
    </row>
    <row r="182">
      <c r="A182" s="4"/>
      <c r="B182" s="8"/>
      <c r="C182" s="8"/>
      <c r="D182" s="4"/>
      <c r="E182" s="4"/>
    </row>
    <row r="183">
      <c r="A183" s="4"/>
      <c r="B183" s="8"/>
      <c r="C183" s="8"/>
      <c r="D183" s="4"/>
      <c r="E183" s="4"/>
    </row>
    <row r="184">
      <c r="A184" s="4"/>
      <c r="B184" s="8"/>
      <c r="C184" s="8"/>
      <c r="D184" s="4"/>
      <c r="E184" s="4"/>
    </row>
    <row r="185">
      <c r="A185" s="4"/>
      <c r="B185" s="8"/>
      <c r="C185" s="8"/>
      <c r="D185" s="4"/>
      <c r="E185" s="4"/>
    </row>
    <row r="186">
      <c r="A186" s="4"/>
      <c r="B186" s="8"/>
      <c r="C186" s="8"/>
      <c r="D186" s="4"/>
      <c r="E186" s="4"/>
    </row>
    <row r="187">
      <c r="A187" s="4"/>
      <c r="B187" s="8"/>
      <c r="C187" s="8"/>
      <c r="D187" s="4"/>
      <c r="E187" s="4"/>
    </row>
    <row r="188">
      <c r="A188" s="4"/>
      <c r="B188" s="8"/>
      <c r="C188" s="8"/>
      <c r="D188" s="4"/>
      <c r="E188" s="4"/>
    </row>
    <row r="189">
      <c r="A189" s="4"/>
      <c r="B189" s="8"/>
      <c r="C189" s="8"/>
      <c r="D189" s="4"/>
      <c r="E189" s="4"/>
    </row>
    <row r="190">
      <c r="A190" s="4"/>
      <c r="B190" s="8"/>
      <c r="C190" s="8"/>
      <c r="D190" s="4"/>
      <c r="E190" s="4"/>
    </row>
    <row r="191">
      <c r="A191" s="4"/>
      <c r="B191" s="8"/>
      <c r="C191" s="8"/>
      <c r="D191" s="4"/>
      <c r="E191" s="4"/>
    </row>
    <row r="192">
      <c r="A192" s="4"/>
      <c r="B192" s="8"/>
      <c r="C192" s="8"/>
      <c r="D192" s="4"/>
      <c r="E192" s="4"/>
    </row>
    <row r="193">
      <c r="A193" s="4"/>
      <c r="B193" s="8"/>
      <c r="C193" s="8"/>
      <c r="D193" s="4"/>
      <c r="E193" s="4"/>
    </row>
    <row r="194">
      <c r="A194" s="4"/>
      <c r="B194" s="8"/>
      <c r="C194" s="8"/>
      <c r="D194" s="4"/>
      <c r="E194" s="4"/>
    </row>
    <row r="195">
      <c r="A195" s="4"/>
      <c r="B195" s="8"/>
      <c r="C195" s="8"/>
      <c r="D195" s="4"/>
      <c r="E195" s="4"/>
    </row>
    <row r="196">
      <c r="A196" s="4"/>
      <c r="B196" s="8"/>
      <c r="C196" s="8"/>
      <c r="D196" s="4"/>
      <c r="E196" s="4"/>
    </row>
    <row r="197">
      <c r="A197" s="4"/>
      <c r="B197" s="8"/>
      <c r="C197" s="8"/>
      <c r="D197" s="4"/>
      <c r="E197" s="4"/>
    </row>
    <row r="198">
      <c r="A198" s="4"/>
      <c r="B198" s="8"/>
      <c r="C198" s="8"/>
      <c r="D198" s="4"/>
      <c r="E198" s="4"/>
    </row>
    <row r="199">
      <c r="A199" s="4"/>
      <c r="B199" s="8"/>
      <c r="C199" s="8"/>
      <c r="D199" s="4"/>
      <c r="E199" s="4"/>
    </row>
    <row r="200">
      <c r="A200" s="4"/>
      <c r="B200" s="8"/>
      <c r="C200" s="8"/>
      <c r="D200" s="4"/>
      <c r="E200" s="4"/>
    </row>
    <row r="201">
      <c r="A201" s="4"/>
      <c r="B201" s="8"/>
      <c r="C201" s="8"/>
      <c r="D201" s="4"/>
      <c r="E201" s="4"/>
    </row>
    <row r="202">
      <c r="A202" s="4"/>
      <c r="B202" s="8"/>
      <c r="C202" s="8"/>
      <c r="D202" s="4"/>
      <c r="E202" s="4"/>
    </row>
    <row r="203">
      <c r="A203" s="4"/>
      <c r="B203" s="8"/>
      <c r="C203" s="8"/>
      <c r="D203" s="4"/>
      <c r="E203" s="4"/>
    </row>
    <row r="204">
      <c r="A204" s="4"/>
      <c r="B204" s="8"/>
      <c r="C204" s="8"/>
      <c r="D204" s="4"/>
      <c r="E204" s="4"/>
    </row>
    <row r="205">
      <c r="A205" s="4"/>
      <c r="B205" s="8"/>
      <c r="C205" s="8"/>
      <c r="D205" s="4"/>
      <c r="E205" s="4"/>
    </row>
    <row r="206">
      <c r="A206" s="4"/>
      <c r="B206" s="8"/>
      <c r="C206" s="8"/>
      <c r="D206" s="4"/>
      <c r="E206" s="4"/>
    </row>
    <row r="207">
      <c r="A207" s="4"/>
      <c r="B207" s="8"/>
      <c r="C207" s="8"/>
      <c r="D207" s="4"/>
      <c r="E207" s="4"/>
    </row>
    <row r="208">
      <c r="A208" s="4"/>
      <c r="B208" s="8"/>
      <c r="C208" s="8"/>
      <c r="D208" s="4"/>
      <c r="E208" s="4"/>
    </row>
    <row r="209">
      <c r="A209" s="4"/>
      <c r="B209" s="8"/>
      <c r="C209" s="8"/>
      <c r="D209" s="4"/>
      <c r="E209" s="4"/>
    </row>
    <row r="210">
      <c r="A210" s="4"/>
      <c r="B210" s="8"/>
      <c r="C210" s="8"/>
      <c r="D210" s="4"/>
      <c r="E210" s="4"/>
    </row>
    <row r="211">
      <c r="A211" s="4"/>
      <c r="B211" s="8"/>
      <c r="C211" s="8"/>
      <c r="D211" s="4"/>
      <c r="E211" s="4"/>
    </row>
    <row r="212">
      <c r="A212" s="4"/>
      <c r="B212" s="8"/>
      <c r="C212" s="8"/>
      <c r="D212" s="4"/>
      <c r="E212" s="4"/>
    </row>
    <row r="213">
      <c r="A213" s="4"/>
      <c r="B213" s="8"/>
      <c r="C213" s="8"/>
      <c r="D213" s="4"/>
      <c r="E213" s="4"/>
    </row>
    <row r="214">
      <c r="A214" s="4"/>
      <c r="B214" s="8"/>
      <c r="C214" s="8"/>
      <c r="D214" s="4"/>
      <c r="E214" s="4"/>
    </row>
    <row r="215">
      <c r="A215" s="4"/>
      <c r="B215" s="8"/>
      <c r="C215" s="8"/>
      <c r="D215" s="4"/>
      <c r="E215" s="4"/>
    </row>
    <row r="216">
      <c r="A216" s="4"/>
      <c r="B216" s="8"/>
      <c r="C216" s="8"/>
      <c r="D216" s="4"/>
      <c r="E216" s="4"/>
    </row>
    <row r="217">
      <c r="A217" s="4"/>
      <c r="B217" s="8"/>
      <c r="C217" s="8"/>
      <c r="D217" s="4"/>
      <c r="E217" s="4"/>
    </row>
    <row r="218">
      <c r="A218" s="4"/>
      <c r="B218" s="8"/>
      <c r="C218" s="8"/>
      <c r="D218" s="4"/>
      <c r="E218" s="4"/>
    </row>
    <row r="219">
      <c r="A219" s="4"/>
      <c r="B219" s="8"/>
      <c r="C219" s="8"/>
      <c r="D219" s="4"/>
      <c r="E219" s="4"/>
    </row>
    <row r="220">
      <c r="A220" s="4"/>
      <c r="B220" s="8"/>
      <c r="C220" s="8"/>
      <c r="D220" s="4"/>
      <c r="E220" s="4"/>
    </row>
    <row r="221">
      <c r="A221" s="4"/>
      <c r="B221" s="8"/>
      <c r="C221" s="8"/>
      <c r="D221" s="4"/>
      <c r="E221" s="4"/>
    </row>
    <row r="222">
      <c r="A222" s="4"/>
      <c r="B222" s="8"/>
      <c r="C222" s="8"/>
      <c r="D222" s="4"/>
      <c r="E222" s="4"/>
    </row>
    <row r="223">
      <c r="A223" s="4"/>
      <c r="B223" s="8"/>
      <c r="C223" s="8"/>
      <c r="D223" s="4"/>
      <c r="E223" s="4"/>
    </row>
    <row r="224">
      <c r="A224" s="4"/>
      <c r="B224" s="8"/>
      <c r="C224" s="8"/>
      <c r="D224" s="4"/>
      <c r="E224" s="4"/>
    </row>
    <row r="225">
      <c r="A225" s="4"/>
      <c r="B225" s="8"/>
      <c r="C225" s="8"/>
      <c r="D225" s="4"/>
      <c r="E225" s="4"/>
    </row>
    <row r="226">
      <c r="A226" s="4"/>
      <c r="B226" s="8"/>
      <c r="C226" s="8"/>
      <c r="D226" s="4"/>
      <c r="E226" s="4"/>
    </row>
    <row r="227">
      <c r="A227" s="4"/>
      <c r="B227" s="8"/>
      <c r="C227" s="8"/>
      <c r="D227" s="4"/>
      <c r="E227" s="4"/>
    </row>
    <row r="228">
      <c r="A228" s="4"/>
      <c r="B228" s="8"/>
      <c r="C228" s="8"/>
      <c r="D228" s="4"/>
      <c r="E228" s="4"/>
    </row>
    <row r="229">
      <c r="A229" s="4"/>
      <c r="B229" s="8"/>
      <c r="C229" s="8"/>
      <c r="D229" s="4"/>
      <c r="E229" s="4"/>
    </row>
    <row r="230">
      <c r="A230" s="4"/>
      <c r="B230" s="8"/>
      <c r="C230" s="8"/>
      <c r="D230" s="4"/>
      <c r="E230" s="4"/>
    </row>
    <row r="231">
      <c r="A231" s="4"/>
      <c r="B231" s="8"/>
      <c r="C231" s="8"/>
      <c r="D231" s="4"/>
      <c r="E231" s="4"/>
    </row>
    <row r="232">
      <c r="A232" s="4"/>
      <c r="B232" s="8"/>
      <c r="C232" s="8"/>
      <c r="D232" s="4"/>
      <c r="E232" s="4"/>
    </row>
    <row r="233">
      <c r="A233" s="4"/>
      <c r="B233" s="8"/>
      <c r="C233" s="8"/>
      <c r="D233" s="4"/>
      <c r="E233" s="4"/>
    </row>
    <row r="234">
      <c r="A234" s="4"/>
      <c r="B234" s="8"/>
      <c r="C234" s="8"/>
      <c r="D234" s="4"/>
      <c r="E234" s="4"/>
    </row>
    <row r="235">
      <c r="A235" s="4"/>
      <c r="B235" s="8"/>
      <c r="C235" s="8"/>
      <c r="D235" s="4"/>
      <c r="E235" s="4"/>
    </row>
    <row r="236">
      <c r="A236" s="4"/>
      <c r="B236" s="8"/>
      <c r="C236" s="8"/>
      <c r="D236" s="4"/>
      <c r="E236" s="4"/>
    </row>
    <row r="237">
      <c r="A237" s="4"/>
      <c r="B237" s="8"/>
      <c r="C237" s="8"/>
      <c r="D237" s="4"/>
      <c r="E237" s="4"/>
    </row>
    <row r="238">
      <c r="A238" s="4"/>
      <c r="B238" s="8"/>
      <c r="C238" s="8"/>
      <c r="D238" s="4"/>
      <c r="E238" s="4"/>
    </row>
    <row r="239">
      <c r="A239" s="4"/>
      <c r="B239" s="8"/>
      <c r="C239" s="8"/>
      <c r="D239" s="4"/>
      <c r="E239" s="4"/>
    </row>
    <row r="240">
      <c r="A240" s="4"/>
      <c r="B240" s="8"/>
      <c r="C240" s="8"/>
      <c r="D240" s="4"/>
      <c r="E240" s="4"/>
    </row>
    <row r="241">
      <c r="A241" s="4"/>
      <c r="B241" s="8"/>
      <c r="C241" s="8"/>
      <c r="D241" s="4"/>
      <c r="E241" s="4"/>
    </row>
    <row r="242">
      <c r="A242" s="4"/>
      <c r="B242" s="8"/>
      <c r="C242" s="8"/>
      <c r="D242" s="4"/>
      <c r="E242" s="4"/>
    </row>
    <row r="243">
      <c r="A243" s="4"/>
      <c r="B243" s="8"/>
      <c r="C243" s="8"/>
      <c r="D243" s="4"/>
      <c r="E243" s="4"/>
    </row>
    <row r="244">
      <c r="A244" s="4"/>
      <c r="B244" s="8"/>
      <c r="C244" s="8"/>
      <c r="D244" s="4"/>
      <c r="E244" s="4"/>
    </row>
    <row r="245">
      <c r="A245" s="4"/>
      <c r="B245" s="8"/>
      <c r="C245" s="8"/>
      <c r="D245" s="4"/>
      <c r="E245" s="4"/>
    </row>
    <row r="246">
      <c r="A246" s="4"/>
      <c r="B246" s="8"/>
      <c r="C246" s="8"/>
      <c r="D246" s="4"/>
      <c r="E246" s="4"/>
    </row>
    <row r="247">
      <c r="A247" s="4"/>
      <c r="B247" s="8"/>
      <c r="C247" s="8"/>
      <c r="D247" s="4"/>
      <c r="E247" s="4"/>
    </row>
    <row r="248">
      <c r="A248" s="4"/>
      <c r="B248" s="8"/>
      <c r="C248" s="8"/>
      <c r="D248" s="4"/>
      <c r="E248" s="4"/>
    </row>
    <row r="249">
      <c r="A249" s="4"/>
      <c r="B249" s="8"/>
      <c r="C249" s="8"/>
      <c r="D249" s="4"/>
      <c r="E249" s="4"/>
    </row>
    <row r="250">
      <c r="A250" s="4"/>
      <c r="B250" s="8"/>
      <c r="C250" s="8"/>
      <c r="D250" s="4"/>
      <c r="E250" s="4"/>
    </row>
    <row r="251">
      <c r="A251" s="4"/>
      <c r="B251" s="8"/>
      <c r="C251" s="8"/>
      <c r="D251" s="4"/>
      <c r="E251" s="4"/>
    </row>
    <row r="252">
      <c r="A252" s="4"/>
      <c r="B252" s="8"/>
      <c r="C252" s="8"/>
      <c r="D252" s="4"/>
      <c r="E252" s="4"/>
    </row>
    <row r="253">
      <c r="A253" s="4"/>
      <c r="B253" s="8"/>
      <c r="C253" s="8"/>
      <c r="D253" s="4"/>
      <c r="E253" s="4"/>
    </row>
    <row r="254">
      <c r="A254" s="4"/>
      <c r="B254" s="8"/>
      <c r="C254" s="8"/>
      <c r="D254" s="4"/>
      <c r="E254" s="4"/>
    </row>
    <row r="255">
      <c r="A255" s="4"/>
      <c r="B255" s="8"/>
      <c r="C255" s="8"/>
      <c r="D255" s="4"/>
      <c r="E255" s="4"/>
    </row>
    <row r="256">
      <c r="A256" s="4"/>
      <c r="B256" s="8"/>
      <c r="C256" s="8"/>
      <c r="D256" s="4"/>
      <c r="E256" s="4"/>
    </row>
    <row r="257">
      <c r="A257" s="4"/>
      <c r="B257" s="8"/>
      <c r="C257" s="8"/>
      <c r="D257" s="4"/>
      <c r="E257" s="4"/>
    </row>
    <row r="258">
      <c r="A258" s="4"/>
      <c r="B258" s="8"/>
      <c r="C258" s="8"/>
      <c r="D258" s="4"/>
      <c r="E258" s="4"/>
    </row>
    <row r="259">
      <c r="A259" s="4"/>
      <c r="B259" s="8"/>
      <c r="C259" s="8"/>
      <c r="D259" s="4"/>
      <c r="E259" s="4"/>
    </row>
    <row r="260">
      <c r="A260" s="4"/>
      <c r="B260" s="8"/>
      <c r="C260" s="8"/>
      <c r="D260" s="4"/>
      <c r="E260" s="4"/>
    </row>
    <row r="261">
      <c r="A261" s="4"/>
      <c r="B261" s="8"/>
      <c r="C261" s="8"/>
      <c r="D261" s="4"/>
      <c r="E261" s="4"/>
    </row>
    <row r="262">
      <c r="A262" s="4"/>
      <c r="B262" s="8"/>
      <c r="C262" s="8"/>
      <c r="D262" s="4"/>
      <c r="E262" s="4"/>
    </row>
    <row r="263">
      <c r="A263" s="4"/>
      <c r="B263" s="8"/>
      <c r="C263" s="8"/>
      <c r="D263" s="4"/>
      <c r="E263" s="4"/>
    </row>
    <row r="264">
      <c r="A264" s="4"/>
      <c r="B264" s="8"/>
      <c r="C264" s="8"/>
      <c r="D264" s="4"/>
      <c r="E264" s="4"/>
    </row>
    <row r="265">
      <c r="A265" s="4"/>
      <c r="B265" s="8"/>
      <c r="C265" s="8"/>
      <c r="D265" s="4"/>
      <c r="E265" s="4"/>
    </row>
    <row r="266">
      <c r="A266" s="4"/>
      <c r="B266" s="8"/>
      <c r="C266" s="8"/>
      <c r="D266" s="4"/>
      <c r="E266" s="4"/>
    </row>
    <row r="267">
      <c r="A267" s="4"/>
      <c r="B267" s="8"/>
      <c r="C267" s="8"/>
      <c r="D267" s="4"/>
      <c r="E267" s="4"/>
    </row>
    <row r="268">
      <c r="A268" s="4"/>
      <c r="B268" s="8"/>
      <c r="C268" s="8"/>
      <c r="D268" s="4"/>
      <c r="E268" s="4"/>
    </row>
    <row r="269">
      <c r="A269" s="4"/>
      <c r="B269" s="8"/>
      <c r="C269" s="8"/>
      <c r="D269" s="4"/>
      <c r="E269" s="4"/>
    </row>
    <row r="270">
      <c r="A270" s="4"/>
      <c r="B270" s="8"/>
      <c r="C270" s="8"/>
      <c r="D270" s="4"/>
      <c r="E270" s="4"/>
    </row>
    <row r="271">
      <c r="A271" s="4"/>
      <c r="B271" s="8"/>
      <c r="C271" s="8"/>
      <c r="D271" s="4"/>
      <c r="E271" s="4"/>
    </row>
    <row r="272">
      <c r="A272" s="4"/>
      <c r="B272" s="8"/>
      <c r="C272" s="8"/>
      <c r="D272" s="4"/>
      <c r="E272" s="4"/>
    </row>
    <row r="273">
      <c r="A273" s="4"/>
      <c r="B273" s="8"/>
      <c r="C273" s="8"/>
      <c r="D273" s="4"/>
      <c r="E273" s="4"/>
    </row>
    <row r="274">
      <c r="A274" s="4"/>
      <c r="B274" s="8"/>
      <c r="C274" s="8"/>
      <c r="D274" s="4"/>
      <c r="E274" s="4"/>
    </row>
    <row r="275">
      <c r="A275" s="4"/>
      <c r="B275" s="8"/>
      <c r="C275" s="8"/>
      <c r="D275" s="4"/>
      <c r="E275" s="4"/>
    </row>
    <row r="276">
      <c r="A276" s="4"/>
      <c r="B276" s="8"/>
      <c r="C276" s="8"/>
      <c r="D276" s="4"/>
      <c r="E276" s="4"/>
    </row>
    <row r="277">
      <c r="A277" s="4"/>
      <c r="B277" s="8"/>
      <c r="C277" s="8"/>
      <c r="D277" s="4"/>
      <c r="E277" s="4"/>
    </row>
    <row r="278">
      <c r="A278" s="4"/>
      <c r="B278" s="8"/>
      <c r="C278" s="8"/>
      <c r="D278" s="4"/>
      <c r="E278" s="4"/>
    </row>
    <row r="279">
      <c r="A279" s="4"/>
      <c r="B279" s="8"/>
      <c r="C279" s="8"/>
      <c r="D279" s="4"/>
      <c r="E279" s="4"/>
    </row>
    <row r="280">
      <c r="A280" s="4"/>
      <c r="B280" s="8"/>
      <c r="C280" s="8"/>
      <c r="D280" s="4"/>
      <c r="E280" s="4"/>
    </row>
    <row r="281">
      <c r="A281" s="4"/>
      <c r="B281" s="8"/>
      <c r="C281" s="8"/>
      <c r="D281" s="4"/>
      <c r="E281" s="4"/>
    </row>
    <row r="282">
      <c r="A282" s="4"/>
      <c r="B282" s="8"/>
      <c r="C282" s="8"/>
      <c r="D282" s="4"/>
      <c r="E282" s="4"/>
    </row>
    <row r="283">
      <c r="A283" s="4"/>
      <c r="B283" s="8"/>
      <c r="C283" s="8"/>
      <c r="D283" s="4"/>
      <c r="E283" s="4"/>
    </row>
    <row r="284">
      <c r="A284" s="4"/>
      <c r="B284" s="8"/>
      <c r="C284" s="8"/>
      <c r="D284" s="4"/>
      <c r="E284" s="4"/>
    </row>
    <row r="285">
      <c r="A285" s="4"/>
      <c r="B285" s="8"/>
      <c r="C285" s="8"/>
      <c r="D285" s="4"/>
      <c r="E285" s="4"/>
    </row>
    <row r="286">
      <c r="A286" s="4"/>
      <c r="B286" s="8"/>
      <c r="C286" s="8"/>
      <c r="D286" s="4"/>
      <c r="E286" s="4"/>
    </row>
    <row r="287">
      <c r="A287" s="4"/>
      <c r="B287" s="8"/>
      <c r="C287" s="8"/>
      <c r="D287" s="4"/>
      <c r="E287" s="4"/>
    </row>
    <row r="288">
      <c r="A288" s="4"/>
      <c r="B288" s="8"/>
      <c r="C288" s="8"/>
      <c r="D288" s="4"/>
      <c r="E288" s="4"/>
    </row>
    <row r="289">
      <c r="A289" s="4"/>
      <c r="B289" s="8"/>
      <c r="C289" s="8"/>
      <c r="D289" s="4"/>
      <c r="E289" s="4"/>
    </row>
    <row r="290">
      <c r="A290" s="4"/>
      <c r="B290" s="8"/>
      <c r="C290" s="8"/>
      <c r="D290" s="4"/>
      <c r="E290" s="4"/>
    </row>
    <row r="291">
      <c r="A291" s="4"/>
      <c r="B291" s="8"/>
      <c r="C291" s="8"/>
      <c r="D291" s="4"/>
      <c r="E291" s="4"/>
    </row>
    <row r="292">
      <c r="A292" s="4"/>
      <c r="B292" s="8"/>
      <c r="C292" s="8"/>
      <c r="D292" s="4"/>
      <c r="E292" s="4"/>
    </row>
    <row r="293">
      <c r="A293" s="4"/>
      <c r="B293" s="8"/>
      <c r="C293" s="8"/>
      <c r="D293" s="4"/>
      <c r="E293" s="4"/>
    </row>
    <row r="294">
      <c r="A294" s="4"/>
      <c r="B294" s="8"/>
      <c r="C294" s="8"/>
      <c r="D294" s="4"/>
      <c r="E294" s="4"/>
    </row>
    <row r="295">
      <c r="A295" s="4"/>
      <c r="B295" s="8"/>
      <c r="C295" s="8"/>
      <c r="D295" s="4"/>
      <c r="E295" s="4"/>
    </row>
    <row r="296">
      <c r="A296" s="4"/>
      <c r="B296" s="8"/>
      <c r="C296" s="8"/>
      <c r="D296" s="4"/>
      <c r="E296" s="4"/>
    </row>
    <row r="297">
      <c r="A297" s="4"/>
      <c r="B297" s="8"/>
      <c r="C297" s="8"/>
      <c r="D297" s="4"/>
      <c r="E297" s="4"/>
    </row>
    <row r="298">
      <c r="A298" s="4"/>
      <c r="B298" s="8"/>
      <c r="C298" s="8"/>
      <c r="D298" s="4"/>
      <c r="E298" s="4"/>
    </row>
    <row r="299">
      <c r="A299" s="4"/>
      <c r="B299" s="8"/>
      <c r="C299" s="8"/>
      <c r="D299" s="4"/>
      <c r="E299" s="4"/>
    </row>
    <row r="300">
      <c r="A300" s="4"/>
      <c r="B300" s="8"/>
      <c r="C300" s="8"/>
      <c r="D300" s="4"/>
      <c r="E300" s="4"/>
    </row>
    <row r="301">
      <c r="A301" s="4"/>
      <c r="B301" s="8"/>
      <c r="C301" s="8"/>
      <c r="D301" s="4"/>
      <c r="E301" s="4"/>
    </row>
    <row r="302">
      <c r="A302" s="4"/>
      <c r="B302" s="8"/>
      <c r="C302" s="8"/>
      <c r="D302" s="4"/>
      <c r="E302" s="4"/>
    </row>
    <row r="303">
      <c r="A303" s="4"/>
      <c r="B303" s="8"/>
      <c r="C303" s="8"/>
      <c r="D303" s="4"/>
      <c r="E303" s="4"/>
    </row>
    <row r="304">
      <c r="A304" s="4"/>
      <c r="B304" s="8"/>
      <c r="C304" s="8"/>
      <c r="D304" s="4"/>
      <c r="E304" s="4"/>
    </row>
    <row r="305">
      <c r="A305" s="4"/>
      <c r="B305" s="8"/>
      <c r="C305" s="8"/>
      <c r="D305" s="4"/>
      <c r="E305" s="4"/>
    </row>
    <row r="306">
      <c r="A306" s="4"/>
      <c r="B306" s="8"/>
      <c r="C306" s="8"/>
      <c r="D306" s="4"/>
      <c r="E306" s="4"/>
    </row>
    <row r="307">
      <c r="A307" s="4"/>
      <c r="B307" s="8"/>
      <c r="C307" s="8"/>
      <c r="D307" s="4"/>
      <c r="E307" s="4"/>
    </row>
    <row r="308">
      <c r="A308" s="4"/>
      <c r="B308" s="8"/>
      <c r="C308" s="8"/>
      <c r="D308" s="4"/>
      <c r="E308" s="4"/>
    </row>
    <row r="309">
      <c r="A309" s="4"/>
      <c r="B309" s="8"/>
      <c r="C309" s="8"/>
      <c r="D309" s="4"/>
      <c r="E309" s="4"/>
    </row>
    <row r="310">
      <c r="A310" s="4"/>
      <c r="B310" s="8"/>
      <c r="C310" s="8"/>
      <c r="D310" s="4"/>
      <c r="E310" s="4"/>
    </row>
    <row r="311">
      <c r="A311" s="4"/>
      <c r="B311" s="8"/>
      <c r="C311" s="8"/>
      <c r="D311" s="4"/>
      <c r="E311" s="4"/>
    </row>
    <row r="312">
      <c r="A312" s="4"/>
      <c r="B312" s="8"/>
      <c r="C312" s="8"/>
      <c r="D312" s="4"/>
      <c r="E312" s="4"/>
    </row>
    <row r="313">
      <c r="A313" s="4"/>
      <c r="B313" s="8"/>
      <c r="C313" s="8"/>
      <c r="D313" s="4"/>
      <c r="E313" s="4"/>
    </row>
    <row r="314">
      <c r="A314" s="4"/>
      <c r="B314" s="8"/>
      <c r="C314" s="8"/>
      <c r="D314" s="4"/>
      <c r="E314" s="4"/>
    </row>
    <row r="315">
      <c r="A315" s="4"/>
      <c r="B315" s="8"/>
      <c r="C315" s="8"/>
      <c r="D315" s="4"/>
      <c r="E315" s="4"/>
    </row>
    <row r="316">
      <c r="A316" s="4"/>
      <c r="B316" s="8"/>
      <c r="C316" s="8"/>
      <c r="D316" s="4"/>
      <c r="E316" s="4"/>
    </row>
    <row r="317">
      <c r="A317" s="4"/>
      <c r="B317" s="8"/>
      <c r="C317" s="8"/>
      <c r="D317" s="4"/>
      <c r="E317" s="4"/>
    </row>
    <row r="318">
      <c r="A318" s="4"/>
      <c r="B318" s="8"/>
      <c r="C318" s="8"/>
      <c r="D318" s="4"/>
      <c r="E318" s="4"/>
    </row>
    <row r="319">
      <c r="A319" s="4"/>
      <c r="B319" s="8"/>
      <c r="C319" s="8"/>
      <c r="D319" s="4"/>
      <c r="E319" s="4"/>
    </row>
    <row r="320">
      <c r="A320" s="4"/>
      <c r="B320" s="8"/>
      <c r="C320" s="8"/>
      <c r="D320" s="4"/>
      <c r="E320" s="4"/>
    </row>
    <row r="321">
      <c r="A321" s="4"/>
      <c r="B321" s="8"/>
      <c r="C321" s="8"/>
      <c r="D321" s="4"/>
      <c r="E321" s="4"/>
    </row>
    <row r="322">
      <c r="A322" s="4"/>
      <c r="B322" s="8"/>
      <c r="C322" s="8"/>
      <c r="D322" s="4"/>
      <c r="E322" s="4"/>
    </row>
    <row r="323">
      <c r="A323" s="4"/>
      <c r="B323" s="8"/>
      <c r="C323" s="8"/>
      <c r="D323" s="4"/>
      <c r="E323" s="4"/>
    </row>
    <row r="324">
      <c r="A324" s="4"/>
      <c r="B324" s="8"/>
      <c r="C324" s="8"/>
      <c r="D324" s="4"/>
      <c r="E324" s="4"/>
    </row>
    <row r="325">
      <c r="A325" s="4"/>
      <c r="B325" s="8"/>
      <c r="C325" s="8"/>
      <c r="D325" s="4"/>
      <c r="E325" s="4"/>
    </row>
    <row r="326">
      <c r="A326" s="4"/>
      <c r="B326" s="8"/>
      <c r="C326" s="8"/>
      <c r="D326" s="4"/>
      <c r="E326" s="4"/>
    </row>
    <row r="327">
      <c r="A327" s="4"/>
      <c r="B327" s="8"/>
      <c r="C327" s="8"/>
      <c r="D327" s="4"/>
      <c r="E327" s="4"/>
    </row>
    <row r="328">
      <c r="A328" s="4"/>
      <c r="B328" s="8"/>
      <c r="C328" s="8"/>
      <c r="D328" s="4"/>
      <c r="E328" s="4"/>
    </row>
    <row r="329">
      <c r="A329" s="4"/>
      <c r="B329" s="8"/>
      <c r="C329" s="8"/>
      <c r="D329" s="4"/>
      <c r="E329" s="4"/>
    </row>
    <row r="330">
      <c r="A330" s="4"/>
      <c r="B330" s="8"/>
      <c r="C330" s="8"/>
      <c r="D330" s="4"/>
      <c r="E330" s="4"/>
    </row>
    <row r="331">
      <c r="A331" s="4"/>
      <c r="B331" s="8"/>
      <c r="C331" s="8"/>
      <c r="D331" s="4"/>
      <c r="E331" s="4"/>
    </row>
    <row r="332">
      <c r="A332" s="4"/>
      <c r="B332" s="8"/>
      <c r="C332" s="8"/>
      <c r="D332" s="4"/>
      <c r="E332" s="4"/>
    </row>
    <row r="333">
      <c r="A333" s="4"/>
      <c r="B333" s="8"/>
      <c r="C333" s="8"/>
      <c r="D333" s="4"/>
      <c r="E333" s="4"/>
    </row>
    <row r="334">
      <c r="A334" s="4"/>
      <c r="B334" s="8"/>
      <c r="C334" s="8"/>
      <c r="D334" s="4"/>
      <c r="E334" s="4"/>
    </row>
    <row r="335">
      <c r="A335" s="4"/>
      <c r="B335" s="8"/>
      <c r="C335" s="8"/>
      <c r="D335" s="4"/>
      <c r="E335" s="4"/>
    </row>
    <row r="336">
      <c r="A336" s="4"/>
      <c r="B336" s="8"/>
      <c r="C336" s="8"/>
      <c r="D336" s="4"/>
      <c r="E336" s="4"/>
    </row>
    <row r="337">
      <c r="A337" s="4"/>
      <c r="B337" s="8"/>
      <c r="C337" s="8"/>
      <c r="D337" s="4"/>
      <c r="E337" s="4"/>
    </row>
    <row r="338">
      <c r="A338" s="4"/>
      <c r="B338" s="8"/>
      <c r="C338" s="8"/>
      <c r="D338" s="4"/>
      <c r="E338" s="4"/>
    </row>
    <row r="339">
      <c r="A339" s="4"/>
      <c r="B339" s="8"/>
      <c r="C339" s="8"/>
      <c r="D339" s="4"/>
      <c r="E339" s="4"/>
    </row>
    <row r="340">
      <c r="A340" s="4"/>
      <c r="B340" s="8"/>
      <c r="C340" s="8"/>
      <c r="D340" s="4"/>
      <c r="E340" s="4"/>
    </row>
    <row r="341">
      <c r="A341" s="4"/>
      <c r="B341" s="8"/>
      <c r="C341" s="8"/>
      <c r="D341" s="4"/>
      <c r="E341" s="4"/>
    </row>
    <row r="342">
      <c r="A342" s="4"/>
      <c r="B342" s="8"/>
      <c r="C342" s="8"/>
      <c r="D342" s="4"/>
      <c r="E342" s="4"/>
    </row>
    <row r="343">
      <c r="A343" s="4"/>
      <c r="B343" s="8"/>
      <c r="C343" s="8"/>
      <c r="D343" s="4"/>
      <c r="E343" s="4"/>
    </row>
    <row r="344">
      <c r="A344" s="4"/>
      <c r="B344" s="8"/>
      <c r="C344" s="8"/>
      <c r="D344" s="4"/>
      <c r="E344" s="4"/>
    </row>
    <row r="345">
      <c r="A345" s="4"/>
      <c r="B345" s="8"/>
      <c r="C345" s="8"/>
      <c r="D345" s="4"/>
      <c r="E345" s="4"/>
    </row>
    <row r="346">
      <c r="A346" s="4"/>
      <c r="B346" s="8"/>
      <c r="C346" s="8"/>
      <c r="D346" s="4"/>
      <c r="E346" s="4"/>
    </row>
    <row r="347">
      <c r="A347" s="4"/>
      <c r="B347" s="8"/>
      <c r="C347" s="8"/>
      <c r="D347" s="4"/>
      <c r="E347" s="4"/>
    </row>
    <row r="348">
      <c r="A348" s="4"/>
      <c r="B348" s="8"/>
      <c r="C348" s="8"/>
      <c r="D348" s="4"/>
      <c r="E348" s="4"/>
    </row>
    <row r="349">
      <c r="A349" s="4"/>
      <c r="B349" s="8"/>
      <c r="C349" s="8"/>
      <c r="D349" s="4"/>
      <c r="E349" s="4"/>
    </row>
    <row r="350">
      <c r="A350" s="4"/>
      <c r="B350" s="8"/>
      <c r="C350" s="8"/>
      <c r="D350" s="4"/>
      <c r="E350" s="4"/>
    </row>
    <row r="351">
      <c r="A351" s="4"/>
      <c r="B351" s="8"/>
      <c r="C351" s="8"/>
      <c r="D351" s="4"/>
      <c r="E351" s="4"/>
    </row>
    <row r="352">
      <c r="A352" s="4"/>
      <c r="B352" s="8"/>
      <c r="C352" s="8"/>
      <c r="D352" s="4"/>
      <c r="E352" s="4"/>
    </row>
    <row r="353">
      <c r="A353" s="4"/>
      <c r="B353" s="8"/>
      <c r="C353" s="8"/>
      <c r="D353" s="4"/>
      <c r="E353" s="4"/>
    </row>
    <row r="354">
      <c r="A354" s="4"/>
      <c r="B354" s="8"/>
      <c r="C354" s="8"/>
      <c r="D354" s="4"/>
      <c r="E354" s="4"/>
    </row>
    <row r="355">
      <c r="A355" s="4"/>
      <c r="B355" s="8"/>
      <c r="C355" s="8"/>
      <c r="D355" s="4"/>
      <c r="E355" s="4"/>
    </row>
    <row r="356">
      <c r="A356" s="4"/>
      <c r="B356" s="8"/>
      <c r="C356" s="8"/>
      <c r="D356" s="4"/>
      <c r="E356" s="4"/>
    </row>
    <row r="357">
      <c r="A357" s="4"/>
      <c r="B357" s="8"/>
      <c r="C357" s="8"/>
      <c r="D357" s="4"/>
      <c r="E357" s="4"/>
    </row>
    <row r="358">
      <c r="A358" s="4"/>
      <c r="B358" s="8"/>
      <c r="C358" s="8"/>
      <c r="D358" s="4"/>
      <c r="E358" s="4"/>
    </row>
    <row r="359">
      <c r="A359" s="4"/>
      <c r="B359" s="8"/>
      <c r="C359" s="8"/>
      <c r="D359" s="4"/>
      <c r="E359" s="4"/>
    </row>
    <row r="360">
      <c r="A360" s="4"/>
      <c r="B360" s="8"/>
      <c r="C360" s="8"/>
      <c r="D360" s="4"/>
      <c r="E360" s="4"/>
    </row>
    <row r="361">
      <c r="A361" s="4"/>
      <c r="B361" s="8"/>
      <c r="C361" s="8"/>
      <c r="D361" s="4"/>
      <c r="E361" s="4"/>
    </row>
    <row r="362">
      <c r="A362" s="4"/>
      <c r="B362" s="8"/>
      <c r="C362" s="8"/>
      <c r="D362" s="4"/>
      <c r="E362" s="4"/>
    </row>
    <row r="363">
      <c r="A363" s="4"/>
      <c r="B363" s="8"/>
      <c r="C363" s="8"/>
      <c r="D363" s="4"/>
      <c r="E363" s="4"/>
    </row>
    <row r="364">
      <c r="A364" s="4"/>
      <c r="B364" s="8"/>
      <c r="C364" s="8"/>
      <c r="D364" s="4"/>
      <c r="E364" s="4"/>
    </row>
    <row r="365">
      <c r="A365" s="4"/>
      <c r="B365" s="8"/>
      <c r="C365" s="8"/>
      <c r="D365" s="4"/>
      <c r="E365" s="4"/>
    </row>
    <row r="366">
      <c r="A366" s="4"/>
      <c r="B366" s="8"/>
      <c r="C366" s="8"/>
      <c r="D366" s="4"/>
      <c r="E366" s="4"/>
    </row>
    <row r="367">
      <c r="A367" s="4"/>
      <c r="B367" s="8"/>
      <c r="C367" s="8"/>
      <c r="D367" s="4"/>
      <c r="E367" s="4"/>
    </row>
    <row r="368">
      <c r="A368" s="4"/>
      <c r="B368" s="8"/>
      <c r="C368" s="8"/>
      <c r="D368" s="4"/>
      <c r="E368" s="4"/>
    </row>
    <row r="369">
      <c r="A369" s="4"/>
      <c r="B369" s="8"/>
      <c r="C369" s="8"/>
      <c r="D369" s="4"/>
      <c r="E369" s="4"/>
    </row>
    <row r="370">
      <c r="A370" s="4"/>
      <c r="B370" s="8"/>
      <c r="C370" s="8"/>
      <c r="D370" s="4"/>
      <c r="E370" s="4"/>
    </row>
    <row r="371">
      <c r="A371" s="4"/>
      <c r="B371" s="8"/>
      <c r="C371" s="8"/>
      <c r="D371" s="4"/>
      <c r="E371" s="4"/>
    </row>
    <row r="372">
      <c r="A372" s="4"/>
      <c r="B372" s="8"/>
      <c r="C372" s="8"/>
      <c r="D372" s="4"/>
      <c r="E372" s="4"/>
    </row>
    <row r="373">
      <c r="A373" s="4"/>
      <c r="B373" s="8"/>
      <c r="C373" s="8"/>
      <c r="D373" s="4"/>
      <c r="E373" s="4"/>
    </row>
    <row r="374">
      <c r="A374" s="4"/>
      <c r="B374" s="8"/>
      <c r="C374" s="8"/>
      <c r="D374" s="4"/>
      <c r="E374" s="4"/>
    </row>
    <row r="375">
      <c r="A375" s="4"/>
      <c r="B375" s="8"/>
      <c r="C375" s="8"/>
      <c r="D375" s="4"/>
      <c r="E375" s="4"/>
    </row>
    <row r="376">
      <c r="A376" s="4"/>
      <c r="B376" s="8"/>
      <c r="C376" s="8"/>
      <c r="D376" s="4"/>
      <c r="E376" s="4"/>
    </row>
    <row r="377">
      <c r="A377" s="4"/>
      <c r="B377" s="8"/>
      <c r="C377" s="8"/>
      <c r="D377" s="4"/>
      <c r="E377" s="4"/>
    </row>
    <row r="378">
      <c r="A378" s="4"/>
      <c r="B378" s="8"/>
      <c r="C378" s="8"/>
      <c r="D378" s="4"/>
      <c r="E378" s="4"/>
    </row>
    <row r="379">
      <c r="A379" s="4"/>
      <c r="B379" s="8"/>
      <c r="C379" s="8"/>
      <c r="D379" s="4"/>
      <c r="E379" s="4"/>
    </row>
    <row r="380">
      <c r="A380" s="4"/>
      <c r="B380" s="8"/>
      <c r="C380" s="8"/>
      <c r="D380" s="4"/>
      <c r="E380" s="4"/>
    </row>
    <row r="381">
      <c r="A381" s="4"/>
      <c r="B381" s="8"/>
      <c r="C381" s="8"/>
      <c r="D381" s="4"/>
      <c r="E381" s="4"/>
    </row>
    <row r="382">
      <c r="A382" s="4"/>
      <c r="B382" s="8"/>
      <c r="C382" s="8"/>
      <c r="D382" s="4"/>
      <c r="E382" s="4"/>
    </row>
    <row r="383">
      <c r="A383" s="4"/>
      <c r="B383" s="8"/>
      <c r="C383" s="8"/>
      <c r="D383" s="4"/>
      <c r="E383" s="4"/>
    </row>
    <row r="384">
      <c r="A384" s="4"/>
      <c r="B384" s="8"/>
      <c r="C384" s="8"/>
      <c r="D384" s="4"/>
      <c r="E384" s="4"/>
    </row>
    <row r="385">
      <c r="A385" s="4"/>
      <c r="B385" s="8"/>
      <c r="C385" s="8"/>
      <c r="D385" s="4"/>
      <c r="E385" s="4"/>
    </row>
    <row r="386">
      <c r="A386" s="4"/>
      <c r="B386" s="8"/>
      <c r="C386" s="8"/>
      <c r="D386" s="4"/>
      <c r="E386" s="4"/>
    </row>
    <row r="387">
      <c r="A387" s="4"/>
      <c r="B387" s="8"/>
      <c r="C387" s="8"/>
      <c r="D387" s="4"/>
      <c r="E387" s="4"/>
    </row>
    <row r="388">
      <c r="A388" s="4"/>
      <c r="B388" s="8"/>
      <c r="C388" s="8"/>
      <c r="D388" s="4"/>
      <c r="E388" s="4"/>
    </row>
    <row r="389">
      <c r="A389" s="4"/>
      <c r="B389" s="8"/>
      <c r="C389" s="8"/>
      <c r="D389" s="4"/>
      <c r="E389" s="4"/>
    </row>
    <row r="390">
      <c r="A390" s="4"/>
      <c r="B390" s="8"/>
      <c r="C390" s="8"/>
      <c r="D390" s="4"/>
      <c r="E390" s="4"/>
    </row>
    <row r="391">
      <c r="A391" s="4"/>
      <c r="B391" s="8"/>
      <c r="C391" s="8"/>
      <c r="D391" s="4"/>
      <c r="E391" s="4"/>
    </row>
    <row r="392">
      <c r="A392" s="4"/>
      <c r="B392" s="8"/>
      <c r="C392" s="8"/>
      <c r="D392" s="4"/>
      <c r="E392" s="4"/>
    </row>
    <row r="393">
      <c r="A393" s="4"/>
      <c r="B393" s="8"/>
      <c r="C393" s="8"/>
      <c r="D393" s="4"/>
      <c r="E393" s="4"/>
    </row>
    <row r="394">
      <c r="A394" s="4"/>
      <c r="B394" s="8"/>
      <c r="C394" s="8"/>
      <c r="D394" s="4"/>
      <c r="E394" s="4"/>
    </row>
    <row r="395">
      <c r="A395" s="4"/>
      <c r="B395" s="8"/>
      <c r="C395" s="8"/>
      <c r="D395" s="4"/>
      <c r="E395" s="4"/>
    </row>
    <row r="396">
      <c r="A396" s="4"/>
      <c r="B396" s="8"/>
      <c r="C396" s="8"/>
      <c r="D396" s="4"/>
      <c r="E396" s="4"/>
    </row>
    <row r="397">
      <c r="A397" s="4"/>
      <c r="B397" s="8"/>
      <c r="C397" s="8"/>
      <c r="D397" s="4"/>
      <c r="E397" s="4"/>
    </row>
    <row r="398">
      <c r="A398" s="4"/>
      <c r="B398" s="8"/>
      <c r="C398" s="8"/>
      <c r="D398" s="4"/>
      <c r="E398" s="4"/>
    </row>
    <row r="399">
      <c r="A399" s="4"/>
      <c r="B399" s="8"/>
      <c r="C399" s="8"/>
      <c r="D399" s="4"/>
      <c r="E399" s="4"/>
    </row>
    <row r="400">
      <c r="A400" s="4"/>
      <c r="B400" s="8"/>
      <c r="C400" s="8"/>
      <c r="D400" s="4"/>
      <c r="E400" s="4"/>
    </row>
    <row r="401">
      <c r="A401" s="4"/>
      <c r="B401" s="8"/>
      <c r="C401" s="8"/>
      <c r="D401" s="4"/>
      <c r="E401" s="4"/>
    </row>
    <row r="402">
      <c r="A402" s="4"/>
      <c r="B402" s="8"/>
      <c r="C402" s="8"/>
      <c r="D402" s="4"/>
      <c r="E402" s="4"/>
    </row>
    <row r="403">
      <c r="A403" s="4"/>
      <c r="B403" s="8"/>
      <c r="C403" s="8"/>
      <c r="D403" s="4"/>
      <c r="E403" s="4"/>
    </row>
    <row r="404">
      <c r="A404" s="4"/>
      <c r="B404" s="8"/>
      <c r="C404" s="8"/>
      <c r="D404" s="4"/>
      <c r="E404" s="4"/>
    </row>
    <row r="405">
      <c r="A405" s="4"/>
      <c r="B405" s="8"/>
      <c r="C405" s="8"/>
      <c r="D405" s="4"/>
      <c r="E405" s="4"/>
    </row>
    <row r="406">
      <c r="A406" s="4"/>
      <c r="B406" s="8"/>
      <c r="C406" s="8"/>
      <c r="D406" s="4"/>
      <c r="E406" s="4"/>
    </row>
    <row r="407">
      <c r="A407" s="4"/>
      <c r="B407" s="8"/>
      <c r="C407" s="8"/>
      <c r="D407" s="4"/>
      <c r="E407" s="4"/>
    </row>
    <row r="408">
      <c r="A408" s="4"/>
      <c r="B408" s="8"/>
      <c r="C408" s="8"/>
      <c r="D408" s="4"/>
      <c r="E408" s="4"/>
    </row>
    <row r="409">
      <c r="A409" s="4"/>
      <c r="B409" s="8"/>
      <c r="C409" s="8"/>
      <c r="D409" s="4"/>
      <c r="E409" s="4"/>
    </row>
    <row r="410">
      <c r="A410" s="4"/>
      <c r="B410" s="8"/>
      <c r="C410" s="8"/>
      <c r="D410" s="4"/>
      <c r="E410" s="4"/>
    </row>
    <row r="411">
      <c r="A411" s="4"/>
      <c r="B411" s="8"/>
      <c r="C411" s="8"/>
      <c r="D411" s="4"/>
      <c r="E411" s="4"/>
    </row>
    <row r="412">
      <c r="A412" s="4"/>
      <c r="B412" s="8"/>
      <c r="C412" s="8"/>
      <c r="D412" s="4"/>
      <c r="E412" s="4"/>
    </row>
    <row r="413">
      <c r="A413" s="4"/>
      <c r="B413" s="8"/>
      <c r="C413" s="8"/>
      <c r="D413" s="4"/>
      <c r="E413" s="4"/>
    </row>
    <row r="414">
      <c r="A414" s="4"/>
      <c r="B414" s="8"/>
      <c r="C414" s="8"/>
      <c r="D414" s="4"/>
      <c r="E414" s="4"/>
    </row>
    <row r="415">
      <c r="A415" s="4"/>
      <c r="B415" s="8"/>
      <c r="C415" s="8"/>
      <c r="D415" s="4"/>
      <c r="E415" s="4"/>
    </row>
    <row r="416">
      <c r="A416" s="4"/>
      <c r="B416" s="8"/>
      <c r="C416" s="8"/>
      <c r="D416" s="4"/>
      <c r="E416" s="4"/>
    </row>
    <row r="417">
      <c r="A417" s="4"/>
      <c r="B417" s="8"/>
      <c r="C417" s="8"/>
      <c r="D417" s="4"/>
      <c r="E417" s="4"/>
    </row>
    <row r="418">
      <c r="A418" s="4"/>
      <c r="B418" s="8"/>
      <c r="C418" s="8"/>
      <c r="D418" s="4"/>
      <c r="E418" s="4"/>
    </row>
    <row r="419">
      <c r="A419" s="4"/>
      <c r="B419" s="8"/>
      <c r="C419" s="8"/>
      <c r="D419" s="4"/>
      <c r="E419" s="4"/>
    </row>
    <row r="420">
      <c r="A420" s="4"/>
      <c r="B420" s="8"/>
      <c r="C420" s="8"/>
      <c r="D420" s="4"/>
      <c r="E420" s="4"/>
    </row>
    <row r="421">
      <c r="A421" s="4"/>
      <c r="B421" s="8"/>
      <c r="C421" s="8"/>
      <c r="D421" s="4"/>
      <c r="E421" s="4"/>
    </row>
    <row r="422">
      <c r="A422" s="4"/>
      <c r="B422" s="8"/>
      <c r="C422" s="8"/>
      <c r="D422" s="4"/>
      <c r="E422" s="4"/>
    </row>
    <row r="423">
      <c r="A423" s="4"/>
      <c r="B423" s="8"/>
      <c r="C423" s="8"/>
      <c r="D423" s="4"/>
      <c r="E423" s="4"/>
    </row>
    <row r="424">
      <c r="A424" s="4"/>
      <c r="B424" s="8"/>
      <c r="C424" s="8"/>
      <c r="D424" s="4"/>
      <c r="E424" s="4"/>
    </row>
    <row r="425">
      <c r="A425" s="4"/>
      <c r="B425" s="8"/>
      <c r="C425" s="8"/>
      <c r="D425" s="4"/>
      <c r="E425" s="4"/>
    </row>
    <row r="426">
      <c r="A426" s="4"/>
      <c r="B426" s="8"/>
      <c r="C426" s="8"/>
      <c r="D426" s="4"/>
      <c r="E426" s="4"/>
    </row>
    <row r="427">
      <c r="A427" s="4"/>
      <c r="B427" s="8"/>
      <c r="C427" s="8"/>
      <c r="D427" s="4"/>
      <c r="E427" s="4"/>
    </row>
    <row r="428">
      <c r="A428" s="4"/>
      <c r="B428" s="8"/>
      <c r="C428" s="8"/>
      <c r="D428" s="4"/>
      <c r="E428" s="4"/>
    </row>
    <row r="429">
      <c r="A429" s="4"/>
      <c r="B429" s="8"/>
      <c r="C429" s="8"/>
      <c r="D429" s="4"/>
      <c r="E429" s="4"/>
    </row>
    <row r="430">
      <c r="A430" s="4"/>
      <c r="B430" s="8"/>
      <c r="C430" s="8"/>
      <c r="D430" s="4"/>
      <c r="E430" s="4"/>
    </row>
    <row r="431">
      <c r="A431" s="4"/>
      <c r="B431" s="8"/>
      <c r="C431" s="8"/>
      <c r="D431" s="4"/>
      <c r="E431" s="4"/>
    </row>
    <row r="432">
      <c r="A432" s="4"/>
      <c r="B432" s="8"/>
      <c r="C432" s="8"/>
      <c r="D432" s="4"/>
      <c r="E432" s="4"/>
    </row>
    <row r="433">
      <c r="A433" s="4"/>
      <c r="B433" s="8"/>
      <c r="C433" s="8"/>
      <c r="D433" s="4"/>
      <c r="E433" s="4"/>
    </row>
    <row r="434">
      <c r="A434" s="4"/>
      <c r="B434" s="8"/>
      <c r="C434" s="8"/>
      <c r="D434" s="4"/>
      <c r="E434" s="4"/>
    </row>
    <row r="435">
      <c r="A435" s="4"/>
      <c r="B435" s="8"/>
      <c r="C435" s="8"/>
      <c r="D435" s="4"/>
      <c r="E435" s="4"/>
    </row>
    <row r="436">
      <c r="A436" s="4"/>
      <c r="B436" s="8"/>
      <c r="C436" s="8"/>
      <c r="D436" s="4"/>
      <c r="E436" s="4"/>
    </row>
    <row r="437">
      <c r="A437" s="4"/>
      <c r="B437" s="8"/>
      <c r="C437" s="8"/>
      <c r="D437" s="4"/>
      <c r="E437" s="4"/>
    </row>
    <row r="438">
      <c r="A438" s="4"/>
      <c r="B438" s="8"/>
      <c r="C438" s="8"/>
      <c r="D438" s="4"/>
      <c r="E438" s="4"/>
    </row>
    <row r="439">
      <c r="A439" s="4"/>
      <c r="B439" s="8"/>
      <c r="C439" s="8"/>
      <c r="D439" s="4"/>
      <c r="E439" s="4"/>
    </row>
    <row r="440">
      <c r="A440" s="4"/>
      <c r="B440" s="8"/>
      <c r="C440" s="8"/>
      <c r="D440" s="4"/>
      <c r="E440" s="4"/>
    </row>
    <row r="441">
      <c r="A441" s="4"/>
      <c r="B441" s="8"/>
      <c r="C441" s="8"/>
      <c r="D441" s="4"/>
      <c r="E441" s="4"/>
    </row>
    <row r="442">
      <c r="A442" s="4"/>
      <c r="B442" s="8"/>
      <c r="C442" s="8"/>
      <c r="D442" s="4"/>
      <c r="E442" s="4"/>
    </row>
    <row r="443">
      <c r="A443" s="4"/>
      <c r="B443" s="8"/>
      <c r="C443" s="8"/>
      <c r="D443" s="4"/>
      <c r="E443" s="4"/>
    </row>
    <row r="444">
      <c r="A444" s="4"/>
      <c r="B444" s="8"/>
      <c r="C444" s="8"/>
      <c r="D444" s="4"/>
      <c r="E444" s="4"/>
    </row>
    <row r="445">
      <c r="A445" s="4"/>
      <c r="B445" s="8"/>
      <c r="C445" s="8"/>
      <c r="D445" s="4"/>
      <c r="E445" s="4"/>
    </row>
    <row r="446">
      <c r="A446" s="4"/>
      <c r="B446" s="8"/>
      <c r="C446" s="8"/>
      <c r="D446" s="4"/>
      <c r="E446" s="4"/>
    </row>
    <row r="447">
      <c r="A447" s="4"/>
      <c r="B447" s="8"/>
      <c r="C447" s="8"/>
      <c r="D447" s="4"/>
      <c r="E447" s="4"/>
    </row>
    <row r="448">
      <c r="A448" s="4"/>
      <c r="B448" s="8"/>
      <c r="C448" s="8"/>
      <c r="D448" s="4"/>
      <c r="E448" s="4"/>
    </row>
    <row r="449">
      <c r="A449" s="4"/>
      <c r="B449" s="8"/>
      <c r="C449" s="8"/>
      <c r="D449" s="4"/>
      <c r="E449" s="4"/>
    </row>
    <row r="450">
      <c r="A450" s="4"/>
      <c r="B450" s="8"/>
      <c r="C450" s="8"/>
      <c r="D450" s="4"/>
      <c r="E450" s="4"/>
    </row>
    <row r="451">
      <c r="A451" s="4"/>
      <c r="B451" s="8"/>
      <c r="C451" s="8"/>
      <c r="D451" s="4"/>
      <c r="E451" s="4"/>
    </row>
    <row r="452">
      <c r="A452" s="4"/>
      <c r="B452" s="8"/>
      <c r="C452" s="8"/>
      <c r="D452" s="4"/>
      <c r="E452" s="4"/>
    </row>
    <row r="453">
      <c r="A453" s="4"/>
      <c r="B453" s="8"/>
      <c r="C453" s="8"/>
      <c r="D453" s="4"/>
      <c r="E453" s="4"/>
    </row>
    <row r="454">
      <c r="A454" s="4"/>
      <c r="B454" s="8"/>
      <c r="C454" s="8"/>
      <c r="D454" s="4"/>
      <c r="E454" s="4"/>
    </row>
    <row r="455">
      <c r="A455" s="4"/>
      <c r="B455" s="8"/>
      <c r="C455" s="8"/>
      <c r="D455" s="4"/>
      <c r="E455" s="4"/>
    </row>
    <row r="456">
      <c r="A456" s="4"/>
      <c r="B456" s="8"/>
      <c r="C456" s="8"/>
      <c r="D456" s="4"/>
      <c r="E456" s="4"/>
    </row>
    <row r="457">
      <c r="A457" s="4"/>
      <c r="B457" s="8"/>
      <c r="C457" s="8"/>
      <c r="D457" s="4"/>
      <c r="E457" s="4"/>
    </row>
    <row r="458">
      <c r="A458" s="4"/>
      <c r="B458" s="8"/>
      <c r="C458" s="8"/>
      <c r="D458" s="4"/>
      <c r="E458" s="4"/>
    </row>
    <row r="459">
      <c r="A459" s="4"/>
      <c r="B459" s="8"/>
      <c r="C459" s="8"/>
      <c r="D459" s="4"/>
      <c r="E459" s="4"/>
    </row>
    <row r="460">
      <c r="A460" s="4"/>
      <c r="B460" s="8"/>
      <c r="C460" s="8"/>
      <c r="D460" s="4"/>
      <c r="E460" s="4"/>
    </row>
    <row r="461">
      <c r="A461" s="4"/>
      <c r="B461" s="8"/>
      <c r="C461" s="8"/>
      <c r="D461" s="4"/>
      <c r="E461" s="4"/>
    </row>
    <row r="462">
      <c r="A462" s="4"/>
      <c r="B462" s="8"/>
      <c r="C462" s="8"/>
      <c r="D462" s="4"/>
      <c r="E462" s="4"/>
    </row>
    <row r="463">
      <c r="A463" s="4"/>
      <c r="B463" s="8"/>
      <c r="C463" s="8"/>
      <c r="D463" s="4"/>
      <c r="E463" s="4"/>
    </row>
    <row r="464">
      <c r="A464" s="4"/>
      <c r="B464" s="8"/>
      <c r="C464" s="8"/>
      <c r="D464" s="4"/>
      <c r="E464" s="4"/>
    </row>
    <row r="465">
      <c r="A465" s="4"/>
      <c r="B465" s="8"/>
      <c r="C465" s="8"/>
      <c r="D465" s="4"/>
      <c r="E465" s="4"/>
    </row>
    <row r="466">
      <c r="A466" s="4"/>
      <c r="B466" s="8"/>
      <c r="C466" s="8"/>
      <c r="D466" s="4"/>
      <c r="E466" s="4"/>
    </row>
    <row r="467">
      <c r="A467" s="4"/>
      <c r="B467" s="8"/>
      <c r="C467" s="8"/>
      <c r="D467" s="4"/>
      <c r="E467" s="4"/>
    </row>
    <row r="468">
      <c r="A468" s="4"/>
      <c r="B468" s="8"/>
      <c r="C468" s="8"/>
      <c r="D468" s="4"/>
      <c r="E468" s="4"/>
    </row>
    <row r="469">
      <c r="A469" s="4"/>
      <c r="B469" s="8"/>
      <c r="C469" s="8"/>
      <c r="D469" s="4"/>
      <c r="E469" s="4"/>
    </row>
    <row r="470">
      <c r="A470" s="4"/>
      <c r="B470" s="8"/>
      <c r="C470" s="8"/>
      <c r="D470" s="4"/>
      <c r="E470" s="4"/>
    </row>
    <row r="471">
      <c r="A471" s="4"/>
      <c r="B471" s="8"/>
      <c r="C471" s="8"/>
      <c r="D471" s="4"/>
      <c r="E471" s="4"/>
    </row>
    <row r="472">
      <c r="A472" s="4"/>
      <c r="B472" s="8"/>
      <c r="C472" s="8"/>
      <c r="D472" s="4"/>
      <c r="E472" s="4"/>
    </row>
    <row r="473">
      <c r="A473" s="4"/>
      <c r="B473" s="8"/>
      <c r="C473" s="8"/>
      <c r="D473" s="4"/>
      <c r="E473" s="4"/>
    </row>
    <row r="474">
      <c r="A474" s="4"/>
      <c r="B474" s="8"/>
      <c r="C474" s="8"/>
      <c r="D474" s="4"/>
      <c r="E474" s="4"/>
    </row>
    <row r="475">
      <c r="A475" s="4"/>
      <c r="B475" s="8"/>
      <c r="C475" s="8"/>
      <c r="D475" s="4"/>
      <c r="E475" s="4"/>
    </row>
    <row r="476">
      <c r="A476" s="4"/>
      <c r="B476" s="8"/>
      <c r="C476" s="8"/>
      <c r="D476" s="4"/>
      <c r="E476" s="4"/>
    </row>
    <row r="477">
      <c r="A477" s="4"/>
      <c r="B477" s="8"/>
      <c r="C477" s="8"/>
      <c r="D477" s="4"/>
      <c r="E477" s="4"/>
    </row>
    <row r="478">
      <c r="A478" s="4"/>
      <c r="B478" s="8"/>
      <c r="C478" s="8"/>
      <c r="D478" s="4"/>
      <c r="E478" s="4"/>
    </row>
    <row r="479">
      <c r="A479" s="4"/>
      <c r="B479" s="8"/>
      <c r="C479" s="8"/>
      <c r="D479" s="4"/>
      <c r="E479" s="4"/>
    </row>
    <row r="480">
      <c r="A480" s="4"/>
      <c r="B480" s="8"/>
      <c r="C480" s="8"/>
      <c r="D480" s="4"/>
      <c r="E480" s="4"/>
    </row>
    <row r="481">
      <c r="A481" s="4"/>
      <c r="B481" s="8"/>
      <c r="C481" s="8"/>
      <c r="D481" s="4"/>
      <c r="E481" s="4"/>
    </row>
    <row r="482">
      <c r="A482" s="4"/>
      <c r="B482" s="8"/>
      <c r="C482" s="8"/>
      <c r="D482" s="4"/>
      <c r="E482" s="4"/>
    </row>
    <row r="483">
      <c r="A483" s="4"/>
      <c r="B483" s="8"/>
      <c r="C483" s="8"/>
      <c r="D483" s="4"/>
      <c r="E483" s="4"/>
    </row>
    <row r="484">
      <c r="A484" s="4"/>
      <c r="B484" s="8"/>
      <c r="C484" s="8"/>
      <c r="D484" s="4"/>
      <c r="E484" s="4"/>
    </row>
    <row r="485">
      <c r="A485" s="4"/>
      <c r="B485" s="8"/>
      <c r="C485" s="8"/>
      <c r="D485" s="4"/>
      <c r="E485" s="4"/>
    </row>
    <row r="486">
      <c r="A486" s="4"/>
      <c r="B486" s="8"/>
      <c r="C486" s="8"/>
      <c r="D486" s="4"/>
      <c r="E486" s="4"/>
    </row>
    <row r="487">
      <c r="A487" s="4"/>
      <c r="B487" s="8"/>
      <c r="C487" s="8"/>
      <c r="D487" s="4"/>
      <c r="E487" s="4"/>
    </row>
    <row r="488">
      <c r="A488" s="4"/>
      <c r="B488" s="8"/>
      <c r="C488" s="8"/>
      <c r="D488" s="4"/>
      <c r="E488" s="4"/>
    </row>
    <row r="489">
      <c r="A489" s="4"/>
      <c r="B489" s="8"/>
      <c r="C489" s="8"/>
      <c r="D489" s="4"/>
      <c r="E489" s="4"/>
    </row>
    <row r="490">
      <c r="A490" s="4"/>
      <c r="B490" s="8"/>
      <c r="C490" s="8"/>
      <c r="D490" s="4"/>
      <c r="E490" s="4"/>
    </row>
    <row r="491">
      <c r="A491" s="4"/>
      <c r="B491" s="8"/>
      <c r="C491" s="8"/>
      <c r="D491" s="4"/>
      <c r="E491" s="4"/>
    </row>
    <row r="492">
      <c r="A492" s="4"/>
      <c r="B492" s="8"/>
      <c r="C492" s="8"/>
      <c r="D492" s="4"/>
      <c r="E492" s="4"/>
    </row>
    <row r="493">
      <c r="A493" s="4"/>
      <c r="B493" s="8"/>
      <c r="C493" s="8"/>
      <c r="D493" s="4"/>
      <c r="E493" s="4"/>
    </row>
    <row r="494">
      <c r="A494" s="4"/>
      <c r="B494" s="8"/>
      <c r="C494" s="8"/>
      <c r="D494" s="4"/>
      <c r="E494" s="4"/>
    </row>
    <row r="495">
      <c r="A495" s="4"/>
      <c r="B495" s="8"/>
      <c r="C495" s="8"/>
      <c r="D495" s="4"/>
      <c r="E495" s="4"/>
    </row>
    <row r="496">
      <c r="A496" s="4"/>
      <c r="B496" s="8"/>
      <c r="C496" s="8"/>
      <c r="D496" s="4"/>
      <c r="E496" s="4"/>
    </row>
    <row r="497">
      <c r="A497" s="4"/>
      <c r="B497" s="8"/>
      <c r="C497" s="8"/>
      <c r="D497" s="4"/>
      <c r="E497" s="4"/>
    </row>
    <row r="498">
      <c r="A498" s="4"/>
      <c r="B498" s="8"/>
      <c r="C498" s="8"/>
      <c r="D498" s="4"/>
      <c r="E498" s="4"/>
    </row>
    <row r="499">
      <c r="A499" s="4"/>
      <c r="B499" s="8"/>
      <c r="C499" s="8"/>
      <c r="D499" s="4"/>
      <c r="E499" s="4"/>
    </row>
    <row r="500">
      <c r="A500" s="4"/>
      <c r="B500" s="8"/>
      <c r="C500" s="8"/>
      <c r="D500" s="4"/>
      <c r="E500" s="4"/>
    </row>
    <row r="501">
      <c r="A501" s="4"/>
      <c r="B501" s="8"/>
      <c r="C501" s="8"/>
      <c r="D501" s="4"/>
      <c r="E501" s="4"/>
    </row>
    <row r="502">
      <c r="A502" s="4"/>
      <c r="B502" s="8"/>
      <c r="C502" s="8"/>
      <c r="D502" s="4"/>
      <c r="E502" s="4"/>
    </row>
    <row r="503">
      <c r="A503" s="4"/>
      <c r="B503" s="8"/>
      <c r="C503" s="8"/>
      <c r="D503" s="4"/>
      <c r="E503" s="4"/>
    </row>
    <row r="504">
      <c r="A504" s="4"/>
      <c r="B504" s="8"/>
      <c r="C504" s="8"/>
      <c r="D504" s="4"/>
      <c r="E504" s="4"/>
    </row>
    <row r="505">
      <c r="A505" s="4"/>
      <c r="B505" s="8"/>
      <c r="C505" s="8"/>
      <c r="D505" s="4"/>
      <c r="E505" s="4"/>
    </row>
    <row r="506">
      <c r="A506" s="4"/>
      <c r="B506" s="8"/>
      <c r="C506" s="8"/>
      <c r="D506" s="4"/>
      <c r="E506" s="4"/>
    </row>
    <row r="507">
      <c r="A507" s="4"/>
      <c r="B507" s="8"/>
      <c r="C507" s="8"/>
      <c r="D507" s="4"/>
      <c r="E507" s="4"/>
    </row>
    <row r="508">
      <c r="A508" s="4"/>
      <c r="B508" s="8"/>
      <c r="C508" s="8"/>
      <c r="D508" s="4"/>
      <c r="E508" s="4"/>
    </row>
    <row r="509">
      <c r="A509" s="4"/>
      <c r="B509" s="8"/>
      <c r="C509" s="8"/>
      <c r="D509" s="4"/>
      <c r="E509" s="4"/>
    </row>
    <row r="510">
      <c r="A510" s="4"/>
      <c r="B510" s="8"/>
      <c r="C510" s="8"/>
      <c r="D510" s="4"/>
      <c r="E510" s="4"/>
    </row>
    <row r="511">
      <c r="A511" s="4"/>
      <c r="B511" s="8"/>
      <c r="C511" s="8"/>
      <c r="D511" s="4"/>
      <c r="E511" s="4"/>
    </row>
    <row r="512">
      <c r="A512" s="4"/>
      <c r="B512" s="8"/>
      <c r="C512" s="8"/>
      <c r="D512" s="4"/>
      <c r="E512" s="4"/>
    </row>
    <row r="513">
      <c r="A513" s="4"/>
      <c r="B513" s="8"/>
      <c r="C513" s="8"/>
      <c r="D513" s="4"/>
      <c r="E513" s="4"/>
    </row>
    <row r="514">
      <c r="A514" s="4"/>
      <c r="B514" s="8"/>
      <c r="C514" s="8"/>
      <c r="D514" s="4"/>
      <c r="E514" s="4"/>
    </row>
    <row r="515">
      <c r="A515" s="4"/>
      <c r="B515" s="8"/>
      <c r="C515" s="8"/>
      <c r="D515" s="4"/>
      <c r="E515" s="4"/>
    </row>
    <row r="516">
      <c r="A516" s="4"/>
      <c r="B516" s="8"/>
      <c r="C516" s="8"/>
      <c r="D516" s="4"/>
      <c r="E516" s="4"/>
    </row>
    <row r="517">
      <c r="A517" s="4"/>
      <c r="B517" s="8"/>
      <c r="C517" s="8"/>
      <c r="D517" s="4"/>
      <c r="E517" s="4"/>
    </row>
    <row r="518">
      <c r="A518" s="4"/>
      <c r="B518" s="8"/>
      <c r="C518" s="8"/>
      <c r="D518" s="4"/>
      <c r="E518" s="4"/>
    </row>
    <row r="519">
      <c r="A519" s="4"/>
      <c r="B519" s="8"/>
      <c r="C519" s="8"/>
      <c r="D519" s="4"/>
      <c r="E519" s="4"/>
    </row>
    <row r="520">
      <c r="A520" s="4"/>
      <c r="B520" s="8"/>
      <c r="C520" s="8"/>
      <c r="D520" s="4"/>
      <c r="E520" s="4"/>
    </row>
    <row r="521">
      <c r="A521" s="4"/>
      <c r="B521" s="8"/>
      <c r="C521" s="8"/>
      <c r="D521" s="4"/>
      <c r="E521" s="4"/>
    </row>
    <row r="522">
      <c r="A522" s="4"/>
      <c r="B522" s="8"/>
      <c r="C522" s="8"/>
      <c r="D522" s="4"/>
      <c r="E522" s="4"/>
    </row>
    <row r="523">
      <c r="A523" s="4"/>
      <c r="B523" s="8"/>
      <c r="C523" s="8"/>
      <c r="D523" s="4"/>
      <c r="E523" s="4"/>
    </row>
    <row r="524">
      <c r="A524" s="4"/>
      <c r="B524" s="8"/>
      <c r="C524" s="8"/>
      <c r="D524" s="4"/>
      <c r="E524" s="4"/>
    </row>
    <row r="525">
      <c r="A525" s="4"/>
      <c r="B525" s="8"/>
      <c r="C525" s="8"/>
      <c r="D525" s="4"/>
      <c r="E525" s="4"/>
    </row>
    <row r="526">
      <c r="A526" s="4"/>
      <c r="B526" s="8"/>
      <c r="C526" s="8"/>
      <c r="D526" s="4"/>
      <c r="E526" s="4"/>
    </row>
    <row r="527">
      <c r="A527" s="4"/>
      <c r="B527" s="8"/>
      <c r="C527" s="8"/>
      <c r="D527" s="4"/>
      <c r="E527" s="4"/>
    </row>
    <row r="528">
      <c r="A528" s="4"/>
      <c r="B528" s="8"/>
      <c r="C528" s="8"/>
      <c r="D528" s="4"/>
      <c r="E528" s="4"/>
    </row>
    <row r="529">
      <c r="A529" s="4"/>
      <c r="B529" s="8"/>
      <c r="C529" s="8"/>
      <c r="D529" s="4"/>
      <c r="E529" s="4"/>
    </row>
    <row r="530">
      <c r="A530" s="4"/>
      <c r="B530" s="8"/>
      <c r="C530" s="8"/>
      <c r="D530" s="4"/>
      <c r="E530" s="4"/>
    </row>
    <row r="531">
      <c r="A531" s="4"/>
      <c r="B531" s="8"/>
      <c r="C531" s="8"/>
      <c r="D531" s="4"/>
      <c r="E531" s="4"/>
    </row>
    <row r="532">
      <c r="A532" s="4"/>
      <c r="B532" s="8"/>
      <c r="C532" s="8"/>
      <c r="D532" s="4"/>
      <c r="E532" s="4"/>
    </row>
    <row r="533">
      <c r="A533" s="4"/>
      <c r="B533" s="8"/>
      <c r="C533" s="8"/>
      <c r="D533" s="4"/>
      <c r="E533" s="4"/>
    </row>
    <row r="534">
      <c r="A534" s="4"/>
      <c r="B534" s="8"/>
      <c r="C534" s="8"/>
      <c r="D534" s="4"/>
      <c r="E534" s="4"/>
    </row>
    <row r="535">
      <c r="A535" s="4"/>
      <c r="B535" s="8"/>
      <c r="C535" s="8"/>
      <c r="D535" s="4"/>
      <c r="E535" s="4"/>
    </row>
    <row r="536">
      <c r="A536" s="4"/>
      <c r="B536" s="8"/>
      <c r="C536" s="8"/>
      <c r="D536" s="4"/>
      <c r="E536" s="4"/>
    </row>
    <row r="537">
      <c r="A537" s="4"/>
      <c r="B537" s="8"/>
      <c r="C537" s="8"/>
      <c r="D537" s="4"/>
      <c r="E537" s="4"/>
    </row>
    <row r="538">
      <c r="A538" s="4"/>
      <c r="B538" s="8"/>
      <c r="C538" s="8"/>
      <c r="D538" s="4"/>
      <c r="E538" s="4"/>
    </row>
    <row r="539">
      <c r="A539" s="4"/>
      <c r="B539" s="8"/>
      <c r="C539" s="8"/>
      <c r="D539" s="4"/>
      <c r="E539" s="4"/>
    </row>
    <row r="540">
      <c r="A540" s="4"/>
      <c r="B540" s="8"/>
      <c r="C540" s="8"/>
      <c r="D540" s="4"/>
      <c r="E540" s="4"/>
    </row>
    <row r="541">
      <c r="A541" s="4"/>
      <c r="B541" s="8"/>
      <c r="C541" s="8"/>
      <c r="D541" s="4"/>
      <c r="E541" s="4"/>
    </row>
    <row r="542">
      <c r="A542" s="4"/>
      <c r="B542" s="8"/>
      <c r="C542" s="8"/>
      <c r="D542" s="4"/>
      <c r="E542" s="4"/>
    </row>
    <row r="543">
      <c r="A543" s="4"/>
      <c r="B543" s="8"/>
      <c r="C543" s="8"/>
      <c r="D543" s="4"/>
      <c r="E543" s="4"/>
    </row>
    <row r="544">
      <c r="A544" s="4"/>
      <c r="B544" s="8"/>
      <c r="C544" s="8"/>
      <c r="D544" s="4"/>
      <c r="E544" s="4"/>
    </row>
    <row r="545">
      <c r="A545" s="4"/>
      <c r="B545" s="8"/>
      <c r="C545" s="8"/>
      <c r="D545" s="4"/>
      <c r="E545" s="4"/>
    </row>
    <row r="546">
      <c r="A546" s="4"/>
      <c r="B546" s="8"/>
      <c r="C546" s="8"/>
      <c r="D546" s="4"/>
      <c r="E546" s="4"/>
    </row>
    <row r="547">
      <c r="A547" s="4"/>
      <c r="B547" s="8"/>
      <c r="C547" s="8"/>
      <c r="D547" s="4"/>
      <c r="E547" s="4"/>
    </row>
    <row r="548">
      <c r="A548" s="4"/>
      <c r="B548" s="8"/>
      <c r="C548" s="8"/>
      <c r="D548" s="4"/>
      <c r="E548" s="4"/>
    </row>
    <row r="549">
      <c r="A549" s="4"/>
      <c r="B549" s="8"/>
      <c r="C549" s="8"/>
      <c r="D549" s="4"/>
      <c r="E549" s="4"/>
    </row>
    <row r="550">
      <c r="A550" s="4"/>
      <c r="B550" s="8"/>
      <c r="C550" s="8"/>
      <c r="D550" s="4"/>
      <c r="E550" s="4"/>
    </row>
    <row r="551">
      <c r="A551" s="4"/>
      <c r="B551" s="8"/>
      <c r="C551" s="8"/>
      <c r="D551" s="4"/>
      <c r="E551" s="4"/>
    </row>
    <row r="552">
      <c r="A552" s="4"/>
      <c r="B552" s="8"/>
      <c r="C552" s="8"/>
      <c r="D552" s="4"/>
      <c r="E552" s="4"/>
    </row>
    <row r="553">
      <c r="A553" s="4"/>
      <c r="B553" s="8"/>
      <c r="C553" s="8"/>
      <c r="D553" s="4"/>
      <c r="E553" s="4"/>
    </row>
    <row r="554">
      <c r="A554" s="4"/>
      <c r="B554" s="8"/>
      <c r="C554" s="8"/>
      <c r="D554" s="4"/>
      <c r="E554" s="4"/>
    </row>
    <row r="555">
      <c r="A555" s="4"/>
      <c r="B555" s="8"/>
      <c r="C555" s="8"/>
      <c r="D555" s="4"/>
      <c r="E555" s="4"/>
    </row>
    <row r="556">
      <c r="A556" s="4"/>
      <c r="B556" s="8"/>
      <c r="C556" s="8"/>
      <c r="D556" s="4"/>
      <c r="E556" s="4"/>
    </row>
    <row r="557">
      <c r="A557" s="4"/>
      <c r="B557" s="8"/>
      <c r="C557" s="8"/>
      <c r="D557" s="4"/>
      <c r="E557" s="4"/>
    </row>
    <row r="558">
      <c r="A558" s="4"/>
      <c r="B558" s="8"/>
      <c r="C558" s="8"/>
      <c r="D558" s="4"/>
      <c r="E558" s="4"/>
    </row>
    <row r="559">
      <c r="A559" s="4"/>
      <c r="B559" s="8"/>
      <c r="C559" s="8"/>
      <c r="D559" s="4"/>
      <c r="E559" s="4"/>
    </row>
    <row r="560">
      <c r="A560" s="4"/>
      <c r="B560" s="8"/>
      <c r="C560" s="8"/>
      <c r="D560" s="4"/>
      <c r="E560" s="4"/>
    </row>
    <row r="561">
      <c r="A561" s="4"/>
      <c r="B561" s="8"/>
      <c r="C561" s="8"/>
      <c r="D561" s="4"/>
      <c r="E561" s="4"/>
    </row>
    <row r="562">
      <c r="A562" s="4"/>
      <c r="B562" s="8"/>
      <c r="C562" s="8"/>
      <c r="D562" s="4"/>
      <c r="E562" s="4"/>
    </row>
    <row r="563">
      <c r="A563" s="4"/>
      <c r="B563" s="8"/>
      <c r="C563" s="8"/>
      <c r="D563" s="4"/>
      <c r="E563" s="4"/>
    </row>
    <row r="564">
      <c r="A564" s="4"/>
      <c r="B564" s="8"/>
      <c r="C564" s="8"/>
      <c r="D564" s="4"/>
      <c r="E564" s="4"/>
    </row>
    <row r="565">
      <c r="A565" s="4"/>
      <c r="B565" s="8"/>
      <c r="C565" s="8"/>
      <c r="D565" s="4"/>
      <c r="E565" s="4"/>
    </row>
    <row r="566">
      <c r="A566" s="4"/>
      <c r="B566" s="8"/>
      <c r="C566" s="8"/>
      <c r="D566" s="4"/>
      <c r="E566" s="4"/>
    </row>
    <row r="567">
      <c r="A567" s="4"/>
      <c r="B567" s="8"/>
      <c r="C567" s="8"/>
      <c r="D567" s="4"/>
      <c r="E567" s="4"/>
    </row>
    <row r="568">
      <c r="A568" s="4"/>
      <c r="B568" s="8"/>
      <c r="C568" s="8"/>
      <c r="D568" s="4"/>
      <c r="E568" s="4"/>
    </row>
    <row r="569">
      <c r="A569" s="4"/>
      <c r="B569" s="8"/>
      <c r="C569" s="8"/>
      <c r="D569" s="4"/>
      <c r="E569" s="4"/>
    </row>
    <row r="570">
      <c r="A570" s="4"/>
      <c r="B570" s="8"/>
      <c r="C570" s="8"/>
      <c r="D570" s="4"/>
      <c r="E570" s="4"/>
    </row>
    <row r="571">
      <c r="A571" s="4"/>
      <c r="B571" s="8"/>
      <c r="C571" s="8"/>
      <c r="D571" s="4"/>
      <c r="E571" s="4"/>
    </row>
    <row r="572">
      <c r="A572" s="4"/>
      <c r="B572" s="8"/>
      <c r="C572" s="8"/>
      <c r="D572" s="4"/>
      <c r="E572" s="4"/>
    </row>
    <row r="573">
      <c r="A573" s="4"/>
      <c r="B573" s="8"/>
      <c r="C573" s="8"/>
      <c r="D573" s="4"/>
      <c r="E573" s="4"/>
    </row>
    <row r="574">
      <c r="A574" s="4"/>
      <c r="B574" s="8"/>
      <c r="C574" s="8"/>
      <c r="D574" s="4"/>
      <c r="E574" s="4"/>
    </row>
    <row r="575">
      <c r="A575" s="4"/>
      <c r="B575" s="8"/>
      <c r="C575" s="8"/>
      <c r="D575" s="4"/>
      <c r="E575" s="4"/>
    </row>
    <row r="576">
      <c r="A576" s="4"/>
      <c r="B576" s="8"/>
      <c r="C576" s="8"/>
      <c r="D576" s="4"/>
      <c r="E576" s="4"/>
    </row>
    <row r="577">
      <c r="A577" s="4"/>
      <c r="B577" s="8"/>
      <c r="C577" s="8"/>
      <c r="D577" s="4"/>
      <c r="E577" s="4"/>
    </row>
    <row r="578">
      <c r="A578" s="4"/>
      <c r="B578" s="8"/>
      <c r="C578" s="8"/>
      <c r="D578" s="4"/>
      <c r="E578" s="4"/>
    </row>
    <row r="579">
      <c r="A579" s="4"/>
      <c r="B579" s="8"/>
      <c r="C579" s="8"/>
      <c r="D579" s="4"/>
      <c r="E579" s="4"/>
    </row>
    <row r="580">
      <c r="A580" s="4"/>
      <c r="B580" s="8"/>
      <c r="C580" s="8"/>
      <c r="D580" s="4"/>
      <c r="E580" s="4"/>
    </row>
    <row r="581">
      <c r="A581" s="4"/>
      <c r="B581" s="8"/>
      <c r="C581" s="8"/>
      <c r="D581" s="4"/>
      <c r="E581" s="4"/>
    </row>
    <row r="582">
      <c r="A582" s="4"/>
      <c r="B582" s="8"/>
      <c r="C582" s="8"/>
      <c r="D582" s="4"/>
      <c r="E582" s="4"/>
    </row>
    <row r="583">
      <c r="A583" s="4"/>
      <c r="B583" s="8"/>
      <c r="C583" s="8"/>
      <c r="D583" s="4"/>
      <c r="E583" s="4"/>
    </row>
    <row r="584">
      <c r="A584" s="4"/>
      <c r="B584" s="8"/>
      <c r="C584" s="8"/>
      <c r="D584" s="4"/>
      <c r="E584" s="4"/>
    </row>
    <row r="585">
      <c r="A585" s="4"/>
      <c r="B585" s="8"/>
      <c r="C585" s="8"/>
      <c r="D585" s="4"/>
      <c r="E585" s="4"/>
    </row>
    <row r="586">
      <c r="A586" s="4"/>
      <c r="B586" s="8"/>
      <c r="C586" s="8"/>
      <c r="D586" s="4"/>
      <c r="E586" s="4"/>
    </row>
    <row r="587">
      <c r="A587" s="4"/>
      <c r="B587" s="8"/>
      <c r="C587" s="8"/>
      <c r="D587" s="4"/>
      <c r="E587" s="4"/>
    </row>
    <row r="588">
      <c r="A588" s="4"/>
      <c r="B588" s="8"/>
      <c r="C588" s="8"/>
      <c r="D588" s="4"/>
      <c r="E588" s="4"/>
    </row>
    <row r="589">
      <c r="A589" s="4"/>
      <c r="B589" s="8"/>
      <c r="C589" s="8"/>
      <c r="D589" s="4"/>
      <c r="E589" s="4"/>
    </row>
    <row r="590">
      <c r="A590" s="4"/>
      <c r="B590" s="8"/>
      <c r="C590" s="8"/>
      <c r="D590" s="4"/>
      <c r="E590" s="4"/>
    </row>
    <row r="591">
      <c r="A591" s="4"/>
      <c r="B591" s="8"/>
      <c r="C591" s="8"/>
      <c r="D591" s="4"/>
      <c r="E591" s="4"/>
    </row>
    <row r="592">
      <c r="A592" s="4"/>
      <c r="B592" s="8"/>
      <c r="C592" s="8"/>
      <c r="D592" s="4"/>
      <c r="E592" s="4"/>
    </row>
    <row r="593">
      <c r="A593" s="4"/>
      <c r="B593" s="8"/>
      <c r="C593" s="8"/>
      <c r="D593" s="4"/>
      <c r="E593" s="4"/>
    </row>
    <row r="594">
      <c r="A594" s="4"/>
      <c r="B594" s="8"/>
      <c r="C594" s="8"/>
      <c r="D594" s="4"/>
      <c r="E594" s="4"/>
    </row>
    <row r="595">
      <c r="A595" s="4"/>
      <c r="B595" s="8"/>
      <c r="C595" s="8"/>
      <c r="D595" s="4"/>
      <c r="E595" s="4"/>
    </row>
    <row r="596">
      <c r="A596" s="4"/>
      <c r="B596" s="8"/>
      <c r="C596" s="8"/>
      <c r="D596" s="4"/>
      <c r="E596" s="4"/>
    </row>
    <row r="597">
      <c r="A597" s="4"/>
      <c r="B597" s="8"/>
      <c r="C597" s="8"/>
      <c r="D597" s="4"/>
      <c r="E597" s="4"/>
    </row>
    <row r="598">
      <c r="A598" s="4"/>
      <c r="B598" s="8"/>
      <c r="C598" s="8"/>
      <c r="D598" s="4"/>
      <c r="E598" s="4"/>
    </row>
    <row r="599">
      <c r="A599" s="4"/>
      <c r="B599" s="8"/>
      <c r="C599" s="8"/>
      <c r="D599" s="4"/>
      <c r="E599" s="4"/>
    </row>
    <row r="600">
      <c r="A600" s="4"/>
      <c r="B600" s="8"/>
      <c r="C600" s="8"/>
      <c r="D600" s="4"/>
      <c r="E600" s="4"/>
    </row>
    <row r="601">
      <c r="A601" s="4"/>
      <c r="B601" s="8"/>
      <c r="C601" s="8"/>
      <c r="D601" s="4"/>
      <c r="E601" s="4"/>
    </row>
    <row r="602">
      <c r="A602" s="4"/>
      <c r="B602" s="8"/>
      <c r="C602" s="8"/>
      <c r="D602" s="4"/>
      <c r="E602" s="4"/>
    </row>
    <row r="603">
      <c r="A603" s="4"/>
      <c r="B603" s="8"/>
      <c r="C603" s="8"/>
      <c r="D603" s="4"/>
      <c r="E603" s="4"/>
    </row>
    <row r="604">
      <c r="A604" s="4"/>
      <c r="B604" s="8"/>
      <c r="C604" s="8"/>
      <c r="D604" s="4"/>
      <c r="E604" s="4"/>
    </row>
    <row r="605">
      <c r="A605" s="4"/>
      <c r="B605" s="8"/>
      <c r="C605" s="8"/>
      <c r="D605" s="4"/>
      <c r="E605" s="4"/>
    </row>
    <row r="606">
      <c r="A606" s="4"/>
      <c r="B606" s="8"/>
      <c r="C606" s="8"/>
      <c r="D606" s="4"/>
      <c r="E606" s="4"/>
    </row>
    <row r="607">
      <c r="A607" s="4"/>
      <c r="B607" s="8"/>
      <c r="C607" s="8"/>
      <c r="D607" s="4"/>
      <c r="E607" s="4"/>
    </row>
    <row r="608">
      <c r="A608" s="4"/>
      <c r="B608" s="8"/>
      <c r="C608" s="8"/>
      <c r="D608" s="4"/>
      <c r="E608" s="4"/>
    </row>
    <row r="609">
      <c r="A609" s="4"/>
      <c r="B609" s="8"/>
      <c r="C609" s="8"/>
      <c r="D609" s="4"/>
      <c r="E609" s="4"/>
    </row>
    <row r="610">
      <c r="A610" s="4"/>
      <c r="B610" s="8"/>
      <c r="C610" s="8"/>
      <c r="D610" s="4"/>
      <c r="E610" s="4"/>
    </row>
    <row r="611">
      <c r="A611" s="4"/>
      <c r="B611" s="8"/>
      <c r="C611" s="8"/>
      <c r="D611" s="4"/>
      <c r="E611" s="4"/>
    </row>
    <row r="612">
      <c r="A612" s="4"/>
      <c r="B612" s="8"/>
      <c r="C612" s="8"/>
      <c r="D612" s="4"/>
      <c r="E612" s="4"/>
    </row>
    <row r="613">
      <c r="A613" s="4"/>
      <c r="B613" s="8"/>
      <c r="C613" s="8"/>
      <c r="D613" s="4"/>
      <c r="E613" s="4"/>
    </row>
    <row r="614">
      <c r="A614" s="4"/>
      <c r="B614" s="8"/>
      <c r="C614" s="8"/>
      <c r="D614" s="4"/>
      <c r="E614" s="4"/>
    </row>
    <row r="615">
      <c r="A615" s="4"/>
      <c r="B615" s="8"/>
      <c r="C615" s="8"/>
      <c r="D615" s="4"/>
      <c r="E615" s="4"/>
    </row>
    <row r="616">
      <c r="A616" s="4"/>
      <c r="B616" s="8"/>
      <c r="C616" s="8"/>
      <c r="D616" s="4"/>
      <c r="E616" s="4"/>
    </row>
    <row r="617">
      <c r="A617" s="4"/>
      <c r="B617" s="8"/>
      <c r="C617" s="8"/>
      <c r="D617" s="4"/>
      <c r="E617" s="4"/>
    </row>
    <row r="618">
      <c r="A618" s="4"/>
      <c r="B618" s="8"/>
      <c r="C618" s="8"/>
      <c r="D618" s="4"/>
      <c r="E618" s="4"/>
    </row>
    <row r="619">
      <c r="A619" s="4"/>
      <c r="B619" s="8"/>
      <c r="C619" s="8"/>
      <c r="D619" s="4"/>
      <c r="E619" s="4"/>
    </row>
    <row r="620">
      <c r="A620" s="4"/>
      <c r="B620" s="8"/>
      <c r="C620" s="8"/>
      <c r="D620" s="4"/>
      <c r="E620" s="4"/>
    </row>
    <row r="621">
      <c r="A621" s="4"/>
      <c r="B621" s="8"/>
      <c r="C621" s="8"/>
      <c r="D621" s="4"/>
      <c r="E621" s="4"/>
    </row>
    <row r="622">
      <c r="A622" s="4"/>
      <c r="B622" s="8"/>
      <c r="C622" s="8"/>
      <c r="D622" s="4"/>
      <c r="E622" s="4"/>
    </row>
    <row r="623">
      <c r="A623" s="4"/>
      <c r="B623" s="8"/>
      <c r="C623" s="8"/>
      <c r="D623" s="4"/>
      <c r="E623" s="4"/>
    </row>
    <row r="624">
      <c r="A624" s="4"/>
      <c r="B624" s="8"/>
      <c r="C624" s="8"/>
      <c r="D624" s="4"/>
      <c r="E624" s="4"/>
    </row>
    <row r="625">
      <c r="A625" s="4"/>
      <c r="B625" s="8"/>
      <c r="C625" s="8"/>
      <c r="D625" s="4"/>
      <c r="E625" s="4"/>
    </row>
    <row r="626">
      <c r="A626" s="4"/>
      <c r="B626" s="8"/>
      <c r="C626" s="8"/>
      <c r="D626" s="4"/>
      <c r="E626" s="4"/>
    </row>
    <row r="627">
      <c r="A627" s="4"/>
      <c r="B627" s="8"/>
      <c r="C627" s="8"/>
      <c r="D627" s="4"/>
      <c r="E627" s="4"/>
    </row>
    <row r="628">
      <c r="A628" s="4"/>
      <c r="B628" s="8"/>
      <c r="C628" s="8"/>
      <c r="D628" s="4"/>
      <c r="E628" s="4"/>
    </row>
    <row r="629">
      <c r="A629" s="4"/>
      <c r="B629" s="8"/>
      <c r="C629" s="8"/>
      <c r="D629" s="4"/>
      <c r="E629" s="4"/>
    </row>
    <row r="630">
      <c r="A630" s="4"/>
      <c r="B630" s="8"/>
      <c r="C630" s="8"/>
      <c r="D630" s="4"/>
      <c r="E630" s="4"/>
    </row>
    <row r="631">
      <c r="A631" s="4"/>
      <c r="B631" s="8"/>
      <c r="C631" s="8"/>
      <c r="D631" s="4"/>
      <c r="E631" s="4"/>
    </row>
    <row r="632">
      <c r="A632" s="4"/>
      <c r="B632" s="8"/>
      <c r="C632" s="8"/>
      <c r="D632" s="4"/>
      <c r="E632" s="4"/>
    </row>
    <row r="633">
      <c r="A633" s="4"/>
      <c r="B633" s="8"/>
      <c r="C633" s="8"/>
      <c r="D633" s="4"/>
      <c r="E633" s="4"/>
    </row>
    <row r="634">
      <c r="A634" s="4"/>
      <c r="B634" s="8"/>
      <c r="C634" s="8"/>
      <c r="D634" s="4"/>
      <c r="E634" s="4"/>
    </row>
    <row r="635">
      <c r="A635" s="4"/>
      <c r="B635" s="8"/>
      <c r="C635" s="8"/>
      <c r="D635" s="4"/>
      <c r="E635" s="4"/>
    </row>
    <row r="636">
      <c r="A636" s="4"/>
      <c r="B636" s="8"/>
      <c r="C636" s="8"/>
      <c r="D636" s="4"/>
      <c r="E636" s="4"/>
    </row>
    <row r="637">
      <c r="A637" s="4"/>
      <c r="B637" s="8"/>
      <c r="C637" s="8"/>
      <c r="D637" s="4"/>
      <c r="E637" s="4"/>
    </row>
    <row r="638">
      <c r="A638" s="4"/>
      <c r="B638" s="8"/>
      <c r="C638" s="8"/>
      <c r="D638" s="4"/>
      <c r="E638" s="4"/>
    </row>
    <row r="639">
      <c r="A639" s="4"/>
      <c r="B639" s="8"/>
      <c r="C639" s="8"/>
      <c r="D639" s="4"/>
      <c r="E639" s="4"/>
    </row>
    <row r="640">
      <c r="A640" s="4"/>
      <c r="B640" s="8"/>
      <c r="C640" s="8"/>
      <c r="D640" s="4"/>
      <c r="E640" s="4"/>
    </row>
    <row r="641">
      <c r="A641" s="4"/>
      <c r="B641" s="8"/>
      <c r="C641" s="8"/>
      <c r="D641" s="4"/>
      <c r="E641" s="4"/>
    </row>
    <row r="642">
      <c r="A642" s="4"/>
      <c r="B642" s="8"/>
      <c r="C642" s="8"/>
      <c r="D642" s="4"/>
      <c r="E642" s="4"/>
    </row>
    <row r="643">
      <c r="A643" s="4"/>
      <c r="B643" s="8"/>
      <c r="C643" s="8"/>
      <c r="D643" s="4"/>
      <c r="E643" s="4"/>
    </row>
    <row r="644">
      <c r="A644" s="4"/>
      <c r="B644" s="8"/>
      <c r="C644" s="8"/>
      <c r="D644" s="4"/>
      <c r="E644" s="4"/>
    </row>
    <row r="645">
      <c r="A645" s="4"/>
      <c r="B645" s="8"/>
      <c r="C645" s="8"/>
      <c r="D645" s="4"/>
      <c r="E645" s="4"/>
    </row>
    <row r="646">
      <c r="A646" s="4"/>
      <c r="B646" s="8"/>
      <c r="C646" s="8"/>
      <c r="D646" s="4"/>
      <c r="E646" s="4"/>
    </row>
    <row r="647">
      <c r="A647" s="4"/>
      <c r="B647" s="8"/>
      <c r="C647" s="8"/>
      <c r="D647" s="4"/>
      <c r="E647" s="4"/>
    </row>
    <row r="648">
      <c r="A648" s="4"/>
      <c r="B648" s="8"/>
      <c r="C648" s="8"/>
      <c r="D648" s="4"/>
      <c r="E648" s="4"/>
    </row>
    <row r="649">
      <c r="A649" s="4"/>
      <c r="B649" s="8"/>
      <c r="C649" s="8"/>
      <c r="D649" s="4"/>
      <c r="E649" s="4"/>
    </row>
    <row r="650">
      <c r="A650" s="4"/>
      <c r="B650" s="8"/>
      <c r="C650" s="8"/>
      <c r="D650" s="4"/>
      <c r="E650" s="4"/>
    </row>
    <row r="651">
      <c r="A651" s="4"/>
      <c r="B651" s="8"/>
      <c r="C651" s="8"/>
      <c r="D651" s="4"/>
      <c r="E651" s="4"/>
    </row>
    <row r="652">
      <c r="A652" s="4"/>
      <c r="B652" s="8"/>
      <c r="C652" s="8"/>
      <c r="D652" s="4"/>
      <c r="E652" s="4"/>
    </row>
    <row r="653">
      <c r="A653" s="4"/>
      <c r="B653" s="8"/>
      <c r="C653" s="8"/>
      <c r="D653" s="4"/>
      <c r="E653" s="4"/>
    </row>
    <row r="654">
      <c r="A654" s="4"/>
      <c r="B654" s="8"/>
      <c r="C654" s="8"/>
      <c r="D654" s="4"/>
      <c r="E654" s="4"/>
    </row>
    <row r="655">
      <c r="A655" s="4"/>
      <c r="B655" s="8"/>
      <c r="C655" s="8"/>
      <c r="D655" s="4"/>
      <c r="E655" s="4"/>
    </row>
    <row r="656">
      <c r="A656" s="4"/>
      <c r="B656" s="8"/>
      <c r="C656" s="8"/>
      <c r="D656" s="4"/>
      <c r="E656" s="4"/>
    </row>
    <row r="657">
      <c r="A657" s="4"/>
      <c r="B657" s="8"/>
      <c r="C657" s="8"/>
      <c r="D657" s="4"/>
      <c r="E657" s="4"/>
    </row>
    <row r="658">
      <c r="A658" s="4"/>
      <c r="B658" s="8"/>
      <c r="C658" s="8"/>
      <c r="D658" s="4"/>
      <c r="E658" s="4"/>
    </row>
    <row r="659">
      <c r="A659" s="4"/>
      <c r="B659" s="8"/>
      <c r="C659" s="8"/>
      <c r="D659" s="4"/>
      <c r="E659" s="4"/>
    </row>
    <row r="660">
      <c r="A660" s="4"/>
      <c r="B660" s="8"/>
      <c r="C660" s="8"/>
      <c r="D660" s="4"/>
      <c r="E660" s="4"/>
    </row>
    <row r="661">
      <c r="A661" s="4"/>
      <c r="B661" s="8"/>
      <c r="C661" s="8"/>
      <c r="D661" s="4"/>
      <c r="E661" s="4"/>
    </row>
    <row r="662">
      <c r="A662" s="4"/>
      <c r="B662" s="8"/>
      <c r="C662" s="8"/>
      <c r="D662" s="4"/>
      <c r="E662" s="4"/>
    </row>
    <row r="663">
      <c r="A663" s="4"/>
      <c r="B663" s="8"/>
      <c r="C663" s="8"/>
      <c r="D663" s="4"/>
      <c r="E663" s="4"/>
    </row>
    <row r="664">
      <c r="A664" s="4"/>
      <c r="B664" s="8"/>
      <c r="C664" s="8"/>
      <c r="D664" s="4"/>
      <c r="E664" s="4"/>
    </row>
    <row r="665">
      <c r="A665" s="4"/>
      <c r="B665" s="8"/>
      <c r="C665" s="8"/>
      <c r="D665" s="4"/>
      <c r="E665" s="4"/>
    </row>
    <row r="666">
      <c r="A666" s="4"/>
      <c r="B666" s="8"/>
      <c r="C666" s="8"/>
      <c r="D666" s="4"/>
      <c r="E666" s="4"/>
    </row>
    <row r="667">
      <c r="A667" s="4"/>
      <c r="B667" s="8"/>
      <c r="C667" s="8"/>
      <c r="D667" s="4"/>
      <c r="E667" s="4"/>
    </row>
    <row r="668">
      <c r="A668" s="4"/>
      <c r="B668" s="8"/>
      <c r="C668" s="8"/>
      <c r="D668" s="4"/>
      <c r="E668" s="4"/>
    </row>
    <row r="669">
      <c r="A669" s="4"/>
      <c r="B669" s="8"/>
      <c r="C669" s="8"/>
      <c r="D669" s="4"/>
      <c r="E669" s="4"/>
    </row>
    <row r="670">
      <c r="A670" s="4"/>
      <c r="B670" s="8"/>
      <c r="C670" s="8"/>
      <c r="D670" s="4"/>
      <c r="E670" s="4"/>
    </row>
    <row r="671">
      <c r="A671" s="4"/>
      <c r="B671" s="8"/>
      <c r="C671" s="8"/>
      <c r="D671" s="4"/>
      <c r="E671" s="4"/>
    </row>
    <row r="672">
      <c r="A672" s="4"/>
      <c r="B672" s="8"/>
      <c r="C672" s="8"/>
      <c r="D672" s="4"/>
      <c r="E672" s="4"/>
    </row>
    <row r="673">
      <c r="A673" s="4"/>
      <c r="B673" s="8"/>
      <c r="C673" s="8"/>
      <c r="D673" s="4"/>
      <c r="E673" s="4"/>
    </row>
    <row r="674">
      <c r="A674" s="4"/>
      <c r="B674" s="8"/>
      <c r="C674" s="8"/>
      <c r="D674" s="4"/>
      <c r="E674" s="4"/>
    </row>
    <row r="675">
      <c r="A675" s="4"/>
      <c r="B675" s="8"/>
      <c r="C675" s="8"/>
      <c r="D675" s="4"/>
      <c r="E675" s="4"/>
    </row>
    <row r="676">
      <c r="A676" s="4"/>
      <c r="B676" s="8"/>
      <c r="C676" s="8"/>
      <c r="D676" s="4"/>
      <c r="E676" s="4"/>
    </row>
    <row r="677">
      <c r="A677" s="4"/>
      <c r="B677" s="8"/>
      <c r="C677" s="8"/>
      <c r="D677" s="4"/>
      <c r="E677" s="4"/>
    </row>
    <row r="678">
      <c r="A678" s="4"/>
      <c r="B678" s="8"/>
      <c r="C678" s="8"/>
      <c r="D678" s="4"/>
      <c r="E678" s="4"/>
    </row>
    <row r="679">
      <c r="A679" s="4"/>
      <c r="B679" s="8"/>
      <c r="C679" s="8"/>
      <c r="D679" s="4"/>
      <c r="E679" s="4"/>
    </row>
    <row r="680">
      <c r="A680" s="4"/>
      <c r="B680" s="8"/>
      <c r="C680" s="8"/>
      <c r="D680" s="4"/>
      <c r="E680" s="4"/>
    </row>
    <row r="681">
      <c r="A681" s="4"/>
      <c r="B681" s="8"/>
      <c r="C681" s="8"/>
      <c r="D681" s="4"/>
      <c r="E681" s="4"/>
    </row>
    <row r="682">
      <c r="A682" s="4"/>
      <c r="B682" s="8"/>
      <c r="C682" s="8"/>
      <c r="D682" s="4"/>
      <c r="E682" s="4"/>
    </row>
    <row r="683">
      <c r="A683" s="4"/>
      <c r="B683" s="8"/>
      <c r="C683" s="8"/>
      <c r="D683" s="4"/>
      <c r="E683" s="4"/>
    </row>
    <row r="684">
      <c r="A684" s="4"/>
      <c r="B684" s="8"/>
      <c r="C684" s="8"/>
      <c r="D684" s="4"/>
      <c r="E684" s="4"/>
    </row>
    <row r="685">
      <c r="A685" s="4"/>
      <c r="B685" s="8"/>
      <c r="C685" s="8"/>
      <c r="D685" s="4"/>
      <c r="E685" s="4"/>
    </row>
    <row r="686">
      <c r="A686" s="4"/>
      <c r="B686" s="8"/>
      <c r="C686" s="8"/>
      <c r="D686" s="4"/>
      <c r="E686" s="4"/>
    </row>
    <row r="687">
      <c r="A687" s="4"/>
      <c r="B687" s="8"/>
      <c r="C687" s="8"/>
      <c r="D687" s="4"/>
      <c r="E687" s="4"/>
    </row>
    <row r="688">
      <c r="A688" s="4"/>
      <c r="B688" s="8"/>
      <c r="C688" s="8"/>
      <c r="D688" s="4"/>
      <c r="E688" s="4"/>
    </row>
    <row r="689">
      <c r="A689" s="4"/>
      <c r="B689" s="8"/>
      <c r="C689" s="8"/>
      <c r="D689" s="4"/>
      <c r="E689" s="4"/>
    </row>
    <row r="690">
      <c r="A690" s="4"/>
      <c r="B690" s="8"/>
      <c r="C690" s="8"/>
      <c r="D690" s="4"/>
      <c r="E690" s="4"/>
    </row>
    <row r="691">
      <c r="A691" s="4"/>
      <c r="B691" s="8"/>
      <c r="C691" s="8"/>
      <c r="D691" s="4"/>
      <c r="E691" s="4"/>
    </row>
    <row r="692">
      <c r="A692" s="4"/>
      <c r="B692" s="8"/>
      <c r="C692" s="8"/>
      <c r="D692" s="4"/>
      <c r="E692" s="4"/>
    </row>
    <row r="693">
      <c r="A693" s="4"/>
      <c r="B693" s="8"/>
      <c r="C693" s="8"/>
      <c r="D693" s="4"/>
      <c r="E693" s="4"/>
    </row>
    <row r="694">
      <c r="A694" s="4"/>
      <c r="B694" s="8"/>
      <c r="C694" s="8"/>
      <c r="D694" s="4"/>
      <c r="E694" s="4"/>
    </row>
    <row r="695">
      <c r="A695" s="4"/>
      <c r="B695" s="8"/>
      <c r="C695" s="8"/>
      <c r="D695" s="4"/>
      <c r="E695" s="4"/>
    </row>
    <row r="696">
      <c r="A696" s="4"/>
      <c r="B696" s="8"/>
      <c r="C696" s="8"/>
      <c r="D696" s="4"/>
      <c r="E696" s="4"/>
    </row>
    <row r="697">
      <c r="A697" s="4"/>
      <c r="B697" s="8"/>
      <c r="C697" s="8"/>
      <c r="D697" s="4"/>
      <c r="E697" s="4"/>
    </row>
    <row r="698">
      <c r="A698" s="4"/>
      <c r="B698" s="8"/>
      <c r="C698" s="8"/>
      <c r="D698" s="4"/>
      <c r="E698" s="4"/>
    </row>
    <row r="699">
      <c r="A699" s="4"/>
      <c r="B699" s="8"/>
      <c r="C699" s="8"/>
      <c r="D699" s="4"/>
      <c r="E699" s="4"/>
    </row>
    <row r="700">
      <c r="A700" s="4"/>
      <c r="B700" s="8"/>
      <c r="C700" s="8"/>
      <c r="D700" s="4"/>
      <c r="E700" s="4"/>
    </row>
    <row r="701">
      <c r="A701" s="4"/>
      <c r="B701" s="8"/>
      <c r="C701" s="8"/>
      <c r="D701" s="4"/>
      <c r="E701" s="4"/>
    </row>
    <row r="702">
      <c r="A702" s="4"/>
      <c r="B702" s="8"/>
      <c r="C702" s="8"/>
      <c r="D702" s="4"/>
      <c r="E702" s="4"/>
    </row>
    <row r="703">
      <c r="A703" s="4"/>
      <c r="B703" s="8"/>
      <c r="C703" s="8"/>
      <c r="D703" s="4"/>
      <c r="E703" s="4"/>
    </row>
    <row r="704">
      <c r="A704" s="4"/>
      <c r="B704" s="8"/>
      <c r="C704" s="8"/>
      <c r="D704" s="4"/>
      <c r="E704" s="4"/>
    </row>
    <row r="705">
      <c r="A705" s="4"/>
      <c r="B705" s="8"/>
      <c r="C705" s="8"/>
      <c r="D705" s="4"/>
      <c r="E705" s="4"/>
    </row>
    <row r="706">
      <c r="A706" s="4"/>
      <c r="B706" s="8"/>
      <c r="C706" s="8"/>
      <c r="D706" s="4"/>
      <c r="E706" s="4"/>
    </row>
    <row r="707">
      <c r="A707" s="4"/>
      <c r="B707" s="8"/>
      <c r="C707" s="8"/>
      <c r="D707" s="4"/>
      <c r="E707" s="4"/>
    </row>
    <row r="708">
      <c r="A708" s="4"/>
      <c r="B708" s="8"/>
      <c r="C708" s="8"/>
      <c r="D708" s="4"/>
      <c r="E708" s="4"/>
    </row>
    <row r="709">
      <c r="A709" s="4"/>
      <c r="B709" s="8"/>
      <c r="C709" s="8"/>
      <c r="D709" s="4"/>
      <c r="E709" s="4"/>
    </row>
    <row r="710">
      <c r="A710" s="4"/>
      <c r="B710" s="8"/>
      <c r="C710" s="8"/>
      <c r="D710" s="4"/>
      <c r="E710" s="4"/>
    </row>
    <row r="711">
      <c r="A711" s="4"/>
      <c r="B711" s="8"/>
      <c r="C711" s="8"/>
      <c r="D711" s="4"/>
      <c r="E711" s="4"/>
    </row>
    <row r="712">
      <c r="A712" s="4"/>
      <c r="B712" s="8"/>
      <c r="C712" s="8"/>
      <c r="D712" s="4"/>
      <c r="E712" s="4"/>
    </row>
    <row r="713">
      <c r="A713" s="4"/>
      <c r="B713" s="8"/>
      <c r="C713" s="8"/>
      <c r="D713" s="4"/>
      <c r="E713" s="4"/>
    </row>
    <row r="714">
      <c r="A714" s="4"/>
      <c r="B714" s="8"/>
      <c r="C714" s="8"/>
      <c r="D714" s="4"/>
      <c r="E714" s="4"/>
    </row>
    <row r="715">
      <c r="A715" s="4"/>
      <c r="B715" s="8"/>
      <c r="C715" s="8"/>
      <c r="D715" s="4"/>
      <c r="E715" s="4"/>
    </row>
    <row r="716">
      <c r="A716" s="4"/>
      <c r="B716" s="8"/>
      <c r="C716" s="8"/>
      <c r="D716" s="4"/>
      <c r="E716" s="4"/>
    </row>
    <row r="717">
      <c r="A717" s="4"/>
      <c r="B717" s="8"/>
      <c r="C717" s="8"/>
      <c r="D717" s="4"/>
      <c r="E717" s="4"/>
    </row>
    <row r="718">
      <c r="A718" s="4"/>
      <c r="B718" s="8"/>
      <c r="C718" s="8"/>
      <c r="D718" s="4"/>
      <c r="E718" s="4"/>
    </row>
    <row r="719">
      <c r="A719" s="4"/>
      <c r="B719" s="8"/>
      <c r="C719" s="8"/>
      <c r="D719" s="4"/>
      <c r="E719" s="4"/>
    </row>
    <row r="720">
      <c r="A720" s="4"/>
      <c r="B720" s="8"/>
      <c r="C720" s="8"/>
      <c r="D720" s="4"/>
      <c r="E720" s="4"/>
    </row>
    <row r="721">
      <c r="A721" s="4"/>
      <c r="B721" s="8"/>
      <c r="C721" s="8"/>
      <c r="D721" s="4"/>
      <c r="E721" s="4"/>
    </row>
    <row r="722">
      <c r="A722" s="4"/>
      <c r="B722" s="8"/>
      <c r="C722" s="8"/>
      <c r="D722" s="4"/>
      <c r="E722" s="4"/>
    </row>
    <row r="723">
      <c r="A723" s="4"/>
      <c r="B723" s="8"/>
      <c r="C723" s="8"/>
      <c r="D723" s="4"/>
      <c r="E723" s="4"/>
    </row>
    <row r="724">
      <c r="A724" s="4"/>
      <c r="B724" s="8"/>
      <c r="C724" s="8"/>
      <c r="D724" s="4"/>
      <c r="E724" s="4"/>
    </row>
    <row r="725">
      <c r="A725" s="4"/>
      <c r="B725" s="8"/>
      <c r="C725" s="8"/>
      <c r="D725" s="4"/>
      <c r="E725" s="4"/>
    </row>
    <row r="726">
      <c r="A726" s="4"/>
      <c r="B726" s="8"/>
      <c r="C726" s="8"/>
      <c r="D726" s="4"/>
      <c r="E726" s="4"/>
    </row>
    <row r="727">
      <c r="A727" s="4"/>
      <c r="B727" s="8"/>
      <c r="C727" s="8"/>
      <c r="D727" s="4"/>
      <c r="E727" s="4"/>
    </row>
    <row r="728">
      <c r="A728" s="4"/>
      <c r="B728" s="8"/>
      <c r="C728" s="8"/>
      <c r="D728" s="4"/>
      <c r="E728" s="4"/>
    </row>
    <row r="729">
      <c r="A729" s="4"/>
      <c r="B729" s="8"/>
      <c r="C729" s="8"/>
      <c r="D729" s="4"/>
      <c r="E729" s="4"/>
    </row>
    <row r="730">
      <c r="A730" s="4"/>
      <c r="B730" s="8"/>
      <c r="C730" s="8"/>
      <c r="D730" s="4"/>
      <c r="E730" s="4"/>
    </row>
    <row r="731">
      <c r="A731" s="4"/>
      <c r="B731" s="8"/>
      <c r="C731" s="8"/>
      <c r="D731" s="4"/>
      <c r="E731" s="4"/>
    </row>
    <row r="732">
      <c r="A732" s="4"/>
      <c r="B732" s="8"/>
      <c r="C732" s="8"/>
      <c r="D732" s="4"/>
      <c r="E732" s="4"/>
    </row>
    <row r="733">
      <c r="A733" s="4"/>
      <c r="B733" s="8"/>
      <c r="C733" s="8"/>
      <c r="D733" s="4"/>
      <c r="E733" s="4"/>
    </row>
    <row r="734">
      <c r="A734" s="4"/>
      <c r="B734" s="8"/>
      <c r="C734" s="8"/>
      <c r="D734" s="4"/>
      <c r="E734" s="4"/>
    </row>
    <row r="735">
      <c r="A735" s="4"/>
      <c r="B735" s="8"/>
      <c r="C735" s="8"/>
      <c r="D735" s="4"/>
      <c r="E735" s="4"/>
    </row>
    <row r="736">
      <c r="A736" s="4"/>
      <c r="B736" s="8"/>
      <c r="C736" s="8"/>
      <c r="D736" s="4"/>
      <c r="E736" s="4"/>
    </row>
    <row r="737">
      <c r="A737" s="4"/>
      <c r="B737" s="8"/>
      <c r="C737" s="8"/>
      <c r="D737" s="4"/>
      <c r="E737" s="4"/>
    </row>
    <row r="738">
      <c r="A738" s="4"/>
      <c r="B738" s="8"/>
      <c r="C738" s="8"/>
      <c r="D738" s="4"/>
      <c r="E738" s="4"/>
    </row>
    <row r="739">
      <c r="A739" s="4"/>
      <c r="B739" s="8"/>
      <c r="C739" s="8"/>
      <c r="D739" s="4"/>
      <c r="E739" s="4"/>
    </row>
    <row r="740">
      <c r="A740" s="4"/>
      <c r="B740" s="8"/>
      <c r="C740" s="8"/>
      <c r="D740" s="4"/>
      <c r="E740" s="4"/>
    </row>
    <row r="741">
      <c r="A741" s="4"/>
      <c r="B741" s="8"/>
      <c r="C741" s="8"/>
      <c r="D741" s="4"/>
      <c r="E741" s="4"/>
    </row>
    <row r="742">
      <c r="A742" s="4"/>
      <c r="B742" s="8"/>
      <c r="C742" s="8"/>
      <c r="D742" s="4"/>
      <c r="E742" s="4"/>
    </row>
    <row r="743">
      <c r="A743" s="4"/>
      <c r="B743" s="8"/>
      <c r="C743" s="8"/>
      <c r="D743" s="4"/>
      <c r="E743" s="4"/>
    </row>
    <row r="744">
      <c r="A744" s="4"/>
      <c r="B744" s="8"/>
      <c r="C744" s="8"/>
      <c r="D744" s="4"/>
      <c r="E744" s="4"/>
    </row>
    <row r="745">
      <c r="A745" s="4"/>
      <c r="B745" s="8"/>
      <c r="C745" s="8"/>
      <c r="D745" s="4"/>
      <c r="E745" s="4"/>
    </row>
    <row r="746">
      <c r="A746" s="4"/>
      <c r="B746" s="8"/>
      <c r="C746" s="8"/>
      <c r="D746" s="4"/>
      <c r="E746" s="4"/>
    </row>
    <row r="747">
      <c r="A747" s="4"/>
      <c r="B747" s="8"/>
      <c r="C747" s="8"/>
      <c r="D747" s="4"/>
      <c r="E747" s="4"/>
    </row>
    <row r="748">
      <c r="A748" s="4"/>
      <c r="B748" s="8"/>
      <c r="C748" s="8"/>
      <c r="D748" s="4"/>
      <c r="E748" s="4"/>
    </row>
    <row r="749">
      <c r="A749" s="4"/>
      <c r="B749" s="8"/>
      <c r="C749" s="8"/>
      <c r="D749" s="4"/>
      <c r="E749" s="4"/>
    </row>
    <row r="750">
      <c r="A750" s="4"/>
      <c r="B750" s="8"/>
      <c r="C750" s="8"/>
      <c r="D750" s="4"/>
      <c r="E750" s="4"/>
    </row>
    <row r="751">
      <c r="A751" s="4"/>
      <c r="B751" s="8"/>
      <c r="C751" s="8"/>
      <c r="D751" s="4"/>
      <c r="E751" s="4"/>
    </row>
    <row r="752">
      <c r="A752" s="4"/>
      <c r="B752" s="8"/>
      <c r="C752" s="8"/>
      <c r="D752" s="4"/>
      <c r="E752" s="4"/>
    </row>
    <row r="753">
      <c r="A753" s="4"/>
      <c r="B753" s="8"/>
      <c r="C753" s="8"/>
      <c r="D753" s="4"/>
      <c r="E753" s="4"/>
    </row>
    <row r="754">
      <c r="A754" s="4"/>
      <c r="B754" s="8"/>
      <c r="C754" s="8"/>
      <c r="D754" s="4"/>
      <c r="E754" s="4"/>
    </row>
    <row r="755">
      <c r="A755" s="4"/>
      <c r="B755" s="8"/>
      <c r="C755" s="8"/>
      <c r="D755" s="4"/>
      <c r="E755" s="4"/>
    </row>
    <row r="756">
      <c r="A756" s="4"/>
      <c r="B756" s="8"/>
      <c r="C756" s="8"/>
      <c r="D756" s="4"/>
      <c r="E756" s="4"/>
    </row>
    <row r="757">
      <c r="A757" s="4"/>
      <c r="B757" s="8"/>
      <c r="C757" s="8"/>
      <c r="D757" s="4"/>
      <c r="E757" s="4"/>
    </row>
    <row r="758">
      <c r="A758" s="4"/>
      <c r="B758" s="8"/>
      <c r="C758" s="8"/>
      <c r="D758" s="4"/>
      <c r="E758" s="4"/>
    </row>
    <row r="759">
      <c r="A759" s="4"/>
      <c r="B759" s="8"/>
      <c r="C759" s="8"/>
      <c r="D759" s="4"/>
      <c r="E759" s="4"/>
    </row>
    <row r="760">
      <c r="A760" s="4"/>
      <c r="B760" s="8"/>
      <c r="C760" s="8"/>
      <c r="D760" s="4"/>
      <c r="E760" s="4"/>
    </row>
    <row r="761">
      <c r="A761" s="4"/>
      <c r="B761" s="8"/>
      <c r="C761" s="8"/>
      <c r="D761" s="4"/>
      <c r="E761" s="4"/>
    </row>
    <row r="762">
      <c r="A762" s="4"/>
      <c r="B762" s="8"/>
      <c r="C762" s="8"/>
      <c r="D762" s="4"/>
      <c r="E762" s="4"/>
    </row>
    <row r="763">
      <c r="A763" s="4"/>
      <c r="B763" s="8"/>
      <c r="C763" s="8"/>
      <c r="D763" s="4"/>
      <c r="E763" s="4"/>
    </row>
    <row r="764">
      <c r="A764" s="4"/>
      <c r="B764" s="8"/>
      <c r="C764" s="8"/>
      <c r="D764" s="4"/>
      <c r="E764" s="4"/>
    </row>
    <row r="765">
      <c r="A765" s="4"/>
      <c r="B765" s="8"/>
      <c r="C765" s="8"/>
      <c r="D765" s="4"/>
      <c r="E765" s="4"/>
    </row>
    <row r="766">
      <c r="A766" s="4"/>
      <c r="B766" s="8"/>
      <c r="C766" s="8"/>
      <c r="D766" s="4"/>
      <c r="E766" s="4"/>
    </row>
    <row r="767">
      <c r="A767" s="4"/>
      <c r="B767" s="8"/>
      <c r="C767" s="8"/>
      <c r="D767" s="4"/>
      <c r="E767" s="4"/>
    </row>
    <row r="768">
      <c r="A768" s="4"/>
      <c r="B768" s="8"/>
      <c r="C768" s="8"/>
      <c r="D768" s="4"/>
      <c r="E768" s="4"/>
    </row>
    <row r="769">
      <c r="A769" s="4"/>
      <c r="B769" s="8"/>
      <c r="C769" s="8"/>
      <c r="D769" s="4"/>
      <c r="E769" s="4"/>
    </row>
    <row r="770">
      <c r="A770" s="4"/>
      <c r="B770" s="8"/>
      <c r="C770" s="8"/>
      <c r="D770" s="4"/>
      <c r="E770" s="4"/>
    </row>
    <row r="771">
      <c r="A771" s="4"/>
      <c r="B771" s="8"/>
      <c r="C771" s="8"/>
      <c r="D771" s="4"/>
      <c r="E771" s="4"/>
    </row>
    <row r="772">
      <c r="A772" s="4"/>
      <c r="B772" s="8"/>
      <c r="C772" s="8"/>
      <c r="D772" s="4"/>
      <c r="E772" s="4"/>
    </row>
    <row r="773">
      <c r="A773" s="4"/>
      <c r="B773" s="8"/>
      <c r="C773" s="8"/>
      <c r="D773" s="4"/>
      <c r="E773" s="4"/>
    </row>
    <row r="774">
      <c r="A774" s="4"/>
      <c r="B774" s="8"/>
      <c r="C774" s="8"/>
      <c r="D774" s="4"/>
      <c r="E774" s="4"/>
    </row>
    <row r="775">
      <c r="A775" s="4"/>
      <c r="B775" s="8"/>
      <c r="C775" s="8"/>
      <c r="D775" s="4"/>
      <c r="E775" s="4"/>
    </row>
    <row r="776">
      <c r="A776" s="4"/>
      <c r="B776" s="8"/>
      <c r="C776" s="8"/>
      <c r="D776" s="4"/>
      <c r="E776" s="4"/>
    </row>
    <row r="777">
      <c r="A777" s="4"/>
      <c r="B777" s="8"/>
      <c r="C777" s="8"/>
      <c r="D777" s="4"/>
      <c r="E777" s="4"/>
    </row>
    <row r="778">
      <c r="A778" s="4"/>
      <c r="B778" s="8"/>
      <c r="C778" s="8"/>
      <c r="D778" s="4"/>
      <c r="E778" s="4"/>
    </row>
    <row r="779">
      <c r="A779" s="4"/>
      <c r="B779" s="8"/>
      <c r="C779" s="8"/>
      <c r="D779" s="4"/>
      <c r="E779" s="4"/>
    </row>
    <row r="780">
      <c r="A780" s="4"/>
      <c r="B780" s="8"/>
      <c r="C780" s="8"/>
      <c r="D780" s="4"/>
      <c r="E780" s="4"/>
    </row>
    <row r="781">
      <c r="A781" s="4"/>
      <c r="B781" s="8"/>
      <c r="C781" s="8"/>
      <c r="D781" s="4"/>
      <c r="E781" s="4"/>
    </row>
    <row r="782">
      <c r="A782" s="4"/>
      <c r="B782" s="8"/>
      <c r="C782" s="8"/>
      <c r="D782" s="4"/>
      <c r="E782" s="4"/>
    </row>
    <row r="783">
      <c r="A783" s="4"/>
      <c r="B783" s="8"/>
      <c r="C783" s="8"/>
      <c r="D783" s="4"/>
      <c r="E783" s="4"/>
    </row>
    <row r="784">
      <c r="A784" s="4"/>
      <c r="B784" s="8"/>
      <c r="C784" s="8"/>
      <c r="D784" s="4"/>
      <c r="E784" s="4"/>
    </row>
    <row r="785">
      <c r="A785" s="4"/>
      <c r="B785" s="8"/>
      <c r="C785" s="8"/>
      <c r="D785" s="4"/>
      <c r="E785" s="4"/>
    </row>
    <row r="786">
      <c r="A786" s="4"/>
      <c r="B786" s="8"/>
      <c r="C786" s="8"/>
      <c r="D786" s="4"/>
      <c r="E786" s="4"/>
    </row>
    <row r="787">
      <c r="A787" s="4"/>
      <c r="B787" s="8"/>
      <c r="C787" s="8"/>
      <c r="D787" s="4"/>
      <c r="E787" s="4"/>
    </row>
    <row r="788">
      <c r="A788" s="4"/>
      <c r="B788" s="8"/>
      <c r="C788" s="8"/>
      <c r="D788" s="4"/>
      <c r="E788" s="4"/>
    </row>
    <row r="789">
      <c r="A789" s="4"/>
      <c r="B789" s="8"/>
      <c r="C789" s="8"/>
      <c r="D789" s="4"/>
      <c r="E789" s="4"/>
    </row>
    <row r="790">
      <c r="A790" s="4"/>
      <c r="B790" s="8"/>
      <c r="C790" s="8"/>
      <c r="D790" s="4"/>
      <c r="E790" s="4"/>
    </row>
    <row r="791">
      <c r="A791" s="4"/>
      <c r="B791" s="8"/>
      <c r="C791" s="8"/>
      <c r="D791" s="4"/>
      <c r="E791" s="4"/>
    </row>
    <row r="792">
      <c r="A792" s="4"/>
      <c r="B792" s="8"/>
      <c r="C792" s="8"/>
      <c r="D792" s="4"/>
      <c r="E792" s="4"/>
    </row>
    <row r="793">
      <c r="A793" s="4"/>
      <c r="B793" s="8"/>
      <c r="C793" s="8"/>
      <c r="D793" s="4"/>
      <c r="E793" s="4"/>
    </row>
    <row r="794">
      <c r="A794" s="4"/>
      <c r="B794" s="8"/>
      <c r="C794" s="8"/>
      <c r="D794" s="4"/>
      <c r="E794" s="4"/>
    </row>
    <row r="795">
      <c r="A795" s="4"/>
      <c r="B795" s="8"/>
      <c r="C795" s="8"/>
      <c r="D795" s="4"/>
      <c r="E795" s="4"/>
    </row>
    <row r="796">
      <c r="A796" s="4"/>
      <c r="B796" s="8"/>
      <c r="C796" s="8"/>
      <c r="D796" s="4"/>
      <c r="E796" s="4"/>
    </row>
    <row r="797">
      <c r="A797" s="4"/>
      <c r="B797" s="8"/>
      <c r="C797" s="8"/>
      <c r="D797" s="4"/>
      <c r="E797" s="4"/>
    </row>
    <row r="798">
      <c r="A798" s="4"/>
      <c r="B798" s="8"/>
      <c r="C798" s="8"/>
      <c r="D798" s="4"/>
      <c r="E798" s="4"/>
    </row>
    <row r="799">
      <c r="A799" s="4"/>
      <c r="B799" s="8"/>
      <c r="C799" s="8"/>
      <c r="D799" s="4"/>
      <c r="E799" s="4"/>
    </row>
    <row r="800">
      <c r="A800" s="4"/>
      <c r="B800" s="8"/>
      <c r="C800" s="8"/>
      <c r="D800" s="4"/>
      <c r="E800" s="4"/>
    </row>
    <row r="801">
      <c r="A801" s="4"/>
      <c r="B801" s="8"/>
      <c r="C801" s="8"/>
      <c r="D801" s="4"/>
      <c r="E801" s="4"/>
    </row>
    <row r="802">
      <c r="A802" s="4"/>
      <c r="B802" s="8"/>
      <c r="C802" s="8"/>
      <c r="D802" s="4"/>
      <c r="E802" s="4"/>
    </row>
    <row r="803">
      <c r="A803" s="4"/>
      <c r="B803" s="8"/>
      <c r="C803" s="8"/>
      <c r="D803" s="4"/>
      <c r="E803" s="4"/>
    </row>
    <row r="804">
      <c r="A804" s="4"/>
      <c r="B804" s="8"/>
      <c r="C804" s="8"/>
      <c r="D804" s="4"/>
      <c r="E804" s="4"/>
    </row>
    <row r="805">
      <c r="A805" s="4"/>
      <c r="B805" s="8"/>
      <c r="C805" s="8"/>
      <c r="D805" s="4"/>
      <c r="E805" s="4"/>
    </row>
    <row r="806">
      <c r="A806" s="4"/>
      <c r="B806" s="8"/>
      <c r="C806" s="8"/>
      <c r="D806" s="4"/>
      <c r="E806" s="4"/>
    </row>
    <row r="807">
      <c r="A807" s="4"/>
      <c r="B807" s="8"/>
      <c r="C807" s="8"/>
      <c r="D807" s="4"/>
      <c r="E807" s="4"/>
    </row>
    <row r="808">
      <c r="A808" s="4"/>
      <c r="B808" s="8"/>
      <c r="C808" s="8"/>
      <c r="D808" s="4"/>
      <c r="E808" s="4"/>
    </row>
    <row r="809">
      <c r="A809" s="4"/>
      <c r="B809" s="8"/>
      <c r="C809" s="8"/>
      <c r="D809" s="4"/>
      <c r="E809" s="4"/>
    </row>
    <row r="810">
      <c r="A810" s="4"/>
      <c r="B810" s="8"/>
      <c r="C810" s="8"/>
      <c r="D810" s="4"/>
      <c r="E810" s="4"/>
    </row>
    <row r="811">
      <c r="A811" s="4"/>
      <c r="B811" s="8"/>
      <c r="C811" s="8"/>
      <c r="D811" s="4"/>
      <c r="E811" s="4"/>
    </row>
    <row r="812">
      <c r="A812" s="4"/>
      <c r="B812" s="8"/>
      <c r="C812" s="8"/>
      <c r="D812" s="4"/>
      <c r="E812" s="4"/>
    </row>
    <row r="813">
      <c r="A813" s="4"/>
      <c r="B813" s="8"/>
      <c r="C813" s="8"/>
      <c r="D813" s="4"/>
      <c r="E813" s="4"/>
    </row>
    <row r="814">
      <c r="A814" s="4"/>
      <c r="B814" s="8"/>
      <c r="C814" s="8"/>
      <c r="D814" s="4"/>
      <c r="E814" s="4"/>
    </row>
    <row r="815">
      <c r="A815" s="4"/>
      <c r="B815" s="8"/>
      <c r="C815" s="8"/>
      <c r="D815" s="4"/>
      <c r="E815" s="4"/>
    </row>
    <row r="816">
      <c r="A816" s="4"/>
      <c r="B816" s="8"/>
      <c r="C816" s="8"/>
      <c r="D816" s="4"/>
      <c r="E816" s="4"/>
    </row>
    <row r="817">
      <c r="A817" s="4"/>
      <c r="B817" s="8"/>
      <c r="C817" s="8"/>
      <c r="D817" s="4"/>
      <c r="E817" s="4"/>
    </row>
    <row r="818">
      <c r="A818" s="4"/>
      <c r="B818" s="8"/>
      <c r="C818" s="8"/>
      <c r="D818" s="4"/>
      <c r="E818" s="4"/>
    </row>
    <row r="819">
      <c r="A819" s="4"/>
      <c r="B819" s="8"/>
      <c r="C819" s="8"/>
      <c r="D819" s="4"/>
      <c r="E819" s="4"/>
    </row>
    <row r="820">
      <c r="A820" s="4"/>
      <c r="B820" s="8"/>
      <c r="C820" s="8"/>
      <c r="D820" s="4"/>
      <c r="E820" s="4"/>
    </row>
    <row r="821">
      <c r="A821" s="4"/>
      <c r="B821" s="8"/>
      <c r="C821" s="8"/>
      <c r="D821" s="4"/>
      <c r="E821" s="4"/>
    </row>
    <row r="822">
      <c r="A822" s="4"/>
      <c r="B822" s="8"/>
      <c r="C822" s="8"/>
      <c r="D822" s="4"/>
      <c r="E822" s="4"/>
    </row>
    <row r="823">
      <c r="A823" s="4"/>
      <c r="B823" s="8"/>
      <c r="C823" s="8"/>
      <c r="D823" s="4"/>
      <c r="E823" s="4"/>
    </row>
    <row r="824">
      <c r="A824" s="4"/>
      <c r="B824" s="8"/>
      <c r="C824" s="8"/>
      <c r="D824" s="4"/>
      <c r="E824" s="4"/>
    </row>
    <row r="825">
      <c r="A825" s="4"/>
      <c r="B825" s="8"/>
      <c r="C825" s="8"/>
      <c r="D825" s="4"/>
      <c r="E825" s="4"/>
    </row>
    <row r="826">
      <c r="A826" s="4"/>
      <c r="B826" s="8"/>
      <c r="C826" s="8"/>
      <c r="D826" s="4"/>
      <c r="E826" s="4"/>
    </row>
    <row r="827">
      <c r="A827" s="4"/>
      <c r="B827" s="8"/>
      <c r="C827" s="8"/>
      <c r="D827" s="4"/>
      <c r="E827" s="4"/>
    </row>
    <row r="828">
      <c r="A828" s="4"/>
      <c r="B828" s="8"/>
      <c r="C828" s="8"/>
      <c r="D828" s="4"/>
      <c r="E828" s="4"/>
    </row>
    <row r="829">
      <c r="A829" s="4"/>
      <c r="B829" s="8"/>
      <c r="C829" s="8"/>
      <c r="D829" s="4"/>
      <c r="E829" s="4"/>
    </row>
    <row r="830">
      <c r="A830" s="4"/>
      <c r="B830" s="8"/>
      <c r="C830" s="8"/>
      <c r="D830" s="4"/>
      <c r="E830" s="4"/>
    </row>
    <row r="831">
      <c r="A831" s="4"/>
      <c r="B831" s="8"/>
      <c r="C831" s="8"/>
      <c r="D831" s="4"/>
      <c r="E831" s="4"/>
    </row>
    <row r="832">
      <c r="A832" s="4"/>
      <c r="B832" s="8"/>
      <c r="C832" s="8"/>
      <c r="D832" s="4"/>
      <c r="E832" s="4"/>
    </row>
    <row r="833">
      <c r="A833" s="4"/>
      <c r="B833" s="8"/>
      <c r="C833" s="8"/>
      <c r="D833" s="4"/>
      <c r="E833" s="4"/>
    </row>
    <row r="834">
      <c r="A834" s="4"/>
      <c r="B834" s="8"/>
      <c r="C834" s="8"/>
      <c r="D834" s="4"/>
      <c r="E834" s="4"/>
    </row>
    <row r="835">
      <c r="A835" s="4"/>
      <c r="B835" s="8"/>
      <c r="C835" s="8"/>
      <c r="D835" s="4"/>
      <c r="E835" s="4"/>
    </row>
    <row r="836">
      <c r="A836" s="4"/>
      <c r="B836" s="8"/>
      <c r="C836" s="8"/>
      <c r="D836" s="4"/>
      <c r="E836" s="4"/>
    </row>
    <row r="837">
      <c r="A837" s="4"/>
      <c r="B837" s="8"/>
      <c r="C837" s="8"/>
      <c r="D837" s="4"/>
      <c r="E837" s="4"/>
    </row>
    <row r="838">
      <c r="A838" s="4"/>
      <c r="B838" s="8"/>
      <c r="C838" s="8"/>
      <c r="D838" s="4"/>
      <c r="E838" s="4"/>
    </row>
    <row r="839">
      <c r="A839" s="4"/>
      <c r="B839" s="8"/>
      <c r="C839" s="8"/>
      <c r="D839" s="4"/>
      <c r="E839" s="4"/>
    </row>
    <row r="840">
      <c r="A840" s="4"/>
      <c r="B840" s="8"/>
      <c r="C840" s="8"/>
      <c r="D840" s="4"/>
      <c r="E840" s="4"/>
    </row>
    <row r="841">
      <c r="A841" s="4"/>
      <c r="B841" s="8"/>
      <c r="C841" s="8"/>
      <c r="D841" s="4"/>
      <c r="E841" s="4"/>
    </row>
    <row r="842">
      <c r="A842" s="4"/>
      <c r="B842" s="8"/>
      <c r="C842" s="8"/>
      <c r="D842" s="4"/>
      <c r="E842" s="4"/>
    </row>
    <row r="843">
      <c r="A843" s="4"/>
      <c r="B843" s="8"/>
      <c r="C843" s="8"/>
      <c r="D843" s="4"/>
      <c r="E843" s="4"/>
    </row>
    <row r="844">
      <c r="A844" s="4"/>
      <c r="B844" s="8"/>
      <c r="C844" s="8"/>
      <c r="D844" s="4"/>
      <c r="E844" s="4"/>
    </row>
    <row r="845">
      <c r="A845" s="4"/>
      <c r="B845" s="8"/>
      <c r="C845" s="8"/>
      <c r="D845" s="4"/>
      <c r="E845" s="4"/>
    </row>
    <row r="846">
      <c r="A846" s="4"/>
      <c r="B846" s="8"/>
      <c r="C846" s="8"/>
      <c r="D846" s="4"/>
      <c r="E846" s="4"/>
    </row>
    <row r="847">
      <c r="A847" s="4"/>
      <c r="B847" s="8"/>
      <c r="C847" s="8"/>
      <c r="D847" s="4"/>
      <c r="E847" s="4"/>
    </row>
    <row r="848">
      <c r="A848" s="4"/>
      <c r="B848" s="8"/>
      <c r="C848" s="8"/>
      <c r="D848" s="4"/>
      <c r="E848" s="4"/>
    </row>
    <row r="849">
      <c r="A849" s="4"/>
      <c r="B849" s="8"/>
      <c r="C849" s="8"/>
      <c r="D849" s="4"/>
      <c r="E849" s="4"/>
    </row>
    <row r="850">
      <c r="A850" s="4"/>
      <c r="B850" s="8"/>
      <c r="C850" s="8"/>
      <c r="D850" s="4"/>
      <c r="E850" s="4"/>
    </row>
    <row r="851">
      <c r="A851" s="4"/>
      <c r="B851" s="8"/>
      <c r="C851" s="8"/>
      <c r="D851" s="4"/>
      <c r="E851" s="4"/>
    </row>
    <row r="852">
      <c r="A852" s="4"/>
      <c r="B852" s="8"/>
      <c r="C852" s="8"/>
      <c r="D852" s="4"/>
      <c r="E852" s="4"/>
    </row>
    <row r="853">
      <c r="A853" s="4"/>
      <c r="B853" s="8"/>
      <c r="C853" s="8"/>
      <c r="D853" s="4"/>
      <c r="E853" s="4"/>
    </row>
    <row r="854">
      <c r="A854" s="4"/>
      <c r="B854" s="8"/>
      <c r="C854" s="8"/>
      <c r="D854" s="4"/>
      <c r="E854" s="4"/>
    </row>
    <row r="855">
      <c r="A855" s="4"/>
      <c r="B855" s="8"/>
      <c r="C855" s="8"/>
      <c r="D855" s="4"/>
      <c r="E855" s="4"/>
    </row>
    <row r="856">
      <c r="A856" s="4"/>
      <c r="B856" s="8"/>
      <c r="C856" s="8"/>
      <c r="D856" s="4"/>
      <c r="E856" s="4"/>
    </row>
    <row r="857">
      <c r="A857" s="4"/>
      <c r="B857" s="8"/>
      <c r="C857" s="8"/>
      <c r="D857" s="4"/>
      <c r="E857" s="4"/>
    </row>
    <row r="858">
      <c r="A858" s="4"/>
      <c r="B858" s="8"/>
      <c r="C858" s="8"/>
      <c r="D858" s="4"/>
      <c r="E858" s="4"/>
    </row>
    <row r="859">
      <c r="A859" s="4"/>
      <c r="B859" s="8"/>
      <c r="C859" s="8"/>
      <c r="D859" s="4"/>
      <c r="E859" s="4"/>
    </row>
    <row r="860">
      <c r="A860" s="4"/>
      <c r="B860" s="8"/>
      <c r="C860" s="8"/>
      <c r="D860" s="4"/>
      <c r="E860" s="4"/>
    </row>
    <row r="861">
      <c r="A861" s="4"/>
      <c r="B861" s="8"/>
      <c r="C861" s="8"/>
      <c r="D861" s="4"/>
      <c r="E861" s="4"/>
    </row>
    <row r="862">
      <c r="A862" s="4"/>
      <c r="B862" s="8"/>
      <c r="C862" s="8"/>
      <c r="D862" s="4"/>
      <c r="E862" s="4"/>
    </row>
    <row r="863">
      <c r="A863" s="4"/>
      <c r="B863" s="8"/>
      <c r="C863" s="8"/>
      <c r="D863" s="4"/>
      <c r="E863" s="4"/>
    </row>
    <row r="864">
      <c r="A864" s="4"/>
      <c r="B864" s="8"/>
      <c r="C864" s="8"/>
      <c r="D864" s="4"/>
      <c r="E864" s="4"/>
    </row>
    <row r="865">
      <c r="A865" s="4"/>
      <c r="B865" s="8"/>
      <c r="C865" s="8"/>
      <c r="D865" s="4"/>
      <c r="E865" s="4"/>
    </row>
    <row r="866">
      <c r="A866" s="4"/>
      <c r="B866" s="8"/>
      <c r="C866" s="8"/>
      <c r="D866" s="4"/>
      <c r="E866" s="4"/>
    </row>
    <row r="867">
      <c r="A867" s="4"/>
      <c r="B867" s="8"/>
      <c r="C867" s="8"/>
      <c r="D867" s="4"/>
      <c r="E867" s="4"/>
    </row>
    <row r="868">
      <c r="A868" s="4"/>
      <c r="B868" s="8"/>
      <c r="C868" s="8"/>
      <c r="D868" s="4"/>
      <c r="E868" s="4"/>
    </row>
    <row r="869">
      <c r="A869" s="4"/>
      <c r="B869" s="8"/>
      <c r="C869" s="8"/>
      <c r="D869" s="4"/>
      <c r="E869" s="4"/>
    </row>
    <row r="870">
      <c r="A870" s="4"/>
      <c r="B870" s="8"/>
      <c r="C870" s="8"/>
      <c r="D870" s="4"/>
      <c r="E870" s="4"/>
    </row>
    <row r="871">
      <c r="A871" s="4"/>
      <c r="B871" s="8"/>
      <c r="C871" s="8"/>
      <c r="D871" s="4"/>
      <c r="E871" s="4"/>
    </row>
    <row r="872">
      <c r="A872" s="4"/>
      <c r="B872" s="8"/>
      <c r="C872" s="8"/>
      <c r="D872" s="4"/>
      <c r="E872" s="4"/>
    </row>
    <row r="873">
      <c r="A873" s="4"/>
      <c r="B873" s="8"/>
      <c r="C873" s="8"/>
      <c r="D873" s="4"/>
      <c r="E873" s="4"/>
    </row>
    <row r="874">
      <c r="A874" s="4"/>
      <c r="B874" s="8"/>
      <c r="C874" s="8"/>
      <c r="D874" s="4"/>
      <c r="E874" s="4"/>
    </row>
    <row r="875">
      <c r="A875" s="4"/>
      <c r="B875" s="8"/>
      <c r="C875" s="8"/>
      <c r="D875" s="4"/>
      <c r="E875" s="4"/>
    </row>
    <row r="876">
      <c r="A876" s="4"/>
      <c r="B876" s="8"/>
      <c r="C876" s="8"/>
      <c r="D876" s="4"/>
      <c r="E876" s="4"/>
    </row>
    <row r="877">
      <c r="A877" s="4"/>
      <c r="B877" s="8"/>
      <c r="C877" s="8"/>
      <c r="D877" s="4"/>
      <c r="E877" s="4"/>
    </row>
    <row r="878">
      <c r="A878" s="4"/>
      <c r="B878" s="8"/>
      <c r="C878" s="8"/>
      <c r="D878" s="4"/>
      <c r="E878" s="4"/>
    </row>
    <row r="879">
      <c r="A879" s="4"/>
      <c r="B879" s="8"/>
      <c r="C879" s="8"/>
      <c r="D879" s="4"/>
      <c r="E879" s="4"/>
    </row>
    <row r="880">
      <c r="A880" s="4"/>
      <c r="B880" s="8"/>
      <c r="C880" s="8"/>
      <c r="D880" s="4"/>
      <c r="E880" s="4"/>
    </row>
    <row r="881">
      <c r="A881" s="4"/>
      <c r="B881" s="8"/>
      <c r="C881" s="8"/>
      <c r="D881" s="4"/>
      <c r="E881" s="4"/>
    </row>
    <row r="882">
      <c r="A882" s="4"/>
      <c r="B882" s="8"/>
      <c r="C882" s="8"/>
      <c r="D882" s="4"/>
      <c r="E882" s="4"/>
    </row>
    <row r="883">
      <c r="A883" s="4"/>
      <c r="B883" s="8"/>
      <c r="C883" s="8"/>
      <c r="D883" s="4"/>
      <c r="E883" s="4"/>
    </row>
    <row r="884">
      <c r="A884" s="4"/>
      <c r="B884" s="8"/>
      <c r="C884" s="8"/>
      <c r="D884" s="4"/>
      <c r="E884" s="4"/>
    </row>
    <row r="885">
      <c r="A885" s="4"/>
      <c r="B885" s="8"/>
      <c r="C885" s="8"/>
      <c r="D885" s="4"/>
      <c r="E885" s="4"/>
    </row>
    <row r="886">
      <c r="A886" s="4"/>
      <c r="B886" s="8"/>
      <c r="C886" s="8"/>
      <c r="D886" s="4"/>
      <c r="E886" s="4"/>
    </row>
    <row r="887">
      <c r="A887" s="4"/>
      <c r="B887" s="8"/>
      <c r="C887" s="8"/>
      <c r="D887" s="4"/>
      <c r="E887" s="4"/>
    </row>
    <row r="888">
      <c r="A888" s="4"/>
      <c r="B888" s="8"/>
      <c r="C888" s="8"/>
      <c r="D888" s="4"/>
      <c r="E888" s="4"/>
    </row>
    <row r="889">
      <c r="A889" s="4"/>
      <c r="B889" s="8"/>
      <c r="C889" s="8"/>
      <c r="D889" s="4"/>
      <c r="E889" s="4"/>
    </row>
    <row r="890">
      <c r="A890" s="4"/>
      <c r="B890" s="8"/>
      <c r="C890" s="8"/>
      <c r="D890" s="4"/>
      <c r="E890" s="4"/>
    </row>
    <row r="891">
      <c r="A891" s="4"/>
      <c r="B891" s="8"/>
      <c r="C891" s="8"/>
      <c r="D891" s="4"/>
      <c r="E891" s="4"/>
    </row>
    <row r="892">
      <c r="A892" s="4"/>
      <c r="B892" s="8"/>
      <c r="C892" s="8"/>
      <c r="D892" s="4"/>
      <c r="E892" s="4"/>
    </row>
    <row r="893">
      <c r="A893" s="4"/>
      <c r="B893" s="8"/>
      <c r="C893" s="8"/>
      <c r="D893" s="4"/>
      <c r="E893" s="4"/>
    </row>
    <row r="894">
      <c r="A894" s="4"/>
      <c r="B894" s="8"/>
      <c r="C894" s="8"/>
      <c r="D894" s="4"/>
      <c r="E894" s="4"/>
    </row>
    <row r="895">
      <c r="A895" s="4"/>
      <c r="B895" s="8"/>
      <c r="C895" s="8"/>
      <c r="D895" s="4"/>
      <c r="E895" s="4"/>
    </row>
    <row r="896">
      <c r="A896" s="4"/>
      <c r="B896" s="8"/>
      <c r="C896" s="8"/>
      <c r="D896" s="4"/>
      <c r="E896" s="4"/>
    </row>
    <row r="897">
      <c r="A897" s="4"/>
      <c r="B897" s="8"/>
      <c r="C897" s="8"/>
      <c r="D897" s="4"/>
      <c r="E897" s="4"/>
    </row>
    <row r="898">
      <c r="A898" s="4"/>
      <c r="B898" s="8"/>
      <c r="C898" s="8"/>
      <c r="D898" s="4"/>
      <c r="E898" s="4"/>
    </row>
    <row r="899">
      <c r="A899" s="4"/>
      <c r="B899" s="8"/>
      <c r="C899" s="8"/>
      <c r="D899" s="4"/>
      <c r="E899" s="4"/>
    </row>
    <row r="900">
      <c r="A900" s="4"/>
      <c r="B900" s="8"/>
      <c r="C900" s="8"/>
      <c r="D900" s="4"/>
      <c r="E900" s="4"/>
    </row>
    <row r="901">
      <c r="A901" s="4"/>
      <c r="B901" s="8"/>
      <c r="C901" s="8"/>
      <c r="D901" s="4"/>
      <c r="E901" s="4"/>
    </row>
    <row r="902">
      <c r="A902" s="4"/>
      <c r="B902" s="8"/>
      <c r="C902" s="8"/>
      <c r="D902" s="4"/>
      <c r="E902" s="4"/>
    </row>
    <row r="903">
      <c r="A903" s="4"/>
      <c r="B903" s="8"/>
      <c r="C903" s="8"/>
      <c r="D903" s="4"/>
      <c r="E903" s="4"/>
    </row>
    <row r="904">
      <c r="A904" s="4"/>
      <c r="B904" s="8"/>
      <c r="C904" s="8"/>
      <c r="D904" s="4"/>
      <c r="E904" s="4"/>
    </row>
    <row r="905">
      <c r="A905" s="4"/>
      <c r="B905" s="8"/>
      <c r="C905" s="8"/>
      <c r="D905" s="4"/>
      <c r="E905" s="4"/>
    </row>
    <row r="906">
      <c r="A906" s="4"/>
      <c r="B906" s="8"/>
      <c r="C906" s="8"/>
      <c r="D906" s="4"/>
      <c r="E906" s="4"/>
    </row>
    <row r="907">
      <c r="A907" s="4"/>
      <c r="B907" s="8"/>
      <c r="C907" s="8"/>
      <c r="D907" s="4"/>
      <c r="E907" s="4"/>
    </row>
    <row r="908">
      <c r="A908" s="4"/>
      <c r="B908" s="8"/>
      <c r="C908" s="8"/>
      <c r="D908" s="4"/>
      <c r="E908" s="4"/>
    </row>
    <row r="909">
      <c r="A909" s="4"/>
      <c r="B909" s="8"/>
      <c r="C909" s="8"/>
      <c r="D909" s="4"/>
      <c r="E909" s="4"/>
    </row>
    <row r="910">
      <c r="A910" s="4"/>
      <c r="B910" s="8"/>
      <c r="C910" s="8"/>
      <c r="D910" s="4"/>
      <c r="E910" s="4"/>
    </row>
    <row r="911">
      <c r="A911" s="4"/>
      <c r="B911" s="8"/>
      <c r="C911" s="8"/>
      <c r="D911" s="4"/>
      <c r="E911" s="4"/>
    </row>
    <row r="912">
      <c r="A912" s="4"/>
      <c r="B912" s="8"/>
      <c r="C912" s="8"/>
      <c r="D912" s="4"/>
      <c r="E912" s="4"/>
    </row>
    <row r="913">
      <c r="A913" s="4"/>
      <c r="B913" s="8"/>
      <c r="C913" s="8"/>
      <c r="D913" s="4"/>
      <c r="E913" s="4"/>
    </row>
    <row r="914">
      <c r="A914" s="4"/>
      <c r="B914" s="8"/>
      <c r="C914" s="8"/>
      <c r="D914" s="4"/>
      <c r="E914" s="4"/>
    </row>
    <row r="915">
      <c r="A915" s="4"/>
      <c r="B915" s="8"/>
      <c r="C915" s="8"/>
      <c r="D915" s="4"/>
      <c r="E915" s="4"/>
    </row>
    <row r="916">
      <c r="A916" s="4"/>
      <c r="B916" s="8"/>
      <c r="C916" s="8"/>
      <c r="D916" s="4"/>
      <c r="E916" s="4"/>
    </row>
    <row r="917">
      <c r="A917" s="4"/>
      <c r="B917" s="8"/>
      <c r="C917" s="8"/>
      <c r="D917" s="4"/>
      <c r="E917" s="4"/>
    </row>
    <row r="918">
      <c r="A918" s="4"/>
      <c r="B918" s="8"/>
      <c r="C918" s="8"/>
      <c r="D918" s="4"/>
      <c r="E918" s="4"/>
    </row>
    <row r="919">
      <c r="A919" s="4"/>
      <c r="B919" s="8"/>
      <c r="C919" s="8"/>
      <c r="D919" s="4"/>
      <c r="E919" s="4"/>
    </row>
    <row r="920">
      <c r="A920" s="4"/>
      <c r="B920" s="8"/>
      <c r="C920" s="8"/>
      <c r="D920" s="4"/>
      <c r="E920" s="4"/>
    </row>
    <row r="921">
      <c r="A921" s="4"/>
      <c r="B921" s="8"/>
      <c r="C921" s="8"/>
      <c r="D921" s="4"/>
      <c r="E921" s="4"/>
    </row>
    <row r="922">
      <c r="A922" s="4"/>
      <c r="B922" s="8"/>
      <c r="C922" s="8"/>
      <c r="D922" s="4"/>
      <c r="E922" s="4"/>
    </row>
    <row r="923">
      <c r="A923" s="4"/>
      <c r="B923" s="8"/>
      <c r="C923" s="8"/>
      <c r="D923" s="4"/>
      <c r="E923" s="4"/>
    </row>
    <row r="924">
      <c r="A924" s="4"/>
      <c r="B924" s="8"/>
      <c r="C924" s="8"/>
      <c r="D924" s="4"/>
      <c r="E924" s="4"/>
    </row>
    <row r="925">
      <c r="A925" s="4"/>
      <c r="B925" s="8"/>
      <c r="C925" s="8"/>
      <c r="D925" s="4"/>
      <c r="E925" s="4"/>
    </row>
    <row r="926">
      <c r="A926" s="4"/>
      <c r="B926" s="8"/>
      <c r="C926" s="8"/>
      <c r="D926" s="4"/>
      <c r="E926" s="4"/>
    </row>
    <row r="927">
      <c r="A927" s="4"/>
      <c r="B927" s="8"/>
      <c r="C927" s="8"/>
      <c r="D927" s="4"/>
      <c r="E927" s="4"/>
    </row>
    <row r="928">
      <c r="A928" s="4"/>
      <c r="B928" s="8"/>
      <c r="C928" s="8"/>
      <c r="D928" s="4"/>
      <c r="E928" s="4"/>
    </row>
    <row r="929">
      <c r="A929" s="4"/>
      <c r="B929" s="8"/>
      <c r="C929" s="8"/>
      <c r="D929" s="4"/>
      <c r="E929" s="4"/>
    </row>
    <row r="930">
      <c r="A930" s="4"/>
      <c r="B930" s="8"/>
      <c r="C930" s="8"/>
      <c r="D930" s="4"/>
      <c r="E930" s="4"/>
    </row>
    <row r="931">
      <c r="A931" s="4"/>
      <c r="B931" s="8"/>
      <c r="C931" s="8"/>
      <c r="D931" s="4"/>
      <c r="E931" s="4"/>
    </row>
    <row r="932">
      <c r="A932" s="4"/>
      <c r="B932" s="8"/>
      <c r="C932" s="8"/>
      <c r="D932" s="4"/>
      <c r="E932" s="4"/>
    </row>
    <row r="933">
      <c r="A933" s="4"/>
      <c r="B933" s="8"/>
      <c r="C933" s="8"/>
      <c r="D933" s="4"/>
      <c r="E933" s="4"/>
    </row>
    <row r="934">
      <c r="A934" s="4"/>
      <c r="B934" s="8"/>
      <c r="C934" s="8"/>
      <c r="D934" s="4"/>
      <c r="E934" s="4"/>
    </row>
    <row r="935">
      <c r="A935" s="4"/>
      <c r="B935" s="8"/>
      <c r="C935" s="8"/>
      <c r="D935" s="4"/>
      <c r="E935" s="4"/>
    </row>
    <row r="936">
      <c r="A936" s="4"/>
      <c r="B936" s="8"/>
      <c r="C936" s="8"/>
      <c r="D936" s="4"/>
      <c r="E936" s="4"/>
    </row>
    <row r="937">
      <c r="A937" s="4"/>
      <c r="B937" s="8"/>
      <c r="C937" s="8"/>
      <c r="D937" s="4"/>
      <c r="E937" s="4"/>
    </row>
    <row r="938">
      <c r="A938" s="4"/>
      <c r="B938" s="8"/>
      <c r="C938" s="8"/>
      <c r="D938" s="4"/>
      <c r="E938" s="4"/>
    </row>
    <row r="939">
      <c r="A939" s="4"/>
      <c r="B939" s="8"/>
      <c r="C939" s="8"/>
      <c r="D939" s="4"/>
      <c r="E939" s="4"/>
    </row>
    <row r="940">
      <c r="A940" s="4"/>
      <c r="B940" s="8"/>
      <c r="C940" s="8"/>
      <c r="D940" s="4"/>
      <c r="E940" s="4"/>
    </row>
    <row r="941">
      <c r="A941" s="4"/>
      <c r="B941" s="8"/>
      <c r="C941" s="8"/>
      <c r="D941" s="4"/>
      <c r="E941" s="4"/>
    </row>
    <row r="942">
      <c r="A942" s="4"/>
      <c r="B942" s="8"/>
      <c r="C942" s="8"/>
      <c r="D942" s="4"/>
      <c r="E942" s="4"/>
    </row>
    <row r="943">
      <c r="A943" s="4"/>
      <c r="B943" s="8"/>
      <c r="C943" s="8"/>
      <c r="D943" s="4"/>
      <c r="E943" s="4"/>
    </row>
    <row r="944">
      <c r="A944" s="4"/>
      <c r="B944" s="8"/>
      <c r="C944" s="8"/>
      <c r="D944" s="4"/>
      <c r="E944" s="4"/>
    </row>
    <row r="945">
      <c r="A945" s="4"/>
      <c r="B945" s="8"/>
      <c r="C945" s="8"/>
      <c r="D945" s="4"/>
      <c r="E945" s="4"/>
    </row>
    <row r="946">
      <c r="A946" s="4"/>
      <c r="B946" s="8"/>
      <c r="C946" s="8"/>
      <c r="D946" s="4"/>
      <c r="E946" s="4"/>
    </row>
    <row r="947">
      <c r="A947" s="4"/>
      <c r="B947" s="8"/>
      <c r="C947" s="8"/>
      <c r="D947" s="4"/>
      <c r="E947" s="4"/>
    </row>
    <row r="948">
      <c r="A948" s="4"/>
      <c r="B948" s="8"/>
      <c r="C948" s="8"/>
      <c r="D948" s="4"/>
      <c r="E948" s="4"/>
    </row>
    <row r="949">
      <c r="A949" s="4"/>
      <c r="B949" s="8"/>
      <c r="C949" s="8"/>
      <c r="D949" s="4"/>
      <c r="E949" s="4"/>
    </row>
    <row r="950">
      <c r="A950" s="4"/>
      <c r="B950" s="8"/>
      <c r="C950" s="8"/>
      <c r="D950" s="4"/>
      <c r="E950" s="4"/>
    </row>
    <row r="951">
      <c r="A951" s="4"/>
      <c r="B951" s="8"/>
      <c r="C951" s="8"/>
      <c r="D951" s="4"/>
      <c r="E951" s="4"/>
    </row>
    <row r="952">
      <c r="A952" s="4"/>
      <c r="B952" s="8"/>
      <c r="C952" s="8"/>
      <c r="D952" s="4"/>
      <c r="E952" s="4"/>
    </row>
    <row r="953">
      <c r="A953" s="4"/>
      <c r="B953" s="8"/>
      <c r="C953" s="8"/>
      <c r="D953" s="4"/>
      <c r="E953" s="4"/>
    </row>
    <row r="954">
      <c r="A954" s="4"/>
      <c r="B954" s="8"/>
      <c r="C954" s="8"/>
      <c r="D954" s="4"/>
      <c r="E954" s="4"/>
    </row>
    <row r="955">
      <c r="A955" s="4"/>
      <c r="B955" s="8"/>
      <c r="C955" s="8"/>
      <c r="D955" s="4"/>
      <c r="E955" s="4"/>
    </row>
    <row r="956">
      <c r="A956" s="4"/>
      <c r="B956" s="8"/>
      <c r="C956" s="8"/>
      <c r="D956" s="4"/>
      <c r="E956" s="4"/>
    </row>
    <row r="957">
      <c r="A957" s="4"/>
      <c r="B957" s="8"/>
      <c r="C957" s="8"/>
      <c r="D957" s="4"/>
      <c r="E957" s="4"/>
    </row>
    <row r="958">
      <c r="A958" s="4"/>
      <c r="B958" s="8"/>
      <c r="C958" s="8"/>
      <c r="D958" s="4"/>
      <c r="E958" s="4"/>
    </row>
    <row r="959">
      <c r="A959" s="4"/>
      <c r="B959" s="8"/>
      <c r="C959" s="8"/>
      <c r="D959" s="4"/>
      <c r="E959" s="4"/>
    </row>
    <row r="960">
      <c r="A960" s="4"/>
      <c r="B960" s="8"/>
      <c r="C960" s="8"/>
      <c r="D960" s="4"/>
      <c r="E960" s="4"/>
    </row>
    <row r="961">
      <c r="A961" s="4"/>
      <c r="B961" s="8"/>
      <c r="C961" s="8"/>
      <c r="D961" s="4"/>
      <c r="E961" s="4"/>
    </row>
    <row r="962">
      <c r="A962" s="4"/>
      <c r="B962" s="8"/>
      <c r="C962" s="8"/>
      <c r="D962" s="4"/>
      <c r="E962" s="4"/>
    </row>
    <row r="963">
      <c r="A963" s="4"/>
      <c r="B963" s="8"/>
      <c r="C963" s="8"/>
      <c r="D963" s="4"/>
      <c r="E963" s="4"/>
    </row>
    <row r="964">
      <c r="A964" s="4"/>
      <c r="B964" s="8"/>
      <c r="C964" s="8"/>
      <c r="D964" s="4"/>
      <c r="E964" s="4"/>
    </row>
    <row r="965">
      <c r="A965" s="4"/>
      <c r="B965" s="8"/>
      <c r="C965" s="8"/>
      <c r="D965" s="4"/>
      <c r="E965" s="4"/>
    </row>
    <row r="966">
      <c r="A966" s="4"/>
      <c r="B966" s="8"/>
      <c r="C966" s="8"/>
      <c r="D966" s="4"/>
      <c r="E966" s="4"/>
    </row>
    <row r="967">
      <c r="A967" s="4"/>
      <c r="B967" s="8"/>
      <c r="C967" s="8"/>
      <c r="D967" s="4"/>
      <c r="E967" s="4"/>
    </row>
    <row r="968">
      <c r="A968" s="4"/>
      <c r="B968" s="8"/>
      <c r="C968" s="8"/>
      <c r="D968" s="4"/>
      <c r="E968" s="4"/>
    </row>
    <row r="969">
      <c r="A969" s="4"/>
      <c r="B969" s="8"/>
      <c r="C969" s="8"/>
      <c r="D969" s="4"/>
      <c r="E969" s="4"/>
    </row>
    <row r="970">
      <c r="A970" s="4"/>
      <c r="B970" s="8"/>
      <c r="C970" s="8"/>
      <c r="D970" s="4"/>
      <c r="E970" s="4"/>
    </row>
    <row r="971">
      <c r="A971" s="4"/>
      <c r="B971" s="8"/>
      <c r="C971" s="8"/>
      <c r="D971" s="4"/>
      <c r="E971" s="4"/>
    </row>
    <row r="972">
      <c r="A972" s="4"/>
      <c r="B972" s="8"/>
      <c r="C972" s="8"/>
      <c r="D972" s="4"/>
      <c r="E972" s="4"/>
    </row>
    <row r="973">
      <c r="A973" s="4"/>
      <c r="B973" s="8"/>
      <c r="C973" s="8"/>
      <c r="D973" s="4"/>
      <c r="E973" s="4"/>
    </row>
    <row r="974">
      <c r="A974" s="4"/>
      <c r="B974" s="8"/>
      <c r="C974" s="8"/>
      <c r="D974" s="4"/>
      <c r="E974" s="4"/>
    </row>
    <row r="975">
      <c r="A975" s="4"/>
      <c r="B975" s="8"/>
      <c r="C975" s="8"/>
      <c r="D975" s="4"/>
      <c r="E975" s="4"/>
    </row>
    <row r="976">
      <c r="A976" s="4"/>
      <c r="B976" s="8"/>
      <c r="C976" s="8"/>
      <c r="D976" s="4"/>
      <c r="E976" s="4"/>
    </row>
    <row r="977">
      <c r="A977" s="4"/>
      <c r="B977" s="8"/>
      <c r="C977" s="8"/>
      <c r="D977" s="4"/>
      <c r="E977" s="4"/>
    </row>
    <row r="978">
      <c r="A978" s="4"/>
      <c r="B978" s="8"/>
      <c r="C978" s="8"/>
      <c r="D978" s="4"/>
      <c r="E978" s="4"/>
    </row>
    <row r="979">
      <c r="A979" s="4"/>
      <c r="B979" s="8"/>
      <c r="C979" s="8"/>
      <c r="D979" s="4"/>
      <c r="E979" s="4"/>
    </row>
    <row r="980">
      <c r="A980" s="4"/>
      <c r="B980" s="8"/>
      <c r="C980" s="8"/>
      <c r="D980" s="4"/>
      <c r="E980" s="4"/>
    </row>
    <row r="981">
      <c r="A981" s="4"/>
      <c r="B981" s="8"/>
      <c r="C981" s="8"/>
      <c r="D981" s="4"/>
      <c r="E981" s="4"/>
    </row>
    <row r="982">
      <c r="A982" s="4"/>
      <c r="B982" s="8"/>
      <c r="C982" s="8"/>
      <c r="D982" s="4"/>
      <c r="E982" s="4"/>
    </row>
    <row r="983">
      <c r="A983" s="4"/>
      <c r="B983" s="8"/>
      <c r="C983" s="8"/>
      <c r="D983" s="4"/>
      <c r="E983" s="4"/>
    </row>
    <row r="984">
      <c r="A984" s="4"/>
      <c r="B984" s="8"/>
      <c r="C984" s="8"/>
      <c r="D984" s="4"/>
      <c r="E984" s="4"/>
    </row>
    <row r="985">
      <c r="A985" s="4"/>
      <c r="B985" s="8"/>
      <c r="C985" s="8"/>
      <c r="D985" s="4"/>
      <c r="E985" s="4"/>
    </row>
    <row r="986">
      <c r="A986" s="4"/>
      <c r="B986" s="8"/>
      <c r="C986" s="8"/>
      <c r="D986" s="4"/>
      <c r="E986" s="4"/>
    </row>
    <row r="987">
      <c r="A987" s="4"/>
      <c r="B987" s="8"/>
      <c r="C987" s="8"/>
      <c r="D987" s="4"/>
      <c r="E987" s="4"/>
    </row>
    <row r="988">
      <c r="A988" s="4"/>
      <c r="B988" s="8"/>
      <c r="C988" s="8"/>
      <c r="D988" s="4"/>
      <c r="E988" s="4"/>
    </row>
    <row r="989">
      <c r="A989" s="4"/>
      <c r="B989" s="8"/>
      <c r="C989" s="8"/>
      <c r="D989" s="4"/>
      <c r="E989" s="4"/>
    </row>
    <row r="990">
      <c r="A990" s="4"/>
      <c r="B990" s="8"/>
      <c r="C990" s="8"/>
      <c r="D990" s="4"/>
      <c r="E990" s="4"/>
    </row>
    <row r="991">
      <c r="A991" s="4"/>
      <c r="B991" s="8"/>
      <c r="C991" s="8"/>
      <c r="D991" s="4"/>
      <c r="E991" s="4"/>
    </row>
    <row r="992">
      <c r="A992" s="4"/>
      <c r="B992" s="8"/>
      <c r="C992" s="8"/>
      <c r="D992" s="4"/>
      <c r="E992" s="4"/>
    </row>
    <row r="993">
      <c r="A993" s="4"/>
      <c r="B993" s="8"/>
      <c r="C993" s="8"/>
      <c r="D993" s="4"/>
      <c r="E993" s="4"/>
    </row>
    <row r="994">
      <c r="A994" s="4"/>
      <c r="B994" s="8"/>
      <c r="C994" s="8"/>
      <c r="D994" s="4"/>
      <c r="E994" s="4"/>
    </row>
    <row r="995">
      <c r="A995" s="4"/>
      <c r="B995" s="8"/>
      <c r="C995" s="8"/>
      <c r="D995" s="4"/>
      <c r="E995" s="4"/>
    </row>
    <row r="996">
      <c r="A996" s="4"/>
      <c r="B996" s="8"/>
      <c r="C996" s="8"/>
      <c r="D996" s="4"/>
      <c r="E996" s="4"/>
    </row>
    <row r="997">
      <c r="A997" s="4"/>
      <c r="B997" s="8"/>
      <c r="C997" s="8"/>
      <c r="D997" s="4"/>
      <c r="E997" s="4"/>
    </row>
    <row r="998">
      <c r="A998" s="4"/>
      <c r="B998" s="8"/>
      <c r="C998" s="8"/>
      <c r="D998" s="4"/>
      <c r="E998" s="4"/>
    </row>
    <row r="999">
      <c r="A999" s="4"/>
      <c r="B999" s="8"/>
      <c r="C999" s="8"/>
      <c r="D999" s="4"/>
      <c r="E999" s="4"/>
    </row>
    <row r="1000">
      <c r="A1000" s="4"/>
      <c r="B1000" s="8"/>
      <c r="C1000" s="8"/>
      <c r="D1000" s="4"/>
      <c r="E1000" s="4"/>
    </row>
    <row r="1001">
      <c r="A1001" s="4"/>
      <c r="B1001" s="8"/>
      <c r="C1001" s="8"/>
      <c r="D1001" s="4"/>
      <c r="E1001" s="4"/>
    </row>
    <row r="1002">
      <c r="A1002" s="4"/>
      <c r="B1002" s="8"/>
      <c r="C1002" s="8"/>
      <c r="D1002" s="4"/>
      <c r="E1002" s="4"/>
    </row>
    <row r="1003">
      <c r="A1003" s="4"/>
      <c r="B1003" s="8"/>
      <c r="C1003" s="8"/>
      <c r="D1003" s="4"/>
      <c r="E1003" s="4"/>
    </row>
    <row r="1004">
      <c r="A1004" s="4"/>
      <c r="B1004" s="8"/>
      <c r="C1004" s="8"/>
      <c r="D1004" s="4"/>
      <c r="E1004" s="4"/>
    </row>
    <row r="1005">
      <c r="A1005" s="4"/>
      <c r="B1005" s="8"/>
      <c r="C1005" s="8"/>
      <c r="D1005" s="4"/>
      <c r="E1005" s="4"/>
    </row>
    <row r="1006">
      <c r="A1006" s="4"/>
      <c r="B1006" s="8"/>
      <c r="C1006" s="8"/>
      <c r="D1006" s="4"/>
      <c r="E1006" s="4"/>
    </row>
    <row r="1007">
      <c r="A1007" s="4"/>
      <c r="B1007" s="8"/>
      <c r="C1007" s="8"/>
      <c r="D1007" s="4"/>
      <c r="E1007" s="4"/>
    </row>
    <row r="1008">
      <c r="A1008" s="4"/>
      <c r="B1008" s="8"/>
      <c r="C1008" s="8"/>
      <c r="D1008" s="4"/>
      <c r="E1008" s="4"/>
    </row>
    <row r="1009">
      <c r="A1009" s="4"/>
      <c r="B1009" s="8"/>
      <c r="C1009" s="8"/>
      <c r="D1009" s="4"/>
      <c r="E1009"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hidden="1" min="16" max="27" width="12.63"/>
    <col customWidth="1" hidden="1" min="28" max="28" width="12.88"/>
    <col customWidth="1" hidden="1" min="29" max="29" width="9.63"/>
    <col customWidth="1" hidden="1" min="30" max="30" width="9.0"/>
    <col customWidth="1" hidden="1" min="31" max="32" width="9.38"/>
    <col hidden="1" min="33" max="36" width="12.63"/>
    <col customWidth="1" min="39" max="39" width="19.75"/>
    <col customWidth="1" min="40" max="40" width="15.5"/>
    <col customWidth="1" min="41" max="41" width="17.0"/>
  </cols>
  <sheetData>
    <row r="1">
      <c r="A1" s="1" t="s">
        <v>146</v>
      </c>
      <c r="B1" s="2">
        <v>44440.0</v>
      </c>
      <c r="C1" s="2">
        <v>44470.0</v>
      </c>
      <c r="D1" s="2">
        <v>44501.0</v>
      </c>
      <c r="E1" s="312">
        <v>44531.0</v>
      </c>
      <c r="F1" s="194">
        <v>44562.0</v>
      </c>
      <c r="G1" s="194">
        <v>44593.0</v>
      </c>
      <c r="H1" s="194">
        <v>44621.0</v>
      </c>
      <c r="I1" s="194">
        <v>44652.0</v>
      </c>
      <c r="J1" s="194">
        <v>44682.0</v>
      </c>
      <c r="K1" s="194">
        <v>44713.0</v>
      </c>
      <c r="L1" s="194">
        <v>44743.0</v>
      </c>
      <c r="M1" s="194">
        <v>44774.0</v>
      </c>
      <c r="N1" s="194">
        <v>44805.0</v>
      </c>
      <c r="O1" s="194">
        <v>44835.0</v>
      </c>
      <c r="P1" s="48" t="s">
        <v>109</v>
      </c>
      <c r="Q1" s="48" t="s">
        <v>56</v>
      </c>
      <c r="R1" s="48" t="s">
        <v>57</v>
      </c>
      <c r="S1" s="48" t="s">
        <v>147</v>
      </c>
      <c r="T1" s="49" t="s">
        <v>109</v>
      </c>
      <c r="U1" s="49" t="s">
        <v>56</v>
      </c>
      <c r="V1" s="49" t="s">
        <v>57</v>
      </c>
      <c r="W1" s="49" t="s">
        <v>147</v>
      </c>
      <c r="X1" s="313" t="s">
        <v>109</v>
      </c>
      <c r="Y1" s="314" t="s">
        <v>56</v>
      </c>
      <c r="Z1" s="314" t="s">
        <v>57</v>
      </c>
      <c r="AA1" s="314" t="s">
        <v>147</v>
      </c>
      <c r="AB1" s="48" t="s">
        <v>56</v>
      </c>
      <c r="AC1" s="49" t="s">
        <v>148</v>
      </c>
      <c r="AD1" s="315" t="s">
        <v>58</v>
      </c>
      <c r="AE1" s="315" t="s">
        <v>59</v>
      </c>
      <c r="AF1" s="315" t="s">
        <v>60</v>
      </c>
      <c r="AG1" s="196" t="s">
        <v>110</v>
      </c>
      <c r="AH1" s="196" t="s">
        <v>111</v>
      </c>
      <c r="AI1" s="196" t="s">
        <v>112</v>
      </c>
      <c r="AJ1" s="196" t="s">
        <v>113</v>
      </c>
      <c r="AK1" s="196" t="s">
        <v>53</v>
      </c>
      <c r="AL1" s="196" t="s">
        <v>54</v>
      </c>
      <c r="AM1" s="4"/>
      <c r="AN1" s="4"/>
      <c r="AO1" s="4"/>
    </row>
    <row r="2">
      <c r="A2" s="19" t="s">
        <v>2</v>
      </c>
      <c r="B2" s="131">
        <v>6100.1</v>
      </c>
      <c r="C2" s="131">
        <v>9440.0</v>
      </c>
      <c r="D2" s="131">
        <v>36455.0</v>
      </c>
      <c r="E2" s="131">
        <v>41440.0</v>
      </c>
      <c r="F2" s="131">
        <v>71330.0</v>
      </c>
      <c r="G2" s="131">
        <v>70445.0</v>
      </c>
      <c r="H2" s="197">
        <v>75555.0</v>
      </c>
      <c r="I2" s="198">
        <v>72930.0</v>
      </c>
      <c r="J2" s="198">
        <v>86205.0</v>
      </c>
      <c r="K2" s="198">
        <v>93995.0</v>
      </c>
      <c r="L2" s="197">
        <v>206085.0</v>
      </c>
      <c r="M2" s="197">
        <v>224285.0</v>
      </c>
      <c r="N2" s="197">
        <v>291790.0</v>
      </c>
      <c r="O2" s="197">
        <v>311135.0</v>
      </c>
      <c r="P2" s="201">
        <v>72855.0</v>
      </c>
      <c r="Q2" s="201">
        <v>76498.0</v>
      </c>
      <c r="R2" s="201">
        <v>108498.0</v>
      </c>
      <c r="S2" s="316">
        <f>R2+5*6000</f>
        <v>138498</v>
      </c>
      <c r="T2" s="200">
        <v>72855.0</v>
      </c>
      <c r="U2" s="200">
        <v>76498.0</v>
      </c>
      <c r="V2" s="200">
        <v>108498.0</v>
      </c>
      <c r="W2" s="317">
        <f>V2+5*6000</f>
        <v>138498</v>
      </c>
      <c r="X2" s="74">
        <v>72855.0</v>
      </c>
      <c r="Y2" s="318">
        <v>76498.0</v>
      </c>
      <c r="Z2" s="318">
        <v>108498.0</v>
      </c>
      <c r="AA2" s="319">
        <f>Z2+5*6000</f>
        <v>138498</v>
      </c>
      <c r="AB2" s="320">
        <v>76500.0</v>
      </c>
      <c r="AC2" s="321">
        <f>AC46*5</f>
        <v>73993.5</v>
      </c>
      <c r="AD2" s="321">
        <v>70612.74</v>
      </c>
      <c r="AE2" s="321">
        <f>81643.38+2700</f>
        <v>84343.38</v>
      </c>
      <c r="AF2" s="321">
        <v>100331.21</v>
      </c>
      <c r="AG2" s="200">
        <v>150766.0</v>
      </c>
      <c r="AH2" s="200">
        <f>5*AH23</f>
        <v>225000</v>
      </c>
      <c r="AI2" s="200">
        <f>5*AI23+5*8000</f>
        <v>310000</v>
      </c>
      <c r="AJ2" s="200">
        <f>5*AJ23+5*6000</f>
        <v>330000</v>
      </c>
      <c r="AK2" s="200">
        <f t="shared" ref="AK2:AL2" si="1">5*AK23+5*5000</f>
        <v>360000</v>
      </c>
      <c r="AL2" s="200">
        <f t="shared" si="1"/>
        <v>385000</v>
      </c>
      <c r="AM2" s="4"/>
      <c r="AN2" s="4"/>
      <c r="AO2" s="4"/>
    </row>
    <row r="3">
      <c r="A3" s="19" t="s">
        <v>3</v>
      </c>
      <c r="B3" s="131">
        <v>0.0</v>
      </c>
      <c r="C3" s="131">
        <v>0.0</v>
      </c>
      <c r="D3" s="131">
        <v>23381.0</v>
      </c>
      <c r="E3" s="131">
        <f>E83-D84</f>
        <v>-23381</v>
      </c>
      <c r="F3" s="131">
        <f t="shared" ref="F3:W3" si="2">SUM(F16:F17)</f>
        <v>102157.8775</v>
      </c>
      <c r="G3" s="131">
        <f t="shared" si="2"/>
        <v>36787.61757</v>
      </c>
      <c r="H3" s="131">
        <f t="shared" si="2"/>
        <v>25250.01819</v>
      </c>
      <c r="I3" s="131">
        <f t="shared" si="2"/>
        <v>-9448.183736</v>
      </c>
      <c r="J3" s="131">
        <f t="shared" si="2"/>
        <v>33872.66294</v>
      </c>
      <c r="K3" s="131">
        <f t="shared" si="2"/>
        <v>42682.16712</v>
      </c>
      <c r="L3" s="131">
        <f t="shared" si="2"/>
        <v>56636.27716</v>
      </c>
      <c r="M3" s="131">
        <f t="shared" si="2"/>
        <v>91587.67852</v>
      </c>
      <c r="N3" s="131">
        <f t="shared" si="2"/>
        <v>154948.4055</v>
      </c>
      <c r="O3" s="131">
        <f t="shared" si="2"/>
        <v>129830.8317</v>
      </c>
      <c r="P3" s="201">
        <f t="shared" si="2"/>
        <v>54673.09933</v>
      </c>
      <c r="Q3" s="201">
        <f t="shared" si="2"/>
        <v>60599.24728</v>
      </c>
      <c r="R3" s="201">
        <f t="shared" si="2"/>
        <v>96579.97249</v>
      </c>
      <c r="S3" s="322" t="str">
        <f t="shared" si="2"/>
        <v>#REF!</v>
      </c>
      <c r="T3" s="200">
        <f t="shared" si="2"/>
        <v>40235.85301</v>
      </c>
      <c r="U3" s="200">
        <f t="shared" si="2"/>
        <v>48303.99829</v>
      </c>
      <c r="V3" s="200">
        <f t="shared" si="2"/>
        <v>77671.12986</v>
      </c>
      <c r="W3" s="323" t="str">
        <f t="shared" si="2"/>
        <v>#REF!</v>
      </c>
      <c r="X3" s="74">
        <v>34617.7355190198</v>
      </c>
      <c r="Y3" s="318">
        <f t="shared" ref="Y3:AA3" si="3">SUM(Y16:Y17)</f>
        <v>43519.41875</v>
      </c>
      <c r="Z3" s="318">
        <f t="shared" si="3"/>
        <v>70312.93307</v>
      </c>
      <c r="AA3" s="324" t="str">
        <f t="shared" si="3"/>
        <v>#REF!</v>
      </c>
      <c r="AB3" s="73">
        <f t="shared" ref="AB3:AF3" si="4">AB16+AB17</f>
        <v>35602.75163</v>
      </c>
      <c r="AC3" s="74">
        <f t="shared" si="4"/>
        <v>18281.15451</v>
      </c>
      <c r="AD3" s="74">
        <f t="shared" si="4"/>
        <v>5817.688423</v>
      </c>
      <c r="AE3" s="74">
        <f t="shared" si="4"/>
        <v>9880.761776</v>
      </c>
      <c r="AF3" s="74">
        <f t="shared" si="4"/>
        <v>22140.9221</v>
      </c>
      <c r="AG3" s="200">
        <f t="shared" ref="AG3:AL3" si="5">SUM(AG16:AG17)</f>
        <v>54803.45681</v>
      </c>
      <c r="AH3" s="200">
        <f t="shared" si="5"/>
        <v>82409.23598</v>
      </c>
      <c r="AI3" s="200">
        <f t="shared" si="5"/>
        <v>150200.2937</v>
      </c>
      <c r="AJ3" s="200">
        <f t="shared" si="5"/>
        <v>221763.1772</v>
      </c>
      <c r="AK3" s="200">
        <f t="shared" si="5"/>
        <v>193998.5118</v>
      </c>
      <c r="AL3" s="200">
        <f t="shared" si="5"/>
        <v>207083.4293</v>
      </c>
      <c r="AM3" s="4"/>
      <c r="AN3" s="4"/>
      <c r="AO3" s="4"/>
    </row>
    <row r="4">
      <c r="A4" s="19" t="s">
        <v>4</v>
      </c>
      <c r="B4" s="131">
        <f t="shared" ref="B4:W4" si="6">B2-B3</f>
        <v>6100.1</v>
      </c>
      <c r="C4" s="131">
        <f t="shared" si="6"/>
        <v>9440</v>
      </c>
      <c r="D4" s="131">
        <f t="shared" si="6"/>
        <v>13074</v>
      </c>
      <c r="E4" s="131">
        <f t="shared" si="6"/>
        <v>64821</v>
      </c>
      <c r="F4" s="131">
        <f t="shared" si="6"/>
        <v>-30827.87749</v>
      </c>
      <c r="G4" s="131">
        <f t="shared" si="6"/>
        <v>33657.38243</v>
      </c>
      <c r="H4" s="131">
        <f t="shared" si="6"/>
        <v>50304.98181</v>
      </c>
      <c r="I4" s="131">
        <f t="shared" si="6"/>
        <v>82378.18374</v>
      </c>
      <c r="J4" s="131">
        <f t="shared" si="6"/>
        <v>52332.33706</v>
      </c>
      <c r="K4" s="131">
        <f t="shared" si="6"/>
        <v>51312.83288</v>
      </c>
      <c r="L4" s="131">
        <f t="shared" si="6"/>
        <v>149448.7228</v>
      </c>
      <c r="M4" s="131">
        <f t="shared" si="6"/>
        <v>132697.3215</v>
      </c>
      <c r="N4" s="131">
        <f t="shared" si="6"/>
        <v>136841.5945</v>
      </c>
      <c r="O4" s="131">
        <f t="shared" si="6"/>
        <v>181304.1683</v>
      </c>
      <c r="P4" s="201">
        <f t="shared" si="6"/>
        <v>18181.90067</v>
      </c>
      <c r="Q4" s="201">
        <f t="shared" si="6"/>
        <v>15898.75272</v>
      </c>
      <c r="R4" s="201">
        <f t="shared" si="6"/>
        <v>11918.02751</v>
      </c>
      <c r="S4" s="322" t="str">
        <f t="shared" si="6"/>
        <v>#REF!</v>
      </c>
      <c r="T4" s="200">
        <f t="shared" si="6"/>
        <v>32619.14699</v>
      </c>
      <c r="U4" s="200">
        <f t="shared" si="6"/>
        <v>28194.00171</v>
      </c>
      <c r="V4" s="200">
        <f t="shared" si="6"/>
        <v>30826.87014</v>
      </c>
      <c r="W4" s="323" t="str">
        <f t="shared" si="6"/>
        <v>#REF!</v>
      </c>
      <c r="X4" s="74">
        <v>38237.2644809802</v>
      </c>
      <c r="Y4" s="318">
        <f t="shared" ref="Y4:AL4" si="7">Y2-Y3</f>
        <v>32978.58125</v>
      </c>
      <c r="Z4" s="318">
        <f t="shared" si="7"/>
        <v>38185.06693</v>
      </c>
      <c r="AA4" s="324" t="str">
        <f t="shared" si="7"/>
        <v>#REF!</v>
      </c>
      <c r="AB4" s="201">
        <f t="shared" si="7"/>
        <v>40897.24837</v>
      </c>
      <c r="AC4" s="200">
        <f t="shared" si="7"/>
        <v>55712.34549</v>
      </c>
      <c r="AD4" s="200">
        <f t="shared" si="7"/>
        <v>64795.05158</v>
      </c>
      <c r="AE4" s="200">
        <f t="shared" si="7"/>
        <v>74462.61822</v>
      </c>
      <c r="AF4" s="200">
        <f t="shared" si="7"/>
        <v>78190.2879</v>
      </c>
      <c r="AG4" s="200">
        <f t="shared" si="7"/>
        <v>95962.54319</v>
      </c>
      <c r="AH4" s="200">
        <f t="shared" si="7"/>
        <v>142590.764</v>
      </c>
      <c r="AI4" s="200">
        <f t="shared" si="7"/>
        <v>159799.7063</v>
      </c>
      <c r="AJ4" s="200">
        <f t="shared" si="7"/>
        <v>108236.8228</v>
      </c>
      <c r="AK4" s="200">
        <f t="shared" si="7"/>
        <v>166001.4882</v>
      </c>
      <c r="AL4" s="200">
        <f t="shared" si="7"/>
        <v>177916.5707</v>
      </c>
      <c r="AM4" s="4"/>
      <c r="AN4" s="4"/>
      <c r="AO4" s="4"/>
    </row>
    <row r="5">
      <c r="A5" s="19" t="s">
        <v>5</v>
      </c>
      <c r="B5" s="2"/>
      <c r="C5" s="131">
        <f t="shared" ref="C5:O5" si="8">(B24+C24)/2</f>
        <v>99735</v>
      </c>
      <c r="D5" s="131">
        <f t="shared" si="8"/>
        <v>275572.5</v>
      </c>
      <c r="E5" s="131">
        <f t="shared" si="8"/>
        <v>477310</v>
      </c>
      <c r="F5" s="131">
        <f t="shared" si="8"/>
        <v>665885</v>
      </c>
      <c r="G5" s="131">
        <f t="shared" si="8"/>
        <v>855085</v>
      </c>
      <c r="H5" s="131">
        <f t="shared" si="8"/>
        <v>921500</v>
      </c>
      <c r="I5" s="131">
        <f t="shared" si="8"/>
        <v>936630</v>
      </c>
      <c r="J5" s="131">
        <f t="shared" si="8"/>
        <v>997662.5</v>
      </c>
      <c r="K5" s="131">
        <f t="shared" si="8"/>
        <v>1193995</v>
      </c>
      <c r="L5" s="131">
        <f t="shared" si="8"/>
        <v>1882617.5</v>
      </c>
      <c r="M5" s="131">
        <f t="shared" si="8"/>
        <v>2642645</v>
      </c>
      <c r="N5" s="131">
        <f t="shared" si="8"/>
        <v>3491653.775</v>
      </c>
      <c r="O5" s="131">
        <f t="shared" si="8"/>
        <v>4425388.53</v>
      </c>
      <c r="P5" s="73">
        <f>(E24+P24)/2</f>
        <v>713757.9757</v>
      </c>
      <c r="Q5" s="73">
        <f t="shared" ref="Q5:S5" si="9">(Q24+P24)/2</f>
        <v>969967.662</v>
      </c>
      <c r="R5" s="73">
        <f t="shared" si="9"/>
        <v>1241440.147</v>
      </c>
      <c r="S5" s="325" t="str">
        <f t="shared" si="9"/>
        <v>#REF!</v>
      </c>
      <c r="T5" s="74" t="str">
        <f>(S24+T24)/2</f>
        <v>#REF!</v>
      </c>
      <c r="U5" s="74">
        <f t="shared" ref="U5:W5" si="10">(U24+T24)/2</f>
        <v>957795.2495</v>
      </c>
      <c r="V5" s="74">
        <f t="shared" si="10"/>
        <v>1219979.073</v>
      </c>
      <c r="W5" s="326" t="str">
        <f t="shared" si="10"/>
        <v>#REF!</v>
      </c>
      <c r="X5" s="74">
        <v>1429603.5200826211</v>
      </c>
      <c r="Y5" s="327">
        <f t="shared" ref="Y5:AA5" si="11">(Y24+X24)/2</f>
        <v>953058.4706</v>
      </c>
      <c r="Z5" s="327">
        <f t="shared" si="11"/>
        <v>1211627.699</v>
      </c>
      <c r="AA5" s="328" t="str">
        <f t="shared" si="11"/>
        <v>#REF!</v>
      </c>
      <c r="AB5" s="73">
        <f t="shared" ref="AB5:AC5" si="12">(F24+AB24)/2</f>
        <v>870461.6505</v>
      </c>
      <c r="AC5" s="74">
        <f t="shared" si="12"/>
        <v>928647.5</v>
      </c>
      <c r="AD5" s="74">
        <f t="shared" ref="AD5:AF5" si="13">(AC24+AD24)/2</f>
        <v>935333.1847</v>
      </c>
      <c r="AE5" s="74">
        <f t="shared" si="13"/>
        <v>972606.6952</v>
      </c>
      <c r="AF5" s="74">
        <f t="shared" si="13"/>
        <v>1144584.882</v>
      </c>
      <c r="AG5" s="200">
        <f>(K24+AG24)/2</f>
        <v>1444297.484</v>
      </c>
      <c r="AH5" s="200">
        <f t="shared" ref="AH5:AL5" si="14">(AG24+AH24)/2</f>
        <v>2209716.608</v>
      </c>
      <c r="AI5" s="200">
        <f t="shared" si="14"/>
        <v>3587776.477</v>
      </c>
      <c r="AJ5" s="200">
        <f t="shared" si="14"/>
        <v>4747202.394</v>
      </c>
      <c r="AK5" s="200">
        <f t="shared" si="14"/>
        <v>5427548.804</v>
      </c>
      <c r="AL5" s="200">
        <f t="shared" si="14"/>
        <v>5949849.924</v>
      </c>
      <c r="AM5" s="4"/>
      <c r="AN5" s="4"/>
      <c r="AO5" s="4"/>
    </row>
    <row r="6">
      <c r="A6" s="19" t="s">
        <v>6</v>
      </c>
      <c r="B6" s="2"/>
      <c r="C6" s="203">
        <f t="shared" ref="C6:W6" si="15">C4/C5</f>
        <v>0.09465082469</v>
      </c>
      <c r="D6" s="203">
        <f t="shared" si="15"/>
        <v>0.04744305038</v>
      </c>
      <c r="E6" s="203">
        <f t="shared" si="15"/>
        <v>0.1358048229</v>
      </c>
      <c r="F6" s="203">
        <f t="shared" si="15"/>
        <v>-0.04629609842</v>
      </c>
      <c r="G6" s="203">
        <f t="shared" si="15"/>
        <v>0.03936144644</v>
      </c>
      <c r="H6" s="203">
        <f t="shared" si="15"/>
        <v>0.05459032209</v>
      </c>
      <c r="I6" s="203">
        <f t="shared" si="15"/>
        <v>0.08795168181</v>
      </c>
      <c r="J6" s="203">
        <f t="shared" si="15"/>
        <v>0.05245495051</v>
      </c>
      <c r="K6" s="203">
        <f t="shared" si="15"/>
        <v>0.04297575189</v>
      </c>
      <c r="L6" s="203">
        <f t="shared" si="15"/>
        <v>0.07938347691</v>
      </c>
      <c r="M6" s="203">
        <f t="shared" si="15"/>
        <v>0.050213828</v>
      </c>
      <c r="N6" s="203">
        <f t="shared" si="15"/>
        <v>0.03919105482</v>
      </c>
      <c r="O6" s="203">
        <f t="shared" si="15"/>
        <v>0.04096909618</v>
      </c>
      <c r="P6" s="329">
        <f t="shared" si="15"/>
        <v>0.02547348161</v>
      </c>
      <c r="Q6" s="329">
        <f t="shared" si="15"/>
        <v>0.01639101316</v>
      </c>
      <c r="R6" s="329">
        <f t="shared" si="15"/>
        <v>0.009600162791</v>
      </c>
      <c r="S6" s="329" t="str">
        <f t="shared" si="15"/>
        <v>#REF!</v>
      </c>
      <c r="T6" s="205" t="str">
        <f t="shared" si="15"/>
        <v>#REF!</v>
      </c>
      <c r="U6" s="205">
        <f t="shared" si="15"/>
        <v>0.02943635576</v>
      </c>
      <c r="V6" s="205">
        <f t="shared" si="15"/>
        <v>0.02526835979</v>
      </c>
      <c r="W6" s="205" t="str">
        <f t="shared" si="15"/>
        <v>#REF!</v>
      </c>
      <c r="X6" s="234">
        <v>0.026746761562793545</v>
      </c>
      <c r="Y6" s="330">
        <f t="shared" ref="Y6:AL6" si="16">Y4/Y5</f>
        <v>0.03460289402</v>
      </c>
      <c r="Z6" s="330">
        <f t="shared" si="16"/>
        <v>0.03151551169</v>
      </c>
      <c r="AA6" s="330" t="str">
        <f t="shared" si="16"/>
        <v>#REF!</v>
      </c>
      <c r="AB6" s="329">
        <f t="shared" si="16"/>
        <v>0.04698340053</v>
      </c>
      <c r="AC6" s="205">
        <f t="shared" si="16"/>
        <v>0.05999299572</v>
      </c>
      <c r="AD6" s="205">
        <f t="shared" si="16"/>
        <v>0.06927483451</v>
      </c>
      <c r="AE6" s="205">
        <f t="shared" si="16"/>
        <v>0.07655984541</v>
      </c>
      <c r="AF6" s="205">
        <f t="shared" si="16"/>
        <v>0.06831322793</v>
      </c>
      <c r="AG6" s="205">
        <f t="shared" si="16"/>
        <v>0.06644236681</v>
      </c>
      <c r="AH6" s="205">
        <f t="shared" si="16"/>
        <v>0.06452898236</v>
      </c>
      <c r="AI6" s="205">
        <f t="shared" si="16"/>
        <v>0.04454003958</v>
      </c>
      <c r="AJ6" s="205">
        <f t="shared" si="16"/>
        <v>0.02280012813</v>
      </c>
      <c r="AK6" s="205">
        <f t="shared" si="16"/>
        <v>0.03058498306</v>
      </c>
      <c r="AL6" s="205">
        <f t="shared" si="16"/>
        <v>0.02990269889</v>
      </c>
      <c r="AM6" s="4"/>
      <c r="AN6" s="4"/>
      <c r="AO6" s="115"/>
    </row>
    <row r="7">
      <c r="A7" s="19" t="s">
        <v>149</v>
      </c>
      <c r="B7" s="2"/>
      <c r="C7" s="203">
        <f t="shared" ref="C7:W7" si="17">C6*12</f>
        <v>1.135809896</v>
      </c>
      <c r="D7" s="203">
        <f t="shared" si="17"/>
        <v>0.5693166045</v>
      </c>
      <c r="E7" s="203">
        <f t="shared" si="17"/>
        <v>1.629657874</v>
      </c>
      <c r="F7" s="203">
        <f t="shared" si="17"/>
        <v>-0.555553181</v>
      </c>
      <c r="G7" s="203">
        <f t="shared" si="17"/>
        <v>0.4723373572</v>
      </c>
      <c r="H7" s="203">
        <f t="shared" si="17"/>
        <v>0.6550838651</v>
      </c>
      <c r="I7" s="203">
        <f t="shared" si="17"/>
        <v>1.055420182</v>
      </c>
      <c r="J7" s="203">
        <f t="shared" si="17"/>
        <v>0.6294594061</v>
      </c>
      <c r="K7" s="203">
        <f t="shared" si="17"/>
        <v>0.5157090227</v>
      </c>
      <c r="L7" s="203">
        <f t="shared" si="17"/>
        <v>0.9526017229</v>
      </c>
      <c r="M7" s="203">
        <f t="shared" si="17"/>
        <v>0.6025659359</v>
      </c>
      <c r="N7" s="203">
        <f t="shared" si="17"/>
        <v>0.4702926579</v>
      </c>
      <c r="O7" s="203">
        <f t="shared" si="17"/>
        <v>0.4916291542</v>
      </c>
      <c r="P7" s="329">
        <f t="shared" si="17"/>
        <v>0.3056817793</v>
      </c>
      <c r="Q7" s="329">
        <f t="shared" si="17"/>
        <v>0.196692158</v>
      </c>
      <c r="R7" s="329">
        <f t="shared" si="17"/>
        <v>0.1152019535</v>
      </c>
      <c r="S7" s="329" t="str">
        <f t="shared" si="17"/>
        <v>#REF!</v>
      </c>
      <c r="T7" s="205" t="str">
        <f t="shared" si="17"/>
        <v>#REF!</v>
      </c>
      <c r="U7" s="205">
        <f t="shared" si="17"/>
        <v>0.3532362692</v>
      </c>
      <c r="V7" s="205">
        <f t="shared" si="17"/>
        <v>0.3032203174</v>
      </c>
      <c r="W7" s="205" t="str">
        <f t="shared" si="17"/>
        <v>#REF!</v>
      </c>
      <c r="X7" s="234">
        <v>0.32096113875352256</v>
      </c>
      <c r="Y7" s="330">
        <f t="shared" ref="Y7:AL7" si="18">Y6*12</f>
        <v>0.4152347282</v>
      </c>
      <c r="Z7" s="330">
        <f t="shared" si="18"/>
        <v>0.3781861403</v>
      </c>
      <c r="AA7" s="330" t="str">
        <f t="shared" si="18"/>
        <v>#REF!</v>
      </c>
      <c r="AB7" s="329">
        <f t="shared" si="18"/>
        <v>0.5638008063</v>
      </c>
      <c r="AC7" s="205">
        <f t="shared" si="18"/>
        <v>0.7199159486</v>
      </c>
      <c r="AD7" s="205">
        <f t="shared" si="18"/>
        <v>0.8312980141</v>
      </c>
      <c r="AE7" s="205">
        <f t="shared" si="18"/>
        <v>0.9187181449</v>
      </c>
      <c r="AF7" s="205">
        <f t="shared" si="18"/>
        <v>0.8197587352</v>
      </c>
      <c r="AG7" s="205">
        <f t="shared" si="18"/>
        <v>0.7973084018</v>
      </c>
      <c r="AH7" s="205">
        <f t="shared" si="18"/>
        <v>0.7743477883</v>
      </c>
      <c r="AI7" s="205">
        <f t="shared" si="18"/>
        <v>0.534480475</v>
      </c>
      <c r="AJ7" s="205">
        <f t="shared" si="18"/>
        <v>0.2736015376</v>
      </c>
      <c r="AK7" s="205">
        <f t="shared" si="18"/>
        <v>0.3670197967</v>
      </c>
      <c r="AL7" s="205">
        <f t="shared" si="18"/>
        <v>0.3588323866</v>
      </c>
      <c r="AM7" s="80"/>
      <c r="AN7" s="80"/>
      <c r="AO7" s="19"/>
    </row>
    <row r="8">
      <c r="A8" s="19" t="s">
        <v>8</v>
      </c>
      <c r="B8" s="20">
        <f>'EP (dont use)'!S8</f>
        <v>132478</v>
      </c>
      <c r="C8" s="20">
        <f>'EP (dont use)'!T8</f>
        <v>141301</v>
      </c>
      <c r="D8" s="20">
        <f>'EP (dont use)'!U8</f>
        <v>153179</v>
      </c>
      <c r="E8" s="20">
        <f>'CB Old'!G8</f>
        <v>163638</v>
      </c>
      <c r="F8" s="80">
        <v>176242.0</v>
      </c>
      <c r="G8" s="80">
        <v>185447.0</v>
      </c>
      <c r="H8" s="206">
        <v>196866.0</v>
      </c>
      <c r="I8" s="206">
        <v>206084.0</v>
      </c>
      <c r="J8" s="206">
        <v>216084.0</v>
      </c>
      <c r="K8" s="207">
        <v>224420.0</v>
      </c>
      <c r="L8" s="206">
        <f>EP!AC8</f>
        <v>230833</v>
      </c>
      <c r="M8" s="207">
        <v>238933.0</v>
      </c>
      <c r="N8" s="207">
        <v>247663.0</v>
      </c>
      <c r="O8" s="82">
        <v>258956.0</v>
      </c>
      <c r="P8" s="85">
        <v>164739.0</v>
      </c>
      <c r="Q8" s="85">
        <v>174385.0</v>
      </c>
      <c r="R8" s="85">
        <v>184381.0</v>
      </c>
      <c r="S8" s="331">
        <f>R8</f>
        <v>184381</v>
      </c>
      <c r="T8" s="86">
        <v>164739.0</v>
      </c>
      <c r="U8" s="86">
        <v>174385.0</v>
      </c>
      <c r="V8" s="86">
        <v>184381.0</v>
      </c>
      <c r="W8" s="332">
        <f>V8</f>
        <v>184381</v>
      </c>
      <c r="X8" s="74">
        <v>164739.0</v>
      </c>
      <c r="Y8" s="333">
        <v>174385.0</v>
      </c>
      <c r="Z8" s="333">
        <v>184381.0</v>
      </c>
      <c r="AA8" s="334">
        <f>Z8</f>
        <v>184381</v>
      </c>
      <c r="AB8" s="85">
        <v>177800.0</v>
      </c>
      <c r="AC8" s="86">
        <v>195356.0</v>
      </c>
      <c r="AD8" s="129">
        <f>' CB_Old'!P8</f>
        <v>205790</v>
      </c>
      <c r="AE8" s="129">
        <f>' CB_Old'!Q8</f>
        <v>216372</v>
      </c>
      <c r="AF8" s="129">
        <f>' CB_Old'!R8</f>
        <v>227112</v>
      </c>
      <c r="AG8" s="119" t="str">
        <f>CB!Y8</f>
        <v>#REF!</v>
      </c>
      <c r="AH8" s="86">
        <v>241815.0</v>
      </c>
      <c r="AI8" s="86">
        <v>249794.0</v>
      </c>
      <c r="AJ8" s="86">
        <v>258197.0</v>
      </c>
      <c r="AK8" s="86">
        <v>265968.0</v>
      </c>
      <c r="AL8" s="86">
        <v>272657.0</v>
      </c>
      <c r="AM8" s="4"/>
      <c r="AN8" s="4"/>
      <c r="AO8" s="19"/>
    </row>
    <row r="9">
      <c r="A9" s="19" t="s">
        <v>66</v>
      </c>
      <c r="B9" s="335">
        <f t="shared" ref="B9:AL9" si="19">B2/B8</f>
        <v>0.04604613596</v>
      </c>
      <c r="C9" s="335">
        <f t="shared" si="19"/>
        <v>0.06680773668</v>
      </c>
      <c r="D9" s="335">
        <f t="shared" si="19"/>
        <v>0.2379895416</v>
      </c>
      <c r="E9" s="335">
        <f t="shared" si="19"/>
        <v>0.253241912</v>
      </c>
      <c r="F9" s="335">
        <f t="shared" si="19"/>
        <v>0.4047275905</v>
      </c>
      <c r="G9" s="335">
        <f t="shared" si="19"/>
        <v>0.3798659455</v>
      </c>
      <c r="H9" s="335">
        <f t="shared" si="19"/>
        <v>0.3837889732</v>
      </c>
      <c r="I9" s="335">
        <f t="shared" si="19"/>
        <v>0.3538848237</v>
      </c>
      <c r="J9" s="335">
        <f t="shared" si="19"/>
        <v>0.3989420781</v>
      </c>
      <c r="K9" s="335">
        <f t="shared" si="19"/>
        <v>0.4188352197</v>
      </c>
      <c r="L9" s="335">
        <f t="shared" si="19"/>
        <v>0.8927882928</v>
      </c>
      <c r="M9" s="335">
        <f t="shared" si="19"/>
        <v>0.9386941109</v>
      </c>
      <c r="N9" s="335">
        <f t="shared" si="19"/>
        <v>1.178173566</v>
      </c>
      <c r="O9" s="335">
        <f t="shared" si="19"/>
        <v>1.201497552</v>
      </c>
      <c r="P9" s="335">
        <f t="shared" si="19"/>
        <v>0.4422450057</v>
      </c>
      <c r="Q9" s="335">
        <f t="shared" si="19"/>
        <v>0.438673051</v>
      </c>
      <c r="R9" s="335">
        <f t="shared" si="19"/>
        <v>0.5884445794</v>
      </c>
      <c r="S9" s="335">
        <f t="shared" si="19"/>
        <v>0.751151149</v>
      </c>
      <c r="T9" s="335">
        <f t="shared" si="19"/>
        <v>0.4422450057</v>
      </c>
      <c r="U9" s="335">
        <f t="shared" si="19"/>
        <v>0.438673051</v>
      </c>
      <c r="V9" s="335">
        <f t="shared" si="19"/>
        <v>0.5884445794</v>
      </c>
      <c r="W9" s="335">
        <f t="shared" si="19"/>
        <v>0.751151149</v>
      </c>
      <c r="X9" s="336">
        <f t="shared" si="19"/>
        <v>0.4422450057</v>
      </c>
      <c r="Y9" s="335">
        <f t="shared" si="19"/>
        <v>0.438673051</v>
      </c>
      <c r="Z9" s="335">
        <f t="shared" si="19"/>
        <v>0.5884445794</v>
      </c>
      <c r="AA9" s="335">
        <f t="shared" si="19"/>
        <v>0.751151149</v>
      </c>
      <c r="AB9" s="337">
        <f t="shared" si="19"/>
        <v>0.4302587177</v>
      </c>
      <c r="AC9" s="336">
        <f t="shared" si="19"/>
        <v>0.378762362</v>
      </c>
      <c r="AD9" s="336">
        <f t="shared" si="19"/>
        <v>0.3431300841</v>
      </c>
      <c r="AE9" s="336">
        <f t="shared" si="19"/>
        <v>0.3898072764</v>
      </c>
      <c r="AF9" s="336">
        <f t="shared" si="19"/>
        <v>0.4417697436</v>
      </c>
      <c r="AG9" s="336" t="str">
        <f t="shared" si="19"/>
        <v>#REF!</v>
      </c>
      <c r="AH9" s="336">
        <f t="shared" si="19"/>
        <v>0.9304633708</v>
      </c>
      <c r="AI9" s="336">
        <f t="shared" si="19"/>
        <v>1.241022603</v>
      </c>
      <c r="AJ9" s="336">
        <f t="shared" si="19"/>
        <v>1.278093859</v>
      </c>
      <c r="AK9" s="336">
        <f t="shared" si="19"/>
        <v>1.353546291</v>
      </c>
      <c r="AL9" s="336">
        <f t="shared" si="19"/>
        <v>1.4120305</v>
      </c>
      <c r="AM9" s="4"/>
      <c r="AN9" s="4"/>
      <c r="AO9" s="4"/>
    </row>
    <row r="10">
      <c r="A10" s="19" t="s">
        <v>67</v>
      </c>
      <c r="B10" s="335">
        <f t="shared" ref="B10:AL10" si="20">B3/B8</f>
        <v>0</v>
      </c>
      <c r="C10" s="335">
        <f t="shared" si="20"/>
        <v>0</v>
      </c>
      <c r="D10" s="335">
        <f t="shared" si="20"/>
        <v>0.1526384165</v>
      </c>
      <c r="E10" s="335">
        <f t="shared" si="20"/>
        <v>-0.1428824601</v>
      </c>
      <c r="F10" s="335">
        <f t="shared" si="20"/>
        <v>0.5796454732</v>
      </c>
      <c r="G10" s="335">
        <f t="shared" si="20"/>
        <v>0.1983726756</v>
      </c>
      <c r="H10" s="335">
        <f t="shared" si="20"/>
        <v>0.128259924</v>
      </c>
      <c r="I10" s="335">
        <f t="shared" si="20"/>
        <v>-0.04584627499</v>
      </c>
      <c r="J10" s="335">
        <f t="shared" si="20"/>
        <v>0.1567569229</v>
      </c>
      <c r="K10" s="335">
        <f t="shared" si="20"/>
        <v>0.190188785</v>
      </c>
      <c r="L10" s="335">
        <f t="shared" si="20"/>
        <v>0.2453560676</v>
      </c>
      <c r="M10" s="335">
        <f t="shared" si="20"/>
        <v>0.3833195018</v>
      </c>
      <c r="N10" s="335">
        <f t="shared" si="20"/>
        <v>0.6256421245</v>
      </c>
      <c r="O10" s="335">
        <f t="shared" si="20"/>
        <v>0.5013625159</v>
      </c>
      <c r="P10" s="335">
        <f t="shared" si="20"/>
        <v>0.3318770864</v>
      </c>
      <c r="Q10" s="335">
        <f t="shared" si="20"/>
        <v>0.3475026366</v>
      </c>
      <c r="R10" s="335">
        <f t="shared" si="20"/>
        <v>0.5238065337</v>
      </c>
      <c r="S10" s="335" t="str">
        <f t="shared" si="20"/>
        <v>#REF!</v>
      </c>
      <c r="T10" s="335">
        <f t="shared" si="20"/>
        <v>0.2442399978</v>
      </c>
      <c r="U10" s="335">
        <f t="shared" si="20"/>
        <v>0.2769962915</v>
      </c>
      <c r="V10" s="335">
        <f t="shared" si="20"/>
        <v>0.4212534364</v>
      </c>
      <c r="W10" s="335" t="str">
        <f t="shared" si="20"/>
        <v>#REF!</v>
      </c>
      <c r="X10" s="335">
        <f t="shared" si="20"/>
        <v>0.210136856</v>
      </c>
      <c r="Y10" s="335">
        <f t="shared" si="20"/>
        <v>0.2495594159</v>
      </c>
      <c r="Z10" s="335">
        <f t="shared" si="20"/>
        <v>0.3813458712</v>
      </c>
      <c r="AA10" s="335" t="str">
        <f t="shared" si="20"/>
        <v>#REF!</v>
      </c>
      <c r="AB10" s="335">
        <f t="shared" si="20"/>
        <v>0.2002404479</v>
      </c>
      <c r="AC10" s="336">
        <f t="shared" si="20"/>
        <v>0.09357866925</v>
      </c>
      <c r="AD10" s="336">
        <f t="shared" si="20"/>
        <v>0.02827002489</v>
      </c>
      <c r="AE10" s="336">
        <f t="shared" si="20"/>
        <v>0.04566562113</v>
      </c>
      <c r="AF10" s="336">
        <f t="shared" si="20"/>
        <v>0.09748900145</v>
      </c>
      <c r="AG10" s="336" t="str">
        <f t="shared" si="20"/>
        <v>#REF!</v>
      </c>
      <c r="AH10" s="336">
        <f t="shared" si="20"/>
        <v>0.3407945577</v>
      </c>
      <c r="AI10" s="336">
        <f t="shared" si="20"/>
        <v>0.6012966432</v>
      </c>
      <c r="AJ10" s="336">
        <f t="shared" si="20"/>
        <v>0.8588913781</v>
      </c>
      <c r="AK10" s="336">
        <f t="shared" si="20"/>
        <v>0.7294054614</v>
      </c>
      <c r="AL10" s="336">
        <f t="shared" si="20"/>
        <v>0.7595016057</v>
      </c>
      <c r="AM10" s="4"/>
      <c r="AN10" s="4"/>
      <c r="AO10" s="4"/>
    </row>
    <row r="11">
      <c r="A11" s="19" t="s">
        <v>9</v>
      </c>
      <c r="B11" s="335">
        <f t="shared" ref="B11:W11" si="21">B4/B8</f>
        <v>0.04604613596</v>
      </c>
      <c r="C11" s="335">
        <f t="shared" si="21"/>
        <v>0.06680773668</v>
      </c>
      <c r="D11" s="335">
        <f t="shared" si="21"/>
        <v>0.08535112515</v>
      </c>
      <c r="E11" s="228">
        <f t="shared" si="21"/>
        <v>0.3961243721</v>
      </c>
      <c r="F11" s="228">
        <f t="shared" si="21"/>
        <v>-0.1749178828</v>
      </c>
      <c r="G11" s="335">
        <f t="shared" si="21"/>
        <v>0.1814932699</v>
      </c>
      <c r="H11" s="335">
        <f t="shared" si="21"/>
        <v>0.2555290493</v>
      </c>
      <c r="I11" s="335">
        <f t="shared" si="21"/>
        <v>0.3997310987</v>
      </c>
      <c r="J11" s="335">
        <f t="shared" si="21"/>
        <v>0.2421851551</v>
      </c>
      <c r="K11" s="335">
        <f t="shared" si="21"/>
        <v>0.2286464347</v>
      </c>
      <c r="L11" s="335">
        <f t="shared" si="21"/>
        <v>0.6474322252</v>
      </c>
      <c r="M11" s="335">
        <f t="shared" si="21"/>
        <v>0.5553746091</v>
      </c>
      <c r="N11" s="335">
        <f t="shared" si="21"/>
        <v>0.552531442</v>
      </c>
      <c r="O11" s="335">
        <f t="shared" si="21"/>
        <v>0.7001350358</v>
      </c>
      <c r="P11" s="337">
        <f t="shared" si="21"/>
        <v>0.1103679194</v>
      </c>
      <c r="Q11" s="337">
        <f t="shared" si="21"/>
        <v>0.09117041441</v>
      </c>
      <c r="R11" s="337">
        <f t="shared" si="21"/>
        <v>0.06463804571</v>
      </c>
      <c r="S11" s="338" t="str">
        <f t="shared" si="21"/>
        <v>#REF!</v>
      </c>
      <c r="T11" s="336">
        <f t="shared" si="21"/>
        <v>0.1980050079</v>
      </c>
      <c r="U11" s="336">
        <f t="shared" si="21"/>
        <v>0.1616767595</v>
      </c>
      <c r="V11" s="336">
        <f t="shared" si="21"/>
        <v>0.167191143</v>
      </c>
      <c r="W11" s="339" t="str">
        <f t="shared" si="21"/>
        <v>#REF!</v>
      </c>
      <c r="X11" s="91">
        <v>0.2321081497458416</v>
      </c>
      <c r="Y11" s="340">
        <f t="shared" ref="Y11:AL11" si="22">Y4/Y8</f>
        <v>0.1891136351</v>
      </c>
      <c r="Z11" s="340">
        <f t="shared" si="22"/>
        <v>0.2070987082</v>
      </c>
      <c r="AA11" s="341" t="str">
        <f t="shared" si="22"/>
        <v>#REF!</v>
      </c>
      <c r="AB11" s="337">
        <f t="shared" si="22"/>
        <v>0.2300182698</v>
      </c>
      <c r="AC11" s="336">
        <f t="shared" si="22"/>
        <v>0.2851836928</v>
      </c>
      <c r="AD11" s="336">
        <f t="shared" si="22"/>
        <v>0.3148600592</v>
      </c>
      <c r="AE11" s="336">
        <f t="shared" si="22"/>
        <v>0.3441416552</v>
      </c>
      <c r="AF11" s="336">
        <f t="shared" si="22"/>
        <v>0.3442807421</v>
      </c>
      <c r="AG11" s="336" t="str">
        <f t="shared" si="22"/>
        <v>#REF!</v>
      </c>
      <c r="AH11" s="336">
        <f t="shared" si="22"/>
        <v>0.589668813</v>
      </c>
      <c r="AI11" s="336">
        <f t="shared" si="22"/>
        <v>0.6397259594</v>
      </c>
      <c r="AJ11" s="336">
        <f t="shared" si="22"/>
        <v>0.4192024804</v>
      </c>
      <c r="AK11" s="336">
        <f t="shared" si="22"/>
        <v>0.6241408299</v>
      </c>
      <c r="AL11" s="336">
        <f t="shared" si="22"/>
        <v>0.6525288942</v>
      </c>
      <c r="AM11" s="4"/>
      <c r="AN11" s="4"/>
      <c r="AO11" s="4"/>
    </row>
    <row r="12">
      <c r="A12" s="21" t="s">
        <v>117</v>
      </c>
      <c r="B12" s="122">
        <f t="shared" ref="B12:W12" si="23">B4/B2</f>
        <v>1</v>
      </c>
      <c r="C12" s="122">
        <f t="shared" si="23"/>
        <v>1</v>
      </c>
      <c r="D12" s="122">
        <f t="shared" si="23"/>
        <v>0.3586339322</v>
      </c>
      <c r="E12" s="342">
        <f t="shared" si="23"/>
        <v>1.56421332</v>
      </c>
      <c r="F12" s="342">
        <f t="shared" si="23"/>
        <v>-0.4321867026</v>
      </c>
      <c r="G12" s="122">
        <f t="shared" si="23"/>
        <v>0.4777824179</v>
      </c>
      <c r="H12" s="122">
        <f t="shared" si="23"/>
        <v>0.6658061255</v>
      </c>
      <c r="I12" s="122">
        <f t="shared" si="23"/>
        <v>1.129551402</v>
      </c>
      <c r="J12" s="122">
        <f t="shared" si="23"/>
        <v>0.6070684654</v>
      </c>
      <c r="K12" s="122">
        <f t="shared" si="23"/>
        <v>0.5459102386</v>
      </c>
      <c r="L12" s="122">
        <f t="shared" si="23"/>
        <v>0.7251800123</v>
      </c>
      <c r="M12" s="122">
        <f t="shared" si="23"/>
        <v>0.5916459928</v>
      </c>
      <c r="N12" s="122">
        <f t="shared" si="23"/>
        <v>0.4689728727</v>
      </c>
      <c r="O12" s="122">
        <f t="shared" si="23"/>
        <v>0.5827186538</v>
      </c>
      <c r="P12" s="125">
        <f t="shared" si="23"/>
        <v>0.2495628394</v>
      </c>
      <c r="Q12" s="125">
        <f t="shared" si="23"/>
        <v>0.2078322664</v>
      </c>
      <c r="R12" s="125">
        <f t="shared" si="23"/>
        <v>0.1098455963</v>
      </c>
      <c r="S12" s="343" t="str">
        <f t="shared" si="23"/>
        <v>#REF!</v>
      </c>
      <c r="T12" s="124">
        <f t="shared" si="23"/>
        <v>0.4477269507</v>
      </c>
      <c r="U12" s="124">
        <f t="shared" si="23"/>
        <v>0.3685586775</v>
      </c>
      <c r="V12" s="124">
        <f t="shared" si="23"/>
        <v>0.2841238561</v>
      </c>
      <c r="W12" s="344" t="str">
        <f t="shared" si="23"/>
        <v>#REF!</v>
      </c>
      <c r="X12" s="124">
        <v>0.5248406352478238</v>
      </c>
      <c r="Y12" s="345">
        <f t="shared" ref="Y12:AL12" si="24">Y4/Y2</f>
        <v>0.4311038361</v>
      </c>
      <c r="Z12" s="345">
        <f t="shared" si="24"/>
        <v>0.3519425881</v>
      </c>
      <c r="AA12" s="346" t="str">
        <f t="shared" si="24"/>
        <v>#REF!</v>
      </c>
      <c r="AB12" s="125">
        <f t="shared" si="24"/>
        <v>0.5346045538</v>
      </c>
      <c r="AC12" s="124">
        <f t="shared" si="24"/>
        <v>0.7529356699</v>
      </c>
      <c r="AD12" s="124">
        <f t="shared" si="24"/>
        <v>0.9176113486</v>
      </c>
      <c r="AE12" s="124">
        <f t="shared" si="24"/>
        <v>0.8828507729</v>
      </c>
      <c r="AF12" s="124">
        <f t="shared" si="24"/>
        <v>0.7793216877</v>
      </c>
      <c r="AG12" s="124">
        <f t="shared" si="24"/>
        <v>0.6364998952</v>
      </c>
      <c r="AH12" s="124">
        <f t="shared" si="24"/>
        <v>0.633736729</v>
      </c>
      <c r="AI12" s="124">
        <f t="shared" si="24"/>
        <v>0.5154829236</v>
      </c>
      <c r="AJ12" s="124">
        <f t="shared" si="24"/>
        <v>0.3279903723</v>
      </c>
      <c r="AK12" s="124">
        <f t="shared" si="24"/>
        <v>0.4611152451</v>
      </c>
      <c r="AL12" s="124">
        <f t="shared" si="24"/>
        <v>0.4621209629</v>
      </c>
      <c r="AM12" s="23"/>
      <c r="AN12" s="23"/>
      <c r="AO12" s="23"/>
    </row>
    <row r="13">
      <c r="A13" s="137" t="s">
        <v>150</v>
      </c>
      <c r="B13" s="4"/>
      <c r="C13" s="4"/>
      <c r="D13" s="75"/>
      <c r="E13" s="228">
        <f>E11-E90</f>
        <v>-0.1832522475</v>
      </c>
      <c r="F13" s="228">
        <f>F11+E90</f>
        <v>0.4044587368</v>
      </c>
      <c r="G13" s="228"/>
      <c r="H13" s="228"/>
      <c r="P13" s="347"/>
      <c r="Q13" s="347"/>
      <c r="R13" s="336"/>
      <c r="S13" s="336"/>
      <c r="T13" s="336"/>
      <c r="U13" s="336"/>
      <c r="V13" s="336"/>
      <c r="W13" s="336"/>
      <c r="X13" s="336"/>
      <c r="Y13" s="336"/>
      <c r="Z13" s="336"/>
      <c r="AA13" s="336"/>
      <c r="AB13" s="336"/>
      <c r="AC13" s="336"/>
      <c r="AD13" s="336"/>
      <c r="AE13" s="336"/>
      <c r="AF13" s="336"/>
      <c r="AG13" s="336"/>
      <c r="AH13" s="336"/>
      <c r="AI13" s="336"/>
      <c r="AJ13" s="336"/>
      <c r="AK13" s="336">
        <f>Cover!AN11-AK11</f>
        <v>0.2012238089</v>
      </c>
      <c r="AL13" s="336">
        <f>Cover!R11-AL11</f>
        <v>0.1483382691</v>
      </c>
      <c r="AM13" s="335">
        <f>average(AK13:AL13)</f>
        <v>0.174781039</v>
      </c>
      <c r="AN13" s="19"/>
      <c r="AO13" s="4"/>
    </row>
    <row r="14">
      <c r="A14" s="348" t="s">
        <v>151</v>
      </c>
      <c r="B14" s="251"/>
      <c r="C14" s="251"/>
      <c r="D14" s="251"/>
      <c r="E14" s="347">
        <f>(E4-E89)/E2</f>
        <v>-0.8998430066</v>
      </c>
      <c r="F14" s="347">
        <f>(F4+E89)/F2</f>
        <v>0.9993357171</v>
      </c>
      <c r="G14" s="347"/>
      <c r="H14" s="347"/>
      <c r="I14" s="347"/>
      <c r="J14" s="347"/>
      <c r="K14" s="347"/>
      <c r="L14" s="347"/>
      <c r="M14" s="347"/>
      <c r="N14" s="347"/>
      <c r="O14" s="349"/>
      <c r="P14" s="125"/>
      <c r="Q14" s="125"/>
      <c r="R14" s="125"/>
      <c r="S14" s="343"/>
      <c r="T14" s="124"/>
      <c r="U14" s="124"/>
      <c r="V14" s="124"/>
      <c r="W14" s="344"/>
      <c r="X14" s="124"/>
      <c r="Y14" s="345"/>
      <c r="Z14" s="345"/>
      <c r="AA14" s="346"/>
      <c r="AB14" s="125"/>
      <c r="AC14" s="124"/>
      <c r="AD14" s="154"/>
      <c r="AE14" s="154"/>
      <c r="AF14" s="154"/>
      <c r="AG14" s="154"/>
      <c r="AH14" s="154"/>
      <c r="AI14" s="351">
        <f>AI11-AI13</f>
        <v>0.6397259594</v>
      </c>
      <c r="AJ14" s="154"/>
      <c r="AK14" s="154"/>
      <c r="AL14" s="154"/>
      <c r="AM14" s="21"/>
      <c r="AN14" s="21"/>
      <c r="AO14" s="23"/>
    </row>
    <row r="15">
      <c r="A15" s="24" t="s">
        <v>69</v>
      </c>
      <c r="B15" s="4"/>
      <c r="C15" s="4"/>
      <c r="D15" s="4"/>
      <c r="E15" s="137"/>
      <c r="F15" s="8"/>
      <c r="G15" s="8"/>
      <c r="H15" s="8"/>
      <c r="I15" s="8"/>
      <c r="J15" s="8"/>
      <c r="K15" s="8"/>
      <c r="L15" s="8"/>
      <c r="M15" s="8"/>
      <c r="N15" s="8"/>
      <c r="O15" s="8"/>
      <c r="P15" s="118"/>
      <c r="Q15" s="118"/>
      <c r="R15" s="118"/>
      <c r="S15" s="325"/>
      <c r="T15" s="119"/>
      <c r="U15" s="119"/>
      <c r="V15" s="119"/>
      <c r="W15" s="326"/>
      <c r="X15" s="74"/>
      <c r="Y15" s="352"/>
      <c r="Z15" s="352"/>
      <c r="AA15" s="328"/>
      <c r="AB15" s="118"/>
      <c r="AC15" s="119"/>
      <c r="AD15" s="119"/>
      <c r="AE15" s="119"/>
      <c r="AF15" s="119"/>
      <c r="AG15" s="119"/>
      <c r="AH15" s="119"/>
      <c r="AI15" s="336"/>
      <c r="AJ15" s="336"/>
      <c r="AK15" s="336"/>
      <c r="AL15" s="336"/>
      <c r="AM15" s="4"/>
      <c r="AN15" s="4"/>
      <c r="AO15" s="4"/>
    </row>
    <row r="16">
      <c r="A16" s="19" t="s">
        <v>70</v>
      </c>
      <c r="B16" s="4"/>
      <c r="C16" s="4"/>
      <c r="D16" s="27">
        <f>D84</f>
        <v>23381</v>
      </c>
      <c r="E16" s="27">
        <f>E83-D84</f>
        <v>-23381</v>
      </c>
      <c r="F16" s="27">
        <f t="shared" ref="F16:W16" si="25">F85</f>
        <v>94837.87749</v>
      </c>
      <c r="G16" s="27">
        <f t="shared" si="25"/>
        <v>28492.61757</v>
      </c>
      <c r="H16" s="27">
        <f t="shared" si="25"/>
        <v>5535.01819</v>
      </c>
      <c r="I16" s="27">
        <f t="shared" si="25"/>
        <v>-23383.18374</v>
      </c>
      <c r="J16" s="27">
        <f t="shared" si="25"/>
        <v>5767.662939</v>
      </c>
      <c r="K16" s="27">
        <f t="shared" si="25"/>
        <v>22462.16712</v>
      </c>
      <c r="L16" s="27">
        <f t="shared" si="25"/>
        <v>38066.27716</v>
      </c>
      <c r="M16" s="27">
        <f t="shared" si="25"/>
        <v>69287.67852</v>
      </c>
      <c r="N16" s="27">
        <f t="shared" si="25"/>
        <v>140231.2855</v>
      </c>
      <c r="O16" s="27">
        <f t="shared" si="25"/>
        <v>110607.5717</v>
      </c>
      <c r="P16" s="73">
        <f t="shared" si="25"/>
        <v>47905.09933</v>
      </c>
      <c r="Q16" s="73">
        <f t="shared" si="25"/>
        <v>45955.39014</v>
      </c>
      <c r="R16" s="73">
        <f t="shared" si="25"/>
        <v>69088.9128</v>
      </c>
      <c r="S16" s="325" t="str">
        <f t="shared" si="25"/>
        <v>#REF!</v>
      </c>
      <c r="T16" s="74">
        <f t="shared" si="25"/>
        <v>33467.85301</v>
      </c>
      <c r="U16" s="74">
        <f t="shared" si="25"/>
        <v>33660.14114</v>
      </c>
      <c r="V16" s="74">
        <f t="shared" si="25"/>
        <v>55340.35557</v>
      </c>
      <c r="W16" s="326" t="str">
        <f t="shared" si="25"/>
        <v>#REF!</v>
      </c>
      <c r="X16" s="74">
        <v>27849.7355190198</v>
      </c>
      <c r="Y16" s="327">
        <f t="shared" ref="Y16:AL16" si="26">Y85</f>
        <v>28875.5616</v>
      </c>
      <c r="Z16" s="327">
        <f t="shared" si="26"/>
        <v>49990.23492</v>
      </c>
      <c r="AA16" s="328" t="str">
        <f t="shared" si="26"/>
        <v>#REF!</v>
      </c>
      <c r="AB16" s="73">
        <f t="shared" si="26"/>
        <v>26335.94312</v>
      </c>
      <c r="AC16" s="74">
        <f t="shared" si="26"/>
        <v>1181.154509</v>
      </c>
      <c r="AD16" s="74">
        <f t="shared" si="26"/>
        <v>-11455.03885</v>
      </c>
      <c r="AE16" s="74">
        <f t="shared" si="26"/>
        <v>-15071.81374</v>
      </c>
      <c r="AF16" s="74">
        <f t="shared" si="26"/>
        <v>2701.888005</v>
      </c>
      <c r="AG16" s="74">
        <f t="shared" si="26"/>
        <v>29575.96274</v>
      </c>
      <c r="AH16" s="74">
        <f t="shared" si="26"/>
        <v>57984.52897</v>
      </c>
      <c r="AI16" s="74">
        <f t="shared" si="26"/>
        <v>130556.073</v>
      </c>
      <c r="AJ16" s="74">
        <f t="shared" si="26"/>
        <v>194990.844</v>
      </c>
      <c r="AK16" s="74">
        <f t="shared" si="26"/>
        <v>121595.6068</v>
      </c>
      <c r="AL16" s="74">
        <f t="shared" si="26"/>
        <v>131982.0124</v>
      </c>
      <c r="AM16" s="4"/>
      <c r="AN16" s="4"/>
      <c r="AO16" s="4"/>
    </row>
    <row r="17">
      <c r="A17" s="21" t="s">
        <v>23</v>
      </c>
      <c r="B17" s="23"/>
      <c r="C17" s="23"/>
      <c r="D17" s="22">
        <v>0.0</v>
      </c>
      <c r="E17" s="22">
        <f t="shared" ref="E17:O17" si="27">E87</f>
        <v>0</v>
      </c>
      <c r="F17" s="22">
        <f t="shared" si="27"/>
        <v>7320</v>
      </c>
      <c r="G17" s="22">
        <f t="shared" si="27"/>
        <v>8295</v>
      </c>
      <c r="H17" s="22">
        <f t="shared" si="27"/>
        <v>19715</v>
      </c>
      <c r="I17" s="22">
        <f t="shared" si="27"/>
        <v>13935</v>
      </c>
      <c r="J17" s="22">
        <f t="shared" si="27"/>
        <v>28105</v>
      </c>
      <c r="K17" s="22">
        <f t="shared" si="27"/>
        <v>20220</v>
      </c>
      <c r="L17" s="22">
        <f t="shared" si="27"/>
        <v>18570</v>
      </c>
      <c r="M17" s="22">
        <f t="shared" si="27"/>
        <v>22300</v>
      </c>
      <c r="N17" s="22">
        <f t="shared" si="27"/>
        <v>14717.12</v>
      </c>
      <c r="O17" s="22">
        <f t="shared" si="27"/>
        <v>19223.26</v>
      </c>
      <c r="P17" s="110">
        <f t="shared" ref="P17:W17" si="28">P35</f>
        <v>6768</v>
      </c>
      <c r="Q17" s="110">
        <f t="shared" si="28"/>
        <v>14643.85714</v>
      </c>
      <c r="R17" s="110">
        <f t="shared" si="28"/>
        <v>27491.0597</v>
      </c>
      <c r="S17" s="353" t="str">
        <f t="shared" si="28"/>
        <v>#REF!</v>
      </c>
      <c r="T17" s="111">
        <f t="shared" si="28"/>
        <v>6768</v>
      </c>
      <c r="U17" s="111">
        <f t="shared" si="28"/>
        <v>14643.85714</v>
      </c>
      <c r="V17" s="111">
        <f t="shared" si="28"/>
        <v>22330.77429</v>
      </c>
      <c r="W17" s="354" t="str">
        <f t="shared" si="28"/>
        <v>#REF!</v>
      </c>
      <c r="X17" s="111">
        <v>6768.0</v>
      </c>
      <c r="Y17" s="355">
        <f t="shared" ref="Y17:AA17" si="29">Y35</f>
        <v>14643.85714</v>
      </c>
      <c r="Z17" s="355">
        <f t="shared" si="29"/>
        <v>20322.69816</v>
      </c>
      <c r="AA17" s="356" t="str">
        <f t="shared" si="29"/>
        <v>#REF!</v>
      </c>
      <c r="AB17" s="110">
        <f t="shared" ref="AB17:AL17" si="30">AB87</f>
        <v>9266.808511</v>
      </c>
      <c r="AC17" s="111">
        <f t="shared" si="30"/>
        <v>17100</v>
      </c>
      <c r="AD17" s="111">
        <f t="shared" si="30"/>
        <v>17272.72727</v>
      </c>
      <c r="AE17" s="111">
        <f t="shared" si="30"/>
        <v>24952.57551</v>
      </c>
      <c r="AF17" s="111">
        <f t="shared" si="30"/>
        <v>19439.03409</v>
      </c>
      <c r="AG17" s="111">
        <f t="shared" si="30"/>
        <v>25227.49406</v>
      </c>
      <c r="AH17" s="111">
        <f t="shared" si="30"/>
        <v>24424.70701</v>
      </c>
      <c r="AI17" s="111">
        <f t="shared" si="30"/>
        <v>19644.22072</v>
      </c>
      <c r="AJ17" s="111">
        <f t="shared" si="30"/>
        <v>26772.33316</v>
      </c>
      <c r="AK17" s="111">
        <f t="shared" si="30"/>
        <v>72402.90499</v>
      </c>
      <c r="AL17" s="111">
        <f t="shared" si="30"/>
        <v>75101.41687</v>
      </c>
      <c r="AM17" s="23"/>
      <c r="AN17" s="23"/>
      <c r="AO17" s="23"/>
    </row>
    <row r="18">
      <c r="A18" s="24" t="s">
        <v>73</v>
      </c>
      <c r="B18" s="35"/>
      <c r="C18" s="35"/>
      <c r="D18" s="35"/>
      <c r="E18" s="35"/>
      <c r="F18" s="35"/>
      <c r="G18" s="35"/>
      <c r="H18" s="35"/>
      <c r="I18" s="35"/>
      <c r="J18" s="35"/>
      <c r="K18" s="35"/>
      <c r="L18" s="35"/>
      <c r="M18" s="35"/>
      <c r="N18" s="35"/>
      <c r="O18" s="35"/>
      <c r="P18" s="118"/>
      <c r="Q18" s="118"/>
      <c r="R18" s="118"/>
      <c r="S18" s="325"/>
      <c r="T18" s="119"/>
      <c r="U18" s="119"/>
      <c r="V18" s="119"/>
      <c r="W18" s="326"/>
      <c r="X18" s="74"/>
      <c r="Y18" s="352"/>
      <c r="Z18" s="352"/>
      <c r="AA18" s="328"/>
      <c r="AB18" s="118"/>
      <c r="AC18" s="119"/>
      <c r="AD18" s="119"/>
      <c r="AE18" s="119"/>
      <c r="AF18" s="119"/>
      <c r="AG18" s="119"/>
      <c r="AH18" s="234"/>
      <c r="AI18" s="254"/>
      <c r="AJ18" s="254"/>
      <c r="AK18" s="254"/>
      <c r="AL18" s="254"/>
      <c r="AM18" s="4"/>
      <c r="AN18" s="4"/>
      <c r="AO18" s="4"/>
    </row>
    <row r="19">
      <c r="A19" s="358" t="s">
        <v>74</v>
      </c>
      <c r="B19" s="4"/>
      <c r="C19" s="4"/>
      <c r="D19" s="75">
        <f t="shared" ref="D19:W19" si="31">D17/D24</f>
        <v>0</v>
      </c>
      <c r="E19" s="75">
        <f t="shared" si="31"/>
        <v>0</v>
      </c>
      <c r="F19" s="359">
        <f t="shared" si="31"/>
        <v>0.009175116882</v>
      </c>
      <c r="G19" s="359">
        <f t="shared" si="31"/>
        <v>0.009091805866</v>
      </c>
      <c r="H19" s="359">
        <f t="shared" si="31"/>
        <v>0.02118434626</v>
      </c>
      <c r="I19" s="359">
        <f t="shared" si="31"/>
        <v>0.01478326367</v>
      </c>
      <c r="J19" s="359">
        <f t="shared" si="31"/>
        <v>0.02669788782</v>
      </c>
      <c r="K19" s="359">
        <f t="shared" si="31"/>
        <v>0.01514283468</v>
      </c>
      <c r="L19" s="359">
        <f t="shared" si="31"/>
        <v>0.007642132554</v>
      </c>
      <c r="M19" s="359">
        <f t="shared" si="31"/>
        <v>0.007809928065</v>
      </c>
      <c r="N19" s="359">
        <f t="shared" si="31"/>
        <v>0.003565221824</v>
      </c>
      <c r="O19" s="359">
        <f t="shared" si="31"/>
        <v>0.004070301789</v>
      </c>
      <c r="P19" s="78">
        <f t="shared" si="31"/>
        <v>0.007574231909</v>
      </c>
      <c r="Q19" s="78">
        <f t="shared" si="31"/>
        <v>0.01399478767</v>
      </c>
      <c r="R19" s="78">
        <f t="shared" si="31"/>
        <v>0.01913751623</v>
      </c>
      <c r="S19" s="407" t="str">
        <f t="shared" si="31"/>
        <v>#REF!</v>
      </c>
      <c r="T19" s="79">
        <f t="shared" si="31"/>
        <v>0.007647315292</v>
      </c>
      <c r="U19" s="79">
        <f t="shared" si="31"/>
        <v>0.01420941801</v>
      </c>
      <c r="V19" s="79">
        <f t="shared" si="31"/>
        <v>0.01584434931</v>
      </c>
      <c r="W19" s="408" t="str">
        <f t="shared" si="31"/>
        <v>#REF!</v>
      </c>
      <c r="X19" s="234">
        <v>0.007676137632113295</v>
      </c>
      <c r="Y19" s="399">
        <f t="shared" ref="Y19:AF19" si="32">Y17/Y24</f>
        <v>0.01429472944</v>
      </c>
      <c r="Z19" s="399">
        <f t="shared" si="32"/>
        <v>0.01452833508</v>
      </c>
      <c r="AA19" s="409" t="str">
        <f t="shared" si="32"/>
        <v>#REF!</v>
      </c>
      <c r="AB19" s="78">
        <f t="shared" si="32"/>
        <v>0.009825763776</v>
      </c>
      <c r="AC19" s="79">
        <f t="shared" si="32"/>
        <v>0.01809648283</v>
      </c>
      <c r="AD19" s="79">
        <f t="shared" si="32"/>
        <v>0.01865846599</v>
      </c>
      <c r="AE19" s="79">
        <f t="shared" si="32"/>
        <v>0.02447573866</v>
      </c>
      <c r="AF19" s="79">
        <f t="shared" si="32"/>
        <v>0.01531009038</v>
      </c>
      <c r="AG19" s="119"/>
      <c r="AH19" s="119"/>
      <c r="AI19" s="119"/>
      <c r="AJ19" s="119"/>
      <c r="AK19" s="79">
        <f t="shared" ref="AK19:AL19" si="33">AK17/AK24</f>
        <v>0.01276919584</v>
      </c>
      <c r="AL19" s="79">
        <f t="shared" si="33"/>
        <v>0.01205561999</v>
      </c>
      <c r="AM19" s="4"/>
      <c r="AN19" s="4"/>
      <c r="AO19" s="4"/>
    </row>
    <row r="20">
      <c r="A20" s="358" t="s">
        <v>75</v>
      </c>
      <c r="B20" s="4"/>
      <c r="C20" s="4"/>
      <c r="D20" s="75">
        <f t="shared" ref="D20:W20" si="34">D16/D24</f>
        <v>0.05558170494</v>
      </c>
      <c r="E20" s="75">
        <f t="shared" si="34"/>
        <v>-0.04378792419</v>
      </c>
      <c r="F20" s="359">
        <f t="shared" si="34"/>
        <v>0.1188727611</v>
      </c>
      <c r="G20" s="359">
        <f t="shared" si="34"/>
        <v>0.03122957777</v>
      </c>
      <c r="H20" s="359">
        <f t="shared" si="34"/>
        <v>0.005947539532</v>
      </c>
      <c r="I20" s="359">
        <f t="shared" si="34"/>
        <v>-0.02480658562</v>
      </c>
      <c r="J20" s="359">
        <f t="shared" si="34"/>
        <v>0.005478897639</v>
      </c>
      <c r="K20" s="359">
        <f t="shared" si="34"/>
        <v>0.01682200214</v>
      </c>
      <c r="L20" s="359">
        <f t="shared" si="34"/>
        <v>0.01566545697</v>
      </c>
      <c r="M20" s="359">
        <f t="shared" si="34"/>
        <v>0.02426599933</v>
      </c>
      <c r="N20" s="359">
        <f t="shared" si="34"/>
        <v>0.03397102418</v>
      </c>
      <c r="O20" s="359">
        <f t="shared" si="34"/>
        <v>0.02341986723</v>
      </c>
      <c r="P20" s="78">
        <f t="shared" si="34"/>
        <v>0.05361175118</v>
      </c>
      <c r="Q20" s="78">
        <f t="shared" si="34"/>
        <v>0.04391847866</v>
      </c>
      <c r="R20" s="78">
        <f t="shared" si="34"/>
        <v>0.04809527914</v>
      </c>
      <c r="S20" s="407" t="str">
        <f t="shared" si="34"/>
        <v>#REF!</v>
      </c>
      <c r="T20" s="79">
        <f t="shared" si="34"/>
        <v>0.03781607921</v>
      </c>
      <c r="U20" s="79">
        <f t="shared" si="34"/>
        <v>0.03266154615</v>
      </c>
      <c r="V20" s="79">
        <f t="shared" si="34"/>
        <v>0.03926563017</v>
      </c>
      <c r="W20" s="408" t="str">
        <f t="shared" si="34"/>
        <v>#REF!</v>
      </c>
      <c r="X20" s="234">
        <v>0.0315866434488697</v>
      </c>
      <c r="Y20" s="399">
        <f t="shared" ref="Y20:AC20" si="35">Y16/Y24</f>
        <v>0.02818713243</v>
      </c>
      <c r="Z20" s="399">
        <f t="shared" si="35"/>
        <v>0.0357371289</v>
      </c>
      <c r="AA20" s="409" t="str">
        <f t="shared" si="35"/>
        <v>#REF!</v>
      </c>
      <c r="AB20" s="78">
        <f t="shared" si="35"/>
        <v>0.02792447428</v>
      </c>
      <c r="AC20" s="79">
        <f t="shared" si="35"/>
        <v>0.001249984929</v>
      </c>
      <c r="AD20" s="119"/>
      <c r="AE20" s="119"/>
      <c r="AF20" s="119"/>
      <c r="AG20" s="119"/>
      <c r="AH20" s="119"/>
      <c r="AI20" s="119"/>
      <c r="AJ20" s="119"/>
      <c r="AK20" s="119"/>
      <c r="AL20" s="119"/>
      <c r="AM20" s="4"/>
      <c r="AN20" s="4"/>
      <c r="AO20" s="4"/>
    </row>
    <row r="21">
      <c r="A21" s="246" t="s">
        <v>152</v>
      </c>
      <c r="B21" s="361">
        <f>F17/B45</f>
        <v>0.1061100239</v>
      </c>
      <c r="C21" s="361">
        <f t="shared" ref="C21:J21" si="36">G35/C45</f>
        <v>0.08057700714</v>
      </c>
      <c r="D21" s="361">
        <f t="shared" si="36"/>
        <v>0.0527082665</v>
      </c>
      <c r="E21" s="361">
        <f t="shared" si="36"/>
        <v>0.03309190216</v>
      </c>
      <c r="F21" s="361">
        <f t="shared" si="36"/>
        <v>0.04039438604</v>
      </c>
      <c r="G21" s="361">
        <f t="shared" si="36"/>
        <v>0.02901441394</v>
      </c>
      <c r="H21" s="361">
        <f t="shared" si="36"/>
        <v>0.02485062193</v>
      </c>
      <c r="I21" s="361">
        <f t="shared" si="36"/>
        <v>0.03088364621</v>
      </c>
      <c r="J21" s="361">
        <f t="shared" si="36"/>
        <v>0.01700339672</v>
      </c>
      <c r="K21" s="361">
        <f>O35/K29</f>
        <v>0.01712387315</v>
      </c>
      <c r="L21" s="361"/>
      <c r="M21" s="361"/>
      <c r="N21" s="361"/>
      <c r="O21" s="361"/>
      <c r="P21" s="125"/>
      <c r="Q21" s="125"/>
      <c r="R21" s="125"/>
      <c r="S21" s="343"/>
      <c r="T21" s="124"/>
      <c r="U21" s="124"/>
      <c r="V21" s="124"/>
      <c r="W21" s="344"/>
      <c r="X21" s="111"/>
      <c r="Y21" s="345"/>
      <c r="Z21" s="345"/>
      <c r="AA21" s="346"/>
      <c r="AB21" s="155"/>
      <c r="AC21" s="154"/>
      <c r="AD21" s="154"/>
      <c r="AE21" s="154"/>
      <c r="AF21" s="154"/>
      <c r="AG21" s="154"/>
      <c r="AH21" s="154"/>
      <c r="AI21" s="154"/>
      <c r="AJ21" s="154"/>
      <c r="AK21" s="154"/>
      <c r="AL21" s="154"/>
      <c r="AM21" s="23"/>
      <c r="AN21" s="23"/>
      <c r="AO21" s="23"/>
    </row>
    <row r="22">
      <c r="A22" s="1" t="s">
        <v>122</v>
      </c>
      <c r="B22" s="4"/>
      <c r="C22" s="4"/>
      <c r="D22" s="4"/>
      <c r="E22" s="137"/>
      <c r="F22" s="363"/>
      <c r="G22" s="363"/>
      <c r="H22" s="363"/>
      <c r="I22" s="363"/>
      <c r="J22" s="363"/>
      <c r="K22" s="363"/>
      <c r="L22" s="363"/>
      <c r="M22" s="363"/>
      <c r="N22" s="364"/>
      <c r="O22" s="364"/>
      <c r="P22" s="118"/>
      <c r="Q22" s="118"/>
      <c r="R22" s="118"/>
      <c r="S22" s="325"/>
      <c r="T22" s="119"/>
      <c r="U22" s="119"/>
      <c r="V22" s="119"/>
      <c r="W22" s="326"/>
      <c r="X22" s="74"/>
      <c r="Y22" s="352"/>
      <c r="Z22" s="352"/>
      <c r="AA22" s="328"/>
      <c r="AB22" s="118"/>
      <c r="AC22" s="119"/>
      <c r="AD22" s="119"/>
      <c r="AE22" s="119"/>
      <c r="AF22" s="119"/>
      <c r="AG22" s="119"/>
      <c r="AH22" s="119"/>
      <c r="AI22" s="119"/>
      <c r="AJ22" s="119"/>
      <c r="AK22" s="119"/>
      <c r="AL22" s="119"/>
      <c r="AM22" s="4"/>
      <c r="AN22" s="4"/>
      <c r="AO22" s="4"/>
    </row>
    <row r="23">
      <c r="A23" s="19" t="s">
        <v>153</v>
      </c>
      <c r="B23" s="80">
        <v>1225.0</v>
      </c>
      <c r="C23" s="80">
        <v>1871.0</v>
      </c>
      <c r="D23" s="80">
        <v>7373.0</v>
      </c>
      <c r="E23" s="80">
        <v>8142.0</v>
      </c>
      <c r="F23" s="80">
        <v>14061.0</v>
      </c>
      <c r="G23" s="80">
        <v>14901.0</v>
      </c>
      <c r="H23" s="80">
        <v>14796.0</v>
      </c>
      <c r="I23" s="80">
        <v>15491.0</v>
      </c>
      <c r="J23" s="80">
        <v>17028.0</v>
      </c>
      <c r="K23" s="80">
        <v>19260.0</v>
      </c>
      <c r="L23" s="80">
        <v>40986.0</v>
      </c>
      <c r="M23" s="80">
        <v>44505.0</v>
      </c>
      <c r="N23" s="80">
        <v>56256.0</v>
      </c>
      <c r="O23" s="80">
        <v>58130.0</v>
      </c>
      <c r="P23" s="118"/>
      <c r="Q23" s="118"/>
      <c r="R23" s="118"/>
      <c r="S23" s="325"/>
      <c r="T23" s="119"/>
      <c r="U23" s="119"/>
      <c r="V23" s="119"/>
      <c r="W23" s="326"/>
      <c r="X23" s="74"/>
      <c r="Y23" s="352"/>
      <c r="Z23" s="352"/>
      <c r="AA23" s="328"/>
      <c r="AB23" s="201"/>
      <c r="AC23" s="200"/>
      <c r="AD23" s="200"/>
      <c r="AE23" s="200"/>
      <c r="AF23" s="200"/>
      <c r="AG23" s="200"/>
      <c r="AH23" s="86">
        <v>45000.0</v>
      </c>
      <c r="AI23" s="86">
        <f>AH23+9000</f>
        <v>54000</v>
      </c>
      <c r="AJ23" s="86">
        <v>60000.0</v>
      </c>
      <c r="AK23" s="86">
        <v>67000.0</v>
      </c>
      <c r="AL23" s="86">
        <f>AK23+3000+2000</f>
        <v>72000</v>
      </c>
      <c r="AM23" s="4"/>
      <c r="AN23" s="4"/>
      <c r="AO23" s="229"/>
    </row>
    <row r="24">
      <c r="A24" s="19" t="s">
        <v>13</v>
      </c>
      <c r="B24" s="131">
        <f t="shared" ref="B24:W24" si="37">SUM(B29:B32)</f>
        <v>68985</v>
      </c>
      <c r="C24" s="131">
        <f t="shared" si="37"/>
        <v>130485</v>
      </c>
      <c r="D24" s="131">
        <f t="shared" si="37"/>
        <v>420660</v>
      </c>
      <c r="E24" s="131">
        <f t="shared" si="37"/>
        <v>533960</v>
      </c>
      <c r="F24" s="131">
        <f t="shared" si="37"/>
        <v>797810</v>
      </c>
      <c r="G24" s="131">
        <f t="shared" si="37"/>
        <v>912360</v>
      </c>
      <c r="H24" s="131">
        <f t="shared" si="37"/>
        <v>930640</v>
      </c>
      <c r="I24" s="131">
        <f t="shared" si="37"/>
        <v>942620</v>
      </c>
      <c r="J24" s="131">
        <f t="shared" si="37"/>
        <v>1052705</v>
      </c>
      <c r="K24" s="131">
        <f t="shared" si="37"/>
        <v>1335285</v>
      </c>
      <c r="L24" s="131">
        <f t="shared" si="37"/>
        <v>2429950</v>
      </c>
      <c r="M24" s="131">
        <f t="shared" si="37"/>
        <v>2855340</v>
      </c>
      <c r="N24" s="131">
        <f t="shared" si="37"/>
        <v>4127967.55</v>
      </c>
      <c r="O24" s="131">
        <f t="shared" si="37"/>
        <v>4722809.51</v>
      </c>
      <c r="P24" s="73">
        <f t="shared" si="37"/>
        <v>893555.9514</v>
      </c>
      <c r="Q24" s="73">
        <f t="shared" si="37"/>
        <v>1046379.373</v>
      </c>
      <c r="R24" s="73">
        <f t="shared" si="37"/>
        <v>1436500.921</v>
      </c>
      <c r="S24" s="325" t="str">
        <f t="shared" si="37"/>
        <v>#REF!</v>
      </c>
      <c r="T24" s="74">
        <f t="shared" si="37"/>
        <v>885016.472</v>
      </c>
      <c r="U24" s="74">
        <f t="shared" si="37"/>
        <v>1030574.027</v>
      </c>
      <c r="V24" s="74">
        <f t="shared" si="37"/>
        <v>1409384.119</v>
      </c>
      <c r="W24" s="326" t="str">
        <f t="shared" si="37"/>
        <v>#REF!</v>
      </c>
      <c r="X24" s="74">
        <v>881693.4146263766</v>
      </c>
      <c r="Y24" s="327">
        <f t="shared" ref="Y24:AL24" si="38">SUM(Y29:Y32)</f>
        <v>1024423.527</v>
      </c>
      <c r="Z24" s="327">
        <f t="shared" si="38"/>
        <v>1398831.872</v>
      </c>
      <c r="AA24" s="328" t="str">
        <f t="shared" si="38"/>
        <v>#REF!</v>
      </c>
      <c r="AB24" s="201">
        <f t="shared" si="38"/>
        <v>943113.3011</v>
      </c>
      <c r="AC24" s="200">
        <f t="shared" si="38"/>
        <v>944935</v>
      </c>
      <c r="AD24" s="200">
        <f t="shared" si="38"/>
        <v>925731.3693</v>
      </c>
      <c r="AE24" s="200">
        <f t="shared" si="38"/>
        <v>1019482.021</v>
      </c>
      <c r="AF24" s="200">
        <f t="shared" si="38"/>
        <v>1269687.742</v>
      </c>
      <c r="AG24" s="200">
        <f t="shared" si="38"/>
        <v>1553309.967</v>
      </c>
      <c r="AH24" s="200">
        <f t="shared" si="38"/>
        <v>2866123.249</v>
      </c>
      <c r="AI24" s="200">
        <f t="shared" si="38"/>
        <v>4309429.705</v>
      </c>
      <c r="AJ24" s="200">
        <f t="shared" si="38"/>
        <v>5184975.082</v>
      </c>
      <c r="AK24" s="200">
        <f t="shared" si="38"/>
        <v>5670122.526</v>
      </c>
      <c r="AL24" s="200">
        <f t="shared" si="38"/>
        <v>6229577.323</v>
      </c>
      <c r="AM24" s="4"/>
      <c r="AN24" s="4"/>
      <c r="AO24" s="4"/>
    </row>
    <row r="25">
      <c r="A25" s="19" t="s">
        <v>14</v>
      </c>
      <c r="B25" s="80">
        <f t="shared" ref="B25:O25" si="39">SUM(B37:B40)</f>
        <v>1224</v>
      </c>
      <c r="C25" s="80">
        <f t="shared" si="39"/>
        <v>2350</v>
      </c>
      <c r="D25" s="80">
        <f t="shared" si="39"/>
        <v>8142</v>
      </c>
      <c r="E25" s="80">
        <f t="shared" si="39"/>
        <v>10389</v>
      </c>
      <c r="F25" s="80">
        <f t="shared" si="39"/>
        <v>16139</v>
      </c>
      <c r="G25" s="80">
        <f t="shared" si="39"/>
        <v>18315</v>
      </c>
      <c r="H25" s="80">
        <f t="shared" si="39"/>
        <v>18644</v>
      </c>
      <c r="I25" s="80">
        <f t="shared" si="39"/>
        <v>18882</v>
      </c>
      <c r="J25" s="80">
        <f t="shared" si="39"/>
        <v>21160</v>
      </c>
      <c r="K25" s="80">
        <f t="shared" si="39"/>
        <v>22858</v>
      </c>
      <c r="L25" s="80">
        <f t="shared" si="39"/>
        <v>43381</v>
      </c>
      <c r="M25" s="80">
        <f t="shared" si="39"/>
        <v>51775</v>
      </c>
      <c r="N25" s="80">
        <f t="shared" si="39"/>
        <v>65608</v>
      </c>
      <c r="O25" s="80">
        <f t="shared" si="39"/>
        <v>70232</v>
      </c>
      <c r="P25" s="118"/>
      <c r="Q25" s="118"/>
      <c r="R25" s="118"/>
      <c r="S25" s="325"/>
      <c r="T25" s="119"/>
      <c r="U25" s="119"/>
      <c r="V25" s="119"/>
      <c r="W25" s="326"/>
      <c r="X25" s="74"/>
      <c r="Y25" s="352"/>
      <c r="Z25" s="352"/>
      <c r="AA25" s="328"/>
      <c r="AB25" s="118"/>
      <c r="AC25" s="119"/>
      <c r="AD25" s="119"/>
      <c r="AE25" s="119"/>
      <c r="AF25" s="119"/>
      <c r="AG25" s="119"/>
      <c r="AH25" s="119"/>
      <c r="AI25" s="119"/>
      <c r="AJ25" s="119"/>
      <c r="AK25" s="119"/>
      <c r="AL25" s="119"/>
      <c r="AM25" s="4"/>
      <c r="AN25" s="4"/>
      <c r="AO25" s="4"/>
    </row>
    <row r="26">
      <c r="A26" s="19" t="s">
        <v>15</v>
      </c>
      <c r="B26" s="27">
        <f t="shared" ref="B26:O26" si="40">B24/B25</f>
        <v>56.36029412</v>
      </c>
      <c r="C26" s="27">
        <f t="shared" si="40"/>
        <v>55.52553191</v>
      </c>
      <c r="D26" s="27">
        <f t="shared" si="40"/>
        <v>51.66543847</v>
      </c>
      <c r="E26" s="27">
        <f t="shared" si="40"/>
        <v>51.39666955</v>
      </c>
      <c r="F26" s="27">
        <f t="shared" si="40"/>
        <v>49.43366999</v>
      </c>
      <c r="G26" s="27">
        <f t="shared" si="40"/>
        <v>49.81490581</v>
      </c>
      <c r="H26" s="27">
        <f t="shared" si="40"/>
        <v>49.91632697</v>
      </c>
      <c r="I26" s="27">
        <f t="shared" si="40"/>
        <v>49.92161847</v>
      </c>
      <c r="J26" s="27">
        <f t="shared" si="40"/>
        <v>49.74976371</v>
      </c>
      <c r="K26" s="27">
        <f t="shared" si="40"/>
        <v>58.41652813</v>
      </c>
      <c r="L26" s="27">
        <f t="shared" si="40"/>
        <v>56.01415366</v>
      </c>
      <c r="M26" s="27">
        <f t="shared" si="40"/>
        <v>55.14901014</v>
      </c>
      <c r="N26" s="27">
        <f t="shared" si="40"/>
        <v>62.9186616</v>
      </c>
      <c r="O26" s="27">
        <f t="shared" si="40"/>
        <v>67.24583537</v>
      </c>
      <c r="P26" s="118"/>
      <c r="Q26" s="118"/>
      <c r="R26" s="118"/>
      <c r="S26" s="325"/>
      <c r="T26" s="119"/>
      <c r="U26" s="119"/>
      <c r="V26" s="119"/>
      <c r="W26" s="326"/>
      <c r="X26" s="74"/>
      <c r="Y26" s="352"/>
      <c r="Z26" s="352"/>
      <c r="AA26" s="328"/>
      <c r="AB26" s="118"/>
      <c r="AC26" s="119"/>
      <c r="AD26" s="119"/>
      <c r="AE26" s="119"/>
      <c r="AF26" s="119"/>
      <c r="AG26" s="119"/>
      <c r="AH26" s="119"/>
      <c r="AI26" s="119"/>
      <c r="AJ26" s="119"/>
      <c r="AK26" s="119"/>
      <c r="AL26" s="119"/>
      <c r="AM26" s="4"/>
      <c r="AN26" s="4"/>
      <c r="AO26" s="4"/>
    </row>
    <row r="27">
      <c r="A27" s="21" t="s">
        <v>77</v>
      </c>
      <c r="B27" s="22">
        <f t="shared" ref="B27:O27" si="41">B45</f>
        <v>68985</v>
      </c>
      <c r="C27" s="22">
        <f t="shared" si="41"/>
        <v>102945</v>
      </c>
      <c r="D27" s="22">
        <f t="shared" si="41"/>
        <v>374040</v>
      </c>
      <c r="E27" s="22">
        <f t="shared" si="41"/>
        <v>421100</v>
      </c>
      <c r="F27" s="22">
        <f t="shared" si="41"/>
        <v>695765</v>
      </c>
      <c r="G27" s="22">
        <f t="shared" si="41"/>
        <v>696895</v>
      </c>
      <c r="H27" s="22">
        <f t="shared" si="41"/>
        <v>747265</v>
      </c>
      <c r="I27" s="22">
        <f t="shared" si="41"/>
        <v>722065</v>
      </c>
      <c r="J27" s="22">
        <f t="shared" si="41"/>
        <v>865540</v>
      </c>
      <c r="K27" s="22">
        <f t="shared" si="41"/>
        <v>639060</v>
      </c>
      <c r="L27" s="22">
        <f t="shared" si="41"/>
        <v>1519115</v>
      </c>
      <c r="M27" s="22">
        <f t="shared" si="41"/>
        <v>906965</v>
      </c>
      <c r="N27" s="22">
        <f t="shared" si="41"/>
        <v>1884727.74</v>
      </c>
      <c r="O27" s="22">
        <f t="shared" si="41"/>
        <v>1465714.91</v>
      </c>
      <c r="P27" s="110">
        <f t="shared" ref="P27:R27" si="42">P2/5*50</f>
        <v>728550</v>
      </c>
      <c r="Q27" s="110">
        <f t="shared" si="42"/>
        <v>764980</v>
      </c>
      <c r="R27" s="110">
        <f t="shared" si="42"/>
        <v>1084980</v>
      </c>
      <c r="S27" s="365">
        <f>108497.75/5*50+6000*100</f>
        <v>1684977.5</v>
      </c>
      <c r="T27" s="111">
        <f t="shared" ref="T27:V27" si="43">T2/5*50</f>
        <v>728550</v>
      </c>
      <c r="U27" s="111">
        <f t="shared" si="43"/>
        <v>764980</v>
      </c>
      <c r="V27" s="111">
        <f t="shared" si="43"/>
        <v>1084980</v>
      </c>
      <c r="W27" s="366">
        <f>108497.75/5*50+6000*100</f>
        <v>1684977.5</v>
      </c>
      <c r="X27" s="111">
        <v>728550.0</v>
      </c>
      <c r="Y27" s="355">
        <f t="shared" ref="Y27:Z27" si="44">Y2/5*50</f>
        <v>764980</v>
      </c>
      <c r="Z27" s="355">
        <f t="shared" si="44"/>
        <v>1084980</v>
      </c>
      <c r="AA27" s="367">
        <f>108497.75/5*50+6000*100</f>
        <v>1684977.5</v>
      </c>
      <c r="AB27" s="110">
        <f t="shared" ref="AB27:AF27" si="45">AB2/5*50</f>
        <v>765000</v>
      </c>
      <c r="AC27" s="111">
        <f t="shared" si="45"/>
        <v>739935</v>
      </c>
      <c r="AD27" s="111">
        <f t="shared" si="45"/>
        <v>706127.4</v>
      </c>
      <c r="AE27" s="111">
        <f t="shared" si="45"/>
        <v>843433.8</v>
      </c>
      <c r="AF27" s="111">
        <f t="shared" si="45"/>
        <v>1003312.1</v>
      </c>
      <c r="AG27" s="111">
        <f t="shared" ref="AG27:AH27" si="46">AG45</f>
        <v>1294660</v>
      </c>
      <c r="AH27" s="154" t="str">
        <f t="shared" si="46"/>
        <v/>
      </c>
      <c r="AI27" s="154"/>
      <c r="AJ27" s="154" t="str">
        <f t="shared" ref="AJ27:AL27" si="47">AJ45</f>
        <v/>
      </c>
      <c r="AK27" s="154" t="str">
        <f t="shared" si="47"/>
        <v/>
      </c>
      <c r="AL27" s="154" t="str">
        <f t="shared" si="47"/>
        <v/>
      </c>
      <c r="AM27" s="23"/>
      <c r="AN27" s="23"/>
      <c r="AO27" s="23"/>
    </row>
    <row r="28">
      <c r="A28" s="24" t="s">
        <v>16</v>
      </c>
      <c r="B28" s="368"/>
      <c r="C28" s="368"/>
      <c r="D28" s="368"/>
      <c r="E28" s="369"/>
      <c r="F28" s="368"/>
      <c r="G28" s="368"/>
      <c r="H28" s="369"/>
      <c r="I28" s="369"/>
      <c r="J28" s="370"/>
      <c r="K28" s="370"/>
      <c r="L28" s="370"/>
      <c r="M28" s="370"/>
      <c r="N28" s="370"/>
      <c r="O28" s="370"/>
      <c r="P28" s="118"/>
      <c r="Q28" s="118"/>
      <c r="R28" s="118"/>
      <c r="S28" s="325"/>
      <c r="T28" s="119"/>
      <c r="U28" s="119"/>
      <c r="V28" s="119"/>
      <c r="W28" s="326"/>
      <c r="X28" s="74"/>
      <c r="Y28" s="352"/>
      <c r="Z28" s="352"/>
      <c r="AA28" s="328"/>
      <c r="AB28" s="118"/>
      <c r="AC28" s="119"/>
      <c r="AD28" s="119"/>
      <c r="AE28" s="119"/>
      <c r="AF28" s="119"/>
      <c r="AG28" s="91"/>
      <c r="AH28" s="91"/>
      <c r="AI28" s="119"/>
      <c r="AJ28" s="119"/>
      <c r="AK28" s="119"/>
      <c r="AL28" s="119"/>
      <c r="AM28" s="4"/>
      <c r="AN28" s="4"/>
      <c r="AO28" s="4"/>
    </row>
    <row r="29">
      <c r="A29" s="19" t="s">
        <v>17</v>
      </c>
      <c r="B29" s="131">
        <v>68985.0</v>
      </c>
      <c r="C29" s="131">
        <v>102795.0</v>
      </c>
      <c r="D29" s="131">
        <v>375450.0</v>
      </c>
      <c r="E29" s="197">
        <v>411305.0</v>
      </c>
      <c r="F29" s="368">
        <v>671480.0</v>
      </c>
      <c r="G29" s="368">
        <v>706275.0</v>
      </c>
      <c r="H29" s="368">
        <v>728240.0</v>
      </c>
      <c r="I29" s="368">
        <v>733135.0</v>
      </c>
      <c r="J29" s="368">
        <v>852380.0</v>
      </c>
      <c r="K29" s="368">
        <f>1122600</f>
        <v>1122600</v>
      </c>
      <c r="L29" s="368">
        <v>2192345.0</v>
      </c>
      <c r="M29" s="368">
        <v>2338830.0</v>
      </c>
      <c r="N29" s="368">
        <v>3483065.48</v>
      </c>
      <c r="O29" s="368">
        <v>3876589.79</v>
      </c>
      <c r="P29" s="372">
        <f t="shared" ref="P29:W29" si="48">P27</f>
        <v>728550</v>
      </c>
      <c r="Q29" s="372">
        <f t="shared" si="48"/>
        <v>764980</v>
      </c>
      <c r="R29" s="372">
        <f t="shared" si="48"/>
        <v>1084980</v>
      </c>
      <c r="S29" s="373">
        <f t="shared" si="48"/>
        <v>1684977.5</v>
      </c>
      <c r="T29" s="273">
        <f t="shared" si="48"/>
        <v>728550</v>
      </c>
      <c r="U29" s="273">
        <f t="shared" si="48"/>
        <v>764980</v>
      </c>
      <c r="V29" s="273">
        <f t="shared" si="48"/>
        <v>1084980</v>
      </c>
      <c r="W29" s="374">
        <f t="shared" si="48"/>
        <v>1684977.5</v>
      </c>
      <c r="X29" s="74">
        <v>728550.0</v>
      </c>
      <c r="Y29" s="375">
        <f t="shared" ref="Y29:AA29" si="49">Y27</f>
        <v>764980</v>
      </c>
      <c r="Z29" s="375">
        <f t="shared" si="49"/>
        <v>1084980</v>
      </c>
      <c r="AA29" s="376">
        <f t="shared" si="49"/>
        <v>1684977.5</v>
      </c>
      <c r="AB29" s="272">
        <f>AB27*95%</f>
        <v>726750</v>
      </c>
      <c r="AC29" s="70">
        <f t="shared" ref="AC29:AE29" si="50">AC27</f>
        <v>739935</v>
      </c>
      <c r="AD29" s="74">
        <f t="shared" si="50"/>
        <v>706127.4</v>
      </c>
      <c r="AE29" s="74">
        <f t="shared" si="50"/>
        <v>843433.8</v>
      </c>
      <c r="AF29" s="74">
        <f>AF27*80%+3000*100*80%+1500*30%*100*80%</f>
        <v>1078649.68</v>
      </c>
      <c r="AG29" s="74">
        <f>AG45</f>
        <v>1294660</v>
      </c>
      <c r="AH29" s="74">
        <f>AH23*53</f>
        <v>2385000</v>
      </c>
      <c r="AI29" s="74">
        <f>AI23*53+8000*100</f>
        <v>3662000</v>
      </c>
      <c r="AJ29" s="74">
        <f>AJ23*53+6000*100+50*8000+50*300</f>
        <v>4195000</v>
      </c>
      <c r="AK29" s="74">
        <f>AK23*53+5000*100+50*8000+50*300+2000*50</f>
        <v>4566000</v>
      </c>
      <c r="AL29" s="74">
        <f>AL23*53+5000*100+50*8000+50*300+3200*50</f>
        <v>4891000</v>
      </c>
      <c r="AM29" s="41" t="s">
        <v>154</v>
      </c>
      <c r="AN29" s="19" t="s">
        <v>155</v>
      </c>
      <c r="AO29" s="41" t="s">
        <v>156</v>
      </c>
    </row>
    <row r="30">
      <c r="A30" s="26" t="s">
        <v>18</v>
      </c>
      <c r="B30" s="4"/>
      <c r="C30" s="131">
        <v>27690.0</v>
      </c>
      <c r="D30" s="131">
        <v>35130.0</v>
      </c>
      <c r="E30" s="197">
        <v>92385.0</v>
      </c>
      <c r="F30" s="368">
        <v>83135.0</v>
      </c>
      <c r="G30" s="368">
        <v>150185.0</v>
      </c>
      <c r="H30" s="368">
        <v>122100.0</v>
      </c>
      <c r="I30" s="368">
        <v>136990.0</v>
      </c>
      <c r="J30" s="368">
        <v>125340.0</v>
      </c>
      <c r="K30" s="368">
        <v>123820.0</v>
      </c>
      <c r="L30" s="368">
        <v>166295.0</v>
      </c>
      <c r="M30" s="368">
        <v>430430.0</v>
      </c>
      <c r="N30" s="368">
        <v>418376.81</v>
      </c>
      <c r="O30" s="368">
        <v>556819.08</v>
      </c>
      <c r="P30" s="372">
        <f t="shared" ref="P30:P33" si="55">E29*P52</f>
        <v>101207.6506</v>
      </c>
      <c r="Q30" s="372">
        <f t="shared" ref="Q30:R30" si="51">P29*Q52</f>
        <v>197197.4988</v>
      </c>
      <c r="R30" s="372">
        <f t="shared" si="51"/>
        <v>207058.0504</v>
      </c>
      <c r="S30" s="377" t="str">
        <f t="shared" ref="S30:S33" si="57">Q29*S52</f>
        <v>#REF!</v>
      </c>
      <c r="T30" s="273">
        <f t="shared" ref="T30:T33" si="58">E29*T52</f>
        <v>101207.6506</v>
      </c>
      <c r="U30" s="273">
        <f t="shared" ref="U30:V30" si="52">T29*U52</f>
        <v>197197.4988</v>
      </c>
      <c r="V30" s="273">
        <f t="shared" si="52"/>
        <v>207058.0504</v>
      </c>
      <c r="W30" s="378" t="str">
        <f t="shared" ref="W30:W33" si="60">U29*W52</f>
        <v>#REF!</v>
      </c>
      <c r="X30" s="74">
        <v>101207.65061925689</v>
      </c>
      <c r="Y30" s="375">
        <f t="shared" ref="Y30:Z30" si="53">X29*Y52</f>
        <v>197197.4988</v>
      </c>
      <c r="Z30" s="375">
        <f t="shared" si="53"/>
        <v>207058.0504</v>
      </c>
      <c r="AA30" s="379" t="str">
        <f t="shared" ref="AA30:AA33" si="62">Y29*AA52</f>
        <v>#REF!</v>
      </c>
      <c r="AB30" s="272">
        <f t="shared" ref="AB30:AB33" si="63">F29*AB52</f>
        <v>165522.7183</v>
      </c>
      <c r="AC30" s="133">
        <v>130000.0</v>
      </c>
      <c r="AD30" s="74">
        <f t="shared" ref="AD30:AF30" si="54">AC29*AD52</f>
        <v>136195.6037</v>
      </c>
      <c r="AE30" s="74">
        <f t="shared" si="54"/>
        <v>103978.2657</v>
      </c>
      <c r="AF30" s="74">
        <f t="shared" si="54"/>
        <v>130406.6701</v>
      </c>
      <c r="AG30" s="74">
        <f t="shared" ref="AG30:AG33" si="65">K29*AG52</f>
        <v>163073.1974</v>
      </c>
      <c r="AH30" s="74">
        <f>L29*18%</f>
        <v>394622.1</v>
      </c>
      <c r="AI30" s="74">
        <f>M29*AM52-14770</f>
        <v>444419.8615</v>
      </c>
      <c r="AJ30" s="74">
        <f t="shared" ref="AJ30:AJ33" si="66">N29*AM52*(1-AN30)</f>
        <v>683841.2178</v>
      </c>
      <c r="AK30" s="74">
        <f t="shared" ref="AK30:AK33" si="67">O29*AM52</f>
        <v>761103.0852</v>
      </c>
      <c r="AL30" s="74">
        <f>AK29*AM52*(1-AN30-AO30)</f>
        <v>878528.0202</v>
      </c>
      <c r="AM30" s="380">
        <v>0.06</v>
      </c>
      <c r="AN30" s="380">
        <v>0.0</v>
      </c>
      <c r="AO30" s="380">
        <v>0.02</v>
      </c>
    </row>
    <row r="31">
      <c r="A31" s="19" t="s">
        <v>19</v>
      </c>
      <c r="B31" s="4"/>
      <c r="C31" s="4"/>
      <c r="D31" s="131">
        <v>10080.0</v>
      </c>
      <c r="E31" s="197">
        <v>21810.0</v>
      </c>
      <c r="F31" s="368">
        <v>32485.0</v>
      </c>
      <c r="G31" s="368">
        <v>31150.0</v>
      </c>
      <c r="H31" s="368">
        <v>56500.0</v>
      </c>
      <c r="I31" s="368">
        <v>37560.0</v>
      </c>
      <c r="J31" s="368">
        <v>44660.0</v>
      </c>
      <c r="K31" s="368">
        <v>54135.0</v>
      </c>
      <c r="L31" s="368">
        <v>37585.0</v>
      </c>
      <c r="M31" s="368">
        <v>56010.0</v>
      </c>
      <c r="N31" s="368">
        <v>183256.13</v>
      </c>
      <c r="O31" s="368">
        <v>163382.63</v>
      </c>
      <c r="P31" s="372">
        <f t="shared" si="55"/>
        <v>45493.4794</v>
      </c>
      <c r="Q31" s="372">
        <f t="shared" ref="Q31:R31" si="56">P30*Q53</f>
        <v>49838.04913</v>
      </c>
      <c r="R31" s="372">
        <f t="shared" si="56"/>
        <v>106817.3446</v>
      </c>
      <c r="S31" s="377" t="str">
        <f t="shared" si="57"/>
        <v>#REF!</v>
      </c>
      <c r="T31" s="273">
        <f t="shared" si="58"/>
        <v>36954</v>
      </c>
      <c r="U31" s="273">
        <f t="shared" ref="U31:V31" si="59">T30*U53</f>
        <v>40483.06025</v>
      </c>
      <c r="V31" s="273">
        <f t="shared" si="59"/>
        <v>86766.89947</v>
      </c>
      <c r="W31" s="378" t="str">
        <f t="shared" si="60"/>
        <v>#REF!</v>
      </c>
      <c r="X31" s="74">
        <v>33630.94257854821</v>
      </c>
      <c r="Y31" s="375">
        <f t="shared" ref="Y31:Z31" si="61">X30*Y53</f>
        <v>36842.65505</v>
      </c>
      <c r="Z31" s="375">
        <f t="shared" si="61"/>
        <v>78964.45889</v>
      </c>
      <c r="AA31" s="379" t="str">
        <f t="shared" si="62"/>
        <v>#REF!</v>
      </c>
      <c r="AB31" s="272">
        <f t="shared" si="63"/>
        <v>29232.4563</v>
      </c>
      <c r="AC31" s="133">
        <v>50000.0</v>
      </c>
      <c r="AD31" s="74">
        <f t="shared" ref="AD31:AF31" si="64">AC30*AD53</f>
        <v>43279.95472</v>
      </c>
      <c r="AE31" s="74">
        <f t="shared" si="64"/>
        <v>40808.35081</v>
      </c>
      <c r="AF31" s="74">
        <f t="shared" si="64"/>
        <v>31155.05514</v>
      </c>
      <c r="AG31" s="74">
        <f t="shared" si="65"/>
        <v>53478.50407</v>
      </c>
      <c r="AH31" s="74">
        <f t="shared" ref="AH31:AH33" si="72">L30*AH53</f>
        <v>58838.49051</v>
      </c>
      <c r="AI31" s="74">
        <f>M30*AM53-5096</f>
        <v>159018.8635</v>
      </c>
      <c r="AJ31" s="74">
        <f t="shared" si="66"/>
        <v>159519.2088</v>
      </c>
      <c r="AK31" s="74">
        <f t="shared" si="67"/>
        <v>212304.6425</v>
      </c>
      <c r="AL31" s="74">
        <f t="shared" ref="AL31:AL33" si="73">AK30*AM53*(1-AN31)</f>
        <v>290194.2915</v>
      </c>
      <c r="AM31" s="380">
        <v>0.07</v>
      </c>
      <c r="AN31" s="380">
        <v>0.0</v>
      </c>
    </row>
    <row r="32">
      <c r="A32" s="19" t="s">
        <v>20</v>
      </c>
      <c r="B32" s="4"/>
      <c r="C32" s="4"/>
      <c r="D32" s="4"/>
      <c r="E32" s="197">
        <v>8460.0</v>
      </c>
      <c r="F32" s="368">
        <v>10710.0</v>
      </c>
      <c r="G32" s="368">
        <v>24750.0</v>
      </c>
      <c r="H32" s="368">
        <v>23800.0</v>
      </c>
      <c r="I32" s="368">
        <v>34935.0</v>
      </c>
      <c r="J32" s="368">
        <v>30325.0</v>
      </c>
      <c r="K32" s="368">
        <v>34730.0</v>
      </c>
      <c r="L32" s="368">
        <v>33725.0</v>
      </c>
      <c r="M32" s="368">
        <v>30070.0</v>
      </c>
      <c r="N32" s="368">
        <v>43269.13</v>
      </c>
      <c r="O32" s="381">
        <v>126018.01</v>
      </c>
      <c r="P32" s="372">
        <f t="shared" si="55"/>
        <v>18304.82143</v>
      </c>
      <c r="Q32" s="372">
        <f t="shared" ref="Q32:R32" si="68">P31*Q54</f>
        <v>34363.82462</v>
      </c>
      <c r="R32" s="372">
        <f t="shared" si="68"/>
        <v>37645.5264</v>
      </c>
      <c r="S32" s="377" t="str">
        <f t="shared" si="57"/>
        <v>#REF!</v>
      </c>
      <c r="T32" s="273">
        <f t="shared" si="58"/>
        <v>18304.82143</v>
      </c>
      <c r="U32" s="273">
        <f t="shared" ref="U32:V32" si="69">T31*U54</f>
        <v>27913.46786</v>
      </c>
      <c r="V32" s="273">
        <f t="shared" si="69"/>
        <v>30579.16872</v>
      </c>
      <c r="W32" s="378" t="str">
        <f t="shared" si="60"/>
        <v>#REF!</v>
      </c>
      <c r="X32" s="74">
        <v>18304.821428571428</v>
      </c>
      <c r="Y32" s="375">
        <f t="shared" ref="Y32:Z32" si="70">X31*Y54</f>
        <v>25403.3727</v>
      </c>
      <c r="Z32" s="375">
        <f t="shared" si="70"/>
        <v>27829.36265</v>
      </c>
      <c r="AA32" s="379" t="str">
        <f t="shared" si="62"/>
        <v>#REF!</v>
      </c>
      <c r="AB32" s="272">
        <f t="shared" si="63"/>
        <v>21608.12641</v>
      </c>
      <c r="AC32" s="133">
        <v>25000.0</v>
      </c>
      <c r="AD32" s="74">
        <f t="shared" ref="AD32:AF32" si="71">AC31*AD54</f>
        <v>40128.41091</v>
      </c>
      <c r="AE32" s="74">
        <f t="shared" si="71"/>
        <v>31261.60453</v>
      </c>
      <c r="AF32" s="74">
        <f t="shared" si="71"/>
        <v>29476.33686</v>
      </c>
      <c r="AG32" s="74">
        <f t="shared" si="65"/>
        <v>42098.26579</v>
      </c>
      <c r="AH32" s="74">
        <f t="shared" si="72"/>
        <v>27662.65817</v>
      </c>
      <c r="AI32" s="74">
        <f>M31*AM54-820</f>
        <v>43990.98044</v>
      </c>
      <c r="AJ32" s="74">
        <f t="shared" si="66"/>
        <v>146614.6556</v>
      </c>
      <c r="AK32" s="74">
        <f t="shared" si="67"/>
        <v>130714.798</v>
      </c>
      <c r="AL32" s="74">
        <f t="shared" si="73"/>
        <v>169855.0113</v>
      </c>
      <c r="AM32" s="380">
        <v>0.04</v>
      </c>
      <c r="AN32" s="380">
        <v>0.0</v>
      </c>
    </row>
    <row r="33">
      <c r="A33" s="19" t="s">
        <v>84</v>
      </c>
      <c r="B33" s="4"/>
      <c r="C33" s="4"/>
      <c r="D33" s="4"/>
      <c r="E33" s="8"/>
      <c r="F33" s="368">
        <v>7320.0</v>
      </c>
      <c r="G33" s="368">
        <v>9090.0</v>
      </c>
      <c r="H33" s="368">
        <v>21890.0</v>
      </c>
      <c r="I33" s="368">
        <v>17875.0</v>
      </c>
      <c r="J33" s="368">
        <v>31640.0</v>
      </c>
      <c r="K33" s="368">
        <v>25915.0</v>
      </c>
      <c r="L33" s="368">
        <v>27640.0</v>
      </c>
      <c r="M33" s="368">
        <v>29810.0</v>
      </c>
      <c r="N33" s="368">
        <v>25516.41</v>
      </c>
      <c r="O33" s="368">
        <v>33878.89</v>
      </c>
      <c r="P33" s="372">
        <f t="shared" si="55"/>
        <v>6768</v>
      </c>
      <c r="Q33" s="372">
        <f t="shared" ref="Q33:R33" si="74">P32*Q55</f>
        <v>14643.85714</v>
      </c>
      <c r="R33" s="372">
        <f t="shared" si="74"/>
        <v>27491.0597</v>
      </c>
      <c r="S33" s="377" t="str">
        <f t="shared" si="57"/>
        <v>#REF!</v>
      </c>
      <c r="T33" s="273">
        <f t="shared" si="58"/>
        <v>6768</v>
      </c>
      <c r="U33" s="273">
        <f t="shared" ref="U33:V33" si="75">T32*U55</f>
        <v>14643.85714</v>
      </c>
      <c r="V33" s="273">
        <f t="shared" si="75"/>
        <v>22330.77429</v>
      </c>
      <c r="W33" s="378" t="str">
        <f t="shared" si="60"/>
        <v>#REF!</v>
      </c>
      <c r="X33" s="74">
        <v>6768.0</v>
      </c>
      <c r="Y33" s="375">
        <f t="shared" ref="Y33:Z33" si="76">X32*Y55</f>
        <v>14643.85714</v>
      </c>
      <c r="Z33" s="375">
        <f t="shared" si="76"/>
        <v>20322.69816</v>
      </c>
      <c r="AA33" s="379" t="str">
        <f t="shared" si="62"/>
        <v>#REF!</v>
      </c>
      <c r="AB33" s="272">
        <f t="shared" si="63"/>
        <v>9266.808511</v>
      </c>
      <c r="AC33" s="133">
        <v>19000.0</v>
      </c>
      <c r="AD33" s="74">
        <f t="shared" ref="AD33:AF33" si="77">AC32*AD55</f>
        <v>19191.91919</v>
      </c>
      <c r="AE33" s="74">
        <f t="shared" si="77"/>
        <v>27725.0839</v>
      </c>
      <c r="AF33" s="74">
        <f t="shared" si="77"/>
        <v>21598.92677</v>
      </c>
      <c r="AG33" s="74">
        <f t="shared" si="65"/>
        <v>29679.40478</v>
      </c>
      <c r="AH33" s="74">
        <f t="shared" si="72"/>
        <v>28734.94943</v>
      </c>
      <c r="AI33" s="74">
        <f>M32*AM55-387</f>
        <v>26192.29429</v>
      </c>
      <c r="AJ33" s="74">
        <f t="shared" si="66"/>
        <v>38246.19022</v>
      </c>
      <c r="AK33" s="74">
        <f t="shared" si="67"/>
        <v>111389.0846</v>
      </c>
      <c r="AL33" s="74">
        <f t="shared" si="73"/>
        <v>115540.6413</v>
      </c>
      <c r="AM33" s="380">
        <v>0.03</v>
      </c>
      <c r="AN33" s="380">
        <v>0.0</v>
      </c>
    </row>
    <row r="34">
      <c r="A34" s="19" t="s">
        <v>85</v>
      </c>
      <c r="B34" s="4"/>
      <c r="C34" s="4"/>
      <c r="D34" s="4"/>
      <c r="E34" s="8"/>
      <c r="F34" s="368">
        <v>7320.0</v>
      </c>
      <c r="G34" s="368">
        <v>15615.0</v>
      </c>
      <c r="H34" s="368">
        <v>35330.0</v>
      </c>
      <c r="I34" s="368">
        <v>49265.0</v>
      </c>
      <c r="J34" s="368">
        <v>77370.0</v>
      </c>
      <c r="K34" s="368">
        <v>97590.0</v>
      </c>
      <c r="L34" s="368">
        <v>116160.0</v>
      </c>
      <c r="M34" s="368">
        <v>138460.0</v>
      </c>
      <c r="N34" s="368">
        <v>153177.12</v>
      </c>
      <c r="O34" s="368">
        <v>172400.38</v>
      </c>
      <c r="P34" s="382"/>
      <c r="Q34" s="382"/>
      <c r="R34" s="382"/>
      <c r="S34" s="377"/>
      <c r="T34" s="193"/>
      <c r="U34" s="193"/>
      <c r="V34" s="193"/>
      <c r="W34" s="378"/>
      <c r="X34" s="74"/>
      <c r="Y34" s="383"/>
      <c r="Z34" s="383"/>
      <c r="AA34" s="379"/>
      <c r="AB34" s="272"/>
      <c r="AC34" s="133"/>
      <c r="AD34" s="119"/>
      <c r="AE34" s="119"/>
      <c r="AF34" s="119"/>
      <c r="AG34" s="74">
        <f t="shared" ref="AG34:AK34" si="78">K34+AG35</f>
        <v>122817.4941</v>
      </c>
      <c r="AH34" s="74">
        <f t="shared" si="78"/>
        <v>140584.707</v>
      </c>
      <c r="AI34" s="74">
        <f t="shared" si="78"/>
        <v>158104.2207</v>
      </c>
      <c r="AJ34" s="74">
        <f t="shared" si="78"/>
        <v>179949.4532</v>
      </c>
      <c r="AK34" s="74">
        <f t="shared" si="78"/>
        <v>244803.285</v>
      </c>
      <c r="AL34" s="74">
        <f>AK34+AL35</f>
        <v>319904.7019</v>
      </c>
      <c r="AM34" s="4"/>
      <c r="AN34" s="4"/>
      <c r="AO34" s="4"/>
    </row>
    <row r="35">
      <c r="A35" s="21" t="s">
        <v>157</v>
      </c>
      <c r="B35" s="23"/>
      <c r="C35" s="23"/>
      <c r="D35" s="23"/>
      <c r="E35" s="23"/>
      <c r="F35" s="310">
        <f t="shared" ref="F35:O35" si="79">F34-E34</f>
        <v>7320</v>
      </c>
      <c r="G35" s="310">
        <f t="shared" si="79"/>
        <v>8295</v>
      </c>
      <c r="H35" s="310">
        <f t="shared" si="79"/>
        <v>19715</v>
      </c>
      <c r="I35" s="310">
        <f t="shared" si="79"/>
        <v>13935</v>
      </c>
      <c r="J35" s="310">
        <f t="shared" si="79"/>
        <v>28105</v>
      </c>
      <c r="K35" s="310">
        <f t="shared" si="79"/>
        <v>20220</v>
      </c>
      <c r="L35" s="310">
        <f t="shared" si="79"/>
        <v>18570</v>
      </c>
      <c r="M35" s="310">
        <f t="shared" si="79"/>
        <v>22300</v>
      </c>
      <c r="N35" s="310">
        <f t="shared" si="79"/>
        <v>14717.12</v>
      </c>
      <c r="O35" s="310">
        <f t="shared" si="79"/>
        <v>19223.26</v>
      </c>
      <c r="P35" s="110">
        <f t="shared" ref="P35:W35" si="80">P33</f>
        <v>6768</v>
      </c>
      <c r="Q35" s="110">
        <f t="shared" si="80"/>
        <v>14643.85714</v>
      </c>
      <c r="R35" s="110">
        <f t="shared" si="80"/>
        <v>27491.0597</v>
      </c>
      <c r="S35" s="353" t="str">
        <f t="shared" si="80"/>
        <v>#REF!</v>
      </c>
      <c r="T35" s="111">
        <f t="shared" si="80"/>
        <v>6768</v>
      </c>
      <c r="U35" s="111">
        <f t="shared" si="80"/>
        <v>14643.85714</v>
      </c>
      <c r="V35" s="111">
        <f t="shared" si="80"/>
        <v>22330.77429</v>
      </c>
      <c r="W35" s="354" t="str">
        <f t="shared" si="80"/>
        <v>#REF!</v>
      </c>
      <c r="X35" s="111">
        <v>6768.0</v>
      </c>
      <c r="Y35" s="355">
        <f t="shared" ref="Y35:AB35" si="81">Y33</f>
        <v>14643.85714</v>
      </c>
      <c r="Z35" s="355">
        <f t="shared" si="81"/>
        <v>20322.69816</v>
      </c>
      <c r="AA35" s="356" t="str">
        <f t="shared" si="81"/>
        <v>#REF!</v>
      </c>
      <c r="AB35" s="365">
        <f t="shared" si="81"/>
        <v>9266.808511</v>
      </c>
      <c r="AC35" s="366">
        <f t="shared" ref="AC35:AF35" si="82">90%*AC33</f>
        <v>17100</v>
      </c>
      <c r="AD35" s="366">
        <f t="shared" si="82"/>
        <v>17272.72727</v>
      </c>
      <c r="AE35" s="366">
        <f t="shared" si="82"/>
        <v>24952.57551</v>
      </c>
      <c r="AF35" s="366">
        <f t="shared" si="82"/>
        <v>19439.03409</v>
      </c>
      <c r="AG35" s="111">
        <f t="shared" ref="AG35:AH35" si="83">85%*AG33</f>
        <v>25227.49406</v>
      </c>
      <c r="AH35" s="111">
        <f t="shared" si="83"/>
        <v>24424.70701</v>
      </c>
      <c r="AI35" s="111">
        <f>75%*AI33</f>
        <v>19644.22072</v>
      </c>
      <c r="AJ35" s="111">
        <f>70%*AJ33</f>
        <v>26772.33316</v>
      </c>
      <c r="AK35" s="111">
        <f t="shared" ref="AK35:AL35" si="84">65%*AK33</f>
        <v>72402.90499</v>
      </c>
      <c r="AL35" s="111">
        <f t="shared" si="84"/>
        <v>75101.41687</v>
      </c>
      <c r="AM35" s="21"/>
      <c r="AN35" s="23"/>
      <c r="AO35" s="23"/>
    </row>
    <row r="36">
      <c r="A36" s="285" t="s">
        <v>25</v>
      </c>
      <c r="B36" s="4"/>
      <c r="C36" s="4"/>
      <c r="D36" s="4"/>
      <c r="E36" s="4"/>
      <c r="F36" s="243"/>
      <c r="G36" s="243"/>
      <c r="H36" s="243"/>
      <c r="I36" s="243"/>
      <c r="J36" s="243"/>
      <c r="K36" s="4"/>
      <c r="L36" s="4"/>
      <c r="M36" s="4"/>
      <c r="N36" s="4"/>
      <c r="O36" s="4"/>
      <c r="P36" s="118"/>
      <c r="Q36" s="118"/>
      <c r="R36" s="118"/>
      <c r="S36" s="325"/>
      <c r="T36" s="119"/>
      <c r="U36" s="119"/>
      <c r="V36" s="119"/>
      <c r="W36" s="326"/>
      <c r="X36" s="74"/>
      <c r="Y36" s="352"/>
      <c r="Z36" s="352"/>
      <c r="AA36" s="328"/>
      <c r="AB36" s="118"/>
      <c r="AC36" s="119"/>
      <c r="AD36" s="119"/>
      <c r="AE36" s="119"/>
      <c r="AF36" s="119"/>
      <c r="AG36" s="119"/>
      <c r="AH36" s="119"/>
      <c r="AI36" s="119"/>
      <c r="AJ36" s="119"/>
      <c r="AK36" s="119"/>
      <c r="AL36" s="119"/>
      <c r="AM36" s="35"/>
      <c r="AN36" s="4"/>
      <c r="AO36" s="4"/>
    </row>
    <row r="37">
      <c r="A37" s="19" t="s">
        <v>17</v>
      </c>
      <c r="B37" s="80">
        <v>1224.0</v>
      </c>
      <c r="C37" s="80">
        <v>1874.0</v>
      </c>
      <c r="D37" s="80">
        <v>7346.0</v>
      </c>
      <c r="E37" s="206">
        <v>8093.0</v>
      </c>
      <c r="F37" s="206">
        <v>13709.0</v>
      </c>
      <c r="G37" s="206">
        <v>14245.0</v>
      </c>
      <c r="H37" s="206">
        <v>14634.0</v>
      </c>
      <c r="I37" s="206">
        <v>14697.0</v>
      </c>
      <c r="J37" s="206">
        <v>17169.0</v>
      </c>
      <c r="K37" s="206">
        <v>18587.0</v>
      </c>
      <c r="L37" s="206">
        <v>38912.0</v>
      </c>
      <c r="M37" s="206">
        <v>42180.0</v>
      </c>
      <c r="N37" s="206">
        <v>53811.0</v>
      </c>
      <c r="O37" s="206">
        <v>55324.0</v>
      </c>
      <c r="P37" s="118"/>
      <c r="Q37" s="118"/>
      <c r="R37" s="118"/>
      <c r="S37" s="325"/>
      <c r="T37" s="119"/>
      <c r="U37" s="119"/>
      <c r="V37" s="119"/>
      <c r="W37" s="326"/>
      <c r="X37" s="74"/>
      <c r="Y37" s="352"/>
      <c r="Z37" s="352"/>
      <c r="AA37" s="328"/>
      <c r="AB37" s="253"/>
      <c r="AC37" s="240"/>
      <c r="AD37" s="119"/>
      <c r="AE37" s="119"/>
      <c r="AF37" s="119"/>
      <c r="AG37" s="119"/>
      <c r="AH37" s="119"/>
      <c r="AI37" s="119"/>
      <c r="AJ37" s="119"/>
      <c r="AK37" s="119"/>
      <c r="AL37" s="119"/>
      <c r="AM37" s="4"/>
      <c r="AN37" s="4"/>
      <c r="AO37" s="4"/>
    </row>
    <row r="38">
      <c r="A38" s="26" t="s">
        <v>18</v>
      </c>
      <c r="B38" s="4"/>
      <c r="C38" s="19">
        <v>476.0</v>
      </c>
      <c r="D38" s="19">
        <v>628.0</v>
      </c>
      <c r="E38" s="206">
        <v>1776.0</v>
      </c>
      <c r="F38" s="206">
        <v>1618.0</v>
      </c>
      <c r="G38" s="206">
        <v>3001.0</v>
      </c>
      <c r="H38" s="206">
        <v>2418.0</v>
      </c>
      <c r="I38" s="206">
        <v>2740.0</v>
      </c>
      <c r="J38" s="206">
        <v>2502.0</v>
      </c>
      <c r="K38" s="206">
        <v>2504.0</v>
      </c>
      <c r="L38" s="206">
        <v>3060.0</v>
      </c>
      <c r="M38" s="206">
        <v>7959.0</v>
      </c>
      <c r="N38" s="206">
        <v>7596.0</v>
      </c>
      <c r="O38" s="206">
        <v>9175.0</v>
      </c>
      <c r="P38" s="118"/>
      <c r="Q38" s="118"/>
      <c r="R38" s="118"/>
      <c r="S38" s="325"/>
      <c r="T38" s="119"/>
      <c r="U38" s="119"/>
      <c r="V38" s="119"/>
      <c r="W38" s="326"/>
      <c r="X38" s="74"/>
      <c r="Y38" s="352"/>
      <c r="Z38" s="352"/>
      <c r="AA38" s="328"/>
      <c r="AB38" s="253"/>
      <c r="AC38" s="150"/>
      <c r="AD38" s="119"/>
      <c r="AE38" s="119"/>
      <c r="AF38" s="119"/>
      <c r="AG38" s="119"/>
      <c r="AH38" s="234"/>
      <c r="AI38" s="119"/>
      <c r="AJ38" s="119"/>
      <c r="AK38" s="119"/>
      <c r="AL38" s="119"/>
      <c r="AM38" s="4"/>
      <c r="AN38" s="4"/>
      <c r="AO38" s="4"/>
    </row>
    <row r="39">
      <c r="A39" s="19" t="s">
        <v>19</v>
      </c>
      <c r="B39" s="4"/>
      <c r="C39" s="4"/>
      <c r="D39" s="19">
        <v>168.0</v>
      </c>
      <c r="E39" s="5">
        <v>382.0</v>
      </c>
      <c r="F39" s="5">
        <v>626.0</v>
      </c>
      <c r="G39" s="5">
        <v>594.0</v>
      </c>
      <c r="H39" s="5">
        <v>1137.0</v>
      </c>
      <c r="I39" s="5">
        <v>743.0</v>
      </c>
      <c r="J39" s="5">
        <v>892.0</v>
      </c>
      <c r="K39" s="5">
        <v>1075.0</v>
      </c>
      <c r="L39" s="5">
        <v>738.0</v>
      </c>
      <c r="M39" s="5">
        <v>1046.0</v>
      </c>
      <c r="N39" s="5">
        <v>3397.0</v>
      </c>
      <c r="O39" s="206">
        <v>3279.0</v>
      </c>
      <c r="P39" s="388"/>
      <c r="Q39" s="388"/>
      <c r="R39" s="388"/>
      <c r="S39" s="389"/>
      <c r="T39" s="234"/>
      <c r="U39" s="234"/>
      <c r="V39" s="234"/>
      <c r="W39" s="390"/>
      <c r="X39" s="74"/>
      <c r="Y39" s="391"/>
      <c r="Z39" s="391"/>
      <c r="AA39" s="392"/>
      <c r="AB39" s="388"/>
      <c r="AC39" s="234"/>
      <c r="AD39" s="119"/>
      <c r="AE39" s="119"/>
      <c r="AF39" s="119"/>
      <c r="AG39" s="119"/>
      <c r="AH39" s="119"/>
      <c r="AI39" s="119"/>
      <c r="AJ39" s="119"/>
      <c r="AK39" s="119"/>
      <c r="AL39" s="119"/>
      <c r="AM39" s="4"/>
      <c r="AN39" s="4"/>
      <c r="AO39" s="4"/>
    </row>
    <row r="40">
      <c r="A40" s="19" t="s">
        <v>20</v>
      </c>
      <c r="B40" s="4"/>
      <c r="C40" s="4"/>
      <c r="D40" s="4"/>
      <c r="E40" s="5">
        <v>138.0</v>
      </c>
      <c r="F40" s="5">
        <v>186.0</v>
      </c>
      <c r="G40" s="5">
        <v>475.0</v>
      </c>
      <c r="H40" s="5">
        <v>455.0</v>
      </c>
      <c r="I40" s="5">
        <v>702.0</v>
      </c>
      <c r="J40" s="5">
        <v>597.0</v>
      </c>
      <c r="K40" s="5">
        <v>692.0</v>
      </c>
      <c r="L40" s="5">
        <v>671.0</v>
      </c>
      <c r="M40" s="5">
        <v>590.0</v>
      </c>
      <c r="N40" s="5">
        <v>804.0</v>
      </c>
      <c r="O40" s="431">
        <v>2454.0</v>
      </c>
      <c r="P40" s="118"/>
      <c r="Q40" s="118"/>
      <c r="R40" s="118"/>
      <c r="S40" s="325"/>
      <c r="T40" s="119"/>
      <c r="U40" s="119"/>
      <c r="V40" s="119"/>
      <c r="W40" s="326"/>
      <c r="X40" s="74"/>
      <c r="Y40" s="352"/>
      <c r="Z40" s="352"/>
      <c r="AA40" s="328"/>
      <c r="AB40" s="118"/>
      <c r="AC40" s="119"/>
      <c r="AD40" s="119"/>
      <c r="AE40" s="119"/>
      <c r="AF40" s="119"/>
      <c r="AG40" s="119"/>
      <c r="AH40" s="119"/>
      <c r="AI40" s="119"/>
      <c r="AJ40" s="119"/>
      <c r="AK40" s="119"/>
      <c r="AL40" s="119"/>
      <c r="AM40" s="4"/>
      <c r="AN40" s="4"/>
      <c r="AO40" s="4"/>
    </row>
    <row r="41">
      <c r="A41" s="19" t="s">
        <v>84</v>
      </c>
      <c r="B41" s="4"/>
      <c r="C41" s="4"/>
      <c r="D41" s="4"/>
      <c r="E41" s="8"/>
      <c r="F41" s="5">
        <v>118.0</v>
      </c>
      <c r="G41" s="5">
        <v>159.0</v>
      </c>
      <c r="H41" s="5">
        <v>420.0</v>
      </c>
      <c r="I41" s="5">
        <v>341.0</v>
      </c>
      <c r="J41" s="5">
        <v>637.0</v>
      </c>
      <c r="K41" s="5">
        <v>513.0</v>
      </c>
      <c r="L41" s="5">
        <v>549.0</v>
      </c>
      <c r="M41" s="5">
        <v>594.0</v>
      </c>
      <c r="N41" s="5">
        <v>503.0</v>
      </c>
      <c r="O41" s="5">
        <v>652.0</v>
      </c>
      <c r="P41" s="118"/>
      <c r="Q41" s="118"/>
      <c r="R41" s="118"/>
      <c r="S41" s="325"/>
      <c r="T41" s="119"/>
      <c r="U41" s="119"/>
      <c r="V41" s="119"/>
      <c r="W41" s="326"/>
      <c r="X41" s="74"/>
      <c r="Y41" s="352"/>
      <c r="Z41" s="352"/>
      <c r="AA41" s="328"/>
      <c r="AB41" s="118"/>
      <c r="AC41" s="119"/>
      <c r="AD41" s="119"/>
      <c r="AE41" s="119"/>
      <c r="AF41" s="119"/>
      <c r="AG41" s="119"/>
      <c r="AH41" s="119"/>
      <c r="AI41" s="119"/>
      <c r="AJ41" s="119"/>
      <c r="AK41" s="119"/>
      <c r="AL41" s="119"/>
      <c r="AM41" s="4"/>
      <c r="AN41" s="4"/>
      <c r="AO41" s="4"/>
    </row>
    <row r="42">
      <c r="A42" s="19" t="s">
        <v>85</v>
      </c>
      <c r="B42" s="4"/>
      <c r="C42" s="4"/>
      <c r="D42" s="4"/>
      <c r="E42" s="8"/>
      <c r="F42" s="5">
        <v>118.0</v>
      </c>
      <c r="G42" s="5">
        <v>264.0</v>
      </c>
      <c r="H42" s="5">
        <v>646.0</v>
      </c>
      <c r="I42" s="5">
        <v>913.0</v>
      </c>
      <c r="J42" s="5">
        <v>1478.0</v>
      </c>
      <c r="K42" s="5">
        <v>1883.0</v>
      </c>
      <c r="L42" s="5">
        <v>2254.0</v>
      </c>
      <c r="M42" s="5">
        <v>2699.0</v>
      </c>
      <c r="N42" s="5">
        <v>2999.0</v>
      </c>
      <c r="O42" s="206">
        <v>3407.0</v>
      </c>
      <c r="P42" s="118"/>
      <c r="Q42" s="118"/>
      <c r="R42" s="118"/>
      <c r="S42" s="325"/>
      <c r="T42" s="119"/>
      <c r="U42" s="119"/>
      <c r="V42" s="119"/>
      <c r="W42" s="326"/>
      <c r="X42" s="74"/>
      <c r="Y42" s="352"/>
      <c r="Z42" s="352"/>
      <c r="AA42" s="328"/>
      <c r="AB42" s="118"/>
      <c r="AC42" s="119"/>
      <c r="AD42" s="119"/>
      <c r="AE42" s="119"/>
      <c r="AF42" s="119"/>
      <c r="AG42" s="119"/>
      <c r="AH42" s="119"/>
      <c r="AI42" s="119"/>
      <c r="AJ42" s="119"/>
      <c r="AK42" s="119"/>
      <c r="AL42" s="119"/>
      <c r="AM42" s="4"/>
      <c r="AN42" s="4"/>
      <c r="AO42" s="4"/>
    </row>
    <row r="43">
      <c r="A43" s="21" t="s">
        <v>157</v>
      </c>
      <c r="B43" s="23"/>
      <c r="C43" s="23"/>
      <c r="D43" s="23"/>
      <c r="E43" s="23"/>
      <c r="F43" s="17">
        <f t="shared" ref="F43:O43" si="85">F42-E42</f>
        <v>118</v>
      </c>
      <c r="G43" s="17">
        <f t="shared" si="85"/>
        <v>146</v>
      </c>
      <c r="H43" s="17">
        <f t="shared" si="85"/>
        <v>382</v>
      </c>
      <c r="I43" s="17">
        <f t="shared" si="85"/>
        <v>267</v>
      </c>
      <c r="J43" s="17">
        <f t="shared" si="85"/>
        <v>565</v>
      </c>
      <c r="K43" s="17">
        <f t="shared" si="85"/>
        <v>405</v>
      </c>
      <c r="L43" s="17">
        <f t="shared" si="85"/>
        <v>371</v>
      </c>
      <c r="M43" s="17">
        <f t="shared" si="85"/>
        <v>445</v>
      </c>
      <c r="N43" s="17">
        <f t="shared" si="85"/>
        <v>300</v>
      </c>
      <c r="O43" s="432">
        <f t="shared" si="85"/>
        <v>408</v>
      </c>
      <c r="P43" s="155"/>
      <c r="Q43" s="155"/>
      <c r="R43" s="155"/>
      <c r="S43" s="353"/>
      <c r="T43" s="154"/>
      <c r="U43" s="154"/>
      <c r="V43" s="154"/>
      <c r="W43" s="354"/>
      <c r="X43" s="111"/>
      <c r="Y43" s="386"/>
      <c r="Z43" s="386"/>
      <c r="AA43" s="356"/>
      <c r="AB43" s="155"/>
      <c r="AC43" s="154"/>
      <c r="AD43" s="154"/>
      <c r="AE43" s="154"/>
      <c r="AF43" s="154"/>
      <c r="AG43" s="154"/>
      <c r="AH43" s="154"/>
      <c r="AI43" s="154"/>
      <c r="AJ43" s="154"/>
      <c r="AK43" s="154"/>
      <c r="AL43" s="154"/>
      <c r="AM43" s="23"/>
      <c r="AN43" s="23"/>
      <c r="AO43" s="23"/>
    </row>
    <row r="44">
      <c r="A44" s="1" t="s">
        <v>26</v>
      </c>
      <c r="B44" s="4"/>
      <c r="C44" s="4"/>
      <c r="D44" s="4"/>
      <c r="E44" s="4"/>
      <c r="F44" s="4"/>
      <c r="G44" s="4"/>
      <c r="H44" s="4"/>
      <c r="I44" s="4"/>
      <c r="J44" s="4"/>
      <c r="K44" s="4"/>
      <c r="L44" s="4"/>
      <c r="M44" s="4"/>
      <c r="N44" s="4"/>
      <c r="O44" s="4"/>
      <c r="P44" s="118"/>
      <c r="Q44" s="118"/>
      <c r="R44" s="118"/>
      <c r="S44" s="325"/>
      <c r="T44" s="119"/>
      <c r="U44" s="119"/>
      <c r="V44" s="119"/>
      <c r="W44" s="326"/>
      <c r="X44" s="74"/>
      <c r="Y44" s="352"/>
      <c r="Z44" s="352"/>
      <c r="AA44" s="328"/>
      <c r="AB44" s="118"/>
      <c r="AC44" s="119"/>
      <c r="AD44" s="150"/>
      <c r="AE44" s="119"/>
      <c r="AF44" s="119"/>
      <c r="AG44" s="119"/>
      <c r="AH44" s="119"/>
      <c r="AI44" s="119"/>
      <c r="AJ44" s="119"/>
      <c r="AK44" s="119"/>
      <c r="AL44" s="119"/>
      <c r="AM44" s="4"/>
      <c r="AN44" s="4"/>
      <c r="AO44" s="4"/>
    </row>
    <row r="45">
      <c r="A45" s="19" t="s">
        <v>158</v>
      </c>
      <c r="B45" s="131">
        <v>68985.0</v>
      </c>
      <c r="C45" s="131">
        <v>102945.0</v>
      </c>
      <c r="D45" s="131">
        <v>374040.0</v>
      </c>
      <c r="E45" s="131">
        <v>421100.0</v>
      </c>
      <c r="F45" s="131">
        <v>695765.0</v>
      </c>
      <c r="G45" s="131">
        <v>696895.0</v>
      </c>
      <c r="H45" s="131">
        <v>747265.0</v>
      </c>
      <c r="I45" s="131">
        <v>722065.0</v>
      </c>
      <c r="J45" s="131">
        <v>865540.0</v>
      </c>
      <c r="K45" s="131">
        <v>639060.0</v>
      </c>
      <c r="L45" s="131">
        <f>1519115</f>
        <v>1519115</v>
      </c>
      <c r="M45" s="131">
        <v>906965.0</v>
      </c>
      <c r="N45" s="131">
        <v>1884727.74</v>
      </c>
      <c r="O45" s="131">
        <v>1465714.91</v>
      </c>
      <c r="P45" s="118"/>
      <c r="Q45" s="118"/>
      <c r="R45" s="118"/>
      <c r="S45" s="325"/>
      <c r="T45" s="119"/>
      <c r="U45" s="119"/>
      <c r="V45" s="119"/>
      <c r="W45" s="326"/>
      <c r="X45" s="74"/>
      <c r="Y45" s="352"/>
      <c r="Z45" s="352"/>
      <c r="AA45" s="328"/>
      <c r="AB45" s="118"/>
      <c r="AC45" s="119"/>
      <c r="AD45" s="119"/>
      <c r="AE45" s="119"/>
      <c r="AF45" s="119"/>
      <c r="AG45" s="74">
        <f>K45+1200*100+(11912-1200)*50</f>
        <v>1294660</v>
      </c>
      <c r="AH45" s="119"/>
      <c r="AI45" s="119"/>
      <c r="AJ45" s="119"/>
      <c r="AK45" s="119"/>
      <c r="AL45" s="119"/>
      <c r="AM45" s="4"/>
      <c r="AN45" s="4"/>
      <c r="AO45" s="4"/>
    </row>
    <row r="46">
      <c r="A46" s="19" t="s">
        <v>28</v>
      </c>
      <c r="B46" s="80">
        <v>1224.0</v>
      </c>
      <c r="C46" s="80">
        <v>1876.0</v>
      </c>
      <c r="D46" s="80">
        <v>7317.0</v>
      </c>
      <c r="E46" s="80">
        <v>8288.0</v>
      </c>
      <c r="F46" s="206">
        <v>14264.0</v>
      </c>
      <c r="G46" s="206">
        <v>14094.0</v>
      </c>
      <c r="H46" s="206">
        <v>15009.0</v>
      </c>
      <c r="I46" s="206">
        <v>14477.0</v>
      </c>
      <c r="J46" s="206">
        <v>17104.0</v>
      </c>
      <c r="K46" s="206">
        <v>10128.0</v>
      </c>
      <c r="L46" s="206">
        <v>28130.0</v>
      </c>
      <c r="M46" s="206">
        <v>17155.0</v>
      </c>
      <c r="N46" s="206">
        <v>28803.0</v>
      </c>
      <c r="O46" s="206">
        <v>24020.0</v>
      </c>
      <c r="P46" s="118"/>
      <c r="Q46" s="118"/>
      <c r="R46" s="118"/>
      <c r="S46" s="325"/>
      <c r="T46" s="119"/>
      <c r="U46" s="119"/>
      <c r="V46" s="119"/>
      <c r="W46" s="326"/>
      <c r="X46" s="74"/>
      <c r="Y46" s="352"/>
      <c r="Z46" s="352"/>
      <c r="AA46" s="328"/>
      <c r="AB46" s="128">
        <f>AB2/5</f>
        <v>15300</v>
      </c>
      <c r="AC46" s="129">
        <f>G46*(1+5%)</f>
        <v>14798.7</v>
      </c>
      <c r="AD46" s="150"/>
      <c r="AE46" s="119"/>
      <c r="AF46" s="119"/>
      <c r="AG46" s="129">
        <f>K46+11912</f>
        <v>22040</v>
      </c>
      <c r="AH46" s="129"/>
      <c r="AI46" s="129"/>
      <c r="AJ46" s="129"/>
      <c r="AK46" s="129"/>
      <c r="AL46" s="129"/>
      <c r="AM46" s="4"/>
      <c r="AN46" s="4"/>
      <c r="AO46" s="4"/>
    </row>
    <row r="47">
      <c r="A47" s="21" t="s">
        <v>29</v>
      </c>
      <c r="B47" s="22">
        <f t="shared" ref="B47:O47" si="86">B45/B46</f>
        <v>56.36029412</v>
      </c>
      <c r="C47" s="22">
        <f t="shared" si="86"/>
        <v>54.87473348</v>
      </c>
      <c r="D47" s="22">
        <f t="shared" si="86"/>
        <v>51.11931119</v>
      </c>
      <c r="E47" s="22">
        <f t="shared" si="86"/>
        <v>50.80839768</v>
      </c>
      <c r="F47" s="22">
        <f t="shared" si="86"/>
        <v>48.77769209</v>
      </c>
      <c r="G47" s="22">
        <f t="shared" si="86"/>
        <v>49.44621825</v>
      </c>
      <c r="H47" s="22">
        <f t="shared" si="86"/>
        <v>49.78779399</v>
      </c>
      <c r="I47" s="22">
        <f t="shared" si="86"/>
        <v>49.87670097</v>
      </c>
      <c r="J47" s="22">
        <f t="shared" si="86"/>
        <v>50.60453695</v>
      </c>
      <c r="K47" s="22">
        <f t="shared" si="86"/>
        <v>63.09834123</v>
      </c>
      <c r="L47" s="22">
        <f t="shared" si="86"/>
        <v>54.00337718</v>
      </c>
      <c r="M47" s="22">
        <f t="shared" si="86"/>
        <v>52.8688429</v>
      </c>
      <c r="N47" s="22">
        <f t="shared" si="86"/>
        <v>65.43511926</v>
      </c>
      <c r="O47" s="22">
        <f t="shared" si="86"/>
        <v>61.02060408</v>
      </c>
      <c r="P47" s="155"/>
      <c r="Q47" s="155"/>
      <c r="R47" s="155"/>
      <c r="S47" s="353"/>
      <c r="T47" s="154"/>
      <c r="U47" s="154"/>
      <c r="V47" s="154"/>
      <c r="W47" s="354"/>
      <c r="X47" s="111"/>
      <c r="Y47" s="386"/>
      <c r="Z47" s="386"/>
      <c r="AA47" s="356"/>
      <c r="AB47" s="155"/>
      <c r="AC47" s="154"/>
      <c r="AD47" s="154"/>
      <c r="AE47" s="154"/>
      <c r="AF47" s="154"/>
      <c r="AG47" s="111">
        <f>AG45/AG46</f>
        <v>58.74137931</v>
      </c>
      <c r="AH47" s="154"/>
      <c r="AI47" s="111"/>
      <c r="AJ47" s="154"/>
      <c r="AK47" s="154"/>
      <c r="AL47" s="154"/>
      <c r="AM47" s="23"/>
      <c r="AN47" s="23"/>
      <c r="AO47" s="23"/>
    </row>
    <row r="48" hidden="1">
      <c r="A48" s="1" t="s">
        <v>159</v>
      </c>
      <c r="B48" s="4"/>
      <c r="C48" s="4"/>
      <c r="D48" s="4"/>
      <c r="E48" s="4"/>
      <c r="F48" s="8"/>
      <c r="G48" s="8"/>
      <c r="H48" s="8"/>
      <c r="I48" s="8"/>
      <c r="J48" s="8"/>
      <c r="K48" s="8"/>
      <c r="L48" s="8"/>
      <c r="M48" s="8"/>
      <c r="N48" s="8"/>
      <c r="O48" s="8"/>
      <c r="P48" s="118"/>
      <c r="Q48" s="118"/>
      <c r="R48" s="118"/>
      <c r="S48" s="325"/>
      <c r="T48" s="119"/>
      <c r="U48" s="119"/>
      <c r="V48" s="119"/>
      <c r="W48" s="326"/>
      <c r="X48" s="74"/>
      <c r="Y48" s="352"/>
      <c r="Z48" s="352"/>
      <c r="AA48" s="328"/>
      <c r="AB48" s="118"/>
      <c r="AC48" s="193"/>
      <c r="AD48" s="119"/>
      <c r="AE48" s="119"/>
      <c r="AF48" s="119"/>
      <c r="AG48" s="119"/>
      <c r="AH48" s="119"/>
      <c r="AI48" s="119"/>
      <c r="AJ48" s="119"/>
      <c r="AK48" s="119"/>
      <c r="AL48" s="119"/>
      <c r="AM48" s="4"/>
      <c r="AN48" s="4"/>
      <c r="AO48" s="4"/>
    </row>
    <row r="49" hidden="1">
      <c r="A49" s="19" t="s">
        <v>160</v>
      </c>
      <c r="B49" s="131"/>
      <c r="C49" s="131" t="str">
        <f t="shared" ref="C49:N49" si="87">#REF!</f>
        <v>#REF!</v>
      </c>
      <c r="D49" s="131" t="str">
        <f t="shared" si="87"/>
        <v>#REF!</v>
      </c>
      <c r="E49" s="131" t="str">
        <f t="shared" si="87"/>
        <v>#REF!</v>
      </c>
      <c r="F49" s="131" t="str">
        <f t="shared" si="87"/>
        <v>#REF!</v>
      </c>
      <c r="G49" s="131" t="str">
        <f t="shared" si="87"/>
        <v>#REF!</v>
      </c>
      <c r="H49" s="131" t="str">
        <f t="shared" si="87"/>
        <v>#REF!</v>
      </c>
      <c r="I49" s="131" t="str">
        <f t="shared" si="87"/>
        <v>#REF!</v>
      </c>
      <c r="J49" s="131" t="str">
        <f t="shared" si="87"/>
        <v>#REF!</v>
      </c>
      <c r="K49" s="131" t="str">
        <f t="shared" si="87"/>
        <v>#REF!</v>
      </c>
      <c r="L49" s="131" t="str">
        <f t="shared" si="87"/>
        <v>#REF!</v>
      </c>
      <c r="M49" s="131" t="str">
        <f t="shared" si="87"/>
        <v>#REF!</v>
      </c>
      <c r="N49" s="131" t="str">
        <f t="shared" si="87"/>
        <v>#REF!</v>
      </c>
      <c r="O49" s="131"/>
      <c r="P49" s="118"/>
      <c r="Q49" s="118"/>
      <c r="R49" s="118"/>
      <c r="S49" s="325"/>
      <c r="T49" s="119"/>
      <c r="U49" s="119"/>
      <c r="V49" s="119"/>
      <c r="W49" s="326"/>
      <c r="X49" s="74"/>
      <c r="Y49" s="352"/>
      <c r="Z49" s="352"/>
      <c r="AA49" s="328"/>
      <c r="AB49" s="118"/>
      <c r="AC49" s="193"/>
      <c r="AD49" s="119"/>
      <c r="AE49" s="119"/>
      <c r="AF49" s="119"/>
      <c r="AG49" s="119"/>
      <c r="AH49" s="119"/>
      <c r="AI49" s="119"/>
      <c r="AJ49" s="119"/>
      <c r="AK49" s="119"/>
      <c r="AL49" s="119"/>
      <c r="AM49" s="4"/>
      <c r="AN49" s="4"/>
      <c r="AO49" s="4"/>
    </row>
    <row r="50" hidden="1">
      <c r="A50" s="21" t="s">
        <v>161</v>
      </c>
      <c r="B50" s="288"/>
      <c r="C50" s="288" t="str">
        <f t="shared" ref="C50:N50" si="88">#REF!</f>
        <v>#REF!</v>
      </c>
      <c r="D50" s="288" t="str">
        <f t="shared" si="88"/>
        <v>#REF!</v>
      </c>
      <c r="E50" s="288" t="str">
        <f t="shared" si="88"/>
        <v>#REF!</v>
      </c>
      <c r="F50" s="288" t="str">
        <f t="shared" si="88"/>
        <v>#REF!</v>
      </c>
      <c r="G50" s="288" t="str">
        <f t="shared" si="88"/>
        <v>#REF!</v>
      </c>
      <c r="H50" s="288" t="str">
        <f t="shared" si="88"/>
        <v>#REF!</v>
      </c>
      <c r="I50" s="288" t="str">
        <f t="shared" si="88"/>
        <v>#REF!</v>
      </c>
      <c r="J50" s="288" t="str">
        <f t="shared" si="88"/>
        <v>#REF!</v>
      </c>
      <c r="K50" s="288" t="str">
        <f t="shared" si="88"/>
        <v>#REF!</v>
      </c>
      <c r="L50" s="288" t="str">
        <f t="shared" si="88"/>
        <v>#REF!</v>
      </c>
      <c r="M50" s="288" t="str">
        <f t="shared" si="88"/>
        <v>#REF!</v>
      </c>
      <c r="N50" s="288" t="str">
        <f t="shared" si="88"/>
        <v>#REF!</v>
      </c>
      <c r="O50" s="288"/>
      <c r="P50" s="155"/>
      <c r="Q50" s="155"/>
      <c r="R50" s="155"/>
      <c r="S50" s="353"/>
      <c r="T50" s="154"/>
      <c r="U50" s="154"/>
      <c r="V50" s="154"/>
      <c r="W50" s="354"/>
      <c r="X50" s="111"/>
      <c r="Y50" s="386"/>
      <c r="Z50" s="386"/>
      <c r="AA50" s="356"/>
      <c r="AB50" s="155"/>
      <c r="AC50" s="395"/>
      <c r="AD50" s="154"/>
      <c r="AE50" s="154"/>
      <c r="AF50" s="154"/>
      <c r="AG50" s="154"/>
      <c r="AH50" s="154"/>
      <c r="AI50" s="154"/>
      <c r="AJ50" s="154"/>
      <c r="AK50" s="154"/>
      <c r="AL50" s="154"/>
      <c r="AM50" s="23"/>
      <c r="AN50" s="23"/>
      <c r="AO50" s="23"/>
    </row>
    <row r="51">
      <c r="A51" s="1" t="s">
        <v>36</v>
      </c>
      <c r="B51" s="4"/>
      <c r="C51" s="4"/>
      <c r="D51" s="4"/>
      <c r="E51" s="243"/>
      <c r="F51" s="243"/>
      <c r="G51" s="243"/>
      <c r="H51" s="243"/>
      <c r="I51" s="243"/>
      <c r="J51" s="243"/>
      <c r="K51" s="243"/>
      <c r="L51" s="243"/>
      <c r="M51" s="243"/>
      <c r="N51" s="243"/>
      <c r="O51" s="243"/>
      <c r="P51" s="118"/>
      <c r="Q51" s="118"/>
      <c r="R51" s="118"/>
      <c r="S51" s="396" t="s">
        <v>162</v>
      </c>
      <c r="T51" s="119"/>
      <c r="U51" s="119"/>
      <c r="V51" s="119"/>
      <c r="W51" s="397" t="s">
        <v>162</v>
      </c>
      <c r="X51" s="74"/>
      <c r="Y51" s="352"/>
      <c r="Z51" s="352"/>
      <c r="AA51" s="398" t="s">
        <v>162</v>
      </c>
      <c r="AB51" s="118"/>
      <c r="AC51" s="193"/>
      <c r="AD51" s="119"/>
      <c r="AE51" s="119"/>
      <c r="AF51" s="119"/>
      <c r="AG51" s="119"/>
      <c r="AH51" s="119"/>
      <c r="AI51" s="119"/>
      <c r="AJ51" s="119"/>
      <c r="AK51" s="119"/>
      <c r="AL51" s="119"/>
      <c r="AM51" s="19" t="s">
        <v>163</v>
      </c>
      <c r="AN51" s="19"/>
      <c r="AO51" s="4"/>
    </row>
    <row r="52">
      <c r="A52" s="36" t="s">
        <v>37</v>
      </c>
      <c r="B52" s="4"/>
      <c r="C52" s="75">
        <f t="shared" ref="C52:O52" si="89">C30/B29</f>
        <v>0.4013916069</v>
      </c>
      <c r="D52" s="75">
        <f t="shared" si="89"/>
        <v>0.3417481395</v>
      </c>
      <c r="E52" s="75">
        <f t="shared" si="89"/>
        <v>0.2460647223</v>
      </c>
      <c r="F52" s="75">
        <f t="shared" si="89"/>
        <v>0.2021249438</v>
      </c>
      <c r="G52" s="75">
        <f t="shared" si="89"/>
        <v>0.2236626556</v>
      </c>
      <c r="H52" s="75">
        <f t="shared" si="89"/>
        <v>0.1728788361</v>
      </c>
      <c r="I52" s="75">
        <f t="shared" si="89"/>
        <v>0.1881110623</v>
      </c>
      <c r="J52" s="75">
        <f t="shared" si="89"/>
        <v>0.1709644199</v>
      </c>
      <c r="K52" s="75">
        <f t="shared" si="89"/>
        <v>0.1452638495</v>
      </c>
      <c r="L52" s="75">
        <f t="shared" si="89"/>
        <v>0.1481337965</v>
      </c>
      <c r="M52" s="75">
        <f t="shared" si="89"/>
        <v>0.1963331501</v>
      </c>
      <c r="N52" s="75">
        <f t="shared" si="89"/>
        <v>0.17888295</v>
      </c>
      <c r="O52" s="75">
        <f t="shared" si="89"/>
        <v>0.1598646604</v>
      </c>
      <c r="P52" s="78">
        <f>E52</f>
        <v>0.2460647223</v>
      </c>
      <c r="Q52" s="78">
        <f>P52*110%</f>
        <v>0.2706711946</v>
      </c>
      <c r="R52" s="78">
        <f>Q52</f>
        <v>0.2706711946</v>
      </c>
      <c r="S52" s="295" t="str">
        <f t="shared" ref="S52:S55" si="92">R52*#REF!+#REF!*#REF!</f>
        <v>#REF!</v>
      </c>
      <c r="T52" s="79">
        <f>E52</f>
        <v>0.2460647223</v>
      </c>
      <c r="U52" s="79">
        <f>T52*110%</f>
        <v>0.2706711946</v>
      </c>
      <c r="V52" s="79">
        <f>U52</f>
        <v>0.2706711946</v>
      </c>
      <c r="W52" s="77" t="str">
        <f t="shared" ref="W52:W55" si="93">V52*#REF!+#REF!*#REF!</f>
        <v>#REF!</v>
      </c>
      <c r="X52" s="79">
        <v>0.24606472233320015</v>
      </c>
      <c r="Y52" s="399">
        <f>X52*110%</f>
        <v>0.2706711946</v>
      </c>
      <c r="Z52" s="399">
        <f>Y52</f>
        <v>0.2706711946</v>
      </c>
      <c r="AA52" s="400" t="str">
        <f t="shared" ref="AA52:AA55" si="94">Z52*#REF!+#REF!*#REF!</f>
        <v>#REF!</v>
      </c>
      <c r="AB52" s="78">
        <f>average(E52:F52)*110%</f>
        <v>0.2465043164</v>
      </c>
      <c r="AC52" s="401">
        <f t="shared" ref="AC52:AC55" si="95">AC30/G29</f>
        <v>0.1840642809</v>
      </c>
      <c r="AD52" s="401">
        <f t="shared" ref="AD52:AD55" si="96">AC52</f>
        <v>0.1840642809</v>
      </c>
      <c r="AE52" s="401">
        <f>AD52*(1-20%)</f>
        <v>0.1472514247</v>
      </c>
      <c r="AF52" s="401">
        <f>AE52*(1+5%)</f>
        <v>0.154613996</v>
      </c>
      <c r="AG52" s="79">
        <f t="shared" ref="AG52:AG55" si="97">K52</f>
        <v>0.1452638495</v>
      </c>
      <c r="AH52" s="79">
        <f>L52*(1+20%)</f>
        <v>0.1777605559</v>
      </c>
      <c r="AI52" s="79">
        <f t="shared" ref="AI52:AK52" si="90">AI30/M29</f>
        <v>0.1900180267</v>
      </c>
      <c r="AJ52" s="79">
        <f t="shared" si="90"/>
        <v>0.1963331501</v>
      </c>
      <c r="AK52" s="79">
        <f t="shared" si="90"/>
        <v>0.1963331501</v>
      </c>
      <c r="AL52" s="79">
        <f t="shared" ref="AL52:AL55" si="99">AL30/AK29</f>
        <v>0.1924064871</v>
      </c>
      <c r="AM52" s="75">
        <f>M52</f>
        <v>0.1963331501</v>
      </c>
      <c r="AN52" s="4"/>
      <c r="AO52" s="4"/>
    </row>
    <row r="53">
      <c r="A53" s="38" t="s">
        <v>38</v>
      </c>
      <c r="B53" s="4"/>
      <c r="C53" s="75"/>
      <c r="D53" s="75">
        <f t="shared" ref="D53:O53" si="91">D31/C30</f>
        <v>0.3640303359</v>
      </c>
      <c r="E53" s="75">
        <f t="shared" si="91"/>
        <v>0.6208368915</v>
      </c>
      <c r="F53" s="75">
        <f t="shared" si="91"/>
        <v>0.3516263463</v>
      </c>
      <c r="G53" s="75">
        <f t="shared" si="91"/>
        <v>0.3746917664</v>
      </c>
      <c r="H53" s="75">
        <f t="shared" si="91"/>
        <v>0.3762026834</v>
      </c>
      <c r="I53" s="75">
        <f t="shared" si="91"/>
        <v>0.3076167076</v>
      </c>
      <c r="J53" s="75">
        <f t="shared" si="91"/>
        <v>0.3260091978</v>
      </c>
      <c r="K53" s="75">
        <f t="shared" si="91"/>
        <v>0.4319052178</v>
      </c>
      <c r="L53" s="75">
        <f t="shared" si="91"/>
        <v>0.3035454692</v>
      </c>
      <c r="M53" s="75">
        <f t="shared" si="91"/>
        <v>0.3368110887</v>
      </c>
      <c r="N53" s="75">
        <f t="shared" si="91"/>
        <v>0.4257512952</v>
      </c>
      <c r="O53" s="75">
        <f t="shared" si="91"/>
        <v>0.390515502</v>
      </c>
      <c r="P53" s="78">
        <f>AVERAGE(D53:E53)</f>
        <v>0.4924336137</v>
      </c>
      <c r="Q53" s="78">
        <f>P53</f>
        <v>0.4924336137</v>
      </c>
      <c r="R53" s="78">
        <f>Q53*110%</f>
        <v>0.5416769751</v>
      </c>
      <c r="S53" s="295" t="str">
        <f t="shared" si="92"/>
        <v>#REF!</v>
      </c>
      <c r="T53" s="236">
        <v>0.4</v>
      </c>
      <c r="U53" s="79">
        <f>T53</f>
        <v>0.4</v>
      </c>
      <c r="V53" s="79">
        <f>U53*110%</f>
        <v>0.44</v>
      </c>
      <c r="W53" s="77" t="str">
        <f t="shared" si="93"/>
        <v>#REF!</v>
      </c>
      <c r="X53" s="79">
        <v>0.3640303358613218</v>
      </c>
      <c r="Y53" s="399">
        <f>X53</f>
        <v>0.3640303359</v>
      </c>
      <c r="Z53" s="399">
        <f>Y53*110%</f>
        <v>0.4004333694</v>
      </c>
      <c r="AA53" s="400" t="str">
        <f t="shared" si="94"/>
        <v>#REF!</v>
      </c>
      <c r="AB53" s="78">
        <f>F53</f>
        <v>0.3516263463</v>
      </c>
      <c r="AC53" s="401">
        <f t="shared" si="95"/>
        <v>0.3329227286</v>
      </c>
      <c r="AD53" s="401">
        <f t="shared" si="96"/>
        <v>0.3329227286</v>
      </c>
      <c r="AE53" s="401">
        <f t="shared" ref="AE53:AE55" si="101">AD53*90%</f>
        <v>0.2996304558</v>
      </c>
      <c r="AF53" s="79">
        <f t="shared" ref="AF53:AF55" si="102">AE53</f>
        <v>0.2996304558</v>
      </c>
      <c r="AG53" s="79">
        <f t="shared" si="97"/>
        <v>0.4319052178</v>
      </c>
      <c r="AH53" s="79">
        <f t="shared" ref="AH53:AH55" si="103">AVERAGE(J53:L53)</f>
        <v>0.3538199616</v>
      </c>
      <c r="AI53" s="79">
        <f t="shared" ref="AI53:AK53" si="98">AI31/M30</f>
        <v>0.3694418685</v>
      </c>
      <c r="AJ53" s="79">
        <f t="shared" si="98"/>
        <v>0.381281192</v>
      </c>
      <c r="AK53" s="79">
        <f t="shared" si="98"/>
        <v>0.381281192</v>
      </c>
      <c r="AL53" s="79">
        <f t="shared" si="99"/>
        <v>0.381281192</v>
      </c>
      <c r="AM53" s="75">
        <f>AVERAGE(M53:N53)</f>
        <v>0.381281192</v>
      </c>
      <c r="AN53" s="75"/>
      <c r="AO53" s="4"/>
    </row>
    <row r="54">
      <c r="A54" s="38" t="s">
        <v>39</v>
      </c>
      <c r="B54" s="4"/>
      <c r="C54" s="75"/>
      <c r="D54" s="75"/>
      <c r="E54" s="75">
        <f t="shared" ref="E54:O54" si="100">E32/D31</f>
        <v>0.8392857143</v>
      </c>
      <c r="F54" s="75">
        <f t="shared" si="100"/>
        <v>0.4910591472</v>
      </c>
      <c r="G54" s="75">
        <f t="shared" si="100"/>
        <v>0.7618901031</v>
      </c>
      <c r="H54" s="75">
        <f t="shared" si="100"/>
        <v>0.7640449438</v>
      </c>
      <c r="I54" s="75">
        <f t="shared" si="100"/>
        <v>0.6183185841</v>
      </c>
      <c r="J54" s="75">
        <f t="shared" si="100"/>
        <v>0.8073748669</v>
      </c>
      <c r="K54" s="75">
        <f t="shared" si="100"/>
        <v>0.7776533811</v>
      </c>
      <c r="L54" s="75">
        <f t="shared" si="100"/>
        <v>0.6229795881</v>
      </c>
      <c r="M54" s="75">
        <f t="shared" si="100"/>
        <v>0.8000532127</v>
      </c>
      <c r="N54" s="75">
        <f t="shared" si="100"/>
        <v>0.7725250848</v>
      </c>
      <c r="O54" s="75">
        <f t="shared" si="100"/>
        <v>0.6876605437</v>
      </c>
      <c r="P54" s="78">
        <f>E54</f>
        <v>0.8392857143</v>
      </c>
      <c r="Q54" s="78">
        <f>P54*90%</f>
        <v>0.7553571429</v>
      </c>
      <c r="R54" s="78">
        <f>Q54</f>
        <v>0.7553571429</v>
      </c>
      <c r="S54" s="295" t="str">
        <f t="shared" si="92"/>
        <v>#REF!</v>
      </c>
      <c r="T54" s="79">
        <f>E54</f>
        <v>0.8392857143</v>
      </c>
      <c r="U54" s="79">
        <f>T54*90%</f>
        <v>0.7553571429</v>
      </c>
      <c r="V54" s="79">
        <f>U54</f>
        <v>0.7553571429</v>
      </c>
      <c r="W54" s="77" t="str">
        <f t="shared" si="93"/>
        <v>#REF!</v>
      </c>
      <c r="X54" s="79">
        <v>0.8392857142857143</v>
      </c>
      <c r="Y54" s="399">
        <f>X54*90%</f>
        <v>0.7553571429</v>
      </c>
      <c r="Z54" s="399">
        <f>Y54</f>
        <v>0.7553571429</v>
      </c>
      <c r="AA54" s="400" t="str">
        <f t="shared" si="94"/>
        <v>#REF!</v>
      </c>
      <c r="AB54" s="78">
        <f>average(E54:F54)</f>
        <v>0.6651724307</v>
      </c>
      <c r="AC54" s="401">
        <f t="shared" si="95"/>
        <v>0.8025682183</v>
      </c>
      <c r="AD54" s="401">
        <f t="shared" si="96"/>
        <v>0.8025682183</v>
      </c>
      <c r="AE54" s="401">
        <f t="shared" si="101"/>
        <v>0.7223113965</v>
      </c>
      <c r="AF54" s="79">
        <f t="shared" si="102"/>
        <v>0.7223113965</v>
      </c>
      <c r="AG54" s="79">
        <f t="shared" si="97"/>
        <v>0.7776533811</v>
      </c>
      <c r="AH54" s="79">
        <f t="shared" si="103"/>
        <v>0.736002612</v>
      </c>
      <c r="AI54" s="79">
        <f t="shared" ref="AI54:AK54" si="104">AI32/M31</f>
        <v>0.7854129699</v>
      </c>
      <c r="AJ54" s="79">
        <f t="shared" si="104"/>
        <v>0.8000532127</v>
      </c>
      <c r="AK54" s="79">
        <f t="shared" si="104"/>
        <v>0.8000532127</v>
      </c>
      <c r="AL54" s="79">
        <f t="shared" si="99"/>
        <v>0.8000532127</v>
      </c>
      <c r="AM54" s="75">
        <f t="shared" ref="AM54:AM55" si="110">M54</f>
        <v>0.8000532127</v>
      </c>
      <c r="AN54" s="75"/>
      <c r="AO54" s="4"/>
    </row>
    <row r="55">
      <c r="A55" s="39" t="s">
        <v>40</v>
      </c>
      <c r="B55" s="23"/>
      <c r="C55" s="122"/>
      <c r="D55" s="122"/>
      <c r="E55" s="122"/>
      <c r="F55" s="402">
        <f t="shared" ref="F55:O55" si="105">F33/E32</f>
        <v>0.865248227</v>
      </c>
      <c r="G55" s="402">
        <f t="shared" si="105"/>
        <v>0.8487394958</v>
      </c>
      <c r="H55" s="402">
        <f t="shared" si="105"/>
        <v>0.8844444444</v>
      </c>
      <c r="I55" s="402">
        <f t="shared" si="105"/>
        <v>0.7510504202</v>
      </c>
      <c r="J55" s="402">
        <f t="shared" si="105"/>
        <v>0.9056819808</v>
      </c>
      <c r="K55" s="402">
        <f t="shared" si="105"/>
        <v>0.8545754328</v>
      </c>
      <c r="L55" s="402">
        <f t="shared" si="105"/>
        <v>0.7958537288</v>
      </c>
      <c r="M55" s="402">
        <f t="shared" si="105"/>
        <v>0.8839140104</v>
      </c>
      <c r="N55" s="402">
        <f t="shared" si="105"/>
        <v>0.8485670103</v>
      </c>
      <c r="O55" s="402">
        <f t="shared" si="105"/>
        <v>0.7829806146</v>
      </c>
      <c r="P55" s="404">
        <v>0.8</v>
      </c>
      <c r="Q55" s="125">
        <f t="shared" ref="Q55:R55" si="106">P55</f>
        <v>0.8</v>
      </c>
      <c r="R55" s="125">
        <f t="shared" si="106"/>
        <v>0.8</v>
      </c>
      <c r="S55" s="297" t="str">
        <f t="shared" si="92"/>
        <v>#REF!</v>
      </c>
      <c r="T55" s="298">
        <v>0.8</v>
      </c>
      <c r="U55" s="124">
        <f t="shared" ref="U55:V55" si="107">T55</f>
        <v>0.8</v>
      </c>
      <c r="V55" s="124">
        <f t="shared" si="107"/>
        <v>0.8</v>
      </c>
      <c r="W55" s="176" t="str">
        <f t="shared" si="93"/>
        <v>#REF!</v>
      </c>
      <c r="X55" s="124">
        <v>0.8</v>
      </c>
      <c r="Y55" s="345">
        <f t="shared" ref="Y55:Z55" si="108">X55</f>
        <v>0.8</v>
      </c>
      <c r="Z55" s="345">
        <f t="shared" si="108"/>
        <v>0.8</v>
      </c>
      <c r="AA55" s="405" t="str">
        <f t="shared" si="94"/>
        <v>#REF!</v>
      </c>
      <c r="AB55" s="125">
        <f>F55</f>
        <v>0.865248227</v>
      </c>
      <c r="AC55" s="406">
        <f t="shared" si="95"/>
        <v>0.7676767677</v>
      </c>
      <c r="AD55" s="406">
        <f t="shared" si="96"/>
        <v>0.7676767677</v>
      </c>
      <c r="AE55" s="406">
        <f t="shared" si="101"/>
        <v>0.6909090909</v>
      </c>
      <c r="AF55" s="124">
        <f t="shared" si="102"/>
        <v>0.6909090909</v>
      </c>
      <c r="AG55" s="124">
        <f t="shared" si="97"/>
        <v>0.8545754328</v>
      </c>
      <c r="AH55" s="124">
        <f t="shared" si="103"/>
        <v>0.8520370475</v>
      </c>
      <c r="AI55" s="124">
        <f t="shared" ref="AI55:AK55" si="109">AI33/M32</f>
        <v>0.8710440403</v>
      </c>
      <c r="AJ55" s="124">
        <f t="shared" si="109"/>
        <v>0.8839140104</v>
      </c>
      <c r="AK55" s="124">
        <f t="shared" si="109"/>
        <v>0.8839140104</v>
      </c>
      <c r="AL55" s="124">
        <f t="shared" si="99"/>
        <v>0.8839140104</v>
      </c>
      <c r="AM55" s="122">
        <f t="shared" si="110"/>
        <v>0.8839140104</v>
      </c>
      <c r="AN55" s="122"/>
      <c r="AO55" s="23"/>
    </row>
    <row r="56">
      <c r="A56" s="1" t="s">
        <v>41</v>
      </c>
      <c r="B56" s="4"/>
      <c r="C56" s="75"/>
      <c r="D56" s="75"/>
      <c r="E56" s="75"/>
      <c r="F56" s="8"/>
      <c r="G56" s="8"/>
      <c r="H56" s="8"/>
      <c r="I56" s="8"/>
      <c r="J56" s="8"/>
      <c r="K56" s="8"/>
      <c r="L56" s="8"/>
      <c r="M56" s="8"/>
      <c r="N56" s="8"/>
      <c r="O56" s="8"/>
      <c r="P56" s="118"/>
      <c r="Q56" s="118"/>
      <c r="R56" s="118"/>
      <c r="S56" s="325"/>
      <c r="T56" s="119"/>
      <c r="U56" s="119"/>
      <c r="V56" s="119"/>
      <c r="W56" s="326"/>
      <c r="X56" s="74"/>
      <c r="Y56" s="352"/>
      <c r="Z56" s="352"/>
      <c r="AA56" s="328"/>
      <c r="AB56" s="118"/>
      <c r="AC56" s="193"/>
      <c r="AD56" s="119"/>
      <c r="AE56" s="119"/>
      <c r="AF56" s="119"/>
      <c r="AG56" s="119"/>
      <c r="AH56" s="119"/>
      <c r="AI56" s="119"/>
      <c r="AJ56" s="119"/>
      <c r="AK56" s="119"/>
      <c r="AL56" s="119"/>
      <c r="AM56" s="4"/>
      <c r="AN56" s="4"/>
      <c r="AO56" s="4"/>
    </row>
    <row r="57">
      <c r="A57" s="36" t="s">
        <v>37</v>
      </c>
      <c r="B57" s="4"/>
      <c r="C57" s="75">
        <f t="shared" ref="C57:O57" si="111">C38/B37</f>
        <v>0.3888888889</v>
      </c>
      <c r="D57" s="75">
        <f t="shared" si="111"/>
        <v>0.3351120598</v>
      </c>
      <c r="E57" s="75">
        <f t="shared" si="111"/>
        <v>0.2417642254</v>
      </c>
      <c r="F57" s="75">
        <f t="shared" si="111"/>
        <v>0.1999258619</v>
      </c>
      <c r="G57" s="75">
        <f t="shared" si="111"/>
        <v>0.2189072872</v>
      </c>
      <c r="H57" s="75">
        <f t="shared" si="111"/>
        <v>0.1697437697</v>
      </c>
      <c r="I57" s="75">
        <f t="shared" si="111"/>
        <v>0.1872352057</v>
      </c>
      <c r="J57" s="75">
        <f t="shared" si="111"/>
        <v>0.1702388242</v>
      </c>
      <c r="K57" s="75">
        <f t="shared" si="111"/>
        <v>0.1458442542</v>
      </c>
      <c r="L57" s="75">
        <f t="shared" si="111"/>
        <v>0.1646311938</v>
      </c>
      <c r="M57" s="75">
        <f t="shared" si="111"/>
        <v>0.2045384457</v>
      </c>
      <c r="N57" s="75">
        <f t="shared" si="111"/>
        <v>0.1800853485</v>
      </c>
      <c r="O57" s="75">
        <f t="shared" si="111"/>
        <v>0.170504172</v>
      </c>
      <c r="P57" s="78">
        <f>E57</f>
        <v>0.2417642254</v>
      </c>
      <c r="Q57" s="78">
        <f>P57*110%</f>
        <v>0.265940648</v>
      </c>
      <c r="R57" s="78">
        <f>Q57</f>
        <v>0.265940648</v>
      </c>
      <c r="S57" s="295" t="str">
        <f t="shared" ref="S57:S60" si="114">R57*#REF!+#REF!*#REF!</f>
        <v>#REF!</v>
      </c>
      <c r="T57" s="79">
        <f>E57</f>
        <v>0.2417642254</v>
      </c>
      <c r="U57" s="79">
        <f>T57*110%</f>
        <v>0.265940648</v>
      </c>
      <c r="V57" s="79">
        <f>U57</f>
        <v>0.265940648</v>
      </c>
      <c r="W57" s="77" t="str">
        <f t="shared" ref="W57:W60" si="115">V57*#REF!+#REF!*#REF!</f>
        <v>#REF!</v>
      </c>
      <c r="X57" s="79">
        <v>0.2417642254288048</v>
      </c>
      <c r="Y57" s="399">
        <f>X57*110%</f>
        <v>0.265940648</v>
      </c>
      <c r="Z57" s="399">
        <f>Y57</f>
        <v>0.265940648</v>
      </c>
      <c r="AA57" s="400" t="str">
        <f t="shared" ref="AA57:AA60" si="116">Z57*#REF!+#REF!*#REF!</f>
        <v>#REF!</v>
      </c>
      <c r="AB57" s="78">
        <f>average(E57:F57)*110%</f>
        <v>0.242929548</v>
      </c>
      <c r="AC57" s="401">
        <f>G57*105%</f>
        <v>0.2298526515</v>
      </c>
      <c r="AD57" s="401">
        <f t="shared" ref="AD57:AE57" si="112">AC57</f>
        <v>0.2298526515</v>
      </c>
      <c r="AE57" s="401">
        <f t="shared" si="112"/>
        <v>0.2298526515</v>
      </c>
      <c r="AF57" s="401">
        <f>AE57*(1+10%)</f>
        <v>0.2528379167</v>
      </c>
      <c r="AG57" s="119"/>
      <c r="AH57" s="119"/>
      <c r="AI57" s="119"/>
      <c r="AJ57" s="119"/>
      <c r="AK57" s="119"/>
      <c r="AL57" s="119"/>
      <c r="AM57" s="4"/>
      <c r="AN57" s="4"/>
      <c r="AO57" s="4"/>
    </row>
    <row r="58">
      <c r="A58" s="38" t="s">
        <v>38</v>
      </c>
      <c r="B58" s="4"/>
      <c r="C58" s="75"/>
      <c r="D58" s="75">
        <f t="shared" ref="D58:O58" si="113">D39/C38</f>
        <v>0.3529411765</v>
      </c>
      <c r="E58" s="75">
        <f t="shared" si="113"/>
        <v>0.6082802548</v>
      </c>
      <c r="F58" s="75">
        <f t="shared" si="113"/>
        <v>0.3524774775</v>
      </c>
      <c r="G58" s="75">
        <f t="shared" si="113"/>
        <v>0.3671199011</v>
      </c>
      <c r="H58" s="75">
        <f t="shared" si="113"/>
        <v>0.3788737088</v>
      </c>
      <c r="I58" s="75">
        <f t="shared" si="113"/>
        <v>0.3072787428</v>
      </c>
      <c r="J58" s="75">
        <f t="shared" si="113"/>
        <v>0.3255474453</v>
      </c>
      <c r="K58" s="75">
        <f t="shared" si="113"/>
        <v>0.429656275</v>
      </c>
      <c r="L58" s="75">
        <f t="shared" si="113"/>
        <v>0.2947284345</v>
      </c>
      <c r="M58" s="75">
        <f t="shared" si="113"/>
        <v>0.3418300654</v>
      </c>
      <c r="N58" s="75">
        <f t="shared" si="113"/>
        <v>0.4268124136</v>
      </c>
      <c r="O58" s="75">
        <f t="shared" si="113"/>
        <v>0.4316745656</v>
      </c>
      <c r="P58" s="78">
        <f>AVERAGE(D58:E58)</f>
        <v>0.4806107156</v>
      </c>
      <c r="Q58" s="78">
        <f>P58</f>
        <v>0.4806107156</v>
      </c>
      <c r="R58" s="78">
        <f>Q58*110%</f>
        <v>0.5286717872</v>
      </c>
      <c r="S58" s="295" t="str">
        <f t="shared" si="114"/>
        <v>#REF!</v>
      </c>
      <c r="T58" s="236">
        <v>0.4</v>
      </c>
      <c r="U58" s="79">
        <f>T58</f>
        <v>0.4</v>
      </c>
      <c r="V58" s="79">
        <f>U58*110%</f>
        <v>0.44</v>
      </c>
      <c r="W58" s="77" t="str">
        <f t="shared" si="115"/>
        <v>#REF!</v>
      </c>
      <c r="X58" s="79">
        <v>0.35294117647058826</v>
      </c>
      <c r="Y58" s="399">
        <f>X58</f>
        <v>0.3529411765</v>
      </c>
      <c r="Z58" s="399">
        <f>Y58*110%</f>
        <v>0.3882352941</v>
      </c>
      <c r="AA58" s="400" t="str">
        <f t="shared" si="116"/>
        <v>#REF!</v>
      </c>
      <c r="AB58" s="78">
        <f>F58</f>
        <v>0.3524774775</v>
      </c>
      <c r="AC58" s="401">
        <f>AVERAGE(F58:G58)*105%</f>
        <v>0.3777886238</v>
      </c>
      <c r="AD58" s="401">
        <f t="shared" ref="AD58:AD60" si="118">AC58</f>
        <v>0.3777886238</v>
      </c>
      <c r="AE58" s="401">
        <f t="shared" ref="AE58:AE60" si="119">AD58*90%</f>
        <v>0.3400097614</v>
      </c>
      <c r="AF58" s="79">
        <f t="shared" ref="AF58:AF60" si="120">AE58</f>
        <v>0.3400097614</v>
      </c>
      <c r="AG58" s="119"/>
      <c r="AH58" s="119"/>
      <c r="AI58" s="119"/>
      <c r="AJ58" s="119"/>
      <c r="AK58" s="119"/>
      <c r="AL58" s="119"/>
      <c r="AM58" s="4"/>
      <c r="AN58" s="4"/>
      <c r="AO58" s="4"/>
    </row>
    <row r="59">
      <c r="A59" s="38" t="s">
        <v>39</v>
      </c>
      <c r="B59" s="4"/>
      <c r="C59" s="75"/>
      <c r="D59" s="75"/>
      <c r="E59" s="75">
        <f t="shared" ref="E59:O59" si="117">E40/D39</f>
        <v>0.8214285714</v>
      </c>
      <c r="F59" s="75">
        <f t="shared" si="117"/>
        <v>0.4869109948</v>
      </c>
      <c r="G59" s="75">
        <f t="shared" si="117"/>
        <v>0.7587859425</v>
      </c>
      <c r="H59" s="75">
        <f t="shared" si="117"/>
        <v>0.765993266</v>
      </c>
      <c r="I59" s="75">
        <f t="shared" si="117"/>
        <v>0.617414248</v>
      </c>
      <c r="J59" s="75">
        <f t="shared" si="117"/>
        <v>0.8034993271</v>
      </c>
      <c r="K59" s="75">
        <f t="shared" si="117"/>
        <v>0.7757847534</v>
      </c>
      <c r="L59" s="75">
        <f t="shared" si="117"/>
        <v>0.6241860465</v>
      </c>
      <c r="M59" s="75">
        <f t="shared" si="117"/>
        <v>0.7994579946</v>
      </c>
      <c r="N59" s="75">
        <f t="shared" si="117"/>
        <v>0.7686424474</v>
      </c>
      <c r="O59" s="75">
        <f t="shared" si="117"/>
        <v>0.7224021195</v>
      </c>
      <c r="P59" s="78">
        <f>E59</f>
        <v>0.8214285714</v>
      </c>
      <c r="Q59" s="78">
        <f>P59*90%</f>
        <v>0.7392857143</v>
      </c>
      <c r="R59" s="78">
        <f>Q59</f>
        <v>0.7392857143</v>
      </c>
      <c r="S59" s="295" t="str">
        <f t="shared" si="114"/>
        <v>#REF!</v>
      </c>
      <c r="T59" s="79">
        <f>E59</f>
        <v>0.8214285714</v>
      </c>
      <c r="U59" s="79">
        <f>T59*90%</f>
        <v>0.7392857143</v>
      </c>
      <c r="V59" s="79">
        <f>U59</f>
        <v>0.7392857143</v>
      </c>
      <c r="W59" s="77" t="str">
        <f t="shared" si="115"/>
        <v>#REF!</v>
      </c>
      <c r="X59" s="79">
        <v>0.8214285714285714</v>
      </c>
      <c r="Y59" s="399">
        <f>X59*90%</f>
        <v>0.7392857143</v>
      </c>
      <c r="Z59" s="399">
        <f>Y59</f>
        <v>0.7392857143</v>
      </c>
      <c r="AA59" s="400" t="str">
        <f t="shared" si="116"/>
        <v>#REF!</v>
      </c>
      <c r="AB59" s="78">
        <f>average(E59:F59)</f>
        <v>0.6541697831</v>
      </c>
      <c r="AC59" s="401">
        <f>G59*90%</f>
        <v>0.6829073482</v>
      </c>
      <c r="AD59" s="401">
        <f t="shared" si="118"/>
        <v>0.6829073482</v>
      </c>
      <c r="AE59" s="401">
        <f t="shared" si="119"/>
        <v>0.6146166134</v>
      </c>
      <c r="AF59" s="79">
        <f t="shared" si="120"/>
        <v>0.6146166134</v>
      </c>
      <c r="AG59" s="119"/>
      <c r="AH59" s="119"/>
      <c r="AI59" s="119"/>
      <c r="AJ59" s="119"/>
      <c r="AK59" s="119"/>
      <c r="AL59" s="119"/>
      <c r="AM59" s="4"/>
      <c r="AN59" s="4"/>
      <c r="AO59" s="4"/>
    </row>
    <row r="60">
      <c r="A60" s="39" t="s">
        <v>40</v>
      </c>
      <c r="B60" s="23"/>
      <c r="C60" s="122"/>
      <c r="D60" s="122"/>
      <c r="E60" s="122"/>
      <c r="F60" s="402">
        <f t="shared" ref="F60:O60" si="121">F41/E40</f>
        <v>0.8550724638</v>
      </c>
      <c r="G60" s="402">
        <f t="shared" si="121"/>
        <v>0.8548387097</v>
      </c>
      <c r="H60" s="402">
        <f t="shared" si="121"/>
        <v>0.8842105263</v>
      </c>
      <c r="I60" s="402">
        <f t="shared" si="121"/>
        <v>0.7494505495</v>
      </c>
      <c r="J60" s="402">
        <f t="shared" si="121"/>
        <v>0.9074074074</v>
      </c>
      <c r="K60" s="402">
        <f t="shared" si="121"/>
        <v>0.8592964824</v>
      </c>
      <c r="L60" s="402">
        <f t="shared" si="121"/>
        <v>0.7933526012</v>
      </c>
      <c r="M60" s="402">
        <f t="shared" si="121"/>
        <v>0.8852459016</v>
      </c>
      <c r="N60" s="402">
        <f t="shared" si="121"/>
        <v>0.8525423729</v>
      </c>
      <c r="O60" s="402">
        <f t="shared" si="121"/>
        <v>0.8109452736</v>
      </c>
      <c r="P60" s="404">
        <v>0.8</v>
      </c>
      <c r="Q60" s="125">
        <f t="shared" ref="Q60:R60" si="122">P60</f>
        <v>0.8</v>
      </c>
      <c r="R60" s="125">
        <f t="shared" si="122"/>
        <v>0.8</v>
      </c>
      <c r="S60" s="297" t="str">
        <f t="shared" si="114"/>
        <v>#REF!</v>
      </c>
      <c r="T60" s="298">
        <v>0.8</v>
      </c>
      <c r="U60" s="124">
        <f t="shared" ref="U60:V60" si="123">T60</f>
        <v>0.8</v>
      </c>
      <c r="V60" s="124">
        <f t="shared" si="123"/>
        <v>0.8</v>
      </c>
      <c r="W60" s="176" t="str">
        <f t="shared" si="115"/>
        <v>#REF!</v>
      </c>
      <c r="X60" s="124">
        <v>0.8</v>
      </c>
      <c r="Y60" s="345">
        <f t="shared" ref="Y60:Z60" si="124">X60</f>
        <v>0.8</v>
      </c>
      <c r="Z60" s="345">
        <f t="shared" si="124"/>
        <v>0.8</v>
      </c>
      <c r="AA60" s="405" t="str">
        <f t="shared" si="116"/>
        <v>#REF!</v>
      </c>
      <c r="AB60" s="125">
        <f>F60</f>
        <v>0.8550724638</v>
      </c>
      <c r="AC60" s="406">
        <f>average(F60:G60)*90%</f>
        <v>0.7694600281</v>
      </c>
      <c r="AD60" s="406">
        <f t="shared" si="118"/>
        <v>0.7694600281</v>
      </c>
      <c r="AE60" s="406">
        <f t="shared" si="119"/>
        <v>0.6925140252</v>
      </c>
      <c r="AF60" s="124">
        <f t="shared" si="120"/>
        <v>0.6925140252</v>
      </c>
      <c r="AG60" s="154"/>
      <c r="AH60" s="154"/>
      <c r="AI60" s="154"/>
      <c r="AJ60" s="154"/>
      <c r="AK60" s="154"/>
      <c r="AL60" s="154"/>
      <c r="AM60" s="23"/>
      <c r="AN60" s="23"/>
      <c r="AO60" s="23"/>
    </row>
    <row r="61">
      <c r="A61" s="1" t="s">
        <v>93</v>
      </c>
      <c r="B61" s="4"/>
      <c r="C61" s="75"/>
      <c r="D61" s="75"/>
      <c r="E61" s="75"/>
      <c r="F61" s="8"/>
      <c r="G61" s="8"/>
      <c r="H61" s="8"/>
      <c r="I61" s="8"/>
      <c r="J61" s="8"/>
      <c r="K61" s="8"/>
      <c r="L61" s="8"/>
      <c r="M61" s="8"/>
      <c r="N61" s="8"/>
      <c r="O61" s="8"/>
      <c r="P61" s="118"/>
      <c r="Q61" s="118"/>
      <c r="R61" s="118"/>
      <c r="S61" s="325"/>
      <c r="T61" s="119"/>
      <c r="U61" s="119"/>
      <c r="V61" s="119"/>
      <c r="W61" s="326"/>
      <c r="X61" s="74"/>
      <c r="Y61" s="352"/>
      <c r="Z61" s="352"/>
      <c r="AA61" s="328"/>
      <c r="AB61" s="118"/>
      <c r="AC61" s="119"/>
      <c r="AD61" s="119"/>
      <c r="AE61" s="119"/>
      <c r="AF61" s="119"/>
      <c r="AG61" s="119"/>
      <c r="AH61" s="119"/>
      <c r="AI61" s="119"/>
      <c r="AJ61" s="119"/>
      <c r="AK61" s="119"/>
      <c r="AL61" s="119"/>
      <c r="AM61" s="4"/>
      <c r="AN61" s="4"/>
      <c r="AO61" s="4"/>
    </row>
    <row r="62">
      <c r="A62" s="292" t="s">
        <v>17</v>
      </c>
      <c r="B62" s="4"/>
      <c r="C62" s="75"/>
      <c r="D62" s="75"/>
      <c r="E62" s="75">
        <f>E52*E53*E54*80%</f>
        <v>0.1025714956</v>
      </c>
      <c r="F62" s="359">
        <f t="shared" ref="F62:W62" si="125">F52*F53*F54*F55</f>
        <v>0.03019783747</v>
      </c>
      <c r="G62" s="359">
        <f t="shared" si="125"/>
        <v>0.05419189921</v>
      </c>
      <c r="H62" s="359">
        <f t="shared" si="125"/>
        <v>0.04394942358</v>
      </c>
      <c r="I62" s="359">
        <f t="shared" si="125"/>
        <v>0.02687235009</v>
      </c>
      <c r="J62" s="359">
        <f t="shared" si="125"/>
        <v>0.04075552982</v>
      </c>
      <c r="K62" s="359">
        <f t="shared" si="125"/>
        <v>0.04169485498</v>
      </c>
      <c r="L62" s="359">
        <f t="shared" si="125"/>
        <v>0.02229384519</v>
      </c>
      <c r="M62" s="359">
        <f t="shared" si="125"/>
        <v>0.04676370446</v>
      </c>
      <c r="N62" s="359">
        <f t="shared" si="125"/>
        <v>0.04992564224</v>
      </c>
      <c r="O62" s="359">
        <f t="shared" si="125"/>
        <v>0.03361366472</v>
      </c>
      <c r="P62" s="78">
        <f t="shared" si="125"/>
        <v>0.08135736286</v>
      </c>
      <c r="Q62" s="78">
        <f t="shared" si="125"/>
        <v>0.08054378923</v>
      </c>
      <c r="R62" s="78">
        <f t="shared" si="125"/>
        <v>0.08859816815</v>
      </c>
      <c r="S62" s="407" t="str">
        <f t="shared" si="125"/>
        <v>#REF!</v>
      </c>
      <c r="T62" s="79">
        <f t="shared" si="125"/>
        <v>0.066085954</v>
      </c>
      <c r="U62" s="79">
        <f t="shared" si="125"/>
        <v>0.06542509446</v>
      </c>
      <c r="V62" s="79">
        <f t="shared" si="125"/>
        <v>0.0719676039</v>
      </c>
      <c r="W62" s="408" t="str">
        <f t="shared" si="125"/>
        <v>#REF!</v>
      </c>
      <c r="X62" s="79">
        <v>0.06014323007407362</v>
      </c>
      <c r="Y62" s="399">
        <f t="shared" ref="Y62:AL62" si="126">Y52*Y53*Y54*Y55</f>
        <v>0.05954179777</v>
      </c>
      <c r="Z62" s="399">
        <f t="shared" si="126"/>
        <v>0.06549597755</v>
      </c>
      <c r="AA62" s="409" t="str">
        <f t="shared" si="126"/>
        <v>#REF!</v>
      </c>
      <c r="AB62" s="78">
        <f t="shared" si="126"/>
        <v>0.04988625417</v>
      </c>
      <c r="AC62" s="79">
        <f t="shared" si="126"/>
        <v>0.03775489957</v>
      </c>
      <c r="AD62" s="79">
        <f t="shared" si="126"/>
        <v>0.03775489957</v>
      </c>
      <c r="AE62" s="79">
        <f t="shared" si="126"/>
        <v>0.02201865743</v>
      </c>
      <c r="AF62" s="79">
        <f t="shared" si="126"/>
        <v>0.0231195903</v>
      </c>
      <c r="AG62" s="79">
        <f t="shared" si="126"/>
        <v>0.04169485498</v>
      </c>
      <c r="AH62" s="79">
        <f t="shared" si="126"/>
        <v>0.03944169451</v>
      </c>
      <c r="AI62" s="79">
        <f t="shared" si="126"/>
        <v>0.04802629656</v>
      </c>
      <c r="AJ62" s="79">
        <f t="shared" si="126"/>
        <v>0.05293804621</v>
      </c>
      <c r="AK62" s="79">
        <f t="shared" si="126"/>
        <v>0.05293804621</v>
      </c>
      <c r="AL62" s="79">
        <f t="shared" si="126"/>
        <v>0.05187928529</v>
      </c>
      <c r="AM62" s="4"/>
      <c r="AN62" s="4"/>
      <c r="AO62" s="4"/>
    </row>
    <row r="63">
      <c r="A63" s="293" t="s">
        <v>18</v>
      </c>
      <c r="B63" s="4"/>
      <c r="C63" s="75"/>
      <c r="D63" s="75"/>
      <c r="E63" s="75">
        <f>E53*E54*80%</f>
        <v>0.4168476272</v>
      </c>
      <c r="F63" s="359">
        <f t="shared" ref="F63:W63" si="127">F53*F54*F55</f>
        <v>0.1494018349</v>
      </c>
      <c r="G63" s="359">
        <f t="shared" si="127"/>
        <v>0.2422930152</v>
      </c>
      <c r="H63" s="359">
        <f t="shared" si="127"/>
        <v>0.2542209594</v>
      </c>
      <c r="I63" s="359">
        <f t="shared" si="127"/>
        <v>0.1428536406</v>
      </c>
      <c r="J63" s="359">
        <f t="shared" si="127"/>
        <v>0.2383860328</v>
      </c>
      <c r="K63" s="359">
        <f t="shared" si="127"/>
        <v>0.2870284323</v>
      </c>
      <c r="L63" s="359">
        <f t="shared" si="127"/>
        <v>0.1504980343</v>
      </c>
      <c r="M63" s="359">
        <f t="shared" si="127"/>
        <v>0.2381854742</v>
      </c>
      <c r="N63" s="359">
        <f t="shared" si="127"/>
        <v>0.2790967067</v>
      </c>
      <c r="O63" s="359">
        <f t="shared" si="127"/>
        <v>0.2102632604</v>
      </c>
      <c r="P63" s="78">
        <f t="shared" si="127"/>
        <v>0.3306339978</v>
      </c>
      <c r="Q63" s="78">
        <f t="shared" si="127"/>
        <v>0.297570598</v>
      </c>
      <c r="R63" s="78">
        <f t="shared" si="127"/>
        <v>0.3273276578</v>
      </c>
      <c r="S63" s="407" t="str">
        <f t="shared" si="127"/>
        <v>#REF!</v>
      </c>
      <c r="T63" s="79">
        <f t="shared" si="127"/>
        <v>0.2685714286</v>
      </c>
      <c r="U63" s="79">
        <f t="shared" si="127"/>
        <v>0.2417142857</v>
      </c>
      <c r="V63" s="79">
        <f t="shared" si="127"/>
        <v>0.2658857143</v>
      </c>
      <c r="W63" s="408" t="str">
        <f t="shared" si="127"/>
        <v>#REF!</v>
      </c>
      <c r="X63" s="79">
        <v>0.24442036836403036</v>
      </c>
      <c r="Y63" s="399">
        <f t="shared" ref="Y63:AL63" si="128">Y53*Y54*Y55</f>
        <v>0.2199783315</v>
      </c>
      <c r="Z63" s="399">
        <f t="shared" si="128"/>
        <v>0.2419761647</v>
      </c>
      <c r="AA63" s="409" t="str">
        <f t="shared" si="128"/>
        <v>#REF!</v>
      </c>
      <c r="AB63" s="78">
        <f t="shared" si="128"/>
        <v>0.2023747693</v>
      </c>
      <c r="AC63" s="79">
        <f t="shared" si="128"/>
        <v>0.205118013</v>
      </c>
      <c r="AD63" s="79">
        <f t="shared" si="128"/>
        <v>0.205118013</v>
      </c>
      <c r="AE63" s="79">
        <f t="shared" si="128"/>
        <v>0.1495310315</v>
      </c>
      <c r="AF63" s="79">
        <f t="shared" si="128"/>
        <v>0.1495310315</v>
      </c>
      <c r="AG63" s="79">
        <f t="shared" si="128"/>
        <v>0.2870284323</v>
      </c>
      <c r="AH63" s="79">
        <f t="shared" si="128"/>
        <v>0.221881026</v>
      </c>
      <c r="AI63" s="79">
        <f t="shared" si="128"/>
        <v>0.2527460019</v>
      </c>
      <c r="AJ63" s="79">
        <f t="shared" si="128"/>
        <v>0.2696337637</v>
      </c>
      <c r="AK63" s="79">
        <f t="shared" si="128"/>
        <v>0.2696337637</v>
      </c>
      <c r="AL63" s="79">
        <f t="shared" si="128"/>
        <v>0.2696337637</v>
      </c>
      <c r="AM63" s="4"/>
      <c r="AN63" s="4"/>
      <c r="AO63" s="4"/>
    </row>
    <row r="64">
      <c r="A64" s="292" t="s">
        <v>19</v>
      </c>
      <c r="B64" s="4"/>
      <c r="C64" s="4"/>
      <c r="D64" s="75"/>
      <c r="E64" s="75">
        <f>E54*E65</f>
        <v>0.6714285714</v>
      </c>
      <c r="F64" s="359">
        <f t="shared" ref="F64:W64" si="129">F54*F55</f>
        <v>0.4248880564</v>
      </c>
      <c r="G64" s="359">
        <f t="shared" si="129"/>
        <v>0.646646222</v>
      </c>
      <c r="H64" s="359">
        <f t="shared" si="129"/>
        <v>0.6757553059</v>
      </c>
      <c r="I64" s="359">
        <f t="shared" si="129"/>
        <v>0.4643884324</v>
      </c>
      <c r="J64" s="359">
        <f t="shared" si="129"/>
        <v>0.7312248687</v>
      </c>
      <c r="K64" s="359">
        <f t="shared" si="129"/>
        <v>0.6645634747</v>
      </c>
      <c r="L64" s="359">
        <f t="shared" si="129"/>
        <v>0.4958006281</v>
      </c>
      <c r="M64" s="359">
        <f t="shared" si="129"/>
        <v>0.7071782438</v>
      </c>
      <c r="N64" s="359">
        <f t="shared" si="129"/>
        <v>0.6555393016</v>
      </c>
      <c r="O64" s="359">
        <f t="shared" si="129"/>
        <v>0.5384248752</v>
      </c>
      <c r="P64" s="78">
        <f t="shared" si="129"/>
        <v>0.6714285714</v>
      </c>
      <c r="Q64" s="78">
        <f t="shared" si="129"/>
        <v>0.6042857143</v>
      </c>
      <c r="R64" s="78">
        <f t="shared" si="129"/>
        <v>0.6042857143</v>
      </c>
      <c r="S64" s="407" t="str">
        <f t="shared" si="129"/>
        <v>#REF!</v>
      </c>
      <c r="T64" s="79">
        <f t="shared" si="129"/>
        <v>0.6714285714</v>
      </c>
      <c r="U64" s="79">
        <f t="shared" si="129"/>
        <v>0.6042857143</v>
      </c>
      <c r="V64" s="79">
        <f t="shared" si="129"/>
        <v>0.6042857143</v>
      </c>
      <c r="W64" s="408" t="str">
        <f t="shared" si="129"/>
        <v>#REF!</v>
      </c>
      <c r="X64" s="79">
        <v>0.6714285714285715</v>
      </c>
      <c r="Y64" s="399">
        <f t="shared" ref="Y64:AL64" si="130">Y54*Y55</f>
        <v>0.6042857143</v>
      </c>
      <c r="Z64" s="399">
        <f t="shared" si="130"/>
        <v>0.6042857143</v>
      </c>
      <c r="AA64" s="409" t="str">
        <f t="shared" si="130"/>
        <v>#REF!</v>
      </c>
      <c r="AB64" s="78">
        <f t="shared" si="130"/>
        <v>0.5755392663</v>
      </c>
      <c r="AC64" s="79">
        <f t="shared" si="130"/>
        <v>0.6161129757</v>
      </c>
      <c r="AD64" s="79">
        <f t="shared" si="130"/>
        <v>0.6161129757</v>
      </c>
      <c r="AE64" s="79">
        <f t="shared" si="130"/>
        <v>0.4990515103</v>
      </c>
      <c r="AF64" s="79">
        <f t="shared" si="130"/>
        <v>0.4990515103</v>
      </c>
      <c r="AG64" s="79">
        <f t="shared" si="130"/>
        <v>0.6645634747</v>
      </c>
      <c r="AH64" s="79">
        <f t="shared" si="130"/>
        <v>0.6271014925</v>
      </c>
      <c r="AI64" s="79">
        <f t="shared" si="130"/>
        <v>0.6841292866</v>
      </c>
      <c r="AJ64" s="79">
        <f t="shared" si="130"/>
        <v>0.7071782438</v>
      </c>
      <c r="AK64" s="79">
        <f t="shared" si="130"/>
        <v>0.7071782438</v>
      </c>
      <c r="AL64" s="79">
        <f t="shared" si="130"/>
        <v>0.7071782438</v>
      </c>
      <c r="AM64" s="4"/>
      <c r="AN64" s="4"/>
      <c r="AO64" s="4"/>
    </row>
    <row r="65">
      <c r="A65" s="294" t="s">
        <v>20</v>
      </c>
      <c r="B65" s="23"/>
      <c r="C65" s="23"/>
      <c r="D65" s="23"/>
      <c r="E65" s="122">
        <v>0.8</v>
      </c>
      <c r="F65" s="361">
        <f t="shared" ref="F65:W65" si="131">F55</f>
        <v>0.865248227</v>
      </c>
      <c r="G65" s="361">
        <f t="shared" si="131"/>
        <v>0.8487394958</v>
      </c>
      <c r="H65" s="361">
        <f t="shared" si="131"/>
        <v>0.8844444444</v>
      </c>
      <c r="I65" s="361">
        <f t="shared" si="131"/>
        <v>0.7510504202</v>
      </c>
      <c r="J65" s="361">
        <f t="shared" si="131"/>
        <v>0.9056819808</v>
      </c>
      <c r="K65" s="361">
        <f t="shared" si="131"/>
        <v>0.8545754328</v>
      </c>
      <c r="L65" s="361">
        <f t="shared" si="131"/>
        <v>0.7958537288</v>
      </c>
      <c r="M65" s="361">
        <f t="shared" si="131"/>
        <v>0.8839140104</v>
      </c>
      <c r="N65" s="361">
        <f t="shared" si="131"/>
        <v>0.8485670103</v>
      </c>
      <c r="O65" s="361">
        <f t="shared" si="131"/>
        <v>0.7829806146</v>
      </c>
      <c r="P65" s="125">
        <f t="shared" si="131"/>
        <v>0.8</v>
      </c>
      <c r="Q65" s="125">
        <f t="shared" si="131"/>
        <v>0.8</v>
      </c>
      <c r="R65" s="125">
        <f t="shared" si="131"/>
        <v>0.8</v>
      </c>
      <c r="S65" s="343" t="str">
        <f t="shared" si="131"/>
        <v>#REF!</v>
      </c>
      <c r="T65" s="124">
        <f t="shared" si="131"/>
        <v>0.8</v>
      </c>
      <c r="U65" s="124">
        <f t="shared" si="131"/>
        <v>0.8</v>
      </c>
      <c r="V65" s="124">
        <f t="shared" si="131"/>
        <v>0.8</v>
      </c>
      <c r="W65" s="344" t="str">
        <f t="shared" si="131"/>
        <v>#REF!</v>
      </c>
      <c r="X65" s="124">
        <v>0.8</v>
      </c>
      <c r="Y65" s="345">
        <f t="shared" ref="Y65:AL65" si="132">Y55</f>
        <v>0.8</v>
      </c>
      <c r="Z65" s="345">
        <f t="shared" si="132"/>
        <v>0.8</v>
      </c>
      <c r="AA65" s="346" t="str">
        <f t="shared" si="132"/>
        <v>#REF!</v>
      </c>
      <c r="AB65" s="125">
        <f t="shared" si="132"/>
        <v>0.865248227</v>
      </c>
      <c r="AC65" s="124">
        <f t="shared" si="132"/>
        <v>0.7676767677</v>
      </c>
      <c r="AD65" s="124">
        <f t="shared" si="132"/>
        <v>0.7676767677</v>
      </c>
      <c r="AE65" s="124">
        <f t="shared" si="132"/>
        <v>0.6909090909</v>
      </c>
      <c r="AF65" s="124">
        <f t="shared" si="132"/>
        <v>0.6909090909</v>
      </c>
      <c r="AG65" s="124">
        <f t="shared" si="132"/>
        <v>0.8545754328</v>
      </c>
      <c r="AH65" s="124">
        <f t="shared" si="132"/>
        <v>0.8520370475</v>
      </c>
      <c r="AI65" s="124">
        <f t="shared" si="132"/>
        <v>0.8710440403</v>
      </c>
      <c r="AJ65" s="124">
        <f t="shared" si="132"/>
        <v>0.8839140104</v>
      </c>
      <c r="AK65" s="124">
        <f t="shared" si="132"/>
        <v>0.8839140104</v>
      </c>
      <c r="AL65" s="124">
        <f t="shared" si="132"/>
        <v>0.8839140104</v>
      </c>
      <c r="AM65" s="23"/>
      <c r="AN65" s="23"/>
      <c r="AO65" s="23"/>
    </row>
    <row r="66">
      <c r="A66" s="1" t="s">
        <v>142</v>
      </c>
      <c r="B66" s="4"/>
      <c r="C66" s="4"/>
      <c r="D66" s="4"/>
      <c r="E66" s="4"/>
      <c r="F66" s="8"/>
      <c r="G66" s="8"/>
      <c r="H66" s="8"/>
      <c r="I66" s="8"/>
      <c r="J66" s="8"/>
      <c r="K66" s="8"/>
      <c r="L66" s="8"/>
      <c r="M66" s="8"/>
      <c r="N66" s="8"/>
      <c r="O66" s="8"/>
      <c r="P66" s="118"/>
      <c r="Q66" s="118"/>
      <c r="R66" s="118"/>
      <c r="S66" s="325"/>
      <c r="T66" s="119"/>
      <c r="U66" s="119"/>
      <c r="V66" s="119"/>
      <c r="W66" s="326"/>
      <c r="X66" s="74"/>
      <c r="Y66" s="352"/>
      <c r="Z66" s="352"/>
      <c r="AA66" s="328"/>
      <c r="AB66" s="118"/>
      <c r="AC66" s="119"/>
      <c r="AD66" s="119"/>
      <c r="AE66" s="119"/>
      <c r="AF66" s="119"/>
      <c r="AG66" s="119"/>
      <c r="AH66" s="119"/>
      <c r="AI66" s="119"/>
      <c r="AJ66" s="119"/>
      <c r="AK66" s="119"/>
      <c r="AL66" s="119"/>
      <c r="AM66" s="4"/>
      <c r="AN66" s="4"/>
      <c r="AO66" s="4"/>
    </row>
    <row r="67">
      <c r="A67" s="292" t="s">
        <v>17</v>
      </c>
      <c r="B67" s="4"/>
      <c r="C67" s="4"/>
      <c r="D67" s="4"/>
      <c r="E67" s="75">
        <f t="shared" ref="E67:E70" si="136">AVERAGE(E62)</f>
        <v>0.1025714956</v>
      </c>
      <c r="F67" s="359">
        <f t="shared" ref="F67:F70" si="137">AVERAGE(E62:F62)</f>
        <v>0.06638466655</v>
      </c>
      <c r="G67" s="359">
        <f t="shared" ref="G67:G70" si="138">AVERAGE(E62:G62)</f>
        <v>0.06232041077</v>
      </c>
      <c r="H67" s="359">
        <f t="shared" ref="H67:I67" si="133">AVERAGE(E62:H62)</f>
        <v>0.05772766397</v>
      </c>
      <c r="I67" s="359">
        <f t="shared" si="133"/>
        <v>0.03880287759</v>
      </c>
      <c r="J67" s="359">
        <f t="shared" ref="J67:J70" si="140">AVERAGE(F62:J62)</f>
        <v>0.03919340803</v>
      </c>
      <c r="K67" s="359">
        <f t="shared" ref="K67:O67" si="134">AVERAGE(F62:K62)</f>
        <v>0.03961031586</v>
      </c>
      <c r="L67" s="359">
        <f t="shared" si="134"/>
        <v>0.03829298381</v>
      </c>
      <c r="M67" s="359">
        <f t="shared" si="134"/>
        <v>0.03705495135</v>
      </c>
      <c r="N67" s="359">
        <f t="shared" si="134"/>
        <v>0.0380509878</v>
      </c>
      <c r="O67" s="359">
        <f t="shared" si="134"/>
        <v>0.03917454024</v>
      </c>
      <c r="P67" s="78">
        <f t="shared" ref="P67:P70" si="142">AVERAGE(E62,P62)</f>
        <v>0.09196442925</v>
      </c>
      <c r="Q67" s="78">
        <f t="shared" ref="Q67:Q70" si="143">AVERAGE(E62,P62,Q62)</f>
        <v>0.08815754924</v>
      </c>
      <c r="R67" s="78">
        <f t="shared" ref="R67:R70" si="144">AVERAGE(E62,P62:R62)</f>
        <v>0.08826770397</v>
      </c>
      <c r="S67" s="325" t="str">
        <f t="shared" ref="S67:S70" si="145">AVERAGE(E62,P62:Q62,S62)</f>
        <v>#REF!</v>
      </c>
      <c r="T67" s="79">
        <f t="shared" ref="T67:T70" si="146">AVERAGE(T62,E62)</f>
        <v>0.08432872482</v>
      </c>
      <c r="U67" s="79">
        <f t="shared" ref="U67:U70" si="147">AVERAGE(T62:U62,E62)</f>
        <v>0.0780275147</v>
      </c>
      <c r="V67" s="79">
        <f t="shared" ref="V67:V70" si="148">AVERAGE(T62:V62,E62)</f>
        <v>0.076512537</v>
      </c>
      <c r="W67" s="326" t="str">
        <f t="shared" ref="W67:W70" si="149">AVERAGE(E62,T62:U62,W62)</f>
        <v>#REF!</v>
      </c>
      <c r="X67" s="79">
        <v>0.08135736285576999</v>
      </c>
      <c r="Y67" s="399">
        <f t="shared" ref="Y67:Y70" si="150">AVERAGE(X62:Y62,E62)</f>
        <v>0.07408550783</v>
      </c>
      <c r="Z67" s="399">
        <f t="shared" ref="Z67:Z70" si="151">AVERAGE(X62:Z62,E62)</f>
        <v>0.07193812526</v>
      </c>
      <c r="AA67" s="328" t="str">
        <f t="shared" ref="AA67:AA70" si="152">AVERAGE(E62,X62:Y62,AA62)</f>
        <v>#REF!</v>
      </c>
      <c r="AB67" s="78">
        <f t="shared" ref="AB67:AB70" si="153">AVERAGEA(E62:F62,AB62)</f>
        <v>0.06088519576</v>
      </c>
      <c r="AC67" s="79">
        <f t="shared" ref="AC67:AC70" si="154">AVERAGEA(E62:G62,AC62)</f>
        <v>0.05617903297</v>
      </c>
      <c r="AD67" s="79">
        <f t="shared" ref="AD67:AD70" si="155">AVERAGE(F62:G62,AC62:AD62)</f>
        <v>0.03997488395</v>
      </c>
      <c r="AE67" s="79">
        <f t="shared" ref="AE67:AE70" si="156">AVERAGE(F62:G62,AC62:AE62)</f>
        <v>0.03638363865</v>
      </c>
      <c r="AF67" s="79">
        <f t="shared" ref="AF67:AF70" si="157">AVERAGE(F62:G62,AC62:AF62)</f>
        <v>0.03417296392</v>
      </c>
      <c r="AG67" s="79">
        <f t="shared" ref="AG67:AG70" si="158">AVERAGE(G62:K62,AG62)</f>
        <v>0.04152648544</v>
      </c>
      <c r="AH67" s="79">
        <f t="shared" ref="AH67:AK67" si="135">AVERAGE(AH62,H62:L62)</f>
        <v>0.03583461636</v>
      </c>
      <c r="AI67" s="79">
        <f t="shared" si="135"/>
        <v>0.03773443018</v>
      </c>
      <c r="AJ67" s="79">
        <f t="shared" si="135"/>
        <v>0.04239527048</v>
      </c>
      <c r="AK67" s="79">
        <f t="shared" si="135"/>
        <v>0.04120495963</v>
      </c>
      <c r="AL67" s="79">
        <f t="shared" ref="AL67:AL70" si="160">AVERAGE(AK62:AL62,L62:O62)</f>
        <v>0.04290236469</v>
      </c>
      <c r="AM67" s="4"/>
      <c r="AN67" s="4"/>
      <c r="AO67" s="4"/>
    </row>
    <row r="68">
      <c r="A68" s="293" t="s">
        <v>18</v>
      </c>
      <c r="B68" s="4"/>
      <c r="C68" s="4"/>
      <c r="D68" s="4"/>
      <c r="E68" s="75">
        <f t="shared" si="136"/>
        <v>0.4168476272</v>
      </c>
      <c r="F68" s="359">
        <f t="shared" si="137"/>
        <v>0.283124731</v>
      </c>
      <c r="G68" s="359">
        <f t="shared" si="138"/>
        <v>0.2695141591</v>
      </c>
      <c r="H68" s="359">
        <f t="shared" ref="H68:I68" si="139">AVERAGE(E63:H63)</f>
        <v>0.2656908591</v>
      </c>
      <c r="I68" s="359">
        <f t="shared" si="139"/>
        <v>0.1971923625</v>
      </c>
      <c r="J68" s="359">
        <f t="shared" si="140"/>
        <v>0.2054310966</v>
      </c>
      <c r="K68" s="359">
        <f t="shared" ref="K68:O68" si="141">AVERAGE(F63:K63)</f>
        <v>0.2190306525</v>
      </c>
      <c r="L68" s="359">
        <f t="shared" si="141"/>
        <v>0.2192133524</v>
      </c>
      <c r="M68" s="359">
        <f t="shared" si="141"/>
        <v>0.2185287623</v>
      </c>
      <c r="N68" s="359">
        <f t="shared" si="141"/>
        <v>0.2226747202</v>
      </c>
      <c r="O68" s="359">
        <f t="shared" si="141"/>
        <v>0.2339096568</v>
      </c>
      <c r="P68" s="78">
        <f t="shared" si="142"/>
        <v>0.3737408125</v>
      </c>
      <c r="Q68" s="78">
        <f t="shared" si="143"/>
        <v>0.348350741</v>
      </c>
      <c r="R68" s="78">
        <f t="shared" si="144"/>
        <v>0.3430949702</v>
      </c>
      <c r="S68" s="325" t="str">
        <f t="shared" si="145"/>
        <v>#REF!</v>
      </c>
      <c r="T68" s="79">
        <f t="shared" si="146"/>
        <v>0.3427095279</v>
      </c>
      <c r="U68" s="79">
        <f t="shared" si="147"/>
        <v>0.3090444472</v>
      </c>
      <c r="V68" s="79">
        <f t="shared" si="148"/>
        <v>0.2982547639</v>
      </c>
      <c r="W68" s="326" t="str">
        <f t="shared" si="149"/>
        <v>#REF!</v>
      </c>
      <c r="X68" s="79">
        <v>0.33063399777235314</v>
      </c>
      <c r="Y68" s="399">
        <f t="shared" si="150"/>
        <v>0.2937487757</v>
      </c>
      <c r="Z68" s="399">
        <f t="shared" si="151"/>
        <v>0.2808056229</v>
      </c>
      <c r="AA68" s="328" t="str">
        <f t="shared" si="152"/>
        <v>#REF!</v>
      </c>
      <c r="AB68" s="78">
        <f t="shared" si="153"/>
        <v>0.2562080771</v>
      </c>
      <c r="AC68" s="79">
        <f t="shared" si="154"/>
        <v>0.2534151225</v>
      </c>
      <c r="AD68" s="79">
        <f t="shared" si="155"/>
        <v>0.200482719</v>
      </c>
      <c r="AE68" s="79">
        <f t="shared" si="156"/>
        <v>0.1902923815</v>
      </c>
      <c r="AF68" s="79">
        <f t="shared" si="157"/>
        <v>0.1834988232</v>
      </c>
      <c r="AG68" s="79">
        <f t="shared" si="158"/>
        <v>0.2419684188</v>
      </c>
      <c r="AH68" s="79">
        <f t="shared" ref="AH68:AK68" si="159">AVERAGE(AH63,H63:L63)</f>
        <v>0.2158113542</v>
      </c>
      <c r="AI68" s="79">
        <f t="shared" si="159"/>
        <v>0.218282936</v>
      </c>
      <c r="AJ68" s="79">
        <f t="shared" si="159"/>
        <v>0.2438047407</v>
      </c>
      <c r="AK68" s="79">
        <f t="shared" si="159"/>
        <v>0.2391176119</v>
      </c>
      <c r="AL68" s="79">
        <f t="shared" si="160"/>
        <v>0.2362185005</v>
      </c>
      <c r="AM68" s="4"/>
      <c r="AN68" s="4"/>
      <c r="AO68" s="4"/>
    </row>
    <row r="69">
      <c r="A69" s="292" t="s">
        <v>19</v>
      </c>
      <c r="B69" s="4"/>
      <c r="C69" s="4"/>
      <c r="D69" s="4"/>
      <c r="E69" s="75">
        <f t="shared" si="136"/>
        <v>0.6714285714</v>
      </c>
      <c r="F69" s="359">
        <f t="shared" si="137"/>
        <v>0.5481583139</v>
      </c>
      <c r="G69" s="359">
        <f t="shared" si="138"/>
        <v>0.5809876166</v>
      </c>
      <c r="H69" s="359">
        <f t="shared" ref="H69:I69" si="161">AVERAGE(E64:H64)</f>
        <v>0.6046795389</v>
      </c>
      <c r="I69" s="359">
        <f t="shared" si="161"/>
        <v>0.5529195042</v>
      </c>
      <c r="J69" s="359">
        <f t="shared" si="140"/>
        <v>0.5885805771</v>
      </c>
      <c r="K69" s="359">
        <f t="shared" ref="K69:O69" si="162">AVERAGE(F64:K64)</f>
        <v>0.6012443933</v>
      </c>
      <c r="L69" s="359">
        <f t="shared" si="162"/>
        <v>0.6130631553</v>
      </c>
      <c r="M69" s="359">
        <f t="shared" si="162"/>
        <v>0.6231518256</v>
      </c>
      <c r="N69" s="359">
        <f t="shared" si="162"/>
        <v>0.6197824915</v>
      </c>
      <c r="O69" s="359">
        <f t="shared" si="162"/>
        <v>0.6321218987</v>
      </c>
      <c r="P69" s="78">
        <f t="shared" si="142"/>
        <v>0.6714285714</v>
      </c>
      <c r="Q69" s="78">
        <f t="shared" si="143"/>
        <v>0.649047619</v>
      </c>
      <c r="R69" s="78">
        <f t="shared" si="144"/>
        <v>0.6378571429</v>
      </c>
      <c r="S69" s="325" t="str">
        <f t="shared" si="145"/>
        <v>#REF!</v>
      </c>
      <c r="T69" s="79">
        <f t="shared" si="146"/>
        <v>0.6714285714</v>
      </c>
      <c r="U69" s="79">
        <f t="shared" si="147"/>
        <v>0.649047619</v>
      </c>
      <c r="V69" s="79">
        <f t="shared" si="148"/>
        <v>0.6378571429</v>
      </c>
      <c r="W69" s="326" t="str">
        <f t="shared" si="149"/>
        <v>#REF!</v>
      </c>
      <c r="X69" s="79">
        <v>0.6714285714285715</v>
      </c>
      <c r="Y69" s="399">
        <f t="shared" si="150"/>
        <v>0.649047619</v>
      </c>
      <c r="Z69" s="399">
        <f t="shared" si="151"/>
        <v>0.6378571429</v>
      </c>
      <c r="AA69" s="328" t="str">
        <f t="shared" si="152"/>
        <v>#REF!</v>
      </c>
      <c r="AB69" s="78">
        <f t="shared" si="153"/>
        <v>0.5572852981</v>
      </c>
      <c r="AC69" s="79">
        <f t="shared" si="154"/>
        <v>0.5897689564</v>
      </c>
      <c r="AD69" s="79">
        <f t="shared" si="155"/>
        <v>0.5759400574</v>
      </c>
      <c r="AE69" s="79">
        <f t="shared" si="156"/>
        <v>0.560562348</v>
      </c>
      <c r="AF69" s="79">
        <f t="shared" si="157"/>
        <v>0.5503105417</v>
      </c>
      <c r="AG69" s="79">
        <f t="shared" si="158"/>
        <v>0.6411902964</v>
      </c>
      <c r="AH69" s="79">
        <f t="shared" ref="AH69:AK69" si="163">AVERAGE(AH64,H64:L64)</f>
        <v>0.6098057004</v>
      </c>
      <c r="AI69" s="79">
        <f t="shared" si="163"/>
        <v>0.624547489</v>
      </c>
      <c r="AJ69" s="79">
        <f t="shared" si="163"/>
        <v>0.6602474601</v>
      </c>
      <c r="AK69" s="79">
        <f t="shared" si="163"/>
        <v>0.6281141279</v>
      </c>
      <c r="AL69" s="79">
        <f t="shared" si="160"/>
        <v>0.6352165894</v>
      </c>
      <c r="AM69" s="4"/>
      <c r="AN69" s="4"/>
      <c r="AO69" s="4"/>
    </row>
    <row r="70">
      <c r="A70" s="294" t="s">
        <v>20</v>
      </c>
      <c r="B70" s="23"/>
      <c r="C70" s="23"/>
      <c r="D70" s="23"/>
      <c r="E70" s="122">
        <f t="shared" si="136"/>
        <v>0.8</v>
      </c>
      <c r="F70" s="361">
        <f t="shared" si="137"/>
        <v>0.8326241135</v>
      </c>
      <c r="G70" s="361">
        <f t="shared" si="138"/>
        <v>0.8379959076</v>
      </c>
      <c r="H70" s="361">
        <f t="shared" ref="H70:I70" si="164">AVERAGE(E65:H65)</f>
        <v>0.8496080418</v>
      </c>
      <c r="I70" s="361">
        <f t="shared" si="164"/>
        <v>0.8373706468</v>
      </c>
      <c r="J70" s="361">
        <f t="shared" si="140"/>
        <v>0.8510329136</v>
      </c>
      <c r="K70" s="361">
        <f t="shared" ref="K70:O70" si="165">AVERAGE(F65:K65)</f>
        <v>0.8516233335</v>
      </c>
      <c r="L70" s="361">
        <f t="shared" si="165"/>
        <v>0.8400575838</v>
      </c>
      <c r="M70" s="361">
        <f t="shared" si="165"/>
        <v>0.8459200029</v>
      </c>
      <c r="N70" s="361">
        <f t="shared" si="165"/>
        <v>0.8399404305</v>
      </c>
      <c r="O70" s="361">
        <f t="shared" si="165"/>
        <v>0.8452621296</v>
      </c>
      <c r="P70" s="125">
        <f t="shared" si="142"/>
        <v>0.8</v>
      </c>
      <c r="Q70" s="125">
        <f t="shared" si="143"/>
        <v>0.8</v>
      </c>
      <c r="R70" s="125">
        <f t="shared" si="144"/>
        <v>0.8</v>
      </c>
      <c r="S70" s="353" t="str">
        <f t="shared" si="145"/>
        <v>#REF!</v>
      </c>
      <c r="T70" s="124">
        <f t="shared" si="146"/>
        <v>0.8</v>
      </c>
      <c r="U70" s="124">
        <f t="shared" si="147"/>
        <v>0.8</v>
      </c>
      <c r="V70" s="124">
        <f t="shared" si="148"/>
        <v>0.8</v>
      </c>
      <c r="W70" s="354" t="str">
        <f t="shared" si="149"/>
        <v>#REF!</v>
      </c>
      <c r="X70" s="124">
        <v>0.8</v>
      </c>
      <c r="Y70" s="345">
        <f t="shared" si="150"/>
        <v>0.8</v>
      </c>
      <c r="Z70" s="345">
        <f t="shared" si="151"/>
        <v>0.8</v>
      </c>
      <c r="AA70" s="356" t="str">
        <f t="shared" si="152"/>
        <v>#REF!</v>
      </c>
      <c r="AB70" s="125">
        <f t="shared" si="153"/>
        <v>0.843498818</v>
      </c>
      <c r="AC70" s="124">
        <f t="shared" si="154"/>
        <v>0.8204161226</v>
      </c>
      <c r="AD70" s="124">
        <f t="shared" si="155"/>
        <v>0.8123353145</v>
      </c>
      <c r="AE70" s="124">
        <f t="shared" si="156"/>
        <v>0.7880500698</v>
      </c>
      <c r="AF70" s="124">
        <f t="shared" si="157"/>
        <v>0.7718599067</v>
      </c>
      <c r="AG70" s="124">
        <f t="shared" si="158"/>
        <v>0.8498445345</v>
      </c>
      <c r="AH70" s="124">
        <f t="shared" ref="AH70:AK70" si="166">AVERAGE(AH65,H65:L65)</f>
        <v>0.8406071757</v>
      </c>
      <c r="AI70" s="124">
        <f t="shared" si="166"/>
        <v>0.8436866022</v>
      </c>
      <c r="AJ70" s="124">
        <f t="shared" si="166"/>
        <v>0.8620843622</v>
      </c>
      <c r="AK70" s="124">
        <f t="shared" si="166"/>
        <v>0.8416341345</v>
      </c>
      <c r="AL70" s="124">
        <f t="shared" si="160"/>
        <v>0.8465238975</v>
      </c>
      <c r="AM70" s="23"/>
      <c r="AN70" s="23"/>
      <c r="AO70" s="23"/>
    </row>
    <row r="71">
      <c r="A71" s="1" t="s">
        <v>95</v>
      </c>
      <c r="B71" s="4"/>
      <c r="C71" s="4"/>
      <c r="D71" s="4"/>
      <c r="E71" s="4"/>
      <c r="F71" s="8"/>
      <c r="G71" s="8"/>
      <c r="H71" s="8"/>
      <c r="I71" s="8"/>
      <c r="J71" s="8"/>
      <c r="K71" s="8"/>
      <c r="L71" s="8"/>
      <c r="M71" s="8"/>
      <c r="N71" s="8"/>
      <c r="O71" s="8"/>
      <c r="P71" s="118"/>
      <c r="Q71" s="118"/>
      <c r="R71" s="118"/>
      <c r="S71" s="325"/>
      <c r="T71" s="119"/>
      <c r="U71" s="119"/>
      <c r="V71" s="119"/>
      <c r="W71" s="326"/>
      <c r="X71" s="74"/>
      <c r="Y71" s="352"/>
      <c r="Z71" s="352"/>
      <c r="AA71" s="328"/>
      <c r="AB71" s="118"/>
      <c r="AC71" s="119"/>
      <c r="AD71" s="119"/>
      <c r="AE71" s="119"/>
      <c r="AF71" s="119"/>
      <c r="AG71" s="119"/>
      <c r="AH71" s="119"/>
      <c r="AI71" s="119"/>
      <c r="AJ71" s="119"/>
      <c r="AK71" s="119"/>
      <c r="AL71" s="119"/>
      <c r="AM71" s="4"/>
      <c r="AN71" s="4"/>
      <c r="AO71" s="4"/>
    </row>
    <row r="72">
      <c r="A72" s="1"/>
      <c r="B72" s="4"/>
      <c r="C72" s="4"/>
      <c r="D72" s="4"/>
      <c r="E72" s="4"/>
      <c r="F72" s="8"/>
      <c r="G72" s="8"/>
      <c r="H72" s="8"/>
      <c r="I72" s="8"/>
      <c r="J72" s="8"/>
      <c r="K72" s="8"/>
      <c r="L72" s="8"/>
      <c r="M72" s="8"/>
      <c r="N72" s="8"/>
      <c r="O72" s="8"/>
      <c r="P72" s="118"/>
      <c r="Q72" s="118"/>
      <c r="R72" s="118"/>
      <c r="S72" s="325"/>
      <c r="T72" s="119"/>
      <c r="U72" s="119"/>
      <c r="V72" s="119"/>
      <c r="W72" s="326"/>
      <c r="X72" s="74"/>
      <c r="Y72" s="352"/>
      <c r="Z72" s="352"/>
      <c r="AA72" s="328"/>
      <c r="AB72" s="118"/>
      <c r="AC72" s="119"/>
      <c r="AD72" s="119"/>
      <c r="AE72" s="119"/>
      <c r="AF72" s="119"/>
      <c r="AG72" s="119"/>
      <c r="AH72" s="119"/>
      <c r="AI72" s="119"/>
      <c r="AJ72" s="119"/>
      <c r="AK72" s="119"/>
      <c r="AL72" s="119"/>
      <c r="AM72" s="4"/>
      <c r="AN72" s="4"/>
      <c r="AO72" s="4"/>
    </row>
    <row r="73">
      <c r="A73" s="292" t="s">
        <v>17</v>
      </c>
      <c r="B73" s="4"/>
      <c r="C73" s="4"/>
      <c r="D73" s="4"/>
      <c r="E73" s="75">
        <f t="shared" ref="E73:W73" si="167">E67</f>
        <v>0.1025714956</v>
      </c>
      <c r="F73" s="359">
        <f t="shared" si="167"/>
        <v>0.06638466655</v>
      </c>
      <c r="G73" s="359">
        <f t="shared" si="167"/>
        <v>0.06232041077</v>
      </c>
      <c r="H73" s="359">
        <f t="shared" si="167"/>
        <v>0.05772766397</v>
      </c>
      <c r="I73" s="359">
        <f t="shared" si="167"/>
        <v>0.03880287759</v>
      </c>
      <c r="J73" s="359">
        <f t="shared" si="167"/>
        <v>0.03919340803</v>
      </c>
      <c r="K73" s="359">
        <f t="shared" si="167"/>
        <v>0.03961031586</v>
      </c>
      <c r="L73" s="359">
        <f t="shared" si="167"/>
        <v>0.03829298381</v>
      </c>
      <c r="M73" s="359">
        <f t="shared" si="167"/>
        <v>0.03705495135</v>
      </c>
      <c r="N73" s="359">
        <f t="shared" si="167"/>
        <v>0.0380509878</v>
      </c>
      <c r="O73" s="359">
        <f t="shared" si="167"/>
        <v>0.03917454024</v>
      </c>
      <c r="P73" s="78">
        <f t="shared" si="167"/>
        <v>0.09196442925</v>
      </c>
      <c r="Q73" s="78">
        <f t="shared" si="167"/>
        <v>0.08815754924</v>
      </c>
      <c r="R73" s="78">
        <f t="shared" si="167"/>
        <v>0.08826770397</v>
      </c>
      <c r="S73" s="78" t="str">
        <f t="shared" si="167"/>
        <v>#REF!</v>
      </c>
      <c r="T73" s="79">
        <f t="shared" si="167"/>
        <v>0.08432872482</v>
      </c>
      <c r="U73" s="79">
        <f t="shared" si="167"/>
        <v>0.0780275147</v>
      </c>
      <c r="V73" s="79">
        <f t="shared" si="167"/>
        <v>0.076512537</v>
      </c>
      <c r="W73" s="79" t="str">
        <f t="shared" si="167"/>
        <v>#REF!</v>
      </c>
      <c r="X73" s="79">
        <v>0.08135736285576999</v>
      </c>
      <c r="Y73" s="399">
        <f t="shared" ref="Y73:AL73" si="168">Y67</f>
        <v>0.07408550783</v>
      </c>
      <c r="Z73" s="399">
        <f t="shared" si="168"/>
        <v>0.07193812526</v>
      </c>
      <c r="AA73" s="399" t="str">
        <f t="shared" si="168"/>
        <v>#REF!</v>
      </c>
      <c r="AB73" s="78">
        <f t="shared" si="168"/>
        <v>0.06088519576</v>
      </c>
      <c r="AC73" s="79">
        <f t="shared" si="168"/>
        <v>0.05617903297</v>
      </c>
      <c r="AD73" s="79">
        <f t="shared" si="168"/>
        <v>0.03997488395</v>
      </c>
      <c r="AE73" s="79">
        <f t="shared" si="168"/>
        <v>0.03638363865</v>
      </c>
      <c r="AF73" s="79">
        <f t="shared" si="168"/>
        <v>0.03417296392</v>
      </c>
      <c r="AG73" s="79">
        <f t="shared" si="168"/>
        <v>0.04152648544</v>
      </c>
      <c r="AH73" s="79">
        <f t="shared" si="168"/>
        <v>0.03583461636</v>
      </c>
      <c r="AI73" s="79">
        <f t="shared" si="168"/>
        <v>0.03773443018</v>
      </c>
      <c r="AJ73" s="79">
        <f t="shared" si="168"/>
        <v>0.04239527048</v>
      </c>
      <c r="AK73" s="79">
        <f t="shared" si="168"/>
        <v>0.04120495963</v>
      </c>
      <c r="AL73" s="79">
        <f t="shared" si="168"/>
        <v>0.04290236469</v>
      </c>
      <c r="AM73" s="4"/>
      <c r="AN73" s="4"/>
      <c r="AO73" s="4"/>
    </row>
    <row r="74">
      <c r="A74" s="293" t="s">
        <v>18</v>
      </c>
      <c r="B74" s="4"/>
      <c r="C74" s="4"/>
      <c r="D74" s="4"/>
      <c r="E74" s="75">
        <f t="shared" ref="E74:W74" si="169">E68</f>
        <v>0.4168476272</v>
      </c>
      <c r="F74" s="359">
        <f t="shared" si="169"/>
        <v>0.283124731</v>
      </c>
      <c r="G74" s="359">
        <f t="shared" si="169"/>
        <v>0.2695141591</v>
      </c>
      <c r="H74" s="359">
        <f t="shared" si="169"/>
        <v>0.2656908591</v>
      </c>
      <c r="I74" s="359">
        <f t="shared" si="169"/>
        <v>0.1971923625</v>
      </c>
      <c r="J74" s="359">
        <f t="shared" si="169"/>
        <v>0.2054310966</v>
      </c>
      <c r="K74" s="359">
        <f t="shared" si="169"/>
        <v>0.2190306525</v>
      </c>
      <c r="L74" s="359">
        <f t="shared" si="169"/>
        <v>0.2192133524</v>
      </c>
      <c r="M74" s="359">
        <f t="shared" si="169"/>
        <v>0.2185287623</v>
      </c>
      <c r="N74" s="359">
        <f t="shared" si="169"/>
        <v>0.2226747202</v>
      </c>
      <c r="O74" s="359">
        <f t="shared" si="169"/>
        <v>0.2339096568</v>
      </c>
      <c r="P74" s="78">
        <f t="shared" si="169"/>
        <v>0.3737408125</v>
      </c>
      <c r="Q74" s="78">
        <f t="shared" si="169"/>
        <v>0.348350741</v>
      </c>
      <c r="R74" s="78">
        <f t="shared" si="169"/>
        <v>0.3430949702</v>
      </c>
      <c r="S74" s="78" t="str">
        <f t="shared" si="169"/>
        <v>#REF!</v>
      </c>
      <c r="T74" s="79">
        <f t="shared" si="169"/>
        <v>0.3427095279</v>
      </c>
      <c r="U74" s="79">
        <f t="shared" si="169"/>
        <v>0.3090444472</v>
      </c>
      <c r="V74" s="79">
        <f t="shared" si="169"/>
        <v>0.2982547639</v>
      </c>
      <c r="W74" s="79" t="str">
        <f t="shared" si="169"/>
        <v>#REF!</v>
      </c>
      <c r="X74" s="79">
        <v>0.33063399777235314</v>
      </c>
      <c r="Y74" s="399">
        <f t="shared" ref="Y74:AL74" si="170">Y68</f>
        <v>0.2937487757</v>
      </c>
      <c r="Z74" s="399">
        <f t="shared" si="170"/>
        <v>0.2808056229</v>
      </c>
      <c r="AA74" s="399" t="str">
        <f t="shared" si="170"/>
        <v>#REF!</v>
      </c>
      <c r="AB74" s="78">
        <f t="shared" si="170"/>
        <v>0.2562080771</v>
      </c>
      <c r="AC74" s="79">
        <f t="shared" si="170"/>
        <v>0.2534151225</v>
      </c>
      <c r="AD74" s="79">
        <f t="shared" si="170"/>
        <v>0.200482719</v>
      </c>
      <c r="AE74" s="79">
        <f t="shared" si="170"/>
        <v>0.1902923815</v>
      </c>
      <c r="AF74" s="79">
        <f t="shared" si="170"/>
        <v>0.1834988232</v>
      </c>
      <c r="AG74" s="79">
        <f t="shared" si="170"/>
        <v>0.2419684188</v>
      </c>
      <c r="AH74" s="79">
        <f t="shared" si="170"/>
        <v>0.2158113542</v>
      </c>
      <c r="AI74" s="79">
        <f t="shared" si="170"/>
        <v>0.218282936</v>
      </c>
      <c r="AJ74" s="79">
        <f t="shared" si="170"/>
        <v>0.2438047407</v>
      </c>
      <c r="AK74" s="79">
        <f t="shared" si="170"/>
        <v>0.2391176119</v>
      </c>
      <c r="AL74" s="79">
        <f t="shared" si="170"/>
        <v>0.2362185005</v>
      </c>
      <c r="AM74" s="4"/>
      <c r="AN74" s="4"/>
      <c r="AO74" s="4"/>
    </row>
    <row r="75">
      <c r="A75" s="292" t="s">
        <v>19</v>
      </c>
      <c r="B75" s="4"/>
      <c r="C75" s="4"/>
      <c r="D75" s="4"/>
      <c r="E75" s="75">
        <f t="shared" ref="E75:M75" si="171">E69</f>
        <v>0.6714285714</v>
      </c>
      <c r="F75" s="359">
        <f t="shared" si="171"/>
        <v>0.5481583139</v>
      </c>
      <c r="G75" s="359">
        <f t="shared" si="171"/>
        <v>0.5809876166</v>
      </c>
      <c r="H75" s="359">
        <f t="shared" si="171"/>
        <v>0.6046795389</v>
      </c>
      <c r="I75" s="359">
        <f t="shared" si="171"/>
        <v>0.5529195042</v>
      </c>
      <c r="J75" s="359">
        <f t="shared" si="171"/>
        <v>0.5885805771</v>
      </c>
      <c r="K75" s="359">
        <f t="shared" si="171"/>
        <v>0.6012443933</v>
      </c>
      <c r="L75" s="359">
        <f t="shared" si="171"/>
        <v>0.6130631553</v>
      </c>
      <c r="M75" s="359">
        <f t="shared" si="171"/>
        <v>0.6231518256</v>
      </c>
      <c r="N75" s="359">
        <f>N69*(1+5%)</f>
        <v>0.6507716161</v>
      </c>
      <c r="O75" s="359">
        <f t="shared" ref="O75:W75" si="172">O69</f>
        <v>0.6321218987</v>
      </c>
      <c r="P75" s="78">
        <f t="shared" si="172"/>
        <v>0.6714285714</v>
      </c>
      <c r="Q75" s="78">
        <f t="shared" si="172"/>
        <v>0.649047619</v>
      </c>
      <c r="R75" s="78">
        <f t="shared" si="172"/>
        <v>0.6378571429</v>
      </c>
      <c r="S75" s="78" t="str">
        <f t="shared" si="172"/>
        <v>#REF!</v>
      </c>
      <c r="T75" s="79">
        <f t="shared" si="172"/>
        <v>0.6714285714</v>
      </c>
      <c r="U75" s="79">
        <f t="shared" si="172"/>
        <v>0.649047619</v>
      </c>
      <c r="V75" s="79">
        <f t="shared" si="172"/>
        <v>0.6378571429</v>
      </c>
      <c r="W75" s="79" t="str">
        <f t="shared" si="172"/>
        <v>#REF!</v>
      </c>
      <c r="X75" s="79">
        <v>0.6714285714285715</v>
      </c>
      <c r="Y75" s="399">
        <f t="shared" ref="Y75:AL75" si="173">Y69</f>
        <v>0.649047619</v>
      </c>
      <c r="Z75" s="399">
        <f t="shared" si="173"/>
        <v>0.6378571429</v>
      </c>
      <c r="AA75" s="399" t="str">
        <f t="shared" si="173"/>
        <v>#REF!</v>
      </c>
      <c r="AB75" s="78">
        <f t="shared" si="173"/>
        <v>0.5572852981</v>
      </c>
      <c r="AC75" s="79">
        <f t="shared" si="173"/>
        <v>0.5897689564</v>
      </c>
      <c r="AD75" s="79">
        <f t="shared" si="173"/>
        <v>0.5759400574</v>
      </c>
      <c r="AE75" s="79">
        <f t="shared" si="173"/>
        <v>0.560562348</v>
      </c>
      <c r="AF75" s="79">
        <f t="shared" si="173"/>
        <v>0.5503105417</v>
      </c>
      <c r="AG75" s="79">
        <f t="shared" si="173"/>
        <v>0.6411902964</v>
      </c>
      <c r="AH75" s="79">
        <f t="shared" si="173"/>
        <v>0.6098057004</v>
      </c>
      <c r="AI75" s="79">
        <f t="shared" si="173"/>
        <v>0.624547489</v>
      </c>
      <c r="AJ75" s="79">
        <f t="shared" si="173"/>
        <v>0.6602474601</v>
      </c>
      <c r="AK75" s="79">
        <f t="shared" si="173"/>
        <v>0.6281141279</v>
      </c>
      <c r="AL75" s="79">
        <f t="shared" si="173"/>
        <v>0.6352165894</v>
      </c>
      <c r="AM75" s="4"/>
      <c r="AN75" s="4"/>
      <c r="AO75" s="4"/>
    </row>
    <row r="76">
      <c r="A76" s="294" t="s">
        <v>20</v>
      </c>
      <c r="B76" s="23"/>
      <c r="C76" s="23"/>
      <c r="D76" s="23"/>
      <c r="E76" s="122">
        <f t="shared" ref="E76:W76" si="174">E70</f>
        <v>0.8</v>
      </c>
      <c r="F76" s="361">
        <f t="shared" si="174"/>
        <v>0.8326241135</v>
      </c>
      <c r="G76" s="361">
        <f t="shared" si="174"/>
        <v>0.8379959076</v>
      </c>
      <c r="H76" s="361">
        <f t="shared" si="174"/>
        <v>0.8496080418</v>
      </c>
      <c r="I76" s="361">
        <f t="shared" si="174"/>
        <v>0.8373706468</v>
      </c>
      <c r="J76" s="361">
        <f t="shared" si="174"/>
        <v>0.8510329136</v>
      </c>
      <c r="K76" s="361">
        <f t="shared" si="174"/>
        <v>0.8516233335</v>
      </c>
      <c r="L76" s="361">
        <f t="shared" si="174"/>
        <v>0.8400575838</v>
      </c>
      <c r="M76" s="361">
        <f t="shared" si="174"/>
        <v>0.8459200029</v>
      </c>
      <c r="N76" s="361">
        <f t="shared" si="174"/>
        <v>0.8399404305</v>
      </c>
      <c r="O76" s="361">
        <f t="shared" si="174"/>
        <v>0.8452621296</v>
      </c>
      <c r="P76" s="343">
        <f t="shared" si="174"/>
        <v>0.8</v>
      </c>
      <c r="Q76" s="343">
        <f t="shared" si="174"/>
        <v>0.8</v>
      </c>
      <c r="R76" s="343">
        <f t="shared" si="174"/>
        <v>0.8</v>
      </c>
      <c r="S76" s="343" t="str">
        <f t="shared" si="174"/>
        <v>#REF!</v>
      </c>
      <c r="T76" s="344">
        <f t="shared" si="174"/>
        <v>0.8</v>
      </c>
      <c r="U76" s="344">
        <f t="shared" si="174"/>
        <v>0.8</v>
      </c>
      <c r="V76" s="344">
        <f t="shared" si="174"/>
        <v>0.8</v>
      </c>
      <c r="W76" s="344" t="str">
        <f t="shared" si="174"/>
        <v>#REF!</v>
      </c>
      <c r="X76" s="124">
        <v>0.8</v>
      </c>
      <c r="Y76" s="346">
        <f t="shared" ref="Y76:AL76" si="175">Y70</f>
        <v>0.8</v>
      </c>
      <c r="Z76" s="346">
        <f t="shared" si="175"/>
        <v>0.8</v>
      </c>
      <c r="AA76" s="346" t="str">
        <f t="shared" si="175"/>
        <v>#REF!</v>
      </c>
      <c r="AB76" s="125">
        <f t="shared" si="175"/>
        <v>0.843498818</v>
      </c>
      <c r="AC76" s="124">
        <f t="shared" si="175"/>
        <v>0.8204161226</v>
      </c>
      <c r="AD76" s="124">
        <f t="shared" si="175"/>
        <v>0.8123353145</v>
      </c>
      <c r="AE76" s="124">
        <f t="shared" si="175"/>
        <v>0.7880500698</v>
      </c>
      <c r="AF76" s="124">
        <f t="shared" si="175"/>
        <v>0.7718599067</v>
      </c>
      <c r="AG76" s="124">
        <f t="shared" si="175"/>
        <v>0.8498445345</v>
      </c>
      <c r="AH76" s="124">
        <f t="shared" si="175"/>
        <v>0.8406071757</v>
      </c>
      <c r="AI76" s="124">
        <f t="shared" si="175"/>
        <v>0.8436866022</v>
      </c>
      <c r="AJ76" s="124">
        <f t="shared" si="175"/>
        <v>0.8620843622</v>
      </c>
      <c r="AK76" s="124">
        <f t="shared" si="175"/>
        <v>0.8416341345</v>
      </c>
      <c r="AL76" s="124">
        <f t="shared" si="175"/>
        <v>0.8465238975</v>
      </c>
      <c r="AM76" s="23"/>
      <c r="AN76" s="23"/>
      <c r="AO76" s="23"/>
    </row>
    <row r="77">
      <c r="A77" s="1" t="s">
        <v>96</v>
      </c>
      <c r="B77" s="4"/>
      <c r="C77" s="4"/>
      <c r="D77" s="4"/>
      <c r="E77" s="4"/>
      <c r="F77" s="8"/>
      <c r="G77" s="8"/>
      <c r="H77" s="8"/>
      <c r="I77" s="8"/>
      <c r="J77" s="8"/>
      <c r="K77" s="8"/>
      <c r="L77" s="8"/>
      <c r="M77" s="8"/>
      <c r="N77" s="8"/>
      <c r="O77" s="8"/>
      <c r="P77" s="118"/>
      <c r="Q77" s="118"/>
      <c r="R77" s="118"/>
      <c r="S77" s="325"/>
      <c r="T77" s="119"/>
      <c r="U77" s="119"/>
      <c r="V77" s="119"/>
      <c r="W77" s="326"/>
      <c r="X77" s="74"/>
      <c r="Y77" s="352"/>
      <c r="Z77" s="352"/>
      <c r="AA77" s="328"/>
      <c r="AB77" s="118"/>
      <c r="AC77" s="119"/>
      <c r="AD77" s="119"/>
      <c r="AE77" s="119"/>
      <c r="AF77" s="119"/>
      <c r="AG77" s="119"/>
      <c r="AH77" s="119"/>
      <c r="AI77" s="119"/>
      <c r="AJ77" s="119"/>
      <c r="AK77" s="119"/>
      <c r="AL77" s="119"/>
      <c r="AM77" s="4"/>
      <c r="AN77" s="4"/>
      <c r="AO77" s="4"/>
    </row>
    <row r="78">
      <c r="A78" s="292" t="s">
        <v>17</v>
      </c>
      <c r="B78" s="4"/>
      <c r="C78" s="4"/>
      <c r="D78" s="4"/>
      <c r="E78" s="27">
        <f t="shared" ref="E78:W78" si="176">E73*E29</f>
        <v>42188.16901</v>
      </c>
      <c r="F78" s="27">
        <f t="shared" si="176"/>
        <v>44575.9759</v>
      </c>
      <c r="G78" s="27">
        <f t="shared" si="176"/>
        <v>44015.34812</v>
      </c>
      <c r="H78" s="27">
        <f t="shared" si="176"/>
        <v>42039.59401</v>
      </c>
      <c r="I78" s="27">
        <f t="shared" si="176"/>
        <v>28447.74766</v>
      </c>
      <c r="J78" s="27">
        <f t="shared" si="176"/>
        <v>33407.67714</v>
      </c>
      <c r="K78" s="27">
        <f t="shared" si="176"/>
        <v>44466.54058</v>
      </c>
      <c r="L78" s="27">
        <f t="shared" si="176"/>
        <v>83951.43159</v>
      </c>
      <c r="M78" s="410">
        <f t="shared" si="176"/>
        <v>86665.23188</v>
      </c>
      <c r="N78" s="27">
        <f t="shared" si="176"/>
        <v>132534.0821</v>
      </c>
      <c r="O78" s="27">
        <f t="shared" si="176"/>
        <v>151863.6227</v>
      </c>
      <c r="P78" s="73">
        <f t="shared" si="176"/>
        <v>67000.68493</v>
      </c>
      <c r="Q78" s="73">
        <f t="shared" si="176"/>
        <v>67438.76202</v>
      </c>
      <c r="R78" s="73">
        <f t="shared" si="176"/>
        <v>95768.69345</v>
      </c>
      <c r="S78" s="325" t="str">
        <f t="shared" si="176"/>
        <v>#REF!</v>
      </c>
      <c r="T78" s="74">
        <f t="shared" si="176"/>
        <v>61437.69247</v>
      </c>
      <c r="U78" s="74">
        <f t="shared" si="176"/>
        <v>59689.48819</v>
      </c>
      <c r="V78" s="74">
        <f t="shared" si="176"/>
        <v>83014.57239</v>
      </c>
      <c r="W78" s="326" t="str">
        <f t="shared" si="176"/>
        <v>#REF!</v>
      </c>
      <c r="X78" s="74">
        <v>59272.90670857122</v>
      </c>
      <c r="Y78" s="327">
        <f t="shared" ref="Y78:AL78" si="177">Y73*Y29</f>
        <v>56673.93178</v>
      </c>
      <c r="Z78" s="327">
        <f t="shared" si="177"/>
        <v>78051.42714</v>
      </c>
      <c r="AA78" s="328" t="str">
        <f t="shared" si="177"/>
        <v>#REF!</v>
      </c>
      <c r="AB78" s="73">
        <f t="shared" si="177"/>
        <v>44248.31602</v>
      </c>
      <c r="AC78" s="74">
        <f t="shared" si="177"/>
        <v>41568.83276</v>
      </c>
      <c r="AD78" s="74">
        <f t="shared" si="177"/>
        <v>28227.36087</v>
      </c>
      <c r="AE78" s="74">
        <f t="shared" si="177"/>
        <v>30687.1906</v>
      </c>
      <c r="AF78" s="74">
        <f t="shared" si="177"/>
        <v>36860.6566</v>
      </c>
      <c r="AG78" s="74">
        <f t="shared" si="177"/>
        <v>53762.67964</v>
      </c>
      <c r="AH78" s="74">
        <f t="shared" si="177"/>
        <v>85465.56002</v>
      </c>
      <c r="AI78" s="74">
        <f t="shared" si="177"/>
        <v>138183.4833</v>
      </c>
      <c r="AJ78" s="74">
        <f t="shared" si="177"/>
        <v>177848.1597</v>
      </c>
      <c r="AK78" s="74">
        <f t="shared" si="177"/>
        <v>188141.8457</v>
      </c>
      <c r="AL78" s="74">
        <f t="shared" si="177"/>
        <v>209835.4657</v>
      </c>
      <c r="AM78" s="4"/>
      <c r="AN78" s="4"/>
      <c r="AO78" s="4"/>
    </row>
    <row r="79">
      <c r="A79" s="293" t="s">
        <v>18</v>
      </c>
      <c r="B79" s="4"/>
      <c r="C79" s="4"/>
      <c r="D79" s="4"/>
      <c r="E79" s="27">
        <f t="shared" ref="E79:W79" si="178">E74*E30</f>
        <v>38510.46804</v>
      </c>
      <c r="F79" s="27">
        <f t="shared" si="178"/>
        <v>23537.57451</v>
      </c>
      <c r="G79" s="27">
        <f t="shared" si="178"/>
        <v>40476.98398</v>
      </c>
      <c r="H79" s="27">
        <f t="shared" si="178"/>
        <v>32440.8539</v>
      </c>
      <c r="I79" s="27">
        <f t="shared" si="178"/>
        <v>27013.38174</v>
      </c>
      <c r="J79" s="27">
        <f t="shared" si="178"/>
        <v>25748.73364</v>
      </c>
      <c r="K79" s="27">
        <f t="shared" si="178"/>
        <v>27120.37539</v>
      </c>
      <c r="L79" s="27">
        <f t="shared" si="178"/>
        <v>36454.08444</v>
      </c>
      <c r="M79" s="27">
        <f t="shared" si="178"/>
        <v>94061.33514</v>
      </c>
      <c r="N79" s="27">
        <f t="shared" si="178"/>
        <v>93161.93909</v>
      </c>
      <c r="O79" s="27">
        <f t="shared" si="178"/>
        <v>130245.3599</v>
      </c>
      <c r="P79" s="73">
        <f t="shared" si="178"/>
        <v>37825.42957</v>
      </c>
      <c r="Q79" s="73">
        <f t="shared" si="178"/>
        <v>68693.89483</v>
      </c>
      <c r="R79" s="73">
        <f t="shared" si="178"/>
        <v>71040.57564</v>
      </c>
      <c r="S79" s="325" t="str">
        <f t="shared" si="178"/>
        <v>#REF!</v>
      </c>
      <c r="T79" s="74">
        <f t="shared" si="178"/>
        <v>34684.82616</v>
      </c>
      <c r="U79" s="74">
        <f t="shared" si="178"/>
        <v>60942.792</v>
      </c>
      <c r="V79" s="74">
        <f t="shared" si="178"/>
        <v>61756.04995</v>
      </c>
      <c r="W79" s="326" t="str">
        <f t="shared" si="178"/>
        <v>#REF!</v>
      </c>
      <c r="X79" s="74">
        <v>33462.690129392475</v>
      </c>
      <c r="Y79" s="327">
        <f t="shared" ref="Y79:AL79" si="179">Y74*Y30</f>
        <v>57926.52384</v>
      </c>
      <c r="Z79" s="327">
        <f t="shared" si="179"/>
        <v>58143.06483</v>
      </c>
      <c r="AA79" s="328" t="str">
        <f t="shared" si="179"/>
        <v>#REF!</v>
      </c>
      <c r="AB79" s="73">
        <f t="shared" si="179"/>
        <v>42408.25739</v>
      </c>
      <c r="AC79" s="74">
        <f t="shared" si="179"/>
        <v>32943.96593</v>
      </c>
      <c r="AD79" s="74">
        <f t="shared" si="179"/>
        <v>27304.86495</v>
      </c>
      <c r="AE79" s="74">
        <f t="shared" si="179"/>
        <v>19786.2718</v>
      </c>
      <c r="AF79" s="74">
        <f t="shared" si="179"/>
        <v>23929.47051</v>
      </c>
      <c r="AG79" s="74">
        <f t="shared" si="179"/>
        <v>39458.56372</v>
      </c>
      <c r="AH79" s="74">
        <f t="shared" si="179"/>
        <v>85163.92981</v>
      </c>
      <c r="AI79" s="74">
        <f t="shared" si="179"/>
        <v>97009.2722</v>
      </c>
      <c r="AJ79" s="74">
        <f t="shared" si="179"/>
        <v>166723.7308</v>
      </c>
      <c r="AK79" s="74">
        <f t="shared" si="179"/>
        <v>181993.1522</v>
      </c>
      <c r="AL79" s="74">
        <f t="shared" si="179"/>
        <v>207524.5716</v>
      </c>
      <c r="AM79" s="4"/>
      <c r="AN79" s="4"/>
      <c r="AO79" s="4"/>
    </row>
    <row r="80">
      <c r="A80" s="292" t="s">
        <v>19</v>
      </c>
      <c r="B80" s="4"/>
      <c r="C80" s="4"/>
      <c r="D80" s="4"/>
      <c r="E80" s="27">
        <f t="shared" ref="E80:W80" si="180">E75*E31</f>
        <v>14643.85714</v>
      </c>
      <c r="F80" s="27">
        <f t="shared" si="180"/>
        <v>17806.92283</v>
      </c>
      <c r="G80" s="27">
        <f t="shared" si="180"/>
        <v>18097.76426</v>
      </c>
      <c r="H80" s="27">
        <f t="shared" si="180"/>
        <v>34164.39395</v>
      </c>
      <c r="I80" s="27">
        <f t="shared" si="180"/>
        <v>20767.65658</v>
      </c>
      <c r="J80" s="27">
        <f t="shared" si="180"/>
        <v>26286.00857</v>
      </c>
      <c r="K80" s="27">
        <f t="shared" si="180"/>
        <v>32548.36523</v>
      </c>
      <c r="L80" s="27">
        <f t="shared" si="180"/>
        <v>23041.97869</v>
      </c>
      <c r="M80" s="27">
        <f t="shared" si="180"/>
        <v>34902.73375</v>
      </c>
      <c r="N80" s="27">
        <f t="shared" si="180"/>
        <v>119257.8879</v>
      </c>
      <c r="O80" s="27">
        <f t="shared" si="180"/>
        <v>103277.7383</v>
      </c>
      <c r="P80" s="73">
        <f t="shared" si="180"/>
        <v>30545.62188</v>
      </c>
      <c r="Q80" s="73">
        <f t="shared" si="180"/>
        <v>32347.26713</v>
      </c>
      <c r="R80" s="73">
        <f t="shared" si="180"/>
        <v>68134.20626</v>
      </c>
      <c r="S80" s="325" t="str">
        <f t="shared" si="180"/>
        <v>#REF!</v>
      </c>
      <c r="T80" s="74">
        <f t="shared" si="180"/>
        <v>24811.97143</v>
      </c>
      <c r="U80" s="74">
        <f t="shared" si="180"/>
        <v>26275.43387</v>
      </c>
      <c r="V80" s="74">
        <f t="shared" si="180"/>
        <v>55344.88659</v>
      </c>
      <c r="W80" s="326" t="str">
        <f t="shared" si="180"/>
        <v>#REF!</v>
      </c>
      <c r="X80" s="74">
        <v>22580.775731310943</v>
      </c>
      <c r="Y80" s="327">
        <f t="shared" ref="Y80:AL80" si="181">Y75*Y31</f>
        <v>23912.63754</v>
      </c>
      <c r="Z80" s="327">
        <f t="shared" si="181"/>
        <v>50368.04414</v>
      </c>
      <c r="AA80" s="328" t="str">
        <f t="shared" si="181"/>
        <v>#REF!</v>
      </c>
      <c r="AB80" s="73">
        <f t="shared" si="181"/>
        <v>16290.81812</v>
      </c>
      <c r="AC80" s="74">
        <f t="shared" si="181"/>
        <v>29488.44782</v>
      </c>
      <c r="AD80" s="74">
        <f t="shared" si="181"/>
        <v>24926.65961</v>
      </c>
      <c r="AE80" s="74">
        <f t="shared" si="181"/>
        <v>22875.62495</v>
      </c>
      <c r="AF80" s="74">
        <f t="shared" si="181"/>
        <v>17144.95527</v>
      </c>
      <c r="AG80" s="74">
        <f t="shared" si="181"/>
        <v>34289.89787</v>
      </c>
      <c r="AH80" s="74">
        <f t="shared" si="181"/>
        <v>35880.04692</v>
      </c>
      <c r="AI80" s="74">
        <f t="shared" si="181"/>
        <v>99314.83189</v>
      </c>
      <c r="AJ80" s="74">
        <f t="shared" si="181"/>
        <v>105322.1525</v>
      </c>
      <c r="AK80" s="74">
        <f t="shared" si="181"/>
        <v>133351.5454</v>
      </c>
      <c r="AL80" s="74">
        <f t="shared" si="181"/>
        <v>184336.2281</v>
      </c>
      <c r="AM80" s="4"/>
      <c r="AN80" s="4"/>
      <c r="AO80" s="4"/>
    </row>
    <row r="81">
      <c r="A81" s="292" t="s">
        <v>20</v>
      </c>
      <c r="B81" s="4"/>
      <c r="C81" s="4"/>
      <c r="D81" s="4"/>
      <c r="E81" s="27">
        <f t="shared" ref="E81:W81" si="182">E76*E32</f>
        <v>6768</v>
      </c>
      <c r="F81" s="27">
        <f t="shared" si="182"/>
        <v>8917.404255</v>
      </c>
      <c r="G81" s="27">
        <f t="shared" si="182"/>
        <v>20740.39871</v>
      </c>
      <c r="H81" s="27">
        <f t="shared" si="182"/>
        <v>20220.67139</v>
      </c>
      <c r="I81" s="27">
        <f t="shared" si="182"/>
        <v>29253.54355</v>
      </c>
      <c r="J81" s="27">
        <f t="shared" si="182"/>
        <v>25807.57311</v>
      </c>
      <c r="K81" s="27">
        <f t="shared" si="182"/>
        <v>29576.87837</v>
      </c>
      <c r="L81" s="27">
        <f t="shared" si="182"/>
        <v>28330.94201</v>
      </c>
      <c r="M81" s="27">
        <f t="shared" si="182"/>
        <v>25436.81449</v>
      </c>
      <c r="N81" s="27">
        <f t="shared" si="182"/>
        <v>36343.49168</v>
      </c>
      <c r="O81" s="27">
        <f t="shared" si="182"/>
        <v>106518.2515</v>
      </c>
      <c r="P81" s="73">
        <f t="shared" si="182"/>
        <v>14643.85714</v>
      </c>
      <c r="Q81" s="73">
        <f t="shared" si="182"/>
        <v>27491.0597</v>
      </c>
      <c r="R81" s="73">
        <f t="shared" si="182"/>
        <v>30116.42112</v>
      </c>
      <c r="S81" s="325" t="str">
        <f t="shared" si="182"/>
        <v>#REF!</v>
      </c>
      <c r="T81" s="74">
        <f t="shared" si="182"/>
        <v>14643.85714</v>
      </c>
      <c r="U81" s="74">
        <f t="shared" si="182"/>
        <v>22330.77429</v>
      </c>
      <c r="V81" s="74">
        <f t="shared" si="182"/>
        <v>24463.33498</v>
      </c>
      <c r="W81" s="326" t="str">
        <f t="shared" si="182"/>
        <v>#REF!</v>
      </c>
      <c r="X81" s="74">
        <v>14643.857142857143</v>
      </c>
      <c r="Y81" s="327">
        <f t="shared" ref="Y81:AL81" si="183">Y76*Y32</f>
        <v>20322.69816</v>
      </c>
      <c r="Z81" s="327">
        <f t="shared" si="183"/>
        <v>22263.49012</v>
      </c>
      <c r="AA81" s="328" t="str">
        <f t="shared" si="183"/>
        <v>#REF!</v>
      </c>
      <c r="AB81" s="73">
        <f t="shared" si="183"/>
        <v>18226.42909</v>
      </c>
      <c r="AC81" s="74">
        <f t="shared" si="183"/>
        <v>20510.40307</v>
      </c>
      <c r="AD81" s="74">
        <f t="shared" si="183"/>
        <v>32597.7253</v>
      </c>
      <c r="AE81" s="74">
        <f t="shared" si="183"/>
        <v>24635.70964</v>
      </c>
      <c r="AF81" s="74">
        <f t="shared" si="183"/>
        <v>22751.60262</v>
      </c>
      <c r="AG81" s="74">
        <f t="shared" si="183"/>
        <v>35776.98109</v>
      </c>
      <c r="AH81" s="74">
        <f t="shared" si="183"/>
        <v>23253.42896</v>
      </c>
      <c r="AI81" s="74">
        <f t="shared" si="183"/>
        <v>37114.60082</v>
      </c>
      <c r="AJ81" s="74">
        <f t="shared" si="183"/>
        <v>126394.2018</v>
      </c>
      <c r="AK81" s="74">
        <f t="shared" si="183"/>
        <v>110014.0359</v>
      </c>
      <c r="AL81" s="74">
        <f t="shared" si="183"/>
        <v>143786.3262</v>
      </c>
      <c r="AM81" s="4"/>
      <c r="AN81" s="4"/>
      <c r="AO81" s="4"/>
    </row>
    <row r="82">
      <c r="A82" s="21" t="s">
        <v>88</v>
      </c>
      <c r="B82" s="23"/>
      <c r="C82" s="23"/>
      <c r="D82" s="23"/>
      <c r="E82" s="22">
        <f t="shared" ref="E82:W82" si="184">SUM(E78:E81)</f>
        <v>102110.4942</v>
      </c>
      <c r="F82" s="22">
        <f t="shared" si="184"/>
        <v>94837.87749</v>
      </c>
      <c r="G82" s="22">
        <f t="shared" si="184"/>
        <v>123330.4951</v>
      </c>
      <c r="H82" s="22">
        <f t="shared" si="184"/>
        <v>128865.5133</v>
      </c>
      <c r="I82" s="22">
        <f t="shared" si="184"/>
        <v>105482.3295</v>
      </c>
      <c r="J82" s="22">
        <f t="shared" si="184"/>
        <v>111249.9925</v>
      </c>
      <c r="K82" s="22">
        <f t="shared" si="184"/>
        <v>133712.1596</v>
      </c>
      <c r="L82" s="22">
        <f t="shared" si="184"/>
        <v>171778.4367</v>
      </c>
      <c r="M82" s="22">
        <f t="shared" si="184"/>
        <v>241066.1153</v>
      </c>
      <c r="N82" s="22">
        <f t="shared" si="184"/>
        <v>381297.4007</v>
      </c>
      <c r="O82" s="22">
        <f t="shared" si="184"/>
        <v>491904.9724</v>
      </c>
      <c r="P82" s="110">
        <f t="shared" si="184"/>
        <v>150015.5935</v>
      </c>
      <c r="Q82" s="110">
        <f t="shared" si="184"/>
        <v>195970.9837</v>
      </c>
      <c r="R82" s="110">
        <f t="shared" si="184"/>
        <v>265059.8965</v>
      </c>
      <c r="S82" s="353" t="str">
        <f t="shared" si="184"/>
        <v>#REF!</v>
      </c>
      <c r="T82" s="111">
        <f t="shared" si="184"/>
        <v>135578.3472</v>
      </c>
      <c r="U82" s="111">
        <f t="shared" si="184"/>
        <v>169238.4883</v>
      </c>
      <c r="V82" s="111">
        <f t="shared" si="184"/>
        <v>224578.8439</v>
      </c>
      <c r="W82" s="354" t="str">
        <f t="shared" si="184"/>
        <v>#REF!</v>
      </c>
      <c r="X82" s="111">
        <v>129960.2297121318</v>
      </c>
      <c r="Y82" s="355">
        <f t="shared" ref="Y82:AL82" si="185">SUM(Y78:Y81)</f>
        <v>158835.7913</v>
      </c>
      <c r="Z82" s="355">
        <f t="shared" si="185"/>
        <v>208826.0262</v>
      </c>
      <c r="AA82" s="356" t="str">
        <f t="shared" si="185"/>
        <v>#REF!</v>
      </c>
      <c r="AB82" s="110">
        <f t="shared" si="185"/>
        <v>121173.8206</v>
      </c>
      <c r="AC82" s="111">
        <f t="shared" si="185"/>
        <v>124511.6496</v>
      </c>
      <c r="AD82" s="111">
        <f t="shared" si="185"/>
        <v>113056.6107</v>
      </c>
      <c r="AE82" s="111">
        <f t="shared" si="185"/>
        <v>97984.79699</v>
      </c>
      <c r="AF82" s="111">
        <f t="shared" si="185"/>
        <v>100686.685</v>
      </c>
      <c r="AG82" s="111">
        <f t="shared" si="185"/>
        <v>163288.1223</v>
      </c>
      <c r="AH82" s="111">
        <f t="shared" si="185"/>
        <v>229762.9657</v>
      </c>
      <c r="AI82" s="111">
        <f t="shared" si="185"/>
        <v>371622.1882</v>
      </c>
      <c r="AJ82" s="111">
        <f t="shared" si="185"/>
        <v>576288.2447</v>
      </c>
      <c r="AK82" s="111">
        <f t="shared" si="185"/>
        <v>613500.5792</v>
      </c>
      <c r="AL82" s="111">
        <f t="shared" si="185"/>
        <v>745482.5916</v>
      </c>
      <c r="AM82" s="23"/>
      <c r="AN82" s="23"/>
      <c r="AO82" s="23"/>
    </row>
    <row r="83">
      <c r="A83" s="4"/>
      <c r="B83" s="4"/>
      <c r="C83" s="4"/>
      <c r="D83" s="4"/>
      <c r="E83" s="4"/>
      <c r="F83" s="8"/>
      <c r="G83" s="8"/>
      <c r="H83" s="8"/>
      <c r="I83" s="8"/>
      <c r="J83" s="8"/>
      <c r="K83" s="8"/>
      <c r="L83" s="8"/>
      <c r="M83" s="8"/>
      <c r="N83" s="8"/>
      <c r="O83" s="8"/>
      <c r="P83" s="118"/>
      <c r="Q83" s="118"/>
      <c r="R83" s="118"/>
      <c r="S83" s="325"/>
      <c r="T83" s="119"/>
      <c r="U83" s="119"/>
      <c r="V83" s="119"/>
      <c r="W83" s="326"/>
      <c r="X83" s="74"/>
      <c r="Y83" s="352"/>
      <c r="Z83" s="352"/>
      <c r="AA83" s="328"/>
      <c r="AB83" s="118"/>
      <c r="AC83" s="119"/>
      <c r="AD83" s="119"/>
      <c r="AE83" s="119"/>
      <c r="AF83" s="119"/>
      <c r="AG83" s="119"/>
      <c r="AH83" s="119"/>
      <c r="AI83" s="119"/>
      <c r="AJ83" s="119"/>
      <c r="AK83" s="119"/>
      <c r="AL83" s="119"/>
      <c r="AM83" s="4"/>
      <c r="AN83" s="4"/>
      <c r="AO83" s="4"/>
    </row>
    <row r="84">
      <c r="A84" s="292" t="s">
        <v>98</v>
      </c>
      <c r="B84" s="4"/>
      <c r="C84" s="4"/>
      <c r="D84" s="27">
        <f>D3</f>
        <v>23381</v>
      </c>
      <c r="E84" s="27">
        <f t="shared" ref="E84:W84" si="186">E82</f>
        <v>102110.4942</v>
      </c>
      <c r="F84" s="27">
        <f t="shared" si="186"/>
        <v>94837.87749</v>
      </c>
      <c r="G84" s="27">
        <f t="shared" si="186"/>
        <v>123330.4951</v>
      </c>
      <c r="H84" s="27">
        <f t="shared" si="186"/>
        <v>128865.5133</v>
      </c>
      <c r="I84" s="27">
        <f t="shared" si="186"/>
        <v>105482.3295</v>
      </c>
      <c r="J84" s="27">
        <f t="shared" si="186"/>
        <v>111249.9925</v>
      </c>
      <c r="K84" s="27">
        <f t="shared" si="186"/>
        <v>133712.1596</v>
      </c>
      <c r="L84" s="27">
        <f t="shared" si="186"/>
        <v>171778.4367</v>
      </c>
      <c r="M84" s="27">
        <f t="shared" si="186"/>
        <v>241066.1153</v>
      </c>
      <c r="N84" s="27">
        <f t="shared" si="186"/>
        <v>381297.4007</v>
      </c>
      <c r="O84" s="27">
        <f t="shared" si="186"/>
        <v>491904.9724</v>
      </c>
      <c r="P84" s="73">
        <f t="shared" si="186"/>
        <v>150015.5935</v>
      </c>
      <c r="Q84" s="73">
        <f t="shared" si="186"/>
        <v>195970.9837</v>
      </c>
      <c r="R84" s="73">
        <f t="shared" si="186"/>
        <v>265059.8965</v>
      </c>
      <c r="S84" s="325" t="str">
        <f t="shared" si="186"/>
        <v>#REF!</v>
      </c>
      <c r="T84" s="74">
        <f t="shared" si="186"/>
        <v>135578.3472</v>
      </c>
      <c r="U84" s="74">
        <f t="shared" si="186"/>
        <v>169238.4883</v>
      </c>
      <c r="V84" s="74">
        <f t="shared" si="186"/>
        <v>224578.8439</v>
      </c>
      <c r="W84" s="326" t="str">
        <f t="shared" si="186"/>
        <v>#REF!</v>
      </c>
      <c r="X84" s="74">
        <v>129960.2297121318</v>
      </c>
      <c r="Y84" s="327">
        <f t="shared" ref="Y84:AL84" si="187">Y82</f>
        <v>158835.7913</v>
      </c>
      <c r="Z84" s="327">
        <f t="shared" si="187"/>
        <v>208826.0262</v>
      </c>
      <c r="AA84" s="328" t="str">
        <f t="shared" si="187"/>
        <v>#REF!</v>
      </c>
      <c r="AB84" s="316">
        <f t="shared" si="187"/>
        <v>121173.8206</v>
      </c>
      <c r="AC84" s="317">
        <f t="shared" si="187"/>
        <v>124511.6496</v>
      </c>
      <c r="AD84" s="317">
        <f t="shared" si="187"/>
        <v>113056.6107</v>
      </c>
      <c r="AE84" s="317">
        <f t="shared" si="187"/>
        <v>97984.79699</v>
      </c>
      <c r="AF84" s="317">
        <f t="shared" si="187"/>
        <v>100686.685</v>
      </c>
      <c r="AG84" s="74">
        <f t="shared" si="187"/>
        <v>163288.1223</v>
      </c>
      <c r="AH84" s="74">
        <f t="shared" si="187"/>
        <v>229762.9657</v>
      </c>
      <c r="AI84" s="74">
        <f t="shared" si="187"/>
        <v>371622.1882</v>
      </c>
      <c r="AJ84" s="74">
        <f t="shared" si="187"/>
        <v>576288.2447</v>
      </c>
      <c r="AK84" s="74">
        <f t="shared" si="187"/>
        <v>613500.5792</v>
      </c>
      <c r="AL84" s="74">
        <f t="shared" si="187"/>
        <v>745482.5916</v>
      </c>
      <c r="AM84" s="4"/>
      <c r="AN84" s="4"/>
      <c r="AO84" s="4"/>
    </row>
    <row r="85">
      <c r="A85" s="300" t="s">
        <v>70</v>
      </c>
      <c r="B85" s="4"/>
      <c r="C85" s="4"/>
      <c r="D85" s="4"/>
      <c r="E85" s="188">
        <f>E84-D84</f>
        <v>78729.49419</v>
      </c>
      <c r="F85" s="188">
        <f>F84-E83</f>
        <v>94837.87749</v>
      </c>
      <c r="G85" s="188">
        <f t="shared" ref="G85:O85" si="188">G84-F84</f>
        <v>28492.61757</v>
      </c>
      <c r="H85" s="188">
        <f t="shared" si="188"/>
        <v>5535.01819</v>
      </c>
      <c r="I85" s="188">
        <f t="shared" si="188"/>
        <v>-23383.18374</v>
      </c>
      <c r="J85" s="188">
        <f t="shared" si="188"/>
        <v>5767.662939</v>
      </c>
      <c r="K85" s="188">
        <f t="shared" si="188"/>
        <v>22462.16712</v>
      </c>
      <c r="L85" s="188">
        <f t="shared" si="188"/>
        <v>38066.27716</v>
      </c>
      <c r="M85" s="188">
        <f t="shared" si="188"/>
        <v>69287.67852</v>
      </c>
      <c r="N85" s="188">
        <f t="shared" si="188"/>
        <v>140231.2855</v>
      </c>
      <c r="O85" s="188">
        <f t="shared" si="188"/>
        <v>110607.5717</v>
      </c>
      <c r="P85" s="191">
        <f>P84-E84</f>
        <v>47905.09933</v>
      </c>
      <c r="Q85" s="191">
        <f t="shared" ref="Q85:R85" si="189">Q84-P84</f>
        <v>45955.39014</v>
      </c>
      <c r="R85" s="191">
        <f t="shared" si="189"/>
        <v>69088.9128</v>
      </c>
      <c r="S85" s="411" t="str">
        <f>S84-Q84</f>
        <v>#REF!</v>
      </c>
      <c r="T85" s="192">
        <f>T84-E84</f>
        <v>33467.85301</v>
      </c>
      <c r="U85" s="192">
        <f t="shared" ref="U85:V85" si="190">U84-T84</f>
        <v>33660.14114</v>
      </c>
      <c r="V85" s="192">
        <f t="shared" si="190"/>
        <v>55340.35557</v>
      </c>
      <c r="W85" s="412" t="str">
        <f>W84-U84</f>
        <v>#REF!</v>
      </c>
      <c r="X85" s="74">
        <v>27849.7355190198</v>
      </c>
      <c r="Y85" s="413">
        <f t="shared" ref="Y85:Z85" si="191">Y84-X84</f>
        <v>28875.5616</v>
      </c>
      <c r="Z85" s="413">
        <f t="shared" si="191"/>
        <v>49990.23492</v>
      </c>
      <c r="AA85" s="414" t="str">
        <f>AA84-Y84</f>
        <v>#REF!</v>
      </c>
      <c r="AB85" s="191">
        <f t="shared" ref="AB85:AC85" si="192">AB84-F84</f>
        <v>26335.94312</v>
      </c>
      <c r="AC85" s="192">
        <f t="shared" si="192"/>
        <v>1181.154509</v>
      </c>
      <c r="AD85" s="192">
        <f t="shared" ref="AD85:AF85" si="193">AD84-AC84</f>
        <v>-11455.03885</v>
      </c>
      <c r="AE85" s="192">
        <f t="shared" si="193"/>
        <v>-15071.81374</v>
      </c>
      <c r="AF85" s="192">
        <f t="shared" si="193"/>
        <v>2701.888005</v>
      </c>
      <c r="AG85" s="192">
        <f t="shared" ref="AG85:AK85" si="194">AG84-K84</f>
        <v>29575.96274</v>
      </c>
      <c r="AH85" s="192">
        <f t="shared" si="194"/>
        <v>57984.52897</v>
      </c>
      <c r="AI85" s="192">
        <f t="shared" si="194"/>
        <v>130556.073</v>
      </c>
      <c r="AJ85" s="192">
        <f t="shared" si="194"/>
        <v>194990.844</v>
      </c>
      <c r="AK85" s="192">
        <f t="shared" si="194"/>
        <v>121595.6068</v>
      </c>
      <c r="AL85" s="192">
        <f>AL84-AK84</f>
        <v>131982.0124</v>
      </c>
      <c r="AM85" s="4"/>
      <c r="AN85" s="4"/>
      <c r="AO85" s="4"/>
    </row>
    <row r="86">
      <c r="A86" s="292" t="s">
        <v>101</v>
      </c>
      <c r="B86" s="4"/>
      <c r="C86" s="4"/>
      <c r="D86" s="131">
        <v>0.0</v>
      </c>
      <c r="E86" s="131">
        <v>0.0</v>
      </c>
      <c r="F86" s="13">
        <f t="shared" ref="F86:O86" si="195">F34</f>
        <v>7320</v>
      </c>
      <c r="G86" s="13">
        <f t="shared" si="195"/>
        <v>15615</v>
      </c>
      <c r="H86" s="13">
        <f t="shared" si="195"/>
        <v>35330</v>
      </c>
      <c r="I86" s="13">
        <f t="shared" si="195"/>
        <v>49265</v>
      </c>
      <c r="J86" s="13">
        <f t="shared" si="195"/>
        <v>77370</v>
      </c>
      <c r="K86" s="13">
        <f t="shared" si="195"/>
        <v>97590</v>
      </c>
      <c r="L86" s="13">
        <f t="shared" si="195"/>
        <v>116160</v>
      </c>
      <c r="M86" s="13">
        <f t="shared" si="195"/>
        <v>138460</v>
      </c>
      <c r="N86" s="13">
        <f t="shared" si="195"/>
        <v>153177.12</v>
      </c>
      <c r="O86" s="13">
        <f t="shared" si="195"/>
        <v>172400.38</v>
      </c>
      <c r="P86" s="118"/>
      <c r="Q86" s="118"/>
      <c r="R86" s="118"/>
      <c r="S86" s="325"/>
      <c r="T86" s="119"/>
      <c r="U86" s="119"/>
      <c r="V86" s="119"/>
      <c r="W86" s="326"/>
      <c r="X86" s="74"/>
      <c r="Y86" s="352"/>
      <c r="Z86" s="352"/>
      <c r="AA86" s="328"/>
      <c r="AB86" s="118"/>
      <c r="AC86" s="119"/>
      <c r="AD86" s="119"/>
      <c r="AE86" s="119"/>
      <c r="AF86" s="119"/>
      <c r="AG86" s="74">
        <f t="shared" ref="AG86:AL86" si="196">AG34</f>
        <v>122817.4941</v>
      </c>
      <c r="AH86" s="74">
        <f t="shared" si="196"/>
        <v>140584.707</v>
      </c>
      <c r="AI86" s="74">
        <f t="shared" si="196"/>
        <v>158104.2207</v>
      </c>
      <c r="AJ86" s="74">
        <f t="shared" si="196"/>
        <v>179949.4532</v>
      </c>
      <c r="AK86" s="74">
        <f t="shared" si="196"/>
        <v>244803.285</v>
      </c>
      <c r="AL86" s="74">
        <f t="shared" si="196"/>
        <v>319904.7019</v>
      </c>
      <c r="AM86" s="4"/>
      <c r="AN86" s="4"/>
      <c r="AO86" s="4"/>
    </row>
    <row r="87">
      <c r="A87" s="19" t="s">
        <v>103</v>
      </c>
      <c r="B87" s="4"/>
      <c r="C87" s="4"/>
      <c r="D87" s="27"/>
      <c r="E87" s="415">
        <f t="shared" ref="E87:O87" si="197">E86-D86</f>
        <v>0</v>
      </c>
      <c r="F87" s="301">
        <f t="shared" si="197"/>
        <v>7320</v>
      </c>
      <c r="G87" s="301">
        <f t="shared" si="197"/>
        <v>8295</v>
      </c>
      <c r="H87" s="301">
        <f t="shared" si="197"/>
        <v>19715</v>
      </c>
      <c r="I87" s="301">
        <f t="shared" si="197"/>
        <v>13935</v>
      </c>
      <c r="J87" s="301">
        <f t="shared" si="197"/>
        <v>28105</v>
      </c>
      <c r="K87" s="301">
        <f t="shared" si="197"/>
        <v>20220</v>
      </c>
      <c r="L87" s="301">
        <f t="shared" si="197"/>
        <v>18570</v>
      </c>
      <c r="M87" s="301">
        <f t="shared" si="197"/>
        <v>22300</v>
      </c>
      <c r="N87" s="301">
        <f t="shared" si="197"/>
        <v>14717.12</v>
      </c>
      <c r="O87" s="301">
        <f t="shared" si="197"/>
        <v>19223.26</v>
      </c>
      <c r="P87" s="118"/>
      <c r="Q87" s="118"/>
      <c r="R87" s="118"/>
      <c r="S87" s="325"/>
      <c r="T87" s="119"/>
      <c r="U87" s="119"/>
      <c r="V87" s="119"/>
      <c r="W87" s="326"/>
      <c r="X87" s="192">
        <f>X35</f>
        <v>6768</v>
      </c>
      <c r="Y87" s="352"/>
      <c r="Z87" s="352"/>
      <c r="AA87" s="328"/>
      <c r="AB87" s="191">
        <f t="shared" ref="AB87:AF87" si="198">AB35</f>
        <v>9266.808511</v>
      </c>
      <c r="AC87" s="192">
        <f t="shared" si="198"/>
        <v>17100</v>
      </c>
      <c r="AD87" s="192">
        <f t="shared" si="198"/>
        <v>17272.72727</v>
      </c>
      <c r="AE87" s="192">
        <f t="shared" si="198"/>
        <v>24952.57551</v>
      </c>
      <c r="AF87" s="192">
        <f t="shared" si="198"/>
        <v>19439.03409</v>
      </c>
      <c r="AG87" s="192">
        <f t="shared" ref="AG87:AK87" si="199">AG86-K86</f>
        <v>25227.49406</v>
      </c>
      <c r="AH87" s="192">
        <f t="shared" si="199"/>
        <v>24424.70701</v>
      </c>
      <c r="AI87" s="192">
        <f t="shared" si="199"/>
        <v>19644.22072</v>
      </c>
      <c r="AJ87" s="192">
        <f t="shared" si="199"/>
        <v>26772.33316</v>
      </c>
      <c r="AK87" s="192">
        <f t="shared" si="199"/>
        <v>72402.90499</v>
      </c>
      <c r="AL87" s="192">
        <f>AL86-AK86</f>
        <v>75101.41687</v>
      </c>
      <c r="AM87" s="4"/>
      <c r="AN87" s="4"/>
      <c r="AO87" s="4"/>
    </row>
    <row r="88">
      <c r="A88" s="4"/>
      <c r="B88" s="4"/>
      <c r="C88" s="4"/>
      <c r="D88" s="4"/>
      <c r="E88" s="4"/>
      <c r="F88" s="8"/>
      <c r="G88" s="8"/>
      <c r="H88" s="8"/>
      <c r="I88" s="8"/>
      <c r="J88" s="8"/>
      <c r="K88" s="8"/>
      <c r="L88" s="8"/>
      <c r="M88" s="8"/>
      <c r="N88" s="8"/>
      <c r="O88" s="8"/>
      <c r="P88" s="118"/>
      <c r="Q88" s="118"/>
      <c r="R88" s="118"/>
      <c r="S88" s="325"/>
      <c r="T88" s="119"/>
      <c r="U88" s="119"/>
      <c r="V88" s="119"/>
      <c r="W88" s="326"/>
      <c r="X88" s="74"/>
      <c r="Y88" s="352"/>
      <c r="Z88" s="352"/>
      <c r="AA88" s="328"/>
      <c r="AB88" s="118"/>
      <c r="AC88" s="119"/>
      <c r="AD88" s="119"/>
      <c r="AE88" s="119"/>
      <c r="AF88" s="119"/>
      <c r="AG88" s="119"/>
      <c r="AH88" s="119"/>
      <c r="AI88" s="119"/>
      <c r="AJ88" s="119"/>
      <c r="AK88" s="119"/>
      <c r="AL88" s="119"/>
      <c r="AM88" s="4"/>
      <c r="AN88" s="4"/>
      <c r="AO88" s="4"/>
    </row>
    <row r="89">
      <c r="A89" s="19" t="s">
        <v>143</v>
      </c>
      <c r="B89" s="4"/>
      <c r="C89" s="4"/>
      <c r="D89" s="4"/>
      <c r="E89" s="27">
        <f>E84-E83</f>
        <v>102110.4942</v>
      </c>
      <c r="F89" s="8"/>
      <c r="G89" s="8"/>
      <c r="H89" s="8"/>
      <c r="I89" s="8"/>
      <c r="J89" s="8"/>
      <c r="K89" s="8"/>
      <c r="L89" s="8"/>
      <c r="M89" s="8"/>
      <c r="N89" s="8"/>
      <c r="O89" s="8"/>
      <c r="P89" s="118"/>
      <c r="Q89" s="118"/>
      <c r="R89" s="118"/>
      <c r="S89" s="325"/>
      <c r="T89" s="119"/>
      <c r="U89" s="119"/>
      <c r="V89" s="119"/>
      <c r="W89" s="326"/>
      <c r="X89" s="74"/>
      <c r="Y89" s="352"/>
      <c r="Z89" s="352"/>
      <c r="AA89" s="328"/>
      <c r="AB89" s="118"/>
      <c r="AC89" s="119"/>
      <c r="AD89" s="119"/>
      <c r="AE89" s="119"/>
      <c r="AF89" s="119"/>
      <c r="AG89" s="119"/>
      <c r="AH89" s="119"/>
      <c r="AI89" s="119"/>
      <c r="AJ89" s="119"/>
      <c r="AK89" s="119"/>
      <c r="AL89" s="119"/>
      <c r="AM89" s="4"/>
      <c r="AN89" s="4"/>
      <c r="AO89" s="4"/>
    </row>
    <row r="90">
      <c r="A90" s="19" t="s">
        <v>144</v>
      </c>
      <c r="B90" s="4"/>
      <c r="C90" s="4"/>
      <c r="D90" s="4"/>
      <c r="E90" s="229">
        <f>E89/F8</f>
        <v>0.5793766196</v>
      </c>
      <c r="F90" s="243"/>
      <c r="G90" s="243"/>
      <c r="H90" s="243"/>
      <c r="I90" s="243"/>
      <c r="J90" s="243"/>
      <c r="K90" s="243"/>
      <c r="L90" s="416"/>
      <c r="M90" s="416"/>
      <c r="N90" s="416"/>
      <c r="O90" s="416"/>
      <c r="P90" s="118"/>
      <c r="Q90" s="118"/>
      <c r="R90" s="118"/>
      <c r="S90" s="325"/>
      <c r="T90" s="119"/>
      <c r="U90" s="119"/>
      <c r="V90" s="119"/>
      <c r="W90" s="326"/>
      <c r="X90" s="74"/>
      <c r="Y90" s="352"/>
      <c r="Z90" s="352"/>
      <c r="AA90" s="328"/>
      <c r="AB90" s="118"/>
      <c r="AC90" s="119"/>
      <c r="AD90" s="119"/>
      <c r="AE90" s="119"/>
      <c r="AF90" s="119"/>
      <c r="AG90" s="119"/>
      <c r="AH90" s="119"/>
      <c r="AI90" s="119"/>
      <c r="AJ90" s="119"/>
      <c r="AK90" s="119"/>
      <c r="AL90" s="119"/>
      <c r="AM90" s="4"/>
      <c r="AN90" s="4"/>
      <c r="AO90" s="4"/>
    </row>
    <row r="91">
      <c r="A91" s="4"/>
      <c r="B91" s="4"/>
      <c r="C91" s="4"/>
      <c r="D91" s="4"/>
      <c r="E91" s="238"/>
      <c r="F91" s="243"/>
      <c r="G91" s="243"/>
      <c r="H91" s="243"/>
      <c r="I91" s="243"/>
      <c r="J91" s="243"/>
      <c r="K91" s="243"/>
      <c r="L91" s="243"/>
      <c r="M91" s="243"/>
      <c r="N91" s="243"/>
      <c r="O91" s="243"/>
      <c r="P91" s="243">
        <f t="shared" ref="P91:AG91" si="200">P30/P24</f>
        <v>0.1132639209</v>
      </c>
      <c r="Q91" s="243">
        <f t="shared" si="200"/>
        <v>0.1884569822</v>
      </c>
      <c r="R91" s="243">
        <f t="shared" si="200"/>
        <v>0.1441405622</v>
      </c>
      <c r="S91" s="243" t="str">
        <f t="shared" si="200"/>
        <v>#REF!</v>
      </c>
      <c r="T91" s="243">
        <f t="shared" si="200"/>
        <v>0.1143567988</v>
      </c>
      <c r="U91" s="243">
        <f t="shared" si="200"/>
        <v>0.191347243</v>
      </c>
      <c r="V91" s="243">
        <f t="shared" si="200"/>
        <v>0.1469138524</v>
      </c>
      <c r="W91" s="243" t="str">
        <f t="shared" si="200"/>
        <v>#REF!</v>
      </c>
      <c r="X91" s="243">
        <f t="shared" si="200"/>
        <v>0.1147878037</v>
      </c>
      <c r="Y91" s="243">
        <f t="shared" si="200"/>
        <v>0.192496066</v>
      </c>
      <c r="Z91" s="243">
        <f t="shared" si="200"/>
        <v>0.1480221137</v>
      </c>
      <c r="AA91" s="243" t="str">
        <f t="shared" si="200"/>
        <v>#REF!</v>
      </c>
      <c r="AB91" s="243">
        <f t="shared" si="200"/>
        <v>0.1755067161</v>
      </c>
      <c r="AC91" s="243">
        <f t="shared" si="200"/>
        <v>0.1375756004</v>
      </c>
      <c r="AD91" s="243">
        <f t="shared" si="200"/>
        <v>0.1471221655</v>
      </c>
      <c r="AE91" s="243">
        <f t="shared" si="200"/>
        <v>0.1019912696</v>
      </c>
      <c r="AF91" s="243">
        <f t="shared" si="200"/>
        <v>0.1027076704</v>
      </c>
      <c r="AG91" s="243">
        <f t="shared" si="200"/>
        <v>0.1049843243</v>
      </c>
      <c r="AH91" s="119"/>
      <c r="AI91" s="119"/>
      <c r="AJ91" s="119"/>
      <c r="AK91" s="119"/>
      <c r="AL91" s="119"/>
      <c r="AM91" s="4"/>
      <c r="AN91" s="4"/>
      <c r="AO91" s="4"/>
    </row>
    <row r="92">
      <c r="A92" s="304" t="s">
        <v>145</v>
      </c>
      <c r="B92" s="305"/>
      <c r="C92" s="305"/>
      <c r="D92" s="305"/>
      <c r="E92" s="305"/>
      <c r="F92" s="305"/>
      <c r="G92" s="305"/>
      <c r="H92" s="306"/>
      <c r="I92" s="306"/>
      <c r="J92" s="306"/>
      <c r="K92" s="306"/>
      <c r="L92" s="306"/>
      <c r="M92" s="306"/>
      <c r="N92" s="306"/>
      <c r="O92" s="306"/>
      <c r="P92" s="306"/>
      <c r="Q92" s="306"/>
      <c r="R92" s="307"/>
      <c r="S92" s="308"/>
      <c r="T92" s="307"/>
      <c r="U92" s="307"/>
      <c r="V92" s="307"/>
      <c r="W92" s="307"/>
      <c r="X92" s="307"/>
      <c r="Y92" s="307"/>
      <c r="Z92" s="307"/>
      <c r="AA92" s="307"/>
      <c r="AB92" s="307"/>
      <c r="AC92" s="307"/>
      <c r="AD92" s="307"/>
      <c r="AE92" s="305"/>
      <c r="AF92" s="305"/>
      <c r="AG92" s="305"/>
      <c r="AH92" s="305"/>
      <c r="AI92" s="307"/>
      <c r="AJ92" s="307"/>
      <c r="AK92" s="307"/>
      <c r="AL92" s="307"/>
      <c r="AM92" s="305"/>
      <c r="AN92" s="305"/>
      <c r="AO92" s="305"/>
    </row>
    <row r="93">
      <c r="A93" s="19" t="s">
        <v>17</v>
      </c>
      <c r="B93" s="4"/>
      <c r="C93" s="4"/>
      <c r="D93" s="4"/>
      <c r="E93" s="4"/>
      <c r="F93" s="13">
        <f t="shared" ref="F93:O93" si="201">F29/F37</f>
        <v>48.98096141</v>
      </c>
      <c r="G93" s="13">
        <f t="shared" si="201"/>
        <v>49.58055458</v>
      </c>
      <c r="H93" s="13">
        <f t="shared" si="201"/>
        <v>49.7635643</v>
      </c>
      <c r="I93" s="13">
        <f t="shared" si="201"/>
        <v>49.88330952</v>
      </c>
      <c r="J93" s="13">
        <f t="shared" si="201"/>
        <v>49.64645582</v>
      </c>
      <c r="K93" s="13">
        <f t="shared" si="201"/>
        <v>60.3970517</v>
      </c>
      <c r="L93" s="13">
        <f t="shared" si="201"/>
        <v>56.341103</v>
      </c>
      <c r="M93" s="13">
        <f t="shared" si="201"/>
        <v>55.4487909</v>
      </c>
      <c r="N93" s="13">
        <f t="shared" si="201"/>
        <v>64.72775975</v>
      </c>
      <c r="O93" s="13">
        <f t="shared" si="201"/>
        <v>70.07067078</v>
      </c>
      <c r="P93" s="13" t="str">
        <f t="shared" ref="P93:Q93" si="202">P35/P44</f>
        <v>#DIV/0!</v>
      </c>
      <c r="Q93" s="13" t="str">
        <f t="shared" si="202"/>
        <v>#DIV/0!</v>
      </c>
      <c r="R93" s="119"/>
      <c r="S93" s="118"/>
      <c r="T93" s="119"/>
      <c r="U93" s="119"/>
      <c r="V93" s="119"/>
      <c r="W93" s="119"/>
      <c r="X93" s="119"/>
      <c r="Y93" s="119"/>
      <c r="Z93" s="119"/>
      <c r="AA93" s="119"/>
      <c r="AB93" s="119"/>
      <c r="AC93" s="119"/>
      <c r="AD93" s="119"/>
      <c r="AE93" s="4"/>
      <c r="AF93" s="4"/>
      <c r="AG93" s="4"/>
      <c r="AH93" s="4"/>
      <c r="AI93" s="119"/>
      <c r="AJ93" s="119"/>
      <c r="AK93" s="119"/>
      <c r="AL93" s="119"/>
      <c r="AM93" s="4"/>
      <c r="AN93" s="4"/>
      <c r="AO93" s="4"/>
    </row>
    <row r="94">
      <c r="A94" s="26" t="s">
        <v>18</v>
      </c>
      <c r="B94" s="4"/>
      <c r="C94" s="4"/>
      <c r="D94" s="4"/>
      <c r="E94" s="4"/>
      <c r="F94" s="13">
        <f t="shared" ref="F94:O94" si="203">F30/F38</f>
        <v>51.38133498</v>
      </c>
      <c r="G94" s="13">
        <f t="shared" si="203"/>
        <v>50.044985</v>
      </c>
      <c r="H94" s="13">
        <f t="shared" si="203"/>
        <v>50.49627792</v>
      </c>
      <c r="I94" s="13">
        <f t="shared" si="203"/>
        <v>49.99635036</v>
      </c>
      <c r="J94" s="13">
        <f t="shared" si="203"/>
        <v>50.09592326</v>
      </c>
      <c r="K94" s="13">
        <f t="shared" si="203"/>
        <v>49.44888179</v>
      </c>
      <c r="L94" s="13">
        <f t="shared" si="203"/>
        <v>54.34477124</v>
      </c>
      <c r="M94" s="13">
        <f t="shared" si="203"/>
        <v>54.08091469</v>
      </c>
      <c r="N94" s="13">
        <f t="shared" si="203"/>
        <v>55.07856898</v>
      </c>
      <c r="O94" s="13">
        <f t="shared" si="203"/>
        <v>60.68872807</v>
      </c>
      <c r="P94" s="8" t="str">
        <f t="shared" ref="P94:Q94" si="204">P36/P45</f>
        <v>#DIV/0!</v>
      </c>
      <c r="Q94" s="8" t="str">
        <f t="shared" si="204"/>
        <v>#DIV/0!</v>
      </c>
      <c r="R94" s="119"/>
      <c r="S94" s="118"/>
      <c r="T94" s="119"/>
      <c r="U94" s="119"/>
      <c r="V94" s="119"/>
      <c r="W94" s="119"/>
      <c r="X94" s="119"/>
      <c r="Y94" s="119"/>
      <c r="Z94" s="119"/>
      <c r="AA94" s="119"/>
      <c r="AB94" s="119"/>
      <c r="AC94" s="119"/>
      <c r="AD94" s="119"/>
      <c r="AE94" s="4"/>
      <c r="AF94" s="4"/>
      <c r="AG94" s="4"/>
      <c r="AH94" s="4"/>
      <c r="AI94" s="119"/>
      <c r="AJ94" s="119"/>
      <c r="AK94" s="119"/>
      <c r="AL94" s="119"/>
      <c r="AM94" s="4"/>
      <c r="AN94" s="4"/>
      <c r="AO94" s="4"/>
    </row>
    <row r="95">
      <c r="A95" s="19" t="s">
        <v>19</v>
      </c>
      <c r="B95" s="4"/>
      <c r="C95" s="4"/>
      <c r="D95" s="4"/>
      <c r="E95" s="4"/>
      <c r="F95" s="13">
        <f t="shared" ref="F95:O95" si="205">F31/F39</f>
        <v>51.89297125</v>
      </c>
      <c r="G95" s="13">
        <f t="shared" si="205"/>
        <v>52.44107744</v>
      </c>
      <c r="H95" s="13">
        <f t="shared" si="205"/>
        <v>49.69217238</v>
      </c>
      <c r="I95" s="13">
        <f t="shared" si="205"/>
        <v>50.55181696</v>
      </c>
      <c r="J95" s="13">
        <f t="shared" si="205"/>
        <v>50.06726457</v>
      </c>
      <c r="K95" s="13">
        <f t="shared" si="205"/>
        <v>50.35813953</v>
      </c>
      <c r="L95" s="13">
        <f t="shared" si="205"/>
        <v>50.92818428</v>
      </c>
      <c r="M95" s="13">
        <f t="shared" si="205"/>
        <v>53.54684512</v>
      </c>
      <c r="N95" s="13">
        <f t="shared" si="205"/>
        <v>53.94646158</v>
      </c>
      <c r="O95" s="13">
        <f t="shared" si="205"/>
        <v>49.82696859</v>
      </c>
      <c r="P95" s="8" t="str">
        <f t="shared" ref="P95:Q95" si="206">P37/P46</f>
        <v>#DIV/0!</v>
      </c>
      <c r="Q95" s="8" t="str">
        <f t="shared" si="206"/>
        <v>#DIV/0!</v>
      </c>
      <c r="R95" s="119"/>
      <c r="S95" s="118"/>
      <c r="T95" s="119"/>
      <c r="U95" s="119"/>
      <c r="V95" s="119"/>
      <c r="W95" s="119"/>
      <c r="X95" s="119"/>
      <c r="Y95" s="119"/>
      <c r="Z95" s="119"/>
      <c r="AA95" s="119"/>
      <c r="AB95" s="119"/>
      <c r="AC95" s="119"/>
      <c r="AD95" s="119"/>
      <c r="AE95" s="4"/>
      <c r="AF95" s="4"/>
      <c r="AG95" s="4"/>
      <c r="AH95" s="4"/>
      <c r="AI95" s="119"/>
      <c r="AJ95" s="119"/>
      <c r="AK95" s="119"/>
      <c r="AL95" s="119"/>
      <c r="AM95" s="4"/>
      <c r="AN95" s="4"/>
      <c r="AO95" s="4"/>
    </row>
    <row r="96">
      <c r="A96" s="19" t="s">
        <v>20</v>
      </c>
      <c r="B96" s="4"/>
      <c r="C96" s="4"/>
      <c r="D96" s="4"/>
      <c r="E96" s="4"/>
      <c r="F96" s="13">
        <f t="shared" ref="F96:O96" si="207">F32/F40</f>
        <v>57.58064516</v>
      </c>
      <c r="G96" s="13">
        <f t="shared" si="207"/>
        <v>52.10526316</v>
      </c>
      <c r="H96" s="13">
        <f t="shared" si="207"/>
        <v>52.30769231</v>
      </c>
      <c r="I96" s="13">
        <f t="shared" si="207"/>
        <v>49.76495726</v>
      </c>
      <c r="J96" s="13">
        <f t="shared" si="207"/>
        <v>50.79564489</v>
      </c>
      <c r="K96" s="13">
        <f t="shared" si="207"/>
        <v>50.18786127</v>
      </c>
      <c r="L96" s="13">
        <f t="shared" si="207"/>
        <v>50.26080477</v>
      </c>
      <c r="M96" s="13">
        <f t="shared" si="207"/>
        <v>50.96610169</v>
      </c>
      <c r="N96" s="13">
        <f t="shared" si="207"/>
        <v>53.81732587</v>
      </c>
      <c r="O96" s="13">
        <f t="shared" si="207"/>
        <v>51.35208231</v>
      </c>
      <c r="P96" s="8" t="str">
        <f t="shared" ref="P96:Q96" si="208">P38/P47</f>
        <v>#DIV/0!</v>
      </c>
      <c r="Q96" s="8" t="str">
        <f t="shared" si="208"/>
        <v>#DIV/0!</v>
      </c>
      <c r="R96" s="119"/>
      <c r="S96" s="118"/>
      <c r="T96" s="119"/>
      <c r="U96" s="119"/>
      <c r="V96" s="119"/>
      <c r="W96" s="119"/>
      <c r="X96" s="119"/>
      <c r="Y96" s="119"/>
      <c r="Z96" s="119"/>
      <c r="AA96" s="119"/>
      <c r="AB96" s="119"/>
      <c r="AC96" s="119"/>
      <c r="AD96" s="119"/>
      <c r="AE96" s="4"/>
      <c r="AF96" s="4"/>
      <c r="AG96" s="4"/>
      <c r="AH96" s="4"/>
      <c r="AI96" s="119"/>
      <c r="AJ96" s="119"/>
      <c r="AK96" s="119"/>
      <c r="AL96" s="119"/>
      <c r="AM96" s="4"/>
      <c r="AN96" s="4"/>
      <c r="AO96" s="4"/>
    </row>
    <row r="97">
      <c r="A97" s="19" t="s">
        <v>84</v>
      </c>
      <c r="B97" s="4"/>
      <c r="C97" s="4"/>
      <c r="D97" s="4"/>
      <c r="E97" s="4"/>
      <c r="F97" s="13">
        <f t="shared" ref="F97:O97" si="209">F33/F41</f>
        <v>62.03389831</v>
      </c>
      <c r="G97" s="13">
        <f t="shared" si="209"/>
        <v>57.16981132</v>
      </c>
      <c r="H97" s="13">
        <f t="shared" si="209"/>
        <v>52.11904762</v>
      </c>
      <c r="I97" s="13">
        <f t="shared" si="209"/>
        <v>52.41935484</v>
      </c>
      <c r="J97" s="13">
        <f t="shared" si="209"/>
        <v>49.67032967</v>
      </c>
      <c r="K97" s="13">
        <f t="shared" si="209"/>
        <v>50.5165692</v>
      </c>
      <c r="L97" s="13">
        <f t="shared" si="209"/>
        <v>50.34608379</v>
      </c>
      <c r="M97" s="13">
        <f t="shared" si="209"/>
        <v>50.18518519</v>
      </c>
      <c r="N97" s="13">
        <f t="shared" si="209"/>
        <v>50.7284493</v>
      </c>
      <c r="O97" s="13">
        <f t="shared" si="209"/>
        <v>51.96148773</v>
      </c>
      <c r="P97" s="8" t="str">
        <f t="shared" ref="P97:Q97" si="210">P39/#REF!</f>
        <v>#REF!</v>
      </c>
      <c r="Q97" s="8" t="str">
        <f t="shared" si="210"/>
        <v>#REF!</v>
      </c>
      <c r="R97" s="119"/>
      <c r="S97" s="118"/>
      <c r="T97" s="119"/>
      <c r="U97" s="119"/>
      <c r="V97" s="119"/>
      <c r="W97" s="119"/>
      <c r="X97" s="119"/>
      <c r="Y97" s="119"/>
      <c r="Z97" s="119"/>
      <c r="AA97" s="119"/>
      <c r="AB97" s="119"/>
      <c r="AC97" s="119"/>
      <c r="AD97" s="119"/>
      <c r="AE97" s="4"/>
      <c r="AF97" s="4"/>
      <c r="AG97" s="4"/>
      <c r="AH97" s="4"/>
      <c r="AI97" s="119"/>
      <c r="AJ97" s="119"/>
      <c r="AK97" s="119"/>
      <c r="AL97" s="119"/>
      <c r="AM97" s="4"/>
      <c r="AN97" s="4"/>
      <c r="AO97" s="4"/>
    </row>
    <row r="98">
      <c r="A98" s="19" t="s">
        <v>85</v>
      </c>
      <c r="B98" s="4"/>
      <c r="C98" s="4"/>
      <c r="D98" s="4"/>
      <c r="E98" s="4"/>
      <c r="F98" s="13">
        <f t="shared" ref="F98:O98" si="211">F34/F42</f>
        <v>62.03389831</v>
      </c>
      <c r="G98" s="13">
        <f t="shared" si="211"/>
        <v>59.14772727</v>
      </c>
      <c r="H98" s="13">
        <f t="shared" si="211"/>
        <v>54.69040248</v>
      </c>
      <c r="I98" s="13">
        <f t="shared" si="211"/>
        <v>53.95947426</v>
      </c>
      <c r="J98" s="13">
        <f t="shared" si="211"/>
        <v>52.34776725</v>
      </c>
      <c r="K98" s="13">
        <f t="shared" si="211"/>
        <v>51.82687201</v>
      </c>
      <c r="L98" s="13">
        <f t="shared" si="211"/>
        <v>51.5350488</v>
      </c>
      <c r="M98" s="13">
        <f t="shared" si="211"/>
        <v>51.30048166</v>
      </c>
      <c r="N98" s="13">
        <f t="shared" si="211"/>
        <v>51.07606536</v>
      </c>
      <c r="O98" s="13">
        <f t="shared" si="211"/>
        <v>50.60181391</v>
      </c>
      <c r="P98" s="8" t="str">
        <f t="shared" ref="P98:Q98" si="212">P40/P48</f>
        <v>#DIV/0!</v>
      </c>
      <c r="Q98" s="8" t="str">
        <f t="shared" si="212"/>
        <v>#DIV/0!</v>
      </c>
      <c r="R98" s="119"/>
      <c r="S98" s="118"/>
      <c r="T98" s="119"/>
      <c r="U98" s="119"/>
      <c r="V98" s="119"/>
      <c r="W98" s="119"/>
      <c r="X98" s="119"/>
      <c r="Y98" s="119"/>
      <c r="Z98" s="119"/>
      <c r="AA98" s="119"/>
      <c r="AB98" s="119"/>
      <c r="AC98" s="119"/>
      <c r="AD98" s="119"/>
      <c r="AE98" s="4"/>
      <c r="AF98" s="4"/>
      <c r="AG98" s="4"/>
      <c r="AH98" s="4"/>
      <c r="AI98" s="119"/>
      <c r="AJ98" s="119"/>
      <c r="AK98" s="119"/>
      <c r="AL98" s="119"/>
      <c r="AM98" s="4"/>
      <c r="AN98" s="4"/>
      <c r="AO98" s="4"/>
    </row>
    <row r="99">
      <c r="A99" s="21" t="s">
        <v>157</v>
      </c>
      <c r="B99" s="23"/>
      <c r="C99" s="23"/>
      <c r="D99" s="23"/>
      <c r="E99" s="23"/>
      <c r="F99" s="310">
        <f t="shared" ref="F99:O99" si="213">F35/F43</f>
        <v>62.03389831</v>
      </c>
      <c r="G99" s="310">
        <f t="shared" si="213"/>
        <v>56.81506849</v>
      </c>
      <c r="H99" s="310">
        <f t="shared" si="213"/>
        <v>51.60994764</v>
      </c>
      <c r="I99" s="310">
        <f t="shared" si="213"/>
        <v>52.19101124</v>
      </c>
      <c r="J99" s="310">
        <f t="shared" si="213"/>
        <v>49.74336283</v>
      </c>
      <c r="K99" s="310">
        <f t="shared" si="213"/>
        <v>49.92592593</v>
      </c>
      <c r="L99" s="310">
        <f t="shared" si="213"/>
        <v>50.05390836</v>
      </c>
      <c r="M99" s="310">
        <f t="shared" si="213"/>
        <v>50.11235955</v>
      </c>
      <c r="N99" s="310">
        <f t="shared" si="213"/>
        <v>49.05706667</v>
      </c>
      <c r="O99" s="310">
        <f t="shared" si="213"/>
        <v>47.11583333</v>
      </c>
      <c r="P99" s="17" t="str">
        <f t="shared" ref="P99:Q99" si="214">P41/P49</f>
        <v>#DIV/0!</v>
      </c>
      <c r="Q99" s="17" t="str">
        <f t="shared" si="214"/>
        <v>#DIV/0!</v>
      </c>
      <c r="R99" s="154"/>
      <c r="S99" s="155"/>
      <c r="T99" s="154"/>
      <c r="U99" s="154"/>
      <c r="V99" s="154"/>
      <c r="W99" s="154"/>
      <c r="X99" s="154"/>
      <c r="Y99" s="154"/>
      <c r="Z99" s="154"/>
      <c r="AA99" s="154"/>
      <c r="AB99" s="154"/>
      <c r="AC99" s="154"/>
      <c r="AD99" s="154"/>
      <c r="AE99" s="23"/>
      <c r="AF99" s="23"/>
      <c r="AG99" s="23"/>
      <c r="AH99" s="23"/>
      <c r="AI99" s="154"/>
      <c r="AJ99" s="154"/>
      <c r="AK99" s="154"/>
      <c r="AL99" s="154"/>
      <c r="AM99" s="23"/>
      <c r="AN99" s="23"/>
      <c r="AO99" s="23"/>
    </row>
    <row r="100">
      <c r="A100" s="4"/>
      <c r="B100" s="4"/>
      <c r="C100" s="4"/>
      <c r="D100" s="4"/>
      <c r="E100" s="4"/>
      <c r="F100" s="8"/>
      <c r="G100" s="8"/>
      <c r="H100" s="8"/>
      <c r="I100" s="8"/>
      <c r="J100" s="8"/>
      <c r="K100" s="8"/>
      <c r="L100" s="8"/>
      <c r="M100" s="8"/>
      <c r="N100" s="8"/>
      <c r="O100" s="8"/>
      <c r="P100" s="118"/>
      <c r="Q100" s="118"/>
      <c r="R100" s="118"/>
      <c r="S100" s="325"/>
      <c r="T100" s="119"/>
      <c r="U100" s="119"/>
      <c r="V100" s="119"/>
      <c r="W100" s="326"/>
      <c r="X100" s="74"/>
      <c r="Y100" s="352"/>
      <c r="Z100" s="352"/>
      <c r="AA100" s="328"/>
      <c r="AB100" s="118"/>
      <c r="AC100" s="119"/>
      <c r="AD100" s="119"/>
      <c r="AE100" s="119"/>
      <c r="AF100" s="119"/>
      <c r="AG100" s="119"/>
      <c r="AH100" s="119"/>
      <c r="AI100" s="119"/>
      <c r="AJ100" s="119"/>
      <c r="AK100" s="119"/>
      <c r="AL100" s="119"/>
      <c r="AM100" s="4"/>
      <c r="AN100" s="4"/>
      <c r="AO100" s="4"/>
    </row>
    <row r="101">
      <c r="A101" s="4"/>
      <c r="B101" s="4"/>
      <c r="C101" s="4"/>
      <c r="D101" s="4"/>
      <c r="E101" s="4"/>
      <c r="F101" s="8"/>
      <c r="G101" s="8"/>
      <c r="H101" s="8"/>
      <c r="I101" s="8"/>
      <c r="J101" s="8"/>
      <c r="K101" s="8"/>
      <c r="L101" s="8"/>
      <c r="M101" s="8"/>
      <c r="N101" s="8"/>
      <c r="O101" s="8"/>
      <c r="P101" s="118"/>
      <c r="Q101" s="118"/>
      <c r="R101" s="118"/>
      <c r="S101" s="325"/>
      <c r="T101" s="119"/>
      <c r="U101" s="119"/>
      <c r="V101" s="119"/>
      <c r="W101" s="326"/>
      <c r="X101" s="74"/>
      <c r="Y101" s="352"/>
      <c r="Z101" s="352"/>
      <c r="AA101" s="328"/>
      <c r="AB101" s="118"/>
      <c r="AC101" s="119"/>
      <c r="AD101" s="119"/>
      <c r="AE101" s="119"/>
      <c r="AF101" s="119"/>
      <c r="AG101" s="119"/>
      <c r="AH101" s="119"/>
      <c r="AI101" s="119"/>
      <c r="AJ101" s="119"/>
      <c r="AK101" s="119"/>
      <c r="AL101" s="119"/>
      <c r="AM101" s="4"/>
      <c r="AN101" s="4"/>
      <c r="AO101" s="4"/>
    </row>
    <row r="102">
      <c r="A102" s="4"/>
      <c r="B102" s="4"/>
      <c r="C102" s="4"/>
      <c r="D102" s="4"/>
      <c r="E102" s="4"/>
      <c r="F102" s="8"/>
      <c r="G102" s="8"/>
      <c r="H102" s="8"/>
      <c r="I102" s="8"/>
      <c r="J102" s="8"/>
      <c r="K102" s="8"/>
      <c r="L102" s="8"/>
      <c r="M102" s="8"/>
      <c r="N102" s="8"/>
      <c r="O102" s="8"/>
      <c r="P102" s="118"/>
      <c r="Q102" s="118"/>
      <c r="R102" s="118"/>
      <c r="S102" s="325"/>
      <c r="T102" s="119"/>
      <c r="U102" s="119"/>
      <c r="V102" s="119"/>
      <c r="W102" s="326"/>
      <c r="X102" s="74"/>
      <c r="Y102" s="352"/>
      <c r="Z102" s="352"/>
      <c r="AA102" s="328"/>
      <c r="AB102" s="118"/>
      <c r="AC102" s="119"/>
      <c r="AD102" s="119"/>
      <c r="AE102" s="119"/>
      <c r="AF102" s="119"/>
      <c r="AG102" s="119"/>
      <c r="AH102" s="119"/>
      <c r="AI102" s="119"/>
      <c r="AJ102" s="119"/>
      <c r="AK102" s="119"/>
      <c r="AL102" s="119"/>
      <c r="AM102" s="4"/>
      <c r="AN102" s="4"/>
      <c r="AO102" s="4"/>
    </row>
    <row r="103">
      <c r="A103" s="4"/>
      <c r="B103" s="4"/>
      <c r="C103" s="4"/>
      <c r="D103" s="4"/>
      <c r="E103" s="4"/>
      <c r="F103" s="8"/>
      <c r="G103" s="8"/>
      <c r="H103" s="8"/>
      <c r="I103" s="8"/>
      <c r="J103" s="8"/>
      <c r="K103" s="8"/>
      <c r="L103" s="8"/>
      <c r="M103" s="8"/>
      <c r="N103" s="8"/>
      <c r="O103" s="8"/>
      <c r="P103" s="118"/>
      <c r="Q103" s="118"/>
      <c r="R103" s="118"/>
      <c r="S103" s="325"/>
      <c r="T103" s="119"/>
      <c r="U103" s="119"/>
      <c r="V103" s="119"/>
      <c r="W103" s="326"/>
      <c r="X103" s="74"/>
      <c r="Y103" s="352"/>
      <c r="Z103" s="352"/>
      <c r="AA103" s="328"/>
      <c r="AB103" s="118"/>
      <c r="AC103" s="119"/>
      <c r="AD103" s="119"/>
      <c r="AE103" s="119"/>
      <c r="AF103" s="119"/>
      <c r="AG103" s="119"/>
      <c r="AH103" s="119"/>
      <c r="AI103" s="119"/>
      <c r="AJ103" s="119"/>
      <c r="AK103" s="119"/>
      <c r="AL103" s="119"/>
      <c r="AM103" s="4"/>
      <c r="AN103" s="4"/>
      <c r="AO103" s="4"/>
    </row>
    <row r="104">
      <c r="A104" s="4"/>
      <c r="B104" s="4"/>
      <c r="C104" s="4"/>
      <c r="D104" s="4"/>
      <c r="E104" s="4"/>
      <c r="F104" s="8"/>
      <c r="G104" s="8"/>
      <c r="H104" s="8"/>
      <c r="I104" s="8"/>
      <c r="J104" s="8"/>
      <c r="K104" s="8"/>
      <c r="L104" s="8"/>
      <c r="M104" s="8"/>
      <c r="N104" s="8"/>
      <c r="O104" s="8"/>
      <c r="P104" s="118"/>
      <c r="Q104" s="118"/>
      <c r="R104" s="118"/>
      <c r="S104" s="325"/>
      <c r="T104" s="119"/>
      <c r="U104" s="119"/>
      <c r="V104" s="119"/>
      <c r="W104" s="326"/>
      <c r="X104" s="74"/>
      <c r="Y104" s="352"/>
      <c r="Z104" s="352"/>
      <c r="AA104" s="328"/>
      <c r="AB104" s="118"/>
      <c r="AC104" s="119"/>
      <c r="AD104" s="119"/>
      <c r="AE104" s="119"/>
      <c r="AF104" s="119"/>
      <c r="AG104" s="119"/>
      <c r="AH104" s="119"/>
      <c r="AI104" s="119"/>
      <c r="AJ104" s="119"/>
      <c r="AK104" s="119"/>
      <c r="AL104" s="119"/>
      <c r="AM104" s="4"/>
      <c r="AN104" s="4"/>
      <c r="AO104" s="4"/>
    </row>
    <row r="105">
      <c r="A105" s="4"/>
      <c r="B105" s="4"/>
      <c r="C105" s="4"/>
      <c r="D105" s="4"/>
      <c r="E105" s="4"/>
      <c r="F105" s="8"/>
      <c r="G105" s="8"/>
      <c r="H105" s="8"/>
      <c r="I105" s="8"/>
      <c r="J105" s="8"/>
      <c r="K105" s="8"/>
      <c r="L105" s="8"/>
      <c r="M105" s="8"/>
      <c r="N105" s="8"/>
      <c r="O105" s="8"/>
      <c r="P105" s="118"/>
      <c r="Q105" s="118"/>
      <c r="R105" s="118"/>
      <c r="S105" s="325"/>
      <c r="T105" s="119"/>
      <c r="U105" s="119"/>
      <c r="V105" s="119"/>
      <c r="W105" s="326"/>
      <c r="X105" s="74"/>
      <c r="Y105" s="352"/>
      <c r="Z105" s="352"/>
      <c r="AA105" s="328"/>
      <c r="AB105" s="118"/>
      <c r="AC105" s="119"/>
      <c r="AD105" s="119"/>
      <c r="AE105" s="119"/>
      <c r="AF105" s="119"/>
      <c r="AG105" s="119"/>
      <c r="AH105" s="119"/>
      <c r="AI105" s="119"/>
      <c r="AJ105" s="119"/>
      <c r="AK105" s="119"/>
      <c r="AL105" s="119"/>
      <c r="AM105" s="4"/>
      <c r="AN105" s="4"/>
      <c r="AO105" s="4"/>
    </row>
    <row r="106">
      <c r="A106" s="4"/>
      <c r="B106" s="4"/>
      <c r="C106" s="4"/>
      <c r="D106" s="4"/>
      <c r="E106" s="4"/>
      <c r="F106" s="8"/>
      <c r="G106" s="8"/>
      <c r="H106" s="8"/>
      <c r="I106" s="8"/>
      <c r="J106" s="8"/>
      <c r="K106" s="8"/>
      <c r="L106" s="8"/>
      <c r="M106" s="8"/>
      <c r="N106" s="8"/>
      <c r="O106" s="8"/>
      <c r="P106" s="118"/>
      <c r="Q106" s="118"/>
      <c r="R106" s="118"/>
      <c r="S106" s="325"/>
      <c r="T106" s="119"/>
      <c r="U106" s="119"/>
      <c r="V106" s="119"/>
      <c r="W106" s="326"/>
      <c r="X106" s="74"/>
      <c r="Y106" s="352"/>
      <c r="Z106" s="352"/>
      <c r="AA106" s="328"/>
      <c r="AB106" s="118"/>
      <c r="AC106" s="119"/>
      <c r="AD106" s="119"/>
      <c r="AE106" s="119"/>
      <c r="AF106" s="119"/>
      <c r="AG106" s="119"/>
      <c r="AH106" s="119"/>
      <c r="AI106" s="119"/>
      <c r="AJ106" s="119"/>
      <c r="AK106" s="119"/>
      <c r="AL106" s="119"/>
      <c r="AM106" s="4"/>
      <c r="AN106" s="4"/>
      <c r="AO106" s="4"/>
    </row>
    <row r="107">
      <c r="A107" s="4"/>
      <c r="B107" s="4"/>
      <c r="C107" s="4"/>
      <c r="D107" s="4"/>
      <c r="E107" s="4"/>
      <c r="F107" s="8"/>
      <c r="G107" s="8"/>
      <c r="H107" s="8"/>
      <c r="I107" s="8"/>
      <c r="J107" s="8"/>
      <c r="K107" s="8"/>
      <c r="L107" s="8"/>
      <c r="M107" s="8"/>
      <c r="N107" s="8"/>
      <c r="O107" s="8"/>
      <c r="P107" s="118"/>
      <c r="Q107" s="118"/>
      <c r="R107" s="118"/>
      <c r="S107" s="325"/>
      <c r="T107" s="119"/>
      <c r="U107" s="119"/>
      <c r="V107" s="119"/>
      <c r="W107" s="326"/>
      <c r="X107" s="74"/>
      <c r="Y107" s="352"/>
      <c r="Z107" s="352"/>
      <c r="AA107" s="328"/>
      <c r="AB107" s="118"/>
      <c r="AC107" s="119"/>
      <c r="AD107" s="119"/>
      <c r="AE107" s="119"/>
      <c r="AF107" s="119"/>
      <c r="AG107" s="119"/>
      <c r="AH107" s="119"/>
      <c r="AI107" s="119"/>
      <c r="AJ107" s="119"/>
      <c r="AK107" s="119"/>
      <c r="AL107" s="119"/>
      <c r="AM107" s="4"/>
      <c r="AN107" s="4"/>
      <c r="AO107" s="4"/>
    </row>
    <row r="108">
      <c r="A108" s="4"/>
      <c r="B108" s="4"/>
      <c r="C108" s="4"/>
      <c r="D108" s="4"/>
      <c r="E108" s="4"/>
      <c r="F108" s="8"/>
      <c r="G108" s="8"/>
      <c r="H108" s="8"/>
      <c r="I108" s="8"/>
      <c r="J108" s="8"/>
      <c r="K108" s="8"/>
      <c r="L108" s="8"/>
      <c r="M108" s="8"/>
      <c r="N108" s="8"/>
      <c r="O108" s="8"/>
      <c r="P108" s="118"/>
      <c r="Q108" s="118"/>
      <c r="R108" s="118"/>
      <c r="S108" s="325"/>
      <c r="T108" s="119"/>
      <c r="U108" s="119"/>
      <c r="V108" s="119"/>
      <c r="W108" s="326"/>
      <c r="X108" s="74"/>
      <c r="Y108" s="352"/>
      <c r="Z108" s="352"/>
      <c r="AA108" s="328"/>
      <c r="AB108" s="118"/>
      <c r="AC108" s="119"/>
      <c r="AD108" s="119"/>
      <c r="AE108" s="119"/>
      <c r="AF108" s="119"/>
      <c r="AG108" s="119"/>
      <c r="AH108" s="119"/>
      <c r="AI108" s="119"/>
      <c r="AJ108" s="119"/>
      <c r="AK108" s="119"/>
      <c r="AL108" s="119"/>
      <c r="AM108" s="4"/>
      <c r="AN108" s="4"/>
      <c r="AO108" s="4"/>
    </row>
    <row r="109">
      <c r="A109" s="4"/>
      <c r="B109" s="4"/>
      <c r="C109" s="4"/>
      <c r="D109" s="4"/>
      <c r="E109" s="4"/>
      <c r="F109" s="8"/>
      <c r="G109" s="8"/>
      <c r="H109" s="8"/>
      <c r="I109" s="8"/>
      <c r="J109" s="8"/>
      <c r="K109" s="8"/>
      <c r="L109" s="8"/>
      <c r="M109" s="8"/>
      <c r="N109" s="8"/>
      <c r="O109" s="8"/>
      <c r="P109" s="118"/>
      <c r="Q109" s="118"/>
      <c r="R109" s="118"/>
      <c r="S109" s="325"/>
      <c r="T109" s="119"/>
      <c r="U109" s="119"/>
      <c r="V109" s="119"/>
      <c r="W109" s="326"/>
      <c r="X109" s="74"/>
      <c r="Y109" s="352"/>
      <c r="Z109" s="352"/>
      <c r="AA109" s="328"/>
      <c r="AB109" s="118"/>
      <c r="AC109" s="119"/>
      <c r="AD109" s="119"/>
      <c r="AE109" s="119"/>
      <c r="AF109" s="119"/>
      <c r="AG109" s="119"/>
      <c r="AH109" s="119"/>
      <c r="AI109" s="119"/>
      <c r="AJ109" s="119"/>
      <c r="AK109" s="119"/>
      <c r="AL109" s="119"/>
      <c r="AM109" s="4"/>
      <c r="AN109" s="4"/>
      <c r="AO109" s="4"/>
    </row>
    <row r="110">
      <c r="A110" s="4"/>
      <c r="B110" s="4"/>
      <c r="C110" s="4"/>
      <c r="D110" s="4"/>
      <c r="E110" s="4"/>
      <c r="F110" s="8"/>
      <c r="G110" s="8"/>
      <c r="H110" s="8"/>
      <c r="I110" s="8"/>
      <c r="J110" s="8"/>
      <c r="K110" s="8"/>
      <c r="L110" s="8"/>
      <c r="M110" s="8"/>
      <c r="N110" s="8"/>
      <c r="O110" s="8"/>
      <c r="P110" s="118"/>
      <c r="Q110" s="118"/>
      <c r="R110" s="118"/>
      <c r="S110" s="325"/>
      <c r="T110" s="119"/>
      <c r="U110" s="119"/>
      <c r="V110" s="119"/>
      <c r="W110" s="326"/>
      <c r="X110" s="74"/>
      <c r="Y110" s="352"/>
      <c r="Z110" s="352"/>
      <c r="AA110" s="328"/>
      <c r="AB110" s="118"/>
      <c r="AC110" s="119"/>
      <c r="AD110" s="119"/>
      <c r="AE110" s="119"/>
      <c r="AF110" s="119"/>
      <c r="AG110" s="119"/>
      <c r="AH110" s="119"/>
      <c r="AI110" s="119"/>
      <c r="AJ110" s="119"/>
      <c r="AK110" s="119"/>
      <c r="AL110" s="119"/>
      <c r="AM110" s="4"/>
      <c r="AN110" s="4"/>
      <c r="AO110" s="4"/>
    </row>
    <row r="111">
      <c r="A111" s="4"/>
      <c r="B111" s="4"/>
      <c r="C111" s="4"/>
      <c r="D111" s="4"/>
      <c r="E111" s="4"/>
      <c r="F111" s="8"/>
      <c r="G111" s="8"/>
      <c r="H111" s="8"/>
      <c r="I111" s="8"/>
      <c r="J111" s="8"/>
      <c r="K111" s="8"/>
      <c r="L111" s="8"/>
      <c r="M111" s="8"/>
      <c r="N111" s="8"/>
      <c r="O111" s="8"/>
      <c r="P111" s="118"/>
      <c r="Q111" s="118"/>
      <c r="R111" s="118"/>
      <c r="S111" s="325"/>
      <c r="T111" s="119"/>
      <c r="U111" s="119"/>
      <c r="V111" s="119"/>
      <c r="W111" s="326"/>
      <c r="X111" s="74"/>
      <c r="Y111" s="352"/>
      <c r="Z111" s="352"/>
      <c r="AA111" s="328"/>
      <c r="AB111" s="118"/>
      <c r="AC111" s="119"/>
      <c r="AD111" s="119"/>
      <c r="AE111" s="119"/>
      <c r="AF111" s="119"/>
      <c r="AG111" s="119"/>
      <c r="AH111" s="119"/>
      <c r="AI111" s="119"/>
      <c r="AJ111" s="119"/>
      <c r="AK111" s="119"/>
      <c r="AL111" s="119"/>
      <c r="AM111" s="4"/>
      <c r="AN111" s="4"/>
      <c r="AO111" s="4"/>
    </row>
    <row r="112">
      <c r="A112" s="4"/>
      <c r="B112" s="4"/>
      <c r="C112" s="4"/>
      <c r="D112" s="4"/>
      <c r="E112" s="4"/>
      <c r="F112" s="8"/>
      <c r="G112" s="8"/>
      <c r="H112" s="8"/>
      <c r="I112" s="8"/>
      <c r="J112" s="8"/>
      <c r="K112" s="8"/>
      <c r="L112" s="8"/>
      <c r="M112" s="8"/>
      <c r="N112" s="8"/>
      <c r="O112" s="8"/>
      <c r="P112" s="118"/>
      <c r="Q112" s="118"/>
      <c r="R112" s="118"/>
      <c r="S112" s="325"/>
      <c r="T112" s="119"/>
      <c r="U112" s="119"/>
      <c r="V112" s="119"/>
      <c r="W112" s="326"/>
      <c r="X112" s="74"/>
      <c r="Y112" s="352"/>
      <c r="Z112" s="352"/>
      <c r="AA112" s="328"/>
      <c r="AB112" s="118"/>
      <c r="AC112" s="119"/>
      <c r="AD112" s="119"/>
      <c r="AE112" s="119"/>
      <c r="AF112" s="119"/>
      <c r="AG112" s="119"/>
      <c r="AH112" s="119"/>
      <c r="AI112" s="119"/>
      <c r="AJ112" s="119"/>
      <c r="AK112" s="119"/>
      <c r="AL112" s="119"/>
      <c r="AM112" s="4"/>
      <c r="AN112" s="4"/>
      <c r="AO112" s="4"/>
    </row>
    <row r="113">
      <c r="A113" s="4"/>
      <c r="B113" s="4"/>
      <c r="C113" s="4"/>
      <c r="D113" s="4"/>
      <c r="E113" s="4"/>
      <c r="F113" s="8"/>
      <c r="G113" s="8"/>
      <c r="H113" s="8"/>
      <c r="I113" s="8"/>
      <c r="J113" s="8"/>
      <c r="K113" s="8"/>
      <c r="L113" s="8"/>
      <c r="M113" s="8"/>
      <c r="N113" s="8"/>
      <c r="O113" s="8"/>
      <c r="P113" s="118"/>
      <c r="Q113" s="118"/>
      <c r="R113" s="118"/>
      <c r="S113" s="325"/>
      <c r="T113" s="119"/>
      <c r="U113" s="119"/>
      <c r="V113" s="119"/>
      <c r="W113" s="326"/>
      <c r="X113" s="74"/>
      <c r="Y113" s="352"/>
      <c r="Z113" s="352"/>
      <c r="AA113" s="328"/>
      <c r="AB113" s="118"/>
      <c r="AC113" s="119"/>
      <c r="AD113" s="119"/>
      <c r="AE113" s="119"/>
      <c r="AF113" s="119"/>
      <c r="AG113" s="119"/>
      <c r="AH113" s="119"/>
      <c r="AI113" s="119"/>
      <c r="AJ113" s="119"/>
      <c r="AK113" s="119"/>
      <c r="AL113" s="119"/>
      <c r="AM113" s="4"/>
      <c r="AN113" s="4"/>
      <c r="AO113" s="4"/>
    </row>
    <row r="114">
      <c r="A114" s="4"/>
      <c r="B114" s="4"/>
      <c r="C114" s="4"/>
      <c r="D114" s="4"/>
      <c r="E114" s="4"/>
      <c r="F114" s="8"/>
      <c r="G114" s="8"/>
      <c r="H114" s="8"/>
      <c r="I114" s="8"/>
      <c r="J114" s="8"/>
      <c r="K114" s="8"/>
      <c r="L114" s="8"/>
      <c r="M114" s="8"/>
      <c r="N114" s="8"/>
      <c r="O114" s="8"/>
      <c r="P114" s="118"/>
      <c r="Q114" s="118"/>
      <c r="R114" s="118"/>
      <c r="S114" s="325"/>
      <c r="T114" s="119"/>
      <c r="U114" s="119"/>
      <c r="V114" s="119"/>
      <c r="W114" s="326"/>
      <c r="X114" s="74"/>
      <c r="Y114" s="352"/>
      <c r="Z114" s="352"/>
      <c r="AA114" s="328"/>
      <c r="AB114" s="118"/>
      <c r="AC114" s="119"/>
      <c r="AD114" s="119"/>
      <c r="AE114" s="119"/>
      <c r="AF114" s="119"/>
      <c r="AG114" s="119"/>
      <c r="AH114" s="119"/>
      <c r="AI114" s="119"/>
      <c r="AJ114" s="119"/>
      <c r="AK114" s="119"/>
      <c r="AL114" s="119"/>
      <c r="AM114" s="4"/>
      <c r="AN114" s="4"/>
      <c r="AO114" s="4"/>
    </row>
    <row r="115">
      <c r="A115" s="4"/>
      <c r="B115" s="4"/>
      <c r="C115" s="4"/>
      <c r="D115" s="4"/>
      <c r="E115" s="4"/>
      <c r="F115" s="8"/>
      <c r="G115" s="8"/>
      <c r="H115" s="8"/>
      <c r="I115" s="8"/>
      <c r="J115" s="8"/>
      <c r="K115" s="8"/>
      <c r="L115" s="8"/>
      <c r="M115" s="8"/>
      <c r="N115" s="8"/>
      <c r="O115" s="8"/>
      <c r="P115" s="118"/>
      <c r="Q115" s="118"/>
      <c r="R115" s="118"/>
      <c r="S115" s="325"/>
      <c r="T115" s="119"/>
      <c r="U115" s="119"/>
      <c r="V115" s="119"/>
      <c r="W115" s="326"/>
      <c r="X115" s="74"/>
      <c r="Y115" s="352"/>
      <c r="Z115" s="352"/>
      <c r="AA115" s="328"/>
      <c r="AB115" s="118"/>
      <c r="AC115" s="119"/>
      <c r="AD115" s="119"/>
      <c r="AE115" s="119"/>
      <c r="AF115" s="119"/>
      <c r="AG115" s="119"/>
      <c r="AH115" s="119"/>
      <c r="AI115" s="119"/>
      <c r="AJ115" s="119"/>
      <c r="AK115" s="119"/>
      <c r="AL115" s="119"/>
      <c r="AM115" s="4"/>
      <c r="AN115" s="4"/>
      <c r="AO115" s="4"/>
    </row>
    <row r="116">
      <c r="A116" s="4"/>
      <c r="B116" s="4"/>
      <c r="C116" s="4"/>
      <c r="D116" s="4"/>
      <c r="E116" s="4"/>
      <c r="F116" s="8"/>
      <c r="G116" s="8"/>
      <c r="H116" s="8"/>
      <c r="I116" s="8"/>
      <c r="J116" s="8"/>
      <c r="K116" s="8"/>
      <c r="L116" s="8"/>
      <c r="M116" s="8"/>
      <c r="N116" s="8"/>
      <c r="O116" s="8"/>
      <c r="P116" s="118"/>
      <c r="Q116" s="118"/>
      <c r="R116" s="118"/>
      <c r="S116" s="325"/>
      <c r="T116" s="119"/>
      <c r="U116" s="119"/>
      <c r="V116" s="119"/>
      <c r="W116" s="326"/>
      <c r="X116" s="74"/>
      <c r="Y116" s="352"/>
      <c r="Z116" s="352"/>
      <c r="AA116" s="328"/>
      <c r="AB116" s="118"/>
      <c r="AC116" s="119"/>
      <c r="AD116" s="119"/>
      <c r="AE116" s="119"/>
      <c r="AF116" s="119"/>
      <c r="AG116" s="119"/>
      <c r="AH116" s="119"/>
      <c r="AI116" s="119"/>
      <c r="AJ116" s="119"/>
      <c r="AK116" s="119"/>
      <c r="AL116" s="119"/>
      <c r="AM116" s="4"/>
      <c r="AN116" s="4"/>
      <c r="AO116" s="4"/>
    </row>
    <row r="117">
      <c r="A117" s="4"/>
      <c r="B117" s="4"/>
      <c r="C117" s="4"/>
      <c r="D117" s="4"/>
      <c r="E117" s="4"/>
      <c r="F117" s="8"/>
      <c r="G117" s="8"/>
      <c r="H117" s="8"/>
      <c r="I117" s="8"/>
      <c r="J117" s="8"/>
      <c r="K117" s="8"/>
      <c r="L117" s="8"/>
      <c r="M117" s="8"/>
      <c r="N117" s="8"/>
      <c r="O117" s="8"/>
      <c r="P117" s="118"/>
      <c r="Q117" s="118"/>
      <c r="R117" s="118"/>
      <c r="S117" s="325"/>
      <c r="T117" s="119"/>
      <c r="U117" s="119"/>
      <c r="V117" s="119"/>
      <c r="W117" s="326"/>
      <c r="X117" s="74"/>
      <c r="Y117" s="352"/>
      <c r="Z117" s="352"/>
      <c r="AA117" s="328"/>
      <c r="AB117" s="118"/>
      <c r="AC117" s="119"/>
      <c r="AD117" s="119"/>
      <c r="AE117" s="119"/>
      <c r="AF117" s="119"/>
      <c r="AG117" s="119"/>
      <c r="AH117" s="119"/>
      <c r="AI117" s="119"/>
      <c r="AJ117" s="119"/>
      <c r="AK117" s="119"/>
      <c r="AL117" s="119"/>
      <c r="AM117" s="4"/>
      <c r="AN117" s="4"/>
      <c r="AO117" s="4"/>
    </row>
    <row r="118">
      <c r="A118" s="4"/>
      <c r="B118" s="4"/>
      <c r="C118" s="4"/>
      <c r="D118" s="4"/>
      <c r="E118" s="4"/>
      <c r="F118" s="8"/>
      <c r="G118" s="8"/>
      <c r="H118" s="8"/>
      <c r="I118" s="8"/>
      <c r="J118" s="8"/>
      <c r="K118" s="8"/>
      <c r="L118" s="8"/>
      <c r="M118" s="8"/>
      <c r="N118" s="8"/>
      <c r="O118" s="8"/>
      <c r="P118" s="118"/>
      <c r="Q118" s="118"/>
      <c r="R118" s="118"/>
      <c r="S118" s="325"/>
      <c r="T118" s="119"/>
      <c r="U118" s="119"/>
      <c r="V118" s="119"/>
      <c r="W118" s="326"/>
      <c r="X118" s="74"/>
      <c r="Y118" s="352"/>
      <c r="Z118" s="352"/>
      <c r="AA118" s="328"/>
      <c r="AB118" s="118"/>
      <c r="AC118" s="119"/>
      <c r="AD118" s="119"/>
      <c r="AE118" s="119"/>
      <c r="AF118" s="119"/>
      <c r="AG118" s="119"/>
      <c r="AH118" s="119"/>
      <c r="AI118" s="119"/>
      <c r="AJ118" s="119"/>
      <c r="AK118" s="119"/>
      <c r="AL118" s="119"/>
      <c r="AM118" s="4"/>
      <c r="AN118" s="4"/>
      <c r="AO118" s="4"/>
    </row>
    <row r="119">
      <c r="A119" s="4"/>
      <c r="B119" s="4"/>
      <c r="C119" s="4"/>
      <c r="D119" s="4"/>
      <c r="E119" s="4"/>
      <c r="F119" s="8"/>
      <c r="G119" s="8"/>
      <c r="H119" s="8"/>
      <c r="I119" s="8"/>
      <c r="J119" s="8"/>
      <c r="K119" s="8"/>
      <c r="L119" s="8"/>
      <c r="M119" s="8"/>
      <c r="N119" s="8"/>
      <c r="O119" s="8"/>
      <c r="P119" s="118"/>
      <c r="Q119" s="118"/>
      <c r="R119" s="118"/>
      <c r="S119" s="325"/>
      <c r="T119" s="119"/>
      <c r="U119" s="119"/>
      <c r="V119" s="119"/>
      <c r="W119" s="326"/>
      <c r="X119" s="74"/>
      <c r="Y119" s="352"/>
      <c r="Z119" s="352"/>
      <c r="AA119" s="328"/>
      <c r="AB119" s="118"/>
      <c r="AC119" s="119"/>
      <c r="AD119" s="119"/>
      <c r="AE119" s="119"/>
      <c r="AF119" s="119"/>
      <c r="AG119" s="119"/>
      <c r="AH119" s="119"/>
      <c r="AI119" s="119"/>
      <c r="AJ119" s="119"/>
      <c r="AK119" s="119"/>
      <c r="AL119" s="119"/>
      <c r="AM119" s="4"/>
      <c r="AN119" s="4"/>
      <c r="AO119" s="4"/>
    </row>
    <row r="120">
      <c r="A120" s="4"/>
      <c r="B120" s="4"/>
      <c r="C120" s="4"/>
      <c r="D120" s="4"/>
      <c r="E120" s="4"/>
      <c r="F120" s="8"/>
      <c r="G120" s="8"/>
      <c r="H120" s="8"/>
      <c r="I120" s="8"/>
      <c r="J120" s="8"/>
      <c r="K120" s="8"/>
      <c r="L120" s="8"/>
      <c r="M120" s="8"/>
      <c r="N120" s="8"/>
      <c r="O120" s="8"/>
      <c r="P120" s="118"/>
      <c r="Q120" s="118"/>
      <c r="R120" s="118"/>
      <c r="S120" s="325"/>
      <c r="T120" s="119"/>
      <c r="U120" s="119"/>
      <c r="V120" s="119"/>
      <c r="W120" s="326"/>
      <c r="X120" s="74"/>
      <c r="Y120" s="352"/>
      <c r="Z120" s="352"/>
      <c r="AA120" s="328"/>
      <c r="AB120" s="118"/>
      <c r="AC120" s="119"/>
      <c r="AD120" s="119"/>
      <c r="AE120" s="119"/>
      <c r="AF120" s="119"/>
      <c r="AG120" s="119"/>
      <c r="AH120" s="119"/>
      <c r="AI120" s="119"/>
      <c r="AJ120" s="119"/>
      <c r="AK120" s="119"/>
      <c r="AL120" s="119"/>
      <c r="AM120" s="4"/>
      <c r="AN120" s="4"/>
      <c r="AO120" s="4"/>
    </row>
    <row r="121">
      <c r="A121" s="4"/>
      <c r="B121" s="4"/>
      <c r="C121" s="4"/>
      <c r="D121" s="4"/>
      <c r="E121" s="4"/>
      <c r="F121" s="8"/>
      <c r="G121" s="8"/>
      <c r="H121" s="8"/>
      <c r="I121" s="8"/>
      <c r="J121" s="8"/>
      <c r="K121" s="8"/>
      <c r="L121" s="8"/>
      <c r="M121" s="8"/>
      <c r="N121" s="8"/>
      <c r="O121" s="8"/>
      <c r="P121" s="118"/>
      <c r="Q121" s="118"/>
      <c r="R121" s="118"/>
      <c r="S121" s="325"/>
      <c r="T121" s="119"/>
      <c r="U121" s="119"/>
      <c r="V121" s="119"/>
      <c r="W121" s="326"/>
      <c r="X121" s="74"/>
      <c r="Y121" s="352"/>
      <c r="Z121" s="352"/>
      <c r="AA121" s="328"/>
      <c r="AB121" s="118"/>
      <c r="AC121" s="119"/>
      <c r="AD121" s="119"/>
      <c r="AE121" s="119"/>
      <c r="AF121" s="119"/>
      <c r="AG121" s="119"/>
      <c r="AH121" s="119"/>
      <c r="AI121" s="119"/>
      <c r="AJ121" s="119"/>
      <c r="AK121" s="119"/>
      <c r="AL121" s="119"/>
      <c r="AM121" s="4"/>
      <c r="AN121" s="4"/>
      <c r="AO121" s="4"/>
    </row>
    <row r="122">
      <c r="A122" s="4"/>
      <c r="B122" s="4"/>
      <c r="C122" s="4"/>
      <c r="D122" s="4"/>
      <c r="E122" s="4"/>
      <c r="F122" s="8"/>
      <c r="G122" s="8"/>
      <c r="H122" s="8"/>
      <c r="I122" s="8"/>
      <c r="J122" s="8"/>
      <c r="K122" s="8"/>
      <c r="L122" s="8"/>
      <c r="M122" s="8"/>
      <c r="N122" s="8"/>
      <c r="O122" s="8"/>
      <c r="P122" s="118"/>
      <c r="Q122" s="118"/>
      <c r="R122" s="118"/>
      <c r="S122" s="325"/>
      <c r="T122" s="119"/>
      <c r="U122" s="119"/>
      <c r="V122" s="119"/>
      <c r="W122" s="326"/>
      <c r="X122" s="74"/>
      <c r="Y122" s="352"/>
      <c r="Z122" s="352"/>
      <c r="AA122" s="328"/>
      <c r="AB122" s="118"/>
      <c r="AC122" s="119"/>
      <c r="AD122" s="119"/>
      <c r="AE122" s="119"/>
      <c r="AF122" s="119"/>
      <c r="AG122" s="119"/>
      <c r="AH122" s="119"/>
      <c r="AI122" s="119"/>
      <c r="AJ122" s="119"/>
      <c r="AK122" s="119"/>
      <c r="AL122" s="119"/>
      <c r="AM122" s="4"/>
      <c r="AN122" s="4"/>
      <c r="AO122" s="4"/>
    </row>
    <row r="123">
      <c r="A123" s="4"/>
      <c r="B123" s="4"/>
      <c r="C123" s="4"/>
      <c r="D123" s="4"/>
      <c r="E123" s="4"/>
      <c r="F123" s="8"/>
      <c r="G123" s="8"/>
      <c r="H123" s="8"/>
      <c r="I123" s="8"/>
      <c r="J123" s="8"/>
      <c r="K123" s="8"/>
      <c r="L123" s="8"/>
      <c r="M123" s="8"/>
      <c r="N123" s="8"/>
      <c r="O123" s="8"/>
      <c r="P123" s="118"/>
      <c r="Q123" s="118"/>
      <c r="R123" s="118"/>
      <c r="S123" s="325"/>
      <c r="T123" s="119"/>
      <c r="U123" s="119"/>
      <c r="V123" s="119"/>
      <c r="W123" s="326"/>
      <c r="X123" s="74"/>
      <c r="Y123" s="352"/>
      <c r="Z123" s="352"/>
      <c r="AA123" s="328"/>
      <c r="AB123" s="118"/>
      <c r="AC123" s="119"/>
      <c r="AD123" s="119"/>
      <c r="AE123" s="119"/>
      <c r="AF123" s="119"/>
      <c r="AG123" s="119"/>
      <c r="AH123" s="119"/>
      <c r="AI123" s="119"/>
      <c r="AJ123" s="119"/>
      <c r="AK123" s="119"/>
      <c r="AL123" s="119"/>
      <c r="AM123" s="4"/>
      <c r="AN123" s="4"/>
      <c r="AO123" s="4"/>
    </row>
    <row r="124">
      <c r="A124" s="4"/>
      <c r="B124" s="4"/>
      <c r="C124" s="4"/>
      <c r="D124" s="4"/>
      <c r="E124" s="4"/>
      <c r="F124" s="8"/>
      <c r="G124" s="8"/>
      <c r="H124" s="8"/>
      <c r="I124" s="8"/>
      <c r="J124" s="8"/>
      <c r="K124" s="8"/>
      <c r="L124" s="8"/>
      <c r="M124" s="8"/>
      <c r="N124" s="8"/>
      <c r="O124" s="8"/>
      <c r="P124" s="118"/>
      <c r="Q124" s="118"/>
      <c r="R124" s="118"/>
      <c r="S124" s="325"/>
      <c r="T124" s="119"/>
      <c r="U124" s="119"/>
      <c r="V124" s="119"/>
      <c r="W124" s="326"/>
      <c r="X124" s="74"/>
      <c r="Y124" s="352"/>
      <c r="Z124" s="352"/>
      <c r="AA124" s="328"/>
      <c r="AB124" s="118"/>
      <c r="AC124" s="119"/>
      <c r="AD124" s="119"/>
      <c r="AE124" s="119"/>
      <c r="AF124" s="119"/>
      <c r="AG124" s="119"/>
      <c r="AH124" s="119"/>
      <c r="AI124" s="119"/>
      <c r="AJ124" s="119"/>
      <c r="AK124" s="119"/>
      <c r="AL124" s="119"/>
      <c r="AM124" s="4"/>
      <c r="AN124" s="4"/>
      <c r="AO124" s="4"/>
    </row>
    <row r="125">
      <c r="A125" s="4"/>
      <c r="B125" s="4"/>
      <c r="C125" s="4"/>
      <c r="D125" s="4"/>
      <c r="E125" s="4"/>
      <c r="F125" s="8"/>
      <c r="G125" s="8"/>
      <c r="H125" s="8"/>
      <c r="I125" s="8"/>
      <c r="J125" s="8"/>
      <c r="K125" s="8"/>
      <c r="L125" s="8"/>
      <c r="M125" s="8"/>
      <c r="N125" s="8"/>
      <c r="O125" s="8"/>
      <c r="P125" s="118"/>
      <c r="Q125" s="118"/>
      <c r="R125" s="118"/>
      <c r="S125" s="325"/>
      <c r="T125" s="119"/>
      <c r="U125" s="119"/>
      <c r="V125" s="119"/>
      <c r="W125" s="326"/>
      <c r="X125" s="74"/>
      <c r="Y125" s="352"/>
      <c r="Z125" s="352"/>
      <c r="AA125" s="328"/>
      <c r="AB125" s="118"/>
      <c r="AC125" s="119"/>
      <c r="AD125" s="119"/>
      <c r="AE125" s="119"/>
      <c r="AF125" s="119"/>
      <c r="AG125" s="119"/>
      <c r="AH125" s="119"/>
      <c r="AI125" s="119"/>
      <c r="AJ125" s="119"/>
      <c r="AK125" s="119"/>
      <c r="AL125" s="119"/>
      <c r="AM125" s="4"/>
      <c r="AN125" s="4"/>
      <c r="AO125" s="4"/>
    </row>
    <row r="126">
      <c r="A126" s="4"/>
      <c r="B126" s="4"/>
      <c r="C126" s="4"/>
      <c r="D126" s="4"/>
      <c r="E126" s="4"/>
      <c r="F126" s="8"/>
      <c r="G126" s="8"/>
      <c r="H126" s="8"/>
      <c r="I126" s="8"/>
      <c r="J126" s="8"/>
      <c r="K126" s="8"/>
      <c r="L126" s="8"/>
      <c r="M126" s="8"/>
      <c r="N126" s="8"/>
      <c r="O126" s="8"/>
      <c r="P126" s="118"/>
      <c r="Q126" s="118"/>
      <c r="R126" s="118"/>
      <c r="S126" s="325"/>
      <c r="T126" s="119"/>
      <c r="U126" s="119"/>
      <c r="V126" s="119"/>
      <c r="W126" s="326"/>
      <c r="X126" s="74"/>
      <c r="Y126" s="352"/>
      <c r="Z126" s="352"/>
      <c r="AA126" s="328"/>
      <c r="AB126" s="118"/>
      <c r="AC126" s="119"/>
      <c r="AD126" s="119"/>
      <c r="AE126" s="119"/>
      <c r="AF126" s="119"/>
      <c r="AG126" s="119"/>
      <c r="AH126" s="119"/>
      <c r="AI126" s="119"/>
      <c r="AJ126" s="119"/>
      <c r="AK126" s="119"/>
      <c r="AL126" s="119"/>
      <c r="AM126" s="4"/>
      <c r="AN126" s="4"/>
      <c r="AO126" s="4"/>
    </row>
    <row r="127">
      <c r="A127" s="4"/>
      <c r="B127" s="4"/>
      <c r="C127" s="4"/>
      <c r="D127" s="4"/>
      <c r="E127" s="4"/>
      <c r="F127" s="8"/>
      <c r="G127" s="8"/>
      <c r="H127" s="8"/>
      <c r="I127" s="8"/>
      <c r="J127" s="8"/>
      <c r="K127" s="8"/>
      <c r="L127" s="8"/>
      <c r="M127" s="8"/>
      <c r="N127" s="8"/>
      <c r="O127" s="8"/>
      <c r="P127" s="118"/>
      <c r="Q127" s="118"/>
      <c r="R127" s="118"/>
      <c r="S127" s="325"/>
      <c r="T127" s="119"/>
      <c r="U127" s="119"/>
      <c r="V127" s="119"/>
      <c r="W127" s="326"/>
      <c r="X127" s="74"/>
      <c r="Y127" s="352"/>
      <c r="Z127" s="352"/>
      <c r="AA127" s="328"/>
      <c r="AB127" s="118"/>
      <c r="AC127" s="119"/>
      <c r="AD127" s="119"/>
      <c r="AE127" s="119"/>
      <c r="AF127" s="119"/>
      <c r="AG127" s="119"/>
      <c r="AH127" s="119"/>
      <c r="AI127" s="119"/>
      <c r="AJ127" s="119"/>
      <c r="AK127" s="119"/>
      <c r="AL127" s="119"/>
      <c r="AM127" s="4"/>
      <c r="AN127" s="4"/>
      <c r="AO127" s="4"/>
    </row>
    <row r="128">
      <c r="A128" s="4"/>
      <c r="B128" s="4"/>
      <c r="C128" s="4"/>
      <c r="D128" s="4"/>
      <c r="E128" s="4"/>
      <c r="F128" s="8"/>
      <c r="G128" s="8"/>
      <c r="H128" s="8"/>
      <c r="I128" s="8"/>
      <c r="J128" s="8"/>
      <c r="K128" s="8"/>
      <c r="L128" s="8"/>
      <c r="M128" s="8"/>
      <c r="N128" s="8"/>
      <c r="O128" s="8"/>
      <c r="P128" s="118"/>
      <c r="Q128" s="118"/>
      <c r="R128" s="118"/>
      <c r="S128" s="325"/>
      <c r="T128" s="119"/>
      <c r="U128" s="119"/>
      <c r="V128" s="119"/>
      <c r="W128" s="326"/>
      <c r="X128" s="74"/>
      <c r="Y128" s="352"/>
      <c r="Z128" s="352"/>
      <c r="AA128" s="328"/>
      <c r="AB128" s="118"/>
      <c r="AC128" s="119"/>
      <c r="AD128" s="119"/>
      <c r="AE128" s="119"/>
      <c r="AF128" s="119"/>
      <c r="AG128" s="119"/>
      <c r="AH128" s="119"/>
      <c r="AI128" s="119"/>
      <c r="AJ128" s="119"/>
      <c r="AK128" s="119"/>
      <c r="AL128" s="119"/>
      <c r="AM128" s="4"/>
      <c r="AN128" s="4"/>
      <c r="AO128" s="4"/>
    </row>
    <row r="129">
      <c r="A129" s="4"/>
      <c r="B129" s="4"/>
      <c r="C129" s="4"/>
      <c r="D129" s="4"/>
      <c r="E129" s="4"/>
      <c r="F129" s="8"/>
      <c r="G129" s="8"/>
      <c r="H129" s="8"/>
      <c r="I129" s="8"/>
      <c r="J129" s="8"/>
      <c r="K129" s="8"/>
      <c r="L129" s="8"/>
      <c r="M129" s="8"/>
      <c r="N129" s="8"/>
      <c r="O129" s="8"/>
      <c r="P129" s="118"/>
      <c r="Q129" s="118"/>
      <c r="R129" s="118"/>
      <c r="S129" s="325"/>
      <c r="T129" s="119"/>
      <c r="U129" s="119"/>
      <c r="V129" s="119"/>
      <c r="W129" s="326"/>
      <c r="X129" s="74"/>
      <c r="Y129" s="352"/>
      <c r="Z129" s="352"/>
      <c r="AA129" s="328"/>
      <c r="AB129" s="118"/>
      <c r="AC129" s="119"/>
      <c r="AD129" s="119"/>
      <c r="AE129" s="119"/>
      <c r="AF129" s="119"/>
      <c r="AG129" s="119"/>
      <c r="AH129" s="119"/>
      <c r="AI129" s="119"/>
      <c r="AJ129" s="119"/>
      <c r="AK129" s="119"/>
      <c r="AL129" s="119"/>
      <c r="AM129" s="4"/>
      <c r="AN129" s="4"/>
      <c r="AO129" s="4"/>
    </row>
    <row r="130">
      <c r="A130" s="4"/>
      <c r="B130" s="4"/>
      <c r="C130" s="4"/>
      <c r="D130" s="4"/>
      <c r="E130" s="4"/>
      <c r="F130" s="8"/>
      <c r="G130" s="8"/>
      <c r="H130" s="8"/>
      <c r="I130" s="8"/>
      <c r="J130" s="8"/>
      <c r="K130" s="8"/>
      <c r="L130" s="8"/>
      <c r="M130" s="8"/>
      <c r="N130" s="8"/>
      <c r="O130" s="8"/>
      <c r="P130" s="118"/>
      <c r="Q130" s="118"/>
      <c r="R130" s="118"/>
      <c r="S130" s="325"/>
      <c r="T130" s="119"/>
      <c r="U130" s="119"/>
      <c r="V130" s="119"/>
      <c r="W130" s="326"/>
      <c r="X130" s="74"/>
      <c r="Y130" s="352"/>
      <c r="Z130" s="352"/>
      <c r="AA130" s="328"/>
      <c r="AB130" s="118"/>
      <c r="AC130" s="119"/>
      <c r="AD130" s="119"/>
      <c r="AE130" s="119"/>
      <c r="AF130" s="119"/>
      <c r="AG130" s="119"/>
      <c r="AH130" s="119"/>
      <c r="AI130" s="119"/>
      <c r="AJ130" s="119"/>
      <c r="AK130" s="119"/>
      <c r="AL130" s="119"/>
      <c r="AM130" s="4"/>
      <c r="AN130" s="4"/>
      <c r="AO130" s="4"/>
    </row>
    <row r="131">
      <c r="A131" s="4"/>
      <c r="B131" s="4"/>
      <c r="C131" s="4"/>
      <c r="D131" s="4"/>
      <c r="E131" s="4"/>
      <c r="F131" s="8"/>
      <c r="G131" s="8"/>
      <c r="H131" s="8"/>
      <c r="I131" s="8"/>
      <c r="J131" s="8"/>
      <c r="K131" s="8"/>
      <c r="L131" s="8"/>
      <c r="M131" s="8"/>
      <c r="N131" s="8"/>
      <c r="O131" s="8"/>
      <c r="P131" s="118"/>
      <c r="Q131" s="118"/>
      <c r="R131" s="118"/>
      <c r="S131" s="325"/>
      <c r="T131" s="119"/>
      <c r="U131" s="119"/>
      <c r="V131" s="119"/>
      <c r="W131" s="326"/>
      <c r="X131" s="74"/>
      <c r="Y131" s="352"/>
      <c r="Z131" s="352"/>
      <c r="AA131" s="328"/>
      <c r="AB131" s="118"/>
      <c r="AC131" s="119"/>
      <c r="AD131" s="119"/>
      <c r="AE131" s="119"/>
      <c r="AF131" s="119"/>
      <c r="AG131" s="119"/>
      <c r="AH131" s="119"/>
      <c r="AI131" s="119"/>
      <c r="AJ131" s="119"/>
      <c r="AK131" s="119"/>
      <c r="AL131" s="119"/>
      <c r="AM131" s="4"/>
      <c r="AN131" s="4"/>
      <c r="AO131" s="4"/>
    </row>
    <row r="132">
      <c r="A132" s="4"/>
      <c r="B132" s="4"/>
      <c r="C132" s="4"/>
      <c r="D132" s="4"/>
      <c r="E132" s="4"/>
      <c r="F132" s="8"/>
      <c r="G132" s="8"/>
      <c r="H132" s="8"/>
      <c r="I132" s="8"/>
      <c r="J132" s="8"/>
      <c r="K132" s="8"/>
      <c r="L132" s="8"/>
      <c r="M132" s="8"/>
      <c r="N132" s="8"/>
      <c r="O132" s="8"/>
      <c r="P132" s="118"/>
      <c r="Q132" s="118"/>
      <c r="R132" s="118"/>
      <c r="S132" s="325"/>
      <c r="T132" s="119"/>
      <c r="U132" s="119"/>
      <c r="V132" s="119"/>
      <c r="W132" s="326"/>
      <c r="X132" s="74"/>
      <c r="Y132" s="352"/>
      <c r="Z132" s="352"/>
      <c r="AA132" s="328"/>
      <c r="AB132" s="118"/>
      <c r="AC132" s="119"/>
      <c r="AD132" s="119"/>
      <c r="AE132" s="119"/>
      <c r="AF132" s="119"/>
      <c r="AG132" s="119"/>
      <c r="AH132" s="119"/>
      <c r="AI132" s="119"/>
      <c r="AJ132" s="119"/>
      <c r="AK132" s="119"/>
      <c r="AL132" s="119"/>
      <c r="AM132" s="4"/>
      <c r="AN132" s="4"/>
      <c r="AO132" s="4"/>
    </row>
    <row r="133">
      <c r="A133" s="4"/>
      <c r="B133" s="4"/>
      <c r="C133" s="4"/>
      <c r="D133" s="4"/>
      <c r="E133" s="4"/>
      <c r="F133" s="8"/>
      <c r="G133" s="8"/>
      <c r="H133" s="8"/>
      <c r="I133" s="8"/>
      <c r="J133" s="8"/>
      <c r="K133" s="8"/>
      <c r="L133" s="8"/>
      <c r="M133" s="8"/>
      <c r="N133" s="8"/>
      <c r="O133" s="8"/>
      <c r="P133" s="118"/>
      <c r="Q133" s="118"/>
      <c r="R133" s="118"/>
      <c r="S133" s="325"/>
      <c r="T133" s="119"/>
      <c r="U133" s="119"/>
      <c r="V133" s="119"/>
      <c r="W133" s="326"/>
      <c r="X133" s="74"/>
      <c r="Y133" s="352"/>
      <c r="Z133" s="352"/>
      <c r="AA133" s="328"/>
      <c r="AB133" s="118"/>
      <c r="AC133" s="119"/>
      <c r="AD133" s="119"/>
      <c r="AE133" s="119"/>
      <c r="AF133" s="119"/>
      <c r="AG133" s="119"/>
      <c r="AH133" s="119"/>
      <c r="AI133" s="119"/>
      <c r="AJ133" s="119"/>
      <c r="AK133" s="119"/>
      <c r="AL133" s="119"/>
      <c r="AM133" s="4"/>
      <c r="AN133" s="4"/>
      <c r="AO133" s="4"/>
    </row>
    <row r="134">
      <c r="A134" s="4"/>
      <c r="B134" s="4"/>
      <c r="C134" s="4"/>
      <c r="D134" s="4"/>
      <c r="E134" s="4"/>
      <c r="F134" s="8"/>
      <c r="G134" s="8"/>
      <c r="H134" s="8"/>
      <c r="I134" s="8"/>
      <c r="J134" s="8"/>
      <c r="K134" s="8"/>
      <c r="L134" s="8"/>
      <c r="M134" s="8"/>
      <c r="N134" s="8"/>
      <c r="O134" s="8"/>
      <c r="P134" s="118"/>
      <c r="Q134" s="118"/>
      <c r="R134" s="118"/>
      <c r="S134" s="325"/>
      <c r="T134" s="119"/>
      <c r="U134" s="119"/>
      <c r="V134" s="119"/>
      <c r="W134" s="326"/>
      <c r="X134" s="74"/>
      <c r="Y134" s="352"/>
      <c r="Z134" s="352"/>
      <c r="AA134" s="328"/>
      <c r="AB134" s="118"/>
      <c r="AC134" s="119"/>
      <c r="AD134" s="119"/>
      <c r="AE134" s="119"/>
      <c r="AF134" s="119"/>
      <c r="AG134" s="119"/>
      <c r="AH134" s="119"/>
      <c r="AI134" s="119"/>
      <c r="AJ134" s="119"/>
      <c r="AK134" s="119"/>
      <c r="AL134" s="119"/>
      <c r="AM134" s="4"/>
      <c r="AN134" s="4"/>
      <c r="AO134" s="4"/>
    </row>
    <row r="135">
      <c r="A135" s="4"/>
      <c r="B135" s="4"/>
      <c r="C135" s="4"/>
      <c r="D135" s="4"/>
      <c r="E135" s="4"/>
      <c r="F135" s="8"/>
      <c r="G135" s="8"/>
      <c r="H135" s="8"/>
      <c r="I135" s="8"/>
      <c r="J135" s="8"/>
      <c r="K135" s="8"/>
      <c r="L135" s="8"/>
      <c r="M135" s="8"/>
      <c r="N135" s="8"/>
      <c r="O135" s="8"/>
      <c r="P135" s="118"/>
      <c r="Q135" s="118"/>
      <c r="R135" s="118"/>
      <c r="S135" s="325"/>
      <c r="T135" s="119"/>
      <c r="U135" s="119"/>
      <c r="V135" s="119"/>
      <c r="W135" s="326"/>
      <c r="X135" s="74"/>
      <c r="Y135" s="352"/>
      <c r="Z135" s="352"/>
      <c r="AA135" s="328"/>
      <c r="AB135" s="118"/>
      <c r="AC135" s="119"/>
      <c r="AD135" s="119"/>
      <c r="AE135" s="119"/>
      <c r="AF135" s="119"/>
      <c r="AG135" s="119"/>
      <c r="AH135" s="119"/>
      <c r="AI135" s="119"/>
      <c r="AJ135" s="119"/>
      <c r="AK135" s="119"/>
      <c r="AL135" s="119"/>
      <c r="AM135" s="4"/>
      <c r="AN135" s="4"/>
      <c r="AO135" s="4"/>
    </row>
    <row r="136">
      <c r="A136" s="4"/>
      <c r="B136" s="4"/>
      <c r="C136" s="4"/>
      <c r="D136" s="4"/>
      <c r="E136" s="4"/>
      <c r="F136" s="8"/>
      <c r="G136" s="8"/>
      <c r="H136" s="8"/>
      <c r="I136" s="8"/>
      <c r="J136" s="8"/>
      <c r="K136" s="8"/>
      <c r="L136" s="8"/>
      <c r="M136" s="8"/>
      <c r="N136" s="8"/>
      <c r="O136" s="8"/>
      <c r="P136" s="118"/>
      <c r="Q136" s="118"/>
      <c r="R136" s="118"/>
      <c r="S136" s="325"/>
      <c r="T136" s="119"/>
      <c r="U136" s="119"/>
      <c r="V136" s="119"/>
      <c r="W136" s="326"/>
      <c r="X136" s="74"/>
      <c r="Y136" s="352"/>
      <c r="Z136" s="352"/>
      <c r="AA136" s="328"/>
      <c r="AB136" s="118"/>
      <c r="AC136" s="119"/>
      <c r="AD136" s="119"/>
      <c r="AE136" s="119"/>
      <c r="AF136" s="119"/>
      <c r="AG136" s="119"/>
      <c r="AH136" s="119"/>
      <c r="AI136" s="119"/>
      <c r="AJ136" s="119"/>
      <c r="AK136" s="119"/>
      <c r="AL136" s="119"/>
      <c r="AM136" s="4"/>
      <c r="AN136" s="4"/>
      <c r="AO136" s="4"/>
    </row>
    <row r="137">
      <c r="A137" s="4"/>
      <c r="B137" s="4"/>
      <c r="C137" s="4"/>
      <c r="D137" s="4"/>
      <c r="E137" s="4"/>
      <c r="F137" s="8"/>
      <c r="G137" s="8"/>
      <c r="H137" s="8"/>
      <c r="I137" s="8"/>
      <c r="J137" s="8"/>
      <c r="K137" s="8"/>
      <c r="L137" s="8"/>
      <c r="M137" s="8"/>
      <c r="N137" s="8"/>
      <c r="O137" s="8"/>
      <c r="P137" s="118"/>
      <c r="Q137" s="118"/>
      <c r="R137" s="118"/>
      <c r="S137" s="325"/>
      <c r="T137" s="119"/>
      <c r="U137" s="119"/>
      <c r="V137" s="119"/>
      <c r="W137" s="326"/>
      <c r="X137" s="74"/>
      <c r="Y137" s="352"/>
      <c r="Z137" s="352"/>
      <c r="AA137" s="328"/>
      <c r="AB137" s="118"/>
      <c r="AC137" s="119"/>
      <c r="AD137" s="119"/>
      <c r="AE137" s="119"/>
      <c r="AF137" s="119"/>
      <c r="AG137" s="119"/>
      <c r="AH137" s="119"/>
      <c r="AI137" s="119"/>
      <c r="AJ137" s="119"/>
      <c r="AK137" s="119"/>
      <c r="AL137" s="119"/>
      <c r="AM137" s="4"/>
      <c r="AN137" s="4"/>
      <c r="AO137" s="4"/>
    </row>
    <row r="138">
      <c r="A138" s="4"/>
      <c r="B138" s="4"/>
      <c r="C138" s="4"/>
      <c r="D138" s="4"/>
      <c r="E138" s="4"/>
      <c r="F138" s="8"/>
      <c r="G138" s="8"/>
      <c r="H138" s="8"/>
      <c r="I138" s="8"/>
      <c r="J138" s="8"/>
      <c r="K138" s="8"/>
      <c r="L138" s="8"/>
      <c r="M138" s="8"/>
      <c r="N138" s="8"/>
      <c r="O138" s="8"/>
      <c r="P138" s="118"/>
      <c r="Q138" s="118"/>
      <c r="R138" s="118"/>
      <c r="S138" s="325"/>
      <c r="T138" s="119"/>
      <c r="U138" s="119"/>
      <c r="V138" s="119"/>
      <c r="W138" s="326"/>
      <c r="X138" s="74"/>
      <c r="Y138" s="352"/>
      <c r="Z138" s="352"/>
      <c r="AA138" s="328"/>
      <c r="AB138" s="118"/>
      <c r="AC138" s="119"/>
      <c r="AD138" s="119"/>
      <c r="AE138" s="119"/>
      <c r="AF138" s="119"/>
      <c r="AG138" s="119"/>
      <c r="AH138" s="119"/>
      <c r="AI138" s="119"/>
      <c r="AJ138" s="119"/>
      <c r="AK138" s="119"/>
      <c r="AL138" s="119"/>
      <c r="AM138" s="4"/>
      <c r="AN138" s="4"/>
      <c r="AO138" s="4"/>
    </row>
    <row r="139">
      <c r="A139" s="4"/>
      <c r="B139" s="4"/>
      <c r="C139" s="4"/>
      <c r="D139" s="4"/>
      <c r="E139" s="4"/>
      <c r="F139" s="8"/>
      <c r="G139" s="8"/>
      <c r="H139" s="8"/>
      <c r="I139" s="8"/>
      <c r="J139" s="8"/>
      <c r="K139" s="8"/>
      <c r="L139" s="8"/>
      <c r="M139" s="8"/>
      <c r="N139" s="8"/>
      <c r="O139" s="8"/>
      <c r="P139" s="118"/>
      <c r="Q139" s="118"/>
      <c r="R139" s="118"/>
      <c r="S139" s="325"/>
      <c r="T139" s="119"/>
      <c r="U139" s="119"/>
      <c r="V139" s="119"/>
      <c r="W139" s="326"/>
      <c r="X139" s="74"/>
      <c r="Y139" s="352"/>
      <c r="Z139" s="352"/>
      <c r="AA139" s="328"/>
      <c r="AB139" s="118"/>
      <c r="AC139" s="119"/>
      <c r="AD139" s="119"/>
      <c r="AE139" s="119"/>
      <c r="AF139" s="119"/>
      <c r="AG139" s="119"/>
      <c r="AH139" s="119"/>
      <c r="AI139" s="119"/>
      <c r="AJ139" s="119"/>
      <c r="AK139" s="119"/>
      <c r="AL139" s="119"/>
      <c r="AM139" s="4"/>
      <c r="AN139" s="4"/>
      <c r="AO139" s="4"/>
    </row>
    <row r="140">
      <c r="A140" s="4"/>
      <c r="B140" s="4"/>
      <c r="C140" s="4"/>
      <c r="D140" s="4"/>
      <c r="E140" s="4"/>
      <c r="F140" s="8"/>
      <c r="G140" s="8"/>
      <c r="H140" s="8"/>
      <c r="I140" s="8"/>
      <c r="J140" s="8"/>
      <c r="K140" s="8"/>
      <c r="L140" s="8"/>
      <c r="M140" s="8"/>
      <c r="N140" s="8"/>
      <c r="O140" s="8"/>
      <c r="P140" s="118"/>
      <c r="Q140" s="118"/>
      <c r="R140" s="118"/>
      <c r="S140" s="325"/>
      <c r="T140" s="119"/>
      <c r="U140" s="119"/>
      <c r="V140" s="119"/>
      <c r="W140" s="326"/>
      <c r="X140" s="74"/>
      <c r="Y140" s="352"/>
      <c r="Z140" s="352"/>
      <c r="AA140" s="328"/>
      <c r="AB140" s="118"/>
      <c r="AC140" s="119"/>
      <c r="AD140" s="119"/>
      <c r="AE140" s="119"/>
      <c r="AF140" s="119"/>
      <c r="AG140" s="119"/>
      <c r="AH140" s="119"/>
      <c r="AI140" s="119"/>
      <c r="AJ140" s="119"/>
      <c r="AK140" s="119"/>
      <c r="AL140" s="119"/>
      <c r="AM140" s="4"/>
      <c r="AN140" s="4"/>
      <c r="AO140" s="4"/>
    </row>
    <row r="141">
      <c r="A141" s="4"/>
      <c r="B141" s="4"/>
      <c r="C141" s="4"/>
      <c r="D141" s="4"/>
      <c r="E141" s="4"/>
      <c r="F141" s="8"/>
      <c r="G141" s="8"/>
      <c r="H141" s="8"/>
      <c r="I141" s="8"/>
      <c r="J141" s="8"/>
      <c r="K141" s="8"/>
      <c r="L141" s="8"/>
      <c r="M141" s="8"/>
      <c r="N141" s="8"/>
      <c r="O141" s="8"/>
      <c r="P141" s="118"/>
      <c r="Q141" s="118"/>
      <c r="R141" s="118"/>
      <c r="S141" s="325"/>
      <c r="T141" s="119"/>
      <c r="U141" s="119"/>
      <c r="V141" s="119"/>
      <c r="W141" s="326"/>
      <c r="X141" s="74"/>
      <c r="Y141" s="352"/>
      <c r="Z141" s="352"/>
      <c r="AA141" s="328"/>
      <c r="AB141" s="118"/>
      <c r="AC141" s="119"/>
      <c r="AD141" s="119"/>
      <c r="AE141" s="119"/>
      <c r="AF141" s="119"/>
      <c r="AG141" s="119"/>
      <c r="AH141" s="119"/>
      <c r="AI141" s="119"/>
      <c r="AJ141" s="119"/>
      <c r="AK141" s="119"/>
      <c r="AL141" s="119"/>
      <c r="AM141" s="4"/>
      <c r="AN141" s="4"/>
      <c r="AO141" s="4"/>
    </row>
    <row r="142">
      <c r="A142" s="4"/>
      <c r="B142" s="4"/>
      <c r="C142" s="4"/>
      <c r="D142" s="4"/>
      <c r="E142" s="4"/>
      <c r="F142" s="8"/>
      <c r="G142" s="8"/>
      <c r="H142" s="8"/>
      <c r="I142" s="8"/>
      <c r="J142" s="8"/>
      <c r="K142" s="8"/>
      <c r="L142" s="8"/>
      <c r="M142" s="8"/>
      <c r="N142" s="8"/>
      <c r="O142" s="8"/>
      <c r="P142" s="118"/>
      <c r="Q142" s="118"/>
      <c r="R142" s="118"/>
      <c r="S142" s="325"/>
      <c r="T142" s="119"/>
      <c r="U142" s="119"/>
      <c r="V142" s="119"/>
      <c r="W142" s="326"/>
      <c r="X142" s="74"/>
      <c r="Y142" s="352"/>
      <c r="Z142" s="352"/>
      <c r="AA142" s="328"/>
      <c r="AB142" s="118"/>
      <c r="AC142" s="119"/>
      <c r="AD142" s="119"/>
      <c r="AE142" s="119"/>
      <c r="AF142" s="119"/>
      <c r="AG142" s="119"/>
      <c r="AH142" s="119"/>
      <c r="AI142" s="119"/>
      <c r="AJ142" s="119"/>
      <c r="AK142" s="119"/>
      <c r="AL142" s="119"/>
      <c r="AM142" s="4"/>
      <c r="AN142" s="4"/>
      <c r="AO142" s="4"/>
    </row>
    <row r="143">
      <c r="A143" s="4"/>
      <c r="B143" s="4"/>
      <c r="C143" s="4"/>
      <c r="D143" s="4"/>
      <c r="E143" s="4"/>
      <c r="F143" s="8"/>
      <c r="G143" s="8"/>
      <c r="H143" s="8"/>
      <c r="I143" s="8"/>
      <c r="J143" s="8"/>
      <c r="K143" s="8"/>
      <c r="L143" s="8"/>
      <c r="M143" s="8"/>
      <c r="N143" s="8"/>
      <c r="O143" s="8"/>
      <c r="P143" s="118"/>
      <c r="Q143" s="118"/>
      <c r="R143" s="118"/>
      <c r="S143" s="325"/>
      <c r="T143" s="119"/>
      <c r="U143" s="119"/>
      <c r="V143" s="119"/>
      <c r="W143" s="326"/>
      <c r="X143" s="74"/>
      <c r="Y143" s="352"/>
      <c r="Z143" s="352"/>
      <c r="AA143" s="328"/>
      <c r="AB143" s="118"/>
      <c r="AC143" s="119"/>
      <c r="AD143" s="119"/>
      <c r="AE143" s="119"/>
      <c r="AF143" s="119"/>
      <c r="AG143" s="119"/>
      <c r="AH143" s="119"/>
      <c r="AI143" s="119"/>
      <c r="AJ143" s="119"/>
      <c r="AK143" s="119"/>
      <c r="AL143" s="119"/>
      <c r="AM143" s="4"/>
      <c r="AN143" s="4"/>
      <c r="AO143" s="4"/>
    </row>
    <row r="144">
      <c r="A144" s="4"/>
      <c r="B144" s="4"/>
      <c r="C144" s="4"/>
      <c r="D144" s="4"/>
      <c r="E144" s="4"/>
      <c r="F144" s="8"/>
      <c r="G144" s="8"/>
      <c r="H144" s="8"/>
      <c r="I144" s="8"/>
      <c r="J144" s="8"/>
      <c r="K144" s="8"/>
      <c r="L144" s="8"/>
      <c r="M144" s="8"/>
      <c r="N144" s="8"/>
      <c r="O144" s="8"/>
      <c r="P144" s="118"/>
      <c r="Q144" s="118"/>
      <c r="R144" s="118"/>
      <c r="S144" s="325"/>
      <c r="T144" s="119"/>
      <c r="U144" s="119"/>
      <c r="V144" s="119"/>
      <c r="W144" s="326"/>
      <c r="X144" s="74"/>
      <c r="Y144" s="352"/>
      <c r="Z144" s="352"/>
      <c r="AA144" s="328"/>
      <c r="AB144" s="118"/>
      <c r="AC144" s="119"/>
      <c r="AD144" s="119"/>
      <c r="AE144" s="119"/>
      <c r="AF144" s="119"/>
      <c r="AG144" s="119"/>
      <c r="AH144" s="119"/>
      <c r="AI144" s="119"/>
      <c r="AJ144" s="119"/>
      <c r="AK144" s="119"/>
      <c r="AL144" s="119"/>
      <c r="AM144" s="4"/>
      <c r="AN144" s="4"/>
      <c r="AO144" s="4"/>
    </row>
    <row r="145">
      <c r="A145" s="4"/>
      <c r="B145" s="4"/>
      <c r="C145" s="4"/>
      <c r="D145" s="4"/>
      <c r="E145" s="4"/>
      <c r="F145" s="8"/>
      <c r="G145" s="8"/>
      <c r="H145" s="8"/>
      <c r="I145" s="8"/>
      <c r="J145" s="8"/>
      <c r="K145" s="8"/>
      <c r="L145" s="8"/>
      <c r="M145" s="8"/>
      <c r="N145" s="8"/>
      <c r="O145" s="8"/>
      <c r="P145" s="118"/>
      <c r="Q145" s="118"/>
      <c r="R145" s="118"/>
      <c r="S145" s="325"/>
      <c r="T145" s="119"/>
      <c r="U145" s="119"/>
      <c r="V145" s="119"/>
      <c r="W145" s="326"/>
      <c r="X145" s="74"/>
      <c r="Y145" s="352"/>
      <c r="Z145" s="352"/>
      <c r="AA145" s="328"/>
      <c r="AB145" s="118"/>
      <c r="AC145" s="119"/>
      <c r="AD145" s="119"/>
      <c r="AE145" s="119"/>
      <c r="AF145" s="119"/>
      <c r="AG145" s="119"/>
      <c r="AH145" s="119"/>
      <c r="AI145" s="119"/>
      <c r="AJ145" s="119"/>
      <c r="AK145" s="119"/>
      <c r="AL145" s="119"/>
      <c r="AM145" s="4"/>
      <c r="AN145" s="4"/>
      <c r="AO145" s="4"/>
    </row>
    <row r="146">
      <c r="A146" s="4"/>
      <c r="B146" s="4"/>
      <c r="C146" s="4"/>
      <c r="D146" s="4"/>
      <c r="E146" s="4"/>
      <c r="F146" s="8"/>
      <c r="G146" s="8"/>
      <c r="H146" s="8"/>
      <c r="I146" s="8"/>
      <c r="J146" s="8"/>
      <c r="K146" s="8"/>
      <c r="L146" s="8"/>
      <c r="M146" s="8"/>
      <c r="N146" s="8"/>
      <c r="O146" s="8"/>
      <c r="P146" s="118"/>
      <c r="Q146" s="118"/>
      <c r="R146" s="118"/>
      <c r="S146" s="325"/>
      <c r="T146" s="119"/>
      <c r="U146" s="119"/>
      <c r="V146" s="119"/>
      <c r="W146" s="326"/>
      <c r="X146" s="74"/>
      <c r="Y146" s="352"/>
      <c r="Z146" s="352"/>
      <c r="AA146" s="328"/>
      <c r="AB146" s="118"/>
      <c r="AC146" s="119"/>
      <c r="AD146" s="119"/>
      <c r="AE146" s="119"/>
      <c r="AF146" s="119"/>
      <c r="AG146" s="119"/>
      <c r="AH146" s="119"/>
      <c r="AI146" s="119"/>
      <c r="AJ146" s="119"/>
      <c r="AK146" s="119"/>
      <c r="AL146" s="119"/>
      <c r="AM146" s="4"/>
      <c r="AN146" s="4"/>
      <c r="AO146" s="4"/>
    </row>
    <row r="147">
      <c r="A147" s="4"/>
      <c r="B147" s="4"/>
      <c r="C147" s="4"/>
      <c r="D147" s="4"/>
      <c r="E147" s="4"/>
      <c r="F147" s="8"/>
      <c r="G147" s="8"/>
      <c r="H147" s="8"/>
      <c r="I147" s="8"/>
      <c r="J147" s="8"/>
      <c r="K147" s="8"/>
      <c r="L147" s="8"/>
      <c r="M147" s="8"/>
      <c r="N147" s="8"/>
      <c r="O147" s="8"/>
      <c r="P147" s="118"/>
      <c r="Q147" s="118"/>
      <c r="R147" s="118"/>
      <c r="S147" s="325"/>
      <c r="T147" s="119"/>
      <c r="U147" s="119"/>
      <c r="V147" s="119"/>
      <c r="W147" s="326"/>
      <c r="X147" s="74"/>
      <c r="Y147" s="352"/>
      <c r="Z147" s="352"/>
      <c r="AA147" s="328"/>
      <c r="AB147" s="118"/>
      <c r="AC147" s="119"/>
      <c r="AD147" s="119"/>
      <c r="AE147" s="119"/>
      <c r="AF147" s="119"/>
      <c r="AG147" s="119"/>
      <c r="AH147" s="119"/>
      <c r="AI147" s="119"/>
      <c r="AJ147" s="119"/>
      <c r="AK147" s="119"/>
      <c r="AL147" s="119"/>
      <c r="AM147" s="4"/>
      <c r="AN147" s="4"/>
      <c r="AO147" s="4"/>
    </row>
    <row r="148">
      <c r="A148" s="4"/>
      <c r="B148" s="4"/>
      <c r="C148" s="4"/>
      <c r="D148" s="4"/>
      <c r="E148" s="4"/>
      <c r="F148" s="8"/>
      <c r="G148" s="8"/>
      <c r="H148" s="8"/>
      <c r="I148" s="8"/>
      <c r="J148" s="8"/>
      <c r="K148" s="8"/>
      <c r="L148" s="8"/>
      <c r="M148" s="8"/>
      <c r="N148" s="8"/>
      <c r="O148" s="8"/>
      <c r="P148" s="118"/>
      <c r="Q148" s="118"/>
      <c r="R148" s="118"/>
      <c r="S148" s="325"/>
      <c r="T148" s="119"/>
      <c r="U148" s="119"/>
      <c r="V148" s="119"/>
      <c r="W148" s="326"/>
      <c r="X148" s="74"/>
      <c r="Y148" s="352"/>
      <c r="Z148" s="352"/>
      <c r="AA148" s="328"/>
      <c r="AB148" s="118"/>
      <c r="AC148" s="119"/>
      <c r="AD148" s="119"/>
      <c r="AE148" s="119"/>
      <c r="AF148" s="119"/>
      <c r="AG148" s="119"/>
      <c r="AH148" s="119"/>
      <c r="AI148" s="119"/>
      <c r="AJ148" s="119"/>
      <c r="AK148" s="119"/>
      <c r="AL148" s="119"/>
      <c r="AM148" s="4"/>
      <c r="AN148" s="4"/>
      <c r="AO148" s="4"/>
    </row>
    <row r="149">
      <c r="A149" s="4"/>
      <c r="B149" s="4"/>
      <c r="C149" s="4"/>
      <c r="D149" s="4"/>
      <c r="E149" s="4"/>
      <c r="F149" s="8"/>
      <c r="G149" s="8"/>
      <c r="H149" s="8"/>
      <c r="I149" s="8"/>
      <c r="J149" s="8"/>
      <c r="K149" s="8"/>
      <c r="L149" s="8"/>
      <c r="M149" s="8"/>
      <c r="N149" s="8"/>
      <c r="O149" s="8"/>
      <c r="P149" s="118"/>
      <c r="Q149" s="118"/>
      <c r="R149" s="118"/>
      <c r="S149" s="325"/>
      <c r="T149" s="119"/>
      <c r="U149" s="119"/>
      <c r="V149" s="119"/>
      <c r="W149" s="326"/>
      <c r="X149" s="74"/>
      <c r="Y149" s="352"/>
      <c r="Z149" s="352"/>
      <c r="AA149" s="328"/>
      <c r="AB149" s="118"/>
      <c r="AC149" s="119"/>
      <c r="AD149" s="119"/>
      <c r="AE149" s="119"/>
      <c r="AF149" s="119"/>
      <c r="AG149" s="119"/>
      <c r="AH149" s="119"/>
      <c r="AI149" s="119"/>
      <c r="AJ149" s="119"/>
      <c r="AK149" s="119"/>
      <c r="AL149" s="119"/>
      <c r="AM149" s="4"/>
      <c r="AN149" s="4"/>
      <c r="AO149" s="4"/>
    </row>
    <row r="150">
      <c r="A150" s="4"/>
      <c r="B150" s="4"/>
      <c r="C150" s="4"/>
      <c r="D150" s="4"/>
      <c r="E150" s="4"/>
      <c r="F150" s="8"/>
      <c r="G150" s="8"/>
      <c r="H150" s="8"/>
      <c r="I150" s="8"/>
      <c r="J150" s="8"/>
      <c r="K150" s="8"/>
      <c r="L150" s="8"/>
      <c r="M150" s="8"/>
      <c r="N150" s="8"/>
      <c r="O150" s="8"/>
      <c r="P150" s="118"/>
      <c r="Q150" s="118"/>
      <c r="R150" s="118"/>
      <c r="S150" s="325"/>
      <c r="T150" s="119"/>
      <c r="U150" s="119"/>
      <c r="V150" s="119"/>
      <c r="W150" s="326"/>
      <c r="X150" s="74"/>
      <c r="Y150" s="352"/>
      <c r="Z150" s="352"/>
      <c r="AA150" s="328"/>
      <c r="AB150" s="118"/>
      <c r="AC150" s="119"/>
      <c r="AD150" s="119"/>
      <c r="AE150" s="119"/>
      <c r="AF150" s="119"/>
      <c r="AG150" s="119"/>
      <c r="AH150" s="119"/>
      <c r="AI150" s="119"/>
      <c r="AJ150" s="119"/>
      <c r="AK150" s="119"/>
      <c r="AL150" s="119"/>
      <c r="AM150" s="4"/>
      <c r="AN150" s="4"/>
      <c r="AO150" s="4"/>
    </row>
    <row r="151">
      <c r="A151" s="4"/>
      <c r="B151" s="4"/>
      <c r="C151" s="4"/>
      <c r="D151" s="4"/>
      <c r="E151" s="4"/>
      <c r="F151" s="8"/>
      <c r="G151" s="8"/>
      <c r="H151" s="8"/>
      <c r="I151" s="8"/>
      <c r="J151" s="8"/>
      <c r="K151" s="8"/>
      <c r="L151" s="8"/>
      <c r="M151" s="8"/>
      <c r="N151" s="8"/>
      <c r="O151" s="8"/>
      <c r="P151" s="118"/>
      <c r="Q151" s="118"/>
      <c r="R151" s="118"/>
      <c r="S151" s="325"/>
      <c r="T151" s="119"/>
      <c r="U151" s="119"/>
      <c r="V151" s="119"/>
      <c r="W151" s="326"/>
      <c r="X151" s="74"/>
      <c r="Y151" s="352"/>
      <c r="Z151" s="352"/>
      <c r="AA151" s="328"/>
      <c r="AB151" s="118"/>
      <c r="AC151" s="119"/>
      <c r="AD151" s="119"/>
      <c r="AE151" s="119"/>
      <c r="AF151" s="119"/>
      <c r="AG151" s="119"/>
      <c r="AH151" s="119"/>
      <c r="AI151" s="119"/>
      <c r="AJ151" s="119"/>
      <c r="AK151" s="119"/>
      <c r="AL151" s="119"/>
      <c r="AM151" s="4"/>
      <c r="AN151" s="4"/>
      <c r="AO151" s="4"/>
    </row>
    <row r="152">
      <c r="A152" s="4"/>
      <c r="B152" s="4"/>
      <c r="C152" s="4"/>
      <c r="D152" s="4"/>
      <c r="E152" s="4"/>
      <c r="F152" s="8"/>
      <c r="G152" s="8"/>
      <c r="H152" s="8"/>
      <c r="I152" s="8"/>
      <c r="J152" s="8"/>
      <c r="K152" s="8"/>
      <c r="L152" s="8"/>
      <c r="M152" s="8"/>
      <c r="N152" s="8"/>
      <c r="O152" s="8"/>
      <c r="P152" s="118"/>
      <c r="Q152" s="118"/>
      <c r="R152" s="118"/>
      <c r="S152" s="325"/>
      <c r="T152" s="119"/>
      <c r="U152" s="119"/>
      <c r="V152" s="119"/>
      <c r="W152" s="326"/>
      <c r="X152" s="74"/>
      <c r="Y152" s="352"/>
      <c r="Z152" s="352"/>
      <c r="AA152" s="328"/>
      <c r="AB152" s="118"/>
      <c r="AC152" s="119"/>
      <c r="AD152" s="119"/>
      <c r="AE152" s="119"/>
      <c r="AF152" s="119"/>
      <c r="AG152" s="119"/>
      <c r="AH152" s="119"/>
      <c r="AI152" s="119"/>
      <c r="AJ152" s="119"/>
      <c r="AK152" s="119"/>
      <c r="AL152" s="119"/>
      <c r="AM152" s="4"/>
      <c r="AN152" s="4"/>
      <c r="AO152" s="4"/>
    </row>
    <row r="153">
      <c r="A153" s="4"/>
      <c r="B153" s="4"/>
      <c r="C153" s="4"/>
      <c r="D153" s="4"/>
      <c r="E153" s="4"/>
      <c r="F153" s="8"/>
      <c r="G153" s="8"/>
      <c r="H153" s="8"/>
      <c r="I153" s="8"/>
      <c r="J153" s="8"/>
      <c r="K153" s="8"/>
      <c r="L153" s="8"/>
      <c r="M153" s="8"/>
      <c r="N153" s="8"/>
      <c r="O153" s="8"/>
      <c r="P153" s="118"/>
      <c r="Q153" s="118"/>
      <c r="R153" s="118"/>
      <c r="S153" s="325"/>
      <c r="T153" s="119"/>
      <c r="U153" s="119"/>
      <c r="V153" s="119"/>
      <c r="W153" s="326"/>
      <c r="X153" s="74"/>
      <c r="Y153" s="352"/>
      <c r="Z153" s="352"/>
      <c r="AA153" s="328"/>
      <c r="AB153" s="118"/>
      <c r="AC153" s="119"/>
      <c r="AD153" s="119"/>
      <c r="AE153" s="119"/>
      <c r="AF153" s="119"/>
      <c r="AG153" s="119"/>
      <c r="AH153" s="119"/>
      <c r="AI153" s="119"/>
      <c r="AJ153" s="119"/>
      <c r="AK153" s="119"/>
      <c r="AL153" s="119"/>
      <c r="AM153" s="4"/>
      <c r="AN153" s="4"/>
      <c r="AO153" s="4"/>
    </row>
    <row r="154">
      <c r="A154" s="4"/>
      <c r="B154" s="4"/>
      <c r="C154" s="4"/>
      <c r="D154" s="4"/>
      <c r="E154" s="4"/>
      <c r="F154" s="8"/>
      <c r="G154" s="8"/>
      <c r="H154" s="8"/>
      <c r="I154" s="8"/>
      <c r="J154" s="8"/>
      <c r="K154" s="8"/>
      <c r="L154" s="8"/>
      <c r="M154" s="8"/>
      <c r="N154" s="8"/>
      <c r="O154" s="8"/>
      <c r="P154" s="118"/>
      <c r="Q154" s="118"/>
      <c r="R154" s="118"/>
      <c r="S154" s="325"/>
      <c r="T154" s="119"/>
      <c r="U154" s="119"/>
      <c r="V154" s="119"/>
      <c r="W154" s="326"/>
      <c r="X154" s="74"/>
      <c r="Y154" s="352"/>
      <c r="Z154" s="352"/>
      <c r="AA154" s="328"/>
      <c r="AB154" s="118"/>
      <c r="AC154" s="119"/>
      <c r="AD154" s="119"/>
      <c r="AE154" s="119"/>
      <c r="AF154" s="119"/>
      <c r="AG154" s="119"/>
      <c r="AH154" s="119"/>
      <c r="AI154" s="119"/>
      <c r="AJ154" s="119"/>
      <c r="AK154" s="119"/>
      <c r="AL154" s="119"/>
      <c r="AM154" s="4"/>
      <c r="AN154" s="4"/>
      <c r="AO154" s="4"/>
    </row>
    <row r="155">
      <c r="A155" s="4"/>
      <c r="B155" s="4"/>
      <c r="C155" s="4"/>
      <c r="D155" s="4"/>
      <c r="E155" s="4"/>
      <c r="F155" s="8"/>
      <c r="G155" s="8"/>
      <c r="H155" s="8"/>
      <c r="I155" s="8"/>
      <c r="J155" s="8"/>
      <c r="K155" s="8"/>
      <c r="L155" s="8"/>
      <c r="M155" s="8"/>
      <c r="N155" s="8"/>
      <c r="O155" s="8"/>
      <c r="P155" s="118"/>
      <c r="Q155" s="118"/>
      <c r="R155" s="118"/>
      <c r="S155" s="325"/>
      <c r="T155" s="119"/>
      <c r="U155" s="119"/>
      <c r="V155" s="119"/>
      <c r="W155" s="326"/>
      <c r="X155" s="74"/>
      <c r="Y155" s="352"/>
      <c r="Z155" s="352"/>
      <c r="AA155" s="328"/>
      <c r="AB155" s="118"/>
      <c r="AC155" s="119"/>
      <c r="AD155" s="119"/>
      <c r="AE155" s="119"/>
      <c r="AF155" s="119"/>
      <c r="AG155" s="119"/>
      <c r="AH155" s="119"/>
      <c r="AI155" s="119"/>
      <c r="AJ155" s="119"/>
      <c r="AK155" s="119"/>
      <c r="AL155" s="119"/>
      <c r="AM155" s="4"/>
      <c r="AN155" s="4"/>
      <c r="AO155" s="4"/>
    </row>
    <row r="156">
      <c r="A156" s="4"/>
      <c r="B156" s="4"/>
      <c r="C156" s="4"/>
      <c r="D156" s="4"/>
      <c r="E156" s="4"/>
      <c r="F156" s="8"/>
      <c r="G156" s="8"/>
      <c r="H156" s="8"/>
      <c r="I156" s="8"/>
      <c r="J156" s="8"/>
      <c r="K156" s="8"/>
      <c r="L156" s="8"/>
      <c r="M156" s="8"/>
      <c r="N156" s="8"/>
      <c r="O156" s="8"/>
      <c r="P156" s="118"/>
      <c r="Q156" s="118"/>
      <c r="R156" s="118"/>
      <c r="S156" s="325"/>
      <c r="T156" s="119"/>
      <c r="U156" s="119"/>
      <c r="V156" s="119"/>
      <c r="W156" s="326"/>
      <c r="X156" s="74"/>
      <c r="Y156" s="352"/>
      <c r="Z156" s="352"/>
      <c r="AA156" s="328"/>
      <c r="AB156" s="118"/>
      <c r="AC156" s="119"/>
      <c r="AD156" s="119"/>
      <c r="AE156" s="119"/>
      <c r="AF156" s="119"/>
      <c r="AG156" s="119"/>
      <c r="AH156" s="119"/>
      <c r="AI156" s="119"/>
      <c r="AJ156" s="119"/>
      <c r="AK156" s="119"/>
      <c r="AL156" s="119"/>
      <c r="AM156" s="4"/>
      <c r="AN156" s="4"/>
      <c r="AO156" s="4"/>
    </row>
    <row r="157">
      <c r="A157" s="4"/>
      <c r="B157" s="4"/>
      <c r="C157" s="4"/>
      <c r="D157" s="4"/>
      <c r="E157" s="4"/>
      <c r="F157" s="8"/>
      <c r="G157" s="8"/>
      <c r="H157" s="8"/>
      <c r="I157" s="8"/>
      <c r="J157" s="8"/>
      <c r="K157" s="8"/>
      <c r="L157" s="8"/>
      <c r="M157" s="8"/>
      <c r="N157" s="8"/>
      <c r="O157" s="8"/>
      <c r="P157" s="118"/>
      <c r="Q157" s="118"/>
      <c r="R157" s="118"/>
      <c r="S157" s="325"/>
      <c r="T157" s="119"/>
      <c r="U157" s="119"/>
      <c r="V157" s="119"/>
      <c r="W157" s="326"/>
      <c r="X157" s="74"/>
      <c r="Y157" s="352"/>
      <c r="Z157" s="352"/>
      <c r="AA157" s="328"/>
      <c r="AB157" s="118"/>
      <c r="AC157" s="119"/>
      <c r="AD157" s="119"/>
      <c r="AE157" s="119"/>
      <c r="AF157" s="119"/>
      <c r="AG157" s="119"/>
      <c r="AH157" s="119"/>
      <c r="AI157" s="119"/>
      <c r="AJ157" s="119"/>
      <c r="AK157" s="119"/>
      <c r="AL157" s="119"/>
      <c r="AM157" s="4"/>
      <c r="AN157" s="4"/>
      <c r="AO157" s="4"/>
    </row>
    <row r="158">
      <c r="A158" s="4"/>
      <c r="B158" s="4"/>
      <c r="C158" s="4"/>
      <c r="D158" s="4"/>
      <c r="E158" s="4"/>
      <c r="F158" s="8"/>
      <c r="G158" s="8"/>
      <c r="H158" s="8"/>
      <c r="I158" s="8"/>
      <c r="J158" s="8"/>
      <c r="K158" s="8"/>
      <c r="L158" s="8"/>
      <c r="M158" s="8"/>
      <c r="N158" s="8"/>
      <c r="O158" s="8"/>
      <c r="P158" s="118"/>
      <c r="Q158" s="118"/>
      <c r="R158" s="118"/>
      <c r="S158" s="325"/>
      <c r="T158" s="119"/>
      <c r="U158" s="119"/>
      <c r="V158" s="119"/>
      <c r="W158" s="326"/>
      <c r="X158" s="74"/>
      <c r="Y158" s="352"/>
      <c r="Z158" s="352"/>
      <c r="AA158" s="328"/>
      <c r="AB158" s="118"/>
      <c r="AC158" s="119"/>
      <c r="AD158" s="119"/>
      <c r="AE158" s="119"/>
      <c r="AF158" s="119"/>
      <c r="AG158" s="119"/>
      <c r="AH158" s="119"/>
      <c r="AI158" s="119"/>
      <c r="AJ158" s="119"/>
      <c r="AK158" s="119"/>
      <c r="AL158" s="119"/>
      <c r="AM158" s="4"/>
      <c r="AN158" s="4"/>
      <c r="AO158" s="4"/>
    </row>
    <row r="159">
      <c r="A159" s="4"/>
      <c r="B159" s="4"/>
      <c r="C159" s="4"/>
      <c r="D159" s="4"/>
      <c r="E159" s="4"/>
      <c r="F159" s="8"/>
      <c r="G159" s="8"/>
      <c r="H159" s="8"/>
      <c r="I159" s="8"/>
      <c r="J159" s="8"/>
      <c r="K159" s="8"/>
      <c r="L159" s="8"/>
      <c r="M159" s="8"/>
      <c r="N159" s="8"/>
      <c r="O159" s="8"/>
      <c r="P159" s="118"/>
      <c r="Q159" s="118"/>
      <c r="R159" s="118"/>
      <c r="S159" s="325"/>
      <c r="T159" s="119"/>
      <c r="U159" s="119"/>
      <c r="V159" s="119"/>
      <c r="W159" s="326"/>
      <c r="X159" s="74"/>
      <c r="Y159" s="352"/>
      <c r="Z159" s="352"/>
      <c r="AA159" s="328"/>
      <c r="AB159" s="118"/>
      <c r="AC159" s="119"/>
      <c r="AD159" s="119"/>
      <c r="AE159" s="119"/>
      <c r="AF159" s="119"/>
      <c r="AG159" s="119"/>
      <c r="AH159" s="119"/>
      <c r="AI159" s="119"/>
      <c r="AJ159" s="119"/>
      <c r="AK159" s="119"/>
      <c r="AL159" s="119"/>
      <c r="AM159" s="4"/>
      <c r="AN159" s="4"/>
      <c r="AO159" s="4"/>
    </row>
    <row r="160">
      <c r="A160" s="4"/>
      <c r="B160" s="4"/>
      <c r="C160" s="4"/>
      <c r="D160" s="4"/>
      <c r="E160" s="4"/>
      <c r="F160" s="8"/>
      <c r="G160" s="8"/>
      <c r="H160" s="8"/>
      <c r="I160" s="8"/>
      <c r="J160" s="8"/>
      <c r="K160" s="8"/>
      <c r="L160" s="8"/>
      <c r="M160" s="8"/>
      <c r="N160" s="8"/>
      <c r="O160" s="8"/>
      <c r="P160" s="118"/>
      <c r="Q160" s="118"/>
      <c r="R160" s="118"/>
      <c r="S160" s="325"/>
      <c r="T160" s="119"/>
      <c r="U160" s="119"/>
      <c r="V160" s="119"/>
      <c r="W160" s="326"/>
      <c r="X160" s="74"/>
      <c r="Y160" s="352"/>
      <c r="Z160" s="352"/>
      <c r="AA160" s="328"/>
      <c r="AB160" s="118"/>
      <c r="AC160" s="119"/>
      <c r="AD160" s="119"/>
      <c r="AE160" s="119"/>
      <c r="AF160" s="119"/>
      <c r="AG160" s="119"/>
      <c r="AH160" s="119"/>
      <c r="AI160" s="119"/>
      <c r="AJ160" s="119"/>
      <c r="AK160" s="119"/>
      <c r="AL160" s="119"/>
      <c r="AM160" s="4"/>
      <c r="AN160" s="4"/>
      <c r="AO160" s="4"/>
    </row>
    <row r="161">
      <c r="A161" s="4"/>
      <c r="B161" s="4"/>
      <c r="C161" s="4"/>
      <c r="D161" s="4"/>
      <c r="E161" s="4"/>
      <c r="F161" s="8"/>
      <c r="G161" s="8"/>
      <c r="H161" s="8"/>
      <c r="I161" s="8"/>
      <c r="J161" s="8"/>
      <c r="K161" s="8"/>
      <c r="L161" s="8"/>
      <c r="M161" s="8"/>
      <c r="N161" s="8"/>
      <c r="O161" s="8"/>
      <c r="P161" s="118"/>
      <c r="Q161" s="118"/>
      <c r="R161" s="118"/>
      <c r="S161" s="325"/>
      <c r="T161" s="119"/>
      <c r="U161" s="119"/>
      <c r="V161" s="119"/>
      <c r="W161" s="326"/>
      <c r="X161" s="74"/>
      <c r="Y161" s="352"/>
      <c r="Z161" s="352"/>
      <c r="AA161" s="328"/>
      <c r="AB161" s="118"/>
      <c r="AC161" s="119"/>
      <c r="AD161" s="119"/>
      <c r="AE161" s="119"/>
      <c r="AF161" s="119"/>
      <c r="AG161" s="119"/>
      <c r="AH161" s="119"/>
      <c r="AI161" s="119"/>
      <c r="AJ161" s="119"/>
      <c r="AK161" s="119"/>
      <c r="AL161" s="119"/>
      <c r="AM161" s="4"/>
      <c r="AN161" s="4"/>
      <c r="AO161" s="4"/>
    </row>
    <row r="162">
      <c r="A162" s="4"/>
      <c r="B162" s="4"/>
      <c r="C162" s="4"/>
      <c r="D162" s="4"/>
      <c r="E162" s="4"/>
      <c r="F162" s="8"/>
      <c r="G162" s="8"/>
      <c r="H162" s="8"/>
      <c r="I162" s="8"/>
      <c r="J162" s="8"/>
      <c r="K162" s="8"/>
      <c r="L162" s="8"/>
      <c r="M162" s="8"/>
      <c r="N162" s="8"/>
      <c r="O162" s="8"/>
      <c r="P162" s="118"/>
      <c r="Q162" s="118"/>
      <c r="R162" s="118"/>
      <c r="S162" s="325"/>
      <c r="T162" s="119"/>
      <c r="U162" s="119"/>
      <c r="V162" s="119"/>
      <c r="W162" s="326"/>
      <c r="X162" s="74"/>
      <c r="Y162" s="352"/>
      <c r="Z162" s="352"/>
      <c r="AA162" s="328"/>
      <c r="AB162" s="118"/>
      <c r="AC162" s="119"/>
      <c r="AD162" s="119"/>
      <c r="AE162" s="119"/>
      <c r="AF162" s="119"/>
      <c r="AG162" s="119"/>
      <c r="AH162" s="119"/>
      <c r="AI162" s="119"/>
      <c r="AJ162" s="119"/>
      <c r="AK162" s="119"/>
      <c r="AL162" s="119"/>
      <c r="AM162" s="4"/>
      <c r="AN162" s="4"/>
      <c r="AO162" s="4"/>
    </row>
    <row r="163">
      <c r="A163" s="4"/>
      <c r="B163" s="4"/>
      <c r="C163" s="4"/>
      <c r="D163" s="4"/>
      <c r="E163" s="4"/>
      <c r="F163" s="8"/>
      <c r="G163" s="8"/>
      <c r="H163" s="8"/>
      <c r="I163" s="8"/>
      <c r="J163" s="8"/>
      <c r="K163" s="8"/>
      <c r="L163" s="8"/>
      <c r="M163" s="8"/>
      <c r="N163" s="8"/>
      <c r="O163" s="8"/>
      <c r="P163" s="118"/>
      <c r="Q163" s="118"/>
      <c r="R163" s="118"/>
      <c r="S163" s="325"/>
      <c r="T163" s="119"/>
      <c r="U163" s="119"/>
      <c r="V163" s="119"/>
      <c r="W163" s="326"/>
      <c r="X163" s="74"/>
      <c r="Y163" s="352"/>
      <c r="Z163" s="352"/>
      <c r="AA163" s="328"/>
      <c r="AB163" s="118"/>
      <c r="AC163" s="119"/>
      <c r="AD163" s="119"/>
      <c r="AE163" s="119"/>
      <c r="AF163" s="119"/>
      <c r="AG163" s="119"/>
      <c r="AH163" s="119"/>
      <c r="AI163" s="119"/>
      <c r="AJ163" s="119"/>
      <c r="AK163" s="119"/>
      <c r="AL163" s="119"/>
      <c r="AM163" s="4"/>
      <c r="AN163" s="4"/>
      <c r="AO163" s="4"/>
    </row>
    <row r="164">
      <c r="A164" s="4"/>
      <c r="B164" s="4"/>
      <c r="C164" s="4"/>
      <c r="D164" s="4"/>
      <c r="E164" s="4"/>
      <c r="F164" s="8"/>
      <c r="G164" s="8"/>
      <c r="H164" s="8"/>
      <c r="I164" s="8"/>
      <c r="J164" s="8"/>
      <c r="K164" s="8"/>
      <c r="L164" s="8"/>
      <c r="M164" s="8"/>
      <c r="N164" s="8"/>
      <c r="O164" s="8"/>
      <c r="P164" s="118"/>
      <c r="Q164" s="118"/>
      <c r="R164" s="118"/>
      <c r="S164" s="325"/>
      <c r="T164" s="119"/>
      <c r="U164" s="119"/>
      <c r="V164" s="119"/>
      <c r="W164" s="326"/>
      <c r="X164" s="74"/>
      <c r="Y164" s="352"/>
      <c r="Z164" s="352"/>
      <c r="AA164" s="328"/>
      <c r="AB164" s="118"/>
      <c r="AC164" s="119"/>
      <c r="AD164" s="119"/>
      <c r="AE164" s="119"/>
      <c r="AF164" s="119"/>
      <c r="AG164" s="119"/>
      <c r="AH164" s="119"/>
      <c r="AI164" s="119"/>
      <c r="AJ164" s="119"/>
      <c r="AK164" s="119"/>
      <c r="AL164" s="119"/>
      <c r="AM164" s="4"/>
      <c r="AN164" s="4"/>
      <c r="AO164" s="4"/>
    </row>
    <row r="165">
      <c r="A165" s="4"/>
      <c r="B165" s="4"/>
      <c r="C165" s="4"/>
      <c r="D165" s="4"/>
      <c r="E165" s="4"/>
      <c r="F165" s="8"/>
      <c r="G165" s="8"/>
      <c r="H165" s="8"/>
      <c r="I165" s="8"/>
      <c r="J165" s="8"/>
      <c r="K165" s="8"/>
      <c r="L165" s="8"/>
      <c r="M165" s="8"/>
      <c r="N165" s="8"/>
      <c r="O165" s="8"/>
      <c r="P165" s="118"/>
      <c r="Q165" s="118"/>
      <c r="R165" s="118"/>
      <c r="S165" s="325"/>
      <c r="T165" s="119"/>
      <c r="U165" s="119"/>
      <c r="V165" s="119"/>
      <c r="W165" s="326"/>
      <c r="X165" s="74"/>
      <c r="Y165" s="352"/>
      <c r="Z165" s="352"/>
      <c r="AA165" s="328"/>
      <c r="AB165" s="118"/>
      <c r="AC165" s="119"/>
      <c r="AD165" s="119"/>
      <c r="AE165" s="119"/>
      <c r="AF165" s="119"/>
      <c r="AG165" s="119"/>
      <c r="AH165" s="119"/>
      <c r="AI165" s="119"/>
      <c r="AJ165" s="119"/>
      <c r="AK165" s="119"/>
      <c r="AL165" s="119"/>
      <c r="AM165" s="4"/>
      <c r="AN165" s="4"/>
      <c r="AO165" s="4"/>
    </row>
    <row r="166">
      <c r="A166" s="4"/>
      <c r="B166" s="4"/>
      <c r="C166" s="4"/>
      <c r="D166" s="4"/>
      <c r="E166" s="4"/>
      <c r="F166" s="8"/>
      <c r="G166" s="8"/>
      <c r="H166" s="8"/>
      <c r="I166" s="8"/>
      <c r="J166" s="8"/>
      <c r="K166" s="8"/>
      <c r="L166" s="8"/>
      <c r="M166" s="8"/>
      <c r="N166" s="8"/>
      <c r="O166" s="8"/>
      <c r="P166" s="118"/>
      <c r="Q166" s="118"/>
      <c r="R166" s="118"/>
      <c r="S166" s="325"/>
      <c r="T166" s="119"/>
      <c r="U166" s="119"/>
      <c r="V166" s="119"/>
      <c r="W166" s="326"/>
      <c r="X166" s="74"/>
      <c r="Y166" s="352"/>
      <c r="Z166" s="352"/>
      <c r="AA166" s="328"/>
      <c r="AB166" s="118"/>
      <c r="AC166" s="119"/>
      <c r="AD166" s="119"/>
      <c r="AE166" s="119"/>
      <c r="AF166" s="119"/>
      <c r="AG166" s="119"/>
      <c r="AH166" s="119"/>
      <c r="AI166" s="119"/>
      <c r="AJ166" s="119"/>
      <c r="AK166" s="119"/>
      <c r="AL166" s="119"/>
      <c r="AM166" s="4"/>
      <c r="AN166" s="4"/>
      <c r="AO166" s="4"/>
    </row>
    <row r="167">
      <c r="A167" s="4"/>
      <c r="B167" s="4"/>
      <c r="C167" s="4"/>
      <c r="D167" s="4"/>
      <c r="E167" s="4"/>
      <c r="F167" s="8"/>
      <c r="G167" s="8"/>
      <c r="H167" s="8"/>
      <c r="I167" s="8"/>
      <c r="J167" s="8"/>
      <c r="K167" s="8"/>
      <c r="L167" s="8"/>
      <c r="M167" s="8"/>
      <c r="N167" s="8"/>
      <c r="O167" s="8"/>
      <c r="P167" s="118"/>
      <c r="Q167" s="118"/>
      <c r="R167" s="118"/>
      <c r="S167" s="325"/>
      <c r="T167" s="119"/>
      <c r="U167" s="119"/>
      <c r="V167" s="119"/>
      <c r="W167" s="326"/>
      <c r="X167" s="74"/>
      <c r="Y167" s="352"/>
      <c r="Z167" s="352"/>
      <c r="AA167" s="328"/>
      <c r="AB167" s="118"/>
      <c r="AC167" s="119"/>
      <c r="AD167" s="119"/>
      <c r="AE167" s="119"/>
      <c r="AF167" s="119"/>
      <c r="AG167" s="119"/>
      <c r="AH167" s="119"/>
      <c r="AI167" s="119"/>
      <c r="AJ167" s="119"/>
      <c r="AK167" s="119"/>
      <c r="AL167" s="119"/>
      <c r="AM167" s="4"/>
      <c r="AN167" s="4"/>
      <c r="AO167" s="4"/>
    </row>
    <row r="168">
      <c r="A168" s="4"/>
      <c r="B168" s="4"/>
      <c r="C168" s="4"/>
      <c r="D168" s="4"/>
      <c r="E168" s="4"/>
      <c r="F168" s="8"/>
      <c r="G168" s="8"/>
      <c r="H168" s="8"/>
      <c r="I168" s="8"/>
      <c r="J168" s="8"/>
      <c r="K168" s="8"/>
      <c r="L168" s="8"/>
      <c r="M168" s="8"/>
      <c r="N168" s="8"/>
      <c r="O168" s="8"/>
      <c r="P168" s="118"/>
      <c r="Q168" s="118"/>
      <c r="R168" s="118"/>
      <c r="S168" s="325"/>
      <c r="T168" s="119"/>
      <c r="U168" s="119"/>
      <c r="V168" s="119"/>
      <c r="W168" s="326"/>
      <c r="X168" s="74"/>
      <c r="Y168" s="352"/>
      <c r="Z168" s="352"/>
      <c r="AA168" s="328"/>
      <c r="AB168" s="118"/>
      <c r="AC168" s="119"/>
      <c r="AD168" s="119"/>
      <c r="AE168" s="119"/>
      <c r="AF168" s="119"/>
      <c r="AG168" s="119"/>
      <c r="AH168" s="119"/>
      <c r="AI168" s="119"/>
      <c r="AJ168" s="119"/>
      <c r="AK168" s="119"/>
      <c r="AL168" s="119"/>
      <c r="AM168" s="4"/>
      <c r="AN168" s="4"/>
      <c r="AO168" s="4"/>
    </row>
    <row r="169">
      <c r="A169" s="4"/>
      <c r="B169" s="4"/>
      <c r="C169" s="4"/>
      <c r="D169" s="4"/>
      <c r="E169" s="4"/>
      <c r="F169" s="8"/>
      <c r="G169" s="8"/>
      <c r="H169" s="8"/>
      <c r="I169" s="8"/>
      <c r="J169" s="8"/>
      <c r="K169" s="8"/>
      <c r="L169" s="8"/>
      <c r="M169" s="8"/>
      <c r="N169" s="8"/>
      <c r="O169" s="8"/>
      <c r="P169" s="118"/>
      <c r="Q169" s="118"/>
      <c r="R169" s="118"/>
      <c r="S169" s="325"/>
      <c r="T169" s="119"/>
      <c r="U169" s="119"/>
      <c r="V169" s="119"/>
      <c r="W169" s="326"/>
      <c r="X169" s="74"/>
      <c r="Y169" s="352"/>
      <c r="Z169" s="352"/>
      <c r="AA169" s="328"/>
      <c r="AB169" s="118"/>
      <c r="AC169" s="119"/>
      <c r="AD169" s="119"/>
      <c r="AE169" s="119"/>
      <c r="AF169" s="119"/>
      <c r="AG169" s="119"/>
      <c r="AH169" s="119"/>
      <c r="AI169" s="119"/>
      <c r="AJ169" s="119"/>
      <c r="AK169" s="119"/>
      <c r="AL169" s="119"/>
      <c r="AM169" s="4"/>
      <c r="AN169" s="4"/>
      <c r="AO169" s="4"/>
    </row>
    <row r="170">
      <c r="A170" s="4"/>
      <c r="B170" s="4"/>
      <c r="C170" s="4"/>
      <c r="D170" s="4"/>
      <c r="E170" s="4"/>
      <c r="F170" s="8"/>
      <c r="G170" s="8"/>
      <c r="H170" s="8"/>
      <c r="I170" s="8"/>
      <c r="J170" s="8"/>
      <c r="K170" s="8"/>
      <c r="L170" s="8"/>
      <c r="M170" s="8"/>
      <c r="N170" s="8"/>
      <c r="O170" s="8"/>
      <c r="P170" s="118"/>
      <c r="Q170" s="118"/>
      <c r="R170" s="118"/>
      <c r="S170" s="325"/>
      <c r="T170" s="119"/>
      <c r="U170" s="119"/>
      <c r="V170" s="119"/>
      <c r="W170" s="326"/>
      <c r="X170" s="74"/>
      <c r="Y170" s="352"/>
      <c r="Z170" s="352"/>
      <c r="AA170" s="328"/>
      <c r="AB170" s="118"/>
      <c r="AC170" s="119"/>
      <c r="AD170" s="119"/>
      <c r="AE170" s="119"/>
      <c r="AF170" s="119"/>
      <c r="AG170" s="119"/>
      <c r="AH170" s="119"/>
      <c r="AI170" s="119"/>
      <c r="AJ170" s="119"/>
      <c r="AK170" s="119"/>
      <c r="AL170" s="119"/>
      <c r="AM170" s="4"/>
      <c r="AN170" s="4"/>
      <c r="AO170" s="4"/>
    </row>
    <row r="171">
      <c r="A171" s="4"/>
      <c r="B171" s="4"/>
      <c r="C171" s="4"/>
      <c r="D171" s="4"/>
      <c r="E171" s="4"/>
      <c r="F171" s="8"/>
      <c r="G171" s="8"/>
      <c r="H171" s="8"/>
      <c r="I171" s="8"/>
      <c r="J171" s="8"/>
      <c r="K171" s="8"/>
      <c r="L171" s="8"/>
      <c r="M171" s="8"/>
      <c r="N171" s="8"/>
      <c r="O171" s="8"/>
      <c r="P171" s="118"/>
      <c r="Q171" s="118"/>
      <c r="R171" s="118"/>
      <c r="S171" s="325"/>
      <c r="T171" s="119"/>
      <c r="U171" s="119"/>
      <c r="V171" s="119"/>
      <c r="W171" s="326"/>
      <c r="X171" s="74"/>
      <c r="Y171" s="352"/>
      <c r="Z171" s="352"/>
      <c r="AA171" s="328"/>
      <c r="AB171" s="118"/>
      <c r="AC171" s="119"/>
      <c r="AD171" s="119"/>
      <c r="AE171" s="119"/>
      <c r="AF171" s="119"/>
      <c r="AG171" s="119"/>
      <c r="AH171" s="119"/>
      <c r="AI171" s="119"/>
      <c r="AJ171" s="119"/>
      <c r="AK171" s="119"/>
      <c r="AL171" s="119"/>
      <c r="AM171" s="4"/>
      <c r="AN171" s="4"/>
      <c r="AO171" s="4"/>
    </row>
    <row r="172">
      <c r="A172" s="4"/>
      <c r="B172" s="4"/>
      <c r="C172" s="4"/>
      <c r="D172" s="4"/>
      <c r="E172" s="4"/>
      <c r="F172" s="8"/>
      <c r="G172" s="8"/>
      <c r="H172" s="8"/>
      <c r="I172" s="8"/>
      <c r="J172" s="8"/>
      <c r="K172" s="8"/>
      <c r="L172" s="8"/>
      <c r="M172" s="8"/>
      <c r="N172" s="8"/>
      <c r="O172" s="8"/>
      <c r="P172" s="118"/>
      <c r="Q172" s="118"/>
      <c r="R172" s="118"/>
      <c r="S172" s="325"/>
      <c r="T172" s="119"/>
      <c r="U172" s="119"/>
      <c r="V172" s="119"/>
      <c r="W172" s="326"/>
      <c r="X172" s="74"/>
      <c r="Y172" s="352"/>
      <c r="Z172" s="352"/>
      <c r="AA172" s="328"/>
      <c r="AB172" s="118"/>
      <c r="AC172" s="119"/>
      <c r="AD172" s="119"/>
      <c r="AE172" s="119"/>
      <c r="AF172" s="119"/>
      <c r="AG172" s="119"/>
      <c r="AH172" s="119"/>
      <c r="AI172" s="119"/>
      <c r="AJ172" s="119"/>
      <c r="AK172" s="119"/>
      <c r="AL172" s="119"/>
      <c r="AM172" s="4"/>
      <c r="AN172" s="4"/>
      <c r="AO172" s="4"/>
    </row>
    <row r="173">
      <c r="A173" s="4"/>
      <c r="B173" s="4"/>
      <c r="C173" s="4"/>
      <c r="D173" s="4"/>
      <c r="E173" s="4"/>
      <c r="F173" s="8"/>
      <c r="G173" s="8"/>
      <c r="H173" s="8"/>
      <c r="I173" s="8"/>
      <c r="J173" s="8"/>
      <c r="K173" s="8"/>
      <c r="L173" s="8"/>
      <c r="M173" s="8"/>
      <c r="N173" s="8"/>
      <c r="O173" s="8"/>
      <c r="P173" s="118"/>
      <c r="Q173" s="118"/>
      <c r="R173" s="118"/>
      <c r="S173" s="325"/>
      <c r="T173" s="119"/>
      <c r="U173" s="119"/>
      <c r="V173" s="119"/>
      <c r="W173" s="326"/>
      <c r="X173" s="74"/>
      <c r="Y173" s="352"/>
      <c r="Z173" s="352"/>
      <c r="AA173" s="328"/>
      <c r="AB173" s="118"/>
      <c r="AC173" s="119"/>
      <c r="AD173" s="119"/>
      <c r="AE173" s="119"/>
      <c r="AF173" s="119"/>
      <c r="AG173" s="119"/>
      <c r="AH173" s="119"/>
      <c r="AI173" s="119"/>
      <c r="AJ173" s="119"/>
      <c r="AK173" s="119"/>
      <c r="AL173" s="119"/>
      <c r="AM173" s="4"/>
      <c r="AN173" s="4"/>
      <c r="AO173" s="4"/>
    </row>
    <row r="174">
      <c r="A174" s="4"/>
      <c r="B174" s="4"/>
      <c r="C174" s="4"/>
      <c r="D174" s="4"/>
      <c r="E174" s="4"/>
      <c r="F174" s="8"/>
      <c r="G174" s="8"/>
      <c r="H174" s="8"/>
      <c r="I174" s="8"/>
      <c r="J174" s="8"/>
      <c r="K174" s="8"/>
      <c r="L174" s="8"/>
      <c r="M174" s="8"/>
      <c r="N174" s="8"/>
      <c r="O174" s="8"/>
      <c r="P174" s="118"/>
      <c r="Q174" s="118"/>
      <c r="R174" s="118"/>
      <c r="S174" s="325"/>
      <c r="T174" s="119"/>
      <c r="U174" s="119"/>
      <c r="V174" s="119"/>
      <c r="W174" s="326"/>
      <c r="X174" s="74"/>
      <c r="Y174" s="352"/>
      <c r="Z174" s="352"/>
      <c r="AA174" s="328"/>
      <c r="AB174" s="118"/>
      <c r="AC174" s="119"/>
      <c r="AD174" s="119"/>
      <c r="AE174" s="119"/>
      <c r="AF174" s="119"/>
      <c r="AG174" s="119"/>
      <c r="AH174" s="119"/>
      <c r="AI174" s="119"/>
      <c r="AJ174" s="119"/>
      <c r="AK174" s="119"/>
      <c r="AL174" s="119"/>
      <c r="AM174" s="4"/>
      <c r="AN174" s="4"/>
      <c r="AO174" s="4"/>
    </row>
    <row r="175">
      <c r="A175" s="4"/>
      <c r="B175" s="4"/>
      <c r="C175" s="4"/>
      <c r="D175" s="4"/>
      <c r="E175" s="4"/>
      <c r="F175" s="8"/>
      <c r="G175" s="8"/>
      <c r="H175" s="8"/>
      <c r="I175" s="8"/>
      <c r="J175" s="8"/>
      <c r="K175" s="8"/>
      <c r="L175" s="8"/>
      <c r="M175" s="8"/>
      <c r="N175" s="8"/>
      <c r="O175" s="8"/>
      <c r="P175" s="118"/>
      <c r="Q175" s="118"/>
      <c r="R175" s="118"/>
      <c r="S175" s="325"/>
      <c r="T175" s="119"/>
      <c r="U175" s="119"/>
      <c r="V175" s="119"/>
      <c r="W175" s="326"/>
      <c r="X175" s="74"/>
      <c r="Y175" s="352"/>
      <c r="Z175" s="352"/>
      <c r="AA175" s="328"/>
      <c r="AB175" s="118"/>
      <c r="AC175" s="119"/>
      <c r="AD175" s="119"/>
      <c r="AE175" s="119"/>
      <c r="AF175" s="119"/>
      <c r="AG175" s="119"/>
      <c r="AH175" s="119"/>
      <c r="AI175" s="119"/>
      <c r="AJ175" s="119"/>
      <c r="AK175" s="119"/>
      <c r="AL175" s="119"/>
      <c r="AM175" s="4"/>
      <c r="AN175" s="4"/>
      <c r="AO175" s="4"/>
    </row>
    <row r="176">
      <c r="A176" s="4"/>
      <c r="B176" s="4"/>
      <c r="C176" s="4"/>
      <c r="D176" s="4"/>
      <c r="E176" s="4"/>
      <c r="F176" s="8"/>
      <c r="G176" s="8"/>
      <c r="H176" s="8"/>
      <c r="I176" s="8"/>
      <c r="J176" s="8"/>
      <c r="K176" s="8"/>
      <c r="L176" s="8"/>
      <c r="M176" s="8"/>
      <c r="N176" s="8"/>
      <c r="O176" s="8"/>
      <c r="P176" s="118"/>
      <c r="Q176" s="118"/>
      <c r="R176" s="118"/>
      <c r="S176" s="325"/>
      <c r="T176" s="119"/>
      <c r="U176" s="119"/>
      <c r="V176" s="119"/>
      <c r="W176" s="326"/>
      <c r="X176" s="74"/>
      <c r="Y176" s="352"/>
      <c r="Z176" s="352"/>
      <c r="AA176" s="328"/>
      <c r="AB176" s="118"/>
      <c r="AC176" s="119"/>
      <c r="AD176" s="119"/>
      <c r="AE176" s="119"/>
      <c r="AF176" s="119"/>
      <c r="AG176" s="119"/>
      <c r="AH176" s="119"/>
      <c r="AI176" s="119"/>
      <c r="AJ176" s="119"/>
      <c r="AK176" s="119"/>
      <c r="AL176" s="119"/>
      <c r="AM176" s="4"/>
      <c r="AN176" s="4"/>
      <c r="AO176" s="4"/>
    </row>
    <row r="177">
      <c r="A177" s="4"/>
      <c r="B177" s="4"/>
      <c r="C177" s="4"/>
      <c r="D177" s="4"/>
      <c r="E177" s="4"/>
      <c r="F177" s="8"/>
      <c r="G177" s="8"/>
      <c r="H177" s="8"/>
      <c r="I177" s="8"/>
      <c r="J177" s="8"/>
      <c r="K177" s="8"/>
      <c r="L177" s="8"/>
      <c r="M177" s="8"/>
      <c r="N177" s="8"/>
      <c r="O177" s="8"/>
      <c r="P177" s="118"/>
      <c r="Q177" s="118"/>
      <c r="R177" s="118"/>
      <c r="S177" s="325"/>
      <c r="T177" s="119"/>
      <c r="U177" s="119"/>
      <c r="V177" s="119"/>
      <c r="W177" s="326"/>
      <c r="X177" s="74"/>
      <c r="Y177" s="352"/>
      <c r="Z177" s="352"/>
      <c r="AA177" s="328"/>
      <c r="AB177" s="118"/>
      <c r="AC177" s="119"/>
      <c r="AD177" s="119"/>
      <c r="AE177" s="119"/>
      <c r="AF177" s="119"/>
      <c r="AG177" s="119"/>
      <c r="AH177" s="119"/>
      <c r="AI177" s="119"/>
      <c r="AJ177" s="119"/>
      <c r="AK177" s="119"/>
      <c r="AL177" s="119"/>
      <c r="AM177" s="4"/>
      <c r="AN177" s="4"/>
      <c r="AO177" s="4"/>
    </row>
    <row r="178">
      <c r="A178" s="4"/>
      <c r="B178" s="4"/>
      <c r="C178" s="4"/>
      <c r="D178" s="4"/>
      <c r="E178" s="4"/>
      <c r="F178" s="8"/>
      <c r="G178" s="8"/>
      <c r="H178" s="8"/>
      <c r="I178" s="8"/>
      <c r="J178" s="8"/>
      <c r="K178" s="8"/>
      <c r="L178" s="8"/>
      <c r="M178" s="8"/>
      <c r="N178" s="8"/>
      <c r="O178" s="8"/>
      <c r="P178" s="118"/>
      <c r="Q178" s="118"/>
      <c r="R178" s="118"/>
      <c r="S178" s="325"/>
      <c r="T178" s="119"/>
      <c r="U178" s="119"/>
      <c r="V178" s="119"/>
      <c r="W178" s="326"/>
      <c r="X178" s="74"/>
      <c r="Y178" s="352"/>
      <c r="Z178" s="352"/>
      <c r="AA178" s="328"/>
      <c r="AB178" s="118"/>
      <c r="AC178" s="119"/>
      <c r="AD178" s="119"/>
      <c r="AE178" s="119"/>
      <c r="AF178" s="119"/>
      <c r="AG178" s="119"/>
      <c r="AH178" s="119"/>
      <c r="AI178" s="119"/>
      <c r="AJ178" s="119"/>
      <c r="AK178" s="119"/>
      <c r="AL178" s="119"/>
      <c r="AM178" s="4"/>
      <c r="AN178" s="4"/>
      <c r="AO178" s="4"/>
    </row>
    <row r="179">
      <c r="A179" s="4"/>
      <c r="B179" s="4"/>
      <c r="C179" s="4"/>
      <c r="D179" s="4"/>
      <c r="E179" s="4"/>
      <c r="F179" s="8"/>
      <c r="G179" s="8"/>
      <c r="H179" s="8"/>
      <c r="I179" s="8"/>
      <c r="J179" s="8"/>
      <c r="K179" s="8"/>
      <c r="L179" s="8"/>
      <c r="M179" s="8"/>
      <c r="N179" s="8"/>
      <c r="O179" s="8"/>
      <c r="P179" s="118"/>
      <c r="Q179" s="118"/>
      <c r="R179" s="118"/>
      <c r="S179" s="325"/>
      <c r="T179" s="119"/>
      <c r="U179" s="119"/>
      <c r="V179" s="119"/>
      <c r="W179" s="326"/>
      <c r="X179" s="74"/>
      <c r="Y179" s="352"/>
      <c r="Z179" s="352"/>
      <c r="AA179" s="328"/>
      <c r="AB179" s="118"/>
      <c r="AC179" s="119"/>
      <c r="AD179" s="119"/>
      <c r="AE179" s="119"/>
      <c r="AF179" s="119"/>
      <c r="AG179" s="119"/>
      <c r="AH179" s="119"/>
      <c r="AI179" s="119"/>
      <c r="AJ179" s="119"/>
      <c r="AK179" s="119"/>
      <c r="AL179" s="119"/>
      <c r="AM179" s="4"/>
      <c r="AN179" s="4"/>
      <c r="AO179" s="4"/>
    </row>
    <row r="180">
      <c r="A180" s="4"/>
      <c r="B180" s="4"/>
      <c r="C180" s="4"/>
      <c r="D180" s="4"/>
      <c r="E180" s="4"/>
      <c r="F180" s="8"/>
      <c r="G180" s="8"/>
      <c r="H180" s="8"/>
      <c r="I180" s="8"/>
      <c r="J180" s="8"/>
      <c r="K180" s="8"/>
      <c r="L180" s="8"/>
      <c r="M180" s="8"/>
      <c r="N180" s="8"/>
      <c r="O180" s="8"/>
      <c r="P180" s="118"/>
      <c r="Q180" s="118"/>
      <c r="R180" s="118"/>
      <c r="S180" s="325"/>
      <c r="T180" s="119"/>
      <c r="U180" s="119"/>
      <c r="V180" s="119"/>
      <c r="W180" s="326"/>
      <c r="X180" s="74"/>
      <c r="Y180" s="352"/>
      <c r="Z180" s="352"/>
      <c r="AA180" s="328"/>
      <c r="AB180" s="118"/>
      <c r="AC180" s="119"/>
      <c r="AD180" s="119"/>
      <c r="AE180" s="119"/>
      <c r="AF180" s="119"/>
      <c r="AG180" s="119"/>
      <c r="AH180" s="119"/>
      <c r="AI180" s="119"/>
      <c r="AJ180" s="119"/>
      <c r="AK180" s="119"/>
      <c r="AL180" s="119"/>
      <c r="AM180" s="4"/>
      <c r="AN180" s="4"/>
      <c r="AO180" s="4"/>
    </row>
    <row r="181">
      <c r="A181" s="4"/>
      <c r="B181" s="4"/>
      <c r="C181" s="4"/>
      <c r="D181" s="4"/>
      <c r="E181" s="4"/>
      <c r="F181" s="8"/>
      <c r="G181" s="8"/>
      <c r="H181" s="8"/>
      <c r="I181" s="8"/>
      <c r="J181" s="8"/>
      <c r="K181" s="8"/>
      <c r="L181" s="8"/>
      <c r="M181" s="8"/>
      <c r="N181" s="8"/>
      <c r="O181" s="8"/>
      <c r="P181" s="118"/>
      <c r="Q181" s="118"/>
      <c r="R181" s="118"/>
      <c r="S181" s="325"/>
      <c r="T181" s="119"/>
      <c r="U181" s="119"/>
      <c r="V181" s="119"/>
      <c r="W181" s="326"/>
      <c r="X181" s="74"/>
      <c r="Y181" s="352"/>
      <c r="Z181" s="352"/>
      <c r="AA181" s="328"/>
      <c r="AB181" s="118"/>
      <c r="AC181" s="119"/>
      <c r="AD181" s="119"/>
      <c r="AE181" s="119"/>
      <c r="AF181" s="119"/>
      <c r="AG181" s="119"/>
      <c r="AH181" s="119"/>
      <c r="AI181" s="119"/>
      <c r="AJ181" s="119"/>
      <c r="AK181" s="119"/>
      <c r="AL181" s="119"/>
      <c r="AM181" s="4"/>
      <c r="AN181" s="4"/>
      <c r="AO181" s="4"/>
    </row>
    <row r="182">
      <c r="A182" s="4"/>
      <c r="B182" s="4"/>
      <c r="C182" s="4"/>
      <c r="D182" s="4"/>
      <c r="E182" s="4"/>
      <c r="F182" s="8"/>
      <c r="G182" s="8"/>
      <c r="H182" s="8"/>
      <c r="I182" s="8"/>
      <c r="J182" s="8"/>
      <c r="K182" s="8"/>
      <c r="L182" s="8"/>
      <c r="M182" s="8"/>
      <c r="N182" s="8"/>
      <c r="O182" s="8"/>
      <c r="P182" s="118"/>
      <c r="Q182" s="118"/>
      <c r="R182" s="118"/>
      <c r="S182" s="325"/>
      <c r="T182" s="119"/>
      <c r="U182" s="119"/>
      <c r="V182" s="119"/>
      <c r="W182" s="326"/>
      <c r="X182" s="74"/>
      <c r="Y182" s="352"/>
      <c r="Z182" s="352"/>
      <c r="AA182" s="328"/>
      <c r="AB182" s="118"/>
      <c r="AC182" s="119"/>
      <c r="AD182" s="119"/>
      <c r="AE182" s="119"/>
      <c r="AF182" s="119"/>
      <c r="AG182" s="119"/>
      <c r="AH182" s="119"/>
      <c r="AI182" s="119"/>
      <c r="AJ182" s="119"/>
      <c r="AK182" s="119"/>
      <c r="AL182" s="119"/>
      <c r="AM182" s="4"/>
      <c r="AN182" s="4"/>
      <c r="AO182" s="4"/>
    </row>
    <row r="183">
      <c r="A183" s="4"/>
      <c r="B183" s="4"/>
      <c r="C183" s="4"/>
      <c r="D183" s="4"/>
      <c r="E183" s="4"/>
      <c r="F183" s="8"/>
      <c r="G183" s="8"/>
      <c r="H183" s="8"/>
      <c r="I183" s="8"/>
      <c r="J183" s="8"/>
      <c r="K183" s="8"/>
      <c r="L183" s="8"/>
      <c r="M183" s="8"/>
      <c r="N183" s="8"/>
      <c r="O183" s="8"/>
      <c r="P183" s="118"/>
      <c r="Q183" s="118"/>
      <c r="R183" s="118"/>
      <c r="S183" s="325"/>
      <c r="T183" s="119"/>
      <c r="U183" s="119"/>
      <c r="V183" s="119"/>
      <c r="W183" s="326"/>
      <c r="X183" s="74"/>
      <c r="Y183" s="352"/>
      <c r="Z183" s="352"/>
      <c r="AA183" s="328"/>
      <c r="AB183" s="118"/>
      <c r="AC183" s="119"/>
      <c r="AD183" s="119"/>
      <c r="AE183" s="119"/>
      <c r="AF183" s="119"/>
      <c r="AG183" s="119"/>
      <c r="AH183" s="119"/>
      <c r="AI183" s="119"/>
      <c r="AJ183" s="119"/>
      <c r="AK183" s="119"/>
      <c r="AL183" s="119"/>
      <c r="AM183" s="4"/>
      <c r="AN183" s="4"/>
      <c r="AO183" s="4"/>
    </row>
    <row r="184">
      <c r="A184" s="4"/>
      <c r="B184" s="4"/>
      <c r="C184" s="4"/>
      <c r="D184" s="4"/>
      <c r="E184" s="4"/>
      <c r="F184" s="8"/>
      <c r="G184" s="8"/>
      <c r="H184" s="8"/>
      <c r="I184" s="8"/>
      <c r="J184" s="8"/>
      <c r="K184" s="8"/>
      <c r="L184" s="8"/>
      <c r="M184" s="8"/>
      <c r="N184" s="8"/>
      <c r="O184" s="8"/>
      <c r="P184" s="118"/>
      <c r="Q184" s="118"/>
      <c r="R184" s="118"/>
      <c r="S184" s="325"/>
      <c r="T184" s="119"/>
      <c r="U184" s="119"/>
      <c r="V184" s="119"/>
      <c r="W184" s="326"/>
      <c r="X184" s="74"/>
      <c r="Y184" s="352"/>
      <c r="Z184" s="352"/>
      <c r="AA184" s="328"/>
      <c r="AB184" s="118"/>
      <c r="AC184" s="119"/>
      <c r="AD184" s="119"/>
      <c r="AE184" s="119"/>
      <c r="AF184" s="119"/>
      <c r="AG184" s="119"/>
      <c r="AH184" s="119"/>
      <c r="AI184" s="119"/>
      <c r="AJ184" s="119"/>
      <c r="AK184" s="119"/>
      <c r="AL184" s="119"/>
      <c r="AM184" s="4"/>
      <c r="AN184" s="4"/>
      <c r="AO184" s="4"/>
    </row>
    <row r="185">
      <c r="A185" s="4"/>
      <c r="B185" s="4"/>
      <c r="C185" s="4"/>
      <c r="D185" s="4"/>
      <c r="E185" s="4"/>
      <c r="F185" s="8"/>
      <c r="G185" s="8"/>
      <c r="H185" s="8"/>
      <c r="I185" s="8"/>
      <c r="J185" s="8"/>
      <c r="K185" s="8"/>
      <c r="L185" s="8"/>
      <c r="M185" s="8"/>
      <c r="N185" s="8"/>
      <c r="O185" s="8"/>
      <c r="P185" s="118"/>
      <c r="Q185" s="118"/>
      <c r="R185" s="118"/>
      <c r="S185" s="325"/>
      <c r="T185" s="119"/>
      <c r="U185" s="119"/>
      <c r="V185" s="119"/>
      <c r="W185" s="326"/>
      <c r="X185" s="74"/>
      <c r="Y185" s="352"/>
      <c r="Z185" s="352"/>
      <c r="AA185" s="328"/>
      <c r="AB185" s="118"/>
      <c r="AC185" s="119"/>
      <c r="AD185" s="119"/>
      <c r="AE185" s="119"/>
      <c r="AF185" s="119"/>
      <c r="AG185" s="119"/>
      <c r="AH185" s="119"/>
      <c r="AI185" s="119"/>
      <c r="AJ185" s="119"/>
      <c r="AK185" s="119"/>
      <c r="AL185" s="119"/>
      <c r="AM185" s="4"/>
      <c r="AN185" s="4"/>
      <c r="AO185" s="4"/>
    </row>
    <row r="186">
      <c r="A186" s="4"/>
      <c r="B186" s="4"/>
      <c r="C186" s="4"/>
      <c r="D186" s="4"/>
      <c r="E186" s="4"/>
      <c r="F186" s="8"/>
      <c r="G186" s="8"/>
      <c r="H186" s="8"/>
      <c r="I186" s="8"/>
      <c r="J186" s="8"/>
      <c r="K186" s="8"/>
      <c r="L186" s="8"/>
      <c r="M186" s="8"/>
      <c r="N186" s="8"/>
      <c r="O186" s="8"/>
      <c r="P186" s="118"/>
      <c r="Q186" s="118"/>
      <c r="R186" s="118"/>
      <c r="S186" s="325"/>
      <c r="T186" s="119"/>
      <c r="U186" s="119"/>
      <c r="V186" s="119"/>
      <c r="W186" s="326"/>
      <c r="X186" s="74"/>
      <c r="Y186" s="352"/>
      <c r="Z186" s="352"/>
      <c r="AA186" s="328"/>
      <c r="AB186" s="118"/>
      <c r="AC186" s="119"/>
      <c r="AD186" s="119"/>
      <c r="AE186" s="119"/>
      <c r="AF186" s="119"/>
      <c r="AG186" s="119"/>
      <c r="AH186" s="119"/>
      <c r="AI186" s="119"/>
      <c r="AJ186" s="119"/>
      <c r="AK186" s="119"/>
      <c r="AL186" s="119"/>
      <c r="AM186" s="4"/>
      <c r="AN186" s="4"/>
      <c r="AO186" s="4"/>
    </row>
    <row r="187">
      <c r="A187" s="4"/>
      <c r="B187" s="4"/>
      <c r="C187" s="4"/>
      <c r="D187" s="4"/>
      <c r="E187" s="4"/>
      <c r="F187" s="8"/>
      <c r="G187" s="8"/>
      <c r="H187" s="8"/>
      <c r="I187" s="8"/>
      <c r="J187" s="8"/>
      <c r="K187" s="8"/>
      <c r="L187" s="8"/>
      <c r="M187" s="8"/>
      <c r="N187" s="8"/>
      <c r="O187" s="8"/>
      <c r="P187" s="118"/>
      <c r="Q187" s="118"/>
      <c r="R187" s="118"/>
      <c r="S187" s="325"/>
      <c r="T187" s="119"/>
      <c r="U187" s="119"/>
      <c r="V187" s="119"/>
      <c r="W187" s="326"/>
      <c r="X187" s="74"/>
      <c r="Y187" s="352"/>
      <c r="Z187" s="352"/>
      <c r="AA187" s="328"/>
      <c r="AB187" s="118"/>
      <c r="AC187" s="119"/>
      <c r="AD187" s="119"/>
      <c r="AE187" s="119"/>
      <c r="AF187" s="119"/>
      <c r="AG187" s="119"/>
      <c r="AH187" s="119"/>
      <c r="AI187" s="119"/>
      <c r="AJ187" s="119"/>
      <c r="AK187" s="119"/>
      <c r="AL187" s="119"/>
      <c r="AM187" s="4"/>
      <c r="AN187" s="4"/>
      <c r="AO187" s="4"/>
    </row>
    <row r="188">
      <c r="A188" s="4"/>
      <c r="B188" s="4"/>
      <c r="C188" s="4"/>
      <c r="D188" s="4"/>
      <c r="E188" s="4"/>
      <c r="F188" s="8"/>
      <c r="G188" s="8"/>
      <c r="H188" s="8"/>
      <c r="I188" s="8"/>
      <c r="J188" s="8"/>
      <c r="K188" s="8"/>
      <c r="L188" s="8"/>
      <c r="M188" s="8"/>
      <c r="N188" s="8"/>
      <c r="O188" s="8"/>
      <c r="P188" s="118"/>
      <c r="Q188" s="118"/>
      <c r="R188" s="118"/>
      <c r="S188" s="325"/>
      <c r="T188" s="119"/>
      <c r="U188" s="119"/>
      <c r="V188" s="119"/>
      <c r="W188" s="326"/>
      <c r="X188" s="74"/>
      <c r="Y188" s="352"/>
      <c r="Z188" s="352"/>
      <c r="AA188" s="328"/>
      <c r="AB188" s="118"/>
      <c r="AC188" s="119"/>
      <c r="AD188" s="119"/>
      <c r="AE188" s="119"/>
      <c r="AF188" s="119"/>
      <c r="AG188" s="119"/>
      <c r="AH188" s="119"/>
      <c r="AI188" s="119"/>
      <c r="AJ188" s="119"/>
      <c r="AK188" s="119"/>
      <c r="AL188" s="119"/>
      <c r="AM188" s="4"/>
      <c r="AN188" s="4"/>
      <c r="AO188" s="4"/>
    </row>
    <row r="189">
      <c r="A189" s="4"/>
      <c r="B189" s="4"/>
      <c r="C189" s="4"/>
      <c r="D189" s="4"/>
      <c r="E189" s="4"/>
      <c r="F189" s="8"/>
      <c r="G189" s="8"/>
      <c r="H189" s="8"/>
      <c r="I189" s="8"/>
      <c r="J189" s="8"/>
      <c r="K189" s="8"/>
      <c r="L189" s="8"/>
      <c r="M189" s="8"/>
      <c r="N189" s="8"/>
      <c r="O189" s="8"/>
      <c r="P189" s="118"/>
      <c r="Q189" s="118"/>
      <c r="R189" s="118"/>
      <c r="S189" s="325"/>
      <c r="T189" s="119"/>
      <c r="U189" s="119"/>
      <c r="V189" s="119"/>
      <c r="W189" s="326"/>
      <c r="X189" s="74"/>
      <c r="Y189" s="352"/>
      <c r="Z189" s="352"/>
      <c r="AA189" s="328"/>
      <c r="AB189" s="118"/>
      <c r="AC189" s="119"/>
      <c r="AD189" s="119"/>
      <c r="AE189" s="119"/>
      <c r="AF189" s="119"/>
      <c r="AG189" s="119"/>
      <c r="AH189" s="119"/>
      <c r="AI189" s="119"/>
      <c r="AJ189" s="119"/>
      <c r="AK189" s="119"/>
      <c r="AL189" s="119"/>
      <c r="AM189" s="4"/>
      <c r="AN189" s="4"/>
      <c r="AO189" s="4"/>
    </row>
    <row r="190">
      <c r="A190" s="4"/>
      <c r="B190" s="4"/>
      <c r="C190" s="4"/>
      <c r="D190" s="4"/>
      <c r="E190" s="4"/>
      <c r="F190" s="8"/>
      <c r="G190" s="8"/>
      <c r="H190" s="8"/>
      <c r="I190" s="8"/>
      <c r="J190" s="8"/>
      <c r="K190" s="8"/>
      <c r="L190" s="8"/>
      <c r="M190" s="8"/>
      <c r="N190" s="8"/>
      <c r="O190" s="8"/>
      <c r="P190" s="118"/>
      <c r="Q190" s="118"/>
      <c r="R190" s="118"/>
      <c r="S190" s="325"/>
      <c r="T190" s="119"/>
      <c r="U190" s="119"/>
      <c r="V190" s="119"/>
      <c r="W190" s="326"/>
      <c r="X190" s="74"/>
      <c r="Y190" s="352"/>
      <c r="Z190" s="352"/>
      <c r="AA190" s="328"/>
      <c r="AB190" s="118"/>
      <c r="AC190" s="119"/>
      <c r="AD190" s="119"/>
      <c r="AE190" s="119"/>
      <c r="AF190" s="119"/>
      <c r="AG190" s="119"/>
      <c r="AH190" s="119"/>
      <c r="AI190" s="119"/>
      <c r="AJ190" s="119"/>
      <c r="AK190" s="119"/>
      <c r="AL190" s="119"/>
      <c r="AM190" s="4"/>
      <c r="AN190" s="4"/>
      <c r="AO190" s="4"/>
    </row>
    <row r="191">
      <c r="A191" s="4"/>
      <c r="B191" s="4"/>
      <c r="C191" s="4"/>
      <c r="D191" s="4"/>
      <c r="E191" s="4"/>
      <c r="F191" s="8"/>
      <c r="G191" s="8"/>
      <c r="H191" s="8"/>
      <c r="I191" s="8"/>
      <c r="J191" s="8"/>
      <c r="K191" s="8"/>
      <c r="L191" s="8"/>
      <c r="M191" s="8"/>
      <c r="N191" s="8"/>
      <c r="O191" s="8"/>
      <c r="P191" s="118"/>
      <c r="Q191" s="118"/>
      <c r="R191" s="118"/>
      <c r="S191" s="325"/>
      <c r="T191" s="119"/>
      <c r="U191" s="119"/>
      <c r="V191" s="119"/>
      <c r="W191" s="326"/>
      <c r="X191" s="74"/>
      <c r="Y191" s="352"/>
      <c r="Z191" s="352"/>
      <c r="AA191" s="328"/>
      <c r="AB191" s="118"/>
      <c r="AC191" s="119"/>
      <c r="AD191" s="119"/>
      <c r="AE191" s="119"/>
      <c r="AF191" s="119"/>
      <c r="AG191" s="119"/>
      <c r="AH191" s="119"/>
      <c r="AI191" s="119"/>
      <c r="AJ191" s="119"/>
      <c r="AK191" s="119"/>
      <c r="AL191" s="119"/>
      <c r="AM191" s="4"/>
      <c r="AN191" s="4"/>
      <c r="AO191" s="4"/>
    </row>
    <row r="192">
      <c r="A192" s="4"/>
      <c r="B192" s="4"/>
      <c r="C192" s="4"/>
      <c r="D192" s="4"/>
      <c r="E192" s="4"/>
      <c r="F192" s="8"/>
      <c r="G192" s="8"/>
      <c r="H192" s="8"/>
      <c r="I192" s="8"/>
      <c r="J192" s="8"/>
      <c r="K192" s="8"/>
      <c r="L192" s="8"/>
      <c r="M192" s="8"/>
      <c r="N192" s="8"/>
      <c r="O192" s="8"/>
      <c r="P192" s="118"/>
      <c r="Q192" s="118"/>
      <c r="R192" s="118"/>
      <c r="S192" s="325"/>
      <c r="T192" s="119"/>
      <c r="U192" s="119"/>
      <c r="V192" s="119"/>
      <c r="W192" s="326"/>
      <c r="X192" s="74"/>
      <c r="Y192" s="352"/>
      <c r="Z192" s="352"/>
      <c r="AA192" s="328"/>
      <c r="AB192" s="118"/>
      <c r="AC192" s="119"/>
      <c r="AD192" s="119"/>
      <c r="AE192" s="119"/>
      <c r="AF192" s="119"/>
      <c r="AG192" s="119"/>
      <c r="AH192" s="119"/>
      <c r="AI192" s="119"/>
      <c r="AJ192" s="119"/>
      <c r="AK192" s="119"/>
      <c r="AL192" s="119"/>
      <c r="AM192" s="4"/>
      <c r="AN192" s="4"/>
      <c r="AO192" s="4"/>
    </row>
    <row r="193">
      <c r="A193" s="4"/>
      <c r="B193" s="4"/>
      <c r="C193" s="4"/>
      <c r="D193" s="4"/>
      <c r="E193" s="4"/>
      <c r="F193" s="8"/>
      <c r="G193" s="8"/>
      <c r="H193" s="8"/>
      <c r="I193" s="8"/>
      <c r="J193" s="8"/>
      <c r="K193" s="8"/>
      <c r="L193" s="8"/>
      <c r="M193" s="8"/>
      <c r="N193" s="8"/>
      <c r="O193" s="8"/>
      <c r="P193" s="118"/>
      <c r="Q193" s="118"/>
      <c r="R193" s="118"/>
      <c r="S193" s="325"/>
      <c r="T193" s="119"/>
      <c r="U193" s="119"/>
      <c r="V193" s="119"/>
      <c r="W193" s="326"/>
      <c r="X193" s="74"/>
      <c r="Y193" s="352"/>
      <c r="Z193" s="352"/>
      <c r="AA193" s="328"/>
      <c r="AB193" s="118"/>
      <c r="AC193" s="119"/>
      <c r="AD193" s="119"/>
      <c r="AE193" s="119"/>
      <c r="AF193" s="119"/>
      <c r="AG193" s="119"/>
      <c r="AH193" s="119"/>
      <c r="AI193" s="119"/>
      <c r="AJ193" s="119"/>
      <c r="AK193" s="119"/>
      <c r="AL193" s="119"/>
      <c r="AM193" s="4"/>
      <c r="AN193" s="4"/>
      <c r="AO193" s="4"/>
    </row>
    <row r="194">
      <c r="A194" s="4"/>
      <c r="B194" s="4"/>
      <c r="C194" s="4"/>
      <c r="D194" s="4"/>
      <c r="E194" s="4"/>
      <c r="F194" s="8"/>
      <c r="G194" s="8"/>
      <c r="H194" s="8"/>
      <c r="I194" s="8"/>
      <c r="J194" s="8"/>
      <c r="K194" s="8"/>
      <c r="L194" s="8"/>
      <c r="M194" s="8"/>
      <c r="N194" s="8"/>
      <c r="O194" s="8"/>
      <c r="P194" s="118"/>
      <c r="Q194" s="118"/>
      <c r="R194" s="118"/>
      <c r="S194" s="325"/>
      <c r="T194" s="119"/>
      <c r="U194" s="119"/>
      <c r="V194" s="119"/>
      <c r="W194" s="326"/>
      <c r="X194" s="74"/>
      <c r="Y194" s="352"/>
      <c r="Z194" s="352"/>
      <c r="AA194" s="328"/>
      <c r="AB194" s="118"/>
      <c r="AC194" s="119"/>
      <c r="AD194" s="119"/>
      <c r="AE194" s="119"/>
      <c r="AF194" s="119"/>
      <c r="AG194" s="119"/>
      <c r="AH194" s="119"/>
      <c r="AI194" s="119"/>
      <c r="AJ194" s="119"/>
      <c r="AK194" s="119"/>
      <c r="AL194" s="119"/>
      <c r="AM194" s="4"/>
      <c r="AN194" s="4"/>
      <c r="AO194" s="4"/>
    </row>
    <row r="195">
      <c r="A195" s="4"/>
      <c r="B195" s="4"/>
      <c r="C195" s="4"/>
      <c r="D195" s="4"/>
      <c r="E195" s="4"/>
      <c r="F195" s="8"/>
      <c r="G195" s="8"/>
      <c r="H195" s="8"/>
      <c r="I195" s="8"/>
      <c r="J195" s="8"/>
      <c r="K195" s="8"/>
      <c r="L195" s="8"/>
      <c r="M195" s="8"/>
      <c r="N195" s="8"/>
      <c r="O195" s="8"/>
      <c r="P195" s="118"/>
      <c r="Q195" s="118"/>
      <c r="R195" s="118"/>
      <c r="S195" s="325"/>
      <c r="T195" s="119"/>
      <c r="U195" s="119"/>
      <c r="V195" s="119"/>
      <c r="W195" s="326"/>
      <c r="X195" s="74"/>
      <c r="Y195" s="352"/>
      <c r="Z195" s="352"/>
      <c r="AA195" s="328"/>
      <c r="AB195" s="118"/>
      <c r="AC195" s="119"/>
      <c r="AD195" s="119"/>
      <c r="AE195" s="119"/>
      <c r="AF195" s="119"/>
      <c r="AG195" s="119"/>
      <c r="AH195" s="119"/>
      <c r="AI195" s="119"/>
      <c r="AJ195" s="119"/>
      <c r="AK195" s="119"/>
      <c r="AL195" s="119"/>
      <c r="AM195" s="4"/>
      <c r="AN195" s="4"/>
      <c r="AO195" s="4"/>
    </row>
    <row r="196">
      <c r="A196" s="4"/>
      <c r="B196" s="4"/>
      <c r="C196" s="4"/>
      <c r="D196" s="4"/>
      <c r="E196" s="4"/>
      <c r="F196" s="8"/>
      <c r="G196" s="8"/>
      <c r="H196" s="8"/>
      <c r="I196" s="8"/>
      <c r="J196" s="8"/>
      <c r="K196" s="8"/>
      <c r="L196" s="8"/>
      <c r="M196" s="8"/>
      <c r="N196" s="8"/>
      <c r="O196" s="8"/>
      <c r="P196" s="118"/>
      <c r="Q196" s="118"/>
      <c r="R196" s="118"/>
      <c r="S196" s="325"/>
      <c r="T196" s="119"/>
      <c r="U196" s="119"/>
      <c r="V196" s="119"/>
      <c r="W196" s="326"/>
      <c r="X196" s="74"/>
      <c r="Y196" s="352"/>
      <c r="Z196" s="352"/>
      <c r="AA196" s="328"/>
      <c r="AB196" s="118"/>
      <c r="AC196" s="119"/>
      <c r="AD196" s="119"/>
      <c r="AE196" s="119"/>
      <c r="AF196" s="119"/>
      <c r="AG196" s="119"/>
      <c r="AH196" s="119"/>
      <c r="AI196" s="119"/>
      <c r="AJ196" s="119"/>
      <c r="AK196" s="119"/>
      <c r="AL196" s="119"/>
      <c r="AM196" s="4"/>
      <c r="AN196" s="4"/>
      <c r="AO196" s="4"/>
    </row>
    <row r="197">
      <c r="A197" s="4"/>
      <c r="B197" s="4"/>
      <c r="C197" s="4"/>
      <c r="D197" s="4"/>
      <c r="E197" s="4"/>
      <c r="F197" s="8"/>
      <c r="G197" s="8"/>
      <c r="H197" s="8"/>
      <c r="I197" s="8"/>
      <c r="J197" s="8"/>
      <c r="K197" s="8"/>
      <c r="L197" s="8"/>
      <c r="M197" s="8"/>
      <c r="N197" s="8"/>
      <c r="O197" s="8"/>
      <c r="P197" s="118"/>
      <c r="Q197" s="118"/>
      <c r="R197" s="118"/>
      <c r="S197" s="325"/>
      <c r="T197" s="119"/>
      <c r="U197" s="119"/>
      <c r="V197" s="119"/>
      <c r="W197" s="326"/>
      <c r="X197" s="74"/>
      <c r="Y197" s="352"/>
      <c r="Z197" s="352"/>
      <c r="AA197" s="328"/>
      <c r="AB197" s="118"/>
      <c r="AC197" s="119"/>
      <c r="AD197" s="119"/>
      <c r="AE197" s="119"/>
      <c r="AF197" s="119"/>
      <c r="AG197" s="119"/>
      <c r="AH197" s="119"/>
      <c r="AI197" s="119"/>
      <c r="AJ197" s="119"/>
      <c r="AK197" s="119"/>
      <c r="AL197" s="119"/>
      <c r="AM197" s="4"/>
      <c r="AN197" s="4"/>
      <c r="AO197" s="4"/>
    </row>
    <row r="198">
      <c r="A198" s="4"/>
      <c r="B198" s="4"/>
      <c r="C198" s="4"/>
      <c r="D198" s="4"/>
      <c r="E198" s="4"/>
      <c r="F198" s="8"/>
      <c r="G198" s="8"/>
      <c r="H198" s="8"/>
      <c r="I198" s="8"/>
      <c r="J198" s="8"/>
      <c r="K198" s="8"/>
      <c r="L198" s="8"/>
      <c r="M198" s="8"/>
      <c r="N198" s="8"/>
      <c r="O198" s="8"/>
      <c r="P198" s="118"/>
      <c r="Q198" s="118"/>
      <c r="R198" s="118"/>
      <c r="S198" s="325"/>
      <c r="T198" s="119"/>
      <c r="U198" s="119"/>
      <c r="V198" s="119"/>
      <c r="W198" s="326"/>
      <c r="X198" s="74"/>
      <c r="Y198" s="352"/>
      <c r="Z198" s="352"/>
      <c r="AA198" s="328"/>
      <c r="AB198" s="118"/>
      <c r="AC198" s="119"/>
      <c r="AD198" s="119"/>
      <c r="AE198" s="119"/>
      <c r="AF198" s="119"/>
      <c r="AG198" s="119"/>
      <c r="AH198" s="119"/>
      <c r="AI198" s="119"/>
      <c r="AJ198" s="119"/>
      <c r="AK198" s="119"/>
      <c r="AL198" s="119"/>
      <c r="AM198" s="4"/>
      <c r="AN198" s="4"/>
      <c r="AO198" s="4"/>
    </row>
    <row r="199">
      <c r="A199" s="4"/>
      <c r="B199" s="4"/>
      <c r="C199" s="4"/>
      <c r="D199" s="4"/>
      <c r="E199" s="4"/>
      <c r="F199" s="8"/>
      <c r="G199" s="8"/>
      <c r="H199" s="8"/>
      <c r="I199" s="8"/>
      <c r="J199" s="8"/>
      <c r="K199" s="8"/>
      <c r="L199" s="8"/>
      <c r="M199" s="8"/>
      <c r="N199" s="8"/>
      <c r="O199" s="8"/>
      <c r="P199" s="118"/>
      <c r="Q199" s="118"/>
      <c r="R199" s="118"/>
      <c r="S199" s="325"/>
      <c r="T199" s="119"/>
      <c r="U199" s="119"/>
      <c r="V199" s="119"/>
      <c r="W199" s="326"/>
      <c r="X199" s="74"/>
      <c r="Y199" s="352"/>
      <c r="Z199" s="352"/>
      <c r="AA199" s="328"/>
      <c r="AB199" s="118"/>
      <c r="AC199" s="119"/>
      <c r="AD199" s="119"/>
      <c r="AE199" s="119"/>
      <c r="AF199" s="119"/>
      <c r="AG199" s="119"/>
      <c r="AH199" s="119"/>
      <c r="AI199" s="119"/>
      <c r="AJ199" s="119"/>
      <c r="AK199" s="119"/>
      <c r="AL199" s="119"/>
      <c r="AM199" s="4"/>
      <c r="AN199" s="4"/>
      <c r="AO199" s="4"/>
    </row>
    <row r="200">
      <c r="A200" s="4"/>
      <c r="B200" s="4"/>
      <c r="C200" s="4"/>
      <c r="D200" s="4"/>
      <c r="E200" s="4"/>
      <c r="F200" s="8"/>
      <c r="G200" s="8"/>
      <c r="H200" s="8"/>
      <c r="I200" s="8"/>
      <c r="J200" s="8"/>
      <c r="K200" s="8"/>
      <c r="L200" s="8"/>
      <c r="M200" s="8"/>
      <c r="N200" s="8"/>
      <c r="O200" s="8"/>
      <c r="P200" s="118"/>
      <c r="Q200" s="118"/>
      <c r="R200" s="118"/>
      <c r="S200" s="325"/>
      <c r="T200" s="119"/>
      <c r="U200" s="119"/>
      <c r="V200" s="119"/>
      <c r="W200" s="326"/>
      <c r="X200" s="74"/>
      <c r="Y200" s="352"/>
      <c r="Z200" s="352"/>
      <c r="AA200" s="328"/>
      <c r="AB200" s="118"/>
      <c r="AC200" s="119"/>
      <c r="AD200" s="119"/>
      <c r="AE200" s="119"/>
      <c r="AF200" s="119"/>
      <c r="AG200" s="119"/>
      <c r="AH200" s="119"/>
      <c r="AI200" s="119"/>
      <c r="AJ200" s="119"/>
      <c r="AK200" s="119"/>
      <c r="AL200" s="119"/>
      <c r="AM200" s="4"/>
      <c r="AN200" s="4"/>
      <c r="AO200" s="4"/>
    </row>
    <row r="201">
      <c r="A201" s="4"/>
      <c r="B201" s="4"/>
      <c r="C201" s="4"/>
      <c r="D201" s="4"/>
      <c r="E201" s="4"/>
      <c r="F201" s="8"/>
      <c r="G201" s="8"/>
      <c r="H201" s="8"/>
      <c r="I201" s="8"/>
      <c r="J201" s="8"/>
      <c r="K201" s="8"/>
      <c r="L201" s="8"/>
      <c r="M201" s="8"/>
      <c r="N201" s="8"/>
      <c r="O201" s="8"/>
      <c r="P201" s="118"/>
      <c r="Q201" s="118"/>
      <c r="R201" s="118"/>
      <c r="S201" s="325"/>
      <c r="T201" s="119"/>
      <c r="U201" s="119"/>
      <c r="V201" s="119"/>
      <c r="W201" s="326"/>
      <c r="X201" s="74"/>
      <c r="Y201" s="352"/>
      <c r="Z201" s="352"/>
      <c r="AA201" s="328"/>
      <c r="AB201" s="118"/>
      <c r="AC201" s="119"/>
      <c r="AD201" s="119"/>
      <c r="AE201" s="119"/>
      <c r="AF201" s="119"/>
      <c r="AG201" s="119"/>
      <c r="AH201" s="119"/>
      <c r="AI201" s="119"/>
      <c r="AJ201" s="119"/>
      <c r="AK201" s="119"/>
      <c r="AL201" s="119"/>
      <c r="AM201" s="4"/>
      <c r="AN201" s="4"/>
      <c r="AO201" s="4"/>
    </row>
    <row r="202">
      <c r="A202" s="4"/>
      <c r="B202" s="4"/>
      <c r="C202" s="4"/>
      <c r="D202" s="4"/>
      <c r="E202" s="4"/>
      <c r="F202" s="8"/>
      <c r="G202" s="8"/>
      <c r="H202" s="8"/>
      <c r="I202" s="8"/>
      <c r="J202" s="8"/>
      <c r="K202" s="8"/>
      <c r="L202" s="8"/>
      <c r="M202" s="8"/>
      <c r="N202" s="8"/>
      <c r="O202" s="8"/>
      <c r="P202" s="118"/>
      <c r="Q202" s="118"/>
      <c r="R202" s="118"/>
      <c r="S202" s="325"/>
      <c r="T202" s="119"/>
      <c r="U202" s="119"/>
      <c r="V202" s="119"/>
      <c r="W202" s="326"/>
      <c r="X202" s="74"/>
      <c r="Y202" s="352"/>
      <c r="Z202" s="352"/>
      <c r="AA202" s="328"/>
      <c r="AB202" s="118"/>
      <c r="AC202" s="119"/>
      <c r="AD202" s="119"/>
      <c r="AE202" s="119"/>
      <c r="AF202" s="119"/>
      <c r="AG202" s="119"/>
      <c r="AH202" s="119"/>
      <c r="AI202" s="119"/>
      <c r="AJ202" s="119"/>
      <c r="AK202" s="119"/>
      <c r="AL202" s="119"/>
      <c r="AM202" s="4"/>
      <c r="AN202" s="4"/>
      <c r="AO202" s="4"/>
    </row>
    <row r="203">
      <c r="A203" s="4"/>
      <c r="B203" s="4"/>
      <c r="C203" s="4"/>
      <c r="D203" s="4"/>
      <c r="E203" s="4"/>
      <c r="F203" s="8"/>
      <c r="G203" s="8"/>
      <c r="H203" s="8"/>
      <c r="I203" s="8"/>
      <c r="J203" s="8"/>
      <c r="K203" s="8"/>
      <c r="L203" s="8"/>
      <c r="M203" s="8"/>
      <c r="N203" s="8"/>
      <c r="O203" s="8"/>
      <c r="P203" s="118"/>
      <c r="Q203" s="118"/>
      <c r="R203" s="118"/>
      <c r="S203" s="325"/>
      <c r="T203" s="119"/>
      <c r="U203" s="119"/>
      <c r="V203" s="119"/>
      <c r="W203" s="326"/>
      <c r="X203" s="74"/>
      <c r="Y203" s="352"/>
      <c r="Z203" s="352"/>
      <c r="AA203" s="328"/>
      <c r="AB203" s="118"/>
      <c r="AC203" s="119"/>
      <c r="AD203" s="119"/>
      <c r="AE203" s="119"/>
      <c r="AF203" s="119"/>
      <c r="AG203" s="119"/>
      <c r="AH203" s="119"/>
      <c r="AI203" s="119"/>
      <c r="AJ203" s="119"/>
      <c r="AK203" s="119"/>
      <c r="AL203" s="119"/>
      <c r="AM203" s="4"/>
      <c r="AN203" s="4"/>
      <c r="AO203" s="4"/>
    </row>
    <row r="204">
      <c r="A204" s="4"/>
      <c r="B204" s="4"/>
      <c r="C204" s="4"/>
      <c r="D204" s="4"/>
      <c r="E204" s="4"/>
      <c r="F204" s="8"/>
      <c r="G204" s="8"/>
      <c r="H204" s="8"/>
      <c r="I204" s="8"/>
      <c r="J204" s="8"/>
      <c r="K204" s="8"/>
      <c r="L204" s="8"/>
      <c r="M204" s="8"/>
      <c r="N204" s="8"/>
      <c r="O204" s="8"/>
      <c r="P204" s="118"/>
      <c r="Q204" s="118"/>
      <c r="R204" s="118"/>
      <c r="S204" s="325"/>
      <c r="T204" s="119"/>
      <c r="U204" s="119"/>
      <c r="V204" s="119"/>
      <c r="W204" s="326"/>
      <c r="X204" s="74"/>
      <c r="Y204" s="352"/>
      <c r="Z204" s="352"/>
      <c r="AA204" s="328"/>
      <c r="AB204" s="118"/>
      <c r="AC204" s="119"/>
      <c r="AD204" s="119"/>
      <c r="AE204" s="119"/>
      <c r="AF204" s="119"/>
      <c r="AG204" s="119"/>
      <c r="AH204" s="119"/>
      <c r="AI204" s="119"/>
      <c r="AJ204" s="119"/>
      <c r="AK204" s="119"/>
      <c r="AL204" s="119"/>
      <c r="AM204" s="4"/>
      <c r="AN204" s="4"/>
      <c r="AO204" s="4"/>
    </row>
    <row r="205">
      <c r="A205" s="4"/>
      <c r="B205" s="4"/>
      <c r="C205" s="4"/>
      <c r="D205" s="4"/>
      <c r="E205" s="4"/>
      <c r="F205" s="8"/>
      <c r="G205" s="8"/>
      <c r="H205" s="8"/>
      <c r="I205" s="8"/>
      <c r="J205" s="8"/>
      <c r="K205" s="8"/>
      <c r="L205" s="8"/>
      <c r="M205" s="8"/>
      <c r="N205" s="8"/>
      <c r="O205" s="8"/>
      <c r="P205" s="118"/>
      <c r="Q205" s="118"/>
      <c r="R205" s="118"/>
      <c r="S205" s="325"/>
      <c r="T205" s="119"/>
      <c r="U205" s="119"/>
      <c r="V205" s="119"/>
      <c r="W205" s="326"/>
      <c r="X205" s="74"/>
      <c r="Y205" s="352"/>
      <c r="Z205" s="352"/>
      <c r="AA205" s="328"/>
      <c r="AB205" s="118"/>
      <c r="AC205" s="119"/>
      <c r="AD205" s="119"/>
      <c r="AE205" s="119"/>
      <c r="AF205" s="119"/>
      <c r="AG205" s="119"/>
      <c r="AH205" s="119"/>
      <c r="AI205" s="119"/>
      <c r="AJ205" s="119"/>
      <c r="AK205" s="119"/>
      <c r="AL205" s="119"/>
      <c r="AM205" s="4"/>
      <c r="AN205" s="4"/>
      <c r="AO205" s="4"/>
    </row>
    <row r="206">
      <c r="A206" s="4"/>
      <c r="B206" s="4"/>
      <c r="C206" s="4"/>
      <c r="D206" s="4"/>
      <c r="E206" s="4"/>
      <c r="F206" s="8"/>
      <c r="G206" s="8"/>
      <c r="H206" s="8"/>
      <c r="I206" s="8"/>
      <c r="J206" s="8"/>
      <c r="K206" s="8"/>
      <c r="L206" s="8"/>
      <c r="M206" s="8"/>
      <c r="N206" s="8"/>
      <c r="O206" s="8"/>
      <c r="P206" s="118"/>
      <c r="Q206" s="118"/>
      <c r="R206" s="118"/>
      <c r="S206" s="325"/>
      <c r="T206" s="119"/>
      <c r="U206" s="119"/>
      <c r="V206" s="119"/>
      <c r="W206" s="326"/>
      <c r="X206" s="74"/>
      <c r="Y206" s="352"/>
      <c r="Z206" s="352"/>
      <c r="AA206" s="328"/>
      <c r="AB206" s="118"/>
      <c r="AC206" s="119"/>
      <c r="AD206" s="119"/>
      <c r="AE206" s="119"/>
      <c r="AF206" s="119"/>
      <c r="AG206" s="119"/>
      <c r="AH206" s="119"/>
      <c r="AI206" s="119"/>
      <c r="AJ206" s="119"/>
      <c r="AK206" s="119"/>
      <c r="AL206" s="119"/>
      <c r="AM206" s="4"/>
      <c r="AN206" s="4"/>
      <c r="AO206" s="4"/>
    </row>
    <row r="207">
      <c r="A207" s="4"/>
      <c r="B207" s="4"/>
      <c r="C207" s="4"/>
      <c r="D207" s="4"/>
      <c r="E207" s="4"/>
      <c r="F207" s="8"/>
      <c r="G207" s="8"/>
      <c r="H207" s="8"/>
      <c r="I207" s="8"/>
      <c r="J207" s="8"/>
      <c r="K207" s="8"/>
      <c r="L207" s="8"/>
      <c r="M207" s="8"/>
      <c r="N207" s="8"/>
      <c r="O207" s="8"/>
      <c r="P207" s="118"/>
      <c r="Q207" s="118"/>
      <c r="R207" s="118"/>
      <c r="S207" s="325"/>
      <c r="T207" s="119"/>
      <c r="U207" s="119"/>
      <c r="V207" s="119"/>
      <c r="W207" s="326"/>
      <c r="X207" s="74"/>
      <c r="Y207" s="352"/>
      <c r="Z207" s="352"/>
      <c r="AA207" s="328"/>
      <c r="AB207" s="118"/>
      <c r="AC207" s="119"/>
      <c r="AD207" s="119"/>
      <c r="AE207" s="119"/>
      <c r="AF207" s="119"/>
      <c r="AG207" s="119"/>
      <c r="AH207" s="119"/>
      <c r="AI207" s="119"/>
      <c r="AJ207" s="119"/>
      <c r="AK207" s="119"/>
      <c r="AL207" s="119"/>
      <c r="AM207" s="4"/>
      <c r="AN207" s="4"/>
      <c r="AO207" s="4"/>
    </row>
    <row r="208">
      <c r="A208" s="4"/>
      <c r="B208" s="4"/>
      <c r="C208" s="4"/>
      <c r="D208" s="4"/>
      <c r="E208" s="4"/>
      <c r="F208" s="8"/>
      <c r="G208" s="8"/>
      <c r="H208" s="8"/>
      <c r="I208" s="8"/>
      <c r="J208" s="8"/>
      <c r="K208" s="8"/>
      <c r="L208" s="8"/>
      <c r="M208" s="8"/>
      <c r="N208" s="8"/>
      <c r="O208" s="8"/>
      <c r="P208" s="118"/>
      <c r="Q208" s="118"/>
      <c r="R208" s="118"/>
      <c r="S208" s="325"/>
      <c r="T208" s="119"/>
      <c r="U208" s="119"/>
      <c r="V208" s="119"/>
      <c r="W208" s="326"/>
      <c r="X208" s="74"/>
      <c r="Y208" s="352"/>
      <c r="Z208" s="352"/>
      <c r="AA208" s="328"/>
      <c r="AB208" s="118"/>
      <c r="AC208" s="119"/>
      <c r="AD208" s="119"/>
      <c r="AE208" s="119"/>
      <c r="AF208" s="119"/>
      <c r="AG208" s="119"/>
      <c r="AH208" s="119"/>
      <c r="AI208" s="119"/>
      <c r="AJ208" s="119"/>
      <c r="AK208" s="119"/>
      <c r="AL208" s="119"/>
      <c r="AM208" s="4"/>
      <c r="AN208" s="4"/>
      <c r="AO208" s="4"/>
    </row>
    <row r="209">
      <c r="A209" s="4"/>
      <c r="B209" s="4"/>
      <c r="C209" s="4"/>
      <c r="D209" s="4"/>
      <c r="E209" s="4"/>
      <c r="F209" s="8"/>
      <c r="G209" s="8"/>
      <c r="H209" s="8"/>
      <c r="I209" s="8"/>
      <c r="J209" s="8"/>
      <c r="K209" s="8"/>
      <c r="L209" s="8"/>
      <c r="M209" s="8"/>
      <c r="N209" s="8"/>
      <c r="O209" s="8"/>
      <c r="P209" s="118"/>
      <c r="Q209" s="118"/>
      <c r="R209" s="118"/>
      <c r="S209" s="325"/>
      <c r="T209" s="119"/>
      <c r="U209" s="119"/>
      <c r="V209" s="119"/>
      <c r="W209" s="326"/>
      <c r="X209" s="74"/>
      <c r="Y209" s="352"/>
      <c r="Z209" s="352"/>
      <c r="AA209" s="328"/>
      <c r="AB209" s="118"/>
      <c r="AC209" s="119"/>
      <c r="AD209" s="119"/>
      <c r="AE209" s="119"/>
      <c r="AF209" s="119"/>
      <c r="AG209" s="119"/>
      <c r="AH209" s="119"/>
      <c r="AI209" s="119"/>
      <c r="AJ209" s="119"/>
      <c r="AK209" s="119"/>
      <c r="AL209" s="119"/>
      <c r="AM209" s="4"/>
      <c r="AN209" s="4"/>
      <c r="AO209" s="4"/>
    </row>
    <row r="210">
      <c r="A210" s="4"/>
      <c r="B210" s="4"/>
      <c r="C210" s="4"/>
      <c r="D210" s="4"/>
      <c r="E210" s="4"/>
      <c r="F210" s="8"/>
      <c r="G210" s="8"/>
      <c r="H210" s="8"/>
      <c r="I210" s="8"/>
      <c r="J210" s="8"/>
      <c r="K210" s="8"/>
      <c r="L210" s="8"/>
      <c r="M210" s="8"/>
      <c r="N210" s="8"/>
      <c r="O210" s="8"/>
      <c r="P210" s="118"/>
      <c r="Q210" s="118"/>
      <c r="R210" s="118"/>
      <c r="S210" s="325"/>
      <c r="T210" s="119"/>
      <c r="U210" s="119"/>
      <c r="V210" s="119"/>
      <c r="W210" s="326"/>
      <c r="X210" s="74"/>
      <c r="Y210" s="352"/>
      <c r="Z210" s="352"/>
      <c r="AA210" s="328"/>
      <c r="AB210" s="118"/>
      <c r="AC210" s="119"/>
      <c r="AD210" s="119"/>
      <c r="AE210" s="119"/>
      <c r="AF210" s="119"/>
      <c r="AG210" s="119"/>
      <c r="AH210" s="119"/>
      <c r="AI210" s="119"/>
      <c r="AJ210" s="119"/>
      <c r="AK210" s="119"/>
      <c r="AL210" s="119"/>
      <c r="AM210" s="4"/>
      <c r="AN210" s="4"/>
      <c r="AO210" s="4"/>
    </row>
    <row r="211">
      <c r="A211" s="4"/>
      <c r="B211" s="4"/>
      <c r="C211" s="4"/>
      <c r="D211" s="4"/>
      <c r="E211" s="4"/>
      <c r="F211" s="8"/>
      <c r="G211" s="8"/>
      <c r="H211" s="8"/>
      <c r="I211" s="8"/>
      <c r="J211" s="8"/>
      <c r="K211" s="8"/>
      <c r="L211" s="8"/>
      <c r="M211" s="8"/>
      <c r="N211" s="8"/>
      <c r="O211" s="8"/>
      <c r="P211" s="118"/>
      <c r="Q211" s="118"/>
      <c r="R211" s="118"/>
      <c r="S211" s="325"/>
      <c r="T211" s="119"/>
      <c r="U211" s="119"/>
      <c r="V211" s="119"/>
      <c r="W211" s="326"/>
      <c r="X211" s="74"/>
      <c r="Y211" s="352"/>
      <c r="Z211" s="352"/>
      <c r="AA211" s="328"/>
      <c r="AB211" s="118"/>
      <c r="AC211" s="119"/>
      <c r="AD211" s="119"/>
      <c r="AE211" s="119"/>
      <c r="AF211" s="119"/>
      <c r="AG211" s="119"/>
      <c r="AH211" s="119"/>
      <c r="AI211" s="119"/>
      <c r="AJ211" s="119"/>
      <c r="AK211" s="119"/>
      <c r="AL211" s="119"/>
      <c r="AM211" s="4"/>
      <c r="AN211" s="4"/>
      <c r="AO211" s="4"/>
    </row>
    <row r="212">
      <c r="A212" s="4"/>
      <c r="B212" s="4"/>
      <c r="C212" s="4"/>
      <c r="D212" s="4"/>
      <c r="E212" s="4"/>
      <c r="F212" s="8"/>
      <c r="G212" s="8"/>
      <c r="H212" s="8"/>
      <c r="I212" s="8"/>
      <c r="J212" s="8"/>
      <c r="K212" s="8"/>
      <c r="L212" s="8"/>
      <c r="M212" s="8"/>
      <c r="N212" s="8"/>
      <c r="O212" s="8"/>
      <c r="P212" s="118"/>
      <c r="Q212" s="118"/>
      <c r="R212" s="118"/>
      <c r="S212" s="325"/>
      <c r="T212" s="119"/>
      <c r="U212" s="119"/>
      <c r="V212" s="119"/>
      <c r="W212" s="326"/>
      <c r="X212" s="74"/>
      <c r="Y212" s="352"/>
      <c r="Z212" s="352"/>
      <c r="AA212" s="328"/>
      <c r="AB212" s="118"/>
      <c r="AC212" s="119"/>
      <c r="AD212" s="119"/>
      <c r="AE212" s="119"/>
      <c r="AF212" s="119"/>
      <c r="AG212" s="119"/>
      <c r="AH212" s="119"/>
      <c r="AI212" s="119"/>
      <c r="AJ212" s="119"/>
      <c r="AK212" s="119"/>
      <c r="AL212" s="119"/>
      <c r="AM212" s="4"/>
      <c r="AN212" s="4"/>
      <c r="AO212" s="4"/>
    </row>
    <row r="213">
      <c r="A213" s="4"/>
      <c r="B213" s="4"/>
      <c r="C213" s="4"/>
      <c r="D213" s="4"/>
      <c r="E213" s="4"/>
      <c r="F213" s="8"/>
      <c r="G213" s="8"/>
      <c r="H213" s="8"/>
      <c r="I213" s="8"/>
      <c r="J213" s="8"/>
      <c r="K213" s="8"/>
      <c r="L213" s="8"/>
      <c r="M213" s="8"/>
      <c r="N213" s="8"/>
      <c r="O213" s="8"/>
      <c r="P213" s="118"/>
      <c r="Q213" s="118"/>
      <c r="R213" s="118"/>
      <c r="S213" s="325"/>
      <c r="T213" s="119"/>
      <c r="U213" s="119"/>
      <c r="V213" s="119"/>
      <c r="W213" s="326"/>
      <c r="X213" s="74"/>
      <c r="Y213" s="352"/>
      <c r="Z213" s="352"/>
      <c r="AA213" s="328"/>
      <c r="AB213" s="118"/>
      <c r="AC213" s="119"/>
      <c r="AD213" s="119"/>
      <c r="AE213" s="119"/>
      <c r="AF213" s="119"/>
      <c r="AG213" s="119"/>
      <c r="AH213" s="119"/>
      <c r="AI213" s="119"/>
      <c r="AJ213" s="119"/>
      <c r="AK213" s="119"/>
      <c r="AL213" s="119"/>
      <c r="AM213" s="4"/>
      <c r="AN213" s="4"/>
      <c r="AO213" s="4"/>
    </row>
    <row r="214">
      <c r="A214" s="4"/>
      <c r="B214" s="4"/>
      <c r="C214" s="4"/>
      <c r="D214" s="4"/>
      <c r="E214" s="4"/>
      <c r="F214" s="8"/>
      <c r="G214" s="8"/>
      <c r="H214" s="8"/>
      <c r="I214" s="8"/>
      <c r="J214" s="8"/>
      <c r="K214" s="8"/>
      <c r="L214" s="8"/>
      <c r="M214" s="8"/>
      <c r="N214" s="8"/>
      <c r="O214" s="8"/>
      <c r="P214" s="118"/>
      <c r="Q214" s="118"/>
      <c r="R214" s="118"/>
      <c r="S214" s="325"/>
      <c r="T214" s="119"/>
      <c r="U214" s="119"/>
      <c r="V214" s="119"/>
      <c r="W214" s="326"/>
      <c r="X214" s="74"/>
      <c r="Y214" s="352"/>
      <c r="Z214" s="352"/>
      <c r="AA214" s="328"/>
      <c r="AB214" s="118"/>
      <c r="AC214" s="119"/>
      <c r="AD214" s="119"/>
      <c r="AE214" s="119"/>
      <c r="AF214" s="119"/>
      <c r="AG214" s="119"/>
      <c r="AH214" s="119"/>
      <c r="AI214" s="119"/>
      <c r="AJ214" s="119"/>
      <c r="AK214" s="119"/>
      <c r="AL214" s="119"/>
      <c r="AM214" s="4"/>
      <c r="AN214" s="4"/>
      <c r="AO214" s="4"/>
    </row>
    <row r="215">
      <c r="A215" s="4"/>
      <c r="B215" s="4"/>
      <c r="C215" s="4"/>
      <c r="D215" s="4"/>
      <c r="E215" s="4"/>
      <c r="F215" s="8"/>
      <c r="G215" s="8"/>
      <c r="H215" s="8"/>
      <c r="I215" s="8"/>
      <c r="J215" s="8"/>
      <c r="K215" s="8"/>
      <c r="L215" s="8"/>
      <c r="M215" s="8"/>
      <c r="N215" s="8"/>
      <c r="O215" s="8"/>
      <c r="P215" s="118"/>
      <c r="Q215" s="118"/>
      <c r="R215" s="118"/>
      <c r="S215" s="325"/>
      <c r="T215" s="119"/>
      <c r="U215" s="119"/>
      <c r="V215" s="119"/>
      <c r="W215" s="326"/>
      <c r="X215" s="74"/>
      <c r="Y215" s="352"/>
      <c r="Z215" s="352"/>
      <c r="AA215" s="328"/>
      <c r="AB215" s="118"/>
      <c r="AC215" s="119"/>
      <c r="AD215" s="119"/>
      <c r="AE215" s="119"/>
      <c r="AF215" s="119"/>
      <c r="AG215" s="119"/>
      <c r="AH215" s="119"/>
      <c r="AI215" s="119"/>
      <c r="AJ215" s="119"/>
      <c r="AK215" s="119"/>
      <c r="AL215" s="119"/>
      <c r="AM215" s="4"/>
      <c r="AN215" s="4"/>
      <c r="AO215" s="4"/>
    </row>
    <row r="216">
      <c r="A216" s="4"/>
      <c r="B216" s="4"/>
      <c r="C216" s="4"/>
      <c r="D216" s="4"/>
      <c r="E216" s="4"/>
      <c r="F216" s="8"/>
      <c r="G216" s="8"/>
      <c r="H216" s="8"/>
      <c r="I216" s="8"/>
      <c r="J216" s="8"/>
      <c r="K216" s="8"/>
      <c r="L216" s="8"/>
      <c r="M216" s="8"/>
      <c r="N216" s="8"/>
      <c r="O216" s="8"/>
      <c r="P216" s="118"/>
      <c r="Q216" s="118"/>
      <c r="R216" s="118"/>
      <c r="S216" s="325"/>
      <c r="T216" s="119"/>
      <c r="U216" s="119"/>
      <c r="V216" s="119"/>
      <c r="W216" s="326"/>
      <c r="X216" s="74"/>
      <c r="Y216" s="352"/>
      <c r="Z216" s="352"/>
      <c r="AA216" s="328"/>
      <c r="AB216" s="118"/>
      <c r="AC216" s="119"/>
      <c r="AD216" s="119"/>
      <c r="AE216" s="119"/>
      <c r="AF216" s="119"/>
      <c r="AG216" s="119"/>
      <c r="AH216" s="119"/>
      <c r="AI216" s="119"/>
      <c r="AJ216" s="119"/>
      <c r="AK216" s="119"/>
      <c r="AL216" s="119"/>
      <c r="AM216" s="4"/>
      <c r="AN216" s="4"/>
      <c r="AO216" s="4"/>
    </row>
    <row r="217">
      <c r="A217" s="4"/>
      <c r="B217" s="4"/>
      <c r="C217" s="4"/>
      <c r="D217" s="4"/>
      <c r="E217" s="4"/>
      <c r="F217" s="8"/>
      <c r="G217" s="8"/>
      <c r="H217" s="8"/>
      <c r="I217" s="8"/>
      <c r="J217" s="8"/>
      <c r="K217" s="8"/>
      <c r="L217" s="8"/>
      <c r="M217" s="8"/>
      <c r="N217" s="8"/>
      <c r="O217" s="8"/>
      <c r="P217" s="118"/>
      <c r="Q217" s="118"/>
      <c r="R217" s="118"/>
      <c r="S217" s="325"/>
      <c r="T217" s="119"/>
      <c r="U217" s="119"/>
      <c r="V217" s="119"/>
      <c r="W217" s="326"/>
      <c r="X217" s="74"/>
      <c r="Y217" s="352"/>
      <c r="Z217" s="352"/>
      <c r="AA217" s="328"/>
      <c r="AB217" s="118"/>
      <c r="AC217" s="119"/>
      <c r="AD217" s="119"/>
      <c r="AE217" s="119"/>
      <c r="AF217" s="119"/>
      <c r="AG217" s="119"/>
      <c r="AH217" s="119"/>
      <c r="AI217" s="119"/>
      <c r="AJ217" s="119"/>
      <c r="AK217" s="119"/>
      <c r="AL217" s="119"/>
      <c r="AM217" s="4"/>
      <c r="AN217" s="4"/>
      <c r="AO217" s="4"/>
    </row>
    <row r="218">
      <c r="A218" s="4"/>
      <c r="B218" s="4"/>
      <c r="C218" s="4"/>
      <c r="D218" s="4"/>
      <c r="E218" s="4"/>
      <c r="F218" s="8"/>
      <c r="G218" s="8"/>
      <c r="H218" s="8"/>
      <c r="I218" s="8"/>
      <c r="J218" s="8"/>
      <c r="K218" s="8"/>
      <c r="L218" s="8"/>
      <c r="M218" s="8"/>
      <c r="N218" s="8"/>
      <c r="O218" s="8"/>
      <c r="P218" s="118"/>
      <c r="Q218" s="118"/>
      <c r="R218" s="118"/>
      <c r="S218" s="325"/>
      <c r="T218" s="119"/>
      <c r="U218" s="119"/>
      <c r="V218" s="119"/>
      <c r="W218" s="326"/>
      <c r="X218" s="74"/>
      <c r="Y218" s="352"/>
      <c r="Z218" s="352"/>
      <c r="AA218" s="328"/>
      <c r="AB218" s="118"/>
      <c r="AC218" s="119"/>
      <c r="AD218" s="119"/>
      <c r="AE218" s="119"/>
      <c r="AF218" s="119"/>
      <c r="AG218" s="119"/>
      <c r="AH218" s="119"/>
      <c r="AI218" s="119"/>
      <c r="AJ218" s="119"/>
      <c r="AK218" s="119"/>
      <c r="AL218" s="119"/>
      <c r="AM218" s="4"/>
      <c r="AN218" s="4"/>
      <c r="AO218" s="4"/>
    </row>
    <row r="219">
      <c r="A219" s="4"/>
      <c r="B219" s="4"/>
      <c r="C219" s="4"/>
      <c r="D219" s="4"/>
      <c r="E219" s="4"/>
      <c r="F219" s="8"/>
      <c r="G219" s="8"/>
      <c r="H219" s="8"/>
      <c r="I219" s="8"/>
      <c r="J219" s="8"/>
      <c r="K219" s="8"/>
      <c r="L219" s="8"/>
      <c r="M219" s="8"/>
      <c r="N219" s="8"/>
      <c r="O219" s="8"/>
      <c r="P219" s="118"/>
      <c r="Q219" s="118"/>
      <c r="R219" s="118"/>
      <c r="S219" s="325"/>
      <c r="T219" s="119"/>
      <c r="U219" s="119"/>
      <c r="V219" s="119"/>
      <c r="W219" s="326"/>
      <c r="X219" s="74"/>
      <c r="Y219" s="352"/>
      <c r="Z219" s="352"/>
      <c r="AA219" s="328"/>
      <c r="AB219" s="118"/>
      <c r="AC219" s="119"/>
      <c r="AD219" s="119"/>
      <c r="AE219" s="119"/>
      <c r="AF219" s="119"/>
      <c r="AG219" s="119"/>
      <c r="AH219" s="119"/>
      <c r="AI219" s="119"/>
      <c r="AJ219" s="119"/>
      <c r="AK219" s="119"/>
      <c r="AL219" s="119"/>
      <c r="AM219" s="4"/>
      <c r="AN219" s="4"/>
      <c r="AO219" s="4"/>
    </row>
    <row r="220">
      <c r="A220" s="4"/>
      <c r="B220" s="4"/>
      <c r="C220" s="4"/>
      <c r="D220" s="4"/>
      <c r="E220" s="4"/>
      <c r="F220" s="8"/>
      <c r="G220" s="8"/>
      <c r="H220" s="8"/>
      <c r="I220" s="8"/>
      <c r="J220" s="8"/>
      <c r="K220" s="8"/>
      <c r="L220" s="8"/>
      <c r="M220" s="8"/>
      <c r="N220" s="8"/>
      <c r="O220" s="8"/>
      <c r="P220" s="118"/>
      <c r="Q220" s="118"/>
      <c r="R220" s="118"/>
      <c r="S220" s="325"/>
      <c r="T220" s="119"/>
      <c r="U220" s="119"/>
      <c r="V220" s="119"/>
      <c r="W220" s="326"/>
      <c r="X220" s="74"/>
      <c r="Y220" s="352"/>
      <c r="Z220" s="352"/>
      <c r="AA220" s="328"/>
      <c r="AB220" s="118"/>
      <c r="AC220" s="119"/>
      <c r="AD220" s="119"/>
      <c r="AE220" s="119"/>
      <c r="AF220" s="119"/>
      <c r="AG220" s="119"/>
      <c r="AH220" s="119"/>
      <c r="AI220" s="119"/>
      <c r="AJ220" s="119"/>
      <c r="AK220" s="119"/>
      <c r="AL220" s="119"/>
      <c r="AM220" s="4"/>
      <c r="AN220" s="4"/>
      <c r="AO220" s="4"/>
    </row>
    <row r="221">
      <c r="A221" s="4"/>
      <c r="B221" s="4"/>
      <c r="C221" s="4"/>
      <c r="D221" s="4"/>
      <c r="E221" s="4"/>
      <c r="F221" s="8"/>
      <c r="G221" s="8"/>
      <c r="H221" s="8"/>
      <c r="I221" s="8"/>
      <c r="J221" s="8"/>
      <c r="K221" s="8"/>
      <c r="L221" s="8"/>
      <c r="M221" s="8"/>
      <c r="N221" s="8"/>
      <c r="O221" s="8"/>
      <c r="P221" s="118"/>
      <c r="Q221" s="118"/>
      <c r="R221" s="118"/>
      <c r="S221" s="325"/>
      <c r="T221" s="119"/>
      <c r="U221" s="119"/>
      <c r="V221" s="119"/>
      <c r="W221" s="326"/>
      <c r="X221" s="74"/>
      <c r="Y221" s="352"/>
      <c r="Z221" s="352"/>
      <c r="AA221" s="328"/>
      <c r="AB221" s="118"/>
      <c r="AC221" s="119"/>
      <c r="AD221" s="119"/>
      <c r="AE221" s="119"/>
      <c r="AF221" s="119"/>
      <c r="AG221" s="119"/>
      <c r="AH221" s="119"/>
      <c r="AI221" s="119"/>
      <c r="AJ221" s="119"/>
      <c r="AK221" s="119"/>
      <c r="AL221" s="119"/>
      <c r="AM221" s="4"/>
      <c r="AN221" s="4"/>
      <c r="AO221" s="4"/>
    </row>
    <row r="222">
      <c r="A222" s="4"/>
      <c r="B222" s="4"/>
      <c r="C222" s="4"/>
      <c r="D222" s="4"/>
      <c r="E222" s="4"/>
      <c r="F222" s="8"/>
      <c r="G222" s="8"/>
      <c r="H222" s="8"/>
      <c r="I222" s="8"/>
      <c r="J222" s="8"/>
      <c r="K222" s="8"/>
      <c r="L222" s="8"/>
      <c r="M222" s="8"/>
      <c r="N222" s="8"/>
      <c r="O222" s="8"/>
      <c r="P222" s="118"/>
      <c r="Q222" s="118"/>
      <c r="R222" s="118"/>
      <c r="S222" s="325"/>
      <c r="T222" s="119"/>
      <c r="U222" s="119"/>
      <c r="V222" s="119"/>
      <c r="W222" s="326"/>
      <c r="X222" s="74"/>
      <c r="Y222" s="352"/>
      <c r="Z222" s="352"/>
      <c r="AA222" s="328"/>
      <c r="AB222" s="118"/>
      <c r="AC222" s="119"/>
      <c r="AD222" s="119"/>
      <c r="AE222" s="119"/>
      <c r="AF222" s="119"/>
      <c r="AG222" s="119"/>
      <c r="AH222" s="119"/>
      <c r="AI222" s="119"/>
      <c r="AJ222" s="119"/>
      <c r="AK222" s="119"/>
      <c r="AL222" s="119"/>
      <c r="AM222" s="4"/>
      <c r="AN222" s="4"/>
      <c r="AO222" s="4"/>
    </row>
    <row r="223">
      <c r="A223" s="4"/>
      <c r="B223" s="4"/>
      <c r="C223" s="4"/>
      <c r="D223" s="4"/>
      <c r="E223" s="4"/>
      <c r="F223" s="8"/>
      <c r="G223" s="8"/>
      <c r="H223" s="8"/>
      <c r="I223" s="8"/>
      <c r="J223" s="8"/>
      <c r="K223" s="8"/>
      <c r="L223" s="8"/>
      <c r="M223" s="8"/>
      <c r="N223" s="8"/>
      <c r="O223" s="8"/>
      <c r="P223" s="118"/>
      <c r="Q223" s="118"/>
      <c r="R223" s="118"/>
      <c r="S223" s="325"/>
      <c r="T223" s="119"/>
      <c r="U223" s="119"/>
      <c r="V223" s="119"/>
      <c r="W223" s="326"/>
      <c r="X223" s="74"/>
      <c r="Y223" s="352"/>
      <c r="Z223" s="352"/>
      <c r="AA223" s="328"/>
      <c r="AB223" s="118"/>
      <c r="AC223" s="119"/>
      <c r="AD223" s="119"/>
      <c r="AE223" s="119"/>
      <c r="AF223" s="119"/>
      <c r="AG223" s="119"/>
      <c r="AH223" s="119"/>
      <c r="AI223" s="119"/>
      <c r="AJ223" s="119"/>
      <c r="AK223" s="119"/>
      <c r="AL223" s="119"/>
      <c r="AM223" s="4"/>
      <c r="AN223" s="4"/>
      <c r="AO223" s="4"/>
    </row>
    <row r="224">
      <c r="A224" s="4"/>
      <c r="B224" s="4"/>
      <c r="C224" s="4"/>
      <c r="D224" s="4"/>
      <c r="E224" s="4"/>
      <c r="F224" s="8"/>
      <c r="G224" s="8"/>
      <c r="H224" s="8"/>
      <c r="I224" s="8"/>
      <c r="J224" s="8"/>
      <c r="K224" s="8"/>
      <c r="L224" s="8"/>
      <c r="M224" s="8"/>
      <c r="N224" s="8"/>
      <c r="O224" s="8"/>
      <c r="P224" s="118"/>
      <c r="Q224" s="118"/>
      <c r="R224" s="118"/>
      <c r="S224" s="325"/>
      <c r="T224" s="119"/>
      <c r="U224" s="119"/>
      <c r="V224" s="119"/>
      <c r="W224" s="326"/>
      <c r="X224" s="74"/>
      <c r="Y224" s="352"/>
      <c r="Z224" s="352"/>
      <c r="AA224" s="328"/>
      <c r="AB224" s="118"/>
      <c r="AC224" s="119"/>
      <c r="AD224" s="119"/>
      <c r="AE224" s="119"/>
      <c r="AF224" s="119"/>
      <c r="AG224" s="119"/>
      <c r="AH224" s="119"/>
      <c r="AI224" s="119"/>
      <c r="AJ224" s="119"/>
      <c r="AK224" s="119"/>
      <c r="AL224" s="119"/>
      <c r="AM224" s="4"/>
      <c r="AN224" s="4"/>
      <c r="AO224" s="4"/>
    </row>
    <row r="225">
      <c r="A225" s="4"/>
      <c r="B225" s="4"/>
      <c r="C225" s="4"/>
      <c r="D225" s="4"/>
      <c r="E225" s="4"/>
      <c r="F225" s="8"/>
      <c r="G225" s="8"/>
      <c r="H225" s="8"/>
      <c r="I225" s="8"/>
      <c r="J225" s="8"/>
      <c r="K225" s="8"/>
      <c r="L225" s="8"/>
      <c r="M225" s="8"/>
      <c r="N225" s="8"/>
      <c r="O225" s="8"/>
      <c r="P225" s="118"/>
      <c r="Q225" s="118"/>
      <c r="R225" s="118"/>
      <c r="S225" s="325"/>
      <c r="T225" s="119"/>
      <c r="U225" s="119"/>
      <c r="V225" s="119"/>
      <c r="W225" s="326"/>
      <c r="X225" s="74"/>
      <c r="Y225" s="352"/>
      <c r="Z225" s="352"/>
      <c r="AA225" s="328"/>
      <c r="AB225" s="118"/>
      <c r="AC225" s="119"/>
      <c r="AD225" s="119"/>
      <c r="AE225" s="119"/>
      <c r="AF225" s="119"/>
      <c r="AG225" s="119"/>
      <c r="AH225" s="119"/>
      <c r="AI225" s="119"/>
      <c r="AJ225" s="119"/>
      <c r="AK225" s="119"/>
      <c r="AL225" s="119"/>
      <c r="AM225" s="4"/>
      <c r="AN225" s="4"/>
      <c r="AO225" s="4"/>
    </row>
    <row r="226">
      <c r="A226" s="4"/>
      <c r="B226" s="4"/>
      <c r="C226" s="4"/>
      <c r="D226" s="4"/>
      <c r="E226" s="4"/>
      <c r="F226" s="8"/>
      <c r="G226" s="8"/>
      <c r="H226" s="8"/>
      <c r="I226" s="8"/>
      <c r="J226" s="8"/>
      <c r="K226" s="8"/>
      <c r="L226" s="8"/>
      <c r="M226" s="8"/>
      <c r="N226" s="8"/>
      <c r="O226" s="8"/>
      <c r="P226" s="118"/>
      <c r="Q226" s="118"/>
      <c r="R226" s="118"/>
      <c r="S226" s="325"/>
      <c r="T226" s="119"/>
      <c r="U226" s="119"/>
      <c r="V226" s="119"/>
      <c r="W226" s="326"/>
      <c r="X226" s="74"/>
      <c r="Y226" s="352"/>
      <c r="Z226" s="352"/>
      <c r="AA226" s="328"/>
      <c r="AB226" s="118"/>
      <c r="AC226" s="119"/>
      <c r="AD226" s="119"/>
      <c r="AE226" s="119"/>
      <c r="AF226" s="119"/>
      <c r="AG226" s="119"/>
      <c r="AH226" s="119"/>
      <c r="AI226" s="119"/>
      <c r="AJ226" s="119"/>
      <c r="AK226" s="119"/>
      <c r="AL226" s="119"/>
      <c r="AM226" s="4"/>
      <c r="AN226" s="4"/>
      <c r="AO226" s="4"/>
    </row>
    <row r="227">
      <c r="A227" s="4"/>
      <c r="B227" s="4"/>
      <c r="C227" s="4"/>
      <c r="D227" s="4"/>
      <c r="E227" s="4"/>
      <c r="F227" s="8"/>
      <c r="G227" s="8"/>
      <c r="H227" s="8"/>
      <c r="I227" s="8"/>
      <c r="J227" s="8"/>
      <c r="K227" s="8"/>
      <c r="L227" s="8"/>
      <c r="M227" s="8"/>
      <c r="N227" s="8"/>
      <c r="O227" s="8"/>
      <c r="P227" s="118"/>
      <c r="Q227" s="118"/>
      <c r="R227" s="118"/>
      <c r="S227" s="325"/>
      <c r="T227" s="119"/>
      <c r="U227" s="119"/>
      <c r="V227" s="119"/>
      <c r="W227" s="326"/>
      <c r="X227" s="74"/>
      <c r="Y227" s="352"/>
      <c r="Z227" s="352"/>
      <c r="AA227" s="328"/>
      <c r="AB227" s="118"/>
      <c r="AC227" s="119"/>
      <c r="AD227" s="119"/>
      <c r="AE227" s="119"/>
      <c r="AF227" s="119"/>
      <c r="AG227" s="119"/>
      <c r="AH227" s="119"/>
      <c r="AI227" s="119"/>
      <c r="AJ227" s="119"/>
      <c r="AK227" s="119"/>
      <c r="AL227" s="119"/>
      <c r="AM227" s="4"/>
      <c r="AN227" s="4"/>
      <c r="AO227" s="4"/>
    </row>
    <row r="228">
      <c r="A228" s="4"/>
      <c r="B228" s="4"/>
      <c r="C228" s="4"/>
      <c r="D228" s="4"/>
      <c r="E228" s="4"/>
      <c r="F228" s="8"/>
      <c r="G228" s="8"/>
      <c r="H228" s="8"/>
      <c r="I228" s="8"/>
      <c r="J228" s="8"/>
      <c r="K228" s="8"/>
      <c r="L228" s="8"/>
      <c r="M228" s="8"/>
      <c r="N228" s="8"/>
      <c r="O228" s="8"/>
      <c r="P228" s="118"/>
      <c r="Q228" s="118"/>
      <c r="R228" s="118"/>
      <c r="S228" s="325"/>
      <c r="T228" s="119"/>
      <c r="U228" s="119"/>
      <c r="V228" s="119"/>
      <c r="W228" s="326"/>
      <c r="X228" s="74"/>
      <c r="Y228" s="352"/>
      <c r="Z228" s="352"/>
      <c r="AA228" s="328"/>
      <c r="AB228" s="118"/>
      <c r="AC228" s="119"/>
      <c r="AD228" s="119"/>
      <c r="AE228" s="119"/>
      <c r="AF228" s="119"/>
      <c r="AG228" s="119"/>
      <c r="AH228" s="119"/>
      <c r="AI228" s="119"/>
      <c r="AJ228" s="119"/>
      <c r="AK228" s="119"/>
      <c r="AL228" s="119"/>
      <c r="AM228" s="4"/>
      <c r="AN228" s="4"/>
      <c r="AO228" s="4"/>
    </row>
    <row r="229">
      <c r="A229" s="4"/>
      <c r="B229" s="4"/>
      <c r="C229" s="4"/>
      <c r="D229" s="4"/>
      <c r="E229" s="4"/>
      <c r="F229" s="8"/>
      <c r="G229" s="8"/>
      <c r="H229" s="8"/>
      <c r="I229" s="8"/>
      <c r="J229" s="8"/>
      <c r="K229" s="8"/>
      <c r="L229" s="8"/>
      <c r="M229" s="8"/>
      <c r="N229" s="8"/>
      <c r="O229" s="8"/>
      <c r="P229" s="118"/>
      <c r="Q229" s="118"/>
      <c r="R229" s="118"/>
      <c r="S229" s="325"/>
      <c r="T229" s="119"/>
      <c r="U229" s="119"/>
      <c r="V229" s="119"/>
      <c r="W229" s="326"/>
      <c r="X229" s="74"/>
      <c r="Y229" s="352"/>
      <c r="Z229" s="352"/>
      <c r="AA229" s="328"/>
      <c r="AB229" s="118"/>
      <c r="AC229" s="119"/>
      <c r="AD229" s="119"/>
      <c r="AE229" s="119"/>
      <c r="AF229" s="119"/>
      <c r="AG229" s="119"/>
      <c r="AH229" s="119"/>
      <c r="AI229" s="119"/>
      <c r="AJ229" s="119"/>
      <c r="AK229" s="119"/>
      <c r="AL229" s="119"/>
      <c r="AM229" s="4"/>
      <c r="AN229" s="4"/>
      <c r="AO229" s="4"/>
    </row>
    <row r="230">
      <c r="A230" s="4"/>
      <c r="B230" s="4"/>
      <c r="C230" s="4"/>
      <c r="D230" s="4"/>
      <c r="E230" s="4"/>
      <c r="F230" s="8"/>
      <c r="G230" s="8"/>
      <c r="H230" s="8"/>
      <c r="I230" s="8"/>
      <c r="J230" s="8"/>
      <c r="K230" s="8"/>
      <c r="L230" s="8"/>
      <c r="M230" s="8"/>
      <c r="N230" s="8"/>
      <c r="O230" s="8"/>
      <c r="P230" s="118"/>
      <c r="Q230" s="118"/>
      <c r="R230" s="118"/>
      <c r="S230" s="325"/>
      <c r="T230" s="119"/>
      <c r="U230" s="119"/>
      <c r="V230" s="119"/>
      <c r="W230" s="326"/>
      <c r="X230" s="74"/>
      <c r="Y230" s="352"/>
      <c r="Z230" s="352"/>
      <c r="AA230" s="328"/>
      <c r="AB230" s="118"/>
      <c r="AC230" s="119"/>
      <c r="AD230" s="119"/>
      <c r="AE230" s="119"/>
      <c r="AF230" s="119"/>
      <c r="AG230" s="119"/>
      <c r="AH230" s="119"/>
      <c r="AI230" s="119"/>
      <c r="AJ230" s="119"/>
      <c r="AK230" s="119"/>
      <c r="AL230" s="119"/>
      <c r="AM230" s="4"/>
      <c r="AN230" s="4"/>
      <c r="AO230" s="4"/>
    </row>
    <row r="231">
      <c r="A231" s="4"/>
      <c r="B231" s="4"/>
      <c r="C231" s="4"/>
      <c r="D231" s="4"/>
      <c r="E231" s="4"/>
      <c r="F231" s="8"/>
      <c r="G231" s="8"/>
      <c r="H231" s="8"/>
      <c r="I231" s="8"/>
      <c r="J231" s="8"/>
      <c r="K231" s="8"/>
      <c r="L231" s="8"/>
      <c r="M231" s="8"/>
      <c r="N231" s="8"/>
      <c r="O231" s="8"/>
      <c r="P231" s="118"/>
      <c r="Q231" s="118"/>
      <c r="R231" s="118"/>
      <c r="S231" s="325"/>
      <c r="T231" s="119"/>
      <c r="U231" s="119"/>
      <c r="V231" s="119"/>
      <c r="W231" s="326"/>
      <c r="X231" s="74"/>
      <c r="Y231" s="352"/>
      <c r="Z231" s="352"/>
      <c r="AA231" s="328"/>
      <c r="AB231" s="118"/>
      <c r="AC231" s="119"/>
      <c r="AD231" s="119"/>
      <c r="AE231" s="119"/>
      <c r="AF231" s="119"/>
      <c r="AG231" s="119"/>
      <c r="AH231" s="119"/>
      <c r="AI231" s="119"/>
      <c r="AJ231" s="119"/>
      <c r="AK231" s="119"/>
      <c r="AL231" s="119"/>
      <c r="AM231" s="4"/>
      <c r="AN231" s="4"/>
      <c r="AO231" s="4"/>
    </row>
    <row r="232">
      <c r="A232" s="4"/>
      <c r="B232" s="4"/>
      <c r="C232" s="4"/>
      <c r="D232" s="4"/>
      <c r="E232" s="4"/>
      <c r="F232" s="8"/>
      <c r="G232" s="8"/>
      <c r="H232" s="8"/>
      <c r="I232" s="8"/>
      <c r="J232" s="8"/>
      <c r="K232" s="8"/>
      <c r="L232" s="8"/>
      <c r="M232" s="8"/>
      <c r="N232" s="8"/>
      <c r="O232" s="8"/>
      <c r="P232" s="118"/>
      <c r="Q232" s="118"/>
      <c r="R232" s="118"/>
      <c r="S232" s="325"/>
      <c r="T232" s="119"/>
      <c r="U232" s="119"/>
      <c r="V232" s="119"/>
      <c r="W232" s="326"/>
      <c r="X232" s="74"/>
      <c r="Y232" s="352"/>
      <c r="Z232" s="352"/>
      <c r="AA232" s="328"/>
      <c r="AB232" s="118"/>
      <c r="AC232" s="119"/>
      <c r="AD232" s="119"/>
      <c r="AE232" s="119"/>
      <c r="AF232" s="119"/>
      <c r="AG232" s="119"/>
      <c r="AH232" s="119"/>
      <c r="AI232" s="119"/>
      <c r="AJ232" s="119"/>
      <c r="AK232" s="119"/>
      <c r="AL232" s="119"/>
      <c r="AM232" s="4"/>
      <c r="AN232" s="4"/>
      <c r="AO232" s="4"/>
    </row>
    <row r="233">
      <c r="A233" s="4"/>
      <c r="B233" s="4"/>
      <c r="C233" s="4"/>
      <c r="D233" s="4"/>
      <c r="E233" s="4"/>
      <c r="F233" s="8"/>
      <c r="G233" s="8"/>
      <c r="H233" s="8"/>
      <c r="I233" s="8"/>
      <c r="J233" s="8"/>
      <c r="K233" s="8"/>
      <c r="L233" s="8"/>
      <c r="M233" s="8"/>
      <c r="N233" s="8"/>
      <c r="O233" s="8"/>
      <c r="P233" s="118"/>
      <c r="Q233" s="118"/>
      <c r="R233" s="118"/>
      <c r="S233" s="325"/>
      <c r="T233" s="119"/>
      <c r="U233" s="119"/>
      <c r="V233" s="119"/>
      <c r="W233" s="326"/>
      <c r="X233" s="74"/>
      <c r="Y233" s="352"/>
      <c r="Z233" s="352"/>
      <c r="AA233" s="328"/>
      <c r="AB233" s="118"/>
      <c r="AC233" s="119"/>
      <c r="AD233" s="119"/>
      <c r="AE233" s="119"/>
      <c r="AF233" s="119"/>
      <c r="AG233" s="119"/>
      <c r="AH233" s="119"/>
      <c r="AI233" s="119"/>
      <c r="AJ233" s="119"/>
      <c r="AK233" s="119"/>
      <c r="AL233" s="119"/>
      <c r="AM233" s="4"/>
      <c r="AN233" s="4"/>
      <c r="AO233" s="4"/>
    </row>
    <row r="234">
      <c r="A234" s="4"/>
      <c r="B234" s="4"/>
      <c r="C234" s="4"/>
      <c r="D234" s="4"/>
      <c r="E234" s="4"/>
      <c r="F234" s="8"/>
      <c r="G234" s="8"/>
      <c r="H234" s="8"/>
      <c r="I234" s="8"/>
      <c r="J234" s="8"/>
      <c r="K234" s="8"/>
      <c r="L234" s="8"/>
      <c r="M234" s="8"/>
      <c r="N234" s="8"/>
      <c r="O234" s="8"/>
      <c r="P234" s="118"/>
      <c r="Q234" s="118"/>
      <c r="R234" s="118"/>
      <c r="S234" s="325"/>
      <c r="T234" s="119"/>
      <c r="U234" s="119"/>
      <c r="V234" s="119"/>
      <c r="W234" s="326"/>
      <c r="X234" s="74"/>
      <c r="Y234" s="352"/>
      <c r="Z234" s="352"/>
      <c r="AA234" s="328"/>
      <c r="AB234" s="118"/>
      <c r="AC234" s="119"/>
      <c r="AD234" s="119"/>
      <c r="AE234" s="119"/>
      <c r="AF234" s="119"/>
      <c r="AG234" s="119"/>
      <c r="AH234" s="119"/>
      <c r="AI234" s="119"/>
      <c r="AJ234" s="119"/>
      <c r="AK234" s="119"/>
      <c r="AL234" s="119"/>
      <c r="AM234" s="4"/>
      <c r="AN234" s="4"/>
      <c r="AO234" s="4"/>
    </row>
    <row r="235">
      <c r="A235" s="4"/>
      <c r="B235" s="4"/>
      <c r="C235" s="4"/>
      <c r="D235" s="4"/>
      <c r="E235" s="4"/>
      <c r="F235" s="8"/>
      <c r="G235" s="8"/>
      <c r="H235" s="8"/>
      <c r="I235" s="8"/>
      <c r="J235" s="8"/>
      <c r="K235" s="8"/>
      <c r="L235" s="8"/>
      <c r="M235" s="8"/>
      <c r="N235" s="8"/>
      <c r="O235" s="8"/>
      <c r="P235" s="118"/>
      <c r="Q235" s="118"/>
      <c r="R235" s="118"/>
      <c r="S235" s="325"/>
      <c r="T235" s="119"/>
      <c r="U235" s="119"/>
      <c r="V235" s="119"/>
      <c r="W235" s="326"/>
      <c r="X235" s="74"/>
      <c r="Y235" s="352"/>
      <c r="Z235" s="352"/>
      <c r="AA235" s="328"/>
      <c r="AB235" s="118"/>
      <c r="AC235" s="119"/>
      <c r="AD235" s="119"/>
      <c r="AE235" s="119"/>
      <c r="AF235" s="119"/>
      <c r="AG235" s="119"/>
      <c r="AH235" s="119"/>
      <c r="AI235" s="119"/>
      <c r="AJ235" s="119"/>
      <c r="AK235" s="119"/>
      <c r="AL235" s="119"/>
      <c r="AM235" s="4"/>
      <c r="AN235" s="4"/>
      <c r="AO235" s="4"/>
    </row>
    <row r="236">
      <c r="A236" s="4"/>
      <c r="B236" s="4"/>
      <c r="C236" s="4"/>
      <c r="D236" s="4"/>
      <c r="E236" s="4"/>
      <c r="F236" s="8"/>
      <c r="G236" s="8"/>
      <c r="H236" s="8"/>
      <c r="I236" s="8"/>
      <c r="J236" s="8"/>
      <c r="K236" s="8"/>
      <c r="L236" s="8"/>
      <c r="M236" s="8"/>
      <c r="N236" s="8"/>
      <c r="O236" s="8"/>
      <c r="P236" s="118"/>
      <c r="Q236" s="118"/>
      <c r="R236" s="118"/>
      <c r="S236" s="325"/>
      <c r="T236" s="119"/>
      <c r="U236" s="119"/>
      <c r="V236" s="119"/>
      <c r="W236" s="326"/>
      <c r="X236" s="74"/>
      <c r="Y236" s="352"/>
      <c r="Z236" s="352"/>
      <c r="AA236" s="328"/>
      <c r="AB236" s="118"/>
      <c r="AC236" s="119"/>
      <c r="AD236" s="119"/>
      <c r="AE236" s="119"/>
      <c r="AF236" s="119"/>
      <c r="AG236" s="119"/>
      <c r="AH236" s="119"/>
      <c r="AI236" s="119"/>
      <c r="AJ236" s="119"/>
      <c r="AK236" s="119"/>
      <c r="AL236" s="119"/>
      <c r="AM236" s="4"/>
      <c r="AN236" s="4"/>
      <c r="AO236" s="4"/>
    </row>
    <row r="237">
      <c r="A237" s="4"/>
      <c r="B237" s="4"/>
      <c r="C237" s="4"/>
      <c r="D237" s="4"/>
      <c r="E237" s="4"/>
      <c r="F237" s="8"/>
      <c r="G237" s="8"/>
      <c r="H237" s="8"/>
      <c r="I237" s="8"/>
      <c r="J237" s="8"/>
      <c r="K237" s="8"/>
      <c r="L237" s="8"/>
      <c r="M237" s="8"/>
      <c r="N237" s="8"/>
      <c r="O237" s="8"/>
      <c r="P237" s="118"/>
      <c r="Q237" s="118"/>
      <c r="R237" s="118"/>
      <c r="S237" s="325"/>
      <c r="T237" s="119"/>
      <c r="U237" s="119"/>
      <c r="V237" s="119"/>
      <c r="W237" s="326"/>
      <c r="X237" s="74"/>
      <c r="Y237" s="352"/>
      <c r="Z237" s="352"/>
      <c r="AA237" s="328"/>
      <c r="AB237" s="118"/>
      <c r="AC237" s="119"/>
      <c r="AD237" s="119"/>
      <c r="AE237" s="119"/>
      <c r="AF237" s="119"/>
      <c r="AG237" s="119"/>
      <c r="AH237" s="119"/>
      <c r="AI237" s="119"/>
      <c r="AJ237" s="119"/>
      <c r="AK237" s="119"/>
      <c r="AL237" s="119"/>
      <c r="AM237" s="4"/>
      <c r="AN237" s="4"/>
      <c r="AO237" s="4"/>
    </row>
    <row r="238">
      <c r="A238" s="4"/>
      <c r="B238" s="4"/>
      <c r="C238" s="4"/>
      <c r="D238" s="4"/>
      <c r="E238" s="4"/>
      <c r="F238" s="8"/>
      <c r="G238" s="8"/>
      <c r="H238" s="8"/>
      <c r="I238" s="8"/>
      <c r="J238" s="8"/>
      <c r="K238" s="8"/>
      <c r="L238" s="8"/>
      <c r="M238" s="8"/>
      <c r="N238" s="8"/>
      <c r="O238" s="8"/>
      <c r="P238" s="118"/>
      <c r="Q238" s="118"/>
      <c r="R238" s="118"/>
      <c r="S238" s="325"/>
      <c r="T238" s="119"/>
      <c r="U238" s="119"/>
      <c r="V238" s="119"/>
      <c r="W238" s="326"/>
      <c r="X238" s="74"/>
      <c r="Y238" s="352"/>
      <c r="Z238" s="352"/>
      <c r="AA238" s="328"/>
      <c r="AB238" s="118"/>
      <c r="AC238" s="119"/>
      <c r="AD238" s="119"/>
      <c r="AE238" s="119"/>
      <c r="AF238" s="119"/>
      <c r="AG238" s="119"/>
      <c r="AH238" s="119"/>
      <c r="AI238" s="119"/>
      <c r="AJ238" s="119"/>
      <c r="AK238" s="119"/>
      <c r="AL238" s="119"/>
      <c r="AM238" s="4"/>
      <c r="AN238" s="4"/>
      <c r="AO238" s="4"/>
    </row>
    <row r="239">
      <c r="A239" s="4"/>
      <c r="B239" s="4"/>
      <c r="C239" s="4"/>
      <c r="D239" s="4"/>
      <c r="E239" s="4"/>
      <c r="F239" s="8"/>
      <c r="G239" s="8"/>
      <c r="H239" s="8"/>
      <c r="I239" s="8"/>
      <c r="J239" s="8"/>
      <c r="K239" s="8"/>
      <c r="L239" s="8"/>
      <c r="M239" s="8"/>
      <c r="N239" s="8"/>
      <c r="O239" s="8"/>
      <c r="P239" s="118"/>
      <c r="Q239" s="118"/>
      <c r="R239" s="118"/>
      <c r="S239" s="325"/>
      <c r="T239" s="119"/>
      <c r="U239" s="119"/>
      <c r="V239" s="119"/>
      <c r="W239" s="326"/>
      <c r="X239" s="74"/>
      <c r="Y239" s="352"/>
      <c r="Z239" s="352"/>
      <c r="AA239" s="328"/>
      <c r="AB239" s="118"/>
      <c r="AC239" s="119"/>
      <c r="AD239" s="119"/>
      <c r="AE239" s="119"/>
      <c r="AF239" s="119"/>
      <c r="AG239" s="119"/>
      <c r="AH239" s="119"/>
      <c r="AI239" s="119"/>
      <c r="AJ239" s="119"/>
      <c r="AK239" s="119"/>
      <c r="AL239" s="119"/>
      <c r="AM239" s="4"/>
      <c r="AN239" s="4"/>
      <c r="AO239" s="4"/>
    </row>
    <row r="240">
      <c r="A240" s="4"/>
      <c r="B240" s="4"/>
      <c r="C240" s="4"/>
      <c r="D240" s="4"/>
      <c r="E240" s="4"/>
      <c r="F240" s="8"/>
      <c r="G240" s="8"/>
      <c r="H240" s="8"/>
      <c r="I240" s="8"/>
      <c r="J240" s="8"/>
      <c r="K240" s="8"/>
      <c r="L240" s="8"/>
      <c r="M240" s="8"/>
      <c r="N240" s="8"/>
      <c r="O240" s="8"/>
      <c r="P240" s="118"/>
      <c r="Q240" s="118"/>
      <c r="R240" s="118"/>
      <c r="S240" s="325"/>
      <c r="T240" s="119"/>
      <c r="U240" s="119"/>
      <c r="V240" s="119"/>
      <c r="W240" s="326"/>
      <c r="X240" s="74"/>
      <c r="Y240" s="352"/>
      <c r="Z240" s="352"/>
      <c r="AA240" s="328"/>
      <c r="AB240" s="118"/>
      <c r="AC240" s="119"/>
      <c r="AD240" s="119"/>
      <c r="AE240" s="119"/>
      <c r="AF240" s="119"/>
      <c r="AG240" s="119"/>
      <c r="AH240" s="119"/>
      <c r="AI240" s="119"/>
      <c r="AJ240" s="119"/>
      <c r="AK240" s="119"/>
      <c r="AL240" s="119"/>
      <c r="AM240" s="4"/>
      <c r="AN240" s="4"/>
      <c r="AO240" s="4"/>
    </row>
    <row r="241">
      <c r="A241" s="4"/>
      <c r="B241" s="4"/>
      <c r="C241" s="4"/>
      <c r="D241" s="4"/>
      <c r="E241" s="4"/>
      <c r="F241" s="8"/>
      <c r="G241" s="8"/>
      <c r="H241" s="8"/>
      <c r="I241" s="8"/>
      <c r="J241" s="8"/>
      <c r="K241" s="8"/>
      <c r="L241" s="8"/>
      <c r="M241" s="8"/>
      <c r="N241" s="8"/>
      <c r="O241" s="8"/>
      <c r="P241" s="118"/>
      <c r="Q241" s="118"/>
      <c r="R241" s="118"/>
      <c r="S241" s="325"/>
      <c r="T241" s="119"/>
      <c r="U241" s="119"/>
      <c r="V241" s="119"/>
      <c r="W241" s="326"/>
      <c r="X241" s="74"/>
      <c r="Y241" s="352"/>
      <c r="Z241" s="352"/>
      <c r="AA241" s="328"/>
      <c r="AB241" s="118"/>
      <c r="AC241" s="119"/>
      <c r="AD241" s="119"/>
      <c r="AE241" s="119"/>
      <c r="AF241" s="119"/>
      <c r="AG241" s="119"/>
      <c r="AH241" s="119"/>
      <c r="AI241" s="119"/>
      <c r="AJ241" s="119"/>
      <c r="AK241" s="119"/>
      <c r="AL241" s="119"/>
      <c r="AM241" s="4"/>
      <c r="AN241" s="4"/>
      <c r="AO241" s="4"/>
    </row>
    <row r="242">
      <c r="A242" s="4"/>
      <c r="B242" s="4"/>
      <c r="C242" s="4"/>
      <c r="D242" s="4"/>
      <c r="E242" s="4"/>
      <c r="F242" s="8"/>
      <c r="G242" s="8"/>
      <c r="H242" s="8"/>
      <c r="I242" s="8"/>
      <c r="J242" s="8"/>
      <c r="K242" s="8"/>
      <c r="L242" s="8"/>
      <c r="M242" s="8"/>
      <c r="N242" s="8"/>
      <c r="O242" s="8"/>
      <c r="P242" s="118"/>
      <c r="Q242" s="118"/>
      <c r="R242" s="118"/>
      <c r="S242" s="325"/>
      <c r="T242" s="119"/>
      <c r="U242" s="119"/>
      <c r="V242" s="119"/>
      <c r="W242" s="326"/>
      <c r="X242" s="74"/>
      <c r="Y242" s="352"/>
      <c r="Z242" s="352"/>
      <c r="AA242" s="328"/>
      <c r="AB242" s="118"/>
      <c r="AC242" s="119"/>
      <c r="AD242" s="119"/>
      <c r="AE242" s="119"/>
      <c r="AF242" s="119"/>
      <c r="AG242" s="119"/>
      <c r="AH242" s="119"/>
      <c r="AI242" s="119"/>
      <c r="AJ242" s="119"/>
      <c r="AK242" s="119"/>
      <c r="AL242" s="119"/>
      <c r="AM242" s="4"/>
      <c r="AN242" s="4"/>
      <c r="AO242" s="4"/>
    </row>
    <row r="243">
      <c r="A243" s="4"/>
      <c r="B243" s="4"/>
      <c r="C243" s="4"/>
      <c r="D243" s="4"/>
      <c r="E243" s="4"/>
      <c r="F243" s="8"/>
      <c r="G243" s="8"/>
      <c r="H243" s="8"/>
      <c r="I243" s="8"/>
      <c r="J243" s="8"/>
      <c r="K243" s="8"/>
      <c r="L243" s="8"/>
      <c r="M243" s="8"/>
      <c r="N243" s="8"/>
      <c r="O243" s="8"/>
      <c r="P243" s="118"/>
      <c r="Q243" s="118"/>
      <c r="R243" s="118"/>
      <c r="S243" s="325"/>
      <c r="T243" s="119"/>
      <c r="U243" s="119"/>
      <c r="V243" s="119"/>
      <c r="W243" s="326"/>
      <c r="X243" s="74"/>
      <c r="Y243" s="352"/>
      <c r="Z243" s="352"/>
      <c r="AA243" s="328"/>
      <c r="AB243" s="118"/>
      <c r="AC243" s="119"/>
      <c r="AD243" s="119"/>
      <c r="AE243" s="119"/>
      <c r="AF243" s="119"/>
      <c r="AG243" s="119"/>
      <c r="AH243" s="119"/>
      <c r="AI243" s="119"/>
      <c r="AJ243" s="119"/>
      <c r="AK243" s="119"/>
      <c r="AL243" s="119"/>
      <c r="AM243" s="4"/>
      <c r="AN243" s="4"/>
      <c r="AO243" s="4"/>
    </row>
    <row r="244">
      <c r="A244" s="4"/>
      <c r="B244" s="4"/>
      <c r="C244" s="4"/>
      <c r="D244" s="4"/>
      <c r="E244" s="4"/>
      <c r="F244" s="8"/>
      <c r="G244" s="8"/>
      <c r="H244" s="8"/>
      <c r="I244" s="8"/>
      <c r="J244" s="8"/>
      <c r="K244" s="8"/>
      <c r="L244" s="8"/>
      <c r="M244" s="8"/>
      <c r="N244" s="8"/>
      <c r="O244" s="8"/>
      <c r="P244" s="118"/>
      <c r="Q244" s="118"/>
      <c r="R244" s="118"/>
      <c r="S244" s="325"/>
      <c r="T244" s="119"/>
      <c r="U244" s="119"/>
      <c r="V244" s="119"/>
      <c r="W244" s="326"/>
      <c r="X244" s="74"/>
      <c r="Y244" s="352"/>
      <c r="Z244" s="352"/>
      <c r="AA244" s="328"/>
      <c r="AB244" s="118"/>
      <c r="AC244" s="119"/>
      <c r="AD244" s="119"/>
      <c r="AE244" s="119"/>
      <c r="AF244" s="119"/>
      <c r="AG244" s="119"/>
      <c r="AH244" s="119"/>
      <c r="AI244" s="119"/>
      <c r="AJ244" s="119"/>
      <c r="AK244" s="119"/>
      <c r="AL244" s="119"/>
      <c r="AM244" s="4"/>
      <c r="AN244" s="4"/>
      <c r="AO244" s="4"/>
    </row>
    <row r="245">
      <c r="A245" s="4"/>
      <c r="B245" s="4"/>
      <c r="C245" s="4"/>
      <c r="D245" s="4"/>
      <c r="E245" s="4"/>
      <c r="F245" s="8"/>
      <c r="G245" s="8"/>
      <c r="H245" s="8"/>
      <c r="I245" s="8"/>
      <c r="J245" s="8"/>
      <c r="K245" s="8"/>
      <c r="L245" s="8"/>
      <c r="M245" s="8"/>
      <c r="N245" s="8"/>
      <c r="O245" s="8"/>
      <c r="P245" s="118"/>
      <c r="Q245" s="118"/>
      <c r="R245" s="118"/>
      <c r="S245" s="325"/>
      <c r="T245" s="119"/>
      <c r="U245" s="119"/>
      <c r="V245" s="119"/>
      <c r="W245" s="326"/>
      <c r="X245" s="74"/>
      <c r="Y245" s="352"/>
      <c r="Z245" s="352"/>
      <c r="AA245" s="328"/>
      <c r="AB245" s="118"/>
      <c r="AC245" s="119"/>
      <c r="AD245" s="119"/>
      <c r="AE245" s="119"/>
      <c r="AF245" s="119"/>
      <c r="AG245" s="119"/>
      <c r="AH245" s="119"/>
      <c r="AI245" s="119"/>
      <c r="AJ245" s="119"/>
      <c r="AK245" s="119"/>
      <c r="AL245" s="119"/>
      <c r="AM245" s="4"/>
      <c r="AN245" s="4"/>
      <c r="AO245" s="4"/>
    </row>
    <row r="246">
      <c r="A246" s="4"/>
      <c r="B246" s="4"/>
      <c r="C246" s="4"/>
      <c r="D246" s="4"/>
      <c r="E246" s="4"/>
      <c r="F246" s="8"/>
      <c r="G246" s="8"/>
      <c r="H246" s="8"/>
      <c r="I246" s="8"/>
      <c r="J246" s="8"/>
      <c r="K246" s="8"/>
      <c r="L246" s="8"/>
      <c r="M246" s="8"/>
      <c r="N246" s="8"/>
      <c r="O246" s="8"/>
      <c r="P246" s="118"/>
      <c r="Q246" s="118"/>
      <c r="R246" s="118"/>
      <c r="S246" s="325"/>
      <c r="T246" s="119"/>
      <c r="U246" s="119"/>
      <c r="V246" s="119"/>
      <c r="W246" s="326"/>
      <c r="X246" s="74"/>
      <c r="Y246" s="352"/>
      <c r="Z246" s="352"/>
      <c r="AA246" s="328"/>
      <c r="AB246" s="118"/>
      <c r="AC246" s="119"/>
      <c r="AD246" s="119"/>
      <c r="AE246" s="119"/>
      <c r="AF246" s="119"/>
      <c r="AG246" s="119"/>
      <c r="AH246" s="119"/>
      <c r="AI246" s="119"/>
      <c r="AJ246" s="119"/>
      <c r="AK246" s="119"/>
      <c r="AL246" s="119"/>
      <c r="AM246" s="4"/>
      <c r="AN246" s="4"/>
      <c r="AO246" s="4"/>
    </row>
    <row r="247">
      <c r="A247" s="4"/>
      <c r="B247" s="4"/>
      <c r="C247" s="4"/>
      <c r="D247" s="4"/>
      <c r="E247" s="4"/>
      <c r="F247" s="8"/>
      <c r="G247" s="8"/>
      <c r="H247" s="8"/>
      <c r="I247" s="8"/>
      <c r="J247" s="8"/>
      <c r="K247" s="8"/>
      <c r="L247" s="8"/>
      <c r="M247" s="8"/>
      <c r="N247" s="8"/>
      <c r="O247" s="8"/>
      <c r="P247" s="118"/>
      <c r="Q247" s="118"/>
      <c r="R247" s="118"/>
      <c r="S247" s="325"/>
      <c r="T247" s="119"/>
      <c r="U247" s="119"/>
      <c r="V247" s="119"/>
      <c r="W247" s="326"/>
      <c r="X247" s="74"/>
      <c r="Y247" s="352"/>
      <c r="Z247" s="352"/>
      <c r="AA247" s="328"/>
      <c r="AB247" s="118"/>
      <c r="AC247" s="119"/>
      <c r="AD247" s="119"/>
      <c r="AE247" s="119"/>
      <c r="AF247" s="119"/>
      <c r="AG247" s="119"/>
      <c r="AH247" s="119"/>
      <c r="AI247" s="119"/>
      <c r="AJ247" s="119"/>
      <c r="AK247" s="119"/>
      <c r="AL247" s="119"/>
      <c r="AM247" s="4"/>
      <c r="AN247" s="4"/>
      <c r="AO247" s="4"/>
    </row>
    <row r="248">
      <c r="A248" s="4"/>
      <c r="B248" s="4"/>
      <c r="C248" s="4"/>
      <c r="D248" s="4"/>
      <c r="E248" s="4"/>
      <c r="F248" s="8"/>
      <c r="G248" s="8"/>
      <c r="H248" s="8"/>
      <c r="I248" s="8"/>
      <c r="J248" s="8"/>
      <c r="K248" s="8"/>
      <c r="L248" s="8"/>
      <c r="M248" s="8"/>
      <c r="N248" s="8"/>
      <c r="O248" s="8"/>
      <c r="P248" s="118"/>
      <c r="Q248" s="118"/>
      <c r="R248" s="118"/>
      <c r="S248" s="325"/>
      <c r="T248" s="119"/>
      <c r="U248" s="119"/>
      <c r="V248" s="119"/>
      <c r="W248" s="326"/>
      <c r="X248" s="74"/>
      <c r="Y248" s="352"/>
      <c r="Z248" s="352"/>
      <c r="AA248" s="328"/>
      <c r="AB248" s="118"/>
      <c r="AC248" s="119"/>
      <c r="AD248" s="119"/>
      <c r="AE248" s="119"/>
      <c r="AF248" s="119"/>
      <c r="AG248" s="119"/>
      <c r="AH248" s="119"/>
      <c r="AI248" s="119"/>
      <c r="AJ248" s="119"/>
      <c r="AK248" s="119"/>
      <c r="AL248" s="119"/>
      <c r="AM248" s="4"/>
      <c r="AN248" s="4"/>
      <c r="AO248" s="4"/>
    </row>
    <row r="249">
      <c r="A249" s="4"/>
      <c r="B249" s="4"/>
      <c r="C249" s="4"/>
      <c r="D249" s="4"/>
      <c r="E249" s="4"/>
      <c r="F249" s="8"/>
      <c r="G249" s="8"/>
      <c r="H249" s="8"/>
      <c r="I249" s="8"/>
      <c r="J249" s="8"/>
      <c r="K249" s="8"/>
      <c r="L249" s="8"/>
      <c r="M249" s="8"/>
      <c r="N249" s="8"/>
      <c r="O249" s="8"/>
      <c r="P249" s="118"/>
      <c r="Q249" s="118"/>
      <c r="R249" s="118"/>
      <c r="S249" s="325"/>
      <c r="T249" s="119"/>
      <c r="U249" s="119"/>
      <c r="V249" s="119"/>
      <c r="W249" s="326"/>
      <c r="X249" s="74"/>
      <c r="Y249" s="352"/>
      <c r="Z249" s="352"/>
      <c r="AA249" s="328"/>
      <c r="AB249" s="118"/>
      <c r="AC249" s="119"/>
      <c r="AD249" s="119"/>
      <c r="AE249" s="119"/>
      <c r="AF249" s="119"/>
      <c r="AG249" s="119"/>
      <c r="AH249" s="119"/>
      <c r="AI249" s="119"/>
      <c r="AJ249" s="119"/>
      <c r="AK249" s="119"/>
      <c r="AL249" s="119"/>
      <c r="AM249" s="4"/>
      <c r="AN249" s="4"/>
      <c r="AO249" s="4"/>
    </row>
    <row r="250">
      <c r="A250" s="4"/>
      <c r="B250" s="4"/>
      <c r="C250" s="4"/>
      <c r="D250" s="4"/>
      <c r="E250" s="4"/>
      <c r="F250" s="8"/>
      <c r="G250" s="8"/>
      <c r="H250" s="8"/>
      <c r="I250" s="8"/>
      <c r="J250" s="8"/>
      <c r="K250" s="8"/>
      <c r="L250" s="8"/>
      <c r="M250" s="8"/>
      <c r="N250" s="8"/>
      <c r="O250" s="8"/>
      <c r="P250" s="118"/>
      <c r="Q250" s="118"/>
      <c r="R250" s="118"/>
      <c r="S250" s="325"/>
      <c r="T250" s="119"/>
      <c r="U250" s="119"/>
      <c r="V250" s="119"/>
      <c r="W250" s="326"/>
      <c r="X250" s="74"/>
      <c r="Y250" s="352"/>
      <c r="Z250" s="352"/>
      <c r="AA250" s="328"/>
      <c r="AB250" s="118"/>
      <c r="AC250" s="119"/>
      <c r="AD250" s="119"/>
      <c r="AE250" s="119"/>
      <c r="AF250" s="119"/>
      <c r="AG250" s="119"/>
      <c r="AH250" s="119"/>
      <c r="AI250" s="119"/>
      <c r="AJ250" s="119"/>
      <c r="AK250" s="119"/>
      <c r="AL250" s="119"/>
      <c r="AM250" s="4"/>
      <c r="AN250" s="4"/>
      <c r="AO250" s="4"/>
    </row>
    <row r="251">
      <c r="A251" s="4"/>
      <c r="B251" s="4"/>
      <c r="C251" s="4"/>
      <c r="D251" s="4"/>
      <c r="E251" s="4"/>
      <c r="F251" s="8"/>
      <c r="G251" s="8"/>
      <c r="H251" s="8"/>
      <c r="I251" s="8"/>
      <c r="J251" s="8"/>
      <c r="K251" s="8"/>
      <c r="L251" s="8"/>
      <c r="M251" s="8"/>
      <c r="N251" s="8"/>
      <c r="O251" s="8"/>
      <c r="P251" s="118"/>
      <c r="Q251" s="118"/>
      <c r="R251" s="118"/>
      <c r="S251" s="325"/>
      <c r="T251" s="119"/>
      <c r="U251" s="119"/>
      <c r="V251" s="119"/>
      <c r="W251" s="326"/>
      <c r="X251" s="74"/>
      <c r="Y251" s="352"/>
      <c r="Z251" s="352"/>
      <c r="AA251" s="328"/>
      <c r="AB251" s="118"/>
      <c r="AC251" s="119"/>
      <c r="AD251" s="119"/>
      <c r="AE251" s="119"/>
      <c r="AF251" s="119"/>
      <c r="AG251" s="119"/>
      <c r="AH251" s="119"/>
      <c r="AI251" s="119"/>
      <c r="AJ251" s="119"/>
      <c r="AK251" s="119"/>
      <c r="AL251" s="119"/>
      <c r="AM251" s="4"/>
      <c r="AN251" s="4"/>
      <c r="AO251" s="4"/>
    </row>
    <row r="252">
      <c r="A252" s="4"/>
      <c r="B252" s="4"/>
      <c r="C252" s="4"/>
      <c r="D252" s="4"/>
      <c r="E252" s="4"/>
      <c r="F252" s="8"/>
      <c r="G252" s="8"/>
      <c r="H252" s="8"/>
      <c r="I252" s="8"/>
      <c r="J252" s="8"/>
      <c r="K252" s="8"/>
      <c r="L252" s="8"/>
      <c r="M252" s="8"/>
      <c r="N252" s="8"/>
      <c r="O252" s="8"/>
      <c r="P252" s="118"/>
      <c r="Q252" s="118"/>
      <c r="R252" s="118"/>
      <c r="S252" s="325"/>
      <c r="T252" s="119"/>
      <c r="U252" s="119"/>
      <c r="V252" s="119"/>
      <c r="W252" s="326"/>
      <c r="X252" s="74"/>
      <c r="Y252" s="352"/>
      <c r="Z252" s="352"/>
      <c r="AA252" s="328"/>
      <c r="AB252" s="118"/>
      <c r="AC252" s="119"/>
      <c r="AD252" s="119"/>
      <c r="AE252" s="119"/>
      <c r="AF252" s="119"/>
      <c r="AG252" s="119"/>
      <c r="AH252" s="119"/>
      <c r="AI252" s="119"/>
      <c r="AJ252" s="119"/>
      <c r="AK252" s="119"/>
      <c r="AL252" s="119"/>
      <c r="AM252" s="4"/>
      <c r="AN252" s="4"/>
      <c r="AO252" s="4"/>
    </row>
    <row r="253">
      <c r="A253" s="4"/>
      <c r="B253" s="4"/>
      <c r="C253" s="4"/>
      <c r="D253" s="4"/>
      <c r="E253" s="4"/>
      <c r="F253" s="8"/>
      <c r="G253" s="8"/>
      <c r="H253" s="8"/>
      <c r="I253" s="8"/>
      <c r="J253" s="8"/>
      <c r="K253" s="8"/>
      <c r="L253" s="8"/>
      <c r="M253" s="8"/>
      <c r="N253" s="8"/>
      <c r="O253" s="8"/>
      <c r="P253" s="118"/>
      <c r="Q253" s="118"/>
      <c r="R253" s="118"/>
      <c r="S253" s="325"/>
      <c r="T253" s="119"/>
      <c r="U253" s="119"/>
      <c r="V253" s="119"/>
      <c r="W253" s="326"/>
      <c r="X253" s="74"/>
      <c r="Y253" s="352"/>
      <c r="Z253" s="352"/>
      <c r="AA253" s="328"/>
      <c r="AB253" s="118"/>
      <c r="AC253" s="119"/>
      <c r="AD253" s="119"/>
      <c r="AE253" s="119"/>
      <c r="AF253" s="119"/>
      <c r="AG253" s="119"/>
      <c r="AH253" s="119"/>
      <c r="AI253" s="119"/>
      <c r="AJ253" s="119"/>
      <c r="AK253" s="119"/>
      <c r="AL253" s="119"/>
      <c r="AM253" s="4"/>
      <c r="AN253" s="4"/>
      <c r="AO253" s="4"/>
    </row>
    <row r="254">
      <c r="A254" s="4"/>
      <c r="B254" s="4"/>
      <c r="C254" s="4"/>
      <c r="D254" s="4"/>
      <c r="E254" s="4"/>
      <c r="F254" s="8"/>
      <c r="G254" s="8"/>
      <c r="H254" s="8"/>
      <c r="I254" s="8"/>
      <c r="J254" s="8"/>
      <c r="K254" s="8"/>
      <c r="L254" s="8"/>
      <c r="M254" s="8"/>
      <c r="N254" s="8"/>
      <c r="O254" s="8"/>
      <c r="P254" s="118"/>
      <c r="Q254" s="118"/>
      <c r="R254" s="118"/>
      <c r="S254" s="325"/>
      <c r="T254" s="119"/>
      <c r="U254" s="119"/>
      <c r="V254" s="119"/>
      <c r="W254" s="326"/>
      <c r="X254" s="74"/>
      <c r="Y254" s="352"/>
      <c r="Z254" s="352"/>
      <c r="AA254" s="328"/>
      <c r="AB254" s="118"/>
      <c r="AC254" s="119"/>
      <c r="AD254" s="119"/>
      <c r="AE254" s="119"/>
      <c r="AF254" s="119"/>
      <c r="AG254" s="119"/>
      <c r="AH254" s="119"/>
      <c r="AI254" s="119"/>
      <c r="AJ254" s="119"/>
      <c r="AK254" s="119"/>
      <c r="AL254" s="119"/>
      <c r="AM254" s="4"/>
      <c r="AN254" s="4"/>
      <c r="AO254" s="4"/>
    </row>
    <row r="255">
      <c r="A255" s="4"/>
      <c r="B255" s="4"/>
      <c r="C255" s="4"/>
      <c r="D255" s="4"/>
      <c r="E255" s="4"/>
      <c r="F255" s="8"/>
      <c r="G255" s="8"/>
      <c r="H255" s="8"/>
      <c r="I255" s="8"/>
      <c r="J255" s="8"/>
      <c r="K255" s="8"/>
      <c r="L255" s="8"/>
      <c r="M255" s="8"/>
      <c r="N255" s="8"/>
      <c r="O255" s="8"/>
      <c r="P255" s="118"/>
      <c r="Q255" s="118"/>
      <c r="R255" s="118"/>
      <c r="S255" s="325"/>
      <c r="T255" s="119"/>
      <c r="U255" s="119"/>
      <c r="V255" s="119"/>
      <c r="W255" s="326"/>
      <c r="X255" s="74"/>
      <c r="Y255" s="352"/>
      <c r="Z255" s="352"/>
      <c r="AA255" s="328"/>
      <c r="AB255" s="118"/>
      <c r="AC255" s="119"/>
      <c r="AD255" s="119"/>
      <c r="AE255" s="119"/>
      <c r="AF255" s="119"/>
      <c r="AG255" s="119"/>
      <c r="AH255" s="119"/>
      <c r="AI255" s="119"/>
      <c r="AJ255" s="119"/>
      <c r="AK255" s="119"/>
      <c r="AL255" s="119"/>
      <c r="AM255" s="4"/>
      <c r="AN255" s="4"/>
      <c r="AO255" s="4"/>
    </row>
    <row r="256">
      <c r="A256" s="4"/>
      <c r="B256" s="4"/>
      <c r="C256" s="4"/>
      <c r="D256" s="4"/>
      <c r="E256" s="4"/>
      <c r="F256" s="8"/>
      <c r="G256" s="8"/>
      <c r="H256" s="8"/>
      <c r="I256" s="8"/>
      <c r="J256" s="8"/>
      <c r="K256" s="8"/>
      <c r="L256" s="8"/>
      <c r="M256" s="8"/>
      <c r="N256" s="8"/>
      <c r="O256" s="8"/>
      <c r="P256" s="118"/>
      <c r="Q256" s="118"/>
      <c r="R256" s="118"/>
      <c r="S256" s="325"/>
      <c r="T256" s="119"/>
      <c r="U256" s="119"/>
      <c r="V256" s="119"/>
      <c r="W256" s="326"/>
      <c r="X256" s="74"/>
      <c r="Y256" s="352"/>
      <c r="Z256" s="352"/>
      <c r="AA256" s="328"/>
      <c r="AB256" s="118"/>
      <c r="AC256" s="119"/>
      <c r="AD256" s="119"/>
      <c r="AE256" s="119"/>
      <c r="AF256" s="119"/>
      <c r="AG256" s="119"/>
      <c r="AH256" s="119"/>
      <c r="AI256" s="119"/>
      <c r="AJ256" s="119"/>
      <c r="AK256" s="119"/>
      <c r="AL256" s="119"/>
      <c r="AM256" s="4"/>
      <c r="AN256" s="4"/>
      <c r="AO256" s="4"/>
    </row>
    <row r="257">
      <c r="A257" s="4"/>
      <c r="B257" s="4"/>
      <c r="C257" s="4"/>
      <c r="D257" s="4"/>
      <c r="E257" s="4"/>
      <c r="F257" s="8"/>
      <c r="G257" s="8"/>
      <c r="H257" s="8"/>
      <c r="I257" s="8"/>
      <c r="J257" s="8"/>
      <c r="K257" s="8"/>
      <c r="L257" s="8"/>
      <c r="M257" s="8"/>
      <c r="N257" s="8"/>
      <c r="O257" s="8"/>
      <c r="P257" s="118"/>
      <c r="Q257" s="118"/>
      <c r="R257" s="118"/>
      <c r="S257" s="325"/>
      <c r="T257" s="119"/>
      <c r="U257" s="119"/>
      <c r="V257" s="119"/>
      <c r="W257" s="326"/>
      <c r="X257" s="74"/>
      <c r="Y257" s="352"/>
      <c r="Z257" s="352"/>
      <c r="AA257" s="328"/>
      <c r="AB257" s="118"/>
      <c r="AC257" s="119"/>
      <c r="AD257" s="119"/>
      <c r="AE257" s="119"/>
      <c r="AF257" s="119"/>
      <c r="AG257" s="119"/>
      <c r="AH257" s="119"/>
      <c r="AI257" s="119"/>
      <c r="AJ257" s="119"/>
      <c r="AK257" s="119"/>
      <c r="AL257" s="119"/>
      <c r="AM257" s="4"/>
      <c r="AN257" s="4"/>
      <c r="AO257" s="4"/>
    </row>
    <row r="258">
      <c r="A258" s="4"/>
      <c r="B258" s="4"/>
      <c r="C258" s="4"/>
      <c r="D258" s="4"/>
      <c r="E258" s="4"/>
      <c r="F258" s="8"/>
      <c r="G258" s="8"/>
      <c r="H258" s="8"/>
      <c r="I258" s="8"/>
      <c r="J258" s="8"/>
      <c r="K258" s="8"/>
      <c r="L258" s="8"/>
      <c r="M258" s="8"/>
      <c r="N258" s="8"/>
      <c r="O258" s="8"/>
      <c r="P258" s="118"/>
      <c r="Q258" s="118"/>
      <c r="R258" s="118"/>
      <c r="S258" s="325"/>
      <c r="T258" s="119"/>
      <c r="U258" s="119"/>
      <c r="V258" s="119"/>
      <c r="W258" s="326"/>
      <c r="X258" s="74"/>
      <c r="Y258" s="352"/>
      <c r="Z258" s="352"/>
      <c r="AA258" s="328"/>
      <c r="AB258" s="118"/>
      <c r="AC258" s="119"/>
      <c r="AD258" s="119"/>
      <c r="AE258" s="119"/>
      <c r="AF258" s="119"/>
      <c r="AG258" s="119"/>
      <c r="AH258" s="119"/>
      <c r="AI258" s="119"/>
      <c r="AJ258" s="119"/>
      <c r="AK258" s="119"/>
      <c r="AL258" s="119"/>
      <c r="AM258" s="4"/>
      <c r="AN258" s="4"/>
      <c r="AO258" s="4"/>
    </row>
    <row r="259">
      <c r="A259" s="4"/>
      <c r="B259" s="4"/>
      <c r="C259" s="4"/>
      <c r="D259" s="4"/>
      <c r="E259" s="4"/>
      <c r="F259" s="8"/>
      <c r="G259" s="8"/>
      <c r="H259" s="8"/>
      <c r="I259" s="8"/>
      <c r="J259" s="8"/>
      <c r="K259" s="8"/>
      <c r="L259" s="8"/>
      <c r="M259" s="8"/>
      <c r="N259" s="8"/>
      <c r="O259" s="8"/>
      <c r="P259" s="118"/>
      <c r="Q259" s="118"/>
      <c r="R259" s="118"/>
      <c r="S259" s="325"/>
      <c r="T259" s="119"/>
      <c r="U259" s="119"/>
      <c r="V259" s="119"/>
      <c r="W259" s="326"/>
      <c r="X259" s="74"/>
      <c r="Y259" s="352"/>
      <c r="Z259" s="352"/>
      <c r="AA259" s="328"/>
      <c r="AB259" s="118"/>
      <c r="AC259" s="119"/>
      <c r="AD259" s="119"/>
      <c r="AE259" s="119"/>
      <c r="AF259" s="119"/>
      <c r="AG259" s="119"/>
      <c r="AH259" s="119"/>
      <c r="AI259" s="119"/>
      <c r="AJ259" s="119"/>
      <c r="AK259" s="119"/>
      <c r="AL259" s="119"/>
      <c r="AM259" s="4"/>
      <c r="AN259" s="4"/>
      <c r="AO259" s="4"/>
    </row>
    <row r="260">
      <c r="A260" s="4"/>
      <c r="B260" s="4"/>
      <c r="C260" s="4"/>
      <c r="D260" s="4"/>
      <c r="E260" s="4"/>
      <c r="F260" s="8"/>
      <c r="G260" s="8"/>
      <c r="H260" s="8"/>
      <c r="I260" s="8"/>
      <c r="J260" s="8"/>
      <c r="K260" s="8"/>
      <c r="L260" s="8"/>
      <c r="M260" s="8"/>
      <c r="N260" s="8"/>
      <c r="O260" s="8"/>
      <c r="P260" s="118"/>
      <c r="Q260" s="118"/>
      <c r="R260" s="118"/>
      <c r="S260" s="325"/>
      <c r="T260" s="119"/>
      <c r="U260" s="119"/>
      <c r="V260" s="119"/>
      <c r="W260" s="326"/>
      <c r="X260" s="74"/>
      <c r="Y260" s="352"/>
      <c r="Z260" s="352"/>
      <c r="AA260" s="328"/>
      <c r="AB260" s="118"/>
      <c r="AC260" s="119"/>
      <c r="AD260" s="119"/>
      <c r="AE260" s="119"/>
      <c r="AF260" s="119"/>
      <c r="AG260" s="119"/>
      <c r="AH260" s="119"/>
      <c r="AI260" s="119"/>
      <c r="AJ260" s="119"/>
      <c r="AK260" s="119"/>
      <c r="AL260" s="119"/>
      <c r="AM260" s="4"/>
      <c r="AN260" s="4"/>
      <c r="AO260" s="4"/>
    </row>
    <row r="261">
      <c r="A261" s="4"/>
      <c r="B261" s="4"/>
      <c r="C261" s="4"/>
      <c r="D261" s="4"/>
      <c r="E261" s="4"/>
      <c r="F261" s="8"/>
      <c r="G261" s="8"/>
      <c r="H261" s="8"/>
      <c r="I261" s="8"/>
      <c r="J261" s="8"/>
      <c r="K261" s="8"/>
      <c r="L261" s="8"/>
      <c r="M261" s="8"/>
      <c r="N261" s="8"/>
      <c r="O261" s="8"/>
      <c r="P261" s="118"/>
      <c r="Q261" s="118"/>
      <c r="R261" s="118"/>
      <c r="S261" s="325"/>
      <c r="T261" s="119"/>
      <c r="U261" s="119"/>
      <c r="V261" s="119"/>
      <c r="W261" s="326"/>
      <c r="X261" s="74"/>
      <c r="Y261" s="352"/>
      <c r="Z261" s="352"/>
      <c r="AA261" s="328"/>
      <c r="AB261" s="118"/>
      <c r="AC261" s="119"/>
      <c r="AD261" s="119"/>
      <c r="AE261" s="119"/>
      <c r="AF261" s="119"/>
      <c r="AG261" s="119"/>
      <c r="AH261" s="119"/>
      <c r="AI261" s="119"/>
      <c r="AJ261" s="119"/>
      <c r="AK261" s="119"/>
      <c r="AL261" s="119"/>
      <c r="AM261" s="4"/>
      <c r="AN261" s="4"/>
      <c r="AO261" s="4"/>
    </row>
    <row r="262">
      <c r="A262" s="4"/>
      <c r="B262" s="4"/>
      <c r="C262" s="4"/>
      <c r="D262" s="4"/>
      <c r="E262" s="4"/>
      <c r="F262" s="8"/>
      <c r="G262" s="8"/>
      <c r="H262" s="8"/>
      <c r="I262" s="8"/>
      <c r="J262" s="8"/>
      <c r="K262" s="8"/>
      <c r="L262" s="8"/>
      <c r="M262" s="8"/>
      <c r="N262" s="8"/>
      <c r="O262" s="8"/>
      <c r="P262" s="118"/>
      <c r="Q262" s="118"/>
      <c r="R262" s="118"/>
      <c r="S262" s="325"/>
      <c r="T262" s="119"/>
      <c r="U262" s="119"/>
      <c r="V262" s="119"/>
      <c r="W262" s="326"/>
      <c r="X262" s="74"/>
      <c r="Y262" s="352"/>
      <c r="Z262" s="352"/>
      <c r="AA262" s="328"/>
      <c r="AB262" s="118"/>
      <c r="AC262" s="119"/>
      <c r="AD262" s="119"/>
      <c r="AE262" s="119"/>
      <c r="AF262" s="119"/>
      <c r="AG262" s="119"/>
      <c r="AH262" s="119"/>
      <c r="AI262" s="119"/>
      <c r="AJ262" s="119"/>
      <c r="AK262" s="119"/>
      <c r="AL262" s="119"/>
      <c r="AM262" s="4"/>
      <c r="AN262" s="4"/>
      <c r="AO262" s="4"/>
    </row>
    <row r="263">
      <c r="A263" s="4"/>
      <c r="B263" s="4"/>
      <c r="C263" s="4"/>
      <c r="D263" s="4"/>
      <c r="E263" s="4"/>
      <c r="F263" s="8"/>
      <c r="G263" s="8"/>
      <c r="H263" s="8"/>
      <c r="I263" s="8"/>
      <c r="J263" s="8"/>
      <c r="K263" s="8"/>
      <c r="L263" s="8"/>
      <c r="M263" s="8"/>
      <c r="N263" s="8"/>
      <c r="O263" s="8"/>
      <c r="P263" s="118"/>
      <c r="Q263" s="118"/>
      <c r="R263" s="118"/>
      <c r="S263" s="325"/>
      <c r="T263" s="119"/>
      <c r="U263" s="119"/>
      <c r="V263" s="119"/>
      <c r="W263" s="326"/>
      <c r="X263" s="74"/>
      <c r="Y263" s="352"/>
      <c r="Z263" s="352"/>
      <c r="AA263" s="328"/>
      <c r="AB263" s="118"/>
      <c r="AC263" s="119"/>
      <c r="AD263" s="119"/>
      <c r="AE263" s="119"/>
      <c r="AF263" s="119"/>
      <c r="AG263" s="119"/>
      <c r="AH263" s="119"/>
      <c r="AI263" s="119"/>
      <c r="AJ263" s="119"/>
      <c r="AK263" s="119"/>
      <c r="AL263" s="119"/>
      <c r="AM263" s="4"/>
      <c r="AN263" s="4"/>
      <c r="AO263" s="4"/>
    </row>
    <row r="264">
      <c r="A264" s="4"/>
      <c r="B264" s="4"/>
      <c r="C264" s="4"/>
      <c r="D264" s="4"/>
      <c r="E264" s="4"/>
      <c r="F264" s="8"/>
      <c r="G264" s="8"/>
      <c r="H264" s="8"/>
      <c r="I264" s="8"/>
      <c r="J264" s="8"/>
      <c r="K264" s="8"/>
      <c r="L264" s="8"/>
      <c r="M264" s="8"/>
      <c r="N264" s="8"/>
      <c r="O264" s="8"/>
      <c r="P264" s="118"/>
      <c r="Q264" s="118"/>
      <c r="R264" s="118"/>
      <c r="S264" s="325"/>
      <c r="T264" s="119"/>
      <c r="U264" s="119"/>
      <c r="V264" s="119"/>
      <c r="W264" s="326"/>
      <c r="X264" s="74"/>
      <c r="Y264" s="352"/>
      <c r="Z264" s="352"/>
      <c r="AA264" s="328"/>
      <c r="AB264" s="118"/>
      <c r="AC264" s="119"/>
      <c r="AD264" s="119"/>
      <c r="AE264" s="119"/>
      <c r="AF264" s="119"/>
      <c r="AG264" s="119"/>
      <c r="AH264" s="119"/>
      <c r="AI264" s="119"/>
      <c r="AJ264" s="119"/>
      <c r="AK264" s="119"/>
      <c r="AL264" s="119"/>
      <c r="AM264" s="4"/>
      <c r="AN264" s="4"/>
      <c r="AO264" s="4"/>
    </row>
    <row r="265">
      <c r="A265" s="4"/>
      <c r="B265" s="4"/>
      <c r="C265" s="4"/>
      <c r="D265" s="4"/>
      <c r="E265" s="4"/>
      <c r="F265" s="8"/>
      <c r="G265" s="8"/>
      <c r="H265" s="8"/>
      <c r="I265" s="8"/>
      <c r="J265" s="8"/>
      <c r="K265" s="8"/>
      <c r="L265" s="8"/>
      <c r="M265" s="8"/>
      <c r="N265" s="8"/>
      <c r="O265" s="8"/>
      <c r="P265" s="118"/>
      <c r="Q265" s="118"/>
      <c r="R265" s="118"/>
      <c r="S265" s="325"/>
      <c r="T265" s="119"/>
      <c r="U265" s="119"/>
      <c r="V265" s="119"/>
      <c r="W265" s="326"/>
      <c r="X265" s="74"/>
      <c r="Y265" s="352"/>
      <c r="Z265" s="352"/>
      <c r="AA265" s="328"/>
      <c r="AB265" s="118"/>
      <c r="AC265" s="119"/>
      <c r="AD265" s="119"/>
      <c r="AE265" s="119"/>
      <c r="AF265" s="119"/>
      <c r="AG265" s="119"/>
      <c r="AH265" s="119"/>
      <c r="AI265" s="119"/>
      <c r="AJ265" s="119"/>
      <c r="AK265" s="119"/>
      <c r="AL265" s="119"/>
      <c r="AM265" s="4"/>
      <c r="AN265" s="4"/>
      <c r="AO265" s="4"/>
    </row>
    <row r="266">
      <c r="A266" s="4"/>
      <c r="B266" s="4"/>
      <c r="C266" s="4"/>
      <c r="D266" s="4"/>
      <c r="E266" s="4"/>
      <c r="F266" s="8"/>
      <c r="G266" s="8"/>
      <c r="H266" s="8"/>
      <c r="I266" s="8"/>
      <c r="J266" s="8"/>
      <c r="K266" s="8"/>
      <c r="L266" s="8"/>
      <c r="M266" s="8"/>
      <c r="N266" s="8"/>
      <c r="O266" s="8"/>
      <c r="P266" s="118"/>
      <c r="Q266" s="118"/>
      <c r="R266" s="118"/>
      <c r="S266" s="325"/>
      <c r="T266" s="119"/>
      <c r="U266" s="119"/>
      <c r="V266" s="119"/>
      <c r="W266" s="326"/>
      <c r="X266" s="74"/>
      <c r="Y266" s="352"/>
      <c r="Z266" s="352"/>
      <c r="AA266" s="328"/>
      <c r="AB266" s="118"/>
      <c r="AC266" s="119"/>
      <c r="AD266" s="119"/>
      <c r="AE266" s="119"/>
      <c r="AF266" s="119"/>
      <c r="AG266" s="119"/>
      <c r="AH266" s="119"/>
      <c r="AI266" s="119"/>
      <c r="AJ266" s="119"/>
      <c r="AK266" s="119"/>
      <c r="AL266" s="119"/>
      <c r="AM266" s="4"/>
      <c r="AN266" s="4"/>
      <c r="AO266" s="4"/>
    </row>
    <row r="267">
      <c r="A267" s="4"/>
      <c r="B267" s="4"/>
      <c r="C267" s="4"/>
      <c r="D267" s="4"/>
      <c r="E267" s="4"/>
      <c r="F267" s="8"/>
      <c r="G267" s="8"/>
      <c r="H267" s="8"/>
      <c r="I267" s="8"/>
      <c r="J267" s="8"/>
      <c r="K267" s="8"/>
      <c r="L267" s="8"/>
      <c r="M267" s="8"/>
      <c r="N267" s="8"/>
      <c r="O267" s="8"/>
      <c r="P267" s="118"/>
      <c r="Q267" s="118"/>
      <c r="R267" s="118"/>
      <c r="S267" s="325"/>
      <c r="T267" s="119"/>
      <c r="U267" s="119"/>
      <c r="V267" s="119"/>
      <c r="W267" s="326"/>
      <c r="X267" s="74"/>
      <c r="Y267" s="352"/>
      <c r="Z267" s="352"/>
      <c r="AA267" s="328"/>
      <c r="AB267" s="118"/>
      <c r="AC267" s="119"/>
      <c r="AD267" s="119"/>
      <c r="AE267" s="119"/>
      <c r="AF267" s="119"/>
      <c r="AG267" s="119"/>
      <c r="AH267" s="119"/>
      <c r="AI267" s="119"/>
      <c r="AJ267" s="119"/>
      <c r="AK267" s="119"/>
      <c r="AL267" s="119"/>
      <c r="AM267" s="4"/>
      <c r="AN267" s="4"/>
      <c r="AO267" s="4"/>
    </row>
    <row r="268">
      <c r="A268" s="4"/>
      <c r="B268" s="4"/>
      <c r="C268" s="4"/>
      <c r="D268" s="4"/>
      <c r="E268" s="4"/>
      <c r="F268" s="8"/>
      <c r="G268" s="8"/>
      <c r="H268" s="8"/>
      <c r="I268" s="8"/>
      <c r="J268" s="8"/>
      <c r="K268" s="8"/>
      <c r="L268" s="8"/>
      <c r="M268" s="8"/>
      <c r="N268" s="8"/>
      <c r="O268" s="8"/>
      <c r="P268" s="118"/>
      <c r="Q268" s="118"/>
      <c r="R268" s="118"/>
      <c r="S268" s="325"/>
      <c r="T268" s="119"/>
      <c r="U268" s="119"/>
      <c r="V268" s="119"/>
      <c r="W268" s="326"/>
      <c r="X268" s="74"/>
      <c r="Y268" s="352"/>
      <c r="Z268" s="352"/>
      <c r="AA268" s="328"/>
      <c r="AB268" s="118"/>
      <c r="AC268" s="119"/>
      <c r="AD268" s="119"/>
      <c r="AE268" s="119"/>
      <c r="AF268" s="119"/>
      <c r="AG268" s="119"/>
      <c r="AH268" s="119"/>
      <c r="AI268" s="119"/>
      <c r="AJ268" s="119"/>
      <c r="AK268" s="119"/>
      <c r="AL268" s="119"/>
      <c r="AM268" s="4"/>
      <c r="AN268" s="4"/>
      <c r="AO268" s="4"/>
    </row>
    <row r="269">
      <c r="A269" s="4"/>
      <c r="B269" s="4"/>
      <c r="C269" s="4"/>
      <c r="D269" s="4"/>
      <c r="E269" s="4"/>
      <c r="F269" s="8"/>
      <c r="G269" s="8"/>
      <c r="H269" s="8"/>
      <c r="I269" s="8"/>
      <c r="J269" s="8"/>
      <c r="K269" s="8"/>
      <c r="L269" s="8"/>
      <c r="M269" s="8"/>
      <c r="N269" s="8"/>
      <c r="O269" s="8"/>
      <c r="P269" s="118"/>
      <c r="Q269" s="118"/>
      <c r="R269" s="118"/>
      <c r="S269" s="325"/>
      <c r="T269" s="119"/>
      <c r="U269" s="119"/>
      <c r="V269" s="119"/>
      <c r="W269" s="326"/>
      <c r="X269" s="74"/>
      <c r="Y269" s="352"/>
      <c r="Z269" s="352"/>
      <c r="AA269" s="328"/>
      <c r="AB269" s="118"/>
      <c r="AC269" s="119"/>
      <c r="AD269" s="119"/>
      <c r="AE269" s="119"/>
      <c r="AF269" s="119"/>
      <c r="AG269" s="119"/>
      <c r="AH269" s="119"/>
      <c r="AI269" s="119"/>
      <c r="AJ269" s="119"/>
      <c r="AK269" s="119"/>
      <c r="AL269" s="119"/>
      <c r="AM269" s="4"/>
      <c r="AN269" s="4"/>
      <c r="AO269" s="4"/>
    </row>
    <row r="270">
      <c r="A270" s="4"/>
      <c r="B270" s="4"/>
      <c r="C270" s="4"/>
      <c r="D270" s="4"/>
      <c r="E270" s="4"/>
      <c r="F270" s="8"/>
      <c r="G270" s="8"/>
      <c r="H270" s="8"/>
      <c r="I270" s="8"/>
      <c r="J270" s="8"/>
      <c r="K270" s="8"/>
      <c r="L270" s="8"/>
      <c r="M270" s="8"/>
      <c r="N270" s="8"/>
      <c r="O270" s="8"/>
      <c r="P270" s="118"/>
      <c r="Q270" s="118"/>
      <c r="R270" s="118"/>
      <c r="S270" s="325"/>
      <c r="T270" s="119"/>
      <c r="U270" s="119"/>
      <c r="V270" s="119"/>
      <c r="W270" s="326"/>
      <c r="X270" s="74"/>
      <c r="Y270" s="352"/>
      <c r="Z270" s="352"/>
      <c r="AA270" s="328"/>
      <c r="AB270" s="118"/>
      <c r="AC270" s="119"/>
      <c r="AD270" s="119"/>
      <c r="AE270" s="119"/>
      <c r="AF270" s="119"/>
      <c r="AG270" s="119"/>
      <c r="AH270" s="119"/>
      <c r="AI270" s="119"/>
      <c r="AJ270" s="119"/>
      <c r="AK270" s="119"/>
      <c r="AL270" s="119"/>
      <c r="AM270" s="4"/>
      <c r="AN270" s="4"/>
      <c r="AO270" s="4"/>
    </row>
    <row r="271">
      <c r="A271" s="4"/>
      <c r="B271" s="4"/>
      <c r="C271" s="4"/>
      <c r="D271" s="4"/>
      <c r="E271" s="4"/>
      <c r="F271" s="8"/>
      <c r="G271" s="8"/>
      <c r="H271" s="8"/>
      <c r="I271" s="8"/>
      <c r="J271" s="8"/>
      <c r="K271" s="8"/>
      <c r="L271" s="8"/>
      <c r="M271" s="8"/>
      <c r="N271" s="8"/>
      <c r="O271" s="8"/>
      <c r="P271" s="118"/>
      <c r="Q271" s="118"/>
      <c r="R271" s="118"/>
      <c r="S271" s="325"/>
      <c r="T271" s="119"/>
      <c r="U271" s="119"/>
      <c r="V271" s="119"/>
      <c r="W271" s="326"/>
      <c r="X271" s="74"/>
      <c r="Y271" s="352"/>
      <c r="Z271" s="352"/>
      <c r="AA271" s="328"/>
      <c r="AB271" s="118"/>
      <c r="AC271" s="119"/>
      <c r="AD271" s="119"/>
      <c r="AE271" s="119"/>
      <c r="AF271" s="119"/>
      <c r="AG271" s="119"/>
      <c r="AH271" s="119"/>
      <c r="AI271" s="119"/>
      <c r="AJ271" s="119"/>
      <c r="AK271" s="119"/>
      <c r="AL271" s="119"/>
      <c r="AM271" s="4"/>
      <c r="AN271" s="4"/>
      <c r="AO271" s="4"/>
    </row>
    <row r="272">
      <c r="A272" s="4"/>
      <c r="B272" s="4"/>
      <c r="C272" s="4"/>
      <c r="D272" s="4"/>
      <c r="E272" s="4"/>
      <c r="F272" s="8"/>
      <c r="G272" s="8"/>
      <c r="H272" s="8"/>
      <c r="I272" s="8"/>
      <c r="J272" s="8"/>
      <c r="K272" s="8"/>
      <c r="L272" s="8"/>
      <c r="M272" s="8"/>
      <c r="N272" s="8"/>
      <c r="O272" s="8"/>
      <c r="P272" s="118"/>
      <c r="Q272" s="118"/>
      <c r="R272" s="118"/>
      <c r="S272" s="325"/>
      <c r="T272" s="119"/>
      <c r="U272" s="119"/>
      <c r="V272" s="119"/>
      <c r="W272" s="326"/>
      <c r="X272" s="74"/>
      <c r="Y272" s="352"/>
      <c r="Z272" s="352"/>
      <c r="AA272" s="328"/>
      <c r="AB272" s="118"/>
      <c r="AC272" s="119"/>
      <c r="AD272" s="119"/>
      <c r="AE272" s="119"/>
      <c r="AF272" s="119"/>
      <c r="AG272" s="119"/>
      <c r="AH272" s="119"/>
      <c r="AI272" s="119"/>
      <c r="AJ272" s="119"/>
      <c r="AK272" s="119"/>
      <c r="AL272" s="119"/>
      <c r="AM272" s="4"/>
      <c r="AN272" s="4"/>
      <c r="AO272" s="4"/>
    </row>
    <row r="273">
      <c r="A273" s="4"/>
      <c r="B273" s="4"/>
      <c r="C273" s="4"/>
      <c r="D273" s="4"/>
      <c r="E273" s="4"/>
      <c r="F273" s="8"/>
      <c r="G273" s="8"/>
      <c r="H273" s="8"/>
      <c r="I273" s="8"/>
      <c r="J273" s="8"/>
      <c r="K273" s="8"/>
      <c r="L273" s="8"/>
      <c r="M273" s="8"/>
      <c r="N273" s="8"/>
      <c r="O273" s="8"/>
      <c r="P273" s="118"/>
      <c r="Q273" s="118"/>
      <c r="R273" s="118"/>
      <c r="S273" s="325"/>
      <c r="T273" s="119"/>
      <c r="U273" s="119"/>
      <c r="V273" s="119"/>
      <c r="W273" s="326"/>
      <c r="X273" s="74"/>
      <c r="Y273" s="352"/>
      <c r="Z273" s="352"/>
      <c r="AA273" s="328"/>
      <c r="AB273" s="118"/>
      <c r="AC273" s="119"/>
      <c r="AD273" s="119"/>
      <c r="AE273" s="119"/>
      <c r="AF273" s="119"/>
      <c r="AG273" s="119"/>
      <c r="AH273" s="119"/>
      <c r="AI273" s="119"/>
      <c r="AJ273" s="119"/>
      <c r="AK273" s="119"/>
      <c r="AL273" s="119"/>
      <c r="AM273" s="4"/>
      <c r="AN273" s="4"/>
      <c r="AO273" s="4"/>
    </row>
    <row r="274">
      <c r="A274" s="4"/>
      <c r="B274" s="4"/>
      <c r="C274" s="4"/>
      <c r="D274" s="4"/>
      <c r="E274" s="4"/>
      <c r="F274" s="8"/>
      <c r="G274" s="8"/>
      <c r="H274" s="8"/>
      <c r="I274" s="8"/>
      <c r="J274" s="8"/>
      <c r="K274" s="8"/>
      <c r="L274" s="8"/>
      <c r="M274" s="8"/>
      <c r="N274" s="8"/>
      <c r="O274" s="8"/>
      <c r="P274" s="118"/>
      <c r="Q274" s="118"/>
      <c r="R274" s="118"/>
      <c r="S274" s="325"/>
      <c r="T274" s="119"/>
      <c r="U274" s="119"/>
      <c r="V274" s="119"/>
      <c r="W274" s="326"/>
      <c r="X274" s="74"/>
      <c r="Y274" s="352"/>
      <c r="Z274" s="352"/>
      <c r="AA274" s="328"/>
      <c r="AB274" s="118"/>
      <c r="AC274" s="119"/>
      <c r="AD274" s="119"/>
      <c r="AE274" s="119"/>
      <c r="AF274" s="119"/>
      <c r="AG274" s="119"/>
      <c r="AH274" s="119"/>
      <c r="AI274" s="119"/>
      <c r="AJ274" s="119"/>
      <c r="AK274" s="119"/>
      <c r="AL274" s="119"/>
      <c r="AM274" s="4"/>
      <c r="AN274" s="4"/>
      <c r="AO274" s="4"/>
    </row>
    <row r="275">
      <c r="A275" s="4"/>
      <c r="B275" s="4"/>
      <c r="C275" s="4"/>
      <c r="D275" s="4"/>
      <c r="E275" s="4"/>
      <c r="F275" s="8"/>
      <c r="G275" s="8"/>
      <c r="H275" s="8"/>
      <c r="I275" s="8"/>
      <c r="J275" s="8"/>
      <c r="K275" s="8"/>
      <c r="L275" s="8"/>
      <c r="M275" s="8"/>
      <c r="N275" s="8"/>
      <c r="O275" s="8"/>
      <c r="P275" s="118"/>
      <c r="Q275" s="118"/>
      <c r="R275" s="118"/>
      <c r="S275" s="325"/>
      <c r="T275" s="119"/>
      <c r="U275" s="119"/>
      <c r="V275" s="119"/>
      <c r="W275" s="326"/>
      <c r="X275" s="74"/>
      <c r="Y275" s="352"/>
      <c r="Z275" s="352"/>
      <c r="AA275" s="328"/>
      <c r="AB275" s="118"/>
      <c r="AC275" s="119"/>
      <c r="AD275" s="119"/>
      <c r="AE275" s="119"/>
      <c r="AF275" s="119"/>
      <c r="AG275" s="119"/>
      <c r="AH275" s="119"/>
      <c r="AI275" s="119"/>
      <c r="AJ275" s="119"/>
      <c r="AK275" s="119"/>
      <c r="AL275" s="119"/>
      <c r="AM275" s="4"/>
      <c r="AN275" s="4"/>
      <c r="AO275" s="4"/>
    </row>
    <row r="276">
      <c r="A276" s="4"/>
      <c r="B276" s="4"/>
      <c r="C276" s="4"/>
      <c r="D276" s="4"/>
      <c r="E276" s="4"/>
      <c r="F276" s="8"/>
      <c r="G276" s="8"/>
      <c r="H276" s="8"/>
      <c r="I276" s="8"/>
      <c r="J276" s="8"/>
      <c r="K276" s="8"/>
      <c r="L276" s="8"/>
      <c r="M276" s="8"/>
      <c r="N276" s="8"/>
      <c r="O276" s="8"/>
      <c r="P276" s="118"/>
      <c r="Q276" s="118"/>
      <c r="R276" s="118"/>
      <c r="S276" s="325"/>
      <c r="T276" s="119"/>
      <c r="U276" s="119"/>
      <c r="V276" s="119"/>
      <c r="W276" s="326"/>
      <c r="X276" s="74"/>
      <c r="Y276" s="352"/>
      <c r="Z276" s="352"/>
      <c r="AA276" s="328"/>
      <c r="AB276" s="118"/>
      <c r="AC276" s="119"/>
      <c r="AD276" s="119"/>
      <c r="AE276" s="119"/>
      <c r="AF276" s="119"/>
      <c r="AG276" s="119"/>
      <c r="AH276" s="119"/>
      <c r="AI276" s="119"/>
      <c r="AJ276" s="119"/>
      <c r="AK276" s="119"/>
      <c r="AL276" s="119"/>
      <c r="AM276" s="4"/>
      <c r="AN276" s="4"/>
      <c r="AO276" s="4"/>
    </row>
    <row r="277">
      <c r="A277" s="4"/>
      <c r="B277" s="4"/>
      <c r="C277" s="4"/>
      <c r="D277" s="4"/>
      <c r="E277" s="4"/>
      <c r="F277" s="8"/>
      <c r="G277" s="8"/>
      <c r="H277" s="8"/>
      <c r="I277" s="8"/>
      <c r="J277" s="8"/>
      <c r="K277" s="8"/>
      <c r="L277" s="8"/>
      <c r="M277" s="8"/>
      <c r="N277" s="8"/>
      <c r="O277" s="8"/>
      <c r="P277" s="118"/>
      <c r="Q277" s="118"/>
      <c r="R277" s="118"/>
      <c r="S277" s="325"/>
      <c r="T277" s="119"/>
      <c r="U277" s="119"/>
      <c r="V277" s="119"/>
      <c r="W277" s="326"/>
      <c r="X277" s="74"/>
      <c r="Y277" s="352"/>
      <c r="Z277" s="352"/>
      <c r="AA277" s="328"/>
      <c r="AB277" s="118"/>
      <c r="AC277" s="119"/>
      <c r="AD277" s="119"/>
      <c r="AE277" s="119"/>
      <c r="AF277" s="119"/>
      <c r="AG277" s="119"/>
      <c r="AH277" s="119"/>
      <c r="AI277" s="119"/>
      <c r="AJ277" s="119"/>
      <c r="AK277" s="119"/>
      <c r="AL277" s="119"/>
      <c r="AM277" s="4"/>
      <c r="AN277" s="4"/>
      <c r="AO277" s="4"/>
    </row>
    <row r="278">
      <c r="A278" s="4"/>
      <c r="B278" s="4"/>
      <c r="C278" s="4"/>
      <c r="D278" s="4"/>
      <c r="E278" s="4"/>
      <c r="F278" s="8"/>
      <c r="G278" s="8"/>
      <c r="H278" s="8"/>
      <c r="I278" s="8"/>
      <c r="J278" s="8"/>
      <c r="K278" s="8"/>
      <c r="L278" s="8"/>
      <c r="M278" s="8"/>
      <c r="N278" s="8"/>
      <c r="O278" s="8"/>
      <c r="P278" s="118"/>
      <c r="Q278" s="118"/>
      <c r="R278" s="118"/>
      <c r="S278" s="325"/>
      <c r="T278" s="119"/>
      <c r="U278" s="119"/>
      <c r="V278" s="119"/>
      <c r="W278" s="326"/>
      <c r="X278" s="74"/>
      <c r="Y278" s="352"/>
      <c r="Z278" s="352"/>
      <c r="AA278" s="328"/>
      <c r="AB278" s="118"/>
      <c r="AC278" s="119"/>
      <c r="AD278" s="119"/>
      <c r="AE278" s="119"/>
      <c r="AF278" s="119"/>
      <c r="AG278" s="119"/>
      <c r="AH278" s="119"/>
      <c r="AI278" s="119"/>
      <c r="AJ278" s="119"/>
      <c r="AK278" s="119"/>
      <c r="AL278" s="119"/>
      <c r="AM278" s="4"/>
      <c r="AN278" s="4"/>
      <c r="AO278" s="4"/>
    </row>
    <row r="279">
      <c r="A279" s="4"/>
      <c r="B279" s="4"/>
      <c r="C279" s="4"/>
      <c r="D279" s="4"/>
      <c r="E279" s="4"/>
      <c r="F279" s="8"/>
      <c r="G279" s="8"/>
      <c r="H279" s="8"/>
      <c r="I279" s="8"/>
      <c r="J279" s="8"/>
      <c r="K279" s="8"/>
      <c r="L279" s="8"/>
      <c r="M279" s="8"/>
      <c r="N279" s="8"/>
      <c r="O279" s="8"/>
      <c r="P279" s="118"/>
      <c r="Q279" s="118"/>
      <c r="R279" s="118"/>
      <c r="S279" s="325"/>
      <c r="T279" s="119"/>
      <c r="U279" s="119"/>
      <c r="V279" s="119"/>
      <c r="W279" s="326"/>
      <c r="X279" s="74"/>
      <c r="Y279" s="352"/>
      <c r="Z279" s="352"/>
      <c r="AA279" s="328"/>
      <c r="AB279" s="118"/>
      <c r="AC279" s="119"/>
      <c r="AD279" s="119"/>
      <c r="AE279" s="119"/>
      <c r="AF279" s="119"/>
      <c r="AG279" s="119"/>
      <c r="AH279" s="119"/>
      <c r="AI279" s="119"/>
      <c r="AJ279" s="119"/>
      <c r="AK279" s="119"/>
      <c r="AL279" s="119"/>
      <c r="AM279" s="4"/>
      <c r="AN279" s="4"/>
      <c r="AO279" s="4"/>
    </row>
    <row r="280">
      <c r="A280" s="4"/>
      <c r="B280" s="4"/>
      <c r="C280" s="4"/>
      <c r="D280" s="4"/>
      <c r="E280" s="4"/>
      <c r="F280" s="8"/>
      <c r="G280" s="8"/>
      <c r="H280" s="8"/>
      <c r="I280" s="8"/>
      <c r="J280" s="8"/>
      <c r="K280" s="8"/>
      <c r="L280" s="8"/>
      <c r="M280" s="8"/>
      <c r="N280" s="8"/>
      <c r="O280" s="8"/>
      <c r="P280" s="118"/>
      <c r="Q280" s="118"/>
      <c r="R280" s="118"/>
      <c r="S280" s="325"/>
      <c r="T280" s="119"/>
      <c r="U280" s="119"/>
      <c r="V280" s="119"/>
      <c r="W280" s="326"/>
      <c r="X280" s="74"/>
      <c r="Y280" s="352"/>
      <c r="Z280" s="352"/>
      <c r="AA280" s="328"/>
      <c r="AB280" s="118"/>
      <c r="AC280" s="119"/>
      <c r="AD280" s="119"/>
      <c r="AE280" s="119"/>
      <c r="AF280" s="119"/>
      <c r="AG280" s="119"/>
      <c r="AH280" s="119"/>
      <c r="AI280" s="119"/>
      <c r="AJ280" s="119"/>
      <c r="AK280" s="119"/>
      <c r="AL280" s="119"/>
      <c r="AM280" s="4"/>
      <c r="AN280" s="4"/>
      <c r="AO280" s="4"/>
    </row>
    <row r="281">
      <c r="A281" s="4"/>
      <c r="B281" s="4"/>
      <c r="C281" s="4"/>
      <c r="D281" s="4"/>
      <c r="E281" s="4"/>
      <c r="F281" s="8"/>
      <c r="G281" s="8"/>
      <c r="H281" s="8"/>
      <c r="I281" s="8"/>
      <c r="J281" s="8"/>
      <c r="K281" s="8"/>
      <c r="L281" s="8"/>
      <c r="M281" s="8"/>
      <c r="N281" s="8"/>
      <c r="O281" s="8"/>
      <c r="P281" s="118"/>
      <c r="Q281" s="118"/>
      <c r="R281" s="118"/>
      <c r="S281" s="325"/>
      <c r="T281" s="119"/>
      <c r="U281" s="119"/>
      <c r="V281" s="119"/>
      <c r="W281" s="326"/>
      <c r="X281" s="74"/>
      <c r="Y281" s="352"/>
      <c r="Z281" s="352"/>
      <c r="AA281" s="328"/>
      <c r="AB281" s="118"/>
      <c r="AC281" s="119"/>
      <c r="AD281" s="119"/>
      <c r="AE281" s="119"/>
      <c r="AF281" s="119"/>
      <c r="AG281" s="119"/>
      <c r="AH281" s="119"/>
      <c r="AI281" s="119"/>
      <c r="AJ281" s="119"/>
      <c r="AK281" s="119"/>
      <c r="AL281" s="119"/>
      <c r="AM281" s="4"/>
      <c r="AN281" s="4"/>
      <c r="AO281" s="4"/>
    </row>
    <row r="282">
      <c r="A282" s="4"/>
      <c r="B282" s="4"/>
      <c r="C282" s="4"/>
      <c r="D282" s="4"/>
      <c r="E282" s="4"/>
      <c r="F282" s="8"/>
      <c r="G282" s="8"/>
      <c r="H282" s="8"/>
      <c r="I282" s="8"/>
      <c r="J282" s="8"/>
      <c r="K282" s="8"/>
      <c r="L282" s="8"/>
      <c r="M282" s="8"/>
      <c r="N282" s="8"/>
      <c r="O282" s="8"/>
      <c r="P282" s="118"/>
      <c r="Q282" s="118"/>
      <c r="R282" s="118"/>
      <c r="S282" s="325"/>
      <c r="T282" s="119"/>
      <c r="U282" s="119"/>
      <c r="V282" s="119"/>
      <c r="W282" s="326"/>
      <c r="X282" s="74"/>
      <c r="Y282" s="352"/>
      <c r="Z282" s="352"/>
      <c r="AA282" s="328"/>
      <c r="AB282" s="118"/>
      <c r="AC282" s="119"/>
      <c r="AD282" s="119"/>
      <c r="AE282" s="119"/>
      <c r="AF282" s="119"/>
      <c r="AG282" s="119"/>
      <c r="AH282" s="119"/>
      <c r="AI282" s="119"/>
      <c r="AJ282" s="119"/>
      <c r="AK282" s="119"/>
      <c r="AL282" s="119"/>
      <c r="AM282" s="4"/>
      <c r="AN282" s="4"/>
      <c r="AO282" s="4"/>
    </row>
    <row r="283">
      <c r="A283" s="4"/>
      <c r="B283" s="4"/>
      <c r="C283" s="4"/>
      <c r="D283" s="4"/>
      <c r="E283" s="4"/>
      <c r="F283" s="8"/>
      <c r="G283" s="8"/>
      <c r="H283" s="8"/>
      <c r="I283" s="8"/>
      <c r="J283" s="8"/>
      <c r="K283" s="8"/>
      <c r="L283" s="8"/>
      <c r="M283" s="8"/>
      <c r="N283" s="8"/>
      <c r="O283" s="8"/>
      <c r="P283" s="118"/>
      <c r="Q283" s="118"/>
      <c r="R283" s="118"/>
      <c r="S283" s="325"/>
      <c r="T283" s="119"/>
      <c r="U283" s="119"/>
      <c r="V283" s="119"/>
      <c r="W283" s="326"/>
      <c r="X283" s="74"/>
      <c r="Y283" s="352"/>
      <c r="Z283" s="352"/>
      <c r="AA283" s="328"/>
      <c r="AB283" s="118"/>
      <c r="AC283" s="119"/>
      <c r="AD283" s="119"/>
      <c r="AE283" s="119"/>
      <c r="AF283" s="119"/>
      <c r="AG283" s="119"/>
      <c r="AH283" s="119"/>
      <c r="AI283" s="119"/>
      <c r="AJ283" s="119"/>
      <c r="AK283" s="119"/>
      <c r="AL283" s="119"/>
      <c r="AM283" s="4"/>
      <c r="AN283" s="4"/>
      <c r="AO283" s="4"/>
    </row>
    <row r="284">
      <c r="A284" s="4"/>
      <c r="B284" s="4"/>
      <c r="C284" s="4"/>
      <c r="D284" s="4"/>
      <c r="E284" s="4"/>
      <c r="F284" s="8"/>
      <c r="G284" s="8"/>
      <c r="H284" s="8"/>
      <c r="I284" s="8"/>
      <c r="J284" s="8"/>
      <c r="K284" s="8"/>
      <c r="L284" s="8"/>
      <c r="M284" s="8"/>
      <c r="N284" s="8"/>
      <c r="O284" s="8"/>
      <c r="P284" s="118"/>
      <c r="Q284" s="118"/>
      <c r="R284" s="118"/>
      <c r="S284" s="325"/>
      <c r="T284" s="119"/>
      <c r="U284" s="119"/>
      <c r="V284" s="119"/>
      <c r="W284" s="326"/>
      <c r="X284" s="74"/>
      <c r="Y284" s="352"/>
      <c r="Z284" s="352"/>
      <c r="AA284" s="328"/>
      <c r="AB284" s="118"/>
      <c r="AC284" s="119"/>
      <c r="AD284" s="119"/>
      <c r="AE284" s="119"/>
      <c r="AF284" s="119"/>
      <c r="AG284" s="119"/>
      <c r="AH284" s="119"/>
      <c r="AI284" s="119"/>
      <c r="AJ284" s="119"/>
      <c r="AK284" s="119"/>
      <c r="AL284" s="119"/>
      <c r="AM284" s="4"/>
      <c r="AN284" s="4"/>
      <c r="AO284" s="4"/>
    </row>
    <row r="285">
      <c r="A285" s="4"/>
      <c r="B285" s="4"/>
      <c r="C285" s="4"/>
      <c r="D285" s="4"/>
      <c r="E285" s="4"/>
      <c r="F285" s="8"/>
      <c r="G285" s="8"/>
      <c r="H285" s="8"/>
      <c r="I285" s="8"/>
      <c r="J285" s="8"/>
      <c r="K285" s="8"/>
      <c r="L285" s="8"/>
      <c r="M285" s="8"/>
      <c r="N285" s="8"/>
      <c r="O285" s="8"/>
      <c r="P285" s="118"/>
      <c r="Q285" s="118"/>
      <c r="R285" s="118"/>
      <c r="S285" s="325"/>
      <c r="T285" s="119"/>
      <c r="U285" s="119"/>
      <c r="V285" s="119"/>
      <c r="W285" s="326"/>
      <c r="X285" s="74"/>
      <c r="Y285" s="352"/>
      <c r="Z285" s="352"/>
      <c r="AA285" s="328"/>
      <c r="AB285" s="118"/>
      <c r="AC285" s="119"/>
      <c r="AD285" s="119"/>
      <c r="AE285" s="119"/>
      <c r="AF285" s="119"/>
      <c r="AG285" s="119"/>
      <c r="AH285" s="119"/>
      <c r="AI285" s="119"/>
      <c r="AJ285" s="119"/>
      <c r="AK285" s="119"/>
      <c r="AL285" s="119"/>
      <c r="AM285" s="4"/>
      <c r="AN285" s="4"/>
      <c r="AO285" s="4"/>
    </row>
    <row r="286">
      <c r="A286" s="4"/>
      <c r="B286" s="4"/>
      <c r="C286" s="4"/>
      <c r="D286" s="4"/>
      <c r="E286" s="4"/>
      <c r="F286" s="8"/>
      <c r="G286" s="8"/>
      <c r="H286" s="8"/>
      <c r="I286" s="8"/>
      <c r="J286" s="8"/>
      <c r="K286" s="8"/>
      <c r="L286" s="8"/>
      <c r="M286" s="8"/>
      <c r="N286" s="8"/>
      <c r="O286" s="8"/>
      <c r="P286" s="118"/>
      <c r="Q286" s="118"/>
      <c r="R286" s="118"/>
      <c r="S286" s="325"/>
      <c r="T286" s="119"/>
      <c r="U286" s="119"/>
      <c r="V286" s="119"/>
      <c r="W286" s="326"/>
      <c r="X286" s="74"/>
      <c r="Y286" s="352"/>
      <c r="Z286" s="352"/>
      <c r="AA286" s="328"/>
      <c r="AB286" s="118"/>
      <c r="AC286" s="119"/>
      <c r="AD286" s="119"/>
      <c r="AE286" s="119"/>
      <c r="AF286" s="119"/>
      <c r="AG286" s="119"/>
      <c r="AH286" s="119"/>
      <c r="AI286" s="119"/>
      <c r="AJ286" s="119"/>
      <c r="AK286" s="119"/>
      <c r="AL286" s="119"/>
      <c r="AM286" s="4"/>
      <c r="AN286" s="4"/>
      <c r="AO286" s="4"/>
    </row>
    <row r="287">
      <c r="A287" s="4"/>
      <c r="B287" s="4"/>
      <c r="C287" s="4"/>
      <c r="D287" s="4"/>
      <c r="E287" s="4"/>
      <c r="F287" s="8"/>
      <c r="G287" s="8"/>
      <c r="H287" s="8"/>
      <c r="I287" s="8"/>
      <c r="J287" s="8"/>
      <c r="K287" s="8"/>
      <c r="L287" s="8"/>
      <c r="M287" s="8"/>
      <c r="N287" s="8"/>
      <c r="O287" s="8"/>
      <c r="P287" s="118"/>
      <c r="Q287" s="118"/>
      <c r="R287" s="118"/>
      <c r="S287" s="325"/>
      <c r="T287" s="119"/>
      <c r="U287" s="119"/>
      <c r="V287" s="119"/>
      <c r="W287" s="326"/>
      <c r="X287" s="74"/>
      <c r="Y287" s="352"/>
      <c r="Z287" s="352"/>
      <c r="AA287" s="328"/>
      <c r="AB287" s="118"/>
      <c r="AC287" s="119"/>
      <c r="AD287" s="119"/>
      <c r="AE287" s="119"/>
      <c r="AF287" s="119"/>
      <c r="AG287" s="119"/>
      <c r="AH287" s="119"/>
      <c r="AI287" s="119"/>
      <c r="AJ287" s="119"/>
      <c r="AK287" s="119"/>
      <c r="AL287" s="119"/>
      <c r="AM287" s="4"/>
      <c r="AN287" s="4"/>
      <c r="AO287" s="4"/>
    </row>
    <row r="288">
      <c r="A288" s="4"/>
      <c r="B288" s="4"/>
      <c r="C288" s="4"/>
      <c r="D288" s="4"/>
      <c r="E288" s="4"/>
      <c r="F288" s="8"/>
      <c r="G288" s="8"/>
      <c r="H288" s="8"/>
      <c r="I288" s="8"/>
      <c r="J288" s="8"/>
      <c r="K288" s="8"/>
      <c r="L288" s="8"/>
      <c r="M288" s="8"/>
      <c r="N288" s="8"/>
      <c r="O288" s="8"/>
      <c r="P288" s="118"/>
      <c r="Q288" s="118"/>
      <c r="R288" s="118"/>
      <c r="S288" s="325"/>
      <c r="T288" s="119"/>
      <c r="U288" s="119"/>
      <c r="V288" s="119"/>
      <c r="W288" s="326"/>
      <c r="X288" s="74"/>
      <c r="Y288" s="352"/>
      <c r="Z288" s="352"/>
      <c r="AA288" s="328"/>
      <c r="AB288" s="118"/>
      <c r="AC288" s="119"/>
      <c r="AD288" s="119"/>
      <c r="AE288" s="119"/>
      <c r="AF288" s="119"/>
      <c r="AG288" s="119"/>
      <c r="AH288" s="119"/>
      <c r="AI288" s="119"/>
      <c r="AJ288" s="119"/>
      <c r="AK288" s="119"/>
      <c r="AL288" s="119"/>
      <c r="AM288" s="4"/>
      <c r="AN288" s="4"/>
      <c r="AO288" s="4"/>
    </row>
    <row r="289">
      <c r="A289" s="4"/>
      <c r="B289" s="4"/>
      <c r="C289" s="4"/>
      <c r="D289" s="4"/>
      <c r="E289" s="4"/>
      <c r="F289" s="8"/>
      <c r="G289" s="8"/>
      <c r="H289" s="8"/>
      <c r="I289" s="8"/>
      <c r="J289" s="8"/>
      <c r="K289" s="8"/>
      <c r="L289" s="8"/>
      <c r="M289" s="8"/>
      <c r="N289" s="8"/>
      <c r="O289" s="8"/>
      <c r="P289" s="118"/>
      <c r="Q289" s="118"/>
      <c r="R289" s="118"/>
      <c r="S289" s="325"/>
      <c r="T289" s="119"/>
      <c r="U289" s="119"/>
      <c r="V289" s="119"/>
      <c r="W289" s="326"/>
      <c r="X289" s="74"/>
      <c r="Y289" s="352"/>
      <c r="Z289" s="352"/>
      <c r="AA289" s="328"/>
      <c r="AB289" s="118"/>
      <c r="AC289" s="119"/>
      <c r="AD289" s="119"/>
      <c r="AE289" s="119"/>
      <c r="AF289" s="119"/>
      <c r="AG289" s="119"/>
      <c r="AH289" s="119"/>
      <c r="AI289" s="119"/>
      <c r="AJ289" s="119"/>
      <c r="AK289" s="119"/>
      <c r="AL289" s="119"/>
      <c r="AM289" s="4"/>
      <c r="AN289" s="4"/>
      <c r="AO289" s="4"/>
    </row>
    <row r="290">
      <c r="A290" s="4"/>
      <c r="B290" s="4"/>
      <c r="C290" s="4"/>
      <c r="D290" s="4"/>
      <c r="E290" s="4"/>
      <c r="F290" s="8"/>
      <c r="G290" s="8"/>
      <c r="H290" s="8"/>
      <c r="I290" s="8"/>
      <c r="J290" s="8"/>
      <c r="K290" s="8"/>
      <c r="L290" s="8"/>
      <c r="M290" s="8"/>
      <c r="N290" s="8"/>
      <c r="O290" s="8"/>
      <c r="P290" s="118"/>
      <c r="Q290" s="118"/>
      <c r="R290" s="118"/>
      <c r="S290" s="325"/>
      <c r="T290" s="119"/>
      <c r="U290" s="119"/>
      <c r="V290" s="119"/>
      <c r="W290" s="326"/>
      <c r="X290" s="74"/>
      <c r="Y290" s="352"/>
      <c r="Z290" s="352"/>
      <c r="AA290" s="328"/>
      <c r="AB290" s="118"/>
      <c r="AC290" s="119"/>
      <c r="AD290" s="119"/>
      <c r="AE290" s="119"/>
      <c r="AF290" s="119"/>
      <c r="AG290" s="119"/>
      <c r="AH290" s="119"/>
      <c r="AI290" s="119"/>
      <c r="AJ290" s="119"/>
      <c r="AK290" s="119"/>
      <c r="AL290" s="119"/>
      <c r="AM290" s="4"/>
      <c r="AN290" s="4"/>
      <c r="AO290" s="4"/>
    </row>
    <row r="291">
      <c r="A291" s="4"/>
      <c r="B291" s="4"/>
      <c r="C291" s="4"/>
      <c r="D291" s="4"/>
      <c r="E291" s="4"/>
      <c r="F291" s="8"/>
      <c r="G291" s="8"/>
      <c r="H291" s="8"/>
      <c r="I291" s="8"/>
      <c r="J291" s="8"/>
      <c r="K291" s="8"/>
      <c r="L291" s="8"/>
      <c r="M291" s="8"/>
      <c r="N291" s="8"/>
      <c r="O291" s="8"/>
      <c r="P291" s="118"/>
      <c r="Q291" s="118"/>
      <c r="R291" s="118"/>
      <c r="S291" s="325"/>
      <c r="T291" s="119"/>
      <c r="U291" s="119"/>
      <c r="V291" s="119"/>
      <c r="W291" s="326"/>
      <c r="X291" s="74"/>
      <c r="Y291" s="352"/>
      <c r="Z291" s="352"/>
      <c r="AA291" s="328"/>
      <c r="AB291" s="118"/>
      <c r="AC291" s="119"/>
      <c r="AD291" s="119"/>
      <c r="AE291" s="119"/>
      <c r="AF291" s="119"/>
      <c r="AG291" s="119"/>
      <c r="AH291" s="119"/>
      <c r="AI291" s="119"/>
      <c r="AJ291" s="119"/>
      <c r="AK291" s="119"/>
      <c r="AL291" s="119"/>
      <c r="AM291" s="4"/>
      <c r="AN291" s="4"/>
      <c r="AO291" s="4"/>
    </row>
    <row r="292">
      <c r="A292" s="4"/>
      <c r="B292" s="4"/>
      <c r="C292" s="4"/>
      <c r="D292" s="4"/>
      <c r="E292" s="4"/>
      <c r="F292" s="8"/>
      <c r="G292" s="8"/>
      <c r="H292" s="8"/>
      <c r="I292" s="8"/>
      <c r="J292" s="8"/>
      <c r="K292" s="8"/>
      <c r="L292" s="8"/>
      <c r="M292" s="8"/>
      <c r="N292" s="8"/>
      <c r="O292" s="8"/>
      <c r="P292" s="118"/>
      <c r="Q292" s="118"/>
      <c r="R292" s="118"/>
      <c r="S292" s="325"/>
      <c r="T292" s="119"/>
      <c r="U292" s="119"/>
      <c r="V292" s="119"/>
      <c r="W292" s="326"/>
      <c r="X292" s="74"/>
      <c r="Y292" s="352"/>
      <c r="Z292" s="352"/>
      <c r="AA292" s="328"/>
      <c r="AB292" s="118"/>
      <c r="AC292" s="119"/>
      <c r="AD292" s="119"/>
      <c r="AE292" s="119"/>
      <c r="AF292" s="119"/>
      <c r="AG292" s="119"/>
      <c r="AH292" s="119"/>
      <c r="AI292" s="119"/>
      <c r="AJ292" s="119"/>
      <c r="AK292" s="119"/>
      <c r="AL292" s="119"/>
      <c r="AM292" s="4"/>
      <c r="AN292" s="4"/>
      <c r="AO292" s="4"/>
    </row>
    <row r="293">
      <c r="A293" s="4"/>
      <c r="B293" s="4"/>
      <c r="C293" s="4"/>
      <c r="D293" s="4"/>
      <c r="E293" s="4"/>
      <c r="F293" s="8"/>
      <c r="G293" s="8"/>
      <c r="H293" s="8"/>
      <c r="I293" s="8"/>
      <c r="J293" s="8"/>
      <c r="K293" s="8"/>
      <c r="L293" s="8"/>
      <c r="M293" s="8"/>
      <c r="N293" s="8"/>
      <c r="O293" s="8"/>
      <c r="P293" s="118"/>
      <c r="Q293" s="118"/>
      <c r="R293" s="118"/>
      <c r="S293" s="325"/>
      <c r="T293" s="119"/>
      <c r="U293" s="119"/>
      <c r="V293" s="119"/>
      <c r="W293" s="326"/>
      <c r="X293" s="74"/>
      <c r="Y293" s="352"/>
      <c r="Z293" s="352"/>
      <c r="AA293" s="328"/>
      <c r="AB293" s="118"/>
      <c r="AC293" s="119"/>
      <c r="AD293" s="119"/>
      <c r="AE293" s="119"/>
      <c r="AF293" s="119"/>
      <c r="AG293" s="119"/>
      <c r="AH293" s="119"/>
      <c r="AI293" s="119"/>
      <c r="AJ293" s="119"/>
      <c r="AK293" s="119"/>
      <c r="AL293" s="119"/>
      <c r="AM293" s="4"/>
      <c r="AN293" s="4"/>
      <c r="AO293" s="4"/>
    </row>
    <row r="294">
      <c r="A294" s="4"/>
      <c r="B294" s="4"/>
      <c r="C294" s="4"/>
      <c r="D294" s="4"/>
      <c r="E294" s="4"/>
      <c r="F294" s="8"/>
      <c r="G294" s="8"/>
      <c r="H294" s="8"/>
      <c r="I294" s="8"/>
      <c r="J294" s="8"/>
      <c r="K294" s="8"/>
      <c r="L294" s="8"/>
      <c r="M294" s="8"/>
      <c r="N294" s="8"/>
      <c r="O294" s="8"/>
      <c r="P294" s="118"/>
      <c r="Q294" s="118"/>
      <c r="R294" s="118"/>
      <c r="S294" s="325"/>
      <c r="T294" s="119"/>
      <c r="U294" s="119"/>
      <c r="V294" s="119"/>
      <c r="W294" s="326"/>
      <c r="X294" s="74"/>
      <c r="Y294" s="352"/>
      <c r="Z294" s="352"/>
      <c r="AA294" s="328"/>
      <c r="AB294" s="118"/>
      <c r="AC294" s="119"/>
      <c r="AD294" s="119"/>
      <c r="AE294" s="119"/>
      <c r="AF294" s="119"/>
      <c r="AG294" s="119"/>
      <c r="AH294" s="119"/>
      <c r="AI294" s="119"/>
      <c r="AJ294" s="119"/>
      <c r="AK294" s="119"/>
      <c r="AL294" s="119"/>
      <c r="AM294" s="4"/>
      <c r="AN294" s="4"/>
      <c r="AO294" s="4"/>
    </row>
    <row r="295">
      <c r="A295" s="4"/>
      <c r="B295" s="4"/>
      <c r="C295" s="4"/>
      <c r="D295" s="4"/>
      <c r="E295" s="4"/>
      <c r="F295" s="8"/>
      <c r="G295" s="8"/>
      <c r="H295" s="8"/>
      <c r="I295" s="8"/>
      <c r="J295" s="8"/>
      <c r="K295" s="8"/>
      <c r="L295" s="8"/>
      <c r="M295" s="8"/>
      <c r="N295" s="8"/>
      <c r="O295" s="8"/>
      <c r="P295" s="118"/>
      <c r="Q295" s="118"/>
      <c r="R295" s="118"/>
      <c r="S295" s="325"/>
      <c r="T295" s="119"/>
      <c r="U295" s="119"/>
      <c r="V295" s="119"/>
      <c r="W295" s="326"/>
      <c r="X295" s="74"/>
      <c r="Y295" s="352"/>
      <c r="Z295" s="352"/>
      <c r="AA295" s="328"/>
      <c r="AB295" s="118"/>
      <c r="AC295" s="119"/>
      <c r="AD295" s="119"/>
      <c r="AE295" s="119"/>
      <c r="AF295" s="119"/>
      <c r="AG295" s="119"/>
      <c r="AH295" s="119"/>
      <c r="AI295" s="119"/>
      <c r="AJ295" s="119"/>
      <c r="AK295" s="119"/>
      <c r="AL295" s="119"/>
      <c r="AM295" s="4"/>
      <c r="AN295" s="4"/>
      <c r="AO295" s="4"/>
    </row>
    <row r="296">
      <c r="A296" s="4"/>
      <c r="B296" s="4"/>
      <c r="C296" s="4"/>
      <c r="D296" s="4"/>
      <c r="E296" s="4"/>
      <c r="F296" s="8"/>
      <c r="G296" s="8"/>
      <c r="H296" s="8"/>
      <c r="I296" s="8"/>
      <c r="J296" s="8"/>
      <c r="K296" s="8"/>
      <c r="L296" s="8"/>
      <c r="M296" s="8"/>
      <c r="N296" s="8"/>
      <c r="O296" s="8"/>
      <c r="P296" s="118"/>
      <c r="Q296" s="118"/>
      <c r="R296" s="118"/>
      <c r="S296" s="325"/>
      <c r="T296" s="119"/>
      <c r="U296" s="119"/>
      <c r="V296" s="119"/>
      <c r="W296" s="326"/>
      <c r="X296" s="74"/>
      <c r="Y296" s="352"/>
      <c r="Z296" s="352"/>
      <c r="AA296" s="328"/>
      <c r="AB296" s="118"/>
      <c r="AC296" s="119"/>
      <c r="AD296" s="119"/>
      <c r="AE296" s="119"/>
      <c r="AF296" s="119"/>
      <c r="AG296" s="119"/>
      <c r="AH296" s="119"/>
      <c r="AI296" s="119"/>
      <c r="AJ296" s="119"/>
      <c r="AK296" s="119"/>
      <c r="AL296" s="119"/>
      <c r="AM296" s="4"/>
      <c r="AN296" s="4"/>
      <c r="AO296" s="4"/>
    </row>
    <row r="297">
      <c r="A297" s="4"/>
      <c r="B297" s="4"/>
      <c r="C297" s="4"/>
      <c r="D297" s="4"/>
      <c r="E297" s="4"/>
      <c r="F297" s="8"/>
      <c r="G297" s="8"/>
      <c r="H297" s="8"/>
      <c r="I297" s="8"/>
      <c r="J297" s="8"/>
      <c r="K297" s="8"/>
      <c r="L297" s="8"/>
      <c r="M297" s="8"/>
      <c r="N297" s="8"/>
      <c r="O297" s="8"/>
      <c r="P297" s="118"/>
      <c r="Q297" s="118"/>
      <c r="R297" s="118"/>
      <c r="S297" s="325"/>
      <c r="T297" s="119"/>
      <c r="U297" s="119"/>
      <c r="V297" s="119"/>
      <c r="W297" s="326"/>
      <c r="X297" s="74"/>
      <c r="Y297" s="352"/>
      <c r="Z297" s="352"/>
      <c r="AA297" s="328"/>
      <c r="AB297" s="118"/>
      <c r="AC297" s="119"/>
      <c r="AD297" s="119"/>
      <c r="AE297" s="119"/>
      <c r="AF297" s="119"/>
      <c r="AG297" s="119"/>
      <c r="AH297" s="119"/>
      <c r="AI297" s="119"/>
      <c r="AJ297" s="119"/>
      <c r="AK297" s="119"/>
      <c r="AL297" s="119"/>
      <c r="AM297" s="4"/>
      <c r="AN297" s="4"/>
      <c r="AO297" s="4"/>
    </row>
    <row r="298">
      <c r="A298" s="4"/>
      <c r="B298" s="4"/>
      <c r="C298" s="4"/>
      <c r="D298" s="4"/>
      <c r="E298" s="4"/>
      <c r="F298" s="8"/>
      <c r="G298" s="8"/>
      <c r="H298" s="8"/>
      <c r="I298" s="8"/>
      <c r="J298" s="8"/>
      <c r="K298" s="8"/>
      <c r="L298" s="8"/>
      <c r="M298" s="8"/>
      <c r="N298" s="8"/>
      <c r="O298" s="8"/>
      <c r="P298" s="118"/>
      <c r="Q298" s="118"/>
      <c r="R298" s="118"/>
      <c r="S298" s="325"/>
      <c r="T298" s="119"/>
      <c r="U298" s="119"/>
      <c r="V298" s="119"/>
      <c r="W298" s="326"/>
      <c r="X298" s="74"/>
      <c r="Y298" s="352"/>
      <c r="Z298" s="352"/>
      <c r="AA298" s="328"/>
      <c r="AB298" s="118"/>
      <c r="AC298" s="119"/>
      <c r="AD298" s="119"/>
      <c r="AE298" s="119"/>
      <c r="AF298" s="119"/>
      <c r="AG298" s="119"/>
      <c r="AH298" s="119"/>
      <c r="AI298" s="119"/>
      <c r="AJ298" s="119"/>
      <c r="AK298" s="119"/>
      <c r="AL298" s="119"/>
      <c r="AM298" s="4"/>
      <c r="AN298" s="4"/>
      <c r="AO298" s="4"/>
    </row>
    <row r="299">
      <c r="A299" s="4"/>
      <c r="B299" s="4"/>
      <c r="C299" s="4"/>
      <c r="D299" s="4"/>
      <c r="E299" s="4"/>
      <c r="F299" s="8"/>
      <c r="G299" s="8"/>
      <c r="H299" s="8"/>
      <c r="I299" s="8"/>
      <c r="J299" s="8"/>
      <c r="K299" s="8"/>
      <c r="L299" s="8"/>
      <c r="M299" s="8"/>
      <c r="N299" s="8"/>
      <c r="O299" s="8"/>
      <c r="P299" s="118"/>
      <c r="Q299" s="118"/>
      <c r="R299" s="118"/>
      <c r="S299" s="325"/>
      <c r="T299" s="119"/>
      <c r="U299" s="119"/>
      <c r="V299" s="119"/>
      <c r="W299" s="326"/>
      <c r="X299" s="74"/>
      <c r="Y299" s="352"/>
      <c r="Z299" s="352"/>
      <c r="AA299" s="328"/>
      <c r="AB299" s="118"/>
      <c r="AC299" s="119"/>
      <c r="AD299" s="119"/>
      <c r="AE299" s="119"/>
      <c r="AF299" s="119"/>
      <c r="AG299" s="119"/>
      <c r="AH299" s="119"/>
      <c r="AI299" s="119"/>
      <c r="AJ299" s="119"/>
      <c r="AK299" s="119"/>
      <c r="AL299" s="119"/>
      <c r="AM299" s="4"/>
      <c r="AN299" s="4"/>
      <c r="AO299" s="4"/>
    </row>
    <row r="300">
      <c r="A300" s="4"/>
      <c r="B300" s="4"/>
      <c r="C300" s="4"/>
      <c r="D300" s="4"/>
      <c r="E300" s="4"/>
      <c r="F300" s="8"/>
      <c r="G300" s="8"/>
      <c r="H300" s="8"/>
      <c r="I300" s="8"/>
      <c r="J300" s="8"/>
      <c r="K300" s="8"/>
      <c r="L300" s="8"/>
      <c r="M300" s="8"/>
      <c r="N300" s="8"/>
      <c r="O300" s="8"/>
      <c r="P300" s="118"/>
      <c r="Q300" s="118"/>
      <c r="R300" s="118"/>
      <c r="S300" s="325"/>
      <c r="T300" s="119"/>
      <c r="U300" s="119"/>
      <c r="V300" s="119"/>
      <c r="W300" s="326"/>
      <c r="X300" s="74"/>
      <c r="Y300" s="352"/>
      <c r="Z300" s="352"/>
      <c r="AA300" s="328"/>
      <c r="AB300" s="118"/>
      <c r="AC300" s="119"/>
      <c r="AD300" s="119"/>
      <c r="AE300" s="119"/>
      <c r="AF300" s="119"/>
      <c r="AG300" s="119"/>
      <c r="AH300" s="119"/>
      <c r="AI300" s="119"/>
      <c r="AJ300" s="119"/>
      <c r="AK300" s="119"/>
      <c r="AL300" s="119"/>
      <c r="AM300" s="4"/>
      <c r="AN300" s="4"/>
      <c r="AO300" s="4"/>
    </row>
    <row r="301">
      <c r="A301" s="4"/>
      <c r="B301" s="4"/>
      <c r="C301" s="4"/>
      <c r="D301" s="4"/>
      <c r="E301" s="4"/>
      <c r="F301" s="8"/>
      <c r="G301" s="8"/>
      <c r="H301" s="8"/>
      <c r="I301" s="8"/>
      <c r="J301" s="8"/>
      <c r="K301" s="8"/>
      <c r="L301" s="8"/>
      <c r="M301" s="8"/>
      <c r="N301" s="8"/>
      <c r="O301" s="8"/>
      <c r="P301" s="118"/>
      <c r="Q301" s="118"/>
      <c r="R301" s="118"/>
      <c r="S301" s="325"/>
      <c r="T301" s="119"/>
      <c r="U301" s="119"/>
      <c r="V301" s="119"/>
      <c r="W301" s="326"/>
      <c r="X301" s="74"/>
      <c r="Y301" s="352"/>
      <c r="Z301" s="352"/>
      <c r="AA301" s="328"/>
      <c r="AB301" s="118"/>
      <c r="AC301" s="119"/>
      <c r="AD301" s="119"/>
      <c r="AE301" s="119"/>
      <c r="AF301" s="119"/>
      <c r="AG301" s="119"/>
      <c r="AH301" s="119"/>
      <c r="AI301" s="119"/>
      <c r="AJ301" s="119"/>
      <c r="AK301" s="119"/>
      <c r="AL301" s="119"/>
      <c r="AM301" s="4"/>
      <c r="AN301" s="4"/>
      <c r="AO301" s="4"/>
    </row>
    <row r="302">
      <c r="A302" s="4"/>
      <c r="B302" s="4"/>
      <c r="C302" s="4"/>
      <c r="D302" s="4"/>
      <c r="E302" s="4"/>
      <c r="F302" s="8"/>
      <c r="G302" s="8"/>
      <c r="H302" s="8"/>
      <c r="I302" s="8"/>
      <c r="J302" s="8"/>
      <c r="K302" s="8"/>
      <c r="L302" s="8"/>
      <c r="M302" s="8"/>
      <c r="N302" s="8"/>
      <c r="O302" s="8"/>
      <c r="P302" s="118"/>
      <c r="Q302" s="118"/>
      <c r="R302" s="118"/>
      <c r="S302" s="325"/>
      <c r="T302" s="119"/>
      <c r="U302" s="119"/>
      <c r="V302" s="119"/>
      <c r="W302" s="326"/>
      <c r="X302" s="74"/>
      <c r="Y302" s="352"/>
      <c r="Z302" s="352"/>
      <c r="AA302" s="328"/>
      <c r="AB302" s="118"/>
      <c r="AC302" s="119"/>
      <c r="AD302" s="119"/>
      <c r="AE302" s="119"/>
      <c r="AF302" s="119"/>
      <c r="AG302" s="119"/>
      <c r="AH302" s="119"/>
      <c r="AI302" s="119"/>
      <c r="AJ302" s="119"/>
      <c r="AK302" s="119"/>
      <c r="AL302" s="119"/>
      <c r="AM302" s="4"/>
      <c r="AN302" s="4"/>
      <c r="AO302" s="4"/>
    </row>
    <row r="303">
      <c r="A303" s="4"/>
      <c r="B303" s="4"/>
      <c r="C303" s="4"/>
      <c r="D303" s="4"/>
      <c r="E303" s="4"/>
      <c r="F303" s="8"/>
      <c r="G303" s="8"/>
      <c r="H303" s="8"/>
      <c r="I303" s="8"/>
      <c r="J303" s="8"/>
      <c r="K303" s="8"/>
      <c r="L303" s="8"/>
      <c r="M303" s="8"/>
      <c r="N303" s="8"/>
      <c r="O303" s="8"/>
      <c r="P303" s="118"/>
      <c r="Q303" s="118"/>
      <c r="R303" s="118"/>
      <c r="S303" s="325"/>
      <c r="T303" s="119"/>
      <c r="U303" s="119"/>
      <c r="V303" s="119"/>
      <c r="W303" s="326"/>
      <c r="X303" s="74"/>
      <c r="Y303" s="352"/>
      <c r="Z303" s="352"/>
      <c r="AA303" s="328"/>
      <c r="AB303" s="118"/>
      <c r="AC303" s="119"/>
      <c r="AD303" s="119"/>
      <c r="AE303" s="119"/>
      <c r="AF303" s="119"/>
      <c r="AG303" s="119"/>
      <c r="AH303" s="119"/>
      <c r="AI303" s="119"/>
      <c r="AJ303" s="119"/>
      <c r="AK303" s="119"/>
      <c r="AL303" s="119"/>
      <c r="AM303" s="4"/>
      <c r="AN303" s="4"/>
      <c r="AO303" s="4"/>
    </row>
    <row r="304">
      <c r="A304" s="4"/>
      <c r="B304" s="4"/>
      <c r="C304" s="4"/>
      <c r="D304" s="4"/>
      <c r="E304" s="4"/>
      <c r="F304" s="8"/>
      <c r="G304" s="8"/>
      <c r="H304" s="8"/>
      <c r="I304" s="8"/>
      <c r="J304" s="8"/>
      <c r="K304" s="8"/>
      <c r="L304" s="8"/>
      <c r="M304" s="8"/>
      <c r="N304" s="8"/>
      <c r="O304" s="8"/>
      <c r="P304" s="118"/>
      <c r="Q304" s="118"/>
      <c r="R304" s="118"/>
      <c r="S304" s="325"/>
      <c r="T304" s="119"/>
      <c r="U304" s="119"/>
      <c r="V304" s="119"/>
      <c r="W304" s="326"/>
      <c r="X304" s="74"/>
      <c r="Y304" s="352"/>
      <c r="Z304" s="352"/>
      <c r="AA304" s="328"/>
      <c r="AB304" s="118"/>
      <c r="AC304" s="119"/>
      <c r="AD304" s="119"/>
      <c r="AE304" s="119"/>
      <c r="AF304" s="119"/>
      <c r="AG304" s="119"/>
      <c r="AH304" s="119"/>
      <c r="AI304" s="119"/>
      <c r="AJ304" s="119"/>
      <c r="AK304" s="119"/>
      <c r="AL304" s="119"/>
      <c r="AM304" s="4"/>
      <c r="AN304" s="4"/>
      <c r="AO304" s="4"/>
    </row>
    <row r="305">
      <c r="A305" s="4"/>
      <c r="B305" s="4"/>
      <c r="C305" s="4"/>
      <c r="D305" s="4"/>
      <c r="E305" s="4"/>
      <c r="F305" s="8"/>
      <c r="G305" s="8"/>
      <c r="H305" s="8"/>
      <c r="I305" s="8"/>
      <c r="J305" s="8"/>
      <c r="K305" s="8"/>
      <c r="L305" s="8"/>
      <c r="M305" s="8"/>
      <c r="N305" s="8"/>
      <c r="O305" s="8"/>
      <c r="P305" s="118"/>
      <c r="Q305" s="118"/>
      <c r="R305" s="118"/>
      <c r="S305" s="325"/>
      <c r="T305" s="119"/>
      <c r="U305" s="119"/>
      <c r="V305" s="119"/>
      <c r="W305" s="326"/>
      <c r="X305" s="74"/>
      <c r="Y305" s="352"/>
      <c r="Z305" s="352"/>
      <c r="AA305" s="328"/>
      <c r="AB305" s="118"/>
      <c r="AC305" s="119"/>
      <c r="AD305" s="119"/>
      <c r="AE305" s="119"/>
      <c r="AF305" s="119"/>
      <c r="AG305" s="119"/>
      <c r="AH305" s="119"/>
      <c r="AI305" s="119"/>
      <c r="AJ305" s="119"/>
      <c r="AK305" s="119"/>
      <c r="AL305" s="119"/>
      <c r="AM305" s="4"/>
      <c r="AN305" s="4"/>
      <c r="AO305" s="4"/>
    </row>
    <row r="306">
      <c r="A306" s="4"/>
      <c r="B306" s="4"/>
      <c r="C306" s="4"/>
      <c r="D306" s="4"/>
      <c r="E306" s="4"/>
      <c r="F306" s="8"/>
      <c r="G306" s="8"/>
      <c r="H306" s="8"/>
      <c r="I306" s="8"/>
      <c r="J306" s="8"/>
      <c r="K306" s="8"/>
      <c r="L306" s="8"/>
      <c r="M306" s="8"/>
      <c r="N306" s="8"/>
      <c r="O306" s="8"/>
      <c r="P306" s="118"/>
      <c r="Q306" s="118"/>
      <c r="R306" s="118"/>
      <c r="S306" s="325"/>
      <c r="T306" s="119"/>
      <c r="U306" s="119"/>
      <c r="V306" s="119"/>
      <c r="W306" s="326"/>
      <c r="X306" s="74"/>
      <c r="Y306" s="352"/>
      <c r="Z306" s="352"/>
      <c r="AA306" s="328"/>
      <c r="AB306" s="118"/>
      <c r="AC306" s="119"/>
      <c r="AD306" s="119"/>
      <c r="AE306" s="119"/>
      <c r="AF306" s="119"/>
      <c r="AG306" s="119"/>
      <c r="AH306" s="119"/>
      <c r="AI306" s="119"/>
      <c r="AJ306" s="119"/>
      <c r="AK306" s="119"/>
      <c r="AL306" s="119"/>
      <c r="AM306" s="4"/>
      <c r="AN306" s="4"/>
      <c r="AO306" s="4"/>
    </row>
    <row r="307">
      <c r="A307" s="4"/>
      <c r="B307" s="4"/>
      <c r="C307" s="4"/>
      <c r="D307" s="4"/>
      <c r="E307" s="4"/>
      <c r="F307" s="8"/>
      <c r="G307" s="8"/>
      <c r="H307" s="8"/>
      <c r="I307" s="8"/>
      <c r="J307" s="8"/>
      <c r="K307" s="8"/>
      <c r="L307" s="8"/>
      <c r="M307" s="8"/>
      <c r="N307" s="8"/>
      <c r="O307" s="8"/>
      <c r="P307" s="118"/>
      <c r="Q307" s="118"/>
      <c r="R307" s="118"/>
      <c r="S307" s="325"/>
      <c r="T307" s="119"/>
      <c r="U307" s="119"/>
      <c r="V307" s="119"/>
      <c r="W307" s="326"/>
      <c r="X307" s="74"/>
      <c r="Y307" s="352"/>
      <c r="Z307" s="352"/>
      <c r="AA307" s="328"/>
      <c r="AB307" s="118"/>
      <c r="AC307" s="119"/>
      <c r="AD307" s="119"/>
      <c r="AE307" s="119"/>
      <c r="AF307" s="119"/>
      <c r="AG307" s="119"/>
      <c r="AH307" s="119"/>
      <c r="AI307" s="119"/>
      <c r="AJ307" s="119"/>
      <c r="AK307" s="119"/>
      <c r="AL307" s="119"/>
      <c r="AM307" s="4"/>
      <c r="AN307" s="4"/>
      <c r="AO307" s="4"/>
    </row>
    <row r="308">
      <c r="A308" s="4"/>
      <c r="B308" s="4"/>
      <c r="C308" s="4"/>
      <c r="D308" s="4"/>
      <c r="E308" s="4"/>
      <c r="F308" s="8"/>
      <c r="G308" s="8"/>
      <c r="H308" s="8"/>
      <c r="I308" s="8"/>
      <c r="J308" s="8"/>
      <c r="K308" s="8"/>
      <c r="L308" s="8"/>
      <c r="M308" s="8"/>
      <c r="N308" s="8"/>
      <c r="O308" s="8"/>
      <c r="P308" s="118"/>
      <c r="Q308" s="118"/>
      <c r="R308" s="118"/>
      <c r="S308" s="325"/>
      <c r="T308" s="119"/>
      <c r="U308" s="119"/>
      <c r="V308" s="119"/>
      <c r="W308" s="326"/>
      <c r="X308" s="74"/>
      <c r="Y308" s="352"/>
      <c r="Z308" s="352"/>
      <c r="AA308" s="328"/>
      <c r="AB308" s="118"/>
      <c r="AC308" s="119"/>
      <c r="AD308" s="119"/>
      <c r="AE308" s="119"/>
      <c r="AF308" s="119"/>
      <c r="AG308" s="119"/>
      <c r="AH308" s="119"/>
      <c r="AI308" s="119"/>
      <c r="AJ308" s="119"/>
      <c r="AK308" s="119"/>
      <c r="AL308" s="119"/>
      <c r="AM308" s="4"/>
      <c r="AN308" s="4"/>
      <c r="AO308" s="4"/>
    </row>
    <row r="309">
      <c r="A309" s="4"/>
      <c r="B309" s="4"/>
      <c r="C309" s="4"/>
      <c r="D309" s="4"/>
      <c r="E309" s="4"/>
      <c r="F309" s="8"/>
      <c r="G309" s="8"/>
      <c r="H309" s="8"/>
      <c r="I309" s="8"/>
      <c r="J309" s="8"/>
      <c r="K309" s="8"/>
      <c r="L309" s="8"/>
      <c r="M309" s="8"/>
      <c r="N309" s="8"/>
      <c r="O309" s="8"/>
      <c r="P309" s="118"/>
      <c r="Q309" s="118"/>
      <c r="R309" s="118"/>
      <c r="S309" s="325"/>
      <c r="T309" s="119"/>
      <c r="U309" s="119"/>
      <c r="V309" s="119"/>
      <c r="W309" s="326"/>
      <c r="X309" s="74"/>
      <c r="Y309" s="352"/>
      <c r="Z309" s="352"/>
      <c r="AA309" s="328"/>
      <c r="AB309" s="118"/>
      <c r="AC309" s="119"/>
      <c r="AD309" s="119"/>
      <c r="AE309" s="119"/>
      <c r="AF309" s="119"/>
      <c r="AG309" s="119"/>
      <c r="AH309" s="119"/>
      <c r="AI309" s="119"/>
      <c r="AJ309" s="119"/>
      <c r="AK309" s="119"/>
      <c r="AL309" s="119"/>
      <c r="AM309" s="4"/>
      <c r="AN309" s="4"/>
      <c r="AO309" s="4"/>
    </row>
    <row r="310">
      <c r="A310" s="4"/>
      <c r="B310" s="4"/>
      <c r="C310" s="4"/>
      <c r="D310" s="4"/>
      <c r="E310" s="4"/>
      <c r="F310" s="8"/>
      <c r="G310" s="8"/>
      <c r="H310" s="8"/>
      <c r="I310" s="8"/>
      <c r="J310" s="8"/>
      <c r="K310" s="8"/>
      <c r="L310" s="8"/>
      <c r="M310" s="8"/>
      <c r="N310" s="8"/>
      <c r="O310" s="8"/>
      <c r="P310" s="118"/>
      <c r="Q310" s="118"/>
      <c r="R310" s="118"/>
      <c r="S310" s="325"/>
      <c r="T310" s="119"/>
      <c r="U310" s="119"/>
      <c r="V310" s="119"/>
      <c r="W310" s="326"/>
      <c r="X310" s="74"/>
      <c r="Y310" s="352"/>
      <c r="Z310" s="352"/>
      <c r="AA310" s="328"/>
      <c r="AB310" s="118"/>
      <c r="AC310" s="119"/>
      <c r="AD310" s="119"/>
      <c r="AE310" s="119"/>
      <c r="AF310" s="119"/>
      <c r="AG310" s="119"/>
      <c r="AH310" s="119"/>
      <c r="AI310" s="119"/>
      <c r="AJ310" s="119"/>
      <c r="AK310" s="119"/>
      <c r="AL310" s="119"/>
      <c r="AM310" s="4"/>
      <c r="AN310" s="4"/>
      <c r="AO310" s="4"/>
    </row>
    <row r="311">
      <c r="A311" s="4"/>
      <c r="B311" s="4"/>
      <c r="C311" s="4"/>
      <c r="D311" s="4"/>
      <c r="E311" s="4"/>
      <c r="F311" s="8"/>
      <c r="G311" s="8"/>
      <c r="H311" s="8"/>
      <c r="I311" s="8"/>
      <c r="J311" s="8"/>
      <c r="K311" s="8"/>
      <c r="L311" s="8"/>
      <c r="M311" s="8"/>
      <c r="N311" s="8"/>
      <c r="O311" s="8"/>
      <c r="P311" s="118"/>
      <c r="Q311" s="118"/>
      <c r="R311" s="118"/>
      <c r="S311" s="325"/>
      <c r="T311" s="119"/>
      <c r="U311" s="119"/>
      <c r="V311" s="119"/>
      <c r="W311" s="326"/>
      <c r="X311" s="74"/>
      <c r="Y311" s="352"/>
      <c r="Z311" s="352"/>
      <c r="AA311" s="328"/>
      <c r="AB311" s="118"/>
      <c r="AC311" s="119"/>
      <c r="AD311" s="119"/>
      <c r="AE311" s="119"/>
      <c r="AF311" s="119"/>
      <c r="AG311" s="119"/>
      <c r="AH311" s="119"/>
      <c r="AI311" s="119"/>
      <c r="AJ311" s="119"/>
      <c r="AK311" s="119"/>
      <c r="AL311" s="119"/>
      <c r="AM311" s="4"/>
      <c r="AN311" s="4"/>
      <c r="AO311" s="4"/>
    </row>
    <row r="312">
      <c r="A312" s="4"/>
      <c r="B312" s="4"/>
      <c r="C312" s="4"/>
      <c r="D312" s="4"/>
      <c r="E312" s="4"/>
      <c r="F312" s="8"/>
      <c r="G312" s="8"/>
      <c r="H312" s="8"/>
      <c r="I312" s="8"/>
      <c r="J312" s="8"/>
      <c r="K312" s="8"/>
      <c r="L312" s="8"/>
      <c r="M312" s="8"/>
      <c r="N312" s="8"/>
      <c r="O312" s="8"/>
      <c r="P312" s="118"/>
      <c r="Q312" s="118"/>
      <c r="R312" s="118"/>
      <c r="S312" s="325"/>
      <c r="T312" s="119"/>
      <c r="U312" s="119"/>
      <c r="V312" s="119"/>
      <c r="W312" s="326"/>
      <c r="X312" s="74"/>
      <c r="Y312" s="352"/>
      <c r="Z312" s="352"/>
      <c r="AA312" s="328"/>
      <c r="AB312" s="118"/>
      <c r="AC312" s="119"/>
      <c r="AD312" s="119"/>
      <c r="AE312" s="119"/>
      <c r="AF312" s="119"/>
      <c r="AG312" s="119"/>
      <c r="AH312" s="119"/>
      <c r="AI312" s="119"/>
      <c r="AJ312" s="119"/>
      <c r="AK312" s="119"/>
      <c r="AL312" s="119"/>
      <c r="AM312" s="4"/>
      <c r="AN312" s="4"/>
      <c r="AO312" s="4"/>
    </row>
    <row r="313">
      <c r="A313" s="4"/>
      <c r="B313" s="4"/>
      <c r="C313" s="4"/>
      <c r="D313" s="4"/>
      <c r="E313" s="4"/>
      <c r="F313" s="8"/>
      <c r="G313" s="8"/>
      <c r="H313" s="8"/>
      <c r="I313" s="8"/>
      <c r="J313" s="8"/>
      <c r="K313" s="8"/>
      <c r="L313" s="8"/>
      <c r="M313" s="8"/>
      <c r="N313" s="8"/>
      <c r="O313" s="8"/>
      <c r="P313" s="118"/>
      <c r="Q313" s="118"/>
      <c r="R313" s="118"/>
      <c r="S313" s="325"/>
      <c r="T313" s="119"/>
      <c r="U313" s="119"/>
      <c r="V313" s="119"/>
      <c r="W313" s="326"/>
      <c r="X313" s="74"/>
      <c r="Y313" s="352"/>
      <c r="Z313" s="352"/>
      <c r="AA313" s="328"/>
      <c r="AB313" s="118"/>
      <c r="AC313" s="119"/>
      <c r="AD313" s="119"/>
      <c r="AE313" s="119"/>
      <c r="AF313" s="119"/>
      <c r="AG313" s="119"/>
      <c r="AH313" s="119"/>
      <c r="AI313" s="119"/>
      <c r="AJ313" s="119"/>
      <c r="AK313" s="119"/>
      <c r="AL313" s="119"/>
      <c r="AM313" s="4"/>
      <c r="AN313" s="4"/>
      <c r="AO313" s="4"/>
    </row>
    <row r="314">
      <c r="A314" s="4"/>
      <c r="B314" s="4"/>
      <c r="C314" s="4"/>
      <c r="D314" s="4"/>
      <c r="E314" s="4"/>
      <c r="F314" s="8"/>
      <c r="G314" s="8"/>
      <c r="H314" s="8"/>
      <c r="I314" s="8"/>
      <c r="J314" s="8"/>
      <c r="K314" s="8"/>
      <c r="L314" s="8"/>
      <c r="M314" s="8"/>
      <c r="N314" s="8"/>
      <c r="O314" s="8"/>
      <c r="P314" s="118"/>
      <c r="Q314" s="118"/>
      <c r="R314" s="118"/>
      <c r="S314" s="325"/>
      <c r="T314" s="119"/>
      <c r="U314" s="119"/>
      <c r="V314" s="119"/>
      <c r="W314" s="326"/>
      <c r="X314" s="74"/>
      <c r="Y314" s="352"/>
      <c r="Z314" s="352"/>
      <c r="AA314" s="328"/>
      <c r="AB314" s="118"/>
      <c r="AC314" s="119"/>
      <c r="AD314" s="119"/>
      <c r="AE314" s="119"/>
      <c r="AF314" s="119"/>
      <c r="AG314" s="119"/>
      <c r="AH314" s="119"/>
      <c r="AI314" s="119"/>
      <c r="AJ314" s="119"/>
      <c r="AK314" s="119"/>
      <c r="AL314" s="119"/>
      <c r="AM314" s="4"/>
      <c r="AN314" s="4"/>
      <c r="AO314" s="4"/>
    </row>
    <row r="315">
      <c r="A315" s="4"/>
      <c r="B315" s="4"/>
      <c r="C315" s="4"/>
      <c r="D315" s="4"/>
      <c r="E315" s="4"/>
      <c r="F315" s="8"/>
      <c r="G315" s="8"/>
      <c r="H315" s="8"/>
      <c r="I315" s="8"/>
      <c r="J315" s="8"/>
      <c r="K315" s="8"/>
      <c r="L315" s="8"/>
      <c r="M315" s="8"/>
      <c r="N315" s="8"/>
      <c r="O315" s="8"/>
      <c r="P315" s="118"/>
      <c r="Q315" s="118"/>
      <c r="R315" s="118"/>
      <c r="S315" s="325"/>
      <c r="T315" s="119"/>
      <c r="U315" s="119"/>
      <c r="V315" s="119"/>
      <c r="W315" s="326"/>
      <c r="X315" s="74"/>
      <c r="Y315" s="352"/>
      <c r="Z315" s="352"/>
      <c r="AA315" s="328"/>
      <c r="AB315" s="118"/>
      <c r="AC315" s="119"/>
      <c r="AD315" s="119"/>
      <c r="AE315" s="119"/>
      <c r="AF315" s="119"/>
      <c r="AG315" s="119"/>
      <c r="AH315" s="119"/>
      <c r="AI315" s="119"/>
      <c r="AJ315" s="119"/>
      <c r="AK315" s="119"/>
      <c r="AL315" s="119"/>
      <c r="AM315" s="4"/>
      <c r="AN315" s="4"/>
      <c r="AO315" s="4"/>
    </row>
    <row r="316">
      <c r="A316" s="4"/>
      <c r="B316" s="4"/>
      <c r="C316" s="4"/>
      <c r="D316" s="4"/>
      <c r="E316" s="4"/>
      <c r="F316" s="8"/>
      <c r="G316" s="8"/>
      <c r="H316" s="8"/>
      <c r="I316" s="8"/>
      <c r="J316" s="8"/>
      <c r="K316" s="8"/>
      <c r="L316" s="8"/>
      <c r="M316" s="8"/>
      <c r="N316" s="8"/>
      <c r="O316" s="8"/>
      <c r="P316" s="118"/>
      <c r="Q316" s="118"/>
      <c r="R316" s="118"/>
      <c r="S316" s="325"/>
      <c r="T316" s="119"/>
      <c r="U316" s="119"/>
      <c r="V316" s="119"/>
      <c r="W316" s="326"/>
      <c r="X316" s="74"/>
      <c r="Y316" s="352"/>
      <c r="Z316" s="352"/>
      <c r="AA316" s="328"/>
      <c r="AB316" s="118"/>
      <c r="AC316" s="119"/>
      <c r="AD316" s="119"/>
      <c r="AE316" s="119"/>
      <c r="AF316" s="119"/>
      <c r="AG316" s="119"/>
      <c r="AH316" s="119"/>
      <c r="AI316" s="119"/>
      <c r="AJ316" s="119"/>
      <c r="AK316" s="119"/>
      <c r="AL316" s="119"/>
      <c r="AM316" s="4"/>
      <c r="AN316" s="4"/>
      <c r="AO316" s="4"/>
    </row>
    <row r="317">
      <c r="A317" s="4"/>
      <c r="B317" s="4"/>
      <c r="C317" s="4"/>
      <c r="D317" s="4"/>
      <c r="E317" s="4"/>
      <c r="F317" s="8"/>
      <c r="G317" s="8"/>
      <c r="H317" s="8"/>
      <c r="I317" s="8"/>
      <c r="J317" s="8"/>
      <c r="K317" s="8"/>
      <c r="L317" s="8"/>
      <c r="M317" s="8"/>
      <c r="N317" s="8"/>
      <c r="O317" s="8"/>
      <c r="P317" s="118"/>
      <c r="Q317" s="118"/>
      <c r="R317" s="118"/>
      <c r="S317" s="325"/>
      <c r="T317" s="119"/>
      <c r="U317" s="119"/>
      <c r="V317" s="119"/>
      <c r="W317" s="326"/>
      <c r="X317" s="74"/>
      <c r="Y317" s="352"/>
      <c r="Z317" s="352"/>
      <c r="AA317" s="328"/>
      <c r="AB317" s="118"/>
      <c r="AC317" s="119"/>
      <c r="AD317" s="119"/>
      <c r="AE317" s="119"/>
      <c r="AF317" s="119"/>
      <c r="AG317" s="119"/>
      <c r="AH317" s="119"/>
      <c r="AI317" s="119"/>
      <c r="AJ317" s="119"/>
      <c r="AK317" s="119"/>
      <c r="AL317" s="119"/>
      <c r="AM317" s="4"/>
      <c r="AN317" s="4"/>
      <c r="AO317" s="4"/>
    </row>
    <row r="318">
      <c r="A318" s="4"/>
      <c r="B318" s="4"/>
      <c r="C318" s="4"/>
      <c r="D318" s="4"/>
      <c r="E318" s="4"/>
      <c r="F318" s="8"/>
      <c r="G318" s="8"/>
      <c r="H318" s="8"/>
      <c r="I318" s="8"/>
      <c r="J318" s="8"/>
      <c r="K318" s="8"/>
      <c r="L318" s="8"/>
      <c r="M318" s="8"/>
      <c r="N318" s="8"/>
      <c r="O318" s="8"/>
      <c r="P318" s="118"/>
      <c r="Q318" s="118"/>
      <c r="R318" s="118"/>
      <c r="S318" s="325"/>
      <c r="T318" s="119"/>
      <c r="U318" s="119"/>
      <c r="V318" s="119"/>
      <c r="W318" s="326"/>
      <c r="X318" s="74"/>
      <c r="Y318" s="352"/>
      <c r="Z318" s="352"/>
      <c r="AA318" s="328"/>
      <c r="AB318" s="118"/>
      <c r="AC318" s="119"/>
      <c r="AD318" s="119"/>
      <c r="AE318" s="119"/>
      <c r="AF318" s="119"/>
      <c r="AG318" s="119"/>
      <c r="AH318" s="119"/>
      <c r="AI318" s="119"/>
      <c r="AJ318" s="119"/>
      <c r="AK318" s="119"/>
      <c r="AL318" s="119"/>
      <c r="AM318" s="4"/>
      <c r="AN318" s="4"/>
      <c r="AO318" s="4"/>
    </row>
    <row r="319">
      <c r="A319" s="4"/>
      <c r="B319" s="4"/>
      <c r="C319" s="4"/>
      <c r="D319" s="4"/>
      <c r="E319" s="4"/>
      <c r="F319" s="8"/>
      <c r="G319" s="8"/>
      <c r="H319" s="8"/>
      <c r="I319" s="8"/>
      <c r="J319" s="8"/>
      <c r="K319" s="8"/>
      <c r="L319" s="8"/>
      <c r="M319" s="8"/>
      <c r="N319" s="8"/>
      <c r="O319" s="8"/>
      <c r="P319" s="118"/>
      <c r="Q319" s="118"/>
      <c r="R319" s="118"/>
      <c r="S319" s="325"/>
      <c r="T319" s="119"/>
      <c r="U319" s="119"/>
      <c r="V319" s="119"/>
      <c r="W319" s="326"/>
      <c r="X319" s="74"/>
      <c r="Y319" s="352"/>
      <c r="Z319" s="352"/>
      <c r="AA319" s="328"/>
      <c r="AB319" s="118"/>
      <c r="AC319" s="119"/>
      <c r="AD319" s="119"/>
      <c r="AE319" s="119"/>
      <c r="AF319" s="119"/>
      <c r="AG319" s="119"/>
      <c r="AH319" s="119"/>
      <c r="AI319" s="119"/>
      <c r="AJ319" s="119"/>
      <c r="AK319" s="119"/>
      <c r="AL319" s="119"/>
      <c r="AM319" s="4"/>
      <c r="AN319" s="4"/>
      <c r="AO319" s="4"/>
    </row>
    <row r="320">
      <c r="A320" s="4"/>
      <c r="B320" s="4"/>
      <c r="C320" s="4"/>
      <c r="D320" s="4"/>
      <c r="E320" s="4"/>
      <c r="F320" s="8"/>
      <c r="G320" s="8"/>
      <c r="H320" s="8"/>
      <c r="I320" s="8"/>
      <c r="J320" s="8"/>
      <c r="K320" s="8"/>
      <c r="L320" s="8"/>
      <c r="M320" s="8"/>
      <c r="N320" s="8"/>
      <c r="O320" s="8"/>
      <c r="P320" s="118"/>
      <c r="Q320" s="118"/>
      <c r="R320" s="118"/>
      <c r="S320" s="325"/>
      <c r="T320" s="119"/>
      <c r="U320" s="119"/>
      <c r="V320" s="119"/>
      <c r="W320" s="326"/>
      <c r="X320" s="74"/>
      <c r="Y320" s="352"/>
      <c r="Z320" s="352"/>
      <c r="AA320" s="328"/>
      <c r="AB320" s="118"/>
      <c r="AC320" s="119"/>
      <c r="AD320" s="119"/>
      <c r="AE320" s="119"/>
      <c r="AF320" s="119"/>
      <c r="AG320" s="119"/>
      <c r="AH320" s="119"/>
      <c r="AI320" s="119"/>
      <c r="AJ320" s="119"/>
      <c r="AK320" s="119"/>
      <c r="AL320" s="119"/>
      <c r="AM320" s="4"/>
      <c r="AN320" s="4"/>
      <c r="AO320" s="4"/>
    </row>
    <row r="321">
      <c r="A321" s="4"/>
      <c r="B321" s="4"/>
      <c r="C321" s="4"/>
      <c r="D321" s="4"/>
      <c r="E321" s="4"/>
      <c r="F321" s="8"/>
      <c r="G321" s="8"/>
      <c r="H321" s="8"/>
      <c r="I321" s="8"/>
      <c r="J321" s="8"/>
      <c r="K321" s="8"/>
      <c r="L321" s="8"/>
      <c r="M321" s="8"/>
      <c r="N321" s="8"/>
      <c r="O321" s="8"/>
      <c r="P321" s="118"/>
      <c r="Q321" s="118"/>
      <c r="R321" s="118"/>
      <c r="S321" s="325"/>
      <c r="T321" s="119"/>
      <c r="U321" s="119"/>
      <c r="V321" s="119"/>
      <c r="W321" s="326"/>
      <c r="X321" s="74"/>
      <c r="Y321" s="352"/>
      <c r="Z321" s="352"/>
      <c r="AA321" s="328"/>
      <c r="AB321" s="118"/>
      <c r="AC321" s="119"/>
      <c r="AD321" s="119"/>
      <c r="AE321" s="119"/>
      <c r="AF321" s="119"/>
      <c r="AG321" s="119"/>
      <c r="AH321" s="119"/>
      <c r="AI321" s="119"/>
      <c r="AJ321" s="119"/>
      <c r="AK321" s="119"/>
      <c r="AL321" s="119"/>
      <c r="AM321" s="4"/>
      <c r="AN321" s="4"/>
      <c r="AO321" s="4"/>
    </row>
    <row r="322">
      <c r="A322" s="4"/>
      <c r="B322" s="4"/>
      <c r="C322" s="4"/>
      <c r="D322" s="4"/>
      <c r="E322" s="4"/>
      <c r="F322" s="8"/>
      <c r="G322" s="8"/>
      <c r="H322" s="8"/>
      <c r="I322" s="8"/>
      <c r="J322" s="8"/>
      <c r="K322" s="8"/>
      <c r="L322" s="8"/>
      <c r="M322" s="8"/>
      <c r="N322" s="8"/>
      <c r="O322" s="8"/>
      <c r="P322" s="118"/>
      <c r="Q322" s="118"/>
      <c r="R322" s="118"/>
      <c r="S322" s="325"/>
      <c r="T322" s="119"/>
      <c r="U322" s="119"/>
      <c r="V322" s="119"/>
      <c r="W322" s="326"/>
      <c r="X322" s="74"/>
      <c r="Y322" s="352"/>
      <c r="Z322" s="352"/>
      <c r="AA322" s="328"/>
      <c r="AB322" s="118"/>
      <c r="AC322" s="119"/>
      <c r="AD322" s="119"/>
      <c r="AE322" s="119"/>
      <c r="AF322" s="119"/>
      <c r="AG322" s="119"/>
      <c r="AH322" s="119"/>
      <c r="AI322" s="119"/>
      <c r="AJ322" s="119"/>
      <c r="AK322" s="119"/>
      <c r="AL322" s="119"/>
      <c r="AM322" s="4"/>
      <c r="AN322" s="4"/>
      <c r="AO322" s="4"/>
    </row>
    <row r="323">
      <c r="A323" s="4"/>
      <c r="B323" s="4"/>
      <c r="C323" s="4"/>
      <c r="D323" s="4"/>
      <c r="E323" s="4"/>
      <c r="F323" s="8"/>
      <c r="G323" s="8"/>
      <c r="H323" s="8"/>
      <c r="I323" s="8"/>
      <c r="J323" s="8"/>
      <c r="K323" s="8"/>
      <c r="L323" s="8"/>
      <c r="M323" s="8"/>
      <c r="N323" s="8"/>
      <c r="O323" s="8"/>
      <c r="P323" s="118"/>
      <c r="Q323" s="118"/>
      <c r="R323" s="118"/>
      <c r="S323" s="325"/>
      <c r="T323" s="119"/>
      <c r="U323" s="119"/>
      <c r="V323" s="119"/>
      <c r="W323" s="326"/>
      <c r="X323" s="74"/>
      <c r="Y323" s="352"/>
      <c r="Z323" s="352"/>
      <c r="AA323" s="328"/>
      <c r="AB323" s="118"/>
      <c r="AC323" s="119"/>
      <c r="AD323" s="119"/>
      <c r="AE323" s="119"/>
      <c r="AF323" s="119"/>
      <c r="AG323" s="119"/>
      <c r="AH323" s="119"/>
      <c r="AI323" s="119"/>
      <c r="AJ323" s="119"/>
      <c r="AK323" s="119"/>
      <c r="AL323" s="119"/>
      <c r="AM323" s="4"/>
      <c r="AN323" s="4"/>
      <c r="AO323" s="4"/>
    </row>
    <row r="324">
      <c r="A324" s="4"/>
      <c r="B324" s="4"/>
      <c r="C324" s="4"/>
      <c r="D324" s="4"/>
      <c r="E324" s="4"/>
      <c r="F324" s="8"/>
      <c r="G324" s="8"/>
      <c r="H324" s="8"/>
      <c r="I324" s="8"/>
      <c r="J324" s="8"/>
      <c r="K324" s="8"/>
      <c r="L324" s="8"/>
      <c r="M324" s="8"/>
      <c r="N324" s="8"/>
      <c r="O324" s="8"/>
      <c r="P324" s="118"/>
      <c r="Q324" s="118"/>
      <c r="R324" s="118"/>
      <c r="S324" s="325"/>
      <c r="T324" s="119"/>
      <c r="U324" s="119"/>
      <c r="V324" s="119"/>
      <c r="W324" s="326"/>
      <c r="X324" s="74"/>
      <c r="Y324" s="352"/>
      <c r="Z324" s="352"/>
      <c r="AA324" s="328"/>
      <c r="AB324" s="118"/>
      <c r="AC324" s="119"/>
      <c r="AD324" s="119"/>
      <c r="AE324" s="119"/>
      <c r="AF324" s="119"/>
      <c r="AG324" s="119"/>
      <c r="AH324" s="119"/>
      <c r="AI324" s="119"/>
      <c r="AJ324" s="119"/>
      <c r="AK324" s="119"/>
      <c r="AL324" s="119"/>
      <c r="AM324" s="4"/>
      <c r="AN324" s="4"/>
      <c r="AO324" s="4"/>
    </row>
    <row r="325">
      <c r="A325" s="4"/>
      <c r="B325" s="4"/>
      <c r="C325" s="4"/>
      <c r="D325" s="4"/>
      <c r="E325" s="4"/>
      <c r="F325" s="8"/>
      <c r="G325" s="8"/>
      <c r="H325" s="8"/>
      <c r="I325" s="8"/>
      <c r="J325" s="8"/>
      <c r="K325" s="8"/>
      <c r="L325" s="8"/>
      <c r="M325" s="8"/>
      <c r="N325" s="8"/>
      <c r="O325" s="8"/>
      <c r="P325" s="118"/>
      <c r="Q325" s="118"/>
      <c r="R325" s="118"/>
      <c r="S325" s="325"/>
      <c r="T325" s="119"/>
      <c r="U325" s="119"/>
      <c r="V325" s="119"/>
      <c r="W325" s="326"/>
      <c r="X325" s="74"/>
      <c r="Y325" s="352"/>
      <c r="Z325" s="352"/>
      <c r="AA325" s="328"/>
      <c r="AB325" s="118"/>
      <c r="AC325" s="119"/>
      <c r="AD325" s="119"/>
      <c r="AE325" s="119"/>
      <c r="AF325" s="119"/>
      <c r="AG325" s="119"/>
      <c r="AH325" s="119"/>
      <c r="AI325" s="119"/>
      <c r="AJ325" s="119"/>
      <c r="AK325" s="119"/>
      <c r="AL325" s="119"/>
      <c r="AM325" s="4"/>
      <c r="AN325" s="4"/>
      <c r="AO325" s="4"/>
    </row>
    <row r="326">
      <c r="A326" s="4"/>
      <c r="B326" s="4"/>
      <c r="C326" s="4"/>
      <c r="D326" s="4"/>
      <c r="E326" s="4"/>
      <c r="F326" s="8"/>
      <c r="G326" s="8"/>
      <c r="H326" s="8"/>
      <c r="I326" s="8"/>
      <c r="J326" s="8"/>
      <c r="K326" s="8"/>
      <c r="L326" s="8"/>
      <c r="M326" s="8"/>
      <c r="N326" s="8"/>
      <c r="O326" s="8"/>
      <c r="P326" s="118"/>
      <c r="Q326" s="118"/>
      <c r="R326" s="118"/>
      <c r="S326" s="325"/>
      <c r="T326" s="119"/>
      <c r="U326" s="119"/>
      <c r="V326" s="119"/>
      <c r="W326" s="326"/>
      <c r="X326" s="74"/>
      <c r="Y326" s="352"/>
      <c r="Z326" s="352"/>
      <c r="AA326" s="328"/>
      <c r="AB326" s="118"/>
      <c r="AC326" s="119"/>
      <c r="AD326" s="119"/>
      <c r="AE326" s="119"/>
      <c r="AF326" s="119"/>
      <c r="AG326" s="119"/>
      <c r="AH326" s="119"/>
      <c r="AI326" s="119"/>
      <c r="AJ326" s="119"/>
      <c r="AK326" s="119"/>
      <c r="AL326" s="119"/>
      <c r="AM326" s="4"/>
      <c r="AN326" s="4"/>
      <c r="AO326" s="4"/>
    </row>
    <row r="327">
      <c r="A327" s="4"/>
      <c r="B327" s="4"/>
      <c r="C327" s="4"/>
      <c r="D327" s="4"/>
      <c r="E327" s="4"/>
      <c r="F327" s="8"/>
      <c r="G327" s="8"/>
      <c r="H327" s="8"/>
      <c r="I327" s="8"/>
      <c r="J327" s="8"/>
      <c r="K327" s="8"/>
      <c r="L327" s="8"/>
      <c r="M327" s="8"/>
      <c r="N327" s="8"/>
      <c r="O327" s="8"/>
      <c r="P327" s="118"/>
      <c r="Q327" s="118"/>
      <c r="R327" s="118"/>
      <c r="S327" s="325"/>
      <c r="T327" s="119"/>
      <c r="U327" s="119"/>
      <c r="V327" s="119"/>
      <c r="W327" s="326"/>
      <c r="X327" s="74"/>
      <c r="Y327" s="352"/>
      <c r="Z327" s="352"/>
      <c r="AA327" s="328"/>
      <c r="AB327" s="118"/>
      <c r="AC327" s="119"/>
      <c r="AD327" s="119"/>
      <c r="AE327" s="119"/>
      <c r="AF327" s="119"/>
      <c r="AG327" s="119"/>
      <c r="AH327" s="119"/>
      <c r="AI327" s="119"/>
      <c r="AJ327" s="119"/>
      <c r="AK327" s="119"/>
      <c r="AL327" s="119"/>
      <c r="AM327" s="4"/>
      <c r="AN327" s="4"/>
      <c r="AO327" s="4"/>
    </row>
    <row r="328">
      <c r="A328" s="4"/>
      <c r="B328" s="4"/>
      <c r="C328" s="4"/>
      <c r="D328" s="4"/>
      <c r="E328" s="4"/>
      <c r="F328" s="8"/>
      <c r="G328" s="8"/>
      <c r="H328" s="8"/>
      <c r="I328" s="8"/>
      <c r="J328" s="8"/>
      <c r="K328" s="8"/>
      <c r="L328" s="8"/>
      <c r="M328" s="8"/>
      <c r="N328" s="8"/>
      <c r="O328" s="8"/>
      <c r="P328" s="118"/>
      <c r="Q328" s="118"/>
      <c r="R328" s="118"/>
      <c r="S328" s="325"/>
      <c r="T328" s="119"/>
      <c r="U328" s="119"/>
      <c r="V328" s="119"/>
      <c r="W328" s="326"/>
      <c r="X328" s="74"/>
      <c r="Y328" s="352"/>
      <c r="Z328" s="352"/>
      <c r="AA328" s="328"/>
      <c r="AB328" s="118"/>
      <c r="AC328" s="119"/>
      <c r="AD328" s="119"/>
      <c r="AE328" s="119"/>
      <c r="AF328" s="119"/>
      <c r="AG328" s="119"/>
      <c r="AH328" s="119"/>
      <c r="AI328" s="119"/>
      <c r="AJ328" s="119"/>
      <c r="AK328" s="119"/>
      <c r="AL328" s="119"/>
      <c r="AM328" s="4"/>
      <c r="AN328" s="4"/>
      <c r="AO328" s="4"/>
    </row>
    <row r="329">
      <c r="A329" s="4"/>
      <c r="B329" s="4"/>
      <c r="C329" s="4"/>
      <c r="D329" s="4"/>
      <c r="E329" s="4"/>
      <c r="F329" s="8"/>
      <c r="G329" s="8"/>
      <c r="H329" s="8"/>
      <c r="I329" s="8"/>
      <c r="J329" s="8"/>
      <c r="K329" s="8"/>
      <c r="L329" s="8"/>
      <c r="M329" s="8"/>
      <c r="N329" s="8"/>
      <c r="O329" s="8"/>
      <c r="P329" s="118"/>
      <c r="Q329" s="118"/>
      <c r="R329" s="118"/>
      <c r="S329" s="325"/>
      <c r="T329" s="119"/>
      <c r="U329" s="119"/>
      <c r="V329" s="119"/>
      <c r="W329" s="326"/>
      <c r="X329" s="74"/>
      <c r="Y329" s="352"/>
      <c r="Z329" s="352"/>
      <c r="AA329" s="328"/>
      <c r="AB329" s="118"/>
      <c r="AC329" s="119"/>
      <c r="AD329" s="119"/>
      <c r="AE329" s="119"/>
      <c r="AF329" s="119"/>
      <c r="AG329" s="119"/>
      <c r="AH329" s="119"/>
      <c r="AI329" s="119"/>
      <c r="AJ329" s="119"/>
      <c r="AK329" s="119"/>
      <c r="AL329" s="119"/>
      <c r="AM329" s="4"/>
      <c r="AN329" s="4"/>
      <c r="AO329" s="4"/>
    </row>
    <row r="330">
      <c r="A330" s="4"/>
      <c r="B330" s="4"/>
      <c r="C330" s="4"/>
      <c r="D330" s="4"/>
      <c r="E330" s="4"/>
      <c r="F330" s="8"/>
      <c r="G330" s="8"/>
      <c r="H330" s="8"/>
      <c r="I330" s="8"/>
      <c r="J330" s="8"/>
      <c r="K330" s="8"/>
      <c r="L330" s="8"/>
      <c r="M330" s="8"/>
      <c r="N330" s="8"/>
      <c r="O330" s="8"/>
      <c r="P330" s="118"/>
      <c r="Q330" s="118"/>
      <c r="R330" s="118"/>
      <c r="S330" s="325"/>
      <c r="T330" s="119"/>
      <c r="U330" s="119"/>
      <c r="V330" s="119"/>
      <c r="W330" s="326"/>
      <c r="X330" s="74"/>
      <c r="Y330" s="352"/>
      <c r="Z330" s="352"/>
      <c r="AA330" s="328"/>
      <c r="AB330" s="118"/>
      <c r="AC330" s="119"/>
      <c r="AD330" s="119"/>
      <c r="AE330" s="119"/>
      <c r="AF330" s="119"/>
      <c r="AG330" s="119"/>
      <c r="AH330" s="119"/>
      <c r="AI330" s="119"/>
      <c r="AJ330" s="119"/>
      <c r="AK330" s="119"/>
      <c r="AL330" s="119"/>
      <c r="AM330" s="4"/>
      <c r="AN330" s="4"/>
      <c r="AO330" s="4"/>
    </row>
    <row r="331">
      <c r="A331" s="4"/>
      <c r="B331" s="4"/>
      <c r="C331" s="4"/>
      <c r="D331" s="4"/>
      <c r="E331" s="4"/>
      <c r="F331" s="8"/>
      <c r="G331" s="8"/>
      <c r="H331" s="8"/>
      <c r="I331" s="8"/>
      <c r="J331" s="8"/>
      <c r="K331" s="8"/>
      <c r="L331" s="8"/>
      <c r="M331" s="8"/>
      <c r="N331" s="8"/>
      <c r="O331" s="8"/>
      <c r="P331" s="118"/>
      <c r="Q331" s="118"/>
      <c r="R331" s="118"/>
      <c r="S331" s="325"/>
      <c r="T331" s="119"/>
      <c r="U331" s="119"/>
      <c r="V331" s="119"/>
      <c r="W331" s="326"/>
      <c r="X331" s="74"/>
      <c r="Y331" s="352"/>
      <c r="Z331" s="352"/>
      <c r="AA331" s="328"/>
      <c r="AB331" s="118"/>
      <c r="AC331" s="119"/>
      <c r="AD331" s="119"/>
      <c r="AE331" s="119"/>
      <c r="AF331" s="119"/>
      <c r="AG331" s="119"/>
      <c r="AH331" s="119"/>
      <c r="AI331" s="119"/>
      <c r="AJ331" s="119"/>
      <c r="AK331" s="119"/>
      <c r="AL331" s="119"/>
      <c r="AM331" s="4"/>
      <c r="AN331" s="4"/>
      <c r="AO331" s="4"/>
    </row>
    <row r="332">
      <c r="A332" s="4"/>
      <c r="B332" s="4"/>
      <c r="C332" s="4"/>
      <c r="D332" s="4"/>
      <c r="E332" s="4"/>
      <c r="F332" s="8"/>
      <c r="G332" s="8"/>
      <c r="H332" s="8"/>
      <c r="I332" s="8"/>
      <c r="J332" s="8"/>
      <c r="K332" s="8"/>
      <c r="L332" s="8"/>
      <c r="M332" s="8"/>
      <c r="N332" s="8"/>
      <c r="O332" s="8"/>
      <c r="P332" s="118"/>
      <c r="Q332" s="118"/>
      <c r="R332" s="118"/>
      <c r="S332" s="325"/>
      <c r="T332" s="119"/>
      <c r="U332" s="119"/>
      <c r="V332" s="119"/>
      <c r="W332" s="326"/>
      <c r="X332" s="74"/>
      <c r="Y332" s="352"/>
      <c r="Z332" s="352"/>
      <c r="AA332" s="328"/>
      <c r="AB332" s="118"/>
      <c r="AC332" s="119"/>
      <c r="AD332" s="119"/>
      <c r="AE332" s="119"/>
      <c r="AF332" s="119"/>
      <c r="AG332" s="119"/>
      <c r="AH332" s="119"/>
      <c r="AI332" s="119"/>
      <c r="AJ332" s="119"/>
      <c r="AK332" s="119"/>
      <c r="AL332" s="119"/>
      <c r="AM332" s="4"/>
      <c r="AN332" s="4"/>
      <c r="AO332" s="4"/>
    </row>
    <row r="333">
      <c r="A333" s="4"/>
      <c r="B333" s="4"/>
      <c r="C333" s="4"/>
      <c r="D333" s="4"/>
      <c r="E333" s="4"/>
      <c r="F333" s="8"/>
      <c r="G333" s="8"/>
      <c r="H333" s="8"/>
      <c r="I333" s="8"/>
      <c r="J333" s="8"/>
      <c r="K333" s="8"/>
      <c r="L333" s="8"/>
      <c r="M333" s="8"/>
      <c r="N333" s="8"/>
      <c r="O333" s="8"/>
      <c r="P333" s="118"/>
      <c r="Q333" s="118"/>
      <c r="R333" s="118"/>
      <c r="S333" s="325"/>
      <c r="T333" s="119"/>
      <c r="U333" s="119"/>
      <c r="V333" s="119"/>
      <c r="W333" s="326"/>
      <c r="X333" s="74"/>
      <c r="Y333" s="352"/>
      <c r="Z333" s="352"/>
      <c r="AA333" s="328"/>
      <c r="AB333" s="118"/>
      <c r="AC333" s="119"/>
      <c r="AD333" s="119"/>
      <c r="AE333" s="119"/>
      <c r="AF333" s="119"/>
      <c r="AG333" s="119"/>
      <c r="AH333" s="119"/>
      <c r="AI333" s="119"/>
      <c r="AJ333" s="119"/>
      <c r="AK333" s="119"/>
      <c r="AL333" s="119"/>
      <c r="AM333" s="4"/>
      <c r="AN333" s="4"/>
      <c r="AO333" s="4"/>
    </row>
    <row r="334">
      <c r="A334" s="4"/>
      <c r="B334" s="4"/>
      <c r="C334" s="4"/>
      <c r="D334" s="4"/>
      <c r="E334" s="4"/>
      <c r="F334" s="8"/>
      <c r="G334" s="8"/>
      <c r="H334" s="8"/>
      <c r="I334" s="8"/>
      <c r="J334" s="8"/>
      <c r="K334" s="8"/>
      <c r="L334" s="8"/>
      <c r="M334" s="8"/>
      <c r="N334" s="8"/>
      <c r="O334" s="8"/>
      <c r="P334" s="118"/>
      <c r="Q334" s="118"/>
      <c r="R334" s="118"/>
      <c r="S334" s="325"/>
      <c r="T334" s="119"/>
      <c r="U334" s="119"/>
      <c r="V334" s="119"/>
      <c r="W334" s="326"/>
      <c r="X334" s="74"/>
      <c r="Y334" s="352"/>
      <c r="Z334" s="352"/>
      <c r="AA334" s="328"/>
      <c r="AB334" s="118"/>
      <c r="AC334" s="119"/>
      <c r="AD334" s="119"/>
      <c r="AE334" s="119"/>
      <c r="AF334" s="119"/>
      <c r="AG334" s="119"/>
      <c r="AH334" s="119"/>
      <c r="AI334" s="119"/>
      <c r="AJ334" s="119"/>
      <c r="AK334" s="119"/>
      <c r="AL334" s="119"/>
      <c r="AM334" s="4"/>
      <c r="AN334" s="4"/>
      <c r="AO334" s="4"/>
    </row>
    <row r="335">
      <c r="A335" s="4"/>
      <c r="B335" s="4"/>
      <c r="C335" s="4"/>
      <c r="D335" s="4"/>
      <c r="E335" s="4"/>
      <c r="F335" s="8"/>
      <c r="G335" s="8"/>
      <c r="H335" s="8"/>
      <c r="I335" s="8"/>
      <c r="J335" s="8"/>
      <c r="K335" s="8"/>
      <c r="L335" s="8"/>
      <c r="M335" s="8"/>
      <c r="N335" s="8"/>
      <c r="O335" s="8"/>
      <c r="P335" s="118"/>
      <c r="Q335" s="118"/>
      <c r="R335" s="118"/>
      <c r="S335" s="325"/>
      <c r="T335" s="119"/>
      <c r="U335" s="119"/>
      <c r="V335" s="119"/>
      <c r="W335" s="326"/>
      <c r="X335" s="74"/>
      <c r="Y335" s="352"/>
      <c r="Z335" s="352"/>
      <c r="AA335" s="328"/>
      <c r="AB335" s="118"/>
      <c r="AC335" s="119"/>
      <c r="AD335" s="119"/>
      <c r="AE335" s="119"/>
      <c r="AF335" s="119"/>
      <c r="AG335" s="119"/>
      <c r="AH335" s="119"/>
      <c r="AI335" s="119"/>
      <c r="AJ335" s="119"/>
      <c r="AK335" s="119"/>
      <c r="AL335" s="119"/>
      <c r="AM335" s="4"/>
      <c r="AN335" s="4"/>
      <c r="AO335" s="4"/>
    </row>
    <row r="336">
      <c r="A336" s="4"/>
      <c r="B336" s="4"/>
      <c r="C336" s="4"/>
      <c r="D336" s="4"/>
      <c r="E336" s="4"/>
      <c r="F336" s="8"/>
      <c r="G336" s="8"/>
      <c r="H336" s="8"/>
      <c r="I336" s="8"/>
      <c r="J336" s="8"/>
      <c r="K336" s="8"/>
      <c r="L336" s="8"/>
      <c r="M336" s="8"/>
      <c r="N336" s="8"/>
      <c r="O336" s="8"/>
      <c r="P336" s="118"/>
      <c r="Q336" s="118"/>
      <c r="R336" s="118"/>
      <c r="S336" s="325"/>
      <c r="T336" s="119"/>
      <c r="U336" s="119"/>
      <c r="V336" s="119"/>
      <c r="W336" s="326"/>
      <c r="X336" s="74"/>
      <c r="Y336" s="352"/>
      <c r="Z336" s="352"/>
      <c r="AA336" s="328"/>
      <c r="AB336" s="118"/>
      <c r="AC336" s="119"/>
      <c r="AD336" s="119"/>
      <c r="AE336" s="119"/>
      <c r="AF336" s="119"/>
      <c r="AG336" s="119"/>
      <c r="AH336" s="119"/>
      <c r="AI336" s="119"/>
      <c r="AJ336" s="119"/>
      <c r="AK336" s="119"/>
      <c r="AL336" s="119"/>
      <c r="AM336" s="4"/>
      <c r="AN336" s="4"/>
      <c r="AO336" s="4"/>
    </row>
    <row r="337">
      <c r="A337" s="4"/>
      <c r="B337" s="4"/>
      <c r="C337" s="4"/>
      <c r="D337" s="4"/>
      <c r="E337" s="4"/>
      <c r="F337" s="8"/>
      <c r="G337" s="8"/>
      <c r="H337" s="8"/>
      <c r="I337" s="8"/>
      <c r="J337" s="8"/>
      <c r="K337" s="8"/>
      <c r="L337" s="8"/>
      <c r="M337" s="8"/>
      <c r="N337" s="8"/>
      <c r="O337" s="8"/>
      <c r="P337" s="118"/>
      <c r="Q337" s="118"/>
      <c r="R337" s="118"/>
      <c r="S337" s="325"/>
      <c r="T337" s="119"/>
      <c r="U337" s="119"/>
      <c r="V337" s="119"/>
      <c r="W337" s="326"/>
      <c r="X337" s="74"/>
      <c r="Y337" s="352"/>
      <c r="Z337" s="352"/>
      <c r="AA337" s="328"/>
      <c r="AB337" s="118"/>
      <c r="AC337" s="119"/>
      <c r="AD337" s="119"/>
      <c r="AE337" s="119"/>
      <c r="AF337" s="119"/>
      <c r="AG337" s="119"/>
      <c r="AH337" s="119"/>
      <c r="AI337" s="119"/>
      <c r="AJ337" s="119"/>
      <c r="AK337" s="119"/>
      <c r="AL337" s="119"/>
      <c r="AM337" s="4"/>
      <c r="AN337" s="4"/>
      <c r="AO337" s="4"/>
    </row>
    <row r="338">
      <c r="A338" s="4"/>
      <c r="B338" s="4"/>
      <c r="C338" s="4"/>
      <c r="D338" s="4"/>
      <c r="E338" s="4"/>
      <c r="F338" s="8"/>
      <c r="G338" s="8"/>
      <c r="H338" s="8"/>
      <c r="I338" s="8"/>
      <c r="J338" s="8"/>
      <c r="K338" s="8"/>
      <c r="L338" s="8"/>
      <c r="M338" s="8"/>
      <c r="N338" s="8"/>
      <c r="O338" s="8"/>
      <c r="P338" s="118"/>
      <c r="Q338" s="118"/>
      <c r="R338" s="118"/>
      <c r="S338" s="325"/>
      <c r="T338" s="119"/>
      <c r="U338" s="119"/>
      <c r="V338" s="119"/>
      <c r="W338" s="326"/>
      <c r="X338" s="74"/>
      <c r="Y338" s="352"/>
      <c r="Z338" s="352"/>
      <c r="AA338" s="328"/>
      <c r="AB338" s="118"/>
      <c r="AC338" s="119"/>
      <c r="AD338" s="119"/>
      <c r="AE338" s="119"/>
      <c r="AF338" s="119"/>
      <c r="AG338" s="119"/>
      <c r="AH338" s="119"/>
      <c r="AI338" s="119"/>
      <c r="AJ338" s="119"/>
      <c r="AK338" s="119"/>
      <c r="AL338" s="119"/>
      <c r="AM338" s="4"/>
      <c r="AN338" s="4"/>
      <c r="AO338" s="4"/>
    </row>
    <row r="339">
      <c r="A339" s="4"/>
      <c r="B339" s="4"/>
      <c r="C339" s="4"/>
      <c r="D339" s="4"/>
      <c r="E339" s="4"/>
      <c r="F339" s="8"/>
      <c r="G339" s="8"/>
      <c r="H339" s="8"/>
      <c r="I339" s="8"/>
      <c r="J339" s="8"/>
      <c r="K339" s="8"/>
      <c r="L339" s="8"/>
      <c r="M339" s="8"/>
      <c r="N339" s="8"/>
      <c r="O339" s="8"/>
      <c r="P339" s="118"/>
      <c r="Q339" s="118"/>
      <c r="R339" s="118"/>
      <c r="S339" s="325"/>
      <c r="T339" s="119"/>
      <c r="U339" s="119"/>
      <c r="V339" s="119"/>
      <c r="W339" s="326"/>
      <c r="X339" s="74"/>
      <c r="Y339" s="352"/>
      <c r="Z339" s="352"/>
      <c r="AA339" s="328"/>
      <c r="AB339" s="118"/>
      <c r="AC339" s="119"/>
      <c r="AD339" s="119"/>
      <c r="AE339" s="119"/>
      <c r="AF339" s="119"/>
      <c r="AG339" s="119"/>
      <c r="AH339" s="119"/>
      <c r="AI339" s="119"/>
      <c r="AJ339" s="119"/>
      <c r="AK339" s="119"/>
      <c r="AL339" s="119"/>
      <c r="AM339" s="4"/>
      <c r="AN339" s="4"/>
      <c r="AO339" s="4"/>
    </row>
    <row r="340">
      <c r="A340" s="4"/>
      <c r="B340" s="4"/>
      <c r="C340" s="4"/>
      <c r="D340" s="4"/>
      <c r="E340" s="4"/>
      <c r="F340" s="8"/>
      <c r="G340" s="8"/>
      <c r="H340" s="8"/>
      <c r="I340" s="8"/>
      <c r="J340" s="8"/>
      <c r="K340" s="8"/>
      <c r="L340" s="8"/>
      <c r="M340" s="8"/>
      <c r="N340" s="8"/>
      <c r="O340" s="8"/>
      <c r="P340" s="118"/>
      <c r="Q340" s="118"/>
      <c r="R340" s="118"/>
      <c r="S340" s="325"/>
      <c r="T340" s="119"/>
      <c r="U340" s="119"/>
      <c r="V340" s="119"/>
      <c r="W340" s="326"/>
      <c r="X340" s="74"/>
      <c r="Y340" s="352"/>
      <c r="Z340" s="352"/>
      <c r="AA340" s="328"/>
      <c r="AB340" s="118"/>
      <c r="AC340" s="119"/>
      <c r="AD340" s="119"/>
      <c r="AE340" s="119"/>
      <c r="AF340" s="119"/>
      <c r="AG340" s="119"/>
      <c r="AH340" s="119"/>
      <c r="AI340" s="119"/>
      <c r="AJ340" s="119"/>
      <c r="AK340" s="119"/>
      <c r="AL340" s="119"/>
      <c r="AM340" s="4"/>
      <c r="AN340" s="4"/>
      <c r="AO340" s="4"/>
    </row>
    <row r="341">
      <c r="A341" s="4"/>
      <c r="B341" s="4"/>
      <c r="C341" s="4"/>
      <c r="D341" s="4"/>
      <c r="E341" s="4"/>
      <c r="F341" s="8"/>
      <c r="G341" s="8"/>
      <c r="H341" s="8"/>
      <c r="I341" s="8"/>
      <c r="J341" s="8"/>
      <c r="K341" s="8"/>
      <c r="L341" s="8"/>
      <c r="M341" s="8"/>
      <c r="N341" s="8"/>
      <c r="O341" s="8"/>
      <c r="P341" s="118"/>
      <c r="Q341" s="118"/>
      <c r="R341" s="118"/>
      <c r="S341" s="325"/>
      <c r="T341" s="119"/>
      <c r="U341" s="119"/>
      <c r="V341" s="119"/>
      <c r="W341" s="326"/>
      <c r="X341" s="74"/>
      <c r="Y341" s="352"/>
      <c r="Z341" s="352"/>
      <c r="AA341" s="328"/>
      <c r="AB341" s="118"/>
      <c r="AC341" s="119"/>
      <c r="AD341" s="119"/>
      <c r="AE341" s="119"/>
      <c r="AF341" s="119"/>
      <c r="AG341" s="119"/>
      <c r="AH341" s="119"/>
      <c r="AI341" s="119"/>
      <c r="AJ341" s="119"/>
      <c r="AK341" s="119"/>
      <c r="AL341" s="119"/>
      <c r="AM341" s="4"/>
      <c r="AN341" s="4"/>
      <c r="AO341" s="4"/>
    </row>
    <row r="342">
      <c r="A342" s="4"/>
      <c r="B342" s="4"/>
      <c r="C342" s="4"/>
      <c r="D342" s="4"/>
      <c r="E342" s="4"/>
      <c r="F342" s="8"/>
      <c r="G342" s="8"/>
      <c r="H342" s="8"/>
      <c r="I342" s="8"/>
      <c r="J342" s="8"/>
      <c r="K342" s="8"/>
      <c r="L342" s="8"/>
      <c r="M342" s="8"/>
      <c r="N342" s="8"/>
      <c r="O342" s="8"/>
      <c r="P342" s="118"/>
      <c r="Q342" s="118"/>
      <c r="R342" s="118"/>
      <c r="S342" s="325"/>
      <c r="T342" s="119"/>
      <c r="U342" s="119"/>
      <c r="V342" s="119"/>
      <c r="W342" s="326"/>
      <c r="X342" s="74"/>
      <c r="Y342" s="352"/>
      <c r="Z342" s="352"/>
      <c r="AA342" s="328"/>
      <c r="AB342" s="118"/>
      <c r="AC342" s="119"/>
      <c r="AD342" s="119"/>
      <c r="AE342" s="119"/>
      <c r="AF342" s="119"/>
      <c r="AG342" s="119"/>
      <c r="AH342" s="119"/>
      <c r="AI342" s="119"/>
      <c r="AJ342" s="119"/>
      <c r="AK342" s="119"/>
      <c r="AL342" s="119"/>
      <c r="AM342" s="4"/>
      <c r="AN342" s="4"/>
      <c r="AO342" s="4"/>
    </row>
    <row r="343">
      <c r="A343" s="4"/>
      <c r="B343" s="4"/>
      <c r="C343" s="4"/>
      <c r="D343" s="4"/>
      <c r="E343" s="4"/>
      <c r="F343" s="8"/>
      <c r="G343" s="8"/>
      <c r="H343" s="8"/>
      <c r="I343" s="8"/>
      <c r="J343" s="8"/>
      <c r="K343" s="8"/>
      <c r="L343" s="8"/>
      <c r="M343" s="8"/>
      <c r="N343" s="8"/>
      <c r="O343" s="8"/>
      <c r="P343" s="118"/>
      <c r="Q343" s="118"/>
      <c r="R343" s="118"/>
      <c r="S343" s="325"/>
      <c r="T343" s="119"/>
      <c r="U343" s="119"/>
      <c r="V343" s="119"/>
      <c r="W343" s="326"/>
      <c r="X343" s="74"/>
      <c r="Y343" s="352"/>
      <c r="Z343" s="352"/>
      <c r="AA343" s="328"/>
      <c r="AB343" s="118"/>
      <c r="AC343" s="119"/>
      <c r="AD343" s="119"/>
      <c r="AE343" s="119"/>
      <c r="AF343" s="119"/>
      <c r="AG343" s="119"/>
      <c r="AH343" s="119"/>
      <c r="AI343" s="119"/>
      <c r="AJ343" s="119"/>
      <c r="AK343" s="119"/>
      <c r="AL343" s="119"/>
      <c r="AM343" s="4"/>
      <c r="AN343" s="4"/>
      <c r="AO343" s="4"/>
    </row>
    <row r="344">
      <c r="A344" s="4"/>
      <c r="B344" s="4"/>
      <c r="C344" s="4"/>
      <c r="D344" s="4"/>
      <c r="E344" s="4"/>
      <c r="F344" s="8"/>
      <c r="G344" s="8"/>
      <c r="H344" s="8"/>
      <c r="I344" s="8"/>
      <c r="J344" s="8"/>
      <c r="K344" s="8"/>
      <c r="L344" s="8"/>
      <c r="M344" s="8"/>
      <c r="N344" s="8"/>
      <c r="O344" s="8"/>
      <c r="P344" s="118"/>
      <c r="Q344" s="118"/>
      <c r="R344" s="118"/>
      <c r="S344" s="325"/>
      <c r="T344" s="119"/>
      <c r="U344" s="119"/>
      <c r="V344" s="119"/>
      <c r="W344" s="326"/>
      <c r="X344" s="74"/>
      <c r="Y344" s="352"/>
      <c r="Z344" s="352"/>
      <c r="AA344" s="328"/>
      <c r="AB344" s="118"/>
      <c r="AC344" s="119"/>
      <c r="AD344" s="119"/>
      <c r="AE344" s="119"/>
      <c r="AF344" s="119"/>
      <c r="AG344" s="119"/>
      <c r="AH344" s="119"/>
      <c r="AI344" s="119"/>
      <c r="AJ344" s="119"/>
      <c r="AK344" s="119"/>
      <c r="AL344" s="119"/>
      <c r="AM344" s="4"/>
      <c r="AN344" s="4"/>
      <c r="AO344" s="4"/>
    </row>
    <row r="345">
      <c r="A345" s="4"/>
      <c r="B345" s="4"/>
      <c r="C345" s="4"/>
      <c r="D345" s="4"/>
      <c r="E345" s="4"/>
      <c r="F345" s="8"/>
      <c r="G345" s="8"/>
      <c r="H345" s="8"/>
      <c r="I345" s="8"/>
      <c r="J345" s="8"/>
      <c r="K345" s="8"/>
      <c r="L345" s="8"/>
      <c r="M345" s="8"/>
      <c r="N345" s="8"/>
      <c r="O345" s="8"/>
      <c r="P345" s="118"/>
      <c r="Q345" s="118"/>
      <c r="R345" s="118"/>
      <c r="S345" s="325"/>
      <c r="T345" s="119"/>
      <c r="U345" s="119"/>
      <c r="V345" s="119"/>
      <c r="W345" s="326"/>
      <c r="X345" s="74"/>
      <c r="Y345" s="352"/>
      <c r="Z345" s="352"/>
      <c r="AA345" s="328"/>
      <c r="AB345" s="118"/>
      <c r="AC345" s="119"/>
      <c r="AD345" s="119"/>
      <c r="AE345" s="119"/>
      <c r="AF345" s="119"/>
      <c r="AG345" s="119"/>
      <c r="AH345" s="119"/>
      <c r="AI345" s="119"/>
      <c r="AJ345" s="119"/>
      <c r="AK345" s="119"/>
      <c r="AL345" s="119"/>
      <c r="AM345" s="4"/>
      <c r="AN345" s="4"/>
      <c r="AO345" s="4"/>
    </row>
    <row r="346">
      <c r="A346" s="4"/>
      <c r="B346" s="4"/>
      <c r="C346" s="4"/>
      <c r="D346" s="4"/>
      <c r="E346" s="4"/>
      <c r="F346" s="8"/>
      <c r="G346" s="8"/>
      <c r="H346" s="8"/>
      <c r="I346" s="8"/>
      <c r="J346" s="8"/>
      <c r="K346" s="8"/>
      <c r="L346" s="8"/>
      <c r="M346" s="8"/>
      <c r="N346" s="8"/>
      <c r="O346" s="8"/>
      <c r="P346" s="118"/>
      <c r="Q346" s="118"/>
      <c r="R346" s="118"/>
      <c r="S346" s="325"/>
      <c r="T346" s="119"/>
      <c r="U346" s="119"/>
      <c r="V346" s="119"/>
      <c r="W346" s="326"/>
      <c r="X346" s="74"/>
      <c r="Y346" s="352"/>
      <c r="Z346" s="352"/>
      <c r="AA346" s="328"/>
      <c r="AB346" s="118"/>
      <c r="AC346" s="119"/>
      <c r="AD346" s="119"/>
      <c r="AE346" s="119"/>
      <c r="AF346" s="119"/>
      <c r="AG346" s="119"/>
      <c r="AH346" s="119"/>
      <c r="AI346" s="119"/>
      <c r="AJ346" s="119"/>
      <c r="AK346" s="119"/>
      <c r="AL346" s="119"/>
      <c r="AM346" s="4"/>
      <c r="AN346" s="4"/>
      <c r="AO346" s="4"/>
    </row>
    <row r="347">
      <c r="A347" s="4"/>
      <c r="B347" s="4"/>
      <c r="C347" s="4"/>
      <c r="D347" s="4"/>
      <c r="E347" s="4"/>
      <c r="F347" s="8"/>
      <c r="G347" s="8"/>
      <c r="H347" s="8"/>
      <c r="I347" s="8"/>
      <c r="J347" s="8"/>
      <c r="K347" s="8"/>
      <c r="L347" s="8"/>
      <c r="M347" s="8"/>
      <c r="N347" s="8"/>
      <c r="O347" s="8"/>
      <c r="P347" s="118"/>
      <c r="Q347" s="118"/>
      <c r="R347" s="118"/>
      <c r="S347" s="325"/>
      <c r="T347" s="119"/>
      <c r="U347" s="119"/>
      <c r="V347" s="119"/>
      <c r="W347" s="326"/>
      <c r="X347" s="74"/>
      <c r="Y347" s="352"/>
      <c r="Z347" s="352"/>
      <c r="AA347" s="328"/>
      <c r="AB347" s="118"/>
      <c r="AC347" s="119"/>
      <c r="AD347" s="119"/>
      <c r="AE347" s="119"/>
      <c r="AF347" s="119"/>
      <c r="AG347" s="119"/>
      <c r="AH347" s="119"/>
      <c r="AI347" s="119"/>
      <c r="AJ347" s="119"/>
      <c r="AK347" s="119"/>
      <c r="AL347" s="119"/>
      <c r="AM347" s="4"/>
      <c r="AN347" s="4"/>
      <c r="AO347" s="4"/>
    </row>
    <row r="348">
      <c r="A348" s="4"/>
      <c r="B348" s="4"/>
      <c r="C348" s="4"/>
      <c r="D348" s="4"/>
      <c r="E348" s="4"/>
      <c r="F348" s="8"/>
      <c r="G348" s="8"/>
      <c r="H348" s="8"/>
      <c r="I348" s="8"/>
      <c r="J348" s="8"/>
      <c r="K348" s="8"/>
      <c r="L348" s="8"/>
      <c r="M348" s="8"/>
      <c r="N348" s="8"/>
      <c r="O348" s="8"/>
      <c r="P348" s="118"/>
      <c r="Q348" s="118"/>
      <c r="R348" s="118"/>
      <c r="S348" s="325"/>
      <c r="T348" s="119"/>
      <c r="U348" s="119"/>
      <c r="V348" s="119"/>
      <c r="W348" s="326"/>
      <c r="X348" s="74"/>
      <c r="Y348" s="352"/>
      <c r="Z348" s="352"/>
      <c r="AA348" s="328"/>
      <c r="AB348" s="118"/>
      <c r="AC348" s="119"/>
      <c r="AD348" s="119"/>
      <c r="AE348" s="119"/>
      <c r="AF348" s="119"/>
      <c r="AG348" s="119"/>
      <c r="AH348" s="119"/>
      <c r="AI348" s="119"/>
      <c r="AJ348" s="119"/>
      <c r="AK348" s="119"/>
      <c r="AL348" s="119"/>
      <c r="AM348" s="4"/>
      <c r="AN348" s="4"/>
      <c r="AO348" s="4"/>
    </row>
    <row r="349">
      <c r="A349" s="4"/>
      <c r="B349" s="4"/>
      <c r="C349" s="4"/>
      <c r="D349" s="4"/>
      <c r="E349" s="4"/>
      <c r="F349" s="8"/>
      <c r="G349" s="8"/>
      <c r="H349" s="8"/>
      <c r="I349" s="8"/>
      <c r="J349" s="8"/>
      <c r="K349" s="8"/>
      <c r="L349" s="8"/>
      <c r="M349" s="8"/>
      <c r="N349" s="8"/>
      <c r="O349" s="8"/>
      <c r="P349" s="118"/>
      <c r="Q349" s="118"/>
      <c r="R349" s="118"/>
      <c r="S349" s="325"/>
      <c r="T349" s="119"/>
      <c r="U349" s="119"/>
      <c r="V349" s="119"/>
      <c r="W349" s="326"/>
      <c r="X349" s="74"/>
      <c r="Y349" s="352"/>
      <c r="Z349" s="352"/>
      <c r="AA349" s="328"/>
      <c r="AB349" s="118"/>
      <c r="AC349" s="119"/>
      <c r="AD349" s="119"/>
      <c r="AE349" s="119"/>
      <c r="AF349" s="119"/>
      <c r="AG349" s="119"/>
      <c r="AH349" s="119"/>
      <c r="AI349" s="119"/>
      <c r="AJ349" s="119"/>
      <c r="AK349" s="119"/>
      <c r="AL349" s="119"/>
      <c r="AM349" s="4"/>
      <c r="AN349" s="4"/>
      <c r="AO349" s="4"/>
    </row>
    <row r="350">
      <c r="A350" s="4"/>
      <c r="B350" s="4"/>
      <c r="C350" s="4"/>
      <c r="D350" s="4"/>
      <c r="E350" s="4"/>
      <c r="F350" s="8"/>
      <c r="G350" s="8"/>
      <c r="H350" s="8"/>
      <c r="I350" s="8"/>
      <c r="J350" s="8"/>
      <c r="K350" s="8"/>
      <c r="L350" s="8"/>
      <c r="M350" s="8"/>
      <c r="N350" s="8"/>
      <c r="O350" s="8"/>
      <c r="P350" s="118"/>
      <c r="Q350" s="118"/>
      <c r="R350" s="118"/>
      <c r="S350" s="325"/>
      <c r="T350" s="119"/>
      <c r="U350" s="119"/>
      <c r="V350" s="119"/>
      <c r="W350" s="326"/>
      <c r="X350" s="74"/>
      <c r="Y350" s="352"/>
      <c r="Z350" s="352"/>
      <c r="AA350" s="328"/>
      <c r="AB350" s="118"/>
      <c r="AC350" s="119"/>
      <c r="AD350" s="119"/>
      <c r="AE350" s="119"/>
      <c r="AF350" s="119"/>
      <c r="AG350" s="119"/>
      <c r="AH350" s="119"/>
      <c r="AI350" s="119"/>
      <c r="AJ350" s="119"/>
      <c r="AK350" s="119"/>
      <c r="AL350" s="119"/>
      <c r="AM350" s="4"/>
      <c r="AN350" s="4"/>
      <c r="AO350" s="4"/>
    </row>
    <row r="351">
      <c r="A351" s="4"/>
      <c r="B351" s="4"/>
      <c r="C351" s="4"/>
      <c r="D351" s="4"/>
      <c r="E351" s="4"/>
      <c r="F351" s="8"/>
      <c r="G351" s="8"/>
      <c r="H351" s="8"/>
      <c r="I351" s="8"/>
      <c r="J351" s="8"/>
      <c r="K351" s="8"/>
      <c r="L351" s="8"/>
      <c r="M351" s="8"/>
      <c r="N351" s="8"/>
      <c r="O351" s="8"/>
      <c r="P351" s="118"/>
      <c r="Q351" s="118"/>
      <c r="R351" s="118"/>
      <c r="S351" s="325"/>
      <c r="T351" s="119"/>
      <c r="U351" s="119"/>
      <c r="V351" s="119"/>
      <c r="W351" s="326"/>
      <c r="X351" s="74"/>
      <c r="Y351" s="352"/>
      <c r="Z351" s="352"/>
      <c r="AA351" s="328"/>
      <c r="AB351" s="118"/>
      <c r="AC351" s="119"/>
      <c r="AD351" s="119"/>
      <c r="AE351" s="119"/>
      <c r="AF351" s="119"/>
      <c r="AG351" s="119"/>
      <c r="AH351" s="119"/>
      <c r="AI351" s="119"/>
      <c r="AJ351" s="119"/>
      <c r="AK351" s="119"/>
      <c r="AL351" s="119"/>
      <c r="AM351" s="4"/>
      <c r="AN351" s="4"/>
      <c r="AO351" s="4"/>
    </row>
    <row r="352">
      <c r="A352" s="4"/>
      <c r="B352" s="4"/>
      <c r="C352" s="4"/>
      <c r="D352" s="4"/>
      <c r="E352" s="4"/>
      <c r="F352" s="8"/>
      <c r="G352" s="8"/>
      <c r="H352" s="8"/>
      <c r="I352" s="8"/>
      <c r="J352" s="8"/>
      <c r="K352" s="8"/>
      <c r="L352" s="8"/>
      <c r="M352" s="8"/>
      <c r="N352" s="8"/>
      <c r="O352" s="8"/>
      <c r="P352" s="118"/>
      <c r="Q352" s="118"/>
      <c r="R352" s="118"/>
      <c r="S352" s="325"/>
      <c r="T352" s="119"/>
      <c r="U352" s="119"/>
      <c r="V352" s="119"/>
      <c r="W352" s="326"/>
      <c r="X352" s="74"/>
      <c r="Y352" s="352"/>
      <c r="Z352" s="352"/>
      <c r="AA352" s="328"/>
      <c r="AB352" s="118"/>
      <c r="AC352" s="119"/>
      <c r="AD352" s="119"/>
      <c r="AE352" s="119"/>
      <c r="AF352" s="119"/>
      <c r="AG352" s="119"/>
      <c r="AH352" s="119"/>
      <c r="AI352" s="119"/>
      <c r="AJ352" s="119"/>
      <c r="AK352" s="119"/>
      <c r="AL352" s="119"/>
      <c r="AM352" s="4"/>
      <c r="AN352" s="4"/>
      <c r="AO352" s="4"/>
    </row>
    <row r="353">
      <c r="A353" s="4"/>
      <c r="B353" s="4"/>
      <c r="C353" s="4"/>
      <c r="D353" s="4"/>
      <c r="E353" s="4"/>
      <c r="F353" s="8"/>
      <c r="G353" s="8"/>
      <c r="H353" s="8"/>
      <c r="I353" s="8"/>
      <c r="J353" s="8"/>
      <c r="K353" s="8"/>
      <c r="L353" s="8"/>
      <c r="M353" s="8"/>
      <c r="N353" s="8"/>
      <c r="O353" s="8"/>
      <c r="P353" s="118"/>
      <c r="Q353" s="118"/>
      <c r="R353" s="118"/>
      <c r="S353" s="325"/>
      <c r="T353" s="119"/>
      <c r="U353" s="119"/>
      <c r="V353" s="119"/>
      <c r="W353" s="326"/>
      <c r="X353" s="74"/>
      <c r="Y353" s="352"/>
      <c r="Z353" s="352"/>
      <c r="AA353" s="328"/>
      <c r="AB353" s="118"/>
      <c r="AC353" s="119"/>
      <c r="AD353" s="119"/>
      <c r="AE353" s="119"/>
      <c r="AF353" s="119"/>
      <c r="AG353" s="119"/>
      <c r="AH353" s="119"/>
      <c r="AI353" s="119"/>
      <c r="AJ353" s="119"/>
      <c r="AK353" s="119"/>
      <c r="AL353" s="119"/>
      <c r="AM353" s="4"/>
      <c r="AN353" s="4"/>
      <c r="AO353" s="4"/>
    </row>
    <row r="354">
      <c r="A354" s="4"/>
      <c r="B354" s="4"/>
      <c r="C354" s="4"/>
      <c r="D354" s="4"/>
      <c r="E354" s="4"/>
      <c r="F354" s="8"/>
      <c r="G354" s="8"/>
      <c r="H354" s="8"/>
      <c r="I354" s="8"/>
      <c r="J354" s="8"/>
      <c r="K354" s="8"/>
      <c r="L354" s="8"/>
      <c r="M354" s="8"/>
      <c r="N354" s="8"/>
      <c r="O354" s="8"/>
      <c r="P354" s="118"/>
      <c r="Q354" s="118"/>
      <c r="R354" s="118"/>
      <c r="S354" s="325"/>
      <c r="T354" s="119"/>
      <c r="U354" s="119"/>
      <c r="V354" s="119"/>
      <c r="W354" s="326"/>
      <c r="X354" s="74"/>
      <c r="Y354" s="352"/>
      <c r="Z354" s="352"/>
      <c r="AA354" s="328"/>
      <c r="AB354" s="118"/>
      <c r="AC354" s="119"/>
      <c r="AD354" s="119"/>
      <c r="AE354" s="119"/>
      <c r="AF354" s="119"/>
      <c r="AG354" s="119"/>
      <c r="AH354" s="119"/>
      <c r="AI354" s="119"/>
      <c r="AJ354" s="119"/>
      <c r="AK354" s="119"/>
      <c r="AL354" s="119"/>
      <c r="AM354" s="4"/>
      <c r="AN354" s="4"/>
      <c r="AO354" s="4"/>
    </row>
    <row r="355">
      <c r="A355" s="4"/>
      <c r="B355" s="4"/>
      <c r="C355" s="4"/>
      <c r="D355" s="4"/>
      <c r="E355" s="4"/>
      <c r="F355" s="8"/>
      <c r="G355" s="8"/>
      <c r="H355" s="8"/>
      <c r="I355" s="8"/>
      <c r="J355" s="8"/>
      <c r="K355" s="8"/>
      <c r="L355" s="8"/>
      <c r="M355" s="8"/>
      <c r="N355" s="8"/>
      <c r="O355" s="8"/>
      <c r="P355" s="118"/>
      <c r="Q355" s="118"/>
      <c r="R355" s="118"/>
      <c r="S355" s="325"/>
      <c r="T355" s="119"/>
      <c r="U355" s="119"/>
      <c r="V355" s="119"/>
      <c r="W355" s="326"/>
      <c r="X355" s="74"/>
      <c r="Y355" s="352"/>
      <c r="Z355" s="352"/>
      <c r="AA355" s="328"/>
      <c r="AB355" s="118"/>
      <c r="AC355" s="119"/>
      <c r="AD355" s="119"/>
      <c r="AE355" s="119"/>
      <c r="AF355" s="119"/>
      <c r="AG355" s="119"/>
      <c r="AH355" s="119"/>
      <c r="AI355" s="119"/>
      <c r="AJ355" s="119"/>
      <c r="AK355" s="119"/>
      <c r="AL355" s="119"/>
      <c r="AM355" s="4"/>
      <c r="AN355" s="4"/>
      <c r="AO355" s="4"/>
    </row>
    <row r="356">
      <c r="A356" s="4"/>
      <c r="B356" s="4"/>
      <c r="C356" s="4"/>
      <c r="D356" s="4"/>
      <c r="E356" s="4"/>
      <c r="F356" s="8"/>
      <c r="G356" s="8"/>
      <c r="H356" s="8"/>
      <c r="I356" s="8"/>
      <c r="J356" s="8"/>
      <c r="K356" s="8"/>
      <c r="L356" s="8"/>
      <c r="M356" s="8"/>
      <c r="N356" s="8"/>
      <c r="O356" s="8"/>
      <c r="P356" s="118"/>
      <c r="Q356" s="118"/>
      <c r="R356" s="118"/>
      <c r="S356" s="325"/>
      <c r="T356" s="119"/>
      <c r="U356" s="119"/>
      <c r="V356" s="119"/>
      <c r="W356" s="326"/>
      <c r="X356" s="74"/>
      <c r="Y356" s="352"/>
      <c r="Z356" s="352"/>
      <c r="AA356" s="328"/>
      <c r="AB356" s="118"/>
      <c r="AC356" s="119"/>
      <c r="AD356" s="119"/>
      <c r="AE356" s="119"/>
      <c r="AF356" s="119"/>
      <c r="AG356" s="119"/>
      <c r="AH356" s="119"/>
      <c r="AI356" s="119"/>
      <c r="AJ356" s="119"/>
      <c r="AK356" s="119"/>
      <c r="AL356" s="119"/>
      <c r="AM356" s="4"/>
      <c r="AN356" s="4"/>
      <c r="AO356" s="4"/>
    </row>
    <row r="357">
      <c r="A357" s="4"/>
      <c r="B357" s="4"/>
      <c r="C357" s="4"/>
      <c r="D357" s="4"/>
      <c r="E357" s="4"/>
      <c r="F357" s="8"/>
      <c r="G357" s="8"/>
      <c r="H357" s="8"/>
      <c r="I357" s="8"/>
      <c r="J357" s="8"/>
      <c r="K357" s="8"/>
      <c r="L357" s="8"/>
      <c r="M357" s="8"/>
      <c r="N357" s="8"/>
      <c r="O357" s="8"/>
      <c r="P357" s="118"/>
      <c r="Q357" s="118"/>
      <c r="R357" s="118"/>
      <c r="S357" s="325"/>
      <c r="T357" s="119"/>
      <c r="U357" s="119"/>
      <c r="V357" s="119"/>
      <c r="W357" s="326"/>
      <c r="X357" s="74"/>
      <c r="Y357" s="352"/>
      <c r="Z357" s="352"/>
      <c r="AA357" s="328"/>
      <c r="AB357" s="118"/>
      <c r="AC357" s="119"/>
      <c r="AD357" s="119"/>
      <c r="AE357" s="119"/>
      <c r="AF357" s="119"/>
      <c r="AG357" s="119"/>
      <c r="AH357" s="119"/>
      <c r="AI357" s="119"/>
      <c r="AJ357" s="119"/>
      <c r="AK357" s="119"/>
      <c r="AL357" s="119"/>
      <c r="AM357" s="4"/>
      <c r="AN357" s="4"/>
      <c r="AO357" s="4"/>
    </row>
    <row r="358">
      <c r="A358" s="4"/>
      <c r="B358" s="4"/>
      <c r="C358" s="4"/>
      <c r="D358" s="4"/>
      <c r="E358" s="4"/>
      <c r="F358" s="8"/>
      <c r="G358" s="8"/>
      <c r="H358" s="8"/>
      <c r="I358" s="8"/>
      <c r="J358" s="8"/>
      <c r="K358" s="8"/>
      <c r="L358" s="8"/>
      <c r="M358" s="8"/>
      <c r="N358" s="8"/>
      <c r="O358" s="8"/>
      <c r="P358" s="118"/>
      <c r="Q358" s="118"/>
      <c r="R358" s="118"/>
      <c r="S358" s="325"/>
      <c r="T358" s="119"/>
      <c r="U358" s="119"/>
      <c r="V358" s="119"/>
      <c r="W358" s="326"/>
      <c r="X358" s="74"/>
      <c r="Y358" s="352"/>
      <c r="Z358" s="352"/>
      <c r="AA358" s="328"/>
      <c r="AB358" s="118"/>
      <c r="AC358" s="119"/>
      <c r="AD358" s="119"/>
      <c r="AE358" s="119"/>
      <c r="AF358" s="119"/>
      <c r="AG358" s="119"/>
      <c r="AH358" s="119"/>
      <c r="AI358" s="119"/>
      <c r="AJ358" s="119"/>
      <c r="AK358" s="119"/>
      <c r="AL358" s="119"/>
      <c r="AM358" s="4"/>
      <c r="AN358" s="4"/>
      <c r="AO358" s="4"/>
    </row>
    <row r="359">
      <c r="A359" s="4"/>
      <c r="B359" s="4"/>
      <c r="C359" s="4"/>
      <c r="D359" s="4"/>
      <c r="E359" s="4"/>
      <c r="F359" s="8"/>
      <c r="G359" s="8"/>
      <c r="H359" s="8"/>
      <c r="I359" s="8"/>
      <c r="J359" s="8"/>
      <c r="K359" s="8"/>
      <c r="L359" s="8"/>
      <c r="M359" s="8"/>
      <c r="N359" s="8"/>
      <c r="O359" s="8"/>
      <c r="P359" s="118"/>
      <c r="Q359" s="118"/>
      <c r="R359" s="118"/>
      <c r="S359" s="325"/>
      <c r="T359" s="119"/>
      <c r="U359" s="119"/>
      <c r="V359" s="119"/>
      <c r="W359" s="326"/>
      <c r="X359" s="74"/>
      <c r="Y359" s="352"/>
      <c r="Z359" s="352"/>
      <c r="AA359" s="328"/>
      <c r="AB359" s="118"/>
      <c r="AC359" s="119"/>
      <c r="AD359" s="119"/>
      <c r="AE359" s="119"/>
      <c r="AF359" s="119"/>
      <c r="AG359" s="119"/>
      <c r="AH359" s="119"/>
      <c r="AI359" s="119"/>
      <c r="AJ359" s="119"/>
      <c r="AK359" s="119"/>
      <c r="AL359" s="119"/>
      <c r="AM359" s="4"/>
      <c r="AN359" s="4"/>
      <c r="AO359" s="4"/>
    </row>
    <row r="360">
      <c r="A360" s="4"/>
      <c r="B360" s="4"/>
      <c r="C360" s="4"/>
      <c r="D360" s="4"/>
      <c r="E360" s="4"/>
      <c r="F360" s="8"/>
      <c r="G360" s="8"/>
      <c r="H360" s="8"/>
      <c r="I360" s="8"/>
      <c r="J360" s="8"/>
      <c r="K360" s="8"/>
      <c r="L360" s="8"/>
      <c r="M360" s="8"/>
      <c r="N360" s="8"/>
      <c r="O360" s="8"/>
      <c r="P360" s="118"/>
      <c r="Q360" s="118"/>
      <c r="R360" s="118"/>
      <c r="S360" s="325"/>
      <c r="T360" s="119"/>
      <c r="U360" s="119"/>
      <c r="V360" s="119"/>
      <c r="W360" s="326"/>
      <c r="X360" s="74"/>
      <c r="Y360" s="352"/>
      <c r="Z360" s="352"/>
      <c r="AA360" s="328"/>
      <c r="AB360" s="118"/>
      <c r="AC360" s="119"/>
      <c r="AD360" s="119"/>
      <c r="AE360" s="119"/>
      <c r="AF360" s="119"/>
      <c r="AG360" s="119"/>
      <c r="AH360" s="119"/>
      <c r="AI360" s="119"/>
      <c r="AJ360" s="119"/>
      <c r="AK360" s="119"/>
      <c r="AL360" s="119"/>
      <c r="AM360" s="4"/>
      <c r="AN360" s="4"/>
      <c r="AO360" s="4"/>
    </row>
    <row r="361">
      <c r="A361" s="4"/>
      <c r="B361" s="4"/>
      <c r="C361" s="4"/>
      <c r="D361" s="4"/>
      <c r="E361" s="4"/>
      <c r="F361" s="8"/>
      <c r="G361" s="8"/>
      <c r="H361" s="8"/>
      <c r="I361" s="8"/>
      <c r="J361" s="8"/>
      <c r="K361" s="8"/>
      <c r="L361" s="8"/>
      <c r="M361" s="8"/>
      <c r="N361" s="8"/>
      <c r="O361" s="8"/>
      <c r="P361" s="118"/>
      <c r="Q361" s="118"/>
      <c r="R361" s="118"/>
      <c r="S361" s="325"/>
      <c r="T361" s="119"/>
      <c r="U361" s="119"/>
      <c r="V361" s="119"/>
      <c r="W361" s="326"/>
      <c r="X361" s="74"/>
      <c r="Y361" s="352"/>
      <c r="Z361" s="352"/>
      <c r="AA361" s="328"/>
      <c r="AB361" s="118"/>
      <c r="AC361" s="119"/>
      <c r="AD361" s="119"/>
      <c r="AE361" s="119"/>
      <c r="AF361" s="119"/>
      <c r="AG361" s="119"/>
      <c r="AH361" s="119"/>
      <c r="AI361" s="119"/>
      <c r="AJ361" s="119"/>
      <c r="AK361" s="119"/>
      <c r="AL361" s="119"/>
      <c r="AM361" s="4"/>
      <c r="AN361" s="4"/>
      <c r="AO361" s="4"/>
    </row>
    <row r="362">
      <c r="A362" s="4"/>
      <c r="B362" s="4"/>
      <c r="C362" s="4"/>
      <c r="D362" s="4"/>
      <c r="E362" s="4"/>
      <c r="F362" s="8"/>
      <c r="G362" s="8"/>
      <c r="H362" s="8"/>
      <c r="I362" s="8"/>
      <c r="J362" s="8"/>
      <c r="K362" s="8"/>
      <c r="L362" s="8"/>
      <c r="M362" s="8"/>
      <c r="N362" s="8"/>
      <c r="O362" s="8"/>
      <c r="P362" s="118"/>
      <c r="Q362" s="118"/>
      <c r="R362" s="118"/>
      <c r="S362" s="325"/>
      <c r="T362" s="119"/>
      <c r="U362" s="119"/>
      <c r="V362" s="119"/>
      <c r="W362" s="326"/>
      <c r="X362" s="74"/>
      <c r="Y362" s="352"/>
      <c r="Z362" s="352"/>
      <c r="AA362" s="328"/>
      <c r="AB362" s="118"/>
      <c r="AC362" s="119"/>
      <c r="AD362" s="119"/>
      <c r="AE362" s="119"/>
      <c r="AF362" s="119"/>
      <c r="AG362" s="119"/>
      <c r="AH362" s="119"/>
      <c r="AI362" s="119"/>
      <c r="AJ362" s="119"/>
      <c r="AK362" s="119"/>
      <c r="AL362" s="119"/>
      <c r="AM362" s="4"/>
      <c r="AN362" s="4"/>
      <c r="AO362" s="4"/>
    </row>
    <row r="363">
      <c r="A363" s="4"/>
      <c r="B363" s="4"/>
      <c r="C363" s="4"/>
      <c r="D363" s="4"/>
      <c r="E363" s="4"/>
      <c r="F363" s="8"/>
      <c r="G363" s="8"/>
      <c r="H363" s="8"/>
      <c r="I363" s="8"/>
      <c r="J363" s="8"/>
      <c r="K363" s="8"/>
      <c r="L363" s="8"/>
      <c r="M363" s="8"/>
      <c r="N363" s="8"/>
      <c r="O363" s="8"/>
      <c r="P363" s="118"/>
      <c r="Q363" s="118"/>
      <c r="R363" s="118"/>
      <c r="S363" s="325"/>
      <c r="T363" s="119"/>
      <c r="U363" s="119"/>
      <c r="V363" s="119"/>
      <c r="W363" s="326"/>
      <c r="X363" s="74"/>
      <c r="Y363" s="352"/>
      <c r="Z363" s="352"/>
      <c r="AA363" s="328"/>
      <c r="AB363" s="118"/>
      <c r="AC363" s="119"/>
      <c r="AD363" s="119"/>
      <c r="AE363" s="119"/>
      <c r="AF363" s="119"/>
      <c r="AG363" s="119"/>
      <c r="AH363" s="119"/>
      <c r="AI363" s="119"/>
      <c r="AJ363" s="119"/>
      <c r="AK363" s="119"/>
      <c r="AL363" s="119"/>
      <c r="AM363" s="4"/>
      <c r="AN363" s="4"/>
      <c r="AO363" s="4"/>
    </row>
    <row r="364">
      <c r="A364" s="4"/>
      <c r="B364" s="4"/>
      <c r="C364" s="4"/>
      <c r="D364" s="4"/>
      <c r="E364" s="4"/>
      <c r="F364" s="8"/>
      <c r="G364" s="8"/>
      <c r="H364" s="8"/>
      <c r="I364" s="8"/>
      <c r="J364" s="8"/>
      <c r="K364" s="8"/>
      <c r="L364" s="8"/>
      <c r="M364" s="8"/>
      <c r="N364" s="8"/>
      <c r="O364" s="8"/>
      <c r="P364" s="118"/>
      <c r="Q364" s="118"/>
      <c r="R364" s="118"/>
      <c r="S364" s="325"/>
      <c r="T364" s="119"/>
      <c r="U364" s="119"/>
      <c r="V364" s="119"/>
      <c r="W364" s="326"/>
      <c r="X364" s="74"/>
      <c r="Y364" s="352"/>
      <c r="Z364" s="352"/>
      <c r="AA364" s="328"/>
      <c r="AB364" s="118"/>
      <c r="AC364" s="119"/>
      <c r="AD364" s="119"/>
      <c r="AE364" s="119"/>
      <c r="AF364" s="119"/>
      <c r="AG364" s="119"/>
      <c r="AH364" s="119"/>
      <c r="AI364" s="119"/>
      <c r="AJ364" s="119"/>
      <c r="AK364" s="119"/>
      <c r="AL364" s="119"/>
      <c r="AM364" s="4"/>
      <c r="AN364" s="4"/>
      <c r="AO364" s="4"/>
    </row>
    <row r="365">
      <c r="A365" s="4"/>
      <c r="B365" s="4"/>
      <c r="C365" s="4"/>
      <c r="D365" s="4"/>
      <c r="E365" s="4"/>
      <c r="F365" s="8"/>
      <c r="G365" s="8"/>
      <c r="H365" s="8"/>
      <c r="I365" s="8"/>
      <c r="J365" s="8"/>
      <c r="K365" s="8"/>
      <c r="L365" s="8"/>
      <c r="M365" s="8"/>
      <c r="N365" s="8"/>
      <c r="O365" s="8"/>
      <c r="P365" s="118"/>
      <c r="Q365" s="118"/>
      <c r="R365" s="118"/>
      <c r="S365" s="325"/>
      <c r="T365" s="119"/>
      <c r="U365" s="119"/>
      <c r="V365" s="119"/>
      <c r="W365" s="326"/>
      <c r="X365" s="74"/>
      <c r="Y365" s="352"/>
      <c r="Z365" s="352"/>
      <c r="AA365" s="328"/>
      <c r="AB365" s="118"/>
      <c r="AC365" s="119"/>
      <c r="AD365" s="119"/>
      <c r="AE365" s="119"/>
      <c r="AF365" s="119"/>
      <c r="AG365" s="119"/>
      <c r="AH365" s="119"/>
      <c r="AI365" s="119"/>
      <c r="AJ365" s="119"/>
      <c r="AK365" s="119"/>
      <c r="AL365" s="119"/>
      <c r="AM365" s="4"/>
      <c r="AN365" s="4"/>
      <c r="AO365" s="4"/>
    </row>
    <row r="366">
      <c r="A366" s="4"/>
      <c r="B366" s="4"/>
      <c r="C366" s="4"/>
      <c r="D366" s="4"/>
      <c r="E366" s="4"/>
      <c r="F366" s="8"/>
      <c r="G366" s="8"/>
      <c r="H366" s="8"/>
      <c r="I366" s="8"/>
      <c r="J366" s="8"/>
      <c r="K366" s="8"/>
      <c r="L366" s="8"/>
      <c r="M366" s="8"/>
      <c r="N366" s="8"/>
      <c r="O366" s="8"/>
      <c r="P366" s="118"/>
      <c r="Q366" s="118"/>
      <c r="R366" s="118"/>
      <c r="S366" s="325"/>
      <c r="T366" s="119"/>
      <c r="U366" s="119"/>
      <c r="V366" s="119"/>
      <c r="W366" s="326"/>
      <c r="X366" s="74"/>
      <c r="Y366" s="352"/>
      <c r="Z366" s="352"/>
      <c r="AA366" s="328"/>
      <c r="AB366" s="118"/>
      <c r="AC366" s="119"/>
      <c r="AD366" s="119"/>
      <c r="AE366" s="119"/>
      <c r="AF366" s="119"/>
      <c r="AG366" s="119"/>
      <c r="AH366" s="119"/>
      <c r="AI366" s="119"/>
      <c r="AJ366" s="119"/>
      <c r="AK366" s="119"/>
      <c r="AL366" s="119"/>
      <c r="AM366" s="4"/>
      <c r="AN366" s="4"/>
      <c r="AO366" s="4"/>
    </row>
    <row r="367">
      <c r="A367" s="4"/>
      <c r="B367" s="4"/>
      <c r="C367" s="4"/>
      <c r="D367" s="4"/>
      <c r="E367" s="4"/>
      <c r="F367" s="8"/>
      <c r="G367" s="8"/>
      <c r="H367" s="8"/>
      <c r="I367" s="8"/>
      <c r="J367" s="8"/>
      <c r="K367" s="8"/>
      <c r="L367" s="8"/>
      <c r="M367" s="8"/>
      <c r="N367" s="8"/>
      <c r="O367" s="8"/>
      <c r="P367" s="118"/>
      <c r="Q367" s="118"/>
      <c r="R367" s="118"/>
      <c r="S367" s="325"/>
      <c r="T367" s="119"/>
      <c r="U367" s="119"/>
      <c r="V367" s="119"/>
      <c r="W367" s="326"/>
      <c r="X367" s="74"/>
      <c r="Y367" s="352"/>
      <c r="Z367" s="352"/>
      <c r="AA367" s="328"/>
      <c r="AB367" s="118"/>
      <c r="AC367" s="119"/>
      <c r="AD367" s="119"/>
      <c r="AE367" s="119"/>
      <c r="AF367" s="119"/>
      <c r="AG367" s="119"/>
      <c r="AH367" s="119"/>
      <c r="AI367" s="119"/>
      <c r="AJ367" s="119"/>
      <c r="AK367" s="119"/>
      <c r="AL367" s="119"/>
      <c r="AM367" s="4"/>
      <c r="AN367" s="4"/>
      <c r="AO367" s="4"/>
    </row>
    <row r="368">
      <c r="A368" s="4"/>
      <c r="B368" s="4"/>
      <c r="C368" s="4"/>
      <c r="D368" s="4"/>
      <c r="E368" s="4"/>
      <c r="F368" s="8"/>
      <c r="G368" s="8"/>
      <c r="H368" s="8"/>
      <c r="I368" s="8"/>
      <c r="J368" s="8"/>
      <c r="K368" s="8"/>
      <c r="L368" s="8"/>
      <c r="M368" s="8"/>
      <c r="N368" s="8"/>
      <c r="O368" s="8"/>
      <c r="P368" s="118"/>
      <c r="Q368" s="118"/>
      <c r="R368" s="118"/>
      <c r="S368" s="325"/>
      <c r="T368" s="119"/>
      <c r="U368" s="119"/>
      <c r="V368" s="119"/>
      <c r="W368" s="326"/>
      <c r="X368" s="74"/>
      <c r="Y368" s="352"/>
      <c r="Z368" s="352"/>
      <c r="AA368" s="328"/>
      <c r="AB368" s="118"/>
      <c r="AC368" s="119"/>
      <c r="AD368" s="119"/>
      <c r="AE368" s="119"/>
      <c r="AF368" s="119"/>
      <c r="AG368" s="119"/>
      <c r="AH368" s="119"/>
      <c r="AI368" s="119"/>
      <c r="AJ368" s="119"/>
      <c r="AK368" s="119"/>
      <c r="AL368" s="119"/>
      <c r="AM368" s="4"/>
      <c r="AN368" s="4"/>
      <c r="AO368" s="4"/>
    </row>
    <row r="369">
      <c r="A369" s="4"/>
      <c r="B369" s="4"/>
      <c r="C369" s="4"/>
      <c r="D369" s="4"/>
      <c r="E369" s="4"/>
      <c r="F369" s="8"/>
      <c r="G369" s="8"/>
      <c r="H369" s="8"/>
      <c r="I369" s="8"/>
      <c r="J369" s="8"/>
      <c r="K369" s="8"/>
      <c r="L369" s="8"/>
      <c r="M369" s="8"/>
      <c r="N369" s="8"/>
      <c r="O369" s="8"/>
      <c r="P369" s="118"/>
      <c r="Q369" s="118"/>
      <c r="R369" s="118"/>
      <c r="S369" s="325"/>
      <c r="T369" s="119"/>
      <c r="U369" s="119"/>
      <c r="V369" s="119"/>
      <c r="W369" s="326"/>
      <c r="X369" s="74"/>
      <c r="Y369" s="352"/>
      <c r="Z369" s="352"/>
      <c r="AA369" s="328"/>
      <c r="AB369" s="118"/>
      <c r="AC369" s="119"/>
      <c r="AD369" s="119"/>
      <c r="AE369" s="119"/>
      <c r="AF369" s="119"/>
      <c r="AG369" s="119"/>
      <c r="AH369" s="119"/>
      <c r="AI369" s="119"/>
      <c r="AJ369" s="119"/>
      <c r="AK369" s="119"/>
      <c r="AL369" s="119"/>
      <c r="AM369" s="4"/>
      <c r="AN369" s="4"/>
      <c r="AO369" s="4"/>
    </row>
    <row r="370">
      <c r="A370" s="4"/>
      <c r="B370" s="4"/>
      <c r="C370" s="4"/>
      <c r="D370" s="4"/>
      <c r="E370" s="4"/>
      <c r="F370" s="8"/>
      <c r="G370" s="8"/>
      <c r="H370" s="8"/>
      <c r="I370" s="8"/>
      <c r="J370" s="8"/>
      <c r="K370" s="8"/>
      <c r="L370" s="8"/>
      <c r="M370" s="8"/>
      <c r="N370" s="8"/>
      <c r="O370" s="8"/>
      <c r="P370" s="118"/>
      <c r="Q370" s="118"/>
      <c r="R370" s="118"/>
      <c r="S370" s="325"/>
      <c r="T370" s="119"/>
      <c r="U370" s="119"/>
      <c r="V370" s="119"/>
      <c r="W370" s="326"/>
      <c r="X370" s="74"/>
      <c r="Y370" s="352"/>
      <c r="Z370" s="352"/>
      <c r="AA370" s="328"/>
      <c r="AB370" s="118"/>
      <c r="AC370" s="119"/>
      <c r="AD370" s="119"/>
      <c r="AE370" s="119"/>
      <c r="AF370" s="119"/>
      <c r="AG370" s="119"/>
      <c r="AH370" s="119"/>
      <c r="AI370" s="119"/>
      <c r="AJ370" s="119"/>
      <c r="AK370" s="119"/>
      <c r="AL370" s="119"/>
      <c r="AM370" s="4"/>
      <c r="AN370" s="4"/>
      <c r="AO370" s="4"/>
    </row>
    <row r="371">
      <c r="A371" s="4"/>
      <c r="B371" s="4"/>
      <c r="C371" s="4"/>
      <c r="D371" s="4"/>
      <c r="E371" s="4"/>
      <c r="F371" s="8"/>
      <c r="G371" s="8"/>
      <c r="H371" s="8"/>
      <c r="I371" s="8"/>
      <c r="J371" s="8"/>
      <c r="K371" s="8"/>
      <c r="L371" s="8"/>
      <c r="M371" s="8"/>
      <c r="N371" s="8"/>
      <c r="O371" s="8"/>
      <c r="P371" s="118"/>
      <c r="Q371" s="118"/>
      <c r="R371" s="118"/>
      <c r="S371" s="325"/>
      <c r="T371" s="119"/>
      <c r="U371" s="119"/>
      <c r="V371" s="119"/>
      <c r="W371" s="326"/>
      <c r="X371" s="74"/>
      <c r="Y371" s="352"/>
      <c r="Z371" s="352"/>
      <c r="AA371" s="328"/>
      <c r="AB371" s="118"/>
      <c r="AC371" s="119"/>
      <c r="AD371" s="119"/>
      <c r="AE371" s="119"/>
      <c r="AF371" s="119"/>
      <c r="AG371" s="119"/>
      <c r="AH371" s="119"/>
      <c r="AI371" s="119"/>
      <c r="AJ371" s="119"/>
      <c r="AK371" s="119"/>
      <c r="AL371" s="119"/>
      <c r="AM371" s="4"/>
      <c r="AN371" s="4"/>
      <c r="AO371" s="4"/>
    </row>
    <row r="372">
      <c r="A372" s="4"/>
      <c r="B372" s="4"/>
      <c r="C372" s="4"/>
      <c r="D372" s="4"/>
      <c r="E372" s="4"/>
      <c r="F372" s="8"/>
      <c r="G372" s="8"/>
      <c r="H372" s="8"/>
      <c r="I372" s="8"/>
      <c r="J372" s="8"/>
      <c r="K372" s="8"/>
      <c r="L372" s="8"/>
      <c r="M372" s="8"/>
      <c r="N372" s="8"/>
      <c r="O372" s="8"/>
      <c r="P372" s="118"/>
      <c r="Q372" s="118"/>
      <c r="R372" s="118"/>
      <c r="S372" s="325"/>
      <c r="T372" s="119"/>
      <c r="U372" s="119"/>
      <c r="V372" s="119"/>
      <c r="W372" s="326"/>
      <c r="X372" s="74"/>
      <c r="Y372" s="352"/>
      <c r="Z372" s="352"/>
      <c r="AA372" s="328"/>
      <c r="AB372" s="118"/>
      <c r="AC372" s="119"/>
      <c r="AD372" s="119"/>
      <c r="AE372" s="119"/>
      <c r="AF372" s="119"/>
      <c r="AG372" s="119"/>
      <c r="AH372" s="119"/>
      <c r="AI372" s="119"/>
      <c r="AJ372" s="119"/>
      <c r="AK372" s="119"/>
      <c r="AL372" s="119"/>
      <c r="AM372" s="4"/>
      <c r="AN372" s="4"/>
      <c r="AO372" s="4"/>
    </row>
    <row r="373">
      <c r="A373" s="4"/>
      <c r="B373" s="4"/>
      <c r="C373" s="4"/>
      <c r="D373" s="4"/>
      <c r="E373" s="4"/>
      <c r="F373" s="8"/>
      <c r="G373" s="8"/>
      <c r="H373" s="8"/>
      <c r="I373" s="8"/>
      <c r="J373" s="8"/>
      <c r="K373" s="8"/>
      <c r="L373" s="8"/>
      <c r="M373" s="8"/>
      <c r="N373" s="8"/>
      <c r="O373" s="8"/>
      <c r="P373" s="118"/>
      <c r="Q373" s="118"/>
      <c r="R373" s="118"/>
      <c r="S373" s="325"/>
      <c r="T373" s="119"/>
      <c r="U373" s="119"/>
      <c r="V373" s="119"/>
      <c r="W373" s="326"/>
      <c r="X373" s="74"/>
      <c r="Y373" s="352"/>
      <c r="Z373" s="352"/>
      <c r="AA373" s="328"/>
      <c r="AB373" s="118"/>
      <c r="AC373" s="119"/>
      <c r="AD373" s="119"/>
      <c r="AE373" s="119"/>
      <c r="AF373" s="119"/>
      <c r="AG373" s="119"/>
      <c r="AH373" s="119"/>
      <c r="AI373" s="119"/>
      <c r="AJ373" s="119"/>
      <c r="AK373" s="119"/>
      <c r="AL373" s="119"/>
      <c r="AM373" s="4"/>
      <c r="AN373" s="4"/>
      <c r="AO373" s="4"/>
    </row>
    <row r="374">
      <c r="A374" s="4"/>
      <c r="B374" s="4"/>
      <c r="C374" s="4"/>
      <c r="D374" s="4"/>
      <c r="E374" s="4"/>
      <c r="F374" s="8"/>
      <c r="G374" s="8"/>
      <c r="H374" s="8"/>
      <c r="I374" s="8"/>
      <c r="J374" s="8"/>
      <c r="K374" s="8"/>
      <c r="L374" s="8"/>
      <c r="M374" s="8"/>
      <c r="N374" s="8"/>
      <c r="O374" s="8"/>
      <c r="P374" s="118"/>
      <c r="Q374" s="118"/>
      <c r="R374" s="118"/>
      <c r="S374" s="325"/>
      <c r="T374" s="119"/>
      <c r="U374" s="119"/>
      <c r="V374" s="119"/>
      <c r="W374" s="326"/>
      <c r="X374" s="74"/>
      <c r="Y374" s="352"/>
      <c r="Z374" s="352"/>
      <c r="AA374" s="328"/>
      <c r="AB374" s="118"/>
      <c r="AC374" s="119"/>
      <c r="AD374" s="119"/>
      <c r="AE374" s="119"/>
      <c r="AF374" s="119"/>
      <c r="AG374" s="119"/>
      <c r="AH374" s="119"/>
      <c r="AI374" s="119"/>
      <c r="AJ374" s="119"/>
      <c r="AK374" s="119"/>
      <c r="AL374" s="119"/>
      <c r="AM374" s="4"/>
      <c r="AN374" s="4"/>
      <c r="AO374" s="4"/>
    </row>
    <row r="375">
      <c r="A375" s="4"/>
      <c r="B375" s="4"/>
      <c r="C375" s="4"/>
      <c r="D375" s="4"/>
      <c r="E375" s="4"/>
      <c r="F375" s="8"/>
      <c r="G375" s="8"/>
      <c r="H375" s="8"/>
      <c r="I375" s="8"/>
      <c r="J375" s="8"/>
      <c r="K375" s="8"/>
      <c r="L375" s="8"/>
      <c r="M375" s="8"/>
      <c r="N375" s="8"/>
      <c r="O375" s="8"/>
      <c r="P375" s="118"/>
      <c r="Q375" s="118"/>
      <c r="R375" s="118"/>
      <c r="S375" s="325"/>
      <c r="T375" s="119"/>
      <c r="U375" s="119"/>
      <c r="V375" s="119"/>
      <c r="W375" s="326"/>
      <c r="X375" s="74"/>
      <c r="Y375" s="352"/>
      <c r="Z375" s="352"/>
      <c r="AA375" s="328"/>
      <c r="AB375" s="118"/>
      <c r="AC375" s="119"/>
      <c r="AD375" s="119"/>
      <c r="AE375" s="119"/>
      <c r="AF375" s="119"/>
      <c r="AG375" s="119"/>
      <c r="AH375" s="119"/>
      <c r="AI375" s="119"/>
      <c r="AJ375" s="119"/>
      <c r="AK375" s="119"/>
      <c r="AL375" s="119"/>
      <c r="AM375" s="4"/>
      <c r="AN375" s="4"/>
      <c r="AO375" s="4"/>
    </row>
    <row r="376">
      <c r="A376" s="4"/>
      <c r="B376" s="4"/>
      <c r="C376" s="4"/>
      <c r="D376" s="4"/>
      <c r="E376" s="4"/>
      <c r="F376" s="8"/>
      <c r="G376" s="8"/>
      <c r="H376" s="8"/>
      <c r="I376" s="8"/>
      <c r="J376" s="8"/>
      <c r="K376" s="8"/>
      <c r="L376" s="8"/>
      <c r="M376" s="8"/>
      <c r="N376" s="8"/>
      <c r="O376" s="8"/>
      <c r="P376" s="118"/>
      <c r="Q376" s="118"/>
      <c r="R376" s="118"/>
      <c r="S376" s="325"/>
      <c r="T376" s="119"/>
      <c r="U376" s="119"/>
      <c r="V376" s="119"/>
      <c r="W376" s="326"/>
      <c r="X376" s="74"/>
      <c r="Y376" s="352"/>
      <c r="Z376" s="352"/>
      <c r="AA376" s="328"/>
      <c r="AB376" s="118"/>
      <c r="AC376" s="119"/>
      <c r="AD376" s="119"/>
      <c r="AE376" s="119"/>
      <c r="AF376" s="119"/>
      <c r="AG376" s="119"/>
      <c r="AH376" s="119"/>
      <c r="AI376" s="119"/>
      <c r="AJ376" s="119"/>
      <c r="AK376" s="119"/>
      <c r="AL376" s="119"/>
      <c r="AM376" s="4"/>
      <c r="AN376" s="4"/>
      <c r="AO376" s="4"/>
    </row>
    <row r="377">
      <c r="A377" s="4"/>
      <c r="B377" s="4"/>
      <c r="C377" s="4"/>
      <c r="D377" s="4"/>
      <c r="E377" s="4"/>
      <c r="F377" s="8"/>
      <c r="G377" s="8"/>
      <c r="H377" s="8"/>
      <c r="I377" s="8"/>
      <c r="J377" s="8"/>
      <c r="K377" s="8"/>
      <c r="L377" s="8"/>
      <c r="M377" s="8"/>
      <c r="N377" s="8"/>
      <c r="O377" s="8"/>
      <c r="P377" s="118"/>
      <c r="Q377" s="118"/>
      <c r="R377" s="118"/>
      <c r="S377" s="325"/>
      <c r="T377" s="119"/>
      <c r="U377" s="119"/>
      <c r="V377" s="119"/>
      <c r="W377" s="326"/>
      <c r="X377" s="74"/>
      <c r="Y377" s="352"/>
      <c r="Z377" s="352"/>
      <c r="AA377" s="328"/>
      <c r="AB377" s="118"/>
      <c r="AC377" s="119"/>
      <c r="AD377" s="119"/>
      <c r="AE377" s="119"/>
      <c r="AF377" s="119"/>
      <c r="AG377" s="119"/>
      <c r="AH377" s="119"/>
      <c r="AI377" s="119"/>
      <c r="AJ377" s="119"/>
      <c r="AK377" s="119"/>
      <c r="AL377" s="119"/>
      <c r="AM377" s="4"/>
      <c r="AN377" s="4"/>
      <c r="AO377" s="4"/>
    </row>
    <row r="378">
      <c r="A378" s="4"/>
      <c r="B378" s="4"/>
      <c r="C378" s="4"/>
      <c r="D378" s="4"/>
      <c r="E378" s="4"/>
      <c r="F378" s="8"/>
      <c r="G378" s="8"/>
      <c r="H378" s="8"/>
      <c r="I378" s="8"/>
      <c r="J378" s="8"/>
      <c r="K378" s="8"/>
      <c r="L378" s="8"/>
      <c r="M378" s="8"/>
      <c r="N378" s="8"/>
      <c r="O378" s="8"/>
      <c r="P378" s="118"/>
      <c r="Q378" s="118"/>
      <c r="R378" s="118"/>
      <c r="S378" s="325"/>
      <c r="T378" s="119"/>
      <c r="U378" s="119"/>
      <c r="V378" s="119"/>
      <c r="W378" s="326"/>
      <c r="X378" s="74"/>
      <c r="Y378" s="352"/>
      <c r="Z378" s="352"/>
      <c r="AA378" s="328"/>
      <c r="AB378" s="118"/>
      <c r="AC378" s="119"/>
      <c r="AD378" s="119"/>
      <c r="AE378" s="119"/>
      <c r="AF378" s="119"/>
      <c r="AG378" s="119"/>
      <c r="AH378" s="119"/>
      <c r="AI378" s="119"/>
      <c r="AJ378" s="119"/>
      <c r="AK378" s="119"/>
      <c r="AL378" s="119"/>
      <c r="AM378" s="4"/>
      <c r="AN378" s="4"/>
      <c r="AO378" s="4"/>
    </row>
    <row r="379">
      <c r="A379" s="4"/>
      <c r="B379" s="4"/>
      <c r="C379" s="4"/>
      <c r="D379" s="4"/>
      <c r="E379" s="4"/>
      <c r="F379" s="8"/>
      <c r="G379" s="8"/>
      <c r="H379" s="8"/>
      <c r="I379" s="8"/>
      <c r="J379" s="8"/>
      <c r="K379" s="8"/>
      <c r="L379" s="8"/>
      <c r="M379" s="8"/>
      <c r="N379" s="8"/>
      <c r="O379" s="8"/>
      <c r="P379" s="118"/>
      <c r="Q379" s="118"/>
      <c r="R379" s="118"/>
      <c r="S379" s="325"/>
      <c r="T379" s="119"/>
      <c r="U379" s="119"/>
      <c r="V379" s="119"/>
      <c r="W379" s="326"/>
      <c r="X379" s="74"/>
      <c r="Y379" s="352"/>
      <c r="Z379" s="352"/>
      <c r="AA379" s="328"/>
      <c r="AB379" s="118"/>
      <c r="AC379" s="119"/>
      <c r="AD379" s="119"/>
      <c r="AE379" s="119"/>
      <c r="AF379" s="119"/>
      <c r="AG379" s="119"/>
      <c r="AH379" s="119"/>
      <c r="AI379" s="119"/>
      <c r="AJ379" s="119"/>
      <c r="AK379" s="119"/>
      <c r="AL379" s="119"/>
      <c r="AM379" s="4"/>
      <c r="AN379" s="4"/>
      <c r="AO379" s="4"/>
    </row>
    <row r="380">
      <c r="A380" s="4"/>
      <c r="B380" s="4"/>
      <c r="C380" s="4"/>
      <c r="D380" s="4"/>
      <c r="E380" s="4"/>
      <c r="F380" s="8"/>
      <c r="G380" s="8"/>
      <c r="H380" s="8"/>
      <c r="I380" s="8"/>
      <c r="J380" s="8"/>
      <c r="K380" s="8"/>
      <c r="L380" s="8"/>
      <c r="M380" s="8"/>
      <c r="N380" s="8"/>
      <c r="O380" s="8"/>
      <c r="P380" s="118"/>
      <c r="Q380" s="118"/>
      <c r="R380" s="118"/>
      <c r="S380" s="325"/>
      <c r="T380" s="119"/>
      <c r="U380" s="119"/>
      <c r="V380" s="119"/>
      <c r="W380" s="326"/>
      <c r="X380" s="74"/>
      <c r="Y380" s="352"/>
      <c r="Z380" s="352"/>
      <c r="AA380" s="328"/>
      <c r="AB380" s="118"/>
      <c r="AC380" s="119"/>
      <c r="AD380" s="119"/>
      <c r="AE380" s="119"/>
      <c r="AF380" s="119"/>
      <c r="AG380" s="119"/>
      <c r="AH380" s="119"/>
      <c r="AI380" s="119"/>
      <c r="AJ380" s="119"/>
      <c r="AK380" s="119"/>
      <c r="AL380" s="119"/>
      <c r="AM380" s="4"/>
      <c r="AN380" s="4"/>
      <c r="AO380" s="4"/>
    </row>
    <row r="381">
      <c r="A381" s="4"/>
      <c r="B381" s="4"/>
      <c r="C381" s="4"/>
      <c r="D381" s="4"/>
      <c r="E381" s="4"/>
      <c r="F381" s="8"/>
      <c r="G381" s="8"/>
      <c r="H381" s="8"/>
      <c r="I381" s="8"/>
      <c r="J381" s="8"/>
      <c r="K381" s="8"/>
      <c r="L381" s="8"/>
      <c r="M381" s="8"/>
      <c r="N381" s="8"/>
      <c r="O381" s="8"/>
      <c r="P381" s="118"/>
      <c r="Q381" s="118"/>
      <c r="R381" s="118"/>
      <c r="S381" s="325"/>
      <c r="T381" s="119"/>
      <c r="U381" s="119"/>
      <c r="V381" s="119"/>
      <c r="W381" s="326"/>
      <c r="X381" s="74"/>
      <c r="Y381" s="352"/>
      <c r="Z381" s="352"/>
      <c r="AA381" s="328"/>
      <c r="AB381" s="118"/>
      <c r="AC381" s="119"/>
      <c r="AD381" s="119"/>
      <c r="AE381" s="119"/>
      <c r="AF381" s="119"/>
      <c r="AG381" s="119"/>
      <c r="AH381" s="119"/>
      <c r="AI381" s="119"/>
      <c r="AJ381" s="119"/>
      <c r="AK381" s="119"/>
      <c r="AL381" s="119"/>
      <c r="AM381" s="4"/>
      <c r="AN381" s="4"/>
      <c r="AO381" s="4"/>
    </row>
    <row r="382">
      <c r="A382" s="4"/>
      <c r="B382" s="4"/>
      <c r="C382" s="4"/>
      <c r="D382" s="4"/>
      <c r="E382" s="4"/>
      <c r="F382" s="8"/>
      <c r="G382" s="8"/>
      <c r="H382" s="8"/>
      <c r="I382" s="8"/>
      <c r="J382" s="8"/>
      <c r="K382" s="8"/>
      <c r="L382" s="8"/>
      <c r="M382" s="8"/>
      <c r="N382" s="8"/>
      <c r="O382" s="8"/>
      <c r="P382" s="118"/>
      <c r="Q382" s="118"/>
      <c r="R382" s="118"/>
      <c r="S382" s="325"/>
      <c r="T382" s="119"/>
      <c r="U382" s="119"/>
      <c r="V382" s="119"/>
      <c r="W382" s="326"/>
      <c r="X382" s="74"/>
      <c r="Y382" s="352"/>
      <c r="Z382" s="352"/>
      <c r="AA382" s="328"/>
      <c r="AB382" s="118"/>
      <c r="AC382" s="119"/>
      <c r="AD382" s="119"/>
      <c r="AE382" s="119"/>
      <c r="AF382" s="119"/>
      <c r="AG382" s="119"/>
      <c r="AH382" s="119"/>
      <c r="AI382" s="119"/>
      <c r="AJ382" s="119"/>
      <c r="AK382" s="119"/>
      <c r="AL382" s="119"/>
      <c r="AM382" s="4"/>
      <c r="AN382" s="4"/>
      <c r="AO382" s="4"/>
    </row>
    <row r="383">
      <c r="A383" s="4"/>
      <c r="B383" s="4"/>
      <c r="C383" s="4"/>
      <c r="D383" s="4"/>
      <c r="E383" s="4"/>
      <c r="F383" s="8"/>
      <c r="G383" s="8"/>
      <c r="H383" s="8"/>
      <c r="I383" s="8"/>
      <c r="J383" s="8"/>
      <c r="K383" s="8"/>
      <c r="L383" s="8"/>
      <c r="M383" s="8"/>
      <c r="N383" s="8"/>
      <c r="O383" s="8"/>
      <c r="P383" s="118"/>
      <c r="Q383" s="118"/>
      <c r="R383" s="118"/>
      <c r="S383" s="325"/>
      <c r="T383" s="119"/>
      <c r="U383" s="119"/>
      <c r="V383" s="119"/>
      <c r="W383" s="326"/>
      <c r="X383" s="74"/>
      <c r="Y383" s="352"/>
      <c r="Z383" s="352"/>
      <c r="AA383" s="328"/>
      <c r="AB383" s="118"/>
      <c r="AC383" s="119"/>
      <c r="AD383" s="119"/>
      <c r="AE383" s="119"/>
      <c r="AF383" s="119"/>
      <c r="AG383" s="119"/>
      <c r="AH383" s="119"/>
      <c r="AI383" s="119"/>
      <c r="AJ383" s="119"/>
      <c r="AK383" s="119"/>
      <c r="AL383" s="119"/>
      <c r="AM383" s="4"/>
      <c r="AN383" s="4"/>
      <c r="AO383" s="4"/>
    </row>
    <row r="384">
      <c r="A384" s="4"/>
      <c r="B384" s="4"/>
      <c r="C384" s="4"/>
      <c r="D384" s="4"/>
      <c r="E384" s="4"/>
      <c r="F384" s="8"/>
      <c r="G384" s="8"/>
      <c r="H384" s="8"/>
      <c r="I384" s="8"/>
      <c r="J384" s="8"/>
      <c r="K384" s="8"/>
      <c r="L384" s="8"/>
      <c r="M384" s="8"/>
      <c r="N384" s="8"/>
      <c r="O384" s="8"/>
      <c r="P384" s="118"/>
      <c r="Q384" s="118"/>
      <c r="R384" s="118"/>
      <c r="S384" s="325"/>
      <c r="T384" s="119"/>
      <c r="U384" s="119"/>
      <c r="V384" s="119"/>
      <c r="W384" s="326"/>
      <c r="X384" s="74"/>
      <c r="Y384" s="352"/>
      <c r="Z384" s="352"/>
      <c r="AA384" s="328"/>
      <c r="AB384" s="118"/>
      <c r="AC384" s="119"/>
      <c r="AD384" s="119"/>
      <c r="AE384" s="119"/>
      <c r="AF384" s="119"/>
      <c r="AG384" s="119"/>
      <c r="AH384" s="119"/>
      <c r="AI384" s="119"/>
      <c r="AJ384" s="119"/>
      <c r="AK384" s="119"/>
      <c r="AL384" s="119"/>
      <c r="AM384" s="4"/>
      <c r="AN384" s="4"/>
      <c r="AO384" s="4"/>
    </row>
    <row r="385">
      <c r="A385" s="4"/>
      <c r="B385" s="4"/>
      <c r="C385" s="4"/>
      <c r="D385" s="4"/>
      <c r="E385" s="4"/>
      <c r="F385" s="8"/>
      <c r="G385" s="8"/>
      <c r="H385" s="8"/>
      <c r="I385" s="8"/>
      <c r="J385" s="8"/>
      <c r="K385" s="8"/>
      <c r="L385" s="8"/>
      <c r="M385" s="8"/>
      <c r="N385" s="8"/>
      <c r="O385" s="8"/>
      <c r="P385" s="118"/>
      <c r="Q385" s="118"/>
      <c r="R385" s="118"/>
      <c r="S385" s="325"/>
      <c r="T385" s="119"/>
      <c r="U385" s="119"/>
      <c r="V385" s="119"/>
      <c r="W385" s="326"/>
      <c r="X385" s="74"/>
      <c r="Y385" s="352"/>
      <c r="Z385" s="352"/>
      <c r="AA385" s="328"/>
      <c r="AB385" s="118"/>
      <c r="AC385" s="119"/>
      <c r="AD385" s="119"/>
      <c r="AE385" s="119"/>
      <c r="AF385" s="119"/>
      <c r="AG385" s="119"/>
      <c r="AH385" s="119"/>
      <c r="AI385" s="119"/>
      <c r="AJ385" s="119"/>
      <c r="AK385" s="119"/>
      <c r="AL385" s="119"/>
      <c r="AM385" s="4"/>
      <c r="AN385" s="4"/>
      <c r="AO385" s="4"/>
    </row>
    <row r="386">
      <c r="A386" s="4"/>
      <c r="B386" s="4"/>
      <c r="C386" s="4"/>
      <c r="D386" s="4"/>
      <c r="E386" s="4"/>
      <c r="F386" s="8"/>
      <c r="G386" s="8"/>
      <c r="H386" s="8"/>
      <c r="I386" s="8"/>
      <c r="J386" s="8"/>
      <c r="K386" s="8"/>
      <c r="L386" s="8"/>
      <c r="M386" s="8"/>
      <c r="N386" s="8"/>
      <c r="O386" s="8"/>
      <c r="P386" s="118"/>
      <c r="Q386" s="118"/>
      <c r="R386" s="118"/>
      <c r="S386" s="325"/>
      <c r="T386" s="119"/>
      <c r="U386" s="119"/>
      <c r="V386" s="119"/>
      <c r="W386" s="326"/>
      <c r="X386" s="74"/>
      <c r="Y386" s="352"/>
      <c r="Z386" s="352"/>
      <c r="AA386" s="328"/>
      <c r="AB386" s="118"/>
      <c r="AC386" s="119"/>
      <c r="AD386" s="119"/>
      <c r="AE386" s="119"/>
      <c r="AF386" s="119"/>
      <c r="AG386" s="119"/>
      <c r="AH386" s="119"/>
      <c r="AI386" s="119"/>
      <c r="AJ386" s="119"/>
      <c r="AK386" s="119"/>
      <c r="AL386" s="119"/>
      <c r="AM386" s="4"/>
      <c r="AN386" s="4"/>
      <c r="AO386" s="4"/>
    </row>
    <row r="387">
      <c r="A387" s="4"/>
      <c r="B387" s="4"/>
      <c r="C387" s="4"/>
      <c r="D387" s="4"/>
      <c r="E387" s="4"/>
      <c r="F387" s="8"/>
      <c r="G387" s="8"/>
      <c r="H387" s="8"/>
      <c r="I387" s="8"/>
      <c r="J387" s="8"/>
      <c r="K387" s="8"/>
      <c r="L387" s="8"/>
      <c r="M387" s="8"/>
      <c r="N387" s="8"/>
      <c r="O387" s="8"/>
      <c r="P387" s="118"/>
      <c r="Q387" s="118"/>
      <c r="R387" s="118"/>
      <c r="S387" s="325"/>
      <c r="T387" s="119"/>
      <c r="U387" s="119"/>
      <c r="V387" s="119"/>
      <c r="W387" s="326"/>
      <c r="X387" s="74"/>
      <c r="Y387" s="352"/>
      <c r="Z387" s="352"/>
      <c r="AA387" s="328"/>
      <c r="AB387" s="118"/>
      <c r="AC387" s="119"/>
      <c r="AD387" s="119"/>
      <c r="AE387" s="119"/>
      <c r="AF387" s="119"/>
      <c r="AG387" s="119"/>
      <c r="AH387" s="119"/>
      <c r="AI387" s="119"/>
      <c r="AJ387" s="119"/>
      <c r="AK387" s="119"/>
      <c r="AL387" s="119"/>
      <c r="AM387" s="4"/>
      <c r="AN387" s="4"/>
      <c r="AO387" s="4"/>
    </row>
    <row r="388">
      <c r="A388" s="4"/>
      <c r="B388" s="4"/>
      <c r="C388" s="4"/>
      <c r="D388" s="4"/>
      <c r="E388" s="4"/>
      <c r="F388" s="8"/>
      <c r="G388" s="8"/>
      <c r="H388" s="8"/>
      <c r="I388" s="8"/>
      <c r="J388" s="8"/>
      <c r="K388" s="8"/>
      <c r="L388" s="8"/>
      <c r="M388" s="8"/>
      <c r="N388" s="8"/>
      <c r="O388" s="8"/>
      <c r="P388" s="118"/>
      <c r="Q388" s="118"/>
      <c r="R388" s="118"/>
      <c r="S388" s="325"/>
      <c r="T388" s="119"/>
      <c r="U388" s="119"/>
      <c r="V388" s="119"/>
      <c r="W388" s="326"/>
      <c r="X388" s="74"/>
      <c r="Y388" s="352"/>
      <c r="Z388" s="352"/>
      <c r="AA388" s="328"/>
      <c r="AB388" s="118"/>
      <c r="AC388" s="119"/>
      <c r="AD388" s="119"/>
      <c r="AE388" s="119"/>
      <c r="AF388" s="119"/>
      <c r="AG388" s="119"/>
      <c r="AH388" s="119"/>
      <c r="AI388" s="119"/>
      <c r="AJ388" s="119"/>
      <c r="AK388" s="119"/>
      <c r="AL388" s="119"/>
      <c r="AM388" s="4"/>
      <c r="AN388" s="4"/>
      <c r="AO388" s="4"/>
    </row>
    <row r="389">
      <c r="A389" s="4"/>
      <c r="B389" s="4"/>
      <c r="C389" s="4"/>
      <c r="D389" s="4"/>
      <c r="E389" s="4"/>
      <c r="F389" s="8"/>
      <c r="G389" s="8"/>
      <c r="H389" s="8"/>
      <c r="I389" s="8"/>
      <c r="J389" s="8"/>
      <c r="K389" s="8"/>
      <c r="L389" s="8"/>
      <c r="M389" s="8"/>
      <c r="N389" s="8"/>
      <c r="O389" s="8"/>
      <c r="P389" s="118"/>
      <c r="Q389" s="118"/>
      <c r="R389" s="118"/>
      <c r="S389" s="325"/>
      <c r="T389" s="119"/>
      <c r="U389" s="119"/>
      <c r="V389" s="119"/>
      <c r="W389" s="326"/>
      <c r="X389" s="74"/>
      <c r="Y389" s="352"/>
      <c r="Z389" s="352"/>
      <c r="AA389" s="328"/>
      <c r="AB389" s="118"/>
      <c r="AC389" s="119"/>
      <c r="AD389" s="119"/>
      <c r="AE389" s="119"/>
      <c r="AF389" s="119"/>
      <c r="AG389" s="119"/>
      <c r="AH389" s="119"/>
      <c r="AI389" s="119"/>
      <c r="AJ389" s="119"/>
      <c r="AK389" s="119"/>
      <c r="AL389" s="119"/>
      <c r="AM389" s="4"/>
      <c r="AN389" s="4"/>
      <c r="AO389" s="4"/>
    </row>
    <row r="390">
      <c r="A390" s="4"/>
      <c r="B390" s="4"/>
      <c r="C390" s="4"/>
      <c r="D390" s="4"/>
      <c r="E390" s="4"/>
      <c r="F390" s="8"/>
      <c r="G390" s="8"/>
      <c r="H390" s="8"/>
      <c r="I390" s="8"/>
      <c r="J390" s="8"/>
      <c r="K390" s="8"/>
      <c r="L390" s="8"/>
      <c r="M390" s="8"/>
      <c r="N390" s="8"/>
      <c r="O390" s="8"/>
      <c r="P390" s="118"/>
      <c r="Q390" s="118"/>
      <c r="R390" s="118"/>
      <c r="S390" s="325"/>
      <c r="T390" s="119"/>
      <c r="U390" s="119"/>
      <c r="V390" s="119"/>
      <c r="W390" s="326"/>
      <c r="X390" s="74"/>
      <c r="Y390" s="352"/>
      <c r="Z390" s="352"/>
      <c r="AA390" s="328"/>
      <c r="AB390" s="118"/>
      <c r="AC390" s="119"/>
      <c r="AD390" s="119"/>
      <c r="AE390" s="119"/>
      <c r="AF390" s="119"/>
      <c r="AG390" s="119"/>
      <c r="AH390" s="119"/>
      <c r="AI390" s="119"/>
      <c r="AJ390" s="119"/>
      <c r="AK390" s="119"/>
      <c r="AL390" s="119"/>
      <c r="AM390" s="4"/>
      <c r="AN390" s="4"/>
      <c r="AO390" s="4"/>
    </row>
    <row r="391">
      <c r="A391" s="4"/>
      <c r="B391" s="4"/>
      <c r="C391" s="4"/>
      <c r="D391" s="4"/>
      <c r="E391" s="4"/>
      <c r="F391" s="8"/>
      <c r="G391" s="8"/>
      <c r="H391" s="8"/>
      <c r="I391" s="8"/>
      <c r="J391" s="8"/>
      <c r="K391" s="8"/>
      <c r="L391" s="8"/>
      <c r="M391" s="8"/>
      <c r="N391" s="8"/>
      <c r="O391" s="8"/>
      <c r="P391" s="118"/>
      <c r="Q391" s="118"/>
      <c r="R391" s="118"/>
      <c r="S391" s="325"/>
      <c r="T391" s="119"/>
      <c r="U391" s="119"/>
      <c r="V391" s="119"/>
      <c r="W391" s="326"/>
      <c r="X391" s="74"/>
      <c r="Y391" s="352"/>
      <c r="Z391" s="352"/>
      <c r="AA391" s="328"/>
      <c r="AB391" s="118"/>
      <c r="AC391" s="119"/>
      <c r="AD391" s="119"/>
      <c r="AE391" s="119"/>
      <c r="AF391" s="119"/>
      <c r="AG391" s="119"/>
      <c r="AH391" s="119"/>
      <c r="AI391" s="119"/>
      <c r="AJ391" s="119"/>
      <c r="AK391" s="119"/>
      <c r="AL391" s="119"/>
      <c r="AM391" s="4"/>
      <c r="AN391" s="4"/>
      <c r="AO391" s="4"/>
    </row>
    <row r="392">
      <c r="A392" s="4"/>
      <c r="B392" s="4"/>
      <c r="C392" s="4"/>
      <c r="D392" s="4"/>
      <c r="E392" s="4"/>
      <c r="F392" s="8"/>
      <c r="G392" s="8"/>
      <c r="H392" s="8"/>
      <c r="I392" s="8"/>
      <c r="J392" s="8"/>
      <c r="K392" s="8"/>
      <c r="L392" s="8"/>
      <c r="M392" s="8"/>
      <c r="N392" s="8"/>
      <c r="O392" s="8"/>
      <c r="P392" s="118"/>
      <c r="Q392" s="118"/>
      <c r="R392" s="118"/>
      <c r="S392" s="325"/>
      <c r="T392" s="119"/>
      <c r="U392" s="119"/>
      <c r="V392" s="119"/>
      <c r="W392" s="326"/>
      <c r="X392" s="74"/>
      <c r="Y392" s="352"/>
      <c r="Z392" s="352"/>
      <c r="AA392" s="328"/>
      <c r="AB392" s="118"/>
      <c r="AC392" s="119"/>
      <c r="AD392" s="119"/>
      <c r="AE392" s="119"/>
      <c r="AF392" s="119"/>
      <c r="AG392" s="119"/>
      <c r="AH392" s="119"/>
      <c r="AI392" s="119"/>
      <c r="AJ392" s="119"/>
      <c r="AK392" s="119"/>
      <c r="AL392" s="119"/>
      <c r="AM392" s="4"/>
      <c r="AN392" s="4"/>
      <c r="AO392" s="4"/>
    </row>
    <row r="393">
      <c r="A393" s="4"/>
      <c r="B393" s="4"/>
      <c r="C393" s="4"/>
      <c r="D393" s="4"/>
      <c r="E393" s="4"/>
      <c r="F393" s="8"/>
      <c r="G393" s="8"/>
      <c r="H393" s="8"/>
      <c r="I393" s="8"/>
      <c r="J393" s="8"/>
      <c r="K393" s="8"/>
      <c r="L393" s="8"/>
      <c r="M393" s="8"/>
      <c r="N393" s="8"/>
      <c r="O393" s="8"/>
      <c r="P393" s="118"/>
      <c r="Q393" s="118"/>
      <c r="R393" s="118"/>
      <c r="S393" s="325"/>
      <c r="T393" s="119"/>
      <c r="U393" s="119"/>
      <c r="V393" s="119"/>
      <c r="W393" s="326"/>
      <c r="X393" s="74"/>
      <c r="Y393" s="352"/>
      <c r="Z393" s="352"/>
      <c r="AA393" s="328"/>
      <c r="AB393" s="118"/>
      <c r="AC393" s="119"/>
      <c r="AD393" s="119"/>
      <c r="AE393" s="119"/>
      <c r="AF393" s="119"/>
      <c r="AG393" s="119"/>
      <c r="AH393" s="119"/>
      <c r="AI393" s="119"/>
      <c r="AJ393" s="119"/>
      <c r="AK393" s="119"/>
      <c r="AL393" s="119"/>
      <c r="AM393" s="4"/>
      <c r="AN393" s="4"/>
      <c r="AO393" s="4"/>
    </row>
    <row r="394">
      <c r="A394" s="4"/>
      <c r="B394" s="4"/>
      <c r="C394" s="4"/>
      <c r="D394" s="4"/>
      <c r="E394" s="4"/>
      <c r="F394" s="8"/>
      <c r="G394" s="8"/>
      <c r="H394" s="8"/>
      <c r="I394" s="8"/>
      <c r="J394" s="8"/>
      <c r="K394" s="8"/>
      <c r="L394" s="8"/>
      <c r="M394" s="8"/>
      <c r="N394" s="8"/>
      <c r="O394" s="8"/>
      <c r="P394" s="118"/>
      <c r="Q394" s="118"/>
      <c r="R394" s="118"/>
      <c r="S394" s="325"/>
      <c r="T394" s="119"/>
      <c r="U394" s="119"/>
      <c r="V394" s="119"/>
      <c r="W394" s="326"/>
      <c r="X394" s="74"/>
      <c r="Y394" s="352"/>
      <c r="Z394" s="352"/>
      <c r="AA394" s="328"/>
      <c r="AB394" s="118"/>
      <c r="AC394" s="119"/>
      <c r="AD394" s="119"/>
      <c r="AE394" s="119"/>
      <c r="AF394" s="119"/>
      <c r="AG394" s="119"/>
      <c r="AH394" s="119"/>
      <c r="AI394" s="119"/>
      <c r="AJ394" s="119"/>
      <c r="AK394" s="119"/>
      <c r="AL394" s="119"/>
      <c r="AM394" s="4"/>
      <c r="AN394" s="4"/>
      <c r="AO394" s="4"/>
    </row>
    <row r="395">
      <c r="A395" s="4"/>
      <c r="B395" s="4"/>
      <c r="C395" s="4"/>
      <c r="D395" s="4"/>
      <c r="E395" s="4"/>
      <c r="F395" s="8"/>
      <c r="G395" s="8"/>
      <c r="H395" s="8"/>
      <c r="I395" s="8"/>
      <c r="J395" s="8"/>
      <c r="K395" s="8"/>
      <c r="L395" s="8"/>
      <c r="M395" s="8"/>
      <c r="N395" s="8"/>
      <c r="O395" s="8"/>
      <c r="P395" s="118"/>
      <c r="Q395" s="118"/>
      <c r="R395" s="118"/>
      <c r="S395" s="325"/>
      <c r="T395" s="119"/>
      <c r="U395" s="119"/>
      <c r="V395" s="119"/>
      <c r="W395" s="326"/>
      <c r="X395" s="74"/>
      <c r="Y395" s="352"/>
      <c r="Z395" s="352"/>
      <c r="AA395" s="328"/>
      <c r="AB395" s="118"/>
      <c r="AC395" s="119"/>
      <c r="AD395" s="119"/>
      <c r="AE395" s="119"/>
      <c r="AF395" s="119"/>
      <c r="AG395" s="119"/>
      <c r="AH395" s="119"/>
      <c r="AI395" s="119"/>
      <c r="AJ395" s="119"/>
      <c r="AK395" s="119"/>
      <c r="AL395" s="119"/>
      <c r="AM395" s="4"/>
      <c r="AN395" s="4"/>
      <c r="AO395" s="4"/>
    </row>
    <row r="396">
      <c r="A396" s="4"/>
      <c r="B396" s="4"/>
      <c r="C396" s="4"/>
      <c r="D396" s="4"/>
      <c r="E396" s="4"/>
      <c r="F396" s="8"/>
      <c r="G396" s="8"/>
      <c r="H396" s="8"/>
      <c r="I396" s="8"/>
      <c r="J396" s="8"/>
      <c r="K396" s="8"/>
      <c r="L396" s="8"/>
      <c r="M396" s="8"/>
      <c r="N396" s="8"/>
      <c r="O396" s="8"/>
      <c r="P396" s="118"/>
      <c r="Q396" s="118"/>
      <c r="R396" s="118"/>
      <c r="S396" s="325"/>
      <c r="T396" s="119"/>
      <c r="U396" s="119"/>
      <c r="V396" s="119"/>
      <c r="W396" s="326"/>
      <c r="X396" s="74"/>
      <c r="Y396" s="352"/>
      <c r="Z396" s="352"/>
      <c r="AA396" s="328"/>
      <c r="AB396" s="118"/>
      <c r="AC396" s="119"/>
      <c r="AD396" s="119"/>
      <c r="AE396" s="119"/>
      <c r="AF396" s="119"/>
      <c r="AG396" s="119"/>
      <c r="AH396" s="119"/>
      <c r="AI396" s="119"/>
      <c r="AJ396" s="119"/>
      <c r="AK396" s="119"/>
      <c r="AL396" s="119"/>
      <c r="AM396" s="4"/>
      <c r="AN396" s="4"/>
      <c r="AO396" s="4"/>
    </row>
    <row r="397">
      <c r="A397" s="4"/>
      <c r="B397" s="4"/>
      <c r="C397" s="4"/>
      <c r="D397" s="4"/>
      <c r="E397" s="4"/>
      <c r="F397" s="8"/>
      <c r="G397" s="8"/>
      <c r="H397" s="8"/>
      <c r="I397" s="8"/>
      <c r="J397" s="8"/>
      <c r="K397" s="8"/>
      <c r="L397" s="8"/>
      <c r="M397" s="8"/>
      <c r="N397" s="8"/>
      <c r="O397" s="8"/>
      <c r="P397" s="118"/>
      <c r="Q397" s="118"/>
      <c r="R397" s="118"/>
      <c r="S397" s="325"/>
      <c r="T397" s="119"/>
      <c r="U397" s="119"/>
      <c r="V397" s="119"/>
      <c r="W397" s="326"/>
      <c r="X397" s="74"/>
      <c r="Y397" s="352"/>
      <c r="Z397" s="352"/>
      <c r="AA397" s="328"/>
      <c r="AB397" s="118"/>
      <c r="AC397" s="119"/>
      <c r="AD397" s="119"/>
      <c r="AE397" s="119"/>
      <c r="AF397" s="119"/>
      <c r="AG397" s="119"/>
      <c r="AH397" s="119"/>
      <c r="AI397" s="119"/>
      <c r="AJ397" s="119"/>
      <c r="AK397" s="119"/>
      <c r="AL397" s="119"/>
      <c r="AM397" s="4"/>
      <c r="AN397" s="4"/>
      <c r="AO397" s="4"/>
    </row>
    <row r="398">
      <c r="A398" s="4"/>
      <c r="B398" s="4"/>
      <c r="C398" s="4"/>
      <c r="D398" s="4"/>
      <c r="E398" s="4"/>
      <c r="F398" s="8"/>
      <c r="G398" s="8"/>
      <c r="H398" s="8"/>
      <c r="I398" s="8"/>
      <c r="J398" s="8"/>
      <c r="K398" s="8"/>
      <c r="L398" s="8"/>
      <c r="M398" s="8"/>
      <c r="N398" s="8"/>
      <c r="O398" s="8"/>
      <c r="P398" s="118"/>
      <c r="Q398" s="118"/>
      <c r="R398" s="118"/>
      <c r="S398" s="325"/>
      <c r="T398" s="119"/>
      <c r="U398" s="119"/>
      <c r="V398" s="119"/>
      <c r="W398" s="326"/>
      <c r="X398" s="74"/>
      <c r="Y398" s="352"/>
      <c r="Z398" s="352"/>
      <c r="AA398" s="328"/>
      <c r="AB398" s="118"/>
      <c r="AC398" s="119"/>
      <c r="AD398" s="119"/>
      <c r="AE398" s="119"/>
      <c r="AF398" s="119"/>
      <c r="AG398" s="119"/>
      <c r="AH398" s="119"/>
      <c r="AI398" s="119"/>
      <c r="AJ398" s="119"/>
      <c r="AK398" s="119"/>
      <c r="AL398" s="119"/>
      <c r="AM398" s="4"/>
      <c r="AN398" s="4"/>
      <c r="AO398" s="4"/>
    </row>
    <row r="399">
      <c r="A399" s="4"/>
      <c r="B399" s="4"/>
      <c r="C399" s="4"/>
      <c r="D399" s="4"/>
      <c r="E399" s="4"/>
      <c r="F399" s="8"/>
      <c r="G399" s="8"/>
      <c r="H399" s="8"/>
      <c r="I399" s="8"/>
      <c r="J399" s="8"/>
      <c r="K399" s="8"/>
      <c r="L399" s="8"/>
      <c r="M399" s="8"/>
      <c r="N399" s="8"/>
      <c r="O399" s="8"/>
      <c r="P399" s="118"/>
      <c r="Q399" s="118"/>
      <c r="R399" s="118"/>
      <c r="S399" s="325"/>
      <c r="T399" s="119"/>
      <c r="U399" s="119"/>
      <c r="V399" s="119"/>
      <c r="W399" s="326"/>
      <c r="X399" s="74"/>
      <c r="Y399" s="352"/>
      <c r="Z399" s="352"/>
      <c r="AA399" s="328"/>
      <c r="AB399" s="118"/>
      <c r="AC399" s="119"/>
      <c r="AD399" s="119"/>
      <c r="AE399" s="119"/>
      <c r="AF399" s="119"/>
      <c r="AG399" s="119"/>
      <c r="AH399" s="119"/>
      <c r="AI399" s="119"/>
      <c r="AJ399" s="119"/>
      <c r="AK399" s="119"/>
      <c r="AL399" s="119"/>
      <c r="AM399" s="4"/>
      <c r="AN399" s="4"/>
      <c r="AO399" s="4"/>
    </row>
    <row r="400">
      <c r="A400" s="4"/>
      <c r="B400" s="4"/>
      <c r="C400" s="4"/>
      <c r="D400" s="4"/>
      <c r="E400" s="4"/>
      <c r="F400" s="8"/>
      <c r="G400" s="8"/>
      <c r="H400" s="8"/>
      <c r="I400" s="8"/>
      <c r="J400" s="8"/>
      <c r="K400" s="8"/>
      <c r="L400" s="8"/>
      <c r="M400" s="8"/>
      <c r="N400" s="8"/>
      <c r="O400" s="8"/>
      <c r="P400" s="118"/>
      <c r="Q400" s="118"/>
      <c r="R400" s="118"/>
      <c r="S400" s="325"/>
      <c r="T400" s="119"/>
      <c r="U400" s="119"/>
      <c r="V400" s="119"/>
      <c r="W400" s="326"/>
      <c r="X400" s="74"/>
      <c r="Y400" s="352"/>
      <c r="Z400" s="352"/>
      <c r="AA400" s="328"/>
      <c r="AB400" s="118"/>
      <c r="AC400" s="119"/>
      <c r="AD400" s="119"/>
      <c r="AE400" s="119"/>
      <c r="AF400" s="119"/>
      <c r="AG400" s="119"/>
      <c r="AH400" s="119"/>
      <c r="AI400" s="119"/>
      <c r="AJ400" s="119"/>
      <c r="AK400" s="119"/>
      <c r="AL400" s="119"/>
      <c r="AM400" s="4"/>
      <c r="AN400" s="4"/>
      <c r="AO400" s="4"/>
    </row>
    <row r="401">
      <c r="A401" s="4"/>
      <c r="B401" s="4"/>
      <c r="C401" s="4"/>
      <c r="D401" s="4"/>
      <c r="E401" s="4"/>
      <c r="F401" s="8"/>
      <c r="G401" s="8"/>
      <c r="H401" s="8"/>
      <c r="I401" s="8"/>
      <c r="J401" s="8"/>
      <c r="K401" s="8"/>
      <c r="L401" s="8"/>
      <c r="M401" s="8"/>
      <c r="N401" s="8"/>
      <c r="O401" s="8"/>
      <c r="P401" s="118"/>
      <c r="Q401" s="118"/>
      <c r="R401" s="118"/>
      <c r="S401" s="325"/>
      <c r="T401" s="119"/>
      <c r="U401" s="119"/>
      <c r="V401" s="119"/>
      <c r="W401" s="326"/>
      <c r="X401" s="74"/>
      <c r="Y401" s="352"/>
      <c r="Z401" s="352"/>
      <c r="AA401" s="328"/>
      <c r="AB401" s="118"/>
      <c r="AC401" s="119"/>
      <c r="AD401" s="119"/>
      <c r="AE401" s="119"/>
      <c r="AF401" s="119"/>
      <c r="AG401" s="119"/>
      <c r="AH401" s="119"/>
      <c r="AI401" s="119"/>
      <c r="AJ401" s="119"/>
      <c r="AK401" s="119"/>
      <c r="AL401" s="119"/>
      <c r="AM401" s="4"/>
      <c r="AN401" s="4"/>
      <c r="AO401" s="4"/>
    </row>
    <row r="402">
      <c r="A402" s="4"/>
      <c r="B402" s="4"/>
      <c r="C402" s="4"/>
      <c r="D402" s="4"/>
      <c r="E402" s="4"/>
      <c r="F402" s="8"/>
      <c r="G402" s="8"/>
      <c r="H402" s="8"/>
      <c r="I402" s="8"/>
      <c r="J402" s="8"/>
      <c r="K402" s="8"/>
      <c r="L402" s="8"/>
      <c r="M402" s="8"/>
      <c r="N402" s="8"/>
      <c r="O402" s="8"/>
      <c r="P402" s="118"/>
      <c r="Q402" s="118"/>
      <c r="R402" s="118"/>
      <c r="S402" s="325"/>
      <c r="T402" s="119"/>
      <c r="U402" s="119"/>
      <c r="V402" s="119"/>
      <c r="W402" s="326"/>
      <c r="X402" s="74"/>
      <c r="Y402" s="352"/>
      <c r="Z402" s="352"/>
      <c r="AA402" s="328"/>
      <c r="AB402" s="118"/>
      <c r="AC402" s="119"/>
      <c r="AD402" s="119"/>
      <c r="AE402" s="119"/>
      <c r="AF402" s="119"/>
      <c r="AG402" s="119"/>
      <c r="AH402" s="119"/>
      <c r="AI402" s="119"/>
      <c r="AJ402" s="119"/>
      <c r="AK402" s="119"/>
      <c r="AL402" s="119"/>
      <c r="AM402" s="4"/>
      <c r="AN402" s="4"/>
      <c r="AO402" s="4"/>
    </row>
    <row r="403">
      <c r="A403" s="4"/>
      <c r="B403" s="4"/>
      <c r="C403" s="4"/>
      <c r="D403" s="4"/>
      <c r="E403" s="4"/>
      <c r="F403" s="8"/>
      <c r="G403" s="8"/>
      <c r="H403" s="8"/>
      <c r="I403" s="8"/>
      <c r="J403" s="8"/>
      <c r="K403" s="8"/>
      <c r="L403" s="8"/>
      <c r="M403" s="8"/>
      <c r="N403" s="8"/>
      <c r="O403" s="8"/>
      <c r="P403" s="118"/>
      <c r="Q403" s="118"/>
      <c r="R403" s="118"/>
      <c r="S403" s="325"/>
      <c r="T403" s="119"/>
      <c r="U403" s="119"/>
      <c r="V403" s="119"/>
      <c r="W403" s="326"/>
      <c r="X403" s="74"/>
      <c r="Y403" s="352"/>
      <c r="Z403" s="352"/>
      <c r="AA403" s="328"/>
      <c r="AB403" s="118"/>
      <c r="AC403" s="119"/>
      <c r="AD403" s="119"/>
      <c r="AE403" s="119"/>
      <c r="AF403" s="119"/>
      <c r="AG403" s="119"/>
      <c r="AH403" s="119"/>
      <c r="AI403" s="119"/>
      <c r="AJ403" s="119"/>
      <c r="AK403" s="119"/>
      <c r="AL403" s="119"/>
      <c r="AM403" s="4"/>
      <c r="AN403" s="4"/>
      <c r="AO403" s="4"/>
    </row>
    <row r="404">
      <c r="A404" s="4"/>
      <c r="B404" s="4"/>
      <c r="C404" s="4"/>
      <c r="D404" s="4"/>
      <c r="E404" s="4"/>
      <c r="F404" s="8"/>
      <c r="G404" s="8"/>
      <c r="H404" s="8"/>
      <c r="I404" s="8"/>
      <c r="J404" s="8"/>
      <c r="K404" s="8"/>
      <c r="L404" s="8"/>
      <c r="M404" s="8"/>
      <c r="N404" s="8"/>
      <c r="O404" s="8"/>
      <c r="P404" s="118"/>
      <c r="Q404" s="118"/>
      <c r="R404" s="118"/>
      <c r="S404" s="325"/>
      <c r="T404" s="119"/>
      <c r="U404" s="119"/>
      <c r="V404" s="119"/>
      <c r="W404" s="326"/>
      <c r="X404" s="74"/>
      <c r="Y404" s="352"/>
      <c r="Z404" s="352"/>
      <c r="AA404" s="328"/>
      <c r="AB404" s="118"/>
      <c r="AC404" s="119"/>
      <c r="AD404" s="119"/>
      <c r="AE404" s="119"/>
      <c r="AF404" s="119"/>
      <c r="AG404" s="119"/>
      <c r="AH404" s="119"/>
      <c r="AI404" s="119"/>
      <c r="AJ404" s="119"/>
      <c r="AK404" s="119"/>
      <c r="AL404" s="119"/>
      <c r="AM404" s="4"/>
      <c r="AN404" s="4"/>
      <c r="AO404" s="4"/>
    </row>
    <row r="405">
      <c r="A405" s="4"/>
      <c r="B405" s="4"/>
      <c r="C405" s="4"/>
      <c r="D405" s="4"/>
      <c r="E405" s="4"/>
      <c r="F405" s="8"/>
      <c r="G405" s="8"/>
      <c r="H405" s="8"/>
      <c r="I405" s="8"/>
      <c r="J405" s="8"/>
      <c r="K405" s="8"/>
      <c r="L405" s="8"/>
      <c r="M405" s="8"/>
      <c r="N405" s="8"/>
      <c r="O405" s="8"/>
      <c r="P405" s="118"/>
      <c r="Q405" s="118"/>
      <c r="R405" s="118"/>
      <c r="S405" s="325"/>
      <c r="T405" s="119"/>
      <c r="U405" s="119"/>
      <c r="V405" s="119"/>
      <c r="W405" s="326"/>
      <c r="X405" s="74"/>
      <c r="Y405" s="352"/>
      <c r="Z405" s="352"/>
      <c r="AA405" s="328"/>
      <c r="AB405" s="118"/>
      <c r="AC405" s="119"/>
      <c r="AD405" s="119"/>
      <c r="AE405" s="119"/>
      <c r="AF405" s="119"/>
      <c r="AG405" s="119"/>
      <c r="AH405" s="119"/>
      <c r="AI405" s="119"/>
      <c r="AJ405" s="119"/>
      <c r="AK405" s="119"/>
      <c r="AL405" s="119"/>
      <c r="AM405" s="4"/>
      <c r="AN405" s="4"/>
      <c r="AO405" s="4"/>
    </row>
    <row r="406">
      <c r="A406" s="4"/>
      <c r="B406" s="4"/>
      <c r="C406" s="4"/>
      <c r="D406" s="4"/>
      <c r="E406" s="4"/>
      <c r="F406" s="8"/>
      <c r="G406" s="8"/>
      <c r="H406" s="8"/>
      <c r="I406" s="8"/>
      <c r="J406" s="8"/>
      <c r="K406" s="8"/>
      <c r="L406" s="8"/>
      <c r="M406" s="8"/>
      <c r="N406" s="8"/>
      <c r="O406" s="8"/>
      <c r="P406" s="118"/>
      <c r="Q406" s="118"/>
      <c r="R406" s="118"/>
      <c r="S406" s="325"/>
      <c r="T406" s="119"/>
      <c r="U406" s="119"/>
      <c r="V406" s="119"/>
      <c r="W406" s="326"/>
      <c r="X406" s="74"/>
      <c r="Y406" s="352"/>
      <c r="Z406" s="352"/>
      <c r="AA406" s="328"/>
      <c r="AB406" s="118"/>
      <c r="AC406" s="119"/>
      <c r="AD406" s="119"/>
      <c r="AE406" s="119"/>
      <c r="AF406" s="119"/>
      <c r="AG406" s="119"/>
      <c r="AH406" s="119"/>
      <c r="AI406" s="119"/>
      <c r="AJ406" s="119"/>
      <c r="AK406" s="119"/>
      <c r="AL406" s="119"/>
      <c r="AM406" s="4"/>
      <c r="AN406" s="4"/>
      <c r="AO406" s="4"/>
    </row>
    <row r="407">
      <c r="A407" s="4"/>
      <c r="B407" s="4"/>
      <c r="C407" s="4"/>
      <c r="D407" s="4"/>
      <c r="E407" s="4"/>
      <c r="F407" s="8"/>
      <c r="G407" s="8"/>
      <c r="H407" s="8"/>
      <c r="I407" s="8"/>
      <c r="J407" s="8"/>
      <c r="K407" s="8"/>
      <c r="L407" s="8"/>
      <c r="M407" s="8"/>
      <c r="N407" s="8"/>
      <c r="O407" s="8"/>
      <c r="P407" s="118"/>
      <c r="Q407" s="118"/>
      <c r="R407" s="118"/>
      <c r="S407" s="325"/>
      <c r="T407" s="119"/>
      <c r="U407" s="119"/>
      <c r="V407" s="119"/>
      <c r="W407" s="326"/>
      <c r="X407" s="74"/>
      <c r="Y407" s="352"/>
      <c r="Z407" s="352"/>
      <c r="AA407" s="328"/>
      <c r="AB407" s="118"/>
      <c r="AC407" s="119"/>
      <c r="AD407" s="119"/>
      <c r="AE407" s="119"/>
      <c r="AF407" s="119"/>
      <c r="AG407" s="119"/>
      <c r="AH407" s="119"/>
      <c r="AI407" s="119"/>
      <c r="AJ407" s="119"/>
      <c r="AK407" s="119"/>
      <c r="AL407" s="119"/>
      <c r="AM407" s="4"/>
      <c r="AN407" s="4"/>
      <c r="AO407" s="4"/>
    </row>
    <row r="408">
      <c r="A408" s="4"/>
      <c r="B408" s="4"/>
      <c r="C408" s="4"/>
      <c r="D408" s="4"/>
      <c r="E408" s="4"/>
      <c r="F408" s="8"/>
      <c r="G408" s="8"/>
      <c r="H408" s="8"/>
      <c r="I408" s="8"/>
      <c r="J408" s="8"/>
      <c r="K408" s="8"/>
      <c r="L408" s="8"/>
      <c r="M408" s="8"/>
      <c r="N408" s="8"/>
      <c r="O408" s="8"/>
      <c r="P408" s="118"/>
      <c r="Q408" s="118"/>
      <c r="R408" s="118"/>
      <c r="S408" s="325"/>
      <c r="T408" s="119"/>
      <c r="U408" s="119"/>
      <c r="V408" s="119"/>
      <c r="W408" s="326"/>
      <c r="X408" s="74"/>
      <c r="Y408" s="352"/>
      <c r="Z408" s="352"/>
      <c r="AA408" s="328"/>
      <c r="AB408" s="118"/>
      <c r="AC408" s="119"/>
      <c r="AD408" s="119"/>
      <c r="AE408" s="119"/>
      <c r="AF408" s="119"/>
      <c r="AG408" s="119"/>
      <c r="AH408" s="119"/>
      <c r="AI408" s="119"/>
      <c r="AJ408" s="119"/>
      <c r="AK408" s="119"/>
      <c r="AL408" s="119"/>
      <c r="AM408" s="4"/>
      <c r="AN408" s="4"/>
      <c r="AO408" s="4"/>
    </row>
    <row r="409">
      <c r="A409" s="4"/>
      <c r="B409" s="4"/>
      <c r="C409" s="4"/>
      <c r="D409" s="4"/>
      <c r="E409" s="4"/>
      <c r="F409" s="8"/>
      <c r="G409" s="8"/>
      <c r="H409" s="8"/>
      <c r="I409" s="8"/>
      <c r="J409" s="8"/>
      <c r="K409" s="8"/>
      <c r="L409" s="8"/>
      <c r="M409" s="8"/>
      <c r="N409" s="8"/>
      <c r="O409" s="8"/>
      <c r="P409" s="118"/>
      <c r="Q409" s="118"/>
      <c r="R409" s="118"/>
      <c r="S409" s="325"/>
      <c r="T409" s="119"/>
      <c r="U409" s="119"/>
      <c r="V409" s="119"/>
      <c r="W409" s="326"/>
      <c r="X409" s="74"/>
      <c r="Y409" s="352"/>
      <c r="Z409" s="352"/>
      <c r="AA409" s="328"/>
      <c r="AB409" s="118"/>
      <c r="AC409" s="119"/>
      <c r="AD409" s="119"/>
      <c r="AE409" s="119"/>
      <c r="AF409" s="119"/>
      <c r="AG409" s="119"/>
      <c r="AH409" s="119"/>
      <c r="AI409" s="119"/>
      <c r="AJ409" s="119"/>
      <c r="AK409" s="119"/>
      <c r="AL409" s="119"/>
      <c r="AM409" s="4"/>
      <c r="AN409" s="4"/>
      <c r="AO409" s="4"/>
    </row>
    <row r="410">
      <c r="A410" s="4"/>
      <c r="B410" s="4"/>
      <c r="C410" s="4"/>
      <c r="D410" s="4"/>
      <c r="E410" s="4"/>
      <c r="F410" s="8"/>
      <c r="G410" s="8"/>
      <c r="H410" s="8"/>
      <c r="I410" s="8"/>
      <c r="J410" s="8"/>
      <c r="K410" s="8"/>
      <c r="L410" s="8"/>
      <c r="M410" s="8"/>
      <c r="N410" s="8"/>
      <c r="O410" s="8"/>
      <c r="P410" s="118"/>
      <c r="Q410" s="118"/>
      <c r="R410" s="118"/>
      <c r="S410" s="325"/>
      <c r="T410" s="119"/>
      <c r="U410" s="119"/>
      <c r="V410" s="119"/>
      <c r="W410" s="326"/>
      <c r="X410" s="74"/>
      <c r="Y410" s="352"/>
      <c r="Z410" s="352"/>
      <c r="AA410" s="328"/>
      <c r="AB410" s="118"/>
      <c r="AC410" s="119"/>
      <c r="AD410" s="119"/>
      <c r="AE410" s="119"/>
      <c r="AF410" s="119"/>
      <c r="AG410" s="119"/>
      <c r="AH410" s="119"/>
      <c r="AI410" s="119"/>
      <c r="AJ410" s="119"/>
      <c r="AK410" s="119"/>
      <c r="AL410" s="119"/>
      <c r="AM410" s="4"/>
      <c r="AN410" s="4"/>
      <c r="AO410" s="4"/>
    </row>
    <row r="411">
      <c r="A411" s="4"/>
      <c r="B411" s="4"/>
      <c r="C411" s="4"/>
      <c r="D411" s="4"/>
      <c r="E411" s="4"/>
      <c r="F411" s="8"/>
      <c r="G411" s="8"/>
      <c r="H411" s="8"/>
      <c r="I411" s="8"/>
      <c r="J411" s="8"/>
      <c r="K411" s="8"/>
      <c r="L411" s="8"/>
      <c r="M411" s="8"/>
      <c r="N411" s="8"/>
      <c r="O411" s="8"/>
      <c r="P411" s="118"/>
      <c r="Q411" s="118"/>
      <c r="R411" s="118"/>
      <c r="S411" s="325"/>
      <c r="T411" s="119"/>
      <c r="U411" s="119"/>
      <c r="V411" s="119"/>
      <c r="W411" s="326"/>
      <c r="X411" s="74"/>
      <c r="Y411" s="352"/>
      <c r="Z411" s="352"/>
      <c r="AA411" s="328"/>
      <c r="AB411" s="118"/>
      <c r="AC411" s="119"/>
      <c r="AD411" s="119"/>
      <c r="AE411" s="119"/>
      <c r="AF411" s="119"/>
      <c r="AG411" s="119"/>
      <c r="AH411" s="119"/>
      <c r="AI411" s="119"/>
      <c r="AJ411" s="119"/>
      <c r="AK411" s="119"/>
      <c r="AL411" s="119"/>
      <c r="AM411" s="4"/>
      <c r="AN411" s="4"/>
      <c r="AO411" s="4"/>
    </row>
    <row r="412">
      <c r="A412" s="4"/>
      <c r="B412" s="4"/>
      <c r="C412" s="4"/>
      <c r="D412" s="4"/>
      <c r="E412" s="4"/>
      <c r="F412" s="8"/>
      <c r="G412" s="8"/>
      <c r="H412" s="8"/>
      <c r="I412" s="8"/>
      <c r="J412" s="8"/>
      <c r="K412" s="8"/>
      <c r="L412" s="8"/>
      <c r="M412" s="8"/>
      <c r="N412" s="8"/>
      <c r="O412" s="8"/>
      <c r="P412" s="118"/>
      <c r="Q412" s="118"/>
      <c r="R412" s="118"/>
      <c r="S412" s="325"/>
      <c r="T412" s="119"/>
      <c r="U412" s="119"/>
      <c r="V412" s="119"/>
      <c r="W412" s="326"/>
      <c r="X412" s="74"/>
      <c r="Y412" s="352"/>
      <c r="Z412" s="352"/>
      <c r="AA412" s="328"/>
      <c r="AB412" s="118"/>
      <c r="AC412" s="119"/>
      <c r="AD412" s="119"/>
      <c r="AE412" s="119"/>
      <c r="AF412" s="119"/>
      <c r="AG412" s="119"/>
      <c r="AH412" s="119"/>
      <c r="AI412" s="119"/>
      <c r="AJ412" s="119"/>
      <c r="AK412" s="119"/>
      <c r="AL412" s="119"/>
      <c r="AM412" s="4"/>
      <c r="AN412" s="4"/>
      <c r="AO412" s="4"/>
    </row>
    <row r="413">
      <c r="A413" s="4"/>
      <c r="B413" s="4"/>
      <c r="C413" s="4"/>
      <c r="D413" s="4"/>
      <c r="E413" s="4"/>
      <c r="F413" s="8"/>
      <c r="G413" s="8"/>
      <c r="H413" s="8"/>
      <c r="I413" s="8"/>
      <c r="J413" s="8"/>
      <c r="K413" s="8"/>
      <c r="L413" s="8"/>
      <c r="M413" s="8"/>
      <c r="N413" s="8"/>
      <c r="O413" s="8"/>
      <c r="P413" s="118"/>
      <c r="Q413" s="118"/>
      <c r="R413" s="118"/>
      <c r="S413" s="325"/>
      <c r="T413" s="119"/>
      <c r="U413" s="119"/>
      <c r="V413" s="119"/>
      <c r="W413" s="326"/>
      <c r="X413" s="74"/>
      <c r="Y413" s="352"/>
      <c r="Z413" s="352"/>
      <c r="AA413" s="328"/>
      <c r="AB413" s="118"/>
      <c r="AC413" s="119"/>
      <c r="AD413" s="119"/>
      <c r="AE413" s="119"/>
      <c r="AF413" s="119"/>
      <c r="AG413" s="119"/>
      <c r="AH413" s="119"/>
      <c r="AI413" s="119"/>
      <c r="AJ413" s="119"/>
      <c r="AK413" s="119"/>
      <c r="AL413" s="119"/>
      <c r="AM413" s="4"/>
      <c r="AN413" s="4"/>
      <c r="AO413" s="4"/>
    </row>
    <row r="414">
      <c r="A414" s="4"/>
      <c r="B414" s="4"/>
      <c r="C414" s="4"/>
      <c r="D414" s="4"/>
      <c r="E414" s="4"/>
      <c r="F414" s="8"/>
      <c r="G414" s="8"/>
      <c r="H414" s="8"/>
      <c r="I414" s="8"/>
      <c r="J414" s="8"/>
      <c r="K414" s="8"/>
      <c r="L414" s="8"/>
      <c r="M414" s="8"/>
      <c r="N414" s="8"/>
      <c r="O414" s="8"/>
      <c r="P414" s="118"/>
      <c r="Q414" s="118"/>
      <c r="R414" s="118"/>
      <c r="S414" s="325"/>
      <c r="T414" s="119"/>
      <c r="U414" s="119"/>
      <c r="V414" s="119"/>
      <c r="W414" s="326"/>
      <c r="X414" s="74"/>
      <c r="Y414" s="352"/>
      <c r="Z414" s="352"/>
      <c r="AA414" s="328"/>
      <c r="AB414" s="118"/>
      <c r="AC414" s="119"/>
      <c r="AD414" s="119"/>
      <c r="AE414" s="119"/>
      <c r="AF414" s="119"/>
      <c r="AG414" s="119"/>
      <c r="AH414" s="119"/>
      <c r="AI414" s="119"/>
      <c r="AJ414" s="119"/>
      <c r="AK414" s="119"/>
      <c r="AL414" s="119"/>
      <c r="AM414" s="4"/>
      <c r="AN414" s="4"/>
      <c r="AO414" s="4"/>
    </row>
    <row r="415">
      <c r="A415" s="4"/>
      <c r="B415" s="4"/>
      <c r="C415" s="4"/>
      <c r="D415" s="4"/>
      <c r="E415" s="4"/>
      <c r="F415" s="8"/>
      <c r="G415" s="8"/>
      <c r="H415" s="8"/>
      <c r="I415" s="8"/>
      <c r="J415" s="8"/>
      <c r="K415" s="8"/>
      <c r="L415" s="8"/>
      <c r="M415" s="8"/>
      <c r="N415" s="8"/>
      <c r="O415" s="8"/>
      <c r="P415" s="118"/>
      <c r="Q415" s="118"/>
      <c r="R415" s="118"/>
      <c r="S415" s="325"/>
      <c r="T415" s="119"/>
      <c r="U415" s="119"/>
      <c r="V415" s="119"/>
      <c r="W415" s="326"/>
      <c r="X415" s="74"/>
      <c r="Y415" s="352"/>
      <c r="Z415" s="352"/>
      <c r="AA415" s="328"/>
      <c r="AB415" s="118"/>
      <c r="AC415" s="119"/>
      <c r="AD415" s="119"/>
      <c r="AE415" s="119"/>
      <c r="AF415" s="119"/>
      <c r="AG415" s="119"/>
      <c r="AH415" s="119"/>
      <c r="AI415" s="119"/>
      <c r="AJ415" s="119"/>
      <c r="AK415" s="119"/>
      <c r="AL415" s="119"/>
      <c r="AM415" s="4"/>
      <c r="AN415" s="4"/>
      <c r="AO415" s="4"/>
    </row>
    <row r="416">
      <c r="A416" s="4"/>
      <c r="B416" s="4"/>
      <c r="C416" s="4"/>
      <c r="D416" s="4"/>
      <c r="E416" s="4"/>
      <c r="F416" s="8"/>
      <c r="G416" s="8"/>
      <c r="H416" s="8"/>
      <c r="I416" s="8"/>
      <c r="J416" s="8"/>
      <c r="K416" s="8"/>
      <c r="L416" s="8"/>
      <c r="M416" s="8"/>
      <c r="N416" s="8"/>
      <c r="O416" s="8"/>
      <c r="P416" s="118"/>
      <c r="Q416" s="118"/>
      <c r="R416" s="118"/>
      <c r="S416" s="325"/>
      <c r="T416" s="119"/>
      <c r="U416" s="119"/>
      <c r="V416" s="119"/>
      <c r="W416" s="326"/>
      <c r="X416" s="74"/>
      <c r="Y416" s="352"/>
      <c r="Z416" s="352"/>
      <c r="AA416" s="328"/>
      <c r="AB416" s="118"/>
      <c r="AC416" s="119"/>
      <c r="AD416" s="119"/>
      <c r="AE416" s="119"/>
      <c r="AF416" s="119"/>
      <c r="AG416" s="119"/>
      <c r="AH416" s="119"/>
      <c r="AI416" s="119"/>
      <c r="AJ416" s="119"/>
      <c r="AK416" s="119"/>
      <c r="AL416" s="119"/>
      <c r="AM416" s="4"/>
      <c r="AN416" s="4"/>
      <c r="AO416" s="4"/>
    </row>
    <row r="417">
      <c r="A417" s="4"/>
      <c r="B417" s="4"/>
      <c r="C417" s="4"/>
      <c r="D417" s="4"/>
      <c r="E417" s="4"/>
      <c r="F417" s="8"/>
      <c r="G417" s="8"/>
      <c r="H417" s="8"/>
      <c r="I417" s="8"/>
      <c r="J417" s="8"/>
      <c r="K417" s="8"/>
      <c r="L417" s="8"/>
      <c r="M417" s="8"/>
      <c r="N417" s="8"/>
      <c r="O417" s="8"/>
      <c r="P417" s="118"/>
      <c r="Q417" s="118"/>
      <c r="R417" s="118"/>
      <c r="S417" s="325"/>
      <c r="T417" s="119"/>
      <c r="U417" s="119"/>
      <c r="V417" s="119"/>
      <c r="W417" s="326"/>
      <c r="X417" s="74"/>
      <c r="Y417" s="352"/>
      <c r="Z417" s="352"/>
      <c r="AA417" s="328"/>
      <c r="AB417" s="118"/>
      <c r="AC417" s="119"/>
      <c r="AD417" s="119"/>
      <c r="AE417" s="119"/>
      <c r="AF417" s="119"/>
      <c r="AG417" s="119"/>
      <c r="AH417" s="119"/>
      <c r="AI417" s="119"/>
      <c r="AJ417" s="119"/>
      <c r="AK417" s="119"/>
      <c r="AL417" s="119"/>
      <c r="AM417" s="4"/>
      <c r="AN417" s="4"/>
      <c r="AO417" s="4"/>
    </row>
    <row r="418">
      <c r="A418" s="4"/>
      <c r="B418" s="4"/>
      <c r="C418" s="4"/>
      <c r="D418" s="4"/>
      <c r="E418" s="4"/>
      <c r="F418" s="8"/>
      <c r="G418" s="8"/>
      <c r="H418" s="8"/>
      <c r="I418" s="8"/>
      <c r="J418" s="8"/>
      <c r="K418" s="8"/>
      <c r="L418" s="8"/>
      <c r="M418" s="8"/>
      <c r="N418" s="8"/>
      <c r="O418" s="8"/>
      <c r="P418" s="118"/>
      <c r="Q418" s="118"/>
      <c r="R418" s="118"/>
      <c r="S418" s="325"/>
      <c r="T418" s="119"/>
      <c r="U418" s="119"/>
      <c r="V418" s="119"/>
      <c r="W418" s="326"/>
      <c r="X418" s="74"/>
      <c r="Y418" s="352"/>
      <c r="Z418" s="352"/>
      <c r="AA418" s="328"/>
      <c r="AB418" s="118"/>
      <c r="AC418" s="119"/>
      <c r="AD418" s="119"/>
      <c r="AE418" s="119"/>
      <c r="AF418" s="119"/>
      <c r="AG418" s="119"/>
      <c r="AH418" s="119"/>
      <c r="AI418" s="119"/>
      <c r="AJ418" s="119"/>
      <c r="AK418" s="119"/>
      <c r="AL418" s="119"/>
      <c r="AM418" s="4"/>
      <c r="AN418" s="4"/>
      <c r="AO418" s="4"/>
    </row>
    <row r="419">
      <c r="A419" s="4"/>
      <c r="B419" s="4"/>
      <c r="C419" s="4"/>
      <c r="D419" s="4"/>
      <c r="E419" s="4"/>
      <c r="F419" s="8"/>
      <c r="G419" s="8"/>
      <c r="H419" s="8"/>
      <c r="I419" s="8"/>
      <c r="J419" s="8"/>
      <c r="K419" s="8"/>
      <c r="L419" s="8"/>
      <c r="M419" s="8"/>
      <c r="N419" s="8"/>
      <c r="O419" s="8"/>
      <c r="P419" s="118"/>
      <c r="Q419" s="118"/>
      <c r="R419" s="118"/>
      <c r="S419" s="325"/>
      <c r="T419" s="119"/>
      <c r="U419" s="119"/>
      <c r="V419" s="119"/>
      <c r="W419" s="326"/>
      <c r="X419" s="74"/>
      <c r="Y419" s="352"/>
      <c r="Z419" s="352"/>
      <c r="AA419" s="328"/>
      <c r="AB419" s="118"/>
      <c r="AC419" s="119"/>
      <c r="AD419" s="119"/>
      <c r="AE419" s="119"/>
      <c r="AF419" s="119"/>
      <c r="AG419" s="119"/>
      <c r="AH419" s="119"/>
      <c r="AI419" s="119"/>
      <c r="AJ419" s="119"/>
      <c r="AK419" s="119"/>
      <c r="AL419" s="119"/>
      <c r="AM419" s="4"/>
      <c r="AN419" s="4"/>
      <c r="AO419" s="4"/>
    </row>
    <row r="420">
      <c r="A420" s="4"/>
      <c r="B420" s="4"/>
      <c r="C420" s="4"/>
      <c r="D420" s="4"/>
      <c r="E420" s="4"/>
      <c r="F420" s="8"/>
      <c r="G420" s="8"/>
      <c r="H420" s="8"/>
      <c r="I420" s="8"/>
      <c r="J420" s="8"/>
      <c r="K420" s="8"/>
      <c r="L420" s="8"/>
      <c r="M420" s="8"/>
      <c r="N420" s="8"/>
      <c r="O420" s="8"/>
      <c r="P420" s="118"/>
      <c r="Q420" s="118"/>
      <c r="R420" s="118"/>
      <c r="S420" s="325"/>
      <c r="T420" s="119"/>
      <c r="U420" s="119"/>
      <c r="V420" s="119"/>
      <c r="W420" s="326"/>
      <c r="X420" s="74"/>
      <c r="Y420" s="352"/>
      <c r="Z420" s="352"/>
      <c r="AA420" s="328"/>
      <c r="AB420" s="118"/>
      <c r="AC420" s="119"/>
      <c r="AD420" s="119"/>
      <c r="AE420" s="119"/>
      <c r="AF420" s="119"/>
      <c r="AG420" s="119"/>
      <c r="AH420" s="119"/>
      <c r="AI420" s="119"/>
      <c r="AJ420" s="119"/>
      <c r="AK420" s="119"/>
      <c r="AL420" s="119"/>
      <c r="AM420" s="4"/>
      <c r="AN420" s="4"/>
      <c r="AO420" s="4"/>
    </row>
    <row r="421">
      <c r="A421" s="4"/>
      <c r="B421" s="4"/>
      <c r="C421" s="4"/>
      <c r="D421" s="4"/>
      <c r="E421" s="4"/>
      <c r="F421" s="8"/>
      <c r="G421" s="8"/>
      <c r="H421" s="8"/>
      <c r="I421" s="8"/>
      <c r="J421" s="8"/>
      <c r="K421" s="8"/>
      <c r="L421" s="8"/>
      <c r="M421" s="8"/>
      <c r="N421" s="8"/>
      <c r="O421" s="8"/>
      <c r="P421" s="118"/>
      <c r="Q421" s="118"/>
      <c r="R421" s="118"/>
      <c r="S421" s="325"/>
      <c r="T421" s="119"/>
      <c r="U421" s="119"/>
      <c r="V421" s="119"/>
      <c r="W421" s="326"/>
      <c r="X421" s="74"/>
      <c r="Y421" s="352"/>
      <c r="Z421" s="352"/>
      <c r="AA421" s="328"/>
      <c r="AB421" s="118"/>
      <c r="AC421" s="119"/>
      <c r="AD421" s="119"/>
      <c r="AE421" s="119"/>
      <c r="AF421" s="119"/>
      <c r="AG421" s="119"/>
      <c r="AH421" s="119"/>
      <c r="AI421" s="119"/>
      <c r="AJ421" s="119"/>
      <c r="AK421" s="119"/>
      <c r="AL421" s="119"/>
      <c r="AM421" s="4"/>
      <c r="AN421" s="4"/>
      <c r="AO421" s="4"/>
    </row>
    <row r="422">
      <c r="A422" s="4"/>
      <c r="B422" s="4"/>
      <c r="C422" s="4"/>
      <c r="D422" s="4"/>
      <c r="E422" s="4"/>
      <c r="F422" s="8"/>
      <c r="G422" s="8"/>
      <c r="H422" s="8"/>
      <c r="I422" s="8"/>
      <c r="J422" s="8"/>
      <c r="K422" s="8"/>
      <c r="L422" s="8"/>
      <c r="M422" s="8"/>
      <c r="N422" s="8"/>
      <c r="O422" s="8"/>
      <c r="P422" s="118"/>
      <c r="Q422" s="118"/>
      <c r="R422" s="118"/>
      <c r="S422" s="325"/>
      <c r="T422" s="119"/>
      <c r="U422" s="119"/>
      <c r="V422" s="119"/>
      <c r="W422" s="326"/>
      <c r="X422" s="74"/>
      <c r="Y422" s="352"/>
      <c r="Z422" s="352"/>
      <c r="AA422" s="328"/>
      <c r="AB422" s="118"/>
      <c r="AC422" s="119"/>
      <c r="AD422" s="119"/>
      <c r="AE422" s="119"/>
      <c r="AF422" s="119"/>
      <c r="AG422" s="119"/>
      <c r="AH422" s="119"/>
      <c r="AI422" s="119"/>
      <c r="AJ422" s="119"/>
      <c r="AK422" s="119"/>
      <c r="AL422" s="119"/>
      <c r="AM422" s="4"/>
      <c r="AN422" s="4"/>
      <c r="AO422" s="4"/>
    </row>
    <row r="423">
      <c r="A423" s="4"/>
      <c r="B423" s="4"/>
      <c r="C423" s="4"/>
      <c r="D423" s="4"/>
      <c r="E423" s="4"/>
      <c r="F423" s="8"/>
      <c r="G423" s="8"/>
      <c r="H423" s="8"/>
      <c r="I423" s="8"/>
      <c r="J423" s="8"/>
      <c r="K423" s="8"/>
      <c r="L423" s="8"/>
      <c r="M423" s="8"/>
      <c r="N423" s="8"/>
      <c r="O423" s="8"/>
      <c r="P423" s="118"/>
      <c r="Q423" s="118"/>
      <c r="R423" s="118"/>
      <c r="S423" s="325"/>
      <c r="T423" s="119"/>
      <c r="U423" s="119"/>
      <c r="V423" s="119"/>
      <c r="W423" s="326"/>
      <c r="X423" s="74"/>
      <c r="Y423" s="352"/>
      <c r="Z423" s="352"/>
      <c r="AA423" s="328"/>
      <c r="AB423" s="118"/>
      <c r="AC423" s="119"/>
      <c r="AD423" s="119"/>
      <c r="AE423" s="119"/>
      <c r="AF423" s="119"/>
      <c r="AG423" s="119"/>
      <c r="AH423" s="119"/>
      <c r="AI423" s="119"/>
      <c r="AJ423" s="119"/>
      <c r="AK423" s="119"/>
      <c r="AL423" s="119"/>
      <c r="AM423" s="4"/>
      <c r="AN423" s="4"/>
      <c r="AO423" s="4"/>
    </row>
    <row r="424">
      <c r="A424" s="4"/>
      <c r="B424" s="4"/>
      <c r="C424" s="4"/>
      <c r="D424" s="4"/>
      <c r="E424" s="4"/>
      <c r="F424" s="8"/>
      <c r="G424" s="8"/>
      <c r="H424" s="8"/>
      <c r="I424" s="8"/>
      <c r="J424" s="8"/>
      <c r="K424" s="8"/>
      <c r="L424" s="8"/>
      <c r="M424" s="8"/>
      <c r="N424" s="8"/>
      <c r="O424" s="8"/>
      <c r="P424" s="118"/>
      <c r="Q424" s="118"/>
      <c r="R424" s="118"/>
      <c r="S424" s="325"/>
      <c r="T424" s="119"/>
      <c r="U424" s="119"/>
      <c r="V424" s="119"/>
      <c r="W424" s="326"/>
      <c r="X424" s="74"/>
      <c r="Y424" s="352"/>
      <c r="Z424" s="352"/>
      <c r="AA424" s="328"/>
      <c r="AB424" s="118"/>
      <c r="AC424" s="119"/>
      <c r="AD424" s="119"/>
      <c r="AE424" s="119"/>
      <c r="AF424" s="119"/>
      <c r="AG424" s="119"/>
      <c r="AH424" s="119"/>
      <c r="AI424" s="119"/>
      <c r="AJ424" s="119"/>
      <c r="AK424" s="119"/>
      <c r="AL424" s="119"/>
      <c r="AM424" s="4"/>
      <c r="AN424" s="4"/>
      <c r="AO424" s="4"/>
    </row>
    <row r="425">
      <c r="A425" s="4"/>
      <c r="B425" s="4"/>
      <c r="C425" s="4"/>
      <c r="D425" s="4"/>
      <c r="E425" s="4"/>
      <c r="F425" s="8"/>
      <c r="G425" s="8"/>
      <c r="H425" s="8"/>
      <c r="I425" s="8"/>
      <c r="J425" s="8"/>
      <c r="K425" s="8"/>
      <c r="L425" s="8"/>
      <c r="M425" s="8"/>
      <c r="N425" s="8"/>
      <c r="O425" s="8"/>
      <c r="P425" s="118"/>
      <c r="Q425" s="118"/>
      <c r="R425" s="118"/>
      <c r="S425" s="325"/>
      <c r="T425" s="119"/>
      <c r="U425" s="119"/>
      <c r="V425" s="119"/>
      <c r="W425" s="326"/>
      <c r="X425" s="74"/>
      <c r="Y425" s="352"/>
      <c r="Z425" s="352"/>
      <c r="AA425" s="328"/>
      <c r="AB425" s="118"/>
      <c r="AC425" s="119"/>
      <c r="AD425" s="119"/>
      <c r="AE425" s="119"/>
      <c r="AF425" s="119"/>
      <c r="AG425" s="119"/>
      <c r="AH425" s="119"/>
      <c r="AI425" s="119"/>
      <c r="AJ425" s="119"/>
      <c r="AK425" s="119"/>
      <c r="AL425" s="119"/>
      <c r="AM425" s="4"/>
      <c r="AN425" s="4"/>
      <c r="AO425" s="4"/>
    </row>
    <row r="426">
      <c r="A426" s="4"/>
      <c r="B426" s="4"/>
      <c r="C426" s="4"/>
      <c r="D426" s="4"/>
      <c r="E426" s="4"/>
      <c r="F426" s="8"/>
      <c r="G426" s="8"/>
      <c r="H426" s="8"/>
      <c r="I426" s="8"/>
      <c r="J426" s="8"/>
      <c r="K426" s="8"/>
      <c r="L426" s="8"/>
      <c r="M426" s="8"/>
      <c r="N426" s="8"/>
      <c r="O426" s="8"/>
      <c r="P426" s="118"/>
      <c r="Q426" s="118"/>
      <c r="R426" s="118"/>
      <c r="S426" s="325"/>
      <c r="T426" s="119"/>
      <c r="U426" s="119"/>
      <c r="V426" s="119"/>
      <c r="W426" s="326"/>
      <c r="X426" s="74"/>
      <c r="Y426" s="352"/>
      <c r="Z426" s="352"/>
      <c r="AA426" s="328"/>
      <c r="AB426" s="118"/>
      <c r="AC426" s="119"/>
      <c r="AD426" s="119"/>
      <c r="AE426" s="119"/>
      <c r="AF426" s="119"/>
      <c r="AG426" s="119"/>
      <c r="AH426" s="119"/>
      <c r="AI426" s="119"/>
      <c r="AJ426" s="119"/>
      <c r="AK426" s="119"/>
      <c r="AL426" s="119"/>
      <c r="AM426" s="4"/>
      <c r="AN426" s="4"/>
      <c r="AO426" s="4"/>
    </row>
    <row r="427">
      <c r="A427" s="4"/>
      <c r="B427" s="4"/>
      <c r="C427" s="4"/>
      <c r="D427" s="4"/>
      <c r="E427" s="4"/>
      <c r="F427" s="8"/>
      <c r="G427" s="8"/>
      <c r="H427" s="8"/>
      <c r="I427" s="8"/>
      <c r="J427" s="8"/>
      <c r="K427" s="8"/>
      <c r="L427" s="8"/>
      <c r="M427" s="8"/>
      <c r="N427" s="8"/>
      <c r="O427" s="8"/>
      <c r="P427" s="118"/>
      <c r="Q427" s="118"/>
      <c r="R427" s="118"/>
      <c r="S427" s="325"/>
      <c r="T427" s="119"/>
      <c r="U427" s="119"/>
      <c r="V427" s="119"/>
      <c r="W427" s="326"/>
      <c r="X427" s="74"/>
      <c r="Y427" s="352"/>
      <c r="Z427" s="352"/>
      <c r="AA427" s="328"/>
      <c r="AB427" s="118"/>
      <c r="AC427" s="119"/>
      <c r="AD427" s="119"/>
      <c r="AE427" s="119"/>
      <c r="AF427" s="119"/>
      <c r="AG427" s="119"/>
      <c r="AH427" s="119"/>
      <c r="AI427" s="119"/>
      <c r="AJ427" s="119"/>
      <c r="AK427" s="119"/>
      <c r="AL427" s="119"/>
      <c r="AM427" s="4"/>
      <c r="AN427" s="4"/>
      <c r="AO427" s="4"/>
    </row>
    <row r="428">
      <c r="A428" s="4"/>
      <c r="B428" s="4"/>
      <c r="C428" s="4"/>
      <c r="D428" s="4"/>
      <c r="E428" s="4"/>
      <c r="F428" s="8"/>
      <c r="G428" s="8"/>
      <c r="H428" s="8"/>
      <c r="I428" s="8"/>
      <c r="J428" s="8"/>
      <c r="K428" s="8"/>
      <c r="L428" s="8"/>
      <c r="M428" s="8"/>
      <c r="N428" s="8"/>
      <c r="O428" s="8"/>
      <c r="P428" s="118"/>
      <c r="Q428" s="118"/>
      <c r="R428" s="118"/>
      <c r="S428" s="325"/>
      <c r="T428" s="119"/>
      <c r="U428" s="119"/>
      <c r="V428" s="119"/>
      <c r="W428" s="326"/>
      <c r="X428" s="74"/>
      <c r="Y428" s="352"/>
      <c r="Z428" s="352"/>
      <c r="AA428" s="328"/>
      <c r="AB428" s="118"/>
      <c r="AC428" s="119"/>
      <c r="AD428" s="119"/>
      <c r="AE428" s="119"/>
      <c r="AF428" s="119"/>
      <c r="AG428" s="119"/>
      <c r="AH428" s="119"/>
      <c r="AI428" s="119"/>
      <c r="AJ428" s="119"/>
      <c r="AK428" s="119"/>
      <c r="AL428" s="119"/>
      <c r="AM428" s="4"/>
      <c r="AN428" s="4"/>
      <c r="AO428" s="4"/>
    </row>
    <row r="429">
      <c r="A429" s="4"/>
      <c r="B429" s="4"/>
      <c r="C429" s="4"/>
      <c r="D429" s="4"/>
      <c r="E429" s="4"/>
      <c r="F429" s="8"/>
      <c r="G429" s="8"/>
      <c r="H429" s="8"/>
      <c r="I429" s="8"/>
      <c r="J429" s="8"/>
      <c r="K429" s="8"/>
      <c r="L429" s="8"/>
      <c r="M429" s="8"/>
      <c r="N429" s="8"/>
      <c r="O429" s="8"/>
      <c r="P429" s="118"/>
      <c r="Q429" s="118"/>
      <c r="R429" s="118"/>
      <c r="S429" s="325"/>
      <c r="T429" s="119"/>
      <c r="U429" s="119"/>
      <c r="V429" s="119"/>
      <c r="W429" s="326"/>
      <c r="X429" s="74"/>
      <c r="Y429" s="352"/>
      <c r="Z429" s="352"/>
      <c r="AA429" s="328"/>
      <c r="AB429" s="118"/>
      <c r="AC429" s="119"/>
      <c r="AD429" s="119"/>
      <c r="AE429" s="119"/>
      <c r="AF429" s="119"/>
      <c r="AG429" s="119"/>
      <c r="AH429" s="119"/>
      <c r="AI429" s="119"/>
      <c r="AJ429" s="119"/>
      <c r="AK429" s="119"/>
      <c r="AL429" s="119"/>
      <c r="AM429" s="4"/>
      <c r="AN429" s="4"/>
      <c r="AO429" s="4"/>
    </row>
    <row r="430">
      <c r="A430" s="4"/>
      <c r="B430" s="4"/>
      <c r="C430" s="4"/>
      <c r="D430" s="4"/>
      <c r="E430" s="4"/>
      <c r="F430" s="8"/>
      <c r="G430" s="8"/>
      <c r="H430" s="8"/>
      <c r="I430" s="8"/>
      <c r="J430" s="8"/>
      <c r="K430" s="8"/>
      <c r="L430" s="8"/>
      <c r="M430" s="8"/>
      <c r="N430" s="8"/>
      <c r="O430" s="8"/>
      <c r="P430" s="118"/>
      <c r="Q430" s="118"/>
      <c r="R430" s="118"/>
      <c r="S430" s="325"/>
      <c r="T430" s="119"/>
      <c r="U430" s="119"/>
      <c r="V430" s="119"/>
      <c r="W430" s="326"/>
      <c r="X430" s="74"/>
      <c r="Y430" s="352"/>
      <c r="Z430" s="352"/>
      <c r="AA430" s="328"/>
      <c r="AB430" s="118"/>
      <c r="AC430" s="119"/>
      <c r="AD430" s="119"/>
      <c r="AE430" s="119"/>
      <c r="AF430" s="119"/>
      <c r="AG430" s="119"/>
      <c r="AH430" s="119"/>
      <c r="AI430" s="119"/>
      <c r="AJ430" s="119"/>
      <c r="AK430" s="119"/>
      <c r="AL430" s="119"/>
      <c r="AM430" s="4"/>
      <c r="AN430" s="4"/>
      <c r="AO430" s="4"/>
    </row>
    <row r="431">
      <c r="A431" s="4"/>
      <c r="B431" s="4"/>
      <c r="C431" s="4"/>
      <c r="D431" s="4"/>
      <c r="E431" s="4"/>
      <c r="F431" s="8"/>
      <c r="G431" s="8"/>
      <c r="H431" s="8"/>
      <c r="I431" s="8"/>
      <c r="J431" s="8"/>
      <c r="K431" s="8"/>
      <c r="L431" s="8"/>
      <c r="M431" s="8"/>
      <c r="N431" s="8"/>
      <c r="O431" s="8"/>
      <c r="P431" s="118"/>
      <c r="Q431" s="118"/>
      <c r="R431" s="118"/>
      <c r="S431" s="325"/>
      <c r="T431" s="119"/>
      <c r="U431" s="119"/>
      <c r="V431" s="119"/>
      <c r="W431" s="326"/>
      <c r="X431" s="74"/>
      <c r="Y431" s="352"/>
      <c r="Z431" s="352"/>
      <c r="AA431" s="328"/>
      <c r="AB431" s="118"/>
      <c r="AC431" s="119"/>
      <c r="AD431" s="119"/>
      <c r="AE431" s="119"/>
      <c r="AF431" s="119"/>
      <c r="AG431" s="119"/>
      <c r="AH431" s="119"/>
      <c r="AI431" s="119"/>
      <c r="AJ431" s="119"/>
      <c r="AK431" s="119"/>
      <c r="AL431" s="119"/>
      <c r="AM431" s="4"/>
      <c r="AN431" s="4"/>
      <c r="AO431" s="4"/>
    </row>
    <row r="432">
      <c r="A432" s="4"/>
      <c r="B432" s="4"/>
      <c r="C432" s="4"/>
      <c r="D432" s="4"/>
      <c r="E432" s="4"/>
      <c r="F432" s="8"/>
      <c r="G432" s="8"/>
      <c r="H432" s="8"/>
      <c r="I432" s="8"/>
      <c r="J432" s="8"/>
      <c r="K432" s="8"/>
      <c r="L432" s="8"/>
      <c r="M432" s="8"/>
      <c r="N432" s="8"/>
      <c r="O432" s="8"/>
      <c r="P432" s="118"/>
      <c r="Q432" s="118"/>
      <c r="R432" s="118"/>
      <c r="S432" s="325"/>
      <c r="T432" s="119"/>
      <c r="U432" s="119"/>
      <c r="V432" s="119"/>
      <c r="W432" s="326"/>
      <c r="X432" s="74"/>
      <c r="Y432" s="352"/>
      <c r="Z432" s="352"/>
      <c r="AA432" s="328"/>
      <c r="AB432" s="118"/>
      <c r="AC432" s="119"/>
      <c r="AD432" s="119"/>
      <c r="AE432" s="119"/>
      <c r="AF432" s="119"/>
      <c r="AG432" s="119"/>
      <c r="AH432" s="119"/>
      <c r="AI432" s="119"/>
      <c r="AJ432" s="119"/>
      <c r="AK432" s="119"/>
      <c r="AL432" s="119"/>
      <c r="AM432" s="4"/>
      <c r="AN432" s="4"/>
      <c r="AO432" s="4"/>
    </row>
    <row r="433">
      <c r="A433" s="4"/>
      <c r="B433" s="4"/>
      <c r="C433" s="4"/>
      <c r="D433" s="4"/>
      <c r="E433" s="4"/>
      <c r="F433" s="8"/>
      <c r="G433" s="8"/>
      <c r="H433" s="8"/>
      <c r="I433" s="8"/>
      <c r="J433" s="8"/>
      <c r="K433" s="8"/>
      <c r="L433" s="8"/>
      <c r="M433" s="8"/>
      <c r="N433" s="8"/>
      <c r="O433" s="8"/>
      <c r="P433" s="118"/>
      <c r="Q433" s="118"/>
      <c r="R433" s="118"/>
      <c r="S433" s="325"/>
      <c r="T433" s="119"/>
      <c r="U433" s="119"/>
      <c r="V433" s="119"/>
      <c r="W433" s="326"/>
      <c r="X433" s="74"/>
      <c r="Y433" s="352"/>
      <c r="Z433" s="352"/>
      <c r="AA433" s="328"/>
      <c r="AB433" s="118"/>
      <c r="AC433" s="119"/>
      <c r="AD433" s="119"/>
      <c r="AE433" s="119"/>
      <c r="AF433" s="119"/>
      <c r="AG433" s="119"/>
      <c r="AH433" s="119"/>
      <c r="AI433" s="119"/>
      <c r="AJ433" s="119"/>
      <c r="AK433" s="119"/>
      <c r="AL433" s="119"/>
      <c r="AM433" s="4"/>
      <c r="AN433" s="4"/>
      <c r="AO433" s="4"/>
    </row>
    <row r="434">
      <c r="A434" s="4"/>
      <c r="B434" s="4"/>
      <c r="C434" s="4"/>
      <c r="D434" s="4"/>
      <c r="E434" s="4"/>
      <c r="F434" s="8"/>
      <c r="G434" s="8"/>
      <c r="H434" s="8"/>
      <c r="I434" s="8"/>
      <c r="J434" s="8"/>
      <c r="K434" s="8"/>
      <c r="L434" s="8"/>
      <c r="M434" s="8"/>
      <c r="N434" s="8"/>
      <c r="O434" s="8"/>
      <c r="P434" s="118"/>
      <c r="Q434" s="118"/>
      <c r="R434" s="118"/>
      <c r="S434" s="325"/>
      <c r="T434" s="119"/>
      <c r="U434" s="119"/>
      <c r="V434" s="119"/>
      <c r="W434" s="326"/>
      <c r="X434" s="74"/>
      <c r="Y434" s="352"/>
      <c r="Z434" s="352"/>
      <c r="AA434" s="328"/>
      <c r="AB434" s="118"/>
      <c r="AC434" s="119"/>
      <c r="AD434" s="119"/>
      <c r="AE434" s="119"/>
      <c r="AF434" s="119"/>
      <c r="AG434" s="119"/>
      <c r="AH434" s="119"/>
      <c r="AI434" s="119"/>
      <c r="AJ434" s="119"/>
      <c r="AK434" s="119"/>
      <c r="AL434" s="119"/>
      <c r="AM434" s="4"/>
      <c r="AN434" s="4"/>
      <c r="AO434" s="4"/>
    </row>
    <row r="435">
      <c r="A435" s="4"/>
      <c r="B435" s="4"/>
      <c r="C435" s="4"/>
      <c r="D435" s="4"/>
      <c r="E435" s="4"/>
      <c r="F435" s="8"/>
      <c r="G435" s="8"/>
      <c r="H435" s="8"/>
      <c r="I435" s="8"/>
      <c r="J435" s="8"/>
      <c r="K435" s="8"/>
      <c r="L435" s="8"/>
      <c r="M435" s="8"/>
      <c r="N435" s="8"/>
      <c r="O435" s="8"/>
      <c r="P435" s="118"/>
      <c r="Q435" s="118"/>
      <c r="R435" s="118"/>
      <c r="S435" s="325"/>
      <c r="T435" s="119"/>
      <c r="U435" s="119"/>
      <c r="V435" s="119"/>
      <c r="W435" s="326"/>
      <c r="X435" s="74"/>
      <c r="Y435" s="352"/>
      <c r="Z435" s="352"/>
      <c r="AA435" s="328"/>
      <c r="AB435" s="118"/>
      <c r="AC435" s="119"/>
      <c r="AD435" s="119"/>
      <c r="AE435" s="119"/>
      <c r="AF435" s="119"/>
      <c r="AG435" s="119"/>
      <c r="AH435" s="119"/>
      <c r="AI435" s="119"/>
      <c r="AJ435" s="119"/>
      <c r="AK435" s="119"/>
      <c r="AL435" s="119"/>
      <c r="AM435" s="4"/>
      <c r="AN435" s="4"/>
      <c r="AO435" s="4"/>
    </row>
    <row r="436">
      <c r="A436" s="4"/>
      <c r="B436" s="4"/>
      <c r="C436" s="4"/>
      <c r="D436" s="4"/>
      <c r="E436" s="4"/>
      <c r="F436" s="8"/>
      <c r="G436" s="8"/>
      <c r="H436" s="8"/>
      <c r="I436" s="8"/>
      <c r="J436" s="8"/>
      <c r="K436" s="8"/>
      <c r="L436" s="8"/>
      <c r="M436" s="8"/>
      <c r="N436" s="8"/>
      <c r="O436" s="8"/>
      <c r="P436" s="118"/>
      <c r="Q436" s="118"/>
      <c r="R436" s="118"/>
      <c r="S436" s="325"/>
      <c r="T436" s="119"/>
      <c r="U436" s="119"/>
      <c r="V436" s="119"/>
      <c r="W436" s="326"/>
      <c r="X436" s="74"/>
      <c r="Y436" s="352"/>
      <c r="Z436" s="352"/>
      <c r="AA436" s="328"/>
      <c r="AB436" s="118"/>
      <c r="AC436" s="119"/>
      <c r="AD436" s="119"/>
      <c r="AE436" s="119"/>
      <c r="AF436" s="119"/>
      <c r="AG436" s="119"/>
      <c r="AH436" s="119"/>
      <c r="AI436" s="119"/>
      <c r="AJ436" s="119"/>
      <c r="AK436" s="119"/>
      <c r="AL436" s="119"/>
      <c r="AM436" s="4"/>
      <c r="AN436" s="4"/>
      <c r="AO436" s="4"/>
    </row>
    <row r="437">
      <c r="A437" s="4"/>
      <c r="B437" s="4"/>
      <c r="C437" s="4"/>
      <c r="D437" s="4"/>
      <c r="E437" s="4"/>
      <c r="F437" s="8"/>
      <c r="G437" s="8"/>
      <c r="H437" s="8"/>
      <c r="I437" s="8"/>
      <c r="J437" s="8"/>
      <c r="K437" s="8"/>
      <c r="L437" s="8"/>
      <c r="M437" s="8"/>
      <c r="N437" s="8"/>
      <c r="O437" s="8"/>
      <c r="P437" s="118"/>
      <c r="Q437" s="118"/>
      <c r="R437" s="118"/>
      <c r="S437" s="325"/>
      <c r="T437" s="119"/>
      <c r="U437" s="119"/>
      <c r="V437" s="119"/>
      <c r="W437" s="326"/>
      <c r="X437" s="74"/>
      <c r="Y437" s="352"/>
      <c r="Z437" s="352"/>
      <c r="AA437" s="328"/>
      <c r="AB437" s="118"/>
      <c r="AC437" s="119"/>
      <c r="AD437" s="119"/>
      <c r="AE437" s="119"/>
      <c r="AF437" s="119"/>
      <c r="AG437" s="119"/>
      <c r="AH437" s="119"/>
      <c r="AI437" s="119"/>
      <c r="AJ437" s="119"/>
      <c r="AK437" s="119"/>
      <c r="AL437" s="119"/>
      <c r="AM437" s="4"/>
      <c r="AN437" s="4"/>
      <c r="AO437" s="4"/>
    </row>
    <row r="438">
      <c r="A438" s="4"/>
      <c r="B438" s="4"/>
      <c r="C438" s="4"/>
      <c r="D438" s="4"/>
      <c r="E438" s="4"/>
      <c r="F438" s="8"/>
      <c r="G438" s="8"/>
      <c r="H438" s="8"/>
      <c r="I438" s="8"/>
      <c r="J438" s="8"/>
      <c r="K438" s="8"/>
      <c r="L438" s="8"/>
      <c r="M438" s="8"/>
      <c r="N438" s="8"/>
      <c r="O438" s="8"/>
      <c r="P438" s="118"/>
      <c r="Q438" s="118"/>
      <c r="R438" s="118"/>
      <c r="S438" s="325"/>
      <c r="T438" s="119"/>
      <c r="U438" s="119"/>
      <c r="V438" s="119"/>
      <c r="W438" s="326"/>
      <c r="X438" s="74"/>
      <c r="Y438" s="352"/>
      <c r="Z438" s="352"/>
      <c r="AA438" s="328"/>
      <c r="AB438" s="118"/>
      <c r="AC438" s="119"/>
      <c r="AD438" s="119"/>
      <c r="AE438" s="119"/>
      <c r="AF438" s="119"/>
      <c r="AG438" s="119"/>
      <c r="AH438" s="119"/>
      <c r="AI438" s="119"/>
      <c r="AJ438" s="119"/>
      <c r="AK438" s="119"/>
      <c r="AL438" s="119"/>
      <c r="AM438" s="4"/>
      <c r="AN438" s="4"/>
      <c r="AO438" s="4"/>
    </row>
    <row r="439">
      <c r="A439" s="4"/>
      <c r="B439" s="4"/>
      <c r="C439" s="4"/>
      <c r="D439" s="4"/>
      <c r="E439" s="4"/>
      <c r="F439" s="8"/>
      <c r="G439" s="8"/>
      <c r="H439" s="8"/>
      <c r="I439" s="8"/>
      <c r="J439" s="8"/>
      <c r="K439" s="8"/>
      <c r="L439" s="8"/>
      <c r="M439" s="8"/>
      <c r="N439" s="8"/>
      <c r="O439" s="8"/>
      <c r="P439" s="118"/>
      <c r="Q439" s="118"/>
      <c r="R439" s="118"/>
      <c r="S439" s="325"/>
      <c r="T439" s="119"/>
      <c r="U439" s="119"/>
      <c r="V439" s="119"/>
      <c r="W439" s="326"/>
      <c r="X439" s="74"/>
      <c r="Y439" s="352"/>
      <c r="Z439" s="352"/>
      <c r="AA439" s="328"/>
      <c r="AB439" s="118"/>
      <c r="AC439" s="119"/>
      <c r="AD439" s="119"/>
      <c r="AE439" s="119"/>
      <c r="AF439" s="119"/>
      <c r="AG439" s="119"/>
      <c r="AH439" s="119"/>
      <c r="AI439" s="119"/>
      <c r="AJ439" s="119"/>
      <c r="AK439" s="119"/>
      <c r="AL439" s="119"/>
      <c r="AM439" s="4"/>
      <c r="AN439" s="4"/>
      <c r="AO439" s="4"/>
    </row>
    <row r="440">
      <c r="A440" s="4"/>
      <c r="B440" s="4"/>
      <c r="C440" s="4"/>
      <c r="D440" s="4"/>
      <c r="E440" s="4"/>
      <c r="F440" s="8"/>
      <c r="G440" s="8"/>
      <c r="H440" s="8"/>
      <c r="I440" s="8"/>
      <c r="J440" s="8"/>
      <c r="K440" s="8"/>
      <c r="L440" s="8"/>
      <c r="M440" s="8"/>
      <c r="N440" s="8"/>
      <c r="O440" s="8"/>
      <c r="P440" s="118"/>
      <c r="Q440" s="118"/>
      <c r="R440" s="118"/>
      <c r="S440" s="325"/>
      <c r="T440" s="119"/>
      <c r="U440" s="119"/>
      <c r="V440" s="119"/>
      <c r="W440" s="326"/>
      <c r="X440" s="74"/>
      <c r="Y440" s="352"/>
      <c r="Z440" s="352"/>
      <c r="AA440" s="328"/>
      <c r="AB440" s="118"/>
      <c r="AC440" s="119"/>
      <c r="AD440" s="119"/>
      <c r="AE440" s="119"/>
      <c r="AF440" s="119"/>
      <c r="AG440" s="119"/>
      <c r="AH440" s="119"/>
      <c r="AI440" s="119"/>
      <c r="AJ440" s="119"/>
      <c r="AK440" s="119"/>
      <c r="AL440" s="119"/>
      <c r="AM440" s="4"/>
      <c r="AN440" s="4"/>
      <c r="AO440" s="4"/>
    </row>
    <row r="441">
      <c r="A441" s="4"/>
      <c r="B441" s="4"/>
      <c r="C441" s="4"/>
      <c r="D441" s="4"/>
      <c r="E441" s="4"/>
      <c r="F441" s="8"/>
      <c r="G441" s="8"/>
      <c r="H441" s="8"/>
      <c r="I441" s="8"/>
      <c r="J441" s="8"/>
      <c r="K441" s="8"/>
      <c r="L441" s="8"/>
      <c r="M441" s="8"/>
      <c r="N441" s="8"/>
      <c r="O441" s="8"/>
      <c r="P441" s="118"/>
      <c r="Q441" s="118"/>
      <c r="R441" s="118"/>
      <c r="S441" s="325"/>
      <c r="T441" s="119"/>
      <c r="U441" s="119"/>
      <c r="V441" s="119"/>
      <c r="W441" s="326"/>
      <c r="X441" s="74"/>
      <c r="Y441" s="352"/>
      <c r="Z441" s="352"/>
      <c r="AA441" s="328"/>
      <c r="AB441" s="118"/>
      <c r="AC441" s="119"/>
      <c r="AD441" s="119"/>
      <c r="AE441" s="119"/>
      <c r="AF441" s="119"/>
      <c r="AG441" s="119"/>
      <c r="AH441" s="119"/>
      <c r="AI441" s="119"/>
      <c r="AJ441" s="119"/>
      <c r="AK441" s="119"/>
      <c r="AL441" s="119"/>
      <c r="AM441" s="4"/>
      <c r="AN441" s="4"/>
      <c r="AO441" s="4"/>
    </row>
    <row r="442">
      <c r="A442" s="4"/>
      <c r="B442" s="4"/>
      <c r="C442" s="4"/>
      <c r="D442" s="4"/>
      <c r="E442" s="4"/>
      <c r="F442" s="8"/>
      <c r="G442" s="8"/>
      <c r="H442" s="8"/>
      <c r="I442" s="8"/>
      <c r="J442" s="8"/>
      <c r="K442" s="8"/>
      <c r="L442" s="8"/>
      <c r="M442" s="8"/>
      <c r="N442" s="8"/>
      <c r="O442" s="8"/>
      <c r="P442" s="118"/>
      <c r="Q442" s="118"/>
      <c r="R442" s="118"/>
      <c r="S442" s="325"/>
      <c r="T442" s="119"/>
      <c r="U442" s="119"/>
      <c r="V442" s="119"/>
      <c r="W442" s="326"/>
      <c r="X442" s="74"/>
      <c r="Y442" s="352"/>
      <c r="Z442" s="352"/>
      <c r="AA442" s="328"/>
      <c r="AB442" s="118"/>
      <c r="AC442" s="119"/>
      <c r="AD442" s="119"/>
      <c r="AE442" s="119"/>
      <c r="AF442" s="119"/>
      <c r="AG442" s="119"/>
      <c r="AH442" s="119"/>
      <c r="AI442" s="119"/>
      <c r="AJ442" s="119"/>
      <c r="AK442" s="119"/>
      <c r="AL442" s="119"/>
      <c r="AM442" s="4"/>
      <c r="AN442" s="4"/>
      <c r="AO442" s="4"/>
    </row>
    <row r="443">
      <c r="A443" s="4"/>
      <c r="B443" s="4"/>
      <c r="C443" s="4"/>
      <c r="D443" s="4"/>
      <c r="E443" s="4"/>
      <c r="F443" s="8"/>
      <c r="G443" s="8"/>
      <c r="H443" s="8"/>
      <c r="I443" s="8"/>
      <c r="J443" s="8"/>
      <c r="K443" s="8"/>
      <c r="L443" s="8"/>
      <c r="M443" s="8"/>
      <c r="N443" s="8"/>
      <c r="O443" s="8"/>
      <c r="P443" s="118"/>
      <c r="Q443" s="118"/>
      <c r="R443" s="118"/>
      <c r="S443" s="325"/>
      <c r="T443" s="119"/>
      <c r="U443" s="119"/>
      <c r="V443" s="119"/>
      <c r="W443" s="326"/>
      <c r="X443" s="74"/>
      <c r="Y443" s="352"/>
      <c r="Z443" s="352"/>
      <c r="AA443" s="328"/>
      <c r="AB443" s="118"/>
      <c r="AC443" s="119"/>
      <c r="AD443" s="119"/>
      <c r="AE443" s="119"/>
      <c r="AF443" s="119"/>
      <c r="AG443" s="119"/>
      <c r="AH443" s="119"/>
      <c r="AI443" s="119"/>
      <c r="AJ443" s="119"/>
      <c r="AK443" s="119"/>
      <c r="AL443" s="119"/>
      <c r="AM443" s="4"/>
      <c r="AN443" s="4"/>
      <c r="AO443" s="4"/>
    </row>
    <row r="444">
      <c r="A444" s="4"/>
      <c r="B444" s="4"/>
      <c r="C444" s="4"/>
      <c r="D444" s="4"/>
      <c r="E444" s="4"/>
      <c r="F444" s="8"/>
      <c r="G444" s="8"/>
      <c r="H444" s="8"/>
      <c r="I444" s="8"/>
      <c r="J444" s="8"/>
      <c r="K444" s="8"/>
      <c r="L444" s="8"/>
      <c r="M444" s="8"/>
      <c r="N444" s="8"/>
      <c r="O444" s="8"/>
      <c r="P444" s="118"/>
      <c r="Q444" s="118"/>
      <c r="R444" s="118"/>
      <c r="S444" s="325"/>
      <c r="T444" s="119"/>
      <c r="U444" s="119"/>
      <c r="V444" s="119"/>
      <c r="W444" s="326"/>
      <c r="X444" s="74"/>
      <c r="Y444" s="352"/>
      <c r="Z444" s="352"/>
      <c r="AA444" s="328"/>
      <c r="AB444" s="118"/>
      <c r="AC444" s="119"/>
      <c r="AD444" s="119"/>
      <c r="AE444" s="119"/>
      <c r="AF444" s="119"/>
      <c r="AG444" s="119"/>
      <c r="AH444" s="119"/>
      <c r="AI444" s="119"/>
      <c r="AJ444" s="119"/>
      <c r="AK444" s="119"/>
      <c r="AL444" s="119"/>
      <c r="AM444" s="4"/>
      <c r="AN444" s="4"/>
      <c r="AO444" s="4"/>
    </row>
    <row r="445">
      <c r="A445" s="4"/>
      <c r="B445" s="4"/>
      <c r="C445" s="4"/>
      <c r="D445" s="4"/>
      <c r="E445" s="4"/>
      <c r="F445" s="8"/>
      <c r="G445" s="8"/>
      <c r="H445" s="8"/>
      <c r="I445" s="8"/>
      <c r="J445" s="8"/>
      <c r="K445" s="8"/>
      <c r="L445" s="8"/>
      <c r="M445" s="8"/>
      <c r="N445" s="8"/>
      <c r="O445" s="8"/>
      <c r="P445" s="118"/>
      <c r="Q445" s="118"/>
      <c r="R445" s="118"/>
      <c r="S445" s="325"/>
      <c r="T445" s="119"/>
      <c r="U445" s="119"/>
      <c r="V445" s="119"/>
      <c r="W445" s="326"/>
      <c r="X445" s="74"/>
      <c r="Y445" s="352"/>
      <c r="Z445" s="352"/>
      <c r="AA445" s="328"/>
      <c r="AB445" s="118"/>
      <c r="AC445" s="119"/>
      <c r="AD445" s="119"/>
      <c r="AE445" s="119"/>
      <c r="AF445" s="119"/>
      <c r="AG445" s="119"/>
      <c r="AH445" s="119"/>
      <c r="AI445" s="119"/>
      <c r="AJ445" s="119"/>
      <c r="AK445" s="119"/>
      <c r="AL445" s="119"/>
      <c r="AM445" s="4"/>
      <c r="AN445" s="4"/>
      <c r="AO445" s="4"/>
    </row>
    <row r="446">
      <c r="A446" s="4"/>
      <c r="B446" s="4"/>
      <c r="C446" s="4"/>
      <c r="D446" s="4"/>
      <c r="E446" s="4"/>
      <c r="F446" s="8"/>
      <c r="G446" s="8"/>
      <c r="H446" s="8"/>
      <c r="I446" s="8"/>
      <c r="J446" s="8"/>
      <c r="K446" s="8"/>
      <c r="L446" s="8"/>
      <c r="M446" s="8"/>
      <c r="N446" s="8"/>
      <c r="O446" s="8"/>
      <c r="P446" s="118"/>
      <c r="Q446" s="118"/>
      <c r="R446" s="118"/>
      <c r="S446" s="325"/>
      <c r="T446" s="119"/>
      <c r="U446" s="119"/>
      <c r="V446" s="119"/>
      <c r="W446" s="326"/>
      <c r="X446" s="74"/>
      <c r="Y446" s="352"/>
      <c r="Z446" s="352"/>
      <c r="AA446" s="328"/>
      <c r="AB446" s="118"/>
      <c r="AC446" s="119"/>
      <c r="AD446" s="119"/>
      <c r="AE446" s="119"/>
      <c r="AF446" s="119"/>
      <c r="AG446" s="119"/>
      <c r="AH446" s="119"/>
      <c r="AI446" s="119"/>
      <c r="AJ446" s="119"/>
      <c r="AK446" s="119"/>
      <c r="AL446" s="119"/>
      <c r="AM446" s="4"/>
      <c r="AN446" s="4"/>
      <c r="AO446" s="4"/>
    </row>
    <row r="447">
      <c r="A447" s="4"/>
      <c r="B447" s="4"/>
      <c r="C447" s="4"/>
      <c r="D447" s="4"/>
      <c r="E447" s="4"/>
      <c r="F447" s="8"/>
      <c r="G447" s="8"/>
      <c r="H447" s="8"/>
      <c r="I447" s="8"/>
      <c r="J447" s="8"/>
      <c r="K447" s="8"/>
      <c r="L447" s="8"/>
      <c r="M447" s="8"/>
      <c r="N447" s="8"/>
      <c r="O447" s="8"/>
      <c r="P447" s="118"/>
      <c r="Q447" s="118"/>
      <c r="R447" s="118"/>
      <c r="S447" s="325"/>
      <c r="T447" s="119"/>
      <c r="U447" s="119"/>
      <c r="V447" s="119"/>
      <c r="W447" s="326"/>
      <c r="X447" s="74"/>
      <c r="Y447" s="352"/>
      <c r="Z447" s="352"/>
      <c r="AA447" s="328"/>
      <c r="AB447" s="118"/>
      <c r="AC447" s="119"/>
      <c r="AD447" s="119"/>
      <c r="AE447" s="119"/>
      <c r="AF447" s="119"/>
      <c r="AG447" s="119"/>
      <c r="AH447" s="119"/>
      <c r="AI447" s="119"/>
      <c r="AJ447" s="119"/>
      <c r="AK447" s="119"/>
      <c r="AL447" s="119"/>
      <c r="AM447" s="4"/>
      <c r="AN447" s="4"/>
      <c r="AO447" s="4"/>
    </row>
    <row r="448">
      <c r="A448" s="4"/>
      <c r="B448" s="4"/>
      <c r="C448" s="4"/>
      <c r="D448" s="4"/>
      <c r="E448" s="4"/>
      <c r="F448" s="8"/>
      <c r="G448" s="8"/>
      <c r="H448" s="8"/>
      <c r="I448" s="8"/>
      <c r="J448" s="8"/>
      <c r="K448" s="8"/>
      <c r="L448" s="8"/>
      <c r="M448" s="8"/>
      <c r="N448" s="8"/>
      <c r="O448" s="8"/>
      <c r="P448" s="118"/>
      <c r="Q448" s="118"/>
      <c r="R448" s="118"/>
      <c r="S448" s="325"/>
      <c r="T448" s="119"/>
      <c r="U448" s="119"/>
      <c r="V448" s="119"/>
      <c r="W448" s="326"/>
      <c r="X448" s="74"/>
      <c r="Y448" s="352"/>
      <c r="Z448" s="352"/>
      <c r="AA448" s="328"/>
      <c r="AB448" s="118"/>
      <c r="AC448" s="119"/>
      <c r="AD448" s="119"/>
      <c r="AE448" s="119"/>
      <c r="AF448" s="119"/>
      <c r="AG448" s="119"/>
      <c r="AH448" s="119"/>
      <c r="AI448" s="119"/>
      <c r="AJ448" s="119"/>
      <c r="AK448" s="119"/>
      <c r="AL448" s="119"/>
      <c r="AM448" s="4"/>
      <c r="AN448" s="4"/>
      <c r="AO448" s="4"/>
    </row>
    <row r="449">
      <c r="A449" s="4"/>
      <c r="B449" s="4"/>
      <c r="C449" s="4"/>
      <c r="D449" s="4"/>
      <c r="E449" s="4"/>
      <c r="F449" s="8"/>
      <c r="G449" s="8"/>
      <c r="H449" s="8"/>
      <c r="I449" s="8"/>
      <c r="J449" s="8"/>
      <c r="K449" s="8"/>
      <c r="L449" s="8"/>
      <c r="M449" s="8"/>
      <c r="N449" s="8"/>
      <c r="O449" s="8"/>
      <c r="P449" s="118"/>
      <c r="Q449" s="118"/>
      <c r="R449" s="118"/>
      <c r="S449" s="325"/>
      <c r="T449" s="119"/>
      <c r="U449" s="119"/>
      <c r="V449" s="119"/>
      <c r="W449" s="326"/>
      <c r="X449" s="74"/>
      <c r="Y449" s="352"/>
      <c r="Z449" s="352"/>
      <c r="AA449" s="328"/>
      <c r="AB449" s="118"/>
      <c r="AC449" s="119"/>
      <c r="AD449" s="119"/>
      <c r="AE449" s="119"/>
      <c r="AF449" s="119"/>
      <c r="AG449" s="119"/>
      <c r="AH449" s="119"/>
      <c r="AI449" s="119"/>
      <c r="AJ449" s="119"/>
      <c r="AK449" s="119"/>
      <c r="AL449" s="119"/>
      <c r="AM449" s="4"/>
      <c r="AN449" s="4"/>
      <c r="AO449" s="4"/>
    </row>
    <row r="450">
      <c r="A450" s="4"/>
      <c r="B450" s="4"/>
      <c r="C450" s="4"/>
      <c r="D450" s="4"/>
      <c r="E450" s="4"/>
      <c r="F450" s="8"/>
      <c r="G450" s="8"/>
      <c r="H450" s="8"/>
      <c r="I450" s="8"/>
      <c r="J450" s="8"/>
      <c r="K450" s="8"/>
      <c r="L450" s="8"/>
      <c r="M450" s="8"/>
      <c r="N450" s="8"/>
      <c r="O450" s="8"/>
      <c r="P450" s="118"/>
      <c r="Q450" s="118"/>
      <c r="R450" s="118"/>
      <c r="S450" s="325"/>
      <c r="T450" s="119"/>
      <c r="U450" s="119"/>
      <c r="V450" s="119"/>
      <c r="W450" s="326"/>
      <c r="X450" s="74"/>
      <c r="Y450" s="352"/>
      <c r="Z450" s="352"/>
      <c r="AA450" s="328"/>
      <c r="AB450" s="118"/>
      <c r="AC450" s="119"/>
      <c r="AD450" s="119"/>
      <c r="AE450" s="119"/>
      <c r="AF450" s="119"/>
      <c r="AG450" s="119"/>
      <c r="AH450" s="119"/>
      <c r="AI450" s="119"/>
      <c r="AJ450" s="119"/>
      <c r="AK450" s="119"/>
      <c r="AL450" s="119"/>
      <c r="AM450" s="4"/>
      <c r="AN450" s="4"/>
      <c r="AO450" s="4"/>
    </row>
    <row r="451">
      <c r="A451" s="4"/>
      <c r="B451" s="4"/>
      <c r="C451" s="4"/>
      <c r="D451" s="4"/>
      <c r="E451" s="4"/>
      <c r="F451" s="8"/>
      <c r="G451" s="8"/>
      <c r="H451" s="8"/>
      <c r="I451" s="8"/>
      <c r="J451" s="8"/>
      <c r="K451" s="8"/>
      <c r="L451" s="8"/>
      <c r="M451" s="8"/>
      <c r="N451" s="8"/>
      <c r="O451" s="8"/>
      <c r="P451" s="118"/>
      <c r="Q451" s="118"/>
      <c r="R451" s="118"/>
      <c r="S451" s="325"/>
      <c r="T451" s="119"/>
      <c r="U451" s="119"/>
      <c r="V451" s="119"/>
      <c r="W451" s="326"/>
      <c r="X451" s="74"/>
      <c r="Y451" s="352"/>
      <c r="Z451" s="352"/>
      <c r="AA451" s="328"/>
      <c r="AB451" s="118"/>
      <c r="AC451" s="119"/>
      <c r="AD451" s="119"/>
      <c r="AE451" s="119"/>
      <c r="AF451" s="119"/>
      <c r="AG451" s="119"/>
      <c r="AH451" s="119"/>
      <c r="AI451" s="119"/>
      <c r="AJ451" s="119"/>
      <c r="AK451" s="119"/>
      <c r="AL451" s="119"/>
      <c r="AM451" s="4"/>
      <c r="AN451" s="4"/>
      <c r="AO451" s="4"/>
    </row>
    <row r="452">
      <c r="A452" s="4"/>
      <c r="B452" s="4"/>
      <c r="C452" s="4"/>
      <c r="D452" s="4"/>
      <c r="E452" s="4"/>
      <c r="F452" s="8"/>
      <c r="G452" s="8"/>
      <c r="H452" s="8"/>
      <c r="I452" s="8"/>
      <c r="J452" s="8"/>
      <c r="K452" s="8"/>
      <c r="L452" s="8"/>
      <c r="M452" s="8"/>
      <c r="N452" s="8"/>
      <c r="O452" s="8"/>
      <c r="P452" s="118"/>
      <c r="Q452" s="118"/>
      <c r="R452" s="118"/>
      <c r="S452" s="325"/>
      <c r="T452" s="119"/>
      <c r="U452" s="119"/>
      <c r="V452" s="119"/>
      <c r="W452" s="326"/>
      <c r="X452" s="74"/>
      <c r="Y452" s="352"/>
      <c r="Z452" s="352"/>
      <c r="AA452" s="328"/>
      <c r="AB452" s="118"/>
      <c r="AC452" s="119"/>
      <c r="AD452" s="119"/>
      <c r="AE452" s="119"/>
      <c r="AF452" s="119"/>
      <c r="AG452" s="119"/>
      <c r="AH452" s="119"/>
      <c r="AI452" s="119"/>
      <c r="AJ452" s="119"/>
      <c r="AK452" s="119"/>
      <c r="AL452" s="119"/>
      <c r="AM452" s="4"/>
      <c r="AN452" s="4"/>
      <c r="AO452" s="4"/>
    </row>
    <row r="453">
      <c r="A453" s="4"/>
      <c r="B453" s="4"/>
      <c r="C453" s="4"/>
      <c r="D453" s="4"/>
      <c r="E453" s="4"/>
      <c r="F453" s="8"/>
      <c r="G453" s="8"/>
      <c r="H453" s="8"/>
      <c r="I453" s="8"/>
      <c r="J453" s="8"/>
      <c r="K453" s="8"/>
      <c r="L453" s="8"/>
      <c r="M453" s="8"/>
      <c r="N453" s="8"/>
      <c r="O453" s="8"/>
      <c r="P453" s="118"/>
      <c r="Q453" s="118"/>
      <c r="R453" s="118"/>
      <c r="S453" s="325"/>
      <c r="T453" s="119"/>
      <c r="U453" s="119"/>
      <c r="V453" s="119"/>
      <c r="W453" s="326"/>
      <c r="X453" s="74"/>
      <c r="Y453" s="352"/>
      <c r="Z453" s="352"/>
      <c r="AA453" s="328"/>
      <c r="AB453" s="118"/>
      <c r="AC453" s="119"/>
      <c r="AD453" s="119"/>
      <c r="AE453" s="119"/>
      <c r="AF453" s="119"/>
      <c r="AG453" s="119"/>
      <c r="AH453" s="119"/>
      <c r="AI453" s="119"/>
      <c r="AJ453" s="119"/>
      <c r="AK453" s="119"/>
      <c r="AL453" s="119"/>
      <c r="AM453" s="4"/>
      <c r="AN453" s="4"/>
      <c r="AO453" s="4"/>
    </row>
    <row r="454">
      <c r="A454" s="4"/>
      <c r="B454" s="4"/>
      <c r="C454" s="4"/>
      <c r="D454" s="4"/>
      <c r="E454" s="4"/>
      <c r="F454" s="8"/>
      <c r="G454" s="8"/>
      <c r="H454" s="8"/>
      <c r="I454" s="8"/>
      <c r="J454" s="8"/>
      <c r="K454" s="8"/>
      <c r="L454" s="8"/>
      <c r="M454" s="8"/>
      <c r="N454" s="8"/>
      <c r="O454" s="8"/>
      <c r="P454" s="118"/>
      <c r="Q454" s="118"/>
      <c r="R454" s="118"/>
      <c r="S454" s="325"/>
      <c r="T454" s="119"/>
      <c r="U454" s="119"/>
      <c r="V454" s="119"/>
      <c r="W454" s="326"/>
      <c r="X454" s="74"/>
      <c r="Y454" s="352"/>
      <c r="Z454" s="352"/>
      <c r="AA454" s="328"/>
      <c r="AB454" s="118"/>
      <c r="AC454" s="119"/>
      <c r="AD454" s="119"/>
      <c r="AE454" s="119"/>
      <c r="AF454" s="119"/>
      <c r="AG454" s="119"/>
      <c r="AH454" s="119"/>
      <c r="AI454" s="119"/>
      <c r="AJ454" s="119"/>
      <c r="AK454" s="119"/>
      <c r="AL454" s="119"/>
      <c r="AM454" s="4"/>
      <c r="AN454" s="4"/>
      <c r="AO454" s="4"/>
    </row>
    <row r="455">
      <c r="A455" s="4"/>
      <c r="B455" s="4"/>
      <c r="C455" s="4"/>
      <c r="D455" s="4"/>
      <c r="E455" s="4"/>
      <c r="F455" s="8"/>
      <c r="G455" s="8"/>
      <c r="H455" s="8"/>
      <c r="I455" s="8"/>
      <c r="J455" s="8"/>
      <c r="K455" s="8"/>
      <c r="L455" s="8"/>
      <c r="M455" s="8"/>
      <c r="N455" s="8"/>
      <c r="O455" s="8"/>
      <c r="P455" s="118"/>
      <c r="Q455" s="118"/>
      <c r="R455" s="118"/>
      <c r="S455" s="325"/>
      <c r="T455" s="119"/>
      <c r="U455" s="119"/>
      <c r="V455" s="119"/>
      <c r="W455" s="326"/>
      <c r="X455" s="74"/>
      <c r="Y455" s="352"/>
      <c r="Z455" s="352"/>
      <c r="AA455" s="328"/>
      <c r="AB455" s="118"/>
      <c r="AC455" s="119"/>
      <c r="AD455" s="119"/>
      <c r="AE455" s="119"/>
      <c r="AF455" s="119"/>
      <c r="AG455" s="119"/>
      <c r="AH455" s="119"/>
      <c r="AI455" s="119"/>
      <c r="AJ455" s="119"/>
      <c r="AK455" s="119"/>
      <c r="AL455" s="119"/>
      <c r="AM455" s="4"/>
      <c r="AN455" s="4"/>
      <c r="AO455" s="4"/>
    </row>
    <row r="456">
      <c r="A456" s="4"/>
      <c r="B456" s="4"/>
      <c r="C456" s="4"/>
      <c r="D456" s="4"/>
      <c r="E456" s="4"/>
      <c r="F456" s="8"/>
      <c r="G456" s="8"/>
      <c r="H456" s="8"/>
      <c r="I456" s="8"/>
      <c r="J456" s="8"/>
      <c r="K456" s="8"/>
      <c r="L456" s="8"/>
      <c r="M456" s="8"/>
      <c r="N456" s="8"/>
      <c r="O456" s="8"/>
      <c r="P456" s="118"/>
      <c r="Q456" s="118"/>
      <c r="R456" s="118"/>
      <c r="S456" s="325"/>
      <c r="T456" s="119"/>
      <c r="U456" s="119"/>
      <c r="V456" s="119"/>
      <c r="W456" s="326"/>
      <c r="X456" s="74"/>
      <c r="Y456" s="352"/>
      <c r="Z456" s="352"/>
      <c r="AA456" s="328"/>
      <c r="AB456" s="118"/>
      <c r="AC456" s="119"/>
      <c r="AD456" s="119"/>
      <c r="AE456" s="119"/>
      <c r="AF456" s="119"/>
      <c r="AG456" s="119"/>
      <c r="AH456" s="119"/>
      <c r="AI456" s="119"/>
      <c r="AJ456" s="119"/>
      <c r="AK456" s="119"/>
      <c r="AL456" s="119"/>
      <c r="AM456" s="4"/>
      <c r="AN456" s="4"/>
      <c r="AO456" s="4"/>
    </row>
    <row r="457">
      <c r="A457" s="4"/>
      <c r="B457" s="4"/>
      <c r="C457" s="4"/>
      <c r="D457" s="4"/>
      <c r="E457" s="4"/>
      <c r="F457" s="8"/>
      <c r="G457" s="8"/>
      <c r="H457" s="8"/>
      <c r="I457" s="8"/>
      <c r="J457" s="8"/>
      <c r="K457" s="8"/>
      <c r="L457" s="8"/>
      <c r="M457" s="8"/>
      <c r="N457" s="8"/>
      <c r="O457" s="8"/>
      <c r="P457" s="118"/>
      <c r="Q457" s="118"/>
      <c r="R457" s="118"/>
      <c r="S457" s="325"/>
      <c r="T457" s="119"/>
      <c r="U457" s="119"/>
      <c r="V457" s="119"/>
      <c r="W457" s="326"/>
      <c r="X457" s="74"/>
      <c r="Y457" s="352"/>
      <c r="Z457" s="352"/>
      <c r="AA457" s="328"/>
      <c r="AB457" s="118"/>
      <c r="AC457" s="119"/>
      <c r="AD457" s="119"/>
      <c r="AE457" s="119"/>
      <c r="AF457" s="119"/>
      <c r="AG457" s="119"/>
      <c r="AH457" s="119"/>
      <c r="AI457" s="119"/>
      <c r="AJ457" s="119"/>
      <c r="AK457" s="119"/>
      <c r="AL457" s="119"/>
      <c r="AM457" s="4"/>
      <c r="AN457" s="4"/>
      <c r="AO457" s="4"/>
    </row>
    <row r="458">
      <c r="A458" s="4"/>
      <c r="B458" s="4"/>
      <c r="C458" s="4"/>
      <c r="D458" s="4"/>
      <c r="E458" s="4"/>
      <c r="F458" s="8"/>
      <c r="G458" s="8"/>
      <c r="H458" s="8"/>
      <c r="I458" s="8"/>
      <c r="J458" s="8"/>
      <c r="K458" s="8"/>
      <c r="L458" s="8"/>
      <c r="M458" s="8"/>
      <c r="N458" s="8"/>
      <c r="O458" s="8"/>
      <c r="P458" s="118"/>
      <c r="Q458" s="118"/>
      <c r="R458" s="118"/>
      <c r="S458" s="325"/>
      <c r="T458" s="119"/>
      <c r="U458" s="119"/>
      <c r="V458" s="119"/>
      <c r="W458" s="326"/>
      <c r="X458" s="74"/>
      <c r="Y458" s="352"/>
      <c r="Z458" s="352"/>
      <c r="AA458" s="328"/>
      <c r="AB458" s="118"/>
      <c r="AC458" s="119"/>
      <c r="AD458" s="119"/>
      <c r="AE458" s="119"/>
      <c r="AF458" s="119"/>
      <c r="AG458" s="119"/>
      <c r="AH458" s="119"/>
      <c r="AI458" s="119"/>
      <c r="AJ458" s="119"/>
      <c r="AK458" s="119"/>
      <c r="AL458" s="119"/>
      <c r="AM458" s="4"/>
      <c r="AN458" s="4"/>
      <c r="AO458" s="4"/>
    </row>
    <row r="459">
      <c r="A459" s="4"/>
      <c r="B459" s="4"/>
      <c r="C459" s="4"/>
      <c r="D459" s="4"/>
      <c r="E459" s="4"/>
      <c r="F459" s="8"/>
      <c r="G459" s="8"/>
      <c r="H459" s="8"/>
      <c r="I459" s="8"/>
      <c r="J459" s="8"/>
      <c r="K459" s="8"/>
      <c r="L459" s="8"/>
      <c r="M459" s="8"/>
      <c r="N459" s="8"/>
      <c r="O459" s="8"/>
      <c r="P459" s="118"/>
      <c r="Q459" s="118"/>
      <c r="R459" s="118"/>
      <c r="S459" s="325"/>
      <c r="T459" s="119"/>
      <c r="U459" s="119"/>
      <c r="V459" s="119"/>
      <c r="W459" s="326"/>
      <c r="X459" s="74"/>
      <c r="Y459" s="352"/>
      <c r="Z459" s="352"/>
      <c r="AA459" s="328"/>
      <c r="AB459" s="118"/>
      <c r="AC459" s="119"/>
      <c r="AD459" s="119"/>
      <c r="AE459" s="119"/>
      <c r="AF459" s="119"/>
      <c r="AG459" s="119"/>
      <c r="AH459" s="119"/>
      <c r="AI459" s="119"/>
      <c r="AJ459" s="119"/>
      <c r="AK459" s="119"/>
      <c r="AL459" s="119"/>
      <c r="AM459" s="4"/>
      <c r="AN459" s="4"/>
      <c r="AO459" s="4"/>
    </row>
    <row r="460">
      <c r="A460" s="4"/>
      <c r="B460" s="4"/>
      <c r="C460" s="4"/>
      <c r="D460" s="4"/>
      <c r="E460" s="4"/>
      <c r="F460" s="8"/>
      <c r="G460" s="8"/>
      <c r="H460" s="8"/>
      <c r="I460" s="8"/>
      <c r="J460" s="8"/>
      <c r="K460" s="8"/>
      <c r="L460" s="8"/>
      <c r="M460" s="8"/>
      <c r="N460" s="8"/>
      <c r="O460" s="8"/>
      <c r="P460" s="118"/>
      <c r="Q460" s="118"/>
      <c r="R460" s="118"/>
      <c r="S460" s="325"/>
      <c r="T460" s="119"/>
      <c r="U460" s="119"/>
      <c r="V460" s="119"/>
      <c r="W460" s="326"/>
      <c r="X460" s="74"/>
      <c r="Y460" s="352"/>
      <c r="Z460" s="352"/>
      <c r="AA460" s="328"/>
      <c r="AB460" s="118"/>
      <c r="AC460" s="119"/>
      <c r="AD460" s="119"/>
      <c r="AE460" s="119"/>
      <c r="AF460" s="119"/>
      <c r="AG460" s="119"/>
      <c r="AH460" s="119"/>
      <c r="AI460" s="119"/>
      <c r="AJ460" s="119"/>
      <c r="AK460" s="119"/>
      <c r="AL460" s="119"/>
      <c r="AM460" s="4"/>
      <c r="AN460" s="4"/>
      <c r="AO460" s="4"/>
    </row>
    <row r="461">
      <c r="A461" s="4"/>
      <c r="B461" s="4"/>
      <c r="C461" s="4"/>
      <c r="D461" s="4"/>
      <c r="E461" s="4"/>
      <c r="F461" s="8"/>
      <c r="G461" s="8"/>
      <c r="H461" s="8"/>
      <c r="I461" s="8"/>
      <c r="J461" s="8"/>
      <c r="K461" s="8"/>
      <c r="L461" s="8"/>
      <c r="M461" s="8"/>
      <c r="N461" s="8"/>
      <c r="O461" s="8"/>
      <c r="P461" s="118"/>
      <c r="Q461" s="118"/>
      <c r="R461" s="118"/>
      <c r="S461" s="325"/>
      <c r="T461" s="119"/>
      <c r="U461" s="119"/>
      <c r="V461" s="119"/>
      <c r="W461" s="326"/>
      <c r="X461" s="74"/>
      <c r="Y461" s="352"/>
      <c r="Z461" s="352"/>
      <c r="AA461" s="328"/>
      <c r="AB461" s="118"/>
      <c r="AC461" s="119"/>
      <c r="AD461" s="119"/>
      <c r="AE461" s="119"/>
      <c r="AF461" s="119"/>
      <c r="AG461" s="119"/>
      <c r="AH461" s="119"/>
      <c r="AI461" s="119"/>
      <c r="AJ461" s="119"/>
      <c r="AK461" s="119"/>
      <c r="AL461" s="119"/>
      <c r="AM461" s="4"/>
      <c r="AN461" s="4"/>
      <c r="AO461" s="4"/>
    </row>
    <row r="462">
      <c r="A462" s="4"/>
      <c r="B462" s="4"/>
      <c r="C462" s="4"/>
      <c r="D462" s="4"/>
      <c r="E462" s="4"/>
      <c r="F462" s="8"/>
      <c r="G462" s="8"/>
      <c r="H462" s="8"/>
      <c r="I462" s="8"/>
      <c r="J462" s="8"/>
      <c r="K462" s="8"/>
      <c r="L462" s="8"/>
      <c r="M462" s="8"/>
      <c r="N462" s="8"/>
      <c r="O462" s="8"/>
      <c r="P462" s="118"/>
      <c r="Q462" s="118"/>
      <c r="R462" s="118"/>
      <c r="S462" s="325"/>
      <c r="T462" s="119"/>
      <c r="U462" s="119"/>
      <c r="V462" s="119"/>
      <c r="W462" s="326"/>
      <c r="X462" s="74"/>
      <c r="Y462" s="352"/>
      <c r="Z462" s="352"/>
      <c r="AA462" s="328"/>
      <c r="AB462" s="118"/>
      <c r="AC462" s="119"/>
      <c r="AD462" s="119"/>
      <c r="AE462" s="119"/>
      <c r="AF462" s="119"/>
      <c r="AG462" s="119"/>
      <c r="AH462" s="119"/>
      <c r="AI462" s="119"/>
      <c r="AJ462" s="119"/>
      <c r="AK462" s="119"/>
      <c r="AL462" s="119"/>
      <c r="AM462" s="4"/>
      <c r="AN462" s="4"/>
      <c r="AO462" s="4"/>
    </row>
    <row r="463">
      <c r="A463" s="4"/>
      <c r="B463" s="4"/>
      <c r="C463" s="4"/>
      <c r="D463" s="4"/>
      <c r="E463" s="4"/>
      <c r="F463" s="8"/>
      <c r="G463" s="8"/>
      <c r="H463" s="8"/>
      <c r="I463" s="8"/>
      <c r="J463" s="8"/>
      <c r="K463" s="8"/>
      <c r="L463" s="8"/>
      <c r="M463" s="8"/>
      <c r="N463" s="8"/>
      <c r="O463" s="8"/>
      <c r="P463" s="118"/>
      <c r="Q463" s="118"/>
      <c r="R463" s="118"/>
      <c r="S463" s="325"/>
      <c r="T463" s="119"/>
      <c r="U463" s="119"/>
      <c r="V463" s="119"/>
      <c r="W463" s="326"/>
      <c r="X463" s="74"/>
      <c r="Y463" s="352"/>
      <c r="Z463" s="352"/>
      <c r="AA463" s="328"/>
      <c r="AB463" s="118"/>
      <c r="AC463" s="119"/>
      <c r="AD463" s="119"/>
      <c r="AE463" s="119"/>
      <c r="AF463" s="119"/>
      <c r="AG463" s="119"/>
      <c r="AH463" s="119"/>
      <c r="AI463" s="119"/>
      <c r="AJ463" s="119"/>
      <c r="AK463" s="119"/>
      <c r="AL463" s="119"/>
      <c r="AM463" s="4"/>
      <c r="AN463" s="4"/>
      <c r="AO463" s="4"/>
    </row>
    <row r="464">
      <c r="A464" s="4"/>
      <c r="B464" s="4"/>
      <c r="C464" s="4"/>
      <c r="D464" s="4"/>
      <c r="E464" s="4"/>
      <c r="F464" s="8"/>
      <c r="G464" s="8"/>
      <c r="H464" s="8"/>
      <c r="I464" s="8"/>
      <c r="J464" s="8"/>
      <c r="K464" s="8"/>
      <c r="L464" s="8"/>
      <c r="M464" s="8"/>
      <c r="N464" s="8"/>
      <c r="O464" s="8"/>
      <c r="P464" s="118"/>
      <c r="Q464" s="118"/>
      <c r="R464" s="118"/>
      <c r="S464" s="325"/>
      <c r="T464" s="119"/>
      <c r="U464" s="119"/>
      <c r="V464" s="119"/>
      <c r="W464" s="326"/>
      <c r="X464" s="74"/>
      <c r="Y464" s="352"/>
      <c r="Z464" s="352"/>
      <c r="AA464" s="328"/>
      <c r="AB464" s="118"/>
      <c r="AC464" s="119"/>
      <c r="AD464" s="119"/>
      <c r="AE464" s="119"/>
      <c r="AF464" s="119"/>
      <c r="AG464" s="119"/>
      <c r="AH464" s="119"/>
      <c r="AI464" s="119"/>
      <c r="AJ464" s="119"/>
      <c r="AK464" s="119"/>
      <c r="AL464" s="119"/>
      <c r="AM464" s="4"/>
      <c r="AN464" s="4"/>
      <c r="AO464" s="4"/>
    </row>
    <row r="465">
      <c r="A465" s="4"/>
      <c r="B465" s="4"/>
      <c r="C465" s="4"/>
      <c r="D465" s="4"/>
      <c r="E465" s="4"/>
      <c r="F465" s="8"/>
      <c r="G465" s="8"/>
      <c r="H465" s="8"/>
      <c r="I465" s="8"/>
      <c r="J465" s="8"/>
      <c r="K465" s="8"/>
      <c r="L465" s="8"/>
      <c r="M465" s="8"/>
      <c r="N465" s="8"/>
      <c r="O465" s="8"/>
      <c r="P465" s="118"/>
      <c r="Q465" s="118"/>
      <c r="R465" s="118"/>
      <c r="S465" s="325"/>
      <c r="T465" s="119"/>
      <c r="U465" s="119"/>
      <c r="V465" s="119"/>
      <c r="W465" s="326"/>
      <c r="X465" s="74"/>
      <c r="Y465" s="352"/>
      <c r="Z465" s="352"/>
      <c r="AA465" s="328"/>
      <c r="AB465" s="118"/>
      <c r="AC465" s="119"/>
      <c r="AD465" s="119"/>
      <c r="AE465" s="119"/>
      <c r="AF465" s="119"/>
      <c r="AG465" s="119"/>
      <c r="AH465" s="119"/>
      <c r="AI465" s="119"/>
      <c r="AJ465" s="119"/>
      <c r="AK465" s="119"/>
      <c r="AL465" s="119"/>
      <c r="AM465" s="4"/>
      <c r="AN465" s="4"/>
      <c r="AO465" s="4"/>
    </row>
    <row r="466">
      <c r="A466" s="4"/>
      <c r="B466" s="4"/>
      <c r="C466" s="4"/>
      <c r="D466" s="4"/>
      <c r="E466" s="4"/>
      <c r="F466" s="8"/>
      <c r="G466" s="8"/>
      <c r="H466" s="8"/>
      <c r="I466" s="8"/>
      <c r="J466" s="8"/>
      <c r="K466" s="8"/>
      <c r="L466" s="8"/>
      <c r="M466" s="8"/>
      <c r="N466" s="8"/>
      <c r="O466" s="8"/>
      <c r="P466" s="118"/>
      <c r="Q466" s="118"/>
      <c r="R466" s="118"/>
      <c r="S466" s="325"/>
      <c r="T466" s="119"/>
      <c r="U466" s="119"/>
      <c r="V466" s="119"/>
      <c r="W466" s="326"/>
      <c r="X466" s="74"/>
      <c r="Y466" s="352"/>
      <c r="Z466" s="352"/>
      <c r="AA466" s="328"/>
      <c r="AB466" s="118"/>
      <c r="AC466" s="119"/>
      <c r="AD466" s="119"/>
      <c r="AE466" s="119"/>
      <c r="AF466" s="119"/>
      <c r="AG466" s="119"/>
      <c r="AH466" s="119"/>
      <c r="AI466" s="119"/>
      <c r="AJ466" s="119"/>
      <c r="AK466" s="119"/>
      <c r="AL466" s="119"/>
      <c r="AM466" s="4"/>
      <c r="AN466" s="4"/>
      <c r="AO466" s="4"/>
    </row>
    <row r="467">
      <c r="A467" s="4"/>
      <c r="B467" s="4"/>
      <c r="C467" s="4"/>
      <c r="D467" s="4"/>
      <c r="E467" s="4"/>
      <c r="F467" s="8"/>
      <c r="G467" s="8"/>
      <c r="H467" s="8"/>
      <c r="I467" s="8"/>
      <c r="J467" s="8"/>
      <c r="K467" s="8"/>
      <c r="L467" s="8"/>
      <c r="M467" s="8"/>
      <c r="N467" s="8"/>
      <c r="O467" s="8"/>
      <c r="P467" s="118"/>
      <c r="Q467" s="118"/>
      <c r="R467" s="118"/>
      <c r="S467" s="325"/>
      <c r="T467" s="119"/>
      <c r="U467" s="119"/>
      <c r="V467" s="119"/>
      <c r="W467" s="326"/>
      <c r="X467" s="74"/>
      <c r="Y467" s="352"/>
      <c r="Z467" s="352"/>
      <c r="AA467" s="328"/>
      <c r="AB467" s="118"/>
      <c r="AC467" s="119"/>
      <c r="AD467" s="119"/>
      <c r="AE467" s="119"/>
      <c r="AF467" s="119"/>
      <c r="AG467" s="119"/>
      <c r="AH467" s="119"/>
      <c r="AI467" s="119"/>
      <c r="AJ467" s="119"/>
      <c r="AK467" s="119"/>
      <c r="AL467" s="119"/>
      <c r="AM467" s="4"/>
      <c r="AN467" s="4"/>
      <c r="AO467" s="4"/>
    </row>
    <row r="468">
      <c r="A468" s="4"/>
      <c r="B468" s="4"/>
      <c r="C468" s="4"/>
      <c r="D468" s="4"/>
      <c r="E468" s="4"/>
      <c r="F468" s="8"/>
      <c r="G468" s="8"/>
      <c r="H468" s="8"/>
      <c r="I468" s="8"/>
      <c r="J468" s="8"/>
      <c r="K468" s="8"/>
      <c r="L468" s="8"/>
      <c r="M468" s="8"/>
      <c r="N468" s="8"/>
      <c r="O468" s="8"/>
      <c r="P468" s="118"/>
      <c r="Q468" s="118"/>
      <c r="R468" s="118"/>
      <c r="S468" s="325"/>
      <c r="T468" s="119"/>
      <c r="U468" s="119"/>
      <c r="V468" s="119"/>
      <c r="W468" s="326"/>
      <c r="X468" s="74"/>
      <c r="Y468" s="352"/>
      <c r="Z468" s="352"/>
      <c r="AA468" s="328"/>
      <c r="AB468" s="118"/>
      <c r="AC468" s="119"/>
      <c r="AD468" s="119"/>
      <c r="AE468" s="119"/>
      <c r="AF468" s="119"/>
      <c r="AG468" s="119"/>
      <c r="AH468" s="119"/>
      <c r="AI468" s="119"/>
      <c r="AJ468" s="119"/>
      <c r="AK468" s="119"/>
      <c r="AL468" s="119"/>
      <c r="AM468" s="4"/>
      <c r="AN468" s="4"/>
      <c r="AO468" s="4"/>
    </row>
    <row r="469">
      <c r="A469" s="4"/>
      <c r="B469" s="4"/>
      <c r="C469" s="4"/>
      <c r="D469" s="4"/>
      <c r="E469" s="4"/>
      <c r="F469" s="8"/>
      <c r="G469" s="8"/>
      <c r="H469" s="8"/>
      <c r="I469" s="8"/>
      <c r="J469" s="8"/>
      <c r="K469" s="8"/>
      <c r="L469" s="8"/>
      <c r="M469" s="8"/>
      <c r="N469" s="8"/>
      <c r="O469" s="8"/>
      <c r="P469" s="118"/>
      <c r="Q469" s="118"/>
      <c r="R469" s="118"/>
      <c r="S469" s="325"/>
      <c r="T469" s="119"/>
      <c r="U469" s="119"/>
      <c r="V469" s="119"/>
      <c r="W469" s="326"/>
      <c r="X469" s="74"/>
      <c r="Y469" s="352"/>
      <c r="Z469" s="352"/>
      <c r="AA469" s="328"/>
      <c r="AB469" s="118"/>
      <c r="AC469" s="119"/>
      <c r="AD469" s="119"/>
      <c r="AE469" s="119"/>
      <c r="AF469" s="119"/>
      <c r="AG469" s="119"/>
      <c r="AH469" s="119"/>
      <c r="AI469" s="119"/>
      <c r="AJ469" s="119"/>
      <c r="AK469" s="119"/>
      <c r="AL469" s="119"/>
      <c r="AM469" s="4"/>
      <c r="AN469" s="4"/>
      <c r="AO469" s="4"/>
    </row>
    <row r="470">
      <c r="A470" s="4"/>
      <c r="B470" s="4"/>
      <c r="C470" s="4"/>
      <c r="D470" s="4"/>
      <c r="E470" s="4"/>
      <c r="F470" s="8"/>
      <c r="G470" s="8"/>
      <c r="H470" s="8"/>
      <c r="I470" s="8"/>
      <c r="J470" s="8"/>
      <c r="K470" s="8"/>
      <c r="L470" s="8"/>
      <c r="M470" s="8"/>
      <c r="N470" s="8"/>
      <c r="O470" s="8"/>
      <c r="P470" s="118"/>
      <c r="Q470" s="118"/>
      <c r="R470" s="118"/>
      <c r="S470" s="325"/>
      <c r="T470" s="119"/>
      <c r="U470" s="119"/>
      <c r="V470" s="119"/>
      <c r="W470" s="326"/>
      <c r="X470" s="74"/>
      <c r="Y470" s="352"/>
      <c r="Z470" s="352"/>
      <c r="AA470" s="328"/>
      <c r="AB470" s="118"/>
      <c r="AC470" s="119"/>
      <c r="AD470" s="119"/>
      <c r="AE470" s="119"/>
      <c r="AF470" s="119"/>
      <c r="AG470" s="119"/>
      <c r="AH470" s="119"/>
      <c r="AI470" s="119"/>
      <c r="AJ470" s="119"/>
      <c r="AK470" s="119"/>
      <c r="AL470" s="119"/>
      <c r="AM470" s="4"/>
      <c r="AN470" s="4"/>
      <c r="AO470" s="4"/>
    </row>
    <row r="471">
      <c r="A471" s="4"/>
      <c r="B471" s="4"/>
      <c r="C471" s="4"/>
      <c r="D471" s="4"/>
      <c r="E471" s="4"/>
      <c r="F471" s="8"/>
      <c r="G471" s="8"/>
      <c r="H471" s="8"/>
      <c r="I471" s="8"/>
      <c r="J471" s="8"/>
      <c r="K471" s="8"/>
      <c r="L471" s="8"/>
      <c r="M471" s="8"/>
      <c r="N471" s="8"/>
      <c r="O471" s="8"/>
      <c r="P471" s="118"/>
      <c r="Q471" s="118"/>
      <c r="R471" s="118"/>
      <c r="S471" s="325"/>
      <c r="T471" s="119"/>
      <c r="U471" s="119"/>
      <c r="V471" s="119"/>
      <c r="W471" s="326"/>
      <c r="X471" s="74"/>
      <c r="Y471" s="352"/>
      <c r="Z471" s="352"/>
      <c r="AA471" s="328"/>
      <c r="AB471" s="118"/>
      <c r="AC471" s="119"/>
      <c r="AD471" s="119"/>
      <c r="AE471" s="119"/>
      <c r="AF471" s="119"/>
      <c r="AG471" s="119"/>
      <c r="AH471" s="119"/>
      <c r="AI471" s="119"/>
      <c r="AJ471" s="119"/>
      <c r="AK471" s="119"/>
      <c r="AL471" s="119"/>
      <c r="AM471" s="4"/>
      <c r="AN471" s="4"/>
      <c r="AO471" s="4"/>
    </row>
    <row r="472">
      <c r="A472" s="4"/>
      <c r="B472" s="4"/>
      <c r="C472" s="4"/>
      <c r="D472" s="4"/>
      <c r="E472" s="4"/>
      <c r="F472" s="8"/>
      <c r="G472" s="8"/>
      <c r="H472" s="8"/>
      <c r="I472" s="8"/>
      <c r="J472" s="8"/>
      <c r="K472" s="8"/>
      <c r="L472" s="8"/>
      <c r="M472" s="8"/>
      <c r="N472" s="8"/>
      <c r="O472" s="8"/>
      <c r="P472" s="118"/>
      <c r="Q472" s="118"/>
      <c r="R472" s="118"/>
      <c r="S472" s="325"/>
      <c r="T472" s="119"/>
      <c r="U472" s="119"/>
      <c r="V472" s="119"/>
      <c r="W472" s="326"/>
      <c r="X472" s="74"/>
      <c r="Y472" s="352"/>
      <c r="Z472" s="352"/>
      <c r="AA472" s="328"/>
      <c r="AB472" s="118"/>
      <c r="AC472" s="119"/>
      <c r="AD472" s="119"/>
      <c r="AE472" s="119"/>
      <c r="AF472" s="119"/>
      <c r="AG472" s="119"/>
      <c r="AH472" s="119"/>
      <c r="AI472" s="119"/>
      <c r="AJ472" s="119"/>
      <c r="AK472" s="119"/>
      <c r="AL472" s="119"/>
      <c r="AM472" s="4"/>
      <c r="AN472" s="4"/>
      <c r="AO472" s="4"/>
    </row>
    <row r="473">
      <c r="A473" s="4"/>
      <c r="B473" s="4"/>
      <c r="C473" s="4"/>
      <c r="D473" s="4"/>
      <c r="E473" s="4"/>
      <c r="F473" s="8"/>
      <c r="G473" s="8"/>
      <c r="H473" s="8"/>
      <c r="I473" s="8"/>
      <c r="J473" s="8"/>
      <c r="K473" s="8"/>
      <c r="L473" s="8"/>
      <c r="M473" s="8"/>
      <c r="N473" s="8"/>
      <c r="O473" s="8"/>
      <c r="P473" s="118"/>
      <c r="Q473" s="118"/>
      <c r="R473" s="118"/>
      <c r="S473" s="325"/>
      <c r="T473" s="119"/>
      <c r="U473" s="119"/>
      <c r="V473" s="119"/>
      <c r="W473" s="326"/>
      <c r="X473" s="74"/>
      <c r="Y473" s="352"/>
      <c r="Z473" s="352"/>
      <c r="AA473" s="328"/>
      <c r="AB473" s="118"/>
      <c r="AC473" s="119"/>
      <c r="AD473" s="119"/>
      <c r="AE473" s="119"/>
      <c r="AF473" s="119"/>
      <c r="AG473" s="119"/>
      <c r="AH473" s="119"/>
      <c r="AI473" s="119"/>
      <c r="AJ473" s="119"/>
      <c r="AK473" s="119"/>
      <c r="AL473" s="119"/>
      <c r="AM473" s="4"/>
      <c r="AN473" s="4"/>
      <c r="AO473" s="4"/>
    </row>
    <row r="474">
      <c r="A474" s="4"/>
      <c r="B474" s="4"/>
      <c r="C474" s="4"/>
      <c r="D474" s="4"/>
      <c r="E474" s="4"/>
      <c r="F474" s="8"/>
      <c r="G474" s="8"/>
      <c r="H474" s="8"/>
      <c r="I474" s="8"/>
      <c r="J474" s="8"/>
      <c r="K474" s="8"/>
      <c r="L474" s="8"/>
      <c r="M474" s="8"/>
      <c r="N474" s="8"/>
      <c r="O474" s="8"/>
      <c r="P474" s="118"/>
      <c r="Q474" s="118"/>
      <c r="R474" s="118"/>
      <c r="S474" s="325"/>
      <c r="T474" s="119"/>
      <c r="U474" s="119"/>
      <c r="V474" s="119"/>
      <c r="W474" s="326"/>
      <c r="X474" s="74"/>
      <c r="Y474" s="352"/>
      <c r="Z474" s="352"/>
      <c r="AA474" s="328"/>
      <c r="AB474" s="118"/>
      <c r="AC474" s="119"/>
      <c r="AD474" s="119"/>
      <c r="AE474" s="119"/>
      <c r="AF474" s="119"/>
      <c r="AG474" s="119"/>
      <c r="AH474" s="119"/>
      <c r="AI474" s="119"/>
      <c r="AJ474" s="119"/>
      <c r="AK474" s="119"/>
      <c r="AL474" s="119"/>
      <c r="AM474" s="4"/>
      <c r="AN474" s="4"/>
      <c r="AO474" s="4"/>
    </row>
    <row r="475">
      <c r="A475" s="4"/>
      <c r="B475" s="4"/>
      <c r="C475" s="4"/>
      <c r="D475" s="4"/>
      <c r="E475" s="4"/>
      <c r="F475" s="8"/>
      <c r="G475" s="8"/>
      <c r="H475" s="8"/>
      <c r="I475" s="8"/>
      <c r="J475" s="8"/>
      <c r="K475" s="8"/>
      <c r="L475" s="8"/>
      <c r="M475" s="8"/>
      <c r="N475" s="8"/>
      <c r="O475" s="8"/>
      <c r="P475" s="118"/>
      <c r="Q475" s="118"/>
      <c r="R475" s="118"/>
      <c r="S475" s="325"/>
      <c r="T475" s="119"/>
      <c r="U475" s="119"/>
      <c r="V475" s="119"/>
      <c r="W475" s="326"/>
      <c r="X475" s="74"/>
      <c r="Y475" s="352"/>
      <c r="Z475" s="352"/>
      <c r="AA475" s="328"/>
      <c r="AB475" s="118"/>
      <c r="AC475" s="119"/>
      <c r="AD475" s="119"/>
      <c r="AE475" s="119"/>
      <c r="AF475" s="119"/>
      <c r="AG475" s="119"/>
      <c r="AH475" s="119"/>
      <c r="AI475" s="119"/>
      <c r="AJ475" s="119"/>
      <c r="AK475" s="119"/>
      <c r="AL475" s="119"/>
      <c r="AM475" s="4"/>
      <c r="AN475" s="4"/>
      <c r="AO475" s="4"/>
    </row>
    <row r="476">
      <c r="A476" s="4"/>
      <c r="B476" s="4"/>
      <c r="C476" s="4"/>
      <c r="D476" s="4"/>
      <c r="E476" s="4"/>
      <c r="F476" s="8"/>
      <c r="G476" s="8"/>
      <c r="H476" s="8"/>
      <c r="I476" s="8"/>
      <c r="J476" s="8"/>
      <c r="K476" s="8"/>
      <c r="L476" s="8"/>
      <c r="M476" s="8"/>
      <c r="N476" s="8"/>
      <c r="O476" s="8"/>
      <c r="P476" s="118"/>
      <c r="Q476" s="118"/>
      <c r="R476" s="118"/>
      <c r="S476" s="325"/>
      <c r="T476" s="119"/>
      <c r="U476" s="119"/>
      <c r="V476" s="119"/>
      <c r="W476" s="326"/>
      <c r="X476" s="74"/>
      <c r="Y476" s="352"/>
      <c r="Z476" s="352"/>
      <c r="AA476" s="328"/>
      <c r="AB476" s="118"/>
      <c r="AC476" s="119"/>
      <c r="AD476" s="119"/>
      <c r="AE476" s="119"/>
      <c r="AF476" s="119"/>
      <c r="AG476" s="119"/>
      <c r="AH476" s="119"/>
      <c r="AI476" s="119"/>
      <c r="AJ476" s="119"/>
      <c r="AK476" s="119"/>
      <c r="AL476" s="119"/>
      <c r="AM476" s="4"/>
      <c r="AN476" s="4"/>
      <c r="AO476" s="4"/>
    </row>
    <row r="477">
      <c r="A477" s="4"/>
      <c r="B477" s="4"/>
      <c r="C477" s="4"/>
      <c r="D477" s="4"/>
      <c r="E477" s="4"/>
      <c r="F477" s="8"/>
      <c r="G477" s="8"/>
      <c r="H477" s="8"/>
      <c r="I477" s="8"/>
      <c r="J477" s="8"/>
      <c r="K477" s="8"/>
      <c r="L477" s="8"/>
      <c r="M477" s="8"/>
      <c r="N477" s="8"/>
      <c r="O477" s="8"/>
      <c r="P477" s="118"/>
      <c r="Q477" s="118"/>
      <c r="R477" s="118"/>
      <c r="S477" s="325"/>
      <c r="T477" s="119"/>
      <c r="U477" s="119"/>
      <c r="V477" s="119"/>
      <c r="W477" s="326"/>
      <c r="X477" s="74"/>
      <c r="Y477" s="352"/>
      <c r="Z477" s="352"/>
      <c r="AA477" s="328"/>
      <c r="AB477" s="118"/>
      <c r="AC477" s="119"/>
      <c r="AD477" s="119"/>
      <c r="AE477" s="119"/>
      <c r="AF477" s="119"/>
      <c r="AG477" s="119"/>
      <c r="AH477" s="119"/>
      <c r="AI477" s="119"/>
      <c r="AJ477" s="119"/>
      <c r="AK477" s="119"/>
      <c r="AL477" s="119"/>
      <c r="AM477" s="4"/>
      <c r="AN477" s="4"/>
      <c r="AO477" s="4"/>
    </row>
    <row r="478">
      <c r="A478" s="4"/>
      <c r="B478" s="4"/>
      <c r="C478" s="4"/>
      <c r="D478" s="4"/>
      <c r="E478" s="4"/>
      <c r="F478" s="8"/>
      <c r="G478" s="8"/>
      <c r="H478" s="8"/>
      <c r="I478" s="8"/>
      <c r="J478" s="8"/>
      <c r="K478" s="8"/>
      <c r="L478" s="8"/>
      <c r="M478" s="8"/>
      <c r="N478" s="8"/>
      <c r="O478" s="8"/>
      <c r="P478" s="118"/>
      <c r="Q478" s="118"/>
      <c r="R478" s="118"/>
      <c r="S478" s="325"/>
      <c r="T478" s="119"/>
      <c r="U478" s="119"/>
      <c r="V478" s="119"/>
      <c r="W478" s="326"/>
      <c r="X478" s="74"/>
      <c r="Y478" s="352"/>
      <c r="Z478" s="352"/>
      <c r="AA478" s="328"/>
      <c r="AB478" s="118"/>
      <c r="AC478" s="119"/>
      <c r="AD478" s="119"/>
      <c r="AE478" s="119"/>
      <c r="AF478" s="119"/>
      <c r="AG478" s="119"/>
      <c r="AH478" s="119"/>
      <c r="AI478" s="119"/>
      <c r="AJ478" s="119"/>
      <c r="AK478" s="119"/>
      <c r="AL478" s="119"/>
      <c r="AM478" s="4"/>
      <c r="AN478" s="4"/>
      <c r="AO478" s="4"/>
    </row>
    <row r="479">
      <c r="A479" s="4"/>
      <c r="B479" s="4"/>
      <c r="C479" s="4"/>
      <c r="D479" s="4"/>
      <c r="E479" s="4"/>
      <c r="F479" s="8"/>
      <c r="G479" s="8"/>
      <c r="H479" s="8"/>
      <c r="I479" s="8"/>
      <c r="J479" s="8"/>
      <c r="K479" s="8"/>
      <c r="L479" s="8"/>
      <c r="M479" s="8"/>
      <c r="N479" s="8"/>
      <c r="O479" s="8"/>
      <c r="P479" s="118"/>
      <c r="Q479" s="118"/>
      <c r="R479" s="118"/>
      <c r="S479" s="325"/>
      <c r="T479" s="119"/>
      <c r="U479" s="119"/>
      <c r="V479" s="119"/>
      <c r="W479" s="326"/>
      <c r="X479" s="74"/>
      <c r="Y479" s="352"/>
      <c r="Z479" s="352"/>
      <c r="AA479" s="328"/>
      <c r="AB479" s="118"/>
      <c r="AC479" s="119"/>
      <c r="AD479" s="119"/>
      <c r="AE479" s="119"/>
      <c r="AF479" s="119"/>
      <c r="AG479" s="119"/>
      <c r="AH479" s="119"/>
      <c r="AI479" s="119"/>
      <c r="AJ479" s="119"/>
      <c r="AK479" s="119"/>
      <c r="AL479" s="119"/>
      <c r="AM479" s="4"/>
      <c r="AN479" s="4"/>
      <c r="AO479" s="4"/>
    </row>
    <row r="480">
      <c r="A480" s="4"/>
      <c r="B480" s="4"/>
      <c r="C480" s="4"/>
      <c r="D480" s="4"/>
      <c r="E480" s="4"/>
      <c r="F480" s="8"/>
      <c r="G480" s="8"/>
      <c r="H480" s="8"/>
      <c r="I480" s="8"/>
      <c r="J480" s="8"/>
      <c r="K480" s="8"/>
      <c r="L480" s="8"/>
      <c r="M480" s="8"/>
      <c r="N480" s="8"/>
      <c r="O480" s="8"/>
      <c r="P480" s="118"/>
      <c r="Q480" s="118"/>
      <c r="R480" s="118"/>
      <c r="S480" s="325"/>
      <c r="T480" s="119"/>
      <c r="U480" s="119"/>
      <c r="V480" s="119"/>
      <c r="W480" s="326"/>
      <c r="X480" s="74"/>
      <c r="Y480" s="352"/>
      <c r="Z480" s="352"/>
      <c r="AA480" s="328"/>
      <c r="AB480" s="118"/>
      <c r="AC480" s="119"/>
      <c r="AD480" s="119"/>
      <c r="AE480" s="119"/>
      <c r="AF480" s="119"/>
      <c r="AG480" s="119"/>
      <c r="AH480" s="119"/>
      <c r="AI480" s="119"/>
      <c r="AJ480" s="119"/>
      <c r="AK480" s="119"/>
      <c r="AL480" s="119"/>
      <c r="AM480" s="4"/>
      <c r="AN480" s="4"/>
      <c r="AO480" s="4"/>
    </row>
    <row r="481">
      <c r="A481" s="4"/>
      <c r="B481" s="4"/>
      <c r="C481" s="4"/>
      <c r="D481" s="4"/>
      <c r="E481" s="4"/>
      <c r="F481" s="8"/>
      <c r="G481" s="8"/>
      <c r="H481" s="8"/>
      <c r="I481" s="8"/>
      <c r="J481" s="8"/>
      <c r="K481" s="8"/>
      <c r="L481" s="8"/>
      <c r="M481" s="8"/>
      <c r="N481" s="8"/>
      <c r="O481" s="8"/>
      <c r="P481" s="118"/>
      <c r="Q481" s="118"/>
      <c r="R481" s="118"/>
      <c r="S481" s="325"/>
      <c r="T481" s="119"/>
      <c r="U481" s="119"/>
      <c r="V481" s="119"/>
      <c r="W481" s="326"/>
      <c r="X481" s="74"/>
      <c r="Y481" s="352"/>
      <c r="Z481" s="352"/>
      <c r="AA481" s="328"/>
      <c r="AB481" s="118"/>
      <c r="AC481" s="119"/>
      <c r="AD481" s="119"/>
      <c r="AE481" s="119"/>
      <c r="AF481" s="119"/>
      <c r="AG481" s="119"/>
      <c r="AH481" s="119"/>
      <c r="AI481" s="119"/>
      <c r="AJ481" s="119"/>
      <c r="AK481" s="119"/>
      <c r="AL481" s="119"/>
      <c r="AM481" s="4"/>
      <c r="AN481" s="4"/>
      <c r="AO481" s="4"/>
    </row>
    <row r="482">
      <c r="A482" s="4"/>
      <c r="B482" s="4"/>
      <c r="C482" s="4"/>
      <c r="D482" s="4"/>
      <c r="E482" s="4"/>
      <c r="F482" s="8"/>
      <c r="G482" s="8"/>
      <c r="H482" s="8"/>
      <c r="I482" s="8"/>
      <c r="J482" s="8"/>
      <c r="K482" s="8"/>
      <c r="L482" s="8"/>
      <c r="M482" s="8"/>
      <c r="N482" s="8"/>
      <c r="O482" s="8"/>
      <c r="P482" s="118"/>
      <c r="Q482" s="118"/>
      <c r="R482" s="118"/>
      <c r="S482" s="325"/>
      <c r="T482" s="119"/>
      <c r="U482" s="119"/>
      <c r="V482" s="119"/>
      <c r="W482" s="326"/>
      <c r="X482" s="74"/>
      <c r="Y482" s="352"/>
      <c r="Z482" s="352"/>
      <c r="AA482" s="328"/>
      <c r="AB482" s="118"/>
      <c r="AC482" s="119"/>
      <c r="AD482" s="119"/>
      <c r="AE482" s="119"/>
      <c r="AF482" s="119"/>
      <c r="AG482" s="119"/>
      <c r="AH482" s="119"/>
      <c r="AI482" s="119"/>
      <c r="AJ482" s="119"/>
      <c r="AK482" s="119"/>
      <c r="AL482" s="119"/>
      <c r="AM482" s="4"/>
      <c r="AN482" s="4"/>
      <c r="AO482" s="4"/>
    </row>
    <row r="483">
      <c r="A483" s="4"/>
      <c r="B483" s="4"/>
      <c r="C483" s="4"/>
      <c r="D483" s="4"/>
      <c r="E483" s="4"/>
      <c r="F483" s="8"/>
      <c r="G483" s="8"/>
      <c r="H483" s="8"/>
      <c r="I483" s="8"/>
      <c r="J483" s="8"/>
      <c r="K483" s="8"/>
      <c r="L483" s="8"/>
      <c r="M483" s="8"/>
      <c r="N483" s="8"/>
      <c r="O483" s="8"/>
      <c r="P483" s="118"/>
      <c r="Q483" s="118"/>
      <c r="R483" s="118"/>
      <c r="S483" s="325"/>
      <c r="T483" s="119"/>
      <c r="U483" s="119"/>
      <c r="V483" s="119"/>
      <c r="W483" s="326"/>
      <c r="X483" s="74"/>
      <c r="Y483" s="352"/>
      <c r="Z483" s="352"/>
      <c r="AA483" s="328"/>
      <c r="AB483" s="118"/>
      <c r="AC483" s="119"/>
      <c r="AD483" s="119"/>
      <c r="AE483" s="119"/>
      <c r="AF483" s="119"/>
      <c r="AG483" s="119"/>
      <c r="AH483" s="119"/>
      <c r="AI483" s="119"/>
      <c r="AJ483" s="119"/>
      <c r="AK483" s="119"/>
      <c r="AL483" s="119"/>
      <c r="AM483" s="4"/>
      <c r="AN483" s="4"/>
      <c r="AO483" s="4"/>
    </row>
    <row r="484">
      <c r="A484" s="4"/>
      <c r="B484" s="4"/>
      <c r="C484" s="4"/>
      <c r="D484" s="4"/>
      <c r="E484" s="4"/>
      <c r="F484" s="8"/>
      <c r="G484" s="8"/>
      <c r="H484" s="8"/>
      <c r="I484" s="8"/>
      <c r="J484" s="8"/>
      <c r="K484" s="8"/>
      <c r="L484" s="8"/>
      <c r="M484" s="8"/>
      <c r="N484" s="8"/>
      <c r="O484" s="8"/>
      <c r="P484" s="118"/>
      <c r="Q484" s="118"/>
      <c r="R484" s="118"/>
      <c r="S484" s="325"/>
      <c r="T484" s="119"/>
      <c r="U484" s="119"/>
      <c r="V484" s="119"/>
      <c r="W484" s="326"/>
      <c r="X484" s="74"/>
      <c r="Y484" s="352"/>
      <c r="Z484" s="352"/>
      <c r="AA484" s="328"/>
      <c r="AB484" s="118"/>
      <c r="AC484" s="119"/>
      <c r="AD484" s="119"/>
      <c r="AE484" s="119"/>
      <c r="AF484" s="119"/>
      <c r="AG484" s="119"/>
      <c r="AH484" s="119"/>
      <c r="AI484" s="119"/>
      <c r="AJ484" s="119"/>
      <c r="AK484" s="119"/>
      <c r="AL484" s="119"/>
      <c r="AM484" s="4"/>
      <c r="AN484" s="4"/>
      <c r="AO484" s="4"/>
    </row>
    <row r="485">
      <c r="A485" s="4"/>
      <c r="B485" s="4"/>
      <c r="C485" s="4"/>
      <c r="D485" s="4"/>
      <c r="E485" s="4"/>
      <c r="F485" s="8"/>
      <c r="G485" s="8"/>
      <c r="H485" s="8"/>
      <c r="I485" s="8"/>
      <c r="J485" s="8"/>
      <c r="K485" s="8"/>
      <c r="L485" s="8"/>
      <c r="M485" s="8"/>
      <c r="N485" s="8"/>
      <c r="O485" s="8"/>
      <c r="P485" s="118"/>
      <c r="Q485" s="118"/>
      <c r="R485" s="118"/>
      <c r="S485" s="325"/>
      <c r="T485" s="119"/>
      <c r="U485" s="119"/>
      <c r="V485" s="119"/>
      <c r="W485" s="326"/>
      <c r="X485" s="74"/>
      <c r="Y485" s="352"/>
      <c r="Z485" s="352"/>
      <c r="AA485" s="328"/>
      <c r="AB485" s="118"/>
      <c r="AC485" s="119"/>
      <c r="AD485" s="119"/>
      <c r="AE485" s="119"/>
      <c r="AF485" s="119"/>
      <c r="AG485" s="119"/>
      <c r="AH485" s="119"/>
      <c r="AI485" s="119"/>
      <c r="AJ485" s="119"/>
      <c r="AK485" s="119"/>
      <c r="AL485" s="119"/>
      <c r="AM485" s="4"/>
      <c r="AN485" s="4"/>
      <c r="AO485" s="4"/>
    </row>
    <row r="486">
      <c r="A486" s="4"/>
      <c r="B486" s="4"/>
      <c r="C486" s="4"/>
      <c r="D486" s="4"/>
      <c r="E486" s="4"/>
      <c r="F486" s="8"/>
      <c r="G486" s="8"/>
      <c r="H486" s="8"/>
      <c r="I486" s="8"/>
      <c r="J486" s="8"/>
      <c r="K486" s="8"/>
      <c r="L486" s="8"/>
      <c r="M486" s="8"/>
      <c r="N486" s="8"/>
      <c r="O486" s="8"/>
      <c r="P486" s="118"/>
      <c r="Q486" s="118"/>
      <c r="R486" s="118"/>
      <c r="S486" s="325"/>
      <c r="T486" s="119"/>
      <c r="U486" s="119"/>
      <c r="V486" s="119"/>
      <c r="W486" s="326"/>
      <c r="X486" s="74"/>
      <c r="Y486" s="352"/>
      <c r="Z486" s="352"/>
      <c r="AA486" s="328"/>
      <c r="AB486" s="118"/>
      <c r="AC486" s="119"/>
      <c r="AD486" s="119"/>
      <c r="AE486" s="119"/>
      <c r="AF486" s="119"/>
      <c r="AG486" s="119"/>
      <c r="AH486" s="119"/>
      <c r="AI486" s="119"/>
      <c r="AJ486" s="119"/>
      <c r="AK486" s="119"/>
      <c r="AL486" s="119"/>
      <c r="AM486" s="4"/>
      <c r="AN486" s="4"/>
      <c r="AO486" s="4"/>
    </row>
    <row r="487">
      <c r="A487" s="4"/>
      <c r="B487" s="4"/>
      <c r="C487" s="4"/>
      <c r="D487" s="4"/>
      <c r="E487" s="4"/>
      <c r="F487" s="8"/>
      <c r="G487" s="8"/>
      <c r="H487" s="8"/>
      <c r="I487" s="8"/>
      <c r="J487" s="8"/>
      <c r="K487" s="8"/>
      <c r="L487" s="8"/>
      <c r="M487" s="8"/>
      <c r="N487" s="8"/>
      <c r="O487" s="8"/>
      <c r="P487" s="118"/>
      <c r="Q487" s="118"/>
      <c r="R487" s="118"/>
      <c r="S487" s="325"/>
      <c r="T487" s="119"/>
      <c r="U487" s="119"/>
      <c r="V487" s="119"/>
      <c r="W487" s="326"/>
      <c r="X487" s="74"/>
      <c r="Y487" s="352"/>
      <c r="Z487" s="352"/>
      <c r="AA487" s="328"/>
      <c r="AB487" s="118"/>
      <c r="AC487" s="119"/>
      <c r="AD487" s="119"/>
      <c r="AE487" s="119"/>
      <c r="AF487" s="119"/>
      <c r="AG487" s="119"/>
      <c r="AH487" s="119"/>
      <c r="AI487" s="119"/>
      <c r="AJ487" s="119"/>
      <c r="AK487" s="119"/>
      <c r="AL487" s="119"/>
      <c r="AM487" s="4"/>
      <c r="AN487" s="4"/>
      <c r="AO487" s="4"/>
    </row>
    <row r="488">
      <c r="A488" s="4"/>
      <c r="B488" s="4"/>
      <c r="C488" s="4"/>
      <c r="D488" s="4"/>
      <c r="E488" s="4"/>
      <c r="F488" s="8"/>
      <c r="G488" s="8"/>
      <c r="H488" s="8"/>
      <c r="I488" s="8"/>
      <c r="J488" s="8"/>
      <c r="K488" s="8"/>
      <c r="L488" s="8"/>
      <c r="M488" s="8"/>
      <c r="N488" s="8"/>
      <c r="O488" s="8"/>
      <c r="P488" s="118"/>
      <c r="Q488" s="118"/>
      <c r="R488" s="118"/>
      <c r="S488" s="325"/>
      <c r="T488" s="119"/>
      <c r="U488" s="119"/>
      <c r="V488" s="119"/>
      <c r="W488" s="326"/>
      <c r="X488" s="74"/>
      <c r="Y488" s="352"/>
      <c r="Z488" s="352"/>
      <c r="AA488" s="328"/>
      <c r="AB488" s="118"/>
      <c r="AC488" s="119"/>
      <c r="AD488" s="119"/>
      <c r="AE488" s="119"/>
      <c r="AF488" s="119"/>
      <c r="AG488" s="119"/>
      <c r="AH488" s="119"/>
      <c r="AI488" s="119"/>
      <c r="AJ488" s="119"/>
      <c r="AK488" s="119"/>
      <c r="AL488" s="119"/>
      <c r="AM488" s="4"/>
      <c r="AN488" s="4"/>
      <c r="AO488" s="4"/>
    </row>
    <row r="489">
      <c r="A489" s="4"/>
      <c r="B489" s="4"/>
      <c r="C489" s="4"/>
      <c r="D489" s="4"/>
      <c r="E489" s="4"/>
      <c r="F489" s="8"/>
      <c r="G489" s="8"/>
      <c r="H489" s="8"/>
      <c r="I489" s="8"/>
      <c r="J489" s="8"/>
      <c r="K489" s="8"/>
      <c r="L489" s="8"/>
      <c r="M489" s="8"/>
      <c r="N489" s="8"/>
      <c r="O489" s="8"/>
      <c r="P489" s="118"/>
      <c r="Q489" s="118"/>
      <c r="R489" s="118"/>
      <c r="S489" s="325"/>
      <c r="T489" s="119"/>
      <c r="U489" s="119"/>
      <c r="V489" s="119"/>
      <c r="W489" s="326"/>
      <c r="X489" s="74"/>
      <c r="Y489" s="352"/>
      <c r="Z489" s="352"/>
      <c r="AA489" s="328"/>
      <c r="AB489" s="118"/>
      <c r="AC489" s="119"/>
      <c r="AD489" s="119"/>
      <c r="AE489" s="119"/>
      <c r="AF489" s="119"/>
      <c r="AG489" s="119"/>
      <c r="AH489" s="119"/>
      <c r="AI489" s="119"/>
      <c r="AJ489" s="119"/>
      <c r="AK489" s="119"/>
      <c r="AL489" s="119"/>
      <c r="AM489" s="4"/>
      <c r="AN489" s="4"/>
      <c r="AO489" s="4"/>
    </row>
    <row r="490">
      <c r="A490" s="4"/>
      <c r="B490" s="4"/>
      <c r="C490" s="4"/>
      <c r="D490" s="4"/>
      <c r="E490" s="4"/>
      <c r="F490" s="8"/>
      <c r="G490" s="8"/>
      <c r="H490" s="8"/>
      <c r="I490" s="8"/>
      <c r="J490" s="8"/>
      <c r="K490" s="8"/>
      <c r="L490" s="8"/>
      <c r="M490" s="8"/>
      <c r="N490" s="8"/>
      <c r="O490" s="8"/>
      <c r="P490" s="118"/>
      <c r="Q490" s="118"/>
      <c r="R490" s="118"/>
      <c r="S490" s="325"/>
      <c r="T490" s="119"/>
      <c r="U490" s="119"/>
      <c r="V490" s="119"/>
      <c r="W490" s="326"/>
      <c r="X490" s="74"/>
      <c r="Y490" s="352"/>
      <c r="Z490" s="352"/>
      <c r="AA490" s="328"/>
      <c r="AB490" s="118"/>
      <c r="AC490" s="119"/>
      <c r="AD490" s="119"/>
      <c r="AE490" s="119"/>
      <c r="AF490" s="119"/>
      <c r="AG490" s="119"/>
      <c r="AH490" s="119"/>
      <c r="AI490" s="119"/>
      <c r="AJ490" s="119"/>
      <c r="AK490" s="119"/>
      <c r="AL490" s="119"/>
      <c r="AM490" s="4"/>
      <c r="AN490" s="4"/>
      <c r="AO490" s="4"/>
    </row>
    <row r="491">
      <c r="A491" s="4"/>
      <c r="B491" s="4"/>
      <c r="C491" s="4"/>
      <c r="D491" s="4"/>
      <c r="E491" s="4"/>
      <c r="F491" s="8"/>
      <c r="G491" s="8"/>
      <c r="H491" s="8"/>
      <c r="I491" s="8"/>
      <c r="J491" s="8"/>
      <c r="K491" s="8"/>
      <c r="L491" s="8"/>
      <c r="M491" s="8"/>
      <c r="N491" s="8"/>
      <c r="O491" s="8"/>
      <c r="P491" s="118"/>
      <c r="Q491" s="118"/>
      <c r="R491" s="118"/>
      <c r="S491" s="325"/>
      <c r="T491" s="119"/>
      <c r="U491" s="119"/>
      <c r="V491" s="119"/>
      <c r="W491" s="326"/>
      <c r="X491" s="74"/>
      <c r="Y491" s="352"/>
      <c r="Z491" s="352"/>
      <c r="AA491" s="328"/>
      <c r="AB491" s="118"/>
      <c r="AC491" s="119"/>
      <c r="AD491" s="119"/>
      <c r="AE491" s="119"/>
      <c r="AF491" s="119"/>
      <c r="AG491" s="119"/>
      <c r="AH491" s="119"/>
      <c r="AI491" s="119"/>
      <c r="AJ491" s="119"/>
      <c r="AK491" s="119"/>
      <c r="AL491" s="119"/>
      <c r="AM491" s="4"/>
      <c r="AN491" s="4"/>
      <c r="AO491" s="4"/>
    </row>
    <row r="492">
      <c r="A492" s="4"/>
      <c r="B492" s="4"/>
      <c r="C492" s="4"/>
      <c r="D492" s="4"/>
      <c r="E492" s="4"/>
      <c r="F492" s="8"/>
      <c r="G492" s="8"/>
      <c r="H492" s="8"/>
      <c r="I492" s="8"/>
      <c r="J492" s="8"/>
      <c r="K492" s="8"/>
      <c r="L492" s="8"/>
      <c r="M492" s="8"/>
      <c r="N492" s="8"/>
      <c r="O492" s="8"/>
      <c r="P492" s="118"/>
      <c r="Q492" s="118"/>
      <c r="R492" s="118"/>
      <c r="S492" s="325"/>
      <c r="T492" s="119"/>
      <c r="U492" s="119"/>
      <c r="V492" s="119"/>
      <c r="W492" s="326"/>
      <c r="X492" s="74"/>
      <c r="Y492" s="352"/>
      <c r="Z492" s="352"/>
      <c r="AA492" s="328"/>
      <c r="AB492" s="118"/>
      <c r="AC492" s="119"/>
      <c r="AD492" s="119"/>
      <c r="AE492" s="119"/>
      <c r="AF492" s="119"/>
      <c r="AG492" s="119"/>
      <c r="AH492" s="119"/>
      <c r="AI492" s="119"/>
      <c r="AJ492" s="119"/>
      <c r="AK492" s="119"/>
      <c r="AL492" s="119"/>
      <c r="AM492" s="4"/>
      <c r="AN492" s="4"/>
      <c r="AO492" s="4"/>
    </row>
    <row r="493">
      <c r="A493" s="4"/>
      <c r="B493" s="4"/>
      <c r="C493" s="4"/>
      <c r="D493" s="4"/>
      <c r="E493" s="4"/>
      <c r="F493" s="8"/>
      <c r="G493" s="8"/>
      <c r="H493" s="8"/>
      <c r="I493" s="8"/>
      <c r="J493" s="8"/>
      <c r="K493" s="8"/>
      <c r="L493" s="8"/>
      <c r="M493" s="8"/>
      <c r="N493" s="8"/>
      <c r="O493" s="8"/>
      <c r="P493" s="118"/>
      <c r="Q493" s="118"/>
      <c r="R493" s="118"/>
      <c r="S493" s="325"/>
      <c r="T493" s="119"/>
      <c r="U493" s="119"/>
      <c r="V493" s="119"/>
      <c r="W493" s="326"/>
      <c r="X493" s="74"/>
      <c r="Y493" s="352"/>
      <c r="Z493" s="352"/>
      <c r="AA493" s="328"/>
      <c r="AB493" s="118"/>
      <c r="AC493" s="119"/>
      <c r="AD493" s="119"/>
      <c r="AE493" s="119"/>
      <c r="AF493" s="119"/>
      <c r="AG493" s="119"/>
      <c r="AH493" s="119"/>
      <c r="AI493" s="119"/>
      <c r="AJ493" s="119"/>
      <c r="AK493" s="119"/>
      <c r="AL493" s="119"/>
      <c r="AM493" s="4"/>
      <c r="AN493" s="4"/>
      <c r="AO493" s="4"/>
    </row>
    <row r="494">
      <c r="A494" s="4"/>
      <c r="B494" s="4"/>
      <c r="C494" s="4"/>
      <c r="D494" s="4"/>
      <c r="E494" s="4"/>
      <c r="F494" s="8"/>
      <c r="G494" s="8"/>
      <c r="H494" s="8"/>
      <c r="I494" s="8"/>
      <c r="J494" s="8"/>
      <c r="K494" s="8"/>
      <c r="L494" s="8"/>
      <c r="M494" s="8"/>
      <c r="N494" s="8"/>
      <c r="O494" s="8"/>
      <c r="P494" s="118"/>
      <c r="Q494" s="118"/>
      <c r="R494" s="118"/>
      <c r="S494" s="325"/>
      <c r="T494" s="119"/>
      <c r="U494" s="119"/>
      <c r="V494" s="119"/>
      <c r="W494" s="326"/>
      <c r="X494" s="74"/>
      <c r="Y494" s="352"/>
      <c r="Z494" s="352"/>
      <c r="AA494" s="328"/>
      <c r="AB494" s="118"/>
      <c r="AC494" s="119"/>
      <c r="AD494" s="119"/>
      <c r="AE494" s="119"/>
      <c r="AF494" s="119"/>
      <c r="AG494" s="119"/>
      <c r="AH494" s="119"/>
      <c r="AI494" s="119"/>
      <c r="AJ494" s="119"/>
      <c r="AK494" s="119"/>
      <c r="AL494" s="119"/>
      <c r="AM494" s="4"/>
      <c r="AN494" s="4"/>
      <c r="AO494" s="4"/>
    </row>
    <row r="495">
      <c r="A495" s="4"/>
      <c r="B495" s="4"/>
      <c r="C495" s="4"/>
      <c r="D495" s="4"/>
      <c r="E495" s="4"/>
      <c r="F495" s="8"/>
      <c r="G495" s="8"/>
      <c r="H495" s="8"/>
      <c r="I495" s="8"/>
      <c r="J495" s="8"/>
      <c r="K495" s="8"/>
      <c r="L495" s="8"/>
      <c r="M495" s="8"/>
      <c r="N495" s="8"/>
      <c r="O495" s="8"/>
      <c r="P495" s="118"/>
      <c r="Q495" s="118"/>
      <c r="R495" s="118"/>
      <c r="S495" s="325"/>
      <c r="T495" s="119"/>
      <c r="U495" s="119"/>
      <c r="V495" s="119"/>
      <c r="W495" s="326"/>
      <c r="X495" s="74"/>
      <c r="Y495" s="352"/>
      <c r="Z495" s="352"/>
      <c r="AA495" s="328"/>
      <c r="AB495" s="118"/>
      <c r="AC495" s="119"/>
      <c r="AD495" s="119"/>
      <c r="AE495" s="119"/>
      <c r="AF495" s="119"/>
      <c r="AG495" s="119"/>
      <c r="AH495" s="119"/>
      <c r="AI495" s="119"/>
      <c r="AJ495" s="119"/>
      <c r="AK495" s="119"/>
      <c r="AL495" s="119"/>
      <c r="AM495" s="4"/>
      <c r="AN495" s="4"/>
      <c r="AO495" s="4"/>
    </row>
    <row r="496">
      <c r="A496" s="4"/>
      <c r="B496" s="4"/>
      <c r="C496" s="4"/>
      <c r="D496" s="4"/>
      <c r="E496" s="4"/>
      <c r="F496" s="8"/>
      <c r="G496" s="8"/>
      <c r="H496" s="8"/>
      <c r="I496" s="8"/>
      <c r="J496" s="8"/>
      <c r="K496" s="8"/>
      <c r="L496" s="8"/>
      <c r="M496" s="8"/>
      <c r="N496" s="8"/>
      <c r="O496" s="8"/>
      <c r="P496" s="118"/>
      <c r="Q496" s="118"/>
      <c r="R496" s="118"/>
      <c r="S496" s="325"/>
      <c r="T496" s="119"/>
      <c r="U496" s="119"/>
      <c r="V496" s="119"/>
      <c r="W496" s="326"/>
      <c r="X496" s="74"/>
      <c r="Y496" s="352"/>
      <c r="Z496" s="352"/>
      <c r="AA496" s="328"/>
      <c r="AB496" s="118"/>
      <c r="AC496" s="119"/>
      <c r="AD496" s="119"/>
      <c r="AE496" s="119"/>
      <c r="AF496" s="119"/>
      <c r="AG496" s="119"/>
      <c r="AH496" s="119"/>
      <c r="AI496" s="119"/>
      <c r="AJ496" s="119"/>
      <c r="AK496" s="119"/>
      <c r="AL496" s="119"/>
      <c r="AM496" s="4"/>
      <c r="AN496" s="4"/>
      <c r="AO496" s="4"/>
    </row>
    <row r="497">
      <c r="A497" s="4"/>
      <c r="B497" s="4"/>
      <c r="C497" s="4"/>
      <c r="D497" s="4"/>
      <c r="E497" s="4"/>
      <c r="F497" s="8"/>
      <c r="G497" s="8"/>
      <c r="H497" s="8"/>
      <c r="I497" s="8"/>
      <c r="J497" s="8"/>
      <c r="K497" s="8"/>
      <c r="L497" s="8"/>
      <c r="M497" s="8"/>
      <c r="N497" s="8"/>
      <c r="O497" s="8"/>
      <c r="P497" s="118"/>
      <c r="Q497" s="118"/>
      <c r="R497" s="118"/>
      <c r="S497" s="325"/>
      <c r="T497" s="119"/>
      <c r="U497" s="119"/>
      <c r="V497" s="119"/>
      <c r="W497" s="326"/>
      <c r="X497" s="74"/>
      <c r="Y497" s="352"/>
      <c r="Z497" s="352"/>
      <c r="AA497" s="328"/>
      <c r="AB497" s="118"/>
      <c r="AC497" s="119"/>
      <c r="AD497" s="119"/>
      <c r="AE497" s="119"/>
      <c r="AF497" s="119"/>
      <c r="AG497" s="119"/>
      <c r="AH497" s="119"/>
      <c r="AI497" s="119"/>
      <c r="AJ497" s="119"/>
      <c r="AK497" s="119"/>
      <c r="AL497" s="119"/>
      <c r="AM497" s="4"/>
      <c r="AN497" s="4"/>
      <c r="AO497" s="4"/>
    </row>
    <row r="498">
      <c r="A498" s="4"/>
      <c r="B498" s="4"/>
      <c r="C498" s="4"/>
      <c r="D498" s="4"/>
      <c r="E498" s="4"/>
      <c r="F498" s="8"/>
      <c r="G498" s="8"/>
      <c r="H498" s="8"/>
      <c r="I498" s="8"/>
      <c r="J498" s="8"/>
      <c r="K498" s="8"/>
      <c r="L498" s="8"/>
      <c r="M498" s="8"/>
      <c r="N498" s="8"/>
      <c r="O498" s="8"/>
      <c r="P498" s="118"/>
      <c r="Q498" s="118"/>
      <c r="R498" s="118"/>
      <c r="S498" s="325"/>
      <c r="T498" s="119"/>
      <c r="U498" s="119"/>
      <c r="V498" s="119"/>
      <c r="W498" s="326"/>
      <c r="X498" s="74"/>
      <c r="Y498" s="352"/>
      <c r="Z498" s="352"/>
      <c r="AA498" s="328"/>
      <c r="AB498" s="118"/>
      <c r="AC498" s="119"/>
      <c r="AD498" s="119"/>
      <c r="AE498" s="119"/>
      <c r="AF498" s="119"/>
      <c r="AG498" s="119"/>
      <c r="AH498" s="119"/>
      <c r="AI498" s="119"/>
      <c r="AJ498" s="119"/>
      <c r="AK498" s="119"/>
      <c r="AL498" s="119"/>
      <c r="AM498" s="4"/>
      <c r="AN498" s="4"/>
      <c r="AO498" s="4"/>
    </row>
    <row r="499">
      <c r="A499" s="4"/>
      <c r="B499" s="4"/>
      <c r="C499" s="4"/>
      <c r="D499" s="4"/>
      <c r="E499" s="4"/>
      <c r="F499" s="8"/>
      <c r="G499" s="8"/>
      <c r="H499" s="8"/>
      <c r="I499" s="8"/>
      <c r="J499" s="8"/>
      <c r="K499" s="8"/>
      <c r="L499" s="8"/>
      <c r="M499" s="8"/>
      <c r="N499" s="8"/>
      <c r="O499" s="8"/>
      <c r="P499" s="118"/>
      <c r="Q499" s="118"/>
      <c r="R499" s="118"/>
      <c r="S499" s="325"/>
      <c r="T499" s="119"/>
      <c r="U499" s="119"/>
      <c r="V499" s="119"/>
      <c r="W499" s="326"/>
      <c r="X499" s="74"/>
      <c r="Y499" s="352"/>
      <c r="Z499" s="352"/>
      <c r="AA499" s="328"/>
      <c r="AB499" s="118"/>
      <c r="AC499" s="119"/>
      <c r="AD499" s="119"/>
      <c r="AE499" s="119"/>
      <c r="AF499" s="119"/>
      <c r="AG499" s="119"/>
      <c r="AH499" s="119"/>
      <c r="AI499" s="119"/>
      <c r="AJ499" s="119"/>
      <c r="AK499" s="119"/>
      <c r="AL499" s="119"/>
      <c r="AM499" s="4"/>
      <c r="AN499" s="4"/>
      <c r="AO499" s="4"/>
    </row>
    <row r="500">
      <c r="A500" s="4"/>
      <c r="B500" s="4"/>
      <c r="C500" s="4"/>
      <c r="D500" s="4"/>
      <c r="E500" s="4"/>
      <c r="F500" s="8"/>
      <c r="G500" s="8"/>
      <c r="H500" s="8"/>
      <c r="I500" s="8"/>
      <c r="J500" s="8"/>
      <c r="K500" s="8"/>
      <c r="L500" s="8"/>
      <c r="M500" s="8"/>
      <c r="N500" s="8"/>
      <c r="O500" s="8"/>
      <c r="P500" s="118"/>
      <c r="Q500" s="118"/>
      <c r="R500" s="118"/>
      <c r="S500" s="325"/>
      <c r="T500" s="119"/>
      <c r="U500" s="119"/>
      <c r="V500" s="119"/>
      <c r="W500" s="326"/>
      <c r="X500" s="74"/>
      <c r="Y500" s="352"/>
      <c r="Z500" s="352"/>
      <c r="AA500" s="328"/>
      <c r="AB500" s="118"/>
      <c r="AC500" s="119"/>
      <c r="AD500" s="119"/>
      <c r="AE500" s="119"/>
      <c r="AF500" s="119"/>
      <c r="AG500" s="119"/>
      <c r="AH500" s="119"/>
      <c r="AI500" s="119"/>
      <c r="AJ500" s="119"/>
      <c r="AK500" s="119"/>
      <c r="AL500" s="119"/>
      <c r="AM500" s="4"/>
      <c r="AN500" s="4"/>
      <c r="AO500" s="4"/>
    </row>
    <row r="501">
      <c r="A501" s="4"/>
      <c r="B501" s="4"/>
      <c r="C501" s="4"/>
      <c r="D501" s="4"/>
      <c r="E501" s="4"/>
      <c r="F501" s="8"/>
      <c r="G501" s="8"/>
      <c r="H501" s="8"/>
      <c r="I501" s="8"/>
      <c r="J501" s="8"/>
      <c r="K501" s="8"/>
      <c r="L501" s="8"/>
      <c r="M501" s="8"/>
      <c r="N501" s="8"/>
      <c r="O501" s="8"/>
      <c r="P501" s="118"/>
      <c r="Q501" s="118"/>
      <c r="R501" s="118"/>
      <c r="S501" s="325"/>
      <c r="T501" s="119"/>
      <c r="U501" s="119"/>
      <c r="V501" s="119"/>
      <c r="W501" s="326"/>
      <c r="X501" s="74"/>
      <c r="Y501" s="352"/>
      <c r="Z501" s="352"/>
      <c r="AA501" s="328"/>
      <c r="AB501" s="118"/>
      <c r="AC501" s="119"/>
      <c r="AD501" s="119"/>
      <c r="AE501" s="119"/>
      <c r="AF501" s="119"/>
      <c r="AG501" s="119"/>
      <c r="AH501" s="119"/>
      <c r="AI501" s="119"/>
      <c r="AJ501" s="119"/>
      <c r="AK501" s="119"/>
      <c r="AL501" s="119"/>
      <c r="AM501" s="4"/>
      <c r="AN501" s="4"/>
      <c r="AO501" s="4"/>
    </row>
    <row r="502">
      <c r="A502" s="4"/>
      <c r="B502" s="4"/>
      <c r="C502" s="4"/>
      <c r="D502" s="4"/>
      <c r="E502" s="4"/>
      <c r="F502" s="8"/>
      <c r="G502" s="8"/>
      <c r="H502" s="8"/>
      <c r="I502" s="8"/>
      <c r="J502" s="8"/>
      <c r="K502" s="8"/>
      <c r="L502" s="8"/>
      <c r="M502" s="8"/>
      <c r="N502" s="8"/>
      <c r="O502" s="8"/>
      <c r="P502" s="118"/>
      <c r="Q502" s="118"/>
      <c r="R502" s="118"/>
      <c r="S502" s="325"/>
      <c r="T502" s="119"/>
      <c r="U502" s="119"/>
      <c r="V502" s="119"/>
      <c r="W502" s="326"/>
      <c r="X502" s="74"/>
      <c r="Y502" s="352"/>
      <c r="Z502" s="352"/>
      <c r="AA502" s="328"/>
      <c r="AB502" s="118"/>
      <c r="AC502" s="119"/>
      <c r="AD502" s="119"/>
      <c r="AE502" s="119"/>
      <c r="AF502" s="119"/>
      <c r="AG502" s="119"/>
      <c r="AH502" s="119"/>
      <c r="AI502" s="119"/>
      <c r="AJ502" s="119"/>
      <c r="AK502" s="119"/>
      <c r="AL502" s="119"/>
      <c r="AM502" s="4"/>
      <c r="AN502" s="4"/>
      <c r="AO502" s="4"/>
    </row>
    <row r="503">
      <c r="A503" s="4"/>
      <c r="B503" s="4"/>
      <c r="C503" s="4"/>
      <c r="D503" s="4"/>
      <c r="E503" s="4"/>
      <c r="F503" s="8"/>
      <c r="G503" s="8"/>
      <c r="H503" s="8"/>
      <c r="I503" s="8"/>
      <c r="J503" s="8"/>
      <c r="K503" s="8"/>
      <c r="L503" s="8"/>
      <c r="M503" s="8"/>
      <c r="N503" s="8"/>
      <c r="O503" s="8"/>
      <c r="P503" s="118"/>
      <c r="Q503" s="118"/>
      <c r="R503" s="118"/>
      <c r="S503" s="325"/>
      <c r="T503" s="119"/>
      <c r="U503" s="119"/>
      <c r="V503" s="119"/>
      <c r="W503" s="326"/>
      <c r="X503" s="74"/>
      <c r="Y503" s="352"/>
      <c r="Z503" s="352"/>
      <c r="AA503" s="328"/>
      <c r="AB503" s="118"/>
      <c r="AC503" s="119"/>
      <c r="AD503" s="119"/>
      <c r="AE503" s="119"/>
      <c r="AF503" s="119"/>
      <c r="AG503" s="119"/>
      <c r="AH503" s="119"/>
      <c r="AI503" s="119"/>
      <c r="AJ503" s="119"/>
      <c r="AK503" s="119"/>
      <c r="AL503" s="119"/>
      <c r="AM503" s="4"/>
      <c r="AN503" s="4"/>
      <c r="AO503" s="4"/>
    </row>
    <row r="504">
      <c r="A504" s="4"/>
      <c r="B504" s="4"/>
      <c r="C504" s="4"/>
      <c r="D504" s="4"/>
      <c r="E504" s="4"/>
      <c r="F504" s="8"/>
      <c r="G504" s="8"/>
      <c r="H504" s="8"/>
      <c r="I504" s="8"/>
      <c r="J504" s="8"/>
      <c r="K504" s="8"/>
      <c r="L504" s="8"/>
      <c r="M504" s="8"/>
      <c r="N504" s="8"/>
      <c r="O504" s="8"/>
      <c r="P504" s="118"/>
      <c r="Q504" s="118"/>
      <c r="R504" s="118"/>
      <c r="S504" s="325"/>
      <c r="T504" s="119"/>
      <c r="U504" s="119"/>
      <c r="V504" s="119"/>
      <c r="W504" s="326"/>
      <c r="X504" s="74"/>
      <c r="Y504" s="352"/>
      <c r="Z504" s="352"/>
      <c r="AA504" s="328"/>
      <c r="AB504" s="118"/>
      <c r="AC504" s="119"/>
      <c r="AD504" s="119"/>
      <c r="AE504" s="119"/>
      <c r="AF504" s="119"/>
      <c r="AG504" s="119"/>
      <c r="AH504" s="119"/>
      <c r="AI504" s="119"/>
      <c r="AJ504" s="119"/>
      <c r="AK504" s="119"/>
      <c r="AL504" s="119"/>
      <c r="AM504" s="4"/>
      <c r="AN504" s="4"/>
      <c r="AO504" s="4"/>
    </row>
    <row r="505">
      <c r="A505" s="4"/>
      <c r="B505" s="4"/>
      <c r="C505" s="4"/>
      <c r="D505" s="4"/>
      <c r="E505" s="4"/>
      <c r="F505" s="8"/>
      <c r="G505" s="8"/>
      <c r="H505" s="8"/>
      <c r="I505" s="8"/>
      <c r="J505" s="8"/>
      <c r="K505" s="8"/>
      <c r="L505" s="8"/>
      <c r="M505" s="8"/>
      <c r="N505" s="8"/>
      <c r="O505" s="8"/>
      <c r="P505" s="118"/>
      <c r="Q505" s="118"/>
      <c r="R505" s="118"/>
      <c r="S505" s="325"/>
      <c r="T505" s="119"/>
      <c r="U505" s="119"/>
      <c r="V505" s="119"/>
      <c r="W505" s="326"/>
      <c r="X505" s="74"/>
      <c r="Y505" s="352"/>
      <c r="Z505" s="352"/>
      <c r="AA505" s="328"/>
      <c r="AB505" s="118"/>
      <c r="AC505" s="119"/>
      <c r="AD505" s="119"/>
      <c r="AE505" s="119"/>
      <c r="AF505" s="119"/>
      <c r="AG505" s="119"/>
      <c r="AH505" s="119"/>
      <c r="AI505" s="119"/>
      <c r="AJ505" s="119"/>
      <c r="AK505" s="119"/>
      <c r="AL505" s="119"/>
      <c r="AM505" s="4"/>
      <c r="AN505" s="4"/>
      <c r="AO505" s="4"/>
    </row>
    <row r="506">
      <c r="A506" s="4"/>
      <c r="B506" s="4"/>
      <c r="C506" s="4"/>
      <c r="D506" s="4"/>
      <c r="E506" s="4"/>
      <c r="F506" s="8"/>
      <c r="G506" s="8"/>
      <c r="H506" s="8"/>
      <c r="I506" s="8"/>
      <c r="J506" s="8"/>
      <c r="K506" s="8"/>
      <c r="L506" s="8"/>
      <c r="M506" s="8"/>
      <c r="N506" s="8"/>
      <c r="O506" s="8"/>
      <c r="P506" s="118"/>
      <c r="Q506" s="118"/>
      <c r="R506" s="118"/>
      <c r="S506" s="325"/>
      <c r="T506" s="119"/>
      <c r="U506" s="119"/>
      <c r="V506" s="119"/>
      <c r="W506" s="326"/>
      <c r="X506" s="74"/>
      <c r="Y506" s="352"/>
      <c r="Z506" s="352"/>
      <c r="AA506" s="328"/>
      <c r="AB506" s="118"/>
      <c r="AC506" s="119"/>
      <c r="AD506" s="119"/>
      <c r="AE506" s="119"/>
      <c r="AF506" s="119"/>
      <c r="AG506" s="119"/>
      <c r="AH506" s="119"/>
      <c r="AI506" s="119"/>
      <c r="AJ506" s="119"/>
      <c r="AK506" s="119"/>
      <c r="AL506" s="119"/>
      <c r="AM506" s="4"/>
      <c r="AN506" s="4"/>
      <c r="AO506" s="4"/>
    </row>
    <row r="507">
      <c r="A507" s="4"/>
      <c r="B507" s="4"/>
      <c r="C507" s="4"/>
      <c r="D507" s="4"/>
      <c r="E507" s="4"/>
      <c r="F507" s="8"/>
      <c r="G507" s="8"/>
      <c r="H507" s="8"/>
      <c r="I507" s="8"/>
      <c r="J507" s="8"/>
      <c r="K507" s="8"/>
      <c r="L507" s="8"/>
      <c r="M507" s="8"/>
      <c r="N507" s="8"/>
      <c r="O507" s="8"/>
      <c r="P507" s="118"/>
      <c r="Q507" s="118"/>
      <c r="R507" s="118"/>
      <c r="S507" s="325"/>
      <c r="T507" s="119"/>
      <c r="U507" s="119"/>
      <c r="V507" s="119"/>
      <c r="W507" s="326"/>
      <c r="X507" s="74"/>
      <c r="Y507" s="352"/>
      <c r="Z507" s="352"/>
      <c r="AA507" s="328"/>
      <c r="AB507" s="118"/>
      <c r="AC507" s="119"/>
      <c r="AD507" s="119"/>
      <c r="AE507" s="119"/>
      <c r="AF507" s="119"/>
      <c r="AG507" s="119"/>
      <c r="AH507" s="119"/>
      <c r="AI507" s="119"/>
      <c r="AJ507" s="119"/>
      <c r="AK507" s="119"/>
      <c r="AL507" s="119"/>
      <c r="AM507" s="4"/>
      <c r="AN507" s="4"/>
      <c r="AO507" s="4"/>
    </row>
    <row r="508">
      <c r="A508" s="4"/>
      <c r="B508" s="4"/>
      <c r="C508" s="4"/>
      <c r="D508" s="4"/>
      <c r="E508" s="4"/>
      <c r="F508" s="8"/>
      <c r="G508" s="8"/>
      <c r="H508" s="8"/>
      <c r="I508" s="8"/>
      <c r="J508" s="8"/>
      <c r="K508" s="8"/>
      <c r="L508" s="8"/>
      <c r="M508" s="8"/>
      <c r="N508" s="8"/>
      <c r="O508" s="8"/>
      <c r="P508" s="118"/>
      <c r="Q508" s="118"/>
      <c r="R508" s="118"/>
      <c r="S508" s="325"/>
      <c r="T508" s="119"/>
      <c r="U508" s="119"/>
      <c r="V508" s="119"/>
      <c r="W508" s="326"/>
      <c r="X508" s="74"/>
      <c r="Y508" s="352"/>
      <c r="Z508" s="352"/>
      <c r="AA508" s="328"/>
      <c r="AB508" s="118"/>
      <c r="AC508" s="119"/>
      <c r="AD508" s="119"/>
      <c r="AE508" s="119"/>
      <c r="AF508" s="119"/>
      <c r="AG508" s="119"/>
      <c r="AH508" s="119"/>
      <c r="AI508" s="119"/>
      <c r="AJ508" s="119"/>
      <c r="AK508" s="119"/>
      <c r="AL508" s="119"/>
      <c r="AM508" s="4"/>
      <c r="AN508" s="4"/>
      <c r="AO508" s="4"/>
    </row>
    <row r="509">
      <c r="A509" s="4"/>
      <c r="B509" s="4"/>
      <c r="C509" s="4"/>
      <c r="D509" s="4"/>
      <c r="E509" s="4"/>
      <c r="F509" s="8"/>
      <c r="G509" s="8"/>
      <c r="H509" s="8"/>
      <c r="I509" s="8"/>
      <c r="J509" s="8"/>
      <c r="K509" s="8"/>
      <c r="L509" s="8"/>
      <c r="M509" s="8"/>
      <c r="N509" s="8"/>
      <c r="O509" s="8"/>
      <c r="P509" s="118"/>
      <c r="Q509" s="118"/>
      <c r="R509" s="118"/>
      <c r="S509" s="325"/>
      <c r="T509" s="119"/>
      <c r="U509" s="119"/>
      <c r="V509" s="119"/>
      <c r="W509" s="326"/>
      <c r="X509" s="74"/>
      <c r="Y509" s="352"/>
      <c r="Z509" s="352"/>
      <c r="AA509" s="328"/>
      <c r="AB509" s="118"/>
      <c r="AC509" s="119"/>
      <c r="AD509" s="119"/>
      <c r="AE509" s="119"/>
      <c r="AF509" s="119"/>
      <c r="AG509" s="119"/>
      <c r="AH509" s="119"/>
      <c r="AI509" s="119"/>
      <c r="AJ509" s="119"/>
      <c r="AK509" s="119"/>
      <c r="AL509" s="119"/>
      <c r="AM509" s="4"/>
      <c r="AN509" s="4"/>
      <c r="AO509" s="4"/>
    </row>
    <row r="510">
      <c r="A510" s="4"/>
      <c r="B510" s="4"/>
      <c r="C510" s="4"/>
      <c r="D510" s="4"/>
      <c r="E510" s="4"/>
      <c r="F510" s="8"/>
      <c r="G510" s="8"/>
      <c r="H510" s="8"/>
      <c r="I510" s="8"/>
      <c r="J510" s="8"/>
      <c r="K510" s="8"/>
      <c r="L510" s="8"/>
      <c r="M510" s="8"/>
      <c r="N510" s="8"/>
      <c r="O510" s="8"/>
      <c r="P510" s="118"/>
      <c r="Q510" s="118"/>
      <c r="R510" s="118"/>
      <c r="S510" s="325"/>
      <c r="T510" s="119"/>
      <c r="U510" s="119"/>
      <c r="V510" s="119"/>
      <c r="W510" s="326"/>
      <c r="X510" s="74"/>
      <c r="Y510" s="352"/>
      <c r="Z510" s="352"/>
      <c r="AA510" s="328"/>
      <c r="AB510" s="118"/>
      <c r="AC510" s="119"/>
      <c r="AD510" s="119"/>
      <c r="AE510" s="119"/>
      <c r="AF510" s="119"/>
      <c r="AG510" s="119"/>
      <c r="AH510" s="119"/>
      <c r="AI510" s="119"/>
      <c r="AJ510" s="119"/>
      <c r="AK510" s="119"/>
      <c r="AL510" s="119"/>
      <c r="AM510" s="4"/>
      <c r="AN510" s="4"/>
      <c r="AO510" s="4"/>
    </row>
    <row r="511">
      <c r="A511" s="4"/>
      <c r="B511" s="4"/>
      <c r="C511" s="4"/>
      <c r="D511" s="4"/>
      <c r="E511" s="4"/>
      <c r="F511" s="8"/>
      <c r="G511" s="8"/>
      <c r="H511" s="8"/>
      <c r="I511" s="8"/>
      <c r="J511" s="8"/>
      <c r="K511" s="8"/>
      <c r="L511" s="8"/>
      <c r="M511" s="8"/>
      <c r="N511" s="8"/>
      <c r="O511" s="8"/>
      <c r="P511" s="118"/>
      <c r="Q511" s="118"/>
      <c r="R511" s="118"/>
      <c r="S511" s="325"/>
      <c r="T511" s="119"/>
      <c r="U511" s="119"/>
      <c r="V511" s="119"/>
      <c r="W511" s="326"/>
      <c r="X511" s="74"/>
      <c r="Y511" s="352"/>
      <c r="Z511" s="352"/>
      <c r="AA511" s="328"/>
      <c r="AB511" s="118"/>
      <c r="AC511" s="119"/>
      <c r="AD511" s="119"/>
      <c r="AE511" s="119"/>
      <c r="AF511" s="119"/>
      <c r="AG511" s="119"/>
      <c r="AH511" s="119"/>
      <c r="AI511" s="119"/>
      <c r="AJ511" s="119"/>
      <c r="AK511" s="119"/>
      <c r="AL511" s="119"/>
      <c r="AM511" s="4"/>
      <c r="AN511" s="4"/>
      <c r="AO511" s="4"/>
    </row>
    <row r="512">
      <c r="A512" s="4"/>
      <c r="B512" s="4"/>
      <c r="C512" s="4"/>
      <c r="D512" s="4"/>
      <c r="E512" s="4"/>
      <c r="F512" s="8"/>
      <c r="G512" s="8"/>
      <c r="H512" s="8"/>
      <c r="I512" s="8"/>
      <c r="J512" s="8"/>
      <c r="K512" s="8"/>
      <c r="L512" s="8"/>
      <c r="M512" s="8"/>
      <c r="N512" s="8"/>
      <c r="O512" s="8"/>
      <c r="P512" s="118"/>
      <c r="Q512" s="118"/>
      <c r="R512" s="118"/>
      <c r="S512" s="325"/>
      <c r="T512" s="119"/>
      <c r="U512" s="119"/>
      <c r="V512" s="119"/>
      <c r="W512" s="326"/>
      <c r="X512" s="74"/>
      <c r="Y512" s="352"/>
      <c r="Z512" s="352"/>
      <c r="AA512" s="328"/>
      <c r="AB512" s="118"/>
      <c r="AC512" s="119"/>
      <c r="AD512" s="119"/>
      <c r="AE512" s="119"/>
      <c r="AF512" s="119"/>
      <c r="AG512" s="119"/>
      <c r="AH512" s="119"/>
      <c r="AI512" s="119"/>
      <c r="AJ512" s="119"/>
      <c r="AK512" s="119"/>
      <c r="AL512" s="119"/>
      <c r="AM512" s="4"/>
      <c r="AN512" s="4"/>
      <c r="AO512" s="4"/>
    </row>
    <row r="513">
      <c r="A513" s="4"/>
      <c r="B513" s="4"/>
      <c r="C513" s="4"/>
      <c r="D513" s="4"/>
      <c r="E513" s="4"/>
      <c r="F513" s="8"/>
      <c r="G513" s="8"/>
      <c r="H513" s="8"/>
      <c r="I513" s="8"/>
      <c r="J513" s="8"/>
      <c r="K513" s="8"/>
      <c r="L513" s="8"/>
      <c r="M513" s="8"/>
      <c r="N513" s="8"/>
      <c r="O513" s="8"/>
      <c r="P513" s="118"/>
      <c r="Q513" s="118"/>
      <c r="R513" s="118"/>
      <c r="S513" s="325"/>
      <c r="T513" s="119"/>
      <c r="U513" s="119"/>
      <c r="V513" s="119"/>
      <c r="W513" s="326"/>
      <c r="X513" s="74"/>
      <c r="Y513" s="352"/>
      <c r="Z513" s="352"/>
      <c r="AA513" s="328"/>
      <c r="AB513" s="118"/>
      <c r="AC513" s="119"/>
      <c r="AD513" s="119"/>
      <c r="AE513" s="119"/>
      <c r="AF513" s="119"/>
      <c r="AG513" s="119"/>
      <c r="AH513" s="119"/>
      <c r="AI513" s="119"/>
      <c r="AJ513" s="119"/>
      <c r="AK513" s="119"/>
      <c r="AL513" s="119"/>
      <c r="AM513" s="4"/>
      <c r="AN513" s="4"/>
      <c r="AO513" s="4"/>
    </row>
    <row r="514">
      <c r="A514" s="4"/>
      <c r="B514" s="4"/>
      <c r="C514" s="4"/>
      <c r="D514" s="4"/>
      <c r="E514" s="4"/>
      <c r="F514" s="8"/>
      <c r="G514" s="8"/>
      <c r="H514" s="8"/>
      <c r="I514" s="8"/>
      <c r="J514" s="8"/>
      <c r="K514" s="8"/>
      <c r="L514" s="8"/>
      <c r="M514" s="8"/>
      <c r="N514" s="8"/>
      <c r="O514" s="8"/>
      <c r="P514" s="118"/>
      <c r="Q514" s="118"/>
      <c r="R514" s="118"/>
      <c r="S514" s="325"/>
      <c r="T514" s="119"/>
      <c r="U514" s="119"/>
      <c r="V514" s="119"/>
      <c r="W514" s="326"/>
      <c r="X514" s="74"/>
      <c r="Y514" s="352"/>
      <c r="Z514" s="352"/>
      <c r="AA514" s="328"/>
      <c r="AB514" s="118"/>
      <c r="AC514" s="119"/>
      <c r="AD514" s="119"/>
      <c r="AE514" s="119"/>
      <c r="AF514" s="119"/>
      <c r="AG514" s="119"/>
      <c r="AH514" s="119"/>
      <c r="AI514" s="119"/>
      <c r="AJ514" s="119"/>
      <c r="AK514" s="119"/>
      <c r="AL514" s="119"/>
      <c r="AM514" s="4"/>
      <c r="AN514" s="4"/>
      <c r="AO514" s="4"/>
    </row>
    <row r="515">
      <c r="A515" s="4"/>
      <c r="B515" s="4"/>
      <c r="C515" s="4"/>
      <c r="D515" s="4"/>
      <c r="E515" s="4"/>
      <c r="F515" s="8"/>
      <c r="G515" s="8"/>
      <c r="H515" s="8"/>
      <c r="I515" s="8"/>
      <c r="J515" s="8"/>
      <c r="K515" s="8"/>
      <c r="L515" s="8"/>
      <c r="M515" s="8"/>
      <c r="N515" s="8"/>
      <c r="O515" s="8"/>
      <c r="P515" s="118"/>
      <c r="Q515" s="118"/>
      <c r="R515" s="118"/>
      <c r="S515" s="325"/>
      <c r="T515" s="119"/>
      <c r="U515" s="119"/>
      <c r="V515" s="119"/>
      <c r="W515" s="326"/>
      <c r="X515" s="74"/>
      <c r="Y515" s="352"/>
      <c r="Z515" s="352"/>
      <c r="AA515" s="328"/>
      <c r="AB515" s="118"/>
      <c r="AC515" s="119"/>
      <c r="AD515" s="119"/>
      <c r="AE515" s="119"/>
      <c r="AF515" s="119"/>
      <c r="AG515" s="119"/>
      <c r="AH515" s="119"/>
      <c r="AI515" s="119"/>
      <c r="AJ515" s="119"/>
      <c r="AK515" s="119"/>
      <c r="AL515" s="119"/>
      <c r="AM515" s="4"/>
      <c r="AN515" s="4"/>
      <c r="AO515" s="4"/>
    </row>
    <row r="516">
      <c r="A516" s="4"/>
      <c r="B516" s="4"/>
      <c r="C516" s="4"/>
      <c r="D516" s="4"/>
      <c r="E516" s="4"/>
      <c r="F516" s="8"/>
      <c r="G516" s="8"/>
      <c r="H516" s="8"/>
      <c r="I516" s="8"/>
      <c r="J516" s="8"/>
      <c r="K516" s="8"/>
      <c r="L516" s="8"/>
      <c r="M516" s="8"/>
      <c r="N516" s="8"/>
      <c r="O516" s="8"/>
      <c r="P516" s="118"/>
      <c r="Q516" s="118"/>
      <c r="R516" s="118"/>
      <c r="S516" s="325"/>
      <c r="T516" s="119"/>
      <c r="U516" s="119"/>
      <c r="V516" s="119"/>
      <c r="W516" s="326"/>
      <c r="X516" s="74"/>
      <c r="Y516" s="352"/>
      <c r="Z516" s="352"/>
      <c r="AA516" s="328"/>
      <c r="AB516" s="118"/>
      <c r="AC516" s="119"/>
      <c r="AD516" s="119"/>
      <c r="AE516" s="119"/>
      <c r="AF516" s="119"/>
      <c r="AG516" s="119"/>
      <c r="AH516" s="119"/>
      <c r="AI516" s="119"/>
      <c r="AJ516" s="119"/>
      <c r="AK516" s="119"/>
      <c r="AL516" s="119"/>
      <c r="AM516" s="4"/>
      <c r="AN516" s="4"/>
      <c r="AO516" s="4"/>
    </row>
    <row r="517">
      <c r="A517" s="4"/>
      <c r="B517" s="4"/>
      <c r="C517" s="4"/>
      <c r="D517" s="4"/>
      <c r="E517" s="4"/>
      <c r="F517" s="8"/>
      <c r="G517" s="8"/>
      <c r="H517" s="8"/>
      <c r="I517" s="8"/>
      <c r="J517" s="8"/>
      <c r="K517" s="8"/>
      <c r="L517" s="8"/>
      <c r="M517" s="8"/>
      <c r="N517" s="8"/>
      <c r="O517" s="8"/>
      <c r="P517" s="118"/>
      <c r="Q517" s="118"/>
      <c r="R517" s="118"/>
      <c r="S517" s="325"/>
      <c r="T517" s="119"/>
      <c r="U517" s="119"/>
      <c r="V517" s="119"/>
      <c r="W517" s="326"/>
      <c r="X517" s="74"/>
      <c r="Y517" s="352"/>
      <c r="Z517" s="352"/>
      <c r="AA517" s="328"/>
      <c r="AB517" s="118"/>
      <c r="AC517" s="119"/>
      <c r="AD517" s="119"/>
      <c r="AE517" s="119"/>
      <c r="AF517" s="119"/>
      <c r="AG517" s="119"/>
      <c r="AH517" s="119"/>
      <c r="AI517" s="119"/>
      <c r="AJ517" s="119"/>
      <c r="AK517" s="119"/>
      <c r="AL517" s="119"/>
      <c r="AM517" s="4"/>
      <c r="AN517" s="4"/>
      <c r="AO517" s="4"/>
    </row>
    <row r="518">
      <c r="A518" s="4"/>
      <c r="B518" s="4"/>
      <c r="C518" s="4"/>
      <c r="D518" s="4"/>
      <c r="E518" s="4"/>
      <c r="F518" s="8"/>
      <c r="G518" s="8"/>
      <c r="H518" s="8"/>
      <c r="I518" s="8"/>
      <c r="J518" s="8"/>
      <c r="K518" s="8"/>
      <c r="L518" s="8"/>
      <c r="M518" s="8"/>
      <c r="N518" s="8"/>
      <c r="O518" s="8"/>
      <c r="P518" s="118"/>
      <c r="Q518" s="118"/>
      <c r="R518" s="118"/>
      <c r="S518" s="325"/>
      <c r="T518" s="119"/>
      <c r="U518" s="119"/>
      <c r="V518" s="119"/>
      <c r="W518" s="326"/>
      <c r="X518" s="74"/>
      <c r="Y518" s="352"/>
      <c r="Z518" s="352"/>
      <c r="AA518" s="328"/>
      <c r="AB518" s="118"/>
      <c r="AC518" s="119"/>
      <c r="AD518" s="119"/>
      <c r="AE518" s="119"/>
      <c r="AF518" s="119"/>
      <c r="AG518" s="119"/>
      <c r="AH518" s="119"/>
      <c r="AI518" s="119"/>
      <c r="AJ518" s="119"/>
      <c r="AK518" s="119"/>
      <c r="AL518" s="119"/>
      <c r="AM518" s="4"/>
      <c r="AN518" s="4"/>
      <c r="AO518" s="4"/>
    </row>
    <row r="519">
      <c r="A519" s="4"/>
      <c r="B519" s="4"/>
      <c r="C519" s="4"/>
      <c r="D519" s="4"/>
      <c r="E519" s="4"/>
      <c r="F519" s="8"/>
      <c r="G519" s="8"/>
      <c r="H519" s="8"/>
      <c r="I519" s="8"/>
      <c r="J519" s="8"/>
      <c r="K519" s="8"/>
      <c r="L519" s="8"/>
      <c r="M519" s="8"/>
      <c r="N519" s="8"/>
      <c r="O519" s="8"/>
      <c r="P519" s="118"/>
      <c r="Q519" s="118"/>
      <c r="R519" s="118"/>
      <c r="S519" s="325"/>
      <c r="T519" s="119"/>
      <c r="U519" s="119"/>
      <c r="V519" s="119"/>
      <c r="W519" s="326"/>
      <c r="X519" s="74"/>
      <c r="Y519" s="352"/>
      <c r="Z519" s="352"/>
      <c r="AA519" s="328"/>
      <c r="AB519" s="118"/>
      <c r="AC519" s="119"/>
      <c r="AD519" s="119"/>
      <c r="AE519" s="119"/>
      <c r="AF519" s="119"/>
      <c r="AG519" s="119"/>
      <c r="AH519" s="119"/>
      <c r="AI519" s="119"/>
      <c r="AJ519" s="119"/>
      <c r="AK519" s="119"/>
      <c r="AL519" s="119"/>
      <c r="AM519" s="4"/>
      <c r="AN519" s="4"/>
      <c r="AO519" s="4"/>
    </row>
    <row r="520">
      <c r="A520" s="4"/>
      <c r="B520" s="4"/>
      <c r="C520" s="4"/>
      <c r="D520" s="4"/>
      <c r="E520" s="4"/>
      <c r="F520" s="8"/>
      <c r="G520" s="8"/>
      <c r="H520" s="8"/>
      <c r="I520" s="8"/>
      <c r="J520" s="8"/>
      <c r="K520" s="8"/>
      <c r="L520" s="8"/>
      <c r="M520" s="8"/>
      <c r="N520" s="8"/>
      <c r="O520" s="8"/>
      <c r="P520" s="118"/>
      <c r="Q520" s="118"/>
      <c r="R520" s="118"/>
      <c r="S520" s="325"/>
      <c r="T520" s="119"/>
      <c r="U520" s="119"/>
      <c r="V520" s="119"/>
      <c r="W520" s="326"/>
      <c r="X520" s="74"/>
      <c r="Y520" s="352"/>
      <c r="Z520" s="352"/>
      <c r="AA520" s="328"/>
      <c r="AB520" s="118"/>
      <c r="AC520" s="119"/>
      <c r="AD520" s="119"/>
      <c r="AE520" s="119"/>
      <c r="AF520" s="119"/>
      <c r="AG520" s="119"/>
      <c r="AH520" s="119"/>
      <c r="AI520" s="119"/>
      <c r="AJ520" s="119"/>
      <c r="AK520" s="119"/>
      <c r="AL520" s="119"/>
      <c r="AM520" s="4"/>
      <c r="AN520" s="4"/>
      <c r="AO520" s="4"/>
    </row>
    <row r="521">
      <c r="A521" s="4"/>
      <c r="B521" s="4"/>
      <c r="C521" s="4"/>
      <c r="D521" s="4"/>
      <c r="E521" s="4"/>
      <c r="F521" s="8"/>
      <c r="G521" s="8"/>
      <c r="H521" s="8"/>
      <c r="I521" s="8"/>
      <c r="J521" s="8"/>
      <c r="K521" s="8"/>
      <c r="L521" s="8"/>
      <c r="M521" s="8"/>
      <c r="N521" s="8"/>
      <c r="O521" s="8"/>
      <c r="P521" s="118"/>
      <c r="Q521" s="118"/>
      <c r="R521" s="118"/>
      <c r="S521" s="325"/>
      <c r="T521" s="119"/>
      <c r="U521" s="119"/>
      <c r="V521" s="119"/>
      <c r="W521" s="326"/>
      <c r="X521" s="74"/>
      <c r="Y521" s="352"/>
      <c r="Z521" s="352"/>
      <c r="AA521" s="328"/>
      <c r="AB521" s="118"/>
      <c r="AC521" s="119"/>
      <c r="AD521" s="119"/>
      <c r="AE521" s="119"/>
      <c r="AF521" s="119"/>
      <c r="AG521" s="119"/>
      <c r="AH521" s="119"/>
      <c r="AI521" s="119"/>
      <c r="AJ521" s="119"/>
      <c r="AK521" s="119"/>
      <c r="AL521" s="119"/>
      <c r="AM521" s="4"/>
      <c r="AN521" s="4"/>
      <c r="AO521" s="4"/>
    </row>
    <row r="522">
      <c r="A522" s="4"/>
      <c r="B522" s="4"/>
      <c r="C522" s="4"/>
      <c r="D522" s="4"/>
      <c r="E522" s="4"/>
      <c r="F522" s="8"/>
      <c r="G522" s="8"/>
      <c r="H522" s="8"/>
      <c r="I522" s="8"/>
      <c r="J522" s="8"/>
      <c r="K522" s="8"/>
      <c r="L522" s="8"/>
      <c r="M522" s="8"/>
      <c r="N522" s="8"/>
      <c r="O522" s="8"/>
      <c r="P522" s="118"/>
      <c r="Q522" s="118"/>
      <c r="R522" s="118"/>
      <c r="S522" s="325"/>
      <c r="T522" s="119"/>
      <c r="U522" s="119"/>
      <c r="V522" s="119"/>
      <c r="W522" s="326"/>
      <c r="X522" s="74"/>
      <c r="Y522" s="352"/>
      <c r="Z522" s="352"/>
      <c r="AA522" s="328"/>
      <c r="AB522" s="118"/>
      <c r="AC522" s="119"/>
      <c r="AD522" s="119"/>
      <c r="AE522" s="119"/>
      <c r="AF522" s="119"/>
      <c r="AG522" s="119"/>
      <c r="AH522" s="119"/>
      <c r="AI522" s="119"/>
      <c r="AJ522" s="119"/>
      <c r="AK522" s="119"/>
      <c r="AL522" s="119"/>
      <c r="AM522" s="4"/>
      <c r="AN522" s="4"/>
      <c r="AO522" s="4"/>
    </row>
    <row r="523">
      <c r="A523" s="4"/>
      <c r="B523" s="4"/>
      <c r="C523" s="4"/>
      <c r="D523" s="4"/>
      <c r="E523" s="4"/>
      <c r="F523" s="8"/>
      <c r="G523" s="8"/>
      <c r="H523" s="8"/>
      <c r="I523" s="8"/>
      <c r="J523" s="8"/>
      <c r="K523" s="8"/>
      <c r="L523" s="8"/>
      <c r="M523" s="8"/>
      <c r="N523" s="8"/>
      <c r="O523" s="8"/>
      <c r="P523" s="118"/>
      <c r="Q523" s="118"/>
      <c r="R523" s="118"/>
      <c r="S523" s="325"/>
      <c r="T523" s="119"/>
      <c r="U523" s="119"/>
      <c r="V523" s="119"/>
      <c r="W523" s="326"/>
      <c r="X523" s="74"/>
      <c r="Y523" s="352"/>
      <c r="Z523" s="352"/>
      <c r="AA523" s="328"/>
      <c r="AB523" s="118"/>
      <c r="AC523" s="119"/>
      <c r="AD523" s="119"/>
      <c r="AE523" s="119"/>
      <c r="AF523" s="119"/>
      <c r="AG523" s="119"/>
      <c r="AH523" s="119"/>
      <c r="AI523" s="119"/>
      <c r="AJ523" s="119"/>
      <c r="AK523" s="119"/>
      <c r="AL523" s="119"/>
      <c r="AM523" s="4"/>
      <c r="AN523" s="4"/>
      <c r="AO523" s="4"/>
    </row>
    <row r="524">
      <c r="A524" s="4"/>
      <c r="B524" s="4"/>
      <c r="C524" s="4"/>
      <c r="D524" s="4"/>
      <c r="E524" s="4"/>
      <c r="F524" s="8"/>
      <c r="G524" s="8"/>
      <c r="H524" s="8"/>
      <c r="I524" s="8"/>
      <c r="J524" s="8"/>
      <c r="K524" s="8"/>
      <c r="L524" s="8"/>
      <c r="M524" s="8"/>
      <c r="N524" s="8"/>
      <c r="O524" s="8"/>
      <c r="P524" s="118"/>
      <c r="Q524" s="118"/>
      <c r="R524" s="118"/>
      <c r="S524" s="325"/>
      <c r="T524" s="119"/>
      <c r="U524" s="119"/>
      <c r="V524" s="119"/>
      <c r="W524" s="326"/>
      <c r="X524" s="74"/>
      <c r="Y524" s="352"/>
      <c r="Z524" s="352"/>
      <c r="AA524" s="328"/>
      <c r="AB524" s="118"/>
      <c r="AC524" s="119"/>
      <c r="AD524" s="119"/>
      <c r="AE524" s="119"/>
      <c r="AF524" s="119"/>
      <c r="AG524" s="119"/>
      <c r="AH524" s="119"/>
      <c r="AI524" s="119"/>
      <c r="AJ524" s="119"/>
      <c r="AK524" s="119"/>
      <c r="AL524" s="119"/>
      <c r="AM524" s="4"/>
      <c r="AN524" s="4"/>
      <c r="AO524" s="4"/>
    </row>
    <row r="525">
      <c r="A525" s="4"/>
      <c r="B525" s="4"/>
      <c r="C525" s="4"/>
      <c r="D525" s="4"/>
      <c r="E525" s="4"/>
      <c r="F525" s="8"/>
      <c r="G525" s="8"/>
      <c r="H525" s="8"/>
      <c r="I525" s="8"/>
      <c r="J525" s="8"/>
      <c r="K525" s="8"/>
      <c r="L525" s="8"/>
      <c r="M525" s="8"/>
      <c r="N525" s="8"/>
      <c r="O525" s="8"/>
      <c r="P525" s="118"/>
      <c r="Q525" s="118"/>
      <c r="R525" s="118"/>
      <c r="S525" s="325"/>
      <c r="T525" s="119"/>
      <c r="U525" s="119"/>
      <c r="V525" s="119"/>
      <c r="W525" s="326"/>
      <c r="X525" s="74"/>
      <c r="Y525" s="352"/>
      <c r="Z525" s="352"/>
      <c r="AA525" s="328"/>
      <c r="AB525" s="118"/>
      <c r="AC525" s="119"/>
      <c r="AD525" s="119"/>
      <c r="AE525" s="119"/>
      <c r="AF525" s="119"/>
      <c r="AG525" s="119"/>
      <c r="AH525" s="119"/>
      <c r="AI525" s="119"/>
      <c r="AJ525" s="119"/>
      <c r="AK525" s="119"/>
      <c r="AL525" s="119"/>
      <c r="AM525" s="4"/>
      <c r="AN525" s="4"/>
      <c r="AO525" s="4"/>
    </row>
    <row r="526">
      <c r="A526" s="4"/>
      <c r="B526" s="4"/>
      <c r="C526" s="4"/>
      <c r="D526" s="4"/>
      <c r="E526" s="4"/>
      <c r="F526" s="8"/>
      <c r="G526" s="8"/>
      <c r="H526" s="8"/>
      <c r="I526" s="8"/>
      <c r="J526" s="8"/>
      <c r="K526" s="8"/>
      <c r="L526" s="8"/>
      <c r="M526" s="8"/>
      <c r="N526" s="8"/>
      <c r="O526" s="8"/>
      <c r="P526" s="118"/>
      <c r="Q526" s="118"/>
      <c r="R526" s="118"/>
      <c r="S526" s="325"/>
      <c r="T526" s="119"/>
      <c r="U526" s="119"/>
      <c r="V526" s="119"/>
      <c r="W526" s="326"/>
      <c r="X526" s="74"/>
      <c r="Y526" s="352"/>
      <c r="Z526" s="352"/>
      <c r="AA526" s="328"/>
      <c r="AB526" s="118"/>
      <c r="AC526" s="119"/>
      <c r="AD526" s="119"/>
      <c r="AE526" s="119"/>
      <c r="AF526" s="119"/>
      <c r="AG526" s="119"/>
      <c r="AH526" s="119"/>
      <c r="AI526" s="119"/>
      <c r="AJ526" s="119"/>
      <c r="AK526" s="119"/>
      <c r="AL526" s="119"/>
      <c r="AM526" s="4"/>
      <c r="AN526" s="4"/>
      <c r="AO526" s="4"/>
    </row>
    <row r="527">
      <c r="A527" s="4"/>
      <c r="B527" s="4"/>
      <c r="C527" s="4"/>
      <c r="D527" s="4"/>
      <c r="E527" s="4"/>
      <c r="F527" s="8"/>
      <c r="G527" s="8"/>
      <c r="H527" s="8"/>
      <c r="I527" s="8"/>
      <c r="J527" s="8"/>
      <c r="K527" s="8"/>
      <c r="L527" s="8"/>
      <c r="M527" s="8"/>
      <c r="N527" s="8"/>
      <c r="O527" s="8"/>
      <c r="P527" s="118"/>
      <c r="Q527" s="118"/>
      <c r="R527" s="118"/>
      <c r="S527" s="325"/>
      <c r="T527" s="119"/>
      <c r="U527" s="119"/>
      <c r="V527" s="119"/>
      <c r="W527" s="326"/>
      <c r="X527" s="74"/>
      <c r="Y527" s="352"/>
      <c r="Z527" s="352"/>
      <c r="AA527" s="328"/>
      <c r="AB527" s="118"/>
      <c r="AC527" s="119"/>
      <c r="AD527" s="119"/>
      <c r="AE527" s="119"/>
      <c r="AF527" s="119"/>
      <c r="AG527" s="119"/>
      <c r="AH527" s="119"/>
      <c r="AI527" s="119"/>
      <c r="AJ527" s="119"/>
      <c r="AK527" s="119"/>
      <c r="AL527" s="119"/>
      <c r="AM527" s="4"/>
      <c r="AN527" s="4"/>
      <c r="AO527" s="4"/>
    </row>
    <row r="528">
      <c r="A528" s="4"/>
      <c r="B528" s="4"/>
      <c r="C528" s="4"/>
      <c r="D528" s="4"/>
      <c r="E528" s="4"/>
      <c r="F528" s="8"/>
      <c r="G528" s="8"/>
      <c r="H528" s="8"/>
      <c r="I528" s="8"/>
      <c r="J528" s="8"/>
      <c r="K528" s="8"/>
      <c r="L528" s="8"/>
      <c r="M528" s="8"/>
      <c r="N528" s="8"/>
      <c r="O528" s="8"/>
      <c r="P528" s="118"/>
      <c r="Q528" s="118"/>
      <c r="R528" s="118"/>
      <c r="S528" s="325"/>
      <c r="T528" s="119"/>
      <c r="U528" s="119"/>
      <c r="V528" s="119"/>
      <c r="W528" s="326"/>
      <c r="X528" s="74"/>
      <c r="Y528" s="352"/>
      <c r="Z528" s="352"/>
      <c r="AA528" s="328"/>
      <c r="AB528" s="118"/>
      <c r="AC528" s="119"/>
      <c r="AD528" s="119"/>
      <c r="AE528" s="119"/>
      <c r="AF528" s="119"/>
      <c r="AG528" s="119"/>
      <c r="AH528" s="119"/>
      <c r="AI528" s="119"/>
      <c r="AJ528" s="119"/>
      <c r="AK528" s="119"/>
      <c r="AL528" s="119"/>
      <c r="AM528" s="4"/>
      <c r="AN528" s="4"/>
      <c r="AO528" s="4"/>
    </row>
    <row r="529">
      <c r="A529" s="4"/>
      <c r="B529" s="4"/>
      <c r="C529" s="4"/>
      <c r="D529" s="4"/>
      <c r="E529" s="4"/>
      <c r="F529" s="8"/>
      <c r="G529" s="8"/>
      <c r="H529" s="8"/>
      <c r="I529" s="8"/>
      <c r="J529" s="8"/>
      <c r="K529" s="8"/>
      <c r="L529" s="8"/>
      <c r="M529" s="8"/>
      <c r="N529" s="8"/>
      <c r="O529" s="8"/>
      <c r="P529" s="118"/>
      <c r="Q529" s="118"/>
      <c r="R529" s="118"/>
      <c r="S529" s="325"/>
      <c r="T529" s="119"/>
      <c r="U529" s="119"/>
      <c r="V529" s="119"/>
      <c r="W529" s="326"/>
      <c r="X529" s="74"/>
      <c r="Y529" s="352"/>
      <c r="Z529" s="352"/>
      <c r="AA529" s="328"/>
      <c r="AB529" s="118"/>
      <c r="AC529" s="119"/>
      <c r="AD529" s="119"/>
      <c r="AE529" s="119"/>
      <c r="AF529" s="119"/>
      <c r="AG529" s="119"/>
      <c r="AH529" s="119"/>
      <c r="AI529" s="119"/>
      <c r="AJ529" s="119"/>
      <c r="AK529" s="119"/>
      <c r="AL529" s="119"/>
      <c r="AM529" s="4"/>
      <c r="AN529" s="4"/>
      <c r="AO529" s="4"/>
    </row>
    <row r="530">
      <c r="A530" s="4"/>
      <c r="B530" s="4"/>
      <c r="C530" s="4"/>
      <c r="D530" s="4"/>
      <c r="E530" s="4"/>
      <c r="F530" s="8"/>
      <c r="G530" s="8"/>
      <c r="H530" s="8"/>
      <c r="I530" s="8"/>
      <c r="J530" s="8"/>
      <c r="K530" s="8"/>
      <c r="L530" s="8"/>
      <c r="M530" s="8"/>
      <c r="N530" s="8"/>
      <c r="O530" s="8"/>
      <c r="P530" s="118"/>
      <c r="Q530" s="118"/>
      <c r="R530" s="118"/>
      <c r="S530" s="325"/>
      <c r="T530" s="119"/>
      <c r="U530" s="119"/>
      <c r="V530" s="119"/>
      <c r="W530" s="326"/>
      <c r="X530" s="74"/>
      <c r="Y530" s="352"/>
      <c r="Z530" s="352"/>
      <c r="AA530" s="328"/>
      <c r="AB530" s="118"/>
      <c r="AC530" s="119"/>
      <c r="AD530" s="119"/>
      <c r="AE530" s="119"/>
      <c r="AF530" s="119"/>
      <c r="AG530" s="119"/>
      <c r="AH530" s="119"/>
      <c r="AI530" s="119"/>
      <c r="AJ530" s="119"/>
      <c r="AK530" s="119"/>
      <c r="AL530" s="119"/>
      <c r="AM530" s="4"/>
      <c r="AN530" s="4"/>
      <c r="AO530" s="4"/>
    </row>
    <row r="531">
      <c r="A531" s="4"/>
      <c r="B531" s="4"/>
      <c r="C531" s="4"/>
      <c r="D531" s="4"/>
      <c r="E531" s="4"/>
      <c r="F531" s="8"/>
      <c r="G531" s="8"/>
      <c r="H531" s="8"/>
      <c r="I531" s="8"/>
      <c r="J531" s="8"/>
      <c r="K531" s="8"/>
      <c r="L531" s="8"/>
      <c r="M531" s="8"/>
      <c r="N531" s="8"/>
      <c r="O531" s="8"/>
      <c r="P531" s="118"/>
      <c r="Q531" s="118"/>
      <c r="R531" s="118"/>
      <c r="S531" s="325"/>
      <c r="T531" s="119"/>
      <c r="U531" s="119"/>
      <c r="V531" s="119"/>
      <c r="W531" s="326"/>
      <c r="X531" s="74"/>
      <c r="Y531" s="352"/>
      <c r="Z531" s="352"/>
      <c r="AA531" s="328"/>
      <c r="AB531" s="118"/>
      <c r="AC531" s="119"/>
      <c r="AD531" s="119"/>
      <c r="AE531" s="119"/>
      <c r="AF531" s="119"/>
      <c r="AG531" s="119"/>
      <c r="AH531" s="119"/>
      <c r="AI531" s="119"/>
      <c r="AJ531" s="119"/>
      <c r="AK531" s="119"/>
      <c r="AL531" s="119"/>
      <c r="AM531" s="4"/>
      <c r="AN531" s="4"/>
      <c r="AO531" s="4"/>
    </row>
    <row r="532">
      <c r="A532" s="4"/>
      <c r="B532" s="4"/>
      <c r="C532" s="4"/>
      <c r="D532" s="4"/>
      <c r="E532" s="4"/>
      <c r="F532" s="8"/>
      <c r="G532" s="8"/>
      <c r="H532" s="8"/>
      <c r="I532" s="8"/>
      <c r="J532" s="8"/>
      <c r="K532" s="8"/>
      <c r="L532" s="8"/>
      <c r="M532" s="8"/>
      <c r="N532" s="8"/>
      <c r="O532" s="8"/>
      <c r="P532" s="118"/>
      <c r="Q532" s="118"/>
      <c r="R532" s="118"/>
      <c r="S532" s="325"/>
      <c r="T532" s="119"/>
      <c r="U532" s="119"/>
      <c r="V532" s="119"/>
      <c r="W532" s="326"/>
      <c r="X532" s="74"/>
      <c r="Y532" s="352"/>
      <c r="Z532" s="352"/>
      <c r="AA532" s="328"/>
      <c r="AB532" s="118"/>
      <c r="AC532" s="119"/>
      <c r="AD532" s="119"/>
      <c r="AE532" s="119"/>
      <c r="AF532" s="119"/>
      <c r="AG532" s="119"/>
      <c r="AH532" s="119"/>
      <c r="AI532" s="119"/>
      <c r="AJ532" s="119"/>
      <c r="AK532" s="119"/>
      <c r="AL532" s="119"/>
      <c r="AM532" s="4"/>
      <c r="AN532" s="4"/>
      <c r="AO532" s="4"/>
    </row>
    <row r="533">
      <c r="A533" s="4"/>
      <c r="B533" s="4"/>
      <c r="C533" s="4"/>
      <c r="D533" s="4"/>
      <c r="E533" s="4"/>
      <c r="F533" s="8"/>
      <c r="G533" s="8"/>
      <c r="H533" s="8"/>
      <c r="I533" s="8"/>
      <c r="J533" s="8"/>
      <c r="K533" s="8"/>
      <c r="L533" s="8"/>
      <c r="M533" s="8"/>
      <c r="N533" s="8"/>
      <c r="O533" s="8"/>
      <c r="P533" s="118"/>
      <c r="Q533" s="118"/>
      <c r="R533" s="118"/>
      <c r="S533" s="325"/>
      <c r="T533" s="119"/>
      <c r="U533" s="119"/>
      <c r="V533" s="119"/>
      <c r="W533" s="326"/>
      <c r="X533" s="74"/>
      <c r="Y533" s="352"/>
      <c r="Z533" s="352"/>
      <c r="AA533" s="328"/>
      <c r="AB533" s="118"/>
      <c r="AC533" s="119"/>
      <c r="AD533" s="119"/>
      <c r="AE533" s="119"/>
      <c r="AF533" s="119"/>
      <c r="AG533" s="119"/>
      <c r="AH533" s="119"/>
      <c r="AI533" s="119"/>
      <c r="AJ533" s="119"/>
      <c r="AK533" s="119"/>
      <c r="AL533" s="119"/>
      <c r="AM533" s="4"/>
      <c r="AN533" s="4"/>
      <c r="AO533" s="4"/>
    </row>
    <row r="534">
      <c r="A534" s="4"/>
      <c r="B534" s="4"/>
      <c r="C534" s="4"/>
      <c r="D534" s="4"/>
      <c r="E534" s="4"/>
      <c r="F534" s="8"/>
      <c r="G534" s="8"/>
      <c r="H534" s="8"/>
      <c r="I534" s="8"/>
      <c r="J534" s="8"/>
      <c r="K534" s="8"/>
      <c r="L534" s="8"/>
      <c r="M534" s="8"/>
      <c r="N534" s="8"/>
      <c r="O534" s="8"/>
      <c r="P534" s="118"/>
      <c r="Q534" s="118"/>
      <c r="R534" s="118"/>
      <c r="S534" s="325"/>
      <c r="T534" s="119"/>
      <c r="U534" s="119"/>
      <c r="V534" s="119"/>
      <c r="W534" s="326"/>
      <c r="X534" s="74"/>
      <c r="Y534" s="352"/>
      <c r="Z534" s="352"/>
      <c r="AA534" s="328"/>
      <c r="AB534" s="118"/>
      <c r="AC534" s="119"/>
      <c r="AD534" s="119"/>
      <c r="AE534" s="119"/>
      <c r="AF534" s="119"/>
      <c r="AG534" s="119"/>
      <c r="AH534" s="119"/>
      <c r="AI534" s="119"/>
      <c r="AJ534" s="119"/>
      <c r="AK534" s="119"/>
      <c r="AL534" s="119"/>
      <c r="AM534" s="4"/>
      <c r="AN534" s="4"/>
      <c r="AO534" s="4"/>
    </row>
    <row r="535">
      <c r="A535" s="4"/>
      <c r="B535" s="4"/>
      <c r="C535" s="4"/>
      <c r="D535" s="4"/>
      <c r="E535" s="4"/>
      <c r="F535" s="8"/>
      <c r="G535" s="8"/>
      <c r="H535" s="8"/>
      <c r="I535" s="8"/>
      <c r="J535" s="8"/>
      <c r="K535" s="8"/>
      <c r="L535" s="8"/>
      <c r="M535" s="8"/>
      <c r="N535" s="8"/>
      <c r="O535" s="8"/>
      <c r="P535" s="118"/>
      <c r="Q535" s="118"/>
      <c r="R535" s="118"/>
      <c r="S535" s="325"/>
      <c r="T535" s="119"/>
      <c r="U535" s="119"/>
      <c r="V535" s="119"/>
      <c r="W535" s="326"/>
      <c r="X535" s="74"/>
      <c r="Y535" s="352"/>
      <c r="Z535" s="352"/>
      <c r="AA535" s="328"/>
      <c r="AB535" s="118"/>
      <c r="AC535" s="119"/>
      <c r="AD535" s="119"/>
      <c r="AE535" s="119"/>
      <c r="AF535" s="119"/>
      <c r="AG535" s="119"/>
      <c r="AH535" s="119"/>
      <c r="AI535" s="119"/>
      <c r="AJ535" s="119"/>
      <c r="AK535" s="119"/>
      <c r="AL535" s="119"/>
      <c r="AM535" s="4"/>
      <c r="AN535" s="4"/>
      <c r="AO535" s="4"/>
    </row>
    <row r="536">
      <c r="A536" s="4"/>
      <c r="B536" s="4"/>
      <c r="C536" s="4"/>
      <c r="D536" s="4"/>
      <c r="E536" s="4"/>
      <c r="F536" s="8"/>
      <c r="G536" s="8"/>
      <c r="H536" s="8"/>
      <c r="I536" s="8"/>
      <c r="J536" s="8"/>
      <c r="K536" s="8"/>
      <c r="L536" s="8"/>
      <c r="M536" s="8"/>
      <c r="N536" s="8"/>
      <c r="O536" s="8"/>
      <c r="P536" s="118"/>
      <c r="Q536" s="118"/>
      <c r="R536" s="118"/>
      <c r="S536" s="325"/>
      <c r="T536" s="119"/>
      <c r="U536" s="119"/>
      <c r="V536" s="119"/>
      <c r="W536" s="326"/>
      <c r="X536" s="74"/>
      <c r="Y536" s="352"/>
      <c r="Z536" s="352"/>
      <c r="AA536" s="328"/>
      <c r="AB536" s="118"/>
      <c r="AC536" s="119"/>
      <c r="AD536" s="119"/>
      <c r="AE536" s="119"/>
      <c r="AF536" s="119"/>
      <c r="AG536" s="119"/>
      <c r="AH536" s="119"/>
      <c r="AI536" s="119"/>
      <c r="AJ536" s="119"/>
      <c r="AK536" s="119"/>
      <c r="AL536" s="119"/>
      <c r="AM536" s="4"/>
      <c r="AN536" s="4"/>
      <c r="AO536" s="4"/>
    </row>
    <row r="537">
      <c r="A537" s="4"/>
      <c r="B537" s="4"/>
      <c r="C537" s="4"/>
      <c r="D537" s="4"/>
      <c r="E537" s="4"/>
      <c r="F537" s="8"/>
      <c r="G537" s="8"/>
      <c r="H537" s="8"/>
      <c r="I537" s="8"/>
      <c r="J537" s="8"/>
      <c r="K537" s="8"/>
      <c r="L537" s="8"/>
      <c r="M537" s="8"/>
      <c r="N537" s="8"/>
      <c r="O537" s="8"/>
      <c r="P537" s="118"/>
      <c r="Q537" s="118"/>
      <c r="R537" s="118"/>
      <c r="S537" s="325"/>
      <c r="T537" s="119"/>
      <c r="U537" s="119"/>
      <c r="V537" s="119"/>
      <c r="W537" s="326"/>
      <c r="X537" s="74"/>
      <c r="Y537" s="352"/>
      <c r="Z537" s="352"/>
      <c r="AA537" s="328"/>
      <c r="AB537" s="118"/>
      <c r="AC537" s="119"/>
      <c r="AD537" s="119"/>
      <c r="AE537" s="119"/>
      <c r="AF537" s="119"/>
      <c r="AG537" s="119"/>
      <c r="AH537" s="119"/>
      <c r="AI537" s="119"/>
      <c r="AJ537" s="119"/>
      <c r="AK537" s="119"/>
      <c r="AL537" s="119"/>
      <c r="AM537" s="4"/>
      <c r="AN537" s="4"/>
      <c r="AO537" s="4"/>
    </row>
    <row r="538">
      <c r="A538" s="4"/>
      <c r="B538" s="4"/>
      <c r="C538" s="4"/>
      <c r="D538" s="4"/>
      <c r="E538" s="4"/>
      <c r="F538" s="8"/>
      <c r="G538" s="8"/>
      <c r="H538" s="8"/>
      <c r="I538" s="8"/>
      <c r="J538" s="8"/>
      <c r="K538" s="8"/>
      <c r="L538" s="8"/>
      <c r="M538" s="8"/>
      <c r="N538" s="8"/>
      <c r="O538" s="8"/>
      <c r="P538" s="118"/>
      <c r="Q538" s="118"/>
      <c r="R538" s="118"/>
      <c r="S538" s="325"/>
      <c r="T538" s="119"/>
      <c r="U538" s="119"/>
      <c r="V538" s="119"/>
      <c r="W538" s="326"/>
      <c r="X538" s="74"/>
      <c r="Y538" s="352"/>
      <c r="Z538" s="352"/>
      <c r="AA538" s="328"/>
      <c r="AB538" s="118"/>
      <c r="AC538" s="119"/>
      <c r="AD538" s="119"/>
      <c r="AE538" s="119"/>
      <c r="AF538" s="119"/>
      <c r="AG538" s="119"/>
      <c r="AH538" s="119"/>
      <c r="AI538" s="119"/>
      <c r="AJ538" s="119"/>
      <c r="AK538" s="119"/>
      <c r="AL538" s="119"/>
      <c r="AM538" s="4"/>
      <c r="AN538" s="4"/>
      <c r="AO538" s="4"/>
    </row>
    <row r="539">
      <c r="A539" s="4"/>
      <c r="B539" s="4"/>
      <c r="C539" s="4"/>
      <c r="D539" s="4"/>
      <c r="E539" s="4"/>
      <c r="F539" s="8"/>
      <c r="G539" s="8"/>
      <c r="H539" s="8"/>
      <c r="I539" s="8"/>
      <c r="J539" s="8"/>
      <c r="K539" s="8"/>
      <c r="L539" s="8"/>
      <c r="M539" s="8"/>
      <c r="N539" s="8"/>
      <c r="O539" s="8"/>
      <c r="P539" s="118"/>
      <c r="Q539" s="118"/>
      <c r="R539" s="118"/>
      <c r="S539" s="325"/>
      <c r="T539" s="119"/>
      <c r="U539" s="119"/>
      <c r="V539" s="119"/>
      <c r="W539" s="326"/>
      <c r="X539" s="74"/>
      <c r="Y539" s="352"/>
      <c r="Z539" s="352"/>
      <c r="AA539" s="328"/>
      <c r="AB539" s="118"/>
      <c r="AC539" s="119"/>
      <c r="AD539" s="119"/>
      <c r="AE539" s="119"/>
      <c r="AF539" s="119"/>
      <c r="AG539" s="119"/>
      <c r="AH539" s="119"/>
      <c r="AI539" s="119"/>
      <c r="AJ539" s="119"/>
      <c r="AK539" s="119"/>
      <c r="AL539" s="119"/>
      <c r="AM539" s="4"/>
      <c r="AN539" s="4"/>
      <c r="AO539" s="4"/>
    </row>
    <row r="540">
      <c r="A540" s="4"/>
      <c r="B540" s="4"/>
      <c r="C540" s="4"/>
      <c r="D540" s="4"/>
      <c r="E540" s="4"/>
      <c r="F540" s="8"/>
      <c r="G540" s="8"/>
      <c r="H540" s="8"/>
      <c r="I540" s="8"/>
      <c r="J540" s="8"/>
      <c r="K540" s="8"/>
      <c r="L540" s="8"/>
      <c r="M540" s="8"/>
      <c r="N540" s="8"/>
      <c r="O540" s="8"/>
      <c r="P540" s="118"/>
      <c r="Q540" s="118"/>
      <c r="R540" s="118"/>
      <c r="S540" s="325"/>
      <c r="T540" s="119"/>
      <c r="U540" s="119"/>
      <c r="V540" s="119"/>
      <c r="W540" s="326"/>
      <c r="X540" s="74"/>
      <c r="Y540" s="352"/>
      <c r="Z540" s="352"/>
      <c r="AA540" s="328"/>
      <c r="AB540" s="118"/>
      <c r="AC540" s="119"/>
      <c r="AD540" s="119"/>
      <c r="AE540" s="119"/>
      <c r="AF540" s="119"/>
      <c r="AG540" s="119"/>
      <c r="AH540" s="119"/>
      <c r="AI540" s="119"/>
      <c r="AJ540" s="119"/>
      <c r="AK540" s="119"/>
      <c r="AL540" s="119"/>
      <c r="AM540" s="4"/>
      <c r="AN540" s="4"/>
      <c r="AO540" s="4"/>
    </row>
    <row r="541">
      <c r="A541" s="4"/>
      <c r="B541" s="4"/>
      <c r="C541" s="4"/>
      <c r="D541" s="4"/>
      <c r="E541" s="4"/>
      <c r="F541" s="8"/>
      <c r="G541" s="8"/>
      <c r="H541" s="8"/>
      <c r="I541" s="8"/>
      <c r="J541" s="8"/>
      <c r="K541" s="8"/>
      <c r="L541" s="8"/>
      <c r="M541" s="8"/>
      <c r="N541" s="8"/>
      <c r="O541" s="8"/>
      <c r="P541" s="118"/>
      <c r="Q541" s="118"/>
      <c r="R541" s="118"/>
      <c r="S541" s="325"/>
      <c r="T541" s="119"/>
      <c r="U541" s="119"/>
      <c r="V541" s="119"/>
      <c r="W541" s="326"/>
      <c r="X541" s="74"/>
      <c r="Y541" s="352"/>
      <c r="Z541" s="352"/>
      <c r="AA541" s="328"/>
      <c r="AB541" s="118"/>
      <c r="AC541" s="119"/>
      <c r="AD541" s="119"/>
      <c r="AE541" s="119"/>
      <c r="AF541" s="119"/>
      <c r="AG541" s="119"/>
      <c r="AH541" s="119"/>
      <c r="AI541" s="119"/>
      <c r="AJ541" s="119"/>
      <c r="AK541" s="119"/>
      <c r="AL541" s="119"/>
      <c r="AM541" s="4"/>
      <c r="AN541" s="4"/>
      <c r="AO541" s="4"/>
    </row>
    <row r="542">
      <c r="A542" s="4"/>
      <c r="B542" s="4"/>
      <c r="C542" s="4"/>
      <c r="D542" s="4"/>
      <c r="E542" s="4"/>
      <c r="F542" s="8"/>
      <c r="G542" s="8"/>
      <c r="H542" s="8"/>
      <c r="I542" s="8"/>
      <c r="J542" s="8"/>
      <c r="K542" s="8"/>
      <c r="L542" s="8"/>
      <c r="M542" s="8"/>
      <c r="N542" s="8"/>
      <c r="O542" s="8"/>
      <c r="P542" s="118"/>
      <c r="Q542" s="118"/>
      <c r="R542" s="118"/>
      <c r="S542" s="325"/>
      <c r="T542" s="119"/>
      <c r="U542" s="119"/>
      <c r="V542" s="119"/>
      <c r="W542" s="326"/>
      <c r="X542" s="74"/>
      <c r="Y542" s="352"/>
      <c r="Z542" s="352"/>
      <c r="AA542" s="328"/>
      <c r="AB542" s="118"/>
      <c r="AC542" s="119"/>
      <c r="AD542" s="119"/>
      <c r="AE542" s="119"/>
      <c r="AF542" s="119"/>
      <c r="AG542" s="119"/>
      <c r="AH542" s="119"/>
      <c r="AI542" s="119"/>
      <c r="AJ542" s="119"/>
      <c r="AK542" s="119"/>
      <c r="AL542" s="119"/>
      <c r="AM542" s="4"/>
      <c r="AN542" s="4"/>
      <c r="AO542" s="4"/>
    </row>
    <row r="543">
      <c r="A543" s="4"/>
      <c r="B543" s="4"/>
      <c r="C543" s="4"/>
      <c r="D543" s="4"/>
      <c r="E543" s="4"/>
      <c r="F543" s="8"/>
      <c r="G543" s="8"/>
      <c r="H543" s="8"/>
      <c r="I543" s="8"/>
      <c r="J543" s="8"/>
      <c r="K543" s="8"/>
      <c r="L543" s="8"/>
      <c r="M543" s="8"/>
      <c r="N543" s="8"/>
      <c r="O543" s="8"/>
      <c r="P543" s="118"/>
      <c r="Q543" s="118"/>
      <c r="R543" s="118"/>
      <c r="S543" s="325"/>
      <c r="T543" s="119"/>
      <c r="U543" s="119"/>
      <c r="V543" s="119"/>
      <c r="W543" s="326"/>
      <c r="X543" s="74"/>
      <c r="Y543" s="352"/>
      <c r="Z543" s="352"/>
      <c r="AA543" s="328"/>
      <c r="AB543" s="118"/>
      <c r="AC543" s="119"/>
      <c r="AD543" s="119"/>
      <c r="AE543" s="119"/>
      <c r="AF543" s="119"/>
      <c r="AG543" s="119"/>
      <c r="AH543" s="119"/>
      <c r="AI543" s="119"/>
      <c r="AJ543" s="119"/>
      <c r="AK543" s="119"/>
      <c r="AL543" s="119"/>
      <c r="AM543" s="4"/>
      <c r="AN543" s="4"/>
      <c r="AO543" s="4"/>
    </row>
    <row r="544">
      <c r="A544" s="4"/>
      <c r="B544" s="4"/>
      <c r="C544" s="4"/>
      <c r="D544" s="4"/>
      <c r="E544" s="4"/>
      <c r="F544" s="8"/>
      <c r="G544" s="8"/>
      <c r="H544" s="8"/>
      <c r="I544" s="8"/>
      <c r="J544" s="8"/>
      <c r="K544" s="8"/>
      <c r="L544" s="8"/>
      <c r="M544" s="8"/>
      <c r="N544" s="8"/>
      <c r="O544" s="8"/>
      <c r="P544" s="118"/>
      <c r="Q544" s="118"/>
      <c r="R544" s="118"/>
      <c r="S544" s="325"/>
      <c r="T544" s="119"/>
      <c r="U544" s="119"/>
      <c r="V544" s="119"/>
      <c r="W544" s="326"/>
      <c r="X544" s="74"/>
      <c r="Y544" s="352"/>
      <c r="Z544" s="352"/>
      <c r="AA544" s="328"/>
      <c r="AB544" s="118"/>
      <c r="AC544" s="119"/>
      <c r="AD544" s="119"/>
      <c r="AE544" s="119"/>
      <c r="AF544" s="119"/>
      <c r="AG544" s="119"/>
      <c r="AH544" s="119"/>
      <c r="AI544" s="119"/>
      <c r="AJ544" s="119"/>
      <c r="AK544" s="119"/>
      <c r="AL544" s="119"/>
      <c r="AM544" s="4"/>
      <c r="AN544" s="4"/>
      <c r="AO544" s="4"/>
    </row>
    <row r="545">
      <c r="A545" s="4"/>
      <c r="B545" s="4"/>
      <c r="C545" s="4"/>
      <c r="D545" s="4"/>
      <c r="E545" s="4"/>
      <c r="F545" s="8"/>
      <c r="G545" s="8"/>
      <c r="H545" s="8"/>
      <c r="I545" s="8"/>
      <c r="J545" s="8"/>
      <c r="K545" s="8"/>
      <c r="L545" s="8"/>
      <c r="M545" s="8"/>
      <c r="N545" s="8"/>
      <c r="O545" s="8"/>
      <c r="P545" s="118"/>
      <c r="Q545" s="118"/>
      <c r="R545" s="118"/>
      <c r="S545" s="325"/>
      <c r="T545" s="119"/>
      <c r="U545" s="119"/>
      <c r="V545" s="119"/>
      <c r="W545" s="326"/>
      <c r="X545" s="74"/>
      <c r="Y545" s="352"/>
      <c r="Z545" s="352"/>
      <c r="AA545" s="328"/>
      <c r="AB545" s="118"/>
      <c r="AC545" s="119"/>
      <c r="AD545" s="119"/>
      <c r="AE545" s="119"/>
      <c r="AF545" s="119"/>
      <c r="AG545" s="119"/>
      <c r="AH545" s="119"/>
      <c r="AI545" s="119"/>
      <c r="AJ545" s="119"/>
      <c r="AK545" s="119"/>
      <c r="AL545" s="119"/>
      <c r="AM545" s="4"/>
      <c r="AN545" s="4"/>
      <c r="AO545" s="4"/>
    </row>
    <row r="546">
      <c r="A546" s="4"/>
      <c r="B546" s="4"/>
      <c r="C546" s="4"/>
      <c r="D546" s="4"/>
      <c r="E546" s="4"/>
      <c r="F546" s="8"/>
      <c r="G546" s="8"/>
      <c r="H546" s="8"/>
      <c r="I546" s="8"/>
      <c r="J546" s="8"/>
      <c r="K546" s="8"/>
      <c r="L546" s="8"/>
      <c r="M546" s="8"/>
      <c r="N546" s="8"/>
      <c r="O546" s="8"/>
      <c r="P546" s="118"/>
      <c r="Q546" s="118"/>
      <c r="R546" s="118"/>
      <c r="S546" s="325"/>
      <c r="T546" s="119"/>
      <c r="U546" s="119"/>
      <c r="V546" s="119"/>
      <c r="W546" s="326"/>
      <c r="X546" s="74"/>
      <c r="Y546" s="352"/>
      <c r="Z546" s="352"/>
      <c r="AA546" s="328"/>
      <c r="AB546" s="118"/>
      <c r="AC546" s="119"/>
      <c r="AD546" s="119"/>
      <c r="AE546" s="119"/>
      <c r="AF546" s="119"/>
      <c r="AG546" s="119"/>
      <c r="AH546" s="119"/>
      <c r="AI546" s="119"/>
      <c r="AJ546" s="119"/>
      <c r="AK546" s="119"/>
      <c r="AL546" s="119"/>
      <c r="AM546" s="4"/>
      <c r="AN546" s="4"/>
      <c r="AO546" s="4"/>
    </row>
    <row r="547">
      <c r="A547" s="4"/>
      <c r="B547" s="4"/>
      <c r="C547" s="4"/>
      <c r="D547" s="4"/>
      <c r="E547" s="4"/>
      <c r="F547" s="8"/>
      <c r="G547" s="8"/>
      <c r="H547" s="8"/>
      <c r="I547" s="8"/>
      <c r="J547" s="8"/>
      <c r="K547" s="8"/>
      <c r="L547" s="8"/>
      <c r="M547" s="8"/>
      <c r="N547" s="8"/>
      <c r="O547" s="8"/>
      <c r="P547" s="118"/>
      <c r="Q547" s="118"/>
      <c r="R547" s="118"/>
      <c r="S547" s="325"/>
      <c r="T547" s="119"/>
      <c r="U547" s="119"/>
      <c r="V547" s="119"/>
      <c r="W547" s="326"/>
      <c r="X547" s="74"/>
      <c r="Y547" s="352"/>
      <c r="Z547" s="352"/>
      <c r="AA547" s="328"/>
      <c r="AB547" s="118"/>
      <c r="AC547" s="119"/>
      <c r="AD547" s="119"/>
      <c r="AE547" s="119"/>
      <c r="AF547" s="119"/>
      <c r="AG547" s="119"/>
      <c r="AH547" s="119"/>
      <c r="AI547" s="119"/>
      <c r="AJ547" s="119"/>
      <c r="AK547" s="119"/>
      <c r="AL547" s="119"/>
      <c r="AM547" s="4"/>
      <c r="AN547" s="4"/>
      <c r="AO547" s="4"/>
    </row>
    <row r="548">
      <c r="A548" s="4"/>
      <c r="B548" s="4"/>
      <c r="C548" s="4"/>
      <c r="D548" s="4"/>
      <c r="E548" s="4"/>
      <c r="F548" s="8"/>
      <c r="G548" s="8"/>
      <c r="H548" s="8"/>
      <c r="I548" s="8"/>
      <c r="J548" s="8"/>
      <c r="K548" s="8"/>
      <c r="L548" s="8"/>
      <c r="M548" s="8"/>
      <c r="N548" s="8"/>
      <c r="O548" s="8"/>
      <c r="P548" s="118"/>
      <c r="Q548" s="118"/>
      <c r="R548" s="118"/>
      <c r="S548" s="325"/>
      <c r="T548" s="119"/>
      <c r="U548" s="119"/>
      <c r="V548" s="119"/>
      <c r="W548" s="326"/>
      <c r="X548" s="74"/>
      <c r="Y548" s="352"/>
      <c r="Z548" s="352"/>
      <c r="AA548" s="328"/>
      <c r="AB548" s="118"/>
      <c r="AC548" s="119"/>
      <c r="AD548" s="119"/>
      <c r="AE548" s="119"/>
      <c r="AF548" s="119"/>
      <c r="AG548" s="119"/>
      <c r="AH548" s="119"/>
      <c r="AI548" s="119"/>
      <c r="AJ548" s="119"/>
      <c r="AK548" s="119"/>
      <c r="AL548" s="119"/>
      <c r="AM548" s="4"/>
      <c r="AN548" s="4"/>
      <c r="AO548" s="4"/>
    </row>
    <row r="549">
      <c r="A549" s="4"/>
      <c r="B549" s="4"/>
      <c r="C549" s="4"/>
      <c r="D549" s="4"/>
      <c r="E549" s="4"/>
      <c r="F549" s="8"/>
      <c r="G549" s="8"/>
      <c r="H549" s="8"/>
      <c r="I549" s="8"/>
      <c r="J549" s="8"/>
      <c r="K549" s="8"/>
      <c r="L549" s="8"/>
      <c r="M549" s="8"/>
      <c r="N549" s="8"/>
      <c r="O549" s="8"/>
      <c r="P549" s="118"/>
      <c r="Q549" s="118"/>
      <c r="R549" s="118"/>
      <c r="S549" s="325"/>
      <c r="T549" s="119"/>
      <c r="U549" s="119"/>
      <c r="V549" s="119"/>
      <c r="W549" s="326"/>
      <c r="X549" s="74"/>
      <c r="Y549" s="352"/>
      <c r="Z549" s="352"/>
      <c r="AA549" s="328"/>
      <c r="AB549" s="118"/>
      <c r="AC549" s="119"/>
      <c r="AD549" s="119"/>
      <c r="AE549" s="119"/>
      <c r="AF549" s="119"/>
      <c r="AG549" s="119"/>
      <c r="AH549" s="119"/>
      <c r="AI549" s="119"/>
      <c r="AJ549" s="119"/>
      <c r="AK549" s="119"/>
      <c r="AL549" s="119"/>
      <c r="AM549" s="4"/>
      <c r="AN549" s="4"/>
      <c r="AO549" s="4"/>
    </row>
    <row r="550">
      <c r="A550" s="4"/>
      <c r="B550" s="4"/>
      <c r="C550" s="4"/>
      <c r="D550" s="4"/>
      <c r="E550" s="4"/>
      <c r="F550" s="8"/>
      <c r="G550" s="8"/>
      <c r="H550" s="8"/>
      <c r="I550" s="8"/>
      <c r="J550" s="8"/>
      <c r="K550" s="8"/>
      <c r="L550" s="8"/>
      <c r="M550" s="8"/>
      <c r="N550" s="8"/>
      <c r="O550" s="8"/>
      <c r="P550" s="118"/>
      <c r="Q550" s="118"/>
      <c r="R550" s="118"/>
      <c r="S550" s="325"/>
      <c r="T550" s="119"/>
      <c r="U550" s="119"/>
      <c r="V550" s="119"/>
      <c r="W550" s="326"/>
      <c r="X550" s="74"/>
      <c r="Y550" s="352"/>
      <c r="Z550" s="352"/>
      <c r="AA550" s="328"/>
      <c r="AB550" s="118"/>
      <c r="AC550" s="119"/>
      <c r="AD550" s="119"/>
      <c r="AE550" s="119"/>
      <c r="AF550" s="119"/>
      <c r="AG550" s="119"/>
      <c r="AH550" s="119"/>
      <c r="AI550" s="119"/>
      <c r="AJ550" s="119"/>
      <c r="AK550" s="119"/>
      <c r="AL550" s="119"/>
      <c r="AM550" s="4"/>
      <c r="AN550" s="4"/>
      <c r="AO550" s="4"/>
    </row>
    <row r="551">
      <c r="A551" s="4"/>
      <c r="B551" s="4"/>
      <c r="C551" s="4"/>
      <c r="D551" s="4"/>
      <c r="E551" s="4"/>
      <c r="F551" s="8"/>
      <c r="G551" s="8"/>
      <c r="H551" s="8"/>
      <c r="I551" s="8"/>
      <c r="J551" s="8"/>
      <c r="K551" s="8"/>
      <c r="L551" s="8"/>
      <c r="M551" s="8"/>
      <c r="N551" s="8"/>
      <c r="O551" s="8"/>
      <c r="P551" s="118"/>
      <c r="Q551" s="118"/>
      <c r="R551" s="118"/>
      <c r="S551" s="325"/>
      <c r="T551" s="119"/>
      <c r="U551" s="119"/>
      <c r="V551" s="119"/>
      <c r="W551" s="326"/>
      <c r="X551" s="74"/>
      <c r="Y551" s="352"/>
      <c r="Z551" s="352"/>
      <c r="AA551" s="328"/>
      <c r="AB551" s="118"/>
      <c r="AC551" s="119"/>
      <c r="AD551" s="119"/>
      <c r="AE551" s="119"/>
      <c r="AF551" s="119"/>
      <c r="AG551" s="119"/>
      <c r="AH551" s="119"/>
      <c r="AI551" s="119"/>
      <c r="AJ551" s="119"/>
      <c r="AK551" s="119"/>
      <c r="AL551" s="119"/>
      <c r="AM551" s="4"/>
      <c r="AN551" s="4"/>
      <c r="AO551" s="4"/>
    </row>
    <row r="552">
      <c r="A552" s="4"/>
      <c r="B552" s="4"/>
      <c r="C552" s="4"/>
      <c r="D552" s="4"/>
      <c r="E552" s="4"/>
      <c r="F552" s="8"/>
      <c r="G552" s="8"/>
      <c r="H552" s="8"/>
      <c r="I552" s="8"/>
      <c r="J552" s="8"/>
      <c r="K552" s="8"/>
      <c r="L552" s="8"/>
      <c r="M552" s="8"/>
      <c r="N552" s="8"/>
      <c r="O552" s="8"/>
      <c r="P552" s="118"/>
      <c r="Q552" s="118"/>
      <c r="R552" s="118"/>
      <c r="S552" s="325"/>
      <c r="T552" s="119"/>
      <c r="U552" s="119"/>
      <c r="V552" s="119"/>
      <c r="W552" s="326"/>
      <c r="X552" s="74"/>
      <c r="Y552" s="352"/>
      <c r="Z552" s="352"/>
      <c r="AA552" s="328"/>
      <c r="AB552" s="118"/>
      <c r="AC552" s="119"/>
      <c r="AD552" s="119"/>
      <c r="AE552" s="119"/>
      <c r="AF552" s="119"/>
      <c r="AG552" s="119"/>
      <c r="AH552" s="119"/>
      <c r="AI552" s="119"/>
      <c r="AJ552" s="119"/>
      <c r="AK552" s="119"/>
      <c r="AL552" s="119"/>
      <c r="AM552" s="4"/>
      <c r="AN552" s="4"/>
      <c r="AO552" s="4"/>
    </row>
    <row r="553">
      <c r="A553" s="4"/>
      <c r="B553" s="4"/>
      <c r="C553" s="4"/>
      <c r="D553" s="4"/>
      <c r="E553" s="4"/>
      <c r="F553" s="8"/>
      <c r="G553" s="8"/>
      <c r="H553" s="8"/>
      <c r="I553" s="8"/>
      <c r="J553" s="8"/>
      <c r="K553" s="8"/>
      <c r="L553" s="8"/>
      <c r="M553" s="8"/>
      <c r="N553" s="8"/>
      <c r="O553" s="8"/>
      <c r="P553" s="118"/>
      <c r="Q553" s="118"/>
      <c r="R553" s="118"/>
      <c r="S553" s="325"/>
      <c r="T553" s="119"/>
      <c r="U553" s="119"/>
      <c r="V553" s="119"/>
      <c r="W553" s="326"/>
      <c r="X553" s="74"/>
      <c r="Y553" s="352"/>
      <c r="Z553" s="352"/>
      <c r="AA553" s="328"/>
      <c r="AB553" s="118"/>
      <c r="AC553" s="119"/>
      <c r="AD553" s="119"/>
      <c r="AE553" s="119"/>
      <c r="AF553" s="119"/>
      <c r="AG553" s="119"/>
      <c r="AH553" s="119"/>
      <c r="AI553" s="119"/>
      <c r="AJ553" s="119"/>
      <c r="AK553" s="119"/>
      <c r="AL553" s="119"/>
      <c r="AM553" s="4"/>
      <c r="AN553" s="4"/>
      <c r="AO553" s="4"/>
    </row>
    <row r="554">
      <c r="A554" s="4"/>
      <c r="B554" s="4"/>
      <c r="C554" s="4"/>
      <c r="D554" s="4"/>
      <c r="E554" s="4"/>
      <c r="F554" s="8"/>
      <c r="G554" s="8"/>
      <c r="H554" s="8"/>
      <c r="I554" s="8"/>
      <c r="J554" s="8"/>
      <c r="K554" s="8"/>
      <c r="L554" s="8"/>
      <c r="M554" s="8"/>
      <c r="N554" s="8"/>
      <c r="O554" s="8"/>
      <c r="P554" s="118"/>
      <c r="Q554" s="118"/>
      <c r="R554" s="118"/>
      <c r="S554" s="325"/>
      <c r="T554" s="119"/>
      <c r="U554" s="119"/>
      <c r="V554" s="119"/>
      <c r="W554" s="326"/>
      <c r="X554" s="74"/>
      <c r="Y554" s="352"/>
      <c r="Z554" s="352"/>
      <c r="AA554" s="328"/>
      <c r="AB554" s="118"/>
      <c r="AC554" s="119"/>
      <c r="AD554" s="119"/>
      <c r="AE554" s="119"/>
      <c r="AF554" s="119"/>
      <c r="AG554" s="119"/>
      <c r="AH554" s="119"/>
      <c r="AI554" s="119"/>
      <c r="AJ554" s="119"/>
      <c r="AK554" s="119"/>
      <c r="AL554" s="119"/>
      <c r="AM554" s="4"/>
      <c r="AN554" s="4"/>
      <c r="AO554" s="4"/>
    </row>
    <row r="555">
      <c r="A555" s="4"/>
      <c r="B555" s="4"/>
      <c r="C555" s="4"/>
      <c r="D555" s="4"/>
      <c r="E555" s="4"/>
      <c r="F555" s="8"/>
      <c r="G555" s="8"/>
      <c r="H555" s="8"/>
      <c r="I555" s="8"/>
      <c r="J555" s="8"/>
      <c r="K555" s="8"/>
      <c r="L555" s="8"/>
      <c r="M555" s="8"/>
      <c r="N555" s="8"/>
      <c r="O555" s="8"/>
      <c r="P555" s="118"/>
      <c r="Q555" s="118"/>
      <c r="R555" s="118"/>
      <c r="S555" s="325"/>
      <c r="T555" s="119"/>
      <c r="U555" s="119"/>
      <c r="V555" s="119"/>
      <c r="W555" s="326"/>
      <c r="X555" s="74"/>
      <c r="Y555" s="352"/>
      <c r="Z555" s="352"/>
      <c r="AA555" s="328"/>
      <c r="AB555" s="118"/>
      <c r="AC555" s="119"/>
      <c r="AD555" s="119"/>
      <c r="AE555" s="119"/>
      <c r="AF555" s="119"/>
      <c r="AG555" s="119"/>
      <c r="AH555" s="119"/>
      <c r="AI555" s="119"/>
      <c r="AJ555" s="119"/>
      <c r="AK555" s="119"/>
      <c r="AL555" s="119"/>
      <c r="AM555" s="4"/>
      <c r="AN555" s="4"/>
      <c r="AO555" s="4"/>
    </row>
    <row r="556">
      <c r="A556" s="4"/>
      <c r="B556" s="4"/>
      <c r="C556" s="4"/>
      <c r="D556" s="4"/>
      <c r="E556" s="4"/>
      <c r="F556" s="8"/>
      <c r="G556" s="8"/>
      <c r="H556" s="8"/>
      <c r="I556" s="8"/>
      <c r="J556" s="8"/>
      <c r="K556" s="8"/>
      <c r="L556" s="8"/>
      <c r="M556" s="8"/>
      <c r="N556" s="8"/>
      <c r="O556" s="8"/>
      <c r="P556" s="118"/>
      <c r="Q556" s="118"/>
      <c r="R556" s="118"/>
      <c r="S556" s="325"/>
      <c r="T556" s="119"/>
      <c r="U556" s="119"/>
      <c r="V556" s="119"/>
      <c r="W556" s="326"/>
      <c r="X556" s="74"/>
      <c r="Y556" s="352"/>
      <c r="Z556" s="352"/>
      <c r="AA556" s="328"/>
      <c r="AB556" s="118"/>
      <c r="AC556" s="119"/>
      <c r="AD556" s="119"/>
      <c r="AE556" s="119"/>
      <c r="AF556" s="119"/>
      <c r="AG556" s="119"/>
      <c r="AH556" s="119"/>
      <c r="AI556" s="119"/>
      <c r="AJ556" s="119"/>
      <c r="AK556" s="119"/>
      <c r="AL556" s="119"/>
      <c r="AM556" s="4"/>
      <c r="AN556" s="4"/>
      <c r="AO556" s="4"/>
    </row>
    <row r="557">
      <c r="A557" s="4"/>
      <c r="B557" s="4"/>
      <c r="C557" s="4"/>
      <c r="D557" s="4"/>
      <c r="E557" s="4"/>
      <c r="F557" s="8"/>
      <c r="G557" s="8"/>
      <c r="H557" s="8"/>
      <c r="I557" s="8"/>
      <c r="J557" s="8"/>
      <c r="K557" s="8"/>
      <c r="L557" s="8"/>
      <c r="M557" s="8"/>
      <c r="N557" s="8"/>
      <c r="O557" s="8"/>
      <c r="P557" s="118"/>
      <c r="Q557" s="118"/>
      <c r="R557" s="118"/>
      <c r="S557" s="325"/>
      <c r="T557" s="119"/>
      <c r="U557" s="119"/>
      <c r="V557" s="119"/>
      <c r="W557" s="326"/>
      <c r="X557" s="74"/>
      <c r="Y557" s="352"/>
      <c r="Z557" s="352"/>
      <c r="AA557" s="328"/>
      <c r="AB557" s="118"/>
      <c r="AC557" s="119"/>
      <c r="AD557" s="119"/>
      <c r="AE557" s="119"/>
      <c r="AF557" s="119"/>
      <c r="AG557" s="119"/>
      <c r="AH557" s="119"/>
      <c r="AI557" s="119"/>
      <c r="AJ557" s="119"/>
      <c r="AK557" s="119"/>
      <c r="AL557" s="119"/>
      <c r="AM557" s="4"/>
      <c r="AN557" s="4"/>
      <c r="AO557" s="4"/>
    </row>
    <row r="558">
      <c r="A558" s="4"/>
      <c r="B558" s="4"/>
      <c r="C558" s="4"/>
      <c r="D558" s="4"/>
      <c r="E558" s="4"/>
      <c r="F558" s="8"/>
      <c r="G558" s="8"/>
      <c r="H558" s="8"/>
      <c r="I558" s="8"/>
      <c r="J558" s="8"/>
      <c r="K558" s="8"/>
      <c r="L558" s="8"/>
      <c r="M558" s="8"/>
      <c r="N558" s="8"/>
      <c r="O558" s="8"/>
      <c r="P558" s="118"/>
      <c r="Q558" s="118"/>
      <c r="R558" s="118"/>
      <c r="S558" s="325"/>
      <c r="T558" s="119"/>
      <c r="U558" s="119"/>
      <c r="V558" s="119"/>
      <c r="W558" s="326"/>
      <c r="X558" s="74"/>
      <c r="Y558" s="352"/>
      <c r="Z558" s="352"/>
      <c r="AA558" s="328"/>
      <c r="AB558" s="118"/>
      <c r="AC558" s="119"/>
      <c r="AD558" s="119"/>
      <c r="AE558" s="119"/>
      <c r="AF558" s="119"/>
      <c r="AG558" s="119"/>
      <c r="AH558" s="119"/>
      <c r="AI558" s="119"/>
      <c r="AJ558" s="119"/>
      <c r="AK558" s="119"/>
      <c r="AL558" s="119"/>
      <c r="AM558" s="4"/>
      <c r="AN558" s="4"/>
      <c r="AO558" s="4"/>
    </row>
    <row r="559">
      <c r="A559" s="4"/>
      <c r="B559" s="4"/>
      <c r="C559" s="4"/>
      <c r="D559" s="4"/>
      <c r="E559" s="4"/>
      <c r="F559" s="8"/>
      <c r="G559" s="8"/>
      <c r="H559" s="8"/>
      <c r="I559" s="8"/>
      <c r="J559" s="8"/>
      <c r="K559" s="8"/>
      <c r="L559" s="8"/>
      <c r="M559" s="8"/>
      <c r="N559" s="8"/>
      <c r="O559" s="8"/>
      <c r="P559" s="118"/>
      <c r="Q559" s="118"/>
      <c r="R559" s="118"/>
      <c r="S559" s="325"/>
      <c r="T559" s="119"/>
      <c r="U559" s="119"/>
      <c r="V559" s="119"/>
      <c r="W559" s="326"/>
      <c r="X559" s="74"/>
      <c r="Y559" s="352"/>
      <c r="Z559" s="352"/>
      <c r="AA559" s="328"/>
      <c r="AB559" s="118"/>
      <c r="AC559" s="119"/>
      <c r="AD559" s="119"/>
      <c r="AE559" s="119"/>
      <c r="AF559" s="119"/>
      <c r="AG559" s="119"/>
      <c r="AH559" s="119"/>
      <c r="AI559" s="119"/>
      <c r="AJ559" s="119"/>
      <c r="AK559" s="119"/>
      <c r="AL559" s="119"/>
      <c r="AM559" s="4"/>
      <c r="AN559" s="4"/>
      <c r="AO559" s="4"/>
    </row>
    <row r="560">
      <c r="A560" s="4"/>
      <c r="B560" s="4"/>
      <c r="C560" s="4"/>
      <c r="D560" s="4"/>
      <c r="E560" s="4"/>
      <c r="F560" s="8"/>
      <c r="G560" s="8"/>
      <c r="H560" s="8"/>
      <c r="I560" s="8"/>
      <c r="J560" s="8"/>
      <c r="K560" s="8"/>
      <c r="L560" s="8"/>
      <c r="M560" s="8"/>
      <c r="N560" s="8"/>
      <c r="O560" s="8"/>
      <c r="P560" s="118"/>
      <c r="Q560" s="118"/>
      <c r="R560" s="118"/>
      <c r="S560" s="325"/>
      <c r="T560" s="119"/>
      <c r="U560" s="119"/>
      <c r="V560" s="119"/>
      <c r="W560" s="326"/>
      <c r="X560" s="74"/>
      <c r="Y560" s="352"/>
      <c r="Z560" s="352"/>
      <c r="AA560" s="328"/>
      <c r="AB560" s="118"/>
      <c r="AC560" s="119"/>
      <c r="AD560" s="119"/>
      <c r="AE560" s="119"/>
      <c r="AF560" s="119"/>
      <c r="AG560" s="119"/>
      <c r="AH560" s="119"/>
      <c r="AI560" s="119"/>
      <c r="AJ560" s="119"/>
      <c r="AK560" s="119"/>
      <c r="AL560" s="119"/>
      <c r="AM560" s="4"/>
      <c r="AN560" s="4"/>
      <c r="AO560" s="4"/>
    </row>
    <row r="561">
      <c r="A561" s="4"/>
      <c r="B561" s="4"/>
      <c r="C561" s="4"/>
      <c r="D561" s="4"/>
      <c r="E561" s="4"/>
      <c r="F561" s="8"/>
      <c r="G561" s="8"/>
      <c r="H561" s="8"/>
      <c r="I561" s="8"/>
      <c r="J561" s="8"/>
      <c r="K561" s="8"/>
      <c r="L561" s="8"/>
      <c r="M561" s="8"/>
      <c r="N561" s="8"/>
      <c r="O561" s="8"/>
      <c r="P561" s="118"/>
      <c r="Q561" s="118"/>
      <c r="R561" s="118"/>
      <c r="S561" s="325"/>
      <c r="T561" s="119"/>
      <c r="U561" s="119"/>
      <c r="V561" s="119"/>
      <c r="W561" s="326"/>
      <c r="X561" s="74"/>
      <c r="Y561" s="352"/>
      <c r="Z561" s="352"/>
      <c r="AA561" s="328"/>
      <c r="AB561" s="118"/>
      <c r="AC561" s="119"/>
      <c r="AD561" s="119"/>
      <c r="AE561" s="119"/>
      <c r="AF561" s="119"/>
      <c r="AG561" s="119"/>
      <c r="AH561" s="119"/>
      <c r="AI561" s="119"/>
      <c r="AJ561" s="119"/>
      <c r="AK561" s="119"/>
      <c r="AL561" s="119"/>
      <c r="AM561" s="4"/>
      <c r="AN561" s="4"/>
      <c r="AO561" s="4"/>
    </row>
    <row r="562">
      <c r="A562" s="4"/>
      <c r="B562" s="4"/>
      <c r="C562" s="4"/>
      <c r="D562" s="4"/>
      <c r="E562" s="4"/>
      <c r="F562" s="8"/>
      <c r="G562" s="8"/>
      <c r="H562" s="8"/>
      <c r="I562" s="8"/>
      <c r="J562" s="8"/>
      <c r="K562" s="8"/>
      <c r="L562" s="8"/>
      <c r="M562" s="8"/>
      <c r="N562" s="8"/>
      <c r="O562" s="8"/>
      <c r="P562" s="118"/>
      <c r="Q562" s="118"/>
      <c r="R562" s="118"/>
      <c r="S562" s="325"/>
      <c r="T562" s="119"/>
      <c r="U562" s="119"/>
      <c r="V562" s="119"/>
      <c r="W562" s="326"/>
      <c r="X562" s="74"/>
      <c r="Y562" s="352"/>
      <c r="Z562" s="352"/>
      <c r="AA562" s="328"/>
      <c r="AB562" s="118"/>
      <c r="AC562" s="119"/>
      <c r="AD562" s="119"/>
      <c r="AE562" s="119"/>
      <c r="AF562" s="119"/>
      <c r="AG562" s="119"/>
      <c r="AH562" s="119"/>
      <c r="AI562" s="119"/>
      <c r="AJ562" s="119"/>
      <c r="AK562" s="119"/>
      <c r="AL562" s="119"/>
      <c r="AM562" s="4"/>
      <c r="AN562" s="4"/>
      <c r="AO562" s="4"/>
    </row>
    <row r="563">
      <c r="A563" s="4"/>
      <c r="B563" s="4"/>
      <c r="C563" s="4"/>
      <c r="D563" s="4"/>
      <c r="E563" s="4"/>
      <c r="F563" s="8"/>
      <c r="G563" s="8"/>
      <c r="H563" s="8"/>
      <c r="I563" s="8"/>
      <c r="J563" s="8"/>
      <c r="K563" s="8"/>
      <c r="L563" s="8"/>
      <c r="M563" s="8"/>
      <c r="N563" s="8"/>
      <c r="O563" s="8"/>
      <c r="P563" s="118"/>
      <c r="Q563" s="118"/>
      <c r="R563" s="118"/>
      <c r="S563" s="325"/>
      <c r="T563" s="119"/>
      <c r="U563" s="119"/>
      <c r="V563" s="119"/>
      <c r="W563" s="326"/>
      <c r="X563" s="74"/>
      <c r="Y563" s="352"/>
      <c r="Z563" s="352"/>
      <c r="AA563" s="328"/>
      <c r="AB563" s="118"/>
      <c r="AC563" s="119"/>
      <c r="AD563" s="119"/>
      <c r="AE563" s="119"/>
      <c r="AF563" s="119"/>
      <c r="AG563" s="119"/>
      <c r="AH563" s="119"/>
      <c r="AI563" s="119"/>
      <c r="AJ563" s="119"/>
      <c r="AK563" s="119"/>
      <c r="AL563" s="119"/>
      <c r="AM563" s="4"/>
      <c r="AN563" s="4"/>
      <c r="AO563" s="4"/>
    </row>
    <row r="564">
      <c r="A564" s="4"/>
      <c r="B564" s="4"/>
      <c r="C564" s="4"/>
      <c r="D564" s="4"/>
      <c r="E564" s="4"/>
      <c r="F564" s="8"/>
      <c r="G564" s="8"/>
      <c r="H564" s="8"/>
      <c r="I564" s="8"/>
      <c r="J564" s="8"/>
      <c r="K564" s="8"/>
      <c r="L564" s="8"/>
      <c r="M564" s="8"/>
      <c r="N564" s="8"/>
      <c r="O564" s="8"/>
      <c r="P564" s="118"/>
      <c r="Q564" s="118"/>
      <c r="R564" s="118"/>
      <c r="S564" s="325"/>
      <c r="T564" s="119"/>
      <c r="U564" s="119"/>
      <c r="V564" s="119"/>
      <c r="W564" s="326"/>
      <c r="X564" s="74"/>
      <c r="Y564" s="352"/>
      <c r="Z564" s="352"/>
      <c r="AA564" s="328"/>
      <c r="AB564" s="118"/>
      <c r="AC564" s="119"/>
      <c r="AD564" s="119"/>
      <c r="AE564" s="119"/>
      <c r="AF564" s="119"/>
      <c r="AG564" s="119"/>
      <c r="AH564" s="119"/>
      <c r="AI564" s="119"/>
      <c r="AJ564" s="119"/>
      <c r="AK564" s="119"/>
      <c r="AL564" s="119"/>
      <c r="AM564" s="4"/>
      <c r="AN564" s="4"/>
      <c r="AO564" s="4"/>
    </row>
    <row r="565">
      <c r="A565" s="4"/>
      <c r="B565" s="4"/>
      <c r="C565" s="4"/>
      <c r="D565" s="4"/>
      <c r="E565" s="4"/>
      <c r="F565" s="8"/>
      <c r="G565" s="8"/>
      <c r="H565" s="8"/>
      <c r="I565" s="8"/>
      <c r="J565" s="8"/>
      <c r="K565" s="8"/>
      <c r="L565" s="8"/>
      <c r="M565" s="8"/>
      <c r="N565" s="8"/>
      <c r="O565" s="8"/>
      <c r="P565" s="118"/>
      <c r="Q565" s="118"/>
      <c r="R565" s="118"/>
      <c r="S565" s="325"/>
      <c r="T565" s="119"/>
      <c r="U565" s="119"/>
      <c r="V565" s="119"/>
      <c r="W565" s="326"/>
      <c r="X565" s="74"/>
      <c r="Y565" s="352"/>
      <c r="Z565" s="352"/>
      <c r="AA565" s="328"/>
      <c r="AB565" s="118"/>
      <c r="AC565" s="119"/>
      <c r="AD565" s="119"/>
      <c r="AE565" s="119"/>
      <c r="AF565" s="119"/>
      <c r="AG565" s="119"/>
      <c r="AH565" s="119"/>
      <c r="AI565" s="119"/>
      <c r="AJ565" s="119"/>
      <c r="AK565" s="119"/>
      <c r="AL565" s="119"/>
      <c r="AM565" s="4"/>
      <c r="AN565" s="4"/>
      <c r="AO565" s="4"/>
    </row>
    <row r="566">
      <c r="A566" s="4"/>
      <c r="B566" s="4"/>
      <c r="C566" s="4"/>
      <c r="D566" s="4"/>
      <c r="E566" s="4"/>
      <c r="F566" s="8"/>
      <c r="G566" s="8"/>
      <c r="H566" s="8"/>
      <c r="I566" s="8"/>
      <c r="J566" s="8"/>
      <c r="K566" s="8"/>
      <c r="L566" s="8"/>
      <c r="M566" s="8"/>
      <c r="N566" s="8"/>
      <c r="O566" s="8"/>
      <c r="P566" s="118"/>
      <c r="Q566" s="118"/>
      <c r="R566" s="118"/>
      <c r="S566" s="325"/>
      <c r="T566" s="119"/>
      <c r="U566" s="119"/>
      <c r="V566" s="119"/>
      <c r="W566" s="326"/>
      <c r="X566" s="74"/>
      <c r="Y566" s="352"/>
      <c r="Z566" s="352"/>
      <c r="AA566" s="328"/>
      <c r="AB566" s="118"/>
      <c r="AC566" s="119"/>
      <c r="AD566" s="119"/>
      <c r="AE566" s="119"/>
      <c r="AF566" s="119"/>
      <c r="AG566" s="119"/>
      <c r="AH566" s="119"/>
      <c r="AI566" s="119"/>
      <c r="AJ566" s="119"/>
      <c r="AK566" s="119"/>
      <c r="AL566" s="119"/>
      <c r="AM566" s="4"/>
      <c r="AN566" s="4"/>
      <c r="AO566" s="4"/>
    </row>
    <row r="567">
      <c r="A567" s="4"/>
      <c r="B567" s="4"/>
      <c r="C567" s="4"/>
      <c r="D567" s="4"/>
      <c r="E567" s="4"/>
      <c r="F567" s="8"/>
      <c r="G567" s="8"/>
      <c r="H567" s="8"/>
      <c r="I567" s="8"/>
      <c r="J567" s="8"/>
      <c r="K567" s="8"/>
      <c r="L567" s="8"/>
      <c r="M567" s="8"/>
      <c r="N567" s="8"/>
      <c r="O567" s="8"/>
      <c r="P567" s="118"/>
      <c r="Q567" s="118"/>
      <c r="R567" s="118"/>
      <c r="S567" s="325"/>
      <c r="T567" s="119"/>
      <c r="U567" s="119"/>
      <c r="V567" s="119"/>
      <c r="W567" s="326"/>
      <c r="X567" s="74"/>
      <c r="Y567" s="352"/>
      <c r="Z567" s="352"/>
      <c r="AA567" s="328"/>
      <c r="AB567" s="118"/>
      <c r="AC567" s="119"/>
      <c r="AD567" s="119"/>
      <c r="AE567" s="119"/>
      <c r="AF567" s="119"/>
      <c r="AG567" s="119"/>
      <c r="AH567" s="119"/>
      <c r="AI567" s="119"/>
      <c r="AJ567" s="119"/>
      <c r="AK567" s="119"/>
      <c r="AL567" s="119"/>
      <c r="AM567" s="4"/>
      <c r="AN567" s="4"/>
      <c r="AO567" s="4"/>
    </row>
    <row r="568">
      <c r="A568" s="4"/>
      <c r="B568" s="4"/>
      <c r="C568" s="4"/>
      <c r="D568" s="4"/>
      <c r="E568" s="4"/>
      <c r="F568" s="8"/>
      <c r="G568" s="8"/>
      <c r="H568" s="8"/>
      <c r="I568" s="8"/>
      <c r="J568" s="8"/>
      <c r="K568" s="8"/>
      <c r="L568" s="8"/>
      <c r="M568" s="8"/>
      <c r="N568" s="8"/>
      <c r="O568" s="8"/>
      <c r="P568" s="118"/>
      <c r="Q568" s="118"/>
      <c r="R568" s="118"/>
      <c r="S568" s="325"/>
      <c r="T568" s="119"/>
      <c r="U568" s="119"/>
      <c r="V568" s="119"/>
      <c r="W568" s="326"/>
      <c r="X568" s="74"/>
      <c r="Y568" s="352"/>
      <c r="Z568" s="352"/>
      <c r="AA568" s="328"/>
      <c r="AB568" s="118"/>
      <c r="AC568" s="119"/>
      <c r="AD568" s="119"/>
      <c r="AE568" s="119"/>
      <c r="AF568" s="119"/>
      <c r="AG568" s="119"/>
      <c r="AH568" s="119"/>
      <c r="AI568" s="119"/>
      <c r="AJ568" s="119"/>
      <c r="AK568" s="119"/>
      <c r="AL568" s="119"/>
      <c r="AM568" s="4"/>
      <c r="AN568" s="4"/>
      <c r="AO568" s="4"/>
    </row>
    <row r="569">
      <c r="A569" s="4"/>
      <c r="B569" s="4"/>
      <c r="C569" s="4"/>
      <c r="D569" s="4"/>
      <c r="E569" s="4"/>
      <c r="F569" s="8"/>
      <c r="G569" s="8"/>
      <c r="H569" s="8"/>
      <c r="I569" s="8"/>
      <c r="J569" s="8"/>
      <c r="K569" s="8"/>
      <c r="L569" s="8"/>
      <c r="M569" s="8"/>
      <c r="N569" s="8"/>
      <c r="O569" s="8"/>
      <c r="P569" s="118"/>
      <c r="Q569" s="118"/>
      <c r="R569" s="118"/>
      <c r="S569" s="325"/>
      <c r="T569" s="119"/>
      <c r="U569" s="119"/>
      <c r="V569" s="119"/>
      <c r="W569" s="326"/>
      <c r="X569" s="74"/>
      <c r="Y569" s="352"/>
      <c r="Z569" s="352"/>
      <c r="AA569" s="328"/>
      <c r="AB569" s="118"/>
      <c r="AC569" s="119"/>
      <c r="AD569" s="119"/>
      <c r="AE569" s="119"/>
      <c r="AF569" s="119"/>
      <c r="AG569" s="119"/>
      <c r="AH569" s="119"/>
      <c r="AI569" s="119"/>
      <c r="AJ569" s="119"/>
      <c r="AK569" s="119"/>
      <c r="AL569" s="119"/>
      <c r="AM569" s="4"/>
      <c r="AN569" s="4"/>
      <c r="AO569" s="4"/>
    </row>
    <row r="570">
      <c r="A570" s="4"/>
      <c r="B570" s="4"/>
      <c r="C570" s="4"/>
      <c r="D570" s="4"/>
      <c r="E570" s="4"/>
      <c r="F570" s="8"/>
      <c r="G570" s="8"/>
      <c r="H570" s="8"/>
      <c r="I570" s="8"/>
      <c r="J570" s="8"/>
      <c r="K570" s="8"/>
      <c r="L570" s="8"/>
      <c r="M570" s="8"/>
      <c r="N570" s="8"/>
      <c r="O570" s="8"/>
      <c r="P570" s="118"/>
      <c r="Q570" s="118"/>
      <c r="R570" s="118"/>
      <c r="S570" s="325"/>
      <c r="T570" s="119"/>
      <c r="U570" s="119"/>
      <c r="V570" s="119"/>
      <c r="W570" s="326"/>
      <c r="X570" s="74"/>
      <c r="Y570" s="352"/>
      <c r="Z570" s="352"/>
      <c r="AA570" s="328"/>
      <c r="AB570" s="118"/>
      <c r="AC570" s="119"/>
      <c r="AD570" s="119"/>
      <c r="AE570" s="119"/>
      <c r="AF570" s="119"/>
      <c r="AG570" s="119"/>
      <c r="AH570" s="119"/>
      <c r="AI570" s="119"/>
      <c r="AJ570" s="119"/>
      <c r="AK570" s="119"/>
      <c r="AL570" s="119"/>
      <c r="AM570" s="4"/>
      <c r="AN570" s="4"/>
      <c r="AO570" s="4"/>
    </row>
    <row r="571">
      <c r="A571" s="4"/>
      <c r="B571" s="4"/>
      <c r="C571" s="4"/>
      <c r="D571" s="4"/>
      <c r="E571" s="4"/>
      <c r="F571" s="8"/>
      <c r="G571" s="8"/>
      <c r="H571" s="8"/>
      <c r="I571" s="8"/>
      <c r="J571" s="8"/>
      <c r="K571" s="8"/>
      <c r="L571" s="8"/>
      <c r="M571" s="8"/>
      <c r="N571" s="8"/>
      <c r="O571" s="8"/>
      <c r="P571" s="118"/>
      <c r="Q571" s="118"/>
      <c r="R571" s="118"/>
      <c r="S571" s="325"/>
      <c r="T571" s="119"/>
      <c r="U571" s="119"/>
      <c r="V571" s="119"/>
      <c r="W571" s="326"/>
      <c r="X571" s="74"/>
      <c r="Y571" s="352"/>
      <c r="Z571" s="352"/>
      <c r="AA571" s="328"/>
      <c r="AB571" s="118"/>
      <c r="AC571" s="119"/>
      <c r="AD571" s="119"/>
      <c r="AE571" s="119"/>
      <c r="AF571" s="119"/>
      <c r="AG571" s="119"/>
      <c r="AH571" s="119"/>
      <c r="AI571" s="119"/>
      <c r="AJ571" s="119"/>
      <c r="AK571" s="119"/>
      <c r="AL571" s="119"/>
      <c r="AM571" s="4"/>
      <c r="AN571" s="4"/>
      <c r="AO571" s="4"/>
    </row>
    <row r="572">
      <c r="A572" s="4"/>
      <c r="B572" s="4"/>
      <c r="C572" s="4"/>
      <c r="D572" s="4"/>
      <c r="E572" s="4"/>
      <c r="F572" s="8"/>
      <c r="G572" s="8"/>
      <c r="H572" s="8"/>
      <c r="I572" s="8"/>
      <c r="J572" s="8"/>
      <c r="K572" s="8"/>
      <c r="L572" s="8"/>
      <c r="M572" s="8"/>
      <c r="N572" s="8"/>
      <c r="O572" s="8"/>
      <c r="P572" s="118"/>
      <c r="Q572" s="118"/>
      <c r="R572" s="118"/>
      <c r="S572" s="325"/>
      <c r="T572" s="119"/>
      <c r="U572" s="119"/>
      <c r="V572" s="119"/>
      <c r="W572" s="326"/>
      <c r="X572" s="74"/>
      <c r="Y572" s="352"/>
      <c r="Z572" s="352"/>
      <c r="AA572" s="328"/>
      <c r="AB572" s="118"/>
      <c r="AC572" s="119"/>
      <c r="AD572" s="119"/>
      <c r="AE572" s="119"/>
      <c r="AF572" s="119"/>
      <c r="AG572" s="119"/>
      <c r="AH572" s="119"/>
      <c r="AI572" s="119"/>
      <c r="AJ572" s="119"/>
      <c r="AK572" s="119"/>
      <c r="AL572" s="119"/>
      <c r="AM572" s="4"/>
      <c r="AN572" s="4"/>
      <c r="AO572" s="4"/>
    </row>
    <row r="573">
      <c r="A573" s="4"/>
      <c r="B573" s="4"/>
      <c r="C573" s="4"/>
      <c r="D573" s="4"/>
      <c r="E573" s="4"/>
      <c r="F573" s="8"/>
      <c r="G573" s="8"/>
      <c r="H573" s="8"/>
      <c r="I573" s="8"/>
      <c r="J573" s="8"/>
      <c r="K573" s="8"/>
      <c r="L573" s="8"/>
      <c r="M573" s="8"/>
      <c r="N573" s="8"/>
      <c r="O573" s="8"/>
      <c r="P573" s="118"/>
      <c r="Q573" s="118"/>
      <c r="R573" s="118"/>
      <c r="S573" s="325"/>
      <c r="T573" s="119"/>
      <c r="U573" s="119"/>
      <c r="V573" s="119"/>
      <c r="W573" s="326"/>
      <c r="X573" s="74"/>
      <c r="Y573" s="352"/>
      <c r="Z573" s="352"/>
      <c r="AA573" s="328"/>
      <c r="AB573" s="118"/>
      <c r="AC573" s="119"/>
      <c r="AD573" s="119"/>
      <c r="AE573" s="119"/>
      <c r="AF573" s="119"/>
      <c r="AG573" s="119"/>
      <c r="AH573" s="119"/>
      <c r="AI573" s="119"/>
      <c r="AJ573" s="119"/>
      <c r="AK573" s="119"/>
      <c r="AL573" s="119"/>
      <c r="AM573" s="4"/>
      <c r="AN573" s="4"/>
      <c r="AO573" s="4"/>
    </row>
    <row r="574">
      <c r="A574" s="4"/>
      <c r="B574" s="4"/>
      <c r="C574" s="4"/>
      <c r="D574" s="4"/>
      <c r="E574" s="4"/>
      <c r="F574" s="8"/>
      <c r="G574" s="8"/>
      <c r="H574" s="8"/>
      <c r="I574" s="8"/>
      <c r="J574" s="8"/>
      <c r="K574" s="8"/>
      <c r="L574" s="8"/>
      <c r="M574" s="8"/>
      <c r="N574" s="8"/>
      <c r="O574" s="8"/>
      <c r="P574" s="118"/>
      <c r="Q574" s="118"/>
      <c r="R574" s="118"/>
      <c r="S574" s="325"/>
      <c r="T574" s="119"/>
      <c r="U574" s="119"/>
      <c r="V574" s="119"/>
      <c r="W574" s="326"/>
      <c r="X574" s="74"/>
      <c r="Y574" s="352"/>
      <c r="Z574" s="352"/>
      <c r="AA574" s="328"/>
      <c r="AB574" s="118"/>
      <c r="AC574" s="119"/>
      <c r="AD574" s="119"/>
      <c r="AE574" s="119"/>
      <c r="AF574" s="119"/>
      <c r="AG574" s="119"/>
      <c r="AH574" s="119"/>
      <c r="AI574" s="119"/>
      <c r="AJ574" s="119"/>
      <c r="AK574" s="119"/>
      <c r="AL574" s="119"/>
      <c r="AM574" s="4"/>
      <c r="AN574" s="4"/>
      <c r="AO574" s="4"/>
    </row>
    <row r="575">
      <c r="A575" s="4"/>
      <c r="B575" s="4"/>
      <c r="C575" s="4"/>
      <c r="D575" s="4"/>
      <c r="E575" s="4"/>
      <c r="F575" s="8"/>
      <c r="G575" s="8"/>
      <c r="H575" s="8"/>
      <c r="I575" s="8"/>
      <c r="J575" s="8"/>
      <c r="K575" s="8"/>
      <c r="L575" s="8"/>
      <c r="M575" s="8"/>
      <c r="N575" s="8"/>
      <c r="O575" s="8"/>
      <c r="P575" s="118"/>
      <c r="Q575" s="118"/>
      <c r="R575" s="118"/>
      <c r="S575" s="325"/>
      <c r="T575" s="119"/>
      <c r="U575" s="119"/>
      <c r="V575" s="119"/>
      <c r="W575" s="326"/>
      <c r="X575" s="74"/>
      <c r="Y575" s="352"/>
      <c r="Z575" s="352"/>
      <c r="AA575" s="328"/>
      <c r="AB575" s="118"/>
      <c r="AC575" s="119"/>
      <c r="AD575" s="119"/>
      <c r="AE575" s="119"/>
      <c r="AF575" s="119"/>
      <c r="AG575" s="119"/>
      <c r="AH575" s="119"/>
      <c r="AI575" s="119"/>
      <c r="AJ575" s="119"/>
      <c r="AK575" s="119"/>
      <c r="AL575" s="119"/>
      <c r="AM575" s="4"/>
      <c r="AN575" s="4"/>
      <c r="AO575" s="4"/>
    </row>
    <row r="576">
      <c r="A576" s="4"/>
      <c r="B576" s="4"/>
      <c r="C576" s="4"/>
      <c r="D576" s="4"/>
      <c r="E576" s="4"/>
      <c r="F576" s="8"/>
      <c r="G576" s="8"/>
      <c r="H576" s="8"/>
      <c r="I576" s="8"/>
      <c r="J576" s="8"/>
      <c r="K576" s="8"/>
      <c r="L576" s="8"/>
      <c r="M576" s="8"/>
      <c r="N576" s="8"/>
      <c r="O576" s="8"/>
      <c r="P576" s="118"/>
      <c r="Q576" s="118"/>
      <c r="R576" s="118"/>
      <c r="S576" s="325"/>
      <c r="T576" s="119"/>
      <c r="U576" s="119"/>
      <c r="V576" s="119"/>
      <c r="W576" s="326"/>
      <c r="X576" s="74"/>
      <c r="Y576" s="352"/>
      <c r="Z576" s="352"/>
      <c r="AA576" s="328"/>
      <c r="AB576" s="118"/>
      <c r="AC576" s="119"/>
      <c r="AD576" s="119"/>
      <c r="AE576" s="119"/>
      <c r="AF576" s="119"/>
      <c r="AG576" s="119"/>
      <c r="AH576" s="119"/>
      <c r="AI576" s="119"/>
      <c r="AJ576" s="119"/>
      <c r="AK576" s="119"/>
      <c r="AL576" s="119"/>
      <c r="AM576" s="4"/>
      <c r="AN576" s="4"/>
      <c r="AO576" s="4"/>
    </row>
    <row r="577">
      <c r="A577" s="4"/>
      <c r="B577" s="4"/>
      <c r="C577" s="4"/>
      <c r="D577" s="4"/>
      <c r="E577" s="4"/>
      <c r="F577" s="8"/>
      <c r="G577" s="8"/>
      <c r="H577" s="8"/>
      <c r="I577" s="8"/>
      <c r="J577" s="8"/>
      <c r="K577" s="8"/>
      <c r="L577" s="8"/>
      <c r="M577" s="8"/>
      <c r="N577" s="8"/>
      <c r="O577" s="8"/>
      <c r="P577" s="118"/>
      <c r="Q577" s="118"/>
      <c r="R577" s="118"/>
      <c r="S577" s="325"/>
      <c r="T577" s="119"/>
      <c r="U577" s="119"/>
      <c r="V577" s="119"/>
      <c r="W577" s="326"/>
      <c r="X577" s="74"/>
      <c r="Y577" s="352"/>
      <c r="Z577" s="352"/>
      <c r="AA577" s="328"/>
      <c r="AB577" s="118"/>
      <c r="AC577" s="119"/>
      <c r="AD577" s="119"/>
      <c r="AE577" s="119"/>
      <c r="AF577" s="119"/>
      <c r="AG577" s="119"/>
      <c r="AH577" s="119"/>
      <c r="AI577" s="119"/>
      <c r="AJ577" s="119"/>
      <c r="AK577" s="119"/>
      <c r="AL577" s="119"/>
      <c r="AM577" s="4"/>
      <c r="AN577" s="4"/>
      <c r="AO577" s="4"/>
    </row>
    <row r="578">
      <c r="A578" s="4"/>
      <c r="B578" s="4"/>
      <c r="C578" s="4"/>
      <c r="D578" s="4"/>
      <c r="E578" s="4"/>
      <c r="F578" s="8"/>
      <c r="G578" s="8"/>
      <c r="H578" s="8"/>
      <c r="I578" s="8"/>
      <c r="J578" s="8"/>
      <c r="K578" s="8"/>
      <c r="L578" s="8"/>
      <c r="M578" s="8"/>
      <c r="N578" s="8"/>
      <c r="O578" s="8"/>
      <c r="P578" s="118"/>
      <c r="Q578" s="118"/>
      <c r="R578" s="118"/>
      <c r="S578" s="325"/>
      <c r="T578" s="119"/>
      <c r="U578" s="119"/>
      <c r="V578" s="119"/>
      <c r="W578" s="326"/>
      <c r="X578" s="74"/>
      <c r="Y578" s="352"/>
      <c r="Z578" s="352"/>
      <c r="AA578" s="328"/>
      <c r="AB578" s="118"/>
      <c r="AC578" s="119"/>
      <c r="AD578" s="119"/>
      <c r="AE578" s="119"/>
      <c r="AF578" s="119"/>
      <c r="AG578" s="119"/>
      <c r="AH578" s="119"/>
      <c r="AI578" s="119"/>
      <c r="AJ578" s="119"/>
      <c r="AK578" s="119"/>
      <c r="AL578" s="119"/>
      <c r="AM578" s="4"/>
      <c r="AN578" s="4"/>
      <c r="AO578" s="4"/>
    </row>
    <row r="579">
      <c r="A579" s="4"/>
      <c r="B579" s="4"/>
      <c r="C579" s="4"/>
      <c r="D579" s="4"/>
      <c r="E579" s="4"/>
      <c r="F579" s="8"/>
      <c r="G579" s="8"/>
      <c r="H579" s="8"/>
      <c r="I579" s="8"/>
      <c r="J579" s="8"/>
      <c r="K579" s="8"/>
      <c r="L579" s="8"/>
      <c r="M579" s="8"/>
      <c r="N579" s="8"/>
      <c r="O579" s="8"/>
      <c r="P579" s="118"/>
      <c r="Q579" s="118"/>
      <c r="R579" s="118"/>
      <c r="S579" s="325"/>
      <c r="T579" s="119"/>
      <c r="U579" s="119"/>
      <c r="V579" s="119"/>
      <c r="W579" s="326"/>
      <c r="X579" s="74"/>
      <c r="Y579" s="352"/>
      <c r="Z579" s="352"/>
      <c r="AA579" s="328"/>
      <c r="AB579" s="118"/>
      <c r="AC579" s="119"/>
      <c r="AD579" s="119"/>
      <c r="AE579" s="119"/>
      <c r="AF579" s="119"/>
      <c r="AG579" s="119"/>
      <c r="AH579" s="119"/>
      <c r="AI579" s="119"/>
      <c r="AJ579" s="119"/>
      <c r="AK579" s="119"/>
      <c r="AL579" s="119"/>
      <c r="AM579" s="4"/>
      <c r="AN579" s="4"/>
      <c r="AO579" s="4"/>
    </row>
    <row r="580">
      <c r="A580" s="4"/>
      <c r="B580" s="4"/>
      <c r="C580" s="4"/>
      <c r="D580" s="4"/>
      <c r="E580" s="4"/>
      <c r="F580" s="8"/>
      <c r="G580" s="8"/>
      <c r="H580" s="8"/>
      <c r="I580" s="8"/>
      <c r="J580" s="8"/>
      <c r="K580" s="8"/>
      <c r="L580" s="8"/>
      <c r="M580" s="8"/>
      <c r="N580" s="8"/>
      <c r="O580" s="8"/>
      <c r="P580" s="118"/>
      <c r="Q580" s="118"/>
      <c r="R580" s="118"/>
      <c r="S580" s="325"/>
      <c r="T580" s="119"/>
      <c r="U580" s="119"/>
      <c r="V580" s="119"/>
      <c r="W580" s="326"/>
      <c r="X580" s="74"/>
      <c r="Y580" s="352"/>
      <c r="Z580" s="352"/>
      <c r="AA580" s="328"/>
      <c r="AB580" s="118"/>
      <c r="AC580" s="119"/>
      <c r="AD580" s="119"/>
      <c r="AE580" s="119"/>
      <c r="AF580" s="119"/>
      <c r="AG580" s="119"/>
      <c r="AH580" s="119"/>
      <c r="AI580" s="119"/>
      <c r="AJ580" s="119"/>
      <c r="AK580" s="119"/>
      <c r="AL580" s="119"/>
      <c r="AM580" s="4"/>
      <c r="AN580" s="4"/>
      <c r="AO580" s="4"/>
    </row>
    <row r="581">
      <c r="A581" s="4"/>
      <c r="B581" s="4"/>
      <c r="C581" s="4"/>
      <c r="D581" s="4"/>
      <c r="E581" s="4"/>
      <c r="F581" s="8"/>
      <c r="G581" s="8"/>
      <c r="H581" s="8"/>
      <c r="I581" s="8"/>
      <c r="J581" s="8"/>
      <c r="K581" s="8"/>
      <c r="L581" s="8"/>
      <c r="M581" s="8"/>
      <c r="N581" s="8"/>
      <c r="O581" s="8"/>
      <c r="P581" s="118"/>
      <c r="Q581" s="118"/>
      <c r="R581" s="118"/>
      <c r="S581" s="325"/>
      <c r="T581" s="119"/>
      <c r="U581" s="119"/>
      <c r="V581" s="119"/>
      <c r="W581" s="326"/>
      <c r="X581" s="74"/>
      <c r="Y581" s="352"/>
      <c r="Z581" s="352"/>
      <c r="AA581" s="328"/>
      <c r="AB581" s="118"/>
      <c r="AC581" s="119"/>
      <c r="AD581" s="119"/>
      <c r="AE581" s="119"/>
      <c r="AF581" s="119"/>
      <c r="AG581" s="119"/>
      <c r="AH581" s="119"/>
      <c r="AI581" s="119"/>
      <c r="AJ581" s="119"/>
      <c r="AK581" s="119"/>
      <c r="AL581" s="119"/>
      <c r="AM581" s="4"/>
      <c r="AN581" s="4"/>
      <c r="AO581" s="4"/>
    </row>
    <row r="582">
      <c r="A582" s="4"/>
      <c r="B582" s="4"/>
      <c r="C582" s="4"/>
      <c r="D582" s="4"/>
      <c r="E582" s="4"/>
      <c r="F582" s="8"/>
      <c r="G582" s="8"/>
      <c r="H582" s="8"/>
      <c r="I582" s="8"/>
      <c r="J582" s="8"/>
      <c r="K582" s="8"/>
      <c r="L582" s="8"/>
      <c r="M582" s="8"/>
      <c r="N582" s="8"/>
      <c r="O582" s="8"/>
      <c r="P582" s="118"/>
      <c r="Q582" s="118"/>
      <c r="R582" s="118"/>
      <c r="S582" s="325"/>
      <c r="T582" s="119"/>
      <c r="U582" s="119"/>
      <c r="V582" s="119"/>
      <c r="W582" s="326"/>
      <c r="X582" s="74"/>
      <c r="Y582" s="352"/>
      <c r="Z582" s="352"/>
      <c r="AA582" s="328"/>
      <c r="AB582" s="118"/>
      <c r="AC582" s="119"/>
      <c r="AD582" s="119"/>
      <c r="AE582" s="119"/>
      <c r="AF582" s="119"/>
      <c r="AG582" s="119"/>
      <c r="AH582" s="119"/>
      <c r="AI582" s="119"/>
      <c r="AJ582" s="119"/>
      <c r="AK582" s="119"/>
      <c r="AL582" s="119"/>
      <c r="AM582" s="4"/>
      <c r="AN582" s="4"/>
      <c r="AO582" s="4"/>
    </row>
    <row r="583">
      <c r="A583" s="4"/>
      <c r="B583" s="4"/>
      <c r="C583" s="4"/>
      <c r="D583" s="4"/>
      <c r="E583" s="4"/>
      <c r="F583" s="8"/>
      <c r="G583" s="8"/>
      <c r="H583" s="8"/>
      <c r="I583" s="8"/>
      <c r="J583" s="8"/>
      <c r="K583" s="8"/>
      <c r="L583" s="8"/>
      <c r="M583" s="8"/>
      <c r="N583" s="8"/>
      <c r="O583" s="8"/>
      <c r="P583" s="118"/>
      <c r="Q583" s="118"/>
      <c r="R583" s="118"/>
      <c r="S583" s="325"/>
      <c r="T583" s="119"/>
      <c r="U583" s="119"/>
      <c r="V583" s="119"/>
      <c r="W583" s="326"/>
      <c r="X583" s="74"/>
      <c r="Y583" s="352"/>
      <c r="Z583" s="352"/>
      <c r="AA583" s="328"/>
      <c r="AB583" s="118"/>
      <c r="AC583" s="119"/>
      <c r="AD583" s="119"/>
      <c r="AE583" s="119"/>
      <c r="AF583" s="119"/>
      <c r="AG583" s="119"/>
      <c r="AH583" s="119"/>
      <c r="AI583" s="119"/>
      <c r="AJ583" s="119"/>
      <c r="AK583" s="119"/>
      <c r="AL583" s="119"/>
      <c r="AM583" s="4"/>
      <c r="AN583" s="4"/>
      <c r="AO583" s="4"/>
    </row>
    <row r="584">
      <c r="A584" s="4"/>
      <c r="B584" s="4"/>
      <c r="C584" s="4"/>
      <c r="D584" s="4"/>
      <c r="E584" s="4"/>
      <c r="F584" s="8"/>
      <c r="G584" s="8"/>
      <c r="H584" s="8"/>
      <c r="I584" s="8"/>
      <c r="J584" s="8"/>
      <c r="K584" s="8"/>
      <c r="L584" s="8"/>
      <c r="M584" s="8"/>
      <c r="N584" s="8"/>
      <c r="O584" s="8"/>
      <c r="P584" s="118"/>
      <c r="Q584" s="118"/>
      <c r="R584" s="118"/>
      <c r="S584" s="325"/>
      <c r="T584" s="119"/>
      <c r="U584" s="119"/>
      <c r="V584" s="119"/>
      <c r="W584" s="326"/>
      <c r="X584" s="74"/>
      <c r="Y584" s="352"/>
      <c r="Z584" s="352"/>
      <c r="AA584" s="328"/>
      <c r="AB584" s="118"/>
      <c r="AC584" s="119"/>
      <c r="AD584" s="119"/>
      <c r="AE584" s="119"/>
      <c r="AF584" s="119"/>
      <c r="AG584" s="119"/>
      <c r="AH584" s="119"/>
      <c r="AI584" s="119"/>
      <c r="AJ584" s="119"/>
      <c r="AK584" s="119"/>
      <c r="AL584" s="119"/>
      <c r="AM584" s="4"/>
      <c r="AN584" s="4"/>
      <c r="AO584" s="4"/>
    </row>
    <row r="585">
      <c r="A585" s="4"/>
      <c r="B585" s="4"/>
      <c r="C585" s="4"/>
      <c r="D585" s="4"/>
      <c r="E585" s="4"/>
      <c r="F585" s="8"/>
      <c r="G585" s="8"/>
      <c r="H585" s="8"/>
      <c r="I585" s="8"/>
      <c r="J585" s="8"/>
      <c r="K585" s="8"/>
      <c r="L585" s="8"/>
      <c r="M585" s="8"/>
      <c r="N585" s="8"/>
      <c r="O585" s="8"/>
      <c r="P585" s="118"/>
      <c r="Q585" s="118"/>
      <c r="R585" s="118"/>
      <c r="S585" s="325"/>
      <c r="T585" s="119"/>
      <c r="U585" s="119"/>
      <c r="V585" s="119"/>
      <c r="W585" s="326"/>
      <c r="X585" s="74"/>
      <c r="Y585" s="352"/>
      <c r="Z585" s="352"/>
      <c r="AA585" s="328"/>
      <c r="AB585" s="118"/>
      <c r="AC585" s="119"/>
      <c r="AD585" s="119"/>
      <c r="AE585" s="119"/>
      <c r="AF585" s="119"/>
      <c r="AG585" s="119"/>
      <c r="AH585" s="119"/>
      <c r="AI585" s="119"/>
      <c r="AJ585" s="119"/>
      <c r="AK585" s="119"/>
      <c r="AL585" s="119"/>
      <c r="AM585" s="4"/>
      <c r="AN585" s="4"/>
      <c r="AO585" s="4"/>
    </row>
    <row r="586">
      <c r="A586" s="4"/>
      <c r="B586" s="4"/>
      <c r="C586" s="4"/>
      <c r="D586" s="4"/>
      <c r="E586" s="4"/>
      <c r="F586" s="8"/>
      <c r="G586" s="8"/>
      <c r="H586" s="8"/>
      <c r="I586" s="8"/>
      <c r="J586" s="8"/>
      <c r="K586" s="8"/>
      <c r="L586" s="8"/>
      <c r="M586" s="8"/>
      <c r="N586" s="8"/>
      <c r="O586" s="8"/>
      <c r="P586" s="118"/>
      <c r="Q586" s="118"/>
      <c r="R586" s="118"/>
      <c r="S586" s="325"/>
      <c r="T586" s="119"/>
      <c r="U586" s="119"/>
      <c r="V586" s="119"/>
      <c r="W586" s="326"/>
      <c r="X586" s="74"/>
      <c r="Y586" s="352"/>
      <c r="Z586" s="352"/>
      <c r="AA586" s="328"/>
      <c r="AB586" s="118"/>
      <c r="AC586" s="119"/>
      <c r="AD586" s="119"/>
      <c r="AE586" s="119"/>
      <c r="AF586" s="119"/>
      <c r="AG586" s="119"/>
      <c r="AH586" s="119"/>
      <c r="AI586" s="119"/>
      <c r="AJ586" s="119"/>
      <c r="AK586" s="119"/>
      <c r="AL586" s="119"/>
      <c r="AM586" s="4"/>
      <c r="AN586" s="4"/>
      <c r="AO586" s="4"/>
    </row>
    <row r="587">
      <c r="A587" s="4"/>
      <c r="B587" s="4"/>
      <c r="C587" s="4"/>
      <c r="D587" s="4"/>
      <c r="E587" s="4"/>
      <c r="F587" s="8"/>
      <c r="G587" s="8"/>
      <c r="H587" s="8"/>
      <c r="I587" s="8"/>
      <c r="J587" s="8"/>
      <c r="K587" s="8"/>
      <c r="L587" s="8"/>
      <c r="M587" s="8"/>
      <c r="N587" s="8"/>
      <c r="O587" s="8"/>
      <c r="P587" s="118"/>
      <c r="Q587" s="118"/>
      <c r="R587" s="118"/>
      <c r="S587" s="325"/>
      <c r="T587" s="119"/>
      <c r="U587" s="119"/>
      <c r="V587" s="119"/>
      <c r="W587" s="326"/>
      <c r="X587" s="74"/>
      <c r="Y587" s="352"/>
      <c r="Z587" s="352"/>
      <c r="AA587" s="328"/>
      <c r="AB587" s="118"/>
      <c r="AC587" s="119"/>
      <c r="AD587" s="119"/>
      <c r="AE587" s="119"/>
      <c r="AF587" s="119"/>
      <c r="AG587" s="119"/>
      <c r="AH587" s="119"/>
      <c r="AI587" s="119"/>
      <c r="AJ587" s="119"/>
      <c r="AK587" s="119"/>
      <c r="AL587" s="119"/>
      <c r="AM587" s="4"/>
      <c r="AN587" s="4"/>
      <c r="AO587" s="4"/>
    </row>
    <row r="588">
      <c r="A588" s="4"/>
      <c r="B588" s="4"/>
      <c r="C588" s="4"/>
      <c r="D588" s="4"/>
      <c r="E588" s="4"/>
      <c r="F588" s="8"/>
      <c r="G588" s="8"/>
      <c r="H588" s="8"/>
      <c r="I588" s="8"/>
      <c r="J588" s="8"/>
      <c r="K588" s="8"/>
      <c r="L588" s="8"/>
      <c r="M588" s="8"/>
      <c r="N588" s="8"/>
      <c r="O588" s="8"/>
      <c r="P588" s="118"/>
      <c r="Q588" s="118"/>
      <c r="R588" s="118"/>
      <c r="S588" s="325"/>
      <c r="T588" s="119"/>
      <c r="U588" s="119"/>
      <c r="V588" s="119"/>
      <c r="W588" s="326"/>
      <c r="X588" s="74"/>
      <c r="Y588" s="352"/>
      <c r="Z588" s="352"/>
      <c r="AA588" s="328"/>
      <c r="AB588" s="118"/>
      <c r="AC588" s="119"/>
      <c r="AD588" s="119"/>
      <c r="AE588" s="119"/>
      <c r="AF588" s="119"/>
      <c r="AG588" s="119"/>
      <c r="AH588" s="119"/>
      <c r="AI588" s="119"/>
      <c r="AJ588" s="119"/>
      <c r="AK588" s="119"/>
      <c r="AL588" s="119"/>
      <c r="AM588" s="4"/>
      <c r="AN588" s="4"/>
      <c r="AO588" s="4"/>
    </row>
    <row r="589">
      <c r="A589" s="4"/>
      <c r="B589" s="4"/>
      <c r="C589" s="4"/>
      <c r="D589" s="4"/>
      <c r="E589" s="4"/>
      <c r="F589" s="8"/>
      <c r="G589" s="8"/>
      <c r="H589" s="8"/>
      <c r="I589" s="8"/>
      <c r="J589" s="8"/>
      <c r="K589" s="8"/>
      <c r="L589" s="8"/>
      <c r="M589" s="8"/>
      <c r="N589" s="8"/>
      <c r="O589" s="8"/>
      <c r="P589" s="118"/>
      <c r="Q589" s="118"/>
      <c r="R589" s="118"/>
      <c r="S589" s="325"/>
      <c r="T589" s="119"/>
      <c r="U589" s="119"/>
      <c r="V589" s="119"/>
      <c r="W589" s="326"/>
      <c r="X589" s="74"/>
      <c r="Y589" s="352"/>
      <c r="Z589" s="352"/>
      <c r="AA589" s="328"/>
      <c r="AB589" s="118"/>
      <c r="AC589" s="119"/>
      <c r="AD589" s="119"/>
      <c r="AE589" s="119"/>
      <c r="AF589" s="119"/>
      <c r="AG589" s="119"/>
      <c r="AH589" s="119"/>
      <c r="AI589" s="119"/>
      <c r="AJ589" s="119"/>
      <c r="AK589" s="119"/>
      <c r="AL589" s="119"/>
      <c r="AM589" s="4"/>
      <c r="AN589" s="4"/>
      <c r="AO589" s="4"/>
    </row>
    <row r="590">
      <c r="A590" s="4"/>
      <c r="B590" s="4"/>
      <c r="C590" s="4"/>
      <c r="D590" s="4"/>
      <c r="E590" s="4"/>
      <c r="F590" s="8"/>
      <c r="G590" s="8"/>
      <c r="H590" s="8"/>
      <c r="I590" s="8"/>
      <c r="J590" s="8"/>
      <c r="K590" s="8"/>
      <c r="L590" s="8"/>
      <c r="M590" s="8"/>
      <c r="N590" s="8"/>
      <c r="O590" s="8"/>
      <c r="P590" s="118"/>
      <c r="Q590" s="118"/>
      <c r="R590" s="118"/>
      <c r="S590" s="325"/>
      <c r="T590" s="119"/>
      <c r="U590" s="119"/>
      <c r="V590" s="119"/>
      <c r="W590" s="326"/>
      <c r="X590" s="74"/>
      <c r="Y590" s="352"/>
      <c r="Z590" s="352"/>
      <c r="AA590" s="328"/>
      <c r="AB590" s="118"/>
      <c r="AC590" s="119"/>
      <c r="AD590" s="119"/>
      <c r="AE590" s="119"/>
      <c r="AF590" s="119"/>
      <c r="AG590" s="119"/>
      <c r="AH590" s="119"/>
      <c r="AI590" s="119"/>
      <c r="AJ590" s="119"/>
      <c r="AK590" s="119"/>
      <c r="AL590" s="119"/>
      <c r="AM590" s="4"/>
      <c r="AN590" s="4"/>
      <c r="AO590" s="4"/>
    </row>
    <row r="591">
      <c r="A591" s="4"/>
      <c r="B591" s="4"/>
      <c r="C591" s="4"/>
      <c r="D591" s="4"/>
      <c r="E591" s="4"/>
      <c r="F591" s="8"/>
      <c r="G591" s="8"/>
      <c r="H591" s="8"/>
      <c r="I591" s="8"/>
      <c r="J591" s="8"/>
      <c r="K591" s="8"/>
      <c r="L591" s="8"/>
      <c r="M591" s="8"/>
      <c r="N591" s="8"/>
      <c r="O591" s="8"/>
      <c r="P591" s="118"/>
      <c r="Q591" s="118"/>
      <c r="R591" s="118"/>
      <c r="S591" s="325"/>
      <c r="T591" s="119"/>
      <c r="U591" s="119"/>
      <c r="V591" s="119"/>
      <c r="W591" s="326"/>
      <c r="X591" s="74"/>
      <c r="Y591" s="352"/>
      <c r="Z591" s="352"/>
      <c r="AA591" s="328"/>
      <c r="AB591" s="118"/>
      <c r="AC591" s="119"/>
      <c r="AD591" s="119"/>
      <c r="AE591" s="119"/>
      <c r="AF591" s="119"/>
      <c r="AG591" s="119"/>
      <c r="AH591" s="119"/>
      <c r="AI591" s="119"/>
      <c r="AJ591" s="119"/>
      <c r="AK591" s="119"/>
      <c r="AL591" s="119"/>
      <c r="AM591" s="4"/>
      <c r="AN591" s="4"/>
      <c r="AO591" s="4"/>
    </row>
    <row r="592">
      <c r="A592" s="4"/>
      <c r="B592" s="4"/>
      <c r="C592" s="4"/>
      <c r="D592" s="4"/>
      <c r="E592" s="4"/>
      <c r="F592" s="8"/>
      <c r="G592" s="8"/>
      <c r="H592" s="8"/>
      <c r="I592" s="8"/>
      <c r="J592" s="8"/>
      <c r="K592" s="8"/>
      <c r="L592" s="8"/>
      <c r="M592" s="8"/>
      <c r="N592" s="8"/>
      <c r="O592" s="8"/>
      <c r="P592" s="118"/>
      <c r="Q592" s="118"/>
      <c r="R592" s="118"/>
      <c r="S592" s="325"/>
      <c r="T592" s="119"/>
      <c r="U592" s="119"/>
      <c r="V592" s="119"/>
      <c r="W592" s="326"/>
      <c r="X592" s="74"/>
      <c r="Y592" s="352"/>
      <c r="Z592" s="352"/>
      <c r="AA592" s="328"/>
      <c r="AB592" s="118"/>
      <c r="AC592" s="119"/>
      <c r="AD592" s="119"/>
      <c r="AE592" s="119"/>
      <c r="AF592" s="119"/>
      <c r="AG592" s="119"/>
      <c r="AH592" s="119"/>
      <c r="AI592" s="119"/>
      <c r="AJ592" s="119"/>
      <c r="AK592" s="119"/>
      <c r="AL592" s="119"/>
      <c r="AM592" s="4"/>
      <c r="AN592" s="4"/>
      <c r="AO592" s="4"/>
    </row>
    <row r="593">
      <c r="A593" s="4"/>
      <c r="B593" s="4"/>
      <c r="C593" s="4"/>
      <c r="D593" s="4"/>
      <c r="E593" s="4"/>
      <c r="F593" s="8"/>
      <c r="G593" s="8"/>
      <c r="H593" s="8"/>
      <c r="I593" s="8"/>
      <c r="J593" s="8"/>
      <c r="K593" s="8"/>
      <c r="L593" s="8"/>
      <c r="M593" s="8"/>
      <c r="N593" s="8"/>
      <c r="O593" s="8"/>
      <c r="P593" s="118"/>
      <c r="Q593" s="118"/>
      <c r="R593" s="118"/>
      <c r="S593" s="325"/>
      <c r="T593" s="119"/>
      <c r="U593" s="119"/>
      <c r="V593" s="119"/>
      <c r="W593" s="326"/>
      <c r="X593" s="74"/>
      <c r="Y593" s="352"/>
      <c r="Z593" s="352"/>
      <c r="AA593" s="328"/>
      <c r="AB593" s="118"/>
      <c r="AC593" s="119"/>
      <c r="AD593" s="119"/>
      <c r="AE593" s="119"/>
      <c r="AF593" s="119"/>
      <c r="AG593" s="119"/>
      <c r="AH593" s="119"/>
      <c r="AI593" s="119"/>
      <c r="AJ593" s="119"/>
      <c r="AK593" s="119"/>
      <c r="AL593" s="119"/>
      <c r="AM593" s="4"/>
      <c r="AN593" s="4"/>
      <c r="AO593" s="4"/>
    </row>
    <row r="594">
      <c r="A594" s="4"/>
      <c r="B594" s="4"/>
      <c r="C594" s="4"/>
      <c r="D594" s="4"/>
      <c r="E594" s="4"/>
      <c r="F594" s="8"/>
      <c r="G594" s="8"/>
      <c r="H594" s="8"/>
      <c r="I594" s="8"/>
      <c r="J594" s="8"/>
      <c r="K594" s="8"/>
      <c r="L594" s="8"/>
      <c r="M594" s="8"/>
      <c r="N594" s="8"/>
      <c r="O594" s="8"/>
      <c r="P594" s="118"/>
      <c r="Q594" s="118"/>
      <c r="R594" s="118"/>
      <c r="S594" s="325"/>
      <c r="T594" s="119"/>
      <c r="U594" s="119"/>
      <c r="V594" s="119"/>
      <c r="W594" s="326"/>
      <c r="X594" s="74"/>
      <c r="Y594" s="352"/>
      <c r="Z594" s="352"/>
      <c r="AA594" s="328"/>
      <c r="AB594" s="118"/>
      <c r="AC594" s="119"/>
      <c r="AD594" s="119"/>
      <c r="AE594" s="119"/>
      <c r="AF594" s="119"/>
      <c r="AG594" s="119"/>
      <c r="AH594" s="119"/>
      <c r="AI594" s="119"/>
      <c r="AJ594" s="119"/>
      <c r="AK594" s="119"/>
      <c r="AL594" s="119"/>
      <c r="AM594" s="4"/>
      <c r="AN594" s="4"/>
      <c r="AO594" s="4"/>
    </row>
    <row r="595">
      <c r="A595" s="4"/>
      <c r="B595" s="4"/>
      <c r="C595" s="4"/>
      <c r="D595" s="4"/>
      <c r="E595" s="4"/>
      <c r="F595" s="8"/>
      <c r="G595" s="8"/>
      <c r="H595" s="8"/>
      <c r="I595" s="8"/>
      <c r="J595" s="8"/>
      <c r="K595" s="8"/>
      <c r="L595" s="8"/>
      <c r="M595" s="8"/>
      <c r="N595" s="8"/>
      <c r="O595" s="8"/>
      <c r="P595" s="118"/>
      <c r="Q595" s="118"/>
      <c r="R595" s="118"/>
      <c r="S595" s="325"/>
      <c r="T595" s="119"/>
      <c r="U595" s="119"/>
      <c r="V595" s="119"/>
      <c r="W595" s="326"/>
      <c r="X595" s="74"/>
      <c r="Y595" s="352"/>
      <c r="Z595" s="352"/>
      <c r="AA595" s="328"/>
      <c r="AB595" s="118"/>
      <c r="AC595" s="119"/>
      <c r="AD595" s="119"/>
      <c r="AE595" s="119"/>
      <c r="AF595" s="119"/>
      <c r="AG595" s="119"/>
      <c r="AH595" s="119"/>
      <c r="AI595" s="119"/>
      <c r="AJ595" s="119"/>
      <c r="AK595" s="119"/>
      <c r="AL595" s="119"/>
      <c r="AM595" s="4"/>
      <c r="AN595" s="4"/>
      <c r="AO595" s="4"/>
    </row>
    <row r="596">
      <c r="A596" s="4"/>
      <c r="B596" s="4"/>
      <c r="C596" s="4"/>
      <c r="D596" s="4"/>
      <c r="E596" s="4"/>
      <c r="F596" s="8"/>
      <c r="G596" s="8"/>
      <c r="H596" s="8"/>
      <c r="I596" s="8"/>
      <c r="J596" s="8"/>
      <c r="K596" s="8"/>
      <c r="L596" s="8"/>
      <c r="M596" s="8"/>
      <c r="N596" s="8"/>
      <c r="O596" s="8"/>
      <c r="P596" s="118"/>
      <c r="Q596" s="118"/>
      <c r="R596" s="118"/>
      <c r="S596" s="325"/>
      <c r="T596" s="119"/>
      <c r="U596" s="119"/>
      <c r="V596" s="119"/>
      <c r="W596" s="326"/>
      <c r="X596" s="74"/>
      <c r="Y596" s="352"/>
      <c r="Z596" s="352"/>
      <c r="AA596" s="328"/>
      <c r="AB596" s="118"/>
      <c r="AC596" s="119"/>
      <c r="AD596" s="119"/>
      <c r="AE596" s="119"/>
      <c r="AF596" s="119"/>
      <c r="AG596" s="119"/>
      <c r="AH596" s="119"/>
      <c r="AI596" s="119"/>
      <c r="AJ596" s="119"/>
      <c r="AK596" s="119"/>
      <c r="AL596" s="119"/>
      <c r="AM596" s="4"/>
      <c r="AN596" s="4"/>
      <c r="AO596" s="4"/>
    </row>
    <row r="597">
      <c r="A597" s="4"/>
      <c r="B597" s="4"/>
      <c r="C597" s="4"/>
      <c r="D597" s="4"/>
      <c r="E597" s="4"/>
      <c r="F597" s="8"/>
      <c r="G597" s="8"/>
      <c r="H597" s="8"/>
      <c r="I597" s="8"/>
      <c r="J597" s="8"/>
      <c r="K597" s="8"/>
      <c r="L597" s="8"/>
      <c r="M597" s="8"/>
      <c r="N597" s="8"/>
      <c r="O597" s="8"/>
      <c r="P597" s="118"/>
      <c r="Q597" s="118"/>
      <c r="R597" s="118"/>
      <c r="S597" s="325"/>
      <c r="T597" s="119"/>
      <c r="U597" s="119"/>
      <c r="V597" s="119"/>
      <c r="W597" s="326"/>
      <c r="X597" s="74"/>
      <c r="Y597" s="352"/>
      <c r="Z597" s="352"/>
      <c r="AA597" s="328"/>
      <c r="AB597" s="118"/>
      <c r="AC597" s="119"/>
      <c r="AD597" s="119"/>
      <c r="AE597" s="119"/>
      <c r="AF597" s="119"/>
      <c r="AG597" s="119"/>
      <c r="AH597" s="119"/>
      <c r="AI597" s="119"/>
      <c r="AJ597" s="119"/>
      <c r="AK597" s="119"/>
      <c r="AL597" s="119"/>
      <c r="AM597" s="4"/>
      <c r="AN597" s="4"/>
      <c r="AO597" s="4"/>
    </row>
    <row r="598">
      <c r="A598" s="4"/>
      <c r="B598" s="4"/>
      <c r="C598" s="4"/>
      <c r="D598" s="4"/>
      <c r="E598" s="4"/>
      <c r="F598" s="8"/>
      <c r="G598" s="8"/>
      <c r="H598" s="8"/>
      <c r="I598" s="8"/>
      <c r="J598" s="8"/>
      <c r="K598" s="8"/>
      <c r="L598" s="8"/>
      <c r="M598" s="8"/>
      <c r="N598" s="8"/>
      <c r="O598" s="8"/>
      <c r="P598" s="118"/>
      <c r="Q598" s="118"/>
      <c r="R598" s="118"/>
      <c r="S598" s="325"/>
      <c r="T598" s="119"/>
      <c r="U598" s="119"/>
      <c r="V598" s="119"/>
      <c r="W598" s="326"/>
      <c r="X598" s="74"/>
      <c r="Y598" s="352"/>
      <c r="Z598" s="352"/>
      <c r="AA598" s="328"/>
      <c r="AB598" s="118"/>
      <c r="AC598" s="119"/>
      <c r="AD598" s="119"/>
      <c r="AE598" s="119"/>
      <c r="AF598" s="119"/>
      <c r="AG598" s="119"/>
      <c r="AH598" s="119"/>
      <c r="AI598" s="119"/>
      <c r="AJ598" s="119"/>
      <c r="AK598" s="119"/>
      <c r="AL598" s="119"/>
      <c r="AM598" s="4"/>
      <c r="AN598" s="4"/>
      <c r="AO598" s="4"/>
    </row>
    <row r="599">
      <c r="A599" s="4"/>
      <c r="B599" s="4"/>
      <c r="C599" s="4"/>
      <c r="D599" s="4"/>
      <c r="E599" s="4"/>
      <c r="F599" s="8"/>
      <c r="G599" s="8"/>
      <c r="H599" s="8"/>
      <c r="I599" s="8"/>
      <c r="J599" s="8"/>
      <c r="K599" s="8"/>
      <c r="L599" s="8"/>
      <c r="M599" s="8"/>
      <c r="N599" s="8"/>
      <c r="O599" s="8"/>
      <c r="P599" s="118"/>
      <c r="Q599" s="118"/>
      <c r="R599" s="118"/>
      <c r="S599" s="325"/>
      <c r="T599" s="119"/>
      <c r="U599" s="119"/>
      <c r="V599" s="119"/>
      <c r="W599" s="326"/>
      <c r="X599" s="74"/>
      <c r="Y599" s="352"/>
      <c r="Z599" s="352"/>
      <c r="AA599" s="328"/>
      <c r="AB599" s="118"/>
      <c r="AC599" s="119"/>
      <c r="AD599" s="119"/>
      <c r="AE599" s="119"/>
      <c r="AF599" s="119"/>
      <c r="AG599" s="119"/>
      <c r="AH599" s="119"/>
      <c r="AI599" s="119"/>
      <c r="AJ599" s="119"/>
      <c r="AK599" s="119"/>
      <c r="AL599" s="119"/>
      <c r="AM599" s="4"/>
      <c r="AN599" s="4"/>
      <c r="AO599" s="4"/>
    </row>
    <row r="600">
      <c r="A600" s="4"/>
      <c r="B600" s="4"/>
      <c r="C600" s="4"/>
      <c r="D600" s="4"/>
      <c r="E600" s="4"/>
      <c r="F600" s="8"/>
      <c r="G600" s="8"/>
      <c r="H600" s="8"/>
      <c r="I600" s="8"/>
      <c r="J600" s="8"/>
      <c r="K600" s="8"/>
      <c r="L600" s="8"/>
      <c r="M600" s="8"/>
      <c r="N600" s="8"/>
      <c r="O600" s="8"/>
      <c r="P600" s="118"/>
      <c r="Q600" s="118"/>
      <c r="R600" s="118"/>
      <c r="S600" s="325"/>
      <c r="T600" s="119"/>
      <c r="U600" s="119"/>
      <c r="V600" s="119"/>
      <c r="W600" s="326"/>
      <c r="X600" s="74"/>
      <c r="Y600" s="352"/>
      <c r="Z600" s="352"/>
      <c r="AA600" s="328"/>
      <c r="AB600" s="118"/>
      <c r="AC600" s="119"/>
      <c r="AD600" s="119"/>
      <c r="AE600" s="119"/>
      <c r="AF600" s="119"/>
      <c r="AG600" s="119"/>
      <c r="AH600" s="119"/>
      <c r="AI600" s="119"/>
      <c r="AJ600" s="119"/>
      <c r="AK600" s="119"/>
      <c r="AL600" s="119"/>
      <c r="AM600" s="4"/>
      <c r="AN600" s="4"/>
      <c r="AO600" s="4"/>
    </row>
    <row r="601">
      <c r="A601" s="4"/>
      <c r="B601" s="4"/>
      <c r="C601" s="4"/>
      <c r="D601" s="4"/>
      <c r="E601" s="4"/>
      <c r="F601" s="8"/>
      <c r="G601" s="8"/>
      <c r="H601" s="8"/>
      <c r="I601" s="8"/>
      <c r="J601" s="8"/>
      <c r="K601" s="8"/>
      <c r="L601" s="8"/>
      <c r="M601" s="8"/>
      <c r="N601" s="8"/>
      <c r="O601" s="8"/>
      <c r="P601" s="118"/>
      <c r="Q601" s="118"/>
      <c r="R601" s="118"/>
      <c r="S601" s="325"/>
      <c r="T601" s="119"/>
      <c r="U601" s="119"/>
      <c r="V601" s="119"/>
      <c r="W601" s="326"/>
      <c r="X601" s="74"/>
      <c r="Y601" s="352"/>
      <c r="Z601" s="352"/>
      <c r="AA601" s="328"/>
      <c r="AB601" s="118"/>
      <c r="AC601" s="119"/>
      <c r="AD601" s="119"/>
      <c r="AE601" s="119"/>
      <c r="AF601" s="119"/>
      <c r="AG601" s="119"/>
      <c r="AH601" s="119"/>
      <c r="AI601" s="119"/>
      <c r="AJ601" s="119"/>
      <c r="AK601" s="119"/>
      <c r="AL601" s="119"/>
      <c r="AM601" s="4"/>
      <c r="AN601" s="4"/>
      <c r="AO601" s="4"/>
    </row>
    <row r="602">
      <c r="A602" s="4"/>
      <c r="B602" s="4"/>
      <c r="C602" s="4"/>
      <c r="D602" s="4"/>
      <c r="E602" s="4"/>
      <c r="F602" s="8"/>
      <c r="G602" s="8"/>
      <c r="H602" s="8"/>
      <c r="I602" s="8"/>
      <c r="J602" s="8"/>
      <c r="K602" s="8"/>
      <c r="L602" s="8"/>
      <c r="M602" s="8"/>
      <c r="N602" s="8"/>
      <c r="O602" s="8"/>
      <c r="P602" s="118"/>
      <c r="Q602" s="118"/>
      <c r="R602" s="118"/>
      <c r="S602" s="325"/>
      <c r="T602" s="119"/>
      <c r="U602" s="119"/>
      <c r="V602" s="119"/>
      <c r="W602" s="326"/>
      <c r="X602" s="74"/>
      <c r="Y602" s="352"/>
      <c r="Z602" s="352"/>
      <c r="AA602" s="328"/>
      <c r="AB602" s="118"/>
      <c r="AC602" s="119"/>
      <c r="AD602" s="119"/>
      <c r="AE602" s="119"/>
      <c r="AF602" s="119"/>
      <c r="AG602" s="119"/>
      <c r="AH602" s="119"/>
      <c r="AI602" s="119"/>
      <c r="AJ602" s="119"/>
      <c r="AK602" s="119"/>
      <c r="AL602" s="119"/>
      <c r="AM602" s="4"/>
      <c r="AN602" s="4"/>
      <c r="AO602" s="4"/>
    </row>
    <row r="603">
      <c r="A603" s="4"/>
      <c r="B603" s="4"/>
      <c r="C603" s="4"/>
      <c r="D603" s="4"/>
      <c r="E603" s="4"/>
      <c r="F603" s="8"/>
      <c r="G603" s="8"/>
      <c r="H603" s="8"/>
      <c r="I603" s="8"/>
      <c r="J603" s="8"/>
      <c r="K603" s="8"/>
      <c r="L603" s="8"/>
      <c r="M603" s="8"/>
      <c r="N603" s="8"/>
      <c r="O603" s="8"/>
      <c r="P603" s="118"/>
      <c r="Q603" s="118"/>
      <c r="R603" s="118"/>
      <c r="S603" s="325"/>
      <c r="T603" s="119"/>
      <c r="U603" s="119"/>
      <c r="V603" s="119"/>
      <c r="W603" s="326"/>
      <c r="X603" s="74"/>
      <c r="Y603" s="352"/>
      <c r="Z603" s="352"/>
      <c r="AA603" s="328"/>
      <c r="AB603" s="118"/>
      <c r="AC603" s="119"/>
      <c r="AD603" s="119"/>
      <c r="AE603" s="119"/>
      <c r="AF603" s="119"/>
      <c r="AG603" s="119"/>
      <c r="AH603" s="119"/>
      <c r="AI603" s="119"/>
      <c r="AJ603" s="119"/>
      <c r="AK603" s="119"/>
      <c r="AL603" s="119"/>
      <c r="AM603" s="4"/>
      <c r="AN603" s="4"/>
      <c r="AO603" s="4"/>
    </row>
    <row r="604">
      <c r="A604" s="4"/>
      <c r="B604" s="4"/>
      <c r="C604" s="4"/>
      <c r="D604" s="4"/>
      <c r="E604" s="4"/>
      <c r="F604" s="8"/>
      <c r="G604" s="8"/>
      <c r="H604" s="8"/>
      <c r="I604" s="8"/>
      <c r="J604" s="8"/>
      <c r="K604" s="8"/>
      <c r="L604" s="8"/>
      <c r="M604" s="8"/>
      <c r="N604" s="8"/>
      <c r="O604" s="8"/>
      <c r="P604" s="118"/>
      <c r="Q604" s="118"/>
      <c r="R604" s="118"/>
      <c r="S604" s="325"/>
      <c r="T604" s="119"/>
      <c r="U604" s="119"/>
      <c r="V604" s="119"/>
      <c r="W604" s="326"/>
      <c r="X604" s="74"/>
      <c r="Y604" s="352"/>
      <c r="Z604" s="352"/>
      <c r="AA604" s="328"/>
      <c r="AB604" s="118"/>
      <c r="AC604" s="119"/>
      <c r="AD604" s="119"/>
      <c r="AE604" s="119"/>
      <c r="AF604" s="119"/>
      <c r="AG604" s="119"/>
      <c r="AH604" s="119"/>
      <c r="AI604" s="119"/>
      <c r="AJ604" s="119"/>
      <c r="AK604" s="119"/>
      <c r="AL604" s="119"/>
      <c r="AM604" s="4"/>
      <c r="AN604" s="4"/>
      <c r="AO604" s="4"/>
    </row>
    <row r="605">
      <c r="A605" s="4"/>
      <c r="B605" s="4"/>
      <c r="C605" s="4"/>
      <c r="D605" s="4"/>
      <c r="E605" s="4"/>
      <c r="F605" s="8"/>
      <c r="G605" s="8"/>
      <c r="H605" s="8"/>
      <c r="I605" s="8"/>
      <c r="J605" s="8"/>
      <c r="K605" s="8"/>
      <c r="L605" s="8"/>
      <c r="M605" s="8"/>
      <c r="N605" s="8"/>
      <c r="O605" s="8"/>
      <c r="P605" s="118"/>
      <c r="Q605" s="118"/>
      <c r="R605" s="118"/>
      <c r="S605" s="325"/>
      <c r="T605" s="119"/>
      <c r="U605" s="119"/>
      <c r="V605" s="119"/>
      <c r="W605" s="326"/>
      <c r="X605" s="74"/>
      <c r="Y605" s="352"/>
      <c r="Z605" s="352"/>
      <c r="AA605" s="328"/>
      <c r="AB605" s="118"/>
      <c r="AC605" s="119"/>
      <c r="AD605" s="119"/>
      <c r="AE605" s="119"/>
      <c r="AF605" s="119"/>
      <c r="AG605" s="119"/>
      <c r="AH605" s="119"/>
      <c r="AI605" s="119"/>
      <c r="AJ605" s="119"/>
      <c r="AK605" s="119"/>
      <c r="AL605" s="119"/>
      <c r="AM605" s="4"/>
      <c r="AN605" s="4"/>
      <c r="AO605" s="4"/>
    </row>
    <row r="606">
      <c r="A606" s="4"/>
      <c r="B606" s="4"/>
      <c r="C606" s="4"/>
      <c r="D606" s="4"/>
      <c r="E606" s="4"/>
      <c r="F606" s="8"/>
      <c r="G606" s="8"/>
      <c r="H606" s="8"/>
      <c r="I606" s="8"/>
      <c r="J606" s="8"/>
      <c r="K606" s="8"/>
      <c r="L606" s="8"/>
      <c r="M606" s="8"/>
      <c r="N606" s="8"/>
      <c r="O606" s="8"/>
      <c r="P606" s="118"/>
      <c r="Q606" s="118"/>
      <c r="R606" s="118"/>
      <c r="S606" s="325"/>
      <c r="T606" s="119"/>
      <c r="U606" s="119"/>
      <c r="V606" s="119"/>
      <c r="W606" s="326"/>
      <c r="X606" s="74"/>
      <c r="Y606" s="352"/>
      <c r="Z606" s="352"/>
      <c r="AA606" s="328"/>
      <c r="AB606" s="118"/>
      <c r="AC606" s="119"/>
      <c r="AD606" s="119"/>
      <c r="AE606" s="119"/>
      <c r="AF606" s="119"/>
      <c r="AG606" s="119"/>
      <c r="AH606" s="119"/>
      <c r="AI606" s="119"/>
      <c r="AJ606" s="119"/>
      <c r="AK606" s="119"/>
      <c r="AL606" s="119"/>
      <c r="AM606" s="4"/>
      <c r="AN606" s="4"/>
      <c r="AO606" s="4"/>
    </row>
    <row r="607">
      <c r="A607" s="4"/>
      <c r="B607" s="4"/>
      <c r="C607" s="4"/>
      <c r="D607" s="4"/>
      <c r="E607" s="4"/>
      <c r="F607" s="8"/>
      <c r="G607" s="8"/>
      <c r="H607" s="8"/>
      <c r="I607" s="8"/>
      <c r="J607" s="8"/>
      <c r="K607" s="8"/>
      <c r="L607" s="8"/>
      <c r="M607" s="8"/>
      <c r="N607" s="8"/>
      <c r="O607" s="8"/>
      <c r="P607" s="118"/>
      <c r="Q607" s="118"/>
      <c r="R607" s="118"/>
      <c r="S607" s="325"/>
      <c r="T607" s="119"/>
      <c r="U607" s="119"/>
      <c r="V607" s="119"/>
      <c r="W607" s="326"/>
      <c r="X607" s="74"/>
      <c r="Y607" s="352"/>
      <c r="Z607" s="352"/>
      <c r="AA607" s="328"/>
      <c r="AB607" s="118"/>
      <c r="AC607" s="119"/>
      <c r="AD607" s="119"/>
      <c r="AE607" s="119"/>
      <c r="AF607" s="119"/>
      <c r="AG607" s="119"/>
      <c r="AH607" s="119"/>
      <c r="AI607" s="119"/>
      <c r="AJ607" s="119"/>
      <c r="AK607" s="119"/>
      <c r="AL607" s="119"/>
      <c r="AM607" s="4"/>
      <c r="AN607" s="4"/>
      <c r="AO607" s="4"/>
    </row>
    <row r="608">
      <c r="A608" s="4"/>
      <c r="B608" s="4"/>
      <c r="C608" s="4"/>
      <c r="D608" s="4"/>
      <c r="E608" s="4"/>
      <c r="F608" s="8"/>
      <c r="G608" s="8"/>
      <c r="H608" s="8"/>
      <c r="I608" s="8"/>
      <c r="J608" s="8"/>
      <c r="K608" s="8"/>
      <c r="L608" s="8"/>
      <c r="M608" s="8"/>
      <c r="N608" s="8"/>
      <c r="O608" s="8"/>
      <c r="P608" s="118"/>
      <c r="Q608" s="118"/>
      <c r="R608" s="118"/>
      <c r="S608" s="325"/>
      <c r="T608" s="119"/>
      <c r="U608" s="119"/>
      <c r="V608" s="119"/>
      <c r="W608" s="326"/>
      <c r="X608" s="74"/>
      <c r="Y608" s="352"/>
      <c r="Z608" s="352"/>
      <c r="AA608" s="328"/>
      <c r="AB608" s="118"/>
      <c r="AC608" s="119"/>
      <c r="AD608" s="119"/>
      <c r="AE608" s="119"/>
      <c r="AF608" s="119"/>
      <c r="AG608" s="119"/>
      <c r="AH608" s="119"/>
      <c r="AI608" s="119"/>
      <c r="AJ608" s="119"/>
      <c r="AK608" s="119"/>
      <c r="AL608" s="119"/>
      <c r="AM608" s="4"/>
      <c r="AN608" s="4"/>
      <c r="AO608" s="4"/>
    </row>
    <row r="609">
      <c r="A609" s="4"/>
      <c r="B609" s="4"/>
      <c r="C609" s="4"/>
      <c r="D609" s="4"/>
      <c r="E609" s="4"/>
      <c r="F609" s="8"/>
      <c r="G609" s="8"/>
      <c r="H609" s="8"/>
      <c r="I609" s="8"/>
      <c r="J609" s="8"/>
      <c r="K609" s="8"/>
      <c r="L609" s="8"/>
      <c r="M609" s="8"/>
      <c r="N609" s="8"/>
      <c r="O609" s="8"/>
      <c r="P609" s="118"/>
      <c r="Q609" s="118"/>
      <c r="R609" s="118"/>
      <c r="S609" s="325"/>
      <c r="T609" s="119"/>
      <c r="U609" s="119"/>
      <c r="V609" s="119"/>
      <c r="W609" s="326"/>
      <c r="X609" s="74"/>
      <c r="Y609" s="352"/>
      <c r="Z609" s="352"/>
      <c r="AA609" s="328"/>
      <c r="AB609" s="118"/>
      <c r="AC609" s="119"/>
      <c r="AD609" s="119"/>
      <c r="AE609" s="119"/>
      <c r="AF609" s="119"/>
      <c r="AG609" s="119"/>
      <c r="AH609" s="119"/>
      <c r="AI609" s="119"/>
      <c r="AJ609" s="119"/>
      <c r="AK609" s="119"/>
      <c r="AL609" s="119"/>
      <c r="AM609" s="4"/>
      <c r="AN609" s="4"/>
      <c r="AO609" s="4"/>
    </row>
    <row r="610">
      <c r="A610" s="4"/>
      <c r="B610" s="4"/>
      <c r="C610" s="4"/>
      <c r="D610" s="4"/>
      <c r="E610" s="4"/>
      <c r="F610" s="8"/>
      <c r="G610" s="8"/>
      <c r="H610" s="8"/>
      <c r="I610" s="8"/>
      <c r="J610" s="8"/>
      <c r="K610" s="8"/>
      <c r="L610" s="8"/>
      <c r="M610" s="8"/>
      <c r="N610" s="8"/>
      <c r="O610" s="8"/>
      <c r="P610" s="118"/>
      <c r="Q610" s="118"/>
      <c r="R610" s="118"/>
      <c r="S610" s="325"/>
      <c r="T610" s="119"/>
      <c r="U610" s="119"/>
      <c r="V610" s="119"/>
      <c r="W610" s="326"/>
      <c r="X610" s="74"/>
      <c r="Y610" s="352"/>
      <c r="Z610" s="352"/>
      <c r="AA610" s="328"/>
      <c r="AB610" s="118"/>
      <c r="AC610" s="119"/>
      <c r="AD610" s="119"/>
      <c r="AE610" s="119"/>
      <c r="AF610" s="119"/>
      <c r="AG610" s="119"/>
      <c r="AH610" s="119"/>
      <c r="AI610" s="119"/>
      <c r="AJ610" s="119"/>
      <c r="AK610" s="119"/>
      <c r="AL610" s="119"/>
      <c r="AM610" s="4"/>
      <c r="AN610" s="4"/>
      <c r="AO610" s="4"/>
    </row>
    <row r="611">
      <c r="A611" s="4"/>
      <c r="B611" s="4"/>
      <c r="C611" s="4"/>
      <c r="D611" s="4"/>
      <c r="E611" s="4"/>
      <c r="F611" s="8"/>
      <c r="G611" s="8"/>
      <c r="H611" s="8"/>
      <c r="I611" s="8"/>
      <c r="J611" s="8"/>
      <c r="K611" s="8"/>
      <c r="L611" s="8"/>
      <c r="M611" s="8"/>
      <c r="N611" s="8"/>
      <c r="O611" s="8"/>
      <c r="P611" s="118"/>
      <c r="Q611" s="118"/>
      <c r="R611" s="118"/>
      <c r="S611" s="325"/>
      <c r="T611" s="119"/>
      <c r="U611" s="119"/>
      <c r="V611" s="119"/>
      <c r="W611" s="326"/>
      <c r="X611" s="74"/>
      <c r="Y611" s="352"/>
      <c r="Z611" s="352"/>
      <c r="AA611" s="328"/>
      <c r="AB611" s="118"/>
      <c r="AC611" s="119"/>
      <c r="AD611" s="119"/>
      <c r="AE611" s="119"/>
      <c r="AF611" s="119"/>
      <c r="AG611" s="119"/>
      <c r="AH611" s="119"/>
      <c r="AI611" s="119"/>
      <c r="AJ611" s="119"/>
      <c r="AK611" s="119"/>
      <c r="AL611" s="119"/>
      <c r="AM611" s="4"/>
      <c r="AN611" s="4"/>
      <c r="AO611" s="4"/>
    </row>
    <row r="612">
      <c r="A612" s="4"/>
      <c r="B612" s="4"/>
      <c r="C612" s="4"/>
      <c r="D612" s="4"/>
      <c r="E612" s="4"/>
      <c r="F612" s="8"/>
      <c r="G612" s="8"/>
      <c r="H612" s="8"/>
      <c r="I612" s="8"/>
      <c r="J612" s="8"/>
      <c r="K612" s="8"/>
      <c r="L612" s="8"/>
      <c r="M612" s="8"/>
      <c r="N612" s="8"/>
      <c r="O612" s="8"/>
      <c r="P612" s="118"/>
      <c r="Q612" s="118"/>
      <c r="R612" s="118"/>
      <c r="S612" s="325"/>
      <c r="T612" s="119"/>
      <c r="U612" s="119"/>
      <c r="V612" s="119"/>
      <c r="W612" s="326"/>
      <c r="X612" s="74"/>
      <c r="Y612" s="352"/>
      <c r="Z612" s="352"/>
      <c r="AA612" s="328"/>
      <c r="AB612" s="118"/>
      <c r="AC612" s="119"/>
      <c r="AD612" s="119"/>
      <c r="AE612" s="119"/>
      <c r="AF612" s="119"/>
      <c r="AG612" s="119"/>
      <c r="AH612" s="119"/>
      <c r="AI612" s="119"/>
      <c r="AJ612" s="119"/>
      <c r="AK612" s="119"/>
      <c r="AL612" s="119"/>
      <c r="AM612" s="4"/>
      <c r="AN612" s="4"/>
      <c r="AO612" s="4"/>
    </row>
    <row r="613">
      <c r="A613" s="4"/>
      <c r="B613" s="4"/>
      <c r="C613" s="4"/>
      <c r="D613" s="4"/>
      <c r="E613" s="4"/>
      <c r="F613" s="8"/>
      <c r="G613" s="8"/>
      <c r="H613" s="8"/>
      <c r="I613" s="8"/>
      <c r="J613" s="8"/>
      <c r="K613" s="8"/>
      <c r="L613" s="8"/>
      <c r="M613" s="8"/>
      <c r="N613" s="8"/>
      <c r="O613" s="8"/>
      <c r="P613" s="118"/>
      <c r="Q613" s="118"/>
      <c r="R613" s="118"/>
      <c r="S613" s="325"/>
      <c r="T613" s="119"/>
      <c r="U613" s="119"/>
      <c r="V613" s="119"/>
      <c r="W613" s="326"/>
      <c r="X613" s="74"/>
      <c r="Y613" s="352"/>
      <c r="Z613" s="352"/>
      <c r="AA613" s="328"/>
      <c r="AB613" s="118"/>
      <c r="AC613" s="119"/>
      <c r="AD613" s="119"/>
      <c r="AE613" s="119"/>
      <c r="AF613" s="119"/>
      <c r="AG613" s="119"/>
      <c r="AH613" s="119"/>
      <c r="AI613" s="119"/>
      <c r="AJ613" s="119"/>
      <c r="AK613" s="119"/>
      <c r="AL613" s="119"/>
      <c r="AM613" s="4"/>
      <c r="AN613" s="4"/>
      <c r="AO613" s="4"/>
    </row>
    <row r="614">
      <c r="A614" s="4"/>
      <c r="B614" s="4"/>
      <c r="C614" s="4"/>
      <c r="D614" s="4"/>
      <c r="E614" s="4"/>
      <c r="F614" s="8"/>
      <c r="G614" s="8"/>
      <c r="H614" s="8"/>
      <c r="I614" s="8"/>
      <c r="J614" s="8"/>
      <c r="K614" s="8"/>
      <c r="L614" s="8"/>
      <c r="M614" s="8"/>
      <c r="N614" s="8"/>
      <c r="O614" s="8"/>
      <c r="P614" s="118"/>
      <c r="Q614" s="118"/>
      <c r="R614" s="118"/>
      <c r="S614" s="325"/>
      <c r="T614" s="119"/>
      <c r="U614" s="119"/>
      <c r="V614" s="119"/>
      <c r="W614" s="326"/>
      <c r="X614" s="74"/>
      <c r="Y614" s="352"/>
      <c r="Z614" s="352"/>
      <c r="AA614" s="328"/>
      <c r="AB614" s="118"/>
      <c r="AC614" s="119"/>
      <c r="AD614" s="119"/>
      <c r="AE614" s="119"/>
      <c r="AF614" s="119"/>
      <c r="AG614" s="119"/>
      <c r="AH614" s="119"/>
      <c r="AI614" s="119"/>
      <c r="AJ614" s="119"/>
      <c r="AK614" s="119"/>
      <c r="AL614" s="119"/>
      <c r="AM614" s="4"/>
      <c r="AN614" s="4"/>
      <c r="AO614" s="4"/>
    </row>
    <row r="615">
      <c r="A615" s="4"/>
      <c r="B615" s="4"/>
      <c r="C615" s="4"/>
      <c r="D615" s="4"/>
      <c r="E615" s="4"/>
      <c r="F615" s="8"/>
      <c r="G615" s="8"/>
      <c r="H615" s="8"/>
      <c r="I615" s="8"/>
      <c r="J615" s="8"/>
      <c r="K615" s="8"/>
      <c r="L615" s="8"/>
      <c r="M615" s="8"/>
      <c r="N615" s="8"/>
      <c r="O615" s="8"/>
      <c r="P615" s="118"/>
      <c r="Q615" s="118"/>
      <c r="R615" s="118"/>
      <c r="S615" s="325"/>
      <c r="T615" s="119"/>
      <c r="U615" s="119"/>
      <c r="V615" s="119"/>
      <c r="W615" s="326"/>
      <c r="X615" s="74"/>
      <c r="Y615" s="352"/>
      <c r="Z615" s="352"/>
      <c r="AA615" s="328"/>
      <c r="AB615" s="118"/>
      <c r="AC615" s="119"/>
      <c r="AD615" s="119"/>
      <c r="AE615" s="119"/>
      <c r="AF615" s="119"/>
      <c r="AG615" s="119"/>
      <c r="AH615" s="119"/>
      <c r="AI615" s="119"/>
      <c r="AJ615" s="119"/>
      <c r="AK615" s="119"/>
      <c r="AL615" s="119"/>
      <c r="AM615" s="4"/>
      <c r="AN615" s="4"/>
      <c r="AO615" s="4"/>
    </row>
    <row r="616">
      <c r="A616" s="4"/>
      <c r="B616" s="4"/>
      <c r="C616" s="4"/>
      <c r="D616" s="4"/>
      <c r="E616" s="4"/>
      <c r="F616" s="8"/>
      <c r="G616" s="8"/>
      <c r="H616" s="8"/>
      <c r="I616" s="8"/>
      <c r="J616" s="8"/>
      <c r="K616" s="8"/>
      <c r="L616" s="8"/>
      <c r="M616" s="8"/>
      <c r="N616" s="8"/>
      <c r="O616" s="8"/>
      <c r="P616" s="118"/>
      <c r="Q616" s="118"/>
      <c r="R616" s="118"/>
      <c r="S616" s="325"/>
      <c r="T616" s="119"/>
      <c r="U616" s="119"/>
      <c r="V616" s="119"/>
      <c r="W616" s="326"/>
      <c r="X616" s="74"/>
      <c r="Y616" s="352"/>
      <c r="Z616" s="352"/>
      <c r="AA616" s="328"/>
      <c r="AB616" s="118"/>
      <c r="AC616" s="119"/>
      <c r="AD616" s="119"/>
      <c r="AE616" s="119"/>
      <c r="AF616" s="119"/>
      <c r="AG616" s="119"/>
      <c r="AH616" s="119"/>
      <c r="AI616" s="119"/>
      <c r="AJ616" s="119"/>
      <c r="AK616" s="119"/>
      <c r="AL616" s="119"/>
      <c r="AM616" s="4"/>
      <c r="AN616" s="4"/>
      <c r="AO616" s="4"/>
    </row>
    <row r="617">
      <c r="A617" s="4"/>
      <c r="B617" s="4"/>
      <c r="C617" s="4"/>
      <c r="D617" s="4"/>
      <c r="E617" s="4"/>
      <c r="F617" s="8"/>
      <c r="G617" s="8"/>
      <c r="H617" s="8"/>
      <c r="I617" s="8"/>
      <c r="J617" s="8"/>
      <c r="K617" s="8"/>
      <c r="L617" s="8"/>
      <c r="M617" s="8"/>
      <c r="N617" s="8"/>
      <c r="O617" s="8"/>
      <c r="P617" s="118"/>
      <c r="Q617" s="118"/>
      <c r="R617" s="118"/>
      <c r="S617" s="325"/>
      <c r="T617" s="119"/>
      <c r="U617" s="119"/>
      <c r="V617" s="119"/>
      <c r="W617" s="326"/>
      <c r="X617" s="74"/>
      <c r="Y617" s="352"/>
      <c r="Z617" s="352"/>
      <c r="AA617" s="328"/>
      <c r="AB617" s="118"/>
      <c r="AC617" s="119"/>
      <c r="AD617" s="119"/>
      <c r="AE617" s="119"/>
      <c r="AF617" s="119"/>
      <c r="AG617" s="119"/>
      <c r="AH617" s="119"/>
      <c r="AI617" s="119"/>
      <c r="AJ617" s="119"/>
      <c r="AK617" s="119"/>
      <c r="AL617" s="119"/>
      <c r="AM617" s="4"/>
      <c r="AN617" s="4"/>
      <c r="AO617" s="4"/>
    </row>
    <row r="618">
      <c r="A618" s="4"/>
      <c r="B618" s="4"/>
      <c r="C618" s="4"/>
      <c r="D618" s="4"/>
      <c r="E618" s="4"/>
      <c r="F618" s="8"/>
      <c r="G618" s="8"/>
      <c r="H618" s="8"/>
      <c r="I618" s="8"/>
      <c r="J618" s="8"/>
      <c r="K618" s="8"/>
      <c r="L618" s="8"/>
      <c r="M618" s="8"/>
      <c r="N618" s="8"/>
      <c r="O618" s="8"/>
      <c r="P618" s="118"/>
      <c r="Q618" s="118"/>
      <c r="R618" s="118"/>
      <c r="S618" s="325"/>
      <c r="T618" s="119"/>
      <c r="U618" s="119"/>
      <c r="V618" s="119"/>
      <c r="W618" s="326"/>
      <c r="X618" s="74"/>
      <c r="Y618" s="352"/>
      <c r="Z618" s="352"/>
      <c r="AA618" s="328"/>
      <c r="AB618" s="118"/>
      <c r="AC618" s="119"/>
      <c r="AD618" s="119"/>
      <c r="AE618" s="119"/>
      <c r="AF618" s="119"/>
      <c r="AG618" s="119"/>
      <c r="AH618" s="119"/>
      <c r="AI618" s="119"/>
      <c r="AJ618" s="119"/>
      <c r="AK618" s="119"/>
      <c r="AL618" s="119"/>
      <c r="AM618" s="4"/>
      <c r="AN618" s="4"/>
      <c r="AO618" s="4"/>
    </row>
    <row r="619">
      <c r="A619" s="4"/>
      <c r="B619" s="4"/>
      <c r="C619" s="4"/>
      <c r="D619" s="4"/>
      <c r="E619" s="4"/>
      <c r="F619" s="8"/>
      <c r="G619" s="8"/>
      <c r="H619" s="8"/>
      <c r="I619" s="8"/>
      <c r="J619" s="8"/>
      <c r="K619" s="8"/>
      <c r="L619" s="8"/>
      <c r="M619" s="8"/>
      <c r="N619" s="8"/>
      <c r="O619" s="8"/>
      <c r="P619" s="118"/>
      <c r="Q619" s="118"/>
      <c r="R619" s="118"/>
      <c r="S619" s="325"/>
      <c r="T619" s="119"/>
      <c r="U619" s="119"/>
      <c r="V619" s="119"/>
      <c r="W619" s="326"/>
      <c r="X619" s="74"/>
      <c r="Y619" s="352"/>
      <c r="Z619" s="352"/>
      <c r="AA619" s="328"/>
      <c r="AB619" s="118"/>
      <c r="AC619" s="119"/>
      <c r="AD619" s="119"/>
      <c r="AE619" s="119"/>
      <c r="AF619" s="119"/>
      <c r="AG619" s="119"/>
      <c r="AH619" s="119"/>
      <c r="AI619" s="119"/>
      <c r="AJ619" s="119"/>
      <c r="AK619" s="119"/>
      <c r="AL619" s="119"/>
      <c r="AM619" s="4"/>
      <c r="AN619" s="4"/>
      <c r="AO619" s="4"/>
    </row>
    <row r="620">
      <c r="A620" s="4"/>
      <c r="B620" s="4"/>
      <c r="C620" s="4"/>
      <c r="D620" s="4"/>
      <c r="E620" s="4"/>
      <c r="F620" s="8"/>
      <c r="G620" s="8"/>
      <c r="H620" s="8"/>
      <c r="I620" s="8"/>
      <c r="J620" s="8"/>
      <c r="K620" s="8"/>
      <c r="L620" s="8"/>
      <c r="M620" s="8"/>
      <c r="N620" s="8"/>
      <c r="O620" s="8"/>
      <c r="P620" s="118"/>
      <c r="Q620" s="118"/>
      <c r="R620" s="118"/>
      <c r="S620" s="325"/>
      <c r="T620" s="119"/>
      <c r="U620" s="119"/>
      <c r="V620" s="119"/>
      <c r="W620" s="326"/>
      <c r="X620" s="74"/>
      <c r="Y620" s="352"/>
      <c r="Z620" s="352"/>
      <c r="AA620" s="328"/>
      <c r="AB620" s="118"/>
      <c r="AC620" s="119"/>
      <c r="AD620" s="119"/>
      <c r="AE620" s="119"/>
      <c r="AF620" s="119"/>
      <c r="AG620" s="119"/>
      <c r="AH620" s="119"/>
      <c r="AI620" s="119"/>
      <c r="AJ620" s="119"/>
      <c r="AK620" s="119"/>
      <c r="AL620" s="119"/>
      <c r="AM620" s="4"/>
      <c r="AN620" s="4"/>
      <c r="AO620" s="4"/>
    </row>
    <row r="621">
      <c r="A621" s="4"/>
      <c r="B621" s="4"/>
      <c r="C621" s="4"/>
      <c r="D621" s="4"/>
      <c r="E621" s="4"/>
      <c r="F621" s="8"/>
      <c r="G621" s="8"/>
      <c r="H621" s="8"/>
      <c r="I621" s="8"/>
      <c r="J621" s="8"/>
      <c r="K621" s="8"/>
      <c r="L621" s="8"/>
      <c r="M621" s="8"/>
      <c r="N621" s="8"/>
      <c r="O621" s="8"/>
      <c r="P621" s="118"/>
      <c r="Q621" s="118"/>
      <c r="R621" s="118"/>
      <c r="S621" s="325"/>
      <c r="T621" s="119"/>
      <c r="U621" s="119"/>
      <c r="V621" s="119"/>
      <c r="W621" s="326"/>
      <c r="X621" s="74"/>
      <c r="Y621" s="352"/>
      <c r="Z621" s="352"/>
      <c r="AA621" s="328"/>
      <c r="AB621" s="118"/>
      <c r="AC621" s="119"/>
      <c r="AD621" s="119"/>
      <c r="AE621" s="119"/>
      <c r="AF621" s="119"/>
      <c r="AG621" s="119"/>
      <c r="AH621" s="119"/>
      <c r="AI621" s="119"/>
      <c r="AJ621" s="119"/>
      <c r="AK621" s="119"/>
      <c r="AL621" s="119"/>
      <c r="AM621" s="4"/>
      <c r="AN621" s="4"/>
      <c r="AO621" s="4"/>
    </row>
    <row r="622">
      <c r="A622" s="4"/>
      <c r="B622" s="4"/>
      <c r="C622" s="4"/>
      <c r="D622" s="4"/>
      <c r="E622" s="4"/>
      <c r="F622" s="8"/>
      <c r="G622" s="8"/>
      <c r="H622" s="8"/>
      <c r="I622" s="8"/>
      <c r="J622" s="8"/>
      <c r="K622" s="8"/>
      <c r="L622" s="8"/>
      <c r="M622" s="8"/>
      <c r="N622" s="8"/>
      <c r="O622" s="8"/>
      <c r="P622" s="118"/>
      <c r="Q622" s="118"/>
      <c r="R622" s="118"/>
      <c r="S622" s="325"/>
      <c r="T622" s="119"/>
      <c r="U622" s="119"/>
      <c r="V622" s="119"/>
      <c r="W622" s="326"/>
      <c r="X622" s="74"/>
      <c r="Y622" s="352"/>
      <c r="Z622" s="352"/>
      <c r="AA622" s="328"/>
      <c r="AB622" s="118"/>
      <c r="AC622" s="119"/>
      <c r="AD622" s="119"/>
      <c r="AE622" s="119"/>
      <c r="AF622" s="119"/>
      <c r="AG622" s="119"/>
      <c r="AH622" s="119"/>
      <c r="AI622" s="119"/>
      <c r="AJ622" s="119"/>
      <c r="AK622" s="119"/>
      <c r="AL622" s="119"/>
      <c r="AM622" s="4"/>
      <c r="AN622" s="4"/>
      <c r="AO622" s="4"/>
    </row>
    <row r="623">
      <c r="A623" s="4"/>
      <c r="B623" s="4"/>
      <c r="C623" s="4"/>
      <c r="D623" s="4"/>
      <c r="E623" s="4"/>
      <c r="F623" s="8"/>
      <c r="G623" s="8"/>
      <c r="H623" s="8"/>
      <c r="I623" s="8"/>
      <c r="J623" s="8"/>
      <c r="K623" s="8"/>
      <c r="L623" s="8"/>
      <c r="M623" s="8"/>
      <c r="N623" s="8"/>
      <c r="O623" s="8"/>
      <c r="P623" s="118"/>
      <c r="Q623" s="118"/>
      <c r="R623" s="118"/>
      <c r="S623" s="325"/>
      <c r="T623" s="119"/>
      <c r="U623" s="119"/>
      <c r="V623" s="119"/>
      <c r="W623" s="326"/>
      <c r="X623" s="74"/>
      <c r="Y623" s="352"/>
      <c r="Z623" s="352"/>
      <c r="AA623" s="328"/>
      <c r="AB623" s="118"/>
      <c r="AC623" s="119"/>
      <c r="AD623" s="119"/>
      <c r="AE623" s="119"/>
      <c r="AF623" s="119"/>
      <c r="AG623" s="119"/>
      <c r="AH623" s="119"/>
      <c r="AI623" s="119"/>
      <c r="AJ623" s="119"/>
      <c r="AK623" s="119"/>
      <c r="AL623" s="119"/>
      <c r="AM623" s="4"/>
      <c r="AN623" s="4"/>
      <c r="AO623" s="4"/>
    </row>
    <row r="624">
      <c r="A624" s="4"/>
      <c r="B624" s="4"/>
      <c r="C624" s="4"/>
      <c r="D624" s="4"/>
      <c r="E624" s="4"/>
      <c r="F624" s="8"/>
      <c r="G624" s="8"/>
      <c r="H624" s="8"/>
      <c r="I624" s="8"/>
      <c r="J624" s="8"/>
      <c r="K624" s="8"/>
      <c r="L624" s="8"/>
      <c r="M624" s="8"/>
      <c r="N624" s="8"/>
      <c r="O624" s="8"/>
      <c r="P624" s="118"/>
      <c r="Q624" s="118"/>
      <c r="R624" s="118"/>
      <c r="S624" s="325"/>
      <c r="T624" s="119"/>
      <c r="U624" s="119"/>
      <c r="V624" s="119"/>
      <c r="W624" s="326"/>
      <c r="X624" s="74"/>
      <c r="Y624" s="352"/>
      <c r="Z624" s="352"/>
      <c r="AA624" s="328"/>
      <c r="AB624" s="118"/>
      <c r="AC624" s="119"/>
      <c r="AD624" s="119"/>
      <c r="AE624" s="119"/>
      <c r="AF624" s="119"/>
      <c r="AG624" s="119"/>
      <c r="AH624" s="119"/>
      <c r="AI624" s="119"/>
      <c r="AJ624" s="119"/>
      <c r="AK624" s="119"/>
      <c r="AL624" s="119"/>
      <c r="AM624" s="4"/>
      <c r="AN624" s="4"/>
      <c r="AO624" s="4"/>
    </row>
    <row r="625">
      <c r="A625" s="4"/>
      <c r="B625" s="4"/>
      <c r="C625" s="4"/>
      <c r="D625" s="4"/>
      <c r="E625" s="4"/>
      <c r="F625" s="8"/>
      <c r="G625" s="8"/>
      <c r="H625" s="8"/>
      <c r="I625" s="8"/>
      <c r="J625" s="8"/>
      <c r="K625" s="8"/>
      <c r="L625" s="8"/>
      <c r="M625" s="8"/>
      <c r="N625" s="8"/>
      <c r="O625" s="8"/>
      <c r="P625" s="118"/>
      <c r="Q625" s="118"/>
      <c r="R625" s="118"/>
      <c r="S625" s="325"/>
      <c r="T625" s="119"/>
      <c r="U625" s="119"/>
      <c r="V625" s="119"/>
      <c r="W625" s="326"/>
      <c r="X625" s="74"/>
      <c r="Y625" s="352"/>
      <c r="Z625" s="352"/>
      <c r="AA625" s="328"/>
      <c r="AB625" s="118"/>
      <c r="AC625" s="119"/>
      <c r="AD625" s="119"/>
      <c r="AE625" s="119"/>
      <c r="AF625" s="119"/>
      <c r="AG625" s="119"/>
      <c r="AH625" s="119"/>
      <c r="AI625" s="119"/>
      <c r="AJ625" s="119"/>
      <c r="AK625" s="119"/>
      <c r="AL625" s="119"/>
      <c r="AM625" s="4"/>
      <c r="AN625" s="4"/>
      <c r="AO625" s="4"/>
    </row>
    <row r="626">
      <c r="A626" s="4"/>
      <c r="B626" s="4"/>
      <c r="C626" s="4"/>
      <c r="D626" s="4"/>
      <c r="E626" s="4"/>
      <c r="F626" s="8"/>
      <c r="G626" s="8"/>
      <c r="H626" s="8"/>
      <c r="I626" s="8"/>
      <c r="J626" s="8"/>
      <c r="K626" s="8"/>
      <c r="L626" s="8"/>
      <c r="M626" s="8"/>
      <c r="N626" s="8"/>
      <c r="O626" s="8"/>
      <c r="P626" s="118"/>
      <c r="Q626" s="118"/>
      <c r="R626" s="118"/>
      <c r="S626" s="325"/>
      <c r="T626" s="119"/>
      <c r="U626" s="119"/>
      <c r="V626" s="119"/>
      <c r="W626" s="326"/>
      <c r="X626" s="74"/>
      <c r="Y626" s="352"/>
      <c r="Z626" s="352"/>
      <c r="AA626" s="328"/>
      <c r="AB626" s="118"/>
      <c r="AC626" s="119"/>
      <c r="AD626" s="119"/>
      <c r="AE626" s="119"/>
      <c r="AF626" s="119"/>
      <c r="AG626" s="119"/>
      <c r="AH626" s="119"/>
      <c r="AI626" s="119"/>
      <c r="AJ626" s="119"/>
      <c r="AK626" s="119"/>
      <c r="AL626" s="119"/>
      <c r="AM626" s="4"/>
      <c r="AN626" s="4"/>
      <c r="AO626" s="4"/>
    </row>
    <row r="627">
      <c r="A627" s="4"/>
      <c r="B627" s="4"/>
      <c r="C627" s="4"/>
      <c r="D627" s="4"/>
      <c r="E627" s="4"/>
      <c r="F627" s="8"/>
      <c r="G627" s="8"/>
      <c r="H627" s="8"/>
      <c r="I627" s="8"/>
      <c r="J627" s="8"/>
      <c r="K627" s="8"/>
      <c r="L627" s="8"/>
      <c r="M627" s="8"/>
      <c r="N627" s="8"/>
      <c r="O627" s="8"/>
      <c r="P627" s="118"/>
      <c r="Q627" s="118"/>
      <c r="R627" s="118"/>
      <c r="S627" s="325"/>
      <c r="T627" s="119"/>
      <c r="U627" s="119"/>
      <c r="V627" s="119"/>
      <c r="W627" s="326"/>
      <c r="X627" s="74"/>
      <c r="Y627" s="352"/>
      <c r="Z627" s="352"/>
      <c r="AA627" s="328"/>
      <c r="AB627" s="118"/>
      <c r="AC627" s="119"/>
      <c r="AD627" s="119"/>
      <c r="AE627" s="119"/>
      <c r="AF627" s="119"/>
      <c r="AG627" s="119"/>
      <c r="AH627" s="119"/>
      <c r="AI627" s="119"/>
      <c r="AJ627" s="119"/>
      <c r="AK627" s="119"/>
      <c r="AL627" s="119"/>
      <c r="AM627" s="4"/>
      <c r="AN627" s="4"/>
      <c r="AO627" s="4"/>
    </row>
    <row r="628">
      <c r="A628" s="4"/>
      <c r="B628" s="4"/>
      <c r="C628" s="4"/>
      <c r="D628" s="4"/>
      <c r="E628" s="4"/>
      <c r="F628" s="8"/>
      <c r="G628" s="8"/>
      <c r="H628" s="8"/>
      <c r="I628" s="8"/>
      <c r="J628" s="8"/>
      <c r="K628" s="8"/>
      <c r="L628" s="8"/>
      <c r="M628" s="8"/>
      <c r="N628" s="8"/>
      <c r="O628" s="8"/>
      <c r="P628" s="118"/>
      <c r="Q628" s="118"/>
      <c r="R628" s="118"/>
      <c r="S628" s="325"/>
      <c r="T628" s="119"/>
      <c r="U628" s="119"/>
      <c r="V628" s="119"/>
      <c r="W628" s="326"/>
      <c r="X628" s="74"/>
      <c r="Y628" s="352"/>
      <c r="Z628" s="352"/>
      <c r="AA628" s="328"/>
      <c r="AB628" s="118"/>
      <c r="AC628" s="119"/>
      <c r="AD628" s="119"/>
      <c r="AE628" s="119"/>
      <c r="AF628" s="119"/>
      <c r="AG628" s="119"/>
      <c r="AH628" s="119"/>
      <c r="AI628" s="119"/>
      <c r="AJ628" s="119"/>
      <c r="AK628" s="119"/>
      <c r="AL628" s="119"/>
      <c r="AM628" s="4"/>
      <c r="AN628" s="4"/>
      <c r="AO628" s="4"/>
    </row>
    <row r="629">
      <c r="A629" s="4"/>
      <c r="B629" s="4"/>
      <c r="C629" s="4"/>
      <c r="D629" s="4"/>
      <c r="E629" s="4"/>
      <c r="F629" s="8"/>
      <c r="G629" s="8"/>
      <c r="H629" s="8"/>
      <c r="I629" s="8"/>
      <c r="J629" s="8"/>
      <c r="K629" s="8"/>
      <c r="L629" s="8"/>
      <c r="M629" s="8"/>
      <c r="N629" s="8"/>
      <c r="O629" s="8"/>
      <c r="P629" s="118"/>
      <c r="Q629" s="118"/>
      <c r="R629" s="118"/>
      <c r="S629" s="325"/>
      <c r="T629" s="119"/>
      <c r="U629" s="119"/>
      <c r="V629" s="119"/>
      <c r="W629" s="326"/>
      <c r="X629" s="74"/>
      <c r="Y629" s="352"/>
      <c r="Z629" s="352"/>
      <c r="AA629" s="328"/>
      <c r="AB629" s="118"/>
      <c r="AC629" s="119"/>
      <c r="AD629" s="119"/>
      <c r="AE629" s="119"/>
      <c r="AF629" s="119"/>
      <c r="AG629" s="119"/>
      <c r="AH629" s="119"/>
      <c r="AI629" s="119"/>
      <c r="AJ629" s="119"/>
      <c r="AK629" s="119"/>
      <c r="AL629" s="119"/>
      <c r="AM629" s="4"/>
      <c r="AN629" s="4"/>
      <c r="AO629" s="4"/>
    </row>
    <row r="630">
      <c r="A630" s="4"/>
      <c r="B630" s="4"/>
      <c r="C630" s="4"/>
      <c r="D630" s="4"/>
      <c r="E630" s="4"/>
      <c r="F630" s="8"/>
      <c r="G630" s="8"/>
      <c r="H630" s="8"/>
      <c r="I630" s="8"/>
      <c r="J630" s="8"/>
      <c r="K630" s="8"/>
      <c r="L630" s="8"/>
      <c r="M630" s="8"/>
      <c r="N630" s="8"/>
      <c r="O630" s="8"/>
      <c r="P630" s="118"/>
      <c r="Q630" s="118"/>
      <c r="R630" s="118"/>
      <c r="S630" s="325"/>
      <c r="T630" s="119"/>
      <c r="U630" s="119"/>
      <c r="V630" s="119"/>
      <c r="W630" s="326"/>
      <c r="X630" s="74"/>
      <c r="Y630" s="352"/>
      <c r="Z630" s="352"/>
      <c r="AA630" s="328"/>
      <c r="AB630" s="118"/>
      <c r="AC630" s="119"/>
      <c r="AD630" s="119"/>
      <c r="AE630" s="119"/>
      <c r="AF630" s="119"/>
      <c r="AG630" s="119"/>
      <c r="AH630" s="119"/>
      <c r="AI630" s="119"/>
      <c r="AJ630" s="119"/>
      <c r="AK630" s="119"/>
      <c r="AL630" s="119"/>
      <c r="AM630" s="4"/>
      <c r="AN630" s="4"/>
      <c r="AO630" s="4"/>
    </row>
    <row r="631">
      <c r="A631" s="4"/>
      <c r="B631" s="4"/>
      <c r="C631" s="4"/>
      <c r="D631" s="4"/>
      <c r="E631" s="4"/>
      <c r="F631" s="8"/>
      <c r="G631" s="8"/>
      <c r="H631" s="8"/>
      <c r="I631" s="8"/>
      <c r="J631" s="8"/>
      <c r="K631" s="8"/>
      <c r="L631" s="8"/>
      <c r="M631" s="8"/>
      <c r="N631" s="8"/>
      <c r="O631" s="8"/>
      <c r="P631" s="118"/>
      <c r="Q631" s="118"/>
      <c r="R631" s="118"/>
      <c r="S631" s="325"/>
      <c r="T631" s="119"/>
      <c r="U631" s="119"/>
      <c r="V631" s="119"/>
      <c r="W631" s="326"/>
      <c r="X631" s="74"/>
      <c r="Y631" s="352"/>
      <c r="Z631" s="352"/>
      <c r="AA631" s="328"/>
      <c r="AB631" s="118"/>
      <c r="AC631" s="119"/>
      <c r="AD631" s="119"/>
      <c r="AE631" s="119"/>
      <c r="AF631" s="119"/>
      <c r="AG631" s="119"/>
      <c r="AH631" s="119"/>
      <c r="AI631" s="119"/>
      <c r="AJ631" s="119"/>
      <c r="AK631" s="119"/>
      <c r="AL631" s="119"/>
      <c r="AM631" s="4"/>
      <c r="AN631" s="4"/>
      <c r="AO631" s="4"/>
    </row>
    <row r="632">
      <c r="A632" s="4"/>
      <c r="B632" s="4"/>
      <c r="C632" s="4"/>
      <c r="D632" s="4"/>
      <c r="E632" s="4"/>
      <c r="F632" s="8"/>
      <c r="G632" s="8"/>
      <c r="H632" s="8"/>
      <c r="I632" s="8"/>
      <c r="J632" s="8"/>
      <c r="K632" s="8"/>
      <c r="L632" s="8"/>
      <c r="M632" s="8"/>
      <c r="N632" s="8"/>
      <c r="O632" s="8"/>
      <c r="P632" s="118"/>
      <c r="Q632" s="118"/>
      <c r="R632" s="118"/>
      <c r="S632" s="325"/>
      <c r="T632" s="119"/>
      <c r="U632" s="119"/>
      <c r="V632" s="119"/>
      <c r="W632" s="326"/>
      <c r="X632" s="74"/>
      <c r="Y632" s="352"/>
      <c r="Z632" s="352"/>
      <c r="AA632" s="328"/>
      <c r="AB632" s="118"/>
      <c r="AC632" s="119"/>
      <c r="AD632" s="119"/>
      <c r="AE632" s="119"/>
      <c r="AF632" s="119"/>
      <c r="AG632" s="119"/>
      <c r="AH632" s="119"/>
      <c r="AI632" s="119"/>
      <c r="AJ632" s="119"/>
      <c r="AK632" s="119"/>
      <c r="AL632" s="119"/>
      <c r="AM632" s="4"/>
      <c r="AN632" s="4"/>
      <c r="AO632" s="4"/>
    </row>
    <row r="633">
      <c r="A633" s="4"/>
      <c r="B633" s="4"/>
      <c r="C633" s="4"/>
      <c r="D633" s="4"/>
      <c r="E633" s="4"/>
      <c r="F633" s="8"/>
      <c r="G633" s="8"/>
      <c r="H633" s="8"/>
      <c r="I633" s="8"/>
      <c r="J633" s="8"/>
      <c r="K633" s="8"/>
      <c r="L633" s="8"/>
      <c r="M633" s="8"/>
      <c r="N633" s="8"/>
      <c r="O633" s="8"/>
      <c r="P633" s="118"/>
      <c r="Q633" s="118"/>
      <c r="R633" s="118"/>
      <c r="S633" s="325"/>
      <c r="T633" s="119"/>
      <c r="U633" s="119"/>
      <c r="V633" s="119"/>
      <c r="W633" s="326"/>
      <c r="X633" s="74"/>
      <c r="Y633" s="352"/>
      <c r="Z633" s="352"/>
      <c r="AA633" s="328"/>
      <c r="AB633" s="118"/>
      <c r="AC633" s="119"/>
      <c r="AD633" s="119"/>
      <c r="AE633" s="119"/>
      <c r="AF633" s="119"/>
      <c r="AG633" s="119"/>
      <c r="AH633" s="119"/>
      <c r="AI633" s="119"/>
      <c r="AJ633" s="119"/>
      <c r="AK633" s="119"/>
      <c r="AL633" s="119"/>
      <c r="AM633" s="4"/>
      <c r="AN633" s="4"/>
      <c r="AO633" s="4"/>
    </row>
    <row r="634">
      <c r="A634" s="4"/>
      <c r="B634" s="4"/>
      <c r="C634" s="4"/>
      <c r="D634" s="4"/>
      <c r="E634" s="4"/>
      <c r="F634" s="8"/>
      <c r="G634" s="8"/>
      <c r="H634" s="8"/>
      <c r="I634" s="8"/>
      <c r="J634" s="8"/>
      <c r="K634" s="8"/>
      <c r="L634" s="8"/>
      <c r="M634" s="8"/>
      <c r="N634" s="8"/>
      <c r="O634" s="8"/>
      <c r="P634" s="118"/>
      <c r="Q634" s="118"/>
      <c r="R634" s="118"/>
      <c r="S634" s="325"/>
      <c r="T634" s="119"/>
      <c r="U634" s="119"/>
      <c r="V634" s="119"/>
      <c r="W634" s="326"/>
      <c r="X634" s="74"/>
      <c r="Y634" s="352"/>
      <c r="Z634" s="352"/>
      <c r="AA634" s="328"/>
      <c r="AB634" s="118"/>
      <c r="AC634" s="119"/>
      <c r="AD634" s="119"/>
      <c r="AE634" s="119"/>
      <c r="AF634" s="119"/>
      <c r="AG634" s="119"/>
      <c r="AH634" s="119"/>
      <c r="AI634" s="119"/>
      <c r="AJ634" s="119"/>
      <c r="AK634" s="119"/>
      <c r="AL634" s="119"/>
      <c r="AM634" s="4"/>
      <c r="AN634" s="4"/>
      <c r="AO634" s="4"/>
    </row>
    <row r="635">
      <c r="A635" s="4"/>
      <c r="B635" s="4"/>
      <c r="C635" s="4"/>
      <c r="D635" s="4"/>
      <c r="E635" s="4"/>
      <c r="F635" s="8"/>
      <c r="G635" s="8"/>
      <c r="H635" s="8"/>
      <c r="I635" s="8"/>
      <c r="J635" s="8"/>
      <c r="K635" s="8"/>
      <c r="L635" s="8"/>
      <c r="M635" s="8"/>
      <c r="N635" s="8"/>
      <c r="O635" s="8"/>
      <c r="P635" s="118"/>
      <c r="Q635" s="118"/>
      <c r="R635" s="118"/>
      <c r="S635" s="325"/>
      <c r="T635" s="119"/>
      <c r="U635" s="119"/>
      <c r="V635" s="119"/>
      <c r="W635" s="326"/>
      <c r="X635" s="74"/>
      <c r="Y635" s="352"/>
      <c r="Z635" s="352"/>
      <c r="AA635" s="328"/>
      <c r="AB635" s="118"/>
      <c r="AC635" s="119"/>
      <c r="AD635" s="119"/>
      <c r="AE635" s="119"/>
      <c r="AF635" s="119"/>
      <c r="AG635" s="119"/>
      <c r="AH635" s="119"/>
      <c r="AI635" s="119"/>
      <c r="AJ635" s="119"/>
      <c r="AK635" s="119"/>
      <c r="AL635" s="119"/>
      <c r="AM635" s="4"/>
      <c r="AN635" s="4"/>
      <c r="AO635" s="4"/>
    </row>
    <row r="636">
      <c r="A636" s="4"/>
      <c r="B636" s="4"/>
      <c r="C636" s="4"/>
      <c r="D636" s="4"/>
      <c r="E636" s="4"/>
      <c r="F636" s="8"/>
      <c r="G636" s="8"/>
      <c r="H636" s="8"/>
      <c r="I636" s="8"/>
      <c r="J636" s="8"/>
      <c r="K636" s="8"/>
      <c r="L636" s="8"/>
      <c r="M636" s="8"/>
      <c r="N636" s="8"/>
      <c r="O636" s="8"/>
      <c r="P636" s="118"/>
      <c r="Q636" s="118"/>
      <c r="R636" s="118"/>
      <c r="S636" s="325"/>
      <c r="T636" s="119"/>
      <c r="U636" s="119"/>
      <c r="V636" s="119"/>
      <c r="W636" s="326"/>
      <c r="X636" s="74"/>
      <c r="Y636" s="352"/>
      <c r="Z636" s="352"/>
      <c r="AA636" s="328"/>
      <c r="AB636" s="118"/>
      <c r="AC636" s="119"/>
      <c r="AD636" s="119"/>
      <c r="AE636" s="119"/>
      <c r="AF636" s="119"/>
      <c r="AG636" s="119"/>
      <c r="AH636" s="119"/>
      <c r="AI636" s="119"/>
      <c r="AJ636" s="119"/>
      <c r="AK636" s="119"/>
      <c r="AL636" s="119"/>
      <c r="AM636" s="4"/>
      <c r="AN636" s="4"/>
      <c r="AO636" s="4"/>
    </row>
    <row r="637">
      <c r="A637" s="4"/>
      <c r="B637" s="4"/>
      <c r="C637" s="4"/>
      <c r="D637" s="4"/>
      <c r="E637" s="4"/>
      <c r="F637" s="8"/>
      <c r="G637" s="8"/>
      <c r="H637" s="8"/>
      <c r="I637" s="8"/>
      <c r="J637" s="8"/>
      <c r="K637" s="8"/>
      <c r="L637" s="8"/>
      <c r="M637" s="8"/>
      <c r="N637" s="8"/>
      <c r="O637" s="8"/>
      <c r="P637" s="118"/>
      <c r="Q637" s="118"/>
      <c r="R637" s="118"/>
      <c r="S637" s="325"/>
      <c r="T637" s="119"/>
      <c r="U637" s="119"/>
      <c r="V637" s="119"/>
      <c r="W637" s="326"/>
      <c r="X637" s="74"/>
      <c r="Y637" s="352"/>
      <c r="Z637" s="352"/>
      <c r="AA637" s="328"/>
      <c r="AB637" s="118"/>
      <c r="AC637" s="119"/>
      <c r="AD637" s="119"/>
      <c r="AE637" s="119"/>
      <c r="AF637" s="119"/>
      <c r="AG637" s="119"/>
      <c r="AH637" s="119"/>
      <c r="AI637" s="119"/>
      <c r="AJ637" s="119"/>
      <c r="AK637" s="119"/>
      <c r="AL637" s="119"/>
      <c r="AM637" s="4"/>
      <c r="AN637" s="4"/>
      <c r="AO637" s="4"/>
    </row>
    <row r="638">
      <c r="A638" s="4"/>
      <c r="B638" s="4"/>
      <c r="C638" s="4"/>
      <c r="D638" s="4"/>
      <c r="E638" s="4"/>
      <c r="F638" s="8"/>
      <c r="G638" s="8"/>
      <c r="H638" s="8"/>
      <c r="I638" s="8"/>
      <c r="J638" s="8"/>
      <c r="K638" s="8"/>
      <c r="L638" s="8"/>
      <c r="M638" s="8"/>
      <c r="N638" s="8"/>
      <c r="O638" s="8"/>
      <c r="P638" s="118"/>
      <c r="Q638" s="118"/>
      <c r="R638" s="118"/>
      <c r="S638" s="325"/>
      <c r="T638" s="119"/>
      <c r="U638" s="119"/>
      <c r="V638" s="119"/>
      <c r="W638" s="326"/>
      <c r="X638" s="74"/>
      <c r="Y638" s="352"/>
      <c r="Z638" s="352"/>
      <c r="AA638" s="328"/>
      <c r="AB638" s="118"/>
      <c r="AC638" s="119"/>
      <c r="AD638" s="119"/>
      <c r="AE638" s="119"/>
      <c r="AF638" s="119"/>
      <c r="AG638" s="119"/>
      <c r="AH638" s="119"/>
      <c r="AI638" s="119"/>
      <c r="AJ638" s="119"/>
      <c r="AK638" s="119"/>
      <c r="AL638" s="119"/>
      <c r="AM638" s="4"/>
      <c r="AN638" s="4"/>
      <c r="AO638" s="4"/>
    </row>
    <row r="639">
      <c r="A639" s="4"/>
      <c r="B639" s="4"/>
      <c r="C639" s="4"/>
      <c r="D639" s="4"/>
      <c r="E639" s="4"/>
      <c r="F639" s="8"/>
      <c r="G639" s="8"/>
      <c r="H639" s="8"/>
      <c r="I639" s="8"/>
      <c r="J639" s="8"/>
      <c r="K639" s="8"/>
      <c r="L639" s="8"/>
      <c r="M639" s="8"/>
      <c r="N639" s="8"/>
      <c r="O639" s="8"/>
      <c r="P639" s="118"/>
      <c r="Q639" s="118"/>
      <c r="R639" s="118"/>
      <c r="S639" s="325"/>
      <c r="T639" s="119"/>
      <c r="U639" s="119"/>
      <c r="V639" s="119"/>
      <c r="W639" s="326"/>
      <c r="X639" s="74"/>
      <c r="Y639" s="352"/>
      <c r="Z639" s="352"/>
      <c r="AA639" s="328"/>
      <c r="AB639" s="118"/>
      <c r="AC639" s="119"/>
      <c r="AD639" s="119"/>
      <c r="AE639" s="119"/>
      <c r="AF639" s="119"/>
      <c r="AG639" s="119"/>
      <c r="AH639" s="119"/>
      <c r="AI639" s="119"/>
      <c r="AJ639" s="119"/>
      <c r="AK639" s="119"/>
      <c r="AL639" s="119"/>
      <c r="AM639" s="4"/>
      <c r="AN639" s="4"/>
      <c r="AO639" s="4"/>
    </row>
    <row r="640">
      <c r="A640" s="4"/>
      <c r="B640" s="4"/>
      <c r="C640" s="4"/>
      <c r="D640" s="4"/>
      <c r="E640" s="4"/>
      <c r="F640" s="8"/>
      <c r="G640" s="8"/>
      <c r="H640" s="8"/>
      <c r="I640" s="8"/>
      <c r="J640" s="8"/>
      <c r="K640" s="8"/>
      <c r="L640" s="8"/>
      <c r="M640" s="8"/>
      <c r="N640" s="8"/>
      <c r="O640" s="8"/>
      <c r="P640" s="118"/>
      <c r="Q640" s="118"/>
      <c r="R640" s="118"/>
      <c r="S640" s="325"/>
      <c r="T640" s="119"/>
      <c r="U640" s="119"/>
      <c r="V640" s="119"/>
      <c r="W640" s="326"/>
      <c r="X640" s="74"/>
      <c r="Y640" s="352"/>
      <c r="Z640" s="352"/>
      <c r="AA640" s="328"/>
      <c r="AB640" s="118"/>
      <c r="AC640" s="119"/>
      <c r="AD640" s="119"/>
      <c r="AE640" s="119"/>
      <c r="AF640" s="119"/>
      <c r="AG640" s="119"/>
      <c r="AH640" s="119"/>
      <c r="AI640" s="119"/>
      <c r="AJ640" s="119"/>
      <c r="AK640" s="119"/>
      <c r="AL640" s="119"/>
      <c r="AM640" s="4"/>
      <c r="AN640" s="4"/>
      <c r="AO640" s="4"/>
    </row>
    <row r="641">
      <c r="A641" s="4"/>
      <c r="B641" s="4"/>
      <c r="C641" s="4"/>
      <c r="D641" s="4"/>
      <c r="E641" s="4"/>
      <c r="F641" s="8"/>
      <c r="G641" s="8"/>
      <c r="H641" s="8"/>
      <c r="I641" s="8"/>
      <c r="J641" s="8"/>
      <c r="K641" s="8"/>
      <c r="L641" s="8"/>
      <c r="M641" s="8"/>
      <c r="N641" s="8"/>
      <c r="O641" s="8"/>
      <c r="P641" s="118"/>
      <c r="Q641" s="118"/>
      <c r="R641" s="118"/>
      <c r="S641" s="325"/>
      <c r="T641" s="119"/>
      <c r="U641" s="119"/>
      <c r="V641" s="119"/>
      <c r="W641" s="326"/>
      <c r="X641" s="74"/>
      <c r="Y641" s="352"/>
      <c r="Z641" s="352"/>
      <c r="AA641" s="328"/>
      <c r="AB641" s="118"/>
      <c r="AC641" s="119"/>
      <c r="AD641" s="119"/>
      <c r="AE641" s="119"/>
      <c r="AF641" s="119"/>
      <c r="AG641" s="119"/>
      <c r="AH641" s="119"/>
      <c r="AI641" s="119"/>
      <c r="AJ641" s="119"/>
      <c r="AK641" s="119"/>
      <c r="AL641" s="119"/>
      <c r="AM641" s="4"/>
      <c r="AN641" s="4"/>
      <c r="AO641" s="4"/>
    </row>
    <row r="642">
      <c r="A642" s="4"/>
      <c r="B642" s="4"/>
      <c r="C642" s="4"/>
      <c r="D642" s="4"/>
      <c r="E642" s="4"/>
      <c r="F642" s="8"/>
      <c r="G642" s="8"/>
      <c r="H642" s="8"/>
      <c r="I642" s="8"/>
      <c r="J642" s="8"/>
      <c r="K642" s="8"/>
      <c r="L642" s="8"/>
      <c r="M642" s="8"/>
      <c r="N642" s="8"/>
      <c r="O642" s="8"/>
      <c r="P642" s="118"/>
      <c r="Q642" s="118"/>
      <c r="R642" s="118"/>
      <c r="S642" s="325"/>
      <c r="T642" s="119"/>
      <c r="U642" s="119"/>
      <c r="V642" s="119"/>
      <c r="W642" s="326"/>
      <c r="X642" s="74"/>
      <c r="Y642" s="352"/>
      <c r="Z642" s="352"/>
      <c r="AA642" s="328"/>
      <c r="AB642" s="118"/>
      <c r="AC642" s="119"/>
      <c r="AD642" s="119"/>
      <c r="AE642" s="119"/>
      <c r="AF642" s="119"/>
      <c r="AG642" s="119"/>
      <c r="AH642" s="119"/>
      <c r="AI642" s="119"/>
      <c r="AJ642" s="119"/>
      <c r="AK642" s="119"/>
      <c r="AL642" s="119"/>
      <c r="AM642" s="4"/>
      <c r="AN642" s="4"/>
      <c r="AO642" s="4"/>
    </row>
    <row r="643">
      <c r="A643" s="4"/>
      <c r="B643" s="4"/>
      <c r="C643" s="4"/>
      <c r="D643" s="4"/>
      <c r="E643" s="4"/>
      <c r="F643" s="8"/>
      <c r="G643" s="8"/>
      <c r="H643" s="8"/>
      <c r="I643" s="8"/>
      <c r="J643" s="8"/>
      <c r="K643" s="8"/>
      <c r="L643" s="8"/>
      <c r="M643" s="8"/>
      <c r="N643" s="8"/>
      <c r="O643" s="8"/>
      <c r="P643" s="118"/>
      <c r="Q643" s="118"/>
      <c r="R643" s="118"/>
      <c r="S643" s="325"/>
      <c r="T643" s="119"/>
      <c r="U643" s="119"/>
      <c r="V643" s="119"/>
      <c r="W643" s="326"/>
      <c r="X643" s="74"/>
      <c r="Y643" s="352"/>
      <c r="Z643" s="352"/>
      <c r="AA643" s="328"/>
      <c r="AB643" s="118"/>
      <c r="AC643" s="119"/>
      <c r="AD643" s="119"/>
      <c r="AE643" s="119"/>
      <c r="AF643" s="119"/>
      <c r="AG643" s="119"/>
      <c r="AH643" s="119"/>
      <c r="AI643" s="119"/>
      <c r="AJ643" s="119"/>
      <c r="AK643" s="119"/>
      <c r="AL643" s="119"/>
      <c r="AM643" s="4"/>
      <c r="AN643" s="4"/>
      <c r="AO643" s="4"/>
    </row>
    <row r="644">
      <c r="A644" s="4"/>
      <c r="B644" s="4"/>
      <c r="C644" s="4"/>
      <c r="D644" s="4"/>
      <c r="E644" s="4"/>
      <c r="F644" s="8"/>
      <c r="G644" s="8"/>
      <c r="H644" s="8"/>
      <c r="I644" s="8"/>
      <c r="J644" s="8"/>
      <c r="K644" s="8"/>
      <c r="L644" s="8"/>
      <c r="M644" s="8"/>
      <c r="N644" s="8"/>
      <c r="O644" s="8"/>
      <c r="P644" s="118"/>
      <c r="Q644" s="118"/>
      <c r="R644" s="118"/>
      <c r="S644" s="325"/>
      <c r="T644" s="119"/>
      <c r="U644" s="119"/>
      <c r="V644" s="119"/>
      <c r="W644" s="326"/>
      <c r="X644" s="74"/>
      <c r="Y644" s="352"/>
      <c r="Z644" s="352"/>
      <c r="AA644" s="328"/>
      <c r="AB644" s="118"/>
      <c r="AC644" s="119"/>
      <c r="AD644" s="119"/>
      <c r="AE644" s="119"/>
      <c r="AF644" s="119"/>
      <c r="AG644" s="119"/>
      <c r="AH644" s="119"/>
      <c r="AI644" s="119"/>
      <c r="AJ644" s="119"/>
      <c r="AK644" s="119"/>
      <c r="AL644" s="119"/>
      <c r="AM644" s="4"/>
      <c r="AN644" s="4"/>
      <c r="AO644" s="4"/>
    </row>
    <row r="645">
      <c r="A645" s="4"/>
      <c r="B645" s="4"/>
      <c r="C645" s="4"/>
      <c r="D645" s="4"/>
      <c r="E645" s="4"/>
      <c r="F645" s="8"/>
      <c r="G645" s="8"/>
      <c r="H645" s="8"/>
      <c r="I645" s="8"/>
      <c r="J645" s="8"/>
      <c r="K645" s="8"/>
      <c r="L645" s="8"/>
      <c r="M645" s="8"/>
      <c r="N645" s="8"/>
      <c r="O645" s="8"/>
      <c r="P645" s="118"/>
      <c r="Q645" s="118"/>
      <c r="R645" s="118"/>
      <c r="S645" s="325"/>
      <c r="T645" s="119"/>
      <c r="U645" s="119"/>
      <c r="V645" s="119"/>
      <c r="W645" s="326"/>
      <c r="X645" s="74"/>
      <c r="Y645" s="352"/>
      <c r="Z645" s="352"/>
      <c r="AA645" s="328"/>
      <c r="AB645" s="118"/>
      <c r="AC645" s="119"/>
      <c r="AD645" s="119"/>
      <c r="AE645" s="119"/>
      <c r="AF645" s="119"/>
      <c r="AG645" s="119"/>
      <c r="AH645" s="119"/>
      <c r="AI645" s="119"/>
      <c r="AJ645" s="119"/>
      <c r="AK645" s="119"/>
      <c r="AL645" s="119"/>
      <c r="AM645" s="4"/>
      <c r="AN645" s="4"/>
      <c r="AO645" s="4"/>
    </row>
    <row r="646">
      <c r="A646" s="4"/>
      <c r="B646" s="4"/>
      <c r="C646" s="4"/>
      <c r="D646" s="4"/>
      <c r="E646" s="4"/>
      <c r="F646" s="8"/>
      <c r="G646" s="8"/>
      <c r="H646" s="8"/>
      <c r="I646" s="8"/>
      <c r="J646" s="8"/>
      <c r="K646" s="8"/>
      <c r="L646" s="8"/>
      <c r="M646" s="8"/>
      <c r="N646" s="8"/>
      <c r="O646" s="8"/>
      <c r="P646" s="118"/>
      <c r="Q646" s="118"/>
      <c r="R646" s="118"/>
      <c r="S646" s="325"/>
      <c r="T646" s="119"/>
      <c r="U646" s="119"/>
      <c r="V646" s="119"/>
      <c r="W646" s="326"/>
      <c r="X646" s="74"/>
      <c r="Y646" s="352"/>
      <c r="Z646" s="352"/>
      <c r="AA646" s="328"/>
      <c r="AB646" s="118"/>
      <c r="AC646" s="119"/>
      <c r="AD646" s="119"/>
      <c r="AE646" s="119"/>
      <c r="AF646" s="119"/>
      <c r="AG646" s="119"/>
      <c r="AH646" s="119"/>
      <c r="AI646" s="119"/>
      <c r="AJ646" s="119"/>
      <c r="AK646" s="119"/>
      <c r="AL646" s="119"/>
      <c r="AM646" s="4"/>
      <c r="AN646" s="4"/>
      <c r="AO646" s="4"/>
    </row>
    <row r="647">
      <c r="A647" s="4"/>
      <c r="B647" s="4"/>
      <c r="C647" s="4"/>
      <c r="D647" s="4"/>
      <c r="E647" s="4"/>
      <c r="F647" s="8"/>
      <c r="G647" s="8"/>
      <c r="H647" s="8"/>
      <c r="I647" s="8"/>
      <c r="J647" s="8"/>
      <c r="K647" s="8"/>
      <c r="L647" s="8"/>
      <c r="M647" s="8"/>
      <c r="N647" s="8"/>
      <c r="O647" s="8"/>
      <c r="P647" s="118"/>
      <c r="Q647" s="118"/>
      <c r="R647" s="118"/>
      <c r="S647" s="325"/>
      <c r="T647" s="119"/>
      <c r="U647" s="119"/>
      <c r="V647" s="119"/>
      <c r="W647" s="326"/>
      <c r="X647" s="74"/>
      <c r="Y647" s="352"/>
      <c r="Z647" s="352"/>
      <c r="AA647" s="328"/>
      <c r="AB647" s="118"/>
      <c r="AC647" s="119"/>
      <c r="AD647" s="119"/>
      <c r="AE647" s="119"/>
      <c r="AF647" s="119"/>
      <c r="AG647" s="119"/>
      <c r="AH647" s="119"/>
      <c r="AI647" s="119"/>
      <c r="AJ647" s="119"/>
      <c r="AK647" s="119"/>
      <c r="AL647" s="119"/>
      <c r="AM647" s="4"/>
      <c r="AN647" s="4"/>
      <c r="AO647" s="4"/>
    </row>
    <row r="648">
      <c r="A648" s="4"/>
      <c r="B648" s="4"/>
      <c r="C648" s="4"/>
      <c r="D648" s="4"/>
      <c r="E648" s="4"/>
      <c r="F648" s="8"/>
      <c r="G648" s="8"/>
      <c r="H648" s="8"/>
      <c r="I648" s="8"/>
      <c r="J648" s="8"/>
      <c r="K648" s="8"/>
      <c r="L648" s="8"/>
      <c r="M648" s="8"/>
      <c r="N648" s="8"/>
      <c r="O648" s="8"/>
      <c r="P648" s="118"/>
      <c r="Q648" s="118"/>
      <c r="R648" s="118"/>
      <c r="S648" s="325"/>
      <c r="T648" s="119"/>
      <c r="U648" s="119"/>
      <c r="V648" s="119"/>
      <c r="W648" s="326"/>
      <c r="X648" s="74"/>
      <c r="Y648" s="352"/>
      <c r="Z648" s="352"/>
      <c r="AA648" s="328"/>
      <c r="AB648" s="118"/>
      <c r="AC648" s="119"/>
      <c r="AD648" s="119"/>
      <c r="AE648" s="119"/>
      <c r="AF648" s="119"/>
      <c r="AG648" s="119"/>
      <c r="AH648" s="119"/>
      <c r="AI648" s="119"/>
      <c r="AJ648" s="119"/>
      <c r="AK648" s="119"/>
      <c r="AL648" s="119"/>
      <c r="AM648" s="4"/>
      <c r="AN648" s="4"/>
      <c r="AO648" s="4"/>
    </row>
    <row r="649">
      <c r="A649" s="4"/>
      <c r="B649" s="4"/>
      <c r="C649" s="4"/>
      <c r="D649" s="4"/>
      <c r="E649" s="4"/>
      <c r="F649" s="8"/>
      <c r="G649" s="8"/>
      <c r="H649" s="8"/>
      <c r="I649" s="8"/>
      <c r="J649" s="8"/>
      <c r="K649" s="8"/>
      <c r="L649" s="8"/>
      <c r="M649" s="8"/>
      <c r="N649" s="8"/>
      <c r="O649" s="8"/>
      <c r="P649" s="118"/>
      <c r="Q649" s="118"/>
      <c r="R649" s="118"/>
      <c r="S649" s="325"/>
      <c r="T649" s="119"/>
      <c r="U649" s="119"/>
      <c r="V649" s="119"/>
      <c r="W649" s="326"/>
      <c r="X649" s="74"/>
      <c r="Y649" s="352"/>
      <c r="Z649" s="352"/>
      <c r="AA649" s="328"/>
      <c r="AB649" s="118"/>
      <c r="AC649" s="119"/>
      <c r="AD649" s="119"/>
      <c r="AE649" s="119"/>
      <c r="AF649" s="119"/>
      <c r="AG649" s="119"/>
      <c r="AH649" s="119"/>
      <c r="AI649" s="119"/>
      <c r="AJ649" s="119"/>
      <c r="AK649" s="119"/>
      <c r="AL649" s="119"/>
      <c r="AM649" s="4"/>
      <c r="AN649" s="4"/>
      <c r="AO649" s="4"/>
    </row>
    <row r="650">
      <c r="A650" s="4"/>
      <c r="B650" s="4"/>
      <c r="C650" s="4"/>
      <c r="D650" s="4"/>
      <c r="E650" s="4"/>
      <c r="F650" s="8"/>
      <c r="G650" s="8"/>
      <c r="H650" s="8"/>
      <c r="I650" s="8"/>
      <c r="J650" s="8"/>
      <c r="K650" s="8"/>
      <c r="L650" s="8"/>
      <c r="M650" s="8"/>
      <c r="N650" s="8"/>
      <c r="O650" s="8"/>
      <c r="P650" s="118"/>
      <c r="Q650" s="118"/>
      <c r="R650" s="118"/>
      <c r="S650" s="325"/>
      <c r="T650" s="119"/>
      <c r="U650" s="119"/>
      <c r="V650" s="119"/>
      <c r="W650" s="326"/>
      <c r="X650" s="74"/>
      <c r="Y650" s="352"/>
      <c r="Z650" s="352"/>
      <c r="AA650" s="328"/>
      <c r="AB650" s="118"/>
      <c r="AC650" s="119"/>
      <c r="AD650" s="119"/>
      <c r="AE650" s="119"/>
      <c r="AF650" s="119"/>
      <c r="AG650" s="119"/>
      <c r="AH650" s="119"/>
      <c r="AI650" s="119"/>
      <c r="AJ650" s="119"/>
      <c r="AK650" s="119"/>
      <c r="AL650" s="119"/>
      <c r="AM650" s="4"/>
      <c r="AN650" s="4"/>
      <c r="AO650" s="4"/>
    </row>
    <row r="651">
      <c r="A651" s="4"/>
      <c r="B651" s="4"/>
      <c r="C651" s="4"/>
      <c r="D651" s="4"/>
      <c r="E651" s="4"/>
      <c r="F651" s="8"/>
      <c r="G651" s="8"/>
      <c r="H651" s="8"/>
      <c r="I651" s="8"/>
      <c r="J651" s="8"/>
      <c r="K651" s="8"/>
      <c r="L651" s="8"/>
      <c r="M651" s="8"/>
      <c r="N651" s="8"/>
      <c r="O651" s="8"/>
      <c r="P651" s="118"/>
      <c r="Q651" s="118"/>
      <c r="R651" s="118"/>
      <c r="S651" s="325"/>
      <c r="T651" s="119"/>
      <c r="U651" s="119"/>
      <c r="V651" s="119"/>
      <c r="W651" s="326"/>
      <c r="X651" s="74"/>
      <c r="Y651" s="352"/>
      <c r="Z651" s="352"/>
      <c r="AA651" s="328"/>
      <c r="AB651" s="118"/>
      <c r="AC651" s="119"/>
      <c r="AD651" s="119"/>
      <c r="AE651" s="119"/>
      <c r="AF651" s="119"/>
      <c r="AG651" s="119"/>
      <c r="AH651" s="119"/>
      <c r="AI651" s="119"/>
      <c r="AJ651" s="119"/>
      <c r="AK651" s="119"/>
      <c r="AL651" s="119"/>
      <c r="AM651" s="4"/>
      <c r="AN651" s="4"/>
      <c r="AO651" s="4"/>
    </row>
    <row r="652">
      <c r="A652" s="4"/>
      <c r="B652" s="4"/>
      <c r="C652" s="4"/>
      <c r="D652" s="4"/>
      <c r="E652" s="4"/>
      <c r="F652" s="8"/>
      <c r="G652" s="8"/>
      <c r="H652" s="8"/>
      <c r="I652" s="8"/>
      <c r="J652" s="8"/>
      <c r="K652" s="8"/>
      <c r="L652" s="8"/>
      <c r="M652" s="8"/>
      <c r="N652" s="8"/>
      <c r="O652" s="8"/>
      <c r="P652" s="118"/>
      <c r="Q652" s="118"/>
      <c r="R652" s="118"/>
      <c r="S652" s="325"/>
      <c r="T652" s="119"/>
      <c r="U652" s="119"/>
      <c r="V652" s="119"/>
      <c r="W652" s="326"/>
      <c r="X652" s="74"/>
      <c r="Y652" s="352"/>
      <c r="Z652" s="352"/>
      <c r="AA652" s="328"/>
      <c r="AB652" s="118"/>
      <c r="AC652" s="119"/>
      <c r="AD652" s="119"/>
      <c r="AE652" s="119"/>
      <c r="AF652" s="119"/>
      <c r="AG652" s="119"/>
      <c r="AH652" s="119"/>
      <c r="AI652" s="119"/>
      <c r="AJ652" s="119"/>
      <c r="AK652" s="119"/>
      <c r="AL652" s="119"/>
      <c r="AM652" s="4"/>
      <c r="AN652" s="4"/>
      <c r="AO652" s="4"/>
    </row>
    <row r="653">
      <c r="A653" s="4"/>
      <c r="B653" s="4"/>
      <c r="C653" s="4"/>
      <c r="D653" s="4"/>
      <c r="E653" s="4"/>
      <c r="F653" s="8"/>
      <c r="G653" s="8"/>
      <c r="H653" s="8"/>
      <c r="I653" s="8"/>
      <c r="J653" s="8"/>
      <c r="K653" s="8"/>
      <c r="L653" s="8"/>
      <c r="M653" s="8"/>
      <c r="N653" s="8"/>
      <c r="O653" s="8"/>
      <c r="P653" s="118"/>
      <c r="Q653" s="118"/>
      <c r="R653" s="118"/>
      <c r="S653" s="325"/>
      <c r="T653" s="119"/>
      <c r="U653" s="119"/>
      <c r="V653" s="119"/>
      <c r="W653" s="326"/>
      <c r="X653" s="74"/>
      <c r="Y653" s="352"/>
      <c r="Z653" s="352"/>
      <c r="AA653" s="328"/>
      <c r="AB653" s="118"/>
      <c r="AC653" s="119"/>
      <c r="AD653" s="119"/>
      <c r="AE653" s="119"/>
      <c r="AF653" s="119"/>
      <c r="AG653" s="119"/>
      <c r="AH653" s="119"/>
      <c r="AI653" s="119"/>
      <c r="AJ653" s="119"/>
      <c r="AK653" s="119"/>
      <c r="AL653" s="119"/>
      <c r="AM653" s="4"/>
      <c r="AN653" s="4"/>
      <c r="AO653" s="4"/>
    </row>
    <row r="654">
      <c r="A654" s="4"/>
      <c r="B654" s="4"/>
      <c r="C654" s="4"/>
      <c r="D654" s="4"/>
      <c r="E654" s="4"/>
      <c r="F654" s="8"/>
      <c r="G654" s="8"/>
      <c r="H654" s="8"/>
      <c r="I654" s="8"/>
      <c r="J654" s="8"/>
      <c r="K654" s="8"/>
      <c r="L654" s="8"/>
      <c r="M654" s="8"/>
      <c r="N654" s="8"/>
      <c r="O654" s="8"/>
      <c r="P654" s="118"/>
      <c r="Q654" s="118"/>
      <c r="R654" s="118"/>
      <c r="S654" s="325"/>
      <c r="T654" s="119"/>
      <c r="U654" s="119"/>
      <c r="V654" s="119"/>
      <c r="W654" s="326"/>
      <c r="X654" s="74"/>
      <c r="Y654" s="352"/>
      <c r="Z654" s="352"/>
      <c r="AA654" s="328"/>
      <c r="AB654" s="118"/>
      <c r="AC654" s="119"/>
      <c r="AD654" s="119"/>
      <c r="AE654" s="119"/>
      <c r="AF654" s="119"/>
      <c r="AG654" s="119"/>
      <c r="AH654" s="119"/>
      <c r="AI654" s="119"/>
      <c r="AJ654" s="119"/>
      <c r="AK654" s="119"/>
      <c r="AL654" s="119"/>
      <c r="AM654" s="4"/>
      <c r="AN654" s="4"/>
      <c r="AO654" s="4"/>
    </row>
    <row r="655">
      <c r="A655" s="4"/>
      <c r="B655" s="4"/>
      <c r="C655" s="4"/>
      <c r="D655" s="4"/>
      <c r="E655" s="4"/>
      <c r="F655" s="8"/>
      <c r="G655" s="8"/>
      <c r="H655" s="8"/>
      <c r="I655" s="8"/>
      <c r="J655" s="8"/>
      <c r="K655" s="8"/>
      <c r="L655" s="8"/>
      <c r="M655" s="8"/>
      <c r="N655" s="8"/>
      <c r="O655" s="8"/>
      <c r="P655" s="118"/>
      <c r="Q655" s="118"/>
      <c r="R655" s="118"/>
      <c r="S655" s="325"/>
      <c r="T655" s="119"/>
      <c r="U655" s="119"/>
      <c r="V655" s="119"/>
      <c r="W655" s="326"/>
      <c r="X655" s="74"/>
      <c r="Y655" s="352"/>
      <c r="Z655" s="352"/>
      <c r="AA655" s="328"/>
      <c r="AB655" s="118"/>
      <c r="AC655" s="119"/>
      <c r="AD655" s="119"/>
      <c r="AE655" s="119"/>
      <c r="AF655" s="119"/>
      <c r="AG655" s="119"/>
      <c r="AH655" s="119"/>
      <c r="AI655" s="119"/>
      <c r="AJ655" s="119"/>
      <c r="AK655" s="119"/>
      <c r="AL655" s="119"/>
      <c r="AM655" s="4"/>
      <c r="AN655" s="4"/>
      <c r="AO655" s="4"/>
    </row>
    <row r="656">
      <c r="A656" s="4"/>
      <c r="B656" s="4"/>
      <c r="C656" s="4"/>
      <c r="D656" s="4"/>
      <c r="E656" s="4"/>
      <c r="F656" s="8"/>
      <c r="G656" s="8"/>
      <c r="H656" s="8"/>
      <c r="I656" s="8"/>
      <c r="J656" s="8"/>
      <c r="K656" s="8"/>
      <c r="L656" s="8"/>
      <c r="M656" s="8"/>
      <c r="N656" s="8"/>
      <c r="O656" s="8"/>
      <c r="P656" s="118"/>
      <c r="Q656" s="118"/>
      <c r="R656" s="118"/>
      <c r="S656" s="325"/>
      <c r="T656" s="119"/>
      <c r="U656" s="119"/>
      <c r="V656" s="119"/>
      <c r="W656" s="326"/>
      <c r="X656" s="74"/>
      <c r="Y656" s="352"/>
      <c r="Z656" s="352"/>
      <c r="AA656" s="328"/>
      <c r="AB656" s="118"/>
      <c r="AC656" s="119"/>
      <c r="AD656" s="119"/>
      <c r="AE656" s="119"/>
      <c r="AF656" s="119"/>
      <c r="AG656" s="119"/>
      <c r="AH656" s="119"/>
      <c r="AI656" s="119"/>
      <c r="AJ656" s="119"/>
      <c r="AK656" s="119"/>
      <c r="AL656" s="119"/>
      <c r="AM656" s="4"/>
      <c r="AN656" s="4"/>
      <c r="AO656" s="4"/>
    </row>
    <row r="657">
      <c r="A657" s="4"/>
      <c r="B657" s="4"/>
      <c r="C657" s="4"/>
      <c r="D657" s="4"/>
      <c r="E657" s="4"/>
      <c r="F657" s="8"/>
      <c r="G657" s="8"/>
      <c r="H657" s="8"/>
      <c r="I657" s="8"/>
      <c r="J657" s="8"/>
      <c r="K657" s="8"/>
      <c r="L657" s="8"/>
      <c r="M657" s="8"/>
      <c r="N657" s="8"/>
      <c r="O657" s="8"/>
      <c r="P657" s="118"/>
      <c r="Q657" s="118"/>
      <c r="R657" s="118"/>
      <c r="S657" s="325"/>
      <c r="T657" s="119"/>
      <c r="U657" s="119"/>
      <c r="V657" s="119"/>
      <c r="W657" s="326"/>
      <c r="X657" s="74"/>
      <c r="Y657" s="352"/>
      <c r="Z657" s="352"/>
      <c r="AA657" s="328"/>
      <c r="AB657" s="118"/>
      <c r="AC657" s="119"/>
      <c r="AD657" s="119"/>
      <c r="AE657" s="119"/>
      <c r="AF657" s="119"/>
      <c r="AG657" s="119"/>
      <c r="AH657" s="119"/>
      <c r="AI657" s="119"/>
      <c r="AJ657" s="119"/>
      <c r="AK657" s="119"/>
      <c r="AL657" s="119"/>
      <c r="AM657" s="4"/>
      <c r="AN657" s="4"/>
      <c r="AO657" s="4"/>
    </row>
    <row r="658">
      <c r="A658" s="4"/>
      <c r="B658" s="4"/>
      <c r="C658" s="4"/>
      <c r="D658" s="4"/>
      <c r="E658" s="4"/>
      <c r="F658" s="8"/>
      <c r="G658" s="8"/>
      <c r="H658" s="8"/>
      <c r="I658" s="8"/>
      <c r="J658" s="8"/>
      <c r="K658" s="8"/>
      <c r="L658" s="8"/>
      <c r="M658" s="8"/>
      <c r="N658" s="8"/>
      <c r="O658" s="8"/>
      <c r="P658" s="118"/>
      <c r="Q658" s="118"/>
      <c r="R658" s="118"/>
      <c r="S658" s="325"/>
      <c r="T658" s="119"/>
      <c r="U658" s="119"/>
      <c r="V658" s="119"/>
      <c r="W658" s="326"/>
      <c r="X658" s="74"/>
      <c r="Y658" s="352"/>
      <c r="Z658" s="352"/>
      <c r="AA658" s="328"/>
      <c r="AB658" s="118"/>
      <c r="AC658" s="119"/>
      <c r="AD658" s="119"/>
      <c r="AE658" s="119"/>
      <c r="AF658" s="119"/>
      <c r="AG658" s="119"/>
      <c r="AH658" s="119"/>
      <c r="AI658" s="119"/>
      <c r="AJ658" s="119"/>
      <c r="AK658" s="119"/>
      <c r="AL658" s="119"/>
      <c r="AM658" s="4"/>
      <c r="AN658" s="4"/>
      <c r="AO658" s="4"/>
    </row>
    <row r="659">
      <c r="A659" s="4"/>
      <c r="B659" s="4"/>
      <c r="C659" s="4"/>
      <c r="D659" s="4"/>
      <c r="E659" s="4"/>
      <c r="F659" s="8"/>
      <c r="G659" s="8"/>
      <c r="H659" s="8"/>
      <c r="I659" s="8"/>
      <c r="J659" s="8"/>
      <c r="K659" s="8"/>
      <c r="L659" s="8"/>
      <c r="M659" s="8"/>
      <c r="N659" s="8"/>
      <c r="O659" s="8"/>
      <c r="P659" s="118"/>
      <c r="Q659" s="118"/>
      <c r="R659" s="118"/>
      <c r="S659" s="325"/>
      <c r="T659" s="119"/>
      <c r="U659" s="119"/>
      <c r="V659" s="119"/>
      <c r="W659" s="326"/>
      <c r="X659" s="74"/>
      <c r="Y659" s="352"/>
      <c r="Z659" s="352"/>
      <c r="AA659" s="328"/>
      <c r="AB659" s="118"/>
      <c r="AC659" s="119"/>
      <c r="AD659" s="119"/>
      <c r="AE659" s="119"/>
      <c r="AF659" s="119"/>
      <c r="AG659" s="119"/>
      <c r="AH659" s="119"/>
      <c r="AI659" s="119"/>
      <c r="AJ659" s="119"/>
      <c r="AK659" s="119"/>
      <c r="AL659" s="119"/>
      <c r="AM659" s="4"/>
      <c r="AN659" s="4"/>
      <c r="AO659" s="4"/>
    </row>
    <row r="660">
      <c r="A660" s="4"/>
      <c r="B660" s="4"/>
      <c r="C660" s="4"/>
      <c r="D660" s="4"/>
      <c r="E660" s="4"/>
      <c r="F660" s="8"/>
      <c r="G660" s="8"/>
      <c r="H660" s="8"/>
      <c r="I660" s="8"/>
      <c r="J660" s="8"/>
      <c r="K660" s="8"/>
      <c r="L660" s="8"/>
      <c r="M660" s="8"/>
      <c r="N660" s="8"/>
      <c r="O660" s="8"/>
      <c r="P660" s="118"/>
      <c r="Q660" s="118"/>
      <c r="R660" s="118"/>
      <c r="S660" s="325"/>
      <c r="T660" s="119"/>
      <c r="U660" s="119"/>
      <c r="V660" s="119"/>
      <c r="W660" s="326"/>
      <c r="X660" s="74"/>
      <c r="Y660" s="352"/>
      <c r="Z660" s="352"/>
      <c r="AA660" s="328"/>
      <c r="AB660" s="118"/>
      <c r="AC660" s="119"/>
      <c r="AD660" s="119"/>
      <c r="AE660" s="119"/>
      <c r="AF660" s="119"/>
      <c r="AG660" s="119"/>
      <c r="AH660" s="119"/>
      <c r="AI660" s="119"/>
      <c r="AJ660" s="119"/>
      <c r="AK660" s="119"/>
      <c r="AL660" s="119"/>
      <c r="AM660" s="4"/>
      <c r="AN660" s="4"/>
      <c r="AO660" s="4"/>
    </row>
    <row r="661">
      <c r="A661" s="4"/>
      <c r="B661" s="4"/>
      <c r="C661" s="4"/>
      <c r="D661" s="4"/>
      <c r="E661" s="4"/>
      <c r="F661" s="8"/>
      <c r="G661" s="8"/>
      <c r="H661" s="8"/>
      <c r="I661" s="8"/>
      <c r="J661" s="8"/>
      <c r="K661" s="8"/>
      <c r="L661" s="8"/>
      <c r="M661" s="8"/>
      <c r="N661" s="8"/>
      <c r="O661" s="8"/>
      <c r="P661" s="118"/>
      <c r="Q661" s="118"/>
      <c r="R661" s="118"/>
      <c r="S661" s="325"/>
      <c r="T661" s="119"/>
      <c r="U661" s="119"/>
      <c r="V661" s="119"/>
      <c r="W661" s="326"/>
      <c r="X661" s="74"/>
      <c r="Y661" s="352"/>
      <c r="Z661" s="352"/>
      <c r="AA661" s="328"/>
      <c r="AB661" s="118"/>
      <c r="AC661" s="119"/>
      <c r="AD661" s="119"/>
      <c r="AE661" s="119"/>
      <c r="AF661" s="119"/>
      <c r="AG661" s="119"/>
      <c r="AH661" s="119"/>
      <c r="AI661" s="119"/>
      <c r="AJ661" s="119"/>
      <c r="AK661" s="119"/>
      <c r="AL661" s="119"/>
      <c r="AM661" s="4"/>
      <c r="AN661" s="4"/>
      <c r="AO661" s="4"/>
    </row>
    <row r="662">
      <c r="A662" s="4"/>
      <c r="B662" s="4"/>
      <c r="C662" s="4"/>
      <c r="D662" s="4"/>
      <c r="E662" s="4"/>
      <c r="F662" s="8"/>
      <c r="G662" s="8"/>
      <c r="H662" s="8"/>
      <c r="I662" s="8"/>
      <c r="J662" s="8"/>
      <c r="K662" s="8"/>
      <c r="L662" s="8"/>
      <c r="M662" s="8"/>
      <c r="N662" s="8"/>
      <c r="O662" s="8"/>
      <c r="P662" s="118"/>
      <c r="Q662" s="118"/>
      <c r="R662" s="118"/>
      <c r="S662" s="325"/>
      <c r="T662" s="119"/>
      <c r="U662" s="119"/>
      <c r="V662" s="119"/>
      <c r="W662" s="326"/>
      <c r="X662" s="74"/>
      <c r="Y662" s="352"/>
      <c r="Z662" s="352"/>
      <c r="AA662" s="328"/>
      <c r="AB662" s="118"/>
      <c r="AC662" s="119"/>
      <c r="AD662" s="119"/>
      <c r="AE662" s="119"/>
      <c r="AF662" s="119"/>
      <c r="AG662" s="119"/>
      <c r="AH662" s="119"/>
      <c r="AI662" s="119"/>
      <c r="AJ662" s="119"/>
      <c r="AK662" s="119"/>
      <c r="AL662" s="119"/>
      <c r="AM662" s="4"/>
      <c r="AN662" s="4"/>
      <c r="AO662" s="4"/>
    </row>
    <row r="663">
      <c r="A663" s="4"/>
      <c r="B663" s="4"/>
      <c r="C663" s="4"/>
      <c r="D663" s="4"/>
      <c r="E663" s="4"/>
      <c r="F663" s="8"/>
      <c r="G663" s="8"/>
      <c r="H663" s="8"/>
      <c r="I663" s="8"/>
      <c r="J663" s="8"/>
      <c r="K663" s="8"/>
      <c r="L663" s="8"/>
      <c r="M663" s="8"/>
      <c r="N663" s="8"/>
      <c r="O663" s="8"/>
      <c r="P663" s="118"/>
      <c r="Q663" s="118"/>
      <c r="R663" s="118"/>
      <c r="S663" s="325"/>
      <c r="T663" s="119"/>
      <c r="U663" s="119"/>
      <c r="V663" s="119"/>
      <c r="W663" s="326"/>
      <c r="X663" s="74"/>
      <c r="Y663" s="352"/>
      <c r="Z663" s="352"/>
      <c r="AA663" s="328"/>
      <c r="AB663" s="118"/>
      <c r="AC663" s="119"/>
      <c r="AD663" s="119"/>
      <c r="AE663" s="119"/>
      <c r="AF663" s="119"/>
      <c r="AG663" s="119"/>
      <c r="AH663" s="119"/>
      <c r="AI663" s="119"/>
      <c r="AJ663" s="119"/>
      <c r="AK663" s="119"/>
      <c r="AL663" s="119"/>
      <c r="AM663" s="4"/>
      <c r="AN663" s="4"/>
      <c r="AO663" s="4"/>
    </row>
    <row r="664">
      <c r="A664" s="4"/>
      <c r="B664" s="4"/>
      <c r="C664" s="4"/>
      <c r="D664" s="4"/>
      <c r="E664" s="4"/>
      <c r="F664" s="8"/>
      <c r="G664" s="8"/>
      <c r="H664" s="8"/>
      <c r="I664" s="8"/>
      <c r="J664" s="8"/>
      <c r="K664" s="8"/>
      <c r="L664" s="8"/>
      <c r="M664" s="8"/>
      <c r="N664" s="8"/>
      <c r="O664" s="8"/>
      <c r="P664" s="118"/>
      <c r="Q664" s="118"/>
      <c r="R664" s="118"/>
      <c r="S664" s="325"/>
      <c r="T664" s="119"/>
      <c r="U664" s="119"/>
      <c r="V664" s="119"/>
      <c r="W664" s="326"/>
      <c r="X664" s="74"/>
      <c r="Y664" s="352"/>
      <c r="Z664" s="352"/>
      <c r="AA664" s="328"/>
      <c r="AB664" s="118"/>
      <c r="AC664" s="119"/>
      <c r="AD664" s="119"/>
      <c r="AE664" s="119"/>
      <c r="AF664" s="119"/>
      <c r="AG664" s="119"/>
      <c r="AH664" s="119"/>
      <c r="AI664" s="119"/>
      <c r="AJ664" s="119"/>
      <c r="AK664" s="119"/>
      <c r="AL664" s="119"/>
      <c r="AM664" s="4"/>
      <c r="AN664" s="4"/>
      <c r="AO664" s="4"/>
    </row>
    <row r="665">
      <c r="A665" s="4"/>
      <c r="B665" s="4"/>
      <c r="C665" s="4"/>
      <c r="D665" s="4"/>
      <c r="E665" s="4"/>
      <c r="F665" s="8"/>
      <c r="G665" s="8"/>
      <c r="H665" s="8"/>
      <c r="I665" s="8"/>
      <c r="J665" s="8"/>
      <c r="K665" s="8"/>
      <c r="L665" s="8"/>
      <c r="M665" s="8"/>
      <c r="N665" s="8"/>
      <c r="O665" s="8"/>
      <c r="P665" s="118"/>
      <c r="Q665" s="118"/>
      <c r="R665" s="118"/>
      <c r="S665" s="325"/>
      <c r="T665" s="119"/>
      <c r="U665" s="119"/>
      <c r="V665" s="119"/>
      <c r="W665" s="326"/>
      <c r="X665" s="74"/>
      <c r="Y665" s="352"/>
      <c r="Z665" s="352"/>
      <c r="AA665" s="328"/>
      <c r="AB665" s="118"/>
      <c r="AC665" s="119"/>
      <c r="AD665" s="119"/>
      <c r="AE665" s="119"/>
      <c r="AF665" s="119"/>
      <c r="AG665" s="119"/>
      <c r="AH665" s="119"/>
      <c r="AI665" s="119"/>
      <c r="AJ665" s="119"/>
      <c r="AK665" s="119"/>
      <c r="AL665" s="119"/>
      <c r="AM665" s="4"/>
      <c r="AN665" s="4"/>
      <c r="AO665" s="4"/>
    </row>
    <row r="666">
      <c r="A666" s="4"/>
      <c r="B666" s="4"/>
      <c r="C666" s="4"/>
      <c r="D666" s="4"/>
      <c r="E666" s="4"/>
      <c r="F666" s="8"/>
      <c r="G666" s="8"/>
      <c r="H666" s="8"/>
      <c r="I666" s="8"/>
      <c r="J666" s="8"/>
      <c r="K666" s="8"/>
      <c r="L666" s="8"/>
      <c r="M666" s="8"/>
      <c r="N666" s="8"/>
      <c r="O666" s="8"/>
      <c r="P666" s="118"/>
      <c r="Q666" s="118"/>
      <c r="R666" s="118"/>
      <c r="S666" s="325"/>
      <c r="T666" s="119"/>
      <c r="U666" s="119"/>
      <c r="V666" s="119"/>
      <c r="W666" s="326"/>
      <c r="X666" s="74"/>
      <c r="Y666" s="352"/>
      <c r="Z666" s="352"/>
      <c r="AA666" s="328"/>
      <c r="AB666" s="118"/>
      <c r="AC666" s="119"/>
      <c r="AD666" s="119"/>
      <c r="AE666" s="119"/>
      <c r="AF666" s="119"/>
      <c r="AG666" s="119"/>
      <c r="AH666" s="119"/>
      <c r="AI666" s="119"/>
      <c r="AJ666" s="119"/>
      <c r="AK666" s="119"/>
      <c r="AL666" s="119"/>
      <c r="AM666" s="4"/>
      <c r="AN666" s="4"/>
      <c r="AO666" s="4"/>
    </row>
    <row r="667">
      <c r="A667" s="4"/>
      <c r="B667" s="4"/>
      <c r="C667" s="4"/>
      <c r="D667" s="4"/>
      <c r="E667" s="4"/>
      <c r="F667" s="8"/>
      <c r="G667" s="8"/>
      <c r="H667" s="8"/>
      <c r="I667" s="8"/>
      <c r="J667" s="8"/>
      <c r="K667" s="8"/>
      <c r="L667" s="8"/>
      <c r="M667" s="8"/>
      <c r="N667" s="8"/>
      <c r="O667" s="8"/>
      <c r="P667" s="118"/>
      <c r="Q667" s="118"/>
      <c r="R667" s="118"/>
      <c r="S667" s="325"/>
      <c r="T667" s="119"/>
      <c r="U667" s="119"/>
      <c r="V667" s="119"/>
      <c r="W667" s="326"/>
      <c r="X667" s="74"/>
      <c r="Y667" s="352"/>
      <c r="Z667" s="352"/>
      <c r="AA667" s="328"/>
      <c r="AB667" s="118"/>
      <c r="AC667" s="119"/>
      <c r="AD667" s="119"/>
      <c r="AE667" s="119"/>
      <c r="AF667" s="119"/>
      <c r="AG667" s="119"/>
      <c r="AH667" s="119"/>
      <c r="AI667" s="119"/>
      <c r="AJ667" s="119"/>
      <c r="AK667" s="119"/>
      <c r="AL667" s="119"/>
      <c r="AM667" s="4"/>
      <c r="AN667" s="4"/>
      <c r="AO667" s="4"/>
    </row>
    <row r="668">
      <c r="A668" s="4"/>
      <c r="B668" s="4"/>
      <c r="C668" s="4"/>
      <c r="D668" s="4"/>
      <c r="E668" s="4"/>
      <c r="F668" s="8"/>
      <c r="G668" s="8"/>
      <c r="H668" s="8"/>
      <c r="I668" s="8"/>
      <c r="J668" s="8"/>
      <c r="K668" s="8"/>
      <c r="L668" s="8"/>
      <c r="M668" s="8"/>
      <c r="N668" s="8"/>
      <c r="O668" s="8"/>
      <c r="P668" s="118"/>
      <c r="Q668" s="118"/>
      <c r="R668" s="118"/>
      <c r="S668" s="325"/>
      <c r="T668" s="119"/>
      <c r="U668" s="119"/>
      <c r="V668" s="119"/>
      <c r="W668" s="326"/>
      <c r="X668" s="74"/>
      <c r="Y668" s="352"/>
      <c r="Z668" s="352"/>
      <c r="AA668" s="328"/>
      <c r="AB668" s="118"/>
      <c r="AC668" s="119"/>
      <c r="AD668" s="119"/>
      <c r="AE668" s="119"/>
      <c r="AF668" s="119"/>
      <c r="AG668" s="119"/>
      <c r="AH668" s="119"/>
      <c r="AI668" s="119"/>
      <c r="AJ668" s="119"/>
      <c r="AK668" s="119"/>
      <c r="AL668" s="119"/>
      <c r="AM668" s="4"/>
      <c r="AN668" s="4"/>
      <c r="AO668" s="4"/>
    </row>
    <row r="669">
      <c r="A669" s="4"/>
      <c r="B669" s="4"/>
      <c r="C669" s="4"/>
      <c r="D669" s="4"/>
      <c r="E669" s="4"/>
      <c r="F669" s="8"/>
      <c r="G669" s="8"/>
      <c r="H669" s="8"/>
      <c r="I669" s="8"/>
      <c r="J669" s="8"/>
      <c r="K669" s="8"/>
      <c r="L669" s="8"/>
      <c r="M669" s="8"/>
      <c r="N669" s="8"/>
      <c r="O669" s="8"/>
      <c r="P669" s="118"/>
      <c r="Q669" s="118"/>
      <c r="R669" s="118"/>
      <c r="S669" s="325"/>
      <c r="T669" s="119"/>
      <c r="U669" s="119"/>
      <c r="V669" s="119"/>
      <c r="W669" s="326"/>
      <c r="X669" s="74"/>
      <c r="Y669" s="352"/>
      <c r="Z669" s="352"/>
      <c r="AA669" s="328"/>
      <c r="AB669" s="118"/>
      <c r="AC669" s="119"/>
      <c r="AD669" s="119"/>
      <c r="AE669" s="119"/>
      <c r="AF669" s="119"/>
      <c r="AG669" s="119"/>
      <c r="AH669" s="119"/>
      <c r="AI669" s="119"/>
      <c r="AJ669" s="119"/>
      <c r="AK669" s="119"/>
      <c r="AL669" s="119"/>
      <c r="AM669" s="4"/>
      <c r="AN669" s="4"/>
      <c r="AO669" s="4"/>
    </row>
    <row r="670">
      <c r="A670" s="4"/>
      <c r="B670" s="4"/>
      <c r="C670" s="4"/>
      <c r="D670" s="4"/>
      <c r="E670" s="4"/>
      <c r="F670" s="8"/>
      <c r="G670" s="8"/>
      <c r="H670" s="8"/>
      <c r="I670" s="8"/>
      <c r="J670" s="8"/>
      <c r="K670" s="8"/>
      <c r="L670" s="8"/>
      <c r="M670" s="8"/>
      <c r="N670" s="8"/>
      <c r="O670" s="8"/>
      <c r="P670" s="118"/>
      <c r="Q670" s="118"/>
      <c r="R670" s="118"/>
      <c r="S670" s="325"/>
      <c r="T670" s="119"/>
      <c r="U670" s="119"/>
      <c r="V670" s="119"/>
      <c r="W670" s="326"/>
      <c r="X670" s="74"/>
      <c r="Y670" s="352"/>
      <c r="Z670" s="352"/>
      <c r="AA670" s="328"/>
      <c r="AB670" s="118"/>
      <c r="AC670" s="119"/>
      <c r="AD670" s="119"/>
      <c r="AE670" s="119"/>
      <c r="AF670" s="119"/>
      <c r="AG670" s="119"/>
      <c r="AH670" s="119"/>
      <c r="AI670" s="119"/>
      <c r="AJ670" s="119"/>
      <c r="AK670" s="119"/>
      <c r="AL670" s="119"/>
      <c r="AM670" s="4"/>
      <c r="AN670" s="4"/>
      <c r="AO670" s="4"/>
    </row>
    <row r="671">
      <c r="A671" s="4"/>
      <c r="B671" s="4"/>
      <c r="C671" s="4"/>
      <c r="D671" s="4"/>
      <c r="E671" s="4"/>
      <c r="F671" s="8"/>
      <c r="G671" s="8"/>
      <c r="H671" s="8"/>
      <c r="I671" s="8"/>
      <c r="J671" s="8"/>
      <c r="K671" s="8"/>
      <c r="L671" s="8"/>
      <c r="M671" s="8"/>
      <c r="N671" s="8"/>
      <c r="O671" s="8"/>
      <c r="P671" s="118"/>
      <c r="Q671" s="118"/>
      <c r="R671" s="118"/>
      <c r="S671" s="325"/>
      <c r="T671" s="119"/>
      <c r="U671" s="119"/>
      <c r="V671" s="119"/>
      <c r="W671" s="326"/>
      <c r="X671" s="74"/>
      <c r="Y671" s="352"/>
      <c r="Z671" s="352"/>
      <c r="AA671" s="328"/>
      <c r="AB671" s="118"/>
      <c r="AC671" s="119"/>
      <c r="AD671" s="119"/>
      <c r="AE671" s="119"/>
      <c r="AF671" s="119"/>
      <c r="AG671" s="119"/>
      <c r="AH671" s="119"/>
      <c r="AI671" s="119"/>
      <c r="AJ671" s="119"/>
      <c r="AK671" s="119"/>
      <c r="AL671" s="119"/>
      <c r="AM671" s="4"/>
      <c r="AN671" s="4"/>
      <c r="AO671" s="4"/>
    </row>
    <row r="672">
      <c r="A672" s="4"/>
      <c r="B672" s="4"/>
      <c r="C672" s="4"/>
      <c r="D672" s="4"/>
      <c r="E672" s="4"/>
      <c r="F672" s="8"/>
      <c r="G672" s="8"/>
      <c r="H672" s="8"/>
      <c r="I672" s="8"/>
      <c r="J672" s="8"/>
      <c r="K672" s="8"/>
      <c r="L672" s="8"/>
      <c r="M672" s="8"/>
      <c r="N672" s="8"/>
      <c r="O672" s="8"/>
      <c r="P672" s="118"/>
      <c r="Q672" s="118"/>
      <c r="R672" s="118"/>
      <c r="S672" s="325"/>
      <c r="T672" s="119"/>
      <c r="U672" s="119"/>
      <c r="V672" s="119"/>
      <c r="W672" s="326"/>
      <c r="X672" s="74"/>
      <c r="Y672" s="352"/>
      <c r="Z672" s="352"/>
      <c r="AA672" s="328"/>
      <c r="AB672" s="118"/>
      <c r="AC672" s="119"/>
      <c r="AD672" s="119"/>
      <c r="AE672" s="119"/>
      <c r="AF672" s="119"/>
      <c r="AG672" s="119"/>
      <c r="AH672" s="119"/>
      <c r="AI672" s="119"/>
      <c r="AJ672" s="119"/>
      <c r="AK672" s="119"/>
      <c r="AL672" s="119"/>
      <c r="AM672" s="4"/>
      <c r="AN672" s="4"/>
      <c r="AO672" s="4"/>
    </row>
    <row r="673">
      <c r="A673" s="4"/>
      <c r="B673" s="4"/>
      <c r="C673" s="4"/>
      <c r="D673" s="4"/>
      <c r="E673" s="4"/>
      <c r="F673" s="8"/>
      <c r="G673" s="8"/>
      <c r="H673" s="8"/>
      <c r="I673" s="8"/>
      <c r="J673" s="8"/>
      <c r="K673" s="8"/>
      <c r="L673" s="8"/>
      <c r="M673" s="8"/>
      <c r="N673" s="8"/>
      <c r="O673" s="8"/>
      <c r="P673" s="118"/>
      <c r="Q673" s="118"/>
      <c r="R673" s="118"/>
      <c r="S673" s="325"/>
      <c r="T673" s="119"/>
      <c r="U673" s="119"/>
      <c r="V673" s="119"/>
      <c r="W673" s="326"/>
      <c r="X673" s="74"/>
      <c r="Y673" s="352"/>
      <c r="Z673" s="352"/>
      <c r="AA673" s="328"/>
      <c r="AB673" s="118"/>
      <c r="AC673" s="119"/>
      <c r="AD673" s="119"/>
      <c r="AE673" s="119"/>
      <c r="AF673" s="119"/>
      <c r="AG673" s="119"/>
      <c r="AH673" s="119"/>
      <c r="AI673" s="119"/>
      <c r="AJ673" s="119"/>
      <c r="AK673" s="119"/>
      <c r="AL673" s="119"/>
      <c r="AM673" s="4"/>
      <c r="AN673" s="4"/>
      <c r="AO673" s="4"/>
    </row>
    <row r="674">
      <c r="A674" s="4"/>
      <c r="B674" s="4"/>
      <c r="C674" s="4"/>
      <c r="D674" s="4"/>
      <c r="E674" s="4"/>
      <c r="F674" s="8"/>
      <c r="G674" s="8"/>
      <c r="H674" s="8"/>
      <c r="I674" s="8"/>
      <c r="J674" s="8"/>
      <c r="K674" s="8"/>
      <c r="L674" s="8"/>
      <c r="M674" s="8"/>
      <c r="N674" s="8"/>
      <c r="O674" s="8"/>
      <c r="P674" s="118"/>
      <c r="Q674" s="118"/>
      <c r="R674" s="118"/>
      <c r="S674" s="325"/>
      <c r="T674" s="119"/>
      <c r="U674" s="119"/>
      <c r="V674" s="119"/>
      <c r="W674" s="326"/>
      <c r="X674" s="74"/>
      <c r="Y674" s="352"/>
      <c r="Z674" s="352"/>
      <c r="AA674" s="328"/>
      <c r="AB674" s="118"/>
      <c r="AC674" s="119"/>
      <c r="AD674" s="119"/>
      <c r="AE674" s="119"/>
      <c r="AF674" s="119"/>
      <c r="AG674" s="119"/>
      <c r="AH674" s="119"/>
      <c r="AI674" s="119"/>
      <c r="AJ674" s="119"/>
      <c r="AK674" s="119"/>
      <c r="AL674" s="119"/>
      <c r="AM674" s="4"/>
      <c r="AN674" s="4"/>
      <c r="AO674" s="4"/>
    </row>
    <row r="675">
      <c r="A675" s="4"/>
      <c r="B675" s="4"/>
      <c r="C675" s="4"/>
      <c r="D675" s="4"/>
      <c r="E675" s="4"/>
      <c r="F675" s="8"/>
      <c r="G675" s="8"/>
      <c r="H675" s="8"/>
      <c r="I675" s="8"/>
      <c r="J675" s="8"/>
      <c r="K675" s="8"/>
      <c r="L675" s="8"/>
      <c r="M675" s="8"/>
      <c r="N675" s="8"/>
      <c r="O675" s="8"/>
      <c r="P675" s="118"/>
      <c r="Q675" s="118"/>
      <c r="R675" s="118"/>
      <c r="S675" s="325"/>
      <c r="T675" s="119"/>
      <c r="U675" s="119"/>
      <c r="V675" s="119"/>
      <c r="W675" s="326"/>
      <c r="X675" s="74"/>
      <c r="Y675" s="352"/>
      <c r="Z675" s="352"/>
      <c r="AA675" s="328"/>
      <c r="AB675" s="118"/>
      <c r="AC675" s="119"/>
      <c r="AD675" s="119"/>
      <c r="AE675" s="119"/>
      <c r="AF675" s="119"/>
      <c r="AG675" s="119"/>
      <c r="AH675" s="119"/>
      <c r="AI675" s="119"/>
      <c r="AJ675" s="119"/>
      <c r="AK675" s="119"/>
      <c r="AL675" s="119"/>
      <c r="AM675" s="4"/>
      <c r="AN675" s="4"/>
      <c r="AO675" s="4"/>
    </row>
    <row r="676">
      <c r="A676" s="4"/>
      <c r="B676" s="4"/>
      <c r="C676" s="4"/>
      <c r="D676" s="4"/>
      <c r="E676" s="4"/>
      <c r="F676" s="8"/>
      <c r="G676" s="8"/>
      <c r="H676" s="8"/>
      <c r="I676" s="8"/>
      <c r="J676" s="8"/>
      <c r="K676" s="8"/>
      <c r="L676" s="8"/>
      <c r="M676" s="8"/>
      <c r="N676" s="8"/>
      <c r="O676" s="8"/>
      <c r="P676" s="118"/>
      <c r="Q676" s="118"/>
      <c r="R676" s="118"/>
      <c r="S676" s="325"/>
      <c r="T676" s="119"/>
      <c r="U676" s="119"/>
      <c r="V676" s="119"/>
      <c r="W676" s="326"/>
      <c r="X676" s="74"/>
      <c r="Y676" s="352"/>
      <c r="Z676" s="352"/>
      <c r="AA676" s="328"/>
      <c r="AB676" s="118"/>
      <c r="AC676" s="119"/>
      <c r="AD676" s="119"/>
      <c r="AE676" s="119"/>
      <c r="AF676" s="119"/>
      <c r="AG676" s="119"/>
      <c r="AH676" s="119"/>
      <c r="AI676" s="119"/>
      <c r="AJ676" s="119"/>
      <c r="AK676" s="119"/>
      <c r="AL676" s="119"/>
      <c r="AM676" s="4"/>
      <c r="AN676" s="4"/>
      <c r="AO676" s="4"/>
    </row>
    <row r="677">
      <c r="A677" s="4"/>
      <c r="B677" s="4"/>
      <c r="C677" s="4"/>
      <c r="D677" s="4"/>
      <c r="E677" s="4"/>
      <c r="F677" s="8"/>
      <c r="G677" s="8"/>
      <c r="H677" s="8"/>
      <c r="I677" s="8"/>
      <c r="J677" s="8"/>
      <c r="K677" s="8"/>
      <c r="L677" s="8"/>
      <c r="M677" s="8"/>
      <c r="N677" s="8"/>
      <c r="O677" s="8"/>
      <c r="P677" s="118"/>
      <c r="Q677" s="118"/>
      <c r="R677" s="118"/>
      <c r="S677" s="325"/>
      <c r="T677" s="119"/>
      <c r="U677" s="119"/>
      <c r="V677" s="119"/>
      <c r="W677" s="326"/>
      <c r="X677" s="74"/>
      <c r="Y677" s="352"/>
      <c r="Z677" s="352"/>
      <c r="AA677" s="328"/>
      <c r="AB677" s="118"/>
      <c r="AC677" s="119"/>
      <c r="AD677" s="119"/>
      <c r="AE677" s="119"/>
      <c r="AF677" s="119"/>
      <c r="AG677" s="119"/>
      <c r="AH677" s="119"/>
      <c r="AI677" s="119"/>
      <c r="AJ677" s="119"/>
      <c r="AK677" s="119"/>
      <c r="AL677" s="119"/>
      <c r="AM677" s="4"/>
      <c r="AN677" s="4"/>
      <c r="AO677" s="4"/>
    </row>
    <row r="678">
      <c r="A678" s="4"/>
      <c r="B678" s="4"/>
      <c r="C678" s="4"/>
      <c r="D678" s="4"/>
      <c r="E678" s="4"/>
      <c r="F678" s="8"/>
      <c r="G678" s="8"/>
      <c r="H678" s="8"/>
      <c r="I678" s="8"/>
      <c r="J678" s="8"/>
      <c r="K678" s="8"/>
      <c r="L678" s="8"/>
      <c r="M678" s="8"/>
      <c r="N678" s="8"/>
      <c r="O678" s="8"/>
      <c r="P678" s="118"/>
      <c r="Q678" s="118"/>
      <c r="R678" s="118"/>
      <c r="S678" s="325"/>
      <c r="T678" s="119"/>
      <c r="U678" s="119"/>
      <c r="V678" s="119"/>
      <c r="W678" s="326"/>
      <c r="X678" s="74"/>
      <c r="Y678" s="352"/>
      <c r="Z678" s="352"/>
      <c r="AA678" s="328"/>
      <c r="AB678" s="118"/>
      <c r="AC678" s="119"/>
      <c r="AD678" s="119"/>
      <c r="AE678" s="119"/>
      <c r="AF678" s="119"/>
      <c r="AG678" s="119"/>
      <c r="AH678" s="119"/>
      <c r="AI678" s="119"/>
      <c r="AJ678" s="119"/>
      <c r="AK678" s="119"/>
      <c r="AL678" s="119"/>
      <c r="AM678" s="4"/>
      <c r="AN678" s="4"/>
      <c r="AO678" s="4"/>
    </row>
    <row r="679">
      <c r="A679" s="4"/>
      <c r="B679" s="4"/>
      <c r="C679" s="4"/>
      <c r="D679" s="4"/>
      <c r="E679" s="4"/>
      <c r="F679" s="8"/>
      <c r="G679" s="8"/>
      <c r="H679" s="8"/>
      <c r="I679" s="8"/>
      <c r="J679" s="8"/>
      <c r="K679" s="8"/>
      <c r="L679" s="8"/>
      <c r="M679" s="8"/>
      <c r="N679" s="8"/>
      <c r="O679" s="8"/>
      <c r="P679" s="118"/>
      <c r="Q679" s="118"/>
      <c r="R679" s="118"/>
      <c r="S679" s="325"/>
      <c r="T679" s="119"/>
      <c r="U679" s="119"/>
      <c r="V679" s="119"/>
      <c r="W679" s="326"/>
      <c r="X679" s="74"/>
      <c r="Y679" s="352"/>
      <c r="Z679" s="352"/>
      <c r="AA679" s="328"/>
      <c r="AB679" s="118"/>
      <c r="AC679" s="119"/>
      <c r="AD679" s="119"/>
      <c r="AE679" s="119"/>
      <c r="AF679" s="119"/>
      <c r="AG679" s="119"/>
      <c r="AH679" s="119"/>
      <c r="AI679" s="119"/>
      <c r="AJ679" s="119"/>
      <c r="AK679" s="119"/>
      <c r="AL679" s="119"/>
      <c r="AM679" s="4"/>
      <c r="AN679" s="4"/>
      <c r="AO679" s="4"/>
    </row>
    <row r="680">
      <c r="A680" s="4"/>
      <c r="B680" s="4"/>
      <c r="C680" s="4"/>
      <c r="D680" s="4"/>
      <c r="E680" s="4"/>
      <c r="F680" s="8"/>
      <c r="G680" s="8"/>
      <c r="H680" s="8"/>
      <c r="I680" s="8"/>
      <c r="J680" s="8"/>
      <c r="K680" s="8"/>
      <c r="L680" s="8"/>
      <c r="M680" s="8"/>
      <c r="N680" s="8"/>
      <c r="O680" s="8"/>
      <c r="P680" s="118"/>
      <c r="Q680" s="118"/>
      <c r="R680" s="118"/>
      <c r="S680" s="325"/>
      <c r="T680" s="119"/>
      <c r="U680" s="119"/>
      <c r="V680" s="119"/>
      <c r="W680" s="326"/>
      <c r="X680" s="74"/>
      <c r="Y680" s="352"/>
      <c r="Z680" s="352"/>
      <c r="AA680" s="328"/>
      <c r="AB680" s="118"/>
      <c r="AC680" s="119"/>
      <c r="AD680" s="119"/>
      <c r="AE680" s="119"/>
      <c r="AF680" s="119"/>
      <c r="AG680" s="119"/>
      <c r="AH680" s="119"/>
      <c r="AI680" s="119"/>
      <c r="AJ680" s="119"/>
      <c r="AK680" s="119"/>
      <c r="AL680" s="119"/>
      <c r="AM680" s="4"/>
      <c r="AN680" s="4"/>
      <c r="AO680" s="4"/>
    </row>
    <row r="681">
      <c r="A681" s="4"/>
      <c r="B681" s="4"/>
      <c r="C681" s="4"/>
      <c r="D681" s="4"/>
      <c r="E681" s="4"/>
      <c r="F681" s="8"/>
      <c r="G681" s="8"/>
      <c r="H681" s="8"/>
      <c r="I681" s="8"/>
      <c r="J681" s="8"/>
      <c r="K681" s="8"/>
      <c r="L681" s="8"/>
      <c r="M681" s="8"/>
      <c r="N681" s="8"/>
      <c r="O681" s="8"/>
      <c r="P681" s="118"/>
      <c r="Q681" s="118"/>
      <c r="R681" s="118"/>
      <c r="S681" s="325"/>
      <c r="T681" s="119"/>
      <c r="U681" s="119"/>
      <c r="V681" s="119"/>
      <c r="W681" s="326"/>
      <c r="X681" s="74"/>
      <c r="Y681" s="352"/>
      <c r="Z681" s="352"/>
      <c r="AA681" s="328"/>
      <c r="AB681" s="118"/>
      <c r="AC681" s="119"/>
      <c r="AD681" s="119"/>
      <c r="AE681" s="119"/>
      <c r="AF681" s="119"/>
      <c r="AG681" s="119"/>
      <c r="AH681" s="119"/>
      <c r="AI681" s="119"/>
      <c r="AJ681" s="119"/>
      <c r="AK681" s="119"/>
      <c r="AL681" s="119"/>
      <c r="AM681" s="4"/>
      <c r="AN681" s="4"/>
      <c r="AO681" s="4"/>
    </row>
    <row r="682">
      <c r="A682" s="4"/>
      <c r="B682" s="4"/>
      <c r="C682" s="4"/>
      <c r="D682" s="4"/>
      <c r="E682" s="4"/>
      <c r="F682" s="8"/>
      <c r="G682" s="8"/>
      <c r="H682" s="8"/>
      <c r="I682" s="8"/>
      <c r="J682" s="8"/>
      <c r="K682" s="8"/>
      <c r="L682" s="8"/>
      <c r="M682" s="8"/>
      <c r="N682" s="8"/>
      <c r="O682" s="8"/>
      <c r="P682" s="118"/>
      <c r="Q682" s="118"/>
      <c r="R682" s="118"/>
      <c r="S682" s="325"/>
      <c r="T682" s="119"/>
      <c r="U682" s="119"/>
      <c r="V682" s="119"/>
      <c r="W682" s="326"/>
      <c r="X682" s="74"/>
      <c r="Y682" s="352"/>
      <c r="Z682" s="352"/>
      <c r="AA682" s="328"/>
      <c r="AB682" s="118"/>
      <c r="AC682" s="119"/>
      <c r="AD682" s="119"/>
      <c r="AE682" s="119"/>
      <c r="AF682" s="119"/>
      <c r="AG682" s="119"/>
      <c r="AH682" s="119"/>
      <c r="AI682" s="119"/>
      <c r="AJ682" s="119"/>
      <c r="AK682" s="119"/>
      <c r="AL682" s="119"/>
      <c r="AM682" s="4"/>
      <c r="AN682" s="4"/>
      <c r="AO682" s="4"/>
    </row>
    <row r="683">
      <c r="A683" s="4"/>
      <c r="B683" s="4"/>
      <c r="C683" s="4"/>
      <c r="D683" s="4"/>
      <c r="E683" s="4"/>
      <c r="F683" s="8"/>
      <c r="G683" s="8"/>
      <c r="H683" s="8"/>
      <c r="I683" s="8"/>
      <c r="J683" s="8"/>
      <c r="K683" s="8"/>
      <c r="L683" s="8"/>
      <c r="M683" s="8"/>
      <c r="N683" s="8"/>
      <c r="O683" s="8"/>
      <c r="P683" s="118"/>
      <c r="Q683" s="118"/>
      <c r="R683" s="118"/>
      <c r="S683" s="325"/>
      <c r="T683" s="119"/>
      <c r="U683" s="119"/>
      <c r="V683" s="119"/>
      <c r="W683" s="326"/>
      <c r="X683" s="74"/>
      <c r="Y683" s="352"/>
      <c r="Z683" s="352"/>
      <c r="AA683" s="328"/>
      <c r="AB683" s="118"/>
      <c r="AC683" s="119"/>
      <c r="AD683" s="119"/>
      <c r="AE683" s="119"/>
      <c r="AF683" s="119"/>
      <c r="AG683" s="119"/>
      <c r="AH683" s="119"/>
      <c r="AI683" s="119"/>
      <c r="AJ683" s="119"/>
      <c r="AK683" s="119"/>
      <c r="AL683" s="119"/>
      <c r="AM683" s="4"/>
      <c r="AN683" s="4"/>
      <c r="AO683" s="4"/>
    </row>
    <row r="684">
      <c r="A684" s="4"/>
      <c r="B684" s="4"/>
      <c r="C684" s="4"/>
      <c r="D684" s="4"/>
      <c r="E684" s="4"/>
      <c r="F684" s="8"/>
      <c r="G684" s="8"/>
      <c r="H684" s="8"/>
      <c r="I684" s="8"/>
      <c r="J684" s="8"/>
      <c r="K684" s="8"/>
      <c r="L684" s="8"/>
      <c r="M684" s="8"/>
      <c r="N684" s="8"/>
      <c r="O684" s="8"/>
      <c r="P684" s="118"/>
      <c r="Q684" s="118"/>
      <c r="R684" s="118"/>
      <c r="S684" s="325"/>
      <c r="T684" s="119"/>
      <c r="U684" s="119"/>
      <c r="V684" s="119"/>
      <c r="W684" s="326"/>
      <c r="X684" s="74"/>
      <c r="Y684" s="352"/>
      <c r="Z684" s="352"/>
      <c r="AA684" s="328"/>
      <c r="AB684" s="118"/>
      <c r="AC684" s="119"/>
      <c r="AD684" s="119"/>
      <c r="AE684" s="119"/>
      <c r="AF684" s="119"/>
      <c r="AG684" s="119"/>
      <c r="AH684" s="119"/>
      <c r="AI684" s="119"/>
      <c r="AJ684" s="119"/>
      <c r="AK684" s="119"/>
      <c r="AL684" s="119"/>
      <c r="AM684" s="4"/>
      <c r="AN684" s="4"/>
      <c r="AO684" s="4"/>
    </row>
    <row r="685">
      <c r="A685" s="4"/>
      <c r="B685" s="4"/>
      <c r="C685" s="4"/>
      <c r="D685" s="4"/>
      <c r="E685" s="4"/>
      <c r="F685" s="8"/>
      <c r="G685" s="8"/>
      <c r="H685" s="8"/>
      <c r="I685" s="8"/>
      <c r="J685" s="8"/>
      <c r="K685" s="8"/>
      <c r="L685" s="8"/>
      <c r="M685" s="8"/>
      <c r="N685" s="8"/>
      <c r="O685" s="8"/>
      <c r="P685" s="118"/>
      <c r="Q685" s="118"/>
      <c r="R685" s="118"/>
      <c r="S685" s="325"/>
      <c r="T685" s="119"/>
      <c r="U685" s="119"/>
      <c r="V685" s="119"/>
      <c r="W685" s="326"/>
      <c r="X685" s="74"/>
      <c r="Y685" s="352"/>
      <c r="Z685" s="352"/>
      <c r="AA685" s="328"/>
      <c r="AB685" s="118"/>
      <c r="AC685" s="119"/>
      <c r="AD685" s="119"/>
      <c r="AE685" s="119"/>
      <c r="AF685" s="119"/>
      <c r="AG685" s="119"/>
      <c r="AH685" s="119"/>
      <c r="AI685" s="119"/>
      <c r="AJ685" s="119"/>
      <c r="AK685" s="119"/>
      <c r="AL685" s="119"/>
      <c r="AM685" s="4"/>
      <c r="AN685" s="4"/>
      <c r="AO685" s="4"/>
    </row>
    <row r="686">
      <c r="A686" s="4"/>
      <c r="B686" s="4"/>
      <c r="C686" s="4"/>
      <c r="D686" s="4"/>
      <c r="E686" s="4"/>
      <c r="F686" s="8"/>
      <c r="G686" s="8"/>
      <c r="H686" s="8"/>
      <c r="I686" s="8"/>
      <c r="J686" s="8"/>
      <c r="K686" s="8"/>
      <c r="L686" s="8"/>
      <c r="M686" s="8"/>
      <c r="N686" s="8"/>
      <c r="O686" s="8"/>
      <c r="P686" s="118"/>
      <c r="Q686" s="118"/>
      <c r="R686" s="118"/>
      <c r="S686" s="325"/>
      <c r="T686" s="119"/>
      <c r="U686" s="119"/>
      <c r="V686" s="119"/>
      <c r="W686" s="326"/>
      <c r="X686" s="74"/>
      <c r="Y686" s="352"/>
      <c r="Z686" s="352"/>
      <c r="AA686" s="328"/>
      <c r="AB686" s="118"/>
      <c r="AC686" s="119"/>
      <c r="AD686" s="119"/>
      <c r="AE686" s="119"/>
      <c r="AF686" s="119"/>
      <c r="AG686" s="119"/>
      <c r="AH686" s="119"/>
      <c r="AI686" s="119"/>
      <c r="AJ686" s="119"/>
      <c r="AK686" s="119"/>
      <c r="AL686" s="119"/>
      <c r="AM686" s="4"/>
      <c r="AN686" s="4"/>
      <c r="AO686" s="4"/>
    </row>
    <row r="687">
      <c r="A687" s="4"/>
      <c r="B687" s="4"/>
      <c r="C687" s="4"/>
      <c r="D687" s="4"/>
      <c r="E687" s="4"/>
      <c r="F687" s="8"/>
      <c r="G687" s="8"/>
      <c r="H687" s="8"/>
      <c r="I687" s="8"/>
      <c r="J687" s="8"/>
      <c r="K687" s="8"/>
      <c r="L687" s="8"/>
      <c r="M687" s="8"/>
      <c r="N687" s="8"/>
      <c r="O687" s="8"/>
      <c r="P687" s="118"/>
      <c r="Q687" s="118"/>
      <c r="R687" s="118"/>
      <c r="S687" s="325"/>
      <c r="T687" s="119"/>
      <c r="U687" s="119"/>
      <c r="V687" s="119"/>
      <c r="W687" s="326"/>
      <c r="X687" s="74"/>
      <c r="Y687" s="352"/>
      <c r="Z687" s="352"/>
      <c r="AA687" s="328"/>
      <c r="AB687" s="118"/>
      <c r="AC687" s="119"/>
      <c r="AD687" s="119"/>
      <c r="AE687" s="119"/>
      <c r="AF687" s="119"/>
      <c r="AG687" s="119"/>
      <c r="AH687" s="119"/>
      <c r="AI687" s="119"/>
      <c r="AJ687" s="119"/>
      <c r="AK687" s="119"/>
      <c r="AL687" s="119"/>
      <c r="AM687" s="4"/>
      <c r="AN687" s="4"/>
      <c r="AO687" s="4"/>
    </row>
    <row r="688">
      <c r="A688" s="4"/>
      <c r="B688" s="4"/>
      <c r="C688" s="4"/>
      <c r="D688" s="4"/>
      <c r="E688" s="4"/>
      <c r="F688" s="8"/>
      <c r="G688" s="8"/>
      <c r="H688" s="8"/>
      <c r="I688" s="8"/>
      <c r="J688" s="8"/>
      <c r="K688" s="8"/>
      <c r="L688" s="8"/>
      <c r="M688" s="8"/>
      <c r="N688" s="8"/>
      <c r="O688" s="8"/>
      <c r="P688" s="118"/>
      <c r="Q688" s="118"/>
      <c r="R688" s="118"/>
      <c r="S688" s="325"/>
      <c r="T688" s="119"/>
      <c r="U688" s="119"/>
      <c r="V688" s="119"/>
      <c r="W688" s="326"/>
      <c r="X688" s="74"/>
      <c r="Y688" s="352"/>
      <c r="Z688" s="352"/>
      <c r="AA688" s="328"/>
      <c r="AB688" s="118"/>
      <c r="AC688" s="119"/>
      <c r="AD688" s="119"/>
      <c r="AE688" s="119"/>
      <c r="AF688" s="119"/>
      <c r="AG688" s="119"/>
      <c r="AH688" s="119"/>
      <c r="AI688" s="119"/>
      <c r="AJ688" s="119"/>
      <c r="AK688" s="119"/>
      <c r="AL688" s="119"/>
      <c r="AM688" s="4"/>
      <c r="AN688" s="4"/>
      <c r="AO688" s="4"/>
    </row>
    <row r="689">
      <c r="A689" s="4"/>
      <c r="B689" s="4"/>
      <c r="C689" s="4"/>
      <c r="D689" s="4"/>
      <c r="E689" s="4"/>
      <c r="F689" s="8"/>
      <c r="G689" s="8"/>
      <c r="H689" s="8"/>
      <c r="I689" s="8"/>
      <c r="J689" s="8"/>
      <c r="K689" s="8"/>
      <c r="L689" s="8"/>
      <c r="M689" s="8"/>
      <c r="N689" s="8"/>
      <c r="O689" s="8"/>
      <c r="P689" s="118"/>
      <c r="Q689" s="118"/>
      <c r="R689" s="118"/>
      <c r="S689" s="325"/>
      <c r="T689" s="119"/>
      <c r="U689" s="119"/>
      <c r="V689" s="119"/>
      <c r="W689" s="326"/>
      <c r="X689" s="74"/>
      <c r="Y689" s="352"/>
      <c r="Z689" s="352"/>
      <c r="AA689" s="328"/>
      <c r="AB689" s="118"/>
      <c r="AC689" s="119"/>
      <c r="AD689" s="119"/>
      <c r="AE689" s="119"/>
      <c r="AF689" s="119"/>
      <c r="AG689" s="119"/>
      <c r="AH689" s="119"/>
      <c r="AI689" s="119"/>
      <c r="AJ689" s="119"/>
      <c r="AK689" s="119"/>
      <c r="AL689" s="119"/>
      <c r="AM689" s="4"/>
      <c r="AN689" s="4"/>
      <c r="AO689" s="4"/>
    </row>
    <row r="690">
      <c r="A690" s="4"/>
      <c r="B690" s="4"/>
      <c r="C690" s="4"/>
      <c r="D690" s="4"/>
      <c r="E690" s="4"/>
      <c r="F690" s="8"/>
      <c r="G690" s="8"/>
      <c r="H690" s="8"/>
      <c r="I690" s="8"/>
      <c r="J690" s="8"/>
      <c r="K690" s="8"/>
      <c r="L690" s="8"/>
      <c r="M690" s="8"/>
      <c r="N690" s="8"/>
      <c r="O690" s="8"/>
      <c r="P690" s="118"/>
      <c r="Q690" s="118"/>
      <c r="R690" s="118"/>
      <c r="S690" s="325"/>
      <c r="T690" s="119"/>
      <c r="U690" s="119"/>
      <c r="V690" s="119"/>
      <c r="W690" s="326"/>
      <c r="X690" s="74"/>
      <c r="Y690" s="352"/>
      <c r="Z690" s="352"/>
      <c r="AA690" s="328"/>
      <c r="AB690" s="118"/>
      <c r="AC690" s="119"/>
      <c r="AD690" s="119"/>
      <c r="AE690" s="119"/>
      <c r="AF690" s="119"/>
      <c r="AG690" s="119"/>
      <c r="AH690" s="119"/>
      <c r="AI690" s="119"/>
      <c r="AJ690" s="119"/>
      <c r="AK690" s="119"/>
      <c r="AL690" s="119"/>
      <c r="AM690" s="4"/>
      <c r="AN690" s="4"/>
      <c r="AO690" s="4"/>
    </row>
    <row r="691">
      <c r="A691" s="4"/>
      <c r="B691" s="4"/>
      <c r="C691" s="4"/>
      <c r="D691" s="4"/>
      <c r="E691" s="4"/>
      <c r="F691" s="8"/>
      <c r="G691" s="8"/>
      <c r="H691" s="8"/>
      <c r="I691" s="8"/>
      <c r="J691" s="8"/>
      <c r="K691" s="8"/>
      <c r="L691" s="8"/>
      <c r="M691" s="8"/>
      <c r="N691" s="8"/>
      <c r="O691" s="8"/>
      <c r="P691" s="118"/>
      <c r="Q691" s="118"/>
      <c r="R691" s="118"/>
      <c r="S691" s="325"/>
      <c r="T691" s="119"/>
      <c r="U691" s="119"/>
      <c r="V691" s="119"/>
      <c r="W691" s="326"/>
      <c r="X691" s="74"/>
      <c r="Y691" s="352"/>
      <c r="Z691" s="352"/>
      <c r="AA691" s="328"/>
      <c r="AB691" s="118"/>
      <c r="AC691" s="119"/>
      <c r="AD691" s="119"/>
      <c r="AE691" s="119"/>
      <c r="AF691" s="119"/>
      <c r="AG691" s="119"/>
      <c r="AH691" s="119"/>
      <c r="AI691" s="119"/>
      <c r="AJ691" s="119"/>
      <c r="AK691" s="119"/>
      <c r="AL691" s="119"/>
      <c r="AM691" s="4"/>
      <c r="AN691" s="4"/>
      <c r="AO691" s="4"/>
    </row>
    <row r="692">
      <c r="A692" s="4"/>
      <c r="B692" s="4"/>
      <c r="C692" s="4"/>
      <c r="D692" s="4"/>
      <c r="E692" s="4"/>
      <c r="F692" s="8"/>
      <c r="G692" s="8"/>
      <c r="H692" s="8"/>
      <c r="I692" s="8"/>
      <c r="J692" s="8"/>
      <c r="K692" s="8"/>
      <c r="L692" s="8"/>
      <c r="M692" s="8"/>
      <c r="N692" s="8"/>
      <c r="O692" s="8"/>
      <c r="P692" s="118"/>
      <c r="Q692" s="118"/>
      <c r="R692" s="118"/>
      <c r="S692" s="325"/>
      <c r="T692" s="119"/>
      <c r="U692" s="119"/>
      <c r="V692" s="119"/>
      <c r="W692" s="326"/>
      <c r="X692" s="74"/>
      <c r="Y692" s="352"/>
      <c r="Z692" s="352"/>
      <c r="AA692" s="328"/>
      <c r="AB692" s="118"/>
      <c r="AC692" s="119"/>
      <c r="AD692" s="119"/>
      <c r="AE692" s="119"/>
      <c r="AF692" s="119"/>
      <c r="AG692" s="119"/>
      <c r="AH692" s="119"/>
      <c r="AI692" s="119"/>
      <c r="AJ692" s="119"/>
      <c r="AK692" s="119"/>
      <c r="AL692" s="119"/>
      <c r="AM692" s="4"/>
      <c r="AN692" s="4"/>
      <c r="AO692" s="4"/>
    </row>
    <row r="693">
      <c r="A693" s="4"/>
      <c r="B693" s="4"/>
      <c r="C693" s="4"/>
      <c r="D693" s="4"/>
      <c r="E693" s="4"/>
      <c r="F693" s="8"/>
      <c r="G693" s="8"/>
      <c r="H693" s="8"/>
      <c r="I693" s="8"/>
      <c r="J693" s="8"/>
      <c r="K693" s="8"/>
      <c r="L693" s="8"/>
      <c r="M693" s="8"/>
      <c r="N693" s="8"/>
      <c r="O693" s="8"/>
      <c r="P693" s="118"/>
      <c r="Q693" s="118"/>
      <c r="R693" s="118"/>
      <c r="S693" s="325"/>
      <c r="T693" s="119"/>
      <c r="U693" s="119"/>
      <c r="V693" s="119"/>
      <c r="W693" s="326"/>
      <c r="X693" s="74"/>
      <c r="Y693" s="352"/>
      <c r="Z693" s="352"/>
      <c r="AA693" s="328"/>
      <c r="AB693" s="118"/>
      <c r="AC693" s="119"/>
      <c r="AD693" s="119"/>
      <c r="AE693" s="119"/>
      <c r="AF693" s="119"/>
      <c r="AG693" s="119"/>
      <c r="AH693" s="119"/>
      <c r="AI693" s="119"/>
      <c r="AJ693" s="119"/>
      <c r="AK693" s="119"/>
      <c r="AL693" s="119"/>
      <c r="AM693" s="4"/>
      <c r="AN693" s="4"/>
      <c r="AO693" s="4"/>
    </row>
    <row r="694">
      <c r="A694" s="4"/>
      <c r="B694" s="4"/>
      <c r="C694" s="4"/>
      <c r="D694" s="4"/>
      <c r="E694" s="4"/>
      <c r="F694" s="8"/>
      <c r="G694" s="8"/>
      <c r="H694" s="8"/>
      <c r="I694" s="8"/>
      <c r="J694" s="8"/>
      <c r="K694" s="8"/>
      <c r="L694" s="8"/>
      <c r="M694" s="8"/>
      <c r="N694" s="8"/>
      <c r="O694" s="8"/>
      <c r="P694" s="118"/>
      <c r="Q694" s="118"/>
      <c r="R694" s="118"/>
      <c r="S694" s="325"/>
      <c r="T694" s="119"/>
      <c r="U694" s="119"/>
      <c r="V694" s="119"/>
      <c r="W694" s="326"/>
      <c r="X694" s="74"/>
      <c r="Y694" s="352"/>
      <c r="Z694" s="352"/>
      <c r="AA694" s="328"/>
      <c r="AB694" s="118"/>
      <c r="AC694" s="119"/>
      <c r="AD694" s="119"/>
      <c r="AE694" s="119"/>
      <c r="AF694" s="119"/>
      <c r="AG694" s="119"/>
      <c r="AH694" s="119"/>
      <c r="AI694" s="119"/>
      <c r="AJ694" s="119"/>
      <c r="AK694" s="119"/>
      <c r="AL694" s="119"/>
      <c r="AM694" s="4"/>
      <c r="AN694" s="4"/>
      <c r="AO694" s="4"/>
    </row>
    <row r="695">
      <c r="A695" s="4"/>
      <c r="B695" s="4"/>
      <c r="C695" s="4"/>
      <c r="D695" s="4"/>
      <c r="E695" s="4"/>
      <c r="F695" s="8"/>
      <c r="G695" s="8"/>
      <c r="H695" s="8"/>
      <c r="I695" s="8"/>
      <c r="J695" s="8"/>
      <c r="K695" s="8"/>
      <c r="L695" s="8"/>
      <c r="M695" s="8"/>
      <c r="N695" s="8"/>
      <c r="O695" s="8"/>
      <c r="P695" s="118"/>
      <c r="Q695" s="118"/>
      <c r="R695" s="118"/>
      <c r="S695" s="325"/>
      <c r="T695" s="119"/>
      <c r="U695" s="119"/>
      <c r="V695" s="119"/>
      <c r="W695" s="326"/>
      <c r="X695" s="74"/>
      <c r="Y695" s="352"/>
      <c r="Z695" s="352"/>
      <c r="AA695" s="328"/>
      <c r="AB695" s="118"/>
      <c r="AC695" s="119"/>
      <c r="AD695" s="119"/>
      <c r="AE695" s="119"/>
      <c r="AF695" s="119"/>
      <c r="AG695" s="119"/>
      <c r="AH695" s="119"/>
      <c r="AI695" s="119"/>
      <c r="AJ695" s="119"/>
      <c r="AK695" s="119"/>
      <c r="AL695" s="119"/>
      <c r="AM695" s="4"/>
      <c r="AN695" s="4"/>
      <c r="AO695" s="4"/>
    </row>
    <row r="696">
      <c r="A696" s="4"/>
      <c r="B696" s="4"/>
      <c r="C696" s="4"/>
      <c r="D696" s="4"/>
      <c r="E696" s="4"/>
      <c r="F696" s="8"/>
      <c r="G696" s="8"/>
      <c r="H696" s="8"/>
      <c r="I696" s="8"/>
      <c r="J696" s="8"/>
      <c r="K696" s="8"/>
      <c r="L696" s="8"/>
      <c r="M696" s="8"/>
      <c r="N696" s="8"/>
      <c r="O696" s="8"/>
      <c r="P696" s="118"/>
      <c r="Q696" s="118"/>
      <c r="R696" s="118"/>
      <c r="S696" s="325"/>
      <c r="T696" s="119"/>
      <c r="U696" s="119"/>
      <c r="V696" s="119"/>
      <c r="W696" s="326"/>
      <c r="X696" s="74"/>
      <c r="Y696" s="352"/>
      <c r="Z696" s="352"/>
      <c r="AA696" s="328"/>
      <c r="AB696" s="118"/>
      <c r="AC696" s="119"/>
      <c r="AD696" s="119"/>
      <c r="AE696" s="119"/>
      <c r="AF696" s="119"/>
      <c r="AG696" s="119"/>
      <c r="AH696" s="119"/>
      <c r="AI696" s="119"/>
      <c r="AJ696" s="119"/>
      <c r="AK696" s="119"/>
      <c r="AL696" s="119"/>
      <c r="AM696" s="4"/>
      <c r="AN696" s="4"/>
      <c r="AO696" s="4"/>
    </row>
    <row r="697">
      <c r="A697" s="4"/>
      <c r="B697" s="4"/>
      <c r="C697" s="4"/>
      <c r="D697" s="4"/>
      <c r="E697" s="4"/>
      <c r="F697" s="8"/>
      <c r="G697" s="8"/>
      <c r="H697" s="8"/>
      <c r="I697" s="8"/>
      <c r="J697" s="8"/>
      <c r="K697" s="8"/>
      <c r="L697" s="8"/>
      <c r="M697" s="8"/>
      <c r="N697" s="8"/>
      <c r="O697" s="8"/>
      <c r="P697" s="118"/>
      <c r="Q697" s="118"/>
      <c r="R697" s="118"/>
      <c r="S697" s="325"/>
      <c r="T697" s="119"/>
      <c r="U697" s="119"/>
      <c r="V697" s="119"/>
      <c r="W697" s="326"/>
      <c r="X697" s="74"/>
      <c r="Y697" s="352"/>
      <c r="Z697" s="352"/>
      <c r="AA697" s="328"/>
      <c r="AB697" s="118"/>
      <c r="AC697" s="119"/>
      <c r="AD697" s="119"/>
      <c r="AE697" s="119"/>
      <c r="AF697" s="119"/>
      <c r="AG697" s="119"/>
      <c r="AH697" s="119"/>
      <c r="AI697" s="119"/>
      <c r="AJ697" s="119"/>
      <c r="AK697" s="119"/>
      <c r="AL697" s="119"/>
      <c r="AM697" s="4"/>
      <c r="AN697" s="4"/>
      <c r="AO697" s="4"/>
    </row>
    <row r="698">
      <c r="A698" s="4"/>
      <c r="B698" s="4"/>
      <c r="C698" s="4"/>
      <c r="D698" s="4"/>
      <c r="E698" s="4"/>
      <c r="F698" s="8"/>
      <c r="G698" s="8"/>
      <c r="H698" s="8"/>
      <c r="I698" s="8"/>
      <c r="J698" s="8"/>
      <c r="K698" s="8"/>
      <c r="L698" s="8"/>
      <c r="M698" s="8"/>
      <c r="N698" s="8"/>
      <c r="O698" s="8"/>
      <c r="P698" s="118"/>
      <c r="Q698" s="118"/>
      <c r="R698" s="118"/>
      <c r="S698" s="325"/>
      <c r="T698" s="119"/>
      <c r="U698" s="119"/>
      <c r="V698" s="119"/>
      <c r="W698" s="326"/>
      <c r="X698" s="74"/>
      <c r="Y698" s="352"/>
      <c r="Z698" s="352"/>
      <c r="AA698" s="328"/>
      <c r="AB698" s="118"/>
      <c r="AC698" s="119"/>
      <c r="AD698" s="119"/>
      <c r="AE698" s="119"/>
      <c r="AF698" s="119"/>
      <c r="AG698" s="119"/>
      <c r="AH698" s="119"/>
      <c r="AI698" s="119"/>
      <c r="AJ698" s="119"/>
      <c r="AK698" s="119"/>
      <c r="AL698" s="119"/>
      <c r="AM698" s="4"/>
      <c r="AN698" s="4"/>
      <c r="AO698" s="4"/>
    </row>
    <row r="699">
      <c r="A699" s="4"/>
      <c r="B699" s="4"/>
      <c r="C699" s="4"/>
      <c r="D699" s="4"/>
      <c r="E699" s="4"/>
      <c r="F699" s="8"/>
      <c r="G699" s="8"/>
      <c r="H699" s="8"/>
      <c r="I699" s="8"/>
      <c r="J699" s="8"/>
      <c r="K699" s="8"/>
      <c r="L699" s="8"/>
      <c r="M699" s="8"/>
      <c r="N699" s="8"/>
      <c r="O699" s="8"/>
      <c r="P699" s="118"/>
      <c r="Q699" s="118"/>
      <c r="R699" s="118"/>
      <c r="S699" s="325"/>
      <c r="T699" s="119"/>
      <c r="U699" s="119"/>
      <c r="V699" s="119"/>
      <c r="W699" s="326"/>
      <c r="X699" s="74"/>
      <c r="Y699" s="352"/>
      <c r="Z699" s="352"/>
      <c r="AA699" s="328"/>
      <c r="AB699" s="118"/>
      <c r="AC699" s="119"/>
      <c r="AD699" s="119"/>
      <c r="AE699" s="119"/>
      <c r="AF699" s="119"/>
      <c r="AG699" s="119"/>
      <c r="AH699" s="119"/>
      <c r="AI699" s="119"/>
      <c r="AJ699" s="119"/>
      <c r="AK699" s="119"/>
      <c r="AL699" s="119"/>
      <c r="AM699" s="4"/>
      <c r="AN699" s="4"/>
      <c r="AO699" s="4"/>
    </row>
    <row r="700">
      <c r="A700" s="4"/>
      <c r="B700" s="4"/>
      <c r="C700" s="4"/>
      <c r="D700" s="4"/>
      <c r="E700" s="4"/>
      <c r="F700" s="8"/>
      <c r="G700" s="8"/>
      <c r="H700" s="8"/>
      <c r="I700" s="8"/>
      <c r="J700" s="8"/>
      <c r="K700" s="8"/>
      <c r="L700" s="8"/>
      <c r="M700" s="8"/>
      <c r="N700" s="8"/>
      <c r="O700" s="8"/>
      <c r="P700" s="118"/>
      <c r="Q700" s="118"/>
      <c r="R700" s="118"/>
      <c r="S700" s="325"/>
      <c r="T700" s="119"/>
      <c r="U700" s="119"/>
      <c r="V700" s="119"/>
      <c r="W700" s="326"/>
      <c r="X700" s="74"/>
      <c r="Y700" s="352"/>
      <c r="Z700" s="352"/>
      <c r="AA700" s="328"/>
      <c r="AB700" s="118"/>
      <c r="AC700" s="119"/>
      <c r="AD700" s="119"/>
      <c r="AE700" s="119"/>
      <c r="AF700" s="119"/>
      <c r="AG700" s="119"/>
      <c r="AH700" s="119"/>
      <c r="AI700" s="119"/>
      <c r="AJ700" s="119"/>
      <c r="AK700" s="119"/>
      <c r="AL700" s="119"/>
      <c r="AM700" s="4"/>
      <c r="AN700" s="4"/>
      <c r="AO700" s="4"/>
    </row>
    <row r="701">
      <c r="A701" s="4"/>
      <c r="B701" s="4"/>
      <c r="C701" s="4"/>
      <c r="D701" s="4"/>
      <c r="E701" s="4"/>
      <c r="F701" s="8"/>
      <c r="G701" s="8"/>
      <c r="H701" s="8"/>
      <c r="I701" s="8"/>
      <c r="J701" s="8"/>
      <c r="K701" s="8"/>
      <c r="L701" s="8"/>
      <c r="M701" s="8"/>
      <c r="N701" s="8"/>
      <c r="O701" s="8"/>
      <c r="P701" s="118"/>
      <c r="Q701" s="118"/>
      <c r="R701" s="118"/>
      <c r="S701" s="325"/>
      <c r="T701" s="119"/>
      <c r="U701" s="119"/>
      <c r="V701" s="119"/>
      <c r="W701" s="326"/>
      <c r="X701" s="74"/>
      <c r="Y701" s="352"/>
      <c r="Z701" s="352"/>
      <c r="AA701" s="328"/>
      <c r="AB701" s="118"/>
      <c r="AC701" s="119"/>
      <c r="AD701" s="119"/>
      <c r="AE701" s="119"/>
      <c r="AF701" s="119"/>
      <c r="AG701" s="119"/>
      <c r="AH701" s="119"/>
      <c r="AI701" s="119"/>
      <c r="AJ701" s="119"/>
      <c r="AK701" s="119"/>
      <c r="AL701" s="119"/>
      <c r="AM701" s="4"/>
      <c r="AN701" s="4"/>
      <c r="AO701" s="4"/>
    </row>
    <row r="702">
      <c r="A702" s="4"/>
      <c r="B702" s="4"/>
      <c r="C702" s="4"/>
      <c r="D702" s="4"/>
      <c r="E702" s="4"/>
      <c r="F702" s="8"/>
      <c r="G702" s="8"/>
      <c r="H702" s="8"/>
      <c r="I702" s="8"/>
      <c r="J702" s="8"/>
      <c r="K702" s="8"/>
      <c r="L702" s="8"/>
      <c r="M702" s="8"/>
      <c r="N702" s="8"/>
      <c r="O702" s="8"/>
      <c r="P702" s="118"/>
      <c r="Q702" s="118"/>
      <c r="R702" s="118"/>
      <c r="S702" s="325"/>
      <c r="T702" s="119"/>
      <c r="U702" s="119"/>
      <c r="V702" s="119"/>
      <c r="W702" s="326"/>
      <c r="X702" s="74"/>
      <c r="Y702" s="352"/>
      <c r="Z702" s="352"/>
      <c r="AA702" s="328"/>
      <c r="AB702" s="118"/>
      <c r="AC702" s="119"/>
      <c r="AD702" s="119"/>
      <c r="AE702" s="119"/>
      <c r="AF702" s="119"/>
      <c r="AG702" s="119"/>
      <c r="AH702" s="119"/>
      <c r="AI702" s="119"/>
      <c r="AJ702" s="119"/>
      <c r="AK702" s="119"/>
      <c r="AL702" s="119"/>
      <c r="AM702" s="4"/>
      <c r="AN702" s="4"/>
      <c r="AO702" s="4"/>
    </row>
    <row r="703">
      <c r="A703" s="4"/>
      <c r="B703" s="4"/>
      <c r="C703" s="4"/>
      <c r="D703" s="4"/>
      <c r="E703" s="4"/>
      <c r="F703" s="8"/>
      <c r="G703" s="8"/>
      <c r="H703" s="8"/>
      <c r="I703" s="8"/>
      <c r="J703" s="8"/>
      <c r="K703" s="8"/>
      <c r="L703" s="8"/>
      <c r="M703" s="8"/>
      <c r="N703" s="8"/>
      <c r="O703" s="8"/>
      <c r="P703" s="118"/>
      <c r="Q703" s="118"/>
      <c r="R703" s="118"/>
      <c r="S703" s="325"/>
      <c r="T703" s="119"/>
      <c r="U703" s="119"/>
      <c r="V703" s="119"/>
      <c r="W703" s="326"/>
      <c r="X703" s="74"/>
      <c r="Y703" s="352"/>
      <c r="Z703" s="352"/>
      <c r="AA703" s="328"/>
      <c r="AB703" s="118"/>
      <c r="AC703" s="119"/>
      <c r="AD703" s="119"/>
      <c r="AE703" s="119"/>
      <c r="AF703" s="119"/>
      <c r="AG703" s="119"/>
      <c r="AH703" s="119"/>
      <c r="AI703" s="119"/>
      <c r="AJ703" s="119"/>
      <c r="AK703" s="119"/>
      <c r="AL703" s="119"/>
      <c r="AM703" s="4"/>
      <c r="AN703" s="4"/>
      <c r="AO703" s="4"/>
    </row>
    <row r="704">
      <c r="A704" s="4"/>
      <c r="B704" s="4"/>
      <c r="C704" s="4"/>
      <c r="D704" s="4"/>
      <c r="E704" s="4"/>
      <c r="F704" s="8"/>
      <c r="G704" s="8"/>
      <c r="H704" s="8"/>
      <c r="I704" s="8"/>
      <c r="J704" s="8"/>
      <c r="K704" s="8"/>
      <c r="L704" s="8"/>
      <c r="M704" s="8"/>
      <c r="N704" s="8"/>
      <c r="O704" s="8"/>
      <c r="P704" s="118"/>
      <c r="Q704" s="118"/>
      <c r="R704" s="118"/>
      <c r="S704" s="325"/>
      <c r="T704" s="119"/>
      <c r="U704" s="119"/>
      <c r="V704" s="119"/>
      <c r="W704" s="326"/>
      <c r="X704" s="74"/>
      <c r="Y704" s="352"/>
      <c r="Z704" s="352"/>
      <c r="AA704" s="328"/>
      <c r="AB704" s="118"/>
      <c r="AC704" s="119"/>
      <c r="AD704" s="119"/>
      <c r="AE704" s="119"/>
      <c r="AF704" s="119"/>
      <c r="AG704" s="119"/>
      <c r="AH704" s="119"/>
      <c r="AI704" s="119"/>
      <c r="AJ704" s="119"/>
      <c r="AK704" s="119"/>
      <c r="AL704" s="119"/>
      <c r="AM704" s="4"/>
      <c r="AN704" s="4"/>
      <c r="AO704" s="4"/>
    </row>
    <row r="705">
      <c r="A705" s="4"/>
      <c r="B705" s="4"/>
      <c r="C705" s="4"/>
      <c r="D705" s="4"/>
      <c r="E705" s="4"/>
      <c r="F705" s="8"/>
      <c r="G705" s="8"/>
      <c r="H705" s="8"/>
      <c r="I705" s="8"/>
      <c r="J705" s="8"/>
      <c r="K705" s="8"/>
      <c r="L705" s="8"/>
      <c r="M705" s="8"/>
      <c r="N705" s="8"/>
      <c r="O705" s="8"/>
      <c r="P705" s="118"/>
      <c r="Q705" s="118"/>
      <c r="R705" s="118"/>
      <c r="S705" s="325"/>
      <c r="T705" s="119"/>
      <c r="U705" s="119"/>
      <c r="V705" s="119"/>
      <c r="W705" s="326"/>
      <c r="X705" s="74"/>
      <c r="Y705" s="352"/>
      <c r="Z705" s="352"/>
      <c r="AA705" s="328"/>
      <c r="AB705" s="118"/>
      <c r="AC705" s="119"/>
      <c r="AD705" s="119"/>
      <c r="AE705" s="119"/>
      <c r="AF705" s="119"/>
      <c r="AG705" s="119"/>
      <c r="AH705" s="119"/>
      <c r="AI705" s="119"/>
      <c r="AJ705" s="119"/>
      <c r="AK705" s="119"/>
      <c r="AL705" s="119"/>
      <c r="AM705" s="4"/>
      <c r="AN705" s="4"/>
      <c r="AO705" s="4"/>
    </row>
    <row r="706">
      <c r="A706" s="4"/>
      <c r="B706" s="4"/>
      <c r="C706" s="4"/>
      <c r="D706" s="4"/>
      <c r="E706" s="4"/>
      <c r="F706" s="8"/>
      <c r="G706" s="8"/>
      <c r="H706" s="8"/>
      <c r="I706" s="8"/>
      <c r="J706" s="8"/>
      <c r="K706" s="8"/>
      <c r="L706" s="8"/>
      <c r="M706" s="8"/>
      <c r="N706" s="8"/>
      <c r="O706" s="8"/>
      <c r="P706" s="118"/>
      <c r="Q706" s="118"/>
      <c r="R706" s="118"/>
      <c r="S706" s="325"/>
      <c r="T706" s="119"/>
      <c r="U706" s="119"/>
      <c r="V706" s="119"/>
      <c r="W706" s="326"/>
      <c r="X706" s="74"/>
      <c r="Y706" s="352"/>
      <c r="Z706" s="352"/>
      <c r="AA706" s="328"/>
      <c r="AB706" s="118"/>
      <c r="AC706" s="119"/>
      <c r="AD706" s="119"/>
      <c r="AE706" s="119"/>
      <c r="AF706" s="119"/>
      <c r="AG706" s="119"/>
      <c r="AH706" s="119"/>
      <c r="AI706" s="119"/>
      <c r="AJ706" s="119"/>
      <c r="AK706" s="119"/>
      <c r="AL706" s="119"/>
      <c r="AM706" s="4"/>
      <c r="AN706" s="4"/>
      <c r="AO706" s="4"/>
    </row>
    <row r="707">
      <c r="A707" s="4"/>
      <c r="B707" s="4"/>
      <c r="C707" s="4"/>
      <c r="D707" s="4"/>
      <c r="E707" s="4"/>
      <c r="F707" s="8"/>
      <c r="G707" s="8"/>
      <c r="H707" s="8"/>
      <c r="I707" s="8"/>
      <c r="J707" s="8"/>
      <c r="K707" s="8"/>
      <c r="L707" s="8"/>
      <c r="M707" s="8"/>
      <c r="N707" s="8"/>
      <c r="O707" s="8"/>
      <c r="P707" s="118"/>
      <c r="Q707" s="118"/>
      <c r="R707" s="118"/>
      <c r="S707" s="325"/>
      <c r="T707" s="119"/>
      <c r="U707" s="119"/>
      <c r="V707" s="119"/>
      <c r="W707" s="326"/>
      <c r="X707" s="74"/>
      <c r="Y707" s="352"/>
      <c r="Z707" s="352"/>
      <c r="AA707" s="328"/>
      <c r="AB707" s="118"/>
      <c r="AC707" s="119"/>
      <c r="AD707" s="119"/>
      <c r="AE707" s="119"/>
      <c r="AF707" s="119"/>
      <c r="AG707" s="119"/>
      <c r="AH707" s="119"/>
      <c r="AI707" s="119"/>
      <c r="AJ707" s="119"/>
      <c r="AK707" s="119"/>
      <c r="AL707" s="119"/>
      <c r="AM707" s="4"/>
      <c r="AN707" s="4"/>
      <c r="AO707" s="4"/>
    </row>
    <row r="708">
      <c r="A708" s="4"/>
      <c r="B708" s="4"/>
      <c r="C708" s="4"/>
      <c r="D708" s="4"/>
      <c r="E708" s="4"/>
      <c r="F708" s="8"/>
      <c r="G708" s="8"/>
      <c r="H708" s="8"/>
      <c r="I708" s="8"/>
      <c r="J708" s="8"/>
      <c r="K708" s="8"/>
      <c r="L708" s="8"/>
      <c r="M708" s="8"/>
      <c r="N708" s="8"/>
      <c r="O708" s="8"/>
      <c r="P708" s="118"/>
      <c r="Q708" s="118"/>
      <c r="R708" s="118"/>
      <c r="S708" s="325"/>
      <c r="T708" s="119"/>
      <c r="U708" s="119"/>
      <c r="V708" s="119"/>
      <c r="W708" s="326"/>
      <c r="X708" s="74"/>
      <c r="Y708" s="352"/>
      <c r="Z708" s="352"/>
      <c r="AA708" s="328"/>
      <c r="AB708" s="118"/>
      <c r="AC708" s="119"/>
      <c r="AD708" s="119"/>
      <c r="AE708" s="119"/>
      <c r="AF708" s="119"/>
      <c r="AG708" s="119"/>
      <c r="AH708" s="119"/>
      <c r="AI708" s="119"/>
      <c r="AJ708" s="119"/>
      <c r="AK708" s="119"/>
      <c r="AL708" s="119"/>
      <c r="AM708" s="4"/>
      <c r="AN708" s="4"/>
      <c r="AO708" s="4"/>
    </row>
    <row r="709">
      <c r="A709" s="4"/>
      <c r="B709" s="4"/>
      <c r="C709" s="4"/>
      <c r="D709" s="4"/>
      <c r="E709" s="4"/>
      <c r="F709" s="8"/>
      <c r="G709" s="8"/>
      <c r="H709" s="8"/>
      <c r="I709" s="8"/>
      <c r="J709" s="8"/>
      <c r="K709" s="8"/>
      <c r="L709" s="8"/>
      <c r="M709" s="8"/>
      <c r="N709" s="8"/>
      <c r="O709" s="8"/>
      <c r="P709" s="118"/>
      <c r="Q709" s="118"/>
      <c r="R709" s="118"/>
      <c r="S709" s="325"/>
      <c r="T709" s="119"/>
      <c r="U709" s="119"/>
      <c r="V709" s="119"/>
      <c r="W709" s="326"/>
      <c r="X709" s="74"/>
      <c r="Y709" s="352"/>
      <c r="Z709" s="352"/>
      <c r="AA709" s="328"/>
      <c r="AB709" s="118"/>
      <c r="AC709" s="119"/>
      <c r="AD709" s="119"/>
      <c r="AE709" s="119"/>
      <c r="AF709" s="119"/>
      <c r="AG709" s="119"/>
      <c r="AH709" s="119"/>
      <c r="AI709" s="119"/>
      <c r="AJ709" s="119"/>
      <c r="AK709" s="119"/>
      <c r="AL709" s="119"/>
      <c r="AM709" s="4"/>
      <c r="AN709" s="4"/>
      <c r="AO709" s="4"/>
    </row>
    <row r="710">
      <c r="A710" s="4"/>
      <c r="B710" s="4"/>
      <c r="C710" s="4"/>
      <c r="D710" s="4"/>
      <c r="E710" s="4"/>
      <c r="F710" s="8"/>
      <c r="G710" s="8"/>
      <c r="H710" s="8"/>
      <c r="I710" s="8"/>
      <c r="J710" s="8"/>
      <c r="K710" s="8"/>
      <c r="L710" s="8"/>
      <c r="M710" s="8"/>
      <c r="N710" s="8"/>
      <c r="O710" s="8"/>
      <c r="P710" s="118"/>
      <c r="Q710" s="118"/>
      <c r="R710" s="118"/>
      <c r="S710" s="325"/>
      <c r="T710" s="119"/>
      <c r="U710" s="119"/>
      <c r="V710" s="119"/>
      <c r="W710" s="326"/>
      <c r="X710" s="74"/>
      <c r="Y710" s="352"/>
      <c r="Z710" s="352"/>
      <c r="AA710" s="328"/>
      <c r="AB710" s="118"/>
      <c r="AC710" s="119"/>
      <c r="AD710" s="119"/>
      <c r="AE710" s="119"/>
      <c r="AF710" s="119"/>
      <c r="AG710" s="119"/>
      <c r="AH710" s="119"/>
      <c r="AI710" s="119"/>
      <c r="AJ710" s="119"/>
      <c r="AK710" s="119"/>
      <c r="AL710" s="119"/>
      <c r="AM710" s="4"/>
      <c r="AN710" s="4"/>
      <c r="AO710" s="4"/>
    </row>
    <row r="711">
      <c r="A711" s="4"/>
      <c r="B711" s="4"/>
      <c r="C711" s="4"/>
      <c r="D711" s="4"/>
      <c r="E711" s="4"/>
      <c r="F711" s="8"/>
      <c r="G711" s="8"/>
      <c r="H711" s="8"/>
      <c r="I711" s="8"/>
      <c r="J711" s="8"/>
      <c r="K711" s="8"/>
      <c r="L711" s="8"/>
      <c r="M711" s="8"/>
      <c r="N711" s="8"/>
      <c r="O711" s="8"/>
      <c r="P711" s="118"/>
      <c r="Q711" s="118"/>
      <c r="R711" s="118"/>
      <c r="S711" s="325"/>
      <c r="T711" s="119"/>
      <c r="U711" s="119"/>
      <c r="V711" s="119"/>
      <c r="W711" s="326"/>
      <c r="X711" s="74"/>
      <c r="Y711" s="352"/>
      <c r="Z711" s="352"/>
      <c r="AA711" s="328"/>
      <c r="AB711" s="118"/>
      <c r="AC711" s="119"/>
      <c r="AD711" s="119"/>
      <c r="AE711" s="119"/>
      <c r="AF711" s="119"/>
      <c r="AG711" s="119"/>
      <c r="AH711" s="119"/>
      <c r="AI711" s="119"/>
      <c r="AJ711" s="119"/>
      <c r="AK711" s="119"/>
      <c r="AL711" s="119"/>
      <c r="AM711" s="4"/>
      <c r="AN711" s="4"/>
      <c r="AO711" s="4"/>
    </row>
    <row r="712">
      <c r="A712" s="4"/>
      <c r="B712" s="4"/>
      <c r="C712" s="4"/>
      <c r="D712" s="4"/>
      <c r="E712" s="4"/>
      <c r="F712" s="8"/>
      <c r="G712" s="8"/>
      <c r="H712" s="8"/>
      <c r="I712" s="8"/>
      <c r="J712" s="8"/>
      <c r="K712" s="8"/>
      <c r="L712" s="8"/>
      <c r="M712" s="8"/>
      <c r="N712" s="8"/>
      <c r="O712" s="8"/>
      <c r="P712" s="118"/>
      <c r="Q712" s="118"/>
      <c r="R712" s="118"/>
      <c r="S712" s="325"/>
      <c r="T712" s="119"/>
      <c r="U712" s="119"/>
      <c r="V712" s="119"/>
      <c r="W712" s="326"/>
      <c r="X712" s="74"/>
      <c r="Y712" s="352"/>
      <c r="Z712" s="352"/>
      <c r="AA712" s="328"/>
      <c r="AB712" s="118"/>
      <c r="AC712" s="119"/>
      <c r="AD712" s="119"/>
      <c r="AE712" s="119"/>
      <c r="AF712" s="119"/>
      <c r="AG712" s="119"/>
      <c r="AH712" s="119"/>
      <c r="AI712" s="119"/>
      <c r="AJ712" s="119"/>
      <c r="AK712" s="119"/>
      <c r="AL712" s="119"/>
      <c r="AM712" s="4"/>
      <c r="AN712" s="4"/>
      <c r="AO712" s="4"/>
    </row>
    <row r="713">
      <c r="A713" s="4"/>
      <c r="B713" s="4"/>
      <c r="C713" s="4"/>
      <c r="D713" s="4"/>
      <c r="E713" s="4"/>
      <c r="F713" s="8"/>
      <c r="G713" s="8"/>
      <c r="H713" s="8"/>
      <c r="I713" s="8"/>
      <c r="J713" s="8"/>
      <c r="K713" s="8"/>
      <c r="L713" s="8"/>
      <c r="M713" s="8"/>
      <c r="N713" s="8"/>
      <c r="O713" s="8"/>
      <c r="P713" s="118"/>
      <c r="Q713" s="118"/>
      <c r="R713" s="118"/>
      <c r="S713" s="325"/>
      <c r="T713" s="119"/>
      <c r="U713" s="119"/>
      <c r="V713" s="119"/>
      <c r="W713" s="326"/>
      <c r="X713" s="74"/>
      <c r="Y713" s="352"/>
      <c r="Z713" s="352"/>
      <c r="AA713" s="328"/>
      <c r="AB713" s="118"/>
      <c r="AC713" s="119"/>
      <c r="AD713" s="119"/>
      <c r="AE713" s="119"/>
      <c r="AF713" s="119"/>
      <c r="AG713" s="119"/>
      <c r="AH713" s="119"/>
      <c r="AI713" s="119"/>
      <c r="AJ713" s="119"/>
      <c r="AK713" s="119"/>
      <c r="AL713" s="119"/>
      <c r="AM713" s="4"/>
      <c r="AN713" s="4"/>
      <c r="AO713" s="4"/>
    </row>
    <row r="714">
      <c r="A714" s="4"/>
      <c r="B714" s="4"/>
      <c r="C714" s="4"/>
      <c r="D714" s="4"/>
      <c r="E714" s="4"/>
      <c r="F714" s="8"/>
      <c r="G714" s="8"/>
      <c r="H714" s="8"/>
      <c r="I714" s="8"/>
      <c r="J714" s="8"/>
      <c r="K714" s="8"/>
      <c r="L714" s="8"/>
      <c r="M714" s="8"/>
      <c r="N714" s="8"/>
      <c r="O714" s="8"/>
      <c r="P714" s="118"/>
      <c r="Q714" s="118"/>
      <c r="R714" s="118"/>
      <c r="S714" s="325"/>
      <c r="T714" s="119"/>
      <c r="U714" s="119"/>
      <c r="V714" s="119"/>
      <c r="W714" s="326"/>
      <c r="X714" s="74"/>
      <c r="Y714" s="352"/>
      <c r="Z714" s="352"/>
      <c r="AA714" s="328"/>
      <c r="AB714" s="118"/>
      <c r="AC714" s="119"/>
      <c r="AD714" s="119"/>
      <c r="AE714" s="119"/>
      <c r="AF714" s="119"/>
      <c r="AG714" s="119"/>
      <c r="AH714" s="119"/>
      <c r="AI714" s="119"/>
      <c r="AJ714" s="119"/>
      <c r="AK714" s="119"/>
      <c r="AL714" s="119"/>
      <c r="AM714" s="4"/>
      <c r="AN714" s="4"/>
      <c r="AO714" s="4"/>
    </row>
    <row r="715">
      <c r="A715" s="4"/>
      <c r="B715" s="4"/>
      <c r="C715" s="4"/>
      <c r="D715" s="4"/>
      <c r="E715" s="4"/>
      <c r="F715" s="8"/>
      <c r="G715" s="8"/>
      <c r="H715" s="8"/>
      <c r="I715" s="8"/>
      <c r="J715" s="8"/>
      <c r="K715" s="8"/>
      <c r="L715" s="8"/>
      <c r="M715" s="8"/>
      <c r="N715" s="8"/>
      <c r="O715" s="8"/>
      <c r="P715" s="118"/>
      <c r="Q715" s="118"/>
      <c r="R715" s="118"/>
      <c r="S715" s="325"/>
      <c r="T715" s="119"/>
      <c r="U715" s="119"/>
      <c r="V715" s="119"/>
      <c r="W715" s="326"/>
      <c r="X715" s="74"/>
      <c r="Y715" s="352"/>
      <c r="Z715" s="352"/>
      <c r="AA715" s="328"/>
      <c r="AB715" s="118"/>
      <c r="AC715" s="119"/>
      <c r="AD715" s="119"/>
      <c r="AE715" s="119"/>
      <c r="AF715" s="119"/>
      <c r="AG715" s="119"/>
      <c r="AH715" s="119"/>
      <c r="AI715" s="119"/>
      <c r="AJ715" s="119"/>
      <c r="AK715" s="119"/>
      <c r="AL715" s="119"/>
      <c r="AM715" s="4"/>
      <c r="AN715" s="4"/>
      <c r="AO715" s="4"/>
    </row>
    <row r="716">
      <c r="A716" s="4"/>
      <c r="B716" s="4"/>
      <c r="C716" s="4"/>
      <c r="D716" s="4"/>
      <c r="E716" s="4"/>
      <c r="F716" s="8"/>
      <c r="G716" s="8"/>
      <c r="H716" s="8"/>
      <c r="I716" s="8"/>
      <c r="J716" s="8"/>
      <c r="K716" s="8"/>
      <c r="L716" s="8"/>
      <c r="M716" s="8"/>
      <c r="N716" s="8"/>
      <c r="O716" s="8"/>
      <c r="P716" s="118"/>
      <c r="Q716" s="118"/>
      <c r="R716" s="118"/>
      <c r="S716" s="325"/>
      <c r="T716" s="119"/>
      <c r="U716" s="119"/>
      <c r="V716" s="119"/>
      <c r="W716" s="326"/>
      <c r="X716" s="74"/>
      <c r="Y716" s="352"/>
      <c r="Z716" s="352"/>
      <c r="AA716" s="328"/>
      <c r="AB716" s="118"/>
      <c r="AC716" s="119"/>
      <c r="AD716" s="119"/>
      <c r="AE716" s="119"/>
      <c r="AF716" s="119"/>
      <c r="AG716" s="119"/>
      <c r="AH716" s="119"/>
      <c r="AI716" s="119"/>
      <c r="AJ716" s="119"/>
      <c r="AK716" s="119"/>
      <c r="AL716" s="119"/>
      <c r="AM716" s="4"/>
      <c r="AN716" s="4"/>
      <c r="AO716" s="4"/>
    </row>
    <row r="717">
      <c r="A717" s="4"/>
      <c r="B717" s="4"/>
      <c r="C717" s="4"/>
      <c r="D717" s="4"/>
      <c r="E717" s="4"/>
      <c r="F717" s="8"/>
      <c r="G717" s="8"/>
      <c r="H717" s="8"/>
      <c r="I717" s="8"/>
      <c r="J717" s="8"/>
      <c r="K717" s="8"/>
      <c r="L717" s="8"/>
      <c r="M717" s="8"/>
      <c r="N717" s="8"/>
      <c r="O717" s="8"/>
      <c r="P717" s="118"/>
      <c r="Q717" s="118"/>
      <c r="R717" s="118"/>
      <c r="S717" s="325"/>
      <c r="T717" s="119"/>
      <c r="U717" s="119"/>
      <c r="V717" s="119"/>
      <c r="W717" s="326"/>
      <c r="X717" s="74"/>
      <c r="Y717" s="352"/>
      <c r="Z717" s="352"/>
      <c r="AA717" s="328"/>
      <c r="AB717" s="118"/>
      <c r="AC717" s="119"/>
      <c r="AD717" s="119"/>
      <c r="AE717" s="119"/>
      <c r="AF717" s="119"/>
      <c r="AG717" s="119"/>
      <c r="AH717" s="119"/>
      <c r="AI717" s="119"/>
      <c r="AJ717" s="119"/>
      <c r="AK717" s="119"/>
      <c r="AL717" s="119"/>
      <c r="AM717" s="4"/>
      <c r="AN717" s="4"/>
      <c r="AO717" s="4"/>
    </row>
    <row r="718">
      <c r="A718" s="4"/>
      <c r="B718" s="4"/>
      <c r="C718" s="4"/>
      <c r="D718" s="4"/>
      <c r="E718" s="4"/>
      <c r="F718" s="8"/>
      <c r="G718" s="8"/>
      <c r="H718" s="8"/>
      <c r="I718" s="8"/>
      <c r="J718" s="8"/>
      <c r="K718" s="8"/>
      <c r="L718" s="8"/>
      <c r="M718" s="8"/>
      <c r="N718" s="8"/>
      <c r="O718" s="8"/>
      <c r="P718" s="118"/>
      <c r="Q718" s="118"/>
      <c r="R718" s="118"/>
      <c r="S718" s="325"/>
      <c r="T718" s="119"/>
      <c r="U718" s="119"/>
      <c r="V718" s="119"/>
      <c r="W718" s="326"/>
      <c r="X718" s="74"/>
      <c r="Y718" s="352"/>
      <c r="Z718" s="352"/>
      <c r="AA718" s="328"/>
      <c r="AB718" s="118"/>
      <c r="AC718" s="119"/>
      <c r="AD718" s="119"/>
      <c r="AE718" s="119"/>
      <c r="AF718" s="119"/>
      <c r="AG718" s="119"/>
      <c r="AH718" s="119"/>
      <c r="AI718" s="119"/>
      <c r="AJ718" s="119"/>
      <c r="AK718" s="119"/>
      <c r="AL718" s="119"/>
      <c r="AM718" s="4"/>
      <c r="AN718" s="4"/>
      <c r="AO718" s="4"/>
    </row>
    <row r="719">
      <c r="A719" s="4"/>
      <c r="B719" s="4"/>
      <c r="C719" s="4"/>
      <c r="D719" s="4"/>
      <c r="E719" s="4"/>
      <c r="F719" s="8"/>
      <c r="G719" s="8"/>
      <c r="H719" s="8"/>
      <c r="I719" s="8"/>
      <c r="J719" s="8"/>
      <c r="K719" s="8"/>
      <c r="L719" s="8"/>
      <c r="M719" s="8"/>
      <c r="N719" s="8"/>
      <c r="O719" s="8"/>
      <c r="P719" s="118"/>
      <c r="Q719" s="118"/>
      <c r="R719" s="118"/>
      <c r="S719" s="325"/>
      <c r="T719" s="119"/>
      <c r="U719" s="119"/>
      <c r="V719" s="119"/>
      <c r="W719" s="326"/>
      <c r="X719" s="74"/>
      <c r="Y719" s="352"/>
      <c r="Z719" s="352"/>
      <c r="AA719" s="328"/>
      <c r="AB719" s="118"/>
      <c r="AC719" s="119"/>
      <c r="AD719" s="119"/>
      <c r="AE719" s="119"/>
      <c r="AF719" s="119"/>
      <c r="AG719" s="119"/>
      <c r="AH719" s="119"/>
      <c r="AI719" s="119"/>
      <c r="AJ719" s="119"/>
      <c r="AK719" s="119"/>
      <c r="AL719" s="119"/>
      <c r="AM719" s="4"/>
      <c r="AN719" s="4"/>
      <c r="AO719" s="4"/>
    </row>
    <row r="720">
      <c r="A720" s="4"/>
      <c r="B720" s="4"/>
      <c r="C720" s="4"/>
      <c r="D720" s="4"/>
      <c r="E720" s="4"/>
      <c r="F720" s="8"/>
      <c r="G720" s="8"/>
      <c r="H720" s="8"/>
      <c r="I720" s="8"/>
      <c r="J720" s="8"/>
      <c r="K720" s="8"/>
      <c r="L720" s="8"/>
      <c r="M720" s="8"/>
      <c r="N720" s="8"/>
      <c r="O720" s="8"/>
      <c r="P720" s="118"/>
      <c r="Q720" s="118"/>
      <c r="R720" s="118"/>
      <c r="S720" s="325"/>
      <c r="T720" s="119"/>
      <c r="U720" s="119"/>
      <c r="V720" s="119"/>
      <c r="W720" s="326"/>
      <c r="X720" s="74"/>
      <c r="Y720" s="352"/>
      <c r="Z720" s="352"/>
      <c r="AA720" s="328"/>
      <c r="AB720" s="118"/>
      <c r="AC720" s="119"/>
      <c r="AD720" s="119"/>
      <c r="AE720" s="119"/>
      <c r="AF720" s="119"/>
      <c r="AG720" s="119"/>
      <c r="AH720" s="119"/>
      <c r="AI720" s="119"/>
      <c r="AJ720" s="119"/>
      <c r="AK720" s="119"/>
      <c r="AL720" s="119"/>
      <c r="AM720" s="4"/>
      <c r="AN720" s="4"/>
      <c r="AO720" s="4"/>
    </row>
    <row r="721">
      <c r="A721" s="4"/>
      <c r="B721" s="4"/>
      <c r="C721" s="4"/>
      <c r="D721" s="4"/>
      <c r="E721" s="4"/>
      <c r="F721" s="8"/>
      <c r="G721" s="8"/>
      <c r="H721" s="8"/>
      <c r="I721" s="8"/>
      <c r="J721" s="8"/>
      <c r="K721" s="8"/>
      <c r="L721" s="8"/>
      <c r="M721" s="8"/>
      <c r="N721" s="8"/>
      <c r="O721" s="8"/>
      <c r="P721" s="118"/>
      <c r="Q721" s="118"/>
      <c r="R721" s="118"/>
      <c r="S721" s="325"/>
      <c r="T721" s="119"/>
      <c r="U721" s="119"/>
      <c r="V721" s="119"/>
      <c r="W721" s="326"/>
      <c r="X721" s="74"/>
      <c r="Y721" s="352"/>
      <c r="Z721" s="352"/>
      <c r="AA721" s="328"/>
      <c r="AB721" s="118"/>
      <c r="AC721" s="119"/>
      <c r="AD721" s="119"/>
      <c r="AE721" s="119"/>
      <c r="AF721" s="119"/>
      <c r="AG721" s="119"/>
      <c r="AH721" s="119"/>
      <c r="AI721" s="119"/>
      <c r="AJ721" s="119"/>
      <c r="AK721" s="119"/>
      <c r="AL721" s="119"/>
      <c r="AM721" s="4"/>
      <c r="AN721" s="4"/>
      <c r="AO721" s="4"/>
    </row>
    <row r="722">
      <c r="A722" s="4"/>
      <c r="B722" s="4"/>
      <c r="C722" s="4"/>
      <c r="D722" s="4"/>
      <c r="E722" s="4"/>
      <c r="F722" s="8"/>
      <c r="G722" s="8"/>
      <c r="H722" s="8"/>
      <c r="I722" s="8"/>
      <c r="J722" s="8"/>
      <c r="K722" s="8"/>
      <c r="L722" s="8"/>
      <c r="M722" s="8"/>
      <c r="N722" s="8"/>
      <c r="O722" s="8"/>
      <c r="P722" s="118"/>
      <c r="Q722" s="118"/>
      <c r="R722" s="118"/>
      <c r="S722" s="325"/>
      <c r="T722" s="119"/>
      <c r="U722" s="119"/>
      <c r="V722" s="119"/>
      <c r="W722" s="326"/>
      <c r="X722" s="74"/>
      <c r="Y722" s="352"/>
      <c r="Z722" s="352"/>
      <c r="AA722" s="328"/>
      <c r="AB722" s="118"/>
      <c r="AC722" s="119"/>
      <c r="AD722" s="119"/>
      <c r="AE722" s="119"/>
      <c r="AF722" s="119"/>
      <c r="AG722" s="119"/>
      <c r="AH722" s="119"/>
      <c r="AI722" s="119"/>
      <c r="AJ722" s="119"/>
      <c r="AK722" s="119"/>
      <c r="AL722" s="119"/>
      <c r="AM722" s="4"/>
      <c r="AN722" s="4"/>
      <c r="AO722" s="4"/>
    </row>
    <row r="723">
      <c r="A723" s="4"/>
      <c r="B723" s="4"/>
      <c r="C723" s="4"/>
      <c r="D723" s="4"/>
      <c r="E723" s="4"/>
      <c r="F723" s="8"/>
      <c r="G723" s="8"/>
      <c r="H723" s="8"/>
      <c r="I723" s="8"/>
      <c r="J723" s="8"/>
      <c r="K723" s="8"/>
      <c r="L723" s="8"/>
      <c r="M723" s="8"/>
      <c r="N723" s="8"/>
      <c r="O723" s="8"/>
      <c r="P723" s="118"/>
      <c r="Q723" s="118"/>
      <c r="R723" s="118"/>
      <c r="S723" s="325"/>
      <c r="T723" s="119"/>
      <c r="U723" s="119"/>
      <c r="V723" s="119"/>
      <c r="W723" s="326"/>
      <c r="X723" s="74"/>
      <c r="Y723" s="352"/>
      <c r="Z723" s="352"/>
      <c r="AA723" s="328"/>
      <c r="AB723" s="118"/>
      <c r="AC723" s="119"/>
      <c r="AD723" s="119"/>
      <c r="AE723" s="119"/>
      <c r="AF723" s="119"/>
      <c r="AG723" s="119"/>
      <c r="AH723" s="119"/>
      <c r="AI723" s="119"/>
      <c r="AJ723" s="119"/>
      <c r="AK723" s="119"/>
      <c r="AL723" s="119"/>
      <c r="AM723" s="4"/>
      <c r="AN723" s="4"/>
      <c r="AO723" s="4"/>
    </row>
    <row r="724">
      <c r="A724" s="4"/>
      <c r="B724" s="4"/>
      <c r="C724" s="4"/>
      <c r="D724" s="4"/>
      <c r="E724" s="4"/>
      <c r="F724" s="8"/>
      <c r="G724" s="8"/>
      <c r="H724" s="8"/>
      <c r="I724" s="8"/>
      <c r="J724" s="8"/>
      <c r="K724" s="8"/>
      <c r="L724" s="8"/>
      <c r="M724" s="8"/>
      <c r="N724" s="8"/>
      <c r="O724" s="8"/>
      <c r="P724" s="118"/>
      <c r="Q724" s="118"/>
      <c r="R724" s="118"/>
      <c r="S724" s="325"/>
      <c r="T724" s="119"/>
      <c r="U724" s="119"/>
      <c r="V724" s="119"/>
      <c r="W724" s="326"/>
      <c r="X724" s="74"/>
      <c r="Y724" s="352"/>
      <c r="Z724" s="352"/>
      <c r="AA724" s="328"/>
      <c r="AB724" s="118"/>
      <c r="AC724" s="119"/>
      <c r="AD724" s="119"/>
      <c r="AE724" s="119"/>
      <c r="AF724" s="119"/>
      <c r="AG724" s="119"/>
      <c r="AH724" s="119"/>
      <c r="AI724" s="119"/>
      <c r="AJ724" s="119"/>
      <c r="AK724" s="119"/>
      <c r="AL724" s="119"/>
      <c r="AM724" s="4"/>
      <c r="AN724" s="4"/>
      <c r="AO724" s="4"/>
    </row>
    <row r="725">
      <c r="A725" s="4"/>
      <c r="B725" s="4"/>
      <c r="C725" s="4"/>
      <c r="D725" s="4"/>
      <c r="E725" s="4"/>
      <c r="F725" s="8"/>
      <c r="G725" s="8"/>
      <c r="H725" s="8"/>
      <c r="I725" s="8"/>
      <c r="J725" s="8"/>
      <c r="K725" s="8"/>
      <c r="L725" s="8"/>
      <c r="M725" s="8"/>
      <c r="N725" s="8"/>
      <c r="O725" s="8"/>
      <c r="P725" s="118"/>
      <c r="Q725" s="118"/>
      <c r="R725" s="118"/>
      <c r="S725" s="325"/>
      <c r="T725" s="119"/>
      <c r="U725" s="119"/>
      <c r="V725" s="119"/>
      <c r="W725" s="326"/>
      <c r="X725" s="74"/>
      <c r="Y725" s="352"/>
      <c r="Z725" s="352"/>
      <c r="AA725" s="328"/>
      <c r="AB725" s="118"/>
      <c r="AC725" s="119"/>
      <c r="AD725" s="119"/>
      <c r="AE725" s="119"/>
      <c r="AF725" s="119"/>
      <c r="AG725" s="119"/>
      <c r="AH725" s="119"/>
      <c r="AI725" s="119"/>
      <c r="AJ725" s="119"/>
      <c r="AK725" s="119"/>
      <c r="AL725" s="119"/>
      <c r="AM725" s="4"/>
      <c r="AN725" s="4"/>
      <c r="AO725" s="4"/>
    </row>
    <row r="726">
      <c r="A726" s="4"/>
      <c r="B726" s="4"/>
      <c r="C726" s="4"/>
      <c r="D726" s="4"/>
      <c r="E726" s="4"/>
      <c r="F726" s="8"/>
      <c r="G726" s="8"/>
      <c r="H726" s="8"/>
      <c r="I726" s="8"/>
      <c r="J726" s="8"/>
      <c r="K726" s="8"/>
      <c r="L726" s="8"/>
      <c r="M726" s="8"/>
      <c r="N726" s="8"/>
      <c r="O726" s="8"/>
      <c r="P726" s="118"/>
      <c r="Q726" s="118"/>
      <c r="R726" s="118"/>
      <c r="S726" s="325"/>
      <c r="T726" s="119"/>
      <c r="U726" s="119"/>
      <c r="V726" s="119"/>
      <c r="W726" s="326"/>
      <c r="X726" s="74"/>
      <c r="Y726" s="352"/>
      <c r="Z726" s="352"/>
      <c r="AA726" s="328"/>
      <c r="AB726" s="118"/>
      <c r="AC726" s="119"/>
      <c r="AD726" s="119"/>
      <c r="AE726" s="119"/>
      <c r="AF726" s="119"/>
      <c r="AG726" s="119"/>
      <c r="AH726" s="119"/>
      <c r="AI726" s="119"/>
      <c r="AJ726" s="119"/>
      <c r="AK726" s="119"/>
      <c r="AL726" s="119"/>
      <c r="AM726" s="4"/>
      <c r="AN726" s="4"/>
      <c r="AO726" s="4"/>
    </row>
    <row r="727">
      <c r="A727" s="4"/>
      <c r="B727" s="4"/>
      <c r="C727" s="4"/>
      <c r="D727" s="4"/>
      <c r="E727" s="4"/>
      <c r="F727" s="8"/>
      <c r="G727" s="8"/>
      <c r="H727" s="8"/>
      <c r="I727" s="8"/>
      <c r="J727" s="8"/>
      <c r="K727" s="8"/>
      <c r="L727" s="8"/>
      <c r="M727" s="8"/>
      <c r="N727" s="8"/>
      <c r="O727" s="8"/>
      <c r="P727" s="118"/>
      <c r="Q727" s="118"/>
      <c r="R727" s="118"/>
      <c r="S727" s="325"/>
      <c r="T727" s="119"/>
      <c r="U727" s="119"/>
      <c r="V727" s="119"/>
      <c r="W727" s="326"/>
      <c r="X727" s="74"/>
      <c r="Y727" s="352"/>
      <c r="Z727" s="352"/>
      <c r="AA727" s="328"/>
      <c r="AB727" s="118"/>
      <c r="AC727" s="119"/>
      <c r="AD727" s="119"/>
      <c r="AE727" s="119"/>
      <c r="AF727" s="119"/>
      <c r="AG727" s="119"/>
      <c r="AH727" s="119"/>
      <c r="AI727" s="119"/>
      <c r="AJ727" s="119"/>
      <c r="AK727" s="119"/>
      <c r="AL727" s="119"/>
      <c r="AM727" s="4"/>
      <c r="AN727" s="4"/>
      <c r="AO727" s="4"/>
    </row>
    <row r="728">
      <c r="A728" s="4"/>
      <c r="B728" s="4"/>
      <c r="C728" s="4"/>
      <c r="D728" s="4"/>
      <c r="E728" s="4"/>
      <c r="F728" s="8"/>
      <c r="G728" s="8"/>
      <c r="H728" s="8"/>
      <c r="I728" s="8"/>
      <c r="J728" s="8"/>
      <c r="K728" s="8"/>
      <c r="L728" s="8"/>
      <c r="M728" s="8"/>
      <c r="N728" s="8"/>
      <c r="O728" s="8"/>
      <c r="P728" s="118"/>
      <c r="Q728" s="118"/>
      <c r="R728" s="118"/>
      <c r="S728" s="325"/>
      <c r="T728" s="119"/>
      <c r="U728" s="119"/>
      <c r="V728" s="119"/>
      <c r="W728" s="326"/>
      <c r="X728" s="74"/>
      <c r="Y728" s="352"/>
      <c r="Z728" s="352"/>
      <c r="AA728" s="328"/>
      <c r="AB728" s="118"/>
      <c r="AC728" s="119"/>
      <c r="AD728" s="119"/>
      <c r="AE728" s="119"/>
      <c r="AF728" s="119"/>
      <c r="AG728" s="119"/>
      <c r="AH728" s="119"/>
      <c r="AI728" s="119"/>
      <c r="AJ728" s="119"/>
      <c r="AK728" s="119"/>
      <c r="AL728" s="119"/>
      <c r="AM728" s="4"/>
      <c r="AN728" s="4"/>
      <c r="AO728" s="4"/>
    </row>
    <row r="729">
      <c r="A729" s="4"/>
      <c r="B729" s="4"/>
      <c r="C729" s="4"/>
      <c r="D729" s="4"/>
      <c r="E729" s="4"/>
      <c r="F729" s="8"/>
      <c r="G729" s="8"/>
      <c r="H729" s="8"/>
      <c r="I729" s="8"/>
      <c r="J729" s="8"/>
      <c r="K729" s="8"/>
      <c r="L729" s="8"/>
      <c r="M729" s="8"/>
      <c r="N729" s="8"/>
      <c r="O729" s="8"/>
      <c r="P729" s="118"/>
      <c r="Q729" s="118"/>
      <c r="R729" s="118"/>
      <c r="S729" s="325"/>
      <c r="T729" s="119"/>
      <c r="U729" s="119"/>
      <c r="V729" s="119"/>
      <c r="W729" s="326"/>
      <c r="X729" s="74"/>
      <c r="Y729" s="352"/>
      <c r="Z729" s="352"/>
      <c r="AA729" s="328"/>
      <c r="AB729" s="118"/>
      <c r="AC729" s="119"/>
      <c r="AD729" s="119"/>
      <c r="AE729" s="119"/>
      <c r="AF729" s="119"/>
      <c r="AG729" s="119"/>
      <c r="AH729" s="119"/>
      <c r="AI729" s="119"/>
      <c r="AJ729" s="119"/>
      <c r="AK729" s="119"/>
      <c r="AL729" s="119"/>
      <c r="AM729" s="4"/>
      <c r="AN729" s="4"/>
      <c r="AO729" s="4"/>
    </row>
    <row r="730">
      <c r="A730" s="4"/>
      <c r="B730" s="4"/>
      <c r="C730" s="4"/>
      <c r="D730" s="4"/>
      <c r="E730" s="4"/>
      <c r="F730" s="8"/>
      <c r="G730" s="8"/>
      <c r="H730" s="8"/>
      <c r="I730" s="8"/>
      <c r="J730" s="8"/>
      <c r="K730" s="8"/>
      <c r="L730" s="8"/>
      <c r="M730" s="8"/>
      <c r="N730" s="8"/>
      <c r="O730" s="8"/>
      <c r="P730" s="118"/>
      <c r="Q730" s="118"/>
      <c r="R730" s="118"/>
      <c r="S730" s="325"/>
      <c r="T730" s="119"/>
      <c r="U730" s="119"/>
      <c r="V730" s="119"/>
      <c r="W730" s="326"/>
      <c r="X730" s="74"/>
      <c r="Y730" s="352"/>
      <c r="Z730" s="352"/>
      <c r="AA730" s="328"/>
      <c r="AB730" s="118"/>
      <c r="AC730" s="119"/>
      <c r="AD730" s="119"/>
      <c r="AE730" s="119"/>
      <c r="AF730" s="119"/>
      <c r="AG730" s="119"/>
      <c r="AH730" s="119"/>
      <c r="AI730" s="119"/>
      <c r="AJ730" s="119"/>
      <c r="AK730" s="119"/>
      <c r="AL730" s="119"/>
      <c r="AM730" s="4"/>
      <c r="AN730" s="4"/>
      <c r="AO730" s="4"/>
    </row>
    <row r="731">
      <c r="A731" s="4"/>
      <c r="B731" s="4"/>
      <c r="C731" s="4"/>
      <c r="D731" s="4"/>
      <c r="E731" s="4"/>
      <c r="F731" s="8"/>
      <c r="G731" s="8"/>
      <c r="H731" s="8"/>
      <c r="I731" s="8"/>
      <c r="J731" s="8"/>
      <c r="K731" s="8"/>
      <c r="L731" s="8"/>
      <c r="M731" s="8"/>
      <c r="N731" s="8"/>
      <c r="O731" s="8"/>
      <c r="P731" s="118"/>
      <c r="Q731" s="118"/>
      <c r="R731" s="118"/>
      <c r="S731" s="325"/>
      <c r="T731" s="119"/>
      <c r="U731" s="119"/>
      <c r="V731" s="119"/>
      <c r="W731" s="326"/>
      <c r="X731" s="74"/>
      <c r="Y731" s="352"/>
      <c r="Z731" s="352"/>
      <c r="AA731" s="328"/>
      <c r="AB731" s="118"/>
      <c r="AC731" s="119"/>
      <c r="AD731" s="119"/>
      <c r="AE731" s="119"/>
      <c r="AF731" s="119"/>
      <c r="AG731" s="119"/>
      <c r="AH731" s="119"/>
      <c r="AI731" s="119"/>
      <c r="AJ731" s="119"/>
      <c r="AK731" s="119"/>
      <c r="AL731" s="119"/>
      <c r="AM731" s="4"/>
      <c r="AN731" s="4"/>
      <c r="AO731" s="4"/>
    </row>
    <row r="732">
      <c r="A732" s="4"/>
      <c r="B732" s="4"/>
      <c r="C732" s="4"/>
      <c r="D732" s="4"/>
      <c r="E732" s="4"/>
      <c r="F732" s="8"/>
      <c r="G732" s="8"/>
      <c r="H732" s="8"/>
      <c r="I732" s="8"/>
      <c r="J732" s="8"/>
      <c r="K732" s="8"/>
      <c r="L732" s="8"/>
      <c r="M732" s="8"/>
      <c r="N732" s="8"/>
      <c r="O732" s="8"/>
      <c r="P732" s="118"/>
      <c r="Q732" s="118"/>
      <c r="R732" s="118"/>
      <c r="S732" s="325"/>
      <c r="T732" s="119"/>
      <c r="U732" s="119"/>
      <c r="V732" s="119"/>
      <c r="W732" s="326"/>
      <c r="X732" s="74"/>
      <c r="Y732" s="352"/>
      <c r="Z732" s="352"/>
      <c r="AA732" s="328"/>
      <c r="AB732" s="118"/>
      <c r="AC732" s="119"/>
      <c r="AD732" s="119"/>
      <c r="AE732" s="119"/>
      <c r="AF732" s="119"/>
      <c r="AG732" s="119"/>
      <c r="AH732" s="119"/>
      <c r="AI732" s="119"/>
      <c r="AJ732" s="119"/>
      <c r="AK732" s="119"/>
      <c r="AL732" s="119"/>
      <c r="AM732" s="4"/>
      <c r="AN732" s="4"/>
      <c r="AO732" s="4"/>
    </row>
    <row r="733">
      <c r="A733" s="4"/>
      <c r="B733" s="4"/>
      <c r="C733" s="4"/>
      <c r="D733" s="4"/>
      <c r="E733" s="4"/>
      <c r="F733" s="8"/>
      <c r="G733" s="8"/>
      <c r="H733" s="8"/>
      <c r="I733" s="8"/>
      <c r="J733" s="8"/>
      <c r="K733" s="8"/>
      <c r="L733" s="8"/>
      <c r="M733" s="8"/>
      <c r="N733" s="8"/>
      <c r="O733" s="8"/>
      <c r="P733" s="118"/>
      <c r="Q733" s="118"/>
      <c r="R733" s="118"/>
      <c r="S733" s="325"/>
      <c r="T733" s="119"/>
      <c r="U733" s="119"/>
      <c r="V733" s="119"/>
      <c r="W733" s="326"/>
      <c r="X733" s="74"/>
      <c r="Y733" s="352"/>
      <c r="Z733" s="352"/>
      <c r="AA733" s="328"/>
      <c r="AB733" s="118"/>
      <c r="AC733" s="119"/>
      <c r="AD733" s="119"/>
      <c r="AE733" s="119"/>
      <c r="AF733" s="119"/>
      <c r="AG733" s="119"/>
      <c r="AH733" s="119"/>
      <c r="AI733" s="119"/>
      <c r="AJ733" s="119"/>
      <c r="AK733" s="119"/>
      <c r="AL733" s="119"/>
      <c r="AM733" s="4"/>
      <c r="AN733" s="4"/>
      <c r="AO733" s="4"/>
    </row>
    <row r="734">
      <c r="A734" s="4"/>
      <c r="B734" s="4"/>
      <c r="C734" s="4"/>
      <c r="D734" s="4"/>
      <c r="E734" s="4"/>
      <c r="F734" s="8"/>
      <c r="G734" s="8"/>
      <c r="H734" s="8"/>
      <c r="I734" s="8"/>
      <c r="J734" s="8"/>
      <c r="K734" s="8"/>
      <c r="L734" s="8"/>
      <c r="M734" s="8"/>
      <c r="N734" s="8"/>
      <c r="O734" s="8"/>
      <c r="P734" s="118"/>
      <c r="Q734" s="118"/>
      <c r="R734" s="118"/>
      <c r="S734" s="325"/>
      <c r="T734" s="119"/>
      <c r="U734" s="119"/>
      <c r="V734" s="119"/>
      <c r="W734" s="326"/>
      <c r="X734" s="74"/>
      <c r="Y734" s="352"/>
      <c r="Z734" s="352"/>
      <c r="AA734" s="328"/>
      <c r="AB734" s="118"/>
      <c r="AC734" s="119"/>
      <c r="AD734" s="119"/>
      <c r="AE734" s="119"/>
      <c r="AF734" s="119"/>
      <c r="AG734" s="119"/>
      <c r="AH734" s="119"/>
      <c r="AI734" s="119"/>
      <c r="AJ734" s="119"/>
      <c r="AK734" s="119"/>
      <c r="AL734" s="119"/>
      <c r="AM734" s="4"/>
      <c r="AN734" s="4"/>
      <c r="AO734" s="4"/>
    </row>
    <row r="735">
      <c r="A735" s="4"/>
      <c r="B735" s="4"/>
      <c r="C735" s="4"/>
      <c r="D735" s="4"/>
      <c r="E735" s="4"/>
      <c r="F735" s="8"/>
      <c r="G735" s="8"/>
      <c r="H735" s="8"/>
      <c r="I735" s="8"/>
      <c r="J735" s="8"/>
      <c r="K735" s="8"/>
      <c r="L735" s="8"/>
      <c r="M735" s="8"/>
      <c r="N735" s="8"/>
      <c r="O735" s="8"/>
      <c r="P735" s="118"/>
      <c r="Q735" s="118"/>
      <c r="R735" s="118"/>
      <c r="S735" s="325"/>
      <c r="T735" s="119"/>
      <c r="U735" s="119"/>
      <c r="V735" s="119"/>
      <c r="W735" s="326"/>
      <c r="X735" s="74"/>
      <c r="Y735" s="352"/>
      <c r="Z735" s="352"/>
      <c r="AA735" s="328"/>
      <c r="AB735" s="118"/>
      <c r="AC735" s="119"/>
      <c r="AD735" s="119"/>
      <c r="AE735" s="119"/>
      <c r="AF735" s="119"/>
      <c r="AG735" s="119"/>
      <c r="AH735" s="119"/>
      <c r="AI735" s="119"/>
      <c r="AJ735" s="119"/>
      <c r="AK735" s="119"/>
      <c r="AL735" s="119"/>
      <c r="AM735" s="4"/>
      <c r="AN735" s="4"/>
      <c r="AO735" s="4"/>
    </row>
    <row r="736">
      <c r="A736" s="4"/>
      <c r="B736" s="4"/>
      <c r="C736" s="4"/>
      <c r="D736" s="4"/>
      <c r="E736" s="4"/>
      <c r="F736" s="8"/>
      <c r="G736" s="8"/>
      <c r="H736" s="8"/>
      <c r="I736" s="8"/>
      <c r="J736" s="8"/>
      <c r="K736" s="8"/>
      <c r="L736" s="8"/>
      <c r="M736" s="8"/>
      <c r="N736" s="8"/>
      <c r="O736" s="8"/>
      <c r="P736" s="118"/>
      <c r="Q736" s="118"/>
      <c r="R736" s="118"/>
      <c r="S736" s="325"/>
      <c r="T736" s="119"/>
      <c r="U736" s="119"/>
      <c r="V736" s="119"/>
      <c r="W736" s="326"/>
      <c r="X736" s="74"/>
      <c r="Y736" s="352"/>
      <c r="Z736" s="352"/>
      <c r="AA736" s="328"/>
      <c r="AB736" s="118"/>
      <c r="AC736" s="119"/>
      <c r="AD736" s="119"/>
      <c r="AE736" s="119"/>
      <c r="AF736" s="119"/>
      <c r="AG736" s="119"/>
      <c r="AH736" s="119"/>
      <c r="AI736" s="119"/>
      <c r="AJ736" s="119"/>
      <c r="AK736" s="119"/>
      <c r="AL736" s="119"/>
      <c r="AM736" s="4"/>
      <c r="AN736" s="4"/>
      <c r="AO736" s="4"/>
    </row>
    <row r="737">
      <c r="A737" s="4"/>
      <c r="B737" s="4"/>
      <c r="C737" s="4"/>
      <c r="D737" s="4"/>
      <c r="E737" s="4"/>
      <c r="F737" s="8"/>
      <c r="G737" s="8"/>
      <c r="H737" s="8"/>
      <c r="I737" s="8"/>
      <c r="J737" s="8"/>
      <c r="K737" s="8"/>
      <c r="L737" s="8"/>
      <c r="M737" s="8"/>
      <c r="N737" s="8"/>
      <c r="O737" s="8"/>
      <c r="P737" s="118"/>
      <c r="Q737" s="118"/>
      <c r="R737" s="118"/>
      <c r="S737" s="325"/>
      <c r="T737" s="119"/>
      <c r="U737" s="119"/>
      <c r="V737" s="119"/>
      <c r="W737" s="326"/>
      <c r="X737" s="74"/>
      <c r="Y737" s="352"/>
      <c r="Z737" s="352"/>
      <c r="AA737" s="328"/>
      <c r="AB737" s="118"/>
      <c r="AC737" s="119"/>
      <c r="AD737" s="119"/>
      <c r="AE737" s="119"/>
      <c r="AF737" s="119"/>
      <c r="AG737" s="119"/>
      <c r="AH737" s="119"/>
      <c r="AI737" s="119"/>
      <c r="AJ737" s="119"/>
      <c r="AK737" s="119"/>
      <c r="AL737" s="119"/>
      <c r="AM737" s="4"/>
      <c r="AN737" s="4"/>
      <c r="AO737" s="4"/>
    </row>
    <row r="738">
      <c r="A738" s="4"/>
      <c r="B738" s="4"/>
      <c r="C738" s="4"/>
      <c r="D738" s="4"/>
      <c r="E738" s="4"/>
      <c r="F738" s="8"/>
      <c r="G738" s="8"/>
      <c r="H738" s="8"/>
      <c r="I738" s="8"/>
      <c r="J738" s="8"/>
      <c r="K738" s="8"/>
      <c r="L738" s="8"/>
      <c r="M738" s="8"/>
      <c r="N738" s="8"/>
      <c r="O738" s="8"/>
      <c r="P738" s="118"/>
      <c r="Q738" s="118"/>
      <c r="R738" s="118"/>
      <c r="S738" s="325"/>
      <c r="T738" s="119"/>
      <c r="U738" s="119"/>
      <c r="V738" s="119"/>
      <c r="W738" s="326"/>
      <c r="X738" s="74"/>
      <c r="Y738" s="352"/>
      <c r="Z738" s="352"/>
      <c r="AA738" s="328"/>
      <c r="AB738" s="118"/>
      <c r="AC738" s="119"/>
      <c r="AD738" s="119"/>
      <c r="AE738" s="119"/>
      <c r="AF738" s="119"/>
      <c r="AG738" s="119"/>
      <c r="AH738" s="119"/>
      <c r="AI738" s="119"/>
      <c r="AJ738" s="119"/>
      <c r="AK738" s="119"/>
      <c r="AL738" s="119"/>
      <c r="AM738" s="4"/>
      <c r="AN738" s="4"/>
      <c r="AO738" s="4"/>
    </row>
    <row r="739">
      <c r="A739" s="4"/>
      <c r="B739" s="4"/>
      <c r="C739" s="4"/>
      <c r="D739" s="4"/>
      <c r="E739" s="4"/>
      <c r="F739" s="8"/>
      <c r="G739" s="8"/>
      <c r="H739" s="8"/>
      <c r="I739" s="8"/>
      <c r="J739" s="8"/>
      <c r="K739" s="8"/>
      <c r="L739" s="8"/>
      <c r="M739" s="8"/>
      <c r="N739" s="8"/>
      <c r="O739" s="8"/>
      <c r="P739" s="118"/>
      <c r="Q739" s="118"/>
      <c r="R739" s="118"/>
      <c r="S739" s="325"/>
      <c r="T739" s="119"/>
      <c r="U739" s="119"/>
      <c r="V739" s="119"/>
      <c r="W739" s="326"/>
      <c r="X739" s="74"/>
      <c r="Y739" s="352"/>
      <c r="Z739" s="352"/>
      <c r="AA739" s="328"/>
      <c r="AB739" s="118"/>
      <c r="AC739" s="119"/>
      <c r="AD739" s="119"/>
      <c r="AE739" s="119"/>
      <c r="AF739" s="119"/>
      <c r="AG739" s="119"/>
      <c r="AH739" s="119"/>
      <c r="AI739" s="119"/>
      <c r="AJ739" s="119"/>
      <c r="AK739" s="119"/>
      <c r="AL739" s="119"/>
      <c r="AM739" s="4"/>
      <c r="AN739" s="4"/>
      <c r="AO739" s="4"/>
    </row>
    <row r="740">
      <c r="A740" s="4"/>
      <c r="B740" s="4"/>
      <c r="C740" s="4"/>
      <c r="D740" s="4"/>
      <c r="E740" s="4"/>
      <c r="F740" s="8"/>
      <c r="G740" s="8"/>
      <c r="H740" s="8"/>
      <c r="I740" s="8"/>
      <c r="J740" s="8"/>
      <c r="K740" s="8"/>
      <c r="L740" s="8"/>
      <c r="M740" s="8"/>
      <c r="N740" s="8"/>
      <c r="O740" s="8"/>
      <c r="P740" s="118"/>
      <c r="Q740" s="118"/>
      <c r="R740" s="118"/>
      <c r="S740" s="325"/>
      <c r="T740" s="119"/>
      <c r="U740" s="119"/>
      <c r="V740" s="119"/>
      <c r="W740" s="326"/>
      <c r="X740" s="74"/>
      <c r="Y740" s="352"/>
      <c r="Z740" s="352"/>
      <c r="AA740" s="328"/>
      <c r="AB740" s="118"/>
      <c r="AC740" s="119"/>
      <c r="AD740" s="119"/>
      <c r="AE740" s="119"/>
      <c r="AF740" s="119"/>
      <c r="AG740" s="119"/>
      <c r="AH740" s="119"/>
      <c r="AI740" s="119"/>
      <c r="AJ740" s="119"/>
      <c r="AK740" s="119"/>
      <c r="AL740" s="119"/>
      <c r="AM740" s="4"/>
      <c r="AN740" s="4"/>
      <c r="AO740" s="4"/>
    </row>
    <row r="741">
      <c r="A741" s="4"/>
      <c r="B741" s="4"/>
      <c r="C741" s="4"/>
      <c r="D741" s="4"/>
      <c r="E741" s="4"/>
      <c r="F741" s="8"/>
      <c r="G741" s="8"/>
      <c r="H741" s="8"/>
      <c r="I741" s="8"/>
      <c r="J741" s="8"/>
      <c r="K741" s="8"/>
      <c r="L741" s="8"/>
      <c r="M741" s="8"/>
      <c r="N741" s="8"/>
      <c r="O741" s="8"/>
      <c r="P741" s="118"/>
      <c r="Q741" s="118"/>
      <c r="R741" s="118"/>
      <c r="S741" s="325"/>
      <c r="T741" s="119"/>
      <c r="U741" s="119"/>
      <c r="V741" s="119"/>
      <c r="W741" s="326"/>
      <c r="X741" s="74"/>
      <c r="Y741" s="352"/>
      <c r="Z741" s="352"/>
      <c r="AA741" s="328"/>
      <c r="AB741" s="118"/>
      <c r="AC741" s="119"/>
      <c r="AD741" s="119"/>
      <c r="AE741" s="119"/>
      <c r="AF741" s="119"/>
      <c r="AG741" s="119"/>
      <c r="AH741" s="119"/>
      <c r="AI741" s="119"/>
      <c r="AJ741" s="119"/>
      <c r="AK741" s="119"/>
      <c r="AL741" s="119"/>
      <c r="AM741" s="4"/>
      <c r="AN741" s="4"/>
      <c r="AO741" s="4"/>
    </row>
    <row r="742">
      <c r="A742" s="4"/>
      <c r="B742" s="4"/>
      <c r="C742" s="4"/>
      <c r="D742" s="4"/>
      <c r="E742" s="4"/>
      <c r="F742" s="8"/>
      <c r="G742" s="8"/>
      <c r="H742" s="8"/>
      <c r="I742" s="8"/>
      <c r="J742" s="8"/>
      <c r="K742" s="8"/>
      <c r="L742" s="8"/>
      <c r="M742" s="8"/>
      <c r="N742" s="8"/>
      <c r="O742" s="8"/>
      <c r="P742" s="118"/>
      <c r="Q742" s="118"/>
      <c r="R742" s="118"/>
      <c r="S742" s="325"/>
      <c r="T742" s="119"/>
      <c r="U742" s="119"/>
      <c r="V742" s="119"/>
      <c r="W742" s="326"/>
      <c r="X742" s="74"/>
      <c r="Y742" s="352"/>
      <c r="Z742" s="352"/>
      <c r="AA742" s="328"/>
      <c r="AB742" s="118"/>
      <c r="AC742" s="119"/>
      <c r="AD742" s="119"/>
      <c r="AE742" s="119"/>
      <c r="AF742" s="119"/>
      <c r="AG742" s="119"/>
      <c r="AH742" s="119"/>
      <c r="AI742" s="119"/>
      <c r="AJ742" s="119"/>
      <c r="AK742" s="119"/>
      <c r="AL742" s="119"/>
      <c r="AM742" s="4"/>
      <c r="AN742" s="4"/>
      <c r="AO742" s="4"/>
    </row>
    <row r="743">
      <c r="A743" s="4"/>
      <c r="B743" s="4"/>
      <c r="C743" s="4"/>
      <c r="D743" s="4"/>
      <c r="E743" s="4"/>
      <c r="F743" s="8"/>
      <c r="G743" s="8"/>
      <c r="H743" s="8"/>
      <c r="I743" s="8"/>
      <c r="J743" s="8"/>
      <c r="K743" s="8"/>
      <c r="L743" s="8"/>
      <c r="M743" s="8"/>
      <c r="N743" s="8"/>
      <c r="O743" s="8"/>
      <c r="P743" s="118"/>
      <c r="Q743" s="118"/>
      <c r="R743" s="118"/>
      <c r="S743" s="325"/>
      <c r="T743" s="119"/>
      <c r="U743" s="119"/>
      <c r="V743" s="119"/>
      <c r="W743" s="326"/>
      <c r="X743" s="74"/>
      <c r="Y743" s="352"/>
      <c r="Z743" s="352"/>
      <c r="AA743" s="328"/>
      <c r="AB743" s="118"/>
      <c r="AC743" s="119"/>
      <c r="AD743" s="119"/>
      <c r="AE743" s="119"/>
      <c r="AF743" s="119"/>
      <c r="AG743" s="119"/>
      <c r="AH743" s="119"/>
      <c r="AI743" s="119"/>
      <c r="AJ743" s="119"/>
      <c r="AK743" s="119"/>
      <c r="AL743" s="119"/>
      <c r="AM743" s="4"/>
      <c r="AN743" s="4"/>
      <c r="AO743" s="4"/>
    </row>
    <row r="744">
      <c r="A744" s="4"/>
      <c r="B744" s="4"/>
      <c r="C744" s="4"/>
      <c r="D744" s="4"/>
      <c r="E744" s="4"/>
      <c r="F744" s="8"/>
      <c r="G744" s="8"/>
      <c r="H744" s="8"/>
      <c r="I744" s="8"/>
      <c r="J744" s="8"/>
      <c r="K744" s="8"/>
      <c r="L744" s="8"/>
      <c r="M744" s="8"/>
      <c r="N744" s="8"/>
      <c r="O744" s="8"/>
      <c r="P744" s="118"/>
      <c r="Q744" s="118"/>
      <c r="R744" s="118"/>
      <c r="S744" s="325"/>
      <c r="T744" s="119"/>
      <c r="U744" s="119"/>
      <c r="V744" s="119"/>
      <c r="W744" s="326"/>
      <c r="X744" s="74"/>
      <c r="Y744" s="352"/>
      <c r="Z744" s="352"/>
      <c r="AA744" s="328"/>
      <c r="AB744" s="118"/>
      <c r="AC744" s="119"/>
      <c r="AD744" s="119"/>
      <c r="AE744" s="119"/>
      <c r="AF744" s="119"/>
      <c r="AG744" s="119"/>
      <c r="AH744" s="119"/>
      <c r="AI744" s="119"/>
      <c r="AJ744" s="119"/>
      <c r="AK744" s="119"/>
      <c r="AL744" s="119"/>
      <c r="AM744" s="4"/>
      <c r="AN744" s="4"/>
      <c r="AO744" s="4"/>
    </row>
    <row r="745">
      <c r="A745" s="4"/>
      <c r="B745" s="4"/>
      <c r="C745" s="4"/>
      <c r="D745" s="4"/>
      <c r="E745" s="4"/>
      <c r="F745" s="8"/>
      <c r="G745" s="8"/>
      <c r="H745" s="8"/>
      <c r="I745" s="8"/>
      <c r="J745" s="8"/>
      <c r="K745" s="8"/>
      <c r="L745" s="8"/>
      <c r="M745" s="8"/>
      <c r="N745" s="8"/>
      <c r="O745" s="8"/>
      <c r="P745" s="118"/>
      <c r="Q745" s="118"/>
      <c r="R745" s="118"/>
      <c r="S745" s="325"/>
      <c r="T745" s="119"/>
      <c r="U745" s="119"/>
      <c r="V745" s="119"/>
      <c r="W745" s="326"/>
      <c r="X745" s="74"/>
      <c r="Y745" s="352"/>
      <c r="Z745" s="352"/>
      <c r="AA745" s="328"/>
      <c r="AB745" s="118"/>
      <c r="AC745" s="119"/>
      <c r="AD745" s="119"/>
      <c r="AE745" s="119"/>
      <c r="AF745" s="119"/>
      <c r="AG745" s="119"/>
      <c r="AH745" s="119"/>
      <c r="AI745" s="119"/>
      <c r="AJ745" s="119"/>
      <c r="AK745" s="119"/>
      <c r="AL745" s="119"/>
      <c r="AM745" s="4"/>
      <c r="AN745" s="4"/>
      <c r="AO745" s="4"/>
    </row>
    <row r="746">
      <c r="A746" s="4"/>
      <c r="B746" s="4"/>
      <c r="C746" s="4"/>
      <c r="D746" s="4"/>
      <c r="E746" s="4"/>
      <c r="F746" s="8"/>
      <c r="G746" s="8"/>
      <c r="H746" s="8"/>
      <c r="I746" s="8"/>
      <c r="J746" s="8"/>
      <c r="K746" s="8"/>
      <c r="L746" s="8"/>
      <c r="M746" s="8"/>
      <c r="N746" s="8"/>
      <c r="O746" s="8"/>
      <c r="P746" s="118"/>
      <c r="Q746" s="118"/>
      <c r="R746" s="118"/>
      <c r="S746" s="325"/>
      <c r="T746" s="119"/>
      <c r="U746" s="119"/>
      <c r="V746" s="119"/>
      <c r="W746" s="326"/>
      <c r="X746" s="74"/>
      <c r="Y746" s="352"/>
      <c r="Z746" s="352"/>
      <c r="AA746" s="328"/>
      <c r="AB746" s="118"/>
      <c r="AC746" s="119"/>
      <c r="AD746" s="119"/>
      <c r="AE746" s="119"/>
      <c r="AF746" s="119"/>
      <c r="AG746" s="119"/>
      <c r="AH746" s="119"/>
      <c r="AI746" s="119"/>
      <c r="AJ746" s="119"/>
      <c r="AK746" s="119"/>
      <c r="AL746" s="119"/>
      <c r="AM746" s="4"/>
      <c r="AN746" s="4"/>
      <c r="AO746" s="4"/>
    </row>
    <row r="747">
      <c r="A747" s="4"/>
      <c r="B747" s="4"/>
      <c r="C747" s="4"/>
      <c r="D747" s="4"/>
      <c r="E747" s="4"/>
      <c r="F747" s="8"/>
      <c r="G747" s="8"/>
      <c r="H747" s="8"/>
      <c r="I747" s="8"/>
      <c r="J747" s="8"/>
      <c r="K747" s="8"/>
      <c r="L747" s="8"/>
      <c r="M747" s="8"/>
      <c r="N747" s="8"/>
      <c r="O747" s="8"/>
      <c r="P747" s="118"/>
      <c r="Q747" s="118"/>
      <c r="R747" s="118"/>
      <c r="S747" s="325"/>
      <c r="T747" s="119"/>
      <c r="U747" s="119"/>
      <c r="V747" s="119"/>
      <c r="W747" s="326"/>
      <c r="X747" s="74"/>
      <c r="Y747" s="352"/>
      <c r="Z747" s="352"/>
      <c r="AA747" s="328"/>
      <c r="AB747" s="118"/>
      <c r="AC747" s="119"/>
      <c r="AD747" s="119"/>
      <c r="AE747" s="119"/>
      <c r="AF747" s="119"/>
      <c r="AG747" s="119"/>
      <c r="AH747" s="119"/>
      <c r="AI747" s="119"/>
      <c r="AJ747" s="119"/>
      <c r="AK747" s="119"/>
      <c r="AL747" s="119"/>
      <c r="AM747" s="4"/>
      <c r="AN747" s="4"/>
      <c r="AO747" s="4"/>
    </row>
    <row r="748">
      <c r="A748" s="4"/>
      <c r="B748" s="4"/>
      <c r="C748" s="4"/>
      <c r="D748" s="4"/>
      <c r="E748" s="4"/>
      <c r="F748" s="8"/>
      <c r="G748" s="8"/>
      <c r="H748" s="8"/>
      <c r="I748" s="8"/>
      <c r="J748" s="8"/>
      <c r="K748" s="8"/>
      <c r="L748" s="8"/>
      <c r="M748" s="8"/>
      <c r="N748" s="8"/>
      <c r="O748" s="8"/>
      <c r="P748" s="118"/>
      <c r="Q748" s="118"/>
      <c r="R748" s="118"/>
      <c r="S748" s="325"/>
      <c r="T748" s="119"/>
      <c r="U748" s="119"/>
      <c r="V748" s="119"/>
      <c r="W748" s="326"/>
      <c r="X748" s="74"/>
      <c r="Y748" s="352"/>
      <c r="Z748" s="352"/>
      <c r="AA748" s="328"/>
      <c r="AB748" s="118"/>
      <c r="AC748" s="119"/>
      <c r="AD748" s="119"/>
      <c r="AE748" s="119"/>
      <c r="AF748" s="119"/>
      <c r="AG748" s="119"/>
      <c r="AH748" s="119"/>
      <c r="AI748" s="119"/>
      <c r="AJ748" s="119"/>
      <c r="AK748" s="119"/>
      <c r="AL748" s="119"/>
      <c r="AM748" s="4"/>
      <c r="AN748" s="4"/>
      <c r="AO748" s="4"/>
    </row>
    <row r="749">
      <c r="A749" s="4"/>
      <c r="B749" s="4"/>
      <c r="C749" s="4"/>
      <c r="D749" s="4"/>
      <c r="E749" s="4"/>
      <c r="F749" s="8"/>
      <c r="G749" s="8"/>
      <c r="H749" s="8"/>
      <c r="I749" s="8"/>
      <c r="J749" s="8"/>
      <c r="K749" s="8"/>
      <c r="L749" s="8"/>
      <c r="M749" s="8"/>
      <c r="N749" s="8"/>
      <c r="O749" s="8"/>
      <c r="P749" s="118"/>
      <c r="Q749" s="118"/>
      <c r="R749" s="118"/>
      <c r="S749" s="325"/>
      <c r="T749" s="119"/>
      <c r="U749" s="119"/>
      <c r="V749" s="119"/>
      <c r="W749" s="326"/>
      <c r="X749" s="74"/>
      <c r="Y749" s="352"/>
      <c r="Z749" s="352"/>
      <c r="AA749" s="328"/>
      <c r="AB749" s="118"/>
      <c r="AC749" s="119"/>
      <c r="AD749" s="119"/>
      <c r="AE749" s="119"/>
      <c r="AF749" s="119"/>
      <c r="AG749" s="119"/>
      <c r="AH749" s="119"/>
      <c r="AI749" s="119"/>
      <c r="AJ749" s="119"/>
      <c r="AK749" s="119"/>
      <c r="AL749" s="119"/>
      <c r="AM749" s="4"/>
      <c r="AN749" s="4"/>
      <c r="AO749" s="4"/>
    </row>
    <row r="750">
      <c r="A750" s="4"/>
      <c r="B750" s="4"/>
      <c r="C750" s="4"/>
      <c r="D750" s="4"/>
      <c r="E750" s="4"/>
      <c r="F750" s="8"/>
      <c r="G750" s="8"/>
      <c r="H750" s="8"/>
      <c r="I750" s="8"/>
      <c r="J750" s="8"/>
      <c r="K750" s="8"/>
      <c r="L750" s="8"/>
      <c r="M750" s="8"/>
      <c r="N750" s="8"/>
      <c r="O750" s="8"/>
      <c r="P750" s="118"/>
      <c r="Q750" s="118"/>
      <c r="R750" s="118"/>
      <c r="S750" s="325"/>
      <c r="T750" s="119"/>
      <c r="U750" s="119"/>
      <c r="V750" s="119"/>
      <c r="W750" s="326"/>
      <c r="X750" s="74"/>
      <c r="Y750" s="352"/>
      <c r="Z750" s="352"/>
      <c r="AA750" s="328"/>
      <c r="AB750" s="118"/>
      <c r="AC750" s="119"/>
      <c r="AD750" s="119"/>
      <c r="AE750" s="119"/>
      <c r="AF750" s="119"/>
      <c r="AG750" s="119"/>
      <c r="AH750" s="119"/>
      <c r="AI750" s="119"/>
      <c r="AJ750" s="119"/>
      <c r="AK750" s="119"/>
      <c r="AL750" s="119"/>
      <c r="AM750" s="4"/>
      <c r="AN750" s="4"/>
      <c r="AO750" s="4"/>
    </row>
    <row r="751">
      <c r="A751" s="4"/>
      <c r="B751" s="4"/>
      <c r="C751" s="4"/>
      <c r="D751" s="4"/>
      <c r="E751" s="4"/>
      <c r="F751" s="8"/>
      <c r="G751" s="8"/>
      <c r="H751" s="8"/>
      <c r="I751" s="8"/>
      <c r="J751" s="8"/>
      <c r="K751" s="8"/>
      <c r="L751" s="8"/>
      <c r="M751" s="8"/>
      <c r="N751" s="8"/>
      <c r="O751" s="8"/>
      <c r="P751" s="118"/>
      <c r="Q751" s="118"/>
      <c r="R751" s="118"/>
      <c r="S751" s="325"/>
      <c r="T751" s="119"/>
      <c r="U751" s="119"/>
      <c r="V751" s="119"/>
      <c r="W751" s="326"/>
      <c r="X751" s="74"/>
      <c r="Y751" s="352"/>
      <c r="Z751" s="352"/>
      <c r="AA751" s="328"/>
      <c r="AB751" s="118"/>
      <c r="AC751" s="119"/>
      <c r="AD751" s="119"/>
      <c r="AE751" s="119"/>
      <c r="AF751" s="119"/>
      <c r="AG751" s="119"/>
      <c r="AH751" s="119"/>
      <c r="AI751" s="119"/>
      <c r="AJ751" s="119"/>
      <c r="AK751" s="119"/>
      <c r="AL751" s="119"/>
      <c r="AM751" s="4"/>
      <c r="AN751" s="4"/>
      <c r="AO751" s="4"/>
    </row>
    <row r="752">
      <c r="A752" s="4"/>
      <c r="B752" s="4"/>
      <c r="C752" s="4"/>
      <c r="D752" s="4"/>
      <c r="E752" s="4"/>
      <c r="F752" s="8"/>
      <c r="G752" s="8"/>
      <c r="H752" s="8"/>
      <c r="I752" s="8"/>
      <c r="J752" s="8"/>
      <c r="K752" s="8"/>
      <c r="L752" s="8"/>
      <c r="M752" s="8"/>
      <c r="N752" s="8"/>
      <c r="O752" s="8"/>
      <c r="P752" s="118"/>
      <c r="Q752" s="118"/>
      <c r="R752" s="118"/>
      <c r="S752" s="325"/>
      <c r="T752" s="119"/>
      <c r="U752" s="119"/>
      <c r="V752" s="119"/>
      <c r="W752" s="326"/>
      <c r="X752" s="74"/>
      <c r="Y752" s="352"/>
      <c r="Z752" s="352"/>
      <c r="AA752" s="328"/>
      <c r="AB752" s="118"/>
      <c r="AC752" s="119"/>
      <c r="AD752" s="119"/>
      <c r="AE752" s="119"/>
      <c r="AF752" s="119"/>
      <c r="AG752" s="119"/>
      <c r="AH752" s="119"/>
      <c r="AI752" s="119"/>
      <c r="AJ752" s="119"/>
      <c r="AK752" s="119"/>
      <c r="AL752" s="119"/>
      <c r="AM752" s="4"/>
      <c r="AN752" s="4"/>
      <c r="AO752" s="4"/>
    </row>
    <row r="753">
      <c r="A753" s="4"/>
      <c r="B753" s="4"/>
      <c r="C753" s="4"/>
      <c r="D753" s="4"/>
      <c r="E753" s="4"/>
      <c r="F753" s="8"/>
      <c r="G753" s="8"/>
      <c r="H753" s="8"/>
      <c r="I753" s="8"/>
      <c r="J753" s="8"/>
      <c r="K753" s="8"/>
      <c r="L753" s="8"/>
      <c r="M753" s="8"/>
      <c r="N753" s="8"/>
      <c r="O753" s="8"/>
      <c r="P753" s="118"/>
      <c r="Q753" s="118"/>
      <c r="R753" s="118"/>
      <c r="S753" s="325"/>
      <c r="T753" s="119"/>
      <c r="U753" s="119"/>
      <c r="V753" s="119"/>
      <c r="W753" s="326"/>
      <c r="X753" s="74"/>
      <c r="Y753" s="352"/>
      <c r="Z753" s="352"/>
      <c r="AA753" s="328"/>
      <c r="AB753" s="118"/>
      <c r="AC753" s="119"/>
      <c r="AD753" s="119"/>
      <c r="AE753" s="119"/>
      <c r="AF753" s="119"/>
      <c r="AG753" s="119"/>
      <c r="AH753" s="119"/>
      <c r="AI753" s="119"/>
      <c r="AJ753" s="119"/>
      <c r="AK753" s="119"/>
      <c r="AL753" s="119"/>
      <c r="AM753" s="4"/>
      <c r="AN753" s="4"/>
      <c r="AO753" s="4"/>
    </row>
    <row r="754">
      <c r="A754" s="4"/>
      <c r="B754" s="4"/>
      <c r="C754" s="4"/>
      <c r="D754" s="4"/>
      <c r="E754" s="4"/>
      <c r="F754" s="8"/>
      <c r="G754" s="8"/>
      <c r="H754" s="8"/>
      <c r="I754" s="8"/>
      <c r="J754" s="8"/>
      <c r="K754" s="8"/>
      <c r="L754" s="8"/>
      <c r="M754" s="8"/>
      <c r="N754" s="8"/>
      <c r="O754" s="8"/>
      <c r="P754" s="118"/>
      <c r="Q754" s="118"/>
      <c r="R754" s="118"/>
      <c r="S754" s="325"/>
      <c r="T754" s="119"/>
      <c r="U754" s="119"/>
      <c r="V754" s="119"/>
      <c r="W754" s="326"/>
      <c r="X754" s="74"/>
      <c r="Y754" s="352"/>
      <c r="Z754" s="352"/>
      <c r="AA754" s="328"/>
      <c r="AB754" s="118"/>
      <c r="AC754" s="119"/>
      <c r="AD754" s="119"/>
      <c r="AE754" s="119"/>
      <c r="AF754" s="119"/>
      <c r="AG754" s="119"/>
      <c r="AH754" s="119"/>
      <c r="AI754" s="119"/>
      <c r="AJ754" s="119"/>
      <c r="AK754" s="119"/>
      <c r="AL754" s="119"/>
      <c r="AM754" s="4"/>
      <c r="AN754" s="4"/>
      <c r="AO754" s="4"/>
    </row>
    <row r="755">
      <c r="A755" s="4"/>
      <c r="B755" s="4"/>
      <c r="C755" s="4"/>
      <c r="D755" s="4"/>
      <c r="E755" s="4"/>
      <c r="F755" s="8"/>
      <c r="G755" s="8"/>
      <c r="H755" s="8"/>
      <c r="I755" s="8"/>
      <c r="J755" s="8"/>
      <c r="K755" s="8"/>
      <c r="L755" s="8"/>
      <c r="M755" s="8"/>
      <c r="N755" s="8"/>
      <c r="O755" s="8"/>
      <c r="P755" s="118"/>
      <c r="Q755" s="118"/>
      <c r="R755" s="118"/>
      <c r="S755" s="325"/>
      <c r="T755" s="119"/>
      <c r="U755" s="119"/>
      <c r="V755" s="119"/>
      <c r="W755" s="326"/>
      <c r="X755" s="74"/>
      <c r="Y755" s="352"/>
      <c r="Z755" s="352"/>
      <c r="AA755" s="328"/>
      <c r="AB755" s="118"/>
      <c r="AC755" s="119"/>
      <c r="AD755" s="119"/>
      <c r="AE755" s="119"/>
      <c r="AF755" s="119"/>
      <c r="AG755" s="119"/>
      <c r="AH755" s="119"/>
      <c r="AI755" s="119"/>
      <c r="AJ755" s="119"/>
      <c r="AK755" s="119"/>
      <c r="AL755" s="119"/>
      <c r="AM755" s="4"/>
      <c r="AN755" s="4"/>
      <c r="AO755" s="4"/>
    </row>
    <row r="756">
      <c r="A756" s="4"/>
      <c r="B756" s="4"/>
      <c r="C756" s="4"/>
      <c r="D756" s="4"/>
      <c r="E756" s="4"/>
      <c r="F756" s="8"/>
      <c r="G756" s="8"/>
      <c r="H756" s="8"/>
      <c r="I756" s="8"/>
      <c r="J756" s="8"/>
      <c r="K756" s="8"/>
      <c r="L756" s="8"/>
      <c r="M756" s="8"/>
      <c r="N756" s="8"/>
      <c r="O756" s="8"/>
      <c r="P756" s="118"/>
      <c r="Q756" s="118"/>
      <c r="R756" s="118"/>
      <c r="S756" s="325"/>
      <c r="T756" s="119"/>
      <c r="U756" s="119"/>
      <c r="V756" s="119"/>
      <c r="W756" s="326"/>
      <c r="X756" s="74"/>
      <c r="Y756" s="352"/>
      <c r="Z756" s="352"/>
      <c r="AA756" s="328"/>
      <c r="AB756" s="118"/>
      <c r="AC756" s="119"/>
      <c r="AD756" s="119"/>
      <c r="AE756" s="119"/>
      <c r="AF756" s="119"/>
      <c r="AG756" s="119"/>
      <c r="AH756" s="119"/>
      <c r="AI756" s="119"/>
      <c r="AJ756" s="119"/>
      <c r="AK756" s="119"/>
      <c r="AL756" s="119"/>
      <c r="AM756" s="4"/>
      <c r="AN756" s="4"/>
      <c r="AO756" s="4"/>
    </row>
    <row r="757">
      <c r="A757" s="4"/>
      <c r="B757" s="4"/>
      <c r="C757" s="4"/>
      <c r="D757" s="4"/>
      <c r="E757" s="4"/>
      <c r="F757" s="8"/>
      <c r="G757" s="8"/>
      <c r="H757" s="8"/>
      <c r="I757" s="8"/>
      <c r="J757" s="8"/>
      <c r="K757" s="8"/>
      <c r="L757" s="8"/>
      <c r="M757" s="8"/>
      <c r="N757" s="8"/>
      <c r="O757" s="8"/>
      <c r="P757" s="118"/>
      <c r="Q757" s="118"/>
      <c r="R757" s="118"/>
      <c r="S757" s="325"/>
      <c r="T757" s="119"/>
      <c r="U757" s="119"/>
      <c r="V757" s="119"/>
      <c r="W757" s="326"/>
      <c r="X757" s="74"/>
      <c r="Y757" s="352"/>
      <c r="Z757" s="352"/>
      <c r="AA757" s="328"/>
      <c r="AB757" s="118"/>
      <c r="AC757" s="119"/>
      <c r="AD757" s="119"/>
      <c r="AE757" s="119"/>
      <c r="AF757" s="119"/>
      <c r="AG757" s="119"/>
      <c r="AH757" s="119"/>
      <c r="AI757" s="119"/>
      <c r="AJ757" s="119"/>
      <c r="AK757" s="119"/>
      <c r="AL757" s="119"/>
      <c r="AM757" s="4"/>
      <c r="AN757" s="4"/>
      <c r="AO757" s="4"/>
    </row>
    <row r="758">
      <c r="A758" s="4"/>
      <c r="B758" s="4"/>
      <c r="C758" s="4"/>
      <c r="D758" s="4"/>
      <c r="E758" s="4"/>
      <c r="F758" s="8"/>
      <c r="G758" s="8"/>
      <c r="H758" s="8"/>
      <c r="I758" s="8"/>
      <c r="J758" s="8"/>
      <c r="K758" s="8"/>
      <c r="L758" s="8"/>
      <c r="M758" s="8"/>
      <c r="N758" s="8"/>
      <c r="O758" s="8"/>
      <c r="P758" s="118"/>
      <c r="Q758" s="118"/>
      <c r="R758" s="118"/>
      <c r="S758" s="325"/>
      <c r="T758" s="119"/>
      <c r="U758" s="119"/>
      <c r="V758" s="119"/>
      <c r="W758" s="326"/>
      <c r="X758" s="74"/>
      <c r="Y758" s="352"/>
      <c r="Z758" s="352"/>
      <c r="AA758" s="328"/>
      <c r="AB758" s="118"/>
      <c r="AC758" s="119"/>
      <c r="AD758" s="119"/>
      <c r="AE758" s="119"/>
      <c r="AF758" s="119"/>
      <c r="AG758" s="119"/>
      <c r="AH758" s="119"/>
      <c r="AI758" s="119"/>
      <c r="AJ758" s="119"/>
      <c r="AK758" s="119"/>
      <c r="AL758" s="119"/>
      <c r="AM758" s="4"/>
      <c r="AN758" s="4"/>
      <c r="AO758" s="4"/>
    </row>
    <row r="759">
      <c r="A759" s="4"/>
      <c r="B759" s="4"/>
      <c r="C759" s="4"/>
      <c r="D759" s="4"/>
      <c r="E759" s="4"/>
      <c r="F759" s="8"/>
      <c r="G759" s="8"/>
      <c r="H759" s="8"/>
      <c r="I759" s="8"/>
      <c r="J759" s="8"/>
      <c r="K759" s="8"/>
      <c r="L759" s="8"/>
      <c r="M759" s="8"/>
      <c r="N759" s="8"/>
      <c r="O759" s="8"/>
      <c r="P759" s="118"/>
      <c r="Q759" s="118"/>
      <c r="R759" s="118"/>
      <c r="S759" s="325"/>
      <c r="T759" s="119"/>
      <c r="U759" s="119"/>
      <c r="V759" s="119"/>
      <c r="W759" s="326"/>
      <c r="X759" s="74"/>
      <c r="Y759" s="352"/>
      <c r="Z759" s="352"/>
      <c r="AA759" s="328"/>
      <c r="AB759" s="118"/>
      <c r="AC759" s="119"/>
      <c r="AD759" s="119"/>
      <c r="AE759" s="119"/>
      <c r="AF759" s="119"/>
      <c r="AG759" s="119"/>
      <c r="AH759" s="119"/>
      <c r="AI759" s="119"/>
      <c r="AJ759" s="119"/>
      <c r="AK759" s="119"/>
      <c r="AL759" s="119"/>
      <c r="AM759" s="4"/>
      <c r="AN759" s="4"/>
      <c r="AO759" s="4"/>
    </row>
    <row r="760">
      <c r="A760" s="4"/>
      <c r="B760" s="4"/>
      <c r="C760" s="4"/>
      <c r="D760" s="4"/>
      <c r="E760" s="4"/>
      <c r="F760" s="8"/>
      <c r="G760" s="8"/>
      <c r="H760" s="8"/>
      <c r="I760" s="8"/>
      <c r="J760" s="8"/>
      <c r="K760" s="8"/>
      <c r="L760" s="8"/>
      <c r="M760" s="8"/>
      <c r="N760" s="8"/>
      <c r="O760" s="8"/>
      <c r="P760" s="118"/>
      <c r="Q760" s="118"/>
      <c r="R760" s="118"/>
      <c r="S760" s="325"/>
      <c r="T760" s="119"/>
      <c r="U760" s="119"/>
      <c r="V760" s="119"/>
      <c r="W760" s="326"/>
      <c r="X760" s="74"/>
      <c r="Y760" s="352"/>
      <c r="Z760" s="352"/>
      <c r="AA760" s="328"/>
      <c r="AB760" s="118"/>
      <c r="AC760" s="119"/>
      <c r="AD760" s="119"/>
      <c r="AE760" s="119"/>
      <c r="AF760" s="119"/>
      <c r="AG760" s="119"/>
      <c r="AH760" s="119"/>
      <c r="AI760" s="119"/>
      <c r="AJ760" s="119"/>
      <c r="AK760" s="119"/>
      <c r="AL760" s="119"/>
      <c r="AM760" s="4"/>
      <c r="AN760" s="4"/>
      <c r="AO760" s="4"/>
    </row>
    <row r="761">
      <c r="A761" s="4"/>
      <c r="B761" s="4"/>
      <c r="C761" s="4"/>
      <c r="D761" s="4"/>
      <c r="E761" s="4"/>
      <c r="F761" s="8"/>
      <c r="G761" s="8"/>
      <c r="H761" s="8"/>
      <c r="I761" s="8"/>
      <c r="J761" s="8"/>
      <c r="K761" s="8"/>
      <c r="L761" s="8"/>
      <c r="M761" s="8"/>
      <c r="N761" s="8"/>
      <c r="O761" s="8"/>
      <c r="P761" s="118"/>
      <c r="Q761" s="118"/>
      <c r="R761" s="118"/>
      <c r="S761" s="325"/>
      <c r="T761" s="119"/>
      <c r="U761" s="119"/>
      <c r="V761" s="119"/>
      <c r="W761" s="326"/>
      <c r="X761" s="74"/>
      <c r="Y761" s="352"/>
      <c r="Z761" s="352"/>
      <c r="AA761" s="328"/>
      <c r="AB761" s="118"/>
      <c r="AC761" s="119"/>
      <c r="AD761" s="119"/>
      <c r="AE761" s="119"/>
      <c r="AF761" s="119"/>
      <c r="AG761" s="119"/>
      <c r="AH761" s="119"/>
      <c r="AI761" s="119"/>
      <c r="AJ761" s="119"/>
      <c r="AK761" s="119"/>
      <c r="AL761" s="119"/>
      <c r="AM761" s="4"/>
      <c r="AN761" s="4"/>
      <c r="AO761" s="4"/>
    </row>
    <row r="762">
      <c r="A762" s="4"/>
      <c r="B762" s="4"/>
      <c r="C762" s="4"/>
      <c r="D762" s="4"/>
      <c r="E762" s="4"/>
      <c r="F762" s="8"/>
      <c r="G762" s="8"/>
      <c r="H762" s="8"/>
      <c r="I762" s="8"/>
      <c r="J762" s="8"/>
      <c r="K762" s="8"/>
      <c r="L762" s="8"/>
      <c r="M762" s="8"/>
      <c r="N762" s="8"/>
      <c r="O762" s="8"/>
      <c r="P762" s="118"/>
      <c r="Q762" s="118"/>
      <c r="R762" s="118"/>
      <c r="S762" s="325"/>
      <c r="T762" s="119"/>
      <c r="U762" s="119"/>
      <c r="V762" s="119"/>
      <c r="W762" s="326"/>
      <c r="X762" s="74"/>
      <c r="Y762" s="352"/>
      <c r="Z762" s="352"/>
      <c r="AA762" s="328"/>
      <c r="AB762" s="118"/>
      <c r="AC762" s="119"/>
      <c r="AD762" s="119"/>
      <c r="AE762" s="119"/>
      <c r="AF762" s="119"/>
      <c r="AG762" s="119"/>
      <c r="AH762" s="119"/>
      <c r="AI762" s="119"/>
      <c r="AJ762" s="119"/>
      <c r="AK762" s="119"/>
      <c r="AL762" s="119"/>
      <c r="AM762" s="4"/>
      <c r="AN762" s="4"/>
      <c r="AO762" s="4"/>
    </row>
    <row r="763">
      <c r="A763" s="4"/>
      <c r="B763" s="4"/>
      <c r="C763" s="4"/>
      <c r="D763" s="4"/>
      <c r="E763" s="4"/>
      <c r="F763" s="8"/>
      <c r="G763" s="8"/>
      <c r="H763" s="8"/>
      <c r="I763" s="8"/>
      <c r="J763" s="8"/>
      <c r="K763" s="8"/>
      <c r="L763" s="8"/>
      <c r="M763" s="8"/>
      <c r="N763" s="8"/>
      <c r="O763" s="8"/>
      <c r="P763" s="118"/>
      <c r="Q763" s="118"/>
      <c r="R763" s="118"/>
      <c r="S763" s="325"/>
      <c r="T763" s="119"/>
      <c r="U763" s="119"/>
      <c r="V763" s="119"/>
      <c r="W763" s="326"/>
      <c r="X763" s="74"/>
      <c r="Y763" s="352"/>
      <c r="Z763" s="352"/>
      <c r="AA763" s="328"/>
      <c r="AB763" s="118"/>
      <c r="AC763" s="119"/>
      <c r="AD763" s="119"/>
      <c r="AE763" s="119"/>
      <c r="AF763" s="119"/>
      <c r="AG763" s="119"/>
      <c r="AH763" s="119"/>
      <c r="AI763" s="119"/>
      <c r="AJ763" s="119"/>
      <c r="AK763" s="119"/>
      <c r="AL763" s="119"/>
      <c r="AM763" s="4"/>
      <c r="AN763" s="4"/>
      <c r="AO763" s="4"/>
    </row>
    <row r="764">
      <c r="A764" s="4"/>
      <c r="B764" s="4"/>
      <c r="C764" s="4"/>
      <c r="D764" s="4"/>
      <c r="E764" s="4"/>
      <c r="F764" s="8"/>
      <c r="G764" s="8"/>
      <c r="H764" s="8"/>
      <c r="I764" s="8"/>
      <c r="J764" s="8"/>
      <c r="K764" s="8"/>
      <c r="L764" s="8"/>
      <c r="M764" s="8"/>
      <c r="N764" s="8"/>
      <c r="O764" s="8"/>
      <c r="P764" s="118"/>
      <c r="Q764" s="118"/>
      <c r="R764" s="118"/>
      <c r="S764" s="325"/>
      <c r="T764" s="119"/>
      <c r="U764" s="119"/>
      <c r="V764" s="119"/>
      <c r="W764" s="326"/>
      <c r="X764" s="74"/>
      <c r="Y764" s="352"/>
      <c r="Z764" s="352"/>
      <c r="AA764" s="328"/>
      <c r="AB764" s="118"/>
      <c r="AC764" s="119"/>
      <c r="AD764" s="119"/>
      <c r="AE764" s="119"/>
      <c r="AF764" s="119"/>
      <c r="AG764" s="119"/>
      <c r="AH764" s="119"/>
      <c r="AI764" s="119"/>
      <c r="AJ764" s="119"/>
      <c r="AK764" s="119"/>
      <c r="AL764" s="119"/>
      <c r="AM764" s="4"/>
      <c r="AN764" s="4"/>
      <c r="AO764" s="4"/>
    </row>
    <row r="765">
      <c r="A765" s="4"/>
      <c r="B765" s="4"/>
      <c r="C765" s="4"/>
      <c r="D765" s="4"/>
      <c r="E765" s="4"/>
      <c r="F765" s="8"/>
      <c r="G765" s="8"/>
      <c r="H765" s="8"/>
      <c r="I765" s="8"/>
      <c r="J765" s="8"/>
      <c r="K765" s="8"/>
      <c r="L765" s="8"/>
      <c r="M765" s="8"/>
      <c r="N765" s="8"/>
      <c r="O765" s="8"/>
      <c r="P765" s="118"/>
      <c r="Q765" s="118"/>
      <c r="R765" s="118"/>
      <c r="S765" s="325"/>
      <c r="T765" s="119"/>
      <c r="U765" s="119"/>
      <c r="V765" s="119"/>
      <c r="W765" s="326"/>
      <c r="X765" s="74"/>
      <c r="Y765" s="352"/>
      <c r="Z765" s="352"/>
      <c r="AA765" s="328"/>
      <c r="AB765" s="118"/>
      <c r="AC765" s="119"/>
      <c r="AD765" s="119"/>
      <c r="AE765" s="119"/>
      <c r="AF765" s="119"/>
      <c r="AG765" s="119"/>
      <c r="AH765" s="119"/>
      <c r="AI765" s="119"/>
      <c r="AJ765" s="119"/>
      <c r="AK765" s="119"/>
      <c r="AL765" s="119"/>
      <c r="AM765" s="4"/>
      <c r="AN765" s="4"/>
      <c r="AO765" s="4"/>
    </row>
    <row r="766">
      <c r="A766" s="4"/>
      <c r="B766" s="4"/>
      <c r="C766" s="4"/>
      <c r="D766" s="4"/>
      <c r="E766" s="4"/>
      <c r="F766" s="8"/>
      <c r="G766" s="8"/>
      <c r="H766" s="8"/>
      <c r="I766" s="8"/>
      <c r="J766" s="8"/>
      <c r="K766" s="8"/>
      <c r="L766" s="8"/>
      <c r="M766" s="8"/>
      <c r="N766" s="8"/>
      <c r="O766" s="8"/>
      <c r="P766" s="118"/>
      <c r="Q766" s="118"/>
      <c r="R766" s="118"/>
      <c r="S766" s="325"/>
      <c r="T766" s="119"/>
      <c r="U766" s="119"/>
      <c r="V766" s="119"/>
      <c r="W766" s="326"/>
      <c r="X766" s="74"/>
      <c r="Y766" s="352"/>
      <c r="Z766" s="352"/>
      <c r="AA766" s="328"/>
      <c r="AB766" s="118"/>
      <c r="AC766" s="119"/>
      <c r="AD766" s="119"/>
      <c r="AE766" s="119"/>
      <c r="AF766" s="119"/>
      <c r="AG766" s="119"/>
      <c r="AH766" s="119"/>
      <c r="AI766" s="119"/>
      <c r="AJ766" s="119"/>
      <c r="AK766" s="119"/>
      <c r="AL766" s="119"/>
      <c r="AM766" s="4"/>
      <c r="AN766" s="4"/>
      <c r="AO766" s="4"/>
    </row>
    <row r="767">
      <c r="A767" s="4"/>
      <c r="B767" s="4"/>
      <c r="C767" s="4"/>
      <c r="D767" s="4"/>
      <c r="E767" s="4"/>
      <c r="F767" s="8"/>
      <c r="G767" s="8"/>
      <c r="H767" s="8"/>
      <c r="I767" s="8"/>
      <c r="J767" s="8"/>
      <c r="K767" s="8"/>
      <c r="L767" s="8"/>
      <c r="M767" s="8"/>
      <c r="N767" s="8"/>
      <c r="O767" s="8"/>
      <c r="P767" s="118"/>
      <c r="Q767" s="118"/>
      <c r="R767" s="118"/>
      <c r="S767" s="325"/>
      <c r="T767" s="119"/>
      <c r="U767" s="119"/>
      <c r="V767" s="119"/>
      <c r="W767" s="326"/>
      <c r="X767" s="74"/>
      <c r="Y767" s="352"/>
      <c r="Z767" s="352"/>
      <c r="AA767" s="328"/>
      <c r="AB767" s="118"/>
      <c r="AC767" s="119"/>
      <c r="AD767" s="119"/>
      <c r="AE767" s="119"/>
      <c r="AF767" s="119"/>
      <c r="AG767" s="119"/>
      <c r="AH767" s="119"/>
      <c r="AI767" s="119"/>
      <c r="AJ767" s="119"/>
      <c r="AK767" s="119"/>
      <c r="AL767" s="119"/>
      <c r="AM767" s="4"/>
      <c r="AN767" s="4"/>
      <c r="AO767" s="4"/>
    </row>
    <row r="768">
      <c r="A768" s="4"/>
      <c r="B768" s="4"/>
      <c r="C768" s="4"/>
      <c r="D768" s="4"/>
      <c r="E768" s="4"/>
      <c r="F768" s="8"/>
      <c r="G768" s="8"/>
      <c r="H768" s="8"/>
      <c r="I768" s="8"/>
      <c r="J768" s="8"/>
      <c r="K768" s="8"/>
      <c r="L768" s="8"/>
      <c r="M768" s="8"/>
      <c r="N768" s="8"/>
      <c r="O768" s="8"/>
      <c r="P768" s="118"/>
      <c r="Q768" s="118"/>
      <c r="R768" s="118"/>
      <c r="S768" s="325"/>
      <c r="T768" s="119"/>
      <c r="U768" s="119"/>
      <c r="V768" s="119"/>
      <c r="W768" s="326"/>
      <c r="X768" s="74"/>
      <c r="Y768" s="352"/>
      <c r="Z768" s="352"/>
      <c r="AA768" s="328"/>
      <c r="AB768" s="118"/>
      <c r="AC768" s="119"/>
      <c r="AD768" s="119"/>
      <c r="AE768" s="119"/>
      <c r="AF768" s="119"/>
      <c r="AG768" s="119"/>
      <c r="AH768" s="119"/>
      <c r="AI768" s="119"/>
      <c r="AJ768" s="119"/>
      <c r="AK768" s="119"/>
      <c r="AL768" s="119"/>
      <c r="AM768" s="4"/>
      <c r="AN768" s="4"/>
      <c r="AO768" s="4"/>
    </row>
    <row r="769">
      <c r="A769" s="4"/>
      <c r="B769" s="4"/>
      <c r="C769" s="4"/>
      <c r="D769" s="4"/>
      <c r="E769" s="4"/>
      <c r="F769" s="8"/>
      <c r="G769" s="8"/>
      <c r="H769" s="8"/>
      <c r="I769" s="8"/>
      <c r="J769" s="8"/>
      <c r="K769" s="8"/>
      <c r="L769" s="8"/>
      <c r="M769" s="8"/>
      <c r="N769" s="8"/>
      <c r="O769" s="8"/>
      <c r="P769" s="118"/>
      <c r="Q769" s="118"/>
      <c r="R769" s="118"/>
      <c r="S769" s="325"/>
      <c r="T769" s="119"/>
      <c r="U769" s="119"/>
      <c r="V769" s="119"/>
      <c r="W769" s="326"/>
      <c r="X769" s="74"/>
      <c r="Y769" s="352"/>
      <c r="Z769" s="352"/>
      <c r="AA769" s="328"/>
      <c r="AB769" s="118"/>
      <c r="AC769" s="119"/>
      <c r="AD769" s="119"/>
      <c r="AE769" s="119"/>
      <c r="AF769" s="119"/>
      <c r="AG769" s="119"/>
      <c r="AH769" s="119"/>
      <c r="AI769" s="119"/>
      <c r="AJ769" s="119"/>
      <c r="AK769" s="119"/>
      <c r="AL769" s="119"/>
      <c r="AM769" s="4"/>
      <c r="AN769" s="4"/>
      <c r="AO769" s="4"/>
    </row>
    <row r="770">
      <c r="A770" s="4"/>
      <c r="B770" s="4"/>
      <c r="C770" s="4"/>
      <c r="D770" s="4"/>
      <c r="E770" s="4"/>
      <c r="F770" s="8"/>
      <c r="G770" s="8"/>
      <c r="H770" s="8"/>
      <c r="I770" s="8"/>
      <c r="J770" s="8"/>
      <c r="K770" s="8"/>
      <c r="L770" s="8"/>
      <c r="M770" s="8"/>
      <c r="N770" s="8"/>
      <c r="O770" s="8"/>
      <c r="P770" s="118"/>
      <c r="Q770" s="118"/>
      <c r="R770" s="118"/>
      <c r="S770" s="325"/>
      <c r="T770" s="119"/>
      <c r="U770" s="119"/>
      <c r="V770" s="119"/>
      <c r="W770" s="326"/>
      <c r="X770" s="74"/>
      <c r="Y770" s="352"/>
      <c r="Z770" s="352"/>
      <c r="AA770" s="328"/>
      <c r="AB770" s="118"/>
      <c r="AC770" s="119"/>
      <c r="AD770" s="119"/>
      <c r="AE770" s="119"/>
      <c r="AF770" s="119"/>
      <c r="AG770" s="119"/>
      <c r="AH770" s="119"/>
      <c r="AI770" s="119"/>
      <c r="AJ770" s="119"/>
      <c r="AK770" s="119"/>
      <c r="AL770" s="119"/>
      <c r="AM770" s="4"/>
      <c r="AN770" s="4"/>
      <c r="AO770" s="4"/>
    </row>
    <row r="771">
      <c r="A771" s="4"/>
      <c r="B771" s="4"/>
      <c r="C771" s="4"/>
      <c r="D771" s="4"/>
      <c r="E771" s="4"/>
      <c r="F771" s="8"/>
      <c r="G771" s="8"/>
      <c r="H771" s="8"/>
      <c r="I771" s="8"/>
      <c r="J771" s="8"/>
      <c r="K771" s="8"/>
      <c r="L771" s="8"/>
      <c r="M771" s="8"/>
      <c r="N771" s="8"/>
      <c r="O771" s="8"/>
      <c r="P771" s="118"/>
      <c r="Q771" s="118"/>
      <c r="R771" s="118"/>
      <c r="S771" s="325"/>
      <c r="T771" s="119"/>
      <c r="U771" s="119"/>
      <c r="V771" s="119"/>
      <c r="W771" s="326"/>
      <c r="X771" s="74"/>
      <c r="Y771" s="352"/>
      <c r="Z771" s="352"/>
      <c r="AA771" s="328"/>
      <c r="AB771" s="118"/>
      <c r="AC771" s="119"/>
      <c r="AD771" s="119"/>
      <c r="AE771" s="119"/>
      <c r="AF771" s="119"/>
      <c r="AG771" s="119"/>
      <c r="AH771" s="119"/>
      <c r="AI771" s="119"/>
      <c r="AJ771" s="119"/>
      <c r="AK771" s="119"/>
      <c r="AL771" s="119"/>
      <c r="AM771" s="4"/>
      <c r="AN771" s="4"/>
      <c r="AO771" s="4"/>
    </row>
    <row r="772">
      <c r="A772" s="4"/>
      <c r="B772" s="4"/>
      <c r="C772" s="4"/>
      <c r="D772" s="4"/>
      <c r="E772" s="4"/>
      <c r="F772" s="8"/>
      <c r="G772" s="8"/>
      <c r="H772" s="8"/>
      <c r="I772" s="8"/>
      <c r="J772" s="8"/>
      <c r="K772" s="8"/>
      <c r="L772" s="8"/>
      <c r="M772" s="8"/>
      <c r="N772" s="8"/>
      <c r="O772" s="8"/>
      <c r="P772" s="118"/>
      <c r="Q772" s="118"/>
      <c r="R772" s="118"/>
      <c r="S772" s="325"/>
      <c r="T772" s="119"/>
      <c r="U772" s="119"/>
      <c r="V772" s="119"/>
      <c r="W772" s="326"/>
      <c r="X772" s="74"/>
      <c r="Y772" s="352"/>
      <c r="Z772" s="352"/>
      <c r="AA772" s="328"/>
      <c r="AB772" s="118"/>
      <c r="AC772" s="119"/>
      <c r="AD772" s="119"/>
      <c r="AE772" s="119"/>
      <c r="AF772" s="119"/>
      <c r="AG772" s="119"/>
      <c r="AH772" s="119"/>
      <c r="AI772" s="119"/>
      <c r="AJ772" s="119"/>
      <c r="AK772" s="119"/>
      <c r="AL772" s="119"/>
      <c r="AM772" s="4"/>
      <c r="AN772" s="4"/>
      <c r="AO772" s="4"/>
    </row>
    <row r="773">
      <c r="A773" s="4"/>
      <c r="B773" s="4"/>
      <c r="C773" s="4"/>
      <c r="D773" s="4"/>
      <c r="E773" s="4"/>
      <c r="F773" s="8"/>
      <c r="G773" s="8"/>
      <c r="H773" s="8"/>
      <c r="I773" s="8"/>
      <c r="J773" s="8"/>
      <c r="K773" s="8"/>
      <c r="L773" s="8"/>
      <c r="M773" s="8"/>
      <c r="N773" s="8"/>
      <c r="O773" s="8"/>
      <c r="P773" s="118"/>
      <c r="Q773" s="118"/>
      <c r="R773" s="118"/>
      <c r="S773" s="325"/>
      <c r="T773" s="119"/>
      <c r="U773" s="119"/>
      <c r="V773" s="119"/>
      <c r="W773" s="326"/>
      <c r="X773" s="74"/>
      <c r="Y773" s="352"/>
      <c r="Z773" s="352"/>
      <c r="AA773" s="328"/>
      <c r="AB773" s="118"/>
      <c r="AC773" s="119"/>
      <c r="AD773" s="119"/>
      <c r="AE773" s="119"/>
      <c r="AF773" s="119"/>
      <c r="AG773" s="119"/>
      <c r="AH773" s="119"/>
      <c r="AI773" s="119"/>
      <c r="AJ773" s="119"/>
      <c r="AK773" s="119"/>
      <c r="AL773" s="119"/>
      <c r="AM773" s="4"/>
      <c r="AN773" s="4"/>
      <c r="AO773" s="4"/>
    </row>
    <row r="774">
      <c r="A774" s="4"/>
      <c r="B774" s="4"/>
      <c r="C774" s="4"/>
      <c r="D774" s="4"/>
      <c r="E774" s="4"/>
      <c r="F774" s="8"/>
      <c r="G774" s="8"/>
      <c r="H774" s="8"/>
      <c r="I774" s="8"/>
      <c r="J774" s="8"/>
      <c r="K774" s="8"/>
      <c r="L774" s="8"/>
      <c r="M774" s="8"/>
      <c r="N774" s="8"/>
      <c r="O774" s="8"/>
      <c r="P774" s="118"/>
      <c r="Q774" s="118"/>
      <c r="R774" s="118"/>
      <c r="S774" s="325"/>
      <c r="T774" s="119"/>
      <c r="U774" s="119"/>
      <c r="V774" s="119"/>
      <c r="W774" s="326"/>
      <c r="X774" s="74"/>
      <c r="Y774" s="352"/>
      <c r="Z774" s="352"/>
      <c r="AA774" s="328"/>
      <c r="AB774" s="118"/>
      <c r="AC774" s="119"/>
      <c r="AD774" s="119"/>
      <c r="AE774" s="119"/>
      <c r="AF774" s="119"/>
      <c r="AG774" s="119"/>
      <c r="AH774" s="119"/>
      <c r="AI774" s="119"/>
      <c r="AJ774" s="119"/>
      <c r="AK774" s="119"/>
      <c r="AL774" s="119"/>
      <c r="AM774" s="4"/>
      <c r="AN774" s="4"/>
      <c r="AO774" s="4"/>
    </row>
    <row r="775">
      <c r="A775" s="4"/>
      <c r="B775" s="4"/>
      <c r="C775" s="4"/>
      <c r="D775" s="4"/>
      <c r="E775" s="4"/>
      <c r="F775" s="8"/>
      <c r="G775" s="8"/>
      <c r="H775" s="8"/>
      <c r="I775" s="8"/>
      <c r="J775" s="8"/>
      <c r="K775" s="8"/>
      <c r="L775" s="8"/>
      <c r="M775" s="8"/>
      <c r="N775" s="8"/>
      <c r="O775" s="8"/>
      <c r="P775" s="118"/>
      <c r="Q775" s="118"/>
      <c r="R775" s="118"/>
      <c r="S775" s="325"/>
      <c r="T775" s="119"/>
      <c r="U775" s="119"/>
      <c r="V775" s="119"/>
      <c r="W775" s="326"/>
      <c r="X775" s="74"/>
      <c r="Y775" s="352"/>
      <c r="Z775" s="352"/>
      <c r="AA775" s="328"/>
      <c r="AB775" s="118"/>
      <c r="AC775" s="119"/>
      <c r="AD775" s="119"/>
      <c r="AE775" s="119"/>
      <c r="AF775" s="119"/>
      <c r="AG775" s="119"/>
      <c r="AH775" s="119"/>
      <c r="AI775" s="119"/>
      <c r="AJ775" s="119"/>
      <c r="AK775" s="119"/>
      <c r="AL775" s="119"/>
      <c r="AM775" s="4"/>
      <c r="AN775" s="4"/>
      <c r="AO775" s="4"/>
    </row>
    <row r="776">
      <c r="A776" s="4"/>
      <c r="B776" s="4"/>
      <c r="C776" s="4"/>
      <c r="D776" s="4"/>
      <c r="E776" s="4"/>
      <c r="F776" s="8"/>
      <c r="G776" s="8"/>
      <c r="H776" s="8"/>
      <c r="I776" s="8"/>
      <c r="J776" s="8"/>
      <c r="K776" s="8"/>
      <c r="L776" s="8"/>
      <c r="M776" s="8"/>
      <c r="N776" s="8"/>
      <c r="O776" s="8"/>
      <c r="P776" s="118"/>
      <c r="Q776" s="118"/>
      <c r="R776" s="118"/>
      <c r="S776" s="325"/>
      <c r="T776" s="119"/>
      <c r="U776" s="119"/>
      <c r="V776" s="119"/>
      <c r="W776" s="326"/>
      <c r="X776" s="74"/>
      <c r="Y776" s="352"/>
      <c r="Z776" s="352"/>
      <c r="AA776" s="328"/>
      <c r="AB776" s="118"/>
      <c r="AC776" s="119"/>
      <c r="AD776" s="119"/>
      <c r="AE776" s="119"/>
      <c r="AF776" s="119"/>
      <c r="AG776" s="119"/>
      <c r="AH776" s="119"/>
      <c r="AI776" s="119"/>
      <c r="AJ776" s="119"/>
      <c r="AK776" s="119"/>
      <c r="AL776" s="119"/>
      <c r="AM776" s="4"/>
      <c r="AN776" s="4"/>
      <c r="AO776" s="4"/>
    </row>
    <row r="777">
      <c r="A777" s="4"/>
      <c r="B777" s="4"/>
      <c r="C777" s="4"/>
      <c r="D777" s="4"/>
      <c r="E777" s="4"/>
      <c r="F777" s="8"/>
      <c r="G777" s="8"/>
      <c r="H777" s="8"/>
      <c r="I777" s="8"/>
      <c r="J777" s="8"/>
      <c r="K777" s="8"/>
      <c r="L777" s="8"/>
      <c r="M777" s="8"/>
      <c r="N777" s="8"/>
      <c r="O777" s="8"/>
      <c r="P777" s="118"/>
      <c r="Q777" s="118"/>
      <c r="R777" s="118"/>
      <c r="S777" s="325"/>
      <c r="T777" s="119"/>
      <c r="U777" s="119"/>
      <c r="V777" s="119"/>
      <c r="W777" s="326"/>
      <c r="X777" s="74"/>
      <c r="Y777" s="352"/>
      <c r="Z777" s="352"/>
      <c r="AA777" s="328"/>
      <c r="AB777" s="118"/>
      <c r="AC777" s="119"/>
      <c r="AD777" s="119"/>
      <c r="AE777" s="119"/>
      <c r="AF777" s="119"/>
      <c r="AG777" s="119"/>
      <c r="AH777" s="119"/>
      <c r="AI777" s="119"/>
      <c r="AJ777" s="119"/>
      <c r="AK777" s="119"/>
      <c r="AL777" s="119"/>
      <c r="AM777" s="4"/>
      <c r="AN777" s="4"/>
      <c r="AO777" s="4"/>
    </row>
    <row r="778">
      <c r="A778" s="4"/>
      <c r="B778" s="4"/>
      <c r="C778" s="4"/>
      <c r="D778" s="4"/>
      <c r="E778" s="4"/>
      <c r="F778" s="8"/>
      <c r="G778" s="8"/>
      <c r="H778" s="8"/>
      <c r="I778" s="8"/>
      <c r="J778" s="8"/>
      <c r="K778" s="8"/>
      <c r="L778" s="8"/>
      <c r="M778" s="8"/>
      <c r="N778" s="8"/>
      <c r="O778" s="8"/>
      <c r="P778" s="118"/>
      <c r="Q778" s="118"/>
      <c r="R778" s="118"/>
      <c r="S778" s="325"/>
      <c r="T778" s="119"/>
      <c r="U778" s="119"/>
      <c r="V778" s="119"/>
      <c r="W778" s="326"/>
      <c r="X778" s="74"/>
      <c r="Y778" s="352"/>
      <c r="Z778" s="352"/>
      <c r="AA778" s="328"/>
      <c r="AB778" s="118"/>
      <c r="AC778" s="119"/>
      <c r="AD778" s="119"/>
      <c r="AE778" s="119"/>
      <c r="AF778" s="119"/>
      <c r="AG778" s="119"/>
      <c r="AH778" s="119"/>
      <c r="AI778" s="119"/>
      <c r="AJ778" s="119"/>
      <c r="AK778" s="119"/>
      <c r="AL778" s="119"/>
      <c r="AM778" s="4"/>
      <c r="AN778" s="4"/>
      <c r="AO778" s="4"/>
    </row>
    <row r="779">
      <c r="A779" s="4"/>
      <c r="B779" s="4"/>
      <c r="C779" s="4"/>
      <c r="D779" s="4"/>
      <c r="E779" s="4"/>
      <c r="F779" s="8"/>
      <c r="G779" s="8"/>
      <c r="H779" s="8"/>
      <c r="I779" s="8"/>
      <c r="J779" s="8"/>
      <c r="K779" s="8"/>
      <c r="L779" s="8"/>
      <c r="M779" s="8"/>
      <c r="N779" s="8"/>
      <c r="O779" s="8"/>
      <c r="P779" s="118"/>
      <c r="Q779" s="118"/>
      <c r="R779" s="118"/>
      <c r="S779" s="325"/>
      <c r="T779" s="119"/>
      <c r="U779" s="119"/>
      <c r="V779" s="119"/>
      <c r="W779" s="326"/>
      <c r="X779" s="74"/>
      <c r="Y779" s="352"/>
      <c r="Z779" s="352"/>
      <c r="AA779" s="328"/>
      <c r="AB779" s="118"/>
      <c r="AC779" s="119"/>
      <c r="AD779" s="119"/>
      <c r="AE779" s="119"/>
      <c r="AF779" s="119"/>
      <c r="AG779" s="119"/>
      <c r="AH779" s="119"/>
      <c r="AI779" s="119"/>
      <c r="AJ779" s="119"/>
      <c r="AK779" s="119"/>
      <c r="AL779" s="119"/>
      <c r="AM779" s="4"/>
      <c r="AN779" s="4"/>
      <c r="AO779" s="4"/>
    </row>
    <row r="780">
      <c r="A780" s="4"/>
      <c r="B780" s="4"/>
      <c r="C780" s="4"/>
      <c r="D780" s="4"/>
      <c r="E780" s="4"/>
      <c r="F780" s="8"/>
      <c r="G780" s="8"/>
      <c r="H780" s="8"/>
      <c r="I780" s="8"/>
      <c r="J780" s="8"/>
      <c r="K780" s="8"/>
      <c r="L780" s="8"/>
      <c r="M780" s="8"/>
      <c r="N780" s="8"/>
      <c r="O780" s="8"/>
      <c r="P780" s="118"/>
      <c r="Q780" s="118"/>
      <c r="R780" s="118"/>
      <c r="S780" s="325"/>
      <c r="T780" s="119"/>
      <c r="U780" s="119"/>
      <c r="V780" s="119"/>
      <c r="W780" s="326"/>
      <c r="X780" s="74"/>
      <c r="Y780" s="352"/>
      <c r="Z780" s="352"/>
      <c r="AA780" s="328"/>
      <c r="AB780" s="118"/>
      <c r="AC780" s="119"/>
      <c r="AD780" s="119"/>
      <c r="AE780" s="119"/>
      <c r="AF780" s="119"/>
      <c r="AG780" s="119"/>
      <c r="AH780" s="119"/>
      <c r="AI780" s="119"/>
      <c r="AJ780" s="119"/>
      <c r="AK780" s="119"/>
      <c r="AL780" s="119"/>
      <c r="AM780" s="4"/>
      <c r="AN780" s="4"/>
      <c r="AO780" s="4"/>
    </row>
    <row r="781">
      <c r="A781" s="4"/>
      <c r="B781" s="4"/>
      <c r="C781" s="4"/>
      <c r="D781" s="4"/>
      <c r="E781" s="4"/>
      <c r="F781" s="8"/>
      <c r="G781" s="8"/>
      <c r="H781" s="8"/>
      <c r="I781" s="8"/>
      <c r="J781" s="8"/>
      <c r="K781" s="8"/>
      <c r="L781" s="8"/>
      <c r="M781" s="8"/>
      <c r="N781" s="8"/>
      <c r="O781" s="8"/>
      <c r="P781" s="118"/>
      <c r="Q781" s="118"/>
      <c r="R781" s="118"/>
      <c r="S781" s="325"/>
      <c r="T781" s="119"/>
      <c r="U781" s="119"/>
      <c r="V781" s="119"/>
      <c r="W781" s="326"/>
      <c r="X781" s="74"/>
      <c r="Y781" s="352"/>
      <c r="Z781" s="352"/>
      <c r="AA781" s="328"/>
      <c r="AB781" s="118"/>
      <c r="AC781" s="119"/>
      <c r="AD781" s="119"/>
      <c r="AE781" s="119"/>
      <c r="AF781" s="119"/>
      <c r="AG781" s="119"/>
      <c r="AH781" s="119"/>
      <c r="AI781" s="119"/>
      <c r="AJ781" s="119"/>
      <c r="AK781" s="119"/>
      <c r="AL781" s="119"/>
      <c r="AM781" s="4"/>
      <c r="AN781" s="4"/>
      <c r="AO781" s="4"/>
    </row>
    <row r="782">
      <c r="A782" s="4"/>
      <c r="B782" s="4"/>
      <c r="C782" s="4"/>
      <c r="D782" s="4"/>
      <c r="E782" s="4"/>
      <c r="F782" s="8"/>
      <c r="G782" s="8"/>
      <c r="H782" s="8"/>
      <c r="I782" s="8"/>
      <c r="J782" s="8"/>
      <c r="K782" s="8"/>
      <c r="L782" s="8"/>
      <c r="M782" s="8"/>
      <c r="N782" s="8"/>
      <c r="O782" s="8"/>
      <c r="P782" s="118"/>
      <c r="Q782" s="118"/>
      <c r="R782" s="118"/>
      <c r="S782" s="325"/>
      <c r="T782" s="119"/>
      <c r="U782" s="119"/>
      <c r="V782" s="119"/>
      <c r="W782" s="326"/>
      <c r="X782" s="74"/>
      <c r="Y782" s="352"/>
      <c r="Z782" s="352"/>
      <c r="AA782" s="328"/>
      <c r="AB782" s="118"/>
      <c r="AC782" s="119"/>
      <c r="AD782" s="119"/>
      <c r="AE782" s="119"/>
      <c r="AF782" s="119"/>
      <c r="AG782" s="119"/>
      <c r="AH782" s="119"/>
      <c r="AI782" s="119"/>
      <c r="AJ782" s="119"/>
      <c r="AK782" s="119"/>
      <c r="AL782" s="119"/>
      <c r="AM782" s="4"/>
      <c r="AN782" s="4"/>
      <c r="AO782" s="4"/>
    </row>
    <row r="783">
      <c r="A783" s="4"/>
      <c r="B783" s="4"/>
      <c r="C783" s="4"/>
      <c r="D783" s="4"/>
      <c r="E783" s="4"/>
      <c r="F783" s="8"/>
      <c r="G783" s="8"/>
      <c r="H783" s="8"/>
      <c r="I783" s="8"/>
      <c r="J783" s="8"/>
      <c r="K783" s="8"/>
      <c r="L783" s="8"/>
      <c r="M783" s="8"/>
      <c r="N783" s="8"/>
      <c r="O783" s="8"/>
      <c r="P783" s="118"/>
      <c r="Q783" s="118"/>
      <c r="R783" s="118"/>
      <c r="S783" s="325"/>
      <c r="T783" s="119"/>
      <c r="U783" s="119"/>
      <c r="V783" s="119"/>
      <c r="W783" s="326"/>
      <c r="X783" s="74"/>
      <c r="Y783" s="352"/>
      <c r="Z783" s="352"/>
      <c r="AA783" s="328"/>
      <c r="AB783" s="118"/>
      <c r="AC783" s="119"/>
      <c r="AD783" s="119"/>
      <c r="AE783" s="119"/>
      <c r="AF783" s="119"/>
      <c r="AG783" s="119"/>
      <c r="AH783" s="119"/>
      <c r="AI783" s="119"/>
      <c r="AJ783" s="119"/>
      <c r="AK783" s="119"/>
      <c r="AL783" s="119"/>
      <c r="AM783" s="4"/>
      <c r="AN783" s="4"/>
      <c r="AO783" s="4"/>
    </row>
    <row r="784">
      <c r="A784" s="4"/>
      <c r="B784" s="4"/>
      <c r="C784" s="4"/>
      <c r="D784" s="4"/>
      <c r="E784" s="4"/>
      <c r="F784" s="8"/>
      <c r="G784" s="8"/>
      <c r="H784" s="8"/>
      <c r="I784" s="8"/>
      <c r="J784" s="8"/>
      <c r="K784" s="8"/>
      <c r="L784" s="8"/>
      <c r="M784" s="8"/>
      <c r="N784" s="8"/>
      <c r="O784" s="8"/>
      <c r="P784" s="118"/>
      <c r="Q784" s="118"/>
      <c r="R784" s="118"/>
      <c r="S784" s="325"/>
      <c r="T784" s="119"/>
      <c r="U784" s="119"/>
      <c r="V784" s="119"/>
      <c r="W784" s="326"/>
      <c r="X784" s="74"/>
      <c r="Y784" s="352"/>
      <c r="Z784" s="352"/>
      <c r="AA784" s="328"/>
      <c r="AB784" s="118"/>
      <c r="AC784" s="119"/>
      <c r="AD784" s="119"/>
      <c r="AE784" s="119"/>
      <c r="AF784" s="119"/>
      <c r="AG784" s="119"/>
      <c r="AH784" s="119"/>
      <c r="AI784" s="119"/>
      <c r="AJ784" s="119"/>
      <c r="AK784" s="119"/>
      <c r="AL784" s="119"/>
      <c r="AM784" s="4"/>
      <c r="AN784" s="4"/>
      <c r="AO784" s="4"/>
    </row>
    <row r="785">
      <c r="A785" s="4"/>
      <c r="B785" s="4"/>
      <c r="C785" s="4"/>
      <c r="D785" s="4"/>
      <c r="E785" s="4"/>
      <c r="F785" s="8"/>
      <c r="G785" s="8"/>
      <c r="H785" s="8"/>
      <c r="I785" s="8"/>
      <c r="J785" s="8"/>
      <c r="K785" s="8"/>
      <c r="L785" s="8"/>
      <c r="M785" s="8"/>
      <c r="N785" s="8"/>
      <c r="O785" s="8"/>
      <c r="P785" s="118"/>
      <c r="Q785" s="118"/>
      <c r="R785" s="118"/>
      <c r="S785" s="325"/>
      <c r="T785" s="119"/>
      <c r="U785" s="119"/>
      <c r="V785" s="119"/>
      <c r="W785" s="326"/>
      <c r="X785" s="74"/>
      <c r="Y785" s="352"/>
      <c r="Z785" s="352"/>
      <c r="AA785" s="328"/>
      <c r="AB785" s="118"/>
      <c r="AC785" s="119"/>
      <c r="AD785" s="119"/>
      <c r="AE785" s="119"/>
      <c r="AF785" s="119"/>
      <c r="AG785" s="119"/>
      <c r="AH785" s="119"/>
      <c r="AI785" s="119"/>
      <c r="AJ785" s="119"/>
      <c r="AK785" s="119"/>
      <c r="AL785" s="119"/>
      <c r="AM785" s="4"/>
      <c r="AN785" s="4"/>
      <c r="AO785" s="4"/>
    </row>
    <row r="786">
      <c r="A786" s="4"/>
      <c r="B786" s="4"/>
      <c r="C786" s="4"/>
      <c r="D786" s="4"/>
      <c r="E786" s="4"/>
      <c r="F786" s="8"/>
      <c r="G786" s="8"/>
      <c r="H786" s="8"/>
      <c r="I786" s="8"/>
      <c r="J786" s="8"/>
      <c r="K786" s="8"/>
      <c r="L786" s="8"/>
      <c r="M786" s="8"/>
      <c r="N786" s="8"/>
      <c r="O786" s="8"/>
      <c r="P786" s="118"/>
      <c r="Q786" s="118"/>
      <c r="R786" s="118"/>
      <c r="S786" s="325"/>
      <c r="T786" s="119"/>
      <c r="U786" s="119"/>
      <c r="V786" s="119"/>
      <c r="W786" s="326"/>
      <c r="X786" s="74"/>
      <c r="Y786" s="352"/>
      <c r="Z786" s="352"/>
      <c r="AA786" s="328"/>
      <c r="AB786" s="118"/>
      <c r="AC786" s="119"/>
      <c r="AD786" s="119"/>
      <c r="AE786" s="119"/>
      <c r="AF786" s="119"/>
      <c r="AG786" s="119"/>
      <c r="AH786" s="119"/>
      <c r="AI786" s="119"/>
      <c r="AJ786" s="119"/>
      <c r="AK786" s="119"/>
      <c r="AL786" s="119"/>
      <c r="AM786" s="4"/>
      <c r="AN786" s="4"/>
      <c r="AO786" s="4"/>
    </row>
    <row r="787">
      <c r="A787" s="4"/>
      <c r="B787" s="4"/>
      <c r="C787" s="4"/>
      <c r="D787" s="4"/>
      <c r="E787" s="4"/>
      <c r="F787" s="8"/>
      <c r="G787" s="8"/>
      <c r="H787" s="8"/>
      <c r="I787" s="8"/>
      <c r="J787" s="8"/>
      <c r="K787" s="8"/>
      <c r="L787" s="8"/>
      <c r="M787" s="8"/>
      <c r="N787" s="8"/>
      <c r="O787" s="8"/>
      <c r="P787" s="118"/>
      <c r="Q787" s="118"/>
      <c r="R787" s="118"/>
      <c r="S787" s="325"/>
      <c r="T787" s="119"/>
      <c r="U787" s="119"/>
      <c r="V787" s="119"/>
      <c r="W787" s="326"/>
      <c r="X787" s="74"/>
      <c r="Y787" s="352"/>
      <c r="Z787" s="352"/>
      <c r="AA787" s="328"/>
      <c r="AB787" s="118"/>
      <c r="AC787" s="119"/>
      <c r="AD787" s="119"/>
      <c r="AE787" s="119"/>
      <c r="AF787" s="119"/>
      <c r="AG787" s="119"/>
      <c r="AH787" s="119"/>
      <c r="AI787" s="119"/>
      <c r="AJ787" s="119"/>
      <c r="AK787" s="119"/>
      <c r="AL787" s="119"/>
      <c r="AM787" s="4"/>
      <c r="AN787" s="4"/>
      <c r="AO787" s="4"/>
    </row>
    <row r="788">
      <c r="A788" s="4"/>
      <c r="B788" s="4"/>
      <c r="C788" s="4"/>
      <c r="D788" s="4"/>
      <c r="E788" s="4"/>
      <c r="F788" s="8"/>
      <c r="G788" s="8"/>
      <c r="H788" s="8"/>
      <c r="I788" s="8"/>
      <c r="J788" s="8"/>
      <c r="K788" s="8"/>
      <c r="L788" s="8"/>
      <c r="M788" s="8"/>
      <c r="N788" s="8"/>
      <c r="O788" s="8"/>
      <c r="P788" s="118"/>
      <c r="Q788" s="118"/>
      <c r="R788" s="118"/>
      <c r="S788" s="325"/>
      <c r="T788" s="119"/>
      <c r="U788" s="119"/>
      <c r="V788" s="119"/>
      <c r="W788" s="326"/>
      <c r="X788" s="74"/>
      <c r="Y788" s="352"/>
      <c r="Z788" s="352"/>
      <c r="AA788" s="328"/>
      <c r="AB788" s="118"/>
      <c r="AC788" s="119"/>
      <c r="AD788" s="119"/>
      <c r="AE788" s="119"/>
      <c r="AF788" s="119"/>
      <c r="AG788" s="119"/>
      <c r="AH788" s="119"/>
      <c r="AI788" s="119"/>
      <c r="AJ788" s="119"/>
      <c r="AK788" s="119"/>
      <c r="AL788" s="119"/>
      <c r="AM788" s="4"/>
      <c r="AN788" s="4"/>
      <c r="AO788" s="4"/>
    </row>
    <row r="789">
      <c r="A789" s="4"/>
      <c r="B789" s="4"/>
      <c r="C789" s="4"/>
      <c r="D789" s="4"/>
      <c r="E789" s="4"/>
      <c r="F789" s="8"/>
      <c r="G789" s="8"/>
      <c r="H789" s="8"/>
      <c r="I789" s="8"/>
      <c r="J789" s="8"/>
      <c r="K789" s="8"/>
      <c r="L789" s="8"/>
      <c r="M789" s="8"/>
      <c r="N789" s="8"/>
      <c r="O789" s="8"/>
      <c r="P789" s="118"/>
      <c r="Q789" s="118"/>
      <c r="R789" s="118"/>
      <c r="S789" s="325"/>
      <c r="T789" s="119"/>
      <c r="U789" s="119"/>
      <c r="V789" s="119"/>
      <c r="W789" s="326"/>
      <c r="X789" s="74"/>
      <c r="Y789" s="352"/>
      <c r="Z789" s="352"/>
      <c r="AA789" s="328"/>
      <c r="AB789" s="118"/>
      <c r="AC789" s="119"/>
      <c r="AD789" s="119"/>
      <c r="AE789" s="119"/>
      <c r="AF789" s="119"/>
      <c r="AG789" s="119"/>
      <c r="AH789" s="119"/>
      <c r="AI789" s="119"/>
      <c r="AJ789" s="119"/>
      <c r="AK789" s="119"/>
      <c r="AL789" s="119"/>
      <c r="AM789" s="4"/>
      <c r="AN789" s="4"/>
      <c r="AO789" s="4"/>
    </row>
    <row r="790">
      <c r="A790" s="4"/>
      <c r="B790" s="4"/>
      <c r="C790" s="4"/>
      <c r="D790" s="4"/>
      <c r="E790" s="4"/>
      <c r="F790" s="8"/>
      <c r="G790" s="8"/>
      <c r="H790" s="8"/>
      <c r="I790" s="8"/>
      <c r="J790" s="8"/>
      <c r="K790" s="8"/>
      <c r="L790" s="8"/>
      <c r="M790" s="8"/>
      <c r="N790" s="8"/>
      <c r="O790" s="8"/>
      <c r="P790" s="118"/>
      <c r="Q790" s="118"/>
      <c r="R790" s="118"/>
      <c r="S790" s="325"/>
      <c r="T790" s="119"/>
      <c r="U790" s="119"/>
      <c r="V790" s="119"/>
      <c r="W790" s="326"/>
      <c r="X790" s="74"/>
      <c r="Y790" s="352"/>
      <c r="Z790" s="352"/>
      <c r="AA790" s="328"/>
      <c r="AB790" s="118"/>
      <c r="AC790" s="119"/>
      <c r="AD790" s="119"/>
      <c r="AE790" s="119"/>
      <c r="AF790" s="119"/>
      <c r="AG790" s="119"/>
      <c r="AH790" s="119"/>
      <c r="AI790" s="119"/>
      <c r="AJ790" s="119"/>
      <c r="AK790" s="119"/>
      <c r="AL790" s="119"/>
      <c r="AM790" s="4"/>
      <c r="AN790" s="4"/>
      <c r="AO790" s="4"/>
    </row>
    <row r="791">
      <c r="A791" s="4"/>
      <c r="B791" s="4"/>
      <c r="C791" s="4"/>
      <c r="D791" s="4"/>
      <c r="E791" s="4"/>
      <c r="F791" s="8"/>
      <c r="G791" s="8"/>
      <c r="H791" s="8"/>
      <c r="I791" s="8"/>
      <c r="J791" s="8"/>
      <c r="K791" s="8"/>
      <c r="L791" s="8"/>
      <c r="M791" s="8"/>
      <c r="N791" s="8"/>
      <c r="O791" s="8"/>
      <c r="P791" s="118"/>
      <c r="Q791" s="118"/>
      <c r="R791" s="118"/>
      <c r="S791" s="325"/>
      <c r="T791" s="119"/>
      <c r="U791" s="119"/>
      <c r="V791" s="119"/>
      <c r="W791" s="326"/>
      <c r="X791" s="74"/>
      <c r="Y791" s="352"/>
      <c r="Z791" s="352"/>
      <c r="AA791" s="328"/>
      <c r="AB791" s="118"/>
      <c r="AC791" s="119"/>
      <c r="AD791" s="119"/>
      <c r="AE791" s="119"/>
      <c r="AF791" s="119"/>
      <c r="AG791" s="119"/>
      <c r="AH791" s="119"/>
      <c r="AI791" s="119"/>
      <c r="AJ791" s="119"/>
      <c r="AK791" s="119"/>
      <c r="AL791" s="119"/>
      <c r="AM791" s="4"/>
      <c r="AN791" s="4"/>
      <c r="AO791" s="4"/>
    </row>
    <row r="792">
      <c r="A792" s="4"/>
      <c r="B792" s="4"/>
      <c r="C792" s="4"/>
      <c r="D792" s="4"/>
      <c r="E792" s="4"/>
      <c r="F792" s="8"/>
      <c r="G792" s="8"/>
      <c r="H792" s="8"/>
      <c r="I792" s="8"/>
      <c r="J792" s="8"/>
      <c r="K792" s="8"/>
      <c r="L792" s="8"/>
      <c r="M792" s="8"/>
      <c r="N792" s="8"/>
      <c r="O792" s="8"/>
      <c r="P792" s="118"/>
      <c r="Q792" s="118"/>
      <c r="R792" s="118"/>
      <c r="S792" s="325"/>
      <c r="T792" s="119"/>
      <c r="U792" s="119"/>
      <c r="V792" s="119"/>
      <c r="W792" s="326"/>
      <c r="X792" s="74"/>
      <c r="Y792" s="352"/>
      <c r="Z792" s="352"/>
      <c r="AA792" s="328"/>
      <c r="AB792" s="118"/>
      <c r="AC792" s="119"/>
      <c r="AD792" s="119"/>
      <c r="AE792" s="119"/>
      <c r="AF792" s="119"/>
      <c r="AG792" s="119"/>
      <c r="AH792" s="119"/>
      <c r="AI792" s="119"/>
      <c r="AJ792" s="119"/>
      <c r="AK792" s="119"/>
      <c r="AL792" s="119"/>
      <c r="AM792" s="4"/>
      <c r="AN792" s="4"/>
      <c r="AO792" s="4"/>
    </row>
    <row r="793">
      <c r="A793" s="4"/>
      <c r="B793" s="4"/>
      <c r="C793" s="4"/>
      <c r="D793" s="4"/>
      <c r="E793" s="4"/>
      <c r="F793" s="8"/>
      <c r="G793" s="8"/>
      <c r="H793" s="8"/>
      <c r="I793" s="8"/>
      <c r="J793" s="8"/>
      <c r="K793" s="8"/>
      <c r="L793" s="8"/>
      <c r="M793" s="8"/>
      <c r="N793" s="8"/>
      <c r="O793" s="8"/>
      <c r="P793" s="118"/>
      <c r="Q793" s="118"/>
      <c r="R793" s="118"/>
      <c r="S793" s="325"/>
      <c r="T793" s="119"/>
      <c r="U793" s="119"/>
      <c r="V793" s="119"/>
      <c r="W793" s="326"/>
      <c r="X793" s="74"/>
      <c r="Y793" s="352"/>
      <c r="Z793" s="352"/>
      <c r="AA793" s="328"/>
      <c r="AB793" s="118"/>
      <c r="AC793" s="119"/>
      <c r="AD793" s="119"/>
      <c r="AE793" s="119"/>
      <c r="AF793" s="119"/>
      <c r="AG793" s="119"/>
      <c r="AH793" s="119"/>
      <c r="AI793" s="119"/>
      <c r="AJ793" s="119"/>
      <c r="AK793" s="119"/>
      <c r="AL793" s="119"/>
      <c r="AM793" s="4"/>
      <c r="AN793" s="4"/>
      <c r="AO793" s="4"/>
    </row>
    <row r="794">
      <c r="A794" s="4"/>
      <c r="B794" s="4"/>
      <c r="C794" s="4"/>
      <c r="D794" s="4"/>
      <c r="E794" s="4"/>
      <c r="F794" s="8"/>
      <c r="G794" s="8"/>
      <c r="H794" s="8"/>
      <c r="I794" s="8"/>
      <c r="J794" s="8"/>
      <c r="K794" s="8"/>
      <c r="L794" s="8"/>
      <c r="M794" s="8"/>
      <c r="N794" s="8"/>
      <c r="O794" s="8"/>
      <c r="P794" s="118"/>
      <c r="Q794" s="118"/>
      <c r="R794" s="118"/>
      <c r="S794" s="325"/>
      <c r="T794" s="119"/>
      <c r="U794" s="119"/>
      <c r="V794" s="119"/>
      <c r="W794" s="326"/>
      <c r="X794" s="74"/>
      <c r="Y794" s="352"/>
      <c r="Z794" s="352"/>
      <c r="AA794" s="328"/>
      <c r="AB794" s="118"/>
      <c r="AC794" s="119"/>
      <c r="AD794" s="119"/>
      <c r="AE794" s="119"/>
      <c r="AF794" s="119"/>
      <c r="AG794" s="119"/>
      <c r="AH794" s="119"/>
      <c r="AI794" s="119"/>
      <c r="AJ794" s="119"/>
      <c r="AK794" s="119"/>
      <c r="AL794" s="119"/>
      <c r="AM794" s="4"/>
      <c r="AN794" s="4"/>
      <c r="AO794" s="4"/>
    </row>
    <row r="795">
      <c r="A795" s="4"/>
      <c r="B795" s="4"/>
      <c r="C795" s="4"/>
      <c r="D795" s="4"/>
      <c r="E795" s="4"/>
      <c r="F795" s="8"/>
      <c r="G795" s="8"/>
      <c r="H795" s="8"/>
      <c r="I795" s="8"/>
      <c r="J795" s="8"/>
      <c r="K795" s="8"/>
      <c r="L795" s="8"/>
      <c r="M795" s="8"/>
      <c r="N795" s="8"/>
      <c r="O795" s="8"/>
      <c r="P795" s="118"/>
      <c r="Q795" s="118"/>
      <c r="R795" s="118"/>
      <c r="S795" s="325"/>
      <c r="T795" s="119"/>
      <c r="U795" s="119"/>
      <c r="V795" s="119"/>
      <c r="W795" s="326"/>
      <c r="X795" s="74"/>
      <c r="Y795" s="352"/>
      <c r="Z795" s="352"/>
      <c r="AA795" s="328"/>
      <c r="AB795" s="118"/>
      <c r="AC795" s="119"/>
      <c r="AD795" s="119"/>
      <c r="AE795" s="119"/>
      <c r="AF795" s="119"/>
      <c r="AG795" s="119"/>
      <c r="AH795" s="119"/>
      <c r="AI795" s="119"/>
      <c r="AJ795" s="119"/>
      <c r="AK795" s="119"/>
      <c r="AL795" s="119"/>
      <c r="AM795" s="4"/>
      <c r="AN795" s="4"/>
      <c r="AO795" s="4"/>
    </row>
    <row r="796">
      <c r="A796" s="4"/>
      <c r="B796" s="4"/>
      <c r="C796" s="4"/>
      <c r="D796" s="4"/>
      <c r="E796" s="4"/>
      <c r="F796" s="8"/>
      <c r="G796" s="8"/>
      <c r="H796" s="8"/>
      <c r="I796" s="8"/>
      <c r="J796" s="8"/>
      <c r="K796" s="8"/>
      <c r="L796" s="8"/>
      <c r="M796" s="8"/>
      <c r="N796" s="8"/>
      <c r="O796" s="8"/>
      <c r="P796" s="118"/>
      <c r="Q796" s="118"/>
      <c r="R796" s="118"/>
      <c r="S796" s="325"/>
      <c r="T796" s="119"/>
      <c r="U796" s="119"/>
      <c r="V796" s="119"/>
      <c r="W796" s="326"/>
      <c r="X796" s="74"/>
      <c r="Y796" s="352"/>
      <c r="Z796" s="352"/>
      <c r="AA796" s="328"/>
      <c r="AB796" s="118"/>
      <c r="AC796" s="119"/>
      <c r="AD796" s="119"/>
      <c r="AE796" s="119"/>
      <c r="AF796" s="119"/>
      <c r="AG796" s="119"/>
      <c r="AH796" s="119"/>
      <c r="AI796" s="119"/>
      <c r="AJ796" s="119"/>
      <c r="AK796" s="119"/>
      <c r="AL796" s="119"/>
      <c r="AM796" s="4"/>
      <c r="AN796" s="4"/>
      <c r="AO796" s="4"/>
    </row>
    <row r="797">
      <c r="A797" s="4"/>
      <c r="B797" s="4"/>
      <c r="C797" s="4"/>
      <c r="D797" s="4"/>
      <c r="E797" s="4"/>
      <c r="F797" s="8"/>
      <c r="G797" s="8"/>
      <c r="H797" s="8"/>
      <c r="I797" s="8"/>
      <c r="J797" s="8"/>
      <c r="K797" s="8"/>
      <c r="L797" s="8"/>
      <c r="M797" s="8"/>
      <c r="N797" s="8"/>
      <c r="O797" s="8"/>
      <c r="P797" s="118"/>
      <c r="Q797" s="118"/>
      <c r="R797" s="118"/>
      <c r="S797" s="325"/>
      <c r="T797" s="119"/>
      <c r="U797" s="119"/>
      <c r="V797" s="119"/>
      <c r="W797" s="326"/>
      <c r="X797" s="74"/>
      <c r="Y797" s="352"/>
      <c r="Z797" s="352"/>
      <c r="AA797" s="328"/>
      <c r="AB797" s="118"/>
      <c r="AC797" s="119"/>
      <c r="AD797" s="119"/>
      <c r="AE797" s="119"/>
      <c r="AF797" s="119"/>
      <c r="AG797" s="119"/>
      <c r="AH797" s="119"/>
      <c r="AI797" s="119"/>
      <c r="AJ797" s="119"/>
      <c r="AK797" s="119"/>
      <c r="AL797" s="119"/>
      <c r="AM797" s="4"/>
      <c r="AN797" s="4"/>
      <c r="AO797" s="4"/>
    </row>
    <row r="798">
      <c r="A798" s="4"/>
      <c r="B798" s="4"/>
      <c r="C798" s="4"/>
      <c r="D798" s="4"/>
      <c r="E798" s="4"/>
      <c r="F798" s="8"/>
      <c r="G798" s="8"/>
      <c r="H798" s="8"/>
      <c r="I798" s="8"/>
      <c r="J798" s="8"/>
      <c r="K798" s="8"/>
      <c r="L798" s="8"/>
      <c r="M798" s="8"/>
      <c r="N798" s="8"/>
      <c r="O798" s="8"/>
      <c r="P798" s="118"/>
      <c r="Q798" s="118"/>
      <c r="R798" s="118"/>
      <c r="S798" s="325"/>
      <c r="T798" s="119"/>
      <c r="U798" s="119"/>
      <c r="V798" s="119"/>
      <c r="W798" s="326"/>
      <c r="X798" s="74"/>
      <c r="Y798" s="352"/>
      <c r="Z798" s="352"/>
      <c r="AA798" s="328"/>
      <c r="AB798" s="118"/>
      <c r="AC798" s="119"/>
      <c r="AD798" s="119"/>
      <c r="AE798" s="119"/>
      <c r="AF798" s="119"/>
      <c r="AG798" s="119"/>
      <c r="AH798" s="119"/>
      <c r="AI798" s="119"/>
      <c r="AJ798" s="119"/>
      <c r="AK798" s="119"/>
      <c r="AL798" s="119"/>
      <c r="AM798" s="4"/>
      <c r="AN798" s="4"/>
      <c r="AO798" s="4"/>
    </row>
    <row r="799">
      <c r="A799" s="4"/>
      <c r="B799" s="4"/>
      <c r="C799" s="4"/>
      <c r="D799" s="4"/>
      <c r="E799" s="4"/>
      <c r="F799" s="8"/>
      <c r="G799" s="8"/>
      <c r="H799" s="8"/>
      <c r="I799" s="8"/>
      <c r="J799" s="8"/>
      <c r="K799" s="8"/>
      <c r="L799" s="8"/>
      <c r="M799" s="8"/>
      <c r="N799" s="8"/>
      <c r="O799" s="8"/>
      <c r="P799" s="118"/>
      <c r="Q799" s="118"/>
      <c r="R799" s="118"/>
      <c r="S799" s="325"/>
      <c r="T799" s="119"/>
      <c r="U799" s="119"/>
      <c r="V799" s="119"/>
      <c r="W799" s="326"/>
      <c r="X799" s="74"/>
      <c r="Y799" s="352"/>
      <c r="Z799" s="352"/>
      <c r="AA799" s="328"/>
      <c r="AB799" s="118"/>
      <c r="AC799" s="119"/>
      <c r="AD799" s="119"/>
      <c r="AE799" s="119"/>
      <c r="AF799" s="119"/>
      <c r="AG799" s="119"/>
      <c r="AH799" s="119"/>
      <c r="AI799" s="119"/>
      <c r="AJ799" s="119"/>
      <c r="AK799" s="119"/>
      <c r="AL799" s="119"/>
      <c r="AM799" s="4"/>
      <c r="AN799" s="4"/>
      <c r="AO799" s="4"/>
    </row>
    <row r="800">
      <c r="A800" s="4"/>
      <c r="B800" s="4"/>
      <c r="C800" s="4"/>
      <c r="D800" s="4"/>
      <c r="E800" s="4"/>
      <c r="F800" s="8"/>
      <c r="G800" s="8"/>
      <c r="H800" s="8"/>
      <c r="I800" s="8"/>
      <c r="J800" s="8"/>
      <c r="K800" s="8"/>
      <c r="L800" s="8"/>
      <c r="M800" s="8"/>
      <c r="N800" s="8"/>
      <c r="O800" s="8"/>
      <c r="P800" s="118"/>
      <c r="Q800" s="118"/>
      <c r="R800" s="118"/>
      <c r="S800" s="325"/>
      <c r="T800" s="119"/>
      <c r="U800" s="119"/>
      <c r="V800" s="119"/>
      <c r="W800" s="326"/>
      <c r="X800" s="74"/>
      <c r="Y800" s="352"/>
      <c r="Z800" s="352"/>
      <c r="AA800" s="328"/>
      <c r="AB800" s="118"/>
      <c r="AC800" s="119"/>
      <c r="AD800" s="119"/>
      <c r="AE800" s="119"/>
      <c r="AF800" s="119"/>
      <c r="AG800" s="119"/>
      <c r="AH800" s="119"/>
      <c r="AI800" s="119"/>
      <c r="AJ800" s="119"/>
      <c r="AK800" s="119"/>
      <c r="AL800" s="119"/>
      <c r="AM800" s="4"/>
      <c r="AN800" s="4"/>
      <c r="AO800" s="4"/>
    </row>
    <row r="801">
      <c r="A801" s="4"/>
      <c r="B801" s="4"/>
      <c r="C801" s="4"/>
      <c r="D801" s="4"/>
      <c r="E801" s="4"/>
      <c r="F801" s="8"/>
      <c r="G801" s="8"/>
      <c r="H801" s="8"/>
      <c r="I801" s="8"/>
      <c r="J801" s="8"/>
      <c r="K801" s="8"/>
      <c r="L801" s="8"/>
      <c r="M801" s="8"/>
      <c r="N801" s="8"/>
      <c r="O801" s="8"/>
      <c r="P801" s="118"/>
      <c r="Q801" s="118"/>
      <c r="R801" s="118"/>
      <c r="S801" s="325"/>
      <c r="T801" s="119"/>
      <c r="U801" s="119"/>
      <c r="V801" s="119"/>
      <c r="W801" s="326"/>
      <c r="X801" s="74"/>
      <c r="Y801" s="352"/>
      <c r="Z801" s="352"/>
      <c r="AA801" s="328"/>
      <c r="AB801" s="118"/>
      <c r="AC801" s="119"/>
      <c r="AD801" s="119"/>
      <c r="AE801" s="119"/>
      <c r="AF801" s="119"/>
      <c r="AG801" s="119"/>
      <c r="AH801" s="119"/>
      <c r="AI801" s="119"/>
      <c r="AJ801" s="119"/>
      <c r="AK801" s="119"/>
      <c r="AL801" s="119"/>
      <c r="AM801" s="4"/>
      <c r="AN801" s="4"/>
      <c r="AO801" s="4"/>
    </row>
    <row r="802">
      <c r="A802" s="4"/>
      <c r="B802" s="4"/>
      <c r="C802" s="4"/>
      <c r="D802" s="4"/>
      <c r="E802" s="4"/>
      <c r="F802" s="8"/>
      <c r="G802" s="8"/>
      <c r="H802" s="8"/>
      <c r="I802" s="8"/>
      <c r="J802" s="8"/>
      <c r="K802" s="8"/>
      <c r="L802" s="8"/>
      <c r="M802" s="8"/>
      <c r="N802" s="8"/>
      <c r="O802" s="8"/>
      <c r="P802" s="118"/>
      <c r="Q802" s="118"/>
      <c r="R802" s="118"/>
      <c r="S802" s="325"/>
      <c r="T802" s="119"/>
      <c r="U802" s="119"/>
      <c r="V802" s="119"/>
      <c r="W802" s="326"/>
      <c r="X802" s="74"/>
      <c r="Y802" s="352"/>
      <c r="Z802" s="352"/>
      <c r="AA802" s="328"/>
      <c r="AB802" s="118"/>
      <c r="AC802" s="119"/>
      <c r="AD802" s="119"/>
      <c r="AE802" s="119"/>
      <c r="AF802" s="119"/>
      <c r="AG802" s="119"/>
      <c r="AH802" s="119"/>
      <c r="AI802" s="119"/>
      <c r="AJ802" s="119"/>
      <c r="AK802" s="119"/>
      <c r="AL802" s="119"/>
      <c r="AM802" s="4"/>
      <c r="AN802" s="4"/>
      <c r="AO802" s="4"/>
    </row>
    <row r="803">
      <c r="A803" s="4"/>
      <c r="B803" s="4"/>
      <c r="C803" s="4"/>
      <c r="D803" s="4"/>
      <c r="E803" s="4"/>
      <c r="F803" s="8"/>
      <c r="G803" s="8"/>
      <c r="H803" s="8"/>
      <c r="I803" s="8"/>
      <c r="J803" s="8"/>
      <c r="K803" s="8"/>
      <c r="L803" s="8"/>
      <c r="M803" s="8"/>
      <c r="N803" s="8"/>
      <c r="O803" s="8"/>
      <c r="P803" s="118"/>
      <c r="Q803" s="118"/>
      <c r="R803" s="118"/>
      <c r="S803" s="325"/>
      <c r="T803" s="119"/>
      <c r="U803" s="119"/>
      <c r="V803" s="119"/>
      <c r="W803" s="326"/>
      <c r="X803" s="74"/>
      <c r="Y803" s="352"/>
      <c r="Z803" s="352"/>
      <c r="AA803" s="328"/>
      <c r="AB803" s="118"/>
      <c r="AC803" s="119"/>
      <c r="AD803" s="119"/>
      <c r="AE803" s="119"/>
      <c r="AF803" s="119"/>
      <c r="AG803" s="119"/>
      <c r="AH803" s="119"/>
      <c r="AI803" s="119"/>
      <c r="AJ803" s="119"/>
      <c r="AK803" s="119"/>
      <c r="AL803" s="119"/>
      <c r="AM803" s="4"/>
      <c r="AN803" s="4"/>
      <c r="AO803" s="4"/>
    </row>
    <row r="804">
      <c r="A804" s="4"/>
      <c r="B804" s="4"/>
      <c r="C804" s="4"/>
      <c r="D804" s="4"/>
      <c r="E804" s="4"/>
      <c r="F804" s="8"/>
      <c r="G804" s="8"/>
      <c r="H804" s="8"/>
      <c r="I804" s="8"/>
      <c r="J804" s="8"/>
      <c r="K804" s="8"/>
      <c r="L804" s="8"/>
      <c r="M804" s="8"/>
      <c r="N804" s="8"/>
      <c r="O804" s="8"/>
      <c r="P804" s="118"/>
      <c r="Q804" s="118"/>
      <c r="R804" s="118"/>
      <c r="S804" s="325"/>
      <c r="T804" s="119"/>
      <c r="U804" s="119"/>
      <c r="V804" s="119"/>
      <c r="W804" s="326"/>
      <c r="X804" s="74"/>
      <c r="Y804" s="352"/>
      <c r="Z804" s="352"/>
      <c r="AA804" s="328"/>
      <c r="AB804" s="118"/>
      <c r="AC804" s="119"/>
      <c r="AD804" s="119"/>
      <c r="AE804" s="119"/>
      <c r="AF804" s="119"/>
      <c r="AG804" s="119"/>
      <c r="AH804" s="119"/>
      <c r="AI804" s="119"/>
      <c r="AJ804" s="119"/>
      <c r="AK804" s="119"/>
      <c r="AL804" s="119"/>
      <c r="AM804" s="4"/>
      <c r="AN804" s="4"/>
      <c r="AO804" s="4"/>
    </row>
    <row r="805">
      <c r="A805" s="4"/>
      <c r="B805" s="4"/>
      <c r="C805" s="4"/>
      <c r="D805" s="4"/>
      <c r="E805" s="4"/>
      <c r="F805" s="8"/>
      <c r="G805" s="8"/>
      <c r="H805" s="8"/>
      <c r="I805" s="8"/>
      <c r="J805" s="8"/>
      <c r="K805" s="8"/>
      <c r="L805" s="8"/>
      <c r="M805" s="8"/>
      <c r="N805" s="8"/>
      <c r="O805" s="8"/>
      <c r="P805" s="118"/>
      <c r="Q805" s="118"/>
      <c r="R805" s="118"/>
      <c r="S805" s="325"/>
      <c r="T805" s="119"/>
      <c r="U805" s="119"/>
      <c r="V805" s="119"/>
      <c r="W805" s="326"/>
      <c r="X805" s="74"/>
      <c r="Y805" s="352"/>
      <c r="Z805" s="352"/>
      <c r="AA805" s="328"/>
      <c r="AB805" s="118"/>
      <c r="AC805" s="119"/>
      <c r="AD805" s="119"/>
      <c r="AE805" s="119"/>
      <c r="AF805" s="119"/>
      <c r="AG805" s="119"/>
      <c r="AH805" s="119"/>
      <c r="AI805" s="119"/>
      <c r="AJ805" s="119"/>
      <c r="AK805" s="119"/>
      <c r="AL805" s="119"/>
      <c r="AM805" s="4"/>
      <c r="AN805" s="4"/>
      <c r="AO805" s="4"/>
    </row>
    <row r="806">
      <c r="A806" s="4"/>
      <c r="B806" s="4"/>
      <c r="C806" s="4"/>
      <c r="D806" s="4"/>
      <c r="E806" s="4"/>
      <c r="F806" s="8"/>
      <c r="G806" s="8"/>
      <c r="H806" s="8"/>
      <c r="I806" s="8"/>
      <c r="J806" s="8"/>
      <c r="K806" s="8"/>
      <c r="L806" s="8"/>
      <c r="M806" s="8"/>
      <c r="N806" s="8"/>
      <c r="O806" s="8"/>
      <c r="P806" s="118"/>
      <c r="Q806" s="118"/>
      <c r="R806" s="118"/>
      <c r="S806" s="325"/>
      <c r="T806" s="119"/>
      <c r="U806" s="119"/>
      <c r="V806" s="119"/>
      <c r="W806" s="326"/>
      <c r="X806" s="74"/>
      <c r="Y806" s="352"/>
      <c r="Z806" s="352"/>
      <c r="AA806" s="328"/>
      <c r="AB806" s="118"/>
      <c r="AC806" s="119"/>
      <c r="AD806" s="119"/>
      <c r="AE806" s="119"/>
      <c r="AF806" s="119"/>
      <c r="AG806" s="119"/>
      <c r="AH806" s="119"/>
      <c r="AI806" s="119"/>
      <c r="AJ806" s="119"/>
      <c r="AK806" s="119"/>
      <c r="AL806" s="119"/>
      <c r="AM806" s="4"/>
      <c r="AN806" s="4"/>
      <c r="AO806" s="4"/>
    </row>
    <row r="807">
      <c r="A807" s="4"/>
      <c r="B807" s="4"/>
      <c r="C807" s="4"/>
      <c r="D807" s="4"/>
      <c r="E807" s="4"/>
      <c r="F807" s="8"/>
      <c r="G807" s="8"/>
      <c r="H807" s="8"/>
      <c r="I807" s="8"/>
      <c r="J807" s="8"/>
      <c r="K807" s="8"/>
      <c r="L807" s="8"/>
      <c r="M807" s="8"/>
      <c r="N807" s="8"/>
      <c r="O807" s="8"/>
      <c r="P807" s="118"/>
      <c r="Q807" s="118"/>
      <c r="R807" s="118"/>
      <c r="S807" s="325"/>
      <c r="T807" s="119"/>
      <c r="U807" s="119"/>
      <c r="V807" s="119"/>
      <c r="W807" s="326"/>
      <c r="X807" s="74"/>
      <c r="Y807" s="352"/>
      <c r="Z807" s="352"/>
      <c r="AA807" s="328"/>
      <c r="AB807" s="118"/>
      <c r="AC807" s="119"/>
      <c r="AD807" s="119"/>
      <c r="AE807" s="119"/>
      <c r="AF807" s="119"/>
      <c r="AG807" s="119"/>
      <c r="AH807" s="119"/>
      <c r="AI807" s="119"/>
      <c r="AJ807" s="119"/>
      <c r="AK807" s="119"/>
      <c r="AL807" s="119"/>
      <c r="AM807" s="4"/>
      <c r="AN807" s="4"/>
      <c r="AO807" s="4"/>
    </row>
    <row r="808">
      <c r="A808" s="4"/>
      <c r="B808" s="4"/>
      <c r="C808" s="4"/>
      <c r="D808" s="4"/>
      <c r="E808" s="4"/>
      <c r="F808" s="8"/>
      <c r="G808" s="8"/>
      <c r="H808" s="8"/>
      <c r="I808" s="8"/>
      <c r="J808" s="8"/>
      <c r="K808" s="8"/>
      <c r="L808" s="8"/>
      <c r="M808" s="8"/>
      <c r="N808" s="8"/>
      <c r="O808" s="8"/>
      <c r="P808" s="118"/>
      <c r="Q808" s="118"/>
      <c r="R808" s="118"/>
      <c r="S808" s="325"/>
      <c r="T808" s="119"/>
      <c r="U808" s="119"/>
      <c r="V808" s="119"/>
      <c r="W808" s="326"/>
      <c r="X808" s="74"/>
      <c r="Y808" s="352"/>
      <c r="Z808" s="352"/>
      <c r="AA808" s="328"/>
      <c r="AB808" s="118"/>
      <c r="AC808" s="119"/>
      <c r="AD808" s="119"/>
      <c r="AE808" s="119"/>
      <c r="AF808" s="119"/>
      <c r="AG808" s="119"/>
      <c r="AH808" s="119"/>
      <c r="AI808" s="119"/>
      <c r="AJ808" s="119"/>
      <c r="AK808" s="119"/>
      <c r="AL808" s="119"/>
      <c r="AM808" s="4"/>
      <c r="AN808" s="4"/>
      <c r="AO808" s="4"/>
    </row>
    <row r="809">
      <c r="A809" s="4"/>
      <c r="B809" s="4"/>
      <c r="C809" s="4"/>
      <c r="D809" s="4"/>
      <c r="E809" s="4"/>
      <c r="F809" s="8"/>
      <c r="G809" s="8"/>
      <c r="H809" s="8"/>
      <c r="I809" s="8"/>
      <c r="J809" s="8"/>
      <c r="K809" s="8"/>
      <c r="L809" s="8"/>
      <c r="M809" s="8"/>
      <c r="N809" s="8"/>
      <c r="O809" s="8"/>
      <c r="P809" s="118"/>
      <c r="Q809" s="118"/>
      <c r="R809" s="118"/>
      <c r="S809" s="325"/>
      <c r="T809" s="119"/>
      <c r="U809" s="119"/>
      <c r="V809" s="119"/>
      <c r="W809" s="326"/>
      <c r="X809" s="74"/>
      <c r="Y809" s="352"/>
      <c r="Z809" s="352"/>
      <c r="AA809" s="328"/>
      <c r="AB809" s="118"/>
      <c r="AC809" s="119"/>
      <c r="AD809" s="119"/>
      <c r="AE809" s="119"/>
      <c r="AF809" s="119"/>
      <c r="AG809" s="119"/>
      <c r="AH809" s="119"/>
      <c r="AI809" s="119"/>
      <c r="AJ809" s="119"/>
      <c r="AK809" s="119"/>
      <c r="AL809" s="119"/>
      <c r="AM809" s="4"/>
      <c r="AN809" s="4"/>
      <c r="AO809" s="4"/>
    </row>
    <row r="810">
      <c r="A810" s="4"/>
      <c r="B810" s="4"/>
      <c r="C810" s="4"/>
      <c r="D810" s="4"/>
      <c r="E810" s="4"/>
      <c r="F810" s="8"/>
      <c r="G810" s="8"/>
      <c r="H810" s="8"/>
      <c r="I810" s="8"/>
      <c r="J810" s="8"/>
      <c r="K810" s="8"/>
      <c r="L810" s="8"/>
      <c r="M810" s="8"/>
      <c r="N810" s="8"/>
      <c r="O810" s="8"/>
      <c r="P810" s="118"/>
      <c r="Q810" s="118"/>
      <c r="R810" s="118"/>
      <c r="S810" s="325"/>
      <c r="T810" s="119"/>
      <c r="U810" s="119"/>
      <c r="V810" s="119"/>
      <c r="W810" s="326"/>
      <c r="X810" s="74"/>
      <c r="Y810" s="352"/>
      <c r="Z810" s="352"/>
      <c r="AA810" s="328"/>
      <c r="AB810" s="118"/>
      <c r="AC810" s="119"/>
      <c r="AD810" s="119"/>
      <c r="AE810" s="119"/>
      <c r="AF810" s="119"/>
      <c r="AG810" s="119"/>
      <c r="AH810" s="119"/>
      <c r="AI810" s="119"/>
      <c r="AJ810" s="119"/>
      <c r="AK810" s="119"/>
      <c r="AL810" s="119"/>
      <c r="AM810" s="4"/>
      <c r="AN810" s="4"/>
      <c r="AO810" s="4"/>
    </row>
    <row r="811">
      <c r="A811" s="4"/>
      <c r="B811" s="4"/>
      <c r="C811" s="4"/>
      <c r="D811" s="4"/>
      <c r="E811" s="4"/>
      <c r="F811" s="8"/>
      <c r="G811" s="8"/>
      <c r="H811" s="8"/>
      <c r="I811" s="8"/>
      <c r="J811" s="8"/>
      <c r="K811" s="8"/>
      <c r="L811" s="8"/>
      <c r="M811" s="8"/>
      <c r="N811" s="8"/>
      <c r="O811" s="8"/>
      <c r="P811" s="118"/>
      <c r="Q811" s="118"/>
      <c r="R811" s="118"/>
      <c r="S811" s="325"/>
      <c r="T811" s="119"/>
      <c r="U811" s="119"/>
      <c r="V811" s="119"/>
      <c r="W811" s="326"/>
      <c r="X811" s="74"/>
      <c r="Y811" s="352"/>
      <c r="Z811" s="352"/>
      <c r="AA811" s="328"/>
      <c r="AB811" s="118"/>
      <c r="AC811" s="119"/>
      <c r="AD811" s="119"/>
      <c r="AE811" s="119"/>
      <c r="AF811" s="119"/>
      <c r="AG811" s="119"/>
      <c r="AH811" s="119"/>
      <c r="AI811" s="119"/>
      <c r="AJ811" s="119"/>
      <c r="AK811" s="119"/>
      <c r="AL811" s="119"/>
      <c r="AM811" s="4"/>
      <c r="AN811" s="4"/>
      <c r="AO811" s="4"/>
    </row>
    <row r="812">
      <c r="A812" s="4"/>
      <c r="B812" s="4"/>
      <c r="C812" s="4"/>
      <c r="D812" s="4"/>
      <c r="E812" s="4"/>
      <c r="F812" s="8"/>
      <c r="G812" s="8"/>
      <c r="H812" s="8"/>
      <c r="I812" s="8"/>
      <c r="J812" s="8"/>
      <c r="K812" s="8"/>
      <c r="L812" s="8"/>
      <c r="M812" s="8"/>
      <c r="N812" s="8"/>
      <c r="O812" s="8"/>
      <c r="P812" s="118"/>
      <c r="Q812" s="118"/>
      <c r="R812" s="118"/>
      <c r="S812" s="325"/>
      <c r="T812" s="119"/>
      <c r="U812" s="119"/>
      <c r="V812" s="119"/>
      <c r="W812" s="326"/>
      <c r="X812" s="74"/>
      <c r="Y812" s="352"/>
      <c r="Z812" s="352"/>
      <c r="AA812" s="328"/>
      <c r="AB812" s="118"/>
      <c r="AC812" s="119"/>
      <c r="AD812" s="119"/>
      <c r="AE812" s="119"/>
      <c r="AF812" s="119"/>
      <c r="AG812" s="119"/>
      <c r="AH812" s="119"/>
      <c r="AI812" s="119"/>
      <c r="AJ812" s="119"/>
      <c r="AK812" s="119"/>
      <c r="AL812" s="119"/>
      <c r="AM812" s="4"/>
      <c r="AN812" s="4"/>
      <c r="AO812" s="4"/>
    </row>
    <row r="813">
      <c r="A813" s="4"/>
      <c r="B813" s="4"/>
      <c r="C813" s="4"/>
      <c r="D813" s="4"/>
      <c r="E813" s="4"/>
      <c r="F813" s="8"/>
      <c r="G813" s="8"/>
      <c r="H813" s="8"/>
      <c r="I813" s="8"/>
      <c r="J813" s="8"/>
      <c r="K813" s="8"/>
      <c r="L813" s="8"/>
      <c r="M813" s="8"/>
      <c r="N813" s="8"/>
      <c r="O813" s="8"/>
      <c r="P813" s="118"/>
      <c r="Q813" s="118"/>
      <c r="R813" s="118"/>
      <c r="S813" s="325"/>
      <c r="T813" s="119"/>
      <c r="U813" s="119"/>
      <c r="V813" s="119"/>
      <c r="W813" s="326"/>
      <c r="X813" s="74"/>
      <c r="Y813" s="352"/>
      <c r="Z813" s="352"/>
      <c r="AA813" s="328"/>
      <c r="AB813" s="118"/>
      <c r="AC813" s="119"/>
      <c r="AD813" s="119"/>
      <c r="AE813" s="119"/>
      <c r="AF813" s="119"/>
      <c r="AG813" s="119"/>
      <c r="AH813" s="119"/>
      <c r="AI813" s="119"/>
      <c r="AJ813" s="119"/>
      <c r="AK813" s="119"/>
      <c r="AL813" s="119"/>
      <c r="AM813" s="4"/>
      <c r="AN813" s="4"/>
      <c r="AO813" s="4"/>
    </row>
    <row r="814">
      <c r="A814" s="4"/>
      <c r="B814" s="4"/>
      <c r="C814" s="4"/>
      <c r="D814" s="4"/>
      <c r="E814" s="4"/>
      <c r="F814" s="8"/>
      <c r="G814" s="8"/>
      <c r="H814" s="8"/>
      <c r="I814" s="8"/>
      <c r="J814" s="8"/>
      <c r="K814" s="8"/>
      <c r="L814" s="8"/>
      <c r="M814" s="8"/>
      <c r="N814" s="8"/>
      <c r="O814" s="8"/>
      <c r="P814" s="118"/>
      <c r="Q814" s="118"/>
      <c r="R814" s="118"/>
      <c r="S814" s="325"/>
      <c r="T814" s="119"/>
      <c r="U814" s="119"/>
      <c r="V814" s="119"/>
      <c r="W814" s="326"/>
      <c r="X814" s="74"/>
      <c r="Y814" s="352"/>
      <c r="Z814" s="352"/>
      <c r="AA814" s="328"/>
      <c r="AB814" s="118"/>
      <c r="AC814" s="119"/>
      <c r="AD814" s="119"/>
      <c r="AE814" s="119"/>
      <c r="AF814" s="119"/>
      <c r="AG814" s="119"/>
      <c r="AH814" s="119"/>
      <c r="AI814" s="119"/>
      <c r="AJ814" s="119"/>
      <c r="AK814" s="119"/>
      <c r="AL814" s="119"/>
      <c r="AM814" s="4"/>
      <c r="AN814" s="4"/>
      <c r="AO814" s="4"/>
    </row>
    <row r="815">
      <c r="A815" s="4"/>
      <c r="B815" s="4"/>
      <c r="C815" s="4"/>
      <c r="D815" s="4"/>
      <c r="E815" s="4"/>
      <c r="F815" s="8"/>
      <c r="G815" s="8"/>
      <c r="H815" s="8"/>
      <c r="I815" s="8"/>
      <c r="J815" s="8"/>
      <c r="K815" s="8"/>
      <c r="L815" s="8"/>
      <c r="M815" s="8"/>
      <c r="N815" s="8"/>
      <c r="O815" s="8"/>
      <c r="P815" s="118"/>
      <c r="Q815" s="118"/>
      <c r="R815" s="118"/>
      <c r="S815" s="325"/>
      <c r="T815" s="119"/>
      <c r="U815" s="119"/>
      <c r="V815" s="119"/>
      <c r="W815" s="326"/>
      <c r="X815" s="74"/>
      <c r="Y815" s="352"/>
      <c r="Z815" s="352"/>
      <c r="AA815" s="328"/>
      <c r="AB815" s="118"/>
      <c r="AC815" s="119"/>
      <c r="AD815" s="119"/>
      <c r="AE815" s="119"/>
      <c r="AF815" s="119"/>
      <c r="AG815" s="119"/>
      <c r="AH815" s="119"/>
      <c r="AI815" s="119"/>
      <c r="AJ815" s="119"/>
      <c r="AK815" s="119"/>
      <c r="AL815" s="119"/>
      <c r="AM815" s="4"/>
      <c r="AN815" s="4"/>
      <c r="AO815" s="4"/>
    </row>
    <row r="816">
      <c r="A816" s="4"/>
      <c r="B816" s="4"/>
      <c r="C816" s="4"/>
      <c r="D816" s="4"/>
      <c r="E816" s="4"/>
      <c r="F816" s="8"/>
      <c r="G816" s="8"/>
      <c r="H816" s="8"/>
      <c r="I816" s="8"/>
      <c r="J816" s="8"/>
      <c r="K816" s="8"/>
      <c r="L816" s="8"/>
      <c r="M816" s="8"/>
      <c r="N816" s="8"/>
      <c r="O816" s="8"/>
      <c r="P816" s="118"/>
      <c r="Q816" s="118"/>
      <c r="R816" s="118"/>
      <c r="S816" s="325"/>
      <c r="T816" s="119"/>
      <c r="U816" s="119"/>
      <c r="V816" s="119"/>
      <c r="W816" s="326"/>
      <c r="X816" s="74"/>
      <c r="Y816" s="352"/>
      <c r="Z816" s="352"/>
      <c r="AA816" s="328"/>
      <c r="AB816" s="118"/>
      <c r="AC816" s="119"/>
      <c r="AD816" s="119"/>
      <c r="AE816" s="119"/>
      <c r="AF816" s="119"/>
      <c r="AG816" s="119"/>
      <c r="AH816" s="119"/>
      <c r="AI816" s="119"/>
      <c r="AJ816" s="119"/>
      <c r="AK816" s="119"/>
      <c r="AL816" s="119"/>
      <c r="AM816" s="4"/>
      <c r="AN816" s="4"/>
      <c r="AO816" s="4"/>
    </row>
    <row r="817">
      <c r="A817" s="4"/>
      <c r="B817" s="4"/>
      <c r="C817" s="4"/>
      <c r="D817" s="4"/>
      <c r="E817" s="4"/>
      <c r="F817" s="8"/>
      <c r="G817" s="8"/>
      <c r="H817" s="8"/>
      <c r="I817" s="8"/>
      <c r="J817" s="8"/>
      <c r="K817" s="8"/>
      <c r="L817" s="8"/>
      <c r="M817" s="8"/>
      <c r="N817" s="8"/>
      <c r="O817" s="8"/>
      <c r="P817" s="118"/>
      <c r="Q817" s="118"/>
      <c r="R817" s="118"/>
      <c r="S817" s="325"/>
      <c r="T817" s="119"/>
      <c r="U817" s="119"/>
      <c r="V817" s="119"/>
      <c r="W817" s="326"/>
      <c r="X817" s="74"/>
      <c r="Y817" s="352"/>
      <c r="Z817" s="352"/>
      <c r="AA817" s="328"/>
      <c r="AB817" s="118"/>
      <c r="AC817" s="119"/>
      <c r="AD817" s="119"/>
      <c r="AE817" s="119"/>
      <c r="AF817" s="119"/>
      <c r="AG817" s="119"/>
      <c r="AH817" s="119"/>
      <c r="AI817" s="119"/>
      <c r="AJ817" s="119"/>
      <c r="AK817" s="119"/>
      <c r="AL817" s="119"/>
      <c r="AM817" s="4"/>
      <c r="AN817" s="4"/>
      <c r="AO817" s="4"/>
    </row>
    <row r="818">
      <c r="A818" s="4"/>
      <c r="B818" s="4"/>
      <c r="C818" s="4"/>
      <c r="D818" s="4"/>
      <c r="E818" s="4"/>
      <c r="F818" s="8"/>
      <c r="G818" s="8"/>
      <c r="H818" s="8"/>
      <c r="I818" s="8"/>
      <c r="J818" s="8"/>
      <c r="K818" s="8"/>
      <c r="L818" s="8"/>
      <c r="M818" s="8"/>
      <c r="N818" s="8"/>
      <c r="O818" s="8"/>
      <c r="P818" s="118"/>
      <c r="Q818" s="118"/>
      <c r="R818" s="118"/>
      <c r="S818" s="325"/>
      <c r="T818" s="119"/>
      <c r="U818" s="119"/>
      <c r="V818" s="119"/>
      <c r="W818" s="326"/>
      <c r="X818" s="74"/>
      <c r="Y818" s="352"/>
      <c r="Z818" s="352"/>
      <c r="AA818" s="328"/>
      <c r="AB818" s="118"/>
      <c r="AC818" s="119"/>
      <c r="AD818" s="119"/>
      <c r="AE818" s="119"/>
      <c r="AF818" s="119"/>
      <c r="AG818" s="119"/>
      <c r="AH818" s="119"/>
      <c r="AI818" s="119"/>
      <c r="AJ818" s="119"/>
      <c r="AK818" s="119"/>
      <c r="AL818" s="119"/>
      <c r="AM818" s="4"/>
      <c r="AN818" s="4"/>
      <c r="AO818" s="4"/>
    </row>
    <row r="819">
      <c r="A819" s="4"/>
      <c r="B819" s="4"/>
      <c r="C819" s="4"/>
      <c r="D819" s="4"/>
      <c r="E819" s="4"/>
      <c r="F819" s="8"/>
      <c r="G819" s="8"/>
      <c r="H819" s="8"/>
      <c r="I819" s="8"/>
      <c r="J819" s="8"/>
      <c r="K819" s="8"/>
      <c r="L819" s="8"/>
      <c r="M819" s="8"/>
      <c r="N819" s="8"/>
      <c r="O819" s="8"/>
      <c r="P819" s="118"/>
      <c r="Q819" s="118"/>
      <c r="R819" s="118"/>
      <c r="S819" s="325"/>
      <c r="T819" s="119"/>
      <c r="U819" s="119"/>
      <c r="V819" s="119"/>
      <c r="W819" s="326"/>
      <c r="X819" s="74"/>
      <c r="Y819" s="352"/>
      <c r="Z819" s="352"/>
      <c r="AA819" s="328"/>
      <c r="AB819" s="118"/>
      <c r="AC819" s="119"/>
      <c r="AD819" s="119"/>
      <c r="AE819" s="119"/>
      <c r="AF819" s="119"/>
      <c r="AG819" s="119"/>
      <c r="AH819" s="119"/>
      <c r="AI819" s="119"/>
      <c r="AJ819" s="119"/>
      <c r="AK819" s="119"/>
      <c r="AL819" s="119"/>
      <c r="AM819" s="4"/>
      <c r="AN819" s="4"/>
      <c r="AO819" s="4"/>
    </row>
    <row r="820">
      <c r="A820" s="4"/>
      <c r="B820" s="4"/>
      <c r="C820" s="4"/>
      <c r="D820" s="4"/>
      <c r="E820" s="4"/>
      <c r="F820" s="8"/>
      <c r="G820" s="8"/>
      <c r="H820" s="8"/>
      <c r="I820" s="8"/>
      <c r="J820" s="8"/>
      <c r="K820" s="8"/>
      <c r="L820" s="8"/>
      <c r="M820" s="8"/>
      <c r="N820" s="8"/>
      <c r="O820" s="8"/>
      <c r="P820" s="118"/>
      <c r="Q820" s="118"/>
      <c r="R820" s="118"/>
      <c r="S820" s="325"/>
      <c r="T820" s="119"/>
      <c r="U820" s="119"/>
      <c r="V820" s="119"/>
      <c r="W820" s="326"/>
      <c r="X820" s="74"/>
      <c r="Y820" s="352"/>
      <c r="Z820" s="352"/>
      <c r="AA820" s="328"/>
      <c r="AB820" s="118"/>
      <c r="AC820" s="119"/>
      <c r="AD820" s="119"/>
      <c r="AE820" s="119"/>
      <c r="AF820" s="119"/>
      <c r="AG820" s="119"/>
      <c r="AH820" s="119"/>
      <c r="AI820" s="119"/>
      <c r="AJ820" s="119"/>
      <c r="AK820" s="119"/>
      <c r="AL820" s="119"/>
      <c r="AM820" s="4"/>
      <c r="AN820" s="4"/>
      <c r="AO820" s="4"/>
    </row>
    <row r="821">
      <c r="A821" s="4"/>
      <c r="B821" s="4"/>
      <c r="C821" s="4"/>
      <c r="D821" s="4"/>
      <c r="E821" s="4"/>
      <c r="F821" s="8"/>
      <c r="G821" s="8"/>
      <c r="H821" s="8"/>
      <c r="I821" s="8"/>
      <c r="J821" s="8"/>
      <c r="K821" s="8"/>
      <c r="L821" s="8"/>
      <c r="M821" s="8"/>
      <c r="N821" s="8"/>
      <c r="O821" s="8"/>
      <c r="P821" s="118"/>
      <c r="Q821" s="118"/>
      <c r="R821" s="118"/>
      <c r="S821" s="325"/>
      <c r="T821" s="119"/>
      <c r="U821" s="119"/>
      <c r="V821" s="119"/>
      <c r="W821" s="326"/>
      <c r="X821" s="74"/>
      <c r="Y821" s="352"/>
      <c r="Z821" s="352"/>
      <c r="AA821" s="328"/>
      <c r="AB821" s="118"/>
      <c r="AC821" s="119"/>
      <c r="AD821" s="119"/>
      <c r="AE821" s="119"/>
      <c r="AF821" s="119"/>
      <c r="AG821" s="119"/>
      <c r="AH821" s="119"/>
      <c r="AI821" s="119"/>
      <c r="AJ821" s="119"/>
      <c r="AK821" s="119"/>
      <c r="AL821" s="119"/>
      <c r="AM821" s="4"/>
      <c r="AN821" s="4"/>
      <c r="AO821" s="4"/>
    </row>
    <row r="822">
      <c r="A822" s="4"/>
      <c r="B822" s="4"/>
      <c r="C822" s="4"/>
      <c r="D822" s="4"/>
      <c r="E822" s="4"/>
      <c r="F822" s="8"/>
      <c r="G822" s="8"/>
      <c r="H822" s="8"/>
      <c r="I822" s="8"/>
      <c r="J822" s="8"/>
      <c r="K822" s="8"/>
      <c r="L822" s="8"/>
      <c r="M822" s="8"/>
      <c r="N822" s="8"/>
      <c r="O822" s="8"/>
      <c r="P822" s="118"/>
      <c r="Q822" s="118"/>
      <c r="R822" s="118"/>
      <c r="S822" s="325"/>
      <c r="T822" s="119"/>
      <c r="U822" s="119"/>
      <c r="V822" s="119"/>
      <c r="W822" s="326"/>
      <c r="X822" s="74"/>
      <c r="Y822" s="352"/>
      <c r="Z822" s="352"/>
      <c r="AA822" s="328"/>
      <c r="AB822" s="118"/>
      <c r="AC822" s="119"/>
      <c r="AD822" s="119"/>
      <c r="AE822" s="119"/>
      <c r="AF822" s="119"/>
      <c r="AG822" s="119"/>
      <c r="AH822" s="119"/>
      <c r="AI822" s="119"/>
      <c r="AJ822" s="119"/>
      <c r="AK822" s="119"/>
      <c r="AL822" s="119"/>
      <c r="AM822" s="4"/>
      <c r="AN822" s="4"/>
      <c r="AO822" s="4"/>
    </row>
    <row r="823">
      <c r="A823" s="4"/>
      <c r="B823" s="4"/>
      <c r="C823" s="4"/>
      <c r="D823" s="4"/>
      <c r="E823" s="4"/>
      <c r="F823" s="8"/>
      <c r="G823" s="8"/>
      <c r="H823" s="8"/>
      <c r="I823" s="8"/>
      <c r="J823" s="8"/>
      <c r="K823" s="8"/>
      <c r="L823" s="8"/>
      <c r="M823" s="8"/>
      <c r="N823" s="8"/>
      <c r="O823" s="8"/>
      <c r="P823" s="118"/>
      <c r="Q823" s="118"/>
      <c r="R823" s="118"/>
      <c r="S823" s="325"/>
      <c r="T823" s="119"/>
      <c r="U823" s="119"/>
      <c r="V823" s="119"/>
      <c r="W823" s="326"/>
      <c r="X823" s="74"/>
      <c r="Y823" s="352"/>
      <c r="Z823" s="352"/>
      <c r="AA823" s="328"/>
      <c r="AB823" s="118"/>
      <c r="AC823" s="119"/>
      <c r="AD823" s="119"/>
      <c r="AE823" s="119"/>
      <c r="AF823" s="119"/>
      <c r="AG823" s="119"/>
      <c r="AH823" s="119"/>
      <c r="AI823" s="119"/>
      <c r="AJ823" s="119"/>
      <c r="AK823" s="119"/>
      <c r="AL823" s="119"/>
      <c r="AM823" s="4"/>
      <c r="AN823" s="4"/>
      <c r="AO823" s="4"/>
    </row>
    <row r="824">
      <c r="A824" s="4"/>
      <c r="B824" s="4"/>
      <c r="C824" s="4"/>
      <c r="D824" s="4"/>
      <c r="E824" s="4"/>
      <c r="F824" s="8"/>
      <c r="G824" s="8"/>
      <c r="H824" s="8"/>
      <c r="I824" s="8"/>
      <c r="J824" s="8"/>
      <c r="K824" s="8"/>
      <c r="L824" s="8"/>
      <c r="M824" s="8"/>
      <c r="N824" s="8"/>
      <c r="O824" s="8"/>
      <c r="P824" s="118"/>
      <c r="Q824" s="118"/>
      <c r="R824" s="118"/>
      <c r="S824" s="325"/>
      <c r="T824" s="119"/>
      <c r="U824" s="119"/>
      <c r="V824" s="119"/>
      <c r="W824" s="326"/>
      <c r="X824" s="74"/>
      <c r="Y824" s="352"/>
      <c r="Z824" s="352"/>
      <c r="AA824" s="328"/>
      <c r="AB824" s="118"/>
      <c r="AC824" s="119"/>
      <c r="AD824" s="119"/>
      <c r="AE824" s="119"/>
      <c r="AF824" s="119"/>
      <c r="AG824" s="119"/>
      <c r="AH824" s="119"/>
      <c r="AI824" s="119"/>
      <c r="AJ824" s="119"/>
      <c r="AK824" s="119"/>
      <c r="AL824" s="119"/>
      <c r="AM824" s="4"/>
      <c r="AN824" s="4"/>
      <c r="AO824" s="4"/>
    </row>
    <row r="825">
      <c r="A825" s="4"/>
      <c r="B825" s="4"/>
      <c r="C825" s="4"/>
      <c r="D825" s="4"/>
      <c r="E825" s="4"/>
      <c r="F825" s="8"/>
      <c r="G825" s="8"/>
      <c r="H825" s="8"/>
      <c r="I825" s="8"/>
      <c r="J825" s="8"/>
      <c r="K825" s="8"/>
      <c r="L825" s="8"/>
      <c r="M825" s="8"/>
      <c r="N825" s="8"/>
      <c r="O825" s="8"/>
      <c r="P825" s="118"/>
      <c r="Q825" s="118"/>
      <c r="R825" s="118"/>
      <c r="S825" s="325"/>
      <c r="T825" s="119"/>
      <c r="U825" s="119"/>
      <c r="V825" s="119"/>
      <c r="W825" s="326"/>
      <c r="X825" s="74"/>
      <c r="Y825" s="352"/>
      <c r="Z825" s="352"/>
      <c r="AA825" s="328"/>
      <c r="AB825" s="118"/>
      <c r="AC825" s="119"/>
      <c r="AD825" s="119"/>
      <c r="AE825" s="119"/>
      <c r="AF825" s="119"/>
      <c r="AG825" s="119"/>
      <c r="AH825" s="119"/>
      <c r="AI825" s="119"/>
      <c r="AJ825" s="119"/>
      <c r="AK825" s="119"/>
      <c r="AL825" s="119"/>
      <c r="AM825" s="4"/>
      <c r="AN825" s="4"/>
      <c r="AO825" s="4"/>
    </row>
    <row r="826">
      <c r="A826" s="4"/>
      <c r="B826" s="4"/>
      <c r="C826" s="4"/>
      <c r="D826" s="4"/>
      <c r="E826" s="4"/>
      <c r="F826" s="8"/>
      <c r="G826" s="8"/>
      <c r="H826" s="8"/>
      <c r="I826" s="8"/>
      <c r="J826" s="8"/>
      <c r="K826" s="8"/>
      <c r="L826" s="8"/>
      <c r="M826" s="8"/>
      <c r="N826" s="8"/>
      <c r="O826" s="8"/>
      <c r="P826" s="118"/>
      <c r="Q826" s="118"/>
      <c r="R826" s="118"/>
      <c r="S826" s="325"/>
      <c r="T826" s="119"/>
      <c r="U826" s="119"/>
      <c r="V826" s="119"/>
      <c r="W826" s="326"/>
      <c r="X826" s="74"/>
      <c r="Y826" s="352"/>
      <c r="Z826" s="352"/>
      <c r="AA826" s="328"/>
      <c r="AB826" s="118"/>
      <c r="AC826" s="119"/>
      <c r="AD826" s="119"/>
      <c r="AE826" s="119"/>
      <c r="AF826" s="119"/>
      <c r="AG826" s="119"/>
      <c r="AH826" s="119"/>
      <c r="AI826" s="119"/>
      <c r="AJ826" s="119"/>
      <c r="AK826" s="119"/>
      <c r="AL826" s="119"/>
      <c r="AM826" s="4"/>
      <c r="AN826" s="4"/>
      <c r="AO826" s="4"/>
    </row>
    <row r="827">
      <c r="A827" s="4"/>
      <c r="B827" s="4"/>
      <c r="C827" s="4"/>
      <c r="D827" s="4"/>
      <c r="E827" s="4"/>
      <c r="F827" s="8"/>
      <c r="G827" s="8"/>
      <c r="H827" s="8"/>
      <c r="I827" s="8"/>
      <c r="J827" s="8"/>
      <c r="K827" s="8"/>
      <c r="L827" s="8"/>
      <c r="M827" s="8"/>
      <c r="N827" s="8"/>
      <c r="O827" s="8"/>
      <c r="P827" s="118"/>
      <c r="Q827" s="118"/>
      <c r="R827" s="118"/>
      <c r="S827" s="325"/>
      <c r="T827" s="119"/>
      <c r="U827" s="119"/>
      <c r="V827" s="119"/>
      <c r="W827" s="326"/>
      <c r="X827" s="74"/>
      <c r="Y827" s="352"/>
      <c r="Z827" s="352"/>
      <c r="AA827" s="328"/>
      <c r="AB827" s="118"/>
      <c r="AC827" s="119"/>
      <c r="AD827" s="119"/>
      <c r="AE827" s="119"/>
      <c r="AF827" s="119"/>
      <c r="AG827" s="119"/>
      <c r="AH827" s="119"/>
      <c r="AI827" s="119"/>
      <c r="AJ827" s="119"/>
      <c r="AK827" s="119"/>
      <c r="AL827" s="119"/>
      <c r="AM827" s="4"/>
      <c r="AN827" s="4"/>
      <c r="AO827" s="4"/>
    </row>
    <row r="828">
      <c r="A828" s="4"/>
      <c r="B828" s="4"/>
      <c r="C828" s="4"/>
      <c r="D828" s="4"/>
      <c r="E828" s="4"/>
      <c r="F828" s="8"/>
      <c r="G828" s="8"/>
      <c r="H828" s="8"/>
      <c r="I828" s="8"/>
      <c r="J828" s="8"/>
      <c r="K828" s="8"/>
      <c r="L828" s="8"/>
      <c r="M828" s="8"/>
      <c r="N828" s="8"/>
      <c r="O828" s="8"/>
      <c r="P828" s="118"/>
      <c r="Q828" s="118"/>
      <c r="R828" s="118"/>
      <c r="S828" s="325"/>
      <c r="T828" s="119"/>
      <c r="U828" s="119"/>
      <c r="V828" s="119"/>
      <c r="W828" s="326"/>
      <c r="X828" s="74"/>
      <c r="Y828" s="352"/>
      <c r="Z828" s="352"/>
      <c r="AA828" s="328"/>
      <c r="AB828" s="118"/>
      <c r="AC828" s="119"/>
      <c r="AD828" s="119"/>
      <c r="AE828" s="119"/>
      <c r="AF828" s="119"/>
      <c r="AG828" s="119"/>
      <c r="AH828" s="119"/>
      <c r="AI828" s="119"/>
      <c r="AJ828" s="119"/>
      <c r="AK828" s="119"/>
      <c r="AL828" s="119"/>
      <c r="AM828" s="4"/>
      <c r="AN828" s="4"/>
      <c r="AO828" s="4"/>
    </row>
    <row r="829">
      <c r="A829" s="4"/>
      <c r="B829" s="4"/>
      <c r="C829" s="4"/>
      <c r="D829" s="4"/>
      <c r="E829" s="4"/>
      <c r="F829" s="8"/>
      <c r="G829" s="8"/>
      <c r="H829" s="8"/>
      <c r="I829" s="8"/>
      <c r="J829" s="8"/>
      <c r="K829" s="8"/>
      <c r="L829" s="8"/>
      <c r="M829" s="8"/>
      <c r="N829" s="8"/>
      <c r="O829" s="8"/>
      <c r="P829" s="118"/>
      <c r="Q829" s="118"/>
      <c r="R829" s="118"/>
      <c r="S829" s="325"/>
      <c r="T829" s="119"/>
      <c r="U829" s="119"/>
      <c r="V829" s="119"/>
      <c r="W829" s="326"/>
      <c r="X829" s="74"/>
      <c r="Y829" s="352"/>
      <c r="Z829" s="352"/>
      <c r="AA829" s="328"/>
      <c r="AB829" s="118"/>
      <c r="AC829" s="119"/>
      <c r="AD829" s="119"/>
      <c r="AE829" s="119"/>
      <c r="AF829" s="119"/>
      <c r="AG829" s="119"/>
      <c r="AH829" s="119"/>
      <c r="AI829" s="119"/>
      <c r="AJ829" s="119"/>
      <c r="AK829" s="119"/>
      <c r="AL829" s="119"/>
      <c r="AM829" s="4"/>
      <c r="AN829" s="4"/>
      <c r="AO829" s="4"/>
    </row>
    <row r="830">
      <c r="A830" s="4"/>
      <c r="B830" s="4"/>
      <c r="C830" s="4"/>
      <c r="D830" s="4"/>
      <c r="E830" s="4"/>
      <c r="F830" s="8"/>
      <c r="G830" s="8"/>
      <c r="H830" s="8"/>
      <c r="I830" s="8"/>
      <c r="J830" s="8"/>
      <c r="K830" s="8"/>
      <c r="L830" s="8"/>
      <c r="M830" s="8"/>
      <c r="N830" s="8"/>
      <c r="O830" s="8"/>
      <c r="P830" s="118"/>
      <c r="Q830" s="118"/>
      <c r="R830" s="118"/>
      <c r="S830" s="325"/>
      <c r="T830" s="119"/>
      <c r="U830" s="119"/>
      <c r="V830" s="119"/>
      <c r="W830" s="326"/>
      <c r="X830" s="74"/>
      <c r="Y830" s="352"/>
      <c r="Z830" s="352"/>
      <c r="AA830" s="328"/>
      <c r="AB830" s="118"/>
      <c r="AC830" s="119"/>
      <c r="AD830" s="119"/>
      <c r="AE830" s="119"/>
      <c r="AF830" s="119"/>
      <c r="AG830" s="119"/>
      <c r="AH830" s="119"/>
      <c r="AI830" s="119"/>
      <c r="AJ830" s="119"/>
      <c r="AK830" s="119"/>
      <c r="AL830" s="119"/>
      <c r="AM830" s="4"/>
      <c r="AN830" s="4"/>
      <c r="AO830" s="4"/>
    </row>
    <row r="831">
      <c r="A831" s="4"/>
      <c r="B831" s="4"/>
      <c r="C831" s="4"/>
      <c r="D831" s="4"/>
      <c r="E831" s="4"/>
      <c r="F831" s="8"/>
      <c r="G831" s="8"/>
      <c r="H831" s="8"/>
      <c r="I831" s="8"/>
      <c r="J831" s="8"/>
      <c r="K831" s="8"/>
      <c r="L831" s="8"/>
      <c r="M831" s="8"/>
      <c r="N831" s="8"/>
      <c r="O831" s="8"/>
      <c r="P831" s="118"/>
      <c r="Q831" s="118"/>
      <c r="R831" s="118"/>
      <c r="S831" s="325"/>
      <c r="T831" s="119"/>
      <c r="U831" s="119"/>
      <c r="V831" s="119"/>
      <c r="W831" s="326"/>
      <c r="X831" s="74"/>
      <c r="Y831" s="352"/>
      <c r="Z831" s="352"/>
      <c r="AA831" s="328"/>
      <c r="AB831" s="118"/>
      <c r="AC831" s="119"/>
      <c r="AD831" s="119"/>
      <c r="AE831" s="119"/>
      <c r="AF831" s="119"/>
      <c r="AG831" s="119"/>
      <c r="AH831" s="119"/>
      <c r="AI831" s="119"/>
      <c r="AJ831" s="119"/>
      <c r="AK831" s="119"/>
      <c r="AL831" s="119"/>
      <c r="AM831" s="4"/>
      <c r="AN831" s="4"/>
      <c r="AO831" s="4"/>
    </row>
    <row r="832">
      <c r="A832" s="4"/>
      <c r="B832" s="4"/>
      <c r="C832" s="4"/>
      <c r="D832" s="4"/>
      <c r="E832" s="4"/>
      <c r="F832" s="8"/>
      <c r="G832" s="8"/>
      <c r="H832" s="8"/>
      <c r="I832" s="8"/>
      <c r="J832" s="8"/>
      <c r="K832" s="8"/>
      <c r="L832" s="8"/>
      <c r="M832" s="8"/>
      <c r="N832" s="8"/>
      <c r="O832" s="8"/>
      <c r="P832" s="118"/>
      <c r="Q832" s="118"/>
      <c r="R832" s="118"/>
      <c r="S832" s="325"/>
      <c r="T832" s="119"/>
      <c r="U832" s="119"/>
      <c r="V832" s="119"/>
      <c r="W832" s="326"/>
      <c r="X832" s="74"/>
      <c r="Y832" s="352"/>
      <c r="Z832" s="352"/>
      <c r="AA832" s="328"/>
      <c r="AB832" s="118"/>
      <c r="AC832" s="119"/>
      <c r="AD832" s="119"/>
      <c r="AE832" s="119"/>
      <c r="AF832" s="119"/>
      <c r="AG832" s="119"/>
      <c r="AH832" s="119"/>
      <c r="AI832" s="119"/>
      <c r="AJ832" s="119"/>
      <c r="AK832" s="119"/>
      <c r="AL832" s="119"/>
      <c r="AM832" s="4"/>
      <c r="AN832" s="4"/>
      <c r="AO832" s="4"/>
    </row>
    <row r="833">
      <c r="A833" s="4"/>
      <c r="B833" s="4"/>
      <c r="C833" s="4"/>
      <c r="D833" s="4"/>
      <c r="E833" s="4"/>
      <c r="F833" s="8"/>
      <c r="G833" s="8"/>
      <c r="H833" s="8"/>
      <c r="I833" s="8"/>
      <c r="J833" s="8"/>
      <c r="K833" s="8"/>
      <c r="L833" s="8"/>
      <c r="M833" s="8"/>
      <c r="N833" s="8"/>
      <c r="O833" s="8"/>
      <c r="P833" s="118"/>
      <c r="Q833" s="118"/>
      <c r="R833" s="118"/>
      <c r="S833" s="325"/>
      <c r="T833" s="119"/>
      <c r="U833" s="119"/>
      <c r="V833" s="119"/>
      <c r="W833" s="326"/>
      <c r="X833" s="74"/>
      <c r="Y833" s="352"/>
      <c r="Z833" s="352"/>
      <c r="AA833" s="328"/>
      <c r="AB833" s="118"/>
      <c r="AC833" s="119"/>
      <c r="AD833" s="119"/>
      <c r="AE833" s="119"/>
      <c r="AF833" s="119"/>
      <c r="AG833" s="119"/>
      <c r="AH833" s="119"/>
      <c r="AI833" s="119"/>
      <c r="AJ833" s="119"/>
      <c r="AK833" s="119"/>
      <c r="AL833" s="119"/>
      <c r="AM833" s="4"/>
      <c r="AN833" s="4"/>
      <c r="AO833" s="4"/>
    </row>
    <row r="834">
      <c r="A834" s="4"/>
      <c r="B834" s="4"/>
      <c r="C834" s="4"/>
      <c r="D834" s="4"/>
      <c r="E834" s="4"/>
      <c r="F834" s="8"/>
      <c r="G834" s="8"/>
      <c r="H834" s="8"/>
      <c r="I834" s="8"/>
      <c r="J834" s="8"/>
      <c r="K834" s="8"/>
      <c r="L834" s="8"/>
      <c r="M834" s="8"/>
      <c r="N834" s="8"/>
      <c r="O834" s="8"/>
      <c r="P834" s="118"/>
      <c r="Q834" s="118"/>
      <c r="R834" s="118"/>
      <c r="S834" s="325"/>
      <c r="T834" s="119"/>
      <c r="U834" s="119"/>
      <c r="V834" s="119"/>
      <c r="W834" s="326"/>
      <c r="X834" s="74"/>
      <c r="Y834" s="352"/>
      <c r="Z834" s="352"/>
      <c r="AA834" s="328"/>
      <c r="AB834" s="118"/>
      <c r="AC834" s="119"/>
      <c r="AD834" s="119"/>
      <c r="AE834" s="119"/>
      <c r="AF834" s="119"/>
      <c r="AG834" s="119"/>
      <c r="AH834" s="119"/>
      <c r="AI834" s="119"/>
      <c r="AJ834" s="119"/>
      <c r="AK834" s="119"/>
      <c r="AL834" s="119"/>
      <c r="AM834" s="4"/>
      <c r="AN834" s="4"/>
      <c r="AO834" s="4"/>
    </row>
    <row r="835">
      <c r="A835" s="4"/>
      <c r="B835" s="4"/>
      <c r="C835" s="4"/>
      <c r="D835" s="4"/>
      <c r="E835" s="4"/>
      <c r="F835" s="8"/>
      <c r="G835" s="8"/>
      <c r="H835" s="8"/>
      <c r="I835" s="8"/>
      <c r="J835" s="8"/>
      <c r="K835" s="8"/>
      <c r="L835" s="8"/>
      <c r="M835" s="8"/>
      <c r="N835" s="8"/>
      <c r="O835" s="8"/>
      <c r="P835" s="118"/>
      <c r="Q835" s="118"/>
      <c r="R835" s="118"/>
      <c r="S835" s="325"/>
      <c r="T835" s="119"/>
      <c r="U835" s="119"/>
      <c r="V835" s="119"/>
      <c r="W835" s="326"/>
      <c r="X835" s="74"/>
      <c r="Y835" s="352"/>
      <c r="Z835" s="352"/>
      <c r="AA835" s="328"/>
      <c r="AB835" s="118"/>
      <c r="AC835" s="119"/>
      <c r="AD835" s="119"/>
      <c r="AE835" s="119"/>
      <c r="AF835" s="119"/>
      <c r="AG835" s="119"/>
      <c r="AH835" s="119"/>
      <c r="AI835" s="119"/>
      <c r="AJ835" s="119"/>
      <c r="AK835" s="119"/>
      <c r="AL835" s="119"/>
      <c r="AM835" s="4"/>
      <c r="AN835" s="4"/>
      <c r="AO835" s="4"/>
    </row>
    <row r="836">
      <c r="A836" s="4"/>
      <c r="B836" s="4"/>
      <c r="C836" s="4"/>
      <c r="D836" s="4"/>
      <c r="E836" s="4"/>
      <c r="F836" s="8"/>
      <c r="G836" s="8"/>
      <c r="H836" s="8"/>
      <c r="I836" s="8"/>
      <c r="J836" s="8"/>
      <c r="K836" s="8"/>
      <c r="L836" s="8"/>
      <c r="M836" s="8"/>
      <c r="N836" s="8"/>
      <c r="O836" s="8"/>
      <c r="P836" s="118"/>
      <c r="Q836" s="118"/>
      <c r="R836" s="118"/>
      <c r="S836" s="325"/>
      <c r="T836" s="119"/>
      <c r="U836" s="119"/>
      <c r="V836" s="119"/>
      <c r="W836" s="326"/>
      <c r="X836" s="74"/>
      <c r="Y836" s="352"/>
      <c r="Z836" s="352"/>
      <c r="AA836" s="328"/>
      <c r="AB836" s="118"/>
      <c r="AC836" s="119"/>
      <c r="AD836" s="119"/>
      <c r="AE836" s="119"/>
      <c r="AF836" s="119"/>
      <c r="AG836" s="119"/>
      <c r="AH836" s="119"/>
      <c r="AI836" s="119"/>
      <c r="AJ836" s="119"/>
      <c r="AK836" s="119"/>
      <c r="AL836" s="119"/>
      <c r="AM836" s="4"/>
      <c r="AN836" s="4"/>
      <c r="AO836" s="4"/>
    </row>
    <row r="837">
      <c r="A837" s="4"/>
      <c r="B837" s="4"/>
      <c r="C837" s="4"/>
      <c r="D837" s="4"/>
      <c r="E837" s="4"/>
      <c r="F837" s="8"/>
      <c r="G837" s="8"/>
      <c r="H837" s="8"/>
      <c r="I837" s="8"/>
      <c r="J837" s="8"/>
      <c r="K837" s="8"/>
      <c r="L837" s="8"/>
      <c r="M837" s="8"/>
      <c r="N837" s="8"/>
      <c r="O837" s="8"/>
      <c r="P837" s="118"/>
      <c r="Q837" s="118"/>
      <c r="R837" s="118"/>
      <c r="S837" s="325"/>
      <c r="T837" s="119"/>
      <c r="U837" s="119"/>
      <c r="V837" s="119"/>
      <c r="W837" s="326"/>
      <c r="X837" s="74"/>
      <c r="Y837" s="352"/>
      <c r="Z837" s="352"/>
      <c r="AA837" s="328"/>
      <c r="AB837" s="118"/>
      <c r="AC837" s="119"/>
      <c r="AD837" s="119"/>
      <c r="AE837" s="119"/>
      <c r="AF837" s="119"/>
      <c r="AG837" s="119"/>
      <c r="AH837" s="119"/>
      <c r="AI837" s="119"/>
      <c r="AJ837" s="119"/>
      <c r="AK837" s="119"/>
      <c r="AL837" s="119"/>
      <c r="AM837" s="4"/>
      <c r="AN837" s="4"/>
      <c r="AO837" s="4"/>
    </row>
    <row r="838">
      <c r="A838" s="4"/>
      <c r="B838" s="4"/>
      <c r="C838" s="4"/>
      <c r="D838" s="4"/>
      <c r="E838" s="4"/>
      <c r="F838" s="8"/>
      <c r="G838" s="8"/>
      <c r="H838" s="8"/>
      <c r="I838" s="8"/>
      <c r="J838" s="8"/>
      <c r="K838" s="8"/>
      <c r="L838" s="8"/>
      <c r="M838" s="8"/>
      <c r="N838" s="8"/>
      <c r="O838" s="8"/>
      <c r="P838" s="118"/>
      <c r="Q838" s="118"/>
      <c r="R838" s="118"/>
      <c r="S838" s="325"/>
      <c r="T838" s="119"/>
      <c r="U838" s="119"/>
      <c r="V838" s="119"/>
      <c r="W838" s="326"/>
      <c r="X838" s="74"/>
      <c r="Y838" s="352"/>
      <c r="Z838" s="352"/>
      <c r="AA838" s="328"/>
      <c r="AB838" s="118"/>
      <c r="AC838" s="119"/>
      <c r="AD838" s="119"/>
      <c r="AE838" s="119"/>
      <c r="AF838" s="119"/>
      <c r="AG838" s="119"/>
      <c r="AH838" s="119"/>
      <c r="AI838" s="119"/>
      <c r="AJ838" s="119"/>
      <c r="AK838" s="119"/>
      <c r="AL838" s="119"/>
      <c r="AM838" s="4"/>
      <c r="AN838" s="4"/>
      <c r="AO838" s="4"/>
    </row>
    <row r="839">
      <c r="A839" s="4"/>
      <c r="B839" s="4"/>
      <c r="C839" s="4"/>
      <c r="D839" s="4"/>
      <c r="E839" s="4"/>
      <c r="F839" s="8"/>
      <c r="G839" s="8"/>
      <c r="H839" s="8"/>
      <c r="I839" s="8"/>
      <c r="J839" s="8"/>
      <c r="K839" s="8"/>
      <c r="L839" s="8"/>
      <c r="M839" s="8"/>
      <c r="N839" s="8"/>
      <c r="O839" s="8"/>
      <c r="P839" s="118"/>
      <c r="Q839" s="118"/>
      <c r="R839" s="118"/>
      <c r="S839" s="325"/>
      <c r="T839" s="119"/>
      <c r="U839" s="119"/>
      <c r="V839" s="119"/>
      <c r="W839" s="326"/>
      <c r="X839" s="74"/>
      <c r="Y839" s="352"/>
      <c r="Z839" s="352"/>
      <c r="AA839" s="328"/>
      <c r="AB839" s="118"/>
      <c r="AC839" s="119"/>
      <c r="AD839" s="119"/>
      <c r="AE839" s="119"/>
      <c r="AF839" s="119"/>
      <c r="AG839" s="119"/>
      <c r="AH839" s="119"/>
      <c r="AI839" s="119"/>
      <c r="AJ839" s="119"/>
      <c r="AK839" s="119"/>
      <c r="AL839" s="119"/>
      <c r="AM839" s="4"/>
      <c r="AN839" s="4"/>
      <c r="AO839" s="4"/>
    </row>
    <row r="840">
      <c r="A840" s="4"/>
      <c r="B840" s="4"/>
      <c r="C840" s="4"/>
      <c r="D840" s="4"/>
      <c r="E840" s="4"/>
      <c r="F840" s="8"/>
      <c r="G840" s="8"/>
      <c r="H840" s="8"/>
      <c r="I840" s="8"/>
      <c r="J840" s="8"/>
      <c r="K840" s="8"/>
      <c r="L840" s="8"/>
      <c r="M840" s="8"/>
      <c r="N840" s="8"/>
      <c r="O840" s="8"/>
      <c r="P840" s="118"/>
      <c r="Q840" s="118"/>
      <c r="R840" s="118"/>
      <c r="S840" s="325"/>
      <c r="T840" s="119"/>
      <c r="U840" s="119"/>
      <c r="V840" s="119"/>
      <c r="W840" s="326"/>
      <c r="X840" s="74"/>
      <c r="Y840" s="352"/>
      <c r="Z840" s="352"/>
      <c r="AA840" s="328"/>
      <c r="AB840" s="118"/>
      <c r="AC840" s="119"/>
      <c r="AD840" s="119"/>
      <c r="AE840" s="119"/>
      <c r="AF840" s="119"/>
      <c r="AG840" s="119"/>
      <c r="AH840" s="119"/>
      <c r="AI840" s="119"/>
      <c r="AJ840" s="119"/>
      <c r="AK840" s="119"/>
      <c r="AL840" s="119"/>
      <c r="AM840" s="4"/>
      <c r="AN840" s="4"/>
      <c r="AO840" s="4"/>
    </row>
    <row r="841">
      <c r="A841" s="4"/>
      <c r="B841" s="4"/>
      <c r="C841" s="4"/>
      <c r="D841" s="4"/>
      <c r="E841" s="4"/>
      <c r="F841" s="8"/>
      <c r="G841" s="8"/>
      <c r="H841" s="8"/>
      <c r="I841" s="8"/>
      <c r="J841" s="8"/>
      <c r="K841" s="8"/>
      <c r="L841" s="8"/>
      <c r="M841" s="8"/>
      <c r="N841" s="8"/>
      <c r="O841" s="8"/>
      <c r="P841" s="118"/>
      <c r="Q841" s="118"/>
      <c r="R841" s="118"/>
      <c r="S841" s="325"/>
      <c r="T841" s="119"/>
      <c r="U841" s="119"/>
      <c r="V841" s="119"/>
      <c r="W841" s="326"/>
      <c r="X841" s="74"/>
      <c r="Y841" s="352"/>
      <c r="Z841" s="352"/>
      <c r="AA841" s="328"/>
      <c r="AB841" s="118"/>
      <c r="AC841" s="119"/>
      <c r="AD841" s="119"/>
      <c r="AE841" s="119"/>
      <c r="AF841" s="119"/>
      <c r="AG841" s="119"/>
      <c r="AH841" s="119"/>
      <c r="AI841" s="119"/>
      <c r="AJ841" s="119"/>
      <c r="AK841" s="119"/>
      <c r="AL841" s="119"/>
      <c r="AM841" s="4"/>
      <c r="AN841" s="4"/>
      <c r="AO841" s="4"/>
    </row>
    <row r="842">
      <c r="A842" s="4"/>
      <c r="B842" s="4"/>
      <c r="C842" s="4"/>
      <c r="D842" s="4"/>
      <c r="E842" s="4"/>
      <c r="F842" s="8"/>
      <c r="G842" s="8"/>
      <c r="H842" s="8"/>
      <c r="I842" s="8"/>
      <c r="J842" s="8"/>
      <c r="K842" s="8"/>
      <c r="L842" s="8"/>
      <c r="M842" s="8"/>
      <c r="N842" s="8"/>
      <c r="O842" s="8"/>
      <c r="P842" s="118"/>
      <c r="Q842" s="118"/>
      <c r="R842" s="118"/>
      <c r="S842" s="325"/>
      <c r="T842" s="119"/>
      <c r="U842" s="119"/>
      <c r="V842" s="119"/>
      <c r="W842" s="326"/>
      <c r="X842" s="74"/>
      <c r="Y842" s="352"/>
      <c r="Z842" s="352"/>
      <c r="AA842" s="328"/>
      <c r="AB842" s="118"/>
      <c r="AC842" s="119"/>
      <c r="AD842" s="119"/>
      <c r="AE842" s="119"/>
      <c r="AF842" s="119"/>
      <c r="AG842" s="119"/>
      <c r="AH842" s="119"/>
      <c r="AI842" s="119"/>
      <c r="AJ842" s="119"/>
      <c r="AK842" s="119"/>
      <c r="AL842" s="119"/>
      <c r="AM842" s="4"/>
      <c r="AN842" s="4"/>
      <c r="AO842" s="4"/>
    </row>
    <row r="843">
      <c r="A843" s="4"/>
      <c r="B843" s="4"/>
      <c r="C843" s="4"/>
      <c r="D843" s="4"/>
      <c r="E843" s="4"/>
      <c r="F843" s="8"/>
      <c r="G843" s="8"/>
      <c r="H843" s="8"/>
      <c r="I843" s="8"/>
      <c r="J843" s="8"/>
      <c r="K843" s="8"/>
      <c r="L843" s="8"/>
      <c r="M843" s="8"/>
      <c r="N843" s="8"/>
      <c r="O843" s="8"/>
      <c r="P843" s="118"/>
      <c r="Q843" s="118"/>
      <c r="R843" s="118"/>
      <c r="S843" s="325"/>
      <c r="T843" s="119"/>
      <c r="U843" s="119"/>
      <c r="V843" s="119"/>
      <c r="W843" s="326"/>
      <c r="X843" s="74"/>
      <c r="Y843" s="352"/>
      <c r="Z843" s="352"/>
      <c r="AA843" s="328"/>
      <c r="AB843" s="118"/>
      <c r="AC843" s="119"/>
      <c r="AD843" s="119"/>
      <c r="AE843" s="119"/>
      <c r="AF843" s="119"/>
      <c r="AG843" s="119"/>
      <c r="AH843" s="119"/>
      <c r="AI843" s="119"/>
      <c r="AJ843" s="119"/>
      <c r="AK843" s="119"/>
      <c r="AL843" s="119"/>
      <c r="AM843" s="4"/>
      <c r="AN843" s="4"/>
      <c r="AO843" s="4"/>
    </row>
    <row r="844">
      <c r="A844" s="4"/>
      <c r="B844" s="4"/>
      <c r="C844" s="4"/>
      <c r="D844" s="4"/>
      <c r="E844" s="4"/>
      <c r="F844" s="8"/>
      <c r="G844" s="8"/>
      <c r="H844" s="8"/>
      <c r="I844" s="8"/>
      <c r="J844" s="8"/>
      <c r="K844" s="8"/>
      <c r="L844" s="8"/>
      <c r="M844" s="8"/>
      <c r="N844" s="8"/>
      <c r="O844" s="8"/>
      <c r="P844" s="118"/>
      <c r="Q844" s="118"/>
      <c r="R844" s="118"/>
      <c r="S844" s="325"/>
      <c r="T844" s="119"/>
      <c r="U844" s="119"/>
      <c r="V844" s="119"/>
      <c r="W844" s="326"/>
      <c r="X844" s="74"/>
      <c r="Y844" s="352"/>
      <c r="Z844" s="352"/>
      <c r="AA844" s="328"/>
      <c r="AB844" s="118"/>
      <c r="AC844" s="119"/>
      <c r="AD844" s="119"/>
      <c r="AE844" s="119"/>
      <c r="AF844" s="119"/>
      <c r="AG844" s="119"/>
      <c r="AH844" s="119"/>
      <c r="AI844" s="119"/>
      <c r="AJ844" s="119"/>
      <c r="AK844" s="119"/>
      <c r="AL844" s="119"/>
      <c r="AM844" s="4"/>
      <c r="AN844" s="4"/>
      <c r="AO844" s="4"/>
    </row>
    <row r="845">
      <c r="A845" s="4"/>
      <c r="B845" s="4"/>
      <c r="C845" s="4"/>
      <c r="D845" s="4"/>
      <c r="E845" s="4"/>
      <c r="F845" s="8"/>
      <c r="G845" s="8"/>
      <c r="H845" s="8"/>
      <c r="I845" s="8"/>
      <c r="J845" s="8"/>
      <c r="K845" s="8"/>
      <c r="L845" s="8"/>
      <c r="M845" s="8"/>
      <c r="N845" s="8"/>
      <c r="O845" s="8"/>
      <c r="P845" s="118"/>
      <c r="Q845" s="118"/>
      <c r="R845" s="118"/>
      <c r="S845" s="325"/>
      <c r="T845" s="119"/>
      <c r="U845" s="119"/>
      <c r="V845" s="119"/>
      <c r="W845" s="326"/>
      <c r="X845" s="74"/>
      <c r="Y845" s="352"/>
      <c r="Z845" s="352"/>
      <c r="AA845" s="328"/>
      <c r="AB845" s="118"/>
      <c r="AC845" s="119"/>
      <c r="AD845" s="119"/>
      <c r="AE845" s="119"/>
      <c r="AF845" s="119"/>
      <c r="AG845" s="119"/>
      <c r="AH845" s="119"/>
      <c r="AI845" s="119"/>
      <c r="AJ845" s="119"/>
      <c r="AK845" s="119"/>
      <c r="AL845" s="119"/>
      <c r="AM845" s="4"/>
      <c r="AN845" s="4"/>
      <c r="AO845" s="4"/>
    </row>
    <row r="846">
      <c r="A846" s="4"/>
      <c r="B846" s="4"/>
      <c r="C846" s="4"/>
      <c r="D846" s="4"/>
      <c r="E846" s="4"/>
      <c r="F846" s="8"/>
      <c r="G846" s="8"/>
      <c r="H846" s="8"/>
      <c r="I846" s="8"/>
      <c r="J846" s="8"/>
      <c r="K846" s="8"/>
      <c r="L846" s="8"/>
      <c r="M846" s="8"/>
      <c r="N846" s="8"/>
      <c r="O846" s="8"/>
      <c r="P846" s="118"/>
      <c r="Q846" s="118"/>
      <c r="R846" s="118"/>
      <c r="S846" s="325"/>
      <c r="T846" s="119"/>
      <c r="U846" s="119"/>
      <c r="V846" s="119"/>
      <c r="W846" s="326"/>
      <c r="X846" s="74"/>
      <c r="Y846" s="352"/>
      <c r="Z846" s="352"/>
      <c r="AA846" s="328"/>
      <c r="AB846" s="118"/>
      <c r="AC846" s="119"/>
      <c r="AD846" s="119"/>
      <c r="AE846" s="119"/>
      <c r="AF846" s="119"/>
      <c r="AG846" s="119"/>
      <c r="AH846" s="119"/>
      <c r="AI846" s="119"/>
      <c r="AJ846" s="119"/>
      <c r="AK846" s="119"/>
      <c r="AL846" s="119"/>
      <c r="AM846" s="4"/>
      <c r="AN846" s="4"/>
      <c r="AO846" s="4"/>
    </row>
    <row r="847">
      <c r="A847" s="4"/>
      <c r="B847" s="4"/>
      <c r="C847" s="4"/>
      <c r="D847" s="4"/>
      <c r="E847" s="4"/>
      <c r="F847" s="8"/>
      <c r="G847" s="8"/>
      <c r="H847" s="8"/>
      <c r="I847" s="8"/>
      <c r="J847" s="8"/>
      <c r="K847" s="8"/>
      <c r="L847" s="8"/>
      <c r="M847" s="8"/>
      <c r="N847" s="8"/>
      <c r="O847" s="8"/>
      <c r="P847" s="118"/>
      <c r="Q847" s="118"/>
      <c r="R847" s="118"/>
      <c r="S847" s="325"/>
      <c r="T847" s="119"/>
      <c r="U847" s="119"/>
      <c r="V847" s="119"/>
      <c r="W847" s="326"/>
      <c r="X847" s="74"/>
      <c r="Y847" s="352"/>
      <c r="Z847" s="352"/>
      <c r="AA847" s="328"/>
      <c r="AB847" s="118"/>
      <c r="AC847" s="119"/>
      <c r="AD847" s="119"/>
      <c r="AE847" s="119"/>
      <c r="AF847" s="119"/>
      <c r="AG847" s="119"/>
      <c r="AH847" s="119"/>
      <c r="AI847" s="119"/>
      <c r="AJ847" s="119"/>
      <c r="AK847" s="119"/>
      <c r="AL847" s="119"/>
      <c r="AM847" s="4"/>
      <c r="AN847" s="4"/>
      <c r="AO847" s="4"/>
    </row>
    <row r="848">
      <c r="A848" s="4"/>
      <c r="B848" s="4"/>
      <c r="C848" s="4"/>
      <c r="D848" s="4"/>
      <c r="E848" s="4"/>
      <c r="F848" s="8"/>
      <c r="G848" s="8"/>
      <c r="H848" s="8"/>
      <c r="I848" s="8"/>
      <c r="J848" s="8"/>
      <c r="K848" s="8"/>
      <c r="L848" s="8"/>
      <c r="M848" s="8"/>
      <c r="N848" s="8"/>
      <c r="O848" s="8"/>
      <c r="P848" s="118"/>
      <c r="Q848" s="118"/>
      <c r="R848" s="118"/>
      <c r="S848" s="325"/>
      <c r="T848" s="119"/>
      <c r="U848" s="119"/>
      <c r="V848" s="119"/>
      <c r="W848" s="326"/>
      <c r="X848" s="74"/>
      <c r="Y848" s="352"/>
      <c r="Z848" s="352"/>
      <c r="AA848" s="328"/>
      <c r="AB848" s="118"/>
      <c r="AC848" s="119"/>
      <c r="AD848" s="119"/>
      <c r="AE848" s="119"/>
      <c r="AF848" s="119"/>
      <c r="AG848" s="119"/>
      <c r="AH848" s="119"/>
      <c r="AI848" s="119"/>
      <c r="AJ848" s="119"/>
      <c r="AK848" s="119"/>
      <c r="AL848" s="119"/>
      <c r="AM848" s="4"/>
      <c r="AN848" s="4"/>
      <c r="AO848" s="4"/>
    </row>
    <row r="849">
      <c r="A849" s="4"/>
      <c r="B849" s="4"/>
      <c r="C849" s="4"/>
      <c r="D849" s="4"/>
      <c r="E849" s="4"/>
      <c r="F849" s="8"/>
      <c r="G849" s="8"/>
      <c r="H849" s="8"/>
      <c r="I849" s="8"/>
      <c r="J849" s="8"/>
      <c r="K849" s="8"/>
      <c r="L849" s="8"/>
      <c r="M849" s="8"/>
      <c r="N849" s="8"/>
      <c r="O849" s="8"/>
      <c r="P849" s="118"/>
      <c r="Q849" s="118"/>
      <c r="R849" s="118"/>
      <c r="S849" s="325"/>
      <c r="T849" s="119"/>
      <c r="U849" s="119"/>
      <c r="V849" s="119"/>
      <c r="W849" s="326"/>
      <c r="X849" s="74"/>
      <c r="Y849" s="352"/>
      <c r="Z849" s="352"/>
      <c r="AA849" s="328"/>
      <c r="AB849" s="118"/>
      <c r="AC849" s="119"/>
      <c r="AD849" s="119"/>
      <c r="AE849" s="119"/>
      <c r="AF849" s="119"/>
      <c r="AG849" s="119"/>
      <c r="AH849" s="119"/>
      <c r="AI849" s="119"/>
      <c r="AJ849" s="119"/>
      <c r="AK849" s="119"/>
      <c r="AL849" s="119"/>
      <c r="AM849" s="4"/>
      <c r="AN849" s="4"/>
      <c r="AO849" s="4"/>
    </row>
    <row r="850">
      <c r="A850" s="4"/>
      <c r="B850" s="4"/>
      <c r="C850" s="4"/>
      <c r="D850" s="4"/>
      <c r="E850" s="4"/>
      <c r="F850" s="8"/>
      <c r="G850" s="8"/>
      <c r="H850" s="8"/>
      <c r="I850" s="8"/>
      <c r="J850" s="8"/>
      <c r="K850" s="8"/>
      <c r="L850" s="8"/>
      <c r="M850" s="8"/>
      <c r="N850" s="8"/>
      <c r="O850" s="8"/>
      <c r="P850" s="118"/>
      <c r="Q850" s="118"/>
      <c r="R850" s="118"/>
      <c r="S850" s="325"/>
      <c r="T850" s="119"/>
      <c r="U850" s="119"/>
      <c r="V850" s="119"/>
      <c r="W850" s="326"/>
      <c r="X850" s="74"/>
      <c r="Y850" s="352"/>
      <c r="Z850" s="352"/>
      <c r="AA850" s="328"/>
      <c r="AB850" s="118"/>
      <c r="AC850" s="119"/>
      <c r="AD850" s="119"/>
      <c r="AE850" s="119"/>
      <c r="AF850" s="119"/>
      <c r="AG850" s="119"/>
      <c r="AH850" s="119"/>
      <c r="AI850" s="119"/>
      <c r="AJ850" s="119"/>
      <c r="AK850" s="119"/>
      <c r="AL850" s="119"/>
      <c r="AM850" s="4"/>
      <c r="AN850" s="4"/>
      <c r="AO850" s="4"/>
    </row>
    <row r="851">
      <c r="A851" s="4"/>
      <c r="B851" s="4"/>
      <c r="C851" s="4"/>
      <c r="D851" s="4"/>
      <c r="E851" s="4"/>
      <c r="F851" s="8"/>
      <c r="G851" s="8"/>
      <c r="H851" s="8"/>
      <c r="I851" s="8"/>
      <c r="J851" s="8"/>
      <c r="K851" s="8"/>
      <c r="L851" s="8"/>
      <c r="M851" s="8"/>
      <c r="N851" s="8"/>
      <c r="O851" s="8"/>
      <c r="P851" s="118"/>
      <c r="Q851" s="118"/>
      <c r="R851" s="118"/>
      <c r="S851" s="325"/>
      <c r="T851" s="119"/>
      <c r="U851" s="119"/>
      <c r="V851" s="119"/>
      <c r="W851" s="326"/>
      <c r="X851" s="74"/>
      <c r="Y851" s="352"/>
      <c r="Z851" s="352"/>
      <c r="AA851" s="328"/>
      <c r="AB851" s="118"/>
      <c r="AC851" s="119"/>
      <c r="AD851" s="119"/>
      <c r="AE851" s="119"/>
      <c r="AF851" s="119"/>
      <c r="AG851" s="119"/>
      <c r="AH851" s="119"/>
      <c r="AI851" s="119"/>
      <c r="AJ851" s="119"/>
      <c r="AK851" s="119"/>
      <c r="AL851" s="119"/>
      <c r="AM851" s="4"/>
      <c r="AN851" s="4"/>
      <c r="AO851" s="4"/>
    </row>
    <row r="852">
      <c r="A852" s="4"/>
      <c r="B852" s="4"/>
      <c r="C852" s="4"/>
      <c r="D852" s="4"/>
      <c r="E852" s="4"/>
      <c r="F852" s="8"/>
      <c r="G852" s="8"/>
      <c r="H852" s="8"/>
      <c r="I852" s="8"/>
      <c r="J852" s="8"/>
      <c r="K852" s="8"/>
      <c r="L852" s="8"/>
      <c r="M852" s="8"/>
      <c r="N852" s="8"/>
      <c r="O852" s="8"/>
      <c r="P852" s="118"/>
      <c r="Q852" s="118"/>
      <c r="R852" s="118"/>
      <c r="S852" s="325"/>
      <c r="T852" s="119"/>
      <c r="U852" s="119"/>
      <c r="V852" s="119"/>
      <c r="W852" s="326"/>
      <c r="X852" s="74"/>
      <c r="Y852" s="352"/>
      <c r="Z852" s="352"/>
      <c r="AA852" s="328"/>
      <c r="AB852" s="118"/>
      <c r="AC852" s="119"/>
      <c r="AD852" s="119"/>
      <c r="AE852" s="119"/>
      <c r="AF852" s="119"/>
      <c r="AG852" s="119"/>
      <c r="AH852" s="119"/>
      <c r="AI852" s="119"/>
      <c r="AJ852" s="119"/>
      <c r="AK852" s="119"/>
      <c r="AL852" s="119"/>
      <c r="AM852" s="4"/>
      <c r="AN852" s="4"/>
      <c r="AO852" s="4"/>
    </row>
    <row r="853">
      <c r="A853" s="4"/>
      <c r="B853" s="4"/>
      <c r="C853" s="4"/>
      <c r="D853" s="4"/>
      <c r="E853" s="4"/>
      <c r="F853" s="8"/>
      <c r="G853" s="8"/>
      <c r="H853" s="8"/>
      <c r="I853" s="8"/>
      <c r="J853" s="8"/>
      <c r="K853" s="8"/>
      <c r="L853" s="8"/>
      <c r="M853" s="8"/>
      <c r="N853" s="8"/>
      <c r="O853" s="8"/>
      <c r="P853" s="118"/>
      <c r="Q853" s="118"/>
      <c r="R853" s="118"/>
      <c r="S853" s="325"/>
      <c r="T853" s="119"/>
      <c r="U853" s="119"/>
      <c r="V853" s="119"/>
      <c r="W853" s="326"/>
      <c r="X853" s="74"/>
      <c r="Y853" s="352"/>
      <c r="Z853" s="352"/>
      <c r="AA853" s="328"/>
      <c r="AB853" s="118"/>
      <c r="AC853" s="119"/>
      <c r="AD853" s="119"/>
      <c r="AE853" s="119"/>
      <c r="AF853" s="119"/>
      <c r="AG853" s="119"/>
      <c r="AH853" s="119"/>
      <c r="AI853" s="119"/>
      <c r="AJ853" s="119"/>
      <c r="AK853" s="119"/>
      <c r="AL853" s="119"/>
      <c r="AM853" s="4"/>
      <c r="AN853" s="4"/>
      <c r="AO853" s="4"/>
    </row>
    <row r="854">
      <c r="A854" s="4"/>
      <c r="B854" s="4"/>
      <c r="C854" s="4"/>
      <c r="D854" s="4"/>
      <c r="E854" s="4"/>
      <c r="F854" s="8"/>
      <c r="G854" s="8"/>
      <c r="H854" s="8"/>
      <c r="I854" s="8"/>
      <c r="J854" s="8"/>
      <c r="K854" s="8"/>
      <c r="L854" s="8"/>
      <c r="M854" s="8"/>
      <c r="N854" s="8"/>
      <c r="O854" s="8"/>
      <c r="P854" s="118"/>
      <c r="Q854" s="118"/>
      <c r="R854" s="118"/>
      <c r="S854" s="325"/>
      <c r="T854" s="119"/>
      <c r="U854" s="119"/>
      <c r="V854" s="119"/>
      <c r="W854" s="326"/>
      <c r="X854" s="74"/>
      <c r="Y854" s="352"/>
      <c r="Z854" s="352"/>
      <c r="AA854" s="328"/>
      <c r="AB854" s="118"/>
      <c r="AC854" s="119"/>
      <c r="AD854" s="119"/>
      <c r="AE854" s="119"/>
      <c r="AF854" s="119"/>
      <c r="AG854" s="119"/>
      <c r="AH854" s="119"/>
      <c r="AI854" s="119"/>
      <c r="AJ854" s="119"/>
      <c r="AK854" s="119"/>
      <c r="AL854" s="119"/>
      <c r="AM854" s="4"/>
      <c r="AN854" s="4"/>
      <c r="AO854" s="4"/>
    </row>
    <row r="855">
      <c r="A855" s="4"/>
      <c r="B855" s="4"/>
      <c r="C855" s="4"/>
      <c r="D855" s="4"/>
      <c r="E855" s="4"/>
      <c r="F855" s="8"/>
      <c r="G855" s="8"/>
      <c r="H855" s="8"/>
      <c r="I855" s="8"/>
      <c r="J855" s="8"/>
      <c r="K855" s="8"/>
      <c r="L855" s="8"/>
      <c r="M855" s="8"/>
      <c r="N855" s="8"/>
      <c r="O855" s="8"/>
      <c r="P855" s="118"/>
      <c r="Q855" s="118"/>
      <c r="R855" s="118"/>
      <c r="S855" s="325"/>
      <c r="T855" s="119"/>
      <c r="U855" s="119"/>
      <c r="V855" s="119"/>
      <c r="W855" s="326"/>
      <c r="X855" s="74"/>
      <c r="Y855" s="352"/>
      <c r="Z855" s="352"/>
      <c r="AA855" s="328"/>
      <c r="AB855" s="118"/>
      <c r="AC855" s="119"/>
      <c r="AD855" s="119"/>
      <c r="AE855" s="119"/>
      <c r="AF855" s="119"/>
      <c r="AG855" s="119"/>
      <c r="AH855" s="119"/>
      <c r="AI855" s="119"/>
      <c r="AJ855" s="119"/>
      <c r="AK855" s="119"/>
      <c r="AL855" s="119"/>
      <c r="AM855" s="4"/>
      <c r="AN855" s="4"/>
      <c r="AO855" s="4"/>
    </row>
    <row r="856">
      <c r="A856" s="4"/>
      <c r="B856" s="4"/>
      <c r="C856" s="4"/>
      <c r="D856" s="4"/>
      <c r="E856" s="4"/>
      <c r="F856" s="8"/>
      <c r="G856" s="8"/>
      <c r="H856" s="8"/>
      <c r="I856" s="8"/>
      <c r="J856" s="8"/>
      <c r="K856" s="8"/>
      <c r="L856" s="8"/>
      <c r="M856" s="8"/>
      <c r="N856" s="8"/>
      <c r="O856" s="8"/>
      <c r="P856" s="118"/>
      <c r="Q856" s="118"/>
      <c r="R856" s="118"/>
      <c r="S856" s="325"/>
      <c r="T856" s="119"/>
      <c r="U856" s="119"/>
      <c r="V856" s="119"/>
      <c r="W856" s="326"/>
      <c r="X856" s="74"/>
      <c r="Y856" s="352"/>
      <c r="Z856" s="352"/>
      <c r="AA856" s="328"/>
      <c r="AB856" s="118"/>
      <c r="AC856" s="119"/>
      <c r="AD856" s="119"/>
      <c r="AE856" s="119"/>
      <c r="AF856" s="119"/>
      <c r="AG856" s="119"/>
      <c r="AH856" s="119"/>
      <c r="AI856" s="119"/>
      <c r="AJ856" s="119"/>
      <c r="AK856" s="119"/>
      <c r="AL856" s="119"/>
      <c r="AM856" s="4"/>
      <c r="AN856" s="4"/>
      <c r="AO856" s="4"/>
    </row>
    <row r="857">
      <c r="A857" s="4"/>
      <c r="B857" s="4"/>
      <c r="C857" s="4"/>
      <c r="D857" s="4"/>
      <c r="E857" s="4"/>
      <c r="F857" s="8"/>
      <c r="G857" s="8"/>
      <c r="H857" s="8"/>
      <c r="I857" s="8"/>
      <c r="J857" s="8"/>
      <c r="K857" s="8"/>
      <c r="L857" s="8"/>
      <c r="M857" s="8"/>
      <c r="N857" s="8"/>
      <c r="O857" s="8"/>
      <c r="P857" s="118"/>
      <c r="Q857" s="118"/>
      <c r="R857" s="118"/>
      <c r="S857" s="325"/>
      <c r="T857" s="119"/>
      <c r="U857" s="119"/>
      <c r="V857" s="119"/>
      <c r="W857" s="326"/>
      <c r="X857" s="74"/>
      <c r="Y857" s="352"/>
      <c r="Z857" s="352"/>
      <c r="AA857" s="328"/>
      <c r="AB857" s="118"/>
      <c r="AC857" s="119"/>
      <c r="AD857" s="119"/>
      <c r="AE857" s="119"/>
      <c r="AF857" s="119"/>
      <c r="AG857" s="119"/>
      <c r="AH857" s="119"/>
      <c r="AI857" s="119"/>
      <c r="AJ857" s="119"/>
      <c r="AK857" s="119"/>
      <c r="AL857" s="119"/>
      <c r="AM857" s="4"/>
      <c r="AN857" s="4"/>
      <c r="AO857" s="4"/>
    </row>
    <row r="858">
      <c r="A858" s="4"/>
      <c r="B858" s="4"/>
      <c r="C858" s="4"/>
      <c r="D858" s="4"/>
      <c r="E858" s="4"/>
      <c r="F858" s="8"/>
      <c r="G858" s="8"/>
      <c r="H858" s="8"/>
      <c r="I858" s="8"/>
      <c r="J858" s="8"/>
      <c r="K858" s="8"/>
      <c r="L858" s="8"/>
      <c r="M858" s="8"/>
      <c r="N858" s="8"/>
      <c r="O858" s="8"/>
      <c r="P858" s="118"/>
      <c r="Q858" s="118"/>
      <c r="R858" s="118"/>
      <c r="S858" s="325"/>
      <c r="T858" s="119"/>
      <c r="U858" s="119"/>
      <c r="V858" s="119"/>
      <c r="W858" s="326"/>
      <c r="X858" s="74"/>
      <c r="Y858" s="352"/>
      <c r="Z858" s="352"/>
      <c r="AA858" s="328"/>
      <c r="AB858" s="118"/>
      <c r="AC858" s="119"/>
      <c r="AD858" s="119"/>
      <c r="AE858" s="119"/>
      <c r="AF858" s="119"/>
      <c r="AG858" s="119"/>
      <c r="AH858" s="119"/>
      <c r="AI858" s="119"/>
      <c r="AJ858" s="119"/>
      <c r="AK858" s="119"/>
      <c r="AL858" s="119"/>
      <c r="AM858" s="4"/>
      <c r="AN858" s="4"/>
      <c r="AO858" s="4"/>
    </row>
    <row r="859">
      <c r="A859" s="4"/>
      <c r="B859" s="4"/>
      <c r="C859" s="4"/>
      <c r="D859" s="4"/>
      <c r="E859" s="4"/>
      <c r="F859" s="8"/>
      <c r="G859" s="8"/>
      <c r="H859" s="8"/>
      <c r="I859" s="8"/>
      <c r="J859" s="8"/>
      <c r="K859" s="8"/>
      <c r="L859" s="8"/>
      <c r="M859" s="8"/>
      <c r="N859" s="8"/>
      <c r="O859" s="8"/>
      <c r="P859" s="118"/>
      <c r="Q859" s="118"/>
      <c r="R859" s="118"/>
      <c r="S859" s="325"/>
      <c r="T859" s="119"/>
      <c r="U859" s="119"/>
      <c r="V859" s="119"/>
      <c r="W859" s="326"/>
      <c r="X859" s="74"/>
      <c r="Y859" s="352"/>
      <c r="Z859" s="352"/>
      <c r="AA859" s="328"/>
      <c r="AB859" s="118"/>
      <c r="AC859" s="119"/>
      <c r="AD859" s="119"/>
      <c r="AE859" s="119"/>
      <c r="AF859" s="119"/>
      <c r="AG859" s="119"/>
      <c r="AH859" s="119"/>
      <c r="AI859" s="119"/>
      <c r="AJ859" s="119"/>
      <c r="AK859" s="119"/>
      <c r="AL859" s="119"/>
      <c r="AM859" s="4"/>
      <c r="AN859" s="4"/>
      <c r="AO859" s="4"/>
    </row>
    <row r="860">
      <c r="A860" s="4"/>
      <c r="B860" s="4"/>
      <c r="C860" s="4"/>
      <c r="D860" s="4"/>
      <c r="E860" s="4"/>
      <c r="F860" s="8"/>
      <c r="G860" s="8"/>
      <c r="H860" s="8"/>
      <c r="I860" s="8"/>
      <c r="J860" s="8"/>
      <c r="K860" s="8"/>
      <c r="L860" s="8"/>
      <c r="M860" s="8"/>
      <c r="N860" s="8"/>
      <c r="O860" s="8"/>
      <c r="P860" s="118"/>
      <c r="Q860" s="118"/>
      <c r="R860" s="118"/>
      <c r="S860" s="325"/>
      <c r="T860" s="119"/>
      <c r="U860" s="119"/>
      <c r="V860" s="119"/>
      <c r="W860" s="326"/>
      <c r="X860" s="74"/>
      <c r="Y860" s="352"/>
      <c r="Z860" s="352"/>
      <c r="AA860" s="328"/>
      <c r="AB860" s="118"/>
      <c r="AC860" s="119"/>
      <c r="AD860" s="119"/>
      <c r="AE860" s="119"/>
      <c r="AF860" s="119"/>
      <c r="AG860" s="119"/>
      <c r="AH860" s="119"/>
      <c r="AI860" s="119"/>
      <c r="AJ860" s="119"/>
      <c r="AK860" s="119"/>
      <c r="AL860" s="119"/>
      <c r="AM860" s="4"/>
      <c r="AN860" s="4"/>
      <c r="AO860" s="4"/>
    </row>
    <row r="861">
      <c r="A861" s="4"/>
      <c r="B861" s="4"/>
      <c r="C861" s="4"/>
      <c r="D861" s="4"/>
      <c r="E861" s="4"/>
      <c r="F861" s="8"/>
      <c r="G861" s="8"/>
      <c r="H861" s="8"/>
      <c r="I861" s="8"/>
      <c r="J861" s="8"/>
      <c r="K861" s="8"/>
      <c r="L861" s="8"/>
      <c r="M861" s="8"/>
      <c r="N861" s="8"/>
      <c r="O861" s="8"/>
      <c r="P861" s="118"/>
      <c r="Q861" s="118"/>
      <c r="R861" s="118"/>
      <c r="S861" s="325"/>
      <c r="T861" s="119"/>
      <c r="U861" s="119"/>
      <c r="V861" s="119"/>
      <c r="W861" s="326"/>
      <c r="X861" s="74"/>
      <c r="Y861" s="352"/>
      <c r="Z861" s="352"/>
      <c r="AA861" s="328"/>
      <c r="AB861" s="118"/>
      <c r="AC861" s="119"/>
      <c r="AD861" s="119"/>
      <c r="AE861" s="119"/>
      <c r="AF861" s="119"/>
      <c r="AG861" s="119"/>
      <c r="AH861" s="119"/>
      <c r="AI861" s="119"/>
      <c r="AJ861" s="119"/>
      <c r="AK861" s="119"/>
      <c r="AL861" s="119"/>
      <c r="AM861" s="4"/>
      <c r="AN861" s="4"/>
      <c r="AO861" s="4"/>
    </row>
    <row r="862">
      <c r="A862" s="4"/>
      <c r="B862" s="4"/>
      <c r="C862" s="4"/>
      <c r="D862" s="4"/>
      <c r="E862" s="4"/>
      <c r="F862" s="8"/>
      <c r="G862" s="8"/>
      <c r="H862" s="8"/>
      <c r="I862" s="8"/>
      <c r="J862" s="8"/>
      <c r="K862" s="8"/>
      <c r="L862" s="8"/>
      <c r="M862" s="8"/>
      <c r="N862" s="8"/>
      <c r="O862" s="8"/>
      <c r="P862" s="118"/>
      <c r="Q862" s="118"/>
      <c r="R862" s="118"/>
      <c r="S862" s="325"/>
      <c r="T862" s="119"/>
      <c r="U862" s="119"/>
      <c r="V862" s="119"/>
      <c r="W862" s="326"/>
      <c r="X862" s="74"/>
      <c r="Y862" s="352"/>
      <c r="Z862" s="352"/>
      <c r="AA862" s="328"/>
      <c r="AB862" s="118"/>
      <c r="AC862" s="119"/>
      <c r="AD862" s="119"/>
      <c r="AE862" s="119"/>
      <c r="AF862" s="119"/>
      <c r="AG862" s="119"/>
      <c r="AH862" s="119"/>
      <c r="AI862" s="119"/>
      <c r="AJ862" s="119"/>
      <c r="AK862" s="119"/>
      <c r="AL862" s="119"/>
      <c r="AM862" s="4"/>
      <c r="AN862" s="4"/>
      <c r="AO862" s="4"/>
    </row>
    <row r="863">
      <c r="A863" s="4"/>
      <c r="B863" s="4"/>
      <c r="C863" s="4"/>
      <c r="D863" s="4"/>
      <c r="E863" s="4"/>
      <c r="F863" s="8"/>
      <c r="G863" s="8"/>
      <c r="H863" s="8"/>
      <c r="I863" s="8"/>
      <c r="J863" s="8"/>
      <c r="K863" s="8"/>
      <c r="L863" s="8"/>
      <c r="M863" s="8"/>
      <c r="N863" s="8"/>
      <c r="O863" s="8"/>
      <c r="P863" s="118"/>
      <c r="Q863" s="118"/>
      <c r="R863" s="118"/>
      <c r="S863" s="325"/>
      <c r="T863" s="119"/>
      <c r="U863" s="119"/>
      <c r="V863" s="119"/>
      <c r="W863" s="326"/>
      <c r="X863" s="74"/>
      <c r="Y863" s="352"/>
      <c r="Z863" s="352"/>
      <c r="AA863" s="328"/>
      <c r="AB863" s="118"/>
      <c r="AC863" s="119"/>
      <c r="AD863" s="119"/>
      <c r="AE863" s="119"/>
      <c r="AF863" s="119"/>
      <c r="AG863" s="119"/>
      <c r="AH863" s="119"/>
      <c r="AI863" s="119"/>
      <c r="AJ863" s="119"/>
      <c r="AK863" s="119"/>
      <c r="AL863" s="119"/>
      <c r="AM863" s="4"/>
      <c r="AN863" s="4"/>
      <c r="AO863" s="4"/>
    </row>
    <row r="864">
      <c r="A864" s="4"/>
      <c r="B864" s="4"/>
      <c r="C864" s="4"/>
      <c r="D864" s="4"/>
      <c r="E864" s="4"/>
      <c r="F864" s="8"/>
      <c r="G864" s="8"/>
      <c r="H864" s="8"/>
      <c r="I864" s="8"/>
      <c r="J864" s="8"/>
      <c r="K864" s="8"/>
      <c r="L864" s="8"/>
      <c r="M864" s="8"/>
      <c r="N864" s="8"/>
      <c r="O864" s="8"/>
      <c r="P864" s="118"/>
      <c r="Q864" s="118"/>
      <c r="R864" s="118"/>
      <c r="S864" s="325"/>
      <c r="T864" s="119"/>
      <c r="U864" s="119"/>
      <c r="V864" s="119"/>
      <c r="W864" s="326"/>
      <c r="X864" s="74"/>
      <c r="Y864" s="352"/>
      <c r="Z864" s="352"/>
      <c r="AA864" s="328"/>
      <c r="AB864" s="118"/>
      <c r="AC864" s="119"/>
      <c r="AD864" s="119"/>
      <c r="AE864" s="119"/>
      <c r="AF864" s="119"/>
      <c r="AG864" s="119"/>
      <c r="AH864" s="119"/>
      <c r="AI864" s="119"/>
      <c r="AJ864" s="119"/>
      <c r="AK864" s="119"/>
      <c r="AL864" s="119"/>
      <c r="AM864" s="4"/>
      <c r="AN864" s="4"/>
      <c r="AO864" s="4"/>
    </row>
    <row r="865">
      <c r="A865" s="4"/>
      <c r="B865" s="4"/>
      <c r="C865" s="4"/>
      <c r="D865" s="4"/>
      <c r="E865" s="4"/>
      <c r="F865" s="8"/>
      <c r="G865" s="8"/>
      <c r="H865" s="8"/>
      <c r="I865" s="8"/>
      <c r="J865" s="8"/>
      <c r="K865" s="8"/>
      <c r="L865" s="8"/>
      <c r="M865" s="8"/>
      <c r="N865" s="8"/>
      <c r="O865" s="8"/>
      <c r="P865" s="118"/>
      <c r="Q865" s="118"/>
      <c r="R865" s="118"/>
      <c r="S865" s="325"/>
      <c r="T865" s="119"/>
      <c r="U865" s="119"/>
      <c r="V865" s="119"/>
      <c r="W865" s="326"/>
      <c r="X865" s="74"/>
      <c r="Y865" s="352"/>
      <c r="Z865" s="352"/>
      <c r="AA865" s="328"/>
      <c r="AB865" s="118"/>
      <c r="AC865" s="119"/>
      <c r="AD865" s="119"/>
      <c r="AE865" s="119"/>
      <c r="AF865" s="119"/>
      <c r="AG865" s="119"/>
      <c r="AH865" s="119"/>
      <c r="AI865" s="119"/>
      <c r="AJ865" s="119"/>
      <c r="AK865" s="119"/>
      <c r="AL865" s="119"/>
      <c r="AM865" s="4"/>
      <c r="AN865" s="4"/>
      <c r="AO865" s="4"/>
    </row>
    <row r="866">
      <c r="A866" s="4"/>
      <c r="B866" s="4"/>
      <c r="C866" s="4"/>
      <c r="D866" s="4"/>
      <c r="E866" s="4"/>
      <c r="F866" s="8"/>
      <c r="G866" s="8"/>
      <c r="H866" s="8"/>
      <c r="I866" s="8"/>
      <c r="J866" s="8"/>
      <c r="K866" s="8"/>
      <c r="L866" s="8"/>
      <c r="M866" s="8"/>
      <c r="N866" s="8"/>
      <c r="O866" s="8"/>
      <c r="P866" s="118"/>
      <c r="Q866" s="118"/>
      <c r="R866" s="118"/>
      <c r="S866" s="325"/>
      <c r="T866" s="119"/>
      <c r="U866" s="119"/>
      <c r="V866" s="119"/>
      <c r="W866" s="326"/>
      <c r="X866" s="74"/>
      <c r="Y866" s="352"/>
      <c r="Z866" s="352"/>
      <c r="AA866" s="328"/>
      <c r="AB866" s="118"/>
      <c r="AC866" s="119"/>
      <c r="AD866" s="119"/>
      <c r="AE866" s="119"/>
      <c r="AF866" s="119"/>
      <c r="AG866" s="119"/>
      <c r="AH866" s="119"/>
      <c r="AI866" s="119"/>
      <c r="AJ866" s="119"/>
      <c r="AK866" s="119"/>
      <c r="AL866" s="119"/>
      <c r="AM866" s="4"/>
      <c r="AN866" s="4"/>
      <c r="AO866" s="4"/>
    </row>
    <row r="867">
      <c r="A867" s="4"/>
      <c r="B867" s="4"/>
      <c r="C867" s="4"/>
      <c r="D867" s="4"/>
      <c r="E867" s="4"/>
      <c r="F867" s="8"/>
      <c r="G867" s="8"/>
      <c r="H867" s="8"/>
      <c r="I867" s="8"/>
      <c r="J867" s="8"/>
      <c r="K867" s="8"/>
      <c r="L867" s="8"/>
      <c r="M867" s="8"/>
      <c r="N867" s="8"/>
      <c r="O867" s="8"/>
      <c r="P867" s="118"/>
      <c r="Q867" s="118"/>
      <c r="R867" s="118"/>
      <c r="S867" s="325"/>
      <c r="T867" s="119"/>
      <c r="U867" s="119"/>
      <c r="V867" s="119"/>
      <c r="W867" s="326"/>
      <c r="X867" s="74"/>
      <c r="Y867" s="352"/>
      <c r="Z867" s="352"/>
      <c r="AA867" s="328"/>
      <c r="AB867" s="118"/>
      <c r="AC867" s="119"/>
      <c r="AD867" s="119"/>
      <c r="AE867" s="119"/>
      <c r="AF867" s="119"/>
      <c r="AG867" s="119"/>
      <c r="AH867" s="119"/>
      <c r="AI867" s="119"/>
      <c r="AJ867" s="119"/>
      <c r="AK867" s="119"/>
      <c r="AL867" s="119"/>
      <c r="AM867" s="4"/>
      <c r="AN867" s="4"/>
      <c r="AO867" s="4"/>
    </row>
    <row r="868">
      <c r="A868" s="4"/>
      <c r="B868" s="4"/>
      <c r="C868" s="4"/>
      <c r="D868" s="4"/>
      <c r="E868" s="4"/>
      <c r="F868" s="8"/>
      <c r="G868" s="8"/>
      <c r="H868" s="8"/>
      <c r="I868" s="8"/>
      <c r="J868" s="8"/>
      <c r="K868" s="8"/>
      <c r="L868" s="8"/>
      <c r="M868" s="8"/>
      <c r="N868" s="8"/>
      <c r="O868" s="8"/>
      <c r="P868" s="118"/>
      <c r="Q868" s="118"/>
      <c r="R868" s="118"/>
      <c r="S868" s="325"/>
      <c r="T868" s="119"/>
      <c r="U868" s="119"/>
      <c r="V868" s="119"/>
      <c r="W868" s="326"/>
      <c r="X868" s="74"/>
      <c r="Y868" s="352"/>
      <c r="Z868" s="352"/>
      <c r="AA868" s="328"/>
      <c r="AB868" s="118"/>
      <c r="AC868" s="119"/>
      <c r="AD868" s="119"/>
      <c r="AE868" s="119"/>
      <c r="AF868" s="119"/>
      <c r="AG868" s="119"/>
      <c r="AH868" s="119"/>
      <c r="AI868" s="119"/>
      <c r="AJ868" s="119"/>
      <c r="AK868" s="119"/>
      <c r="AL868" s="119"/>
      <c r="AM868" s="4"/>
      <c r="AN868" s="4"/>
      <c r="AO868" s="4"/>
    </row>
    <row r="869">
      <c r="A869" s="4"/>
      <c r="B869" s="4"/>
      <c r="C869" s="4"/>
      <c r="D869" s="4"/>
      <c r="E869" s="4"/>
      <c r="F869" s="8"/>
      <c r="G869" s="8"/>
      <c r="H869" s="8"/>
      <c r="I869" s="8"/>
      <c r="J869" s="8"/>
      <c r="K869" s="8"/>
      <c r="L869" s="8"/>
      <c r="M869" s="8"/>
      <c r="N869" s="8"/>
      <c r="O869" s="8"/>
      <c r="P869" s="118"/>
      <c r="Q869" s="118"/>
      <c r="R869" s="118"/>
      <c r="S869" s="325"/>
      <c r="T869" s="119"/>
      <c r="U869" s="119"/>
      <c r="V869" s="119"/>
      <c r="W869" s="326"/>
      <c r="X869" s="74"/>
      <c r="Y869" s="352"/>
      <c r="Z869" s="352"/>
      <c r="AA869" s="328"/>
      <c r="AB869" s="118"/>
      <c r="AC869" s="119"/>
      <c r="AD869" s="119"/>
      <c r="AE869" s="119"/>
      <c r="AF869" s="119"/>
      <c r="AG869" s="119"/>
      <c r="AH869" s="119"/>
      <c r="AI869" s="119"/>
      <c r="AJ869" s="119"/>
      <c r="AK869" s="119"/>
      <c r="AL869" s="119"/>
      <c r="AM869" s="4"/>
      <c r="AN869" s="4"/>
      <c r="AO869" s="4"/>
    </row>
    <row r="870">
      <c r="A870" s="4"/>
      <c r="B870" s="4"/>
      <c r="C870" s="4"/>
      <c r="D870" s="4"/>
      <c r="E870" s="4"/>
      <c r="F870" s="8"/>
      <c r="G870" s="8"/>
      <c r="H870" s="8"/>
      <c r="I870" s="8"/>
      <c r="J870" s="8"/>
      <c r="K870" s="8"/>
      <c r="L870" s="8"/>
      <c r="M870" s="8"/>
      <c r="N870" s="8"/>
      <c r="O870" s="8"/>
      <c r="P870" s="118"/>
      <c r="Q870" s="118"/>
      <c r="R870" s="118"/>
      <c r="S870" s="325"/>
      <c r="T870" s="119"/>
      <c r="U870" s="119"/>
      <c r="V870" s="119"/>
      <c r="W870" s="326"/>
      <c r="X870" s="74"/>
      <c r="Y870" s="352"/>
      <c r="Z870" s="352"/>
      <c r="AA870" s="328"/>
      <c r="AB870" s="118"/>
      <c r="AC870" s="119"/>
      <c r="AD870" s="119"/>
      <c r="AE870" s="119"/>
      <c r="AF870" s="119"/>
      <c r="AG870" s="119"/>
      <c r="AH870" s="119"/>
      <c r="AI870" s="119"/>
      <c r="AJ870" s="119"/>
      <c r="AK870" s="119"/>
      <c r="AL870" s="119"/>
      <c r="AM870" s="4"/>
      <c r="AN870" s="4"/>
      <c r="AO870" s="4"/>
    </row>
    <row r="871">
      <c r="A871" s="4"/>
      <c r="B871" s="4"/>
      <c r="C871" s="4"/>
      <c r="D871" s="4"/>
      <c r="E871" s="4"/>
      <c r="F871" s="8"/>
      <c r="G871" s="8"/>
      <c r="H871" s="8"/>
      <c r="I871" s="8"/>
      <c r="J871" s="8"/>
      <c r="K871" s="8"/>
      <c r="L871" s="8"/>
      <c r="M871" s="8"/>
      <c r="N871" s="8"/>
      <c r="O871" s="8"/>
      <c r="P871" s="118"/>
      <c r="Q871" s="118"/>
      <c r="R871" s="118"/>
      <c r="S871" s="325"/>
      <c r="T871" s="119"/>
      <c r="U871" s="119"/>
      <c r="V871" s="119"/>
      <c r="W871" s="326"/>
      <c r="X871" s="74"/>
      <c r="Y871" s="352"/>
      <c r="Z871" s="352"/>
      <c r="AA871" s="328"/>
      <c r="AB871" s="118"/>
      <c r="AC871" s="119"/>
      <c r="AD871" s="119"/>
      <c r="AE871" s="119"/>
      <c r="AF871" s="119"/>
      <c r="AG871" s="119"/>
      <c r="AH871" s="119"/>
      <c r="AI871" s="119"/>
      <c r="AJ871" s="119"/>
      <c r="AK871" s="119"/>
      <c r="AL871" s="119"/>
      <c r="AM871" s="4"/>
      <c r="AN871" s="4"/>
      <c r="AO871" s="4"/>
    </row>
    <row r="872">
      <c r="A872" s="4"/>
      <c r="B872" s="4"/>
      <c r="C872" s="4"/>
      <c r="D872" s="4"/>
      <c r="E872" s="4"/>
      <c r="F872" s="8"/>
      <c r="G872" s="8"/>
      <c r="H872" s="8"/>
      <c r="I872" s="8"/>
      <c r="J872" s="8"/>
      <c r="K872" s="8"/>
      <c r="L872" s="8"/>
      <c r="M872" s="8"/>
      <c r="N872" s="8"/>
      <c r="O872" s="8"/>
      <c r="P872" s="118"/>
      <c r="Q872" s="118"/>
      <c r="R872" s="118"/>
      <c r="S872" s="325"/>
      <c r="T872" s="119"/>
      <c r="U872" s="119"/>
      <c r="V872" s="119"/>
      <c r="W872" s="326"/>
      <c r="X872" s="74"/>
      <c r="Y872" s="352"/>
      <c r="Z872" s="352"/>
      <c r="AA872" s="328"/>
      <c r="AB872" s="118"/>
      <c r="AC872" s="119"/>
      <c r="AD872" s="119"/>
      <c r="AE872" s="119"/>
      <c r="AF872" s="119"/>
      <c r="AG872" s="119"/>
      <c r="AH872" s="119"/>
      <c r="AI872" s="119"/>
      <c r="AJ872" s="119"/>
      <c r="AK872" s="119"/>
      <c r="AL872" s="119"/>
      <c r="AM872" s="4"/>
      <c r="AN872" s="4"/>
      <c r="AO872" s="4"/>
    </row>
    <row r="873">
      <c r="A873" s="4"/>
      <c r="B873" s="4"/>
      <c r="C873" s="4"/>
      <c r="D873" s="4"/>
      <c r="E873" s="4"/>
      <c r="F873" s="8"/>
      <c r="G873" s="8"/>
      <c r="H873" s="8"/>
      <c r="I873" s="8"/>
      <c r="J873" s="8"/>
      <c r="K873" s="8"/>
      <c r="L873" s="8"/>
      <c r="M873" s="8"/>
      <c r="N873" s="8"/>
      <c r="O873" s="8"/>
      <c r="P873" s="118"/>
      <c r="Q873" s="118"/>
      <c r="R873" s="118"/>
      <c r="S873" s="325"/>
      <c r="T873" s="119"/>
      <c r="U873" s="119"/>
      <c r="V873" s="119"/>
      <c r="W873" s="326"/>
      <c r="X873" s="74"/>
      <c r="Y873" s="352"/>
      <c r="Z873" s="352"/>
      <c r="AA873" s="328"/>
      <c r="AB873" s="118"/>
      <c r="AC873" s="119"/>
      <c r="AD873" s="119"/>
      <c r="AE873" s="119"/>
      <c r="AF873" s="119"/>
      <c r="AG873" s="119"/>
      <c r="AH873" s="119"/>
      <c r="AI873" s="119"/>
      <c r="AJ873" s="119"/>
      <c r="AK873" s="119"/>
      <c r="AL873" s="119"/>
      <c r="AM873" s="4"/>
      <c r="AN873" s="4"/>
      <c r="AO873" s="4"/>
    </row>
    <row r="874">
      <c r="A874" s="4"/>
      <c r="B874" s="4"/>
      <c r="C874" s="4"/>
      <c r="D874" s="4"/>
      <c r="E874" s="4"/>
      <c r="F874" s="8"/>
      <c r="G874" s="8"/>
      <c r="H874" s="8"/>
      <c r="I874" s="8"/>
      <c r="J874" s="8"/>
      <c r="K874" s="8"/>
      <c r="L874" s="8"/>
      <c r="M874" s="8"/>
      <c r="N874" s="8"/>
      <c r="O874" s="8"/>
      <c r="P874" s="118"/>
      <c r="Q874" s="118"/>
      <c r="R874" s="118"/>
      <c r="S874" s="325"/>
      <c r="T874" s="119"/>
      <c r="U874" s="119"/>
      <c r="V874" s="119"/>
      <c r="W874" s="326"/>
      <c r="X874" s="74"/>
      <c r="Y874" s="352"/>
      <c r="Z874" s="352"/>
      <c r="AA874" s="328"/>
      <c r="AB874" s="118"/>
      <c r="AC874" s="119"/>
      <c r="AD874" s="119"/>
      <c r="AE874" s="119"/>
      <c r="AF874" s="119"/>
      <c r="AG874" s="119"/>
      <c r="AH874" s="119"/>
      <c r="AI874" s="119"/>
      <c r="AJ874" s="119"/>
      <c r="AK874" s="119"/>
      <c r="AL874" s="119"/>
      <c r="AM874" s="4"/>
      <c r="AN874" s="4"/>
      <c r="AO874" s="4"/>
    </row>
    <row r="875">
      <c r="A875" s="4"/>
      <c r="B875" s="4"/>
      <c r="C875" s="4"/>
      <c r="D875" s="4"/>
      <c r="E875" s="4"/>
      <c r="F875" s="8"/>
      <c r="G875" s="8"/>
      <c r="H875" s="8"/>
      <c r="I875" s="8"/>
      <c r="J875" s="8"/>
      <c r="K875" s="8"/>
      <c r="L875" s="8"/>
      <c r="M875" s="8"/>
      <c r="N875" s="8"/>
      <c r="O875" s="8"/>
      <c r="P875" s="118"/>
      <c r="Q875" s="118"/>
      <c r="R875" s="118"/>
      <c r="S875" s="325"/>
      <c r="T875" s="119"/>
      <c r="U875" s="119"/>
      <c r="V875" s="119"/>
      <c r="W875" s="326"/>
      <c r="X875" s="74"/>
      <c r="Y875" s="352"/>
      <c r="Z875" s="352"/>
      <c r="AA875" s="328"/>
      <c r="AB875" s="118"/>
      <c r="AC875" s="119"/>
      <c r="AD875" s="119"/>
      <c r="AE875" s="119"/>
      <c r="AF875" s="119"/>
      <c r="AG875" s="119"/>
      <c r="AH875" s="119"/>
      <c r="AI875" s="119"/>
      <c r="AJ875" s="119"/>
      <c r="AK875" s="119"/>
      <c r="AL875" s="119"/>
      <c r="AM875" s="4"/>
      <c r="AN875" s="4"/>
      <c r="AO875" s="4"/>
    </row>
    <row r="876">
      <c r="A876" s="4"/>
      <c r="B876" s="4"/>
      <c r="C876" s="4"/>
      <c r="D876" s="4"/>
      <c r="E876" s="4"/>
      <c r="F876" s="8"/>
      <c r="G876" s="8"/>
      <c r="H876" s="8"/>
      <c r="I876" s="8"/>
      <c r="J876" s="8"/>
      <c r="K876" s="8"/>
      <c r="L876" s="8"/>
      <c r="M876" s="8"/>
      <c r="N876" s="8"/>
      <c r="O876" s="8"/>
      <c r="P876" s="118"/>
      <c r="Q876" s="118"/>
      <c r="R876" s="118"/>
      <c r="S876" s="325"/>
      <c r="T876" s="119"/>
      <c r="U876" s="119"/>
      <c r="V876" s="119"/>
      <c r="W876" s="326"/>
      <c r="X876" s="74"/>
      <c r="Y876" s="352"/>
      <c r="Z876" s="352"/>
      <c r="AA876" s="328"/>
      <c r="AB876" s="118"/>
      <c r="AC876" s="119"/>
      <c r="AD876" s="119"/>
      <c r="AE876" s="119"/>
      <c r="AF876" s="119"/>
      <c r="AG876" s="119"/>
      <c r="AH876" s="119"/>
      <c r="AI876" s="119"/>
      <c r="AJ876" s="119"/>
      <c r="AK876" s="119"/>
      <c r="AL876" s="119"/>
      <c r="AM876" s="4"/>
      <c r="AN876" s="4"/>
      <c r="AO876" s="4"/>
    </row>
    <row r="877">
      <c r="A877" s="4"/>
      <c r="B877" s="4"/>
      <c r="C877" s="4"/>
      <c r="D877" s="4"/>
      <c r="E877" s="4"/>
      <c r="F877" s="8"/>
      <c r="G877" s="8"/>
      <c r="H877" s="8"/>
      <c r="I877" s="8"/>
      <c r="J877" s="8"/>
      <c r="K877" s="8"/>
      <c r="L877" s="8"/>
      <c r="M877" s="8"/>
      <c r="N877" s="8"/>
      <c r="O877" s="8"/>
      <c r="P877" s="118"/>
      <c r="Q877" s="118"/>
      <c r="R877" s="118"/>
      <c r="S877" s="325"/>
      <c r="T877" s="119"/>
      <c r="U877" s="119"/>
      <c r="V877" s="119"/>
      <c r="W877" s="326"/>
      <c r="X877" s="74"/>
      <c r="Y877" s="352"/>
      <c r="Z877" s="352"/>
      <c r="AA877" s="328"/>
      <c r="AB877" s="118"/>
      <c r="AC877" s="119"/>
      <c r="AD877" s="119"/>
      <c r="AE877" s="119"/>
      <c r="AF877" s="119"/>
      <c r="AG877" s="119"/>
      <c r="AH877" s="119"/>
      <c r="AI877" s="119"/>
      <c r="AJ877" s="119"/>
      <c r="AK877" s="119"/>
      <c r="AL877" s="119"/>
      <c r="AM877" s="4"/>
      <c r="AN877" s="4"/>
      <c r="AO877" s="4"/>
    </row>
    <row r="878">
      <c r="A878" s="4"/>
      <c r="B878" s="4"/>
      <c r="C878" s="4"/>
      <c r="D878" s="4"/>
      <c r="E878" s="4"/>
      <c r="F878" s="8"/>
      <c r="G878" s="8"/>
      <c r="H878" s="8"/>
      <c r="I878" s="8"/>
      <c r="J878" s="8"/>
      <c r="K878" s="8"/>
      <c r="L878" s="8"/>
      <c r="M878" s="8"/>
      <c r="N878" s="8"/>
      <c r="O878" s="8"/>
      <c r="P878" s="118"/>
      <c r="Q878" s="118"/>
      <c r="R878" s="118"/>
      <c r="S878" s="325"/>
      <c r="T878" s="119"/>
      <c r="U878" s="119"/>
      <c r="V878" s="119"/>
      <c r="W878" s="326"/>
      <c r="X878" s="74"/>
      <c r="Y878" s="352"/>
      <c r="Z878" s="352"/>
      <c r="AA878" s="328"/>
      <c r="AB878" s="118"/>
      <c r="AC878" s="119"/>
      <c r="AD878" s="119"/>
      <c r="AE878" s="119"/>
      <c r="AF878" s="119"/>
      <c r="AG878" s="119"/>
      <c r="AH878" s="119"/>
      <c r="AI878" s="119"/>
      <c r="AJ878" s="119"/>
      <c r="AK878" s="119"/>
      <c r="AL878" s="119"/>
      <c r="AM878" s="4"/>
      <c r="AN878" s="4"/>
      <c r="AO878" s="4"/>
    </row>
    <row r="879">
      <c r="A879" s="4"/>
      <c r="B879" s="4"/>
      <c r="C879" s="4"/>
      <c r="D879" s="4"/>
      <c r="E879" s="4"/>
      <c r="F879" s="8"/>
      <c r="G879" s="8"/>
      <c r="H879" s="8"/>
      <c r="I879" s="8"/>
      <c r="J879" s="8"/>
      <c r="K879" s="8"/>
      <c r="L879" s="8"/>
      <c r="M879" s="8"/>
      <c r="N879" s="8"/>
      <c r="O879" s="8"/>
      <c r="P879" s="118"/>
      <c r="Q879" s="118"/>
      <c r="R879" s="118"/>
      <c r="S879" s="325"/>
      <c r="T879" s="119"/>
      <c r="U879" s="119"/>
      <c r="V879" s="119"/>
      <c r="W879" s="326"/>
      <c r="X879" s="74"/>
      <c r="Y879" s="352"/>
      <c r="Z879" s="352"/>
      <c r="AA879" s="328"/>
      <c r="AB879" s="118"/>
      <c r="AC879" s="119"/>
      <c r="AD879" s="119"/>
      <c r="AE879" s="119"/>
      <c r="AF879" s="119"/>
      <c r="AG879" s="119"/>
      <c r="AH879" s="119"/>
      <c r="AI879" s="119"/>
      <c r="AJ879" s="119"/>
      <c r="AK879" s="119"/>
      <c r="AL879" s="119"/>
      <c r="AM879" s="4"/>
      <c r="AN879" s="4"/>
      <c r="AO879" s="4"/>
    </row>
    <row r="880">
      <c r="A880" s="4"/>
      <c r="B880" s="4"/>
      <c r="C880" s="4"/>
      <c r="D880" s="4"/>
      <c r="E880" s="4"/>
      <c r="F880" s="8"/>
      <c r="G880" s="8"/>
      <c r="H880" s="8"/>
      <c r="I880" s="8"/>
      <c r="J880" s="8"/>
      <c r="K880" s="8"/>
      <c r="L880" s="8"/>
      <c r="M880" s="8"/>
      <c r="N880" s="8"/>
      <c r="O880" s="8"/>
      <c r="P880" s="118"/>
      <c r="Q880" s="118"/>
      <c r="R880" s="118"/>
      <c r="S880" s="325"/>
      <c r="T880" s="119"/>
      <c r="U880" s="119"/>
      <c r="V880" s="119"/>
      <c r="W880" s="326"/>
      <c r="X880" s="74"/>
      <c r="Y880" s="352"/>
      <c r="Z880" s="352"/>
      <c r="AA880" s="328"/>
      <c r="AB880" s="118"/>
      <c r="AC880" s="119"/>
      <c r="AD880" s="119"/>
      <c r="AE880" s="119"/>
      <c r="AF880" s="119"/>
      <c r="AG880" s="119"/>
      <c r="AH880" s="119"/>
      <c r="AI880" s="119"/>
      <c r="AJ880" s="119"/>
      <c r="AK880" s="119"/>
      <c r="AL880" s="119"/>
      <c r="AM880" s="4"/>
      <c r="AN880" s="4"/>
      <c r="AO880" s="4"/>
    </row>
    <row r="881">
      <c r="A881" s="4"/>
      <c r="B881" s="4"/>
      <c r="C881" s="4"/>
      <c r="D881" s="4"/>
      <c r="E881" s="4"/>
      <c r="F881" s="8"/>
      <c r="G881" s="8"/>
      <c r="H881" s="8"/>
      <c r="I881" s="8"/>
      <c r="J881" s="8"/>
      <c r="K881" s="8"/>
      <c r="L881" s="8"/>
      <c r="M881" s="8"/>
      <c r="N881" s="8"/>
      <c r="O881" s="8"/>
      <c r="P881" s="118"/>
      <c r="Q881" s="118"/>
      <c r="R881" s="118"/>
      <c r="S881" s="325"/>
      <c r="T881" s="119"/>
      <c r="U881" s="119"/>
      <c r="V881" s="119"/>
      <c r="W881" s="326"/>
      <c r="X881" s="74"/>
      <c r="Y881" s="352"/>
      <c r="Z881" s="352"/>
      <c r="AA881" s="328"/>
      <c r="AB881" s="118"/>
      <c r="AC881" s="119"/>
      <c r="AD881" s="119"/>
      <c r="AE881" s="119"/>
      <c r="AF881" s="119"/>
      <c r="AG881" s="119"/>
      <c r="AH881" s="119"/>
      <c r="AI881" s="119"/>
      <c r="AJ881" s="119"/>
      <c r="AK881" s="119"/>
      <c r="AL881" s="119"/>
      <c r="AM881" s="4"/>
      <c r="AN881" s="4"/>
      <c r="AO881" s="4"/>
    </row>
    <row r="882">
      <c r="A882" s="4"/>
      <c r="B882" s="4"/>
      <c r="C882" s="4"/>
      <c r="D882" s="4"/>
      <c r="E882" s="4"/>
      <c r="F882" s="8"/>
      <c r="G882" s="8"/>
      <c r="H882" s="8"/>
      <c r="I882" s="8"/>
      <c r="J882" s="8"/>
      <c r="K882" s="8"/>
      <c r="L882" s="8"/>
      <c r="M882" s="8"/>
      <c r="N882" s="8"/>
      <c r="O882" s="8"/>
      <c r="P882" s="118"/>
      <c r="Q882" s="118"/>
      <c r="R882" s="118"/>
      <c r="S882" s="325"/>
      <c r="T882" s="119"/>
      <c r="U882" s="119"/>
      <c r="V882" s="119"/>
      <c r="W882" s="326"/>
      <c r="X882" s="74"/>
      <c r="Y882" s="352"/>
      <c r="Z882" s="352"/>
      <c r="AA882" s="328"/>
      <c r="AB882" s="118"/>
      <c r="AC882" s="119"/>
      <c r="AD882" s="119"/>
      <c r="AE882" s="119"/>
      <c r="AF882" s="119"/>
      <c r="AG882" s="119"/>
      <c r="AH882" s="119"/>
      <c r="AI882" s="119"/>
      <c r="AJ882" s="119"/>
      <c r="AK882" s="119"/>
      <c r="AL882" s="119"/>
      <c r="AM882" s="4"/>
      <c r="AN882" s="4"/>
      <c r="AO882" s="4"/>
    </row>
    <row r="883">
      <c r="A883" s="4"/>
      <c r="B883" s="4"/>
      <c r="C883" s="4"/>
      <c r="D883" s="4"/>
      <c r="E883" s="4"/>
      <c r="F883" s="8"/>
      <c r="G883" s="8"/>
      <c r="H883" s="8"/>
      <c r="I883" s="8"/>
      <c r="J883" s="8"/>
      <c r="K883" s="8"/>
      <c r="L883" s="8"/>
      <c r="M883" s="8"/>
      <c r="N883" s="8"/>
      <c r="O883" s="8"/>
      <c r="P883" s="118"/>
      <c r="Q883" s="118"/>
      <c r="R883" s="118"/>
      <c r="S883" s="325"/>
      <c r="T883" s="119"/>
      <c r="U883" s="119"/>
      <c r="V883" s="119"/>
      <c r="W883" s="326"/>
      <c r="X883" s="74"/>
      <c r="Y883" s="352"/>
      <c r="Z883" s="352"/>
      <c r="AA883" s="328"/>
      <c r="AB883" s="118"/>
      <c r="AC883" s="119"/>
      <c r="AD883" s="119"/>
      <c r="AE883" s="119"/>
      <c r="AF883" s="119"/>
      <c r="AG883" s="119"/>
      <c r="AH883" s="119"/>
      <c r="AI883" s="119"/>
      <c r="AJ883" s="119"/>
      <c r="AK883" s="119"/>
      <c r="AL883" s="119"/>
      <c r="AM883" s="4"/>
      <c r="AN883" s="4"/>
      <c r="AO883" s="4"/>
    </row>
    <row r="884">
      <c r="A884" s="4"/>
      <c r="B884" s="4"/>
      <c r="C884" s="4"/>
      <c r="D884" s="4"/>
      <c r="E884" s="4"/>
      <c r="F884" s="8"/>
      <c r="G884" s="8"/>
      <c r="H884" s="8"/>
      <c r="I884" s="8"/>
      <c r="J884" s="8"/>
      <c r="K884" s="8"/>
      <c r="L884" s="8"/>
      <c r="M884" s="8"/>
      <c r="N884" s="8"/>
      <c r="O884" s="8"/>
      <c r="P884" s="118"/>
      <c r="Q884" s="118"/>
      <c r="R884" s="118"/>
      <c r="S884" s="325"/>
      <c r="T884" s="119"/>
      <c r="U884" s="119"/>
      <c r="V884" s="119"/>
      <c r="W884" s="326"/>
      <c r="X884" s="74"/>
      <c r="Y884" s="352"/>
      <c r="Z884" s="352"/>
      <c r="AA884" s="328"/>
      <c r="AB884" s="118"/>
      <c r="AC884" s="119"/>
      <c r="AD884" s="119"/>
      <c r="AE884" s="119"/>
      <c r="AF884" s="119"/>
      <c r="AG884" s="119"/>
      <c r="AH884" s="119"/>
      <c r="AI884" s="119"/>
      <c r="AJ884" s="119"/>
      <c r="AK884" s="119"/>
      <c r="AL884" s="119"/>
      <c r="AM884" s="4"/>
      <c r="AN884" s="4"/>
      <c r="AO884" s="4"/>
    </row>
    <row r="885">
      <c r="A885" s="4"/>
      <c r="B885" s="4"/>
      <c r="C885" s="4"/>
      <c r="D885" s="4"/>
      <c r="E885" s="4"/>
      <c r="F885" s="8"/>
      <c r="G885" s="8"/>
      <c r="H885" s="8"/>
      <c r="I885" s="8"/>
      <c r="J885" s="8"/>
      <c r="K885" s="8"/>
      <c r="L885" s="8"/>
      <c r="M885" s="8"/>
      <c r="N885" s="8"/>
      <c r="O885" s="8"/>
      <c r="P885" s="118"/>
      <c r="Q885" s="118"/>
      <c r="R885" s="118"/>
      <c r="S885" s="325"/>
      <c r="T885" s="119"/>
      <c r="U885" s="119"/>
      <c r="V885" s="119"/>
      <c r="W885" s="326"/>
      <c r="X885" s="74"/>
      <c r="Y885" s="352"/>
      <c r="Z885" s="352"/>
      <c r="AA885" s="328"/>
      <c r="AB885" s="118"/>
      <c r="AC885" s="119"/>
      <c r="AD885" s="119"/>
      <c r="AE885" s="119"/>
      <c r="AF885" s="119"/>
      <c r="AG885" s="119"/>
      <c r="AH885" s="119"/>
      <c r="AI885" s="119"/>
      <c r="AJ885" s="119"/>
      <c r="AK885" s="119"/>
      <c r="AL885" s="119"/>
      <c r="AM885" s="4"/>
      <c r="AN885" s="4"/>
      <c r="AO885" s="4"/>
    </row>
    <row r="886">
      <c r="A886" s="4"/>
      <c r="B886" s="4"/>
      <c r="C886" s="4"/>
      <c r="D886" s="4"/>
      <c r="E886" s="4"/>
      <c r="F886" s="8"/>
      <c r="G886" s="8"/>
      <c r="H886" s="8"/>
      <c r="I886" s="8"/>
      <c r="J886" s="8"/>
      <c r="K886" s="8"/>
      <c r="L886" s="8"/>
      <c r="M886" s="8"/>
      <c r="N886" s="8"/>
      <c r="O886" s="8"/>
      <c r="P886" s="118"/>
      <c r="Q886" s="118"/>
      <c r="R886" s="118"/>
      <c r="S886" s="325"/>
      <c r="T886" s="119"/>
      <c r="U886" s="119"/>
      <c r="V886" s="119"/>
      <c r="W886" s="326"/>
      <c r="X886" s="74"/>
      <c r="Y886" s="352"/>
      <c r="Z886" s="352"/>
      <c r="AA886" s="328"/>
      <c r="AB886" s="118"/>
      <c r="AC886" s="119"/>
      <c r="AD886" s="119"/>
      <c r="AE886" s="119"/>
      <c r="AF886" s="119"/>
      <c r="AG886" s="119"/>
      <c r="AH886" s="119"/>
      <c r="AI886" s="119"/>
      <c r="AJ886" s="119"/>
      <c r="AK886" s="119"/>
      <c r="AL886" s="119"/>
      <c r="AM886" s="4"/>
      <c r="AN886" s="4"/>
      <c r="AO886" s="4"/>
    </row>
    <row r="887">
      <c r="A887" s="4"/>
      <c r="B887" s="4"/>
      <c r="C887" s="4"/>
      <c r="D887" s="4"/>
      <c r="E887" s="4"/>
      <c r="F887" s="8"/>
      <c r="G887" s="8"/>
      <c r="H887" s="8"/>
      <c r="I887" s="8"/>
      <c r="J887" s="8"/>
      <c r="K887" s="8"/>
      <c r="L887" s="8"/>
      <c r="M887" s="8"/>
      <c r="N887" s="8"/>
      <c r="O887" s="8"/>
      <c r="P887" s="118"/>
      <c r="Q887" s="118"/>
      <c r="R887" s="118"/>
      <c r="S887" s="325"/>
      <c r="T887" s="119"/>
      <c r="U887" s="119"/>
      <c r="V887" s="119"/>
      <c r="W887" s="326"/>
      <c r="X887" s="74"/>
      <c r="Y887" s="352"/>
      <c r="Z887" s="352"/>
      <c r="AA887" s="328"/>
      <c r="AB887" s="118"/>
      <c r="AC887" s="119"/>
      <c r="AD887" s="119"/>
      <c r="AE887" s="119"/>
      <c r="AF887" s="119"/>
      <c r="AG887" s="119"/>
      <c r="AH887" s="119"/>
      <c r="AI887" s="119"/>
      <c r="AJ887" s="119"/>
      <c r="AK887" s="119"/>
      <c r="AL887" s="119"/>
      <c r="AM887" s="4"/>
      <c r="AN887" s="4"/>
      <c r="AO887" s="4"/>
    </row>
    <row r="888">
      <c r="A888" s="4"/>
      <c r="B888" s="4"/>
      <c r="C888" s="4"/>
      <c r="D888" s="4"/>
      <c r="E888" s="4"/>
      <c r="F888" s="8"/>
      <c r="G888" s="8"/>
      <c r="H888" s="8"/>
      <c r="I888" s="8"/>
      <c r="J888" s="8"/>
      <c r="K888" s="8"/>
      <c r="L888" s="8"/>
      <c r="M888" s="8"/>
      <c r="N888" s="8"/>
      <c r="O888" s="8"/>
      <c r="P888" s="118"/>
      <c r="Q888" s="118"/>
      <c r="R888" s="118"/>
      <c r="S888" s="325"/>
      <c r="T888" s="119"/>
      <c r="U888" s="119"/>
      <c r="V888" s="119"/>
      <c r="W888" s="326"/>
      <c r="X888" s="74"/>
      <c r="Y888" s="352"/>
      <c r="Z888" s="352"/>
      <c r="AA888" s="328"/>
      <c r="AB888" s="118"/>
      <c r="AC888" s="119"/>
      <c r="AD888" s="119"/>
      <c r="AE888" s="119"/>
      <c r="AF888" s="119"/>
      <c r="AG888" s="119"/>
      <c r="AH888" s="119"/>
      <c r="AI888" s="119"/>
      <c r="AJ888" s="119"/>
      <c r="AK888" s="119"/>
      <c r="AL888" s="119"/>
      <c r="AM888" s="4"/>
      <c r="AN888" s="4"/>
      <c r="AO888" s="4"/>
    </row>
    <row r="889">
      <c r="A889" s="4"/>
      <c r="B889" s="4"/>
      <c r="C889" s="4"/>
      <c r="D889" s="4"/>
      <c r="E889" s="4"/>
      <c r="F889" s="8"/>
      <c r="G889" s="8"/>
      <c r="H889" s="8"/>
      <c r="I889" s="8"/>
      <c r="J889" s="8"/>
      <c r="K889" s="8"/>
      <c r="L889" s="8"/>
      <c r="M889" s="8"/>
      <c r="N889" s="8"/>
      <c r="O889" s="8"/>
      <c r="P889" s="118"/>
      <c r="Q889" s="118"/>
      <c r="R889" s="118"/>
      <c r="S889" s="325"/>
      <c r="T889" s="119"/>
      <c r="U889" s="119"/>
      <c r="V889" s="119"/>
      <c r="W889" s="326"/>
      <c r="X889" s="74"/>
      <c r="Y889" s="352"/>
      <c r="Z889" s="352"/>
      <c r="AA889" s="328"/>
      <c r="AB889" s="118"/>
      <c r="AC889" s="119"/>
      <c r="AD889" s="119"/>
      <c r="AE889" s="119"/>
      <c r="AF889" s="119"/>
      <c r="AG889" s="119"/>
      <c r="AH889" s="119"/>
      <c r="AI889" s="119"/>
      <c r="AJ889" s="119"/>
      <c r="AK889" s="119"/>
      <c r="AL889" s="119"/>
      <c r="AM889" s="4"/>
      <c r="AN889" s="4"/>
      <c r="AO889" s="4"/>
    </row>
    <row r="890">
      <c r="A890" s="4"/>
      <c r="B890" s="4"/>
      <c r="C890" s="4"/>
      <c r="D890" s="4"/>
      <c r="E890" s="4"/>
      <c r="F890" s="8"/>
      <c r="G890" s="8"/>
      <c r="H890" s="8"/>
      <c r="I890" s="8"/>
      <c r="J890" s="8"/>
      <c r="K890" s="8"/>
      <c r="L890" s="8"/>
      <c r="M890" s="8"/>
      <c r="N890" s="8"/>
      <c r="O890" s="8"/>
      <c r="P890" s="118"/>
      <c r="Q890" s="118"/>
      <c r="R890" s="118"/>
      <c r="S890" s="325"/>
      <c r="T890" s="119"/>
      <c r="U890" s="119"/>
      <c r="V890" s="119"/>
      <c r="W890" s="326"/>
      <c r="X890" s="74"/>
      <c r="Y890" s="352"/>
      <c r="Z890" s="352"/>
      <c r="AA890" s="328"/>
      <c r="AB890" s="118"/>
      <c r="AC890" s="119"/>
      <c r="AD890" s="119"/>
      <c r="AE890" s="119"/>
      <c r="AF890" s="119"/>
      <c r="AG890" s="119"/>
      <c r="AH890" s="119"/>
      <c r="AI890" s="119"/>
      <c r="AJ890" s="119"/>
      <c r="AK890" s="119"/>
      <c r="AL890" s="119"/>
      <c r="AM890" s="4"/>
      <c r="AN890" s="4"/>
      <c r="AO890" s="4"/>
    </row>
    <row r="891">
      <c r="A891" s="4"/>
      <c r="B891" s="4"/>
      <c r="C891" s="4"/>
      <c r="D891" s="4"/>
      <c r="E891" s="4"/>
      <c r="F891" s="8"/>
      <c r="G891" s="8"/>
      <c r="H891" s="8"/>
      <c r="I891" s="8"/>
      <c r="J891" s="8"/>
      <c r="K891" s="8"/>
      <c r="L891" s="8"/>
      <c r="M891" s="8"/>
      <c r="N891" s="8"/>
      <c r="O891" s="8"/>
      <c r="P891" s="118"/>
      <c r="Q891" s="118"/>
      <c r="R891" s="118"/>
      <c r="S891" s="325"/>
      <c r="T891" s="119"/>
      <c r="U891" s="119"/>
      <c r="V891" s="119"/>
      <c r="W891" s="326"/>
      <c r="X891" s="74"/>
      <c r="Y891" s="352"/>
      <c r="Z891" s="352"/>
      <c r="AA891" s="328"/>
      <c r="AB891" s="118"/>
      <c r="AC891" s="119"/>
      <c r="AD891" s="119"/>
      <c r="AE891" s="119"/>
      <c r="AF891" s="119"/>
      <c r="AG891" s="119"/>
      <c r="AH891" s="119"/>
      <c r="AI891" s="119"/>
      <c r="AJ891" s="119"/>
      <c r="AK891" s="119"/>
      <c r="AL891" s="119"/>
      <c r="AM891" s="4"/>
      <c r="AN891" s="4"/>
      <c r="AO891" s="4"/>
    </row>
    <row r="892">
      <c r="A892" s="4"/>
      <c r="B892" s="4"/>
      <c r="C892" s="4"/>
      <c r="D892" s="4"/>
      <c r="E892" s="4"/>
      <c r="F892" s="8"/>
      <c r="G892" s="8"/>
      <c r="H892" s="8"/>
      <c r="I892" s="8"/>
      <c r="J892" s="8"/>
      <c r="K892" s="8"/>
      <c r="L892" s="8"/>
      <c r="M892" s="8"/>
      <c r="N892" s="8"/>
      <c r="O892" s="8"/>
      <c r="P892" s="118"/>
      <c r="Q892" s="118"/>
      <c r="R892" s="118"/>
      <c r="S892" s="325"/>
      <c r="T892" s="119"/>
      <c r="U892" s="119"/>
      <c r="V892" s="119"/>
      <c r="W892" s="326"/>
      <c r="X892" s="74"/>
      <c r="Y892" s="352"/>
      <c r="Z892" s="352"/>
      <c r="AA892" s="328"/>
      <c r="AB892" s="118"/>
      <c r="AC892" s="119"/>
      <c r="AD892" s="119"/>
      <c r="AE892" s="119"/>
      <c r="AF892" s="119"/>
      <c r="AG892" s="119"/>
      <c r="AH892" s="119"/>
      <c r="AI892" s="119"/>
      <c r="AJ892" s="119"/>
      <c r="AK892" s="119"/>
      <c r="AL892" s="119"/>
      <c r="AM892" s="4"/>
      <c r="AN892" s="4"/>
      <c r="AO892" s="4"/>
    </row>
    <row r="893">
      <c r="A893" s="4"/>
      <c r="B893" s="4"/>
      <c r="C893" s="4"/>
      <c r="D893" s="4"/>
      <c r="E893" s="4"/>
      <c r="F893" s="8"/>
      <c r="G893" s="8"/>
      <c r="H893" s="8"/>
      <c r="I893" s="8"/>
      <c r="J893" s="8"/>
      <c r="K893" s="8"/>
      <c r="L893" s="8"/>
      <c r="M893" s="8"/>
      <c r="N893" s="8"/>
      <c r="O893" s="8"/>
      <c r="P893" s="118"/>
      <c r="Q893" s="118"/>
      <c r="R893" s="118"/>
      <c r="S893" s="325"/>
      <c r="T893" s="119"/>
      <c r="U893" s="119"/>
      <c r="V893" s="119"/>
      <c r="W893" s="326"/>
      <c r="X893" s="74"/>
      <c r="Y893" s="352"/>
      <c r="Z893" s="352"/>
      <c r="AA893" s="328"/>
      <c r="AB893" s="118"/>
      <c r="AC893" s="119"/>
      <c r="AD893" s="119"/>
      <c r="AE893" s="119"/>
      <c r="AF893" s="119"/>
      <c r="AG893" s="119"/>
      <c r="AH893" s="119"/>
      <c r="AI893" s="119"/>
      <c r="AJ893" s="119"/>
      <c r="AK893" s="119"/>
      <c r="AL893" s="119"/>
      <c r="AM893" s="4"/>
      <c r="AN893" s="4"/>
      <c r="AO893" s="4"/>
    </row>
    <row r="894">
      <c r="A894" s="4"/>
      <c r="B894" s="4"/>
      <c r="C894" s="4"/>
      <c r="D894" s="4"/>
      <c r="E894" s="4"/>
      <c r="F894" s="8"/>
      <c r="G894" s="8"/>
      <c r="H894" s="8"/>
      <c r="I894" s="8"/>
      <c r="J894" s="8"/>
      <c r="K894" s="8"/>
      <c r="L894" s="8"/>
      <c r="M894" s="8"/>
      <c r="N894" s="8"/>
      <c r="O894" s="8"/>
      <c r="P894" s="118"/>
      <c r="Q894" s="118"/>
      <c r="R894" s="118"/>
      <c r="S894" s="325"/>
      <c r="T894" s="119"/>
      <c r="U894" s="119"/>
      <c r="V894" s="119"/>
      <c r="W894" s="326"/>
      <c r="X894" s="74"/>
      <c r="Y894" s="352"/>
      <c r="Z894" s="352"/>
      <c r="AA894" s="328"/>
      <c r="AB894" s="118"/>
      <c r="AC894" s="119"/>
      <c r="AD894" s="119"/>
      <c r="AE894" s="119"/>
      <c r="AF894" s="119"/>
      <c r="AG894" s="119"/>
      <c r="AH894" s="119"/>
      <c r="AI894" s="119"/>
      <c r="AJ894" s="119"/>
      <c r="AK894" s="119"/>
      <c r="AL894" s="119"/>
      <c r="AM894" s="4"/>
      <c r="AN894" s="4"/>
      <c r="AO894" s="4"/>
    </row>
    <row r="895">
      <c r="A895" s="4"/>
      <c r="B895" s="4"/>
      <c r="C895" s="4"/>
      <c r="D895" s="4"/>
      <c r="E895" s="4"/>
      <c r="F895" s="8"/>
      <c r="G895" s="8"/>
      <c r="H895" s="8"/>
      <c r="I895" s="8"/>
      <c r="J895" s="8"/>
      <c r="K895" s="8"/>
      <c r="L895" s="8"/>
      <c r="M895" s="8"/>
      <c r="N895" s="8"/>
      <c r="O895" s="8"/>
      <c r="P895" s="118"/>
      <c r="Q895" s="118"/>
      <c r="R895" s="118"/>
      <c r="S895" s="325"/>
      <c r="T895" s="119"/>
      <c r="U895" s="119"/>
      <c r="V895" s="119"/>
      <c r="W895" s="326"/>
      <c r="X895" s="74"/>
      <c r="Y895" s="352"/>
      <c r="Z895" s="352"/>
      <c r="AA895" s="328"/>
      <c r="AB895" s="118"/>
      <c r="AC895" s="119"/>
      <c r="AD895" s="119"/>
      <c r="AE895" s="119"/>
      <c r="AF895" s="119"/>
      <c r="AG895" s="119"/>
      <c r="AH895" s="119"/>
      <c r="AI895" s="119"/>
      <c r="AJ895" s="119"/>
      <c r="AK895" s="119"/>
      <c r="AL895" s="119"/>
      <c r="AM895" s="4"/>
      <c r="AN895" s="4"/>
      <c r="AO895" s="4"/>
    </row>
    <row r="896">
      <c r="A896" s="4"/>
      <c r="B896" s="4"/>
      <c r="C896" s="4"/>
      <c r="D896" s="4"/>
      <c r="E896" s="4"/>
      <c r="F896" s="8"/>
      <c r="G896" s="8"/>
      <c r="H896" s="8"/>
      <c r="I896" s="8"/>
      <c r="J896" s="8"/>
      <c r="K896" s="8"/>
      <c r="L896" s="8"/>
      <c r="M896" s="8"/>
      <c r="N896" s="8"/>
      <c r="O896" s="8"/>
      <c r="P896" s="118"/>
      <c r="Q896" s="118"/>
      <c r="R896" s="118"/>
      <c r="S896" s="325"/>
      <c r="T896" s="119"/>
      <c r="U896" s="119"/>
      <c r="V896" s="119"/>
      <c r="W896" s="326"/>
      <c r="X896" s="74"/>
      <c r="Y896" s="352"/>
      <c r="Z896" s="352"/>
      <c r="AA896" s="328"/>
      <c r="AB896" s="118"/>
      <c r="AC896" s="119"/>
      <c r="AD896" s="119"/>
      <c r="AE896" s="119"/>
      <c r="AF896" s="119"/>
      <c r="AG896" s="119"/>
      <c r="AH896" s="119"/>
      <c r="AI896" s="119"/>
      <c r="AJ896" s="119"/>
      <c r="AK896" s="119"/>
      <c r="AL896" s="119"/>
      <c r="AM896" s="4"/>
      <c r="AN896" s="4"/>
      <c r="AO896" s="4"/>
    </row>
    <row r="897">
      <c r="A897" s="4"/>
      <c r="B897" s="4"/>
      <c r="C897" s="4"/>
      <c r="D897" s="4"/>
      <c r="E897" s="4"/>
      <c r="F897" s="8"/>
      <c r="G897" s="8"/>
      <c r="H897" s="8"/>
      <c r="I897" s="8"/>
      <c r="J897" s="8"/>
      <c r="K897" s="8"/>
      <c r="L897" s="8"/>
      <c r="M897" s="8"/>
      <c r="N897" s="8"/>
      <c r="O897" s="8"/>
      <c r="P897" s="118"/>
      <c r="Q897" s="118"/>
      <c r="R897" s="118"/>
      <c r="S897" s="325"/>
      <c r="T897" s="119"/>
      <c r="U897" s="119"/>
      <c r="V897" s="119"/>
      <c r="W897" s="326"/>
      <c r="X897" s="74"/>
      <c r="Y897" s="352"/>
      <c r="Z897" s="352"/>
      <c r="AA897" s="328"/>
      <c r="AB897" s="118"/>
      <c r="AC897" s="119"/>
      <c r="AD897" s="119"/>
      <c r="AE897" s="119"/>
      <c r="AF897" s="119"/>
      <c r="AG897" s="119"/>
      <c r="AH897" s="119"/>
      <c r="AI897" s="119"/>
      <c r="AJ897" s="119"/>
      <c r="AK897" s="119"/>
      <c r="AL897" s="119"/>
      <c r="AM897" s="4"/>
      <c r="AN897" s="4"/>
      <c r="AO897" s="4"/>
    </row>
    <row r="898">
      <c r="A898" s="4"/>
      <c r="B898" s="4"/>
      <c r="C898" s="4"/>
      <c r="D898" s="4"/>
      <c r="E898" s="4"/>
      <c r="F898" s="8"/>
      <c r="G898" s="8"/>
      <c r="H898" s="8"/>
      <c r="I898" s="8"/>
      <c r="J898" s="8"/>
      <c r="K898" s="8"/>
      <c r="L898" s="8"/>
      <c r="M898" s="8"/>
      <c r="N898" s="8"/>
      <c r="O898" s="8"/>
      <c r="P898" s="118"/>
      <c r="Q898" s="118"/>
      <c r="R898" s="118"/>
      <c r="S898" s="325"/>
      <c r="T898" s="119"/>
      <c r="U898" s="119"/>
      <c r="V898" s="119"/>
      <c r="W898" s="326"/>
      <c r="X898" s="74"/>
      <c r="Y898" s="352"/>
      <c r="Z898" s="352"/>
      <c r="AA898" s="328"/>
      <c r="AB898" s="118"/>
      <c r="AC898" s="119"/>
      <c r="AD898" s="119"/>
      <c r="AE898" s="119"/>
      <c r="AF898" s="119"/>
      <c r="AG898" s="119"/>
      <c r="AH898" s="119"/>
      <c r="AI898" s="119"/>
      <c r="AJ898" s="119"/>
      <c r="AK898" s="119"/>
      <c r="AL898" s="119"/>
      <c r="AM898" s="4"/>
      <c r="AN898" s="4"/>
      <c r="AO898" s="4"/>
    </row>
    <row r="899">
      <c r="A899" s="4"/>
      <c r="B899" s="4"/>
      <c r="C899" s="4"/>
      <c r="D899" s="4"/>
      <c r="E899" s="4"/>
      <c r="F899" s="8"/>
      <c r="G899" s="8"/>
      <c r="H899" s="8"/>
      <c r="I899" s="8"/>
      <c r="J899" s="8"/>
      <c r="K899" s="8"/>
      <c r="L899" s="8"/>
      <c r="M899" s="8"/>
      <c r="N899" s="8"/>
      <c r="O899" s="8"/>
      <c r="P899" s="118"/>
      <c r="Q899" s="118"/>
      <c r="R899" s="118"/>
      <c r="S899" s="325"/>
      <c r="T899" s="119"/>
      <c r="U899" s="119"/>
      <c r="V899" s="119"/>
      <c r="W899" s="326"/>
      <c r="X899" s="74"/>
      <c r="Y899" s="352"/>
      <c r="Z899" s="352"/>
      <c r="AA899" s="328"/>
      <c r="AB899" s="118"/>
      <c r="AC899" s="119"/>
      <c r="AD899" s="119"/>
      <c r="AE899" s="119"/>
      <c r="AF899" s="119"/>
      <c r="AG899" s="119"/>
      <c r="AH899" s="119"/>
      <c r="AI899" s="119"/>
      <c r="AJ899" s="119"/>
      <c r="AK899" s="119"/>
      <c r="AL899" s="119"/>
      <c r="AM899" s="4"/>
      <c r="AN899" s="4"/>
      <c r="AO899" s="4"/>
    </row>
    <row r="900">
      <c r="A900" s="4"/>
      <c r="B900" s="4"/>
      <c r="C900" s="4"/>
      <c r="D900" s="4"/>
      <c r="E900" s="4"/>
      <c r="F900" s="8"/>
      <c r="G900" s="8"/>
      <c r="H900" s="8"/>
      <c r="I900" s="8"/>
      <c r="J900" s="8"/>
      <c r="K900" s="8"/>
      <c r="L900" s="8"/>
      <c r="M900" s="8"/>
      <c r="N900" s="8"/>
      <c r="O900" s="8"/>
      <c r="P900" s="118"/>
      <c r="Q900" s="118"/>
      <c r="R900" s="118"/>
      <c r="S900" s="325"/>
      <c r="T900" s="119"/>
      <c r="U900" s="119"/>
      <c r="V900" s="119"/>
      <c r="W900" s="326"/>
      <c r="X900" s="74"/>
      <c r="Y900" s="352"/>
      <c r="Z900" s="352"/>
      <c r="AA900" s="328"/>
      <c r="AB900" s="118"/>
      <c r="AC900" s="119"/>
      <c r="AD900" s="119"/>
      <c r="AE900" s="119"/>
      <c r="AF900" s="119"/>
      <c r="AG900" s="119"/>
      <c r="AH900" s="119"/>
      <c r="AI900" s="119"/>
      <c r="AJ900" s="119"/>
      <c r="AK900" s="119"/>
      <c r="AL900" s="119"/>
      <c r="AM900" s="4"/>
      <c r="AN900" s="4"/>
      <c r="AO900" s="4"/>
    </row>
    <row r="901">
      <c r="A901" s="4"/>
      <c r="B901" s="4"/>
      <c r="C901" s="4"/>
      <c r="D901" s="4"/>
      <c r="E901" s="4"/>
      <c r="F901" s="8"/>
      <c r="G901" s="8"/>
      <c r="H901" s="8"/>
      <c r="I901" s="8"/>
      <c r="J901" s="8"/>
      <c r="K901" s="8"/>
      <c r="L901" s="8"/>
      <c r="M901" s="8"/>
      <c r="N901" s="8"/>
      <c r="O901" s="8"/>
      <c r="P901" s="118"/>
      <c r="Q901" s="118"/>
      <c r="R901" s="118"/>
      <c r="S901" s="325"/>
      <c r="T901" s="119"/>
      <c r="U901" s="119"/>
      <c r="V901" s="119"/>
      <c r="W901" s="326"/>
      <c r="X901" s="74"/>
      <c r="Y901" s="352"/>
      <c r="Z901" s="352"/>
      <c r="AA901" s="328"/>
      <c r="AB901" s="118"/>
      <c r="AC901" s="119"/>
      <c r="AD901" s="119"/>
      <c r="AE901" s="119"/>
      <c r="AF901" s="119"/>
      <c r="AG901" s="119"/>
      <c r="AH901" s="119"/>
      <c r="AI901" s="119"/>
      <c r="AJ901" s="119"/>
      <c r="AK901" s="119"/>
      <c r="AL901" s="119"/>
      <c r="AM901" s="4"/>
      <c r="AN901" s="4"/>
      <c r="AO901" s="4"/>
    </row>
    <row r="902">
      <c r="A902" s="4"/>
      <c r="B902" s="4"/>
      <c r="C902" s="4"/>
      <c r="D902" s="4"/>
      <c r="E902" s="4"/>
      <c r="F902" s="8"/>
      <c r="G902" s="8"/>
      <c r="H902" s="8"/>
      <c r="I902" s="8"/>
      <c r="J902" s="8"/>
      <c r="K902" s="8"/>
      <c r="L902" s="8"/>
      <c r="M902" s="8"/>
      <c r="N902" s="8"/>
      <c r="O902" s="8"/>
      <c r="P902" s="118"/>
      <c r="Q902" s="118"/>
      <c r="R902" s="118"/>
      <c r="S902" s="325"/>
      <c r="T902" s="119"/>
      <c r="U902" s="119"/>
      <c r="V902" s="119"/>
      <c r="W902" s="326"/>
      <c r="X902" s="74"/>
      <c r="Y902" s="352"/>
      <c r="Z902" s="352"/>
      <c r="AA902" s="328"/>
      <c r="AB902" s="118"/>
      <c r="AC902" s="119"/>
      <c r="AD902" s="119"/>
      <c r="AE902" s="119"/>
      <c r="AF902" s="119"/>
      <c r="AG902" s="119"/>
      <c r="AH902" s="119"/>
      <c r="AI902" s="119"/>
      <c r="AJ902" s="119"/>
      <c r="AK902" s="119"/>
      <c r="AL902" s="119"/>
      <c r="AM902" s="4"/>
      <c r="AN902" s="4"/>
      <c r="AO902" s="4"/>
    </row>
    <row r="903">
      <c r="A903" s="4"/>
      <c r="B903" s="4"/>
      <c r="C903" s="4"/>
      <c r="D903" s="4"/>
      <c r="E903" s="4"/>
      <c r="F903" s="8"/>
      <c r="G903" s="8"/>
      <c r="H903" s="8"/>
      <c r="I903" s="8"/>
      <c r="J903" s="8"/>
      <c r="K903" s="8"/>
      <c r="L903" s="8"/>
      <c r="M903" s="8"/>
      <c r="N903" s="8"/>
      <c r="O903" s="8"/>
      <c r="P903" s="118"/>
      <c r="Q903" s="118"/>
      <c r="R903" s="118"/>
      <c r="S903" s="325"/>
      <c r="T903" s="119"/>
      <c r="U903" s="119"/>
      <c r="V903" s="119"/>
      <c r="W903" s="326"/>
      <c r="X903" s="74"/>
      <c r="Y903" s="352"/>
      <c r="Z903" s="352"/>
      <c r="AA903" s="328"/>
      <c r="AB903" s="118"/>
      <c r="AC903" s="119"/>
      <c r="AD903" s="119"/>
      <c r="AE903" s="119"/>
      <c r="AF903" s="119"/>
      <c r="AG903" s="119"/>
      <c r="AH903" s="119"/>
      <c r="AI903" s="119"/>
      <c r="AJ903" s="119"/>
      <c r="AK903" s="119"/>
      <c r="AL903" s="119"/>
      <c r="AM903" s="4"/>
      <c r="AN903" s="4"/>
      <c r="AO903" s="4"/>
    </row>
    <row r="904">
      <c r="A904" s="4"/>
      <c r="B904" s="4"/>
      <c r="C904" s="4"/>
      <c r="D904" s="4"/>
      <c r="E904" s="4"/>
      <c r="F904" s="8"/>
      <c r="G904" s="8"/>
      <c r="H904" s="8"/>
      <c r="I904" s="8"/>
      <c r="J904" s="8"/>
      <c r="K904" s="8"/>
      <c r="L904" s="8"/>
      <c r="M904" s="8"/>
      <c r="N904" s="8"/>
      <c r="O904" s="8"/>
      <c r="P904" s="118"/>
      <c r="Q904" s="118"/>
      <c r="R904" s="118"/>
      <c r="S904" s="325"/>
      <c r="T904" s="119"/>
      <c r="U904" s="119"/>
      <c r="V904" s="119"/>
      <c r="W904" s="326"/>
      <c r="X904" s="74"/>
      <c r="Y904" s="352"/>
      <c r="Z904" s="352"/>
      <c r="AA904" s="328"/>
      <c r="AB904" s="118"/>
      <c r="AC904" s="119"/>
      <c r="AD904" s="119"/>
      <c r="AE904" s="119"/>
      <c r="AF904" s="119"/>
      <c r="AG904" s="119"/>
      <c r="AH904" s="119"/>
      <c r="AI904" s="119"/>
      <c r="AJ904" s="119"/>
      <c r="AK904" s="119"/>
      <c r="AL904" s="119"/>
      <c r="AM904" s="4"/>
      <c r="AN904" s="4"/>
      <c r="AO904" s="4"/>
    </row>
    <row r="905">
      <c r="A905" s="4"/>
      <c r="B905" s="4"/>
      <c r="C905" s="4"/>
      <c r="D905" s="4"/>
      <c r="E905" s="4"/>
      <c r="F905" s="8"/>
      <c r="G905" s="8"/>
      <c r="H905" s="8"/>
      <c r="I905" s="8"/>
      <c r="J905" s="8"/>
      <c r="K905" s="8"/>
      <c r="L905" s="8"/>
      <c r="M905" s="8"/>
      <c r="N905" s="8"/>
      <c r="O905" s="8"/>
      <c r="P905" s="118"/>
      <c r="Q905" s="118"/>
      <c r="R905" s="118"/>
      <c r="S905" s="325"/>
      <c r="T905" s="119"/>
      <c r="U905" s="119"/>
      <c r="V905" s="119"/>
      <c r="W905" s="326"/>
      <c r="X905" s="74"/>
      <c r="Y905" s="352"/>
      <c r="Z905" s="352"/>
      <c r="AA905" s="328"/>
      <c r="AB905" s="118"/>
      <c r="AC905" s="119"/>
      <c r="AD905" s="119"/>
      <c r="AE905" s="119"/>
      <c r="AF905" s="119"/>
      <c r="AG905" s="119"/>
      <c r="AH905" s="119"/>
      <c r="AI905" s="119"/>
      <c r="AJ905" s="119"/>
      <c r="AK905" s="119"/>
      <c r="AL905" s="119"/>
      <c r="AM905" s="4"/>
      <c r="AN905" s="4"/>
      <c r="AO905" s="4"/>
    </row>
    <row r="906">
      <c r="A906" s="4"/>
      <c r="B906" s="4"/>
      <c r="C906" s="4"/>
      <c r="D906" s="4"/>
      <c r="E906" s="4"/>
      <c r="F906" s="8"/>
      <c r="G906" s="8"/>
      <c r="H906" s="8"/>
      <c r="I906" s="8"/>
      <c r="J906" s="8"/>
      <c r="K906" s="8"/>
      <c r="L906" s="8"/>
      <c r="M906" s="8"/>
      <c r="N906" s="8"/>
      <c r="O906" s="8"/>
      <c r="P906" s="118"/>
      <c r="Q906" s="118"/>
      <c r="R906" s="118"/>
      <c r="S906" s="325"/>
      <c r="T906" s="119"/>
      <c r="U906" s="119"/>
      <c r="V906" s="119"/>
      <c r="W906" s="326"/>
      <c r="X906" s="74"/>
      <c r="Y906" s="352"/>
      <c r="Z906" s="352"/>
      <c r="AA906" s="328"/>
      <c r="AB906" s="118"/>
      <c r="AC906" s="119"/>
      <c r="AD906" s="119"/>
      <c r="AE906" s="119"/>
      <c r="AF906" s="119"/>
      <c r="AG906" s="119"/>
      <c r="AH906" s="119"/>
      <c r="AI906" s="119"/>
      <c r="AJ906" s="119"/>
      <c r="AK906" s="119"/>
      <c r="AL906" s="119"/>
      <c r="AM906" s="4"/>
      <c r="AN906" s="4"/>
      <c r="AO906" s="4"/>
    </row>
    <row r="907">
      <c r="A907" s="4"/>
      <c r="B907" s="4"/>
      <c r="C907" s="4"/>
      <c r="D907" s="4"/>
      <c r="E907" s="4"/>
      <c r="F907" s="8"/>
      <c r="G907" s="8"/>
      <c r="H907" s="8"/>
      <c r="I907" s="8"/>
      <c r="J907" s="8"/>
      <c r="K907" s="8"/>
      <c r="L907" s="8"/>
      <c r="M907" s="8"/>
      <c r="N907" s="8"/>
      <c r="O907" s="8"/>
      <c r="P907" s="118"/>
      <c r="Q907" s="118"/>
      <c r="R907" s="118"/>
      <c r="S907" s="325"/>
      <c r="T907" s="119"/>
      <c r="U907" s="119"/>
      <c r="V907" s="119"/>
      <c r="W907" s="326"/>
      <c r="X907" s="74"/>
      <c r="Y907" s="352"/>
      <c r="Z907" s="352"/>
      <c r="AA907" s="328"/>
      <c r="AB907" s="118"/>
      <c r="AC907" s="119"/>
      <c r="AD907" s="119"/>
      <c r="AE907" s="119"/>
      <c r="AF907" s="119"/>
      <c r="AG907" s="119"/>
      <c r="AH907" s="119"/>
      <c r="AI907" s="119"/>
      <c r="AJ907" s="119"/>
      <c r="AK907" s="119"/>
      <c r="AL907" s="119"/>
      <c r="AM907" s="4"/>
      <c r="AN907" s="4"/>
      <c r="AO907" s="4"/>
    </row>
    <row r="908">
      <c r="A908" s="4"/>
      <c r="B908" s="4"/>
      <c r="C908" s="4"/>
      <c r="D908" s="4"/>
      <c r="E908" s="4"/>
      <c r="F908" s="8"/>
      <c r="G908" s="8"/>
      <c r="H908" s="8"/>
      <c r="I908" s="8"/>
      <c r="J908" s="8"/>
      <c r="K908" s="8"/>
      <c r="L908" s="8"/>
      <c r="M908" s="8"/>
      <c r="N908" s="8"/>
      <c r="O908" s="8"/>
      <c r="P908" s="118"/>
      <c r="Q908" s="118"/>
      <c r="R908" s="118"/>
      <c r="S908" s="325"/>
      <c r="T908" s="119"/>
      <c r="U908" s="119"/>
      <c r="V908" s="119"/>
      <c r="W908" s="326"/>
      <c r="X908" s="74"/>
      <c r="Y908" s="352"/>
      <c r="Z908" s="352"/>
      <c r="AA908" s="328"/>
      <c r="AB908" s="118"/>
      <c r="AC908" s="119"/>
      <c r="AD908" s="119"/>
      <c r="AE908" s="119"/>
      <c r="AF908" s="119"/>
      <c r="AG908" s="119"/>
      <c r="AH908" s="119"/>
      <c r="AI908" s="119"/>
      <c r="AJ908" s="119"/>
      <c r="AK908" s="119"/>
      <c r="AL908" s="119"/>
      <c r="AM908" s="4"/>
      <c r="AN908" s="4"/>
      <c r="AO908" s="4"/>
    </row>
    <row r="909">
      <c r="A909" s="4"/>
      <c r="B909" s="4"/>
      <c r="C909" s="4"/>
      <c r="D909" s="4"/>
      <c r="E909" s="4"/>
      <c r="F909" s="8"/>
      <c r="G909" s="8"/>
      <c r="H909" s="8"/>
      <c r="I909" s="8"/>
      <c r="J909" s="8"/>
      <c r="K909" s="8"/>
      <c r="L909" s="8"/>
      <c r="M909" s="8"/>
      <c r="N909" s="8"/>
      <c r="O909" s="8"/>
      <c r="P909" s="118"/>
      <c r="Q909" s="118"/>
      <c r="R909" s="118"/>
      <c r="S909" s="325"/>
      <c r="T909" s="119"/>
      <c r="U909" s="119"/>
      <c r="V909" s="119"/>
      <c r="W909" s="326"/>
      <c r="X909" s="74"/>
      <c r="Y909" s="352"/>
      <c r="Z909" s="352"/>
      <c r="AA909" s="328"/>
      <c r="AB909" s="118"/>
      <c r="AC909" s="119"/>
      <c r="AD909" s="119"/>
      <c r="AE909" s="119"/>
      <c r="AF909" s="119"/>
      <c r="AG909" s="119"/>
      <c r="AH909" s="119"/>
      <c r="AI909" s="119"/>
      <c r="AJ909" s="119"/>
      <c r="AK909" s="119"/>
      <c r="AL909" s="119"/>
      <c r="AM909" s="4"/>
      <c r="AN909" s="4"/>
      <c r="AO909" s="4"/>
    </row>
    <row r="910">
      <c r="A910" s="4"/>
      <c r="B910" s="4"/>
      <c r="C910" s="4"/>
      <c r="D910" s="4"/>
      <c r="E910" s="4"/>
      <c r="F910" s="8"/>
      <c r="G910" s="8"/>
      <c r="H910" s="8"/>
      <c r="I910" s="8"/>
      <c r="J910" s="8"/>
      <c r="K910" s="8"/>
      <c r="L910" s="8"/>
      <c r="M910" s="8"/>
      <c r="N910" s="8"/>
      <c r="O910" s="8"/>
      <c r="P910" s="118"/>
      <c r="Q910" s="118"/>
      <c r="R910" s="118"/>
      <c r="S910" s="325"/>
      <c r="T910" s="119"/>
      <c r="U910" s="119"/>
      <c r="V910" s="119"/>
      <c r="W910" s="326"/>
      <c r="X910" s="74"/>
      <c r="Y910" s="352"/>
      <c r="Z910" s="352"/>
      <c r="AA910" s="328"/>
      <c r="AB910" s="118"/>
      <c r="AC910" s="119"/>
      <c r="AD910" s="119"/>
      <c r="AE910" s="119"/>
      <c r="AF910" s="119"/>
      <c r="AG910" s="119"/>
      <c r="AH910" s="119"/>
      <c r="AI910" s="119"/>
      <c r="AJ910" s="119"/>
      <c r="AK910" s="119"/>
      <c r="AL910" s="119"/>
      <c r="AM910" s="4"/>
      <c r="AN910" s="4"/>
      <c r="AO910" s="4"/>
    </row>
    <row r="911">
      <c r="A911" s="4"/>
      <c r="B911" s="4"/>
      <c r="C911" s="4"/>
      <c r="D911" s="4"/>
      <c r="E911" s="4"/>
      <c r="F911" s="8"/>
      <c r="G911" s="8"/>
      <c r="H911" s="8"/>
      <c r="I911" s="8"/>
      <c r="J911" s="8"/>
      <c r="K911" s="8"/>
      <c r="L911" s="8"/>
      <c r="M911" s="8"/>
      <c r="N911" s="8"/>
      <c r="O911" s="8"/>
      <c r="P911" s="118"/>
      <c r="Q911" s="118"/>
      <c r="R911" s="118"/>
      <c r="S911" s="325"/>
      <c r="T911" s="119"/>
      <c r="U911" s="119"/>
      <c r="V911" s="119"/>
      <c r="W911" s="326"/>
      <c r="X911" s="74"/>
      <c r="Y911" s="352"/>
      <c r="Z911" s="352"/>
      <c r="AA911" s="328"/>
      <c r="AB911" s="118"/>
      <c r="AC911" s="119"/>
      <c r="AD911" s="119"/>
      <c r="AE911" s="119"/>
      <c r="AF911" s="119"/>
      <c r="AG911" s="119"/>
      <c r="AH911" s="119"/>
      <c r="AI911" s="119"/>
      <c r="AJ911" s="119"/>
      <c r="AK911" s="119"/>
      <c r="AL911" s="119"/>
      <c r="AM911" s="4"/>
      <c r="AN911" s="4"/>
      <c r="AO911" s="4"/>
    </row>
    <row r="912">
      <c r="A912" s="4"/>
      <c r="B912" s="4"/>
      <c r="C912" s="4"/>
      <c r="D912" s="4"/>
      <c r="E912" s="4"/>
      <c r="F912" s="8"/>
      <c r="G912" s="8"/>
      <c r="H912" s="8"/>
      <c r="I912" s="8"/>
      <c r="J912" s="8"/>
      <c r="K912" s="8"/>
      <c r="L912" s="8"/>
      <c r="M912" s="8"/>
      <c r="N912" s="8"/>
      <c r="O912" s="8"/>
      <c r="P912" s="118"/>
      <c r="Q912" s="118"/>
      <c r="R912" s="118"/>
      <c r="S912" s="325"/>
      <c r="T912" s="119"/>
      <c r="U912" s="119"/>
      <c r="V912" s="119"/>
      <c r="W912" s="326"/>
      <c r="X912" s="74"/>
      <c r="Y912" s="352"/>
      <c r="Z912" s="352"/>
      <c r="AA912" s="328"/>
      <c r="AB912" s="118"/>
      <c r="AC912" s="119"/>
      <c r="AD912" s="119"/>
      <c r="AE912" s="119"/>
      <c r="AF912" s="119"/>
      <c r="AG912" s="119"/>
      <c r="AH912" s="119"/>
      <c r="AI912" s="119"/>
      <c r="AJ912" s="119"/>
      <c r="AK912" s="119"/>
      <c r="AL912" s="119"/>
      <c r="AM912" s="4"/>
      <c r="AN912" s="4"/>
      <c r="AO912" s="4"/>
    </row>
    <row r="913">
      <c r="A913" s="4"/>
      <c r="B913" s="4"/>
      <c r="C913" s="4"/>
      <c r="D913" s="4"/>
      <c r="E913" s="4"/>
      <c r="F913" s="8"/>
      <c r="G913" s="8"/>
      <c r="H913" s="8"/>
      <c r="I913" s="8"/>
      <c r="J913" s="8"/>
      <c r="K913" s="8"/>
      <c r="L913" s="8"/>
      <c r="M913" s="8"/>
      <c r="N913" s="8"/>
      <c r="O913" s="8"/>
      <c r="P913" s="118"/>
      <c r="Q913" s="118"/>
      <c r="R913" s="118"/>
      <c r="S913" s="325"/>
      <c r="T913" s="119"/>
      <c r="U913" s="119"/>
      <c r="V913" s="119"/>
      <c r="W913" s="326"/>
      <c r="X913" s="74"/>
      <c r="Y913" s="352"/>
      <c r="Z913" s="352"/>
      <c r="AA913" s="328"/>
      <c r="AB913" s="118"/>
      <c r="AC913" s="119"/>
      <c r="AD913" s="119"/>
      <c r="AE913" s="119"/>
      <c r="AF913" s="119"/>
      <c r="AG913" s="119"/>
      <c r="AH913" s="119"/>
      <c r="AI913" s="119"/>
      <c r="AJ913" s="119"/>
      <c r="AK913" s="119"/>
      <c r="AL913" s="119"/>
      <c r="AM913" s="4"/>
      <c r="AN913" s="4"/>
      <c r="AO913" s="4"/>
    </row>
    <row r="914">
      <c r="A914" s="4"/>
      <c r="B914" s="4"/>
      <c r="C914" s="4"/>
      <c r="D914" s="4"/>
      <c r="E914" s="4"/>
      <c r="F914" s="8"/>
      <c r="G914" s="8"/>
      <c r="H914" s="8"/>
      <c r="I914" s="8"/>
      <c r="J914" s="8"/>
      <c r="K914" s="8"/>
      <c r="L914" s="8"/>
      <c r="M914" s="8"/>
      <c r="N914" s="8"/>
      <c r="O914" s="8"/>
      <c r="P914" s="118"/>
      <c r="Q914" s="118"/>
      <c r="R914" s="118"/>
      <c r="S914" s="325"/>
      <c r="T914" s="119"/>
      <c r="U914" s="119"/>
      <c r="V914" s="119"/>
      <c r="W914" s="326"/>
      <c r="X914" s="74"/>
      <c r="Y914" s="352"/>
      <c r="Z914" s="352"/>
      <c r="AA914" s="328"/>
      <c r="AB914" s="118"/>
      <c r="AC914" s="119"/>
      <c r="AD914" s="119"/>
      <c r="AE914" s="119"/>
      <c r="AF914" s="119"/>
      <c r="AG914" s="119"/>
      <c r="AH914" s="119"/>
      <c r="AI914" s="119"/>
      <c r="AJ914" s="119"/>
      <c r="AK914" s="119"/>
      <c r="AL914" s="119"/>
      <c r="AM914" s="4"/>
      <c r="AN914" s="4"/>
      <c r="AO914" s="4"/>
    </row>
    <row r="915">
      <c r="A915" s="4"/>
      <c r="B915" s="4"/>
      <c r="C915" s="4"/>
      <c r="D915" s="4"/>
      <c r="E915" s="4"/>
      <c r="F915" s="8"/>
      <c r="G915" s="8"/>
      <c r="H915" s="8"/>
      <c r="I915" s="8"/>
      <c r="J915" s="8"/>
      <c r="K915" s="8"/>
      <c r="L915" s="8"/>
      <c r="M915" s="8"/>
      <c r="N915" s="8"/>
      <c r="O915" s="8"/>
      <c r="P915" s="118"/>
      <c r="Q915" s="118"/>
      <c r="R915" s="118"/>
      <c r="S915" s="325"/>
      <c r="T915" s="119"/>
      <c r="U915" s="119"/>
      <c r="V915" s="119"/>
      <c r="W915" s="326"/>
      <c r="X915" s="74"/>
      <c r="Y915" s="352"/>
      <c r="Z915" s="352"/>
      <c r="AA915" s="328"/>
      <c r="AB915" s="118"/>
      <c r="AC915" s="119"/>
      <c r="AD915" s="119"/>
      <c r="AE915" s="119"/>
      <c r="AF915" s="119"/>
      <c r="AG915" s="119"/>
      <c r="AH915" s="119"/>
      <c r="AI915" s="119"/>
      <c r="AJ915" s="119"/>
      <c r="AK915" s="119"/>
      <c r="AL915" s="119"/>
      <c r="AM915" s="4"/>
      <c r="AN915" s="4"/>
      <c r="AO915" s="4"/>
    </row>
    <row r="916">
      <c r="A916" s="4"/>
      <c r="B916" s="4"/>
      <c r="C916" s="4"/>
      <c r="D916" s="4"/>
      <c r="E916" s="4"/>
      <c r="F916" s="8"/>
      <c r="G916" s="8"/>
      <c r="H916" s="8"/>
      <c r="I916" s="8"/>
      <c r="J916" s="8"/>
      <c r="K916" s="8"/>
      <c r="L916" s="8"/>
      <c r="M916" s="8"/>
      <c r="N916" s="8"/>
      <c r="O916" s="8"/>
      <c r="P916" s="118"/>
      <c r="Q916" s="118"/>
      <c r="R916" s="118"/>
      <c r="S916" s="325"/>
      <c r="T916" s="119"/>
      <c r="U916" s="119"/>
      <c r="V916" s="119"/>
      <c r="W916" s="326"/>
      <c r="X916" s="74"/>
      <c r="Y916" s="352"/>
      <c r="Z916" s="352"/>
      <c r="AA916" s="328"/>
      <c r="AB916" s="118"/>
      <c r="AC916" s="119"/>
      <c r="AD916" s="119"/>
      <c r="AE916" s="119"/>
      <c r="AF916" s="119"/>
      <c r="AG916" s="119"/>
      <c r="AH916" s="119"/>
      <c r="AI916" s="119"/>
      <c r="AJ916" s="119"/>
      <c r="AK916" s="119"/>
      <c r="AL916" s="119"/>
      <c r="AM916" s="4"/>
      <c r="AN916" s="4"/>
      <c r="AO916" s="4"/>
    </row>
    <row r="917">
      <c r="A917" s="4"/>
      <c r="B917" s="4"/>
      <c r="C917" s="4"/>
      <c r="D917" s="4"/>
      <c r="E917" s="4"/>
      <c r="F917" s="8"/>
      <c r="G917" s="8"/>
      <c r="H917" s="8"/>
      <c r="I917" s="8"/>
      <c r="J917" s="8"/>
      <c r="K917" s="8"/>
      <c r="L917" s="8"/>
      <c r="M917" s="8"/>
      <c r="N917" s="8"/>
      <c r="O917" s="8"/>
      <c r="P917" s="118"/>
      <c r="Q917" s="118"/>
      <c r="R917" s="118"/>
      <c r="S917" s="325"/>
      <c r="T917" s="119"/>
      <c r="U917" s="119"/>
      <c r="V917" s="119"/>
      <c r="W917" s="326"/>
      <c r="X917" s="74"/>
      <c r="Y917" s="352"/>
      <c r="Z917" s="352"/>
      <c r="AA917" s="328"/>
      <c r="AB917" s="118"/>
      <c r="AC917" s="119"/>
      <c r="AD917" s="119"/>
      <c r="AE917" s="119"/>
      <c r="AF917" s="119"/>
      <c r="AG917" s="119"/>
      <c r="AH917" s="119"/>
      <c r="AI917" s="119"/>
      <c r="AJ917" s="119"/>
      <c r="AK917" s="119"/>
      <c r="AL917" s="119"/>
      <c r="AM917" s="4"/>
      <c r="AN917" s="4"/>
      <c r="AO917" s="4"/>
    </row>
    <row r="918">
      <c r="A918" s="4"/>
      <c r="B918" s="4"/>
      <c r="C918" s="4"/>
      <c r="D918" s="4"/>
      <c r="E918" s="4"/>
      <c r="F918" s="8"/>
      <c r="G918" s="8"/>
      <c r="H918" s="8"/>
      <c r="I918" s="8"/>
      <c r="J918" s="8"/>
      <c r="K918" s="8"/>
      <c r="L918" s="8"/>
      <c r="M918" s="8"/>
      <c r="N918" s="8"/>
      <c r="O918" s="8"/>
      <c r="P918" s="118"/>
      <c r="Q918" s="118"/>
      <c r="R918" s="118"/>
      <c r="S918" s="325"/>
      <c r="T918" s="119"/>
      <c r="U918" s="119"/>
      <c r="V918" s="119"/>
      <c r="W918" s="326"/>
      <c r="X918" s="74"/>
      <c r="Y918" s="352"/>
      <c r="Z918" s="352"/>
      <c r="AA918" s="328"/>
      <c r="AB918" s="118"/>
      <c r="AC918" s="119"/>
      <c r="AD918" s="119"/>
      <c r="AE918" s="119"/>
      <c r="AF918" s="119"/>
      <c r="AG918" s="119"/>
      <c r="AH918" s="119"/>
      <c r="AI918" s="119"/>
      <c r="AJ918" s="119"/>
      <c r="AK918" s="119"/>
      <c r="AL918" s="119"/>
      <c r="AM918" s="4"/>
      <c r="AN918" s="4"/>
      <c r="AO918" s="4"/>
    </row>
    <row r="919">
      <c r="A919" s="4"/>
      <c r="B919" s="4"/>
      <c r="C919" s="4"/>
      <c r="D919" s="4"/>
      <c r="E919" s="4"/>
      <c r="F919" s="8"/>
      <c r="G919" s="8"/>
      <c r="H919" s="8"/>
      <c r="I919" s="8"/>
      <c r="J919" s="8"/>
      <c r="K919" s="8"/>
      <c r="L919" s="8"/>
      <c r="M919" s="8"/>
      <c r="N919" s="8"/>
      <c r="O919" s="8"/>
      <c r="P919" s="118"/>
      <c r="Q919" s="118"/>
      <c r="R919" s="118"/>
      <c r="S919" s="325"/>
      <c r="T919" s="119"/>
      <c r="U919" s="119"/>
      <c r="V919" s="119"/>
      <c r="W919" s="326"/>
      <c r="X919" s="74"/>
      <c r="Y919" s="352"/>
      <c r="Z919" s="352"/>
      <c r="AA919" s="328"/>
      <c r="AB919" s="118"/>
      <c r="AC919" s="119"/>
      <c r="AD919" s="119"/>
      <c r="AE919" s="119"/>
      <c r="AF919" s="119"/>
      <c r="AG919" s="119"/>
      <c r="AH919" s="119"/>
      <c r="AI919" s="119"/>
      <c r="AJ919" s="119"/>
      <c r="AK919" s="119"/>
      <c r="AL919" s="119"/>
      <c r="AM919" s="4"/>
      <c r="AN919" s="4"/>
      <c r="AO919" s="4"/>
    </row>
    <row r="920">
      <c r="A920" s="4"/>
      <c r="B920" s="4"/>
      <c r="C920" s="4"/>
      <c r="D920" s="4"/>
      <c r="E920" s="4"/>
      <c r="F920" s="8"/>
      <c r="G920" s="8"/>
      <c r="H920" s="8"/>
      <c r="I920" s="8"/>
      <c r="J920" s="8"/>
      <c r="K920" s="8"/>
      <c r="L920" s="8"/>
      <c r="M920" s="8"/>
      <c r="N920" s="8"/>
      <c r="O920" s="8"/>
      <c r="P920" s="118"/>
      <c r="Q920" s="118"/>
      <c r="R920" s="118"/>
      <c r="S920" s="325"/>
      <c r="T920" s="119"/>
      <c r="U920" s="119"/>
      <c r="V920" s="119"/>
      <c r="W920" s="326"/>
      <c r="X920" s="74"/>
      <c r="Y920" s="352"/>
      <c r="Z920" s="352"/>
      <c r="AA920" s="328"/>
      <c r="AB920" s="118"/>
      <c r="AC920" s="119"/>
      <c r="AD920" s="119"/>
      <c r="AE920" s="119"/>
      <c r="AF920" s="119"/>
      <c r="AG920" s="119"/>
      <c r="AH920" s="119"/>
      <c r="AI920" s="119"/>
      <c r="AJ920" s="119"/>
      <c r="AK920" s="119"/>
      <c r="AL920" s="119"/>
      <c r="AM920" s="4"/>
      <c r="AN920" s="4"/>
      <c r="AO920" s="4"/>
    </row>
    <row r="921">
      <c r="A921" s="4"/>
      <c r="B921" s="4"/>
      <c r="C921" s="4"/>
      <c r="D921" s="4"/>
      <c r="E921" s="4"/>
      <c r="F921" s="8"/>
      <c r="G921" s="8"/>
      <c r="H921" s="8"/>
      <c r="I921" s="8"/>
      <c r="J921" s="8"/>
      <c r="K921" s="8"/>
      <c r="L921" s="8"/>
      <c r="M921" s="8"/>
      <c r="N921" s="8"/>
      <c r="O921" s="8"/>
      <c r="P921" s="118"/>
      <c r="Q921" s="118"/>
      <c r="R921" s="118"/>
      <c r="S921" s="325"/>
      <c r="T921" s="119"/>
      <c r="U921" s="119"/>
      <c r="V921" s="119"/>
      <c r="W921" s="326"/>
      <c r="X921" s="74"/>
      <c r="Y921" s="352"/>
      <c r="Z921" s="352"/>
      <c r="AA921" s="328"/>
      <c r="AB921" s="118"/>
      <c r="AC921" s="119"/>
      <c r="AD921" s="119"/>
      <c r="AE921" s="119"/>
      <c r="AF921" s="119"/>
      <c r="AG921" s="119"/>
      <c r="AH921" s="119"/>
      <c r="AI921" s="119"/>
      <c r="AJ921" s="119"/>
      <c r="AK921" s="119"/>
      <c r="AL921" s="119"/>
      <c r="AM921" s="4"/>
      <c r="AN921" s="4"/>
      <c r="AO921" s="4"/>
    </row>
    <row r="922">
      <c r="A922" s="4"/>
      <c r="B922" s="4"/>
      <c r="C922" s="4"/>
      <c r="D922" s="4"/>
      <c r="E922" s="4"/>
      <c r="F922" s="8"/>
      <c r="G922" s="8"/>
      <c r="H922" s="8"/>
      <c r="I922" s="8"/>
      <c r="J922" s="8"/>
      <c r="K922" s="8"/>
      <c r="L922" s="8"/>
      <c r="M922" s="8"/>
      <c r="N922" s="8"/>
      <c r="O922" s="8"/>
      <c r="P922" s="118"/>
      <c r="Q922" s="118"/>
      <c r="R922" s="118"/>
      <c r="S922" s="325"/>
      <c r="T922" s="119"/>
      <c r="U922" s="119"/>
      <c r="V922" s="119"/>
      <c r="W922" s="326"/>
      <c r="X922" s="74"/>
      <c r="Y922" s="352"/>
      <c r="Z922" s="352"/>
      <c r="AA922" s="328"/>
      <c r="AB922" s="118"/>
      <c r="AC922" s="119"/>
      <c r="AD922" s="119"/>
      <c r="AE922" s="119"/>
      <c r="AF922" s="119"/>
      <c r="AG922" s="119"/>
      <c r="AH922" s="119"/>
      <c r="AI922" s="119"/>
      <c r="AJ922" s="119"/>
      <c r="AK922" s="119"/>
      <c r="AL922" s="119"/>
      <c r="AM922" s="4"/>
      <c r="AN922" s="4"/>
      <c r="AO922" s="4"/>
    </row>
    <row r="923">
      <c r="A923" s="4"/>
      <c r="B923" s="4"/>
      <c r="C923" s="4"/>
      <c r="D923" s="4"/>
      <c r="E923" s="4"/>
      <c r="F923" s="8"/>
      <c r="G923" s="8"/>
      <c r="H923" s="8"/>
      <c r="I923" s="8"/>
      <c r="J923" s="8"/>
      <c r="K923" s="8"/>
      <c r="L923" s="8"/>
      <c r="M923" s="8"/>
      <c r="N923" s="8"/>
      <c r="O923" s="8"/>
      <c r="P923" s="118"/>
      <c r="Q923" s="118"/>
      <c r="R923" s="118"/>
      <c r="S923" s="325"/>
      <c r="T923" s="119"/>
      <c r="U923" s="119"/>
      <c r="V923" s="119"/>
      <c r="W923" s="326"/>
      <c r="X923" s="74"/>
      <c r="Y923" s="352"/>
      <c r="Z923" s="352"/>
      <c r="AA923" s="328"/>
      <c r="AB923" s="118"/>
      <c r="AC923" s="119"/>
      <c r="AD923" s="119"/>
      <c r="AE923" s="119"/>
      <c r="AF923" s="119"/>
      <c r="AG923" s="119"/>
      <c r="AH923" s="119"/>
      <c r="AI923" s="119"/>
      <c r="AJ923" s="119"/>
      <c r="AK923" s="119"/>
      <c r="AL923" s="119"/>
      <c r="AM923" s="4"/>
      <c r="AN923" s="4"/>
      <c r="AO923" s="4"/>
    </row>
    <row r="924">
      <c r="A924" s="4"/>
      <c r="B924" s="4"/>
      <c r="C924" s="4"/>
      <c r="D924" s="4"/>
      <c r="E924" s="4"/>
      <c r="F924" s="8"/>
      <c r="G924" s="8"/>
      <c r="H924" s="8"/>
      <c r="I924" s="8"/>
      <c r="J924" s="8"/>
      <c r="K924" s="8"/>
      <c r="L924" s="8"/>
      <c r="M924" s="8"/>
      <c r="N924" s="8"/>
      <c r="O924" s="8"/>
      <c r="P924" s="118"/>
      <c r="Q924" s="118"/>
      <c r="R924" s="118"/>
      <c r="S924" s="325"/>
      <c r="T924" s="119"/>
      <c r="U924" s="119"/>
      <c r="V924" s="119"/>
      <c r="W924" s="326"/>
      <c r="X924" s="74"/>
      <c r="Y924" s="352"/>
      <c r="Z924" s="352"/>
      <c r="AA924" s="328"/>
      <c r="AB924" s="118"/>
      <c r="AC924" s="119"/>
      <c r="AD924" s="119"/>
      <c r="AE924" s="119"/>
      <c r="AF924" s="119"/>
      <c r="AG924" s="119"/>
      <c r="AH924" s="119"/>
      <c r="AI924" s="119"/>
      <c r="AJ924" s="119"/>
      <c r="AK924" s="119"/>
      <c r="AL924" s="119"/>
      <c r="AM924" s="4"/>
      <c r="AN924" s="4"/>
      <c r="AO924" s="4"/>
    </row>
    <row r="925">
      <c r="A925" s="4"/>
      <c r="B925" s="4"/>
      <c r="C925" s="4"/>
      <c r="D925" s="4"/>
      <c r="E925" s="4"/>
      <c r="F925" s="8"/>
      <c r="G925" s="8"/>
      <c r="H925" s="8"/>
      <c r="I925" s="8"/>
      <c r="J925" s="8"/>
      <c r="K925" s="8"/>
      <c r="L925" s="8"/>
      <c r="M925" s="8"/>
      <c r="N925" s="8"/>
      <c r="O925" s="8"/>
      <c r="P925" s="118"/>
      <c r="Q925" s="118"/>
      <c r="R925" s="118"/>
      <c r="S925" s="325"/>
      <c r="T925" s="119"/>
      <c r="U925" s="119"/>
      <c r="V925" s="119"/>
      <c r="W925" s="326"/>
      <c r="X925" s="74"/>
      <c r="Y925" s="352"/>
      <c r="Z925" s="352"/>
      <c r="AA925" s="328"/>
      <c r="AB925" s="118"/>
      <c r="AC925" s="119"/>
      <c r="AD925" s="119"/>
      <c r="AE925" s="119"/>
      <c r="AF925" s="119"/>
      <c r="AG925" s="119"/>
      <c r="AH925" s="119"/>
      <c r="AI925" s="119"/>
      <c r="AJ925" s="119"/>
      <c r="AK925" s="119"/>
      <c r="AL925" s="119"/>
      <c r="AM925" s="4"/>
      <c r="AN925" s="4"/>
      <c r="AO925" s="4"/>
    </row>
    <row r="926">
      <c r="A926" s="4"/>
      <c r="B926" s="4"/>
      <c r="C926" s="4"/>
      <c r="D926" s="4"/>
      <c r="E926" s="4"/>
      <c r="F926" s="8"/>
      <c r="G926" s="8"/>
      <c r="H926" s="8"/>
      <c r="I926" s="8"/>
      <c r="J926" s="8"/>
      <c r="K926" s="8"/>
      <c r="L926" s="8"/>
      <c r="M926" s="8"/>
      <c r="N926" s="8"/>
      <c r="O926" s="8"/>
      <c r="P926" s="118"/>
      <c r="Q926" s="118"/>
      <c r="R926" s="118"/>
      <c r="S926" s="325"/>
      <c r="T926" s="119"/>
      <c r="U926" s="119"/>
      <c r="V926" s="119"/>
      <c r="W926" s="326"/>
      <c r="X926" s="74"/>
      <c r="Y926" s="352"/>
      <c r="Z926" s="352"/>
      <c r="AA926" s="328"/>
      <c r="AB926" s="118"/>
      <c r="AC926" s="119"/>
      <c r="AD926" s="119"/>
      <c r="AE926" s="119"/>
      <c r="AF926" s="119"/>
      <c r="AG926" s="119"/>
      <c r="AH926" s="119"/>
      <c r="AI926" s="119"/>
      <c r="AJ926" s="119"/>
      <c r="AK926" s="119"/>
      <c r="AL926" s="119"/>
      <c r="AM926" s="4"/>
      <c r="AN926" s="4"/>
      <c r="AO926" s="4"/>
    </row>
    <row r="927">
      <c r="A927" s="4"/>
      <c r="B927" s="4"/>
      <c r="C927" s="4"/>
      <c r="D927" s="4"/>
      <c r="E927" s="4"/>
      <c r="F927" s="8"/>
      <c r="G927" s="8"/>
      <c r="H927" s="8"/>
      <c r="I927" s="8"/>
      <c r="J927" s="8"/>
      <c r="K927" s="8"/>
      <c r="L927" s="8"/>
      <c r="M927" s="8"/>
      <c r="N927" s="8"/>
      <c r="O927" s="8"/>
      <c r="P927" s="118"/>
      <c r="Q927" s="118"/>
      <c r="R927" s="118"/>
      <c r="S927" s="325"/>
      <c r="T927" s="119"/>
      <c r="U927" s="119"/>
      <c r="V927" s="119"/>
      <c r="W927" s="326"/>
      <c r="X927" s="74"/>
      <c r="Y927" s="352"/>
      <c r="Z927" s="352"/>
      <c r="AA927" s="328"/>
      <c r="AB927" s="118"/>
      <c r="AC927" s="119"/>
      <c r="AD927" s="119"/>
      <c r="AE927" s="119"/>
      <c r="AF927" s="119"/>
      <c r="AG927" s="119"/>
      <c r="AH927" s="119"/>
      <c r="AI927" s="119"/>
      <c r="AJ927" s="119"/>
      <c r="AK927" s="119"/>
      <c r="AL927" s="119"/>
      <c r="AM927" s="4"/>
      <c r="AN927" s="4"/>
      <c r="AO927" s="4"/>
    </row>
    <row r="928">
      <c r="A928" s="4"/>
      <c r="B928" s="4"/>
      <c r="C928" s="4"/>
      <c r="D928" s="4"/>
      <c r="E928" s="4"/>
      <c r="F928" s="8"/>
      <c r="G928" s="8"/>
      <c r="H928" s="8"/>
      <c r="I928" s="8"/>
      <c r="J928" s="8"/>
      <c r="K928" s="8"/>
      <c r="L928" s="8"/>
      <c r="M928" s="8"/>
      <c r="N928" s="8"/>
      <c r="O928" s="8"/>
      <c r="P928" s="118"/>
      <c r="Q928" s="118"/>
      <c r="R928" s="118"/>
      <c r="S928" s="325"/>
      <c r="T928" s="119"/>
      <c r="U928" s="119"/>
      <c r="V928" s="119"/>
      <c r="W928" s="326"/>
      <c r="X928" s="74"/>
      <c r="Y928" s="352"/>
      <c r="Z928" s="352"/>
      <c r="AA928" s="328"/>
      <c r="AB928" s="118"/>
      <c r="AC928" s="119"/>
      <c r="AD928" s="119"/>
      <c r="AE928" s="119"/>
      <c r="AF928" s="119"/>
      <c r="AG928" s="119"/>
      <c r="AH928" s="119"/>
      <c r="AI928" s="119"/>
      <c r="AJ928" s="119"/>
      <c r="AK928" s="119"/>
      <c r="AL928" s="119"/>
      <c r="AM928" s="4"/>
      <c r="AN928" s="4"/>
      <c r="AO928" s="4"/>
    </row>
    <row r="929">
      <c r="A929" s="4"/>
      <c r="B929" s="4"/>
      <c r="C929" s="4"/>
      <c r="D929" s="4"/>
      <c r="E929" s="4"/>
      <c r="F929" s="8"/>
      <c r="G929" s="8"/>
      <c r="H929" s="8"/>
      <c r="I929" s="8"/>
      <c r="J929" s="8"/>
      <c r="K929" s="8"/>
      <c r="L929" s="8"/>
      <c r="M929" s="8"/>
      <c r="N929" s="8"/>
      <c r="O929" s="8"/>
      <c r="P929" s="118"/>
      <c r="Q929" s="118"/>
      <c r="R929" s="118"/>
      <c r="S929" s="325"/>
      <c r="T929" s="119"/>
      <c r="U929" s="119"/>
      <c r="V929" s="119"/>
      <c r="W929" s="326"/>
      <c r="X929" s="74"/>
      <c r="Y929" s="352"/>
      <c r="Z929" s="352"/>
      <c r="AA929" s="328"/>
      <c r="AB929" s="118"/>
      <c r="AC929" s="119"/>
      <c r="AD929" s="119"/>
      <c r="AE929" s="119"/>
      <c r="AF929" s="119"/>
      <c r="AG929" s="119"/>
      <c r="AH929" s="119"/>
      <c r="AI929" s="119"/>
      <c r="AJ929" s="119"/>
      <c r="AK929" s="119"/>
      <c r="AL929" s="119"/>
      <c r="AM929" s="4"/>
      <c r="AN929" s="4"/>
      <c r="AO929" s="4"/>
    </row>
    <row r="930">
      <c r="A930" s="4"/>
      <c r="B930" s="4"/>
      <c r="C930" s="4"/>
      <c r="D930" s="4"/>
      <c r="E930" s="4"/>
      <c r="F930" s="8"/>
      <c r="G930" s="8"/>
      <c r="H930" s="8"/>
      <c r="I930" s="8"/>
      <c r="J930" s="8"/>
      <c r="K930" s="8"/>
      <c r="L930" s="8"/>
      <c r="M930" s="8"/>
      <c r="N930" s="8"/>
      <c r="O930" s="8"/>
      <c r="P930" s="118"/>
      <c r="Q930" s="118"/>
      <c r="R930" s="118"/>
      <c r="S930" s="325"/>
      <c r="T930" s="119"/>
      <c r="U930" s="119"/>
      <c r="V930" s="119"/>
      <c r="W930" s="326"/>
      <c r="X930" s="74"/>
      <c r="Y930" s="352"/>
      <c r="Z930" s="352"/>
      <c r="AA930" s="328"/>
      <c r="AB930" s="118"/>
      <c r="AC930" s="119"/>
      <c r="AD930" s="119"/>
      <c r="AE930" s="119"/>
      <c r="AF930" s="119"/>
      <c r="AG930" s="119"/>
      <c r="AH930" s="119"/>
      <c r="AI930" s="119"/>
      <c r="AJ930" s="119"/>
      <c r="AK930" s="119"/>
      <c r="AL930" s="119"/>
      <c r="AM930" s="4"/>
      <c r="AN930" s="4"/>
      <c r="AO930" s="4"/>
    </row>
    <row r="931">
      <c r="A931" s="4"/>
      <c r="B931" s="4"/>
      <c r="C931" s="4"/>
      <c r="D931" s="4"/>
      <c r="E931" s="4"/>
      <c r="F931" s="8"/>
      <c r="G931" s="8"/>
      <c r="H931" s="8"/>
      <c r="I931" s="8"/>
      <c r="J931" s="8"/>
      <c r="K931" s="8"/>
      <c r="L931" s="8"/>
      <c r="M931" s="8"/>
      <c r="N931" s="8"/>
      <c r="O931" s="8"/>
      <c r="P931" s="118"/>
      <c r="Q931" s="118"/>
      <c r="R931" s="118"/>
      <c r="S931" s="325"/>
      <c r="T931" s="119"/>
      <c r="U931" s="119"/>
      <c r="V931" s="119"/>
      <c r="W931" s="326"/>
      <c r="X931" s="74"/>
      <c r="Y931" s="352"/>
      <c r="Z931" s="352"/>
      <c r="AA931" s="328"/>
      <c r="AB931" s="118"/>
      <c r="AC931" s="119"/>
      <c r="AD931" s="119"/>
      <c r="AE931" s="119"/>
      <c r="AF931" s="119"/>
      <c r="AG931" s="119"/>
      <c r="AH931" s="119"/>
      <c r="AI931" s="119"/>
      <c r="AJ931" s="119"/>
      <c r="AK931" s="119"/>
      <c r="AL931" s="119"/>
      <c r="AM931" s="4"/>
      <c r="AN931" s="4"/>
      <c r="AO931" s="4"/>
    </row>
    <row r="932">
      <c r="A932" s="4"/>
      <c r="B932" s="4"/>
      <c r="C932" s="4"/>
      <c r="D932" s="4"/>
      <c r="E932" s="4"/>
      <c r="F932" s="8"/>
      <c r="G932" s="8"/>
      <c r="H932" s="8"/>
      <c r="I932" s="8"/>
      <c r="J932" s="8"/>
      <c r="K932" s="8"/>
      <c r="L932" s="8"/>
      <c r="M932" s="8"/>
      <c r="N932" s="8"/>
      <c r="O932" s="8"/>
      <c r="P932" s="118"/>
      <c r="Q932" s="118"/>
      <c r="R932" s="118"/>
      <c r="S932" s="325"/>
      <c r="T932" s="119"/>
      <c r="U932" s="119"/>
      <c r="V932" s="119"/>
      <c r="W932" s="326"/>
      <c r="X932" s="74"/>
      <c r="Y932" s="352"/>
      <c r="Z932" s="352"/>
      <c r="AA932" s="328"/>
      <c r="AB932" s="118"/>
      <c r="AC932" s="119"/>
      <c r="AD932" s="119"/>
      <c r="AE932" s="119"/>
      <c r="AF932" s="119"/>
      <c r="AG932" s="119"/>
      <c r="AH932" s="119"/>
      <c r="AI932" s="119"/>
      <c r="AJ932" s="119"/>
      <c r="AK932" s="119"/>
      <c r="AL932" s="119"/>
      <c r="AM932" s="4"/>
      <c r="AN932" s="4"/>
      <c r="AO932" s="4"/>
    </row>
    <row r="933">
      <c r="A933" s="4"/>
      <c r="B933" s="4"/>
      <c r="C933" s="4"/>
      <c r="D933" s="4"/>
      <c r="E933" s="4"/>
      <c r="F933" s="8"/>
      <c r="G933" s="8"/>
      <c r="H933" s="8"/>
      <c r="I933" s="8"/>
      <c r="J933" s="8"/>
      <c r="K933" s="8"/>
      <c r="L933" s="8"/>
      <c r="M933" s="8"/>
      <c r="N933" s="8"/>
      <c r="O933" s="8"/>
      <c r="P933" s="118"/>
      <c r="Q933" s="118"/>
      <c r="R933" s="118"/>
      <c r="S933" s="325"/>
      <c r="T933" s="119"/>
      <c r="U933" s="119"/>
      <c r="V933" s="119"/>
      <c r="W933" s="326"/>
      <c r="X933" s="74"/>
      <c r="Y933" s="352"/>
      <c r="Z933" s="352"/>
      <c r="AA933" s="328"/>
      <c r="AB933" s="118"/>
      <c r="AC933" s="119"/>
      <c r="AD933" s="119"/>
      <c r="AE933" s="119"/>
      <c r="AF933" s="119"/>
      <c r="AG933" s="119"/>
      <c r="AH933" s="119"/>
      <c r="AI933" s="119"/>
      <c r="AJ933" s="119"/>
      <c r="AK933" s="119"/>
      <c r="AL933" s="119"/>
      <c r="AM933" s="4"/>
      <c r="AN933" s="4"/>
      <c r="AO933" s="4"/>
    </row>
    <row r="934">
      <c r="A934" s="4"/>
      <c r="B934" s="4"/>
      <c r="C934" s="4"/>
      <c r="D934" s="4"/>
      <c r="E934" s="4"/>
      <c r="F934" s="8"/>
      <c r="G934" s="8"/>
      <c r="H934" s="8"/>
      <c r="I934" s="8"/>
      <c r="J934" s="8"/>
      <c r="K934" s="8"/>
      <c r="L934" s="8"/>
      <c r="M934" s="8"/>
      <c r="N934" s="8"/>
      <c r="O934" s="8"/>
      <c r="P934" s="118"/>
      <c r="Q934" s="118"/>
      <c r="R934" s="118"/>
      <c r="S934" s="325"/>
      <c r="T934" s="119"/>
      <c r="U934" s="119"/>
      <c r="V934" s="119"/>
      <c r="W934" s="326"/>
      <c r="X934" s="74"/>
      <c r="Y934" s="352"/>
      <c r="Z934" s="352"/>
      <c r="AA934" s="328"/>
      <c r="AB934" s="118"/>
      <c r="AC934" s="119"/>
      <c r="AD934" s="119"/>
      <c r="AE934" s="119"/>
      <c r="AF934" s="119"/>
      <c r="AG934" s="119"/>
      <c r="AH934" s="119"/>
      <c r="AI934" s="119"/>
      <c r="AJ934" s="119"/>
      <c r="AK934" s="119"/>
      <c r="AL934" s="119"/>
      <c r="AM934" s="4"/>
      <c r="AN934" s="4"/>
      <c r="AO934" s="4"/>
    </row>
    <row r="935">
      <c r="A935" s="4"/>
      <c r="B935" s="4"/>
      <c r="C935" s="4"/>
      <c r="D935" s="4"/>
      <c r="E935" s="4"/>
      <c r="F935" s="8"/>
      <c r="G935" s="8"/>
      <c r="H935" s="8"/>
      <c r="I935" s="8"/>
      <c r="J935" s="8"/>
      <c r="K935" s="8"/>
      <c r="L935" s="8"/>
      <c r="M935" s="8"/>
      <c r="N935" s="8"/>
      <c r="O935" s="8"/>
      <c r="P935" s="118"/>
      <c r="Q935" s="118"/>
      <c r="R935" s="118"/>
      <c r="S935" s="325"/>
      <c r="T935" s="119"/>
      <c r="U935" s="119"/>
      <c r="V935" s="119"/>
      <c r="W935" s="326"/>
      <c r="X935" s="74"/>
      <c r="Y935" s="352"/>
      <c r="Z935" s="352"/>
      <c r="AA935" s="328"/>
      <c r="AB935" s="118"/>
      <c r="AC935" s="119"/>
      <c r="AD935" s="119"/>
      <c r="AE935" s="119"/>
      <c r="AF935" s="119"/>
      <c r="AG935" s="119"/>
      <c r="AH935" s="119"/>
      <c r="AI935" s="119"/>
      <c r="AJ935" s="119"/>
      <c r="AK935" s="119"/>
      <c r="AL935" s="119"/>
      <c r="AM935" s="4"/>
      <c r="AN935" s="4"/>
      <c r="AO935" s="4"/>
    </row>
    <row r="936">
      <c r="A936" s="4"/>
      <c r="B936" s="4"/>
      <c r="C936" s="4"/>
      <c r="D936" s="4"/>
      <c r="E936" s="4"/>
      <c r="F936" s="8"/>
      <c r="G936" s="8"/>
      <c r="H936" s="8"/>
      <c r="I936" s="8"/>
      <c r="J936" s="8"/>
      <c r="K936" s="8"/>
      <c r="L936" s="8"/>
      <c r="M936" s="8"/>
      <c r="N936" s="8"/>
      <c r="O936" s="8"/>
      <c r="P936" s="118"/>
      <c r="Q936" s="118"/>
      <c r="R936" s="118"/>
      <c r="S936" s="325"/>
      <c r="T936" s="119"/>
      <c r="U936" s="119"/>
      <c r="V936" s="119"/>
      <c r="W936" s="326"/>
      <c r="X936" s="74"/>
      <c r="Y936" s="352"/>
      <c r="Z936" s="352"/>
      <c r="AA936" s="328"/>
      <c r="AB936" s="118"/>
      <c r="AC936" s="119"/>
      <c r="AD936" s="119"/>
      <c r="AE936" s="119"/>
      <c r="AF936" s="119"/>
      <c r="AG936" s="119"/>
      <c r="AH936" s="119"/>
      <c r="AI936" s="119"/>
      <c r="AJ936" s="119"/>
      <c r="AK936" s="119"/>
      <c r="AL936" s="119"/>
      <c r="AM936" s="4"/>
      <c r="AN936" s="4"/>
      <c r="AO936" s="4"/>
    </row>
    <row r="937">
      <c r="A937" s="4"/>
      <c r="B937" s="4"/>
      <c r="C937" s="4"/>
      <c r="D937" s="4"/>
      <c r="E937" s="4"/>
      <c r="F937" s="8"/>
      <c r="G937" s="8"/>
      <c r="H937" s="8"/>
      <c r="I937" s="8"/>
      <c r="J937" s="8"/>
      <c r="K937" s="8"/>
      <c r="L937" s="8"/>
      <c r="M937" s="8"/>
      <c r="N937" s="8"/>
      <c r="O937" s="8"/>
      <c r="P937" s="118"/>
      <c r="Q937" s="118"/>
      <c r="R937" s="118"/>
      <c r="S937" s="325"/>
      <c r="T937" s="119"/>
      <c r="U937" s="119"/>
      <c r="V937" s="119"/>
      <c r="W937" s="326"/>
      <c r="X937" s="74"/>
      <c r="Y937" s="352"/>
      <c r="Z937" s="352"/>
      <c r="AA937" s="328"/>
      <c r="AB937" s="118"/>
      <c r="AC937" s="119"/>
      <c r="AD937" s="119"/>
      <c r="AE937" s="119"/>
      <c r="AF937" s="119"/>
      <c r="AG937" s="119"/>
      <c r="AH937" s="119"/>
      <c r="AI937" s="119"/>
      <c r="AJ937" s="119"/>
      <c r="AK937" s="119"/>
      <c r="AL937" s="119"/>
      <c r="AM937" s="4"/>
      <c r="AN937" s="4"/>
      <c r="AO937" s="4"/>
    </row>
    <row r="938">
      <c r="A938" s="4"/>
      <c r="B938" s="4"/>
      <c r="C938" s="4"/>
      <c r="D938" s="4"/>
      <c r="E938" s="4"/>
      <c r="F938" s="8"/>
      <c r="G938" s="8"/>
      <c r="H938" s="8"/>
      <c r="I938" s="8"/>
      <c r="J938" s="8"/>
      <c r="K938" s="8"/>
      <c r="L938" s="8"/>
      <c r="M938" s="8"/>
      <c r="N938" s="8"/>
      <c r="O938" s="8"/>
      <c r="P938" s="118"/>
      <c r="Q938" s="118"/>
      <c r="R938" s="118"/>
      <c r="S938" s="325"/>
      <c r="T938" s="119"/>
      <c r="U938" s="119"/>
      <c r="V938" s="119"/>
      <c r="W938" s="326"/>
      <c r="X938" s="74"/>
      <c r="Y938" s="352"/>
      <c r="Z938" s="352"/>
      <c r="AA938" s="328"/>
      <c r="AB938" s="118"/>
      <c r="AC938" s="119"/>
      <c r="AD938" s="119"/>
      <c r="AE938" s="119"/>
      <c r="AF938" s="119"/>
      <c r="AG938" s="119"/>
      <c r="AH938" s="119"/>
      <c r="AI938" s="119"/>
      <c r="AJ938" s="119"/>
      <c r="AK938" s="119"/>
      <c r="AL938" s="119"/>
      <c r="AM938" s="4"/>
      <c r="AN938" s="4"/>
      <c r="AO938" s="4"/>
    </row>
    <row r="939">
      <c r="A939" s="4"/>
      <c r="B939" s="4"/>
      <c r="C939" s="4"/>
      <c r="D939" s="4"/>
      <c r="E939" s="4"/>
      <c r="F939" s="8"/>
      <c r="G939" s="8"/>
      <c r="H939" s="8"/>
      <c r="I939" s="8"/>
      <c r="J939" s="8"/>
      <c r="K939" s="8"/>
      <c r="L939" s="8"/>
      <c r="M939" s="8"/>
      <c r="N939" s="8"/>
      <c r="O939" s="8"/>
      <c r="P939" s="118"/>
      <c r="Q939" s="118"/>
      <c r="R939" s="118"/>
      <c r="S939" s="325"/>
      <c r="T939" s="119"/>
      <c r="U939" s="119"/>
      <c r="V939" s="119"/>
      <c r="W939" s="326"/>
      <c r="X939" s="74"/>
      <c r="Y939" s="352"/>
      <c r="Z939" s="352"/>
      <c r="AA939" s="328"/>
      <c r="AB939" s="118"/>
      <c r="AC939" s="119"/>
      <c r="AD939" s="119"/>
      <c r="AE939" s="119"/>
      <c r="AF939" s="119"/>
      <c r="AG939" s="119"/>
      <c r="AH939" s="119"/>
      <c r="AI939" s="119"/>
      <c r="AJ939" s="119"/>
      <c r="AK939" s="119"/>
      <c r="AL939" s="119"/>
      <c r="AM939" s="4"/>
      <c r="AN939" s="4"/>
      <c r="AO939" s="4"/>
    </row>
    <row r="940">
      <c r="A940" s="4"/>
      <c r="B940" s="4"/>
      <c r="C940" s="4"/>
      <c r="D940" s="4"/>
      <c r="E940" s="4"/>
      <c r="F940" s="8"/>
      <c r="G940" s="8"/>
      <c r="H940" s="8"/>
      <c r="I940" s="8"/>
      <c r="J940" s="8"/>
      <c r="K940" s="8"/>
      <c r="L940" s="8"/>
      <c r="M940" s="8"/>
      <c r="N940" s="8"/>
      <c r="O940" s="8"/>
      <c r="P940" s="118"/>
      <c r="Q940" s="118"/>
      <c r="R940" s="118"/>
      <c r="S940" s="325"/>
      <c r="T940" s="119"/>
      <c r="U940" s="119"/>
      <c r="V940" s="119"/>
      <c r="W940" s="326"/>
      <c r="X940" s="74"/>
      <c r="Y940" s="352"/>
      <c r="Z940" s="352"/>
      <c r="AA940" s="328"/>
      <c r="AB940" s="118"/>
      <c r="AC940" s="119"/>
      <c r="AD940" s="119"/>
      <c r="AE940" s="119"/>
      <c r="AF940" s="119"/>
      <c r="AG940" s="119"/>
      <c r="AH940" s="119"/>
      <c r="AI940" s="119"/>
      <c r="AJ940" s="119"/>
      <c r="AK940" s="119"/>
      <c r="AL940" s="119"/>
      <c r="AM940" s="4"/>
      <c r="AN940" s="4"/>
      <c r="AO940" s="4"/>
    </row>
    <row r="941">
      <c r="A941" s="4"/>
      <c r="B941" s="4"/>
      <c r="C941" s="4"/>
      <c r="D941" s="4"/>
      <c r="E941" s="4"/>
      <c r="F941" s="8"/>
      <c r="G941" s="8"/>
      <c r="H941" s="8"/>
      <c r="I941" s="8"/>
      <c r="J941" s="8"/>
      <c r="K941" s="8"/>
      <c r="L941" s="8"/>
      <c r="M941" s="8"/>
      <c r="N941" s="8"/>
      <c r="O941" s="8"/>
      <c r="P941" s="118"/>
      <c r="Q941" s="118"/>
      <c r="R941" s="118"/>
      <c r="S941" s="325"/>
      <c r="T941" s="119"/>
      <c r="U941" s="119"/>
      <c r="V941" s="119"/>
      <c r="W941" s="326"/>
      <c r="X941" s="74"/>
      <c r="Y941" s="352"/>
      <c r="Z941" s="352"/>
      <c r="AA941" s="328"/>
      <c r="AB941" s="118"/>
      <c r="AC941" s="119"/>
      <c r="AD941" s="119"/>
      <c r="AE941" s="119"/>
      <c r="AF941" s="119"/>
      <c r="AG941" s="119"/>
      <c r="AH941" s="119"/>
      <c r="AI941" s="119"/>
      <c r="AJ941" s="119"/>
      <c r="AK941" s="119"/>
      <c r="AL941" s="119"/>
      <c r="AM941" s="4"/>
      <c r="AN941" s="4"/>
      <c r="AO941" s="4"/>
    </row>
    <row r="942">
      <c r="A942" s="4"/>
      <c r="B942" s="4"/>
      <c r="C942" s="4"/>
      <c r="D942" s="4"/>
      <c r="E942" s="4"/>
      <c r="F942" s="8"/>
      <c r="G942" s="8"/>
      <c r="H942" s="8"/>
      <c r="I942" s="8"/>
      <c r="J942" s="8"/>
      <c r="K942" s="8"/>
      <c r="L942" s="8"/>
      <c r="M942" s="8"/>
      <c r="N942" s="8"/>
      <c r="O942" s="8"/>
      <c r="P942" s="118"/>
      <c r="Q942" s="118"/>
      <c r="R942" s="118"/>
      <c r="S942" s="325"/>
      <c r="T942" s="119"/>
      <c r="U942" s="119"/>
      <c r="V942" s="119"/>
      <c r="W942" s="326"/>
      <c r="X942" s="74"/>
      <c r="Y942" s="352"/>
      <c r="Z942" s="352"/>
      <c r="AA942" s="328"/>
      <c r="AB942" s="118"/>
      <c r="AC942" s="119"/>
      <c r="AD942" s="119"/>
      <c r="AE942" s="119"/>
      <c r="AF942" s="119"/>
      <c r="AG942" s="119"/>
      <c r="AH942" s="119"/>
      <c r="AI942" s="119"/>
      <c r="AJ942" s="119"/>
      <c r="AK942" s="119"/>
      <c r="AL942" s="119"/>
      <c r="AM942" s="4"/>
      <c r="AN942" s="4"/>
      <c r="AO942" s="4"/>
    </row>
    <row r="943">
      <c r="A943" s="4"/>
      <c r="B943" s="4"/>
      <c r="C943" s="4"/>
      <c r="D943" s="4"/>
      <c r="E943" s="4"/>
      <c r="F943" s="8"/>
      <c r="G943" s="8"/>
      <c r="H943" s="8"/>
      <c r="I943" s="8"/>
      <c r="J943" s="8"/>
      <c r="K943" s="8"/>
      <c r="L943" s="8"/>
      <c r="M943" s="8"/>
      <c r="N943" s="8"/>
      <c r="O943" s="8"/>
      <c r="P943" s="118"/>
      <c r="Q943" s="118"/>
      <c r="R943" s="118"/>
      <c r="S943" s="325"/>
      <c r="T943" s="119"/>
      <c r="U943" s="119"/>
      <c r="V943" s="119"/>
      <c r="W943" s="326"/>
      <c r="X943" s="74"/>
      <c r="Y943" s="352"/>
      <c r="Z943" s="352"/>
      <c r="AA943" s="328"/>
      <c r="AB943" s="118"/>
      <c r="AC943" s="119"/>
      <c r="AD943" s="119"/>
      <c r="AE943" s="119"/>
      <c r="AF943" s="119"/>
      <c r="AG943" s="119"/>
      <c r="AH943" s="119"/>
      <c r="AI943" s="119"/>
      <c r="AJ943" s="119"/>
      <c r="AK943" s="119"/>
      <c r="AL943" s="119"/>
      <c r="AM943" s="4"/>
      <c r="AN943" s="4"/>
      <c r="AO943" s="4"/>
    </row>
    <row r="944">
      <c r="A944" s="4"/>
      <c r="B944" s="4"/>
      <c r="C944" s="4"/>
      <c r="D944" s="4"/>
      <c r="E944" s="4"/>
      <c r="F944" s="8"/>
      <c r="G944" s="8"/>
      <c r="H944" s="8"/>
      <c r="I944" s="8"/>
      <c r="J944" s="8"/>
      <c r="K944" s="8"/>
      <c r="L944" s="8"/>
      <c r="M944" s="8"/>
      <c r="N944" s="8"/>
      <c r="O944" s="8"/>
      <c r="P944" s="118"/>
      <c r="Q944" s="118"/>
      <c r="R944" s="118"/>
      <c r="S944" s="325"/>
      <c r="T944" s="119"/>
      <c r="U944" s="119"/>
      <c r="V944" s="119"/>
      <c r="W944" s="326"/>
      <c r="X944" s="74"/>
      <c r="Y944" s="352"/>
      <c r="Z944" s="352"/>
      <c r="AA944" s="328"/>
      <c r="AB944" s="118"/>
      <c r="AC944" s="119"/>
      <c r="AD944" s="119"/>
      <c r="AE944" s="119"/>
      <c r="AF944" s="119"/>
      <c r="AG944" s="119"/>
      <c r="AH944" s="119"/>
      <c r="AI944" s="119"/>
      <c r="AJ944" s="119"/>
      <c r="AK944" s="119"/>
      <c r="AL944" s="119"/>
      <c r="AM944" s="4"/>
      <c r="AN944" s="4"/>
      <c r="AO944" s="4"/>
    </row>
    <row r="945">
      <c r="A945" s="4"/>
      <c r="B945" s="4"/>
      <c r="C945" s="4"/>
      <c r="D945" s="4"/>
      <c r="E945" s="4"/>
      <c r="F945" s="8"/>
      <c r="G945" s="8"/>
      <c r="H945" s="8"/>
      <c r="I945" s="8"/>
      <c r="J945" s="8"/>
      <c r="K945" s="8"/>
      <c r="L945" s="8"/>
      <c r="M945" s="8"/>
      <c r="N945" s="8"/>
      <c r="O945" s="8"/>
      <c r="P945" s="118"/>
      <c r="Q945" s="118"/>
      <c r="R945" s="118"/>
      <c r="S945" s="325"/>
      <c r="T945" s="119"/>
      <c r="U945" s="119"/>
      <c r="V945" s="119"/>
      <c r="W945" s="326"/>
      <c r="X945" s="74"/>
      <c r="Y945" s="352"/>
      <c r="Z945" s="352"/>
      <c r="AA945" s="328"/>
      <c r="AB945" s="118"/>
      <c r="AC945" s="119"/>
      <c r="AD945" s="119"/>
      <c r="AE945" s="119"/>
      <c r="AF945" s="119"/>
      <c r="AG945" s="119"/>
      <c r="AH945" s="119"/>
      <c r="AI945" s="119"/>
      <c r="AJ945" s="119"/>
      <c r="AK945" s="119"/>
      <c r="AL945" s="119"/>
      <c r="AM945" s="4"/>
      <c r="AN945" s="4"/>
      <c r="AO945" s="4"/>
    </row>
    <row r="946">
      <c r="A946" s="4"/>
      <c r="B946" s="4"/>
      <c r="C946" s="4"/>
      <c r="D946" s="4"/>
      <c r="E946" s="4"/>
      <c r="F946" s="8"/>
      <c r="G946" s="8"/>
      <c r="H946" s="8"/>
      <c r="I946" s="8"/>
      <c r="J946" s="8"/>
      <c r="K946" s="8"/>
      <c r="L946" s="8"/>
      <c r="M946" s="8"/>
      <c r="N946" s="8"/>
      <c r="O946" s="8"/>
      <c r="P946" s="118"/>
      <c r="Q946" s="118"/>
      <c r="R946" s="118"/>
      <c r="S946" s="325"/>
      <c r="T946" s="119"/>
      <c r="U946" s="119"/>
      <c r="V946" s="119"/>
      <c r="W946" s="326"/>
      <c r="X946" s="74"/>
      <c r="Y946" s="352"/>
      <c r="Z946" s="352"/>
      <c r="AA946" s="328"/>
      <c r="AB946" s="118"/>
      <c r="AC946" s="119"/>
      <c r="AD946" s="119"/>
      <c r="AE946" s="119"/>
      <c r="AF946" s="119"/>
      <c r="AG946" s="119"/>
      <c r="AH946" s="119"/>
      <c r="AI946" s="119"/>
      <c r="AJ946" s="119"/>
      <c r="AK946" s="119"/>
      <c r="AL946" s="119"/>
      <c r="AM946" s="4"/>
      <c r="AN946" s="4"/>
      <c r="AO946" s="4"/>
    </row>
    <row r="947">
      <c r="A947" s="4"/>
      <c r="B947" s="4"/>
      <c r="C947" s="4"/>
      <c r="D947" s="4"/>
      <c r="E947" s="4"/>
      <c r="F947" s="8"/>
      <c r="G947" s="8"/>
      <c r="H947" s="8"/>
      <c r="I947" s="8"/>
      <c r="J947" s="8"/>
      <c r="K947" s="8"/>
      <c r="L947" s="8"/>
      <c r="M947" s="8"/>
      <c r="N947" s="8"/>
      <c r="O947" s="8"/>
      <c r="P947" s="118"/>
      <c r="Q947" s="118"/>
      <c r="R947" s="118"/>
      <c r="S947" s="325"/>
      <c r="T947" s="119"/>
      <c r="U947" s="119"/>
      <c r="V947" s="119"/>
      <c r="W947" s="326"/>
      <c r="X947" s="74"/>
      <c r="Y947" s="352"/>
      <c r="Z947" s="352"/>
      <c r="AA947" s="328"/>
      <c r="AB947" s="118"/>
      <c r="AC947" s="119"/>
      <c r="AD947" s="119"/>
      <c r="AE947" s="119"/>
      <c r="AF947" s="119"/>
      <c r="AG947" s="119"/>
      <c r="AH947" s="119"/>
      <c r="AI947" s="119"/>
      <c r="AJ947" s="119"/>
      <c r="AK947" s="119"/>
      <c r="AL947" s="119"/>
      <c r="AM947" s="4"/>
      <c r="AN947" s="4"/>
      <c r="AO947" s="4"/>
    </row>
    <row r="948">
      <c r="A948" s="4"/>
      <c r="B948" s="4"/>
      <c r="C948" s="4"/>
      <c r="D948" s="4"/>
      <c r="E948" s="4"/>
      <c r="F948" s="8"/>
      <c r="G948" s="8"/>
      <c r="H948" s="8"/>
      <c r="I948" s="8"/>
      <c r="J948" s="8"/>
      <c r="K948" s="8"/>
      <c r="L948" s="8"/>
      <c r="M948" s="8"/>
      <c r="N948" s="8"/>
      <c r="O948" s="8"/>
      <c r="P948" s="118"/>
      <c r="Q948" s="118"/>
      <c r="R948" s="118"/>
      <c r="S948" s="325"/>
      <c r="T948" s="119"/>
      <c r="U948" s="119"/>
      <c r="V948" s="119"/>
      <c r="W948" s="326"/>
      <c r="X948" s="74"/>
      <c r="Y948" s="352"/>
      <c r="Z948" s="352"/>
      <c r="AA948" s="328"/>
      <c r="AB948" s="118"/>
      <c r="AC948" s="119"/>
      <c r="AD948" s="119"/>
      <c r="AE948" s="119"/>
      <c r="AF948" s="119"/>
      <c r="AG948" s="119"/>
      <c r="AH948" s="119"/>
      <c r="AI948" s="119"/>
      <c r="AJ948" s="119"/>
      <c r="AK948" s="119"/>
      <c r="AL948" s="119"/>
      <c r="AM948" s="4"/>
      <c r="AN948" s="4"/>
      <c r="AO948" s="4"/>
    </row>
    <row r="949">
      <c r="A949" s="4"/>
      <c r="B949" s="4"/>
      <c r="C949" s="4"/>
      <c r="D949" s="4"/>
      <c r="E949" s="4"/>
      <c r="F949" s="8"/>
      <c r="G949" s="8"/>
      <c r="H949" s="8"/>
      <c r="I949" s="8"/>
      <c r="J949" s="8"/>
      <c r="K949" s="8"/>
      <c r="L949" s="8"/>
      <c r="M949" s="8"/>
      <c r="N949" s="8"/>
      <c r="O949" s="8"/>
      <c r="P949" s="118"/>
      <c r="Q949" s="118"/>
      <c r="R949" s="118"/>
      <c r="S949" s="325"/>
      <c r="T949" s="119"/>
      <c r="U949" s="119"/>
      <c r="V949" s="119"/>
      <c r="W949" s="326"/>
      <c r="X949" s="74"/>
      <c r="Y949" s="352"/>
      <c r="Z949" s="352"/>
      <c r="AA949" s="328"/>
      <c r="AB949" s="118"/>
      <c r="AC949" s="119"/>
      <c r="AD949" s="119"/>
      <c r="AE949" s="119"/>
      <c r="AF949" s="119"/>
      <c r="AG949" s="119"/>
      <c r="AH949" s="119"/>
      <c r="AI949" s="119"/>
      <c r="AJ949" s="119"/>
      <c r="AK949" s="119"/>
      <c r="AL949" s="119"/>
      <c r="AM949" s="4"/>
      <c r="AN949" s="4"/>
      <c r="AO949" s="4"/>
    </row>
    <row r="950">
      <c r="A950" s="4"/>
      <c r="B950" s="4"/>
      <c r="C950" s="4"/>
      <c r="D950" s="4"/>
      <c r="E950" s="4"/>
      <c r="F950" s="8"/>
      <c r="G950" s="8"/>
      <c r="H950" s="8"/>
      <c r="I950" s="8"/>
      <c r="J950" s="8"/>
      <c r="K950" s="8"/>
      <c r="L950" s="8"/>
      <c r="M950" s="8"/>
      <c r="N950" s="8"/>
      <c r="O950" s="8"/>
      <c r="P950" s="118"/>
      <c r="Q950" s="118"/>
      <c r="R950" s="118"/>
      <c r="S950" s="325"/>
      <c r="T950" s="119"/>
      <c r="U950" s="119"/>
      <c r="V950" s="119"/>
      <c r="W950" s="326"/>
      <c r="X950" s="74"/>
      <c r="Y950" s="352"/>
      <c r="Z950" s="352"/>
      <c r="AA950" s="328"/>
      <c r="AB950" s="118"/>
      <c r="AC950" s="119"/>
      <c r="AD950" s="119"/>
      <c r="AE950" s="119"/>
      <c r="AF950" s="119"/>
      <c r="AG950" s="119"/>
      <c r="AH950" s="119"/>
      <c r="AI950" s="119"/>
      <c r="AJ950" s="119"/>
      <c r="AK950" s="119"/>
      <c r="AL950" s="119"/>
      <c r="AM950" s="4"/>
      <c r="AN950" s="4"/>
      <c r="AO950" s="4"/>
    </row>
    <row r="951">
      <c r="A951" s="4"/>
      <c r="B951" s="4"/>
      <c r="C951" s="4"/>
      <c r="D951" s="4"/>
      <c r="E951" s="4"/>
      <c r="F951" s="8"/>
      <c r="G951" s="8"/>
      <c r="H951" s="8"/>
      <c r="I951" s="8"/>
      <c r="J951" s="8"/>
      <c r="K951" s="8"/>
      <c r="L951" s="8"/>
      <c r="M951" s="8"/>
      <c r="N951" s="8"/>
      <c r="O951" s="8"/>
      <c r="P951" s="118"/>
      <c r="Q951" s="118"/>
      <c r="R951" s="118"/>
      <c r="S951" s="325"/>
      <c r="T951" s="119"/>
      <c r="U951" s="119"/>
      <c r="V951" s="119"/>
      <c r="W951" s="326"/>
      <c r="X951" s="74"/>
      <c r="Y951" s="352"/>
      <c r="Z951" s="352"/>
      <c r="AA951" s="328"/>
      <c r="AB951" s="118"/>
      <c r="AC951" s="119"/>
      <c r="AD951" s="119"/>
      <c r="AE951" s="119"/>
      <c r="AF951" s="119"/>
      <c r="AG951" s="119"/>
      <c r="AH951" s="119"/>
      <c r="AI951" s="119"/>
      <c r="AJ951" s="119"/>
      <c r="AK951" s="119"/>
      <c r="AL951" s="119"/>
      <c r="AM951" s="4"/>
      <c r="AN951" s="4"/>
      <c r="AO951" s="4"/>
    </row>
    <row r="952">
      <c r="A952" s="4"/>
      <c r="B952" s="4"/>
      <c r="C952" s="4"/>
      <c r="D952" s="4"/>
      <c r="E952" s="4"/>
      <c r="F952" s="8"/>
      <c r="G952" s="8"/>
      <c r="H952" s="8"/>
      <c r="I952" s="8"/>
      <c r="J952" s="8"/>
      <c r="K952" s="8"/>
      <c r="L952" s="8"/>
      <c r="M952" s="8"/>
      <c r="N952" s="8"/>
      <c r="O952" s="8"/>
      <c r="P952" s="118"/>
      <c r="Q952" s="118"/>
      <c r="R952" s="118"/>
      <c r="S952" s="325"/>
      <c r="T952" s="119"/>
      <c r="U952" s="119"/>
      <c r="V952" s="119"/>
      <c r="W952" s="326"/>
      <c r="X952" s="74"/>
      <c r="Y952" s="352"/>
      <c r="Z952" s="352"/>
      <c r="AA952" s="328"/>
      <c r="AB952" s="118"/>
      <c r="AC952" s="119"/>
      <c r="AD952" s="119"/>
      <c r="AE952" s="119"/>
      <c r="AF952" s="119"/>
      <c r="AG952" s="119"/>
      <c r="AH952" s="119"/>
      <c r="AI952" s="119"/>
      <c r="AJ952" s="119"/>
      <c r="AK952" s="119"/>
      <c r="AL952" s="119"/>
      <c r="AM952" s="4"/>
      <c r="AN952" s="4"/>
      <c r="AO952" s="4"/>
    </row>
    <row r="953">
      <c r="A953" s="4"/>
      <c r="B953" s="4"/>
      <c r="C953" s="4"/>
      <c r="D953" s="4"/>
      <c r="E953" s="4"/>
      <c r="F953" s="8"/>
      <c r="G953" s="8"/>
      <c r="H953" s="8"/>
      <c r="I953" s="8"/>
      <c r="J953" s="8"/>
      <c r="K953" s="8"/>
      <c r="L953" s="8"/>
      <c r="M953" s="8"/>
      <c r="N953" s="8"/>
      <c r="O953" s="8"/>
      <c r="P953" s="118"/>
      <c r="Q953" s="118"/>
      <c r="R953" s="118"/>
      <c r="S953" s="325"/>
      <c r="T953" s="119"/>
      <c r="U953" s="119"/>
      <c r="V953" s="119"/>
      <c r="W953" s="326"/>
      <c r="X953" s="74"/>
      <c r="Y953" s="352"/>
      <c r="Z953" s="352"/>
      <c r="AA953" s="328"/>
      <c r="AB953" s="118"/>
      <c r="AC953" s="119"/>
      <c r="AD953" s="119"/>
      <c r="AE953" s="119"/>
      <c r="AF953" s="119"/>
      <c r="AG953" s="119"/>
      <c r="AH953" s="119"/>
      <c r="AI953" s="119"/>
      <c r="AJ953" s="119"/>
      <c r="AK953" s="119"/>
      <c r="AL953" s="119"/>
      <c r="AM953" s="4"/>
      <c r="AN953" s="4"/>
      <c r="AO953" s="4"/>
    </row>
    <row r="954">
      <c r="A954" s="4"/>
      <c r="B954" s="4"/>
      <c r="C954" s="4"/>
      <c r="D954" s="4"/>
      <c r="E954" s="4"/>
      <c r="F954" s="8"/>
      <c r="G954" s="8"/>
      <c r="H954" s="8"/>
      <c r="I954" s="8"/>
      <c r="J954" s="8"/>
      <c r="K954" s="8"/>
      <c r="L954" s="8"/>
      <c r="M954" s="8"/>
      <c r="N954" s="8"/>
      <c r="O954" s="8"/>
      <c r="P954" s="118"/>
      <c r="Q954" s="118"/>
      <c r="R954" s="118"/>
      <c r="S954" s="325"/>
      <c r="T954" s="119"/>
      <c r="U954" s="119"/>
      <c r="V954" s="119"/>
      <c r="W954" s="326"/>
      <c r="X954" s="74"/>
      <c r="Y954" s="352"/>
      <c r="Z954" s="352"/>
      <c r="AA954" s="328"/>
      <c r="AB954" s="118"/>
      <c r="AC954" s="119"/>
      <c r="AD954" s="119"/>
      <c r="AE954" s="119"/>
      <c r="AF954" s="119"/>
      <c r="AG954" s="119"/>
      <c r="AH954" s="119"/>
      <c r="AI954" s="119"/>
      <c r="AJ954" s="119"/>
      <c r="AK954" s="119"/>
      <c r="AL954" s="119"/>
      <c r="AM954" s="4"/>
      <c r="AN954" s="4"/>
      <c r="AO954" s="4"/>
    </row>
    <row r="955">
      <c r="A955" s="4"/>
      <c r="B955" s="4"/>
      <c r="C955" s="4"/>
      <c r="D955" s="4"/>
      <c r="E955" s="4"/>
      <c r="F955" s="8"/>
      <c r="G955" s="8"/>
      <c r="H955" s="8"/>
      <c r="I955" s="8"/>
      <c r="J955" s="8"/>
      <c r="K955" s="8"/>
      <c r="L955" s="8"/>
      <c r="M955" s="8"/>
      <c r="N955" s="8"/>
      <c r="O955" s="8"/>
      <c r="P955" s="118"/>
      <c r="Q955" s="118"/>
      <c r="R955" s="118"/>
      <c r="S955" s="325"/>
      <c r="T955" s="119"/>
      <c r="U955" s="119"/>
      <c r="V955" s="119"/>
      <c r="W955" s="326"/>
      <c r="X955" s="74"/>
      <c r="Y955" s="352"/>
      <c r="Z955" s="352"/>
      <c r="AA955" s="328"/>
      <c r="AB955" s="118"/>
      <c r="AC955" s="119"/>
      <c r="AD955" s="119"/>
      <c r="AE955" s="119"/>
      <c r="AF955" s="119"/>
      <c r="AG955" s="119"/>
      <c r="AH955" s="119"/>
      <c r="AI955" s="119"/>
      <c r="AJ955" s="119"/>
      <c r="AK955" s="119"/>
      <c r="AL955" s="119"/>
      <c r="AM955" s="4"/>
      <c r="AN955" s="4"/>
      <c r="AO955" s="4"/>
    </row>
    <row r="956">
      <c r="A956" s="4"/>
      <c r="B956" s="4"/>
      <c r="C956" s="4"/>
      <c r="D956" s="4"/>
      <c r="E956" s="4"/>
      <c r="F956" s="8"/>
      <c r="G956" s="8"/>
      <c r="H956" s="8"/>
      <c r="I956" s="8"/>
      <c r="J956" s="8"/>
      <c r="K956" s="8"/>
      <c r="L956" s="8"/>
      <c r="M956" s="8"/>
      <c r="N956" s="8"/>
      <c r="O956" s="8"/>
      <c r="P956" s="118"/>
      <c r="Q956" s="118"/>
      <c r="R956" s="118"/>
      <c r="S956" s="325"/>
      <c r="T956" s="119"/>
      <c r="U956" s="119"/>
      <c r="V956" s="119"/>
      <c r="W956" s="326"/>
      <c r="X956" s="74"/>
      <c r="Y956" s="352"/>
      <c r="Z956" s="352"/>
      <c r="AA956" s="328"/>
      <c r="AB956" s="118"/>
      <c r="AC956" s="119"/>
      <c r="AD956" s="119"/>
      <c r="AE956" s="119"/>
      <c r="AF956" s="119"/>
      <c r="AG956" s="119"/>
      <c r="AH956" s="119"/>
      <c r="AI956" s="119"/>
      <c r="AJ956" s="119"/>
      <c r="AK956" s="119"/>
      <c r="AL956" s="119"/>
      <c r="AM956" s="4"/>
      <c r="AN956" s="4"/>
      <c r="AO956" s="4"/>
    </row>
    <row r="957">
      <c r="A957" s="4"/>
      <c r="B957" s="4"/>
      <c r="C957" s="4"/>
      <c r="D957" s="4"/>
      <c r="E957" s="4"/>
      <c r="F957" s="8"/>
      <c r="G957" s="8"/>
      <c r="H957" s="8"/>
      <c r="I957" s="8"/>
      <c r="J957" s="8"/>
      <c r="K957" s="8"/>
      <c r="L957" s="8"/>
      <c r="M957" s="8"/>
      <c r="N957" s="8"/>
      <c r="O957" s="8"/>
      <c r="P957" s="118"/>
      <c r="Q957" s="118"/>
      <c r="R957" s="118"/>
      <c r="S957" s="325"/>
      <c r="T957" s="119"/>
      <c r="U957" s="119"/>
      <c r="V957" s="119"/>
      <c r="W957" s="326"/>
      <c r="X957" s="74"/>
      <c r="Y957" s="352"/>
      <c r="Z957" s="352"/>
      <c r="AA957" s="328"/>
      <c r="AB957" s="118"/>
      <c r="AC957" s="119"/>
      <c r="AD957" s="119"/>
      <c r="AE957" s="119"/>
      <c r="AF957" s="119"/>
      <c r="AG957" s="119"/>
      <c r="AH957" s="119"/>
      <c r="AI957" s="119"/>
      <c r="AJ957" s="119"/>
      <c r="AK957" s="119"/>
      <c r="AL957" s="119"/>
      <c r="AM957" s="4"/>
      <c r="AN957" s="4"/>
      <c r="AO957" s="4"/>
    </row>
    <row r="958">
      <c r="A958" s="4"/>
      <c r="B958" s="4"/>
      <c r="C958" s="4"/>
      <c r="D958" s="4"/>
      <c r="E958" s="4"/>
      <c r="F958" s="8"/>
      <c r="G958" s="8"/>
      <c r="H958" s="8"/>
      <c r="I958" s="8"/>
      <c r="J958" s="8"/>
      <c r="K958" s="8"/>
      <c r="L958" s="8"/>
      <c r="M958" s="8"/>
      <c r="N958" s="8"/>
      <c r="O958" s="8"/>
      <c r="P958" s="118"/>
      <c r="Q958" s="118"/>
      <c r="R958" s="118"/>
      <c r="S958" s="325"/>
      <c r="T958" s="119"/>
      <c r="U958" s="119"/>
      <c r="V958" s="119"/>
      <c r="W958" s="326"/>
      <c r="X958" s="74"/>
      <c r="Y958" s="352"/>
      <c r="Z958" s="352"/>
      <c r="AA958" s="328"/>
      <c r="AB958" s="118"/>
      <c r="AC958" s="119"/>
      <c r="AD958" s="119"/>
      <c r="AE958" s="119"/>
      <c r="AF958" s="119"/>
      <c r="AG958" s="119"/>
      <c r="AH958" s="119"/>
      <c r="AI958" s="119"/>
      <c r="AJ958" s="119"/>
      <c r="AK958" s="119"/>
      <c r="AL958" s="119"/>
      <c r="AM958" s="4"/>
      <c r="AN958" s="4"/>
      <c r="AO958" s="4"/>
    </row>
    <row r="959">
      <c r="A959" s="4"/>
      <c r="B959" s="4"/>
      <c r="C959" s="4"/>
      <c r="D959" s="4"/>
      <c r="E959" s="4"/>
      <c r="F959" s="8"/>
      <c r="G959" s="8"/>
      <c r="H959" s="8"/>
      <c r="I959" s="8"/>
      <c r="J959" s="8"/>
      <c r="K959" s="8"/>
      <c r="L959" s="8"/>
      <c r="M959" s="8"/>
      <c r="N959" s="8"/>
      <c r="O959" s="8"/>
      <c r="P959" s="118"/>
      <c r="Q959" s="118"/>
      <c r="R959" s="118"/>
      <c r="S959" s="325"/>
      <c r="T959" s="119"/>
      <c r="U959" s="119"/>
      <c r="V959" s="119"/>
      <c r="W959" s="326"/>
      <c r="X959" s="74"/>
      <c r="Y959" s="352"/>
      <c r="Z959" s="352"/>
      <c r="AA959" s="328"/>
      <c r="AB959" s="118"/>
      <c r="AC959" s="119"/>
      <c r="AD959" s="119"/>
      <c r="AE959" s="119"/>
      <c r="AF959" s="119"/>
      <c r="AG959" s="119"/>
      <c r="AH959" s="119"/>
      <c r="AI959" s="119"/>
      <c r="AJ959" s="119"/>
      <c r="AK959" s="119"/>
      <c r="AL959" s="119"/>
      <c r="AM959" s="4"/>
      <c r="AN959" s="4"/>
      <c r="AO959" s="4"/>
    </row>
    <row r="960">
      <c r="A960" s="4"/>
      <c r="B960" s="4"/>
      <c r="C960" s="4"/>
      <c r="D960" s="4"/>
      <c r="E960" s="4"/>
      <c r="F960" s="8"/>
      <c r="G960" s="8"/>
      <c r="H960" s="8"/>
      <c r="I960" s="8"/>
      <c r="J960" s="8"/>
      <c r="K960" s="8"/>
      <c r="L960" s="8"/>
      <c r="M960" s="8"/>
      <c r="N960" s="8"/>
      <c r="O960" s="8"/>
      <c r="P960" s="118"/>
      <c r="Q960" s="118"/>
      <c r="R960" s="118"/>
      <c r="S960" s="325"/>
      <c r="T960" s="119"/>
      <c r="U960" s="119"/>
      <c r="V960" s="119"/>
      <c r="W960" s="326"/>
      <c r="X960" s="74"/>
      <c r="Y960" s="352"/>
      <c r="Z960" s="352"/>
      <c r="AA960" s="328"/>
      <c r="AB960" s="118"/>
      <c r="AC960" s="119"/>
      <c r="AD960" s="119"/>
      <c r="AE960" s="119"/>
      <c r="AF960" s="119"/>
      <c r="AG960" s="119"/>
      <c r="AH960" s="119"/>
      <c r="AI960" s="119"/>
      <c r="AJ960" s="119"/>
      <c r="AK960" s="119"/>
      <c r="AL960" s="119"/>
      <c r="AM960" s="4"/>
      <c r="AN960" s="4"/>
      <c r="AO960" s="4"/>
    </row>
    <row r="961">
      <c r="A961" s="4"/>
      <c r="B961" s="4"/>
      <c r="C961" s="4"/>
      <c r="D961" s="4"/>
      <c r="E961" s="4"/>
      <c r="F961" s="8"/>
      <c r="G961" s="8"/>
      <c r="H961" s="8"/>
      <c r="I961" s="8"/>
      <c r="J961" s="8"/>
      <c r="K961" s="8"/>
      <c r="L961" s="8"/>
      <c r="M961" s="8"/>
      <c r="N961" s="8"/>
      <c r="O961" s="8"/>
      <c r="P961" s="118"/>
      <c r="Q961" s="118"/>
      <c r="R961" s="118"/>
      <c r="S961" s="325"/>
      <c r="T961" s="119"/>
      <c r="U961" s="119"/>
      <c r="V961" s="119"/>
      <c r="W961" s="326"/>
      <c r="X961" s="74"/>
      <c r="Y961" s="352"/>
      <c r="Z961" s="352"/>
      <c r="AA961" s="328"/>
      <c r="AB961" s="118"/>
      <c r="AC961" s="119"/>
      <c r="AD961" s="119"/>
      <c r="AE961" s="119"/>
      <c r="AF961" s="119"/>
      <c r="AG961" s="119"/>
      <c r="AH961" s="119"/>
      <c r="AI961" s="119"/>
      <c r="AJ961" s="119"/>
      <c r="AK961" s="119"/>
      <c r="AL961" s="119"/>
      <c r="AM961" s="4"/>
      <c r="AN961" s="4"/>
      <c r="AO961" s="4"/>
    </row>
    <row r="962">
      <c r="A962" s="4"/>
      <c r="B962" s="4"/>
      <c r="C962" s="4"/>
      <c r="D962" s="4"/>
      <c r="E962" s="4"/>
      <c r="F962" s="8"/>
      <c r="G962" s="8"/>
      <c r="H962" s="8"/>
      <c r="I962" s="8"/>
      <c r="J962" s="8"/>
      <c r="K962" s="8"/>
      <c r="L962" s="8"/>
      <c r="M962" s="8"/>
      <c r="N962" s="8"/>
      <c r="O962" s="8"/>
      <c r="P962" s="118"/>
      <c r="Q962" s="118"/>
      <c r="R962" s="118"/>
      <c r="S962" s="325"/>
      <c r="T962" s="119"/>
      <c r="U962" s="119"/>
      <c r="V962" s="119"/>
      <c r="W962" s="326"/>
      <c r="X962" s="74"/>
      <c r="Y962" s="352"/>
      <c r="Z962" s="352"/>
      <c r="AA962" s="328"/>
      <c r="AB962" s="118"/>
      <c r="AC962" s="119"/>
      <c r="AD962" s="119"/>
      <c r="AE962" s="119"/>
      <c r="AF962" s="119"/>
      <c r="AG962" s="119"/>
      <c r="AH962" s="119"/>
      <c r="AI962" s="119"/>
      <c r="AJ962" s="119"/>
      <c r="AK962" s="119"/>
      <c r="AL962" s="119"/>
      <c r="AM962" s="4"/>
      <c r="AN962" s="4"/>
      <c r="AO962" s="4"/>
    </row>
    <row r="963">
      <c r="A963" s="4"/>
      <c r="B963" s="4"/>
      <c r="C963" s="4"/>
      <c r="D963" s="4"/>
      <c r="E963" s="4"/>
      <c r="F963" s="8"/>
      <c r="G963" s="8"/>
      <c r="H963" s="8"/>
      <c r="I963" s="8"/>
      <c r="J963" s="8"/>
      <c r="K963" s="8"/>
      <c r="L963" s="8"/>
      <c r="M963" s="8"/>
      <c r="N963" s="8"/>
      <c r="O963" s="8"/>
      <c r="P963" s="118"/>
      <c r="Q963" s="118"/>
      <c r="R963" s="118"/>
      <c r="S963" s="325"/>
      <c r="T963" s="119"/>
      <c r="U963" s="119"/>
      <c r="V963" s="119"/>
      <c r="W963" s="326"/>
      <c r="X963" s="74"/>
      <c r="Y963" s="352"/>
      <c r="Z963" s="352"/>
      <c r="AA963" s="328"/>
      <c r="AB963" s="118"/>
      <c r="AC963" s="119"/>
      <c r="AD963" s="119"/>
      <c r="AE963" s="119"/>
      <c r="AF963" s="119"/>
      <c r="AG963" s="119"/>
      <c r="AH963" s="119"/>
      <c r="AI963" s="119"/>
      <c r="AJ963" s="119"/>
      <c r="AK963" s="119"/>
      <c r="AL963" s="119"/>
      <c r="AM963" s="4"/>
      <c r="AN963" s="4"/>
      <c r="AO963" s="4"/>
    </row>
    <row r="964">
      <c r="A964" s="4"/>
      <c r="B964" s="4"/>
      <c r="C964" s="4"/>
      <c r="D964" s="4"/>
      <c r="E964" s="4"/>
      <c r="F964" s="8"/>
      <c r="G964" s="8"/>
      <c r="H964" s="8"/>
      <c r="I964" s="8"/>
      <c r="J964" s="8"/>
      <c r="K964" s="8"/>
      <c r="L964" s="8"/>
      <c r="M964" s="8"/>
      <c r="N964" s="8"/>
      <c r="O964" s="8"/>
      <c r="P964" s="118"/>
      <c r="Q964" s="118"/>
      <c r="R964" s="118"/>
      <c r="S964" s="325"/>
      <c r="T964" s="119"/>
      <c r="U964" s="119"/>
      <c r="V964" s="119"/>
      <c r="W964" s="326"/>
      <c r="X964" s="74"/>
      <c r="Y964" s="352"/>
      <c r="Z964" s="352"/>
      <c r="AA964" s="328"/>
      <c r="AB964" s="118"/>
      <c r="AC964" s="119"/>
      <c r="AD964" s="119"/>
      <c r="AE964" s="119"/>
      <c r="AF964" s="119"/>
      <c r="AG964" s="119"/>
      <c r="AH964" s="119"/>
      <c r="AI964" s="119"/>
      <c r="AJ964" s="119"/>
      <c r="AK964" s="119"/>
      <c r="AL964" s="119"/>
      <c r="AM964" s="4"/>
      <c r="AN964" s="4"/>
      <c r="AO964" s="4"/>
    </row>
    <row r="965">
      <c r="A965" s="4"/>
      <c r="B965" s="4"/>
      <c r="C965" s="4"/>
      <c r="D965" s="4"/>
      <c r="E965" s="4"/>
      <c r="F965" s="8"/>
      <c r="G965" s="8"/>
      <c r="H965" s="8"/>
      <c r="I965" s="8"/>
      <c r="J965" s="8"/>
      <c r="K965" s="8"/>
      <c r="L965" s="8"/>
      <c r="M965" s="8"/>
      <c r="N965" s="8"/>
      <c r="O965" s="8"/>
      <c r="P965" s="118"/>
      <c r="Q965" s="118"/>
      <c r="R965" s="118"/>
      <c r="S965" s="325"/>
      <c r="T965" s="119"/>
      <c r="U965" s="119"/>
      <c r="V965" s="119"/>
      <c r="W965" s="326"/>
      <c r="X965" s="74"/>
      <c r="Y965" s="352"/>
      <c r="Z965" s="352"/>
      <c r="AA965" s="328"/>
      <c r="AB965" s="118"/>
      <c r="AC965" s="119"/>
      <c r="AD965" s="119"/>
      <c r="AE965" s="119"/>
      <c r="AF965" s="119"/>
      <c r="AG965" s="119"/>
      <c r="AH965" s="119"/>
      <c r="AI965" s="119"/>
      <c r="AJ965" s="119"/>
      <c r="AK965" s="119"/>
      <c r="AL965" s="119"/>
      <c r="AM965" s="4"/>
      <c r="AN965" s="4"/>
      <c r="AO965" s="4"/>
    </row>
    <row r="966">
      <c r="A966" s="4"/>
      <c r="B966" s="4"/>
      <c r="C966" s="4"/>
      <c r="D966" s="4"/>
      <c r="E966" s="4"/>
      <c r="F966" s="8"/>
      <c r="G966" s="8"/>
      <c r="H966" s="8"/>
      <c r="I966" s="8"/>
      <c r="J966" s="8"/>
      <c r="K966" s="8"/>
      <c r="L966" s="8"/>
      <c r="M966" s="8"/>
      <c r="N966" s="8"/>
      <c r="O966" s="8"/>
      <c r="P966" s="118"/>
      <c r="Q966" s="118"/>
      <c r="R966" s="118"/>
      <c r="S966" s="325"/>
      <c r="T966" s="119"/>
      <c r="U966" s="119"/>
      <c r="V966" s="119"/>
      <c r="W966" s="326"/>
      <c r="X966" s="74"/>
      <c r="Y966" s="352"/>
      <c r="Z966" s="352"/>
      <c r="AA966" s="328"/>
      <c r="AB966" s="118"/>
      <c r="AC966" s="119"/>
      <c r="AD966" s="119"/>
      <c r="AE966" s="119"/>
      <c r="AF966" s="119"/>
      <c r="AG966" s="119"/>
      <c r="AH966" s="119"/>
      <c r="AI966" s="119"/>
      <c r="AJ966" s="119"/>
      <c r="AK966" s="119"/>
      <c r="AL966" s="119"/>
      <c r="AM966" s="4"/>
      <c r="AN966" s="4"/>
      <c r="AO966" s="4"/>
    </row>
    <row r="967">
      <c r="A967" s="4"/>
      <c r="B967" s="4"/>
      <c r="C967" s="4"/>
      <c r="D967" s="4"/>
      <c r="E967" s="4"/>
      <c r="F967" s="8"/>
      <c r="G967" s="8"/>
      <c r="H967" s="8"/>
      <c r="I967" s="8"/>
      <c r="J967" s="8"/>
      <c r="K967" s="8"/>
      <c r="L967" s="8"/>
      <c r="M967" s="8"/>
      <c r="N967" s="8"/>
      <c r="O967" s="8"/>
      <c r="P967" s="118"/>
      <c r="Q967" s="118"/>
      <c r="R967" s="118"/>
      <c r="S967" s="325"/>
      <c r="T967" s="119"/>
      <c r="U967" s="119"/>
      <c r="V967" s="119"/>
      <c r="W967" s="326"/>
      <c r="X967" s="74"/>
      <c r="Y967" s="352"/>
      <c r="Z967" s="352"/>
      <c r="AA967" s="328"/>
      <c r="AB967" s="118"/>
      <c r="AC967" s="119"/>
      <c r="AD967" s="119"/>
      <c r="AE967" s="119"/>
      <c r="AF967" s="119"/>
      <c r="AG967" s="119"/>
      <c r="AH967" s="119"/>
      <c r="AI967" s="119"/>
      <c r="AJ967" s="119"/>
      <c r="AK967" s="119"/>
      <c r="AL967" s="119"/>
      <c r="AM967" s="4"/>
      <c r="AN967" s="4"/>
      <c r="AO967" s="4"/>
    </row>
    <row r="968">
      <c r="A968" s="4"/>
      <c r="B968" s="4"/>
      <c r="C968" s="4"/>
      <c r="D968" s="4"/>
      <c r="E968" s="4"/>
      <c r="F968" s="8"/>
      <c r="G968" s="8"/>
      <c r="H968" s="8"/>
      <c r="I968" s="8"/>
      <c r="J968" s="8"/>
      <c r="K968" s="8"/>
      <c r="L968" s="8"/>
      <c r="M968" s="8"/>
      <c r="N968" s="8"/>
      <c r="O968" s="8"/>
      <c r="P968" s="118"/>
      <c r="Q968" s="118"/>
      <c r="R968" s="118"/>
      <c r="S968" s="325"/>
      <c r="T968" s="119"/>
      <c r="U968" s="119"/>
      <c r="V968" s="119"/>
      <c r="W968" s="326"/>
      <c r="X968" s="74"/>
      <c r="Y968" s="352"/>
      <c r="Z968" s="352"/>
      <c r="AA968" s="328"/>
      <c r="AB968" s="118"/>
      <c r="AC968" s="119"/>
      <c r="AD968" s="119"/>
      <c r="AE968" s="119"/>
      <c r="AF968" s="119"/>
      <c r="AG968" s="119"/>
      <c r="AH968" s="119"/>
      <c r="AI968" s="119"/>
      <c r="AJ968" s="119"/>
      <c r="AK968" s="119"/>
      <c r="AL968" s="119"/>
      <c r="AM968" s="4"/>
      <c r="AN968" s="4"/>
      <c r="AO968" s="4"/>
    </row>
    <row r="969">
      <c r="A969" s="4"/>
      <c r="B969" s="4"/>
      <c r="C969" s="4"/>
      <c r="D969" s="4"/>
      <c r="E969" s="4"/>
      <c r="F969" s="8"/>
      <c r="G969" s="8"/>
      <c r="H969" s="8"/>
      <c r="I969" s="8"/>
      <c r="J969" s="8"/>
      <c r="K969" s="8"/>
      <c r="L969" s="8"/>
      <c r="M969" s="8"/>
      <c r="N969" s="8"/>
      <c r="O969" s="8"/>
      <c r="P969" s="118"/>
      <c r="Q969" s="118"/>
      <c r="R969" s="118"/>
      <c r="S969" s="325"/>
      <c r="T969" s="119"/>
      <c r="U969" s="119"/>
      <c r="V969" s="119"/>
      <c r="W969" s="326"/>
      <c r="X969" s="74"/>
      <c r="Y969" s="352"/>
      <c r="Z969" s="352"/>
      <c r="AA969" s="328"/>
      <c r="AB969" s="118"/>
      <c r="AC969" s="119"/>
      <c r="AD969" s="119"/>
      <c r="AE969" s="119"/>
      <c r="AF969" s="119"/>
      <c r="AG969" s="119"/>
      <c r="AH969" s="119"/>
      <c r="AI969" s="119"/>
      <c r="AJ969" s="119"/>
      <c r="AK969" s="119"/>
      <c r="AL969" s="119"/>
      <c r="AM969" s="4"/>
      <c r="AN969" s="4"/>
      <c r="AO969" s="4"/>
    </row>
    <row r="970">
      <c r="A970" s="4"/>
      <c r="B970" s="4"/>
      <c r="C970" s="4"/>
      <c r="D970" s="4"/>
      <c r="E970" s="4"/>
      <c r="F970" s="8"/>
      <c r="G970" s="8"/>
      <c r="H970" s="8"/>
      <c r="I970" s="8"/>
      <c r="J970" s="8"/>
      <c r="K970" s="8"/>
      <c r="L970" s="8"/>
      <c r="M970" s="8"/>
      <c r="N970" s="8"/>
      <c r="O970" s="8"/>
      <c r="P970" s="118"/>
      <c r="Q970" s="118"/>
      <c r="R970" s="118"/>
      <c r="S970" s="325"/>
      <c r="T970" s="119"/>
      <c r="U970" s="119"/>
      <c r="V970" s="119"/>
      <c r="W970" s="326"/>
      <c r="X970" s="74"/>
      <c r="Y970" s="352"/>
      <c r="Z970" s="352"/>
      <c r="AA970" s="328"/>
      <c r="AB970" s="118"/>
      <c r="AC970" s="119"/>
      <c r="AD970" s="119"/>
      <c r="AE970" s="119"/>
      <c r="AF970" s="119"/>
      <c r="AG970" s="119"/>
      <c r="AH970" s="119"/>
      <c r="AI970" s="119"/>
      <c r="AJ970" s="119"/>
      <c r="AK970" s="119"/>
      <c r="AL970" s="119"/>
      <c r="AM970" s="4"/>
      <c r="AN970" s="4"/>
      <c r="AO970" s="4"/>
    </row>
    <row r="971">
      <c r="A971" s="4"/>
      <c r="B971" s="4"/>
      <c r="C971" s="4"/>
      <c r="D971" s="4"/>
      <c r="E971" s="4"/>
      <c r="F971" s="8"/>
      <c r="G971" s="8"/>
      <c r="H971" s="8"/>
      <c r="I971" s="8"/>
      <c r="J971" s="8"/>
      <c r="K971" s="8"/>
      <c r="L971" s="8"/>
      <c r="M971" s="8"/>
      <c r="N971" s="8"/>
      <c r="O971" s="8"/>
      <c r="P971" s="118"/>
      <c r="Q971" s="118"/>
      <c r="R971" s="118"/>
      <c r="S971" s="325"/>
      <c r="T971" s="119"/>
      <c r="U971" s="119"/>
      <c r="V971" s="119"/>
      <c r="W971" s="326"/>
      <c r="X971" s="74"/>
      <c r="Y971" s="352"/>
      <c r="Z971" s="352"/>
      <c r="AA971" s="328"/>
      <c r="AB971" s="118"/>
      <c r="AC971" s="119"/>
      <c r="AD971" s="119"/>
      <c r="AE971" s="119"/>
      <c r="AF971" s="119"/>
      <c r="AG971" s="119"/>
      <c r="AH971" s="119"/>
      <c r="AI971" s="119"/>
      <c r="AJ971" s="119"/>
      <c r="AK971" s="119"/>
      <c r="AL971" s="119"/>
      <c r="AM971" s="4"/>
      <c r="AN971" s="4"/>
      <c r="AO971" s="4"/>
    </row>
    <row r="972">
      <c r="A972" s="4"/>
      <c r="B972" s="4"/>
      <c r="C972" s="4"/>
      <c r="D972" s="4"/>
      <c r="E972" s="4"/>
      <c r="F972" s="8"/>
      <c r="G972" s="8"/>
      <c r="H972" s="8"/>
      <c r="I972" s="8"/>
      <c r="J972" s="8"/>
      <c r="K972" s="8"/>
      <c r="L972" s="8"/>
      <c r="M972" s="8"/>
      <c r="N972" s="8"/>
      <c r="O972" s="8"/>
      <c r="P972" s="118"/>
      <c r="Q972" s="118"/>
      <c r="R972" s="118"/>
      <c r="S972" s="325"/>
      <c r="T972" s="119"/>
      <c r="U972" s="119"/>
      <c r="V972" s="119"/>
      <c r="W972" s="326"/>
      <c r="X972" s="74"/>
      <c r="Y972" s="352"/>
      <c r="Z972" s="352"/>
      <c r="AA972" s="328"/>
      <c r="AB972" s="118"/>
      <c r="AC972" s="119"/>
      <c r="AD972" s="119"/>
      <c r="AE972" s="119"/>
      <c r="AF972" s="119"/>
      <c r="AG972" s="119"/>
      <c r="AH972" s="119"/>
      <c r="AI972" s="119"/>
      <c r="AJ972" s="119"/>
      <c r="AK972" s="119"/>
      <c r="AL972" s="119"/>
      <c r="AM972" s="4"/>
      <c r="AN972" s="4"/>
      <c r="AO972" s="4"/>
    </row>
    <row r="973">
      <c r="A973" s="4"/>
      <c r="B973" s="4"/>
      <c r="C973" s="4"/>
      <c r="D973" s="4"/>
      <c r="E973" s="4"/>
      <c r="F973" s="8"/>
      <c r="G973" s="8"/>
      <c r="H973" s="8"/>
      <c r="I973" s="8"/>
      <c r="J973" s="8"/>
      <c r="K973" s="8"/>
      <c r="L973" s="8"/>
      <c r="M973" s="8"/>
      <c r="N973" s="8"/>
      <c r="O973" s="8"/>
      <c r="P973" s="118"/>
      <c r="Q973" s="118"/>
      <c r="R973" s="118"/>
      <c r="S973" s="325"/>
      <c r="T973" s="119"/>
      <c r="U973" s="119"/>
      <c r="V973" s="119"/>
      <c r="W973" s="326"/>
      <c r="X973" s="74"/>
      <c r="Y973" s="352"/>
      <c r="Z973" s="352"/>
      <c r="AA973" s="328"/>
      <c r="AB973" s="118"/>
      <c r="AC973" s="119"/>
      <c r="AD973" s="119"/>
      <c r="AE973" s="119"/>
      <c r="AF973" s="119"/>
      <c r="AG973" s="119"/>
      <c r="AH973" s="119"/>
      <c r="AI973" s="119"/>
      <c r="AJ973" s="119"/>
      <c r="AK973" s="119"/>
      <c r="AL973" s="119"/>
      <c r="AM973" s="4"/>
      <c r="AN973" s="4"/>
      <c r="AO973" s="4"/>
    </row>
    <row r="974">
      <c r="A974" s="4"/>
      <c r="B974" s="4"/>
      <c r="C974" s="4"/>
      <c r="D974" s="4"/>
      <c r="E974" s="4"/>
      <c r="F974" s="8"/>
      <c r="G974" s="8"/>
      <c r="H974" s="8"/>
      <c r="I974" s="8"/>
      <c r="J974" s="8"/>
      <c r="K974" s="8"/>
      <c r="L974" s="8"/>
      <c r="M974" s="8"/>
      <c r="N974" s="8"/>
      <c r="O974" s="8"/>
      <c r="P974" s="118"/>
      <c r="Q974" s="118"/>
      <c r="R974" s="118"/>
      <c r="S974" s="325"/>
      <c r="T974" s="119"/>
      <c r="U974" s="119"/>
      <c r="V974" s="119"/>
      <c r="W974" s="326"/>
      <c r="X974" s="74"/>
      <c r="Y974" s="352"/>
      <c r="Z974" s="352"/>
      <c r="AA974" s="328"/>
      <c r="AB974" s="118"/>
      <c r="AC974" s="119"/>
      <c r="AD974" s="119"/>
      <c r="AE974" s="119"/>
      <c r="AF974" s="119"/>
      <c r="AG974" s="119"/>
      <c r="AH974" s="119"/>
      <c r="AI974" s="119"/>
      <c r="AJ974" s="119"/>
      <c r="AK974" s="119"/>
      <c r="AL974" s="119"/>
      <c r="AM974" s="4"/>
      <c r="AN974" s="4"/>
      <c r="AO974" s="4"/>
    </row>
    <row r="975">
      <c r="A975" s="4"/>
      <c r="B975" s="4"/>
      <c r="C975" s="4"/>
      <c r="D975" s="4"/>
      <c r="E975" s="4"/>
      <c r="F975" s="8"/>
      <c r="G975" s="8"/>
      <c r="H975" s="8"/>
      <c r="I975" s="8"/>
      <c r="J975" s="8"/>
      <c r="K975" s="8"/>
      <c r="L975" s="8"/>
      <c r="M975" s="8"/>
      <c r="N975" s="8"/>
      <c r="O975" s="8"/>
      <c r="P975" s="118"/>
      <c r="Q975" s="118"/>
      <c r="R975" s="118"/>
      <c r="S975" s="325"/>
      <c r="T975" s="119"/>
      <c r="U975" s="119"/>
      <c r="V975" s="119"/>
      <c r="W975" s="326"/>
      <c r="X975" s="74"/>
      <c r="Y975" s="352"/>
      <c r="Z975" s="352"/>
      <c r="AA975" s="328"/>
      <c r="AB975" s="118"/>
      <c r="AC975" s="119"/>
      <c r="AD975" s="119"/>
      <c r="AE975" s="119"/>
      <c r="AF975" s="119"/>
      <c r="AG975" s="119"/>
      <c r="AH975" s="119"/>
      <c r="AI975" s="119"/>
      <c r="AJ975" s="119"/>
      <c r="AK975" s="119"/>
      <c r="AL975" s="119"/>
      <c r="AM975" s="4"/>
      <c r="AN975" s="4"/>
      <c r="AO975" s="4"/>
    </row>
    <row r="976">
      <c r="A976" s="4"/>
      <c r="B976" s="4"/>
      <c r="C976" s="4"/>
      <c r="D976" s="4"/>
      <c r="E976" s="4"/>
      <c r="F976" s="8"/>
      <c r="G976" s="8"/>
      <c r="H976" s="8"/>
      <c r="I976" s="8"/>
      <c r="J976" s="8"/>
      <c r="K976" s="8"/>
      <c r="L976" s="8"/>
      <c r="M976" s="8"/>
      <c r="N976" s="8"/>
      <c r="O976" s="8"/>
      <c r="P976" s="118"/>
      <c r="Q976" s="118"/>
      <c r="R976" s="118"/>
      <c r="S976" s="325"/>
      <c r="T976" s="119"/>
      <c r="U976" s="119"/>
      <c r="V976" s="119"/>
      <c r="W976" s="326"/>
      <c r="X976" s="74"/>
      <c r="Y976" s="352"/>
      <c r="Z976" s="352"/>
      <c r="AA976" s="328"/>
      <c r="AB976" s="118"/>
      <c r="AC976" s="119"/>
      <c r="AD976" s="119"/>
      <c r="AE976" s="119"/>
      <c r="AF976" s="119"/>
      <c r="AG976" s="119"/>
      <c r="AH976" s="119"/>
      <c r="AI976" s="119"/>
      <c r="AJ976" s="119"/>
      <c r="AK976" s="119"/>
      <c r="AL976" s="119"/>
      <c r="AM976" s="4"/>
      <c r="AN976" s="4"/>
      <c r="AO976" s="4"/>
    </row>
    <row r="977">
      <c r="A977" s="4"/>
      <c r="B977" s="4"/>
      <c r="C977" s="4"/>
      <c r="D977" s="4"/>
      <c r="E977" s="4"/>
      <c r="F977" s="8"/>
      <c r="G977" s="8"/>
      <c r="H977" s="8"/>
      <c r="I977" s="8"/>
      <c r="J977" s="8"/>
      <c r="K977" s="8"/>
      <c r="L977" s="8"/>
      <c r="M977" s="8"/>
      <c r="N977" s="8"/>
      <c r="O977" s="8"/>
      <c r="P977" s="118"/>
      <c r="Q977" s="118"/>
      <c r="R977" s="118"/>
      <c r="S977" s="325"/>
      <c r="T977" s="119"/>
      <c r="U977" s="119"/>
      <c r="V977" s="119"/>
      <c r="W977" s="326"/>
      <c r="X977" s="74"/>
      <c r="Y977" s="352"/>
      <c r="Z977" s="352"/>
      <c r="AA977" s="328"/>
      <c r="AB977" s="118"/>
      <c r="AC977" s="119"/>
      <c r="AD977" s="119"/>
      <c r="AE977" s="119"/>
      <c r="AF977" s="119"/>
      <c r="AG977" s="119"/>
      <c r="AH977" s="119"/>
      <c r="AI977" s="119"/>
      <c r="AJ977" s="119"/>
      <c r="AK977" s="119"/>
      <c r="AL977" s="119"/>
      <c r="AM977" s="4"/>
      <c r="AN977" s="4"/>
      <c r="AO977" s="4"/>
    </row>
    <row r="978">
      <c r="A978" s="4"/>
      <c r="B978" s="4"/>
      <c r="C978" s="4"/>
      <c r="D978" s="4"/>
      <c r="E978" s="4"/>
      <c r="F978" s="8"/>
      <c r="G978" s="8"/>
      <c r="H978" s="8"/>
      <c r="I978" s="8"/>
      <c r="J978" s="8"/>
      <c r="K978" s="8"/>
      <c r="L978" s="8"/>
      <c r="M978" s="8"/>
      <c r="N978" s="8"/>
      <c r="O978" s="8"/>
      <c r="P978" s="118"/>
      <c r="Q978" s="118"/>
      <c r="R978" s="118"/>
      <c r="S978" s="325"/>
      <c r="T978" s="119"/>
      <c r="U978" s="119"/>
      <c r="V978" s="119"/>
      <c r="W978" s="326"/>
      <c r="X978" s="74"/>
      <c r="Y978" s="352"/>
      <c r="Z978" s="352"/>
      <c r="AA978" s="328"/>
      <c r="AB978" s="118"/>
      <c r="AC978" s="119"/>
      <c r="AD978" s="119"/>
      <c r="AE978" s="119"/>
      <c r="AF978" s="119"/>
      <c r="AG978" s="119"/>
      <c r="AH978" s="119"/>
      <c r="AI978" s="119"/>
      <c r="AJ978" s="119"/>
      <c r="AK978" s="119"/>
      <c r="AL978" s="119"/>
      <c r="AM978" s="4"/>
      <c r="AN978" s="4"/>
      <c r="AO978" s="4"/>
    </row>
    <row r="979">
      <c r="A979" s="4"/>
      <c r="B979" s="4"/>
      <c r="C979" s="4"/>
      <c r="D979" s="4"/>
      <c r="E979" s="4"/>
      <c r="F979" s="8"/>
      <c r="G979" s="8"/>
      <c r="H979" s="8"/>
      <c r="I979" s="8"/>
      <c r="J979" s="8"/>
      <c r="K979" s="8"/>
      <c r="L979" s="8"/>
      <c r="M979" s="8"/>
      <c r="N979" s="8"/>
      <c r="O979" s="8"/>
      <c r="P979" s="118"/>
      <c r="Q979" s="118"/>
      <c r="R979" s="118"/>
      <c r="S979" s="325"/>
      <c r="T979" s="119"/>
      <c r="U979" s="119"/>
      <c r="V979" s="119"/>
      <c r="W979" s="326"/>
      <c r="X979" s="74"/>
      <c r="Y979" s="352"/>
      <c r="Z979" s="352"/>
      <c r="AA979" s="328"/>
      <c r="AB979" s="118"/>
      <c r="AC979" s="119"/>
      <c r="AD979" s="119"/>
      <c r="AE979" s="119"/>
      <c r="AF979" s="119"/>
      <c r="AG979" s="119"/>
      <c r="AH979" s="119"/>
      <c r="AI979" s="119"/>
      <c r="AJ979" s="119"/>
      <c r="AK979" s="119"/>
      <c r="AL979" s="119"/>
      <c r="AM979" s="4"/>
      <c r="AN979" s="4"/>
      <c r="AO979" s="4"/>
    </row>
    <row r="980">
      <c r="A980" s="4"/>
      <c r="B980" s="4"/>
      <c r="C980" s="4"/>
      <c r="D980" s="4"/>
      <c r="E980" s="4"/>
      <c r="F980" s="8"/>
      <c r="G980" s="8"/>
      <c r="H980" s="8"/>
      <c r="I980" s="8"/>
      <c r="J980" s="8"/>
      <c r="K980" s="8"/>
      <c r="L980" s="8"/>
      <c r="M980" s="8"/>
      <c r="N980" s="8"/>
      <c r="O980" s="8"/>
      <c r="P980" s="118"/>
      <c r="Q980" s="118"/>
      <c r="R980" s="118"/>
      <c r="S980" s="325"/>
      <c r="T980" s="119"/>
      <c r="U980" s="119"/>
      <c r="V980" s="119"/>
      <c r="W980" s="326"/>
      <c r="X980" s="74"/>
      <c r="Y980" s="352"/>
      <c r="Z980" s="352"/>
      <c r="AA980" s="328"/>
      <c r="AB980" s="118"/>
      <c r="AC980" s="119"/>
      <c r="AD980" s="119"/>
      <c r="AE980" s="119"/>
      <c r="AF980" s="119"/>
      <c r="AG980" s="119"/>
      <c r="AH980" s="119"/>
      <c r="AI980" s="119"/>
      <c r="AJ980" s="119"/>
      <c r="AK980" s="119"/>
      <c r="AL980" s="119"/>
      <c r="AM980" s="4"/>
      <c r="AN980" s="4"/>
      <c r="AO980" s="4"/>
    </row>
    <row r="981">
      <c r="A981" s="4"/>
      <c r="B981" s="4"/>
      <c r="C981" s="4"/>
      <c r="D981" s="4"/>
      <c r="E981" s="4"/>
      <c r="F981" s="8"/>
      <c r="G981" s="8"/>
      <c r="H981" s="8"/>
      <c r="I981" s="8"/>
      <c r="J981" s="8"/>
      <c r="K981" s="8"/>
      <c r="L981" s="8"/>
      <c r="M981" s="8"/>
      <c r="N981" s="8"/>
      <c r="O981" s="8"/>
      <c r="P981" s="118"/>
      <c r="Q981" s="118"/>
      <c r="R981" s="118"/>
      <c r="S981" s="325"/>
      <c r="T981" s="119"/>
      <c r="U981" s="119"/>
      <c r="V981" s="119"/>
      <c r="W981" s="326"/>
      <c r="X981" s="74"/>
      <c r="Y981" s="352"/>
      <c r="Z981" s="352"/>
      <c r="AA981" s="328"/>
      <c r="AB981" s="118"/>
      <c r="AC981" s="119"/>
      <c r="AD981" s="119"/>
      <c r="AE981" s="119"/>
      <c r="AF981" s="119"/>
      <c r="AG981" s="119"/>
      <c r="AH981" s="119"/>
      <c r="AI981" s="119"/>
      <c r="AJ981" s="119"/>
      <c r="AK981" s="119"/>
      <c r="AL981" s="119"/>
      <c r="AM981" s="4"/>
      <c r="AN981" s="4"/>
      <c r="AO981" s="4"/>
    </row>
    <row r="982">
      <c r="A982" s="4"/>
      <c r="B982" s="4"/>
      <c r="C982" s="4"/>
      <c r="D982" s="4"/>
      <c r="E982" s="4"/>
      <c r="F982" s="8"/>
      <c r="G982" s="8"/>
      <c r="H982" s="8"/>
      <c r="I982" s="8"/>
      <c r="J982" s="8"/>
      <c r="K982" s="8"/>
      <c r="L982" s="8"/>
      <c r="M982" s="8"/>
      <c r="N982" s="8"/>
      <c r="O982" s="8"/>
      <c r="P982" s="118"/>
      <c r="Q982" s="118"/>
      <c r="R982" s="118"/>
      <c r="S982" s="325"/>
      <c r="T982" s="119"/>
      <c r="U982" s="119"/>
      <c r="V982" s="119"/>
      <c r="W982" s="326"/>
      <c r="X982" s="74"/>
      <c r="Y982" s="352"/>
      <c r="Z982" s="352"/>
      <c r="AA982" s="328"/>
      <c r="AB982" s="118"/>
      <c r="AC982" s="119"/>
      <c r="AD982" s="119"/>
      <c r="AE982" s="119"/>
      <c r="AF982" s="119"/>
      <c r="AG982" s="119"/>
      <c r="AH982" s="119"/>
      <c r="AI982" s="119"/>
      <c r="AJ982" s="119"/>
      <c r="AK982" s="119"/>
      <c r="AL982" s="119"/>
      <c r="AM982" s="4"/>
      <c r="AN982" s="4"/>
      <c r="AO982" s="4"/>
    </row>
    <row r="983">
      <c r="A983" s="4"/>
      <c r="B983" s="4"/>
      <c r="C983" s="4"/>
      <c r="D983" s="4"/>
      <c r="E983" s="4"/>
      <c r="F983" s="8"/>
      <c r="G983" s="8"/>
      <c r="H983" s="8"/>
      <c r="I983" s="8"/>
      <c r="J983" s="8"/>
      <c r="K983" s="8"/>
      <c r="L983" s="8"/>
      <c r="M983" s="8"/>
      <c r="N983" s="8"/>
      <c r="O983" s="8"/>
      <c r="P983" s="118"/>
      <c r="Q983" s="118"/>
      <c r="R983" s="118"/>
      <c r="S983" s="325"/>
      <c r="T983" s="119"/>
      <c r="U983" s="119"/>
      <c r="V983" s="119"/>
      <c r="W983" s="326"/>
      <c r="X983" s="74"/>
      <c r="Y983" s="352"/>
      <c r="Z983" s="352"/>
      <c r="AA983" s="328"/>
      <c r="AB983" s="118"/>
      <c r="AC983" s="119"/>
      <c r="AD983" s="119"/>
      <c r="AE983" s="119"/>
      <c r="AF983" s="119"/>
      <c r="AG983" s="119"/>
      <c r="AH983" s="119"/>
      <c r="AI983" s="119"/>
      <c r="AJ983" s="119"/>
      <c r="AK983" s="119"/>
      <c r="AL983" s="119"/>
      <c r="AM983" s="4"/>
      <c r="AN983" s="4"/>
      <c r="AO983" s="4"/>
    </row>
    <row r="984">
      <c r="A984" s="4"/>
      <c r="B984" s="4"/>
      <c r="C984" s="4"/>
      <c r="D984" s="4"/>
      <c r="E984" s="4"/>
      <c r="F984" s="8"/>
      <c r="G984" s="8"/>
      <c r="H984" s="8"/>
      <c r="I984" s="8"/>
      <c r="J984" s="8"/>
      <c r="K984" s="8"/>
      <c r="L984" s="8"/>
      <c r="M984" s="8"/>
      <c r="N984" s="8"/>
      <c r="O984" s="8"/>
      <c r="P984" s="118"/>
      <c r="Q984" s="118"/>
      <c r="R984" s="118"/>
      <c r="S984" s="325"/>
      <c r="T984" s="119"/>
      <c r="U984" s="119"/>
      <c r="V984" s="119"/>
      <c r="W984" s="326"/>
      <c r="X984" s="74"/>
      <c r="Y984" s="352"/>
      <c r="Z984" s="352"/>
      <c r="AA984" s="328"/>
      <c r="AB984" s="118"/>
      <c r="AC984" s="119"/>
      <c r="AD984" s="119"/>
      <c r="AE984" s="119"/>
      <c r="AF984" s="119"/>
      <c r="AG984" s="119"/>
      <c r="AH984" s="119"/>
      <c r="AI984" s="119"/>
      <c r="AJ984" s="119"/>
      <c r="AK984" s="119"/>
      <c r="AL984" s="119"/>
      <c r="AM984" s="4"/>
      <c r="AN984" s="4"/>
      <c r="AO984" s="4"/>
    </row>
    <row r="985">
      <c r="A985" s="4"/>
      <c r="B985" s="4"/>
      <c r="C985" s="4"/>
      <c r="D985" s="4"/>
      <c r="E985" s="4"/>
      <c r="F985" s="8"/>
      <c r="G985" s="8"/>
      <c r="H985" s="8"/>
      <c r="I985" s="8"/>
      <c r="J985" s="8"/>
      <c r="K985" s="8"/>
      <c r="L985" s="8"/>
      <c r="M985" s="8"/>
      <c r="N985" s="8"/>
      <c r="O985" s="8"/>
      <c r="P985" s="118"/>
      <c r="Q985" s="118"/>
      <c r="R985" s="118"/>
      <c r="S985" s="325"/>
      <c r="T985" s="119"/>
      <c r="U985" s="119"/>
      <c r="V985" s="119"/>
      <c r="W985" s="326"/>
      <c r="X985" s="74"/>
      <c r="Y985" s="352"/>
      <c r="Z985" s="352"/>
      <c r="AA985" s="328"/>
      <c r="AB985" s="118"/>
      <c r="AC985" s="119"/>
      <c r="AD985" s="119"/>
      <c r="AE985" s="119"/>
      <c r="AF985" s="119"/>
      <c r="AG985" s="119"/>
      <c r="AH985" s="119"/>
      <c r="AI985" s="119"/>
      <c r="AJ985" s="119"/>
      <c r="AK985" s="119"/>
      <c r="AL985" s="119"/>
      <c r="AM985" s="4"/>
      <c r="AN985" s="4"/>
      <c r="AO985" s="4"/>
    </row>
    <row r="986">
      <c r="A986" s="4"/>
      <c r="B986" s="4"/>
      <c r="C986" s="4"/>
      <c r="D986" s="4"/>
      <c r="E986" s="4"/>
      <c r="F986" s="8"/>
      <c r="G986" s="8"/>
      <c r="H986" s="8"/>
      <c r="I986" s="8"/>
      <c r="J986" s="8"/>
      <c r="K986" s="8"/>
      <c r="L986" s="8"/>
      <c r="M986" s="8"/>
      <c r="N986" s="8"/>
      <c r="O986" s="8"/>
      <c r="P986" s="118"/>
      <c r="Q986" s="118"/>
      <c r="R986" s="118"/>
      <c r="S986" s="325"/>
      <c r="T986" s="119"/>
      <c r="U986" s="119"/>
      <c r="V986" s="119"/>
      <c r="W986" s="326"/>
      <c r="X986" s="74"/>
      <c r="Y986" s="352"/>
      <c r="Z986" s="352"/>
      <c r="AA986" s="328"/>
      <c r="AB986" s="118"/>
      <c r="AC986" s="119"/>
      <c r="AD986" s="119"/>
      <c r="AE986" s="119"/>
      <c r="AF986" s="119"/>
      <c r="AG986" s="119"/>
      <c r="AH986" s="119"/>
      <c r="AI986" s="119"/>
      <c r="AJ986" s="119"/>
      <c r="AK986" s="119"/>
      <c r="AL986" s="119"/>
      <c r="AM986" s="4"/>
      <c r="AN986" s="4"/>
      <c r="AO986" s="4"/>
    </row>
    <row r="987">
      <c r="A987" s="4"/>
      <c r="B987" s="4"/>
      <c r="C987" s="4"/>
      <c r="D987" s="4"/>
      <c r="E987" s="4"/>
      <c r="F987" s="8"/>
      <c r="G987" s="8"/>
      <c r="H987" s="8"/>
      <c r="I987" s="8"/>
      <c r="J987" s="8"/>
      <c r="K987" s="8"/>
      <c r="L987" s="8"/>
      <c r="M987" s="8"/>
      <c r="N987" s="8"/>
      <c r="O987" s="8"/>
      <c r="P987" s="118"/>
      <c r="Q987" s="118"/>
      <c r="R987" s="118"/>
      <c r="S987" s="325"/>
      <c r="T987" s="119"/>
      <c r="U987" s="119"/>
      <c r="V987" s="119"/>
      <c r="W987" s="326"/>
      <c r="X987" s="74"/>
      <c r="Y987" s="352"/>
      <c r="Z987" s="352"/>
      <c r="AA987" s="328"/>
      <c r="AB987" s="118"/>
      <c r="AC987" s="119"/>
      <c r="AD987" s="119"/>
      <c r="AE987" s="119"/>
      <c r="AF987" s="119"/>
      <c r="AG987" s="119"/>
      <c r="AH987" s="119"/>
      <c r="AI987" s="119"/>
      <c r="AJ987" s="119"/>
      <c r="AK987" s="119"/>
      <c r="AL987" s="119"/>
      <c r="AM987" s="4"/>
      <c r="AN987" s="4"/>
      <c r="AO987" s="4"/>
    </row>
    <row r="988">
      <c r="A988" s="4"/>
      <c r="B988" s="4"/>
      <c r="C988" s="4"/>
      <c r="D988" s="4"/>
      <c r="E988" s="4"/>
      <c r="F988" s="8"/>
      <c r="G988" s="8"/>
      <c r="H988" s="8"/>
      <c r="I988" s="8"/>
      <c r="J988" s="8"/>
      <c r="K988" s="8"/>
      <c r="L988" s="8"/>
      <c r="M988" s="8"/>
      <c r="N988" s="8"/>
      <c r="O988" s="8"/>
      <c r="P988" s="118"/>
      <c r="Q988" s="118"/>
      <c r="R988" s="118"/>
      <c r="S988" s="325"/>
      <c r="T988" s="119"/>
      <c r="U988" s="119"/>
      <c r="V988" s="119"/>
      <c r="W988" s="326"/>
      <c r="X988" s="74"/>
      <c r="Y988" s="352"/>
      <c r="Z988" s="352"/>
      <c r="AA988" s="328"/>
      <c r="AB988" s="118"/>
      <c r="AC988" s="119"/>
      <c r="AD988" s="119"/>
      <c r="AE988" s="119"/>
      <c r="AF988" s="119"/>
      <c r="AG988" s="119"/>
      <c r="AH988" s="119"/>
      <c r="AI988" s="119"/>
      <c r="AJ988" s="119"/>
      <c r="AK988" s="119"/>
      <c r="AL988" s="119"/>
      <c r="AM988" s="4"/>
      <c r="AN988" s="4"/>
      <c r="AO988" s="4"/>
    </row>
    <row r="989">
      <c r="A989" s="4"/>
      <c r="B989" s="4"/>
      <c r="C989" s="4"/>
      <c r="D989" s="4"/>
      <c r="E989" s="4"/>
      <c r="F989" s="8"/>
      <c r="G989" s="8"/>
      <c r="H989" s="8"/>
      <c r="I989" s="8"/>
      <c r="J989" s="8"/>
      <c r="K989" s="8"/>
      <c r="L989" s="8"/>
      <c r="M989" s="8"/>
      <c r="N989" s="8"/>
      <c r="O989" s="8"/>
      <c r="P989" s="118"/>
      <c r="Q989" s="118"/>
      <c r="R989" s="118"/>
      <c r="S989" s="325"/>
      <c r="T989" s="119"/>
      <c r="U989" s="119"/>
      <c r="V989" s="119"/>
      <c r="W989" s="326"/>
      <c r="X989" s="74"/>
      <c r="Y989" s="352"/>
      <c r="Z989" s="352"/>
      <c r="AA989" s="328"/>
      <c r="AB989" s="118"/>
      <c r="AC989" s="119"/>
      <c r="AD989" s="119"/>
      <c r="AE989" s="119"/>
      <c r="AF989" s="119"/>
      <c r="AG989" s="119"/>
      <c r="AH989" s="119"/>
      <c r="AI989" s="119"/>
      <c r="AJ989" s="119"/>
      <c r="AK989" s="119"/>
      <c r="AL989" s="119"/>
      <c r="AM989" s="4"/>
      <c r="AN989" s="4"/>
      <c r="AO989" s="4"/>
    </row>
    <row r="990">
      <c r="A990" s="4"/>
      <c r="B990" s="4"/>
      <c r="C990" s="4"/>
      <c r="D990" s="4"/>
      <c r="E990" s="4"/>
      <c r="F990" s="8"/>
      <c r="G990" s="8"/>
      <c r="H990" s="8"/>
      <c r="I990" s="8"/>
      <c r="J990" s="8"/>
      <c r="K990" s="8"/>
      <c r="L990" s="8"/>
      <c r="M990" s="8"/>
      <c r="N990" s="8"/>
      <c r="O990" s="8"/>
      <c r="P990" s="118"/>
      <c r="Q990" s="118"/>
      <c r="R990" s="118"/>
      <c r="S990" s="325"/>
      <c r="T990" s="119"/>
      <c r="U990" s="119"/>
      <c r="V990" s="119"/>
      <c r="W990" s="326"/>
      <c r="X990" s="74"/>
      <c r="Y990" s="352"/>
      <c r="Z990" s="352"/>
      <c r="AA990" s="328"/>
      <c r="AB990" s="118"/>
      <c r="AC990" s="119"/>
      <c r="AD990" s="119"/>
      <c r="AE990" s="119"/>
      <c r="AF990" s="119"/>
      <c r="AG990" s="119"/>
      <c r="AH990" s="119"/>
      <c r="AI990" s="119"/>
      <c r="AJ990" s="119"/>
      <c r="AK990" s="119"/>
      <c r="AL990" s="119"/>
      <c r="AM990" s="4"/>
      <c r="AN990" s="4"/>
      <c r="AO990" s="4"/>
    </row>
    <row r="991">
      <c r="A991" s="4"/>
      <c r="B991" s="4"/>
      <c r="C991" s="4"/>
      <c r="D991" s="4"/>
      <c r="E991" s="4"/>
      <c r="F991" s="8"/>
      <c r="G991" s="8"/>
      <c r="H991" s="8"/>
      <c r="I991" s="8"/>
      <c r="J991" s="8"/>
      <c r="K991" s="8"/>
      <c r="L991" s="8"/>
      <c r="M991" s="8"/>
      <c r="N991" s="8"/>
      <c r="O991" s="8"/>
      <c r="P991" s="118"/>
      <c r="Q991" s="118"/>
      <c r="R991" s="118"/>
      <c r="S991" s="325"/>
      <c r="T991" s="119"/>
      <c r="U991" s="119"/>
      <c r="V991" s="119"/>
      <c r="W991" s="326"/>
      <c r="X991" s="74"/>
      <c r="Y991" s="352"/>
      <c r="Z991" s="352"/>
      <c r="AA991" s="328"/>
      <c r="AB991" s="118"/>
      <c r="AC991" s="119"/>
      <c r="AD991" s="119"/>
      <c r="AE991" s="119"/>
      <c r="AF991" s="119"/>
      <c r="AG991" s="119"/>
      <c r="AH991" s="119"/>
      <c r="AI991" s="119"/>
      <c r="AJ991" s="119"/>
      <c r="AK991" s="119"/>
      <c r="AL991" s="119"/>
      <c r="AM991" s="4"/>
      <c r="AN991" s="4"/>
      <c r="AO991" s="4"/>
    </row>
    <row r="992">
      <c r="A992" s="4"/>
      <c r="B992" s="4"/>
      <c r="C992" s="4"/>
      <c r="D992" s="4"/>
      <c r="E992" s="4"/>
      <c r="F992" s="8"/>
      <c r="G992" s="8"/>
      <c r="H992" s="8"/>
      <c r="I992" s="8"/>
      <c r="J992" s="8"/>
      <c r="K992" s="8"/>
      <c r="L992" s="8"/>
      <c r="M992" s="8"/>
      <c r="N992" s="8"/>
      <c r="O992" s="8"/>
      <c r="P992" s="118"/>
      <c r="Q992" s="118"/>
      <c r="R992" s="118"/>
      <c r="S992" s="325"/>
      <c r="T992" s="119"/>
      <c r="U992" s="119"/>
      <c r="V992" s="119"/>
      <c r="W992" s="326"/>
      <c r="X992" s="74"/>
      <c r="Y992" s="352"/>
      <c r="Z992" s="352"/>
      <c r="AA992" s="328"/>
      <c r="AB992" s="118"/>
      <c r="AC992" s="119"/>
      <c r="AD992" s="119"/>
      <c r="AE992" s="119"/>
      <c r="AF992" s="119"/>
      <c r="AG992" s="119"/>
      <c r="AH992" s="119"/>
      <c r="AI992" s="119"/>
      <c r="AJ992" s="119"/>
      <c r="AK992" s="119"/>
      <c r="AL992" s="119"/>
      <c r="AM992" s="4"/>
      <c r="AN992" s="4"/>
      <c r="AO992" s="4"/>
    </row>
    <row r="993">
      <c r="A993" s="4"/>
      <c r="B993" s="4"/>
      <c r="C993" s="4"/>
      <c r="D993" s="4"/>
      <c r="E993" s="4"/>
      <c r="F993" s="8"/>
      <c r="G993" s="8"/>
      <c r="H993" s="8"/>
      <c r="I993" s="8"/>
      <c r="J993" s="8"/>
      <c r="K993" s="8"/>
      <c r="L993" s="8"/>
      <c r="M993" s="8"/>
      <c r="N993" s="8"/>
      <c r="O993" s="8"/>
      <c r="P993" s="118"/>
      <c r="Q993" s="118"/>
      <c r="R993" s="118"/>
      <c r="S993" s="325"/>
      <c r="T993" s="119"/>
      <c r="U993" s="119"/>
      <c r="V993" s="119"/>
      <c r="W993" s="326"/>
      <c r="X993" s="74"/>
      <c r="Y993" s="352"/>
      <c r="Z993" s="352"/>
      <c r="AA993" s="328"/>
      <c r="AB993" s="118"/>
      <c r="AC993" s="119"/>
      <c r="AD993" s="119"/>
      <c r="AE993" s="119"/>
      <c r="AF993" s="119"/>
      <c r="AG993" s="119"/>
      <c r="AH993" s="119"/>
      <c r="AI993" s="119"/>
      <c r="AJ993" s="119"/>
      <c r="AK993" s="119"/>
      <c r="AL993" s="119"/>
      <c r="AM993" s="4"/>
      <c r="AN993" s="4"/>
      <c r="AO993" s="4"/>
    </row>
    <row r="994">
      <c r="A994" s="4"/>
      <c r="B994" s="4"/>
      <c r="C994" s="4"/>
      <c r="D994" s="4"/>
      <c r="E994" s="4"/>
      <c r="F994" s="8"/>
      <c r="G994" s="8"/>
      <c r="H994" s="8"/>
      <c r="I994" s="8"/>
      <c r="J994" s="8"/>
      <c r="K994" s="8"/>
      <c r="L994" s="8"/>
      <c r="M994" s="8"/>
      <c r="N994" s="8"/>
      <c r="O994" s="8"/>
      <c r="P994" s="118"/>
      <c r="Q994" s="118"/>
      <c r="R994" s="118"/>
      <c r="S994" s="325"/>
      <c r="T994" s="119"/>
      <c r="U994" s="119"/>
      <c r="V994" s="119"/>
      <c r="W994" s="326"/>
      <c r="X994" s="74"/>
      <c r="Y994" s="352"/>
      <c r="Z994" s="352"/>
      <c r="AA994" s="328"/>
      <c r="AB994" s="118"/>
      <c r="AC994" s="119"/>
      <c r="AD994" s="119"/>
      <c r="AE994" s="119"/>
      <c r="AF994" s="119"/>
      <c r="AG994" s="119"/>
      <c r="AH994" s="119"/>
      <c r="AI994" s="119"/>
      <c r="AJ994" s="119"/>
      <c r="AK994" s="119"/>
      <c r="AL994" s="119"/>
      <c r="AM994" s="4"/>
      <c r="AN994" s="4"/>
      <c r="AO994" s="4"/>
    </row>
    <row r="995">
      <c r="A995" s="4"/>
      <c r="B995" s="4"/>
      <c r="C995" s="4"/>
      <c r="D995" s="4"/>
      <c r="E995" s="4"/>
      <c r="F995" s="8"/>
      <c r="G995" s="8"/>
      <c r="H995" s="8"/>
      <c r="I995" s="8"/>
      <c r="J995" s="8"/>
      <c r="K995" s="8"/>
      <c r="L995" s="8"/>
      <c r="M995" s="8"/>
      <c r="N995" s="8"/>
      <c r="O995" s="8"/>
      <c r="P995" s="118"/>
      <c r="Q995" s="118"/>
      <c r="R995" s="118"/>
      <c r="S995" s="325"/>
      <c r="T995" s="119"/>
      <c r="U995" s="119"/>
      <c r="V995" s="119"/>
      <c r="W995" s="326"/>
      <c r="X995" s="74"/>
      <c r="Y995" s="352"/>
      <c r="Z995" s="352"/>
      <c r="AA995" s="328"/>
      <c r="AB995" s="118"/>
      <c r="AC995" s="119"/>
      <c r="AD995" s="119"/>
      <c r="AE995" s="119"/>
      <c r="AF995" s="119"/>
      <c r="AG995" s="119"/>
      <c r="AH995" s="119"/>
      <c r="AI995" s="119"/>
      <c r="AJ995" s="119"/>
      <c r="AK995" s="119"/>
      <c r="AL995" s="119"/>
      <c r="AM995" s="4"/>
      <c r="AN995" s="4"/>
      <c r="AO995" s="4"/>
    </row>
    <row r="996">
      <c r="A996" s="4"/>
      <c r="B996" s="4"/>
      <c r="C996" s="4"/>
      <c r="D996" s="4"/>
      <c r="E996" s="4"/>
      <c r="F996" s="8"/>
      <c r="G996" s="8"/>
      <c r="H996" s="8"/>
      <c r="I996" s="8"/>
      <c r="J996" s="8"/>
      <c r="K996" s="8"/>
      <c r="L996" s="8"/>
      <c r="M996" s="8"/>
      <c r="N996" s="8"/>
      <c r="O996" s="8"/>
      <c r="P996" s="118"/>
      <c r="Q996" s="118"/>
      <c r="R996" s="118"/>
      <c r="S996" s="325"/>
      <c r="T996" s="119"/>
      <c r="U996" s="119"/>
      <c r="V996" s="119"/>
      <c r="W996" s="326"/>
      <c r="X996" s="74"/>
      <c r="Y996" s="352"/>
      <c r="Z996" s="352"/>
      <c r="AA996" s="328"/>
      <c r="AB996" s="118"/>
      <c r="AC996" s="119"/>
      <c r="AD996" s="119"/>
      <c r="AE996" s="119"/>
      <c r="AF996" s="119"/>
      <c r="AG996" s="119"/>
      <c r="AH996" s="119"/>
      <c r="AI996" s="119"/>
      <c r="AJ996" s="119"/>
      <c r="AK996" s="119"/>
      <c r="AL996" s="119"/>
      <c r="AM996" s="4"/>
      <c r="AN996" s="4"/>
      <c r="AO996" s="4"/>
    </row>
    <row r="997">
      <c r="A997" s="4"/>
      <c r="B997" s="4"/>
      <c r="C997" s="4"/>
      <c r="D997" s="4"/>
      <c r="E997" s="4"/>
      <c r="F997" s="8"/>
      <c r="G997" s="8"/>
      <c r="H997" s="8"/>
      <c r="I997" s="8"/>
      <c r="J997" s="8"/>
      <c r="K997" s="8"/>
      <c r="L997" s="8"/>
      <c r="M997" s="8"/>
      <c r="N997" s="8"/>
      <c r="O997" s="8"/>
      <c r="P997" s="118"/>
      <c r="Q997" s="118"/>
      <c r="R997" s="118"/>
      <c r="S997" s="325"/>
      <c r="T997" s="119"/>
      <c r="U997" s="119"/>
      <c r="V997" s="119"/>
      <c r="W997" s="326"/>
      <c r="X997" s="74"/>
      <c r="Y997" s="352"/>
      <c r="Z997" s="352"/>
      <c r="AA997" s="328"/>
      <c r="AB997" s="118"/>
      <c r="AC997" s="119"/>
      <c r="AD997" s="119"/>
      <c r="AE997" s="119"/>
      <c r="AF997" s="119"/>
      <c r="AG997" s="119"/>
      <c r="AH997" s="119"/>
      <c r="AI997" s="119"/>
      <c r="AJ997" s="119"/>
      <c r="AK997" s="119"/>
      <c r="AL997" s="119"/>
      <c r="AM997" s="4"/>
      <c r="AN997" s="4"/>
      <c r="AO997" s="4"/>
    </row>
    <row r="998">
      <c r="A998" s="4"/>
      <c r="B998" s="4"/>
      <c r="C998" s="4"/>
      <c r="D998" s="4"/>
      <c r="E998" s="4"/>
      <c r="F998" s="8"/>
      <c r="G998" s="8"/>
      <c r="H998" s="8"/>
      <c r="I998" s="8"/>
      <c r="J998" s="8"/>
      <c r="K998" s="8"/>
      <c r="L998" s="8"/>
      <c r="M998" s="8"/>
      <c r="N998" s="8"/>
      <c r="O998" s="8"/>
      <c r="P998" s="118"/>
      <c r="Q998" s="118"/>
      <c r="R998" s="118"/>
      <c r="S998" s="325"/>
      <c r="T998" s="119"/>
      <c r="U998" s="119"/>
      <c r="V998" s="119"/>
      <c r="W998" s="326"/>
      <c r="X998" s="74"/>
      <c r="Y998" s="352"/>
      <c r="Z998" s="352"/>
      <c r="AA998" s="328"/>
      <c r="AB998" s="118"/>
      <c r="AC998" s="119"/>
      <c r="AD998" s="119"/>
      <c r="AE998" s="119"/>
      <c r="AF998" s="119"/>
      <c r="AG998" s="119"/>
      <c r="AH998" s="119"/>
      <c r="AI998" s="119"/>
      <c r="AJ998" s="119"/>
      <c r="AK998" s="119"/>
      <c r="AL998" s="119"/>
      <c r="AM998" s="4"/>
      <c r="AN998" s="4"/>
      <c r="AO998" s="4"/>
    </row>
    <row r="999">
      <c r="A999" s="4"/>
      <c r="B999" s="4"/>
      <c r="C999" s="4"/>
      <c r="D999" s="4"/>
      <c r="E999" s="4"/>
      <c r="F999" s="8"/>
      <c r="G999" s="8"/>
      <c r="H999" s="8"/>
      <c r="I999" s="8"/>
      <c r="J999" s="8"/>
      <c r="K999" s="8"/>
      <c r="L999" s="8"/>
      <c r="M999" s="8"/>
      <c r="N999" s="8"/>
      <c r="O999" s="8"/>
      <c r="P999" s="118"/>
      <c r="Q999" s="118"/>
      <c r="R999" s="118"/>
      <c r="S999" s="325"/>
      <c r="T999" s="119"/>
      <c r="U999" s="119"/>
      <c r="V999" s="119"/>
      <c r="W999" s="326"/>
      <c r="X999" s="74"/>
      <c r="Y999" s="352"/>
      <c r="Z999" s="352"/>
      <c r="AA999" s="328"/>
      <c r="AB999" s="118"/>
      <c r="AC999" s="119"/>
      <c r="AD999" s="119"/>
      <c r="AE999" s="119"/>
      <c r="AF999" s="119"/>
      <c r="AG999" s="119"/>
      <c r="AH999" s="119"/>
      <c r="AI999" s="119"/>
      <c r="AJ999" s="119"/>
      <c r="AK999" s="119"/>
      <c r="AL999" s="119"/>
      <c r="AM999" s="4"/>
      <c r="AN999" s="4"/>
      <c r="AO999" s="4"/>
    </row>
    <row r="1000">
      <c r="A1000" s="4"/>
      <c r="B1000" s="4"/>
      <c r="C1000" s="4"/>
      <c r="D1000" s="4"/>
      <c r="E1000" s="4"/>
      <c r="F1000" s="8"/>
      <c r="G1000" s="8"/>
      <c r="H1000" s="8"/>
      <c r="I1000" s="8"/>
      <c r="J1000" s="8"/>
      <c r="K1000" s="8"/>
      <c r="L1000" s="8"/>
      <c r="M1000" s="8"/>
      <c r="N1000" s="8"/>
      <c r="O1000" s="8"/>
      <c r="P1000" s="118"/>
      <c r="Q1000" s="118"/>
      <c r="R1000" s="118"/>
      <c r="S1000" s="325"/>
      <c r="T1000" s="119"/>
      <c r="U1000" s="119"/>
      <c r="V1000" s="119"/>
      <c r="W1000" s="326"/>
      <c r="X1000" s="74"/>
      <c r="Y1000" s="352"/>
      <c r="Z1000" s="352"/>
      <c r="AA1000" s="328"/>
      <c r="AB1000" s="118"/>
      <c r="AC1000" s="119"/>
      <c r="AD1000" s="119"/>
      <c r="AE1000" s="119"/>
      <c r="AF1000" s="119"/>
      <c r="AG1000" s="119"/>
      <c r="AH1000" s="119"/>
      <c r="AI1000" s="119"/>
      <c r="AJ1000" s="119"/>
      <c r="AK1000" s="119"/>
      <c r="AL1000" s="119"/>
      <c r="AM1000" s="4"/>
      <c r="AN1000" s="4"/>
      <c r="AO1000" s="4"/>
    </row>
    <row r="1001">
      <c r="A1001" s="4"/>
      <c r="B1001" s="4"/>
      <c r="C1001" s="4"/>
      <c r="D1001" s="4"/>
      <c r="E1001" s="4"/>
      <c r="F1001" s="8"/>
      <c r="G1001" s="8"/>
      <c r="H1001" s="8"/>
      <c r="I1001" s="8"/>
      <c r="J1001" s="8"/>
      <c r="K1001" s="8"/>
      <c r="L1001" s="8"/>
      <c r="M1001" s="8"/>
      <c r="N1001" s="8"/>
      <c r="O1001" s="8"/>
      <c r="P1001" s="118"/>
      <c r="Q1001" s="118"/>
      <c r="R1001" s="118"/>
      <c r="S1001" s="325"/>
      <c r="T1001" s="119"/>
      <c r="U1001" s="119"/>
      <c r="V1001" s="119"/>
      <c r="W1001" s="326"/>
      <c r="X1001" s="74"/>
      <c r="Y1001" s="352"/>
      <c r="Z1001" s="352"/>
      <c r="AA1001" s="328"/>
      <c r="AB1001" s="118"/>
      <c r="AC1001" s="119"/>
      <c r="AD1001" s="119"/>
      <c r="AE1001" s="119"/>
      <c r="AF1001" s="119"/>
      <c r="AG1001" s="119"/>
      <c r="AH1001" s="119"/>
      <c r="AI1001" s="119"/>
      <c r="AJ1001" s="119"/>
      <c r="AK1001" s="119"/>
      <c r="AL1001" s="119"/>
      <c r="AM1001" s="4"/>
      <c r="AN1001" s="4"/>
      <c r="AO1001" s="4"/>
    </row>
    <row r="1002">
      <c r="A1002" s="4"/>
      <c r="B1002" s="4"/>
      <c r="C1002" s="4"/>
      <c r="D1002" s="4"/>
      <c r="E1002" s="4"/>
      <c r="F1002" s="8"/>
      <c r="G1002" s="8"/>
      <c r="H1002" s="8"/>
      <c r="I1002" s="8"/>
      <c r="J1002" s="8"/>
      <c r="K1002" s="8"/>
      <c r="L1002" s="8"/>
      <c r="M1002" s="8"/>
      <c r="N1002" s="8"/>
      <c r="O1002" s="8"/>
      <c r="P1002" s="118"/>
      <c r="Q1002" s="118"/>
      <c r="R1002" s="118"/>
      <c r="S1002" s="325"/>
      <c r="T1002" s="119"/>
      <c r="U1002" s="119"/>
      <c r="V1002" s="119"/>
      <c r="W1002" s="326"/>
      <c r="X1002" s="74"/>
      <c r="Y1002" s="352"/>
      <c r="Z1002" s="352"/>
      <c r="AA1002" s="328"/>
      <c r="AB1002" s="118"/>
      <c r="AC1002" s="119"/>
      <c r="AD1002" s="119"/>
      <c r="AE1002" s="119"/>
      <c r="AF1002" s="119"/>
      <c r="AG1002" s="119"/>
      <c r="AH1002" s="119"/>
      <c r="AI1002" s="119"/>
      <c r="AJ1002" s="119"/>
      <c r="AK1002" s="119"/>
      <c r="AL1002" s="119"/>
      <c r="AM1002" s="4"/>
      <c r="AN1002" s="4"/>
      <c r="AO1002" s="4"/>
    </row>
    <row r="1003">
      <c r="A1003" s="4"/>
      <c r="B1003" s="4"/>
      <c r="C1003" s="4"/>
      <c r="D1003" s="4"/>
      <c r="E1003" s="4"/>
      <c r="F1003" s="8"/>
      <c r="G1003" s="8"/>
      <c r="H1003" s="8"/>
      <c r="I1003" s="8"/>
      <c r="J1003" s="8"/>
      <c r="K1003" s="8"/>
      <c r="L1003" s="8"/>
      <c r="M1003" s="8"/>
      <c r="N1003" s="8"/>
      <c r="O1003" s="8"/>
      <c r="P1003" s="118"/>
      <c r="Q1003" s="118"/>
      <c r="R1003" s="118"/>
      <c r="S1003" s="325"/>
      <c r="T1003" s="119"/>
      <c r="U1003" s="119"/>
      <c r="V1003" s="119"/>
      <c r="W1003" s="326"/>
      <c r="X1003" s="74"/>
      <c r="Y1003" s="352"/>
      <c r="Z1003" s="352"/>
      <c r="AA1003" s="328"/>
      <c r="AB1003" s="118"/>
      <c r="AC1003" s="119"/>
      <c r="AD1003" s="119"/>
      <c r="AE1003" s="119"/>
      <c r="AF1003" s="119"/>
      <c r="AG1003" s="119"/>
      <c r="AH1003" s="119"/>
      <c r="AI1003" s="119"/>
      <c r="AJ1003" s="119"/>
      <c r="AK1003" s="119"/>
      <c r="AL1003" s="119"/>
      <c r="AM1003" s="4"/>
      <c r="AN1003" s="4"/>
      <c r="AO1003" s="4"/>
    </row>
    <row r="1004">
      <c r="A1004" s="4"/>
      <c r="B1004" s="4"/>
      <c r="C1004" s="4"/>
      <c r="D1004" s="4"/>
      <c r="E1004" s="4"/>
      <c r="F1004" s="8"/>
      <c r="G1004" s="8"/>
      <c r="H1004" s="8"/>
      <c r="I1004" s="8"/>
      <c r="J1004" s="8"/>
      <c r="K1004" s="8"/>
      <c r="L1004" s="8"/>
      <c r="M1004" s="8"/>
      <c r="N1004" s="8"/>
      <c r="O1004" s="8"/>
      <c r="P1004" s="118"/>
      <c r="Q1004" s="118"/>
      <c r="R1004" s="118"/>
      <c r="S1004" s="325"/>
      <c r="T1004" s="119"/>
      <c r="U1004" s="119"/>
      <c r="V1004" s="119"/>
      <c r="W1004" s="326"/>
      <c r="X1004" s="74"/>
      <c r="Y1004" s="352"/>
      <c r="Z1004" s="352"/>
      <c r="AA1004" s="328"/>
      <c r="AB1004" s="118"/>
      <c r="AC1004" s="119"/>
      <c r="AD1004" s="119"/>
      <c r="AE1004" s="119"/>
      <c r="AF1004" s="119"/>
      <c r="AG1004" s="119"/>
      <c r="AH1004" s="119"/>
      <c r="AI1004" s="119"/>
      <c r="AJ1004" s="119"/>
      <c r="AK1004" s="119"/>
      <c r="AL1004" s="119"/>
      <c r="AM1004" s="4"/>
      <c r="AN1004" s="4"/>
      <c r="AO1004" s="4"/>
    </row>
    <row r="1005">
      <c r="A1005" s="4"/>
      <c r="B1005" s="4"/>
      <c r="C1005" s="4"/>
      <c r="D1005" s="4"/>
      <c r="E1005" s="4"/>
      <c r="F1005" s="8"/>
      <c r="G1005" s="8"/>
      <c r="H1005" s="8"/>
      <c r="I1005" s="8"/>
      <c r="J1005" s="8"/>
      <c r="K1005" s="8"/>
      <c r="L1005" s="8"/>
      <c r="M1005" s="8"/>
      <c r="N1005" s="8"/>
      <c r="O1005" s="8"/>
      <c r="P1005" s="118"/>
      <c r="Q1005" s="118"/>
      <c r="R1005" s="118"/>
      <c r="S1005" s="325"/>
      <c r="T1005" s="119"/>
      <c r="U1005" s="119"/>
      <c r="V1005" s="119"/>
      <c r="W1005" s="326"/>
      <c r="X1005" s="74"/>
      <c r="Y1005" s="352"/>
      <c r="Z1005" s="352"/>
      <c r="AA1005" s="328"/>
      <c r="AB1005" s="118"/>
      <c r="AC1005" s="119"/>
      <c r="AD1005" s="119"/>
      <c r="AE1005" s="119"/>
      <c r="AF1005" s="119"/>
      <c r="AG1005" s="119"/>
      <c r="AH1005" s="119"/>
      <c r="AI1005" s="119"/>
      <c r="AJ1005" s="119"/>
      <c r="AK1005" s="119"/>
      <c r="AL1005" s="119"/>
      <c r="AM1005" s="4"/>
      <c r="AN1005" s="4"/>
      <c r="AO1005" s="4"/>
    </row>
    <row r="1006">
      <c r="A1006" s="4"/>
      <c r="B1006" s="4"/>
      <c r="C1006" s="4"/>
      <c r="D1006" s="4"/>
      <c r="E1006" s="4"/>
      <c r="F1006" s="8"/>
      <c r="G1006" s="8"/>
      <c r="H1006" s="8"/>
      <c r="I1006" s="8"/>
      <c r="J1006" s="8"/>
      <c r="K1006" s="8"/>
      <c r="L1006" s="8"/>
      <c r="M1006" s="8"/>
      <c r="N1006" s="8"/>
      <c r="O1006" s="8"/>
      <c r="P1006" s="118"/>
      <c r="Q1006" s="118"/>
      <c r="R1006" s="118"/>
      <c r="S1006" s="325"/>
      <c r="T1006" s="119"/>
      <c r="U1006" s="119"/>
      <c r="V1006" s="119"/>
      <c r="W1006" s="326"/>
      <c r="X1006" s="74"/>
      <c r="Y1006" s="352"/>
      <c r="Z1006" s="352"/>
      <c r="AA1006" s="328"/>
      <c r="AB1006" s="118"/>
      <c r="AC1006" s="119"/>
      <c r="AD1006" s="119"/>
      <c r="AE1006" s="119"/>
      <c r="AF1006" s="119"/>
      <c r="AG1006" s="119"/>
      <c r="AH1006" s="119"/>
      <c r="AI1006" s="119"/>
      <c r="AJ1006" s="119"/>
      <c r="AK1006" s="119"/>
      <c r="AL1006" s="119"/>
      <c r="AM1006" s="4"/>
      <c r="AN1006" s="4"/>
      <c r="AO1006" s="4"/>
    </row>
    <row r="1007">
      <c r="A1007" s="4"/>
      <c r="B1007" s="4"/>
      <c r="C1007" s="4"/>
      <c r="D1007" s="4"/>
      <c r="E1007" s="4"/>
      <c r="F1007" s="8"/>
      <c r="G1007" s="8"/>
      <c r="H1007" s="8"/>
      <c r="I1007" s="8"/>
      <c r="J1007" s="8"/>
      <c r="K1007" s="8"/>
      <c r="L1007" s="8"/>
      <c r="M1007" s="8"/>
      <c r="N1007" s="8"/>
      <c r="O1007" s="8"/>
      <c r="P1007" s="118"/>
      <c r="Q1007" s="118"/>
      <c r="R1007" s="118"/>
      <c r="S1007" s="325"/>
      <c r="T1007" s="119"/>
      <c r="U1007" s="119"/>
      <c r="V1007" s="119"/>
      <c r="W1007" s="326"/>
      <c r="X1007" s="74"/>
      <c r="Y1007" s="352"/>
      <c r="Z1007" s="352"/>
      <c r="AA1007" s="328"/>
      <c r="AB1007" s="118"/>
      <c r="AC1007" s="119"/>
      <c r="AD1007" s="119"/>
      <c r="AE1007" s="119"/>
      <c r="AF1007" s="119"/>
      <c r="AG1007" s="119"/>
      <c r="AH1007" s="119"/>
      <c r="AI1007" s="119"/>
      <c r="AJ1007" s="119"/>
      <c r="AK1007" s="119"/>
      <c r="AL1007" s="119"/>
      <c r="AM1007" s="4"/>
      <c r="AN1007" s="4"/>
      <c r="AO1007" s="4"/>
    </row>
    <row r="1008">
      <c r="A1008" s="4"/>
      <c r="B1008" s="4"/>
      <c r="C1008" s="4"/>
      <c r="D1008" s="4"/>
      <c r="E1008" s="4"/>
      <c r="F1008" s="8"/>
      <c r="G1008" s="8"/>
      <c r="H1008" s="8"/>
      <c r="I1008" s="8"/>
      <c r="J1008" s="8"/>
      <c r="K1008" s="8"/>
      <c r="L1008" s="8"/>
      <c r="M1008" s="8"/>
      <c r="N1008" s="8"/>
      <c r="O1008" s="8"/>
      <c r="P1008" s="118"/>
      <c r="Q1008" s="118"/>
      <c r="R1008" s="118"/>
      <c r="S1008" s="325"/>
      <c r="T1008" s="119"/>
      <c r="U1008" s="119"/>
      <c r="V1008" s="119"/>
      <c r="W1008" s="326"/>
      <c r="X1008" s="74"/>
      <c r="Y1008" s="352"/>
      <c r="Z1008" s="352"/>
      <c r="AA1008" s="328"/>
      <c r="AB1008" s="118"/>
      <c r="AC1008" s="119"/>
      <c r="AD1008" s="119"/>
      <c r="AE1008" s="119"/>
      <c r="AF1008" s="119"/>
      <c r="AG1008" s="119"/>
      <c r="AH1008" s="119"/>
      <c r="AI1008" s="119"/>
      <c r="AJ1008" s="119"/>
      <c r="AK1008" s="119"/>
      <c r="AL1008" s="119"/>
      <c r="AM1008" s="4"/>
      <c r="AN1008" s="4"/>
      <c r="AO1008" s="4"/>
    </row>
    <row r="1009">
      <c r="A1009" s="4"/>
      <c r="B1009" s="4"/>
      <c r="C1009" s="4"/>
      <c r="D1009" s="4"/>
      <c r="E1009" s="4"/>
      <c r="F1009" s="8"/>
      <c r="G1009" s="8"/>
      <c r="H1009" s="8"/>
      <c r="I1009" s="8"/>
      <c r="J1009" s="8"/>
      <c r="K1009" s="8"/>
      <c r="L1009" s="8"/>
      <c r="M1009" s="8"/>
      <c r="N1009" s="8"/>
      <c r="O1009" s="8"/>
      <c r="P1009" s="118"/>
      <c r="Q1009" s="118"/>
      <c r="R1009" s="118"/>
      <c r="S1009" s="325"/>
      <c r="T1009" s="119"/>
      <c r="U1009" s="119"/>
      <c r="V1009" s="119"/>
      <c r="W1009" s="326"/>
      <c r="X1009" s="74"/>
      <c r="Y1009" s="352"/>
      <c r="Z1009" s="352"/>
      <c r="AA1009" s="328"/>
      <c r="AB1009" s="118"/>
      <c r="AC1009" s="119"/>
      <c r="AD1009" s="119"/>
      <c r="AE1009" s="119"/>
      <c r="AF1009" s="119"/>
      <c r="AG1009" s="119"/>
      <c r="AH1009" s="119"/>
      <c r="AI1009" s="119"/>
      <c r="AJ1009" s="119"/>
      <c r="AK1009" s="119"/>
      <c r="AL1009" s="119"/>
      <c r="AM1009" s="4"/>
      <c r="AN1009" s="4"/>
      <c r="AO1009" s="4"/>
    </row>
    <row r="1010">
      <c r="A1010" s="4"/>
      <c r="B1010" s="4"/>
      <c r="C1010" s="4"/>
      <c r="D1010" s="4"/>
      <c r="E1010" s="4"/>
      <c r="F1010" s="8"/>
      <c r="G1010" s="8"/>
      <c r="H1010" s="8"/>
      <c r="I1010" s="8"/>
      <c r="J1010" s="8"/>
      <c r="K1010" s="8"/>
      <c r="L1010" s="8"/>
      <c r="M1010" s="8"/>
      <c r="N1010" s="8"/>
      <c r="O1010" s="8"/>
      <c r="P1010" s="118"/>
      <c r="Q1010" s="118"/>
      <c r="R1010" s="118"/>
      <c r="S1010" s="325"/>
      <c r="T1010" s="119"/>
      <c r="U1010" s="119"/>
      <c r="V1010" s="119"/>
      <c r="W1010" s="326"/>
      <c r="X1010" s="74"/>
      <c r="Y1010" s="352"/>
      <c r="Z1010" s="352"/>
      <c r="AA1010" s="328"/>
      <c r="AB1010" s="118"/>
      <c r="AC1010" s="119"/>
      <c r="AD1010" s="119"/>
      <c r="AE1010" s="119"/>
      <c r="AF1010" s="119"/>
      <c r="AG1010" s="119"/>
      <c r="AH1010" s="119"/>
      <c r="AI1010" s="119"/>
      <c r="AJ1010" s="119"/>
      <c r="AK1010" s="119"/>
      <c r="AL1010" s="119"/>
      <c r="AM1010" s="4"/>
      <c r="AN1010" s="4"/>
      <c r="AO1010" s="4"/>
    </row>
    <row r="1011">
      <c r="A1011" s="4"/>
      <c r="B1011" s="4"/>
      <c r="C1011" s="4"/>
      <c r="D1011" s="4"/>
      <c r="E1011" s="4"/>
      <c r="F1011" s="8"/>
      <c r="G1011" s="8"/>
      <c r="H1011" s="8"/>
      <c r="I1011" s="8"/>
      <c r="J1011" s="8"/>
      <c r="K1011" s="8"/>
      <c r="L1011" s="8"/>
      <c r="M1011" s="8"/>
      <c r="N1011" s="8"/>
      <c r="O1011" s="8"/>
      <c r="P1011" s="118"/>
      <c r="Q1011" s="118"/>
      <c r="R1011" s="118"/>
      <c r="S1011" s="325"/>
      <c r="T1011" s="119"/>
      <c r="U1011" s="119"/>
      <c r="V1011" s="119"/>
      <c r="W1011" s="326"/>
      <c r="X1011" s="74"/>
      <c r="Y1011" s="352"/>
      <c r="Z1011" s="352"/>
      <c r="AA1011" s="328"/>
      <c r="AB1011" s="118"/>
      <c r="AC1011" s="119"/>
      <c r="AD1011" s="119"/>
      <c r="AE1011" s="119"/>
      <c r="AF1011" s="119"/>
      <c r="AG1011" s="119"/>
      <c r="AH1011" s="119"/>
      <c r="AI1011" s="119"/>
      <c r="AJ1011" s="119"/>
      <c r="AK1011" s="119"/>
      <c r="AL1011" s="119"/>
      <c r="AM1011" s="4"/>
      <c r="AN1011" s="4"/>
      <c r="AO1011" s="4"/>
    </row>
    <row r="1012">
      <c r="A1012" s="4"/>
      <c r="B1012" s="4"/>
      <c r="C1012" s="4"/>
      <c r="D1012" s="4"/>
      <c r="E1012" s="4"/>
      <c r="F1012" s="8"/>
      <c r="G1012" s="8"/>
      <c r="H1012" s="8"/>
      <c r="I1012" s="8"/>
      <c r="J1012" s="8"/>
      <c r="K1012" s="8"/>
      <c r="L1012" s="8"/>
      <c r="M1012" s="8"/>
      <c r="N1012" s="8"/>
      <c r="O1012" s="8"/>
      <c r="P1012" s="118"/>
      <c r="Q1012" s="118"/>
      <c r="R1012" s="118"/>
      <c r="S1012" s="325"/>
      <c r="T1012" s="119"/>
      <c r="U1012" s="119"/>
      <c r="V1012" s="119"/>
      <c r="W1012" s="326"/>
      <c r="X1012" s="74"/>
      <c r="Y1012" s="352"/>
      <c r="Z1012" s="352"/>
      <c r="AA1012" s="328"/>
      <c r="AB1012" s="118"/>
      <c r="AC1012" s="119"/>
      <c r="AD1012" s="119"/>
      <c r="AE1012" s="119"/>
      <c r="AF1012" s="119"/>
      <c r="AG1012" s="119"/>
      <c r="AH1012" s="119"/>
      <c r="AI1012" s="119"/>
      <c r="AJ1012" s="119"/>
      <c r="AK1012" s="119"/>
      <c r="AL1012" s="119"/>
      <c r="AM1012" s="4"/>
      <c r="AN1012" s="4"/>
      <c r="AO1012" s="4"/>
    </row>
    <row r="1013">
      <c r="A1013" s="4"/>
      <c r="B1013" s="4"/>
      <c r="C1013" s="4"/>
      <c r="D1013" s="4"/>
      <c r="E1013" s="4"/>
      <c r="F1013" s="8"/>
      <c r="G1013" s="8"/>
      <c r="H1013" s="8"/>
      <c r="I1013" s="8"/>
      <c r="J1013" s="8"/>
      <c r="K1013" s="8"/>
      <c r="L1013" s="8"/>
      <c r="M1013" s="8"/>
      <c r="N1013" s="8"/>
      <c r="O1013" s="8"/>
      <c r="P1013" s="118"/>
      <c r="Q1013" s="118"/>
      <c r="R1013" s="118"/>
      <c r="S1013" s="325"/>
      <c r="T1013" s="119"/>
      <c r="U1013" s="119"/>
      <c r="V1013" s="119"/>
      <c r="W1013" s="326"/>
      <c r="X1013" s="74"/>
      <c r="Y1013" s="352"/>
      <c r="Z1013" s="352"/>
      <c r="AA1013" s="328"/>
      <c r="AB1013" s="118"/>
      <c r="AC1013" s="119"/>
      <c r="AD1013" s="119"/>
      <c r="AE1013" s="119"/>
      <c r="AF1013" s="119"/>
      <c r="AG1013" s="119"/>
      <c r="AH1013" s="119"/>
      <c r="AI1013" s="119"/>
      <c r="AJ1013" s="119"/>
      <c r="AK1013" s="119"/>
      <c r="AL1013" s="119"/>
      <c r="AM1013" s="4"/>
      <c r="AN1013" s="4"/>
      <c r="AO1013" s="4"/>
    </row>
    <row r="1014">
      <c r="A1014" s="4"/>
      <c r="B1014" s="4"/>
      <c r="C1014" s="4"/>
      <c r="D1014" s="4"/>
      <c r="E1014" s="4"/>
      <c r="F1014" s="8"/>
      <c r="G1014" s="8"/>
      <c r="H1014" s="8"/>
      <c r="I1014" s="8"/>
      <c r="J1014" s="8"/>
      <c r="K1014" s="8"/>
      <c r="L1014" s="8"/>
      <c r="M1014" s="8"/>
      <c r="N1014" s="8"/>
      <c r="O1014" s="8"/>
      <c r="P1014" s="118"/>
      <c r="Q1014" s="118"/>
      <c r="R1014" s="118"/>
      <c r="S1014" s="325"/>
      <c r="T1014" s="119"/>
      <c r="U1014" s="119"/>
      <c r="V1014" s="119"/>
      <c r="W1014" s="326"/>
      <c r="X1014" s="74"/>
      <c r="Y1014" s="352"/>
      <c r="Z1014" s="352"/>
      <c r="AA1014" s="328"/>
      <c r="AB1014" s="118"/>
      <c r="AC1014" s="119"/>
      <c r="AD1014" s="119"/>
      <c r="AE1014" s="119"/>
      <c r="AF1014" s="119"/>
      <c r="AG1014" s="119"/>
      <c r="AH1014" s="119"/>
      <c r="AI1014" s="119"/>
      <c r="AJ1014" s="119"/>
      <c r="AK1014" s="119"/>
      <c r="AL1014" s="119"/>
      <c r="AM1014" s="4"/>
      <c r="AN1014" s="4"/>
      <c r="AO1014"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4.75"/>
    <col hidden="1" min="13" max="16" width="12.63"/>
    <col customWidth="1" min="17" max="17" width="11.88"/>
    <col customWidth="1" min="18" max="19" width="12.25"/>
  </cols>
  <sheetData>
    <row r="1">
      <c r="A1" s="1" t="s">
        <v>0</v>
      </c>
      <c r="B1" s="2">
        <v>44378.0</v>
      </c>
      <c r="C1" s="2">
        <v>44409.0</v>
      </c>
      <c r="D1" s="2">
        <v>44440.0</v>
      </c>
      <c r="E1" s="2">
        <v>44470.0</v>
      </c>
      <c r="F1" s="2">
        <v>44501.0</v>
      </c>
      <c r="G1" s="2">
        <v>44531.0</v>
      </c>
      <c r="H1" s="194">
        <v>44562.0</v>
      </c>
      <c r="I1" s="194">
        <v>44593.0</v>
      </c>
      <c r="J1" s="194">
        <v>44621.0</v>
      </c>
      <c r="K1" s="194">
        <v>44652.0</v>
      </c>
      <c r="L1" s="194">
        <v>44682.0</v>
      </c>
      <c r="M1" s="49" t="s">
        <v>109</v>
      </c>
      <c r="N1" s="48" t="s">
        <v>56</v>
      </c>
      <c r="O1" s="49" t="s">
        <v>57</v>
      </c>
      <c r="P1" s="49" t="s">
        <v>58</v>
      </c>
      <c r="Q1" s="49" t="s">
        <v>59</v>
      </c>
      <c r="R1" s="49" t="s">
        <v>60</v>
      </c>
      <c r="S1" s="4"/>
      <c r="T1" s="19"/>
      <c r="U1" s="4"/>
      <c r="V1" s="4"/>
      <c r="W1" s="4"/>
      <c r="X1" s="4"/>
      <c r="Y1" s="4"/>
      <c r="Z1" s="4"/>
      <c r="AA1" s="4"/>
      <c r="AB1" s="4"/>
      <c r="AC1" s="4"/>
      <c r="AD1" s="4"/>
      <c r="AE1" s="4"/>
      <c r="AF1" s="4"/>
      <c r="AG1" s="4"/>
    </row>
    <row r="2">
      <c r="A2" s="19" t="s">
        <v>2</v>
      </c>
      <c r="B2" s="138">
        <v>161497.0</v>
      </c>
      <c r="C2" s="138">
        <v>158480.0</v>
      </c>
      <c r="D2" s="138">
        <v>165415.1</v>
      </c>
      <c r="E2" s="138">
        <v>197327.04</v>
      </c>
      <c r="F2" s="138">
        <v>218279.0</v>
      </c>
      <c r="G2" s="131">
        <v>242284.0</v>
      </c>
      <c r="H2" s="131">
        <v>267922.0</v>
      </c>
      <c r="I2" s="131">
        <v>291157.0</v>
      </c>
      <c r="J2" s="197">
        <v>339333.0</v>
      </c>
      <c r="K2" s="197">
        <v>361370.0</v>
      </c>
      <c r="L2" s="197">
        <v>395691.0</v>
      </c>
      <c r="M2" s="200">
        <v>252989.0</v>
      </c>
      <c r="N2" s="201">
        <v>275590.0</v>
      </c>
      <c r="O2" s="200">
        <v>318561.0</v>
      </c>
      <c r="P2" s="200">
        <v>333899.0</v>
      </c>
      <c r="Q2" s="200">
        <v>368801.0</v>
      </c>
      <c r="R2" s="200">
        <v>407368.0</v>
      </c>
      <c r="S2" s="4"/>
      <c r="T2" s="197"/>
      <c r="U2" s="4"/>
      <c r="V2" s="4"/>
      <c r="W2" s="4"/>
      <c r="X2" s="4"/>
      <c r="Y2" s="4"/>
      <c r="Z2" s="4"/>
      <c r="AA2" s="4"/>
      <c r="AB2" s="4"/>
      <c r="AC2" s="4"/>
      <c r="AD2" s="4"/>
      <c r="AE2" s="4"/>
      <c r="AF2" s="4"/>
      <c r="AG2" s="4"/>
    </row>
    <row r="3">
      <c r="A3" s="19" t="s">
        <v>3</v>
      </c>
      <c r="B3" s="138">
        <v>13095.185004</v>
      </c>
      <c r="C3" s="138">
        <v>14196.747733253964</v>
      </c>
      <c r="D3" s="138">
        <v>27741.61911287889</v>
      </c>
      <c r="E3" s="138">
        <v>38970.2600887214</v>
      </c>
      <c r="F3" s="138">
        <v>42917.35</v>
      </c>
      <c r="G3" s="131">
        <f t="shared" ref="G3:L3" si="1">SUM(G14:G16)</f>
        <v>68427.28313</v>
      </c>
      <c r="H3" s="131">
        <f t="shared" si="1"/>
        <v>60784.61061</v>
      </c>
      <c r="I3" s="131">
        <f t="shared" si="1"/>
        <v>29090.46853</v>
      </c>
      <c r="J3" s="131">
        <f t="shared" si="1"/>
        <v>28911.68857</v>
      </c>
      <c r="K3" s="131">
        <f t="shared" si="1"/>
        <v>63948.65681</v>
      </c>
      <c r="L3" s="131">
        <f t="shared" si="1"/>
        <v>112597.262</v>
      </c>
      <c r="M3" s="200">
        <v>49539.55633085925</v>
      </c>
      <c r="N3" s="201">
        <f t="shared" ref="N3:R3" si="2">SUM(N14:N16)</f>
        <v>26625.95254</v>
      </c>
      <c r="O3" s="200">
        <f t="shared" si="2"/>
        <v>34223.27307</v>
      </c>
      <c r="P3" s="200">
        <f t="shared" si="2"/>
        <v>52377.08753</v>
      </c>
      <c r="Q3" s="200">
        <f t="shared" si="2"/>
        <v>47054.98254</v>
      </c>
      <c r="R3" s="200">
        <f t="shared" si="2"/>
        <v>56726.78816</v>
      </c>
      <c r="S3" s="4"/>
      <c r="T3" s="19"/>
      <c r="U3" s="4"/>
      <c r="V3" s="4"/>
      <c r="W3" s="4"/>
      <c r="X3" s="4"/>
      <c r="Y3" s="4"/>
      <c r="Z3" s="4"/>
      <c r="AA3" s="4"/>
      <c r="AB3" s="4"/>
      <c r="AC3" s="4"/>
      <c r="AD3" s="4"/>
      <c r="AE3" s="4"/>
      <c r="AF3" s="4"/>
      <c r="AG3" s="4"/>
    </row>
    <row r="4">
      <c r="A4" s="19" t="s">
        <v>4</v>
      </c>
      <c r="B4" s="138">
        <f t="shared" ref="B4:L4" si="3">B2-B3</f>
        <v>148401.815</v>
      </c>
      <c r="C4" s="138">
        <f t="shared" si="3"/>
        <v>144283.2523</v>
      </c>
      <c r="D4" s="138">
        <f t="shared" si="3"/>
        <v>137673.4809</v>
      </c>
      <c r="E4" s="138">
        <f t="shared" si="3"/>
        <v>158356.7799</v>
      </c>
      <c r="F4" s="138">
        <f t="shared" si="3"/>
        <v>175361.65</v>
      </c>
      <c r="G4" s="138">
        <f t="shared" si="3"/>
        <v>173856.7169</v>
      </c>
      <c r="H4" s="138">
        <f t="shared" si="3"/>
        <v>207137.3894</v>
      </c>
      <c r="I4" s="138">
        <f t="shared" si="3"/>
        <v>262066.5315</v>
      </c>
      <c r="J4" s="138">
        <f t="shared" si="3"/>
        <v>310421.3114</v>
      </c>
      <c r="K4" s="138">
        <f t="shared" si="3"/>
        <v>297421.3432</v>
      </c>
      <c r="L4" s="138">
        <f t="shared" si="3"/>
        <v>283093.738</v>
      </c>
      <c r="M4" s="202">
        <v>203449.44366914075</v>
      </c>
      <c r="N4" s="258">
        <f t="shared" ref="N4:R4" si="4">N2-N3</f>
        <v>248964.0475</v>
      </c>
      <c r="O4" s="202">
        <f t="shared" si="4"/>
        <v>284337.7269</v>
      </c>
      <c r="P4" s="202">
        <f t="shared" si="4"/>
        <v>281521.9125</v>
      </c>
      <c r="Q4" s="202">
        <f t="shared" si="4"/>
        <v>321746.0175</v>
      </c>
      <c r="R4" s="202">
        <f t="shared" si="4"/>
        <v>350641.2118</v>
      </c>
      <c r="S4" s="4"/>
      <c r="T4" s="138"/>
      <c r="U4" s="4"/>
      <c r="V4" s="4"/>
      <c r="W4" s="4"/>
      <c r="X4" s="4"/>
      <c r="Y4" s="4"/>
      <c r="Z4" s="4"/>
      <c r="AA4" s="4"/>
      <c r="AB4" s="4"/>
      <c r="AC4" s="4"/>
      <c r="AD4" s="4"/>
      <c r="AE4" s="4"/>
      <c r="AF4" s="4"/>
      <c r="AG4" s="4"/>
    </row>
    <row r="5">
      <c r="A5" s="19" t="s">
        <v>5</v>
      </c>
      <c r="B5" s="138"/>
      <c r="C5" s="138"/>
      <c r="D5" s="138">
        <f t="shared" ref="D5:L5" si="5">(C36+D36)/2</f>
        <v>62802</v>
      </c>
      <c r="E5" s="138">
        <f t="shared" si="5"/>
        <v>90488.5</v>
      </c>
      <c r="F5" s="138">
        <f t="shared" si="5"/>
        <v>119288</v>
      </c>
      <c r="G5" s="138">
        <f t="shared" si="5"/>
        <v>146052</v>
      </c>
      <c r="H5" s="138">
        <f t="shared" si="5"/>
        <v>174537.5</v>
      </c>
      <c r="I5" s="138">
        <f t="shared" si="5"/>
        <v>201716</v>
      </c>
      <c r="J5" s="138">
        <f t="shared" si="5"/>
        <v>229355.5</v>
      </c>
      <c r="K5" s="138">
        <f t="shared" si="5"/>
        <v>265060.5</v>
      </c>
      <c r="L5" s="138">
        <f t="shared" si="5"/>
        <v>361766.42</v>
      </c>
      <c r="M5" s="202">
        <v>170333.73630822267</v>
      </c>
      <c r="N5" s="258">
        <f>(M36+N36)/2</f>
        <v>190998.8266</v>
      </c>
      <c r="O5" s="202">
        <f>(I36+O36)/2</f>
        <v>231828.6495</v>
      </c>
      <c r="P5" s="202">
        <f t="shared" ref="P5:R5" si="6">(O36+P36)/2</f>
        <v>272890.7772</v>
      </c>
      <c r="Q5" s="202">
        <f t="shared" si="6"/>
        <v>319489.5843</v>
      </c>
      <c r="R5" s="202">
        <f t="shared" si="6"/>
        <v>372848.9922</v>
      </c>
      <c r="S5" s="4"/>
      <c r="T5" s="138"/>
      <c r="U5" s="4"/>
      <c r="V5" s="4"/>
      <c r="W5" s="4"/>
      <c r="X5" s="4"/>
      <c r="Y5" s="4"/>
      <c r="Z5" s="4"/>
      <c r="AA5" s="4"/>
      <c r="AB5" s="4"/>
      <c r="AC5" s="4"/>
      <c r="AD5" s="4"/>
      <c r="AE5" s="4"/>
      <c r="AF5" s="4"/>
      <c r="AG5" s="4"/>
    </row>
    <row r="6">
      <c r="A6" s="19" t="s">
        <v>6</v>
      </c>
      <c r="B6" s="2"/>
      <c r="C6" s="2"/>
      <c r="D6" s="2"/>
      <c r="E6" s="2"/>
      <c r="F6" s="203">
        <f t="shared" ref="F6:L6" si="7">F4/F5</f>
        <v>1.470069496</v>
      </c>
      <c r="G6" s="203">
        <f t="shared" si="7"/>
        <v>1.190375461</v>
      </c>
      <c r="H6" s="203">
        <f t="shared" si="7"/>
        <v>1.186778712</v>
      </c>
      <c r="I6" s="203">
        <f t="shared" si="7"/>
        <v>1.299185645</v>
      </c>
      <c r="J6" s="203">
        <f t="shared" si="7"/>
        <v>1.353450479</v>
      </c>
      <c r="K6" s="203">
        <f t="shared" si="7"/>
        <v>1.122088516</v>
      </c>
      <c r="L6" s="203">
        <f t="shared" si="7"/>
        <v>0.7825318281</v>
      </c>
      <c r="M6" s="205">
        <v>1.1944166087039532</v>
      </c>
      <c r="N6" s="329">
        <f t="shared" ref="N6:R6" si="8">N4/N5</f>
        <v>1.303484696</v>
      </c>
      <c r="O6" s="205">
        <f t="shared" si="8"/>
        <v>1.226499518</v>
      </c>
      <c r="P6" s="205">
        <f t="shared" si="8"/>
        <v>1.031628534</v>
      </c>
      <c r="Q6" s="205">
        <f t="shared" si="8"/>
        <v>1.007062619</v>
      </c>
      <c r="R6" s="205">
        <f t="shared" si="8"/>
        <v>0.9404376012</v>
      </c>
      <c r="S6" s="4"/>
      <c r="T6" s="203"/>
      <c r="U6" s="4"/>
      <c r="V6" s="4"/>
      <c r="W6" s="4"/>
      <c r="X6" s="4"/>
      <c r="Y6" s="4"/>
      <c r="Z6" s="4"/>
      <c r="AA6" s="4"/>
      <c r="AB6" s="4"/>
      <c r="AC6" s="4"/>
      <c r="AD6" s="4"/>
      <c r="AE6" s="4"/>
      <c r="AF6" s="4"/>
      <c r="AG6" s="4"/>
    </row>
    <row r="7">
      <c r="A7" s="19" t="s">
        <v>7</v>
      </c>
      <c r="B7" s="2"/>
      <c r="C7" s="2"/>
      <c r="D7" s="2"/>
      <c r="E7" s="2"/>
      <c r="F7" s="203">
        <f t="shared" ref="F7:L7" si="9">F6*12</f>
        <v>17.64083395</v>
      </c>
      <c r="G7" s="203">
        <f t="shared" si="9"/>
        <v>14.28450554</v>
      </c>
      <c r="H7" s="203">
        <f t="shared" si="9"/>
        <v>14.24134454</v>
      </c>
      <c r="I7" s="203">
        <f t="shared" si="9"/>
        <v>15.59022773</v>
      </c>
      <c r="J7" s="203">
        <f t="shared" si="9"/>
        <v>16.24140575</v>
      </c>
      <c r="K7" s="203">
        <f t="shared" si="9"/>
        <v>13.4650622</v>
      </c>
      <c r="L7" s="203">
        <f t="shared" si="9"/>
        <v>9.390381937</v>
      </c>
      <c r="M7" s="205">
        <v>14.332999304447437</v>
      </c>
      <c r="N7" s="329">
        <f t="shared" ref="N7:R7" si="10">N6*12</f>
        <v>15.64181635</v>
      </c>
      <c r="O7" s="205">
        <f t="shared" si="10"/>
        <v>14.71799422</v>
      </c>
      <c r="P7" s="205">
        <f t="shared" si="10"/>
        <v>12.37954241</v>
      </c>
      <c r="Q7" s="205">
        <f t="shared" si="10"/>
        <v>12.08475143</v>
      </c>
      <c r="R7" s="205">
        <f t="shared" si="10"/>
        <v>11.28525121</v>
      </c>
      <c r="S7" s="4"/>
      <c r="T7" s="203"/>
      <c r="U7" s="4"/>
      <c r="V7" s="4"/>
      <c r="W7" s="4"/>
      <c r="X7" s="4"/>
      <c r="Y7" s="4"/>
      <c r="Z7" s="4"/>
      <c r="AA7" s="4"/>
      <c r="AB7" s="4"/>
      <c r="AC7" s="4"/>
      <c r="AD7" s="4"/>
      <c r="AE7" s="4"/>
      <c r="AF7" s="4"/>
      <c r="AG7" s="4"/>
    </row>
    <row r="8">
      <c r="A8" s="19" t="s">
        <v>8</v>
      </c>
      <c r="B8" s="20">
        <v>118844.0</v>
      </c>
      <c r="C8" s="20">
        <v>125096.0</v>
      </c>
      <c r="D8" s="20">
        <v>132478.0</v>
      </c>
      <c r="E8" s="20">
        <v>141301.0</v>
      </c>
      <c r="F8" s="20">
        <f>'EP (dont use)'!U8</f>
        <v>153179</v>
      </c>
      <c r="G8" s="20">
        <v>163638.0</v>
      </c>
      <c r="H8" s="80">
        <v>176242.0</v>
      </c>
      <c r="I8" s="80">
        <f>'Cover Me Old Q2'!G8</f>
        <v>185447</v>
      </c>
      <c r="J8" s="206">
        <v>196866.0</v>
      </c>
      <c r="K8" s="206">
        <f>'Cover (Old)'!I8</f>
        <v>206084</v>
      </c>
      <c r="L8" s="206">
        <v>216084.0</v>
      </c>
      <c r="M8" s="208">
        <v>164739.0</v>
      </c>
      <c r="N8" s="209">
        <v>177800.0</v>
      </c>
      <c r="O8" s="208">
        <v>195356.0</v>
      </c>
      <c r="P8" s="208">
        <v>205790.0</v>
      </c>
      <c r="Q8" s="208">
        <v>216372.0</v>
      </c>
      <c r="R8" s="208">
        <v>227112.0</v>
      </c>
      <c r="S8" s="4"/>
      <c r="T8" s="206"/>
      <c r="U8" s="4"/>
      <c r="V8" s="4"/>
      <c r="W8" s="4"/>
      <c r="X8" s="4"/>
      <c r="Y8" s="4"/>
      <c r="Z8" s="4"/>
      <c r="AA8" s="4"/>
      <c r="AB8" s="4"/>
      <c r="AC8" s="4"/>
      <c r="AD8" s="4"/>
      <c r="AE8" s="4"/>
      <c r="AF8" s="4"/>
      <c r="AG8" s="4"/>
    </row>
    <row r="9">
      <c r="A9" s="19" t="s">
        <v>66</v>
      </c>
      <c r="B9" s="210">
        <f t="shared" ref="B9:R9" si="11">B2/B8</f>
        <v>1.358899061</v>
      </c>
      <c r="C9" s="210">
        <f t="shared" si="11"/>
        <v>1.266867046</v>
      </c>
      <c r="D9" s="210">
        <f t="shared" si="11"/>
        <v>1.248623168</v>
      </c>
      <c r="E9" s="210">
        <f t="shared" si="11"/>
        <v>1.396501369</v>
      </c>
      <c r="F9" s="210">
        <f t="shared" si="11"/>
        <v>1.424992982</v>
      </c>
      <c r="G9" s="210">
        <f t="shared" si="11"/>
        <v>1.480609638</v>
      </c>
      <c r="H9" s="210">
        <f t="shared" si="11"/>
        <v>1.520193824</v>
      </c>
      <c r="I9" s="210">
        <f t="shared" si="11"/>
        <v>1.570028094</v>
      </c>
      <c r="J9" s="210">
        <f t="shared" si="11"/>
        <v>1.723674987</v>
      </c>
      <c r="K9" s="210">
        <f t="shared" si="11"/>
        <v>1.753508278</v>
      </c>
      <c r="L9" s="210">
        <f t="shared" si="11"/>
        <v>1.831190648</v>
      </c>
      <c r="M9" s="212">
        <f t="shared" si="11"/>
        <v>1.535695858</v>
      </c>
      <c r="N9" s="433">
        <f t="shared" si="11"/>
        <v>1.55</v>
      </c>
      <c r="O9" s="212">
        <f t="shared" si="11"/>
        <v>1.630669137</v>
      </c>
      <c r="P9" s="212">
        <f t="shared" si="11"/>
        <v>1.62252296</v>
      </c>
      <c r="Q9" s="212">
        <f t="shared" si="11"/>
        <v>1.70447655</v>
      </c>
      <c r="R9" s="212">
        <f t="shared" si="11"/>
        <v>1.793687696</v>
      </c>
      <c r="S9" s="4"/>
      <c r="T9" s="210"/>
      <c r="U9" s="4"/>
      <c r="V9" s="4"/>
      <c r="W9" s="4"/>
      <c r="X9" s="4"/>
      <c r="Y9" s="4"/>
      <c r="Z9" s="4"/>
      <c r="AA9" s="4"/>
      <c r="AB9" s="4"/>
      <c r="AC9" s="4"/>
      <c r="AD9" s="4"/>
      <c r="AE9" s="4"/>
      <c r="AF9" s="4"/>
      <c r="AG9" s="4"/>
    </row>
    <row r="10">
      <c r="A10" s="19" t="s">
        <v>67</v>
      </c>
      <c r="B10" s="210">
        <f t="shared" ref="B10:R10" si="12">B3/B8</f>
        <v>0.1101880196</v>
      </c>
      <c r="C10" s="210">
        <f t="shared" si="12"/>
        <v>0.113486824</v>
      </c>
      <c r="D10" s="210">
        <f t="shared" si="12"/>
        <v>0.2094054795</v>
      </c>
      <c r="E10" s="210">
        <f t="shared" si="12"/>
        <v>0.2757960672</v>
      </c>
      <c r="F10" s="210">
        <f t="shared" si="12"/>
        <v>0.2801777659</v>
      </c>
      <c r="G10" s="210">
        <f t="shared" si="12"/>
        <v>0.4181625486</v>
      </c>
      <c r="H10" s="210">
        <f t="shared" si="12"/>
        <v>0.344892878</v>
      </c>
      <c r="I10" s="210">
        <f t="shared" si="12"/>
        <v>0.1568667519</v>
      </c>
      <c r="J10" s="210">
        <f t="shared" si="12"/>
        <v>0.1468597349</v>
      </c>
      <c r="K10" s="210">
        <f t="shared" si="12"/>
        <v>0.3103038412</v>
      </c>
      <c r="L10" s="210">
        <f t="shared" si="12"/>
        <v>0.5210809778</v>
      </c>
      <c r="M10" s="210">
        <f t="shared" si="12"/>
        <v>0.3007154124</v>
      </c>
      <c r="N10" s="210">
        <f t="shared" si="12"/>
        <v>0.149752264</v>
      </c>
      <c r="O10" s="212">
        <f t="shared" si="12"/>
        <v>0.1751841411</v>
      </c>
      <c r="P10" s="212">
        <f t="shared" si="12"/>
        <v>0.2545171657</v>
      </c>
      <c r="Q10" s="212">
        <f t="shared" si="12"/>
        <v>0.2174726052</v>
      </c>
      <c r="R10" s="212">
        <f t="shared" si="12"/>
        <v>0.2497745084</v>
      </c>
      <c r="S10" s="4"/>
      <c r="T10" s="210"/>
      <c r="U10" s="4"/>
      <c r="V10" s="4"/>
      <c r="W10" s="4"/>
      <c r="X10" s="4"/>
      <c r="Y10" s="4"/>
      <c r="Z10" s="4"/>
      <c r="AA10" s="4"/>
      <c r="AB10" s="4"/>
      <c r="AC10" s="4"/>
      <c r="AD10" s="4"/>
      <c r="AE10" s="4"/>
      <c r="AF10" s="4"/>
      <c r="AG10" s="4"/>
    </row>
    <row r="11">
      <c r="A11" s="19" t="s">
        <v>9</v>
      </c>
      <c r="B11" s="210">
        <f t="shared" ref="B11:L11" si="13">B4/B8</f>
        <v>1.248711041</v>
      </c>
      <c r="C11" s="210">
        <f t="shared" si="13"/>
        <v>1.153380222</v>
      </c>
      <c r="D11" s="210">
        <f t="shared" si="13"/>
        <v>1.039217688</v>
      </c>
      <c r="E11" s="210">
        <f t="shared" si="13"/>
        <v>1.120705302</v>
      </c>
      <c r="F11" s="210">
        <f t="shared" si="13"/>
        <v>1.144815216</v>
      </c>
      <c r="G11" s="210">
        <f t="shared" si="13"/>
        <v>1.06244709</v>
      </c>
      <c r="H11" s="210">
        <f t="shared" si="13"/>
        <v>1.175300946</v>
      </c>
      <c r="I11" s="210">
        <f t="shared" si="13"/>
        <v>1.413161342</v>
      </c>
      <c r="J11" s="210">
        <f t="shared" si="13"/>
        <v>1.576815252</v>
      </c>
      <c r="K11" s="210">
        <f t="shared" si="13"/>
        <v>1.443204437</v>
      </c>
      <c r="L11" s="210">
        <f t="shared" si="13"/>
        <v>1.31010967</v>
      </c>
      <c r="M11" s="212">
        <v>1.2349804458515636</v>
      </c>
      <c r="N11" s="433">
        <f t="shared" ref="N11:R11" si="14">N4/N8</f>
        <v>1.400247736</v>
      </c>
      <c r="O11" s="212">
        <f t="shared" si="14"/>
        <v>1.455484996</v>
      </c>
      <c r="P11" s="212">
        <f t="shared" si="14"/>
        <v>1.368005795</v>
      </c>
      <c r="Q11" s="212">
        <f t="shared" si="14"/>
        <v>1.487003944</v>
      </c>
      <c r="R11" s="212">
        <f t="shared" si="14"/>
        <v>1.543913188</v>
      </c>
      <c r="S11" s="4"/>
      <c r="T11" s="210"/>
      <c r="U11" s="4"/>
      <c r="V11" s="4"/>
      <c r="W11" s="4"/>
      <c r="X11" s="4"/>
      <c r="Y11" s="4"/>
      <c r="Z11" s="4"/>
      <c r="AA11" s="4"/>
      <c r="AB11" s="4"/>
      <c r="AC11" s="4"/>
      <c r="AD11" s="4"/>
      <c r="AE11" s="4"/>
      <c r="AF11" s="4"/>
      <c r="AG11" s="4"/>
    </row>
    <row r="12">
      <c r="A12" s="21" t="s">
        <v>117</v>
      </c>
      <c r="B12" s="214">
        <f t="shared" ref="B12:L12" si="15">B4/B2</f>
        <v>0.9189137569</v>
      </c>
      <c r="C12" s="214">
        <f t="shared" si="15"/>
        <v>0.9104193101</v>
      </c>
      <c r="D12" s="214">
        <f t="shared" si="15"/>
        <v>0.8322908905</v>
      </c>
      <c r="E12" s="214">
        <f t="shared" si="15"/>
        <v>0.8025092755</v>
      </c>
      <c r="F12" s="214">
        <f t="shared" si="15"/>
        <v>0.8033830556</v>
      </c>
      <c r="G12" s="214">
        <f t="shared" si="15"/>
        <v>0.7175740737</v>
      </c>
      <c r="H12" s="214">
        <f t="shared" si="15"/>
        <v>0.7731257209</v>
      </c>
      <c r="I12" s="214">
        <f t="shared" si="15"/>
        <v>0.9000866593</v>
      </c>
      <c r="J12" s="214">
        <f t="shared" si="15"/>
        <v>0.9147984765</v>
      </c>
      <c r="K12" s="214">
        <f t="shared" si="15"/>
        <v>0.8230382799</v>
      </c>
      <c r="L12" s="214">
        <f t="shared" si="15"/>
        <v>0.7154414379</v>
      </c>
      <c r="M12" s="216">
        <v>0.8041829631689155</v>
      </c>
      <c r="N12" s="434">
        <f t="shared" ref="N12:R12" si="16">N4/N2</f>
        <v>0.9033856361</v>
      </c>
      <c r="O12" s="216">
        <f t="shared" si="16"/>
        <v>0.8925691686</v>
      </c>
      <c r="P12" s="216">
        <f t="shared" si="16"/>
        <v>0.8431349374</v>
      </c>
      <c r="Q12" s="216">
        <f t="shared" si="16"/>
        <v>0.8724109139</v>
      </c>
      <c r="R12" s="216">
        <f t="shared" si="16"/>
        <v>0.8607480505</v>
      </c>
      <c r="S12" s="23"/>
      <c r="T12" s="214"/>
      <c r="U12" s="23"/>
      <c r="V12" s="23"/>
      <c r="W12" s="23"/>
      <c r="X12" s="23"/>
      <c r="Y12" s="23"/>
      <c r="Z12" s="23"/>
      <c r="AA12" s="23"/>
      <c r="AB12" s="23"/>
      <c r="AC12" s="23"/>
      <c r="AD12" s="23"/>
      <c r="AE12" s="23"/>
      <c r="AF12" s="23"/>
      <c r="AG12" s="23"/>
    </row>
    <row r="13">
      <c r="A13" s="24" t="s">
        <v>69</v>
      </c>
      <c r="B13" s="217"/>
      <c r="C13" s="217"/>
      <c r="D13" s="217"/>
      <c r="E13" s="217"/>
      <c r="F13" s="217"/>
      <c r="G13" s="218"/>
      <c r="H13" s="217"/>
      <c r="I13" s="217"/>
      <c r="J13" s="218"/>
      <c r="K13" s="218"/>
      <c r="L13" s="218"/>
      <c r="M13" s="217"/>
      <c r="N13" s="222"/>
      <c r="O13" s="223"/>
      <c r="P13" s="223"/>
      <c r="Q13" s="223"/>
      <c r="R13" s="223"/>
      <c r="S13" s="4"/>
      <c r="T13" s="218"/>
      <c r="U13" s="4"/>
      <c r="V13" s="4"/>
      <c r="W13" s="4"/>
      <c r="X13" s="4"/>
      <c r="Y13" s="4"/>
      <c r="Z13" s="4"/>
      <c r="AA13" s="4"/>
      <c r="AB13" s="4"/>
      <c r="AC13" s="4"/>
      <c r="AD13" s="4"/>
      <c r="AE13" s="4"/>
      <c r="AF13" s="4"/>
      <c r="AG13" s="4"/>
    </row>
    <row r="14">
      <c r="A14" s="19" t="s">
        <v>70</v>
      </c>
      <c r="B14" s="138">
        <v>281.185004</v>
      </c>
      <c r="C14" s="138">
        <v>2196.747733253963</v>
      </c>
      <c r="D14" s="138">
        <v>7961.189112878888</v>
      </c>
      <c r="E14" s="138">
        <v>20803.764425867146</v>
      </c>
      <c r="F14" s="138">
        <v>4805.0</v>
      </c>
      <c r="G14" s="131">
        <f>G89-F90</f>
        <v>25783.54313</v>
      </c>
      <c r="H14" s="131">
        <f t="shared" ref="H14:L14" si="17">H91</f>
        <v>15422.35061</v>
      </c>
      <c r="I14" s="131">
        <f t="shared" si="17"/>
        <v>-3094.631468</v>
      </c>
      <c r="J14" s="131">
        <f t="shared" si="17"/>
        <v>-2842.921429</v>
      </c>
      <c r="K14" s="131">
        <f t="shared" si="17"/>
        <v>22786.01681</v>
      </c>
      <c r="L14" s="131">
        <f t="shared" si="17"/>
        <v>53300.55201</v>
      </c>
      <c r="M14" s="200">
        <v>11909.111773673016</v>
      </c>
      <c r="N14" s="201">
        <f t="shared" ref="N14:R14" si="18">N91</f>
        <v>-12641.40737</v>
      </c>
      <c r="O14" s="200">
        <f t="shared" si="18"/>
        <v>-3959.426432</v>
      </c>
      <c r="P14" s="200">
        <f t="shared" si="18"/>
        <v>12034.79605</v>
      </c>
      <c r="Q14" s="200">
        <f t="shared" si="18"/>
        <v>4838.089498</v>
      </c>
      <c r="R14" s="200">
        <f t="shared" si="18"/>
        <v>9127.090981</v>
      </c>
      <c r="S14" s="4"/>
      <c r="T14" s="19"/>
      <c r="U14" s="4"/>
      <c r="V14" s="4"/>
      <c r="W14" s="4"/>
      <c r="X14" s="4"/>
      <c r="Y14" s="4"/>
      <c r="Z14" s="4"/>
      <c r="AA14" s="4"/>
      <c r="AB14" s="4"/>
      <c r="AC14" s="4"/>
      <c r="AD14" s="4"/>
      <c r="AE14" s="4"/>
      <c r="AF14" s="4"/>
      <c r="AG14" s="4"/>
    </row>
    <row r="15">
      <c r="A15" s="19" t="s">
        <v>23</v>
      </c>
      <c r="B15" s="138">
        <v>0.0</v>
      </c>
      <c r="C15" s="138">
        <v>0.0</v>
      </c>
      <c r="D15" s="138">
        <v>0.0</v>
      </c>
      <c r="E15" s="138">
        <v>0.0</v>
      </c>
      <c r="F15" s="138">
        <f>F47</f>
        <v>9279</v>
      </c>
      <c r="G15" s="138">
        <f>G94</f>
        <v>16210.74</v>
      </c>
      <c r="H15" s="138">
        <f t="shared" ref="H15:L15" si="19">H93</f>
        <v>14127.26</v>
      </c>
      <c r="I15" s="138">
        <f t="shared" si="19"/>
        <v>7831</v>
      </c>
      <c r="J15" s="138">
        <f t="shared" si="19"/>
        <v>7340</v>
      </c>
      <c r="K15" s="138">
        <f t="shared" si="19"/>
        <v>12283</v>
      </c>
      <c r="L15" s="138">
        <f t="shared" si="19"/>
        <v>18464.84</v>
      </c>
      <c r="M15" s="200">
        <v>15945.44455718623</v>
      </c>
      <c r="N15" s="201">
        <f t="shared" ref="N15:R15" si="20">N47</f>
        <v>15630.35991</v>
      </c>
      <c r="O15" s="200">
        <f t="shared" si="20"/>
        <v>12182.6995</v>
      </c>
      <c r="P15" s="200">
        <f t="shared" si="20"/>
        <v>11742.29147</v>
      </c>
      <c r="Q15" s="200">
        <f t="shared" si="20"/>
        <v>10591.89304</v>
      </c>
      <c r="R15" s="200">
        <f t="shared" si="20"/>
        <v>12020.69718</v>
      </c>
      <c r="S15" s="229"/>
      <c r="T15" s="138"/>
      <c r="U15" s="4"/>
      <c r="V15" s="4"/>
      <c r="W15" s="4"/>
      <c r="X15" s="4"/>
      <c r="Y15" s="4"/>
      <c r="Z15" s="4"/>
      <c r="AA15" s="4"/>
      <c r="AB15" s="4"/>
      <c r="AC15" s="4"/>
      <c r="AD15" s="4"/>
      <c r="AE15" s="4"/>
      <c r="AF15" s="4"/>
      <c r="AG15" s="4"/>
    </row>
    <row r="16">
      <c r="A16" s="21" t="s">
        <v>118</v>
      </c>
      <c r="B16" s="230">
        <v>12814.0</v>
      </c>
      <c r="C16" s="230">
        <v>12000.0</v>
      </c>
      <c r="D16" s="230">
        <v>19780.43</v>
      </c>
      <c r="E16" s="230">
        <v>18166.495662854253</v>
      </c>
      <c r="F16" s="230">
        <v>26812.35</v>
      </c>
      <c r="G16" s="230">
        <v>26433.0</v>
      </c>
      <c r="H16" s="230">
        <v>31235.0</v>
      </c>
      <c r="I16" s="230">
        <v>24354.1</v>
      </c>
      <c r="J16" s="230">
        <v>24414.61</v>
      </c>
      <c r="K16" s="230">
        <v>28879.64</v>
      </c>
      <c r="L16" s="230">
        <v>40831.87</v>
      </c>
      <c r="M16" s="114">
        <v>21685.0</v>
      </c>
      <c r="N16" s="113">
        <v>23637.0</v>
      </c>
      <c r="O16" s="114">
        <v>26000.0</v>
      </c>
      <c r="P16" s="114">
        <f>O16*110%</f>
        <v>28600</v>
      </c>
      <c r="Q16" s="114">
        <v>31625.0</v>
      </c>
      <c r="R16" s="114">
        <v>35579.0</v>
      </c>
      <c r="S16" s="23"/>
      <c r="T16" s="230"/>
      <c r="U16" s="23"/>
      <c r="V16" s="23"/>
      <c r="W16" s="23"/>
      <c r="X16" s="23"/>
      <c r="Y16" s="23"/>
      <c r="Z16" s="23"/>
      <c r="AA16" s="23"/>
      <c r="AB16" s="23"/>
      <c r="AC16" s="23"/>
      <c r="AD16" s="23"/>
      <c r="AE16" s="23"/>
      <c r="AF16" s="23"/>
      <c r="AG16" s="23"/>
    </row>
    <row r="17" ht="17.25" customHeight="1">
      <c r="A17" s="24" t="s">
        <v>73</v>
      </c>
      <c r="B17" s="4"/>
      <c r="C17" s="4"/>
      <c r="D17" s="4"/>
      <c r="E17" s="4"/>
      <c r="F17" s="364"/>
      <c r="G17" s="364"/>
      <c r="H17" s="364"/>
      <c r="I17" s="364"/>
      <c r="J17" s="364"/>
      <c r="K17" s="364"/>
      <c r="L17" s="364"/>
      <c r="M17" s="240"/>
      <c r="N17" s="241"/>
      <c r="O17" s="240"/>
      <c r="P17" s="150"/>
      <c r="Q17" s="150"/>
      <c r="R17" s="119"/>
      <c r="S17" s="4"/>
      <c r="T17" s="4"/>
      <c r="U17" s="4"/>
      <c r="V17" s="4"/>
      <c r="W17" s="4"/>
      <c r="X17" s="4"/>
      <c r="Y17" s="4"/>
      <c r="Z17" s="4"/>
      <c r="AA17" s="4"/>
      <c r="AB17" s="4"/>
      <c r="AC17" s="4"/>
      <c r="AD17" s="4"/>
      <c r="AE17" s="4"/>
      <c r="AF17" s="4"/>
      <c r="AG17" s="4"/>
    </row>
    <row r="18" ht="31.5" customHeight="1">
      <c r="A18" s="237" t="s">
        <v>74</v>
      </c>
      <c r="B18" s="4"/>
      <c r="C18" s="4"/>
      <c r="D18" s="4"/>
      <c r="E18" s="238"/>
      <c r="F18" s="149">
        <f t="shared" ref="F18:L18" si="21">F15/F36</f>
        <v>0.07030024774</v>
      </c>
      <c r="G18" s="149">
        <f t="shared" si="21"/>
        <v>0.1012456203</v>
      </c>
      <c r="H18" s="149">
        <f t="shared" si="21"/>
        <v>0.07476243901</v>
      </c>
      <c r="I18" s="149">
        <f t="shared" si="21"/>
        <v>0.03651326526</v>
      </c>
      <c r="J18" s="149">
        <f t="shared" si="21"/>
        <v>0.03005228442</v>
      </c>
      <c r="K18" s="149">
        <f t="shared" si="21"/>
        <v>0.04296557996</v>
      </c>
      <c r="L18" s="149">
        <f t="shared" si="21"/>
        <v>0.04219060934</v>
      </c>
      <c r="M18" s="240">
        <v>0.08655302236265297</v>
      </c>
      <c r="N18" s="241">
        <f t="shared" ref="N18:R18" si="22">N15/N36</f>
        <v>0.0790329455</v>
      </c>
      <c r="O18" s="240">
        <f t="shared" si="22"/>
        <v>0.04888972893</v>
      </c>
      <c r="P18" s="240">
        <f t="shared" si="22"/>
        <v>0.03959042114</v>
      </c>
      <c r="Q18" s="240">
        <f t="shared" si="22"/>
        <v>0.03093563014</v>
      </c>
      <c r="R18" s="240">
        <f t="shared" si="22"/>
        <v>0.02980487874</v>
      </c>
      <c r="S18" s="4"/>
      <c r="T18" s="4"/>
      <c r="U18" s="4"/>
      <c r="V18" s="4"/>
      <c r="W18" s="4"/>
      <c r="X18" s="4"/>
      <c r="Y18" s="4"/>
      <c r="Z18" s="4"/>
      <c r="AA18" s="4"/>
      <c r="AB18" s="4"/>
      <c r="AC18" s="4"/>
      <c r="AD18" s="4"/>
      <c r="AE18" s="4"/>
      <c r="AF18" s="4"/>
      <c r="AG18" s="4"/>
    </row>
    <row r="19">
      <c r="A19" s="237" t="s">
        <v>119</v>
      </c>
      <c r="B19" s="4"/>
      <c r="C19" s="4"/>
      <c r="D19" s="4"/>
      <c r="E19" s="4"/>
      <c r="F19" s="149">
        <f t="shared" ref="F19:L19" si="23">F15/F27</f>
        <v>0.01710197953</v>
      </c>
      <c r="G19" s="149">
        <f t="shared" si="23"/>
        <v>0.02789031126</v>
      </c>
      <c r="H19" s="149">
        <f t="shared" si="23"/>
        <v>0.02113695705</v>
      </c>
      <c r="I19" s="149">
        <f t="shared" si="23"/>
        <v>0.01201331574</v>
      </c>
      <c r="J19" s="149">
        <f t="shared" si="23"/>
        <v>0.009429817236</v>
      </c>
      <c r="K19" s="149">
        <f t="shared" si="23"/>
        <v>0.01415806561</v>
      </c>
      <c r="L19" s="149">
        <f t="shared" si="23"/>
        <v>0.02024947148</v>
      </c>
      <c r="M19" s="240"/>
      <c r="N19" s="241"/>
      <c r="O19" s="240"/>
      <c r="P19" s="150"/>
      <c r="Q19" s="150"/>
      <c r="R19" s="119"/>
      <c r="S19" s="4"/>
      <c r="T19" s="4"/>
      <c r="U19" s="4"/>
      <c r="V19" s="4"/>
      <c r="W19" s="4"/>
      <c r="X19" s="19"/>
      <c r="Y19" s="19"/>
      <c r="Z19" s="19"/>
      <c r="AB19" s="4"/>
      <c r="AC19" s="4"/>
      <c r="AD19" s="4"/>
      <c r="AE19" s="4"/>
      <c r="AF19" s="4"/>
      <c r="AG19" s="4"/>
    </row>
    <row r="20">
      <c r="A20" s="237" t="s">
        <v>75</v>
      </c>
      <c r="B20" s="4"/>
      <c r="C20" s="4"/>
      <c r="D20" s="4"/>
      <c r="E20" s="4"/>
      <c r="F20" s="149">
        <f t="shared" ref="F20:L20" si="24">F14/F36</f>
        <v>0.03640399724</v>
      </c>
      <c r="G20" s="149">
        <f t="shared" si="24"/>
        <v>0.1610334147</v>
      </c>
      <c r="H20" s="149">
        <f t="shared" si="24"/>
        <v>0.08161614826</v>
      </c>
      <c r="I20" s="149">
        <f t="shared" si="24"/>
        <v>-0.0144292044</v>
      </c>
      <c r="J20" s="149">
        <f t="shared" si="24"/>
        <v>-0.01163982062</v>
      </c>
      <c r="K20" s="149">
        <f t="shared" si="24"/>
        <v>0.07970483003</v>
      </c>
      <c r="L20" s="149">
        <f t="shared" si="24"/>
        <v>0.121787287</v>
      </c>
      <c r="M20" s="240">
        <v>0.06464351708535533</v>
      </c>
      <c r="N20" s="241">
        <f t="shared" ref="N20:R20" si="25">N14/N36</f>
        <v>-0.06391968358</v>
      </c>
      <c r="O20" s="240">
        <f t="shared" si="25"/>
        <v>-0.01588935892</v>
      </c>
      <c r="P20" s="240">
        <f t="shared" si="25"/>
        <v>0.04057663235</v>
      </c>
      <c r="Q20" s="240">
        <f t="shared" si="25"/>
        <v>0.0141305569</v>
      </c>
      <c r="R20" s="240">
        <f t="shared" si="25"/>
        <v>0.02263028807</v>
      </c>
      <c r="S20" s="4"/>
      <c r="T20" s="4"/>
      <c r="U20" s="4"/>
      <c r="V20" s="4"/>
      <c r="W20" s="4"/>
      <c r="X20" s="435"/>
      <c r="Y20" s="19"/>
      <c r="Z20" s="149"/>
      <c r="AB20" s="4"/>
      <c r="AC20" s="4"/>
      <c r="AD20" s="4"/>
      <c r="AE20" s="4"/>
      <c r="AF20" s="4"/>
      <c r="AG20" s="4"/>
    </row>
    <row r="21">
      <c r="A21" s="246" t="s">
        <v>152</v>
      </c>
      <c r="B21" s="40">
        <f t="shared" ref="B21:H21" si="26">F15/B31</f>
        <v>0.3709226095</v>
      </c>
      <c r="C21" s="40">
        <f t="shared" si="26"/>
        <v>0.3296848653</v>
      </c>
      <c r="D21" s="40">
        <f t="shared" si="26"/>
        <v>0.2666327193</v>
      </c>
      <c r="E21" s="436">
        <f t="shared" si="26"/>
        <v>0.116301226</v>
      </c>
      <c r="F21" s="436">
        <f t="shared" si="26"/>
        <v>0.09571758982</v>
      </c>
      <c r="G21" s="436">
        <f t="shared" si="26"/>
        <v>0.1275066904</v>
      </c>
      <c r="H21" s="436">
        <f t="shared" si="26"/>
        <v>0.1701659347</v>
      </c>
      <c r="I21" s="247">
        <f>R15/I31</f>
        <v>0.09606720461</v>
      </c>
      <c r="J21" s="247"/>
      <c r="K21" s="247"/>
      <c r="L21" s="247"/>
      <c r="M21" s="261"/>
      <c r="N21" s="437"/>
      <c r="O21" s="261"/>
      <c r="P21" s="250"/>
      <c r="Q21" s="250"/>
      <c r="R21" s="154"/>
      <c r="S21" s="23"/>
      <c r="T21" s="23"/>
      <c r="U21" s="23"/>
      <c r="V21" s="23"/>
      <c r="W21" s="23"/>
      <c r="X21" s="438"/>
      <c r="Y21" s="21"/>
      <c r="Z21" s="21"/>
      <c r="AB21" s="23"/>
      <c r="AC21" s="23"/>
      <c r="AD21" s="23"/>
      <c r="AE21" s="23"/>
      <c r="AF21" s="23"/>
      <c r="AG21" s="23"/>
    </row>
    <row r="22">
      <c r="A22" s="126" t="s">
        <v>122</v>
      </c>
      <c r="B22" s="4"/>
      <c r="C22" s="80"/>
      <c r="D22" s="80"/>
      <c r="E22" s="80"/>
      <c r="F22" s="131"/>
      <c r="G22" s="80"/>
      <c r="H22" s="206"/>
      <c r="I22" s="206"/>
      <c r="J22" s="364"/>
      <c r="K22" s="206"/>
      <c r="L22" s="206"/>
      <c r="M22" s="150"/>
      <c r="N22" s="253"/>
      <c r="O22" s="150"/>
      <c r="P22" s="150"/>
      <c r="Q22" s="150"/>
      <c r="R22" s="119"/>
      <c r="S22" s="4"/>
      <c r="T22" s="4"/>
      <c r="U22" s="4"/>
      <c r="V22" s="4"/>
      <c r="W22" s="4"/>
      <c r="X22" s="435"/>
      <c r="Y22" s="19"/>
      <c r="Z22" s="19"/>
      <c r="AB22" s="4"/>
      <c r="AC22" s="4"/>
      <c r="AD22" s="4"/>
      <c r="AE22" s="4"/>
      <c r="AF22" s="4"/>
      <c r="AG22" s="4"/>
    </row>
    <row r="23">
      <c r="A23" s="36" t="s">
        <v>123</v>
      </c>
      <c r="B23" s="36">
        <v>21866.0</v>
      </c>
      <c r="C23" s="36">
        <v>21751.0</v>
      </c>
      <c r="D23" s="36">
        <v>22996.0</v>
      </c>
      <c r="E23" s="36">
        <v>27267.0</v>
      </c>
      <c r="F23" s="36">
        <v>30658.0</v>
      </c>
      <c r="G23" s="36">
        <v>33634.0</v>
      </c>
      <c r="H23" s="36">
        <v>38089.0</v>
      </c>
      <c r="I23" s="36">
        <v>41648.0</v>
      </c>
      <c r="J23" s="36">
        <v>45357.0</v>
      </c>
      <c r="K23" s="36">
        <v>48778.0</v>
      </c>
      <c r="L23" s="36">
        <v>52468.0</v>
      </c>
      <c r="M23" s="36" t="s">
        <v>123</v>
      </c>
      <c r="N23" s="36" t="s">
        <v>123</v>
      </c>
      <c r="O23" s="36" t="s">
        <v>123</v>
      </c>
      <c r="P23" s="36" t="s">
        <v>123</v>
      </c>
      <c r="Q23" s="256">
        <v>52709.0</v>
      </c>
      <c r="R23" s="86">
        <v>59298.0</v>
      </c>
      <c r="S23" s="36"/>
      <c r="T23" s="36"/>
      <c r="U23" s="36"/>
      <c r="V23" s="36"/>
      <c r="W23" s="36"/>
      <c r="X23" s="36"/>
      <c r="Y23" s="36"/>
      <c r="Z23" s="36"/>
      <c r="AA23" s="36"/>
      <c r="AB23" s="36"/>
      <c r="AC23" s="36"/>
      <c r="AD23" s="36"/>
      <c r="AE23" s="36"/>
      <c r="AF23" s="36"/>
      <c r="AG23" s="36"/>
    </row>
    <row r="24">
      <c r="A24" s="36" t="s">
        <v>124</v>
      </c>
      <c r="B24" s="138">
        <v>225.0</v>
      </c>
      <c r="C24" s="138">
        <v>225.0</v>
      </c>
      <c r="D24" s="138">
        <v>225.0</v>
      </c>
      <c r="E24" s="138">
        <v>225.0</v>
      </c>
      <c r="F24" s="138">
        <v>225.0</v>
      </c>
      <c r="G24" s="131">
        <v>225.0</v>
      </c>
      <c r="H24" s="131">
        <v>225.0</v>
      </c>
      <c r="I24" s="131">
        <v>225.0</v>
      </c>
      <c r="J24" s="131">
        <v>225.0</v>
      </c>
      <c r="K24" s="131">
        <v>225.0</v>
      </c>
      <c r="L24" s="131">
        <v>225.0</v>
      </c>
      <c r="M24" s="200">
        <v>225.0</v>
      </c>
      <c r="N24" s="201">
        <v>225.0</v>
      </c>
      <c r="O24" s="200">
        <v>225.0</v>
      </c>
      <c r="P24" s="200">
        <v>225.0</v>
      </c>
      <c r="Q24" s="200">
        <v>225.0</v>
      </c>
      <c r="R24" s="200">
        <v>225.0</v>
      </c>
      <c r="S24" s="4"/>
      <c r="T24" s="4"/>
      <c r="U24" s="4"/>
      <c r="V24" s="4"/>
      <c r="W24" s="4"/>
      <c r="X24" s="435"/>
      <c r="Y24" s="19"/>
      <c r="Z24" s="19"/>
      <c r="AB24" s="4"/>
      <c r="AC24" s="4"/>
      <c r="AD24" s="4"/>
      <c r="AE24" s="4"/>
      <c r="AF24" s="4"/>
      <c r="AG24" s="4"/>
    </row>
    <row r="25">
      <c r="A25" s="36" t="s">
        <v>125</v>
      </c>
      <c r="B25" s="138">
        <v>4882500.0</v>
      </c>
      <c r="C25" s="138">
        <v>4873500.0</v>
      </c>
      <c r="D25" s="138">
        <v>5097150.0</v>
      </c>
      <c r="E25" s="138">
        <v>6077475.0</v>
      </c>
      <c r="F25" s="138">
        <f t="shared" ref="F25:L25" si="27">F23*F24</f>
        <v>6898050</v>
      </c>
      <c r="G25" s="138">
        <f t="shared" si="27"/>
        <v>7567650</v>
      </c>
      <c r="H25" s="138">
        <f t="shared" si="27"/>
        <v>8570025</v>
      </c>
      <c r="I25" s="138">
        <f t="shared" si="27"/>
        <v>9370800</v>
      </c>
      <c r="J25" s="138">
        <f t="shared" si="27"/>
        <v>10205325</v>
      </c>
      <c r="K25" s="138">
        <f t="shared" si="27"/>
        <v>10975050</v>
      </c>
      <c r="L25" s="138">
        <f t="shared" si="27"/>
        <v>11805300</v>
      </c>
      <c r="M25" s="202">
        <v>8131725.0</v>
      </c>
      <c r="N25" s="258" t="str">
        <f t="shared" ref="N25:R25" si="28">N23*N24</f>
        <v>#VALUE!</v>
      </c>
      <c r="O25" s="202" t="str">
        <f t="shared" si="28"/>
        <v>#VALUE!</v>
      </c>
      <c r="P25" s="202" t="str">
        <f t="shared" si="28"/>
        <v>#VALUE!</v>
      </c>
      <c r="Q25" s="202">
        <f t="shared" si="28"/>
        <v>11859525</v>
      </c>
      <c r="R25" s="202">
        <f t="shared" si="28"/>
        <v>13342050</v>
      </c>
      <c r="S25" s="4"/>
      <c r="T25" s="4"/>
      <c r="U25" s="4"/>
      <c r="V25" s="4"/>
      <c r="W25" s="4"/>
      <c r="X25" s="4"/>
      <c r="Y25" s="4"/>
      <c r="Z25" s="4"/>
      <c r="AA25" s="4"/>
      <c r="AB25" s="4"/>
      <c r="AC25" s="4"/>
      <c r="AD25" s="4"/>
      <c r="AE25" s="4"/>
      <c r="AF25" s="4"/>
      <c r="AG25" s="4"/>
    </row>
    <row r="26">
      <c r="A26" s="259" t="s">
        <v>126</v>
      </c>
      <c r="B26" s="260">
        <f t="shared" ref="B26:L26" si="29">B27/B25</f>
        <v>0.1182280082</v>
      </c>
      <c r="C26" s="260">
        <f t="shared" si="29"/>
        <v>0.06820957423</v>
      </c>
      <c r="D26" s="260">
        <f t="shared" si="29"/>
        <v>0.0692622544</v>
      </c>
      <c r="E26" s="260">
        <f t="shared" si="29"/>
        <v>0.08283608406</v>
      </c>
      <c r="F26" s="260">
        <f t="shared" si="29"/>
        <v>0.07865538377</v>
      </c>
      <c r="G26" s="260">
        <f t="shared" si="29"/>
        <v>0.07680481391</v>
      </c>
      <c r="H26" s="260">
        <f t="shared" si="29"/>
        <v>0.07798900587</v>
      </c>
      <c r="I26" s="260">
        <f t="shared" si="29"/>
        <v>0.06956289751</v>
      </c>
      <c r="J26" s="260">
        <f t="shared" si="29"/>
        <v>0.07627214224</v>
      </c>
      <c r="K26" s="260">
        <f t="shared" si="29"/>
        <v>0.07904857108</v>
      </c>
      <c r="L26" s="260">
        <f t="shared" si="29"/>
        <v>0.07724223442</v>
      </c>
      <c r="M26" s="154"/>
      <c r="N26" s="155"/>
      <c r="O26" s="154"/>
      <c r="P26" s="154"/>
      <c r="Q26" s="154"/>
      <c r="R26" s="154"/>
      <c r="S26" s="23"/>
      <c r="T26" s="23"/>
      <c r="U26" s="23"/>
      <c r="V26" s="23"/>
      <c r="W26" s="23"/>
      <c r="X26" s="23"/>
      <c r="Y26" s="23"/>
      <c r="Z26" s="23"/>
      <c r="AA26" s="23"/>
      <c r="AB26" s="23"/>
      <c r="AC26" s="23"/>
      <c r="AD26" s="23"/>
      <c r="AE26" s="23"/>
      <c r="AF26" s="23"/>
      <c r="AG26" s="23"/>
    </row>
    <row r="27">
      <c r="A27" s="36" t="s">
        <v>127</v>
      </c>
      <c r="B27" s="262">
        <v>577248.25</v>
      </c>
      <c r="C27" s="262">
        <v>332419.36</v>
      </c>
      <c r="D27" s="262">
        <v>353040.1</v>
      </c>
      <c r="E27" s="262">
        <v>503434.23</v>
      </c>
      <c r="F27" s="262">
        <v>542568.77</v>
      </c>
      <c r="G27" s="262">
        <v>581231.95</v>
      </c>
      <c r="H27" s="262">
        <v>668367.73</v>
      </c>
      <c r="I27" s="262">
        <v>651860.0</v>
      </c>
      <c r="J27" s="262">
        <v>778382.0</v>
      </c>
      <c r="K27" s="262">
        <v>867562.02</v>
      </c>
      <c r="L27" s="262">
        <v>911867.75</v>
      </c>
      <c r="M27" s="200"/>
      <c r="N27" s="201"/>
      <c r="O27" s="240"/>
      <c r="P27" s="240"/>
      <c r="Q27" s="240"/>
      <c r="R27" s="240"/>
      <c r="S27" s="4"/>
      <c r="T27" s="4"/>
      <c r="U27" s="4"/>
      <c r="V27" s="4"/>
      <c r="W27" s="131"/>
      <c r="X27" s="4"/>
      <c r="Y27" s="131"/>
      <c r="Z27" s="4"/>
      <c r="AA27" s="131"/>
      <c r="AB27" s="4"/>
      <c r="AC27" s="131"/>
      <c r="AD27" s="4"/>
      <c r="AE27" s="4"/>
      <c r="AF27" s="4"/>
      <c r="AG27" s="4"/>
    </row>
    <row r="28">
      <c r="A28" s="36" t="s">
        <v>128</v>
      </c>
      <c r="B28" s="263">
        <v>6345.0</v>
      </c>
      <c r="C28" s="263">
        <v>6302.0</v>
      </c>
      <c r="D28" s="263">
        <v>7157.0</v>
      </c>
      <c r="E28" s="263">
        <v>10498.0</v>
      </c>
      <c r="F28" s="263">
        <v>10403.0</v>
      </c>
      <c r="G28" s="263">
        <v>10520.0</v>
      </c>
      <c r="H28" s="263">
        <v>12071.0</v>
      </c>
      <c r="I28" s="263">
        <v>11593.0</v>
      </c>
      <c r="J28" s="263">
        <v>13459.0</v>
      </c>
      <c r="K28" s="263">
        <v>14261.0</v>
      </c>
      <c r="L28" s="263">
        <v>13369.0</v>
      </c>
      <c r="M28" s="200"/>
      <c r="N28" s="201"/>
      <c r="O28" s="240"/>
      <c r="P28" s="240"/>
      <c r="Q28" s="240"/>
      <c r="R28" s="240"/>
      <c r="S28" s="149"/>
      <c r="T28" s="4"/>
      <c r="U28" s="131"/>
      <c r="V28" s="4"/>
      <c r="W28" s="131"/>
      <c r="X28" s="4"/>
      <c r="Y28" s="131"/>
      <c r="Z28" s="4"/>
      <c r="AA28" s="131"/>
      <c r="AB28" s="4"/>
      <c r="AC28" s="131"/>
      <c r="AD28" s="4"/>
      <c r="AE28" s="4"/>
      <c r="AF28" s="4"/>
      <c r="AG28" s="4"/>
    </row>
    <row r="29">
      <c r="A29" s="36" t="s">
        <v>129</v>
      </c>
      <c r="B29" s="264">
        <f t="shared" ref="B29:L29" si="30">B28/B23</f>
        <v>0.2901765298</v>
      </c>
      <c r="C29" s="264">
        <f t="shared" si="30"/>
        <v>0.2897338053</v>
      </c>
      <c r="D29" s="264">
        <f t="shared" si="30"/>
        <v>0.3112280397</v>
      </c>
      <c r="E29" s="264">
        <f t="shared" si="30"/>
        <v>0.3850075182</v>
      </c>
      <c r="F29" s="264">
        <f t="shared" si="30"/>
        <v>0.3393241568</v>
      </c>
      <c r="G29" s="264">
        <f t="shared" si="30"/>
        <v>0.3127787358</v>
      </c>
      <c r="H29" s="264">
        <f t="shared" si="30"/>
        <v>0.3169156449</v>
      </c>
      <c r="I29" s="264">
        <f t="shared" si="30"/>
        <v>0.2783567038</v>
      </c>
      <c r="J29" s="264">
        <f t="shared" si="30"/>
        <v>0.2967347929</v>
      </c>
      <c r="K29" s="264">
        <f t="shared" si="30"/>
        <v>0.2923654106</v>
      </c>
      <c r="L29" s="264">
        <f t="shared" si="30"/>
        <v>0.2548029275</v>
      </c>
      <c r="M29" s="200"/>
      <c r="N29" s="201"/>
      <c r="O29" s="240"/>
      <c r="P29" s="240"/>
      <c r="Q29" s="240"/>
      <c r="R29" s="240"/>
      <c r="S29" s="149"/>
      <c r="T29" s="4"/>
      <c r="U29" s="131"/>
      <c r="V29" s="4"/>
      <c r="W29" s="131"/>
      <c r="X29" s="4"/>
      <c r="Y29" s="131"/>
      <c r="Z29" s="4"/>
      <c r="AA29" s="131"/>
      <c r="AB29" s="4"/>
      <c r="AC29" s="131"/>
      <c r="AD29" s="4"/>
      <c r="AE29" s="4"/>
      <c r="AF29" s="4"/>
      <c r="AG29" s="4"/>
    </row>
    <row r="30">
      <c r="A30" s="38"/>
      <c r="B30" s="38"/>
      <c r="C30" s="36"/>
      <c r="D30" s="19"/>
      <c r="E30" s="131"/>
      <c r="F30" s="252"/>
      <c r="G30" s="149"/>
      <c r="H30" s="149"/>
      <c r="I30" s="149"/>
      <c r="J30" s="149"/>
      <c r="K30" s="149"/>
      <c r="L30" s="149"/>
      <c r="M30" s="200"/>
      <c r="N30" s="201"/>
      <c r="O30" s="200"/>
      <c r="P30" s="200"/>
      <c r="Q30" s="200"/>
      <c r="R30" s="119"/>
      <c r="S30" s="131"/>
      <c r="T30" s="4"/>
      <c r="U30" s="131"/>
      <c r="V30" s="4"/>
      <c r="W30" s="131"/>
      <c r="X30" s="4"/>
      <c r="Y30" s="131"/>
      <c r="Z30" s="4"/>
      <c r="AA30" s="131"/>
      <c r="AB30" s="4"/>
      <c r="AC30" s="131"/>
      <c r="AD30" s="4"/>
      <c r="AE30" s="4"/>
      <c r="AF30" s="4"/>
      <c r="AG30" s="4"/>
    </row>
    <row r="31">
      <c r="A31" s="36" t="s">
        <v>131</v>
      </c>
      <c r="B31" s="262">
        <v>25016.0</v>
      </c>
      <c r="C31" s="102">
        <v>49170.41</v>
      </c>
      <c r="D31" s="102">
        <v>52983.97</v>
      </c>
      <c r="E31" s="102">
        <v>67333.77</v>
      </c>
      <c r="F31" s="102">
        <v>76683.92</v>
      </c>
      <c r="G31" s="102">
        <v>96332.2</v>
      </c>
      <c r="H31" s="102">
        <v>108510.79</v>
      </c>
      <c r="I31" s="138">
        <v>125128.0</v>
      </c>
      <c r="J31" s="138">
        <v>162763.0</v>
      </c>
      <c r="K31" s="138">
        <v>184776.0</v>
      </c>
      <c r="L31" s="138">
        <v>347848.66</v>
      </c>
      <c r="M31" s="200"/>
      <c r="N31" s="201"/>
      <c r="O31" s="200"/>
      <c r="P31" s="200"/>
      <c r="Q31" s="200"/>
      <c r="R31" s="119"/>
      <c r="S31" s="149"/>
      <c r="T31" s="4"/>
      <c r="U31" s="131"/>
      <c r="V31" s="4"/>
      <c r="W31" s="131"/>
      <c r="X31" s="4"/>
      <c r="Y31" s="131"/>
      <c r="Z31" s="4"/>
      <c r="AA31" s="131"/>
      <c r="AB31" s="4"/>
      <c r="AC31" s="131"/>
      <c r="AD31" s="4"/>
      <c r="AE31" s="4"/>
      <c r="AF31" s="4"/>
      <c r="AG31" s="4"/>
    </row>
    <row r="32">
      <c r="A32" s="36" t="s">
        <v>132</v>
      </c>
      <c r="B32" s="439">
        <f t="shared" ref="B32:L32" si="31">B31/B27</f>
        <v>0.04333664069</v>
      </c>
      <c r="C32" s="439">
        <f t="shared" si="31"/>
        <v>0.147916806</v>
      </c>
      <c r="D32" s="439">
        <f t="shared" si="31"/>
        <v>0.1500791836</v>
      </c>
      <c r="E32" s="439">
        <f t="shared" si="31"/>
        <v>0.1337488911</v>
      </c>
      <c r="F32" s="439">
        <f t="shared" si="31"/>
        <v>0.1413349316</v>
      </c>
      <c r="G32" s="439">
        <f t="shared" si="31"/>
        <v>0.165737964</v>
      </c>
      <c r="H32" s="439">
        <f t="shared" si="31"/>
        <v>0.1623519286</v>
      </c>
      <c r="I32" s="439">
        <f t="shared" si="31"/>
        <v>0.1919553278</v>
      </c>
      <c r="J32" s="439">
        <f t="shared" si="31"/>
        <v>0.2091042701</v>
      </c>
      <c r="K32" s="439">
        <f t="shared" si="31"/>
        <v>0.2129830441</v>
      </c>
      <c r="L32" s="439">
        <f t="shared" si="31"/>
        <v>0.3814683215</v>
      </c>
      <c r="M32" s="200"/>
      <c r="N32" s="201"/>
      <c r="O32" s="200"/>
      <c r="P32" s="200"/>
      <c r="Q32" s="200"/>
      <c r="R32" s="119"/>
      <c r="S32" s="131"/>
      <c r="T32" s="4"/>
      <c r="U32" s="131"/>
      <c r="V32" s="4"/>
      <c r="W32" s="131"/>
      <c r="X32" s="4"/>
      <c r="Y32" s="131"/>
      <c r="Z32" s="4"/>
      <c r="AA32" s="131"/>
      <c r="AB32" s="4"/>
      <c r="AC32" s="131"/>
      <c r="AD32" s="4"/>
      <c r="AE32" s="4"/>
      <c r="AF32" s="4"/>
      <c r="AG32" s="4"/>
    </row>
    <row r="33">
      <c r="A33" s="36" t="s">
        <v>133</v>
      </c>
      <c r="B33" s="269">
        <v>251.0</v>
      </c>
      <c r="C33" s="36">
        <v>493.0</v>
      </c>
      <c r="D33" s="19">
        <v>613.0</v>
      </c>
      <c r="E33" s="36">
        <v>788.0</v>
      </c>
      <c r="F33" s="36">
        <v>855.0</v>
      </c>
      <c r="G33" s="36">
        <v>1052.0</v>
      </c>
      <c r="H33" s="36">
        <v>1189.0</v>
      </c>
      <c r="I33" s="255">
        <v>1371.0</v>
      </c>
      <c r="J33" s="255">
        <v>1502.0</v>
      </c>
      <c r="K33" s="255">
        <v>1808.0</v>
      </c>
      <c r="L33" s="255">
        <v>2568.0</v>
      </c>
      <c r="M33" s="200"/>
      <c r="N33" s="201"/>
      <c r="O33" s="200"/>
      <c r="P33" s="200"/>
      <c r="Q33" s="200"/>
      <c r="R33" s="119"/>
      <c r="S33" s="131"/>
      <c r="T33" s="4"/>
      <c r="U33" s="131"/>
      <c r="V33" s="4"/>
      <c r="W33" s="131"/>
      <c r="X33" s="4"/>
      <c r="Y33" s="131"/>
      <c r="Z33" s="4"/>
      <c r="AA33" s="131"/>
      <c r="AB33" s="4"/>
      <c r="AC33" s="131"/>
      <c r="AD33" s="4"/>
      <c r="AE33" s="4"/>
      <c r="AF33" s="4"/>
      <c r="AG33" s="4"/>
    </row>
    <row r="34">
      <c r="A34" s="259" t="s">
        <v>135</v>
      </c>
      <c r="B34" s="260">
        <f t="shared" ref="B34:L34" si="32">B33/B23</f>
        <v>0.01147900851</v>
      </c>
      <c r="C34" s="260">
        <f t="shared" si="32"/>
        <v>0.02266562457</v>
      </c>
      <c r="D34" s="260">
        <f t="shared" si="32"/>
        <v>0.02665680988</v>
      </c>
      <c r="E34" s="260">
        <f t="shared" si="32"/>
        <v>0.02889940221</v>
      </c>
      <c r="F34" s="260">
        <f t="shared" si="32"/>
        <v>0.02788831626</v>
      </c>
      <c r="G34" s="260">
        <f t="shared" si="32"/>
        <v>0.03127787358</v>
      </c>
      <c r="H34" s="260">
        <f t="shared" si="32"/>
        <v>0.03121636168</v>
      </c>
      <c r="I34" s="260">
        <f t="shared" si="32"/>
        <v>0.0329187476</v>
      </c>
      <c r="J34" s="260">
        <f t="shared" si="32"/>
        <v>0.03311506493</v>
      </c>
      <c r="K34" s="260">
        <f t="shared" si="32"/>
        <v>0.03706589036</v>
      </c>
      <c r="L34" s="260">
        <f t="shared" si="32"/>
        <v>0.04894411832</v>
      </c>
      <c r="M34" s="114"/>
      <c r="N34" s="113"/>
      <c r="O34" s="114"/>
      <c r="P34" s="114"/>
      <c r="Q34" s="114"/>
      <c r="R34" s="154"/>
      <c r="S34" s="112"/>
      <c r="T34" s="23"/>
      <c r="U34" s="112"/>
      <c r="V34" s="23"/>
      <c r="W34" s="112"/>
      <c r="X34" s="23"/>
      <c r="Y34" s="112"/>
      <c r="Z34" s="23"/>
      <c r="AA34" s="112"/>
      <c r="AB34" s="23"/>
      <c r="AC34" s="112"/>
      <c r="AD34" s="23"/>
      <c r="AE34" s="23"/>
      <c r="AF34" s="23"/>
      <c r="AG34" s="23"/>
    </row>
    <row r="35">
      <c r="A35" s="38"/>
      <c r="B35" s="38"/>
      <c r="C35" s="38"/>
      <c r="D35" s="4"/>
      <c r="E35" s="131"/>
      <c r="F35" s="36"/>
      <c r="G35" s="36"/>
      <c r="H35" s="36"/>
      <c r="I35" s="36"/>
      <c r="J35" s="36"/>
      <c r="K35" s="36"/>
      <c r="L35" s="36"/>
      <c r="M35" s="200"/>
      <c r="N35" s="201"/>
      <c r="O35" s="200"/>
      <c r="P35" s="200"/>
      <c r="Q35" s="200"/>
      <c r="R35" s="119"/>
      <c r="S35" s="131"/>
      <c r="T35" s="4"/>
      <c r="U35" s="131"/>
      <c r="V35" s="4"/>
      <c r="W35" s="131"/>
      <c r="X35" s="4"/>
      <c r="Y35" s="131"/>
      <c r="Z35" s="4"/>
      <c r="AA35" s="131"/>
      <c r="AB35" s="4"/>
      <c r="AC35" s="131"/>
      <c r="AD35" s="4"/>
      <c r="AE35" s="4"/>
      <c r="AF35" s="4"/>
      <c r="AG35" s="4"/>
    </row>
    <row r="36">
      <c r="A36" s="38" t="s">
        <v>13</v>
      </c>
      <c r="B36" s="102">
        <f t="shared" ref="B36:L36" si="33">SUM(B40:B43)</f>
        <v>20702</v>
      </c>
      <c r="C36" s="102">
        <f t="shared" si="33"/>
        <v>51212</v>
      </c>
      <c r="D36" s="102">
        <f t="shared" si="33"/>
        <v>74392</v>
      </c>
      <c r="E36" s="102">
        <f t="shared" si="33"/>
        <v>106585</v>
      </c>
      <c r="F36" s="102">
        <f t="shared" si="33"/>
        <v>131991</v>
      </c>
      <c r="G36" s="102">
        <f t="shared" si="33"/>
        <v>160113</v>
      </c>
      <c r="H36" s="102">
        <f t="shared" si="33"/>
        <v>188962</v>
      </c>
      <c r="I36" s="102">
        <f t="shared" si="33"/>
        <v>214470</v>
      </c>
      <c r="J36" s="102">
        <f t="shared" si="33"/>
        <v>244241</v>
      </c>
      <c r="K36" s="102">
        <f t="shared" si="33"/>
        <v>285880</v>
      </c>
      <c r="L36" s="102">
        <f t="shared" si="33"/>
        <v>437652.84</v>
      </c>
      <c r="M36" s="107">
        <v>184227.47261644533</v>
      </c>
      <c r="N36" s="106">
        <f t="shared" ref="N36:R36" si="34">SUM(N40:N43)</f>
        <v>197770.1806</v>
      </c>
      <c r="O36" s="107">
        <f t="shared" si="34"/>
        <v>249187.299</v>
      </c>
      <c r="P36" s="107">
        <f t="shared" si="34"/>
        <v>296594.2553</v>
      </c>
      <c r="Q36" s="107">
        <f t="shared" si="34"/>
        <v>342384.9133</v>
      </c>
      <c r="R36" s="107">
        <f t="shared" si="34"/>
        <v>403313.0711</v>
      </c>
      <c r="S36" s="131"/>
      <c r="T36" s="4"/>
      <c r="U36" s="131"/>
      <c r="V36" s="4"/>
      <c r="W36" s="131"/>
      <c r="X36" s="4"/>
      <c r="Y36" s="131"/>
      <c r="Z36" s="4"/>
      <c r="AA36" s="131"/>
      <c r="AB36" s="4"/>
      <c r="AC36" s="131"/>
      <c r="AD36" s="4"/>
      <c r="AE36" s="4"/>
      <c r="AF36" s="4"/>
      <c r="AG36" s="4"/>
    </row>
    <row r="37">
      <c r="A37" s="36" t="s">
        <v>136</v>
      </c>
      <c r="B37" s="80">
        <f t="shared" ref="B37:L37" si="35">SUM(B49:B52)</f>
        <v>200</v>
      </c>
      <c r="C37" s="80">
        <f t="shared" si="35"/>
        <v>500</v>
      </c>
      <c r="D37" s="80">
        <f t="shared" si="35"/>
        <v>790</v>
      </c>
      <c r="E37" s="80">
        <f t="shared" si="35"/>
        <v>1146</v>
      </c>
      <c r="F37" s="80">
        <f t="shared" si="35"/>
        <v>1428</v>
      </c>
      <c r="G37" s="80">
        <f t="shared" si="35"/>
        <v>1729</v>
      </c>
      <c r="H37" s="80">
        <f t="shared" si="35"/>
        <v>2062</v>
      </c>
      <c r="I37" s="80">
        <f t="shared" si="35"/>
        <v>2283</v>
      </c>
      <c r="J37" s="80">
        <f t="shared" si="35"/>
        <v>2083</v>
      </c>
      <c r="K37" s="80">
        <f t="shared" si="35"/>
        <v>2383</v>
      </c>
      <c r="L37" s="80">
        <f t="shared" si="35"/>
        <v>3667</v>
      </c>
      <c r="M37" s="86">
        <v>1959.7893194219214</v>
      </c>
      <c r="N37" s="85">
        <f t="shared" ref="N37:R37" si="36">SUM(N49:N52)</f>
        <v>1895.39006</v>
      </c>
      <c r="O37" s="86">
        <f t="shared" si="36"/>
        <v>2532.026388</v>
      </c>
      <c r="P37" s="86">
        <f t="shared" si="36"/>
        <v>2951.638221</v>
      </c>
      <c r="Q37" s="86">
        <f t="shared" si="36"/>
        <v>3400.477038</v>
      </c>
      <c r="R37" s="86">
        <f t="shared" si="36"/>
        <v>4023.264873</v>
      </c>
      <c r="S37" s="131"/>
      <c r="T37" s="4"/>
      <c r="U37" s="131"/>
      <c r="V37" s="4"/>
      <c r="W37" s="131"/>
      <c r="X37" s="4"/>
      <c r="Y37" s="131"/>
      <c r="Z37" s="4"/>
      <c r="AA37" s="131"/>
      <c r="AB37" s="4"/>
      <c r="AC37" s="131"/>
      <c r="AD37" s="4"/>
      <c r="AE37" s="4"/>
      <c r="AF37" s="4"/>
      <c r="AG37" s="4"/>
    </row>
    <row r="38">
      <c r="A38" s="259" t="s">
        <v>137</v>
      </c>
      <c r="B38" s="22">
        <f t="shared" ref="B38:L38" si="37">B36/B37</f>
        <v>103.51</v>
      </c>
      <c r="C38" s="22">
        <f t="shared" si="37"/>
        <v>102.424</v>
      </c>
      <c r="D38" s="22">
        <f t="shared" si="37"/>
        <v>94.16708861</v>
      </c>
      <c r="E38" s="22">
        <f t="shared" si="37"/>
        <v>93.0061082</v>
      </c>
      <c r="F38" s="22">
        <f t="shared" si="37"/>
        <v>92.43067227</v>
      </c>
      <c r="G38" s="22">
        <f t="shared" si="37"/>
        <v>92.6043956</v>
      </c>
      <c r="H38" s="22">
        <f t="shared" si="37"/>
        <v>91.64015519</v>
      </c>
      <c r="I38" s="22">
        <f t="shared" si="37"/>
        <v>93.94218134</v>
      </c>
      <c r="J38" s="22">
        <f t="shared" si="37"/>
        <v>117.2544407</v>
      </c>
      <c r="K38" s="22">
        <f t="shared" si="37"/>
        <v>119.9664289</v>
      </c>
      <c r="L38" s="22">
        <f t="shared" si="37"/>
        <v>119.3490155</v>
      </c>
      <c r="M38" s="111">
        <v>94.00371294542357</v>
      </c>
      <c r="N38" s="110">
        <f t="shared" ref="N38:R38" si="38">N36/N37</f>
        <v>104.3427339</v>
      </c>
      <c r="O38" s="111">
        <f t="shared" si="38"/>
        <v>98.41417934</v>
      </c>
      <c r="P38" s="111">
        <f t="shared" si="38"/>
        <v>100.4846235</v>
      </c>
      <c r="Q38" s="111">
        <f t="shared" si="38"/>
        <v>100.6873181</v>
      </c>
      <c r="R38" s="111">
        <f t="shared" si="38"/>
        <v>100.2452197</v>
      </c>
      <c r="S38" s="23"/>
      <c r="T38" s="23"/>
      <c r="U38" s="23"/>
      <c r="V38" s="23"/>
      <c r="W38" s="23"/>
      <c r="X38" s="23"/>
      <c r="Y38" s="23"/>
      <c r="Z38" s="23"/>
      <c r="AA38" s="23"/>
      <c r="AB38" s="23"/>
      <c r="AC38" s="23"/>
      <c r="AD38" s="23"/>
      <c r="AE38" s="23"/>
      <c r="AF38" s="23"/>
      <c r="AG38" s="23"/>
    </row>
    <row r="39">
      <c r="A39" s="270" t="s">
        <v>16</v>
      </c>
      <c r="B39" s="38"/>
      <c r="C39" s="8"/>
      <c r="D39" s="8"/>
      <c r="E39" s="8"/>
      <c r="F39" s="8"/>
      <c r="G39" s="8"/>
      <c r="H39" s="8"/>
      <c r="I39" s="8"/>
      <c r="J39" s="8"/>
      <c r="K39" s="8"/>
      <c r="L39" s="8"/>
      <c r="M39" s="119"/>
      <c r="N39" s="118"/>
      <c r="O39" s="119"/>
      <c r="P39" s="119"/>
      <c r="Q39" s="119"/>
      <c r="R39" s="150"/>
      <c r="S39" s="19"/>
      <c r="T39" s="19"/>
      <c r="U39" s="4"/>
      <c r="V39" s="4"/>
      <c r="W39" s="4"/>
      <c r="X39" s="4"/>
      <c r="Y39" s="4"/>
      <c r="Z39" s="4"/>
      <c r="AA39" s="4"/>
      <c r="AB39" s="4"/>
      <c r="AC39" s="4"/>
      <c r="AD39" s="4"/>
      <c r="AE39" s="4"/>
      <c r="AF39" s="4"/>
      <c r="AG39" s="4"/>
    </row>
    <row r="40">
      <c r="A40" s="36" t="s">
        <v>17</v>
      </c>
      <c r="B40" s="147">
        <v>20702.0</v>
      </c>
      <c r="C40" s="147">
        <v>38348.0</v>
      </c>
      <c r="D40" s="131">
        <v>43266.0</v>
      </c>
      <c r="E40" s="131">
        <v>54620.0</v>
      </c>
      <c r="F40" s="131">
        <v>66098.0</v>
      </c>
      <c r="G40" s="131">
        <v>83467.0</v>
      </c>
      <c r="H40" s="139">
        <v>95925.0</v>
      </c>
      <c r="I40" s="139">
        <v>120961.0</v>
      </c>
      <c r="J40" s="139">
        <v>147609.0</v>
      </c>
      <c r="K40" s="139">
        <v>167266.0</v>
      </c>
      <c r="L40" s="139">
        <v>296575.89</v>
      </c>
      <c r="M40" s="70">
        <v>80344.0</v>
      </c>
      <c r="N40" s="272">
        <f>H40*(1+10%)</f>
        <v>105517.5</v>
      </c>
      <c r="O40" s="70">
        <f>I40*(1+20%)</f>
        <v>145153.2</v>
      </c>
      <c r="P40" s="70">
        <f t="shared" ref="P40:R40" si="39">O40*(1+20%)</f>
        <v>174183.84</v>
      </c>
      <c r="Q40" s="70">
        <f t="shared" si="39"/>
        <v>209020.608</v>
      </c>
      <c r="R40" s="70">
        <f t="shared" si="39"/>
        <v>250824.7296</v>
      </c>
      <c r="S40" s="131"/>
      <c r="T40" s="19"/>
      <c r="U40" s="4"/>
      <c r="V40" s="4"/>
      <c r="W40" s="4"/>
      <c r="X40" s="4"/>
      <c r="Y40" s="4"/>
      <c r="Z40" s="4"/>
      <c r="AA40" s="4"/>
      <c r="AB40" s="4"/>
      <c r="AC40" s="4"/>
      <c r="AD40" s="4"/>
      <c r="AE40" s="4"/>
      <c r="AF40" s="4"/>
      <c r="AG40" s="4"/>
    </row>
    <row r="41">
      <c r="A41" s="180" t="s">
        <v>18</v>
      </c>
      <c r="B41" s="38"/>
      <c r="C41" s="147">
        <v>12864.0</v>
      </c>
      <c r="D41" s="131">
        <v>20473.0</v>
      </c>
      <c r="E41" s="131">
        <v>23806.0</v>
      </c>
      <c r="F41" s="131">
        <v>29464.0</v>
      </c>
      <c r="G41" s="131">
        <v>34303.0</v>
      </c>
      <c r="H41" s="197">
        <v>43016.0</v>
      </c>
      <c r="I41" s="197">
        <f>43113</f>
        <v>43113</v>
      </c>
      <c r="J41" s="197">
        <v>47383.0</v>
      </c>
      <c r="K41" s="197">
        <v>60601.0</v>
      </c>
      <c r="L41" s="197">
        <v>69349.84</v>
      </c>
      <c r="M41" s="200">
        <v>49153.31124742412</v>
      </c>
      <c r="N41" s="201">
        <f t="shared" ref="N41:O41" si="40">H40*N58</f>
        <v>41941.74456</v>
      </c>
      <c r="O41" s="200">
        <f t="shared" si="40"/>
        <v>54365.30199</v>
      </c>
      <c r="P41" s="200">
        <f t="shared" ref="P41:R41" si="41">O40*P58</f>
        <v>65238.36238</v>
      </c>
      <c r="Q41" s="200">
        <f t="shared" si="41"/>
        <v>70457.43137</v>
      </c>
      <c r="R41" s="200">
        <f t="shared" si="41"/>
        <v>84548.91765</v>
      </c>
      <c r="U41" s="4"/>
      <c r="V41" s="4"/>
      <c r="W41" s="4"/>
      <c r="X41" s="4"/>
      <c r="Y41" s="4"/>
      <c r="Z41" s="4"/>
      <c r="AA41" s="4"/>
      <c r="AB41" s="4"/>
      <c r="AC41" s="4"/>
      <c r="AD41" s="4"/>
      <c r="AE41" s="4"/>
      <c r="AF41" s="4"/>
      <c r="AG41" s="4"/>
    </row>
    <row r="42">
      <c r="A42" s="38" t="s">
        <v>19</v>
      </c>
      <c r="B42" s="38"/>
      <c r="C42" s="38"/>
      <c r="D42" s="131">
        <v>10653.0</v>
      </c>
      <c r="E42" s="131">
        <v>18342.0</v>
      </c>
      <c r="F42" s="131">
        <v>19747.0</v>
      </c>
      <c r="G42" s="131">
        <v>24611.0</v>
      </c>
      <c r="H42" s="197">
        <v>29571.0</v>
      </c>
      <c r="I42" s="197">
        <f>28502</f>
        <v>28502</v>
      </c>
      <c r="J42" s="197">
        <v>29030.0</v>
      </c>
      <c r="K42" s="197">
        <v>33775.0</v>
      </c>
      <c r="L42" s="197">
        <v>43409.79</v>
      </c>
      <c r="M42" s="200">
        <v>30990.92037786352</v>
      </c>
      <c r="N42" s="201">
        <f t="shared" ref="N42:O42" si="42">H41*N59</f>
        <v>29256.91504</v>
      </c>
      <c r="O42" s="200">
        <f t="shared" si="42"/>
        <v>28566.27129</v>
      </c>
      <c r="P42" s="200">
        <f t="shared" ref="P42:R42" si="43">O41*P59</f>
        <v>36021.94154</v>
      </c>
      <c r="Q42" s="200">
        <f t="shared" si="43"/>
        <v>38903.69686</v>
      </c>
      <c r="R42" s="200">
        <f t="shared" si="43"/>
        <v>42015.99261</v>
      </c>
      <c r="S42" s="4"/>
      <c r="T42" s="4"/>
      <c r="U42" s="4"/>
      <c r="V42" s="4"/>
      <c r="W42" s="4"/>
      <c r="X42" s="4"/>
      <c r="Y42" s="4"/>
      <c r="Z42" s="4"/>
      <c r="AA42" s="4"/>
      <c r="AB42" s="4"/>
      <c r="AC42" s="4"/>
      <c r="AD42" s="4"/>
      <c r="AE42" s="4"/>
      <c r="AF42" s="4"/>
      <c r="AG42" s="4"/>
    </row>
    <row r="43">
      <c r="A43" s="38" t="s">
        <v>20</v>
      </c>
      <c r="B43" s="38"/>
      <c r="C43" s="38"/>
      <c r="D43" s="4"/>
      <c r="E43" s="131">
        <v>9817.0</v>
      </c>
      <c r="F43" s="131">
        <v>16682.0</v>
      </c>
      <c r="G43" s="131">
        <v>17732.0</v>
      </c>
      <c r="H43" s="197">
        <v>20450.0</v>
      </c>
      <c r="I43" s="197">
        <f>21894</f>
        <v>21894</v>
      </c>
      <c r="J43" s="197">
        <v>20219.0</v>
      </c>
      <c r="K43" s="197">
        <v>24238.0</v>
      </c>
      <c r="L43" s="197">
        <v>28317.32</v>
      </c>
      <c r="M43" s="200">
        <v>23739.240991157676</v>
      </c>
      <c r="N43" s="201">
        <f t="shared" ref="N43:O43" si="44">H42*N60</f>
        <v>21054.02105</v>
      </c>
      <c r="O43" s="200">
        <f t="shared" si="44"/>
        <v>21102.52572</v>
      </c>
      <c r="P43" s="200">
        <f t="shared" ref="P43:R43" si="45">O42*P60</f>
        <v>21150.11138</v>
      </c>
      <c r="Q43" s="200">
        <f t="shared" si="45"/>
        <v>24003.17707</v>
      </c>
      <c r="R43" s="200">
        <f t="shared" si="45"/>
        <v>25923.43124</v>
      </c>
      <c r="S43" s="440"/>
      <c r="T43" s="440"/>
      <c r="U43" s="4"/>
      <c r="V43" s="4"/>
      <c r="W43" s="4"/>
      <c r="X43" s="4"/>
      <c r="Y43" s="4"/>
      <c r="Z43" s="4"/>
      <c r="AA43" s="4"/>
      <c r="AB43" s="4"/>
      <c r="AC43" s="4"/>
      <c r="AD43" s="4"/>
      <c r="AE43" s="4"/>
      <c r="AF43" s="4"/>
      <c r="AG43" s="4"/>
    </row>
    <row r="44">
      <c r="A44" s="36" t="s">
        <v>84</v>
      </c>
      <c r="B44" s="38"/>
      <c r="C44" s="38"/>
      <c r="D44" s="4"/>
      <c r="E44" s="131"/>
      <c r="F44" s="131">
        <v>9279.0</v>
      </c>
      <c r="G44" s="131">
        <v>15749.0</v>
      </c>
      <c r="H44" s="197">
        <v>17323.0</v>
      </c>
      <c r="I44" s="197">
        <f>14224</f>
        <v>14224</v>
      </c>
      <c r="J44" s="197">
        <v>17987.0</v>
      </c>
      <c r="K44" s="197">
        <v>17603.0</v>
      </c>
      <c r="L44" s="197">
        <v>22274.41</v>
      </c>
      <c r="M44" s="200">
        <v>15945.44455718623</v>
      </c>
      <c r="N44" s="201">
        <f t="shared" ref="N44:O44" si="46">H43*N61</f>
        <v>15630.35991</v>
      </c>
      <c r="O44" s="200">
        <f t="shared" si="46"/>
        <v>15228.37438</v>
      </c>
      <c r="P44" s="200">
        <f t="shared" ref="P44:R44" si="47">O43*P61</f>
        <v>14677.86434</v>
      </c>
      <c r="Q44" s="200">
        <f t="shared" si="47"/>
        <v>13239.8663</v>
      </c>
      <c r="R44" s="200">
        <f t="shared" si="47"/>
        <v>15025.87147</v>
      </c>
      <c r="S44" s="4"/>
      <c r="T44" s="4"/>
      <c r="U44" s="4"/>
      <c r="V44" s="4"/>
      <c r="W44" s="4"/>
      <c r="X44" s="4"/>
      <c r="Y44" s="4"/>
      <c r="Z44" s="4"/>
      <c r="AA44" s="4"/>
      <c r="AB44" s="4"/>
      <c r="AC44" s="4"/>
      <c r="AD44" s="4"/>
      <c r="AE44" s="4"/>
      <c r="AF44" s="4"/>
      <c r="AG44" s="4"/>
    </row>
    <row r="45">
      <c r="A45" s="36" t="s">
        <v>85</v>
      </c>
      <c r="B45" s="38"/>
      <c r="C45" s="38"/>
      <c r="D45" s="4"/>
      <c r="E45" s="4"/>
      <c r="F45" s="131">
        <v>9279.0</v>
      </c>
      <c r="G45" s="131">
        <v>24766.0</v>
      </c>
      <c r="H45" s="197">
        <v>39617.0</v>
      </c>
      <c r="I45" s="197">
        <v>47448.0</v>
      </c>
      <c r="J45" s="197">
        <v>54788.0</v>
      </c>
      <c r="K45" s="197">
        <v>67071.0</v>
      </c>
      <c r="L45" s="197">
        <v>85535.84</v>
      </c>
      <c r="M45" s="200">
        <v>43456.44455718623</v>
      </c>
      <c r="N45" s="201">
        <f>H45+N44</f>
        <v>55247.35991</v>
      </c>
      <c r="O45" s="74">
        <f>I45+O47</f>
        <v>59630.6995</v>
      </c>
      <c r="P45" s="74">
        <f t="shared" ref="P45:R45" si="48">O45+P47</f>
        <v>71372.99098</v>
      </c>
      <c r="Q45" s="74">
        <f t="shared" si="48"/>
        <v>81964.88402</v>
      </c>
      <c r="R45" s="74">
        <f t="shared" si="48"/>
        <v>93985.5812</v>
      </c>
      <c r="S45" s="4"/>
      <c r="T45" s="4"/>
      <c r="U45" s="4"/>
      <c r="V45" s="4"/>
      <c r="W45" s="4"/>
      <c r="X45" s="4"/>
      <c r="Y45" s="4"/>
      <c r="Z45" s="4"/>
      <c r="AA45" s="4"/>
      <c r="AB45" s="4"/>
      <c r="AC45" s="4"/>
      <c r="AD45" s="4"/>
      <c r="AE45" s="4"/>
      <c r="AF45" s="4"/>
      <c r="AG45" s="4"/>
    </row>
    <row r="46">
      <c r="A46" s="38" t="s">
        <v>22</v>
      </c>
      <c r="B46" s="131">
        <v>4315.0</v>
      </c>
      <c r="C46" s="131">
        <v>18660.89</v>
      </c>
      <c r="D46" s="131">
        <v>29803.74</v>
      </c>
      <c r="E46" s="131">
        <v>35140.03</v>
      </c>
      <c r="F46" s="131">
        <v>41999.74</v>
      </c>
      <c r="G46" s="131">
        <v>52722.01</v>
      </c>
      <c r="H46" s="131">
        <v>64808.82</v>
      </c>
      <c r="I46" s="131">
        <v>92779.0</v>
      </c>
      <c r="J46" s="131">
        <v>125302.0</v>
      </c>
      <c r="K46" s="131">
        <v>130853.0</v>
      </c>
      <c r="L46" s="131">
        <v>179806.62</v>
      </c>
      <c r="M46" s="119"/>
      <c r="N46" s="118"/>
      <c r="O46" s="119"/>
      <c r="P46" s="119"/>
      <c r="Q46" s="119"/>
      <c r="R46" s="150"/>
      <c r="S46" s="19"/>
      <c r="T46" s="19"/>
      <c r="U46" s="4"/>
      <c r="V46" s="4"/>
      <c r="W46" s="4"/>
      <c r="X46" s="4"/>
      <c r="Y46" s="4"/>
      <c r="Z46" s="4"/>
      <c r="AA46" s="4"/>
      <c r="AB46" s="4"/>
      <c r="AC46" s="4"/>
      <c r="AD46" s="4"/>
      <c r="AE46" s="4"/>
      <c r="AF46" s="4"/>
      <c r="AG46" s="4"/>
    </row>
    <row r="47">
      <c r="A47" s="259" t="s">
        <v>140</v>
      </c>
      <c r="B47" s="39"/>
      <c r="C47" s="259"/>
      <c r="D47" s="23"/>
      <c r="E47" s="23"/>
      <c r="F47" s="22">
        <f>F45</f>
        <v>9279</v>
      </c>
      <c r="G47" s="22">
        <f t="shared" ref="G47:L47" si="49">G45-F45</f>
        <v>15487</v>
      </c>
      <c r="H47" s="22">
        <f t="shared" si="49"/>
        <v>14851</v>
      </c>
      <c r="I47" s="22">
        <f t="shared" si="49"/>
        <v>7831</v>
      </c>
      <c r="J47" s="22">
        <f t="shared" si="49"/>
        <v>7340</v>
      </c>
      <c r="K47" s="22">
        <f t="shared" si="49"/>
        <v>12283</v>
      </c>
      <c r="L47" s="22">
        <f t="shared" si="49"/>
        <v>18464.84</v>
      </c>
      <c r="M47" s="109">
        <v>15945.44455718623</v>
      </c>
      <c r="N47" s="276">
        <f>N44</f>
        <v>15630.35991</v>
      </c>
      <c r="O47" s="109">
        <f t="shared" ref="O47:R47" si="50">O44*80%</f>
        <v>12182.6995</v>
      </c>
      <c r="P47" s="109">
        <f t="shared" si="50"/>
        <v>11742.29147</v>
      </c>
      <c r="Q47" s="109">
        <f t="shared" si="50"/>
        <v>10591.89304</v>
      </c>
      <c r="R47" s="109">
        <f t="shared" si="50"/>
        <v>12020.69718</v>
      </c>
      <c r="S47" s="40"/>
      <c r="T47" s="23"/>
      <c r="U47" s="23"/>
      <c r="V47" s="23"/>
      <c r="W47" s="23"/>
      <c r="X47" s="23"/>
      <c r="Y47" s="23"/>
      <c r="Z47" s="23"/>
      <c r="AA47" s="23"/>
      <c r="AB47" s="23"/>
      <c r="AC47" s="23"/>
      <c r="AD47" s="23"/>
      <c r="AE47" s="23"/>
      <c r="AF47" s="23"/>
      <c r="AG47" s="23"/>
    </row>
    <row r="48">
      <c r="A48" s="285" t="s">
        <v>25</v>
      </c>
      <c r="B48" s="38"/>
      <c r="C48" s="278"/>
      <c r="D48" s="278"/>
      <c r="E48" s="278"/>
      <c r="F48" s="278"/>
      <c r="G48" s="25"/>
      <c r="H48" s="441"/>
      <c r="I48" s="441"/>
      <c r="J48" s="441"/>
      <c r="K48" s="441"/>
      <c r="L48" s="441"/>
      <c r="M48" s="279"/>
      <c r="N48" s="280"/>
      <c r="O48" s="279"/>
      <c r="P48" s="279"/>
      <c r="Q48" s="279"/>
      <c r="R48" s="119"/>
      <c r="S48" s="4"/>
      <c r="T48" s="4"/>
      <c r="U48" s="4"/>
      <c r="V48" s="4"/>
      <c r="W48" s="4"/>
      <c r="X48" s="4"/>
      <c r="Y48" s="4"/>
      <c r="Z48" s="4"/>
      <c r="AA48" s="4"/>
      <c r="AB48" s="4"/>
      <c r="AC48" s="4"/>
      <c r="AD48" s="4"/>
      <c r="AE48" s="4"/>
      <c r="AF48" s="4"/>
      <c r="AG48" s="4"/>
    </row>
    <row r="49">
      <c r="A49" s="36" t="s">
        <v>17</v>
      </c>
      <c r="B49" s="36">
        <v>200.0</v>
      </c>
      <c r="C49" s="255">
        <v>392.0</v>
      </c>
      <c r="D49" s="80">
        <v>503.0</v>
      </c>
      <c r="E49" s="80">
        <v>636.0</v>
      </c>
      <c r="F49" s="80">
        <v>750.0</v>
      </c>
      <c r="G49" s="20">
        <v>917.0</v>
      </c>
      <c r="H49" s="206">
        <v>1074.0</v>
      </c>
      <c r="I49" s="206">
        <v>1316.0</v>
      </c>
      <c r="J49" s="206">
        <v>1221.0</v>
      </c>
      <c r="K49" s="206">
        <v>1483.0</v>
      </c>
      <c r="L49" s="206">
        <v>2377.0</v>
      </c>
      <c r="M49" s="129">
        <v>891.0000000000001</v>
      </c>
      <c r="N49" s="128">
        <f>M49*(1+10%)</f>
        <v>980.1</v>
      </c>
      <c r="O49" s="127">
        <f>I49*(1+20%)</f>
        <v>1579.2</v>
      </c>
      <c r="P49" s="127">
        <f t="shared" ref="P49:R49" si="51">O49*(1+20%)</f>
        <v>1895.04</v>
      </c>
      <c r="Q49" s="127">
        <f t="shared" si="51"/>
        <v>2274.048</v>
      </c>
      <c r="R49" s="127">
        <f t="shared" si="51"/>
        <v>2728.8576</v>
      </c>
      <c r="S49" s="19"/>
      <c r="T49" s="19"/>
      <c r="U49" s="4"/>
      <c r="V49" s="4"/>
      <c r="W49" s="4"/>
      <c r="X49" s="4"/>
      <c r="Y49" s="4"/>
      <c r="Z49" s="4"/>
      <c r="AA49" s="4"/>
      <c r="AB49" s="4"/>
      <c r="AC49" s="4"/>
      <c r="AD49" s="4"/>
      <c r="AE49" s="4"/>
      <c r="AF49" s="4"/>
      <c r="AG49" s="4"/>
    </row>
    <row r="50">
      <c r="A50" s="180" t="s">
        <v>18</v>
      </c>
      <c r="B50" s="38"/>
      <c r="C50" s="36">
        <v>108.0</v>
      </c>
      <c r="D50" s="19">
        <v>198.0</v>
      </c>
      <c r="E50" s="80">
        <v>252.0</v>
      </c>
      <c r="F50" s="80">
        <v>318.0</v>
      </c>
      <c r="G50" s="25">
        <v>370.0</v>
      </c>
      <c r="H50" s="206">
        <v>465.0</v>
      </c>
      <c r="I50" s="206">
        <v>454.0</v>
      </c>
      <c r="J50" s="206">
        <v>422.0</v>
      </c>
      <c r="K50" s="206">
        <v>414.0</v>
      </c>
      <c r="L50" s="206">
        <v>658.0</v>
      </c>
      <c r="M50" s="129">
        <v>489.7003902583609</v>
      </c>
      <c r="N50" s="128">
        <f t="shared" ref="N50:N53" si="53">M49*N63</f>
        <v>361.9263077</v>
      </c>
      <c r="O50" s="86">
        <f t="shared" ref="O50:O53" si="54">I49*O63</f>
        <v>500.6681564</v>
      </c>
      <c r="P50" s="86">
        <f t="shared" ref="P50:R50" si="52">O49*P63</f>
        <v>600.8017877</v>
      </c>
      <c r="Q50" s="86">
        <f t="shared" si="52"/>
        <v>648.8659307</v>
      </c>
      <c r="R50" s="86">
        <f t="shared" si="52"/>
        <v>778.6391169</v>
      </c>
      <c r="S50" s="4"/>
      <c r="T50" s="4"/>
      <c r="U50" s="4"/>
      <c r="V50" s="4"/>
      <c r="W50" s="4"/>
      <c r="X50" s="4"/>
      <c r="Y50" s="4"/>
      <c r="Z50" s="4"/>
      <c r="AA50" s="4"/>
      <c r="AB50" s="4"/>
      <c r="AC50" s="4"/>
      <c r="AD50" s="4"/>
      <c r="AE50" s="4"/>
      <c r="AF50" s="4"/>
      <c r="AG50" s="4"/>
    </row>
    <row r="51">
      <c r="A51" s="38" t="s">
        <v>19</v>
      </c>
      <c r="B51" s="38"/>
      <c r="C51" s="36"/>
      <c r="D51" s="19">
        <v>89.0</v>
      </c>
      <c r="E51" s="80">
        <v>175.0</v>
      </c>
      <c r="F51" s="80">
        <v>202.0</v>
      </c>
      <c r="G51" s="25">
        <v>263.0</v>
      </c>
      <c r="H51" s="206">
        <v>302.0</v>
      </c>
      <c r="I51" s="206">
        <v>297.0</v>
      </c>
      <c r="J51" s="206">
        <v>254.0</v>
      </c>
      <c r="K51" s="206">
        <v>278.0</v>
      </c>
      <c r="L51" s="206">
        <v>373.0</v>
      </c>
      <c r="M51" s="129">
        <v>320.03629032258067</v>
      </c>
      <c r="N51" s="128">
        <f t="shared" si="53"/>
        <v>325.3773109</v>
      </c>
      <c r="O51" s="86">
        <f t="shared" si="54"/>
        <v>260.9767742</v>
      </c>
      <c r="P51" s="86">
        <f t="shared" ref="P51:R51" si="55">O50*P64</f>
        <v>287.803437</v>
      </c>
      <c r="Q51" s="86">
        <f t="shared" si="55"/>
        <v>310.827712</v>
      </c>
      <c r="R51" s="86">
        <f t="shared" si="55"/>
        <v>335.6939289</v>
      </c>
      <c r="S51" s="19"/>
      <c r="T51" s="19"/>
      <c r="U51" s="4"/>
      <c r="V51" s="4"/>
      <c r="W51" s="4"/>
      <c r="X51" s="4"/>
      <c r="Y51" s="4"/>
      <c r="Z51" s="4"/>
      <c r="AA51" s="4"/>
      <c r="AB51" s="4"/>
      <c r="AC51" s="4"/>
      <c r="AD51" s="4"/>
      <c r="AE51" s="4"/>
      <c r="AF51" s="4"/>
      <c r="AG51" s="4"/>
    </row>
    <row r="52">
      <c r="A52" s="38" t="s">
        <v>20</v>
      </c>
      <c r="B52" s="38"/>
      <c r="C52" s="38"/>
      <c r="D52" s="4"/>
      <c r="E52" s="80">
        <v>83.0</v>
      </c>
      <c r="F52" s="80">
        <v>158.0</v>
      </c>
      <c r="G52" s="25">
        <v>179.0</v>
      </c>
      <c r="H52" s="206">
        <v>221.0</v>
      </c>
      <c r="I52" s="206">
        <v>216.0</v>
      </c>
      <c r="J52" s="206">
        <v>186.0</v>
      </c>
      <c r="K52" s="206">
        <v>208.0</v>
      </c>
      <c r="L52" s="206">
        <v>259.0</v>
      </c>
      <c r="M52" s="129">
        <v>259.0526388409796</v>
      </c>
      <c r="N52" s="128">
        <f t="shared" si="53"/>
        <v>227.9864418</v>
      </c>
      <c r="O52" s="86">
        <f t="shared" si="54"/>
        <v>191.181457</v>
      </c>
      <c r="P52" s="86">
        <f t="shared" ref="P52:R52" si="56">O51*P65</f>
        <v>167.9929964</v>
      </c>
      <c r="Q52" s="86">
        <f t="shared" si="56"/>
        <v>166.7353952</v>
      </c>
      <c r="R52" s="86">
        <f t="shared" si="56"/>
        <v>180.0742268</v>
      </c>
      <c r="S52" s="4"/>
      <c r="T52" s="4"/>
      <c r="U52" s="4"/>
      <c r="V52" s="4"/>
      <c r="W52" s="4"/>
      <c r="X52" s="4"/>
      <c r="Y52" s="4"/>
      <c r="Z52" s="4"/>
      <c r="AA52" s="4"/>
      <c r="AB52" s="4"/>
      <c r="AC52" s="4"/>
      <c r="AD52" s="4"/>
      <c r="AE52" s="4"/>
      <c r="AF52" s="4"/>
      <c r="AG52" s="4"/>
    </row>
    <row r="53">
      <c r="A53" s="36" t="s">
        <v>84</v>
      </c>
      <c r="B53" s="38"/>
      <c r="C53" s="38"/>
      <c r="D53" s="4"/>
      <c r="E53" s="80"/>
      <c r="F53" s="80">
        <v>79.0</v>
      </c>
      <c r="G53" s="25">
        <v>146.0</v>
      </c>
      <c r="H53" s="206">
        <v>167.0</v>
      </c>
      <c r="I53" s="206">
        <v>148.0</v>
      </c>
      <c r="J53" s="206">
        <v>173.0</v>
      </c>
      <c r="K53" s="206">
        <v>156.0</v>
      </c>
      <c r="L53" s="206">
        <v>206.0</v>
      </c>
      <c r="M53" s="129">
        <v>154.8550646551724</v>
      </c>
      <c r="N53" s="128">
        <f t="shared" si="53"/>
        <v>194.0351762</v>
      </c>
      <c r="O53" s="86">
        <f t="shared" si="54"/>
        <v>144.6515837</v>
      </c>
      <c r="P53" s="86">
        <f t="shared" ref="P53:R53" si="57">O52*P66</f>
        <v>128.0310209</v>
      </c>
      <c r="Q53" s="86">
        <f t="shared" si="57"/>
        <v>101.2518874</v>
      </c>
      <c r="R53" s="86">
        <f t="shared" si="57"/>
        <v>100.4939124</v>
      </c>
      <c r="S53" s="4"/>
      <c r="T53" s="4"/>
      <c r="U53" s="4"/>
      <c r="V53" s="4"/>
      <c r="W53" s="4"/>
      <c r="X53" s="4"/>
      <c r="Y53" s="4"/>
      <c r="Z53" s="4"/>
      <c r="AA53" s="4"/>
      <c r="AB53" s="4"/>
      <c r="AC53" s="4"/>
      <c r="AD53" s="4"/>
      <c r="AE53" s="4"/>
      <c r="AF53" s="4"/>
      <c r="AG53" s="4"/>
    </row>
    <row r="54">
      <c r="A54" s="36" t="s">
        <v>85</v>
      </c>
      <c r="B54" s="38"/>
      <c r="C54" s="38"/>
      <c r="D54" s="4"/>
      <c r="E54" s="80"/>
      <c r="F54" s="80">
        <v>79.0</v>
      </c>
      <c r="G54" s="25">
        <v>220.0</v>
      </c>
      <c r="H54" s="5">
        <v>362.0</v>
      </c>
      <c r="I54" s="5">
        <v>450.0</v>
      </c>
      <c r="J54" s="5">
        <v>507.0</v>
      </c>
      <c r="K54" s="5">
        <v>610.0</v>
      </c>
      <c r="L54" s="5">
        <v>803.0</v>
      </c>
      <c r="M54" s="129">
        <v>398.85506465517244</v>
      </c>
      <c r="N54" s="128">
        <f>M54+N53</f>
        <v>592.8902408</v>
      </c>
      <c r="O54" s="129">
        <f>I54+O56</f>
        <v>565.721267</v>
      </c>
      <c r="P54" s="129">
        <f t="shared" ref="P54:R54" si="58">O54+P56</f>
        <v>668.1460837</v>
      </c>
      <c r="Q54" s="129">
        <f t="shared" si="58"/>
        <v>749.1475936</v>
      </c>
      <c r="R54" s="129">
        <f t="shared" si="58"/>
        <v>829.5427236</v>
      </c>
      <c r="S54" s="4"/>
      <c r="T54" s="4"/>
      <c r="U54" s="4"/>
      <c r="V54" s="4"/>
      <c r="W54" s="4"/>
      <c r="X54" s="4"/>
      <c r="Y54" s="4"/>
      <c r="Z54" s="4"/>
      <c r="AA54" s="4"/>
      <c r="AB54" s="4"/>
      <c r="AC54" s="4"/>
      <c r="AD54" s="4"/>
      <c r="AE54" s="4"/>
      <c r="AF54" s="4"/>
      <c r="AG54" s="4"/>
    </row>
    <row r="55">
      <c r="A55" s="38" t="s">
        <v>22</v>
      </c>
      <c r="B55" s="36">
        <v>110.0</v>
      </c>
      <c r="C55" s="36">
        <v>363.0</v>
      </c>
      <c r="D55" s="19">
        <v>538.0</v>
      </c>
      <c r="E55" s="80">
        <v>692.0</v>
      </c>
      <c r="F55" s="19">
        <v>841.0</v>
      </c>
      <c r="G55" s="80">
        <v>1020.0</v>
      </c>
      <c r="H55" s="206">
        <v>1262.0</v>
      </c>
      <c r="I55" s="206">
        <v>1666.0</v>
      </c>
      <c r="J55" s="206">
        <v>2049.0</v>
      </c>
      <c r="K55" s="206">
        <v>2058.0</v>
      </c>
      <c r="L55" s="206">
        <v>2498.0</v>
      </c>
      <c r="M55" s="119"/>
      <c r="N55" s="118"/>
      <c r="O55" s="129"/>
      <c r="P55" s="129"/>
      <c r="Q55" s="129"/>
      <c r="R55" s="129"/>
      <c r="S55" s="4"/>
      <c r="T55" s="4"/>
      <c r="U55" s="4"/>
      <c r="V55" s="4"/>
      <c r="W55" s="4"/>
      <c r="X55" s="4"/>
      <c r="Y55" s="4"/>
      <c r="Z55" s="4"/>
      <c r="AA55" s="4"/>
      <c r="AB55" s="4"/>
      <c r="AC55" s="4"/>
      <c r="AD55" s="4"/>
      <c r="AE55" s="4"/>
      <c r="AF55" s="4"/>
      <c r="AG55" s="4"/>
    </row>
    <row r="56">
      <c r="A56" s="259" t="s">
        <v>140</v>
      </c>
      <c r="B56" s="39"/>
      <c r="C56" s="39"/>
      <c r="D56" s="23"/>
      <c r="E56" s="287"/>
      <c r="F56" s="288">
        <f>F54</f>
        <v>79</v>
      </c>
      <c r="G56" s="30">
        <f t="shared" ref="G56:L56" si="59">G54-F54</f>
        <v>141</v>
      </c>
      <c r="H56" s="23">
        <f t="shared" si="59"/>
        <v>142</v>
      </c>
      <c r="I56" s="23">
        <f t="shared" si="59"/>
        <v>88</v>
      </c>
      <c r="J56" s="23">
        <f t="shared" si="59"/>
        <v>57</v>
      </c>
      <c r="K56" s="23">
        <f t="shared" si="59"/>
        <v>103</v>
      </c>
      <c r="L56" s="23">
        <f t="shared" si="59"/>
        <v>193</v>
      </c>
      <c r="M56" s="289">
        <v>154.8550646551724</v>
      </c>
      <c r="N56" s="290">
        <f>N53</f>
        <v>194.0351762</v>
      </c>
      <c r="O56" s="165">
        <f t="shared" ref="O56:R56" si="60">O53*80%</f>
        <v>115.721267</v>
      </c>
      <c r="P56" s="165">
        <f t="shared" si="60"/>
        <v>102.4248168</v>
      </c>
      <c r="Q56" s="165">
        <f t="shared" si="60"/>
        <v>81.00150992</v>
      </c>
      <c r="R56" s="165">
        <f t="shared" si="60"/>
        <v>80.3951299</v>
      </c>
      <c r="S56" s="23"/>
      <c r="T56" s="23"/>
      <c r="U56" s="23"/>
      <c r="V56" s="23"/>
      <c r="W56" s="23"/>
      <c r="X56" s="23"/>
      <c r="Y56" s="23"/>
      <c r="Z56" s="23"/>
      <c r="AA56" s="23"/>
      <c r="AB56" s="23"/>
      <c r="AC56" s="23"/>
      <c r="AD56" s="23"/>
      <c r="AE56" s="23"/>
      <c r="AF56" s="23"/>
      <c r="AG56" s="23"/>
    </row>
    <row r="57">
      <c r="A57" s="1" t="s">
        <v>36</v>
      </c>
      <c r="B57" s="4"/>
      <c r="C57" s="4"/>
      <c r="D57" s="4"/>
      <c r="E57" s="4"/>
      <c r="F57" s="4"/>
      <c r="G57" s="4"/>
      <c r="H57" s="8"/>
      <c r="I57" s="8"/>
      <c r="J57" s="8"/>
      <c r="K57" s="8"/>
      <c r="L57" s="8"/>
      <c r="M57" s="119"/>
      <c r="N57" s="118"/>
      <c r="O57" s="119"/>
      <c r="P57" s="119"/>
      <c r="Q57" s="119"/>
      <c r="R57" s="150"/>
      <c r="S57" s="4"/>
      <c r="T57" s="4"/>
      <c r="U57" s="4"/>
      <c r="V57" s="4"/>
      <c r="W57" s="4"/>
      <c r="X57" s="4"/>
      <c r="Y57" s="4"/>
      <c r="Z57" s="4"/>
      <c r="AA57" s="4"/>
      <c r="AB57" s="4"/>
      <c r="AC57" s="4"/>
      <c r="AD57" s="4"/>
      <c r="AE57" s="4"/>
      <c r="AF57" s="4"/>
      <c r="AG57" s="4"/>
    </row>
    <row r="58">
      <c r="A58" s="36" t="s">
        <v>37</v>
      </c>
      <c r="B58" s="149"/>
      <c r="C58" s="274">
        <f t="shared" ref="C58:L58" si="61">C41/B40</f>
        <v>0.6213892378</v>
      </c>
      <c r="D58" s="274">
        <f t="shared" si="61"/>
        <v>0.533873996</v>
      </c>
      <c r="E58" s="274">
        <f t="shared" si="61"/>
        <v>0.5502241945</v>
      </c>
      <c r="F58" s="274">
        <f t="shared" si="61"/>
        <v>0.539436104</v>
      </c>
      <c r="G58" s="274">
        <f t="shared" si="61"/>
        <v>0.5189718297</v>
      </c>
      <c r="H58" s="274">
        <f t="shared" si="61"/>
        <v>0.515365354</v>
      </c>
      <c r="I58" s="274">
        <f t="shared" si="61"/>
        <v>0.4494448788</v>
      </c>
      <c r="J58" s="274">
        <f t="shared" si="61"/>
        <v>0.3917212986</v>
      </c>
      <c r="K58" s="274">
        <f t="shared" si="61"/>
        <v>0.4105508472</v>
      </c>
      <c r="L58" s="274">
        <f t="shared" si="61"/>
        <v>0.4146081092</v>
      </c>
      <c r="M58" s="79">
        <v>0.6729642832341747</v>
      </c>
      <c r="N58" s="78">
        <f t="shared" ref="N58:N61" si="63">AVERAGE(C58:H58)*80%</f>
        <v>0.4372347621</v>
      </c>
      <c r="O58" s="79">
        <f t="shared" ref="O58:O61" si="64">I58</f>
        <v>0.4494448788</v>
      </c>
      <c r="P58" s="79">
        <f t="shared" ref="P58:P61" si="65">O58</f>
        <v>0.4494448788</v>
      </c>
      <c r="Q58" s="79">
        <f t="shared" ref="Q58:Q61" si="66">P58*90%</f>
        <v>0.4045003909</v>
      </c>
      <c r="R58" s="79">
        <f t="shared" ref="R58:R61" si="67">Q58</f>
        <v>0.4045003909</v>
      </c>
      <c r="S58" s="4"/>
      <c r="T58" s="4"/>
      <c r="U58" s="4"/>
      <c r="V58" s="4"/>
      <c r="W58" s="4"/>
      <c r="X58" s="4"/>
      <c r="Y58" s="4"/>
      <c r="Z58" s="4"/>
      <c r="AA58" s="4"/>
      <c r="AB58" s="4"/>
      <c r="AC58" s="4"/>
      <c r="AD58" s="4"/>
      <c r="AE58" s="4"/>
      <c r="AF58" s="4"/>
      <c r="AG58" s="4"/>
    </row>
    <row r="59">
      <c r="A59" s="38" t="s">
        <v>38</v>
      </c>
      <c r="B59" s="149"/>
      <c r="C59" s="149"/>
      <c r="D59" s="274">
        <f t="shared" ref="D59:L59" si="62">D42/C41</f>
        <v>0.828125</v>
      </c>
      <c r="E59" s="274">
        <f t="shared" si="62"/>
        <v>0.8959116886</v>
      </c>
      <c r="F59" s="274">
        <f t="shared" si="62"/>
        <v>0.8294967655</v>
      </c>
      <c r="G59" s="274">
        <f t="shared" si="62"/>
        <v>0.835290524</v>
      </c>
      <c r="H59" s="274">
        <f t="shared" si="62"/>
        <v>0.8620528817</v>
      </c>
      <c r="I59" s="274">
        <f t="shared" si="62"/>
        <v>0.6625906639</v>
      </c>
      <c r="J59" s="274">
        <f t="shared" si="62"/>
        <v>0.6733467864</v>
      </c>
      <c r="K59" s="274">
        <f t="shared" si="62"/>
        <v>0.7128083912</v>
      </c>
      <c r="L59" s="274">
        <f t="shared" si="62"/>
        <v>0.7163213478</v>
      </c>
      <c r="M59" s="79">
        <v>0.8315468721420891</v>
      </c>
      <c r="N59" s="78">
        <f t="shared" si="63"/>
        <v>0.6801402976</v>
      </c>
      <c r="O59" s="79">
        <f t="shared" si="64"/>
        <v>0.6625906639</v>
      </c>
      <c r="P59" s="79">
        <f t="shared" si="65"/>
        <v>0.6625906639</v>
      </c>
      <c r="Q59" s="79">
        <f t="shared" si="66"/>
        <v>0.5963315975</v>
      </c>
      <c r="R59" s="79">
        <f t="shared" si="67"/>
        <v>0.5963315975</v>
      </c>
      <c r="S59" s="4"/>
      <c r="T59" s="4"/>
      <c r="U59" s="4"/>
      <c r="V59" s="4"/>
      <c r="W59" s="4"/>
      <c r="X59" s="4"/>
      <c r="Y59" s="4"/>
      <c r="Z59" s="4"/>
      <c r="AA59" s="4"/>
      <c r="AB59" s="4"/>
      <c r="AC59" s="4"/>
      <c r="AD59" s="4"/>
      <c r="AE59" s="4"/>
      <c r="AF59" s="4"/>
      <c r="AG59" s="4"/>
    </row>
    <row r="60">
      <c r="A60" s="38" t="s">
        <v>39</v>
      </c>
      <c r="B60" s="149"/>
      <c r="C60" s="149"/>
      <c r="D60" s="274"/>
      <c r="E60" s="274">
        <f t="shared" ref="E60:L60" si="68">E43/D42</f>
        <v>0.9215244532</v>
      </c>
      <c r="F60" s="274">
        <f t="shared" si="68"/>
        <v>0.9094973285</v>
      </c>
      <c r="G60" s="274">
        <f t="shared" si="68"/>
        <v>0.8979591837</v>
      </c>
      <c r="H60" s="274">
        <f t="shared" si="68"/>
        <v>0.8309292593</v>
      </c>
      <c r="I60" s="274">
        <f t="shared" si="68"/>
        <v>0.7403875418</v>
      </c>
      <c r="J60" s="274">
        <f t="shared" si="68"/>
        <v>0.7093888148</v>
      </c>
      <c r="K60" s="274">
        <f t="shared" si="68"/>
        <v>0.8349293834</v>
      </c>
      <c r="L60" s="274">
        <f t="shared" si="68"/>
        <v>0.8384106588</v>
      </c>
      <c r="M60" s="79">
        <v>0.8795569096390394</v>
      </c>
      <c r="N60" s="78">
        <f t="shared" si="63"/>
        <v>0.7119820449</v>
      </c>
      <c r="O60" s="79">
        <f t="shared" si="64"/>
        <v>0.7403875418</v>
      </c>
      <c r="P60" s="79">
        <f t="shared" si="65"/>
        <v>0.7403875418</v>
      </c>
      <c r="Q60" s="79">
        <f t="shared" si="66"/>
        <v>0.6663487877</v>
      </c>
      <c r="R60" s="79">
        <f t="shared" si="67"/>
        <v>0.6663487877</v>
      </c>
      <c r="S60" s="4"/>
      <c r="T60" s="4"/>
      <c r="U60" s="4"/>
      <c r="V60" s="4"/>
      <c r="W60" s="4"/>
      <c r="X60" s="4"/>
      <c r="Y60" s="4"/>
      <c r="Z60" s="4"/>
      <c r="AA60" s="4"/>
      <c r="AB60" s="4"/>
      <c r="AC60" s="4"/>
      <c r="AD60" s="4"/>
      <c r="AE60" s="4"/>
      <c r="AF60" s="4"/>
      <c r="AG60" s="4"/>
    </row>
    <row r="61">
      <c r="A61" s="39" t="s">
        <v>40</v>
      </c>
      <c r="B61" s="287"/>
      <c r="C61" s="287"/>
      <c r="D61" s="291"/>
      <c r="E61" s="291"/>
      <c r="F61" s="291">
        <f t="shared" ref="F61:L61" si="69">F44/E43</f>
        <v>0.9451971071</v>
      </c>
      <c r="G61" s="291">
        <f t="shared" si="69"/>
        <v>0.9440714543</v>
      </c>
      <c r="H61" s="291">
        <f t="shared" si="69"/>
        <v>0.976934356</v>
      </c>
      <c r="I61" s="291">
        <f t="shared" si="69"/>
        <v>0.6955501222</v>
      </c>
      <c r="J61" s="291">
        <f t="shared" si="69"/>
        <v>0.8215492829</v>
      </c>
      <c r="K61" s="291">
        <f t="shared" si="69"/>
        <v>0.8706167466</v>
      </c>
      <c r="L61" s="291">
        <f t="shared" si="69"/>
        <v>0.9189871277</v>
      </c>
      <c r="M61" s="124">
        <v>0.8330518027891035</v>
      </c>
      <c r="N61" s="125">
        <f t="shared" si="63"/>
        <v>0.7643207779</v>
      </c>
      <c r="O61" s="124">
        <f t="shared" si="64"/>
        <v>0.6955501222</v>
      </c>
      <c r="P61" s="124">
        <f t="shared" si="65"/>
        <v>0.6955501222</v>
      </c>
      <c r="Q61" s="124">
        <f t="shared" si="66"/>
        <v>0.62599511</v>
      </c>
      <c r="R61" s="124">
        <f t="shared" si="67"/>
        <v>0.62599511</v>
      </c>
      <c r="S61" s="23"/>
      <c r="T61" s="23"/>
      <c r="U61" s="23"/>
      <c r="V61" s="23"/>
      <c r="W61" s="23"/>
      <c r="X61" s="23"/>
      <c r="Y61" s="23"/>
      <c r="Z61" s="23"/>
      <c r="AA61" s="23"/>
      <c r="AB61" s="23"/>
      <c r="AC61" s="23"/>
      <c r="AD61" s="23"/>
      <c r="AE61" s="23"/>
      <c r="AF61" s="23"/>
      <c r="AG61" s="23"/>
    </row>
    <row r="62">
      <c r="A62" s="1" t="s">
        <v>41</v>
      </c>
      <c r="B62" s="4"/>
      <c r="C62" s="4"/>
      <c r="D62" s="4"/>
      <c r="E62" s="4"/>
      <c r="F62" s="75"/>
      <c r="G62" s="4"/>
      <c r="H62" s="8"/>
      <c r="I62" s="8"/>
      <c r="J62" s="8"/>
      <c r="K62" s="8"/>
      <c r="L62" s="8"/>
      <c r="M62" s="119"/>
      <c r="N62" s="118"/>
      <c r="O62" s="119"/>
      <c r="P62" s="119"/>
      <c r="Q62" s="119"/>
      <c r="R62" s="119"/>
      <c r="S62" s="4"/>
      <c r="T62" s="4"/>
      <c r="U62" s="4"/>
      <c r="V62" s="4"/>
      <c r="W62" s="4"/>
      <c r="X62" s="4"/>
      <c r="Y62" s="4"/>
      <c r="Z62" s="4"/>
      <c r="AA62" s="4"/>
      <c r="AB62" s="4"/>
      <c r="AC62" s="4"/>
      <c r="AD62" s="4"/>
      <c r="AE62" s="4"/>
      <c r="AF62" s="4"/>
      <c r="AG62" s="4"/>
    </row>
    <row r="63">
      <c r="A63" s="36" t="s">
        <v>37</v>
      </c>
      <c r="B63" s="4"/>
      <c r="C63" s="274">
        <f t="shared" ref="C63:L63" si="70">C50/B49</f>
        <v>0.54</v>
      </c>
      <c r="D63" s="274">
        <f t="shared" si="70"/>
        <v>0.5051020408</v>
      </c>
      <c r="E63" s="274">
        <f t="shared" si="70"/>
        <v>0.5009940358</v>
      </c>
      <c r="F63" s="274">
        <f t="shared" si="70"/>
        <v>0.5</v>
      </c>
      <c r="G63" s="274">
        <f t="shared" si="70"/>
        <v>0.4933333333</v>
      </c>
      <c r="H63" s="274">
        <f t="shared" si="70"/>
        <v>0.5070883315</v>
      </c>
      <c r="I63" s="274">
        <f t="shared" si="70"/>
        <v>0.4227188082</v>
      </c>
      <c r="J63" s="274">
        <f t="shared" si="70"/>
        <v>0.320668693</v>
      </c>
      <c r="K63" s="274">
        <f t="shared" si="70"/>
        <v>0.3390663391</v>
      </c>
      <c r="L63" s="274">
        <f t="shared" si="70"/>
        <v>0.4436952124</v>
      </c>
      <c r="M63" s="79">
        <v>0.6045683830350135</v>
      </c>
      <c r="N63" s="78">
        <f t="shared" ref="N63:N66" si="72">AVERAGE(C63:H63)*80%</f>
        <v>0.4062023655</v>
      </c>
      <c r="O63" s="79">
        <f t="shared" ref="O63:O65" si="73">I63*90%</f>
        <v>0.3804469274</v>
      </c>
      <c r="P63" s="79">
        <f t="shared" ref="P63:P66" si="74">O63</f>
        <v>0.3804469274</v>
      </c>
      <c r="Q63" s="79">
        <f t="shared" ref="Q63:Q66" si="75">P63*90%</f>
        <v>0.3424022346</v>
      </c>
      <c r="R63" s="79">
        <f t="shared" ref="R63:R66" si="76">Q63</f>
        <v>0.3424022346</v>
      </c>
      <c r="S63" s="4"/>
      <c r="T63" s="4"/>
      <c r="U63" s="4"/>
      <c r="V63" s="4"/>
      <c r="W63" s="4"/>
      <c r="X63" s="4"/>
      <c r="Y63" s="4"/>
      <c r="Z63" s="4"/>
      <c r="AA63" s="4"/>
      <c r="AB63" s="4"/>
      <c r="AC63" s="4"/>
      <c r="AD63" s="4"/>
      <c r="AE63" s="4"/>
      <c r="AF63" s="4"/>
      <c r="AG63" s="4"/>
    </row>
    <row r="64">
      <c r="A64" s="38" t="s">
        <v>38</v>
      </c>
      <c r="B64" s="4"/>
      <c r="C64" s="4"/>
      <c r="D64" s="274">
        <f t="shared" ref="D64:L64" si="71">D51/C50</f>
        <v>0.8240740741</v>
      </c>
      <c r="E64" s="274">
        <f t="shared" si="71"/>
        <v>0.8838383838</v>
      </c>
      <c r="F64" s="274">
        <f t="shared" si="71"/>
        <v>0.8015873016</v>
      </c>
      <c r="G64" s="274">
        <f t="shared" si="71"/>
        <v>0.8270440252</v>
      </c>
      <c r="H64" s="274">
        <f t="shared" si="71"/>
        <v>0.8162162162</v>
      </c>
      <c r="I64" s="274">
        <f t="shared" si="71"/>
        <v>0.6387096774</v>
      </c>
      <c r="J64" s="274">
        <f t="shared" si="71"/>
        <v>0.5594713656</v>
      </c>
      <c r="K64" s="274">
        <f t="shared" si="71"/>
        <v>0.6587677725</v>
      </c>
      <c r="L64" s="274">
        <f t="shared" si="71"/>
        <v>0.9009661836</v>
      </c>
      <c r="M64" s="79">
        <v>0.8269671584562808</v>
      </c>
      <c r="N64" s="78">
        <f t="shared" si="72"/>
        <v>0.6644416001</v>
      </c>
      <c r="O64" s="79">
        <f t="shared" si="73"/>
        <v>0.5748387097</v>
      </c>
      <c r="P64" s="79">
        <f t="shared" si="74"/>
        <v>0.5748387097</v>
      </c>
      <c r="Q64" s="79">
        <f t="shared" si="75"/>
        <v>0.5173548387</v>
      </c>
      <c r="R64" s="79">
        <f t="shared" si="76"/>
        <v>0.5173548387</v>
      </c>
      <c r="S64" s="4"/>
      <c r="T64" s="4"/>
      <c r="U64" s="4"/>
      <c r="V64" s="4"/>
      <c r="W64" s="4"/>
      <c r="X64" s="4"/>
      <c r="Y64" s="4"/>
      <c r="Z64" s="4"/>
      <c r="AA64" s="4"/>
      <c r="AB64" s="4"/>
      <c r="AC64" s="4"/>
      <c r="AD64" s="4"/>
      <c r="AE64" s="4"/>
      <c r="AF64" s="4"/>
      <c r="AG64" s="4"/>
    </row>
    <row r="65">
      <c r="A65" s="38" t="s">
        <v>39</v>
      </c>
      <c r="B65" s="4"/>
      <c r="C65" s="4"/>
      <c r="D65" s="274"/>
      <c r="E65" s="274">
        <f t="shared" ref="E65:L65" si="77">E52/D51</f>
        <v>0.9325842697</v>
      </c>
      <c r="F65" s="274">
        <f t="shared" si="77"/>
        <v>0.9028571429</v>
      </c>
      <c r="G65" s="274">
        <f t="shared" si="77"/>
        <v>0.8861386139</v>
      </c>
      <c r="H65" s="274">
        <f t="shared" si="77"/>
        <v>0.8403041825</v>
      </c>
      <c r="I65" s="274">
        <f t="shared" si="77"/>
        <v>0.7152317881</v>
      </c>
      <c r="J65" s="274">
        <f t="shared" si="77"/>
        <v>0.6262626263</v>
      </c>
      <c r="K65" s="274">
        <f t="shared" si="77"/>
        <v>0.8188976378</v>
      </c>
      <c r="L65" s="274">
        <f t="shared" si="77"/>
        <v>0.9316546763</v>
      </c>
      <c r="M65" s="79">
        <v>0.8811314246291825</v>
      </c>
      <c r="N65" s="78">
        <f t="shared" si="72"/>
        <v>0.7123768418</v>
      </c>
      <c r="O65" s="79">
        <f t="shared" si="73"/>
        <v>0.6437086093</v>
      </c>
      <c r="P65" s="79">
        <f t="shared" si="74"/>
        <v>0.6437086093</v>
      </c>
      <c r="Q65" s="79">
        <f t="shared" si="75"/>
        <v>0.5793377483</v>
      </c>
      <c r="R65" s="79">
        <f t="shared" si="76"/>
        <v>0.5793377483</v>
      </c>
      <c r="S65" s="4"/>
      <c r="T65" s="4"/>
      <c r="U65" s="4"/>
      <c r="V65" s="4"/>
      <c r="W65" s="4"/>
      <c r="X65" s="4"/>
      <c r="Y65" s="4"/>
      <c r="Z65" s="4"/>
      <c r="AA65" s="4"/>
      <c r="AB65" s="4"/>
      <c r="AC65" s="4"/>
      <c r="AD65" s="4"/>
      <c r="AE65" s="4"/>
      <c r="AF65" s="4"/>
      <c r="AG65" s="4"/>
    </row>
    <row r="66">
      <c r="A66" s="39" t="s">
        <v>40</v>
      </c>
      <c r="B66" s="23"/>
      <c r="C66" s="23"/>
      <c r="D66" s="291"/>
      <c r="E66" s="291"/>
      <c r="F66" s="291">
        <f t="shared" ref="F66:L66" si="78">F53/E52</f>
        <v>0.9518072289</v>
      </c>
      <c r="G66" s="291">
        <f t="shared" si="78"/>
        <v>0.9240506329</v>
      </c>
      <c r="H66" s="291">
        <f t="shared" si="78"/>
        <v>0.9329608939</v>
      </c>
      <c r="I66" s="291">
        <f t="shared" si="78"/>
        <v>0.6696832579</v>
      </c>
      <c r="J66" s="291">
        <f t="shared" si="78"/>
        <v>0.8009259259</v>
      </c>
      <c r="K66" s="291">
        <f t="shared" si="78"/>
        <v>0.8387096774</v>
      </c>
      <c r="L66" s="291">
        <f t="shared" si="78"/>
        <v>0.9903846154</v>
      </c>
      <c r="M66" s="124">
        <v>0.7982219827586207</v>
      </c>
      <c r="N66" s="125">
        <f t="shared" si="72"/>
        <v>0.7490183348</v>
      </c>
      <c r="O66" s="124">
        <f>I66</f>
        <v>0.6696832579</v>
      </c>
      <c r="P66" s="124">
        <f t="shared" si="74"/>
        <v>0.6696832579</v>
      </c>
      <c r="Q66" s="124">
        <f t="shared" si="75"/>
        <v>0.6027149321</v>
      </c>
      <c r="R66" s="124">
        <f t="shared" si="76"/>
        <v>0.6027149321</v>
      </c>
      <c r="S66" s="23"/>
      <c r="T66" s="23"/>
      <c r="U66" s="23"/>
      <c r="V66" s="23"/>
      <c r="W66" s="23"/>
      <c r="X66" s="23"/>
      <c r="Y66" s="23"/>
      <c r="Z66" s="23"/>
      <c r="AA66" s="23"/>
      <c r="AB66" s="23"/>
      <c r="AC66" s="23"/>
      <c r="AD66" s="23"/>
      <c r="AE66" s="23"/>
      <c r="AF66" s="23"/>
      <c r="AG66" s="23"/>
    </row>
    <row r="67">
      <c r="A67" s="1" t="s">
        <v>93</v>
      </c>
      <c r="B67" s="4"/>
      <c r="C67" s="4"/>
      <c r="D67" s="4"/>
      <c r="E67" s="4"/>
      <c r="F67" s="4"/>
      <c r="G67" s="4"/>
      <c r="H67" s="8"/>
      <c r="I67" s="8"/>
      <c r="J67" s="8"/>
      <c r="K67" s="8"/>
      <c r="L67" s="8"/>
      <c r="M67" s="119"/>
      <c r="N67" s="118"/>
      <c r="O67" s="119"/>
      <c r="P67" s="119"/>
      <c r="Q67" s="119"/>
      <c r="R67" s="119"/>
      <c r="S67" s="4"/>
      <c r="T67" s="4"/>
      <c r="U67" s="4"/>
      <c r="V67" s="4"/>
      <c r="W67" s="4"/>
      <c r="X67" s="4"/>
      <c r="Y67" s="4"/>
      <c r="Z67" s="4"/>
      <c r="AA67" s="4"/>
      <c r="AB67" s="4"/>
      <c r="AC67" s="4"/>
      <c r="AD67" s="4"/>
      <c r="AE67" s="4"/>
      <c r="AF67" s="4"/>
      <c r="AG67" s="4"/>
    </row>
    <row r="68">
      <c r="A68" s="292" t="s">
        <v>17</v>
      </c>
      <c r="B68" s="4"/>
      <c r="C68" s="4"/>
      <c r="D68" s="4"/>
      <c r="E68" s="4"/>
      <c r="F68" s="75">
        <f t="shared" ref="F68:L68" si="79">F58*F59*F60*F61</f>
        <v>0.3846613207</v>
      </c>
      <c r="G68" s="75">
        <f t="shared" si="79"/>
        <v>0.367487695</v>
      </c>
      <c r="H68" s="75">
        <f t="shared" si="79"/>
        <v>0.3606438759</v>
      </c>
      <c r="I68" s="75">
        <f t="shared" si="79"/>
        <v>0.153359005</v>
      </c>
      <c r="J68" s="75">
        <f t="shared" si="79"/>
        <v>0.1537212597</v>
      </c>
      <c r="K68" s="75">
        <f t="shared" si="79"/>
        <v>0.2127240135</v>
      </c>
      <c r="L68" s="75">
        <f t="shared" si="79"/>
        <v>0.228829444</v>
      </c>
      <c r="M68" s="79">
        <v>0.4100291215287179</v>
      </c>
      <c r="N68" s="78">
        <f t="shared" ref="N68:R68" si="80">N58*N59*N60*N61</f>
        <v>0.1618295765</v>
      </c>
      <c r="O68" s="79">
        <f t="shared" si="80"/>
        <v>0.153359005</v>
      </c>
      <c r="P68" s="79">
        <f t="shared" si="80"/>
        <v>0.153359005</v>
      </c>
      <c r="Q68" s="79">
        <f t="shared" si="80"/>
        <v>0.1006188432</v>
      </c>
      <c r="R68" s="79">
        <f t="shared" si="80"/>
        <v>0.1006188432</v>
      </c>
      <c r="S68" s="4"/>
      <c r="T68" s="4"/>
      <c r="U68" s="4"/>
      <c r="V68" s="4"/>
      <c r="W68" s="4"/>
      <c r="X68" s="4"/>
      <c r="Y68" s="4"/>
      <c r="Z68" s="4"/>
      <c r="AA68" s="4"/>
      <c r="AB68" s="4"/>
      <c r="AC68" s="4"/>
      <c r="AD68" s="4"/>
      <c r="AE68" s="4"/>
      <c r="AF68" s="4"/>
      <c r="AG68" s="4"/>
    </row>
    <row r="69">
      <c r="A69" s="293" t="s">
        <v>18</v>
      </c>
      <c r="B69" s="4"/>
      <c r="C69" s="4"/>
      <c r="D69" s="4"/>
      <c r="E69" s="4"/>
      <c r="F69" s="75">
        <f t="shared" ref="F69:L69" si="81">F59*F60*F61</f>
        <v>0.7130804147</v>
      </c>
      <c r="G69" s="75">
        <f t="shared" si="81"/>
        <v>0.7081072112</v>
      </c>
      <c r="H69" s="75">
        <f t="shared" si="81"/>
        <v>0.6997829271</v>
      </c>
      <c r="I69" s="75">
        <f t="shared" si="81"/>
        <v>0.3412187173</v>
      </c>
      <c r="J69" s="75">
        <f t="shared" si="81"/>
        <v>0.3924250743</v>
      </c>
      <c r="K69" s="75">
        <f t="shared" si="81"/>
        <v>0.5181429168</v>
      </c>
      <c r="L69" s="75">
        <f t="shared" si="81"/>
        <v>0.5519174347</v>
      </c>
      <c r="M69" s="79">
        <v>0.6092880881555464</v>
      </c>
      <c r="N69" s="78">
        <f t="shared" ref="N69:R69" si="82">N59*N60*N61</f>
        <v>0.3701205634</v>
      </c>
      <c r="O69" s="79">
        <f t="shared" si="82"/>
        <v>0.3412187173</v>
      </c>
      <c r="P69" s="79">
        <f t="shared" si="82"/>
        <v>0.3412187173</v>
      </c>
      <c r="Q69" s="79">
        <f t="shared" si="82"/>
        <v>0.2487484449</v>
      </c>
      <c r="R69" s="79">
        <f t="shared" si="82"/>
        <v>0.2487484449</v>
      </c>
      <c r="S69" s="4"/>
      <c r="T69" s="4"/>
      <c r="U69" s="4"/>
      <c r="V69" s="4"/>
      <c r="W69" s="4"/>
      <c r="X69" s="4"/>
      <c r="Y69" s="4"/>
      <c r="Z69" s="4"/>
      <c r="AA69" s="4"/>
      <c r="AB69" s="4"/>
      <c r="AC69" s="4"/>
      <c r="AD69" s="4"/>
      <c r="AE69" s="4"/>
      <c r="AF69" s="4"/>
      <c r="AG69" s="4"/>
    </row>
    <row r="70">
      <c r="A70" s="292" t="s">
        <v>19</v>
      </c>
      <c r="B70" s="4"/>
      <c r="C70" s="4"/>
      <c r="D70" s="4"/>
      <c r="E70" s="4"/>
      <c r="F70" s="75">
        <f t="shared" ref="F70:L70" si="83">F60*F61</f>
        <v>0.8596542438</v>
      </c>
      <c r="G70" s="75">
        <f t="shared" si="83"/>
        <v>0.8477376324</v>
      </c>
      <c r="H70" s="75">
        <f t="shared" si="83"/>
        <v>0.8117633408</v>
      </c>
      <c r="I70" s="75">
        <f t="shared" si="83"/>
        <v>0.5149766452</v>
      </c>
      <c r="J70" s="75">
        <f t="shared" si="83"/>
        <v>0.5827978721</v>
      </c>
      <c r="K70" s="75">
        <f t="shared" si="83"/>
        <v>0.7269035034</v>
      </c>
      <c r="L70" s="75">
        <f t="shared" si="83"/>
        <v>0.7704886031</v>
      </c>
      <c r="M70" s="79">
        <v>0.7327164692304144</v>
      </c>
      <c r="N70" s="78">
        <f t="shared" ref="N70:R70" si="84">N60*N61</f>
        <v>0.5441826705</v>
      </c>
      <c r="O70" s="79">
        <f t="shared" si="84"/>
        <v>0.5149766452</v>
      </c>
      <c r="P70" s="79">
        <f t="shared" si="84"/>
        <v>0.5149766452</v>
      </c>
      <c r="Q70" s="79">
        <f t="shared" si="84"/>
        <v>0.4171310826</v>
      </c>
      <c r="R70" s="79">
        <f t="shared" si="84"/>
        <v>0.4171310826</v>
      </c>
      <c r="S70" s="4"/>
      <c r="T70" s="4"/>
      <c r="U70" s="4"/>
      <c r="V70" s="4"/>
      <c r="W70" s="4"/>
      <c r="X70" s="4"/>
      <c r="Y70" s="4"/>
      <c r="Z70" s="4"/>
      <c r="AA70" s="4"/>
      <c r="AB70" s="4"/>
      <c r="AC70" s="4"/>
      <c r="AD70" s="4"/>
      <c r="AE70" s="4"/>
      <c r="AF70" s="4"/>
      <c r="AG70" s="4"/>
    </row>
    <row r="71">
      <c r="A71" s="294" t="s">
        <v>20</v>
      </c>
      <c r="B71" s="23"/>
      <c r="C71" s="23"/>
      <c r="D71" s="23"/>
      <c r="E71" s="23"/>
      <c r="F71" s="122">
        <f t="shared" ref="F71:L71" si="85">F61</f>
        <v>0.9451971071</v>
      </c>
      <c r="G71" s="122">
        <f t="shared" si="85"/>
        <v>0.9440714543</v>
      </c>
      <c r="H71" s="122">
        <f t="shared" si="85"/>
        <v>0.976934356</v>
      </c>
      <c r="I71" s="122">
        <f t="shared" si="85"/>
        <v>0.6955501222</v>
      </c>
      <c r="J71" s="122">
        <f t="shared" si="85"/>
        <v>0.8215492829</v>
      </c>
      <c r="K71" s="122">
        <f t="shared" si="85"/>
        <v>0.8706167466</v>
      </c>
      <c r="L71" s="122">
        <f t="shared" si="85"/>
        <v>0.9189871277</v>
      </c>
      <c r="M71" s="124">
        <v>0.8330518027891035</v>
      </c>
      <c r="N71" s="125">
        <f t="shared" ref="N71:R71" si="86">N61</f>
        <v>0.7643207779</v>
      </c>
      <c r="O71" s="124">
        <f t="shared" si="86"/>
        <v>0.6955501222</v>
      </c>
      <c r="P71" s="124">
        <f t="shared" si="86"/>
        <v>0.6955501222</v>
      </c>
      <c r="Q71" s="124">
        <f t="shared" si="86"/>
        <v>0.62599511</v>
      </c>
      <c r="R71" s="124">
        <f t="shared" si="86"/>
        <v>0.62599511</v>
      </c>
      <c r="S71" s="23"/>
      <c r="T71" s="23"/>
      <c r="U71" s="23"/>
      <c r="V71" s="23"/>
      <c r="W71" s="23"/>
      <c r="X71" s="23"/>
      <c r="Y71" s="23"/>
      <c r="Z71" s="23"/>
      <c r="AA71" s="23"/>
      <c r="AB71" s="23"/>
      <c r="AC71" s="23"/>
      <c r="AD71" s="23"/>
      <c r="AE71" s="23"/>
      <c r="AF71" s="23"/>
      <c r="AG71" s="23"/>
    </row>
    <row r="72">
      <c r="A72" s="1" t="s">
        <v>142</v>
      </c>
      <c r="B72" s="4"/>
      <c r="C72" s="4"/>
      <c r="D72" s="4"/>
      <c r="E72" s="4"/>
      <c r="F72" s="4"/>
      <c r="G72" s="4"/>
      <c r="H72" s="8"/>
      <c r="I72" s="8"/>
      <c r="J72" s="8"/>
      <c r="K72" s="8"/>
      <c r="L72" s="8"/>
      <c r="M72" s="119"/>
      <c r="N72" s="118"/>
      <c r="O72" s="119"/>
      <c r="P72" s="119"/>
      <c r="Q72" s="119"/>
      <c r="R72" s="119"/>
      <c r="S72" s="4"/>
      <c r="T72" s="4"/>
      <c r="U72" s="4"/>
      <c r="V72" s="4"/>
      <c r="W72" s="4"/>
      <c r="X72" s="4"/>
      <c r="Y72" s="4"/>
      <c r="Z72" s="4"/>
      <c r="AA72" s="4"/>
      <c r="AB72" s="4"/>
      <c r="AC72" s="4"/>
      <c r="AD72" s="4"/>
      <c r="AE72" s="4"/>
      <c r="AF72" s="4"/>
      <c r="AG72" s="4"/>
    </row>
    <row r="73">
      <c r="A73" s="292" t="s">
        <v>17</v>
      </c>
      <c r="B73" s="4"/>
      <c r="C73" s="4"/>
      <c r="D73" s="4"/>
      <c r="E73" s="4"/>
      <c r="F73" s="75">
        <f t="shared" ref="F73:F76" si="88">AVERAGE(F68)</f>
        <v>0.3846613207</v>
      </c>
      <c r="G73" s="75">
        <f t="shared" ref="G73:G76" si="89">AVERAGE(F68:G68)</f>
        <v>0.3760745079</v>
      </c>
      <c r="H73" s="75">
        <f t="shared" ref="H73:H76" si="90">AVERAGE(F68:H68)</f>
        <v>0.3709309639</v>
      </c>
      <c r="I73" s="75">
        <f t="shared" ref="I73:I76" si="91">AVERAGE(F68:I68)</f>
        <v>0.3165379742</v>
      </c>
      <c r="J73" s="75">
        <f t="shared" ref="J73:J76" si="92">AVERAGE(I68:J68)</f>
        <v>0.1535401324</v>
      </c>
      <c r="K73" s="75">
        <f t="shared" ref="K73:L73" si="87">AVERAGE(I68:K68)</f>
        <v>0.1732680927</v>
      </c>
      <c r="L73" s="75">
        <f t="shared" si="87"/>
        <v>0.1984249057</v>
      </c>
      <c r="M73" s="77">
        <v>0.40939727592647285</v>
      </c>
      <c r="N73" s="295">
        <f t="shared" ref="N73:N76" si="94">AVERAGE(F68:H68,N68)</f>
        <v>0.3186556171</v>
      </c>
      <c r="O73" s="77">
        <f t="shared" ref="O73:O76" si="95">AVERAGE(I68,O68)</f>
        <v>0.153359005</v>
      </c>
      <c r="P73" s="77">
        <f t="shared" ref="P73:P76" si="96">AVERAGE(I68,O68:P68)</f>
        <v>0.153359005</v>
      </c>
      <c r="Q73" s="77">
        <f t="shared" ref="Q73:Q76" si="97">AVERAGE(I68,O68:Q68)</f>
        <v>0.1401739646</v>
      </c>
      <c r="R73" s="77">
        <f t="shared" ref="R73:R76" si="98">AVERAGE(I68,O68:R68)</f>
        <v>0.1322629403</v>
      </c>
      <c r="S73" s="4"/>
      <c r="T73" s="4"/>
      <c r="U73" s="4"/>
      <c r="V73" s="4"/>
      <c r="W73" s="4"/>
      <c r="X73" s="4"/>
      <c r="Y73" s="4"/>
      <c r="Z73" s="4"/>
      <c r="AA73" s="4"/>
      <c r="AB73" s="4"/>
      <c r="AC73" s="4"/>
      <c r="AD73" s="4"/>
      <c r="AE73" s="4"/>
      <c r="AF73" s="4"/>
      <c r="AG73" s="4"/>
    </row>
    <row r="74">
      <c r="A74" s="293" t="s">
        <v>18</v>
      </c>
      <c r="B74" s="4"/>
      <c r="C74" s="4"/>
      <c r="D74" s="4"/>
      <c r="E74" s="4"/>
      <c r="F74" s="75">
        <f t="shared" si="88"/>
        <v>0.7130804147</v>
      </c>
      <c r="G74" s="75">
        <f t="shared" si="89"/>
        <v>0.710593813</v>
      </c>
      <c r="H74" s="75">
        <f t="shared" si="90"/>
        <v>0.7069901844</v>
      </c>
      <c r="I74" s="75">
        <f t="shared" si="91"/>
        <v>0.6155473176</v>
      </c>
      <c r="J74" s="75">
        <f t="shared" si="92"/>
        <v>0.3668218958</v>
      </c>
      <c r="K74" s="75">
        <f t="shared" ref="K74:L74" si="93">AVERAGE(I69:K69)</f>
        <v>0.4172622361</v>
      </c>
      <c r="L74" s="75">
        <f t="shared" si="93"/>
        <v>0.4874951419</v>
      </c>
      <c r="M74" s="77">
        <v>0.6095848496951558</v>
      </c>
      <c r="N74" s="295">
        <f t="shared" si="94"/>
        <v>0.6227727791</v>
      </c>
      <c r="O74" s="77">
        <f t="shared" si="95"/>
        <v>0.3412187173</v>
      </c>
      <c r="P74" s="77">
        <f t="shared" si="96"/>
        <v>0.3412187173</v>
      </c>
      <c r="Q74" s="77">
        <f t="shared" si="97"/>
        <v>0.3181011492</v>
      </c>
      <c r="R74" s="77">
        <f t="shared" si="98"/>
        <v>0.3042306083</v>
      </c>
      <c r="S74" s="4"/>
      <c r="T74" s="4"/>
      <c r="U74" s="4"/>
      <c r="V74" s="4"/>
      <c r="W74" s="4"/>
      <c r="X74" s="4"/>
      <c r="Y74" s="4"/>
      <c r="Z74" s="4"/>
      <c r="AA74" s="4"/>
      <c r="AB74" s="4"/>
      <c r="AC74" s="4"/>
      <c r="AD74" s="4"/>
      <c r="AE74" s="4"/>
      <c r="AF74" s="4"/>
      <c r="AG74" s="4"/>
    </row>
    <row r="75">
      <c r="A75" s="292" t="s">
        <v>19</v>
      </c>
      <c r="B75" s="4"/>
      <c r="C75" s="4"/>
      <c r="D75" s="4"/>
      <c r="E75" s="4"/>
      <c r="F75" s="75">
        <f t="shared" si="88"/>
        <v>0.8596542438</v>
      </c>
      <c r="G75" s="75">
        <f t="shared" si="89"/>
        <v>0.8536959381</v>
      </c>
      <c r="H75" s="75">
        <f t="shared" si="90"/>
        <v>0.8397184057</v>
      </c>
      <c r="I75" s="75">
        <f t="shared" si="91"/>
        <v>0.7585329656</v>
      </c>
      <c r="J75" s="75">
        <f t="shared" si="92"/>
        <v>0.5488872587</v>
      </c>
      <c r="K75" s="75">
        <f t="shared" ref="K75:L75" si="99">AVERAGE(I70:K70)</f>
        <v>0.6082260069</v>
      </c>
      <c r="L75" s="75">
        <f t="shared" si="99"/>
        <v>0.6933966595</v>
      </c>
      <c r="M75" s="77">
        <v>0.732861314033415</v>
      </c>
      <c r="N75" s="295">
        <f t="shared" si="94"/>
        <v>0.7658344719</v>
      </c>
      <c r="O75" s="77">
        <f t="shared" si="95"/>
        <v>0.5149766452</v>
      </c>
      <c r="P75" s="77">
        <f t="shared" si="96"/>
        <v>0.5149766452</v>
      </c>
      <c r="Q75" s="77">
        <f t="shared" si="97"/>
        <v>0.4905152546</v>
      </c>
      <c r="R75" s="77">
        <f t="shared" si="98"/>
        <v>0.4758384202</v>
      </c>
      <c r="S75" s="4"/>
      <c r="T75" s="4"/>
      <c r="U75" s="4"/>
      <c r="V75" s="4"/>
      <c r="W75" s="4"/>
      <c r="X75" s="4"/>
      <c r="Y75" s="4"/>
      <c r="Z75" s="4"/>
      <c r="AA75" s="4"/>
      <c r="AB75" s="4"/>
      <c r="AC75" s="4"/>
      <c r="AD75" s="4"/>
      <c r="AE75" s="4"/>
      <c r="AF75" s="4"/>
      <c r="AG75" s="4"/>
    </row>
    <row r="76">
      <c r="A76" s="294" t="s">
        <v>20</v>
      </c>
      <c r="B76" s="23"/>
      <c r="C76" s="23"/>
      <c r="D76" s="23"/>
      <c r="E76" s="23"/>
      <c r="F76" s="122">
        <f t="shared" si="88"/>
        <v>0.9451971071</v>
      </c>
      <c r="G76" s="122">
        <f t="shared" si="89"/>
        <v>0.9446342807</v>
      </c>
      <c r="H76" s="122">
        <f t="shared" si="90"/>
        <v>0.9554009724</v>
      </c>
      <c r="I76" s="122">
        <f t="shared" si="91"/>
        <v>0.8904382599</v>
      </c>
      <c r="J76" s="122">
        <f t="shared" si="92"/>
        <v>0.7585497026</v>
      </c>
      <c r="K76" s="122">
        <f t="shared" ref="K76:L76" si="100">AVERAGE(I71:K71)</f>
        <v>0.7959053839</v>
      </c>
      <c r="L76" s="122">
        <f t="shared" si="100"/>
        <v>0.8703843857</v>
      </c>
      <c r="M76" s="176">
        <v>0.8330518027891035</v>
      </c>
      <c r="N76" s="297">
        <f t="shared" si="94"/>
        <v>0.9076309238</v>
      </c>
      <c r="O76" s="176">
        <f t="shared" si="95"/>
        <v>0.6955501222</v>
      </c>
      <c r="P76" s="176">
        <f t="shared" si="96"/>
        <v>0.6955501222</v>
      </c>
      <c r="Q76" s="176">
        <f t="shared" si="97"/>
        <v>0.6781613692</v>
      </c>
      <c r="R76" s="176">
        <f t="shared" si="98"/>
        <v>0.6677281174</v>
      </c>
      <c r="S76" s="23"/>
      <c r="T76" s="23"/>
      <c r="U76" s="23"/>
      <c r="V76" s="23"/>
      <c r="W76" s="23"/>
      <c r="X76" s="23"/>
      <c r="Y76" s="23"/>
      <c r="Z76" s="23"/>
      <c r="AA76" s="23"/>
      <c r="AB76" s="23"/>
      <c r="AC76" s="23"/>
      <c r="AD76" s="23"/>
      <c r="AE76" s="23"/>
      <c r="AF76" s="23"/>
      <c r="AG76" s="23"/>
    </row>
    <row r="77">
      <c r="A77" s="1" t="s">
        <v>95</v>
      </c>
      <c r="B77" s="4"/>
      <c r="C77" s="4"/>
      <c r="D77" s="4"/>
      <c r="E77" s="4"/>
      <c r="F77" s="4"/>
      <c r="G77" s="4"/>
      <c r="H77" s="8"/>
      <c r="I77" s="8"/>
      <c r="J77" s="8"/>
      <c r="K77" s="8"/>
      <c r="L77" s="8"/>
      <c r="M77" s="119"/>
      <c r="N77" s="118"/>
      <c r="O77" s="119"/>
      <c r="P77" s="119"/>
      <c r="Q77" s="119"/>
      <c r="R77" s="119"/>
      <c r="S77" s="4"/>
      <c r="T77" s="4"/>
      <c r="U77" s="4"/>
      <c r="V77" s="4"/>
      <c r="W77" s="4"/>
      <c r="X77" s="4"/>
      <c r="Y77" s="4"/>
      <c r="Z77" s="4"/>
      <c r="AA77" s="4"/>
      <c r="AB77" s="4"/>
      <c r="AC77" s="4"/>
      <c r="AD77" s="4"/>
      <c r="AE77" s="4"/>
      <c r="AF77" s="4"/>
      <c r="AG77" s="4"/>
    </row>
    <row r="78">
      <c r="A78" s="1"/>
      <c r="B78" s="4"/>
      <c r="C78" s="4"/>
      <c r="D78" s="4"/>
      <c r="E78" s="4"/>
      <c r="F78" s="4"/>
      <c r="G78" s="4"/>
      <c r="H78" s="8"/>
      <c r="I78" s="8"/>
      <c r="J78" s="8"/>
      <c r="K78" s="8"/>
      <c r="L78" s="8"/>
      <c r="M78" s="119"/>
      <c r="N78" s="118"/>
      <c r="O78" s="119"/>
      <c r="P78" s="119"/>
      <c r="Q78" s="119"/>
      <c r="R78" s="119"/>
      <c r="S78" s="4"/>
      <c r="T78" s="4"/>
      <c r="U78" s="4"/>
      <c r="V78" s="4"/>
      <c r="W78" s="4"/>
      <c r="X78" s="4"/>
      <c r="Y78" s="4"/>
      <c r="Z78" s="4"/>
      <c r="AA78" s="4"/>
      <c r="AB78" s="4"/>
      <c r="AC78" s="4"/>
      <c r="AD78" s="4"/>
      <c r="AE78" s="4"/>
      <c r="AF78" s="4"/>
      <c r="AG78" s="4"/>
    </row>
    <row r="79">
      <c r="A79" s="292" t="s">
        <v>17</v>
      </c>
      <c r="B79" s="4"/>
      <c r="C79" s="4"/>
      <c r="D79" s="4"/>
      <c r="E79" s="4"/>
      <c r="F79" s="149"/>
      <c r="G79" s="274">
        <f t="shared" ref="G79:I79" si="101">G73*70%</f>
        <v>0.2632521555</v>
      </c>
      <c r="H79" s="274">
        <f t="shared" si="101"/>
        <v>0.2596516747</v>
      </c>
      <c r="I79" s="274">
        <f t="shared" si="101"/>
        <v>0.2215765819</v>
      </c>
      <c r="J79" s="274">
        <f t="shared" ref="J79:L79" si="102">J73</f>
        <v>0.1535401324</v>
      </c>
      <c r="K79" s="274">
        <f t="shared" si="102"/>
        <v>0.1732680927</v>
      </c>
      <c r="L79" s="274">
        <f t="shared" si="102"/>
        <v>0.1984249057</v>
      </c>
      <c r="M79" s="77">
        <v>0.286578093148531</v>
      </c>
      <c r="N79" s="295">
        <f t="shared" ref="N79:N82" si="106">N68</f>
        <v>0.1618295765</v>
      </c>
      <c r="O79" s="77">
        <f t="shared" ref="O79:R79" si="103">O73</f>
        <v>0.153359005</v>
      </c>
      <c r="P79" s="77">
        <f t="shared" si="103"/>
        <v>0.153359005</v>
      </c>
      <c r="Q79" s="77">
        <f t="shared" si="103"/>
        <v>0.1401739646</v>
      </c>
      <c r="R79" s="77">
        <f t="shared" si="103"/>
        <v>0.1322629403</v>
      </c>
      <c r="S79" s="4"/>
      <c r="T79" s="4"/>
      <c r="U79" s="4"/>
      <c r="V79" s="4"/>
      <c r="W79" s="4"/>
      <c r="X79" s="4"/>
      <c r="Y79" s="4"/>
      <c r="Z79" s="4"/>
      <c r="AA79" s="4"/>
      <c r="AB79" s="4"/>
      <c r="AC79" s="4"/>
      <c r="AD79" s="4"/>
      <c r="AE79" s="4"/>
      <c r="AF79" s="4"/>
      <c r="AG79" s="4"/>
    </row>
    <row r="80">
      <c r="A80" s="293" t="s">
        <v>18</v>
      </c>
      <c r="B80" s="4"/>
      <c r="C80" s="4"/>
      <c r="D80" s="4"/>
      <c r="E80" s="4"/>
      <c r="F80" s="149"/>
      <c r="G80" s="274">
        <f t="shared" ref="G80:I80" si="104">G74*70%</f>
        <v>0.4974156691</v>
      </c>
      <c r="H80" s="274">
        <f t="shared" si="104"/>
        <v>0.494893129</v>
      </c>
      <c r="I80" s="274">
        <f t="shared" si="104"/>
        <v>0.4308831223</v>
      </c>
      <c r="J80" s="274">
        <f t="shared" ref="J80:L80" si="105">J74</f>
        <v>0.3668218958</v>
      </c>
      <c r="K80" s="274">
        <f t="shared" si="105"/>
        <v>0.4172622361</v>
      </c>
      <c r="L80" s="274">
        <f t="shared" si="105"/>
        <v>0.4874951419</v>
      </c>
      <c r="M80" s="77">
        <v>0.426709394786609</v>
      </c>
      <c r="N80" s="295">
        <f t="shared" si="106"/>
        <v>0.3701205634</v>
      </c>
      <c r="O80" s="77">
        <f t="shared" ref="O80:R80" si="107">O74</f>
        <v>0.3412187173</v>
      </c>
      <c r="P80" s="77">
        <f t="shared" si="107"/>
        <v>0.3412187173</v>
      </c>
      <c r="Q80" s="77">
        <f t="shared" si="107"/>
        <v>0.3181011492</v>
      </c>
      <c r="R80" s="77">
        <f t="shared" si="107"/>
        <v>0.3042306083</v>
      </c>
      <c r="S80" s="4"/>
      <c r="T80" s="4"/>
      <c r="U80" s="4"/>
      <c r="V80" s="4"/>
      <c r="W80" s="4"/>
      <c r="X80" s="4"/>
      <c r="Y80" s="4"/>
      <c r="Z80" s="4"/>
      <c r="AA80" s="4"/>
      <c r="AB80" s="4"/>
      <c r="AC80" s="4"/>
      <c r="AD80" s="4"/>
      <c r="AE80" s="4"/>
      <c r="AF80" s="4"/>
      <c r="AG80" s="4"/>
    </row>
    <row r="81">
      <c r="A81" s="292" t="s">
        <v>19</v>
      </c>
      <c r="B81" s="4"/>
      <c r="C81" s="4"/>
      <c r="D81" s="4"/>
      <c r="E81" s="4"/>
      <c r="F81" s="149"/>
      <c r="G81" s="274">
        <f t="shared" ref="G81:I81" si="108">G75*70%</f>
        <v>0.5975871567</v>
      </c>
      <c r="H81" s="274">
        <f t="shared" si="108"/>
        <v>0.587802884</v>
      </c>
      <c r="I81" s="274">
        <f t="shared" si="108"/>
        <v>0.5309730759</v>
      </c>
      <c r="J81" s="274">
        <f t="shared" ref="J81:L81" si="109">J75</f>
        <v>0.5488872587</v>
      </c>
      <c r="K81" s="274">
        <f t="shared" si="109"/>
        <v>0.6082260069</v>
      </c>
      <c r="L81" s="274">
        <f t="shared" si="109"/>
        <v>0.6933966595</v>
      </c>
      <c r="M81" s="77">
        <v>0.5130029198233905</v>
      </c>
      <c r="N81" s="295">
        <f t="shared" si="106"/>
        <v>0.5441826705</v>
      </c>
      <c r="O81" s="77">
        <f t="shared" ref="O81:R81" si="110">O75</f>
        <v>0.5149766452</v>
      </c>
      <c r="P81" s="77">
        <f t="shared" si="110"/>
        <v>0.5149766452</v>
      </c>
      <c r="Q81" s="77">
        <f t="shared" si="110"/>
        <v>0.4905152546</v>
      </c>
      <c r="R81" s="77">
        <f t="shared" si="110"/>
        <v>0.4758384202</v>
      </c>
      <c r="S81" s="4"/>
      <c r="T81" s="4"/>
      <c r="U81" s="4"/>
      <c r="V81" s="4"/>
      <c r="W81" s="4"/>
      <c r="X81" s="4"/>
      <c r="Y81" s="4"/>
      <c r="Z81" s="4"/>
      <c r="AA81" s="4"/>
      <c r="AB81" s="4"/>
      <c r="AC81" s="4"/>
      <c r="AD81" s="4"/>
      <c r="AE81" s="4"/>
      <c r="AF81" s="4"/>
      <c r="AG81" s="4"/>
    </row>
    <row r="82">
      <c r="A82" s="294" t="s">
        <v>20</v>
      </c>
      <c r="B82" s="23"/>
      <c r="C82" s="23"/>
      <c r="D82" s="23"/>
      <c r="E82" s="23"/>
      <c r="F82" s="287"/>
      <c r="G82" s="291">
        <f t="shared" ref="G82:I82" si="111">G76*70%</f>
        <v>0.6612439965</v>
      </c>
      <c r="H82" s="291">
        <f t="shared" si="111"/>
        <v>0.6687806807</v>
      </c>
      <c r="I82" s="291">
        <f t="shared" si="111"/>
        <v>0.6233067819</v>
      </c>
      <c r="J82" s="291">
        <f t="shared" ref="J82:L82" si="112">J76</f>
        <v>0.7585497026</v>
      </c>
      <c r="K82" s="291">
        <f t="shared" si="112"/>
        <v>0.7959053839</v>
      </c>
      <c r="L82" s="291">
        <f t="shared" si="112"/>
        <v>0.8703843857</v>
      </c>
      <c r="M82" s="176">
        <v>0.5831362619523724</v>
      </c>
      <c r="N82" s="297">
        <f t="shared" si="106"/>
        <v>0.7643207779</v>
      </c>
      <c r="O82" s="176">
        <f t="shared" ref="O82:R82" si="113">O76</f>
        <v>0.6955501222</v>
      </c>
      <c r="P82" s="176">
        <f t="shared" si="113"/>
        <v>0.6955501222</v>
      </c>
      <c r="Q82" s="176">
        <f t="shared" si="113"/>
        <v>0.6781613692</v>
      </c>
      <c r="R82" s="176">
        <f t="shared" si="113"/>
        <v>0.6677281174</v>
      </c>
      <c r="S82" s="23"/>
      <c r="T82" s="23"/>
      <c r="U82" s="23"/>
      <c r="V82" s="23"/>
      <c r="W82" s="23"/>
      <c r="X82" s="23"/>
      <c r="Y82" s="23"/>
      <c r="Z82" s="23"/>
      <c r="AA82" s="23"/>
      <c r="AB82" s="23"/>
      <c r="AC82" s="23"/>
      <c r="AD82" s="23"/>
      <c r="AE82" s="23"/>
      <c r="AF82" s="23"/>
      <c r="AG82" s="23"/>
    </row>
    <row r="83">
      <c r="A83" s="1" t="s">
        <v>96</v>
      </c>
      <c r="B83" s="4"/>
      <c r="C83" s="4"/>
      <c r="D83" s="4"/>
      <c r="E83" s="4"/>
      <c r="F83" s="4"/>
      <c r="G83" s="4"/>
      <c r="H83" s="8"/>
      <c r="I83" s="8"/>
      <c r="J83" s="8"/>
      <c r="K83" s="8"/>
      <c r="L83" s="8"/>
      <c r="M83" s="119"/>
      <c r="N83" s="118"/>
      <c r="O83" s="119"/>
      <c r="P83" s="119"/>
      <c r="Q83" s="119"/>
      <c r="R83" s="119"/>
      <c r="S83" s="4"/>
      <c r="T83" s="4"/>
      <c r="U83" s="4"/>
      <c r="V83" s="4"/>
      <c r="W83" s="4"/>
      <c r="X83" s="4"/>
      <c r="Y83" s="4"/>
      <c r="Z83" s="4"/>
      <c r="AA83" s="4"/>
      <c r="AB83" s="4"/>
      <c r="AC83" s="4"/>
      <c r="AD83" s="4"/>
      <c r="AE83" s="4"/>
      <c r="AF83" s="4"/>
      <c r="AG83" s="4"/>
    </row>
    <row r="84">
      <c r="A84" s="292" t="s">
        <v>17</v>
      </c>
      <c r="B84" s="4"/>
      <c r="C84" s="4"/>
      <c r="D84" s="4"/>
      <c r="E84" s="4"/>
      <c r="F84" s="4"/>
      <c r="G84" s="27">
        <f t="shared" ref="G84:L84" si="114">G40*G79</f>
        <v>21972.86766</v>
      </c>
      <c r="H84" s="27">
        <f t="shared" si="114"/>
        <v>24907.0869</v>
      </c>
      <c r="I84" s="27">
        <f t="shared" si="114"/>
        <v>26802.12493</v>
      </c>
      <c r="J84" s="27">
        <f t="shared" si="114"/>
        <v>22663.9054</v>
      </c>
      <c r="K84" s="27">
        <f t="shared" si="114"/>
        <v>28981.8608</v>
      </c>
      <c r="L84" s="27">
        <f t="shared" si="114"/>
        <v>58848.04302</v>
      </c>
      <c r="M84" s="70">
        <v>23024.830315925574</v>
      </c>
      <c r="N84" s="272">
        <f t="shared" ref="N84:R84" si="115">N40*N79</f>
        <v>17075.85234</v>
      </c>
      <c r="O84" s="70">
        <f t="shared" si="115"/>
        <v>22260.55033</v>
      </c>
      <c r="P84" s="70">
        <f t="shared" si="115"/>
        <v>26712.6604</v>
      </c>
      <c r="Q84" s="70">
        <f t="shared" si="115"/>
        <v>29299.2473</v>
      </c>
      <c r="R84" s="70">
        <f t="shared" si="115"/>
        <v>33174.81624</v>
      </c>
      <c r="S84" s="4"/>
      <c r="T84" s="4"/>
      <c r="U84" s="4"/>
      <c r="V84" s="4"/>
      <c r="W84" s="4"/>
      <c r="X84" s="4"/>
      <c r="Y84" s="4"/>
      <c r="Z84" s="4"/>
      <c r="AA84" s="4"/>
      <c r="AB84" s="4"/>
      <c r="AC84" s="4"/>
      <c r="AD84" s="4"/>
      <c r="AE84" s="4"/>
      <c r="AF84" s="4"/>
      <c r="AG84" s="4"/>
    </row>
    <row r="85">
      <c r="A85" s="293" t="s">
        <v>18</v>
      </c>
      <c r="B85" s="4"/>
      <c r="C85" s="4"/>
      <c r="D85" s="4"/>
      <c r="E85" s="4"/>
      <c r="F85" s="4"/>
      <c r="G85" s="27">
        <f t="shared" ref="G85:L85" si="116">G41*G80</f>
        <v>17062.8497</v>
      </c>
      <c r="H85" s="27">
        <f t="shared" si="116"/>
        <v>21288.32284</v>
      </c>
      <c r="I85" s="27">
        <f t="shared" si="116"/>
        <v>18576.66405</v>
      </c>
      <c r="J85" s="27">
        <f t="shared" si="116"/>
        <v>17381.12189</v>
      </c>
      <c r="K85" s="27">
        <f t="shared" si="116"/>
        <v>25286.50877</v>
      </c>
      <c r="L85" s="27">
        <f t="shared" si="116"/>
        <v>33807.71009</v>
      </c>
      <c r="M85" s="70">
        <v>20974.17969414617</v>
      </c>
      <c r="N85" s="272">
        <f t="shared" ref="N85:R85" si="117">N41*N80</f>
        <v>15523.50213</v>
      </c>
      <c r="O85" s="70">
        <f t="shared" si="117"/>
        <v>18550.45861</v>
      </c>
      <c r="P85" s="70">
        <f t="shared" si="117"/>
        <v>22260.55033</v>
      </c>
      <c r="Q85" s="70">
        <f t="shared" si="117"/>
        <v>22412.58989</v>
      </c>
      <c r="R85" s="70">
        <f t="shared" si="117"/>
        <v>25722.36865</v>
      </c>
      <c r="S85" s="4"/>
      <c r="T85" s="4"/>
      <c r="U85" s="4"/>
      <c r="V85" s="4"/>
      <c r="W85" s="4"/>
      <c r="X85" s="4"/>
      <c r="Y85" s="4"/>
      <c r="Z85" s="4"/>
      <c r="AA85" s="4"/>
      <c r="AB85" s="4"/>
      <c r="AC85" s="4"/>
      <c r="AD85" s="4"/>
      <c r="AE85" s="4"/>
      <c r="AF85" s="4"/>
      <c r="AG85" s="4"/>
    </row>
    <row r="86">
      <c r="A86" s="292" t="s">
        <v>19</v>
      </c>
      <c r="B86" s="4"/>
      <c r="C86" s="4"/>
      <c r="D86" s="4"/>
      <c r="E86" s="4"/>
      <c r="F86" s="4"/>
      <c r="G86" s="27">
        <f t="shared" ref="G86:L86" si="118">G42*G81</f>
        <v>14707.21751</v>
      </c>
      <c r="H86" s="27">
        <f t="shared" si="118"/>
        <v>17381.91908</v>
      </c>
      <c r="I86" s="27">
        <f t="shared" si="118"/>
        <v>15133.79461</v>
      </c>
      <c r="J86" s="27">
        <f t="shared" si="118"/>
        <v>15934.19712</v>
      </c>
      <c r="K86" s="27">
        <f t="shared" si="118"/>
        <v>20542.83338</v>
      </c>
      <c r="L86" s="27">
        <f t="shared" si="118"/>
        <v>30100.20338</v>
      </c>
      <c r="M86" s="70">
        <v>15898.432641858199</v>
      </c>
      <c r="N86" s="272">
        <f t="shared" ref="N86:R86" si="119">N42*N81</f>
        <v>15921.10616</v>
      </c>
      <c r="O86" s="70">
        <f t="shared" si="119"/>
        <v>14710.96256</v>
      </c>
      <c r="P86" s="70">
        <f t="shared" si="119"/>
        <v>18550.45861</v>
      </c>
      <c r="Q86" s="70">
        <f t="shared" si="119"/>
        <v>19082.85677</v>
      </c>
      <c r="R86" s="70">
        <f t="shared" si="119"/>
        <v>19992.82355</v>
      </c>
      <c r="S86" s="4"/>
      <c r="T86" s="4"/>
      <c r="U86" s="4"/>
      <c r="V86" s="4"/>
      <c r="W86" s="4"/>
      <c r="X86" s="4"/>
      <c r="Y86" s="4"/>
      <c r="Z86" s="4"/>
      <c r="AA86" s="4"/>
      <c r="AB86" s="4"/>
      <c r="AC86" s="4"/>
      <c r="AD86" s="4"/>
      <c r="AE86" s="4"/>
      <c r="AF86" s="4"/>
      <c r="AG86" s="4"/>
    </row>
    <row r="87">
      <c r="A87" s="292" t="s">
        <v>20</v>
      </c>
      <c r="B87" s="4"/>
      <c r="C87" s="4"/>
      <c r="D87" s="4"/>
      <c r="E87" s="4"/>
      <c r="F87" s="4"/>
      <c r="G87" s="27">
        <f t="shared" ref="G87:L87" si="120">G43*G82</f>
        <v>11725.17855</v>
      </c>
      <c r="H87" s="27">
        <f t="shared" si="120"/>
        <v>13676.56492</v>
      </c>
      <c r="I87" s="27">
        <f t="shared" si="120"/>
        <v>13646.67868</v>
      </c>
      <c r="J87" s="27">
        <f t="shared" si="120"/>
        <v>15337.11644</v>
      </c>
      <c r="K87" s="27">
        <f t="shared" si="120"/>
        <v>19291.1547</v>
      </c>
      <c r="L87" s="27">
        <f t="shared" si="120"/>
        <v>24646.95317</v>
      </c>
      <c r="M87" s="70">
        <v>13843.21225317022</v>
      </c>
      <c r="N87" s="272">
        <f t="shared" ref="N87:R87" si="121">N43*N82</f>
        <v>16092.02575</v>
      </c>
      <c r="O87" s="70">
        <f t="shared" si="121"/>
        <v>14677.86434</v>
      </c>
      <c r="P87" s="70">
        <f t="shared" si="121"/>
        <v>14710.96256</v>
      </c>
      <c r="Q87" s="70">
        <f t="shared" si="121"/>
        <v>16278.02743</v>
      </c>
      <c r="R87" s="70">
        <f t="shared" si="121"/>
        <v>17309.80394</v>
      </c>
      <c r="S87" s="4"/>
      <c r="T87" s="4"/>
      <c r="U87" s="4"/>
      <c r="V87" s="4"/>
      <c r="W87" s="4"/>
      <c r="X87" s="4"/>
      <c r="Y87" s="4"/>
      <c r="Z87" s="4"/>
      <c r="AA87" s="4"/>
      <c r="AB87" s="4"/>
      <c r="AC87" s="4"/>
      <c r="AD87" s="4"/>
      <c r="AE87" s="4"/>
      <c r="AF87" s="4"/>
      <c r="AG87" s="4"/>
    </row>
    <row r="88">
      <c r="A88" s="21" t="s">
        <v>88</v>
      </c>
      <c r="B88" s="23"/>
      <c r="C88" s="23"/>
      <c r="D88" s="23"/>
      <c r="E88" s="23"/>
      <c r="F88" s="22">
        <v>36048.0</v>
      </c>
      <c r="G88" s="22">
        <f t="shared" ref="G88:L88" si="122">SUM(G84:G87)</f>
        <v>65468.11342</v>
      </c>
      <c r="H88" s="22">
        <f t="shared" si="122"/>
        <v>77253.89374</v>
      </c>
      <c r="I88" s="22">
        <f t="shared" si="122"/>
        <v>74159.26227</v>
      </c>
      <c r="J88" s="22">
        <f t="shared" si="122"/>
        <v>71316.34084</v>
      </c>
      <c r="K88" s="22">
        <f t="shared" si="122"/>
        <v>94102.35765</v>
      </c>
      <c r="L88" s="22">
        <f t="shared" si="122"/>
        <v>147402.9097</v>
      </c>
      <c r="M88" s="109">
        <v>73740.65490510016</v>
      </c>
      <c r="N88" s="276">
        <f t="shared" ref="N88:R88" si="123">SUM(N84:N87)</f>
        <v>64612.48637</v>
      </c>
      <c r="O88" s="109">
        <f t="shared" si="123"/>
        <v>70199.83584</v>
      </c>
      <c r="P88" s="109">
        <f t="shared" si="123"/>
        <v>82234.63189</v>
      </c>
      <c r="Q88" s="109">
        <f t="shared" si="123"/>
        <v>87072.72139</v>
      </c>
      <c r="R88" s="109">
        <f t="shared" si="123"/>
        <v>96199.81237</v>
      </c>
      <c r="S88" s="23"/>
      <c r="T88" s="23"/>
      <c r="U88" s="23"/>
      <c r="V88" s="23"/>
      <c r="W88" s="23"/>
      <c r="X88" s="23"/>
      <c r="Y88" s="23"/>
      <c r="Z88" s="23"/>
      <c r="AA88" s="23"/>
      <c r="AB88" s="23"/>
      <c r="AC88" s="23"/>
      <c r="AD88" s="23"/>
      <c r="AE88" s="23"/>
      <c r="AF88" s="23"/>
      <c r="AG88" s="23"/>
    </row>
    <row r="89">
      <c r="A89" s="4"/>
      <c r="B89" s="4"/>
      <c r="C89" s="4"/>
      <c r="D89" s="4"/>
      <c r="E89" s="4"/>
      <c r="F89" s="4"/>
      <c r="G89" s="27">
        <v>61831.54313142715</v>
      </c>
      <c r="H89" s="8"/>
      <c r="I89" s="8"/>
      <c r="J89" s="8"/>
      <c r="K89" s="8"/>
      <c r="L89" s="8"/>
      <c r="M89" s="119"/>
      <c r="N89" s="118"/>
      <c r="O89" s="119"/>
      <c r="P89" s="119"/>
      <c r="Q89" s="119"/>
      <c r="R89" s="119"/>
      <c r="S89" s="4"/>
      <c r="T89" s="4"/>
      <c r="U89" s="4"/>
      <c r="V89" s="4"/>
      <c r="W89" s="4"/>
      <c r="X89" s="4"/>
      <c r="Y89" s="4"/>
      <c r="Z89" s="4"/>
      <c r="AA89" s="4"/>
      <c r="AB89" s="4"/>
      <c r="AC89" s="4"/>
      <c r="AD89" s="4"/>
      <c r="AE89" s="4"/>
      <c r="AF89" s="4"/>
      <c r="AG89" s="4"/>
    </row>
    <row r="90">
      <c r="A90" s="292" t="s">
        <v>98</v>
      </c>
      <c r="B90" s="4"/>
      <c r="C90" s="4"/>
      <c r="D90" s="4"/>
      <c r="E90" s="4"/>
      <c r="F90" s="27">
        <f t="shared" ref="F90:L90" si="124">F88</f>
        <v>36048</v>
      </c>
      <c r="G90" s="27">
        <f t="shared" si="124"/>
        <v>65468.11342</v>
      </c>
      <c r="H90" s="27">
        <f t="shared" si="124"/>
        <v>77253.89374</v>
      </c>
      <c r="I90" s="27">
        <f t="shared" si="124"/>
        <v>74159.26227</v>
      </c>
      <c r="J90" s="27">
        <f t="shared" si="124"/>
        <v>71316.34084</v>
      </c>
      <c r="K90" s="27">
        <f t="shared" si="124"/>
        <v>94102.35765</v>
      </c>
      <c r="L90" s="27">
        <f t="shared" si="124"/>
        <v>147402.9097</v>
      </c>
      <c r="M90" s="74">
        <v>73740.65490510016</v>
      </c>
      <c r="N90" s="73">
        <f t="shared" ref="N90:R90" si="125">N88</f>
        <v>64612.48637</v>
      </c>
      <c r="O90" s="74">
        <f t="shared" si="125"/>
        <v>70199.83584</v>
      </c>
      <c r="P90" s="74">
        <f t="shared" si="125"/>
        <v>82234.63189</v>
      </c>
      <c r="Q90" s="74">
        <f t="shared" si="125"/>
        <v>87072.72139</v>
      </c>
      <c r="R90" s="74">
        <f t="shared" si="125"/>
        <v>96199.81237</v>
      </c>
      <c r="S90" s="4"/>
      <c r="T90" s="4"/>
      <c r="U90" s="4"/>
      <c r="V90" s="4"/>
      <c r="W90" s="4"/>
      <c r="X90" s="4"/>
      <c r="Y90" s="4"/>
      <c r="Z90" s="4"/>
      <c r="AA90" s="4"/>
      <c r="AB90" s="4"/>
      <c r="AC90" s="4"/>
      <c r="AD90" s="4"/>
      <c r="AE90" s="4"/>
      <c r="AF90" s="4"/>
      <c r="AG90" s="4"/>
    </row>
    <row r="91">
      <c r="A91" s="300" t="s">
        <v>70</v>
      </c>
      <c r="B91" s="4"/>
      <c r="C91" s="4"/>
      <c r="D91" s="4"/>
      <c r="E91" s="4"/>
      <c r="F91" s="4"/>
      <c r="G91" s="188">
        <f>G90-F90</f>
        <v>29420.11342</v>
      </c>
      <c r="H91" s="301">
        <f>H90-G89</f>
        <v>15422.35061</v>
      </c>
      <c r="I91" s="301">
        <f t="shared" ref="I91:L91" si="126">I90-H90</f>
        <v>-3094.631468</v>
      </c>
      <c r="J91" s="301">
        <f t="shared" si="126"/>
        <v>-2842.921429</v>
      </c>
      <c r="K91" s="301">
        <f t="shared" si="126"/>
        <v>22786.01681</v>
      </c>
      <c r="L91" s="301">
        <f t="shared" si="126"/>
        <v>53300.55201</v>
      </c>
      <c r="M91" s="192">
        <v>11909.111773673016</v>
      </c>
      <c r="N91" s="191">
        <f t="shared" ref="N91:O91" si="127">N90-H90</f>
        <v>-12641.40737</v>
      </c>
      <c r="O91" s="192">
        <f t="shared" si="127"/>
        <v>-3959.426432</v>
      </c>
      <c r="P91" s="192">
        <f t="shared" ref="P91:R91" si="128">P90-O90</f>
        <v>12034.79605</v>
      </c>
      <c r="Q91" s="192">
        <f t="shared" si="128"/>
        <v>4838.089498</v>
      </c>
      <c r="R91" s="192">
        <f t="shared" si="128"/>
        <v>9127.090981</v>
      </c>
      <c r="S91" s="4"/>
      <c r="T91" s="4"/>
      <c r="U91" s="4"/>
      <c r="V91" s="4"/>
      <c r="W91" s="4"/>
      <c r="X91" s="4"/>
      <c r="Y91" s="4"/>
      <c r="Z91" s="4"/>
      <c r="AA91" s="4"/>
      <c r="AB91" s="4"/>
      <c r="AC91" s="4"/>
      <c r="AD91" s="4"/>
      <c r="AE91" s="4"/>
      <c r="AF91" s="4"/>
      <c r="AG91" s="4"/>
    </row>
    <row r="92">
      <c r="A92" s="292" t="s">
        <v>101</v>
      </c>
      <c r="B92" s="4"/>
      <c r="C92" s="4"/>
      <c r="D92" s="4"/>
      <c r="E92" s="4"/>
      <c r="F92" s="27">
        <f t="shared" ref="F92:L92" si="129">F45</f>
        <v>9279</v>
      </c>
      <c r="G92" s="27">
        <f t="shared" si="129"/>
        <v>24766</v>
      </c>
      <c r="H92" s="27">
        <f t="shared" si="129"/>
        <v>39617</v>
      </c>
      <c r="I92" s="27">
        <f t="shared" si="129"/>
        <v>47448</v>
      </c>
      <c r="J92" s="27">
        <f t="shared" si="129"/>
        <v>54788</v>
      </c>
      <c r="K92" s="27">
        <f t="shared" si="129"/>
        <v>67071</v>
      </c>
      <c r="L92" s="27">
        <f t="shared" si="129"/>
        <v>85535.84</v>
      </c>
      <c r="M92" s="74">
        <v>43456.44455718623</v>
      </c>
      <c r="N92" s="73">
        <f t="shared" ref="N92:R92" si="130">N45</f>
        <v>55247.35991</v>
      </c>
      <c r="O92" s="74">
        <f t="shared" si="130"/>
        <v>59630.6995</v>
      </c>
      <c r="P92" s="74">
        <f t="shared" si="130"/>
        <v>71372.99098</v>
      </c>
      <c r="Q92" s="74">
        <f t="shared" si="130"/>
        <v>81964.88402</v>
      </c>
      <c r="R92" s="74">
        <f t="shared" si="130"/>
        <v>93985.5812</v>
      </c>
      <c r="S92" s="4"/>
      <c r="T92" s="4"/>
      <c r="U92" s="4"/>
      <c r="V92" s="4"/>
      <c r="W92" s="4"/>
      <c r="X92" s="4"/>
      <c r="Y92" s="4"/>
      <c r="Z92" s="4"/>
      <c r="AA92" s="4"/>
      <c r="AB92" s="4"/>
      <c r="AC92" s="4"/>
      <c r="AD92" s="4"/>
      <c r="AE92" s="4"/>
      <c r="AF92" s="4"/>
      <c r="AG92" s="4"/>
    </row>
    <row r="93">
      <c r="A93" s="19" t="s">
        <v>103</v>
      </c>
      <c r="B93" s="4"/>
      <c r="C93" s="4"/>
      <c r="D93" s="4"/>
      <c r="E93" s="4"/>
      <c r="F93" s="4"/>
      <c r="G93" s="188">
        <f>G92-F92</f>
        <v>15487</v>
      </c>
      <c r="H93" s="188">
        <f>H92-G92+(G93-G94)</f>
        <v>14127.26</v>
      </c>
      <c r="I93" s="188">
        <f t="shared" ref="I93:L93" si="131">I92-H92</f>
        <v>7831</v>
      </c>
      <c r="J93" s="188">
        <f t="shared" si="131"/>
        <v>7340</v>
      </c>
      <c r="K93" s="188">
        <f t="shared" si="131"/>
        <v>12283</v>
      </c>
      <c r="L93" s="188">
        <f t="shared" si="131"/>
        <v>18464.84</v>
      </c>
      <c r="M93" s="192">
        <v>15945.44455718623</v>
      </c>
      <c r="N93" s="191">
        <f>N92-H92</f>
        <v>15630.35991</v>
      </c>
      <c r="O93" s="192">
        <f t="shared" ref="O93:R93" si="132">O92-N92</f>
        <v>4383.339592</v>
      </c>
      <c r="P93" s="192">
        <f t="shared" si="132"/>
        <v>11742.29147</v>
      </c>
      <c r="Q93" s="192">
        <f t="shared" si="132"/>
        <v>10591.89304</v>
      </c>
      <c r="R93" s="192">
        <f t="shared" si="132"/>
        <v>12020.69718</v>
      </c>
      <c r="S93" s="4"/>
      <c r="T93" s="4"/>
      <c r="U93" s="4"/>
      <c r="V93" s="4"/>
      <c r="W93" s="4"/>
      <c r="X93" s="4"/>
      <c r="Y93" s="4"/>
      <c r="Z93" s="4"/>
      <c r="AA93" s="4"/>
      <c r="AB93" s="4"/>
      <c r="AC93" s="4"/>
      <c r="AD93" s="4"/>
      <c r="AE93" s="4"/>
      <c r="AF93" s="4"/>
      <c r="AG93" s="4"/>
    </row>
    <row r="94">
      <c r="A94" s="4"/>
      <c r="B94" s="4"/>
      <c r="C94" s="4"/>
      <c r="D94" s="4"/>
      <c r="E94" s="4"/>
      <c r="F94" s="4"/>
      <c r="G94" s="27">
        <v>16210.74</v>
      </c>
      <c r="H94" s="8"/>
      <c r="I94" s="8"/>
      <c r="J94" s="8"/>
      <c r="K94" s="8"/>
      <c r="L94" s="8"/>
      <c r="M94" s="119"/>
      <c r="N94" s="118"/>
      <c r="O94" s="119"/>
      <c r="P94" s="119"/>
      <c r="Q94" s="119"/>
      <c r="R94" s="119"/>
      <c r="S94" s="4"/>
      <c r="T94" s="4"/>
      <c r="U94" s="4"/>
      <c r="V94" s="4"/>
      <c r="W94" s="4"/>
      <c r="X94" s="4"/>
      <c r="Y94" s="4"/>
      <c r="Z94" s="4"/>
      <c r="AA94" s="4"/>
      <c r="AB94" s="4"/>
      <c r="AC94" s="4"/>
      <c r="AD94" s="4"/>
      <c r="AE94" s="4"/>
      <c r="AF94" s="4"/>
      <c r="AG94" s="4"/>
    </row>
    <row r="95">
      <c r="A95" s="4"/>
      <c r="B95" s="4"/>
      <c r="C95" s="4"/>
      <c r="D95" s="4"/>
      <c r="E95" s="4"/>
      <c r="F95" s="4"/>
      <c r="G95" s="4"/>
      <c r="H95" s="8"/>
      <c r="I95" s="8"/>
      <c r="J95" s="8"/>
      <c r="K95" s="8"/>
      <c r="L95" s="8"/>
      <c r="M95" s="119"/>
      <c r="N95" s="118"/>
      <c r="O95" s="119"/>
      <c r="P95" s="119"/>
      <c r="Q95" s="119"/>
      <c r="R95" s="119"/>
      <c r="S95" s="4"/>
      <c r="T95" s="4"/>
      <c r="U95" s="4"/>
      <c r="V95" s="4"/>
      <c r="W95" s="4"/>
      <c r="X95" s="4"/>
      <c r="Y95" s="4"/>
      <c r="Z95" s="4"/>
      <c r="AA95" s="4"/>
      <c r="AB95" s="4"/>
      <c r="AC95" s="4"/>
      <c r="AD95" s="4"/>
      <c r="AE95" s="4"/>
      <c r="AF95" s="4"/>
      <c r="AG95" s="4"/>
    </row>
    <row r="96">
      <c r="A96" s="19" t="s">
        <v>143</v>
      </c>
      <c r="B96" s="4"/>
      <c r="C96" s="4"/>
      <c r="D96" s="4"/>
      <c r="E96" s="4"/>
      <c r="F96" s="4"/>
      <c r="G96" s="27">
        <f>G90-G89+(G93-G94)</f>
        <v>2912.830288</v>
      </c>
      <c r="H96" s="8"/>
      <c r="I96" s="8"/>
      <c r="J96" s="8"/>
      <c r="K96" s="8"/>
      <c r="L96" s="8"/>
      <c r="M96" s="119"/>
      <c r="N96" s="118"/>
      <c r="O96" s="119"/>
      <c r="P96" s="119"/>
      <c r="Q96" s="119"/>
      <c r="R96" s="119"/>
      <c r="S96" s="4"/>
      <c r="T96" s="4"/>
      <c r="U96" s="4"/>
      <c r="V96" s="4"/>
      <c r="W96" s="4"/>
      <c r="X96" s="4"/>
      <c r="Y96" s="4"/>
      <c r="Z96" s="4"/>
      <c r="AA96" s="4"/>
      <c r="AB96" s="4"/>
      <c r="AC96" s="4"/>
      <c r="AD96" s="4"/>
      <c r="AE96" s="4"/>
      <c r="AF96" s="4"/>
      <c r="AG96" s="4"/>
    </row>
    <row r="97">
      <c r="A97" s="19" t="s">
        <v>144</v>
      </c>
      <c r="B97" s="4"/>
      <c r="C97" s="4"/>
      <c r="D97" s="4"/>
      <c r="E97" s="4"/>
      <c r="F97" s="4"/>
      <c r="G97" s="229">
        <f>G96/H8</f>
        <v>0.01652744685</v>
      </c>
      <c r="H97" s="8"/>
      <c r="I97" s="8"/>
      <c r="J97" s="8"/>
      <c r="K97" s="8"/>
      <c r="L97" s="8"/>
      <c r="M97" s="119"/>
      <c r="N97" s="118"/>
      <c r="O97" s="119"/>
      <c r="P97" s="119"/>
      <c r="Q97" s="119"/>
      <c r="R97" s="119"/>
      <c r="S97" s="4"/>
      <c r="T97" s="4"/>
      <c r="U97" s="4"/>
      <c r="V97" s="4"/>
      <c r="W97" s="4"/>
      <c r="X97" s="4"/>
      <c r="Y97" s="4"/>
      <c r="Z97" s="4"/>
      <c r="AA97" s="4"/>
      <c r="AB97" s="4"/>
      <c r="AC97" s="4"/>
      <c r="AD97" s="4"/>
      <c r="AE97" s="4"/>
      <c r="AF97" s="4"/>
      <c r="AG97" s="4"/>
    </row>
    <row r="98">
      <c r="A98" s="4"/>
      <c r="B98" s="4"/>
      <c r="C98" s="4"/>
      <c r="D98" s="4"/>
      <c r="E98" s="4"/>
      <c r="F98" s="4"/>
      <c r="G98" s="4"/>
      <c r="H98" s="8"/>
      <c r="I98" s="8"/>
      <c r="J98" s="8"/>
      <c r="K98" s="8"/>
      <c r="L98" s="8"/>
      <c r="M98" s="119"/>
      <c r="N98" s="118"/>
      <c r="O98" s="119"/>
      <c r="P98" s="119"/>
      <c r="Q98" s="119"/>
      <c r="R98" s="119"/>
      <c r="S98" s="4"/>
      <c r="T98" s="4"/>
      <c r="U98" s="4"/>
      <c r="V98" s="4"/>
      <c r="W98" s="4"/>
      <c r="X98" s="4"/>
      <c r="Y98" s="4"/>
      <c r="Z98" s="4"/>
      <c r="AA98" s="4"/>
      <c r="AB98" s="4"/>
      <c r="AC98" s="4"/>
      <c r="AD98" s="4"/>
      <c r="AE98" s="4"/>
      <c r="AF98" s="4"/>
      <c r="AG98" s="4"/>
    </row>
    <row r="99">
      <c r="A99" s="4"/>
      <c r="B99" s="4"/>
      <c r="C99" s="4"/>
      <c r="D99" s="4"/>
      <c r="E99" s="4"/>
      <c r="F99" s="4"/>
      <c r="G99" s="4"/>
      <c r="H99" s="8"/>
      <c r="I99" s="8"/>
      <c r="J99" s="8"/>
      <c r="K99" s="8"/>
      <c r="L99" s="8"/>
      <c r="M99" s="119"/>
      <c r="N99" s="118"/>
      <c r="O99" s="119"/>
      <c r="P99" s="119"/>
      <c r="Q99" s="119"/>
      <c r="R99" s="119"/>
      <c r="S99" s="4"/>
      <c r="T99" s="4"/>
      <c r="U99" s="4"/>
      <c r="V99" s="4"/>
      <c r="W99" s="4"/>
      <c r="X99" s="4"/>
      <c r="Y99" s="4"/>
      <c r="Z99" s="4"/>
      <c r="AA99" s="4"/>
      <c r="AB99" s="4"/>
      <c r="AC99" s="4"/>
      <c r="AD99" s="4"/>
      <c r="AE99" s="4"/>
      <c r="AF99" s="4"/>
      <c r="AG99" s="4"/>
    </row>
    <row r="100">
      <c r="A100" s="4"/>
      <c r="B100" s="4"/>
      <c r="C100" s="4"/>
      <c r="D100" s="4"/>
      <c r="E100" s="4"/>
      <c r="F100" s="4"/>
      <c r="G100" s="4"/>
      <c r="H100" s="8"/>
      <c r="I100" s="8"/>
      <c r="J100" s="8"/>
      <c r="K100" s="8"/>
      <c r="L100" s="8"/>
      <c r="M100" s="119"/>
      <c r="N100" s="118"/>
      <c r="O100" s="119"/>
      <c r="P100" s="119"/>
      <c r="Q100" s="119"/>
      <c r="R100" s="119"/>
      <c r="S100" s="4"/>
      <c r="T100" s="4"/>
      <c r="U100" s="4"/>
      <c r="V100" s="4"/>
      <c r="W100" s="4"/>
      <c r="X100" s="4"/>
      <c r="Y100" s="4"/>
      <c r="Z100" s="4"/>
      <c r="AA100" s="4"/>
      <c r="AB100" s="4"/>
      <c r="AC100" s="4"/>
      <c r="AD100" s="4"/>
      <c r="AE100" s="4"/>
      <c r="AF100" s="4"/>
      <c r="AG100" s="4"/>
    </row>
    <row r="101">
      <c r="A101" s="4"/>
      <c r="B101" s="4"/>
      <c r="C101" s="4"/>
      <c r="D101" s="4"/>
      <c r="E101" s="4"/>
      <c r="F101" s="4"/>
      <c r="G101" s="4"/>
      <c r="H101" s="8"/>
      <c r="I101" s="8"/>
      <c r="J101" s="8"/>
      <c r="K101" s="8"/>
      <c r="L101" s="8"/>
      <c r="M101" s="119"/>
      <c r="N101" s="118"/>
      <c r="O101" s="119"/>
      <c r="P101" s="119"/>
      <c r="Q101" s="119"/>
      <c r="R101" s="119"/>
      <c r="S101" s="4"/>
      <c r="T101" s="4"/>
      <c r="U101" s="4"/>
      <c r="V101" s="4"/>
      <c r="W101" s="4"/>
      <c r="X101" s="4"/>
      <c r="Y101" s="4"/>
      <c r="Z101" s="4"/>
      <c r="AA101" s="4"/>
      <c r="AB101" s="4"/>
      <c r="AC101" s="4"/>
      <c r="AD101" s="4"/>
      <c r="AE101" s="4"/>
      <c r="AF101" s="4"/>
      <c r="AG101" s="4"/>
    </row>
    <row r="102">
      <c r="A102" s="4"/>
      <c r="B102" s="4"/>
      <c r="C102" s="4"/>
      <c r="D102" s="4"/>
      <c r="E102" s="4"/>
      <c r="F102" s="4"/>
      <c r="G102" s="4"/>
      <c r="H102" s="8"/>
      <c r="I102" s="8"/>
      <c r="J102" s="8"/>
      <c r="K102" s="8"/>
      <c r="L102" s="8"/>
      <c r="M102" s="119"/>
      <c r="N102" s="118"/>
      <c r="O102" s="119"/>
      <c r="P102" s="119"/>
      <c r="Q102" s="119"/>
      <c r="R102" s="119"/>
      <c r="S102" s="4"/>
      <c r="T102" s="4"/>
      <c r="U102" s="4"/>
      <c r="V102" s="4"/>
      <c r="W102" s="4"/>
      <c r="X102" s="4"/>
      <c r="Y102" s="4"/>
      <c r="Z102" s="4"/>
      <c r="AA102" s="4"/>
      <c r="AB102" s="4"/>
      <c r="AC102" s="4"/>
      <c r="AD102" s="4"/>
      <c r="AE102" s="4"/>
      <c r="AF102" s="4"/>
      <c r="AG102" s="4"/>
    </row>
    <row r="103">
      <c r="A103" s="4"/>
      <c r="B103" s="4"/>
      <c r="C103" s="4"/>
      <c r="D103" s="4"/>
      <c r="E103" s="4"/>
      <c r="F103" s="4"/>
      <c r="G103" s="4"/>
      <c r="H103" s="8"/>
      <c r="I103" s="8"/>
      <c r="J103" s="8"/>
      <c r="K103" s="8"/>
      <c r="L103" s="8"/>
      <c r="M103" s="119"/>
      <c r="N103" s="118"/>
      <c r="O103" s="119"/>
      <c r="P103" s="119"/>
      <c r="Q103" s="119"/>
      <c r="R103" s="119"/>
      <c r="S103" s="4"/>
      <c r="T103" s="4"/>
      <c r="U103" s="4"/>
      <c r="V103" s="4"/>
      <c r="W103" s="4"/>
      <c r="X103" s="4"/>
      <c r="Y103" s="4"/>
      <c r="Z103" s="4"/>
      <c r="AA103" s="4"/>
      <c r="AB103" s="4"/>
      <c r="AC103" s="4"/>
      <c r="AD103" s="4"/>
      <c r="AE103" s="4"/>
      <c r="AF103" s="4"/>
      <c r="AG103" s="4"/>
    </row>
    <row r="104">
      <c r="A104" s="4"/>
      <c r="B104" s="4"/>
      <c r="C104" s="4"/>
      <c r="D104" s="4"/>
      <c r="E104" s="4"/>
      <c r="F104" s="4"/>
      <c r="G104" s="4"/>
      <c r="H104" s="8"/>
      <c r="I104" s="8"/>
      <c r="J104" s="8"/>
      <c r="K104" s="8"/>
      <c r="L104" s="8"/>
      <c r="M104" s="119"/>
      <c r="N104" s="118"/>
      <c r="O104" s="119"/>
      <c r="P104" s="119"/>
      <c r="Q104" s="119"/>
      <c r="R104" s="119"/>
      <c r="S104" s="4"/>
      <c r="T104" s="4"/>
      <c r="U104" s="4"/>
      <c r="V104" s="4"/>
      <c r="W104" s="4"/>
      <c r="X104" s="4"/>
      <c r="Y104" s="4"/>
      <c r="Z104" s="4"/>
      <c r="AA104" s="4"/>
      <c r="AB104" s="4"/>
      <c r="AC104" s="4"/>
      <c r="AD104" s="4"/>
      <c r="AE104" s="4"/>
      <c r="AF104" s="4"/>
      <c r="AG104" s="4"/>
    </row>
    <row r="105">
      <c r="A105" s="4"/>
      <c r="B105" s="4"/>
      <c r="C105" s="4"/>
      <c r="D105" s="4"/>
      <c r="E105" s="4"/>
      <c r="F105" s="4"/>
      <c r="G105" s="4"/>
      <c r="H105" s="8"/>
      <c r="I105" s="8"/>
      <c r="J105" s="8"/>
      <c r="K105" s="8"/>
      <c r="L105" s="8"/>
      <c r="M105" s="119"/>
      <c r="N105" s="118"/>
      <c r="O105" s="119"/>
      <c r="P105" s="119"/>
      <c r="Q105" s="119"/>
      <c r="R105" s="119"/>
      <c r="S105" s="4"/>
      <c r="T105" s="4"/>
      <c r="U105" s="4"/>
      <c r="V105" s="4"/>
      <c r="W105" s="4"/>
      <c r="X105" s="4"/>
      <c r="Y105" s="4"/>
      <c r="Z105" s="4"/>
      <c r="AA105" s="4"/>
      <c r="AB105" s="4"/>
      <c r="AC105" s="4"/>
      <c r="AD105" s="4"/>
      <c r="AE105" s="4"/>
      <c r="AF105" s="4"/>
      <c r="AG105" s="4"/>
    </row>
    <row r="106">
      <c r="A106" s="4"/>
      <c r="B106" s="4"/>
      <c r="C106" s="4"/>
      <c r="D106" s="4"/>
      <c r="E106" s="4"/>
      <c r="F106" s="4"/>
      <c r="G106" s="4"/>
      <c r="H106" s="8"/>
      <c r="I106" s="8"/>
      <c r="J106" s="8"/>
      <c r="K106" s="8"/>
      <c r="L106" s="8"/>
      <c r="M106" s="119"/>
      <c r="N106" s="118"/>
      <c r="O106" s="119"/>
      <c r="P106" s="119"/>
      <c r="Q106" s="119"/>
      <c r="R106" s="119"/>
      <c r="S106" s="4"/>
      <c r="T106" s="4"/>
      <c r="U106" s="4"/>
      <c r="V106" s="4"/>
      <c r="W106" s="4"/>
      <c r="X106" s="4"/>
      <c r="Y106" s="4"/>
      <c r="Z106" s="4"/>
      <c r="AA106" s="4"/>
      <c r="AB106" s="4"/>
      <c r="AC106" s="4"/>
      <c r="AD106" s="4"/>
      <c r="AE106" s="4"/>
      <c r="AF106" s="4"/>
      <c r="AG106" s="4"/>
    </row>
    <row r="107">
      <c r="A107" s="4"/>
      <c r="B107" s="4"/>
      <c r="C107" s="4"/>
      <c r="D107" s="4"/>
      <c r="E107" s="4"/>
      <c r="F107" s="4"/>
      <c r="G107" s="4"/>
      <c r="H107" s="8"/>
      <c r="I107" s="8"/>
      <c r="J107" s="8"/>
      <c r="K107" s="8"/>
      <c r="L107" s="8"/>
      <c r="M107" s="119"/>
      <c r="N107" s="118"/>
      <c r="O107" s="119"/>
      <c r="P107" s="119"/>
      <c r="Q107" s="119"/>
      <c r="R107" s="119"/>
      <c r="S107" s="4"/>
      <c r="T107" s="4"/>
      <c r="U107" s="4"/>
      <c r="V107" s="4"/>
      <c r="W107" s="4"/>
      <c r="X107" s="4"/>
      <c r="Y107" s="4"/>
      <c r="Z107" s="4"/>
      <c r="AA107" s="4"/>
      <c r="AB107" s="4"/>
      <c r="AC107" s="4"/>
      <c r="AD107" s="4"/>
      <c r="AE107" s="4"/>
      <c r="AF107" s="4"/>
      <c r="AG107" s="4"/>
    </row>
    <row r="108">
      <c r="A108" s="4"/>
      <c r="B108" s="4"/>
      <c r="C108" s="4"/>
      <c r="D108" s="4"/>
      <c r="E108" s="4"/>
      <c r="F108" s="4"/>
      <c r="G108" s="4"/>
      <c r="H108" s="8"/>
      <c r="I108" s="8"/>
      <c r="J108" s="8"/>
      <c r="K108" s="8"/>
      <c r="L108" s="8"/>
      <c r="M108" s="119"/>
      <c r="N108" s="118"/>
      <c r="O108" s="119"/>
      <c r="P108" s="119"/>
      <c r="Q108" s="119"/>
      <c r="R108" s="119"/>
      <c r="S108" s="4"/>
      <c r="T108" s="4"/>
      <c r="U108" s="4"/>
      <c r="V108" s="4"/>
      <c r="W108" s="4"/>
      <c r="X108" s="4"/>
      <c r="Y108" s="4"/>
      <c r="Z108" s="4"/>
      <c r="AA108" s="4"/>
      <c r="AB108" s="4"/>
      <c r="AC108" s="4"/>
      <c r="AD108" s="4"/>
      <c r="AE108" s="4"/>
      <c r="AF108" s="4"/>
      <c r="AG108" s="4"/>
    </row>
    <row r="109">
      <c r="A109" s="4"/>
      <c r="B109" s="4"/>
      <c r="C109" s="4"/>
      <c r="D109" s="4"/>
      <c r="E109" s="4"/>
      <c r="F109" s="4"/>
      <c r="G109" s="4"/>
      <c r="H109" s="8"/>
      <c r="I109" s="8"/>
      <c r="J109" s="8"/>
      <c r="K109" s="8"/>
      <c r="L109" s="8"/>
      <c r="M109" s="119"/>
      <c r="N109" s="118"/>
      <c r="O109" s="119"/>
      <c r="P109" s="119"/>
      <c r="Q109" s="119"/>
      <c r="R109" s="119"/>
      <c r="S109" s="4"/>
      <c r="T109" s="4"/>
      <c r="U109" s="4"/>
      <c r="V109" s="4"/>
      <c r="W109" s="4"/>
      <c r="X109" s="4"/>
      <c r="Y109" s="4"/>
      <c r="Z109" s="4"/>
      <c r="AA109" s="4"/>
      <c r="AB109" s="4"/>
      <c r="AC109" s="4"/>
      <c r="AD109" s="4"/>
      <c r="AE109" s="4"/>
      <c r="AF109" s="4"/>
      <c r="AG109" s="4"/>
    </row>
    <row r="110">
      <c r="A110" s="4"/>
      <c r="B110" s="4"/>
      <c r="C110" s="4"/>
      <c r="D110" s="4"/>
      <c r="E110" s="4"/>
      <c r="F110" s="4"/>
      <c r="G110" s="4"/>
      <c r="H110" s="8"/>
      <c r="I110" s="8"/>
      <c r="J110" s="8"/>
      <c r="K110" s="8"/>
      <c r="L110" s="8"/>
      <c r="M110" s="119"/>
      <c r="N110" s="118"/>
      <c r="O110" s="119"/>
      <c r="P110" s="119"/>
      <c r="Q110" s="119"/>
      <c r="R110" s="119"/>
      <c r="S110" s="4"/>
      <c r="T110" s="4"/>
      <c r="U110" s="4"/>
      <c r="V110" s="4"/>
      <c r="W110" s="4"/>
      <c r="X110" s="4"/>
      <c r="Y110" s="4"/>
      <c r="Z110" s="4"/>
      <c r="AA110" s="4"/>
      <c r="AB110" s="4"/>
      <c r="AC110" s="4"/>
      <c r="AD110" s="4"/>
      <c r="AE110" s="4"/>
      <c r="AF110" s="4"/>
      <c r="AG110" s="4"/>
    </row>
    <row r="111">
      <c r="A111" s="4"/>
      <c r="B111" s="4"/>
      <c r="C111" s="4"/>
      <c r="D111" s="4"/>
      <c r="E111" s="4"/>
      <c r="F111" s="4"/>
      <c r="G111" s="4"/>
      <c r="H111" s="8"/>
      <c r="I111" s="8"/>
      <c r="J111" s="8"/>
      <c r="K111" s="8"/>
      <c r="L111" s="8"/>
      <c r="M111" s="119"/>
      <c r="N111" s="118"/>
      <c r="O111" s="119"/>
      <c r="P111" s="119"/>
      <c r="Q111" s="119"/>
      <c r="R111" s="119"/>
      <c r="S111" s="4"/>
      <c r="T111" s="4"/>
      <c r="U111" s="4"/>
      <c r="V111" s="4"/>
      <c r="W111" s="4"/>
      <c r="X111" s="4"/>
      <c r="Y111" s="4"/>
      <c r="Z111" s="4"/>
      <c r="AA111" s="4"/>
      <c r="AB111" s="4"/>
      <c r="AC111" s="4"/>
      <c r="AD111" s="4"/>
      <c r="AE111" s="4"/>
      <c r="AF111" s="4"/>
      <c r="AG111" s="4"/>
    </row>
    <row r="112">
      <c r="A112" s="4"/>
      <c r="B112" s="4"/>
      <c r="C112" s="4"/>
      <c r="D112" s="4"/>
      <c r="E112" s="4"/>
      <c r="F112" s="4"/>
      <c r="G112" s="4"/>
      <c r="H112" s="8"/>
      <c r="I112" s="8"/>
      <c r="J112" s="8"/>
      <c r="K112" s="8"/>
      <c r="L112" s="8"/>
      <c r="M112" s="119"/>
      <c r="N112" s="118"/>
      <c r="O112" s="119"/>
      <c r="P112" s="119"/>
      <c r="Q112" s="119"/>
      <c r="R112" s="119"/>
      <c r="S112" s="4"/>
      <c r="T112" s="4"/>
      <c r="U112" s="4"/>
      <c r="V112" s="4"/>
      <c r="W112" s="4"/>
      <c r="X112" s="4"/>
      <c r="Y112" s="4"/>
      <c r="Z112" s="4"/>
      <c r="AA112" s="4"/>
      <c r="AB112" s="4"/>
      <c r="AC112" s="4"/>
      <c r="AD112" s="4"/>
      <c r="AE112" s="4"/>
      <c r="AF112" s="4"/>
      <c r="AG112" s="4"/>
    </row>
    <row r="113">
      <c r="A113" s="4"/>
      <c r="B113" s="4"/>
      <c r="C113" s="4"/>
      <c r="D113" s="4"/>
      <c r="E113" s="4"/>
      <c r="F113" s="4"/>
      <c r="G113" s="4"/>
      <c r="H113" s="8"/>
      <c r="I113" s="8"/>
      <c r="J113" s="8"/>
      <c r="K113" s="8"/>
      <c r="L113" s="8"/>
      <c r="M113" s="119"/>
      <c r="N113" s="118"/>
      <c r="O113" s="119"/>
      <c r="P113" s="119"/>
      <c r="Q113" s="119"/>
      <c r="R113" s="119"/>
      <c r="S113" s="4"/>
      <c r="T113" s="4"/>
      <c r="U113" s="4"/>
      <c r="V113" s="4"/>
      <c r="W113" s="4"/>
      <c r="X113" s="4"/>
      <c r="Y113" s="4"/>
      <c r="Z113" s="4"/>
      <c r="AA113" s="4"/>
      <c r="AB113" s="4"/>
      <c r="AC113" s="4"/>
      <c r="AD113" s="4"/>
      <c r="AE113" s="4"/>
      <c r="AF113" s="4"/>
      <c r="AG113" s="4"/>
    </row>
    <row r="114">
      <c r="A114" s="4"/>
      <c r="B114" s="4"/>
      <c r="C114" s="4"/>
      <c r="D114" s="4"/>
      <c r="E114" s="4"/>
      <c r="F114" s="4"/>
      <c r="G114" s="4"/>
      <c r="H114" s="8"/>
      <c r="I114" s="8"/>
      <c r="J114" s="8"/>
      <c r="K114" s="8"/>
      <c r="L114" s="8"/>
      <c r="M114" s="119"/>
      <c r="N114" s="118"/>
      <c r="O114" s="119"/>
      <c r="P114" s="119"/>
      <c r="Q114" s="119"/>
      <c r="R114" s="119"/>
      <c r="S114" s="4"/>
      <c r="T114" s="4"/>
      <c r="U114" s="4"/>
      <c r="V114" s="4"/>
      <c r="W114" s="4"/>
      <c r="X114" s="4"/>
      <c r="Y114" s="4"/>
      <c r="Z114" s="4"/>
      <c r="AA114" s="4"/>
      <c r="AB114" s="4"/>
      <c r="AC114" s="4"/>
      <c r="AD114" s="4"/>
      <c r="AE114" s="4"/>
      <c r="AF114" s="4"/>
      <c r="AG114" s="4"/>
    </row>
    <row r="115">
      <c r="A115" s="4"/>
      <c r="B115" s="4"/>
      <c r="C115" s="4"/>
      <c r="D115" s="4"/>
      <c r="E115" s="4"/>
      <c r="F115" s="4"/>
      <c r="G115" s="4"/>
      <c r="H115" s="8"/>
      <c r="I115" s="8"/>
      <c r="J115" s="8"/>
      <c r="K115" s="8"/>
      <c r="L115" s="8"/>
      <c r="M115" s="119"/>
      <c r="N115" s="118"/>
      <c r="O115" s="119"/>
      <c r="P115" s="119"/>
      <c r="Q115" s="119"/>
      <c r="R115" s="119"/>
      <c r="S115" s="4"/>
      <c r="T115" s="4"/>
      <c r="U115" s="4"/>
      <c r="V115" s="4"/>
      <c r="W115" s="4"/>
      <c r="X115" s="4"/>
      <c r="Y115" s="4"/>
      <c r="Z115" s="4"/>
      <c r="AA115" s="4"/>
      <c r="AB115" s="4"/>
      <c r="AC115" s="4"/>
      <c r="AD115" s="4"/>
      <c r="AE115" s="4"/>
      <c r="AF115" s="4"/>
      <c r="AG115" s="4"/>
    </row>
    <row r="116">
      <c r="A116" s="4"/>
      <c r="B116" s="4"/>
      <c r="C116" s="4"/>
      <c r="D116" s="4"/>
      <c r="E116" s="4"/>
      <c r="F116" s="4"/>
      <c r="G116" s="4"/>
      <c r="H116" s="8"/>
      <c r="I116" s="8"/>
      <c r="J116" s="8"/>
      <c r="K116" s="8"/>
      <c r="L116" s="8"/>
      <c r="M116" s="119"/>
      <c r="N116" s="118"/>
      <c r="O116" s="119"/>
      <c r="P116" s="119"/>
      <c r="Q116" s="119"/>
      <c r="R116" s="119"/>
      <c r="S116" s="4"/>
      <c r="T116" s="4"/>
      <c r="U116" s="4"/>
      <c r="V116" s="4"/>
      <c r="W116" s="4"/>
      <c r="X116" s="4"/>
      <c r="Y116" s="4"/>
      <c r="Z116" s="4"/>
      <c r="AA116" s="4"/>
      <c r="AB116" s="4"/>
      <c r="AC116" s="4"/>
      <c r="AD116" s="4"/>
      <c r="AE116" s="4"/>
      <c r="AF116" s="4"/>
      <c r="AG116" s="4"/>
    </row>
    <row r="117">
      <c r="A117" s="4"/>
      <c r="B117" s="4"/>
      <c r="C117" s="4"/>
      <c r="D117" s="4"/>
      <c r="E117" s="4"/>
      <c r="F117" s="4"/>
      <c r="G117" s="4"/>
      <c r="H117" s="8"/>
      <c r="I117" s="8"/>
      <c r="J117" s="8"/>
      <c r="K117" s="8"/>
      <c r="L117" s="8"/>
      <c r="M117" s="119"/>
      <c r="N117" s="118"/>
      <c r="O117" s="119"/>
      <c r="P117" s="119"/>
      <c r="Q117" s="119"/>
      <c r="R117" s="119"/>
      <c r="S117" s="4"/>
      <c r="T117" s="4"/>
      <c r="U117" s="4"/>
      <c r="V117" s="4"/>
      <c r="W117" s="4"/>
      <c r="X117" s="4"/>
      <c r="Y117" s="4"/>
      <c r="Z117" s="4"/>
      <c r="AA117" s="4"/>
      <c r="AB117" s="4"/>
      <c r="AC117" s="4"/>
      <c r="AD117" s="4"/>
      <c r="AE117" s="4"/>
      <c r="AF117" s="4"/>
      <c r="AG117" s="4"/>
    </row>
    <row r="118">
      <c r="A118" s="4"/>
      <c r="B118" s="4"/>
      <c r="C118" s="4"/>
      <c r="D118" s="4"/>
      <c r="E118" s="4"/>
      <c r="F118" s="4"/>
      <c r="G118" s="4"/>
      <c r="H118" s="8"/>
      <c r="I118" s="8"/>
      <c r="J118" s="8"/>
      <c r="K118" s="8"/>
      <c r="L118" s="8"/>
      <c r="M118" s="119"/>
      <c r="N118" s="118"/>
      <c r="O118" s="119"/>
      <c r="P118" s="119"/>
      <c r="Q118" s="119"/>
      <c r="R118" s="119"/>
      <c r="S118" s="4"/>
      <c r="T118" s="4"/>
      <c r="U118" s="4"/>
      <c r="V118" s="4"/>
      <c r="W118" s="4"/>
      <c r="X118" s="4"/>
      <c r="Y118" s="4"/>
      <c r="Z118" s="4"/>
      <c r="AA118" s="4"/>
      <c r="AB118" s="4"/>
      <c r="AC118" s="4"/>
      <c r="AD118" s="4"/>
      <c r="AE118" s="4"/>
      <c r="AF118" s="4"/>
      <c r="AG118" s="4"/>
    </row>
    <row r="119">
      <c r="A119" s="4"/>
      <c r="B119" s="4"/>
      <c r="C119" s="4"/>
      <c r="D119" s="4"/>
      <c r="E119" s="4"/>
      <c r="F119" s="4"/>
      <c r="G119" s="4"/>
      <c r="H119" s="8"/>
      <c r="I119" s="8"/>
      <c r="J119" s="8"/>
      <c r="K119" s="8"/>
      <c r="L119" s="8"/>
      <c r="M119" s="119"/>
      <c r="N119" s="118"/>
      <c r="O119" s="119"/>
      <c r="P119" s="119"/>
      <c r="Q119" s="119"/>
      <c r="R119" s="119"/>
      <c r="S119" s="4"/>
      <c r="T119" s="4"/>
      <c r="U119" s="4"/>
      <c r="V119" s="4"/>
      <c r="W119" s="4"/>
      <c r="X119" s="4"/>
      <c r="Y119" s="4"/>
      <c r="Z119" s="4"/>
      <c r="AA119" s="4"/>
      <c r="AB119" s="4"/>
      <c r="AC119" s="4"/>
      <c r="AD119" s="4"/>
      <c r="AE119" s="4"/>
      <c r="AF119" s="4"/>
      <c r="AG119" s="4"/>
    </row>
    <row r="120">
      <c r="A120" s="4"/>
      <c r="B120" s="4"/>
      <c r="C120" s="4"/>
      <c r="D120" s="4"/>
      <c r="E120" s="4"/>
      <c r="F120" s="4"/>
      <c r="G120" s="4"/>
      <c r="H120" s="8"/>
      <c r="I120" s="8"/>
      <c r="J120" s="8"/>
      <c r="K120" s="8"/>
      <c r="L120" s="8"/>
      <c r="M120" s="119"/>
      <c r="N120" s="118"/>
      <c r="O120" s="119"/>
      <c r="P120" s="119"/>
      <c r="Q120" s="119"/>
      <c r="R120" s="119"/>
      <c r="S120" s="4"/>
      <c r="T120" s="4"/>
      <c r="U120" s="4"/>
      <c r="V120" s="4"/>
      <c r="W120" s="4"/>
      <c r="X120" s="4"/>
      <c r="Y120" s="4"/>
      <c r="Z120" s="4"/>
      <c r="AA120" s="4"/>
      <c r="AB120" s="4"/>
      <c r="AC120" s="4"/>
      <c r="AD120" s="4"/>
      <c r="AE120" s="4"/>
      <c r="AF120" s="4"/>
      <c r="AG120" s="4"/>
    </row>
    <row r="121">
      <c r="A121" s="4"/>
      <c r="B121" s="4"/>
      <c r="C121" s="4"/>
      <c r="D121" s="4"/>
      <c r="E121" s="4"/>
      <c r="F121" s="4"/>
      <c r="G121" s="4"/>
      <c r="H121" s="8"/>
      <c r="I121" s="8"/>
      <c r="J121" s="8"/>
      <c r="K121" s="8"/>
      <c r="L121" s="8"/>
      <c r="M121" s="119"/>
      <c r="N121" s="118"/>
      <c r="O121" s="119"/>
      <c r="P121" s="119"/>
      <c r="Q121" s="119"/>
      <c r="R121" s="119"/>
      <c r="S121" s="4"/>
      <c r="T121" s="4"/>
      <c r="U121" s="4"/>
      <c r="V121" s="4"/>
      <c r="W121" s="4"/>
      <c r="X121" s="4"/>
      <c r="Y121" s="4"/>
      <c r="Z121" s="4"/>
      <c r="AA121" s="4"/>
      <c r="AB121" s="4"/>
      <c r="AC121" s="4"/>
      <c r="AD121" s="4"/>
      <c r="AE121" s="4"/>
      <c r="AF121" s="4"/>
      <c r="AG121" s="4"/>
    </row>
    <row r="122">
      <c r="A122" s="4"/>
      <c r="B122" s="4"/>
      <c r="C122" s="4"/>
      <c r="D122" s="4"/>
      <c r="E122" s="4"/>
      <c r="F122" s="4"/>
      <c r="G122" s="4"/>
      <c r="H122" s="8"/>
      <c r="I122" s="8"/>
      <c r="J122" s="8"/>
      <c r="K122" s="8"/>
      <c r="L122" s="8"/>
      <c r="M122" s="119"/>
      <c r="N122" s="118"/>
      <c r="O122" s="119"/>
      <c r="P122" s="119"/>
      <c r="Q122" s="119"/>
      <c r="R122" s="119"/>
      <c r="S122" s="4"/>
      <c r="T122" s="4"/>
      <c r="U122" s="4"/>
      <c r="V122" s="4"/>
      <c r="W122" s="4"/>
      <c r="X122" s="4"/>
      <c r="Y122" s="4"/>
      <c r="Z122" s="4"/>
      <c r="AA122" s="4"/>
      <c r="AB122" s="4"/>
      <c r="AC122" s="4"/>
      <c r="AD122" s="4"/>
      <c r="AE122" s="4"/>
      <c r="AF122" s="4"/>
      <c r="AG122" s="4"/>
    </row>
    <row r="123">
      <c r="A123" s="4"/>
      <c r="B123" s="4"/>
      <c r="C123" s="4"/>
      <c r="D123" s="4"/>
      <c r="E123" s="4"/>
      <c r="F123" s="4"/>
      <c r="G123" s="4"/>
      <c r="H123" s="8"/>
      <c r="I123" s="8"/>
      <c r="J123" s="8"/>
      <c r="K123" s="8"/>
      <c r="L123" s="8"/>
      <c r="M123" s="119"/>
      <c r="N123" s="118"/>
      <c r="O123" s="119"/>
      <c r="P123" s="119"/>
      <c r="Q123" s="119"/>
      <c r="R123" s="119"/>
      <c r="S123" s="4"/>
      <c r="T123" s="4"/>
      <c r="U123" s="4"/>
      <c r="V123" s="4"/>
      <c r="W123" s="4"/>
      <c r="X123" s="4"/>
      <c r="Y123" s="4"/>
      <c r="Z123" s="4"/>
      <c r="AA123" s="4"/>
      <c r="AB123" s="4"/>
      <c r="AC123" s="4"/>
      <c r="AD123" s="4"/>
      <c r="AE123" s="4"/>
      <c r="AF123" s="4"/>
      <c r="AG123" s="4"/>
    </row>
    <row r="124">
      <c r="A124" s="4"/>
      <c r="B124" s="4"/>
      <c r="C124" s="4"/>
      <c r="D124" s="4"/>
      <c r="E124" s="4"/>
      <c r="F124" s="4"/>
      <c r="G124" s="4"/>
      <c r="H124" s="8"/>
      <c r="I124" s="8"/>
      <c r="J124" s="8"/>
      <c r="K124" s="8"/>
      <c r="L124" s="8"/>
      <c r="M124" s="119"/>
      <c r="N124" s="118"/>
      <c r="O124" s="119"/>
      <c r="P124" s="119"/>
      <c r="Q124" s="119"/>
      <c r="R124" s="119"/>
      <c r="S124" s="4"/>
      <c r="T124" s="4"/>
      <c r="U124" s="4"/>
      <c r="V124" s="4"/>
      <c r="W124" s="4"/>
      <c r="X124" s="4"/>
      <c r="Y124" s="4"/>
      <c r="Z124" s="4"/>
      <c r="AA124" s="4"/>
      <c r="AB124" s="4"/>
      <c r="AC124" s="4"/>
      <c r="AD124" s="4"/>
      <c r="AE124" s="4"/>
      <c r="AF124" s="4"/>
      <c r="AG124" s="4"/>
    </row>
    <row r="125">
      <c r="A125" s="4"/>
      <c r="B125" s="4"/>
      <c r="C125" s="4"/>
      <c r="D125" s="4"/>
      <c r="E125" s="4"/>
      <c r="F125" s="4"/>
      <c r="G125" s="4"/>
      <c r="H125" s="8"/>
      <c r="I125" s="8"/>
      <c r="J125" s="8"/>
      <c r="K125" s="8"/>
      <c r="L125" s="8"/>
      <c r="M125" s="119"/>
      <c r="N125" s="118"/>
      <c r="O125" s="119"/>
      <c r="P125" s="119"/>
      <c r="Q125" s="119"/>
      <c r="R125" s="119"/>
      <c r="S125" s="4"/>
      <c r="T125" s="4"/>
      <c r="U125" s="4"/>
      <c r="V125" s="4"/>
      <c r="W125" s="4"/>
      <c r="X125" s="4"/>
      <c r="Y125" s="4"/>
      <c r="Z125" s="4"/>
      <c r="AA125" s="4"/>
      <c r="AB125" s="4"/>
      <c r="AC125" s="4"/>
      <c r="AD125" s="4"/>
      <c r="AE125" s="4"/>
      <c r="AF125" s="4"/>
      <c r="AG125" s="4"/>
    </row>
    <row r="126">
      <c r="A126" s="4"/>
      <c r="B126" s="4"/>
      <c r="C126" s="4"/>
      <c r="D126" s="4"/>
      <c r="E126" s="4"/>
      <c r="F126" s="4"/>
      <c r="G126" s="4"/>
      <c r="H126" s="8"/>
      <c r="I126" s="8"/>
      <c r="J126" s="8"/>
      <c r="K126" s="8"/>
      <c r="L126" s="8"/>
      <c r="M126" s="119"/>
      <c r="N126" s="118"/>
      <c r="O126" s="119"/>
      <c r="P126" s="119"/>
      <c r="Q126" s="119"/>
      <c r="R126" s="119"/>
      <c r="S126" s="4"/>
      <c r="T126" s="4"/>
      <c r="U126" s="4"/>
      <c r="V126" s="4"/>
      <c r="W126" s="4"/>
      <c r="X126" s="4"/>
      <c r="Y126" s="4"/>
      <c r="Z126" s="4"/>
      <c r="AA126" s="4"/>
      <c r="AB126" s="4"/>
      <c r="AC126" s="4"/>
      <c r="AD126" s="4"/>
      <c r="AE126" s="4"/>
      <c r="AF126" s="4"/>
      <c r="AG126" s="4"/>
    </row>
    <row r="127">
      <c r="A127" s="4"/>
      <c r="B127" s="4"/>
      <c r="C127" s="4"/>
      <c r="D127" s="4"/>
      <c r="E127" s="4"/>
      <c r="F127" s="4"/>
      <c r="G127" s="4"/>
      <c r="H127" s="8"/>
      <c r="I127" s="8"/>
      <c r="J127" s="8"/>
      <c r="K127" s="8"/>
      <c r="L127" s="8"/>
      <c r="M127" s="119"/>
      <c r="N127" s="118"/>
      <c r="O127" s="119"/>
      <c r="P127" s="119"/>
      <c r="Q127" s="119"/>
      <c r="R127" s="119"/>
      <c r="S127" s="4"/>
      <c r="T127" s="4"/>
      <c r="U127" s="4"/>
      <c r="V127" s="4"/>
      <c r="W127" s="4"/>
      <c r="X127" s="4"/>
      <c r="Y127" s="4"/>
      <c r="Z127" s="4"/>
      <c r="AA127" s="4"/>
      <c r="AB127" s="4"/>
      <c r="AC127" s="4"/>
      <c r="AD127" s="4"/>
      <c r="AE127" s="4"/>
      <c r="AF127" s="4"/>
      <c r="AG127" s="4"/>
    </row>
    <row r="128">
      <c r="A128" s="4"/>
      <c r="B128" s="4"/>
      <c r="C128" s="4"/>
      <c r="D128" s="4"/>
      <c r="E128" s="4"/>
      <c r="F128" s="4"/>
      <c r="G128" s="4"/>
      <c r="H128" s="8"/>
      <c r="I128" s="8"/>
      <c r="J128" s="8"/>
      <c r="K128" s="8"/>
      <c r="L128" s="8"/>
      <c r="M128" s="119"/>
      <c r="N128" s="118"/>
      <c r="O128" s="119"/>
      <c r="P128" s="119"/>
      <c r="Q128" s="119"/>
      <c r="R128" s="119"/>
      <c r="S128" s="4"/>
      <c r="T128" s="4"/>
      <c r="U128" s="4"/>
      <c r="V128" s="4"/>
      <c r="W128" s="4"/>
      <c r="X128" s="4"/>
      <c r="Y128" s="4"/>
      <c r="Z128" s="4"/>
      <c r="AA128" s="4"/>
      <c r="AB128" s="4"/>
      <c r="AC128" s="4"/>
      <c r="AD128" s="4"/>
      <c r="AE128" s="4"/>
      <c r="AF128" s="4"/>
      <c r="AG128" s="4"/>
    </row>
    <row r="129">
      <c r="A129" s="4"/>
      <c r="B129" s="4"/>
      <c r="C129" s="4"/>
      <c r="D129" s="4"/>
      <c r="E129" s="4"/>
      <c r="F129" s="4"/>
      <c r="G129" s="4"/>
      <c r="H129" s="8"/>
      <c r="I129" s="8"/>
      <c r="J129" s="8"/>
      <c r="K129" s="8"/>
      <c r="L129" s="8"/>
      <c r="M129" s="119"/>
      <c r="N129" s="118"/>
      <c r="O129" s="119"/>
      <c r="P129" s="119"/>
      <c r="Q129" s="119"/>
      <c r="R129" s="119"/>
      <c r="S129" s="4"/>
      <c r="T129" s="4"/>
      <c r="U129" s="4"/>
      <c r="V129" s="4"/>
      <c r="W129" s="4"/>
      <c r="X129" s="4"/>
      <c r="Y129" s="4"/>
      <c r="Z129" s="4"/>
      <c r="AA129" s="4"/>
      <c r="AB129" s="4"/>
      <c r="AC129" s="4"/>
      <c r="AD129" s="4"/>
      <c r="AE129" s="4"/>
      <c r="AF129" s="4"/>
      <c r="AG129" s="4"/>
    </row>
    <row r="130">
      <c r="A130" s="4"/>
      <c r="B130" s="4"/>
      <c r="C130" s="4"/>
      <c r="D130" s="4"/>
      <c r="E130" s="4"/>
      <c r="F130" s="4"/>
      <c r="G130" s="4"/>
      <c r="H130" s="8"/>
      <c r="I130" s="8"/>
      <c r="J130" s="8"/>
      <c r="K130" s="8"/>
      <c r="L130" s="8"/>
      <c r="M130" s="119"/>
      <c r="N130" s="118"/>
      <c r="O130" s="119"/>
      <c r="P130" s="119"/>
      <c r="Q130" s="119"/>
      <c r="R130" s="119"/>
      <c r="S130" s="4"/>
      <c r="T130" s="4"/>
      <c r="U130" s="4"/>
      <c r="V130" s="4"/>
      <c r="W130" s="4"/>
      <c r="X130" s="4"/>
      <c r="Y130" s="4"/>
      <c r="Z130" s="4"/>
      <c r="AA130" s="4"/>
      <c r="AB130" s="4"/>
      <c r="AC130" s="4"/>
      <c r="AD130" s="4"/>
      <c r="AE130" s="4"/>
      <c r="AF130" s="4"/>
      <c r="AG130" s="4"/>
    </row>
    <row r="131">
      <c r="A131" s="4"/>
      <c r="B131" s="4"/>
      <c r="C131" s="4"/>
      <c r="D131" s="4"/>
      <c r="E131" s="4"/>
      <c r="F131" s="4"/>
      <c r="G131" s="4"/>
      <c r="H131" s="8"/>
      <c r="I131" s="8"/>
      <c r="J131" s="8"/>
      <c r="K131" s="8"/>
      <c r="L131" s="8"/>
      <c r="M131" s="119"/>
      <c r="N131" s="118"/>
      <c r="O131" s="119"/>
      <c r="P131" s="119"/>
      <c r="Q131" s="119"/>
      <c r="R131" s="119"/>
      <c r="S131" s="4"/>
      <c r="T131" s="4"/>
      <c r="U131" s="4"/>
      <c r="V131" s="4"/>
      <c r="W131" s="4"/>
      <c r="X131" s="4"/>
      <c r="Y131" s="4"/>
      <c r="Z131" s="4"/>
      <c r="AA131" s="4"/>
      <c r="AB131" s="4"/>
      <c r="AC131" s="4"/>
      <c r="AD131" s="4"/>
      <c r="AE131" s="4"/>
      <c r="AF131" s="4"/>
      <c r="AG131" s="4"/>
    </row>
    <row r="132">
      <c r="A132" s="4"/>
      <c r="B132" s="4"/>
      <c r="C132" s="4"/>
      <c r="D132" s="4"/>
      <c r="E132" s="4"/>
      <c r="F132" s="4"/>
      <c r="G132" s="4"/>
      <c r="H132" s="8"/>
      <c r="I132" s="8"/>
      <c r="J132" s="8"/>
      <c r="K132" s="8"/>
      <c r="L132" s="8"/>
      <c r="M132" s="119"/>
      <c r="N132" s="118"/>
      <c r="O132" s="119"/>
      <c r="P132" s="119"/>
      <c r="Q132" s="119"/>
      <c r="R132" s="119"/>
      <c r="S132" s="4"/>
      <c r="T132" s="4"/>
      <c r="U132" s="4"/>
      <c r="V132" s="4"/>
      <c r="W132" s="4"/>
      <c r="X132" s="4"/>
      <c r="Y132" s="4"/>
      <c r="Z132" s="4"/>
      <c r="AA132" s="4"/>
      <c r="AB132" s="4"/>
      <c r="AC132" s="4"/>
      <c r="AD132" s="4"/>
      <c r="AE132" s="4"/>
      <c r="AF132" s="4"/>
      <c r="AG132" s="4"/>
    </row>
    <row r="133">
      <c r="A133" s="4"/>
      <c r="B133" s="4"/>
      <c r="C133" s="4"/>
      <c r="D133" s="4"/>
      <c r="E133" s="4"/>
      <c r="F133" s="4"/>
      <c r="G133" s="4"/>
      <c r="H133" s="8"/>
      <c r="I133" s="8"/>
      <c r="J133" s="8"/>
      <c r="K133" s="8"/>
      <c r="L133" s="8"/>
      <c r="M133" s="119"/>
      <c r="N133" s="118"/>
      <c r="O133" s="119"/>
      <c r="P133" s="119"/>
      <c r="Q133" s="119"/>
      <c r="R133" s="119"/>
      <c r="S133" s="4"/>
      <c r="T133" s="4"/>
      <c r="U133" s="4"/>
      <c r="V133" s="4"/>
      <c r="W133" s="4"/>
      <c r="X133" s="4"/>
      <c r="Y133" s="4"/>
      <c r="Z133" s="4"/>
      <c r="AA133" s="4"/>
      <c r="AB133" s="4"/>
      <c r="AC133" s="4"/>
      <c r="AD133" s="4"/>
      <c r="AE133" s="4"/>
      <c r="AF133" s="4"/>
      <c r="AG133" s="4"/>
    </row>
    <row r="134">
      <c r="A134" s="4"/>
      <c r="B134" s="4"/>
      <c r="C134" s="4"/>
      <c r="D134" s="4"/>
      <c r="E134" s="4"/>
      <c r="F134" s="4"/>
      <c r="G134" s="4"/>
      <c r="H134" s="8"/>
      <c r="I134" s="8"/>
      <c r="J134" s="8"/>
      <c r="K134" s="8"/>
      <c r="L134" s="8"/>
      <c r="M134" s="119"/>
      <c r="N134" s="118"/>
      <c r="O134" s="119"/>
      <c r="P134" s="119"/>
      <c r="Q134" s="119"/>
      <c r="R134" s="119"/>
      <c r="S134" s="4"/>
      <c r="T134" s="4"/>
      <c r="U134" s="4"/>
      <c r="V134" s="4"/>
      <c r="W134" s="4"/>
      <c r="X134" s="4"/>
      <c r="Y134" s="4"/>
      <c r="Z134" s="4"/>
      <c r="AA134" s="4"/>
      <c r="AB134" s="4"/>
      <c r="AC134" s="4"/>
      <c r="AD134" s="4"/>
      <c r="AE134" s="4"/>
      <c r="AF134" s="4"/>
      <c r="AG134" s="4"/>
    </row>
    <row r="135">
      <c r="A135" s="4"/>
      <c r="B135" s="4"/>
      <c r="C135" s="4"/>
      <c r="D135" s="4"/>
      <c r="E135" s="4"/>
      <c r="F135" s="4"/>
      <c r="G135" s="4"/>
      <c r="H135" s="8"/>
      <c r="I135" s="8"/>
      <c r="J135" s="8"/>
      <c r="K135" s="8"/>
      <c r="L135" s="8"/>
      <c r="M135" s="119"/>
      <c r="N135" s="118"/>
      <c r="O135" s="119"/>
      <c r="P135" s="119"/>
      <c r="Q135" s="119"/>
      <c r="R135" s="119"/>
      <c r="S135" s="4"/>
      <c r="T135" s="4"/>
      <c r="U135" s="4"/>
      <c r="V135" s="4"/>
      <c r="W135" s="4"/>
      <c r="X135" s="4"/>
      <c r="Y135" s="4"/>
      <c r="Z135" s="4"/>
      <c r="AA135" s="4"/>
      <c r="AB135" s="4"/>
      <c r="AC135" s="4"/>
      <c r="AD135" s="4"/>
      <c r="AE135" s="4"/>
      <c r="AF135" s="4"/>
      <c r="AG135" s="4"/>
    </row>
    <row r="136">
      <c r="A136" s="4"/>
      <c r="B136" s="4"/>
      <c r="C136" s="4"/>
      <c r="D136" s="4"/>
      <c r="E136" s="4"/>
      <c r="F136" s="4"/>
      <c r="G136" s="4"/>
      <c r="H136" s="8"/>
      <c r="I136" s="8"/>
      <c r="J136" s="8"/>
      <c r="K136" s="8"/>
      <c r="L136" s="8"/>
      <c r="M136" s="119"/>
      <c r="N136" s="118"/>
      <c r="O136" s="119"/>
      <c r="P136" s="119"/>
      <c r="Q136" s="119"/>
      <c r="R136" s="119"/>
      <c r="S136" s="4"/>
      <c r="T136" s="4"/>
      <c r="U136" s="4"/>
      <c r="V136" s="4"/>
      <c r="W136" s="4"/>
      <c r="X136" s="4"/>
      <c r="Y136" s="4"/>
      <c r="Z136" s="4"/>
      <c r="AA136" s="4"/>
      <c r="AB136" s="4"/>
      <c r="AC136" s="4"/>
      <c r="AD136" s="4"/>
      <c r="AE136" s="4"/>
      <c r="AF136" s="4"/>
      <c r="AG136" s="4"/>
    </row>
    <row r="137">
      <c r="A137" s="4"/>
      <c r="B137" s="4"/>
      <c r="C137" s="4"/>
      <c r="D137" s="4"/>
      <c r="E137" s="4"/>
      <c r="F137" s="4"/>
      <c r="G137" s="4"/>
      <c r="H137" s="8"/>
      <c r="I137" s="8"/>
      <c r="J137" s="8"/>
      <c r="K137" s="8"/>
      <c r="L137" s="8"/>
      <c r="M137" s="119"/>
      <c r="N137" s="118"/>
      <c r="O137" s="119"/>
      <c r="P137" s="119"/>
      <c r="Q137" s="119"/>
      <c r="R137" s="119"/>
      <c r="S137" s="4"/>
      <c r="T137" s="4"/>
      <c r="U137" s="4"/>
      <c r="V137" s="4"/>
      <c r="W137" s="4"/>
      <c r="X137" s="4"/>
      <c r="Y137" s="4"/>
      <c r="Z137" s="4"/>
      <c r="AA137" s="4"/>
      <c r="AB137" s="4"/>
      <c r="AC137" s="4"/>
      <c r="AD137" s="4"/>
      <c r="AE137" s="4"/>
      <c r="AF137" s="4"/>
      <c r="AG137" s="4"/>
    </row>
    <row r="138">
      <c r="A138" s="4"/>
      <c r="B138" s="4"/>
      <c r="C138" s="4"/>
      <c r="D138" s="4"/>
      <c r="E138" s="4"/>
      <c r="F138" s="4"/>
      <c r="G138" s="4"/>
      <c r="H138" s="8"/>
      <c r="I138" s="8"/>
      <c r="J138" s="8"/>
      <c r="K138" s="8"/>
      <c r="L138" s="8"/>
      <c r="M138" s="119"/>
      <c r="N138" s="118"/>
      <c r="O138" s="119"/>
      <c r="P138" s="119"/>
      <c r="Q138" s="119"/>
      <c r="R138" s="119"/>
      <c r="S138" s="4"/>
      <c r="T138" s="4"/>
      <c r="U138" s="4"/>
      <c r="V138" s="4"/>
      <c r="W138" s="4"/>
      <c r="X138" s="4"/>
      <c r="Y138" s="4"/>
      <c r="Z138" s="4"/>
      <c r="AA138" s="4"/>
      <c r="AB138" s="4"/>
      <c r="AC138" s="4"/>
      <c r="AD138" s="4"/>
      <c r="AE138" s="4"/>
      <c r="AF138" s="4"/>
      <c r="AG138" s="4"/>
    </row>
    <row r="139">
      <c r="A139" s="4"/>
      <c r="B139" s="4"/>
      <c r="C139" s="4"/>
      <c r="D139" s="4"/>
      <c r="E139" s="4"/>
      <c r="F139" s="4"/>
      <c r="G139" s="4"/>
      <c r="H139" s="8"/>
      <c r="I139" s="8"/>
      <c r="J139" s="8"/>
      <c r="K139" s="8"/>
      <c r="L139" s="8"/>
      <c r="M139" s="119"/>
      <c r="N139" s="118"/>
      <c r="O139" s="119"/>
      <c r="P139" s="119"/>
      <c r="Q139" s="119"/>
      <c r="R139" s="119"/>
      <c r="S139" s="4"/>
      <c r="T139" s="4"/>
      <c r="U139" s="4"/>
      <c r="V139" s="4"/>
      <c r="W139" s="4"/>
      <c r="X139" s="4"/>
      <c r="Y139" s="4"/>
      <c r="Z139" s="4"/>
      <c r="AA139" s="4"/>
      <c r="AB139" s="4"/>
      <c r="AC139" s="4"/>
      <c r="AD139" s="4"/>
      <c r="AE139" s="4"/>
      <c r="AF139" s="4"/>
      <c r="AG139" s="4"/>
    </row>
    <row r="140">
      <c r="A140" s="4"/>
      <c r="B140" s="4"/>
      <c r="C140" s="4"/>
      <c r="D140" s="4"/>
      <c r="E140" s="4"/>
      <c r="F140" s="4"/>
      <c r="G140" s="4"/>
      <c r="H140" s="8"/>
      <c r="I140" s="8"/>
      <c r="J140" s="8"/>
      <c r="K140" s="8"/>
      <c r="L140" s="8"/>
      <c r="M140" s="119"/>
      <c r="N140" s="118"/>
      <c r="O140" s="119"/>
      <c r="P140" s="119"/>
      <c r="Q140" s="119"/>
      <c r="R140" s="119"/>
      <c r="S140" s="4"/>
      <c r="T140" s="4"/>
      <c r="U140" s="4"/>
      <c r="V140" s="4"/>
      <c r="W140" s="4"/>
      <c r="X140" s="4"/>
      <c r="Y140" s="4"/>
      <c r="Z140" s="4"/>
      <c r="AA140" s="4"/>
      <c r="AB140" s="4"/>
      <c r="AC140" s="4"/>
      <c r="AD140" s="4"/>
      <c r="AE140" s="4"/>
      <c r="AF140" s="4"/>
      <c r="AG140" s="4"/>
    </row>
    <row r="141">
      <c r="A141" s="4"/>
      <c r="B141" s="4"/>
      <c r="C141" s="4"/>
      <c r="D141" s="4"/>
      <c r="E141" s="4"/>
      <c r="F141" s="4"/>
      <c r="G141" s="4"/>
      <c r="H141" s="8"/>
      <c r="I141" s="8"/>
      <c r="J141" s="8"/>
      <c r="K141" s="8"/>
      <c r="L141" s="8"/>
      <c r="M141" s="119"/>
      <c r="N141" s="118"/>
      <c r="O141" s="119"/>
      <c r="P141" s="119"/>
      <c r="Q141" s="119"/>
      <c r="R141" s="119"/>
      <c r="S141" s="4"/>
      <c r="T141" s="4"/>
      <c r="U141" s="4"/>
      <c r="V141" s="4"/>
      <c r="W141" s="4"/>
      <c r="X141" s="4"/>
      <c r="Y141" s="4"/>
      <c r="Z141" s="4"/>
      <c r="AA141" s="4"/>
      <c r="AB141" s="4"/>
      <c r="AC141" s="4"/>
      <c r="AD141" s="4"/>
      <c r="AE141" s="4"/>
      <c r="AF141" s="4"/>
      <c r="AG141" s="4"/>
    </row>
    <row r="142">
      <c r="A142" s="4"/>
      <c r="B142" s="4"/>
      <c r="C142" s="4"/>
      <c r="D142" s="4"/>
      <c r="E142" s="4"/>
      <c r="F142" s="4"/>
      <c r="G142" s="4"/>
      <c r="H142" s="8"/>
      <c r="I142" s="8"/>
      <c r="J142" s="8"/>
      <c r="K142" s="8"/>
      <c r="L142" s="8"/>
      <c r="M142" s="119"/>
      <c r="N142" s="118"/>
      <c r="O142" s="119"/>
      <c r="P142" s="119"/>
      <c r="Q142" s="119"/>
      <c r="R142" s="119"/>
      <c r="S142" s="4"/>
      <c r="T142" s="4"/>
      <c r="U142" s="4"/>
      <c r="V142" s="4"/>
      <c r="W142" s="4"/>
      <c r="X142" s="4"/>
      <c r="Y142" s="4"/>
      <c r="Z142" s="4"/>
      <c r="AA142" s="4"/>
      <c r="AB142" s="4"/>
      <c r="AC142" s="4"/>
      <c r="AD142" s="4"/>
      <c r="AE142" s="4"/>
      <c r="AF142" s="4"/>
      <c r="AG142" s="4"/>
    </row>
    <row r="143">
      <c r="A143" s="4"/>
      <c r="B143" s="4"/>
      <c r="C143" s="4"/>
      <c r="D143" s="4"/>
      <c r="E143" s="4"/>
      <c r="F143" s="4"/>
      <c r="G143" s="4"/>
      <c r="H143" s="8"/>
      <c r="I143" s="8"/>
      <c r="J143" s="8"/>
      <c r="K143" s="8"/>
      <c r="L143" s="8"/>
      <c r="M143" s="119"/>
      <c r="N143" s="118"/>
      <c r="O143" s="119"/>
      <c r="P143" s="119"/>
      <c r="Q143" s="119"/>
      <c r="R143" s="119"/>
      <c r="S143" s="4"/>
      <c r="T143" s="4"/>
      <c r="U143" s="4"/>
      <c r="V143" s="4"/>
      <c r="W143" s="4"/>
      <c r="X143" s="4"/>
      <c r="Y143" s="4"/>
      <c r="Z143" s="4"/>
      <c r="AA143" s="4"/>
      <c r="AB143" s="4"/>
      <c r="AC143" s="4"/>
      <c r="AD143" s="4"/>
      <c r="AE143" s="4"/>
      <c r="AF143" s="4"/>
      <c r="AG143" s="4"/>
    </row>
    <row r="144">
      <c r="A144" s="4"/>
      <c r="B144" s="4"/>
      <c r="C144" s="4"/>
      <c r="D144" s="4"/>
      <c r="E144" s="4"/>
      <c r="F144" s="4"/>
      <c r="G144" s="4"/>
      <c r="H144" s="8"/>
      <c r="I144" s="8"/>
      <c r="J144" s="8"/>
      <c r="K144" s="8"/>
      <c r="L144" s="8"/>
      <c r="M144" s="119"/>
      <c r="N144" s="118"/>
      <c r="O144" s="119"/>
      <c r="P144" s="119"/>
      <c r="Q144" s="119"/>
      <c r="R144" s="119"/>
      <c r="S144" s="4"/>
      <c r="T144" s="4"/>
      <c r="U144" s="4"/>
      <c r="V144" s="4"/>
      <c r="W144" s="4"/>
      <c r="X144" s="4"/>
      <c r="Y144" s="4"/>
      <c r="Z144" s="4"/>
      <c r="AA144" s="4"/>
      <c r="AB144" s="4"/>
      <c r="AC144" s="4"/>
      <c r="AD144" s="4"/>
      <c r="AE144" s="4"/>
      <c r="AF144" s="4"/>
      <c r="AG144" s="4"/>
    </row>
    <row r="145">
      <c r="A145" s="4"/>
      <c r="B145" s="4"/>
      <c r="C145" s="4"/>
      <c r="D145" s="4"/>
      <c r="E145" s="4"/>
      <c r="F145" s="4"/>
      <c r="G145" s="4"/>
      <c r="H145" s="8"/>
      <c r="I145" s="8"/>
      <c r="J145" s="8"/>
      <c r="K145" s="8"/>
      <c r="L145" s="8"/>
      <c r="M145" s="119"/>
      <c r="N145" s="118"/>
      <c r="O145" s="119"/>
      <c r="P145" s="119"/>
      <c r="Q145" s="119"/>
      <c r="R145" s="119"/>
      <c r="S145" s="4"/>
      <c r="T145" s="4"/>
      <c r="U145" s="4"/>
      <c r="V145" s="4"/>
      <c r="W145" s="4"/>
      <c r="X145" s="4"/>
      <c r="Y145" s="4"/>
      <c r="Z145" s="4"/>
      <c r="AA145" s="4"/>
      <c r="AB145" s="4"/>
      <c r="AC145" s="4"/>
      <c r="AD145" s="4"/>
      <c r="AE145" s="4"/>
      <c r="AF145" s="4"/>
      <c r="AG145" s="4"/>
    </row>
    <row r="146">
      <c r="A146" s="4"/>
      <c r="B146" s="4"/>
      <c r="C146" s="4"/>
      <c r="D146" s="4"/>
      <c r="E146" s="4"/>
      <c r="F146" s="4"/>
      <c r="G146" s="4"/>
      <c r="H146" s="8"/>
      <c r="I146" s="8"/>
      <c r="J146" s="8"/>
      <c r="K146" s="8"/>
      <c r="L146" s="8"/>
      <c r="M146" s="119"/>
      <c r="N146" s="118"/>
      <c r="O146" s="119"/>
      <c r="P146" s="119"/>
      <c r="Q146" s="119"/>
      <c r="R146" s="119"/>
      <c r="S146" s="4"/>
      <c r="T146" s="4"/>
      <c r="U146" s="4"/>
      <c r="V146" s="4"/>
      <c r="W146" s="4"/>
      <c r="X146" s="4"/>
      <c r="Y146" s="4"/>
      <c r="Z146" s="4"/>
      <c r="AA146" s="4"/>
      <c r="AB146" s="4"/>
      <c r="AC146" s="4"/>
      <c r="AD146" s="4"/>
      <c r="AE146" s="4"/>
      <c r="AF146" s="4"/>
      <c r="AG146" s="4"/>
    </row>
    <row r="147">
      <c r="A147" s="4"/>
      <c r="B147" s="4"/>
      <c r="C147" s="4"/>
      <c r="D147" s="4"/>
      <c r="E147" s="4"/>
      <c r="F147" s="4"/>
      <c r="G147" s="4"/>
      <c r="H147" s="8"/>
      <c r="I147" s="8"/>
      <c r="J147" s="8"/>
      <c r="K147" s="8"/>
      <c r="L147" s="8"/>
      <c r="M147" s="119"/>
      <c r="N147" s="118"/>
      <c r="O147" s="119"/>
      <c r="P147" s="119"/>
      <c r="Q147" s="119"/>
      <c r="R147" s="119"/>
      <c r="S147" s="4"/>
      <c r="T147" s="4"/>
      <c r="U147" s="4"/>
      <c r="V147" s="4"/>
      <c r="W147" s="4"/>
      <c r="X147" s="4"/>
      <c r="Y147" s="4"/>
      <c r="Z147" s="4"/>
      <c r="AA147" s="4"/>
      <c r="AB147" s="4"/>
      <c r="AC147" s="4"/>
      <c r="AD147" s="4"/>
      <c r="AE147" s="4"/>
      <c r="AF147" s="4"/>
      <c r="AG147" s="4"/>
    </row>
    <row r="148">
      <c r="A148" s="4"/>
      <c r="B148" s="4"/>
      <c r="C148" s="4"/>
      <c r="D148" s="4"/>
      <c r="E148" s="4"/>
      <c r="F148" s="4"/>
      <c r="G148" s="4"/>
      <c r="H148" s="8"/>
      <c r="I148" s="8"/>
      <c r="J148" s="8"/>
      <c r="K148" s="8"/>
      <c r="L148" s="8"/>
      <c r="M148" s="119"/>
      <c r="N148" s="118"/>
      <c r="O148" s="119"/>
      <c r="P148" s="119"/>
      <c r="Q148" s="119"/>
      <c r="R148" s="119"/>
      <c r="S148" s="4"/>
      <c r="T148" s="4"/>
      <c r="U148" s="4"/>
      <c r="V148" s="4"/>
      <c r="W148" s="4"/>
      <c r="X148" s="4"/>
      <c r="Y148" s="4"/>
      <c r="Z148" s="4"/>
      <c r="AA148" s="4"/>
      <c r="AB148" s="4"/>
      <c r="AC148" s="4"/>
      <c r="AD148" s="4"/>
      <c r="AE148" s="4"/>
      <c r="AF148" s="4"/>
      <c r="AG148" s="4"/>
    </row>
    <row r="149">
      <c r="A149" s="4"/>
      <c r="B149" s="4"/>
      <c r="C149" s="4"/>
      <c r="D149" s="4"/>
      <c r="E149" s="4"/>
      <c r="F149" s="4"/>
      <c r="G149" s="4"/>
      <c r="H149" s="8"/>
      <c r="I149" s="8"/>
      <c r="J149" s="8"/>
      <c r="K149" s="8"/>
      <c r="L149" s="8"/>
      <c r="M149" s="119"/>
      <c r="N149" s="118"/>
      <c r="O149" s="119"/>
      <c r="P149" s="119"/>
      <c r="Q149" s="119"/>
      <c r="R149" s="119"/>
      <c r="S149" s="4"/>
      <c r="T149" s="4"/>
      <c r="U149" s="4"/>
      <c r="V149" s="4"/>
      <c r="W149" s="4"/>
      <c r="X149" s="4"/>
      <c r="Y149" s="4"/>
      <c r="Z149" s="4"/>
      <c r="AA149" s="4"/>
      <c r="AB149" s="4"/>
      <c r="AC149" s="4"/>
      <c r="AD149" s="4"/>
      <c r="AE149" s="4"/>
      <c r="AF149" s="4"/>
      <c r="AG149" s="4"/>
    </row>
    <row r="150">
      <c r="A150" s="4"/>
      <c r="B150" s="4"/>
      <c r="C150" s="4"/>
      <c r="D150" s="4"/>
      <c r="E150" s="4"/>
      <c r="F150" s="4"/>
      <c r="G150" s="4"/>
      <c r="H150" s="8"/>
      <c r="I150" s="8"/>
      <c r="J150" s="8"/>
      <c r="K150" s="8"/>
      <c r="L150" s="8"/>
      <c r="M150" s="119"/>
      <c r="N150" s="118"/>
      <c r="O150" s="119"/>
      <c r="P150" s="119"/>
      <c r="Q150" s="119"/>
      <c r="R150" s="119"/>
      <c r="S150" s="4"/>
      <c r="T150" s="4"/>
      <c r="U150" s="4"/>
      <c r="V150" s="4"/>
      <c r="W150" s="4"/>
      <c r="X150" s="4"/>
      <c r="Y150" s="4"/>
      <c r="Z150" s="4"/>
      <c r="AA150" s="4"/>
      <c r="AB150" s="4"/>
      <c r="AC150" s="4"/>
      <c r="AD150" s="4"/>
      <c r="AE150" s="4"/>
      <c r="AF150" s="4"/>
      <c r="AG150" s="4"/>
    </row>
    <row r="151">
      <c r="A151" s="4"/>
      <c r="B151" s="4"/>
      <c r="C151" s="4"/>
      <c r="D151" s="4"/>
      <c r="E151" s="4"/>
      <c r="F151" s="4"/>
      <c r="G151" s="4"/>
      <c r="H151" s="8"/>
      <c r="I151" s="8"/>
      <c r="J151" s="8"/>
      <c r="K151" s="8"/>
      <c r="L151" s="8"/>
      <c r="M151" s="119"/>
      <c r="N151" s="118"/>
      <c r="O151" s="119"/>
      <c r="P151" s="119"/>
      <c r="Q151" s="119"/>
      <c r="R151" s="119"/>
      <c r="S151" s="4"/>
      <c r="T151" s="4"/>
      <c r="U151" s="4"/>
      <c r="V151" s="4"/>
      <c r="W151" s="4"/>
      <c r="X151" s="4"/>
      <c r="Y151" s="4"/>
      <c r="Z151" s="4"/>
      <c r="AA151" s="4"/>
      <c r="AB151" s="4"/>
      <c r="AC151" s="4"/>
      <c r="AD151" s="4"/>
      <c r="AE151" s="4"/>
      <c r="AF151" s="4"/>
      <c r="AG151" s="4"/>
    </row>
    <row r="152">
      <c r="A152" s="4"/>
      <c r="B152" s="4"/>
      <c r="C152" s="4"/>
      <c r="D152" s="4"/>
      <c r="E152" s="4"/>
      <c r="F152" s="4"/>
      <c r="G152" s="4"/>
      <c r="H152" s="8"/>
      <c r="I152" s="8"/>
      <c r="J152" s="8"/>
      <c r="K152" s="8"/>
      <c r="L152" s="8"/>
      <c r="M152" s="119"/>
      <c r="N152" s="118"/>
      <c r="O152" s="119"/>
      <c r="P152" s="119"/>
      <c r="Q152" s="119"/>
      <c r="R152" s="119"/>
      <c r="S152" s="4"/>
      <c r="T152" s="4"/>
      <c r="U152" s="4"/>
      <c r="V152" s="4"/>
      <c r="W152" s="4"/>
      <c r="X152" s="4"/>
      <c r="Y152" s="4"/>
      <c r="Z152" s="4"/>
      <c r="AA152" s="4"/>
      <c r="AB152" s="4"/>
      <c r="AC152" s="4"/>
      <c r="AD152" s="4"/>
      <c r="AE152" s="4"/>
      <c r="AF152" s="4"/>
      <c r="AG152" s="4"/>
    </row>
    <row r="153">
      <c r="A153" s="4"/>
      <c r="B153" s="4"/>
      <c r="C153" s="4"/>
      <c r="D153" s="4"/>
      <c r="E153" s="4"/>
      <c r="F153" s="4"/>
      <c r="G153" s="4"/>
      <c r="H153" s="8"/>
      <c r="I153" s="8"/>
      <c r="J153" s="8"/>
      <c r="K153" s="8"/>
      <c r="L153" s="8"/>
      <c r="M153" s="119"/>
      <c r="N153" s="118"/>
      <c r="O153" s="119"/>
      <c r="P153" s="119"/>
      <c r="Q153" s="119"/>
      <c r="R153" s="119"/>
      <c r="S153" s="4"/>
      <c r="T153" s="4"/>
      <c r="U153" s="4"/>
      <c r="V153" s="4"/>
      <c r="W153" s="4"/>
      <c r="X153" s="4"/>
      <c r="Y153" s="4"/>
      <c r="Z153" s="4"/>
      <c r="AA153" s="4"/>
      <c r="AB153" s="4"/>
      <c r="AC153" s="4"/>
      <c r="AD153" s="4"/>
      <c r="AE153" s="4"/>
      <c r="AF153" s="4"/>
      <c r="AG153" s="4"/>
    </row>
    <row r="154">
      <c r="A154" s="4"/>
      <c r="B154" s="4"/>
      <c r="C154" s="4"/>
      <c r="D154" s="4"/>
      <c r="E154" s="4"/>
      <c r="F154" s="4"/>
      <c r="G154" s="4"/>
      <c r="H154" s="8"/>
      <c r="I154" s="8"/>
      <c r="J154" s="8"/>
      <c r="K154" s="8"/>
      <c r="L154" s="8"/>
      <c r="M154" s="119"/>
      <c r="N154" s="118"/>
      <c r="O154" s="119"/>
      <c r="P154" s="119"/>
      <c r="Q154" s="119"/>
      <c r="R154" s="119"/>
      <c r="S154" s="4"/>
      <c r="T154" s="4"/>
      <c r="U154" s="4"/>
      <c r="V154" s="4"/>
      <c r="W154" s="4"/>
      <c r="X154" s="4"/>
      <c r="Y154" s="4"/>
      <c r="Z154" s="4"/>
      <c r="AA154" s="4"/>
      <c r="AB154" s="4"/>
      <c r="AC154" s="4"/>
      <c r="AD154" s="4"/>
      <c r="AE154" s="4"/>
      <c r="AF154" s="4"/>
      <c r="AG154" s="4"/>
    </row>
    <row r="155">
      <c r="A155" s="4"/>
      <c r="B155" s="4"/>
      <c r="C155" s="4"/>
      <c r="D155" s="4"/>
      <c r="E155" s="4"/>
      <c r="F155" s="4"/>
      <c r="G155" s="4"/>
      <c r="H155" s="8"/>
      <c r="I155" s="8"/>
      <c r="J155" s="8"/>
      <c r="K155" s="8"/>
      <c r="L155" s="8"/>
      <c r="M155" s="119"/>
      <c r="N155" s="118"/>
      <c r="O155" s="119"/>
      <c r="P155" s="119"/>
      <c r="Q155" s="119"/>
      <c r="R155" s="119"/>
      <c r="S155" s="4"/>
      <c r="T155" s="4"/>
      <c r="U155" s="4"/>
      <c r="V155" s="4"/>
      <c r="W155" s="4"/>
      <c r="X155" s="4"/>
      <c r="Y155" s="4"/>
      <c r="Z155" s="4"/>
      <c r="AA155" s="4"/>
      <c r="AB155" s="4"/>
      <c r="AC155" s="4"/>
      <c r="AD155" s="4"/>
      <c r="AE155" s="4"/>
      <c r="AF155" s="4"/>
      <c r="AG155" s="4"/>
    </row>
    <row r="156">
      <c r="A156" s="4"/>
      <c r="B156" s="4"/>
      <c r="C156" s="4"/>
      <c r="D156" s="4"/>
      <c r="E156" s="4"/>
      <c r="F156" s="4"/>
      <c r="G156" s="4"/>
      <c r="H156" s="8"/>
      <c r="I156" s="8"/>
      <c r="J156" s="8"/>
      <c r="K156" s="8"/>
      <c r="L156" s="8"/>
      <c r="M156" s="119"/>
      <c r="N156" s="118"/>
      <c r="O156" s="119"/>
      <c r="P156" s="119"/>
      <c r="Q156" s="119"/>
      <c r="R156" s="119"/>
      <c r="S156" s="4"/>
      <c r="T156" s="4"/>
      <c r="U156" s="4"/>
      <c r="V156" s="4"/>
      <c r="W156" s="4"/>
      <c r="X156" s="4"/>
      <c r="Y156" s="4"/>
      <c r="Z156" s="4"/>
      <c r="AA156" s="4"/>
      <c r="AB156" s="4"/>
      <c r="AC156" s="4"/>
      <c r="AD156" s="4"/>
      <c r="AE156" s="4"/>
      <c r="AF156" s="4"/>
      <c r="AG156" s="4"/>
    </row>
    <row r="157">
      <c r="A157" s="4"/>
      <c r="B157" s="4"/>
      <c r="C157" s="4"/>
      <c r="D157" s="4"/>
      <c r="E157" s="4"/>
      <c r="F157" s="4"/>
      <c r="G157" s="4"/>
      <c r="H157" s="8"/>
      <c r="I157" s="8"/>
      <c r="J157" s="8"/>
      <c r="K157" s="8"/>
      <c r="L157" s="8"/>
      <c r="M157" s="119"/>
      <c r="N157" s="118"/>
      <c r="O157" s="119"/>
      <c r="P157" s="119"/>
      <c r="Q157" s="119"/>
      <c r="R157" s="119"/>
      <c r="S157" s="4"/>
      <c r="T157" s="4"/>
      <c r="U157" s="4"/>
      <c r="V157" s="4"/>
      <c r="W157" s="4"/>
      <c r="X157" s="4"/>
      <c r="Y157" s="4"/>
      <c r="Z157" s="4"/>
      <c r="AA157" s="4"/>
      <c r="AB157" s="4"/>
      <c r="AC157" s="4"/>
      <c r="AD157" s="4"/>
      <c r="AE157" s="4"/>
      <c r="AF157" s="4"/>
      <c r="AG157" s="4"/>
    </row>
    <row r="158">
      <c r="A158" s="4"/>
      <c r="B158" s="4"/>
      <c r="C158" s="4"/>
      <c r="D158" s="4"/>
      <c r="E158" s="4"/>
      <c r="F158" s="4"/>
      <c r="G158" s="4"/>
      <c r="H158" s="8"/>
      <c r="I158" s="8"/>
      <c r="J158" s="8"/>
      <c r="K158" s="8"/>
      <c r="L158" s="8"/>
      <c r="M158" s="119"/>
      <c r="N158" s="118"/>
      <c r="O158" s="119"/>
      <c r="P158" s="119"/>
      <c r="Q158" s="119"/>
      <c r="R158" s="119"/>
      <c r="S158" s="4"/>
      <c r="T158" s="4"/>
      <c r="U158" s="4"/>
      <c r="V158" s="4"/>
      <c r="W158" s="4"/>
      <c r="X158" s="4"/>
      <c r="Y158" s="4"/>
      <c r="Z158" s="4"/>
      <c r="AA158" s="4"/>
      <c r="AB158" s="4"/>
      <c r="AC158" s="4"/>
      <c r="AD158" s="4"/>
      <c r="AE158" s="4"/>
      <c r="AF158" s="4"/>
      <c r="AG158" s="4"/>
    </row>
    <row r="159">
      <c r="A159" s="4"/>
      <c r="B159" s="4"/>
      <c r="C159" s="4"/>
      <c r="D159" s="4"/>
      <c r="E159" s="4"/>
      <c r="F159" s="4"/>
      <c r="G159" s="4"/>
      <c r="H159" s="8"/>
      <c r="I159" s="8"/>
      <c r="J159" s="8"/>
      <c r="K159" s="8"/>
      <c r="L159" s="8"/>
      <c r="M159" s="119"/>
      <c r="N159" s="118"/>
      <c r="O159" s="119"/>
      <c r="P159" s="119"/>
      <c r="Q159" s="119"/>
      <c r="R159" s="119"/>
      <c r="S159" s="4"/>
      <c r="T159" s="4"/>
      <c r="U159" s="4"/>
      <c r="V159" s="4"/>
      <c r="W159" s="4"/>
      <c r="X159" s="4"/>
      <c r="Y159" s="4"/>
      <c r="Z159" s="4"/>
      <c r="AA159" s="4"/>
      <c r="AB159" s="4"/>
      <c r="AC159" s="4"/>
      <c r="AD159" s="4"/>
      <c r="AE159" s="4"/>
      <c r="AF159" s="4"/>
      <c r="AG159" s="4"/>
    </row>
    <row r="160">
      <c r="A160" s="4"/>
      <c r="B160" s="4"/>
      <c r="C160" s="4"/>
      <c r="D160" s="4"/>
      <c r="E160" s="4"/>
      <c r="F160" s="4"/>
      <c r="G160" s="4"/>
      <c r="H160" s="8"/>
      <c r="I160" s="8"/>
      <c r="J160" s="8"/>
      <c r="K160" s="8"/>
      <c r="L160" s="8"/>
      <c r="M160" s="119"/>
      <c r="N160" s="118"/>
      <c r="O160" s="119"/>
      <c r="P160" s="119"/>
      <c r="Q160" s="119"/>
      <c r="R160" s="119"/>
      <c r="S160" s="4"/>
      <c r="T160" s="4"/>
      <c r="U160" s="4"/>
      <c r="V160" s="4"/>
      <c r="W160" s="4"/>
      <c r="X160" s="4"/>
      <c r="Y160" s="4"/>
      <c r="Z160" s="4"/>
      <c r="AA160" s="4"/>
      <c r="AB160" s="4"/>
      <c r="AC160" s="4"/>
      <c r="AD160" s="4"/>
      <c r="AE160" s="4"/>
      <c r="AF160" s="4"/>
      <c r="AG160" s="4"/>
    </row>
    <row r="161">
      <c r="A161" s="4"/>
      <c r="B161" s="4"/>
      <c r="C161" s="4"/>
      <c r="D161" s="4"/>
      <c r="E161" s="4"/>
      <c r="F161" s="4"/>
      <c r="G161" s="4"/>
      <c r="H161" s="8"/>
      <c r="I161" s="8"/>
      <c r="J161" s="8"/>
      <c r="K161" s="8"/>
      <c r="L161" s="8"/>
      <c r="M161" s="119"/>
      <c r="N161" s="118"/>
      <c r="O161" s="119"/>
      <c r="P161" s="119"/>
      <c r="Q161" s="119"/>
      <c r="R161" s="119"/>
      <c r="S161" s="4"/>
      <c r="T161" s="4"/>
      <c r="U161" s="4"/>
      <c r="V161" s="4"/>
      <c r="W161" s="4"/>
      <c r="X161" s="4"/>
      <c r="Y161" s="4"/>
      <c r="Z161" s="4"/>
      <c r="AA161" s="4"/>
      <c r="AB161" s="4"/>
      <c r="AC161" s="4"/>
      <c r="AD161" s="4"/>
      <c r="AE161" s="4"/>
      <c r="AF161" s="4"/>
      <c r="AG161" s="4"/>
    </row>
    <row r="162">
      <c r="A162" s="4"/>
      <c r="B162" s="4"/>
      <c r="C162" s="4"/>
      <c r="D162" s="4"/>
      <c r="E162" s="4"/>
      <c r="F162" s="4"/>
      <c r="G162" s="4"/>
      <c r="H162" s="8"/>
      <c r="I162" s="8"/>
      <c r="J162" s="8"/>
      <c r="K162" s="8"/>
      <c r="L162" s="8"/>
      <c r="M162" s="119"/>
      <c r="N162" s="118"/>
      <c r="O162" s="119"/>
      <c r="P162" s="119"/>
      <c r="Q162" s="119"/>
      <c r="R162" s="119"/>
      <c r="S162" s="4"/>
      <c r="T162" s="4"/>
      <c r="U162" s="4"/>
      <c r="V162" s="4"/>
      <c r="W162" s="4"/>
      <c r="X162" s="4"/>
      <c r="Y162" s="4"/>
      <c r="Z162" s="4"/>
      <c r="AA162" s="4"/>
      <c r="AB162" s="4"/>
      <c r="AC162" s="4"/>
      <c r="AD162" s="4"/>
      <c r="AE162" s="4"/>
      <c r="AF162" s="4"/>
      <c r="AG162" s="4"/>
    </row>
    <row r="163">
      <c r="A163" s="4"/>
      <c r="B163" s="4"/>
      <c r="C163" s="4"/>
      <c r="D163" s="4"/>
      <c r="E163" s="4"/>
      <c r="F163" s="4"/>
      <c r="G163" s="4"/>
      <c r="H163" s="8"/>
      <c r="I163" s="8"/>
      <c r="J163" s="8"/>
      <c r="K163" s="8"/>
      <c r="L163" s="8"/>
      <c r="M163" s="119"/>
      <c r="N163" s="118"/>
      <c r="O163" s="119"/>
      <c r="P163" s="119"/>
      <c r="Q163" s="119"/>
      <c r="R163" s="119"/>
      <c r="S163" s="4"/>
      <c r="T163" s="4"/>
      <c r="U163" s="4"/>
      <c r="V163" s="4"/>
      <c r="W163" s="4"/>
      <c r="X163" s="4"/>
      <c r="Y163" s="4"/>
      <c r="Z163" s="4"/>
      <c r="AA163" s="4"/>
      <c r="AB163" s="4"/>
      <c r="AC163" s="4"/>
      <c r="AD163" s="4"/>
      <c r="AE163" s="4"/>
      <c r="AF163" s="4"/>
      <c r="AG163" s="4"/>
    </row>
    <row r="164">
      <c r="A164" s="4"/>
      <c r="B164" s="4"/>
      <c r="C164" s="4"/>
      <c r="D164" s="4"/>
      <c r="E164" s="4"/>
      <c r="F164" s="4"/>
      <c r="G164" s="4"/>
      <c r="H164" s="8"/>
      <c r="I164" s="8"/>
      <c r="J164" s="8"/>
      <c r="K164" s="8"/>
      <c r="L164" s="8"/>
      <c r="M164" s="119"/>
      <c r="N164" s="118"/>
      <c r="O164" s="119"/>
      <c r="P164" s="119"/>
      <c r="Q164" s="119"/>
      <c r="R164" s="119"/>
      <c r="S164" s="4"/>
      <c r="T164" s="4"/>
      <c r="U164" s="4"/>
      <c r="V164" s="4"/>
      <c r="W164" s="4"/>
      <c r="X164" s="4"/>
      <c r="Y164" s="4"/>
      <c r="Z164" s="4"/>
      <c r="AA164" s="4"/>
      <c r="AB164" s="4"/>
      <c r="AC164" s="4"/>
      <c r="AD164" s="4"/>
      <c r="AE164" s="4"/>
      <c r="AF164" s="4"/>
      <c r="AG164" s="4"/>
    </row>
    <row r="165">
      <c r="A165" s="4"/>
      <c r="B165" s="4"/>
      <c r="C165" s="4"/>
      <c r="D165" s="4"/>
      <c r="E165" s="4"/>
      <c r="F165" s="4"/>
      <c r="G165" s="4"/>
      <c r="H165" s="8"/>
      <c r="I165" s="8"/>
      <c r="J165" s="8"/>
      <c r="K165" s="8"/>
      <c r="L165" s="8"/>
      <c r="M165" s="119"/>
      <c r="N165" s="118"/>
      <c r="O165" s="119"/>
      <c r="P165" s="119"/>
      <c r="Q165" s="119"/>
      <c r="R165" s="119"/>
      <c r="S165" s="4"/>
      <c r="T165" s="4"/>
      <c r="U165" s="4"/>
      <c r="V165" s="4"/>
      <c r="W165" s="4"/>
      <c r="X165" s="4"/>
      <c r="Y165" s="4"/>
      <c r="Z165" s="4"/>
      <c r="AA165" s="4"/>
      <c r="AB165" s="4"/>
      <c r="AC165" s="4"/>
      <c r="AD165" s="4"/>
      <c r="AE165" s="4"/>
      <c r="AF165" s="4"/>
      <c r="AG165" s="4"/>
    </row>
    <row r="166">
      <c r="A166" s="4"/>
      <c r="B166" s="4"/>
      <c r="C166" s="4"/>
      <c r="D166" s="4"/>
      <c r="E166" s="4"/>
      <c r="F166" s="4"/>
      <c r="G166" s="4"/>
      <c r="H166" s="8"/>
      <c r="I166" s="8"/>
      <c r="J166" s="8"/>
      <c r="K166" s="8"/>
      <c r="L166" s="8"/>
      <c r="M166" s="119"/>
      <c r="N166" s="118"/>
      <c r="O166" s="119"/>
      <c r="P166" s="119"/>
      <c r="Q166" s="119"/>
      <c r="R166" s="119"/>
      <c r="S166" s="4"/>
      <c r="T166" s="4"/>
      <c r="U166" s="4"/>
      <c r="V166" s="4"/>
      <c r="W166" s="4"/>
      <c r="X166" s="4"/>
      <c r="Y166" s="4"/>
      <c r="Z166" s="4"/>
      <c r="AA166" s="4"/>
      <c r="AB166" s="4"/>
      <c r="AC166" s="4"/>
      <c r="AD166" s="4"/>
      <c r="AE166" s="4"/>
      <c r="AF166" s="4"/>
      <c r="AG166" s="4"/>
    </row>
    <row r="167">
      <c r="A167" s="4"/>
      <c r="B167" s="4"/>
      <c r="C167" s="4"/>
      <c r="D167" s="4"/>
      <c r="E167" s="4"/>
      <c r="F167" s="4"/>
      <c r="G167" s="4"/>
      <c r="H167" s="8"/>
      <c r="I167" s="8"/>
      <c r="J167" s="8"/>
      <c r="K167" s="8"/>
      <c r="L167" s="8"/>
      <c r="M167" s="119"/>
      <c r="N167" s="118"/>
      <c r="O167" s="119"/>
      <c r="P167" s="119"/>
      <c r="Q167" s="119"/>
      <c r="R167" s="119"/>
      <c r="S167" s="4"/>
      <c r="T167" s="4"/>
      <c r="U167" s="4"/>
      <c r="V167" s="4"/>
      <c r="W167" s="4"/>
      <c r="X167" s="4"/>
      <c r="Y167" s="4"/>
      <c r="Z167" s="4"/>
      <c r="AA167" s="4"/>
      <c r="AB167" s="4"/>
      <c r="AC167" s="4"/>
      <c r="AD167" s="4"/>
      <c r="AE167" s="4"/>
      <c r="AF167" s="4"/>
      <c r="AG167" s="4"/>
    </row>
    <row r="168">
      <c r="A168" s="4"/>
      <c r="B168" s="4"/>
      <c r="C168" s="4"/>
      <c r="D168" s="4"/>
      <c r="E168" s="4"/>
      <c r="F168" s="4"/>
      <c r="G168" s="4"/>
      <c r="H168" s="8"/>
      <c r="I168" s="8"/>
      <c r="J168" s="8"/>
      <c r="K168" s="8"/>
      <c r="L168" s="8"/>
      <c r="M168" s="119"/>
      <c r="N168" s="118"/>
      <c r="O168" s="119"/>
      <c r="P168" s="119"/>
      <c r="Q168" s="119"/>
      <c r="R168" s="119"/>
      <c r="S168" s="4"/>
      <c r="T168" s="4"/>
      <c r="U168" s="4"/>
      <c r="V168" s="4"/>
      <c r="W168" s="4"/>
      <c r="X168" s="4"/>
      <c r="Y168" s="4"/>
      <c r="Z168" s="4"/>
      <c r="AA168" s="4"/>
      <c r="AB168" s="4"/>
      <c r="AC168" s="4"/>
      <c r="AD168" s="4"/>
      <c r="AE168" s="4"/>
      <c r="AF168" s="4"/>
      <c r="AG168" s="4"/>
    </row>
    <row r="169">
      <c r="A169" s="4"/>
      <c r="B169" s="4"/>
      <c r="C169" s="4"/>
      <c r="D169" s="4"/>
      <c r="E169" s="4"/>
      <c r="F169" s="4"/>
      <c r="G169" s="4"/>
      <c r="H169" s="8"/>
      <c r="I169" s="8"/>
      <c r="J169" s="8"/>
      <c r="K169" s="8"/>
      <c r="L169" s="8"/>
      <c r="M169" s="119"/>
      <c r="N169" s="118"/>
      <c r="O169" s="119"/>
      <c r="P169" s="119"/>
      <c r="Q169" s="119"/>
      <c r="R169" s="119"/>
      <c r="S169" s="4"/>
      <c r="T169" s="4"/>
      <c r="U169" s="4"/>
      <c r="V169" s="4"/>
      <c r="W169" s="4"/>
      <c r="X169" s="4"/>
      <c r="Y169" s="4"/>
      <c r="Z169" s="4"/>
      <c r="AA169" s="4"/>
      <c r="AB169" s="4"/>
      <c r="AC169" s="4"/>
      <c r="AD169" s="4"/>
      <c r="AE169" s="4"/>
      <c r="AF169" s="4"/>
      <c r="AG169" s="4"/>
    </row>
    <row r="170">
      <c r="A170" s="4"/>
      <c r="B170" s="4"/>
      <c r="C170" s="4"/>
      <c r="D170" s="4"/>
      <c r="E170" s="4"/>
      <c r="F170" s="4"/>
      <c r="G170" s="4"/>
      <c r="H170" s="8"/>
      <c r="I170" s="8"/>
      <c r="J170" s="8"/>
      <c r="K170" s="8"/>
      <c r="L170" s="8"/>
      <c r="M170" s="119"/>
      <c r="N170" s="118"/>
      <c r="O170" s="119"/>
      <c r="P170" s="119"/>
      <c r="Q170" s="119"/>
      <c r="R170" s="119"/>
      <c r="S170" s="4"/>
      <c r="T170" s="4"/>
      <c r="U170" s="4"/>
      <c r="V170" s="4"/>
      <c r="W170" s="4"/>
      <c r="X170" s="4"/>
      <c r="Y170" s="4"/>
      <c r="Z170" s="4"/>
      <c r="AA170" s="4"/>
      <c r="AB170" s="4"/>
      <c r="AC170" s="4"/>
      <c r="AD170" s="4"/>
      <c r="AE170" s="4"/>
      <c r="AF170" s="4"/>
      <c r="AG170" s="4"/>
    </row>
    <row r="171">
      <c r="A171" s="4"/>
      <c r="B171" s="4"/>
      <c r="C171" s="4"/>
      <c r="D171" s="4"/>
      <c r="E171" s="4"/>
      <c r="F171" s="4"/>
      <c r="G171" s="4"/>
      <c r="H171" s="8"/>
      <c r="I171" s="8"/>
      <c r="J171" s="8"/>
      <c r="K171" s="8"/>
      <c r="L171" s="8"/>
      <c r="M171" s="119"/>
      <c r="N171" s="118"/>
      <c r="O171" s="119"/>
      <c r="P171" s="119"/>
      <c r="Q171" s="119"/>
      <c r="R171" s="119"/>
      <c r="S171" s="4"/>
      <c r="T171" s="4"/>
      <c r="U171" s="4"/>
      <c r="V171" s="4"/>
      <c r="W171" s="4"/>
      <c r="X171" s="4"/>
      <c r="Y171" s="4"/>
      <c r="Z171" s="4"/>
      <c r="AA171" s="4"/>
      <c r="AB171" s="4"/>
      <c r="AC171" s="4"/>
      <c r="AD171" s="4"/>
      <c r="AE171" s="4"/>
      <c r="AF171" s="4"/>
      <c r="AG171" s="4"/>
    </row>
    <row r="172">
      <c r="A172" s="4"/>
      <c r="B172" s="4"/>
      <c r="C172" s="4"/>
      <c r="D172" s="4"/>
      <c r="E172" s="4"/>
      <c r="F172" s="4"/>
      <c r="G172" s="4"/>
      <c r="H172" s="8"/>
      <c r="I172" s="8"/>
      <c r="J172" s="8"/>
      <c r="K172" s="8"/>
      <c r="L172" s="8"/>
      <c r="M172" s="119"/>
      <c r="N172" s="118"/>
      <c r="O172" s="119"/>
      <c r="P172" s="119"/>
      <c r="Q172" s="119"/>
      <c r="R172" s="119"/>
      <c r="S172" s="4"/>
      <c r="T172" s="4"/>
      <c r="U172" s="4"/>
      <c r="V172" s="4"/>
      <c r="W172" s="4"/>
      <c r="X172" s="4"/>
      <c r="Y172" s="4"/>
      <c r="Z172" s="4"/>
      <c r="AA172" s="4"/>
      <c r="AB172" s="4"/>
      <c r="AC172" s="4"/>
      <c r="AD172" s="4"/>
      <c r="AE172" s="4"/>
      <c r="AF172" s="4"/>
      <c r="AG172" s="4"/>
    </row>
    <row r="173">
      <c r="A173" s="4"/>
      <c r="B173" s="4"/>
      <c r="C173" s="4"/>
      <c r="D173" s="4"/>
      <c r="E173" s="4"/>
      <c r="F173" s="4"/>
      <c r="G173" s="4"/>
      <c r="H173" s="8"/>
      <c r="I173" s="8"/>
      <c r="J173" s="8"/>
      <c r="K173" s="8"/>
      <c r="L173" s="8"/>
      <c r="M173" s="119"/>
      <c r="N173" s="118"/>
      <c r="O173" s="119"/>
      <c r="P173" s="119"/>
      <c r="Q173" s="119"/>
      <c r="R173" s="119"/>
      <c r="S173" s="4"/>
      <c r="T173" s="4"/>
      <c r="U173" s="4"/>
      <c r="V173" s="4"/>
      <c r="W173" s="4"/>
      <c r="X173" s="4"/>
      <c r="Y173" s="4"/>
      <c r="Z173" s="4"/>
      <c r="AA173" s="4"/>
      <c r="AB173" s="4"/>
      <c r="AC173" s="4"/>
      <c r="AD173" s="4"/>
      <c r="AE173" s="4"/>
      <c r="AF173" s="4"/>
      <c r="AG173" s="4"/>
    </row>
    <row r="174">
      <c r="A174" s="4"/>
      <c r="B174" s="4"/>
      <c r="C174" s="4"/>
      <c r="D174" s="4"/>
      <c r="E174" s="4"/>
      <c r="F174" s="4"/>
      <c r="G174" s="4"/>
      <c r="H174" s="8"/>
      <c r="I174" s="8"/>
      <c r="J174" s="8"/>
      <c r="K174" s="8"/>
      <c r="L174" s="8"/>
      <c r="M174" s="119"/>
      <c r="N174" s="118"/>
      <c r="O174" s="119"/>
      <c r="P174" s="119"/>
      <c r="Q174" s="119"/>
      <c r="R174" s="119"/>
      <c r="S174" s="4"/>
      <c r="T174" s="4"/>
      <c r="U174" s="4"/>
      <c r="V174" s="4"/>
      <c r="W174" s="4"/>
      <c r="X174" s="4"/>
      <c r="Y174" s="4"/>
      <c r="Z174" s="4"/>
      <c r="AA174" s="4"/>
      <c r="AB174" s="4"/>
      <c r="AC174" s="4"/>
      <c r="AD174" s="4"/>
      <c r="AE174" s="4"/>
      <c r="AF174" s="4"/>
      <c r="AG174" s="4"/>
    </row>
    <row r="175">
      <c r="A175" s="4"/>
      <c r="B175" s="4"/>
      <c r="C175" s="4"/>
      <c r="D175" s="4"/>
      <c r="E175" s="4"/>
      <c r="F175" s="4"/>
      <c r="G175" s="4"/>
      <c r="H175" s="8"/>
      <c r="I175" s="8"/>
      <c r="J175" s="8"/>
      <c r="K175" s="8"/>
      <c r="L175" s="8"/>
      <c r="M175" s="119"/>
      <c r="N175" s="118"/>
      <c r="O175" s="119"/>
      <c r="P175" s="119"/>
      <c r="Q175" s="119"/>
      <c r="R175" s="119"/>
      <c r="S175" s="4"/>
      <c r="T175" s="4"/>
      <c r="U175" s="4"/>
      <c r="V175" s="4"/>
      <c r="W175" s="4"/>
      <c r="X175" s="4"/>
      <c r="Y175" s="4"/>
      <c r="Z175" s="4"/>
      <c r="AA175" s="4"/>
      <c r="AB175" s="4"/>
      <c r="AC175" s="4"/>
      <c r="AD175" s="4"/>
      <c r="AE175" s="4"/>
      <c r="AF175" s="4"/>
      <c r="AG175" s="4"/>
    </row>
    <row r="176">
      <c r="A176" s="4"/>
      <c r="B176" s="4"/>
      <c r="C176" s="4"/>
      <c r="D176" s="4"/>
      <c r="E176" s="4"/>
      <c r="F176" s="4"/>
      <c r="G176" s="4"/>
      <c r="H176" s="8"/>
      <c r="I176" s="8"/>
      <c r="J176" s="8"/>
      <c r="K176" s="8"/>
      <c r="L176" s="8"/>
      <c r="M176" s="119"/>
      <c r="N176" s="118"/>
      <c r="O176" s="119"/>
      <c r="P176" s="119"/>
      <c r="Q176" s="119"/>
      <c r="R176" s="119"/>
      <c r="S176" s="4"/>
      <c r="T176" s="4"/>
      <c r="U176" s="4"/>
      <c r="V176" s="4"/>
      <c r="W176" s="4"/>
      <c r="X176" s="4"/>
      <c r="Y176" s="4"/>
      <c r="Z176" s="4"/>
      <c r="AA176" s="4"/>
      <c r="AB176" s="4"/>
      <c r="AC176" s="4"/>
      <c r="AD176" s="4"/>
      <c r="AE176" s="4"/>
      <c r="AF176" s="4"/>
      <c r="AG176" s="4"/>
    </row>
    <row r="177">
      <c r="A177" s="4"/>
      <c r="B177" s="4"/>
      <c r="C177" s="4"/>
      <c r="D177" s="4"/>
      <c r="E177" s="4"/>
      <c r="F177" s="4"/>
      <c r="G177" s="4"/>
      <c r="H177" s="8"/>
      <c r="I177" s="8"/>
      <c r="J177" s="8"/>
      <c r="K177" s="8"/>
      <c r="L177" s="8"/>
      <c r="M177" s="119"/>
      <c r="N177" s="118"/>
      <c r="O177" s="119"/>
      <c r="P177" s="119"/>
      <c r="Q177" s="119"/>
      <c r="R177" s="119"/>
      <c r="S177" s="4"/>
      <c r="T177" s="4"/>
      <c r="U177" s="4"/>
      <c r="V177" s="4"/>
      <c r="W177" s="4"/>
      <c r="X177" s="4"/>
      <c r="Y177" s="4"/>
      <c r="Z177" s="4"/>
      <c r="AA177" s="4"/>
      <c r="AB177" s="4"/>
      <c r="AC177" s="4"/>
      <c r="AD177" s="4"/>
      <c r="AE177" s="4"/>
      <c r="AF177" s="4"/>
      <c r="AG177" s="4"/>
    </row>
    <row r="178">
      <c r="A178" s="4"/>
      <c r="B178" s="4"/>
      <c r="C178" s="4"/>
      <c r="D178" s="4"/>
      <c r="E178" s="4"/>
      <c r="F178" s="4"/>
      <c r="G178" s="4"/>
      <c r="H178" s="8"/>
      <c r="I178" s="8"/>
      <c r="J178" s="8"/>
      <c r="K178" s="8"/>
      <c r="L178" s="8"/>
      <c r="M178" s="119"/>
      <c r="N178" s="118"/>
      <c r="O178" s="119"/>
      <c r="P178" s="119"/>
      <c r="Q178" s="119"/>
      <c r="R178" s="119"/>
      <c r="S178" s="4"/>
      <c r="T178" s="4"/>
      <c r="U178" s="4"/>
      <c r="V178" s="4"/>
      <c r="W178" s="4"/>
      <c r="X178" s="4"/>
      <c r="Y178" s="4"/>
      <c r="Z178" s="4"/>
      <c r="AA178" s="4"/>
      <c r="AB178" s="4"/>
      <c r="AC178" s="4"/>
      <c r="AD178" s="4"/>
      <c r="AE178" s="4"/>
      <c r="AF178" s="4"/>
      <c r="AG178" s="4"/>
    </row>
    <row r="179">
      <c r="A179" s="4"/>
      <c r="B179" s="4"/>
      <c r="C179" s="4"/>
      <c r="D179" s="4"/>
      <c r="E179" s="4"/>
      <c r="F179" s="4"/>
      <c r="G179" s="4"/>
      <c r="H179" s="8"/>
      <c r="I179" s="8"/>
      <c r="J179" s="8"/>
      <c r="K179" s="8"/>
      <c r="L179" s="8"/>
      <c r="M179" s="119"/>
      <c r="N179" s="118"/>
      <c r="O179" s="119"/>
      <c r="P179" s="119"/>
      <c r="Q179" s="119"/>
      <c r="R179" s="119"/>
      <c r="S179" s="4"/>
      <c r="T179" s="4"/>
      <c r="U179" s="4"/>
      <c r="V179" s="4"/>
      <c r="W179" s="4"/>
      <c r="X179" s="4"/>
      <c r="Y179" s="4"/>
      <c r="Z179" s="4"/>
      <c r="AA179" s="4"/>
      <c r="AB179" s="4"/>
      <c r="AC179" s="4"/>
      <c r="AD179" s="4"/>
      <c r="AE179" s="4"/>
      <c r="AF179" s="4"/>
      <c r="AG179" s="4"/>
    </row>
    <row r="180">
      <c r="A180" s="4"/>
      <c r="B180" s="4"/>
      <c r="C180" s="4"/>
      <c r="D180" s="4"/>
      <c r="E180" s="4"/>
      <c r="F180" s="4"/>
      <c r="G180" s="4"/>
      <c r="H180" s="8"/>
      <c r="I180" s="8"/>
      <c r="J180" s="8"/>
      <c r="K180" s="8"/>
      <c r="L180" s="8"/>
      <c r="M180" s="119"/>
      <c r="N180" s="118"/>
      <c r="O180" s="119"/>
      <c r="P180" s="119"/>
      <c r="Q180" s="119"/>
      <c r="R180" s="119"/>
      <c r="S180" s="4"/>
      <c r="T180" s="4"/>
      <c r="U180" s="4"/>
      <c r="V180" s="4"/>
      <c r="W180" s="4"/>
      <c r="X180" s="4"/>
      <c r="Y180" s="4"/>
      <c r="Z180" s="4"/>
      <c r="AA180" s="4"/>
      <c r="AB180" s="4"/>
      <c r="AC180" s="4"/>
      <c r="AD180" s="4"/>
      <c r="AE180" s="4"/>
      <c r="AF180" s="4"/>
      <c r="AG180" s="4"/>
    </row>
    <row r="181">
      <c r="A181" s="4"/>
      <c r="B181" s="4"/>
      <c r="C181" s="4"/>
      <c r="D181" s="4"/>
      <c r="E181" s="4"/>
      <c r="F181" s="4"/>
      <c r="G181" s="4"/>
      <c r="H181" s="8"/>
      <c r="I181" s="8"/>
      <c r="J181" s="8"/>
      <c r="K181" s="8"/>
      <c r="L181" s="8"/>
      <c r="M181" s="119"/>
      <c r="N181" s="118"/>
      <c r="O181" s="119"/>
      <c r="P181" s="119"/>
      <c r="Q181" s="119"/>
      <c r="R181" s="119"/>
      <c r="S181" s="4"/>
      <c r="T181" s="4"/>
      <c r="U181" s="4"/>
      <c r="V181" s="4"/>
      <c r="W181" s="4"/>
      <c r="X181" s="4"/>
      <c r="Y181" s="4"/>
      <c r="Z181" s="4"/>
      <c r="AA181" s="4"/>
      <c r="AB181" s="4"/>
      <c r="AC181" s="4"/>
      <c r="AD181" s="4"/>
      <c r="AE181" s="4"/>
      <c r="AF181" s="4"/>
      <c r="AG181" s="4"/>
    </row>
    <row r="182">
      <c r="A182" s="4"/>
      <c r="B182" s="4"/>
      <c r="C182" s="4"/>
      <c r="D182" s="4"/>
      <c r="E182" s="4"/>
      <c r="F182" s="4"/>
      <c r="G182" s="4"/>
      <c r="H182" s="8"/>
      <c r="I182" s="8"/>
      <c r="J182" s="8"/>
      <c r="K182" s="8"/>
      <c r="L182" s="8"/>
      <c r="M182" s="119"/>
      <c r="N182" s="118"/>
      <c r="O182" s="119"/>
      <c r="P182" s="119"/>
      <c r="Q182" s="119"/>
      <c r="R182" s="119"/>
      <c r="S182" s="4"/>
      <c r="T182" s="4"/>
      <c r="U182" s="4"/>
      <c r="V182" s="4"/>
      <c r="W182" s="4"/>
      <c r="X182" s="4"/>
      <c r="Y182" s="4"/>
      <c r="Z182" s="4"/>
      <c r="AA182" s="4"/>
      <c r="AB182" s="4"/>
      <c r="AC182" s="4"/>
      <c r="AD182" s="4"/>
      <c r="AE182" s="4"/>
      <c r="AF182" s="4"/>
      <c r="AG182" s="4"/>
    </row>
    <row r="183">
      <c r="A183" s="4"/>
      <c r="B183" s="4"/>
      <c r="C183" s="4"/>
      <c r="D183" s="4"/>
      <c r="E183" s="4"/>
      <c r="F183" s="4"/>
      <c r="G183" s="4"/>
      <c r="H183" s="8"/>
      <c r="I183" s="8"/>
      <c r="J183" s="8"/>
      <c r="K183" s="8"/>
      <c r="L183" s="8"/>
      <c r="M183" s="119"/>
      <c r="N183" s="118"/>
      <c r="O183" s="119"/>
      <c r="P183" s="119"/>
      <c r="Q183" s="119"/>
      <c r="R183" s="119"/>
      <c r="S183" s="4"/>
      <c r="T183" s="4"/>
      <c r="U183" s="4"/>
      <c r="V183" s="4"/>
      <c r="W183" s="4"/>
      <c r="X183" s="4"/>
      <c r="Y183" s="4"/>
      <c r="Z183" s="4"/>
      <c r="AA183" s="4"/>
      <c r="AB183" s="4"/>
      <c r="AC183" s="4"/>
      <c r="AD183" s="4"/>
      <c r="AE183" s="4"/>
      <c r="AF183" s="4"/>
      <c r="AG183" s="4"/>
    </row>
    <row r="184">
      <c r="A184" s="4"/>
      <c r="B184" s="4"/>
      <c r="C184" s="4"/>
      <c r="D184" s="4"/>
      <c r="E184" s="4"/>
      <c r="F184" s="4"/>
      <c r="G184" s="4"/>
      <c r="H184" s="8"/>
      <c r="I184" s="8"/>
      <c r="J184" s="8"/>
      <c r="K184" s="8"/>
      <c r="L184" s="8"/>
      <c r="M184" s="119"/>
      <c r="N184" s="118"/>
      <c r="O184" s="119"/>
      <c r="P184" s="119"/>
      <c r="Q184" s="119"/>
      <c r="R184" s="119"/>
      <c r="S184" s="4"/>
      <c r="T184" s="4"/>
      <c r="U184" s="4"/>
      <c r="V184" s="4"/>
      <c r="W184" s="4"/>
      <c r="X184" s="4"/>
      <c r="Y184" s="4"/>
      <c r="Z184" s="4"/>
      <c r="AA184" s="4"/>
      <c r="AB184" s="4"/>
      <c r="AC184" s="4"/>
      <c r="AD184" s="4"/>
      <c r="AE184" s="4"/>
      <c r="AF184" s="4"/>
      <c r="AG184" s="4"/>
    </row>
    <row r="185">
      <c r="A185" s="4"/>
      <c r="B185" s="4"/>
      <c r="C185" s="4"/>
      <c r="D185" s="4"/>
      <c r="E185" s="4"/>
      <c r="F185" s="4"/>
      <c r="G185" s="4"/>
      <c r="H185" s="8"/>
      <c r="I185" s="8"/>
      <c r="J185" s="8"/>
      <c r="K185" s="8"/>
      <c r="L185" s="8"/>
      <c r="M185" s="119"/>
      <c r="N185" s="118"/>
      <c r="O185" s="119"/>
      <c r="P185" s="119"/>
      <c r="Q185" s="119"/>
      <c r="R185" s="119"/>
      <c r="S185" s="4"/>
      <c r="T185" s="4"/>
      <c r="U185" s="4"/>
      <c r="V185" s="4"/>
      <c r="W185" s="4"/>
      <c r="X185" s="4"/>
      <c r="Y185" s="4"/>
      <c r="Z185" s="4"/>
      <c r="AA185" s="4"/>
      <c r="AB185" s="4"/>
      <c r="AC185" s="4"/>
      <c r="AD185" s="4"/>
      <c r="AE185" s="4"/>
      <c r="AF185" s="4"/>
      <c r="AG185" s="4"/>
    </row>
    <row r="186">
      <c r="A186" s="4"/>
      <c r="B186" s="4"/>
      <c r="C186" s="4"/>
      <c r="D186" s="4"/>
      <c r="E186" s="4"/>
      <c r="F186" s="4"/>
      <c r="G186" s="4"/>
      <c r="H186" s="8"/>
      <c r="I186" s="8"/>
      <c r="J186" s="8"/>
      <c r="K186" s="8"/>
      <c r="L186" s="8"/>
      <c r="M186" s="119"/>
      <c r="N186" s="118"/>
      <c r="O186" s="119"/>
      <c r="P186" s="119"/>
      <c r="Q186" s="119"/>
      <c r="R186" s="119"/>
      <c r="S186" s="4"/>
      <c r="T186" s="4"/>
      <c r="U186" s="4"/>
      <c r="V186" s="4"/>
      <c r="W186" s="4"/>
      <c r="X186" s="4"/>
      <c r="Y186" s="4"/>
      <c r="Z186" s="4"/>
      <c r="AA186" s="4"/>
      <c r="AB186" s="4"/>
      <c r="AC186" s="4"/>
      <c r="AD186" s="4"/>
      <c r="AE186" s="4"/>
      <c r="AF186" s="4"/>
      <c r="AG186" s="4"/>
    </row>
    <row r="187">
      <c r="A187" s="4"/>
      <c r="B187" s="4"/>
      <c r="C187" s="4"/>
      <c r="D187" s="4"/>
      <c r="E187" s="4"/>
      <c r="F187" s="4"/>
      <c r="G187" s="4"/>
      <c r="H187" s="8"/>
      <c r="I187" s="8"/>
      <c r="J187" s="8"/>
      <c r="K187" s="8"/>
      <c r="L187" s="8"/>
      <c r="M187" s="119"/>
      <c r="N187" s="118"/>
      <c r="O187" s="119"/>
      <c r="P187" s="119"/>
      <c r="Q187" s="119"/>
      <c r="R187" s="119"/>
      <c r="S187" s="4"/>
      <c r="T187" s="4"/>
      <c r="U187" s="4"/>
      <c r="V187" s="4"/>
      <c r="W187" s="4"/>
      <c r="X187" s="4"/>
      <c r="Y187" s="4"/>
      <c r="Z187" s="4"/>
      <c r="AA187" s="4"/>
      <c r="AB187" s="4"/>
      <c r="AC187" s="4"/>
      <c r="AD187" s="4"/>
      <c r="AE187" s="4"/>
      <c r="AF187" s="4"/>
      <c r="AG187" s="4"/>
    </row>
    <row r="188">
      <c r="A188" s="4"/>
      <c r="B188" s="4"/>
      <c r="C188" s="4"/>
      <c r="D188" s="4"/>
      <c r="E188" s="4"/>
      <c r="F188" s="4"/>
      <c r="G188" s="4"/>
      <c r="H188" s="8"/>
      <c r="I188" s="8"/>
      <c r="J188" s="8"/>
      <c r="K188" s="8"/>
      <c r="L188" s="8"/>
      <c r="M188" s="119"/>
      <c r="N188" s="118"/>
      <c r="O188" s="119"/>
      <c r="P188" s="119"/>
      <c r="Q188" s="119"/>
      <c r="R188" s="119"/>
      <c r="S188" s="4"/>
      <c r="T188" s="4"/>
      <c r="U188" s="4"/>
      <c r="V188" s="4"/>
      <c r="W188" s="4"/>
      <c r="X188" s="4"/>
      <c r="Y188" s="4"/>
      <c r="Z188" s="4"/>
      <c r="AA188" s="4"/>
      <c r="AB188" s="4"/>
      <c r="AC188" s="4"/>
      <c r="AD188" s="4"/>
      <c r="AE188" s="4"/>
      <c r="AF188" s="4"/>
      <c r="AG188" s="4"/>
    </row>
    <row r="189">
      <c r="A189" s="4"/>
      <c r="B189" s="4"/>
      <c r="C189" s="4"/>
      <c r="D189" s="4"/>
      <c r="E189" s="4"/>
      <c r="F189" s="4"/>
      <c r="G189" s="4"/>
      <c r="H189" s="8"/>
      <c r="I189" s="8"/>
      <c r="J189" s="8"/>
      <c r="K189" s="8"/>
      <c r="L189" s="8"/>
      <c r="M189" s="119"/>
      <c r="N189" s="118"/>
      <c r="O189" s="119"/>
      <c r="P189" s="119"/>
      <c r="Q189" s="119"/>
      <c r="R189" s="119"/>
      <c r="S189" s="4"/>
      <c r="T189" s="4"/>
      <c r="U189" s="4"/>
      <c r="V189" s="4"/>
      <c r="W189" s="4"/>
      <c r="X189" s="4"/>
      <c r="Y189" s="4"/>
      <c r="Z189" s="4"/>
      <c r="AA189" s="4"/>
      <c r="AB189" s="4"/>
      <c r="AC189" s="4"/>
      <c r="AD189" s="4"/>
      <c r="AE189" s="4"/>
      <c r="AF189" s="4"/>
      <c r="AG189" s="4"/>
    </row>
    <row r="190">
      <c r="A190" s="4"/>
      <c r="B190" s="4"/>
      <c r="C190" s="4"/>
      <c r="D190" s="4"/>
      <c r="E190" s="4"/>
      <c r="F190" s="4"/>
      <c r="G190" s="4"/>
      <c r="H190" s="8"/>
      <c r="I190" s="8"/>
      <c r="J190" s="8"/>
      <c r="K190" s="8"/>
      <c r="L190" s="8"/>
      <c r="M190" s="119"/>
      <c r="N190" s="118"/>
      <c r="O190" s="119"/>
      <c r="P190" s="119"/>
      <c r="Q190" s="119"/>
      <c r="R190" s="119"/>
      <c r="S190" s="4"/>
      <c r="T190" s="4"/>
      <c r="U190" s="4"/>
      <c r="V190" s="4"/>
      <c r="W190" s="4"/>
      <c r="X190" s="4"/>
      <c r="Y190" s="4"/>
      <c r="Z190" s="4"/>
      <c r="AA190" s="4"/>
      <c r="AB190" s="4"/>
      <c r="AC190" s="4"/>
      <c r="AD190" s="4"/>
      <c r="AE190" s="4"/>
      <c r="AF190" s="4"/>
      <c r="AG190" s="4"/>
    </row>
    <row r="191">
      <c r="A191" s="4"/>
      <c r="B191" s="4"/>
      <c r="C191" s="4"/>
      <c r="D191" s="4"/>
      <c r="E191" s="4"/>
      <c r="F191" s="4"/>
      <c r="G191" s="4"/>
      <c r="H191" s="8"/>
      <c r="I191" s="8"/>
      <c r="J191" s="8"/>
      <c r="K191" s="8"/>
      <c r="L191" s="8"/>
      <c r="M191" s="119"/>
      <c r="N191" s="118"/>
      <c r="O191" s="119"/>
      <c r="P191" s="119"/>
      <c r="Q191" s="119"/>
      <c r="R191" s="119"/>
      <c r="S191" s="4"/>
      <c r="T191" s="4"/>
      <c r="U191" s="4"/>
      <c r="V191" s="4"/>
      <c r="W191" s="4"/>
      <c r="X191" s="4"/>
      <c r="Y191" s="4"/>
      <c r="Z191" s="4"/>
      <c r="AA191" s="4"/>
      <c r="AB191" s="4"/>
      <c r="AC191" s="4"/>
      <c r="AD191" s="4"/>
      <c r="AE191" s="4"/>
      <c r="AF191" s="4"/>
      <c r="AG191" s="4"/>
    </row>
    <row r="192">
      <c r="A192" s="4"/>
      <c r="B192" s="4"/>
      <c r="C192" s="4"/>
      <c r="D192" s="4"/>
      <c r="E192" s="4"/>
      <c r="F192" s="4"/>
      <c r="G192" s="4"/>
      <c r="H192" s="8"/>
      <c r="I192" s="8"/>
      <c r="J192" s="8"/>
      <c r="K192" s="8"/>
      <c r="L192" s="8"/>
      <c r="M192" s="119"/>
      <c r="N192" s="118"/>
      <c r="O192" s="119"/>
      <c r="P192" s="119"/>
      <c r="Q192" s="119"/>
      <c r="R192" s="119"/>
      <c r="S192" s="4"/>
      <c r="T192" s="4"/>
      <c r="U192" s="4"/>
      <c r="V192" s="4"/>
      <c r="W192" s="4"/>
      <c r="X192" s="4"/>
      <c r="Y192" s="4"/>
      <c r="Z192" s="4"/>
      <c r="AA192" s="4"/>
      <c r="AB192" s="4"/>
      <c r="AC192" s="4"/>
      <c r="AD192" s="4"/>
      <c r="AE192" s="4"/>
      <c r="AF192" s="4"/>
      <c r="AG192" s="4"/>
    </row>
    <row r="193">
      <c r="A193" s="4"/>
      <c r="B193" s="4"/>
      <c r="C193" s="4"/>
      <c r="D193" s="4"/>
      <c r="E193" s="4"/>
      <c r="F193" s="4"/>
      <c r="G193" s="4"/>
      <c r="H193" s="8"/>
      <c r="I193" s="8"/>
      <c r="J193" s="8"/>
      <c r="K193" s="8"/>
      <c r="L193" s="8"/>
      <c r="M193" s="119"/>
      <c r="N193" s="118"/>
      <c r="O193" s="119"/>
      <c r="P193" s="119"/>
      <c r="Q193" s="119"/>
      <c r="R193" s="119"/>
      <c r="S193" s="4"/>
      <c r="T193" s="4"/>
      <c r="U193" s="4"/>
      <c r="V193" s="4"/>
      <c r="W193" s="4"/>
      <c r="X193" s="4"/>
      <c r="Y193" s="4"/>
      <c r="Z193" s="4"/>
      <c r="AA193" s="4"/>
      <c r="AB193" s="4"/>
      <c r="AC193" s="4"/>
      <c r="AD193" s="4"/>
      <c r="AE193" s="4"/>
      <c r="AF193" s="4"/>
      <c r="AG193" s="4"/>
    </row>
    <row r="194">
      <c r="A194" s="4"/>
      <c r="B194" s="4"/>
      <c r="C194" s="4"/>
      <c r="D194" s="4"/>
      <c r="E194" s="4"/>
      <c r="F194" s="4"/>
      <c r="G194" s="4"/>
      <c r="H194" s="8"/>
      <c r="I194" s="8"/>
      <c r="J194" s="8"/>
      <c r="K194" s="8"/>
      <c r="L194" s="8"/>
      <c r="M194" s="119"/>
      <c r="N194" s="118"/>
      <c r="O194" s="119"/>
      <c r="P194" s="119"/>
      <c r="Q194" s="119"/>
      <c r="R194" s="119"/>
      <c r="S194" s="4"/>
      <c r="T194" s="4"/>
      <c r="U194" s="4"/>
      <c r="V194" s="4"/>
      <c r="W194" s="4"/>
      <c r="X194" s="4"/>
      <c r="Y194" s="4"/>
      <c r="Z194" s="4"/>
      <c r="AA194" s="4"/>
      <c r="AB194" s="4"/>
      <c r="AC194" s="4"/>
      <c r="AD194" s="4"/>
      <c r="AE194" s="4"/>
      <c r="AF194" s="4"/>
      <c r="AG194" s="4"/>
    </row>
    <row r="195">
      <c r="A195" s="4"/>
      <c r="B195" s="4"/>
      <c r="C195" s="4"/>
      <c r="D195" s="4"/>
      <c r="E195" s="4"/>
      <c r="F195" s="4"/>
      <c r="G195" s="4"/>
      <c r="H195" s="8"/>
      <c r="I195" s="8"/>
      <c r="J195" s="8"/>
      <c r="K195" s="8"/>
      <c r="L195" s="8"/>
      <c r="M195" s="119"/>
      <c r="N195" s="118"/>
      <c r="O195" s="119"/>
      <c r="P195" s="119"/>
      <c r="Q195" s="119"/>
      <c r="R195" s="119"/>
      <c r="S195" s="4"/>
      <c r="T195" s="4"/>
      <c r="U195" s="4"/>
      <c r="V195" s="4"/>
      <c r="W195" s="4"/>
      <c r="X195" s="4"/>
      <c r="Y195" s="4"/>
      <c r="Z195" s="4"/>
      <c r="AA195" s="4"/>
      <c r="AB195" s="4"/>
      <c r="AC195" s="4"/>
      <c r="AD195" s="4"/>
      <c r="AE195" s="4"/>
      <c r="AF195" s="4"/>
      <c r="AG195" s="4"/>
    </row>
    <row r="196">
      <c r="A196" s="4"/>
      <c r="B196" s="4"/>
      <c r="C196" s="4"/>
      <c r="D196" s="4"/>
      <c r="E196" s="4"/>
      <c r="F196" s="4"/>
      <c r="G196" s="4"/>
      <c r="H196" s="8"/>
      <c r="I196" s="8"/>
      <c r="J196" s="8"/>
      <c r="K196" s="8"/>
      <c r="L196" s="8"/>
      <c r="M196" s="119"/>
      <c r="N196" s="118"/>
      <c r="O196" s="119"/>
      <c r="P196" s="119"/>
      <c r="Q196" s="119"/>
      <c r="R196" s="119"/>
      <c r="S196" s="4"/>
      <c r="T196" s="4"/>
      <c r="U196" s="4"/>
      <c r="V196" s="4"/>
      <c r="W196" s="4"/>
      <c r="X196" s="4"/>
      <c r="Y196" s="4"/>
      <c r="Z196" s="4"/>
      <c r="AA196" s="4"/>
      <c r="AB196" s="4"/>
      <c r="AC196" s="4"/>
      <c r="AD196" s="4"/>
      <c r="AE196" s="4"/>
      <c r="AF196" s="4"/>
      <c r="AG196" s="4"/>
    </row>
    <row r="197">
      <c r="A197" s="4"/>
      <c r="B197" s="4"/>
      <c r="C197" s="4"/>
      <c r="D197" s="4"/>
      <c r="E197" s="4"/>
      <c r="F197" s="4"/>
      <c r="G197" s="4"/>
      <c r="H197" s="8"/>
      <c r="I197" s="8"/>
      <c r="J197" s="8"/>
      <c r="K197" s="8"/>
      <c r="L197" s="8"/>
      <c r="M197" s="119"/>
      <c r="N197" s="118"/>
      <c r="O197" s="119"/>
      <c r="P197" s="119"/>
      <c r="Q197" s="119"/>
      <c r="R197" s="119"/>
      <c r="S197" s="4"/>
      <c r="T197" s="4"/>
      <c r="U197" s="4"/>
      <c r="V197" s="4"/>
      <c r="W197" s="4"/>
      <c r="X197" s="4"/>
      <c r="Y197" s="4"/>
      <c r="Z197" s="4"/>
      <c r="AA197" s="4"/>
      <c r="AB197" s="4"/>
      <c r="AC197" s="4"/>
      <c r="AD197" s="4"/>
      <c r="AE197" s="4"/>
      <c r="AF197" s="4"/>
      <c r="AG197" s="4"/>
    </row>
    <row r="198">
      <c r="A198" s="4"/>
      <c r="B198" s="4"/>
      <c r="C198" s="4"/>
      <c r="D198" s="4"/>
      <c r="E198" s="4"/>
      <c r="F198" s="4"/>
      <c r="G198" s="4"/>
      <c r="H198" s="8"/>
      <c r="I198" s="8"/>
      <c r="J198" s="8"/>
      <c r="K198" s="8"/>
      <c r="L198" s="8"/>
      <c r="M198" s="119"/>
      <c r="N198" s="118"/>
      <c r="O198" s="119"/>
      <c r="P198" s="119"/>
      <c r="Q198" s="119"/>
      <c r="R198" s="119"/>
      <c r="S198" s="4"/>
      <c r="T198" s="4"/>
      <c r="U198" s="4"/>
      <c r="V198" s="4"/>
      <c r="W198" s="4"/>
      <c r="X198" s="4"/>
      <c r="Y198" s="4"/>
      <c r="Z198" s="4"/>
      <c r="AA198" s="4"/>
      <c r="AB198" s="4"/>
      <c r="AC198" s="4"/>
      <c r="AD198" s="4"/>
      <c r="AE198" s="4"/>
      <c r="AF198" s="4"/>
      <c r="AG198" s="4"/>
    </row>
    <row r="199">
      <c r="A199" s="4"/>
      <c r="B199" s="4"/>
      <c r="C199" s="4"/>
      <c r="D199" s="4"/>
      <c r="E199" s="4"/>
      <c r="F199" s="4"/>
      <c r="G199" s="4"/>
      <c r="H199" s="8"/>
      <c r="I199" s="8"/>
      <c r="J199" s="8"/>
      <c r="K199" s="8"/>
      <c r="L199" s="8"/>
      <c r="M199" s="119"/>
      <c r="N199" s="118"/>
      <c r="O199" s="119"/>
      <c r="P199" s="119"/>
      <c r="Q199" s="119"/>
      <c r="R199" s="119"/>
      <c r="S199" s="4"/>
      <c r="T199" s="4"/>
      <c r="U199" s="4"/>
      <c r="V199" s="4"/>
      <c r="W199" s="4"/>
      <c r="X199" s="4"/>
      <c r="Y199" s="4"/>
      <c r="Z199" s="4"/>
      <c r="AA199" s="4"/>
      <c r="AB199" s="4"/>
      <c r="AC199" s="4"/>
      <c r="AD199" s="4"/>
      <c r="AE199" s="4"/>
      <c r="AF199" s="4"/>
      <c r="AG199" s="4"/>
    </row>
    <row r="200">
      <c r="A200" s="4"/>
      <c r="B200" s="4"/>
      <c r="C200" s="4"/>
      <c r="D200" s="4"/>
      <c r="E200" s="4"/>
      <c r="F200" s="4"/>
      <c r="G200" s="4"/>
      <c r="H200" s="8"/>
      <c r="I200" s="8"/>
      <c r="J200" s="8"/>
      <c r="K200" s="8"/>
      <c r="L200" s="8"/>
      <c r="M200" s="119"/>
      <c r="N200" s="118"/>
      <c r="O200" s="119"/>
      <c r="P200" s="119"/>
      <c r="Q200" s="119"/>
      <c r="R200" s="119"/>
      <c r="S200" s="4"/>
      <c r="T200" s="4"/>
      <c r="U200" s="4"/>
      <c r="V200" s="4"/>
      <c r="W200" s="4"/>
      <c r="X200" s="4"/>
      <c r="Y200" s="4"/>
      <c r="Z200" s="4"/>
      <c r="AA200" s="4"/>
      <c r="AB200" s="4"/>
      <c r="AC200" s="4"/>
      <c r="AD200" s="4"/>
      <c r="AE200" s="4"/>
      <c r="AF200" s="4"/>
      <c r="AG200" s="4"/>
    </row>
    <row r="201">
      <c r="A201" s="4"/>
      <c r="B201" s="4"/>
      <c r="C201" s="4"/>
      <c r="D201" s="4"/>
      <c r="E201" s="4"/>
      <c r="F201" s="4"/>
      <c r="G201" s="4"/>
      <c r="H201" s="8"/>
      <c r="I201" s="8"/>
      <c r="J201" s="8"/>
      <c r="K201" s="8"/>
      <c r="L201" s="8"/>
      <c r="M201" s="119"/>
      <c r="N201" s="118"/>
      <c r="O201" s="119"/>
      <c r="P201" s="119"/>
      <c r="Q201" s="119"/>
      <c r="R201" s="119"/>
      <c r="S201" s="4"/>
      <c r="T201" s="4"/>
      <c r="U201" s="4"/>
      <c r="V201" s="4"/>
      <c r="W201" s="4"/>
      <c r="X201" s="4"/>
      <c r="Y201" s="4"/>
      <c r="Z201" s="4"/>
      <c r="AA201" s="4"/>
      <c r="AB201" s="4"/>
      <c r="AC201" s="4"/>
      <c r="AD201" s="4"/>
      <c r="AE201" s="4"/>
      <c r="AF201" s="4"/>
      <c r="AG201" s="4"/>
    </row>
    <row r="202">
      <c r="A202" s="4"/>
      <c r="B202" s="4"/>
      <c r="C202" s="4"/>
      <c r="D202" s="4"/>
      <c r="E202" s="4"/>
      <c r="F202" s="4"/>
      <c r="G202" s="4"/>
      <c r="H202" s="8"/>
      <c r="I202" s="8"/>
      <c r="J202" s="8"/>
      <c r="K202" s="8"/>
      <c r="L202" s="8"/>
      <c r="M202" s="119"/>
      <c r="N202" s="118"/>
      <c r="O202" s="119"/>
      <c r="P202" s="119"/>
      <c r="Q202" s="119"/>
      <c r="R202" s="119"/>
      <c r="S202" s="4"/>
      <c r="T202" s="4"/>
      <c r="U202" s="4"/>
      <c r="V202" s="4"/>
      <c r="W202" s="4"/>
      <c r="X202" s="4"/>
      <c r="Y202" s="4"/>
      <c r="Z202" s="4"/>
      <c r="AA202" s="4"/>
      <c r="AB202" s="4"/>
      <c r="AC202" s="4"/>
      <c r="AD202" s="4"/>
      <c r="AE202" s="4"/>
      <c r="AF202" s="4"/>
      <c r="AG202" s="4"/>
    </row>
    <row r="203">
      <c r="A203" s="4"/>
      <c r="B203" s="4"/>
      <c r="C203" s="4"/>
      <c r="D203" s="4"/>
      <c r="E203" s="4"/>
      <c r="F203" s="4"/>
      <c r="G203" s="4"/>
      <c r="H203" s="8"/>
      <c r="I203" s="8"/>
      <c r="J203" s="8"/>
      <c r="K203" s="8"/>
      <c r="L203" s="8"/>
      <c r="M203" s="119"/>
      <c r="N203" s="118"/>
      <c r="O203" s="119"/>
      <c r="P203" s="119"/>
      <c r="Q203" s="119"/>
      <c r="R203" s="119"/>
      <c r="S203" s="4"/>
      <c r="T203" s="4"/>
      <c r="U203" s="4"/>
      <c r="V203" s="4"/>
      <c r="W203" s="4"/>
      <c r="X203" s="4"/>
      <c r="Y203" s="4"/>
      <c r="Z203" s="4"/>
      <c r="AA203" s="4"/>
      <c r="AB203" s="4"/>
      <c r="AC203" s="4"/>
      <c r="AD203" s="4"/>
      <c r="AE203" s="4"/>
      <c r="AF203" s="4"/>
      <c r="AG203" s="4"/>
    </row>
    <row r="204">
      <c r="A204" s="4"/>
      <c r="B204" s="4"/>
      <c r="C204" s="4"/>
      <c r="D204" s="4"/>
      <c r="E204" s="4"/>
      <c r="F204" s="4"/>
      <c r="G204" s="4"/>
      <c r="H204" s="8"/>
      <c r="I204" s="8"/>
      <c r="J204" s="8"/>
      <c r="K204" s="8"/>
      <c r="L204" s="8"/>
      <c r="M204" s="119"/>
      <c r="N204" s="118"/>
      <c r="O204" s="119"/>
      <c r="P204" s="119"/>
      <c r="Q204" s="119"/>
      <c r="R204" s="119"/>
      <c r="S204" s="4"/>
      <c r="T204" s="4"/>
      <c r="U204" s="4"/>
      <c r="V204" s="4"/>
      <c r="W204" s="4"/>
      <c r="X204" s="4"/>
      <c r="Y204" s="4"/>
      <c r="Z204" s="4"/>
      <c r="AA204" s="4"/>
      <c r="AB204" s="4"/>
      <c r="AC204" s="4"/>
      <c r="AD204" s="4"/>
      <c r="AE204" s="4"/>
      <c r="AF204" s="4"/>
      <c r="AG204" s="4"/>
    </row>
    <row r="205">
      <c r="A205" s="4"/>
      <c r="B205" s="4"/>
      <c r="C205" s="4"/>
      <c r="D205" s="4"/>
      <c r="E205" s="4"/>
      <c r="F205" s="4"/>
      <c r="G205" s="4"/>
      <c r="H205" s="8"/>
      <c r="I205" s="8"/>
      <c r="J205" s="8"/>
      <c r="K205" s="8"/>
      <c r="L205" s="8"/>
      <c r="M205" s="119"/>
      <c r="N205" s="118"/>
      <c r="O205" s="119"/>
      <c r="P205" s="119"/>
      <c r="Q205" s="119"/>
      <c r="R205" s="119"/>
      <c r="S205" s="4"/>
      <c r="T205" s="4"/>
      <c r="U205" s="4"/>
      <c r="V205" s="4"/>
      <c r="W205" s="4"/>
      <c r="X205" s="4"/>
      <c r="Y205" s="4"/>
      <c r="Z205" s="4"/>
      <c r="AA205" s="4"/>
      <c r="AB205" s="4"/>
      <c r="AC205" s="4"/>
      <c r="AD205" s="4"/>
      <c r="AE205" s="4"/>
      <c r="AF205" s="4"/>
      <c r="AG205" s="4"/>
    </row>
    <row r="206">
      <c r="A206" s="4"/>
      <c r="B206" s="4"/>
      <c r="C206" s="4"/>
      <c r="D206" s="4"/>
      <c r="E206" s="4"/>
      <c r="F206" s="4"/>
      <c r="G206" s="4"/>
      <c r="H206" s="8"/>
      <c r="I206" s="8"/>
      <c r="J206" s="8"/>
      <c r="K206" s="8"/>
      <c r="L206" s="8"/>
      <c r="M206" s="119"/>
      <c r="N206" s="118"/>
      <c r="O206" s="119"/>
      <c r="P206" s="119"/>
      <c r="Q206" s="119"/>
      <c r="R206" s="119"/>
      <c r="S206" s="4"/>
      <c r="T206" s="4"/>
      <c r="U206" s="4"/>
      <c r="V206" s="4"/>
      <c r="W206" s="4"/>
      <c r="X206" s="4"/>
      <c r="Y206" s="4"/>
      <c r="Z206" s="4"/>
      <c r="AA206" s="4"/>
      <c r="AB206" s="4"/>
      <c r="AC206" s="4"/>
      <c r="AD206" s="4"/>
      <c r="AE206" s="4"/>
      <c r="AF206" s="4"/>
      <c r="AG206" s="4"/>
    </row>
    <row r="207">
      <c r="A207" s="4"/>
      <c r="B207" s="4"/>
      <c r="C207" s="4"/>
      <c r="D207" s="4"/>
      <c r="E207" s="4"/>
      <c r="F207" s="4"/>
      <c r="G207" s="4"/>
      <c r="H207" s="8"/>
      <c r="I207" s="8"/>
      <c r="J207" s="8"/>
      <c r="K207" s="8"/>
      <c r="L207" s="8"/>
      <c r="M207" s="119"/>
      <c r="N207" s="118"/>
      <c r="O207" s="119"/>
      <c r="P207" s="119"/>
      <c r="Q207" s="119"/>
      <c r="R207" s="119"/>
      <c r="S207" s="4"/>
      <c r="T207" s="4"/>
      <c r="U207" s="4"/>
      <c r="V207" s="4"/>
      <c r="W207" s="4"/>
      <c r="X207" s="4"/>
      <c r="Y207" s="4"/>
      <c r="Z207" s="4"/>
      <c r="AA207" s="4"/>
      <c r="AB207" s="4"/>
      <c r="AC207" s="4"/>
      <c r="AD207" s="4"/>
      <c r="AE207" s="4"/>
      <c r="AF207" s="4"/>
      <c r="AG207" s="4"/>
    </row>
    <row r="208">
      <c r="A208" s="4"/>
      <c r="B208" s="4"/>
      <c r="C208" s="4"/>
      <c r="D208" s="4"/>
      <c r="E208" s="4"/>
      <c r="F208" s="4"/>
      <c r="G208" s="4"/>
      <c r="H208" s="8"/>
      <c r="I208" s="8"/>
      <c r="J208" s="8"/>
      <c r="K208" s="8"/>
      <c r="L208" s="8"/>
      <c r="M208" s="119"/>
      <c r="N208" s="118"/>
      <c r="O208" s="119"/>
      <c r="P208" s="119"/>
      <c r="Q208" s="119"/>
      <c r="R208" s="119"/>
      <c r="S208" s="4"/>
      <c r="T208" s="4"/>
      <c r="U208" s="4"/>
      <c r="V208" s="4"/>
      <c r="W208" s="4"/>
      <c r="X208" s="4"/>
      <c r="Y208" s="4"/>
      <c r="Z208" s="4"/>
      <c r="AA208" s="4"/>
      <c r="AB208" s="4"/>
      <c r="AC208" s="4"/>
      <c r="AD208" s="4"/>
      <c r="AE208" s="4"/>
      <c r="AF208" s="4"/>
      <c r="AG208" s="4"/>
    </row>
    <row r="209">
      <c r="A209" s="4"/>
      <c r="B209" s="4"/>
      <c r="C209" s="4"/>
      <c r="D209" s="4"/>
      <c r="E209" s="4"/>
      <c r="F209" s="4"/>
      <c r="G209" s="4"/>
      <c r="H209" s="8"/>
      <c r="I209" s="8"/>
      <c r="J209" s="8"/>
      <c r="K209" s="8"/>
      <c r="L209" s="8"/>
      <c r="M209" s="119"/>
      <c r="N209" s="118"/>
      <c r="O209" s="119"/>
      <c r="P209" s="119"/>
      <c r="Q209" s="119"/>
      <c r="R209" s="119"/>
      <c r="S209" s="4"/>
      <c r="T209" s="4"/>
      <c r="U209" s="4"/>
      <c r="V209" s="4"/>
      <c r="W209" s="4"/>
      <c r="X209" s="4"/>
      <c r="Y209" s="4"/>
      <c r="Z209" s="4"/>
      <c r="AA209" s="4"/>
      <c r="AB209" s="4"/>
      <c r="AC209" s="4"/>
      <c r="AD209" s="4"/>
      <c r="AE209" s="4"/>
      <c r="AF209" s="4"/>
      <c r="AG209" s="4"/>
    </row>
    <row r="210">
      <c r="A210" s="4"/>
      <c r="B210" s="4"/>
      <c r="C210" s="4"/>
      <c r="D210" s="4"/>
      <c r="E210" s="4"/>
      <c r="F210" s="4"/>
      <c r="G210" s="4"/>
      <c r="H210" s="8"/>
      <c r="I210" s="8"/>
      <c r="J210" s="8"/>
      <c r="K210" s="8"/>
      <c r="L210" s="8"/>
      <c r="M210" s="119"/>
      <c r="N210" s="118"/>
      <c r="O210" s="119"/>
      <c r="P210" s="119"/>
      <c r="Q210" s="119"/>
      <c r="R210" s="119"/>
      <c r="S210" s="4"/>
      <c r="T210" s="4"/>
      <c r="U210" s="4"/>
      <c r="V210" s="4"/>
      <c r="W210" s="4"/>
      <c r="X210" s="4"/>
      <c r="Y210" s="4"/>
      <c r="Z210" s="4"/>
      <c r="AA210" s="4"/>
      <c r="AB210" s="4"/>
      <c r="AC210" s="4"/>
      <c r="AD210" s="4"/>
      <c r="AE210" s="4"/>
      <c r="AF210" s="4"/>
      <c r="AG210" s="4"/>
    </row>
    <row r="211">
      <c r="A211" s="4"/>
      <c r="B211" s="4"/>
      <c r="C211" s="4"/>
      <c r="D211" s="4"/>
      <c r="E211" s="4"/>
      <c r="F211" s="4"/>
      <c r="G211" s="4"/>
      <c r="H211" s="8"/>
      <c r="I211" s="8"/>
      <c r="J211" s="8"/>
      <c r="K211" s="8"/>
      <c r="L211" s="8"/>
      <c r="M211" s="119"/>
      <c r="N211" s="118"/>
      <c r="O211" s="119"/>
      <c r="P211" s="119"/>
      <c r="Q211" s="119"/>
      <c r="R211" s="119"/>
      <c r="S211" s="4"/>
      <c r="T211" s="4"/>
      <c r="U211" s="4"/>
      <c r="V211" s="4"/>
      <c r="W211" s="4"/>
      <c r="X211" s="4"/>
      <c r="Y211" s="4"/>
      <c r="Z211" s="4"/>
      <c r="AA211" s="4"/>
      <c r="AB211" s="4"/>
      <c r="AC211" s="4"/>
      <c r="AD211" s="4"/>
      <c r="AE211" s="4"/>
      <c r="AF211" s="4"/>
      <c r="AG211" s="4"/>
    </row>
    <row r="212">
      <c r="A212" s="4"/>
      <c r="B212" s="4"/>
      <c r="C212" s="4"/>
      <c r="D212" s="4"/>
      <c r="E212" s="4"/>
      <c r="F212" s="4"/>
      <c r="G212" s="4"/>
      <c r="H212" s="8"/>
      <c r="I212" s="8"/>
      <c r="J212" s="8"/>
      <c r="K212" s="8"/>
      <c r="L212" s="8"/>
      <c r="M212" s="119"/>
      <c r="N212" s="118"/>
      <c r="O212" s="119"/>
      <c r="P212" s="119"/>
      <c r="Q212" s="119"/>
      <c r="R212" s="119"/>
      <c r="S212" s="4"/>
      <c r="T212" s="4"/>
      <c r="U212" s="4"/>
      <c r="V212" s="4"/>
      <c r="W212" s="4"/>
      <c r="X212" s="4"/>
      <c r="Y212" s="4"/>
      <c r="Z212" s="4"/>
      <c r="AA212" s="4"/>
      <c r="AB212" s="4"/>
      <c r="AC212" s="4"/>
      <c r="AD212" s="4"/>
      <c r="AE212" s="4"/>
      <c r="AF212" s="4"/>
      <c r="AG212" s="4"/>
    </row>
    <row r="213">
      <c r="A213" s="4"/>
      <c r="B213" s="4"/>
      <c r="C213" s="4"/>
      <c r="D213" s="4"/>
      <c r="E213" s="4"/>
      <c r="F213" s="4"/>
      <c r="G213" s="4"/>
      <c r="H213" s="8"/>
      <c r="I213" s="8"/>
      <c r="J213" s="8"/>
      <c r="K213" s="8"/>
      <c r="L213" s="8"/>
      <c r="M213" s="119"/>
      <c r="N213" s="118"/>
      <c r="O213" s="119"/>
      <c r="P213" s="119"/>
      <c r="Q213" s="119"/>
      <c r="R213" s="119"/>
      <c r="S213" s="4"/>
      <c r="T213" s="4"/>
      <c r="U213" s="4"/>
      <c r="V213" s="4"/>
      <c r="W213" s="4"/>
      <c r="X213" s="4"/>
      <c r="Y213" s="4"/>
      <c r="Z213" s="4"/>
      <c r="AA213" s="4"/>
      <c r="AB213" s="4"/>
      <c r="AC213" s="4"/>
      <c r="AD213" s="4"/>
      <c r="AE213" s="4"/>
      <c r="AF213" s="4"/>
      <c r="AG213" s="4"/>
    </row>
    <row r="214">
      <c r="A214" s="4"/>
      <c r="B214" s="4"/>
      <c r="C214" s="4"/>
      <c r="D214" s="4"/>
      <c r="E214" s="4"/>
      <c r="F214" s="4"/>
      <c r="G214" s="4"/>
      <c r="H214" s="8"/>
      <c r="I214" s="8"/>
      <c r="J214" s="8"/>
      <c r="K214" s="8"/>
      <c r="L214" s="8"/>
      <c r="M214" s="119"/>
      <c r="N214" s="118"/>
      <c r="O214" s="119"/>
      <c r="P214" s="119"/>
      <c r="Q214" s="119"/>
      <c r="R214" s="119"/>
      <c r="S214" s="4"/>
      <c r="T214" s="4"/>
      <c r="U214" s="4"/>
      <c r="V214" s="4"/>
      <c r="W214" s="4"/>
      <c r="X214" s="4"/>
      <c r="Y214" s="4"/>
      <c r="Z214" s="4"/>
      <c r="AA214" s="4"/>
      <c r="AB214" s="4"/>
      <c r="AC214" s="4"/>
      <c r="AD214" s="4"/>
      <c r="AE214" s="4"/>
      <c r="AF214" s="4"/>
      <c r="AG214" s="4"/>
    </row>
    <row r="215">
      <c r="A215" s="4"/>
      <c r="B215" s="4"/>
      <c r="C215" s="4"/>
      <c r="D215" s="4"/>
      <c r="E215" s="4"/>
      <c r="F215" s="4"/>
      <c r="G215" s="4"/>
      <c r="H215" s="8"/>
      <c r="I215" s="8"/>
      <c r="J215" s="8"/>
      <c r="K215" s="8"/>
      <c r="L215" s="8"/>
      <c r="M215" s="119"/>
      <c r="N215" s="118"/>
      <c r="O215" s="119"/>
      <c r="P215" s="119"/>
      <c r="Q215" s="119"/>
      <c r="R215" s="119"/>
      <c r="S215" s="4"/>
      <c r="T215" s="4"/>
      <c r="U215" s="4"/>
      <c r="V215" s="4"/>
      <c r="W215" s="4"/>
      <c r="X215" s="4"/>
      <c r="Y215" s="4"/>
      <c r="Z215" s="4"/>
      <c r="AA215" s="4"/>
      <c r="AB215" s="4"/>
      <c r="AC215" s="4"/>
      <c r="AD215" s="4"/>
      <c r="AE215" s="4"/>
      <c r="AF215" s="4"/>
      <c r="AG215" s="4"/>
    </row>
    <row r="216">
      <c r="A216" s="4"/>
      <c r="B216" s="4"/>
      <c r="C216" s="4"/>
      <c r="D216" s="4"/>
      <c r="E216" s="4"/>
      <c r="F216" s="4"/>
      <c r="G216" s="4"/>
      <c r="H216" s="8"/>
      <c r="I216" s="8"/>
      <c r="J216" s="8"/>
      <c r="K216" s="8"/>
      <c r="L216" s="8"/>
      <c r="M216" s="119"/>
      <c r="N216" s="118"/>
      <c r="O216" s="119"/>
      <c r="P216" s="119"/>
      <c r="Q216" s="119"/>
      <c r="R216" s="119"/>
      <c r="S216" s="4"/>
      <c r="T216" s="4"/>
      <c r="U216" s="4"/>
      <c r="V216" s="4"/>
      <c r="W216" s="4"/>
      <c r="X216" s="4"/>
      <c r="Y216" s="4"/>
      <c r="Z216" s="4"/>
      <c r="AA216" s="4"/>
      <c r="AB216" s="4"/>
      <c r="AC216" s="4"/>
      <c r="AD216" s="4"/>
      <c r="AE216" s="4"/>
      <c r="AF216" s="4"/>
      <c r="AG216" s="4"/>
    </row>
    <row r="217">
      <c r="A217" s="4"/>
      <c r="B217" s="4"/>
      <c r="C217" s="4"/>
      <c r="D217" s="4"/>
      <c r="E217" s="4"/>
      <c r="F217" s="4"/>
      <c r="G217" s="4"/>
      <c r="H217" s="8"/>
      <c r="I217" s="8"/>
      <c r="J217" s="8"/>
      <c r="K217" s="8"/>
      <c r="L217" s="8"/>
      <c r="M217" s="119"/>
      <c r="N217" s="118"/>
      <c r="O217" s="119"/>
      <c r="P217" s="119"/>
      <c r="Q217" s="119"/>
      <c r="R217" s="119"/>
      <c r="S217" s="4"/>
      <c r="T217" s="4"/>
      <c r="U217" s="4"/>
      <c r="V217" s="4"/>
      <c r="W217" s="4"/>
      <c r="X217" s="4"/>
      <c r="Y217" s="4"/>
      <c r="Z217" s="4"/>
      <c r="AA217" s="4"/>
      <c r="AB217" s="4"/>
      <c r="AC217" s="4"/>
      <c r="AD217" s="4"/>
      <c r="AE217" s="4"/>
      <c r="AF217" s="4"/>
      <c r="AG217" s="4"/>
    </row>
    <row r="218">
      <c r="A218" s="4"/>
      <c r="B218" s="4"/>
      <c r="C218" s="4"/>
      <c r="D218" s="4"/>
      <c r="E218" s="4"/>
      <c r="F218" s="4"/>
      <c r="G218" s="4"/>
      <c r="H218" s="8"/>
      <c r="I218" s="8"/>
      <c r="J218" s="8"/>
      <c r="K218" s="8"/>
      <c r="L218" s="8"/>
      <c r="M218" s="119"/>
      <c r="N218" s="118"/>
      <c r="O218" s="119"/>
      <c r="P218" s="119"/>
      <c r="Q218" s="119"/>
      <c r="R218" s="119"/>
      <c r="S218" s="4"/>
      <c r="T218" s="4"/>
      <c r="U218" s="4"/>
      <c r="V218" s="4"/>
      <c r="W218" s="4"/>
      <c r="X218" s="4"/>
      <c r="Y218" s="4"/>
      <c r="Z218" s="4"/>
      <c r="AA218" s="4"/>
      <c r="AB218" s="4"/>
      <c r="AC218" s="4"/>
      <c r="AD218" s="4"/>
      <c r="AE218" s="4"/>
      <c r="AF218" s="4"/>
      <c r="AG218" s="4"/>
    </row>
    <row r="219">
      <c r="A219" s="4"/>
      <c r="B219" s="4"/>
      <c r="C219" s="4"/>
      <c r="D219" s="4"/>
      <c r="E219" s="4"/>
      <c r="F219" s="4"/>
      <c r="G219" s="4"/>
      <c r="H219" s="8"/>
      <c r="I219" s="8"/>
      <c r="J219" s="8"/>
      <c r="K219" s="8"/>
      <c r="L219" s="8"/>
      <c r="M219" s="119"/>
      <c r="N219" s="118"/>
      <c r="O219" s="119"/>
      <c r="P219" s="119"/>
      <c r="Q219" s="119"/>
      <c r="R219" s="119"/>
      <c r="S219" s="4"/>
      <c r="T219" s="4"/>
      <c r="U219" s="4"/>
      <c r="V219" s="4"/>
      <c r="W219" s="4"/>
      <c r="X219" s="4"/>
      <c r="Y219" s="4"/>
      <c r="Z219" s="4"/>
      <c r="AA219" s="4"/>
      <c r="AB219" s="4"/>
      <c r="AC219" s="4"/>
      <c r="AD219" s="4"/>
      <c r="AE219" s="4"/>
      <c r="AF219" s="4"/>
      <c r="AG219" s="4"/>
    </row>
    <row r="220">
      <c r="A220" s="4"/>
      <c r="B220" s="4"/>
      <c r="C220" s="4"/>
      <c r="D220" s="4"/>
      <c r="E220" s="4"/>
      <c r="F220" s="4"/>
      <c r="G220" s="4"/>
      <c r="H220" s="8"/>
      <c r="I220" s="8"/>
      <c r="J220" s="8"/>
      <c r="K220" s="8"/>
      <c r="L220" s="8"/>
      <c r="M220" s="119"/>
      <c r="N220" s="118"/>
      <c r="O220" s="119"/>
      <c r="P220" s="119"/>
      <c r="Q220" s="119"/>
      <c r="R220" s="119"/>
      <c r="S220" s="4"/>
      <c r="T220" s="4"/>
      <c r="U220" s="4"/>
      <c r="V220" s="4"/>
      <c r="W220" s="4"/>
      <c r="X220" s="4"/>
      <c r="Y220" s="4"/>
      <c r="Z220" s="4"/>
      <c r="AA220" s="4"/>
      <c r="AB220" s="4"/>
      <c r="AC220" s="4"/>
      <c r="AD220" s="4"/>
      <c r="AE220" s="4"/>
      <c r="AF220" s="4"/>
      <c r="AG220" s="4"/>
    </row>
    <row r="221">
      <c r="A221" s="4"/>
      <c r="B221" s="4"/>
      <c r="C221" s="4"/>
      <c r="D221" s="4"/>
      <c r="E221" s="4"/>
      <c r="F221" s="4"/>
      <c r="G221" s="4"/>
      <c r="H221" s="8"/>
      <c r="I221" s="8"/>
      <c r="J221" s="8"/>
      <c r="K221" s="8"/>
      <c r="L221" s="8"/>
      <c r="M221" s="119"/>
      <c r="N221" s="118"/>
      <c r="O221" s="119"/>
      <c r="P221" s="119"/>
      <c r="Q221" s="119"/>
      <c r="R221" s="119"/>
      <c r="S221" s="4"/>
      <c r="T221" s="4"/>
      <c r="U221" s="4"/>
      <c r="V221" s="4"/>
      <c r="W221" s="4"/>
      <c r="X221" s="4"/>
      <c r="Y221" s="4"/>
      <c r="Z221" s="4"/>
      <c r="AA221" s="4"/>
      <c r="AB221" s="4"/>
      <c r="AC221" s="4"/>
      <c r="AD221" s="4"/>
      <c r="AE221" s="4"/>
      <c r="AF221" s="4"/>
      <c r="AG221" s="4"/>
    </row>
    <row r="222">
      <c r="A222" s="4"/>
      <c r="B222" s="4"/>
      <c r="C222" s="4"/>
      <c r="D222" s="4"/>
      <c r="E222" s="4"/>
      <c r="F222" s="4"/>
      <c r="G222" s="4"/>
      <c r="H222" s="8"/>
      <c r="I222" s="8"/>
      <c r="J222" s="8"/>
      <c r="K222" s="8"/>
      <c r="L222" s="8"/>
      <c r="M222" s="119"/>
      <c r="N222" s="118"/>
      <c r="O222" s="119"/>
      <c r="P222" s="119"/>
      <c r="Q222" s="119"/>
      <c r="R222" s="119"/>
      <c r="S222" s="4"/>
      <c r="T222" s="4"/>
      <c r="U222" s="4"/>
      <c r="V222" s="4"/>
      <c r="W222" s="4"/>
      <c r="X222" s="4"/>
      <c r="Y222" s="4"/>
      <c r="Z222" s="4"/>
      <c r="AA222" s="4"/>
      <c r="AB222" s="4"/>
      <c r="AC222" s="4"/>
      <c r="AD222" s="4"/>
      <c r="AE222" s="4"/>
      <c r="AF222" s="4"/>
      <c r="AG222" s="4"/>
    </row>
    <row r="223">
      <c r="A223" s="4"/>
      <c r="B223" s="4"/>
      <c r="C223" s="4"/>
      <c r="D223" s="4"/>
      <c r="E223" s="4"/>
      <c r="F223" s="4"/>
      <c r="G223" s="4"/>
      <c r="H223" s="8"/>
      <c r="I223" s="8"/>
      <c r="J223" s="8"/>
      <c r="K223" s="8"/>
      <c r="L223" s="8"/>
      <c r="M223" s="119"/>
      <c r="N223" s="118"/>
      <c r="O223" s="119"/>
      <c r="P223" s="119"/>
      <c r="Q223" s="119"/>
      <c r="R223" s="119"/>
      <c r="S223" s="4"/>
      <c r="T223" s="4"/>
      <c r="U223" s="4"/>
      <c r="V223" s="4"/>
      <c r="W223" s="4"/>
      <c r="X223" s="4"/>
      <c r="Y223" s="4"/>
      <c r="Z223" s="4"/>
      <c r="AA223" s="4"/>
      <c r="AB223" s="4"/>
      <c r="AC223" s="4"/>
      <c r="AD223" s="4"/>
      <c r="AE223" s="4"/>
      <c r="AF223" s="4"/>
      <c r="AG223" s="4"/>
    </row>
    <row r="224">
      <c r="A224" s="4"/>
      <c r="B224" s="4"/>
      <c r="C224" s="4"/>
      <c r="D224" s="4"/>
      <c r="E224" s="4"/>
      <c r="F224" s="4"/>
      <c r="G224" s="4"/>
      <c r="H224" s="8"/>
      <c r="I224" s="8"/>
      <c r="J224" s="8"/>
      <c r="K224" s="8"/>
      <c r="L224" s="8"/>
      <c r="M224" s="119"/>
      <c r="N224" s="118"/>
      <c r="O224" s="119"/>
      <c r="P224" s="119"/>
      <c r="Q224" s="119"/>
      <c r="R224" s="119"/>
      <c r="S224" s="4"/>
      <c r="T224" s="4"/>
      <c r="U224" s="4"/>
      <c r="V224" s="4"/>
      <c r="W224" s="4"/>
      <c r="X224" s="4"/>
      <c r="Y224" s="4"/>
      <c r="Z224" s="4"/>
      <c r="AA224" s="4"/>
      <c r="AB224" s="4"/>
      <c r="AC224" s="4"/>
      <c r="AD224" s="4"/>
      <c r="AE224" s="4"/>
      <c r="AF224" s="4"/>
      <c r="AG224" s="4"/>
    </row>
    <row r="225">
      <c r="A225" s="4"/>
      <c r="B225" s="4"/>
      <c r="C225" s="4"/>
      <c r="D225" s="4"/>
      <c r="E225" s="4"/>
      <c r="F225" s="4"/>
      <c r="G225" s="4"/>
      <c r="H225" s="8"/>
      <c r="I225" s="8"/>
      <c r="J225" s="8"/>
      <c r="K225" s="8"/>
      <c r="L225" s="8"/>
      <c r="M225" s="119"/>
      <c r="N225" s="118"/>
      <c r="O225" s="119"/>
      <c r="P225" s="119"/>
      <c r="Q225" s="119"/>
      <c r="R225" s="119"/>
      <c r="S225" s="4"/>
      <c r="T225" s="4"/>
      <c r="U225" s="4"/>
      <c r="V225" s="4"/>
      <c r="W225" s="4"/>
      <c r="X225" s="4"/>
      <c r="Y225" s="4"/>
      <c r="Z225" s="4"/>
      <c r="AA225" s="4"/>
      <c r="AB225" s="4"/>
      <c r="AC225" s="4"/>
      <c r="AD225" s="4"/>
      <c r="AE225" s="4"/>
      <c r="AF225" s="4"/>
      <c r="AG225" s="4"/>
    </row>
    <row r="226">
      <c r="A226" s="4"/>
      <c r="B226" s="4"/>
      <c r="C226" s="4"/>
      <c r="D226" s="4"/>
      <c r="E226" s="4"/>
      <c r="F226" s="4"/>
      <c r="G226" s="4"/>
      <c r="H226" s="8"/>
      <c r="I226" s="8"/>
      <c r="J226" s="8"/>
      <c r="K226" s="8"/>
      <c r="L226" s="8"/>
      <c r="M226" s="119"/>
      <c r="N226" s="118"/>
      <c r="O226" s="119"/>
      <c r="P226" s="119"/>
      <c r="Q226" s="119"/>
      <c r="R226" s="119"/>
      <c r="S226" s="4"/>
      <c r="T226" s="4"/>
      <c r="U226" s="4"/>
      <c r="V226" s="4"/>
      <c r="W226" s="4"/>
      <c r="X226" s="4"/>
      <c r="Y226" s="4"/>
      <c r="Z226" s="4"/>
      <c r="AA226" s="4"/>
      <c r="AB226" s="4"/>
      <c r="AC226" s="4"/>
      <c r="AD226" s="4"/>
      <c r="AE226" s="4"/>
      <c r="AF226" s="4"/>
      <c r="AG226" s="4"/>
    </row>
    <row r="227">
      <c r="A227" s="4"/>
      <c r="B227" s="4"/>
      <c r="C227" s="4"/>
      <c r="D227" s="4"/>
      <c r="E227" s="4"/>
      <c r="F227" s="4"/>
      <c r="G227" s="4"/>
      <c r="H227" s="8"/>
      <c r="I227" s="8"/>
      <c r="J227" s="8"/>
      <c r="K227" s="8"/>
      <c r="L227" s="8"/>
      <c r="M227" s="119"/>
      <c r="N227" s="118"/>
      <c r="O227" s="119"/>
      <c r="P227" s="119"/>
      <c r="Q227" s="119"/>
      <c r="R227" s="119"/>
      <c r="S227" s="4"/>
      <c r="T227" s="4"/>
      <c r="U227" s="4"/>
      <c r="V227" s="4"/>
      <c r="W227" s="4"/>
      <c r="X227" s="4"/>
      <c r="Y227" s="4"/>
      <c r="Z227" s="4"/>
      <c r="AA227" s="4"/>
      <c r="AB227" s="4"/>
      <c r="AC227" s="4"/>
      <c r="AD227" s="4"/>
      <c r="AE227" s="4"/>
      <c r="AF227" s="4"/>
      <c r="AG227" s="4"/>
    </row>
    <row r="228">
      <c r="A228" s="4"/>
      <c r="B228" s="4"/>
      <c r="C228" s="4"/>
      <c r="D228" s="4"/>
      <c r="E228" s="4"/>
      <c r="F228" s="4"/>
      <c r="G228" s="4"/>
      <c r="H228" s="8"/>
      <c r="I228" s="8"/>
      <c r="J228" s="8"/>
      <c r="K228" s="8"/>
      <c r="L228" s="8"/>
      <c r="M228" s="119"/>
      <c r="N228" s="118"/>
      <c r="O228" s="119"/>
      <c r="P228" s="119"/>
      <c r="Q228" s="119"/>
      <c r="R228" s="119"/>
      <c r="S228" s="4"/>
      <c r="T228" s="4"/>
      <c r="U228" s="4"/>
      <c r="V228" s="4"/>
      <c r="W228" s="4"/>
      <c r="X228" s="4"/>
      <c r="Y228" s="4"/>
      <c r="Z228" s="4"/>
      <c r="AA228" s="4"/>
      <c r="AB228" s="4"/>
      <c r="AC228" s="4"/>
      <c r="AD228" s="4"/>
      <c r="AE228" s="4"/>
      <c r="AF228" s="4"/>
      <c r="AG228" s="4"/>
    </row>
    <row r="229">
      <c r="A229" s="4"/>
      <c r="B229" s="4"/>
      <c r="C229" s="4"/>
      <c r="D229" s="4"/>
      <c r="E229" s="4"/>
      <c r="F229" s="4"/>
      <c r="G229" s="4"/>
      <c r="H229" s="8"/>
      <c r="I229" s="8"/>
      <c r="J229" s="8"/>
      <c r="K229" s="8"/>
      <c r="L229" s="8"/>
      <c r="M229" s="119"/>
      <c r="N229" s="118"/>
      <c r="O229" s="119"/>
      <c r="P229" s="119"/>
      <c r="Q229" s="119"/>
      <c r="R229" s="119"/>
      <c r="S229" s="4"/>
      <c r="T229" s="4"/>
      <c r="U229" s="4"/>
      <c r="V229" s="4"/>
      <c r="W229" s="4"/>
      <c r="X229" s="4"/>
      <c r="Y229" s="4"/>
      <c r="Z229" s="4"/>
      <c r="AA229" s="4"/>
      <c r="AB229" s="4"/>
      <c r="AC229" s="4"/>
      <c r="AD229" s="4"/>
      <c r="AE229" s="4"/>
      <c r="AF229" s="4"/>
      <c r="AG229" s="4"/>
    </row>
    <row r="230">
      <c r="A230" s="4"/>
      <c r="B230" s="4"/>
      <c r="C230" s="4"/>
      <c r="D230" s="4"/>
      <c r="E230" s="4"/>
      <c r="F230" s="4"/>
      <c r="G230" s="4"/>
      <c r="H230" s="8"/>
      <c r="I230" s="8"/>
      <c r="J230" s="8"/>
      <c r="K230" s="8"/>
      <c r="L230" s="8"/>
      <c r="M230" s="119"/>
      <c r="N230" s="118"/>
      <c r="O230" s="119"/>
      <c r="P230" s="119"/>
      <c r="Q230" s="119"/>
      <c r="R230" s="119"/>
      <c r="S230" s="4"/>
      <c r="T230" s="4"/>
      <c r="U230" s="4"/>
      <c r="V230" s="4"/>
      <c r="W230" s="4"/>
      <c r="X230" s="4"/>
      <c r="Y230" s="4"/>
      <c r="Z230" s="4"/>
      <c r="AA230" s="4"/>
      <c r="AB230" s="4"/>
      <c r="AC230" s="4"/>
      <c r="AD230" s="4"/>
      <c r="AE230" s="4"/>
      <c r="AF230" s="4"/>
      <c r="AG230" s="4"/>
    </row>
    <row r="231">
      <c r="A231" s="4"/>
      <c r="B231" s="4"/>
      <c r="C231" s="4"/>
      <c r="D231" s="4"/>
      <c r="E231" s="4"/>
      <c r="F231" s="4"/>
      <c r="G231" s="4"/>
      <c r="H231" s="8"/>
      <c r="I231" s="8"/>
      <c r="J231" s="8"/>
      <c r="K231" s="8"/>
      <c r="L231" s="8"/>
      <c r="M231" s="119"/>
      <c r="N231" s="118"/>
      <c r="O231" s="119"/>
      <c r="P231" s="119"/>
      <c r="Q231" s="119"/>
      <c r="R231" s="119"/>
      <c r="S231" s="4"/>
      <c r="T231" s="4"/>
      <c r="U231" s="4"/>
      <c r="V231" s="4"/>
      <c r="W231" s="4"/>
      <c r="X231" s="4"/>
      <c r="Y231" s="4"/>
      <c r="Z231" s="4"/>
      <c r="AA231" s="4"/>
      <c r="AB231" s="4"/>
      <c r="AC231" s="4"/>
      <c r="AD231" s="4"/>
      <c r="AE231" s="4"/>
      <c r="AF231" s="4"/>
      <c r="AG231" s="4"/>
    </row>
    <row r="232">
      <c r="A232" s="4"/>
      <c r="B232" s="4"/>
      <c r="C232" s="4"/>
      <c r="D232" s="4"/>
      <c r="E232" s="4"/>
      <c r="F232" s="4"/>
      <c r="G232" s="4"/>
      <c r="H232" s="8"/>
      <c r="I232" s="8"/>
      <c r="J232" s="8"/>
      <c r="K232" s="8"/>
      <c r="L232" s="8"/>
      <c r="M232" s="119"/>
      <c r="N232" s="118"/>
      <c r="O232" s="119"/>
      <c r="P232" s="119"/>
      <c r="Q232" s="119"/>
      <c r="R232" s="119"/>
      <c r="S232" s="4"/>
      <c r="T232" s="4"/>
      <c r="U232" s="4"/>
      <c r="V232" s="4"/>
      <c r="W232" s="4"/>
      <c r="X232" s="4"/>
      <c r="Y232" s="4"/>
      <c r="Z232" s="4"/>
      <c r="AA232" s="4"/>
      <c r="AB232" s="4"/>
      <c r="AC232" s="4"/>
      <c r="AD232" s="4"/>
      <c r="AE232" s="4"/>
      <c r="AF232" s="4"/>
      <c r="AG232" s="4"/>
    </row>
    <row r="233">
      <c r="A233" s="4"/>
      <c r="B233" s="4"/>
      <c r="C233" s="4"/>
      <c r="D233" s="4"/>
      <c r="E233" s="4"/>
      <c r="F233" s="4"/>
      <c r="G233" s="4"/>
      <c r="H233" s="8"/>
      <c r="I233" s="8"/>
      <c r="J233" s="8"/>
      <c r="K233" s="8"/>
      <c r="L233" s="8"/>
      <c r="M233" s="119"/>
      <c r="N233" s="118"/>
      <c r="O233" s="119"/>
      <c r="P233" s="119"/>
      <c r="Q233" s="119"/>
      <c r="R233" s="119"/>
      <c r="S233" s="4"/>
      <c r="T233" s="4"/>
      <c r="U233" s="4"/>
      <c r="V233" s="4"/>
      <c r="W233" s="4"/>
      <c r="X233" s="4"/>
      <c r="Y233" s="4"/>
      <c r="Z233" s="4"/>
      <c r="AA233" s="4"/>
      <c r="AB233" s="4"/>
      <c r="AC233" s="4"/>
      <c r="AD233" s="4"/>
      <c r="AE233" s="4"/>
      <c r="AF233" s="4"/>
      <c r="AG233" s="4"/>
    </row>
    <row r="234">
      <c r="A234" s="4"/>
      <c r="B234" s="4"/>
      <c r="C234" s="4"/>
      <c r="D234" s="4"/>
      <c r="E234" s="4"/>
      <c r="F234" s="4"/>
      <c r="G234" s="4"/>
      <c r="H234" s="8"/>
      <c r="I234" s="8"/>
      <c r="J234" s="8"/>
      <c r="K234" s="8"/>
      <c r="L234" s="8"/>
      <c r="M234" s="119"/>
      <c r="N234" s="118"/>
      <c r="O234" s="119"/>
      <c r="P234" s="119"/>
      <c r="Q234" s="119"/>
      <c r="R234" s="119"/>
      <c r="S234" s="4"/>
      <c r="T234" s="4"/>
      <c r="U234" s="4"/>
      <c r="V234" s="4"/>
      <c r="W234" s="4"/>
      <c r="X234" s="4"/>
      <c r="Y234" s="4"/>
      <c r="Z234" s="4"/>
      <c r="AA234" s="4"/>
      <c r="AB234" s="4"/>
      <c r="AC234" s="4"/>
      <c r="AD234" s="4"/>
      <c r="AE234" s="4"/>
      <c r="AF234" s="4"/>
      <c r="AG234" s="4"/>
    </row>
    <row r="235">
      <c r="A235" s="4"/>
      <c r="B235" s="4"/>
      <c r="C235" s="4"/>
      <c r="D235" s="4"/>
      <c r="E235" s="4"/>
      <c r="F235" s="4"/>
      <c r="G235" s="4"/>
      <c r="H235" s="8"/>
      <c r="I235" s="8"/>
      <c r="J235" s="8"/>
      <c r="K235" s="8"/>
      <c r="L235" s="8"/>
      <c r="M235" s="119"/>
      <c r="N235" s="118"/>
      <c r="O235" s="119"/>
      <c r="P235" s="119"/>
      <c r="Q235" s="119"/>
      <c r="R235" s="119"/>
      <c r="S235" s="4"/>
      <c r="T235" s="4"/>
      <c r="U235" s="4"/>
      <c r="V235" s="4"/>
      <c r="W235" s="4"/>
      <c r="X235" s="4"/>
      <c r="Y235" s="4"/>
      <c r="Z235" s="4"/>
      <c r="AA235" s="4"/>
      <c r="AB235" s="4"/>
      <c r="AC235" s="4"/>
      <c r="AD235" s="4"/>
      <c r="AE235" s="4"/>
      <c r="AF235" s="4"/>
      <c r="AG235" s="4"/>
    </row>
    <row r="236">
      <c r="A236" s="4"/>
      <c r="B236" s="4"/>
      <c r="C236" s="4"/>
      <c r="D236" s="4"/>
      <c r="E236" s="4"/>
      <c r="F236" s="4"/>
      <c r="G236" s="4"/>
      <c r="H236" s="8"/>
      <c r="I236" s="8"/>
      <c r="J236" s="8"/>
      <c r="K236" s="8"/>
      <c r="L236" s="8"/>
      <c r="M236" s="119"/>
      <c r="N236" s="118"/>
      <c r="O236" s="119"/>
      <c r="P236" s="119"/>
      <c r="Q236" s="119"/>
      <c r="R236" s="119"/>
      <c r="S236" s="4"/>
      <c r="T236" s="4"/>
      <c r="U236" s="4"/>
      <c r="V236" s="4"/>
      <c r="W236" s="4"/>
      <c r="X236" s="4"/>
      <c r="Y236" s="4"/>
      <c r="Z236" s="4"/>
      <c r="AA236" s="4"/>
      <c r="AB236" s="4"/>
      <c r="AC236" s="4"/>
      <c r="AD236" s="4"/>
      <c r="AE236" s="4"/>
      <c r="AF236" s="4"/>
      <c r="AG236" s="4"/>
    </row>
    <row r="237">
      <c r="A237" s="4"/>
      <c r="B237" s="4"/>
      <c r="C237" s="4"/>
      <c r="D237" s="4"/>
      <c r="E237" s="4"/>
      <c r="F237" s="4"/>
      <c r="G237" s="4"/>
      <c r="H237" s="8"/>
      <c r="I237" s="8"/>
      <c r="J237" s="8"/>
      <c r="K237" s="8"/>
      <c r="L237" s="8"/>
      <c r="M237" s="119"/>
      <c r="N237" s="118"/>
      <c r="O237" s="119"/>
      <c r="P237" s="119"/>
      <c r="Q237" s="119"/>
      <c r="R237" s="119"/>
      <c r="S237" s="4"/>
      <c r="T237" s="4"/>
      <c r="U237" s="4"/>
      <c r="V237" s="4"/>
      <c r="W237" s="4"/>
      <c r="X237" s="4"/>
      <c r="Y237" s="4"/>
      <c r="Z237" s="4"/>
      <c r="AA237" s="4"/>
      <c r="AB237" s="4"/>
      <c r="AC237" s="4"/>
      <c r="AD237" s="4"/>
      <c r="AE237" s="4"/>
      <c r="AF237" s="4"/>
      <c r="AG237" s="4"/>
    </row>
    <row r="238">
      <c r="A238" s="4"/>
      <c r="B238" s="4"/>
      <c r="C238" s="4"/>
      <c r="D238" s="4"/>
      <c r="E238" s="4"/>
      <c r="F238" s="4"/>
      <c r="G238" s="4"/>
      <c r="H238" s="8"/>
      <c r="I238" s="8"/>
      <c r="J238" s="8"/>
      <c r="K238" s="8"/>
      <c r="L238" s="8"/>
      <c r="M238" s="119"/>
      <c r="N238" s="118"/>
      <c r="O238" s="119"/>
      <c r="P238" s="119"/>
      <c r="Q238" s="119"/>
      <c r="R238" s="119"/>
      <c r="S238" s="4"/>
      <c r="T238" s="4"/>
      <c r="U238" s="4"/>
      <c r="V238" s="4"/>
      <c r="W238" s="4"/>
      <c r="X238" s="4"/>
      <c r="Y238" s="4"/>
      <c r="Z238" s="4"/>
      <c r="AA238" s="4"/>
      <c r="AB238" s="4"/>
      <c r="AC238" s="4"/>
      <c r="AD238" s="4"/>
      <c r="AE238" s="4"/>
      <c r="AF238" s="4"/>
      <c r="AG238" s="4"/>
    </row>
    <row r="239">
      <c r="A239" s="4"/>
      <c r="B239" s="4"/>
      <c r="C239" s="4"/>
      <c r="D239" s="4"/>
      <c r="E239" s="4"/>
      <c r="F239" s="4"/>
      <c r="G239" s="4"/>
      <c r="H239" s="8"/>
      <c r="I239" s="8"/>
      <c r="J239" s="8"/>
      <c r="K239" s="8"/>
      <c r="L239" s="8"/>
      <c r="M239" s="119"/>
      <c r="N239" s="118"/>
      <c r="O239" s="119"/>
      <c r="P239" s="119"/>
      <c r="Q239" s="119"/>
      <c r="R239" s="119"/>
      <c r="S239" s="4"/>
      <c r="T239" s="4"/>
      <c r="U239" s="4"/>
      <c r="V239" s="4"/>
      <c r="W239" s="4"/>
      <c r="X239" s="4"/>
      <c r="Y239" s="4"/>
      <c r="Z239" s="4"/>
      <c r="AA239" s="4"/>
      <c r="AB239" s="4"/>
      <c r="AC239" s="4"/>
      <c r="AD239" s="4"/>
      <c r="AE239" s="4"/>
      <c r="AF239" s="4"/>
      <c r="AG239" s="4"/>
    </row>
    <row r="240">
      <c r="A240" s="4"/>
      <c r="B240" s="4"/>
      <c r="C240" s="4"/>
      <c r="D240" s="4"/>
      <c r="E240" s="4"/>
      <c r="F240" s="4"/>
      <c r="G240" s="4"/>
      <c r="H240" s="8"/>
      <c r="I240" s="8"/>
      <c r="J240" s="8"/>
      <c r="K240" s="8"/>
      <c r="L240" s="8"/>
      <c r="M240" s="119"/>
      <c r="N240" s="118"/>
      <c r="O240" s="119"/>
      <c r="P240" s="119"/>
      <c r="Q240" s="119"/>
      <c r="R240" s="119"/>
      <c r="S240" s="4"/>
      <c r="T240" s="4"/>
      <c r="U240" s="4"/>
      <c r="V240" s="4"/>
      <c r="W240" s="4"/>
      <c r="X240" s="4"/>
      <c r="Y240" s="4"/>
      <c r="Z240" s="4"/>
      <c r="AA240" s="4"/>
      <c r="AB240" s="4"/>
      <c r="AC240" s="4"/>
      <c r="AD240" s="4"/>
      <c r="AE240" s="4"/>
      <c r="AF240" s="4"/>
      <c r="AG240" s="4"/>
    </row>
    <row r="241">
      <c r="A241" s="4"/>
      <c r="B241" s="4"/>
      <c r="C241" s="4"/>
      <c r="D241" s="4"/>
      <c r="E241" s="4"/>
      <c r="F241" s="4"/>
      <c r="G241" s="4"/>
      <c r="H241" s="8"/>
      <c r="I241" s="8"/>
      <c r="J241" s="8"/>
      <c r="K241" s="8"/>
      <c r="L241" s="8"/>
      <c r="M241" s="119"/>
      <c r="N241" s="118"/>
      <c r="O241" s="119"/>
      <c r="P241" s="119"/>
      <c r="Q241" s="119"/>
      <c r="R241" s="119"/>
      <c r="S241" s="4"/>
      <c r="T241" s="4"/>
      <c r="U241" s="4"/>
      <c r="V241" s="4"/>
      <c r="W241" s="4"/>
      <c r="X241" s="4"/>
      <c r="Y241" s="4"/>
      <c r="Z241" s="4"/>
      <c r="AA241" s="4"/>
      <c r="AB241" s="4"/>
      <c r="AC241" s="4"/>
      <c r="AD241" s="4"/>
      <c r="AE241" s="4"/>
      <c r="AF241" s="4"/>
      <c r="AG241" s="4"/>
    </row>
    <row r="242">
      <c r="A242" s="4"/>
      <c r="B242" s="4"/>
      <c r="C242" s="4"/>
      <c r="D242" s="4"/>
      <c r="E242" s="4"/>
      <c r="F242" s="4"/>
      <c r="G242" s="4"/>
      <c r="H242" s="8"/>
      <c r="I242" s="8"/>
      <c r="J242" s="8"/>
      <c r="K242" s="8"/>
      <c r="L242" s="8"/>
      <c r="M242" s="119"/>
      <c r="N242" s="118"/>
      <c r="O242" s="119"/>
      <c r="P242" s="119"/>
      <c r="Q242" s="119"/>
      <c r="R242" s="119"/>
      <c r="S242" s="4"/>
      <c r="T242" s="4"/>
      <c r="U242" s="4"/>
      <c r="V242" s="4"/>
      <c r="W242" s="4"/>
      <c r="X242" s="4"/>
      <c r="Y242" s="4"/>
      <c r="Z242" s="4"/>
      <c r="AA242" s="4"/>
      <c r="AB242" s="4"/>
      <c r="AC242" s="4"/>
      <c r="AD242" s="4"/>
      <c r="AE242" s="4"/>
      <c r="AF242" s="4"/>
      <c r="AG242" s="4"/>
    </row>
    <row r="243">
      <c r="A243" s="4"/>
      <c r="B243" s="4"/>
      <c r="C243" s="4"/>
      <c r="D243" s="4"/>
      <c r="E243" s="4"/>
      <c r="F243" s="4"/>
      <c r="G243" s="4"/>
      <c r="H243" s="8"/>
      <c r="I243" s="8"/>
      <c r="J243" s="8"/>
      <c r="K243" s="8"/>
      <c r="L243" s="8"/>
      <c r="M243" s="119"/>
      <c r="N243" s="118"/>
      <c r="O243" s="119"/>
      <c r="P243" s="119"/>
      <c r="Q243" s="119"/>
      <c r="R243" s="119"/>
      <c r="S243" s="4"/>
      <c r="T243" s="4"/>
      <c r="U243" s="4"/>
      <c r="V243" s="4"/>
      <c r="W243" s="4"/>
      <c r="X243" s="4"/>
      <c r="Y243" s="4"/>
      <c r="Z243" s="4"/>
      <c r="AA243" s="4"/>
      <c r="AB243" s="4"/>
      <c r="AC243" s="4"/>
      <c r="AD243" s="4"/>
      <c r="AE243" s="4"/>
      <c r="AF243" s="4"/>
      <c r="AG243" s="4"/>
    </row>
    <row r="244">
      <c r="A244" s="4"/>
      <c r="B244" s="4"/>
      <c r="C244" s="4"/>
      <c r="D244" s="4"/>
      <c r="E244" s="4"/>
      <c r="F244" s="4"/>
      <c r="G244" s="4"/>
      <c r="H244" s="8"/>
      <c r="I244" s="8"/>
      <c r="J244" s="8"/>
      <c r="K244" s="8"/>
      <c r="L244" s="8"/>
      <c r="M244" s="119"/>
      <c r="N244" s="118"/>
      <c r="O244" s="119"/>
      <c r="P244" s="119"/>
      <c r="Q244" s="119"/>
      <c r="R244" s="119"/>
      <c r="S244" s="4"/>
      <c r="T244" s="4"/>
      <c r="U244" s="4"/>
      <c r="V244" s="4"/>
      <c r="W244" s="4"/>
      <c r="X244" s="4"/>
      <c r="Y244" s="4"/>
      <c r="Z244" s="4"/>
      <c r="AA244" s="4"/>
      <c r="AB244" s="4"/>
      <c r="AC244" s="4"/>
      <c r="AD244" s="4"/>
      <c r="AE244" s="4"/>
      <c r="AF244" s="4"/>
      <c r="AG244" s="4"/>
    </row>
    <row r="245">
      <c r="A245" s="4"/>
      <c r="B245" s="4"/>
      <c r="C245" s="4"/>
      <c r="D245" s="4"/>
      <c r="E245" s="4"/>
      <c r="F245" s="4"/>
      <c r="G245" s="4"/>
      <c r="H245" s="8"/>
      <c r="I245" s="8"/>
      <c r="J245" s="8"/>
      <c r="K245" s="8"/>
      <c r="L245" s="8"/>
      <c r="M245" s="119"/>
      <c r="N245" s="118"/>
      <c r="O245" s="119"/>
      <c r="P245" s="119"/>
      <c r="Q245" s="119"/>
      <c r="R245" s="119"/>
      <c r="S245" s="4"/>
      <c r="T245" s="4"/>
      <c r="U245" s="4"/>
      <c r="V245" s="4"/>
      <c r="W245" s="4"/>
      <c r="X245" s="4"/>
      <c r="Y245" s="4"/>
      <c r="Z245" s="4"/>
      <c r="AA245" s="4"/>
      <c r="AB245" s="4"/>
      <c r="AC245" s="4"/>
      <c r="AD245" s="4"/>
      <c r="AE245" s="4"/>
      <c r="AF245" s="4"/>
      <c r="AG245" s="4"/>
    </row>
    <row r="246">
      <c r="A246" s="4"/>
      <c r="B246" s="4"/>
      <c r="C246" s="4"/>
      <c r="D246" s="4"/>
      <c r="E246" s="4"/>
      <c r="F246" s="4"/>
      <c r="G246" s="4"/>
      <c r="H246" s="8"/>
      <c r="I246" s="8"/>
      <c r="J246" s="8"/>
      <c r="K246" s="8"/>
      <c r="L246" s="8"/>
      <c r="M246" s="119"/>
      <c r="N246" s="118"/>
      <c r="O246" s="119"/>
      <c r="P246" s="119"/>
      <c r="Q246" s="119"/>
      <c r="R246" s="119"/>
      <c r="S246" s="4"/>
      <c r="T246" s="4"/>
      <c r="U246" s="4"/>
      <c r="V246" s="4"/>
      <c r="W246" s="4"/>
      <c r="X246" s="4"/>
      <c r="Y246" s="4"/>
      <c r="Z246" s="4"/>
      <c r="AA246" s="4"/>
      <c r="AB246" s="4"/>
      <c r="AC246" s="4"/>
      <c r="AD246" s="4"/>
      <c r="AE246" s="4"/>
      <c r="AF246" s="4"/>
      <c r="AG246" s="4"/>
    </row>
    <row r="247">
      <c r="A247" s="4"/>
      <c r="B247" s="4"/>
      <c r="C247" s="4"/>
      <c r="D247" s="4"/>
      <c r="E247" s="4"/>
      <c r="F247" s="4"/>
      <c r="G247" s="4"/>
      <c r="H247" s="8"/>
      <c r="I247" s="8"/>
      <c r="J247" s="8"/>
      <c r="K247" s="8"/>
      <c r="L247" s="8"/>
      <c r="M247" s="119"/>
      <c r="N247" s="118"/>
      <c r="O247" s="119"/>
      <c r="P247" s="119"/>
      <c r="Q247" s="119"/>
      <c r="R247" s="119"/>
      <c r="S247" s="4"/>
      <c r="T247" s="4"/>
      <c r="U247" s="4"/>
      <c r="V247" s="4"/>
      <c r="W247" s="4"/>
      <c r="X247" s="4"/>
      <c r="Y247" s="4"/>
      <c r="Z247" s="4"/>
      <c r="AA247" s="4"/>
      <c r="AB247" s="4"/>
      <c r="AC247" s="4"/>
      <c r="AD247" s="4"/>
      <c r="AE247" s="4"/>
      <c r="AF247" s="4"/>
      <c r="AG247" s="4"/>
    </row>
    <row r="248">
      <c r="A248" s="4"/>
      <c r="B248" s="4"/>
      <c r="C248" s="4"/>
      <c r="D248" s="4"/>
      <c r="E248" s="4"/>
      <c r="F248" s="4"/>
      <c r="G248" s="4"/>
      <c r="H248" s="8"/>
      <c r="I248" s="8"/>
      <c r="J248" s="8"/>
      <c r="K248" s="8"/>
      <c r="L248" s="8"/>
      <c r="M248" s="119"/>
      <c r="N248" s="118"/>
      <c r="O248" s="119"/>
      <c r="P248" s="119"/>
      <c r="Q248" s="119"/>
      <c r="R248" s="119"/>
      <c r="S248" s="4"/>
      <c r="T248" s="4"/>
      <c r="U248" s="4"/>
      <c r="V248" s="4"/>
      <c r="W248" s="4"/>
      <c r="X248" s="4"/>
      <c r="Y248" s="4"/>
      <c r="Z248" s="4"/>
      <c r="AA248" s="4"/>
      <c r="AB248" s="4"/>
      <c r="AC248" s="4"/>
      <c r="AD248" s="4"/>
      <c r="AE248" s="4"/>
      <c r="AF248" s="4"/>
      <c r="AG248" s="4"/>
    </row>
    <row r="249">
      <c r="A249" s="4"/>
      <c r="B249" s="4"/>
      <c r="C249" s="4"/>
      <c r="D249" s="4"/>
      <c r="E249" s="4"/>
      <c r="F249" s="4"/>
      <c r="G249" s="4"/>
      <c r="H249" s="8"/>
      <c r="I249" s="8"/>
      <c r="J249" s="8"/>
      <c r="K249" s="8"/>
      <c r="L249" s="8"/>
      <c r="M249" s="119"/>
      <c r="N249" s="118"/>
      <c r="O249" s="119"/>
      <c r="P249" s="119"/>
      <c r="Q249" s="119"/>
      <c r="R249" s="119"/>
      <c r="S249" s="4"/>
      <c r="T249" s="4"/>
      <c r="U249" s="4"/>
      <c r="V249" s="4"/>
      <c r="W249" s="4"/>
      <c r="X249" s="4"/>
      <c r="Y249" s="4"/>
      <c r="Z249" s="4"/>
      <c r="AA249" s="4"/>
      <c r="AB249" s="4"/>
      <c r="AC249" s="4"/>
      <c r="AD249" s="4"/>
      <c r="AE249" s="4"/>
      <c r="AF249" s="4"/>
      <c r="AG249" s="4"/>
    </row>
    <row r="250">
      <c r="A250" s="4"/>
      <c r="B250" s="4"/>
      <c r="C250" s="4"/>
      <c r="D250" s="4"/>
      <c r="E250" s="4"/>
      <c r="F250" s="4"/>
      <c r="G250" s="4"/>
      <c r="H250" s="8"/>
      <c r="I250" s="8"/>
      <c r="J250" s="8"/>
      <c r="K250" s="8"/>
      <c r="L250" s="8"/>
      <c r="M250" s="119"/>
      <c r="N250" s="118"/>
      <c r="O250" s="119"/>
      <c r="P250" s="119"/>
      <c r="Q250" s="119"/>
      <c r="R250" s="119"/>
      <c r="S250" s="4"/>
      <c r="T250" s="4"/>
      <c r="U250" s="4"/>
      <c r="V250" s="4"/>
      <c r="W250" s="4"/>
      <c r="X250" s="4"/>
      <c r="Y250" s="4"/>
      <c r="Z250" s="4"/>
      <c r="AA250" s="4"/>
      <c r="AB250" s="4"/>
      <c r="AC250" s="4"/>
      <c r="AD250" s="4"/>
      <c r="AE250" s="4"/>
      <c r="AF250" s="4"/>
      <c r="AG250" s="4"/>
    </row>
    <row r="251">
      <c r="A251" s="4"/>
      <c r="B251" s="4"/>
      <c r="C251" s="4"/>
      <c r="D251" s="4"/>
      <c r="E251" s="4"/>
      <c r="F251" s="4"/>
      <c r="G251" s="4"/>
      <c r="H251" s="8"/>
      <c r="I251" s="8"/>
      <c r="J251" s="8"/>
      <c r="K251" s="8"/>
      <c r="L251" s="8"/>
      <c r="M251" s="119"/>
      <c r="N251" s="118"/>
      <c r="O251" s="119"/>
      <c r="P251" s="119"/>
      <c r="Q251" s="119"/>
      <c r="R251" s="119"/>
      <c r="S251" s="4"/>
      <c r="T251" s="4"/>
      <c r="U251" s="4"/>
      <c r="V251" s="4"/>
      <c r="W251" s="4"/>
      <c r="X251" s="4"/>
      <c r="Y251" s="4"/>
      <c r="Z251" s="4"/>
      <c r="AA251" s="4"/>
      <c r="AB251" s="4"/>
      <c r="AC251" s="4"/>
      <c r="AD251" s="4"/>
      <c r="AE251" s="4"/>
      <c r="AF251" s="4"/>
      <c r="AG251" s="4"/>
    </row>
    <row r="252">
      <c r="A252" s="4"/>
      <c r="B252" s="4"/>
      <c r="C252" s="4"/>
      <c r="D252" s="4"/>
      <c r="E252" s="4"/>
      <c r="F252" s="4"/>
      <c r="G252" s="4"/>
      <c r="H252" s="8"/>
      <c r="I252" s="8"/>
      <c r="J252" s="8"/>
      <c r="K252" s="8"/>
      <c r="L252" s="8"/>
      <c r="M252" s="119"/>
      <c r="N252" s="118"/>
      <c r="O252" s="119"/>
      <c r="P252" s="119"/>
      <c r="Q252" s="119"/>
      <c r="R252" s="119"/>
      <c r="S252" s="4"/>
      <c r="T252" s="4"/>
      <c r="U252" s="4"/>
      <c r="V252" s="4"/>
      <c r="W252" s="4"/>
      <c r="X252" s="4"/>
      <c r="Y252" s="4"/>
      <c r="Z252" s="4"/>
      <c r="AA252" s="4"/>
      <c r="AB252" s="4"/>
      <c r="AC252" s="4"/>
      <c r="AD252" s="4"/>
      <c r="AE252" s="4"/>
      <c r="AF252" s="4"/>
      <c r="AG252" s="4"/>
    </row>
    <row r="253">
      <c r="A253" s="4"/>
      <c r="B253" s="4"/>
      <c r="C253" s="4"/>
      <c r="D253" s="4"/>
      <c r="E253" s="4"/>
      <c r="F253" s="4"/>
      <c r="G253" s="4"/>
      <c r="H253" s="8"/>
      <c r="I253" s="8"/>
      <c r="J253" s="8"/>
      <c r="K253" s="8"/>
      <c r="L253" s="8"/>
      <c r="M253" s="119"/>
      <c r="N253" s="118"/>
      <c r="O253" s="119"/>
      <c r="P253" s="119"/>
      <c r="Q253" s="119"/>
      <c r="R253" s="119"/>
      <c r="S253" s="4"/>
      <c r="T253" s="4"/>
      <c r="U253" s="4"/>
      <c r="V253" s="4"/>
      <c r="W253" s="4"/>
      <c r="X253" s="4"/>
      <c r="Y253" s="4"/>
      <c r="Z253" s="4"/>
      <c r="AA253" s="4"/>
      <c r="AB253" s="4"/>
      <c r="AC253" s="4"/>
      <c r="AD253" s="4"/>
      <c r="AE253" s="4"/>
      <c r="AF253" s="4"/>
      <c r="AG253" s="4"/>
    </row>
    <row r="254">
      <c r="A254" s="4"/>
      <c r="B254" s="4"/>
      <c r="C254" s="4"/>
      <c r="D254" s="4"/>
      <c r="E254" s="4"/>
      <c r="F254" s="4"/>
      <c r="G254" s="4"/>
      <c r="H254" s="8"/>
      <c r="I254" s="8"/>
      <c r="J254" s="8"/>
      <c r="K254" s="8"/>
      <c r="L254" s="8"/>
      <c r="M254" s="119"/>
      <c r="N254" s="118"/>
      <c r="O254" s="119"/>
      <c r="P254" s="119"/>
      <c r="Q254" s="119"/>
      <c r="R254" s="119"/>
      <c r="S254" s="4"/>
      <c r="T254" s="4"/>
      <c r="U254" s="4"/>
      <c r="V254" s="4"/>
      <c r="W254" s="4"/>
      <c r="X254" s="4"/>
      <c r="Y254" s="4"/>
      <c r="Z254" s="4"/>
      <c r="AA254" s="4"/>
      <c r="AB254" s="4"/>
      <c r="AC254" s="4"/>
      <c r="AD254" s="4"/>
      <c r="AE254" s="4"/>
      <c r="AF254" s="4"/>
      <c r="AG254" s="4"/>
    </row>
    <row r="255">
      <c r="A255" s="4"/>
      <c r="B255" s="4"/>
      <c r="C255" s="4"/>
      <c r="D255" s="4"/>
      <c r="E255" s="4"/>
      <c r="F255" s="4"/>
      <c r="G255" s="4"/>
      <c r="H255" s="8"/>
      <c r="I255" s="8"/>
      <c r="J255" s="8"/>
      <c r="K255" s="8"/>
      <c r="L255" s="8"/>
      <c r="M255" s="119"/>
      <c r="N255" s="118"/>
      <c r="O255" s="119"/>
      <c r="P255" s="119"/>
      <c r="Q255" s="119"/>
      <c r="R255" s="119"/>
      <c r="S255" s="4"/>
      <c r="T255" s="4"/>
      <c r="U255" s="4"/>
      <c r="V255" s="4"/>
      <c r="W255" s="4"/>
      <c r="X255" s="4"/>
      <c r="Y255" s="4"/>
      <c r="Z255" s="4"/>
      <c r="AA255" s="4"/>
      <c r="AB255" s="4"/>
      <c r="AC255" s="4"/>
      <c r="AD255" s="4"/>
      <c r="AE255" s="4"/>
      <c r="AF255" s="4"/>
      <c r="AG255" s="4"/>
    </row>
    <row r="256">
      <c r="A256" s="4"/>
      <c r="B256" s="4"/>
      <c r="C256" s="4"/>
      <c r="D256" s="4"/>
      <c r="E256" s="4"/>
      <c r="F256" s="4"/>
      <c r="G256" s="4"/>
      <c r="H256" s="8"/>
      <c r="I256" s="8"/>
      <c r="J256" s="8"/>
      <c r="K256" s="8"/>
      <c r="L256" s="8"/>
      <c r="M256" s="119"/>
      <c r="N256" s="118"/>
      <c r="O256" s="119"/>
      <c r="P256" s="119"/>
      <c r="Q256" s="119"/>
      <c r="R256" s="119"/>
      <c r="S256" s="4"/>
      <c r="T256" s="4"/>
      <c r="U256" s="4"/>
      <c r="V256" s="4"/>
      <c r="W256" s="4"/>
      <c r="X256" s="4"/>
      <c r="Y256" s="4"/>
      <c r="Z256" s="4"/>
      <c r="AA256" s="4"/>
      <c r="AB256" s="4"/>
      <c r="AC256" s="4"/>
      <c r="AD256" s="4"/>
      <c r="AE256" s="4"/>
      <c r="AF256" s="4"/>
      <c r="AG256" s="4"/>
    </row>
    <row r="257">
      <c r="A257" s="4"/>
      <c r="B257" s="4"/>
      <c r="C257" s="4"/>
      <c r="D257" s="4"/>
      <c r="E257" s="4"/>
      <c r="F257" s="4"/>
      <c r="G257" s="4"/>
      <c r="H257" s="8"/>
      <c r="I257" s="8"/>
      <c r="J257" s="8"/>
      <c r="K257" s="8"/>
      <c r="L257" s="8"/>
      <c r="M257" s="119"/>
      <c r="N257" s="118"/>
      <c r="O257" s="119"/>
      <c r="P257" s="119"/>
      <c r="Q257" s="119"/>
      <c r="R257" s="119"/>
      <c r="S257" s="4"/>
      <c r="T257" s="4"/>
      <c r="U257" s="4"/>
      <c r="V257" s="4"/>
      <c r="W257" s="4"/>
      <c r="X257" s="4"/>
      <c r="Y257" s="4"/>
      <c r="Z257" s="4"/>
      <c r="AA257" s="4"/>
      <c r="AB257" s="4"/>
      <c r="AC257" s="4"/>
      <c r="AD257" s="4"/>
      <c r="AE257" s="4"/>
      <c r="AF257" s="4"/>
      <c r="AG257" s="4"/>
    </row>
    <row r="258">
      <c r="A258" s="4"/>
      <c r="B258" s="4"/>
      <c r="C258" s="4"/>
      <c r="D258" s="4"/>
      <c r="E258" s="4"/>
      <c r="F258" s="4"/>
      <c r="G258" s="4"/>
      <c r="H258" s="8"/>
      <c r="I258" s="8"/>
      <c r="J258" s="8"/>
      <c r="K258" s="8"/>
      <c r="L258" s="8"/>
      <c r="M258" s="119"/>
      <c r="N258" s="118"/>
      <c r="O258" s="119"/>
      <c r="P258" s="119"/>
      <c r="Q258" s="119"/>
      <c r="R258" s="119"/>
      <c r="S258" s="4"/>
      <c r="T258" s="4"/>
      <c r="U258" s="4"/>
      <c r="V258" s="4"/>
      <c r="W258" s="4"/>
      <c r="X258" s="4"/>
      <c r="Y258" s="4"/>
      <c r="Z258" s="4"/>
      <c r="AA258" s="4"/>
      <c r="AB258" s="4"/>
      <c r="AC258" s="4"/>
      <c r="AD258" s="4"/>
      <c r="AE258" s="4"/>
      <c r="AF258" s="4"/>
      <c r="AG258" s="4"/>
    </row>
    <row r="259">
      <c r="A259" s="4"/>
      <c r="B259" s="4"/>
      <c r="C259" s="4"/>
      <c r="D259" s="4"/>
      <c r="E259" s="4"/>
      <c r="F259" s="4"/>
      <c r="G259" s="4"/>
      <c r="H259" s="8"/>
      <c r="I259" s="8"/>
      <c r="J259" s="8"/>
      <c r="K259" s="8"/>
      <c r="L259" s="8"/>
      <c r="M259" s="119"/>
      <c r="N259" s="118"/>
      <c r="O259" s="119"/>
      <c r="P259" s="119"/>
      <c r="Q259" s="119"/>
      <c r="R259" s="119"/>
      <c r="S259" s="4"/>
      <c r="T259" s="4"/>
      <c r="U259" s="4"/>
      <c r="V259" s="4"/>
      <c r="W259" s="4"/>
      <c r="X259" s="4"/>
      <c r="Y259" s="4"/>
      <c r="Z259" s="4"/>
      <c r="AA259" s="4"/>
      <c r="AB259" s="4"/>
      <c r="AC259" s="4"/>
      <c r="AD259" s="4"/>
      <c r="AE259" s="4"/>
      <c r="AF259" s="4"/>
      <c r="AG259" s="4"/>
    </row>
    <row r="260">
      <c r="A260" s="4"/>
      <c r="B260" s="4"/>
      <c r="C260" s="4"/>
      <c r="D260" s="4"/>
      <c r="E260" s="4"/>
      <c r="F260" s="4"/>
      <c r="G260" s="4"/>
      <c r="H260" s="8"/>
      <c r="I260" s="8"/>
      <c r="J260" s="8"/>
      <c r="K260" s="8"/>
      <c r="L260" s="8"/>
      <c r="M260" s="119"/>
      <c r="N260" s="118"/>
      <c r="O260" s="119"/>
      <c r="P260" s="119"/>
      <c r="Q260" s="119"/>
      <c r="R260" s="119"/>
      <c r="S260" s="4"/>
      <c r="T260" s="4"/>
      <c r="U260" s="4"/>
      <c r="V260" s="4"/>
      <c r="W260" s="4"/>
      <c r="X260" s="4"/>
      <c r="Y260" s="4"/>
      <c r="Z260" s="4"/>
      <c r="AA260" s="4"/>
      <c r="AB260" s="4"/>
      <c r="AC260" s="4"/>
      <c r="AD260" s="4"/>
      <c r="AE260" s="4"/>
      <c r="AF260" s="4"/>
      <c r="AG260" s="4"/>
    </row>
    <row r="261">
      <c r="A261" s="4"/>
      <c r="B261" s="4"/>
      <c r="C261" s="4"/>
      <c r="D261" s="4"/>
      <c r="E261" s="4"/>
      <c r="F261" s="4"/>
      <c r="G261" s="4"/>
      <c r="H261" s="8"/>
      <c r="I261" s="8"/>
      <c r="J261" s="8"/>
      <c r="K261" s="8"/>
      <c r="L261" s="8"/>
      <c r="M261" s="119"/>
      <c r="N261" s="118"/>
      <c r="O261" s="119"/>
      <c r="P261" s="119"/>
      <c r="Q261" s="119"/>
      <c r="R261" s="119"/>
      <c r="S261" s="4"/>
      <c r="T261" s="4"/>
      <c r="U261" s="4"/>
      <c r="V261" s="4"/>
      <c r="W261" s="4"/>
      <c r="X261" s="4"/>
      <c r="Y261" s="4"/>
      <c r="Z261" s="4"/>
      <c r="AA261" s="4"/>
      <c r="AB261" s="4"/>
      <c r="AC261" s="4"/>
      <c r="AD261" s="4"/>
      <c r="AE261" s="4"/>
      <c r="AF261" s="4"/>
      <c r="AG261" s="4"/>
    </row>
    <row r="262">
      <c r="A262" s="4"/>
      <c r="B262" s="4"/>
      <c r="C262" s="4"/>
      <c r="D262" s="4"/>
      <c r="E262" s="4"/>
      <c r="F262" s="4"/>
      <c r="G262" s="4"/>
      <c r="H262" s="8"/>
      <c r="I262" s="8"/>
      <c r="J262" s="8"/>
      <c r="K262" s="8"/>
      <c r="L262" s="8"/>
      <c r="M262" s="119"/>
      <c r="N262" s="118"/>
      <c r="O262" s="119"/>
      <c r="P262" s="119"/>
      <c r="Q262" s="119"/>
      <c r="R262" s="119"/>
      <c r="S262" s="4"/>
      <c r="T262" s="4"/>
      <c r="U262" s="4"/>
      <c r="V262" s="4"/>
      <c r="W262" s="4"/>
      <c r="X262" s="4"/>
      <c r="Y262" s="4"/>
      <c r="Z262" s="4"/>
      <c r="AA262" s="4"/>
      <c r="AB262" s="4"/>
      <c r="AC262" s="4"/>
      <c r="AD262" s="4"/>
      <c r="AE262" s="4"/>
      <c r="AF262" s="4"/>
      <c r="AG262" s="4"/>
    </row>
    <row r="263">
      <c r="A263" s="4"/>
      <c r="B263" s="4"/>
      <c r="C263" s="4"/>
      <c r="D263" s="4"/>
      <c r="E263" s="4"/>
      <c r="F263" s="4"/>
      <c r="G263" s="4"/>
      <c r="H263" s="8"/>
      <c r="I263" s="8"/>
      <c r="J263" s="8"/>
      <c r="K263" s="8"/>
      <c r="L263" s="8"/>
      <c r="M263" s="119"/>
      <c r="N263" s="118"/>
      <c r="O263" s="119"/>
      <c r="P263" s="119"/>
      <c r="Q263" s="119"/>
      <c r="R263" s="119"/>
      <c r="S263" s="4"/>
      <c r="T263" s="4"/>
      <c r="U263" s="4"/>
      <c r="V263" s="4"/>
      <c r="W263" s="4"/>
      <c r="X263" s="4"/>
      <c r="Y263" s="4"/>
      <c r="Z263" s="4"/>
      <c r="AA263" s="4"/>
      <c r="AB263" s="4"/>
      <c r="AC263" s="4"/>
      <c r="AD263" s="4"/>
      <c r="AE263" s="4"/>
      <c r="AF263" s="4"/>
      <c r="AG263" s="4"/>
    </row>
    <row r="264">
      <c r="A264" s="4"/>
      <c r="B264" s="4"/>
      <c r="C264" s="4"/>
      <c r="D264" s="4"/>
      <c r="E264" s="4"/>
      <c r="F264" s="4"/>
      <c r="G264" s="4"/>
      <c r="H264" s="8"/>
      <c r="I264" s="8"/>
      <c r="J264" s="8"/>
      <c r="K264" s="8"/>
      <c r="L264" s="8"/>
      <c r="M264" s="119"/>
      <c r="N264" s="118"/>
      <c r="O264" s="119"/>
      <c r="P264" s="119"/>
      <c r="Q264" s="119"/>
      <c r="R264" s="119"/>
      <c r="S264" s="4"/>
      <c r="T264" s="4"/>
      <c r="U264" s="4"/>
      <c r="V264" s="4"/>
      <c r="W264" s="4"/>
      <c r="X264" s="4"/>
      <c r="Y264" s="4"/>
      <c r="Z264" s="4"/>
      <c r="AA264" s="4"/>
      <c r="AB264" s="4"/>
      <c r="AC264" s="4"/>
      <c r="AD264" s="4"/>
      <c r="AE264" s="4"/>
      <c r="AF264" s="4"/>
      <c r="AG264" s="4"/>
    </row>
    <row r="265">
      <c r="A265" s="4"/>
      <c r="B265" s="4"/>
      <c r="C265" s="4"/>
      <c r="D265" s="4"/>
      <c r="E265" s="4"/>
      <c r="F265" s="4"/>
      <c r="G265" s="4"/>
      <c r="H265" s="8"/>
      <c r="I265" s="8"/>
      <c r="J265" s="8"/>
      <c r="K265" s="8"/>
      <c r="L265" s="8"/>
      <c r="M265" s="119"/>
      <c r="N265" s="118"/>
      <c r="O265" s="119"/>
      <c r="P265" s="119"/>
      <c r="Q265" s="119"/>
      <c r="R265" s="119"/>
      <c r="S265" s="4"/>
      <c r="T265" s="4"/>
      <c r="U265" s="4"/>
      <c r="V265" s="4"/>
      <c r="W265" s="4"/>
      <c r="X265" s="4"/>
      <c r="Y265" s="4"/>
      <c r="Z265" s="4"/>
      <c r="AA265" s="4"/>
      <c r="AB265" s="4"/>
      <c r="AC265" s="4"/>
      <c r="AD265" s="4"/>
      <c r="AE265" s="4"/>
      <c r="AF265" s="4"/>
      <c r="AG265" s="4"/>
    </row>
    <row r="266">
      <c r="A266" s="4"/>
      <c r="B266" s="4"/>
      <c r="C266" s="4"/>
      <c r="D266" s="4"/>
      <c r="E266" s="4"/>
      <c r="F266" s="4"/>
      <c r="G266" s="4"/>
      <c r="H266" s="8"/>
      <c r="I266" s="8"/>
      <c r="J266" s="8"/>
      <c r="K266" s="8"/>
      <c r="L266" s="8"/>
      <c r="M266" s="119"/>
      <c r="N266" s="118"/>
      <c r="O266" s="119"/>
      <c r="P266" s="119"/>
      <c r="Q266" s="119"/>
      <c r="R266" s="119"/>
      <c r="S266" s="4"/>
      <c r="T266" s="4"/>
      <c r="U266" s="4"/>
      <c r="V266" s="4"/>
      <c r="W266" s="4"/>
      <c r="X266" s="4"/>
      <c r="Y266" s="4"/>
      <c r="Z266" s="4"/>
      <c r="AA266" s="4"/>
      <c r="AB266" s="4"/>
      <c r="AC266" s="4"/>
      <c r="AD266" s="4"/>
      <c r="AE266" s="4"/>
      <c r="AF266" s="4"/>
      <c r="AG266" s="4"/>
    </row>
    <row r="267">
      <c r="A267" s="4"/>
      <c r="B267" s="4"/>
      <c r="C267" s="4"/>
      <c r="D267" s="4"/>
      <c r="E267" s="4"/>
      <c r="F267" s="4"/>
      <c r="G267" s="4"/>
      <c r="H267" s="8"/>
      <c r="I267" s="8"/>
      <c r="J267" s="8"/>
      <c r="K267" s="8"/>
      <c r="L267" s="8"/>
      <c r="M267" s="119"/>
      <c r="N267" s="118"/>
      <c r="O267" s="119"/>
      <c r="P267" s="119"/>
      <c r="Q267" s="119"/>
      <c r="R267" s="119"/>
      <c r="S267" s="4"/>
      <c r="T267" s="4"/>
      <c r="U267" s="4"/>
      <c r="V267" s="4"/>
      <c r="W267" s="4"/>
      <c r="X267" s="4"/>
      <c r="Y267" s="4"/>
      <c r="Z267" s="4"/>
      <c r="AA267" s="4"/>
      <c r="AB267" s="4"/>
      <c r="AC267" s="4"/>
      <c r="AD267" s="4"/>
      <c r="AE267" s="4"/>
      <c r="AF267" s="4"/>
      <c r="AG267" s="4"/>
    </row>
    <row r="268">
      <c r="A268" s="4"/>
      <c r="B268" s="4"/>
      <c r="C268" s="4"/>
      <c r="D268" s="4"/>
      <c r="E268" s="4"/>
      <c r="F268" s="4"/>
      <c r="G268" s="4"/>
      <c r="H268" s="8"/>
      <c r="I268" s="8"/>
      <c r="J268" s="8"/>
      <c r="K268" s="8"/>
      <c r="L268" s="8"/>
      <c r="M268" s="119"/>
      <c r="N268" s="118"/>
      <c r="O268" s="119"/>
      <c r="P268" s="119"/>
      <c r="Q268" s="119"/>
      <c r="R268" s="119"/>
      <c r="S268" s="4"/>
      <c r="T268" s="4"/>
      <c r="U268" s="4"/>
      <c r="V268" s="4"/>
      <c r="W268" s="4"/>
      <c r="X268" s="4"/>
      <c r="Y268" s="4"/>
      <c r="Z268" s="4"/>
      <c r="AA268" s="4"/>
      <c r="AB268" s="4"/>
      <c r="AC268" s="4"/>
      <c r="AD268" s="4"/>
      <c r="AE268" s="4"/>
      <c r="AF268" s="4"/>
      <c r="AG268" s="4"/>
    </row>
    <row r="269">
      <c r="A269" s="4"/>
      <c r="B269" s="4"/>
      <c r="C269" s="4"/>
      <c r="D269" s="4"/>
      <c r="E269" s="4"/>
      <c r="F269" s="4"/>
      <c r="G269" s="4"/>
      <c r="H269" s="8"/>
      <c r="I269" s="8"/>
      <c r="J269" s="8"/>
      <c r="K269" s="8"/>
      <c r="L269" s="8"/>
      <c r="M269" s="119"/>
      <c r="N269" s="118"/>
      <c r="O269" s="119"/>
      <c r="P269" s="119"/>
      <c r="Q269" s="119"/>
      <c r="R269" s="119"/>
      <c r="S269" s="4"/>
      <c r="T269" s="4"/>
      <c r="U269" s="4"/>
      <c r="V269" s="4"/>
      <c r="W269" s="4"/>
      <c r="X269" s="4"/>
      <c r="Y269" s="4"/>
      <c r="Z269" s="4"/>
      <c r="AA269" s="4"/>
      <c r="AB269" s="4"/>
      <c r="AC269" s="4"/>
      <c r="AD269" s="4"/>
      <c r="AE269" s="4"/>
      <c r="AF269" s="4"/>
      <c r="AG269" s="4"/>
    </row>
    <row r="270">
      <c r="A270" s="4"/>
      <c r="B270" s="4"/>
      <c r="C270" s="4"/>
      <c r="D270" s="4"/>
      <c r="E270" s="4"/>
      <c r="F270" s="4"/>
      <c r="G270" s="4"/>
      <c r="H270" s="8"/>
      <c r="I270" s="8"/>
      <c r="J270" s="8"/>
      <c r="K270" s="8"/>
      <c r="L270" s="8"/>
      <c r="M270" s="119"/>
      <c r="N270" s="118"/>
      <c r="O270" s="119"/>
      <c r="P270" s="119"/>
      <c r="Q270" s="119"/>
      <c r="R270" s="119"/>
      <c r="S270" s="4"/>
      <c r="T270" s="4"/>
      <c r="U270" s="4"/>
      <c r="V270" s="4"/>
      <c r="W270" s="4"/>
      <c r="X270" s="4"/>
      <c r="Y270" s="4"/>
      <c r="Z270" s="4"/>
      <c r="AA270" s="4"/>
      <c r="AB270" s="4"/>
      <c r="AC270" s="4"/>
      <c r="AD270" s="4"/>
      <c r="AE270" s="4"/>
      <c r="AF270" s="4"/>
      <c r="AG270" s="4"/>
    </row>
    <row r="271">
      <c r="A271" s="4"/>
      <c r="B271" s="4"/>
      <c r="C271" s="4"/>
      <c r="D271" s="4"/>
      <c r="E271" s="4"/>
      <c r="F271" s="4"/>
      <c r="G271" s="4"/>
      <c r="H271" s="8"/>
      <c r="I271" s="8"/>
      <c r="J271" s="8"/>
      <c r="K271" s="8"/>
      <c r="L271" s="8"/>
      <c r="M271" s="119"/>
      <c r="N271" s="118"/>
      <c r="O271" s="119"/>
      <c r="P271" s="119"/>
      <c r="Q271" s="119"/>
      <c r="R271" s="119"/>
      <c r="S271" s="4"/>
      <c r="T271" s="4"/>
      <c r="U271" s="4"/>
      <c r="V271" s="4"/>
      <c r="W271" s="4"/>
      <c r="X271" s="4"/>
      <c r="Y271" s="4"/>
      <c r="Z271" s="4"/>
      <c r="AA271" s="4"/>
      <c r="AB271" s="4"/>
      <c r="AC271" s="4"/>
      <c r="AD271" s="4"/>
      <c r="AE271" s="4"/>
      <c r="AF271" s="4"/>
      <c r="AG271" s="4"/>
    </row>
    <row r="272">
      <c r="A272" s="4"/>
      <c r="B272" s="4"/>
      <c r="C272" s="4"/>
      <c r="D272" s="4"/>
      <c r="E272" s="4"/>
      <c r="F272" s="4"/>
      <c r="G272" s="4"/>
      <c r="H272" s="8"/>
      <c r="I272" s="8"/>
      <c r="J272" s="8"/>
      <c r="K272" s="8"/>
      <c r="L272" s="8"/>
      <c r="M272" s="119"/>
      <c r="N272" s="118"/>
      <c r="O272" s="119"/>
      <c r="P272" s="119"/>
      <c r="Q272" s="119"/>
      <c r="R272" s="119"/>
      <c r="S272" s="4"/>
      <c r="T272" s="4"/>
      <c r="U272" s="4"/>
      <c r="V272" s="4"/>
      <c r="W272" s="4"/>
      <c r="X272" s="4"/>
      <c r="Y272" s="4"/>
      <c r="Z272" s="4"/>
      <c r="AA272" s="4"/>
      <c r="AB272" s="4"/>
      <c r="AC272" s="4"/>
      <c r="AD272" s="4"/>
      <c r="AE272" s="4"/>
      <c r="AF272" s="4"/>
      <c r="AG272" s="4"/>
    </row>
    <row r="273">
      <c r="A273" s="4"/>
      <c r="B273" s="4"/>
      <c r="C273" s="4"/>
      <c r="D273" s="4"/>
      <c r="E273" s="4"/>
      <c r="F273" s="4"/>
      <c r="G273" s="4"/>
      <c r="H273" s="8"/>
      <c r="I273" s="8"/>
      <c r="J273" s="8"/>
      <c r="K273" s="8"/>
      <c r="L273" s="8"/>
      <c r="M273" s="119"/>
      <c r="N273" s="118"/>
      <c r="O273" s="119"/>
      <c r="P273" s="119"/>
      <c r="Q273" s="119"/>
      <c r="R273" s="119"/>
      <c r="S273" s="4"/>
      <c r="T273" s="4"/>
      <c r="U273" s="4"/>
      <c r="V273" s="4"/>
      <c r="W273" s="4"/>
      <c r="X273" s="4"/>
      <c r="Y273" s="4"/>
      <c r="Z273" s="4"/>
      <c r="AA273" s="4"/>
      <c r="AB273" s="4"/>
      <c r="AC273" s="4"/>
      <c r="AD273" s="4"/>
      <c r="AE273" s="4"/>
      <c r="AF273" s="4"/>
      <c r="AG273" s="4"/>
    </row>
    <row r="274">
      <c r="A274" s="4"/>
      <c r="B274" s="4"/>
      <c r="C274" s="4"/>
      <c r="D274" s="4"/>
      <c r="E274" s="4"/>
      <c r="F274" s="4"/>
      <c r="G274" s="4"/>
      <c r="H274" s="8"/>
      <c r="I274" s="8"/>
      <c r="J274" s="8"/>
      <c r="K274" s="8"/>
      <c r="L274" s="8"/>
      <c r="M274" s="119"/>
      <c r="N274" s="118"/>
      <c r="O274" s="119"/>
      <c r="P274" s="119"/>
      <c r="Q274" s="119"/>
      <c r="R274" s="119"/>
      <c r="S274" s="4"/>
      <c r="T274" s="4"/>
      <c r="U274" s="4"/>
      <c r="V274" s="4"/>
      <c r="W274" s="4"/>
      <c r="X274" s="4"/>
      <c r="Y274" s="4"/>
      <c r="Z274" s="4"/>
      <c r="AA274" s="4"/>
      <c r="AB274" s="4"/>
      <c r="AC274" s="4"/>
      <c r="AD274" s="4"/>
      <c r="AE274" s="4"/>
      <c r="AF274" s="4"/>
      <c r="AG274" s="4"/>
    </row>
    <row r="275">
      <c r="A275" s="4"/>
      <c r="B275" s="4"/>
      <c r="C275" s="4"/>
      <c r="D275" s="4"/>
      <c r="E275" s="4"/>
      <c r="F275" s="4"/>
      <c r="G275" s="4"/>
      <c r="H275" s="8"/>
      <c r="I275" s="8"/>
      <c r="J275" s="8"/>
      <c r="K275" s="8"/>
      <c r="L275" s="8"/>
      <c r="M275" s="119"/>
      <c r="N275" s="118"/>
      <c r="O275" s="119"/>
      <c r="P275" s="119"/>
      <c r="Q275" s="119"/>
      <c r="R275" s="119"/>
      <c r="S275" s="4"/>
      <c r="T275" s="4"/>
      <c r="U275" s="4"/>
      <c r="V275" s="4"/>
      <c r="W275" s="4"/>
      <c r="X275" s="4"/>
      <c r="Y275" s="4"/>
      <c r="Z275" s="4"/>
      <c r="AA275" s="4"/>
      <c r="AB275" s="4"/>
      <c r="AC275" s="4"/>
      <c r="AD275" s="4"/>
      <c r="AE275" s="4"/>
      <c r="AF275" s="4"/>
      <c r="AG275" s="4"/>
    </row>
    <row r="276">
      <c r="A276" s="4"/>
      <c r="B276" s="4"/>
      <c r="C276" s="4"/>
      <c r="D276" s="4"/>
      <c r="E276" s="4"/>
      <c r="F276" s="4"/>
      <c r="G276" s="4"/>
      <c r="H276" s="8"/>
      <c r="I276" s="8"/>
      <c r="J276" s="8"/>
      <c r="K276" s="8"/>
      <c r="L276" s="8"/>
      <c r="M276" s="119"/>
      <c r="N276" s="118"/>
      <c r="O276" s="119"/>
      <c r="P276" s="119"/>
      <c r="Q276" s="119"/>
      <c r="R276" s="119"/>
      <c r="S276" s="4"/>
      <c r="T276" s="4"/>
      <c r="U276" s="4"/>
      <c r="V276" s="4"/>
      <c r="W276" s="4"/>
      <c r="X276" s="4"/>
      <c r="Y276" s="4"/>
      <c r="Z276" s="4"/>
      <c r="AA276" s="4"/>
      <c r="AB276" s="4"/>
      <c r="AC276" s="4"/>
      <c r="AD276" s="4"/>
      <c r="AE276" s="4"/>
      <c r="AF276" s="4"/>
      <c r="AG276" s="4"/>
    </row>
    <row r="277">
      <c r="A277" s="4"/>
      <c r="B277" s="4"/>
      <c r="C277" s="4"/>
      <c r="D277" s="4"/>
      <c r="E277" s="4"/>
      <c r="F277" s="4"/>
      <c r="G277" s="4"/>
      <c r="H277" s="8"/>
      <c r="I277" s="8"/>
      <c r="J277" s="8"/>
      <c r="K277" s="8"/>
      <c r="L277" s="8"/>
      <c r="M277" s="119"/>
      <c r="N277" s="118"/>
      <c r="O277" s="119"/>
      <c r="P277" s="119"/>
      <c r="Q277" s="119"/>
      <c r="R277" s="119"/>
      <c r="S277" s="4"/>
      <c r="T277" s="4"/>
      <c r="U277" s="4"/>
      <c r="V277" s="4"/>
      <c r="W277" s="4"/>
      <c r="X277" s="4"/>
      <c r="Y277" s="4"/>
      <c r="Z277" s="4"/>
      <c r="AA277" s="4"/>
      <c r="AB277" s="4"/>
      <c r="AC277" s="4"/>
      <c r="AD277" s="4"/>
      <c r="AE277" s="4"/>
      <c r="AF277" s="4"/>
      <c r="AG277" s="4"/>
    </row>
    <row r="278">
      <c r="A278" s="4"/>
      <c r="B278" s="4"/>
      <c r="C278" s="4"/>
      <c r="D278" s="4"/>
      <c r="E278" s="4"/>
      <c r="F278" s="4"/>
      <c r="G278" s="4"/>
      <c r="H278" s="8"/>
      <c r="I278" s="8"/>
      <c r="J278" s="8"/>
      <c r="K278" s="8"/>
      <c r="L278" s="8"/>
      <c r="M278" s="119"/>
      <c r="N278" s="118"/>
      <c r="O278" s="119"/>
      <c r="P278" s="119"/>
      <c r="Q278" s="119"/>
      <c r="R278" s="119"/>
      <c r="S278" s="4"/>
      <c r="T278" s="4"/>
      <c r="U278" s="4"/>
      <c r="V278" s="4"/>
      <c r="W278" s="4"/>
      <c r="X278" s="4"/>
      <c r="Y278" s="4"/>
      <c r="Z278" s="4"/>
      <c r="AA278" s="4"/>
      <c r="AB278" s="4"/>
      <c r="AC278" s="4"/>
      <c r="AD278" s="4"/>
      <c r="AE278" s="4"/>
      <c r="AF278" s="4"/>
      <c r="AG278" s="4"/>
    </row>
    <row r="279">
      <c r="A279" s="4"/>
      <c r="B279" s="4"/>
      <c r="C279" s="4"/>
      <c r="D279" s="4"/>
      <c r="E279" s="4"/>
      <c r="F279" s="4"/>
      <c r="G279" s="4"/>
      <c r="H279" s="8"/>
      <c r="I279" s="8"/>
      <c r="J279" s="8"/>
      <c r="K279" s="8"/>
      <c r="L279" s="8"/>
      <c r="M279" s="119"/>
      <c r="N279" s="118"/>
      <c r="O279" s="119"/>
      <c r="P279" s="119"/>
      <c r="Q279" s="119"/>
      <c r="R279" s="119"/>
      <c r="S279" s="4"/>
      <c r="T279" s="4"/>
      <c r="U279" s="4"/>
      <c r="V279" s="4"/>
      <c r="W279" s="4"/>
      <c r="X279" s="4"/>
      <c r="Y279" s="4"/>
      <c r="Z279" s="4"/>
      <c r="AA279" s="4"/>
      <c r="AB279" s="4"/>
      <c r="AC279" s="4"/>
      <c r="AD279" s="4"/>
      <c r="AE279" s="4"/>
      <c r="AF279" s="4"/>
      <c r="AG279" s="4"/>
    </row>
    <row r="280">
      <c r="A280" s="4"/>
      <c r="B280" s="4"/>
      <c r="C280" s="4"/>
      <c r="D280" s="4"/>
      <c r="E280" s="4"/>
      <c r="F280" s="4"/>
      <c r="G280" s="4"/>
      <c r="H280" s="8"/>
      <c r="I280" s="8"/>
      <c r="J280" s="8"/>
      <c r="K280" s="8"/>
      <c r="L280" s="8"/>
      <c r="M280" s="119"/>
      <c r="N280" s="118"/>
      <c r="O280" s="119"/>
      <c r="P280" s="119"/>
      <c r="Q280" s="119"/>
      <c r="R280" s="119"/>
      <c r="S280" s="4"/>
      <c r="T280" s="4"/>
      <c r="U280" s="4"/>
      <c r="V280" s="4"/>
      <c r="W280" s="4"/>
      <c r="X280" s="4"/>
      <c r="Y280" s="4"/>
      <c r="Z280" s="4"/>
      <c r="AA280" s="4"/>
      <c r="AB280" s="4"/>
      <c r="AC280" s="4"/>
      <c r="AD280" s="4"/>
      <c r="AE280" s="4"/>
      <c r="AF280" s="4"/>
      <c r="AG280" s="4"/>
    </row>
    <row r="281">
      <c r="A281" s="4"/>
      <c r="B281" s="4"/>
      <c r="C281" s="4"/>
      <c r="D281" s="4"/>
      <c r="E281" s="4"/>
      <c r="F281" s="4"/>
      <c r="G281" s="4"/>
      <c r="H281" s="8"/>
      <c r="I281" s="8"/>
      <c r="J281" s="8"/>
      <c r="K281" s="8"/>
      <c r="L281" s="8"/>
      <c r="M281" s="119"/>
      <c r="N281" s="118"/>
      <c r="O281" s="119"/>
      <c r="P281" s="119"/>
      <c r="Q281" s="119"/>
      <c r="R281" s="119"/>
      <c r="S281" s="4"/>
      <c r="T281" s="4"/>
      <c r="U281" s="4"/>
      <c r="V281" s="4"/>
      <c r="W281" s="4"/>
      <c r="X281" s="4"/>
      <c r="Y281" s="4"/>
      <c r="Z281" s="4"/>
      <c r="AA281" s="4"/>
      <c r="AB281" s="4"/>
      <c r="AC281" s="4"/>
      <c r="AD281" s="4"/>
      <c r="AE281" s="4"/>
      <c r="AF281" s="4"/>
      <c r="AG281" s="4"/>
    </row>
    <row r="282">
      <c r="A282" s="4"/>
      <c r="B282" s="4"/>
      <c r="C282" s="4"/>
      <c r="D282" s="4"/>
      <c r="E282" s="4"/>
      <c r="F282" s="4"/>
      <c r="G282" s="4"/>
      <c r="H282" s="8"/>
      <c r="I282" s="8"/>
      <c r="J282" s="8"/>
      <c r="K282" s="8"/>
      <c r="L282" s="8"/>
      <c r="M282" s="119"/>
      <c r="N282" s="118"/>
      <c r="O282" s="119"/>
      <c r="P282" s="119"/>
      <c r="Q282" s="119"/>
      <c r="R282" s="119"/>
      <c r="S282" s="4"/>
      <c r="T282" s="4"/>
      <c r="U282" s="4"/>
      <c r="V282" s="4"/>
      <c r="W282" s="4"/>
      <c r="X282" s="4"/>
      <c r="Y282" s="4"/>
      <c r="Z282" s="4"/>
      <c r="AA282" s="4"/>
      <c r="AB282" s="4"/>
      <c r="AC282" s="4"/>
      <c r="AD282" s="4"/>
      <c r="AE282" s="4"/>
      <c r="AF282" s="4"/>
      <c r="AG282" s="4"/>
    </row>
    <row r="283">
      <c r="A283" s="4"/>
      <c r="B283" s="4"/>
      <c r="C283" s="4"/>
      <c r="D283" s="4"/>
      <c r="E283" s="4"/>
      <c r="F283" s="4"/>
      <c r="G283" s="4"/>
      <c r="H283" s="8"/>
      <c r="I283" s="8"/>
      <c r="J283" s="8"/>
      <c r="K283" s="8"/>
      <c r="L283" s="8"/>
      <c r="M283" s="119"/>
      <c r="N283" s="118"/>
      <c r="O283" s="119"/>
      <c r="P283" s="119"/>
      <c r="Q283" s="119"/>
      <c r="R283" s="119"/>
      <c r="S283" s="4"/>
      <c r="T283" s="4"/>
      <c r="U283" s="4"/>
      <c r="V283" s="4"/>
      <c r="W283" s="4"/>
      <c r="X283" s="4"/>
      <c r="Y283" s="4"/>
      <c r="Z283" s="4"/>
      <c r="AA283" s="4"/>
      <c r="AB283" s="4"/>
      <c r="AC283" s="4"/>
      <c r="AD283" s="4"/>
      <c r="AE283" s="4"/>
      <c r="AF283" s="4"/>
      <c r="AG283" s="4"/>
    </row>
    <row r="284">
      <c r="A284" s="4"/>
      <c r="B284" s="4"/>
      <c r="C284" s="4"/>
      <c r="D284" s="4"/>
      <c r="E284" s="4"/>
      <c r="F284" s="4"/>
      <c r="G284" s="4"/>
      <c r="H284" s="8"/>
      <c r="I284" s="8"/>
      <c r="J284" s="8"/>
      <c r="K284" s="8"/>
      <c r="L284" s="8"/>
      <c r="M284" s="119"/>
      <c r="N284" s="118"/>
      <c r="O284" s="119"/>
      <c r="P284" s="119"/>
      <c r="Q284" s="119"/>
      <c r="R284" s="119"/>
      <c r="S284" s="4"/>
      <c r="T284" s="4"/>
      <c r="U284" s="4"/>
      <c r="V284" s="4"/>
      <c r="W284" s="4"/>
      <c r="X284" s="4"/>
      <c r="Y284" s="4"/>
      <c r="Z284" s="4"/>
      <c r="AA284" s="4"/>
      <c r="AB284" s="4"/>
      <c r="AC284" s="4"/>
      <c r="AD284" s="4"/>
      <c r="AE284" s="4"/>
      <c r="AF284" s="4"/>
      <c r="AG284" s="4"/>
    </row>
    <row r="285">
      <c r="A285" s="4"/>
      <c r="B285" s="4"/>
      <c r="C285" s="4"/>
      <c r="D285" s="4"/>
      <c r="E285" s="4"/>
      <c r="F285" s="4"/>
      <c r="G285" s="4"/>
      <c r="H285" s="8"/>
      <c r="I285" s="8"/>
      <c r="J285" s="8"/>
      <c r="K285" s="8"/>
      <c r="L285" s="8"/>
      <c r="M285" s="119"/>
      <c r="N285" s="118"/>
      <c r="O285" s="119"/>
      <c r="P285" s="119"/>
      <c r="Q285" s="119"/>
      <c r="R285" s="119"/>
      <c r="S285" s="4"/>
      <c r="T285" s="4"/>
      <c r="U285" s="4"/>
      <c r="V285" s="4"/>
      <c r="W285" s="4"/>
      <c r="X285" s="4"/>
      <c r="Y285" s="4"/>
      <c r="Z285" s="4"/>
      <c r="AA285" s="4"/>
      <c r="AB285" s="4"/>
      <c r="AC285" s="4"/>
      <c r="AD285" s="4"/>
      <c r="AE285" s="4"/>
      <c r="AF285" s="4"/>
      <c r="AG285" s="4"/>
    </row>
    <row r="286">
      <c r="A286" s="4"/>
      <c r="B286" s="4"/>
      <c r="C286" s="4"/>
      <c r="D286" s="4"/>
      <c r="E286" s="4"/>
      <c r="F286" s="4"/>
      <c r="G286" s="4"/>
      <c r="H286" s="8"/>
      <c r="I286" s="8"/>
      <c r="J286" s="8"/>
      <c r="K286" s="8"/>
      <c r="L286" s="8"/>
      <c r="M286" s="119"/>
      <c r="N286" s="118"/>
      <c r="O286" s="119"/>
      <c r="P286" s="119"/>
      <c r="Q286" s="119"/>
      <c r="R286" s="119"/>
      <c r="S286" s="4"/>
      <c r="T286" s="4"/>
      <c r="U286" s="4"/>
      <c r="V286" s="4"/>
      <c r="W286" s="4"/>
      <c r="X286" s="4"/>
      <c r="Y286" s="4"/>
      <c r="Z286" s="4"/>
      <c r="AA286" s="4"/>
      <c r="AB286" s="4"/>
      <c r="AC286" s="4"/>
      <c r="AD286" s="4"/>
      <c r="AE286" s="4"/>
      <c r="AF286" s="4"/>
      <c r="AG286" s="4"/>
    </row>
    <row r="287">
      <c r="A287" s="4"/>
      <c r="B287" s="4"/>
      <c r="C287" s="4"/>
      <c r="D287" s="4"/>
      <c r="E287" s="4"/>
      <c r="F287" s="4"/>
      <c r="G287" s="4"/>
      <c r="H287" s="8"/>
      <c r="I287" s="8"/>
      <c r="J287" s="8"/>
      <c r="K287" s="8"/>
      <c r="L287" s="8"/>
      <c r="M287" s="119"/>
      <c r="N287" s="118"/>
      <c r="O287" s="119"/>
      <c r="P287" s="119"/>
      <c r="Q287" s="119"/>
      <c r="R287" s="119"/>
      <c r="S287" s="4"/>
      <c r="T287" s="4"/>
      <c r="U287" s="4"/>
      <c r="V287" s="4"/>
      <c r="W287" s="4"/>
      <c r="X287" s="4"/>
      <c r="Y287" s="4"/>
      <c r="Z287" s="4"/>
      <c r="AA287" s="4"/>
      <c r="AB287" s="4"/>
      <c r="AC287" s="4"/>
      <c r="AD287" s="4"/>
      <c r="AE287" s="4"/>
      <c r="AF287" s="4"/>
      <c r="AG287" s="4"/>
    </row>
    <row r="288">
      <c r="A288" s="4"/>
      <c r="B288" s="4"/>
      <c r="C288" s="4"/>
      <c r="D288" s="4"/>
      <c r="E288" s="4"/>
      <c r="F288" s="4"/>
      <c r="G288" s="4"/>
      <c r="H288" s="8"/>
      <c r="I288" s="8"/>
      <c r="J288" s="8"/>
      <c r="K288" s="8"/>
      <c r="L288" s="8"/>
      <c r="M288" s="119"/>
      <c r="N288" s="118"/>
      <c r="O288" s="119"/>
      <c r="P288" s="119"/>
      <c r="Q288" s="119"/>
      <c r="R288" s="119"/>
      <c r="S288" s="4"/>
      <c r="T288" s="4"/>
      <c r="U288" s="4"/>
      <c r="V288" s="4"/>
      <c r="W288" s="4"/>
      <c r="X288" s="4"/>
      <c r="Y288" s="4"/>
      <c r="Z288" s="4"/>
      <c r="AA288" s="4"/>
      <c r="AB288" s="4"/>
      <c r="AC288" s="4"/>
      <c r="AD288" s="4"/>
      <c r="AE288" s="4"/>
      <c r="AF288" s="4"/>
      <c r="AG288" s="4"/>
    </row>
    <row r="289">
      <c r="A289" s="4"/>
      <c r="B289" s="4"/>
      <c r="C289" s="4"/>
      <c r="D289" s="4"/>
      <c r="E289" s="4"/>
      <c r="F289" s="4"/>
      <c r="G289" s="4"/>
      <c r="H289" s="8"/>
      <c r="I289" s="8"/>
      <c r="J289" s="8"/>
      <c r="K289" s="8"/>
      <c r="L289" s="8"/>
      <c r="M289" s="119"/>
      <c r="N289" s="118"/>
      <c r="O289" s="119"/>
      <c r="P289" s="119"/>
      <c r="Q289" s="119"/>
      <c r="R289" s="119"/>
      <c r="S289" s="4"/>
      <c r="T289" s="4"/>
      <c r="U289" s="4"/>
      <c r="V289" s="4"/>
      <c r="W289" s="4"/>
      <c r="X289" s="4"/>
      <c r="Y289" s="4"/>
      <c r="Z289" s="4"/>
      <c r="AA289" s="4"/>
      <c r="AB289" s="4"/>
      <c r="AC289" s="4"/>
      <c r="AD289" s="4"/>
      <c r="AE289" s="4"/>
      <c r="AF289" s="4"/>
      <c r="AG289" s="4"/>
    </row>
    <row r="290">
      <c r="A290" s="4"/>
      <c r="B290" s="4"/>
      <c r="C290" s="4"/>
      <c r="D290" s="4"/>
      <c r="E290" s="4"/>
      <c r="F290" s="4"/>
      <c r="G290" s="4"/>
      <c r="H290" s="8"/>
      <c r="I290" s="8"/>
      <c r="J290" s="8"/>
      <c r="K290" s="8"/>
      <c r="L290" s="8"/>
      <c r="M290" s="119"/>
      <c r="N290" s="118"/>
      <c r="O290" s="119"/>
      <c r="P290" s="119"/>
      <c r="Q290" s="119"/>
      <c r="R290" s="119"/>
      <c r="S290" s="4"/>
      <c r="T290" s="4"/>
      <c r="U290" s="4"/>
      <c r="V290" s="4"/>
      <c r="W290" s="4"/>
      <c r="X290" s="4"/>
      <c r="Y290" s="4"/>
      <c r="Z290" s="4"/>
      <c r="AA290" s="4"/>
      <c r="AB290" s="4"/>
      <c r="AC290" s="4"/>
      <c r="AD290" s="4"/>
      <c r="AE290" s="4"/>
      <c r="AF290" s="4"/>
      <c r="AG290" s="4"/>
    </row>
    <row r="291">
      <c r="A291" s="4"/>
      <c r="B291" s="4"/>
      <c r="C291" s="4"/>
      <c r="D291" s="4"/>
      <c r="E291" s="4"/>
      <c r="F291" s="4"/>
      <c r="G291" s="4"/>
      <c r="H291" s="8"/>
      <c r="I291" s="8"/>
      <c r="J291" s="8"/>
      <c r="K291" s="8"/>
      <c r="L291" s="8"/>
      <c r="M291" s="119"/>
      <c r="N291" s="118"/>
      <c r="O291" s="119"/>
      <c r="P291" s="119"/>
      <c r="Q291" s="119"/>
      <c r="R291" s="119"/>
      <c r="S291" s="4"/>
      <c r="T291" s="4"/>
      <c r="U291" s="4"/>
      <c r="V291" s="4"/>
      <c r="W291" s="4"/>
      <c r="X291" s="4"/>
      <c r="Y291" s="4"/>
      <c r="Z291" s="4"/>
      <c r="AA291" s="4"/>
      <c r="AB291" s="4"/>
      <c r="AC291" s="4"/>
      <c r="AD291" s="4"/>
      <c r="AE291" s="4"/>
      <c r="AF291" s="4"/>
      <c r="AG291" s="4"/>
    </row>
    <row r="292">
      <c r="A292" s="4"/>
      <c r="B292" s="4"/>
      <c r="C292" s="4"/>
      <c r="D292" s="4"/>
      <c r="E292" s="4"/>
      <c r="F292" s="4"/>
      <c r="G292" s="4"/>
      <c r="H292" s="8"/>
      <c r="I292" s="8"/>
      <c r="J292" s="8"/>
      <c r="K292" s="8"/>
      <c r="L292" s="8"/>
      <c r="M292" s="119"/>
      <c r="N292" s="118"/>
      <c r="O292" s="119"/>
      <c r="P292" s="119"/>
      <c r="Q292" s="119"/>
      <c r="R292" s="119"/>
      <c r="S292" s="4"/>
      <c r="T292" s="4"/>
      <c r="U292" s="4"/>
      <c r="V292" s="4"/>
      <c r="W292" s="4"/>
      <c r="X292" s="4"/>
      <c r="Y292" s="4"/>
      <c r="Z292" s="4"/>
      <c r="AA292" s="4"/>
      <c r="AB292" s="4"/>
      <c r="AC292" s="4"/>
      <c r="AD292" s="4"/>
      <c r="AE292" s="4"/>
      <c r="AF292" s="4"/>
      <c r="AG292" s="4"/>
    </row>
    <row r="293">
      <c r="A293" s="4"/>
      <c r="B293" s="4"/>
      <c r="C293" s="4"/>
      <c r="D293" s="4"/>
      <c r="E293" s="4"/>
      <c r="F293" s="4"/>
      <c r="G293" s="4"/>
      <c r="H293" s="8"/>
      <c r="I293" s="8"/>
      <c r="J293" s="8"/>
      <c r="K293" s="8"/>
      <c r="L293" s="8"/>
      <c r="M293" s="119"/>
      <c r="N293" s="118"/>
      <c r="O293" s="119"/>
      <c r="P293" s="119"/>
      <c r="Q293" s="119"/>
      <c r="R293" s="119"/>
      <c r="S293" s="4"/>
      <c r="T293" s="4"/>
      <c r="U293" s="4"/>
      <c r="V293" s="4"/>
      <c r="W293" s="4"/>
      <c r="X293" s="4"/>
      <c r="Y293" s="4"/>
      <c r="Z293" s="4"/>
      <c r="AA293" s="4"/>
      <c r="AB293" s="4"/>
      <c r="AC293" s="4"/>
      <c r="AD293" s="4"/>
      <c r="AE293" s="4"/>
      <c r="AF293" s="4"/>
      <c r="AG293" s="4"/>
    </row>
    <row r="294">
      <c r="A294" s="4"/>
      <c r="B294" s="4"/>
      <c r="C294" s="4"/>
      <c r="D294" s="4"/>
      <c r="E294" s="4"/>
      <c r="F294" s="4"/>
      <c r="G294" s="4"/>
      <c r="H294" s="8"/>
      <c r="I294" s="8"/>
      <c r="J294" s="8"/>
      <c r="K294" s="8"/>
      <c r="L294" s="8"/>
      <c r="M294" s="119"/>
      <c r="N294" s="118"/>
      <c r="O294" s="119"/>
      <c r="P294" s="119"/>
      <c r="Q294" s="119"/>
      <c r="R294" s="119"/>
      <c r="S294" s="4"/>
      <c r="T294" s="4"/>
      <c r="U294" s="4"/>
      <c r="V294" s="4"/>
      <c r="W294" s="4"/>
      <c r="X294" s="4"/>
      <c r="Y294" s="4"/>
      <c r="Z294" s="4"/>
      <c r="AA294" s="4"/>
      <c r="AB294" s="4"/>
      <c r="AC294" s="4"/>
      <c r="AD294" s="4"/>
      <c r="AE294" s="4"/>
      <c r="AF294" s="4"/>
      <c r="AG294" s="4"/>
    </row>
    <row r="295">
      <c r="A295" s="4"/>
      <c r="B295" s="4"/>
      <c r="C295" s="4"/>
      <c r="D295" s="4"/>
      <c r="E295" s="4"/>
      <c r="F295" s="4"/>
      <c r="G295" s="4"/>
      <c r="H295" s="8"/>
      <c r="I295" s="8"/>
      <c r="J295" s="8"/>
      <c r="K295" s="8"/>
      <c r="L295" s="8"/>
      <c r="M295" s="119"/>
      <c r="N295" s="118"/>
      <c r="O295" s="119"/>
      <c r="P295" s="119"/>
      <c r="Q295" s="119"/>
      <c r="R295" s="119"/>
      <c r="S295" s="4"/>
      <c r="T295" s="4"/>
      <c r="U295" s="4"/>
      <c r="V295" s="4"/>
      <c r="W295" s="4"/>
      <c r="X295" s="4"/>
      <c r="Y295" s="4"/>
      <c r="Z295" s="4"/>
      <c r="AA295" s="4"/>
      <c r="AB295" s="4"/>
      <c r="AC295" s="4"/>
      <c r="AD295" s="4"/>
      <c r="AE295" s="4"/>
      <c r="AF295" s="4"/>
      <c r="AG295" s="4"/>
    </row>
    <row r="296">
      <c r="A296" s="4"/>
      <c r="B296" s="4"/>
      <c r="C296" s="4"/>
      <c r="D296" s="4"/>
      <c r="E296" s="4"/>
      <c r="F296" s="4"/>
      <c r="G296" s="4"/>
      <c r="H296" s="8"/>
      <c r="I296" s="8"/>
      <c r="J296" s="8"/>
      <c r="K296" s="8"/>
      <c r="L296" s="8"/>
      <c r="M296" s="119"/>
      <c r="N296" s="118"/>
      <c r="O296" s="119"/>
      <c r="P296" s="119"/>
      <c r="Q296" s="119"/>
      <c r="R296" s="119"/>
      <c r="S296" s="4"/>
      <c r="T296" s="4"/>
      <c r="U296" s="4"/>
      <c r="V296" s="4"/>
      <c r="W296" s="4"/>
      <c r="X296" s="4"/>
      <c r="Y296" s="4"/>
      <c r="Z296" s="4"/>
      <c r="AA296" s="4"/>
      <c r="AB296" s="4"/>
      <c r="AC296" s="4"/>
      <c r="AD296" s="4"/>
      <c r="AE296" s="4"/>
      <c r="AF296" s="4"/>
      <c r="AG296" s="4"/>
    </row>
    <row r="297">
      <c r="A297" s="4"/>
      <c r="B297" s="4"/>
      <c r="C297" s="4"/>
      <c r="D297" s="4"/>
      <c r="E297" s="4"/>
      <c r="F297" s="4"/>
      <c r="G297" s="4"/>
      <c r="H297" s="8"/>
      <c r="I297" s="8"/>
      <c r="J297" s="8"/>
      <c r="K297" s="8"/>
      <c r="L297" s="8"/>
      <c r="M297" s="119"/>
      <c r="N297" s="118"/>
      <c r="O297" s="119"/>
      <c r="P297" s="119"/>
      <c r="Q297" s="119"/>
      <c r="R297" s="119"/>
      <c r="S297" s="4"/>
      <c r="T297" s="4"/>
      <c r="U297" s="4"/>
      <c r="V297" s="4"/>
      <c r="W297" s="4"/>
      <c r="X297" s="4"/>
      <c r="Y297" s="4"/>
      <c r="Z297" s="4"/>
      <c r="AA297" s="4"/>
      <c r="AB297" s="4"/>
      <c r="AC297" s="4"/>
      <c r="AD297" s="4"/>
      <c r="AE297" s="4"/>
      <c r="AF297" s="4"/>
      <c r="AG297" s="4"/>
    </row>
    <row r="298">
      <c r="A298" s="4"/>
      <c r="B298" s="4"/>
      <c r="C298" s="4"/>
      <c r="D298" s="4"/>
      <c r="E298" s="4"/>
      <c r="F298" s="4"/>
      <c r="G298" s="4"/>
      <c r="H298" s="8"/>
      <c r="I298" s="8"/>
      <c r="J298" s="8"/>
      <c r="K298" s="8"/>
      <c r="L298" s="8"/>
      <c r="M298" s="119"/>
      <c r="N298" s="118"/>
      <c r="O298" s="119"/>
      <c r="P298" s="119"/>
      <c r="Q298" s="119"/>
      <c r="R298" s="119"/>
      <c r="S298" s="4"/>
      <c r="T298" s="4"/>
      <c r="U298" s="4"/>
      <c r="V298" s="4"/>
      <c r="W298" s="4"/>
      <c r="X298" s="4"/>
      <c r="Y298" s="4"/>
      <c r="Z298" s="4"/>
      <c r="AA298" s="4"/>
      <c r="AB298" s="4"/>
      <c r="AC298" s="4"/>
      <c r="AD298" s="4"/>
      <c r="AE298" s="4"/>
      <c r="AF298" s="4"/>
      <c r="AG298" s="4"/>
    </row>
    <row r="299">
      <c r="A299" s="4"/>
      <c r="B299" s="4"/>
      <c r="C299" s="4"/>
      <c r="D299" s="4"/>
      <c r="E299" s="4"/>
      <c r="F299" s="4"/>
      <c r="G299" s="4"/>
      <c r="H299" s="8"/>
      <c r="I299" s="8"/>
      <c r="J299" s="8"/>
      <c r="K299" s="8"/>
      <c r="L299" s="8"/>
      <c r="M299" s="119"/>
      <c r="N299" s="118"/>
      <c r="O299" s="119"/>
      <c r="P299" s="119"/>
      <c r="Q299" s="119"/>
      <c r="R299" s="119"/>
      <c r="S299" s="4"/>
      <c r="T299" s="4"/>
      <c r="U299" s="4"/>
      <c r="V299" s="4"/>
      <c r="W299" s="4"/>
      <c r="X299" s="4"/>
      <c r="Y299" s="4"/>
      <c r="Z299" s="4"/>
      <c r="AA299" s="4"/>
      <c r="AB299" s="4"/>
      <c r="AC299" s="4"/>
      <c r="AD299" s="4"/>
      <c r="AE299" s="4"/>
      <c r="AF299" s="4"/>
      <c r="AG299" s="4"/>
    </row>
    <row r="300">
      <c r="A300" s="4"/>
      <c r="B300" s="4"/>
      <c r="C300" s="4"/>
      <c r="D300" s="4"/>
      <c r="E300" s="4"/>
      <c r="F300" s="4"/>
      <c r="G300" s="4"/>
      <c r="H300" s="8"/>
      <c r="I300" s="8"/>
      <c r="J300" s="8"/>
      <c r="K300" s="8"/>
      <c r="L300" s="8"/>
      <c r="M300" s="119"/>
      <c r="N300" s="118"/>
      <c r="O300" s="119"/>
      <c r="P300" s="119"/>
      <c r="Q300" s="119"/>
      <c r="R300" s="119"/>
      <c r="S300" s="4"/>
      <c r="T300" s="4"/>
      <c r="U300" s="4"/>
      <c r="V300" s="4"/>
      <c r="W300" s="4"/>
      <c r="X300" s="4"/>
      <c r="Y300" s="4"/>
      <c r="Z300" s="4"/>
      <c r="AA300" s="4"/>
      <c r="AB300" s="4"/>
      <c r="AC300" s="4"/>
      <c r="AD300" s="4"/>
      <c r="AE300" s="4"/>
      <c r="AF300" s="4"/>
      <c r="AG300" s="4"/>
    </row>
    <row r="301">
      <c r="A301" s="4"/>
      <c r="B301" s="4"/>
      <c r="C301" s="4"/>
      <c r="D301" s="4"/>
      <c r="E301" s="4"/>
      <c r="F301" s="4"/>
      <c r="G301" s="4"/>
      <c r="H301" s="8"/>
      <c r="I301" s="8"/>
      <c r="J301" s="8"/>
      <c r="K301" s="8"/>
      <c r="L301" s="8"/>
      <c r="M301" s="119"/>
      <c r="N301" s="118"/>
      <c r="O301" s="119"/>
      <c r="P301" s="119"/>
      <c r="Q301" s="119"/>
      <c r="R301" s="119"/>
      <c r="S301" s="4"/>
      <c r="T301" s="4"/>
      <c r="U301" s="4"/>
      <c r="V301" s="4"/>
      <c r="W301" s="4"/>
      <c r="X301" s="4"/>
      <c r="Y301" s="4"/>
      <c r="Z301" s="4"/>
      <c r="AA301" s="4"/>
      <c r="AB301" s="4"/>
      <c r="AC301" s="4"/>
      <c r="AD301" s="4"/>
      <c r="AE301" s="4"/>
      <c r="AF301" s="4"/>
      <c r="AG301" s="4"/>
    </row>
    <row r="302">
      <c r="A302" s="4"/>
      <c r="B302" s="4"/>
      <c r="C302" s="4"/>
      <c r="D302" s="4"/>
      <c r="E302" s="4"/>
      <c r="F302" s="4"/>
      <c r="G302" s="4"/>
      <c r="H302" s="8"/>
      <c r="I302" s="8"/>
      <c r="J302" s="8"/>
      <c r="K302" s="8"/>
      <c r="L302" s="8"/>
      <c r="M302" s="119"/>
      <c r="N302" s="118"/>
      <c r="O302" s="119"/>
      <c r="P302" s="119"/>
      <c r="Q302" s="119"/>
      <c r="R302" s="119"/>
      <c r="S302" s="4"/>
      <c r="T302" s="4"/>
      <c r="U302" s="4"/>
      <c r="V302" s="4"/>
      <c r="W302" s="4"/>
      <c r="X302" s="4"/>
      <c r="Y302" s="4"/>
      <c r="Z302" s="4"/>
      <c r="AA302" s="4"/>
      <c r="AB302" s="4"/>
      <c r="AC302" s="4"/>
      <c r="AD302" s="4"/>
      <c r="AE302" s="4"/>
      <c r="AF302" s="4"/>
      <c r="AG302" s="4"/>
    </row>
    <row r="303">
      <c r="A303" s="4"/>
      <c r="B303" s="4"/>
      <c r="C303" s="4"/>
      <c r="D303" s="4"/>
      <c r="E303" s="4"/>
      <c r="F303" s="4"/>
      <c r="G303" s="4"/>
      <c r="H303" s="8"/>
      <c r="I303" s="8"/>
      <c r="J303" s="8"/>
      <c r="K303" s="8"/>
      <c r="L303" s="8"/>
      <c r="M303" s="119"/>
      <c r="N303" s="118"/>
      <c r="O303" s="119"/>
      <c r="P303" s="119"/>
      <c r="Q303" s="119"/>
      <c r="R303" s="119"/>
      <c r="S303" s="4"/>
      <c r="T303" s="4"/>
      <c r="U303" s="4"/>
      <c r="V303" s="4"/>
      <c r="W303" s="4"/>
      <c r="X303" s="4"/>
      <c r="Y303" s="4"/>
      <c r="Z303" s="4"/>
      <c r="AA303" s="4"/>
      <c r="AB303" s="4"/>
      <c r="AC303" s="4"/>
      <c r="AD303" s="4"/>
      <c r="AE303" s="4"/>
      <c r="AF303" s="4"/>
      <c r="AG303" s="4"/>
    </row>
    <row r="304">
      <c r="A304" s="4"/>
      <c r="B304" s="4"/>
      <c r="C304" s="4"/>
      <c r="D304" s="4"/>
      <c r="E304" s="4"/>
      <c r="F304" s="4"/>
      <c r="G304" s="4"/>
      <c r="H304" s="8"/>
      <c r="I304" s="8"/>
      <c r="J304" s="8"/>
      <c r="K304" s="8"/>
      <c r="L304" s="8"/>
      <c r="M304" s="119"/>
      <c r="N304" s="118"/>
      <c r="O304" s="119"/>
      <c r="P304" s="119"/>
      <c r="Q304" s="119"/>
      <c r="R304" s="119"/>
      <c r="S304" s="4"/>
      <c r="T304" s="4"/>
      <c r="U304" s="4"/>
      <c r="V304" s="4"/>
      <c r="W304" s="4"/>
      <c r="X304" s="4"/>
      <c r="Y304" s="4"/>
      <c r="Z304" s="4"/>
      <c r="AA304" s="4"/>
      <c r="AB304" s="4"/>
      <c r="AC304" s="4"/>
      <c r="AD304" s="4"/>
      <c r="AE304" s="4"/>
      <c r="AF304" s="4"/>
      <c r="AG304" s="4"/>
    </row>
    <row r="305">
      <c r="A305" s="4"/>
      <c r="B305" s="4"/>
      <c r="C305" s="4"/>
      <c r="D305" s="4"/>
      <c r="E305" s="4"/>
      <c r="F305" s="4"/>
      <c r="G305" s="4"/>
      <c r="H305" s="8"/>
      <c r="I305" s="8"/>
      <c r="J305" s="8"/>
      <c r="K305" s="8"/>
      <c r="L305" s="8"/>
      <c r="M305" s="119"/>
      <c r="N305" s="118"/>
      <c r="O305" s="119"/>
      <c r="P305" s="119"/>
      <c r="Q305" s="119"/>
      <c r="R305" s="119"/>
      <c r="S305" s="4"/>
      <c r="T305" s="4"/>
      <c r="U305" s="4"/>
      <c r="V305" s="4"/>
      <c r="W305" s="4"/>
      <c r="X305" s="4"/>
      <c r="Y305" s="4"/>
      <c r="Z305" s="4"/>
      <c r="AA305" s="4"/>
      <c r="AB305" s="4"/>
      <c r="AC305" s="4"/>
      <c r="AD305" s="4"/>
      <c r="AE305" s="4"/>
      <c r="AF305" s="4"/>
      <c r="AG305" s="4"/>
    </row>
    <row r="306">
      <c r="A306" s="4"/>
      <c r="B306" s="4"/>
      <c r="C306" s="4"/>
      <c r="D306" s="4"/>
      <c r="E306" s="4"/>
      <c r="F306" s="4"/>
      <c r="G306" s="4"/>
      <c r="H306" s="8"/>
      <c r="I306" s="8"/>
      <c r="J306" s="8"/>
      <c r="K306" s="8"/>
      <c r="L306" s="8"/>
      <c r="M306" s="119"/>
      <c r="N306" s="118"/>
      <c r="O306" s="119"/>
      <c r="P306" s="119"/>
      <c r="Q306" s="119"/>
      <c r="R306" s="119"/>
      <c r="S306" s="4"/>
      <c r="T306" s="4"/>
      <c r="U306" s="4"/>
      <c r="V306" s="4"/>
      <c r="W306" s="4"/>
      <c r="X306" s="4"/>
      <c r="Y306" s="4"/>
      <c r="Z306" s="4"/>
      <c r="AA306" s="4"/>
      <c r="AB306" s="4"/>
      <c r="AC306" s="4"/>
      <c r="AD306" s="4"/>
      <c r="AE306" s="4"/>
      <c r="AF306" s="4"/>
      <c r="AG306" s="4"/>
    </row>
    <row r="307">
      <c r="A307" s="4"/>
      <c r="B307" s="4"/>
      <c r="C307" s="4"/>
      <c r="D307" s="4"/>
      <c r="E307" s="4"/>
      <c r="F307" s="4"/>
      <c r="G307" s="4"/>
      <c r="H307" s="8"/>
      <c r="I307" s="8"/>
      <c r="J307" s="8"/>
      <c r="K307" s="8"/>
      <c r="L307" s="8"/>
      <c r="M307" s="119"/>
      <c r="N307" s="118"/>
      <c r="O307" s="119"/>
      <c r="P307" s="119"/>
      <c r="Q307" s="119"/>
      <c r="R307" s="119"/>
      <c r="S307" s="4"/>
      <c r="T307" s="4"/>
      <c r="U307" s="4"/>
      <c r="V307" s="4"/>
      <c r="W307" s="4"/>
      <c r="X307" s="4"/>
      <c r="Y307" s="4"/>
      <c r="Z307" s="4"/>
      <c r="AA307" s="4"/>
      <c r="AB307" s="4"/>
      <c r="AC307" s="4"/>
      <c r="AD307" s="4"/>
      <c r="AE307" s="4"/>
      <c r="AF307" s="4"/>
      <c r="AG307" s="4"/>
    </row>
    <row r="308">
      <c r="A308" s="4"/>
      <c r="B308" s="4"/>
      <c r="C308" s="4"/>
      <c r="D308" s="4"/>
      <c r="E308" s="4"/>
      <c r="F308" s="4"/>
      <c r="G308" s="4"/>
      <c r="H308" s="8"/>
      <c r="I308" s="8"/>
      <c r="J308" s="8"/>
      <c r="K308" s="8"/>
      <c r="L308" s="8"/>
      <c r="M308" s="119"/>
      <c r="N308" s="118"/>
      <c r="O308" s="119"/>
      <c r="P308" s="119"/>
      <c r="Q308" s="119"/>
      <c r="R308" s="119"/>
      <c r="S308" s="4"/>
      <c r="T308" s="4"/>
      <c r="U308" s="4"/>
      <c r="V308" s="4"/>
      <c r="W308" s="4"/>
      <c r="X308" s="4"/>
      <c r="Y308" s="4"/>
      <c r="Z308" s="4"/>
      <c r="AA308" s="4"/>
      <c r="AB308" s="4"/>
      <c r="AC308" s="4"/>
      <c r="AD308" s="4"/>
      <c r="AE308" s="4"/>
      <c r="AF308" s="4"/>
      <c r="AG308" s="4"/>
    </row>
    <row r="309">
      <c r="A309" s="4"/>
      <c r="B309" s="4"/>
      <c r="C309" s="4"/>
      <c r="D309" s="4"/>
      <c r="E309" s="4"/>
      <c r="F309" s="4"/>
      <c r="G309" s="4"/>
      <c r="H309" s="8"/>
      <c r="I309" s="8"/>
      <c r="J309" s="8"/>
      <c r="K309" s="8"/>
      <c r="L309" s="8"/>
      <c r="M309" s="119"/>
      <c r="N309" s="118"/>
      <c r="O309" s="119"/>
      <c r="P309" s="119"/>
      <c r="Q309" s="119"/>
      <c r="R309" s="119"/>
      <c r="S309" s="4"/>
      <c r="T309" s="4"/>
      <c r="U309" s="4"/>
      <c r="V309" s="4"/>
      <c r="W309" s="4"/>
      <c r="X309" s="4"/>
      <c r="Y309" s="4"/>
      <c r="Z309" s="4"/>
      <c r="AA309" s="4"/>
      <c r="AB309" s="4"/>
      <c r="AC309" s="4"/>
      <c r="AD309" s="4"/>
      <c r="AE309" s="4"/>
      <c r="AF309" s="4"/>
      <c r="AG309" s="4"/>
    </row>
    <row r="310">
      <c r="A310" s="4"/>
      <c r="B310" s="4"/>
      <c r="C310" s="4"/>
      <c r="D310" s="4"/>
      <c r="E310" s="4"/>
      <c r="F310" s="4"/>
      <c r="G310" s="4"/>
      <c r="H310" s="8"/>
      <c r="I310" s="8"/>
      <c r="J310" s="8"/>
      <c r="K310" s="8"/>
      <c r="L310" s="8"/>
      <c r="M310" s="119"/>
      <c r="N310" s="118"/>
      <c r="O310" s="119"/>
      <c r="P310" s="119"/>
      <c r="Q310" s="119"/>
      <c r="R310" s="119"/>
      <c r="S310" s="4"/>
      <c r="T310" s="4"/>
      <c r="U310" s="4"/>
      <c r="V310" s="4"/>
      <c r="W310" s="4"/>
      <c r="X310" s="4"/>
      <c r="Y310" s="4"/>
      <c r="Z310" s="4"/>
      <c r="AA310" s="4"/>
      <c r="AB310" s="4"/>
      <c r="AC310" s="4"/>
      <c r="AD310" s="4"/>
      <c r="AE310" s="4"/>
      <c r="AF310" s="4"/>
      <c r="AG310" s="4"/>
    </row>
    <row r="311">
      <c r="A311" s="4"/>
      <c r="B311" s="4"/>
      <c r="C311" s="4"/>
      <c r="D311" s="4"/>
      <c r="E311" s="4"/>
      <c r="F311" s="4"/>
      <c r="G311" s="4"/>
      <c r="H311" s="8"/>
      <c r="I311" s="8"/>
      <c r="J311" s="8"/>
      <c r="K311" s="8"/>
      <c r="L311" s="8"/>
      <c r="M311" s="119"/>
      <c r="N311" s="118"/>
      <c r="O311" s="119"/>
      <c r="P311" s="119"/>
      <c r="Q311" s="119"/>
      <c r="R311" s="119"/>
      <c r="S311" s="4"/>
      <c r="T311" s="4"/>
      <c r="U311" s="4"/>
      <c r="V311" s="4"/>
      <c r="W311" s="4"/>
      <c r="X311" s="4"/>
      <c r="Y311" s="4"/>
      <c r="Z311" s="4"/>
      <c r="AA311" s="4"/>
      <c r="AB311" s="4"/>
      <c r="AC311" s="4"/>
      <c r="AD311" s="4"/>
      <c r="AE311" s="4"/>
      <c r="AF311" s="4"/>
      <c r="AG311" s="4"/>
    </row>
    <row r="312">
      <c r="A312" s="4"/>
      <c r="B312" s="4"/>
      <c r="C312" s="4"/>
      <c r="D312" s="4"/>
      <c r="E312" s="4"/>
      <c r="F312" s="4"/>
      <c r="G312" s="4"/>
      <c r="H312" s="8"/>
      <c r="I312" s="8"/>
      <c r="J312" s="8"/>
      <c r="K312" s="8"/>
      <c r="L312" s="8"/>
      <c r="M312" s="119"/>
      <c r="N312" s="118"/>
      <c r="O312" s="119"/>
      <c r="P312" s="119"/>
      <c r="Q312" s="119"/>
      <c r="R312" s="119"/>
      <c r="S312" s="4"/>
      <c r="T312" s="4"/>
      <c r="U312" s="4"/>
      <c r="V312" s="4"/>
      <c r="W312" s="4"/>
      <c r="X312" s="4"/>
      <c r="Y312" s="4"/>
      <c r="Z312" s="4"/>
      <c r="AA312" s="4"/>
      <c r="AB312" s="4"/>
      <c r="AC312" s="4"/>
      <c r="AD312" s="4"/>
      <c r="AE312" s="4"/>
      <c r="AF312" s="4"/>
      <c r="AG312" s="4"/>
    </row>
    <row r="313">
      <c r="A313" s="4"/>
      <c r="B313" s="4"/>
      <c r="C313" s="4"/>
      <c r="D313" s="4"/>
      <c r="E313" s="4"/>
      <c r="F313" s="4"/>
      <c r="G313" s="4"/>
      <c r="H313" s="8"/>
      <c r="I313" s="8"/>
      <c r="J313" s="8"/>
      <c r="K313" s="8"/>
      <c r="L313" s="8"/>
      <c r="M313" s="119"/>
      <c r="N313" s="118"/>
      <c r="O313" s="119"/>
      <c r="P313" s="119"/>
      <c r="Q313" s="119"/>
      <c r="R313" s="119"/>
      <c r="S313" s="4"/>
      <c r="T313" s="4"/>
      <c r="U313" s="4"/>
      <c r="V313" s="4"/>
      <c r="W313" s="4"/>
      <c r="X313" s="4"/>
      <c r="Y313" s="4"/>
      <c r="Z313" s="4"/>
      <c r="AA313" s="4"/>
      <c r="AB313" s="4"/>
      <c r="AC313" s="4"/>
      <c r="AD313" s="4"/>
      <c r="AE313" s="4"/>
      <c r="AF313" s="4"/>
      <c r="AG313" s="4"/>
    </row>
    <row r="314">
      <c r="A314" s="4"/>
      <c r="B314" s="4"/>
      <c r="C314" s="4"/>
      <c r="D314" s="4"/>
      <c r="E314" s="4"/>
      <c r="F314" s="4"/>
      <c r="G314" s="4"/>
      <c r="H314" s="8"/>
      <c r="I314" s="8"/>
      <c r="J314" s="8"/>
      <c r="K314" s="8"/>
      <c r="L314" s="8"/>
      <c r="M314" s="119"/>
      <c r="N314" s="118"/>
      <c r="O314" s="119"/>
      <c r="P314" s="119"/>
      <c r="Q314" s="119"/>
      <c r="R314" s="119"/>
      <c r="S314" s="4"/>
      <c r="T314" s="4"/>
      <c r="U314" s="4"/>
      <c r="V314" s="4"/>
      <c r="W314" s="4"/>
      <c r="X314" s="4"/>
      <c r="Y314" s="4"/>
      <c r="Z314" s="4"/>
      <c r="AA314" s="4"/>
      <c r="AB314" s="4"/>
      <c r="AC314" s="4"/>
      <c r="AD314" s="4"/>
      <c r="AE314" s="4"/>
      <c r="AF314" s="4"/>
      <c r="AG314" s="4"/>
    </row>
    <row r="315">
      <c r="A315" s="4"/>
      <c r="B315" s="4"/>
      <c r="C315" s="4"/>
      <c r="D315" s="4"/>
      <c r="E315" s="4"/>
      <c r="F315" s="4"/>
      <c r="G315" s="4"/>
      <c r="H315" s="8"/>
      <c r="I315" s="8"/>
      <c r="J315" s="8"/>
      <c r="K315" s="8"/>
      <c r="L315" s="8"/>
      <c r="M315" s="119"/>
      <c r="N315" s="118"/>
      <c r="O315" s="119"/>
      <c r="P315" s="119"/>
      <c r="Q315" s="119"/>
      <c r="R315" s="119"/>
      <c r="S315" s="4"/>
      <c r="T315" s="4"/>
      <c r="U315" s="4"/>
      <c r="V315" s="4"/>
      <c r="W315" s="4"/>
      <c r="X315" s="4"/>
      <c r="Y315" s="4"/>
      <c r="Z315" s="4"/>
      <c r="AA315" s="4"/>
      <c r="AB315" s="4"/>
      <c r="AC315" s="4"/>
      <c r="AD315" s="4"/>
      <c r="AE315" s="4"/>
      <c r="AF315" s="4"/>
      <c r="AG315" s="4"/>
    </row>
    <row r="316">
      <c r="A316" s="4"/>
      <c r="B316" s="4"/>
      <c r="C316" s="4"/>
      <c r="D316" s="4"/>
      <c r="E316" s="4"/>
      <c r="F316" s="4"/>
      <c r="G316" s="4"/>
      <c r="H316" s="8"/>
      <c r="I316" s="8"/>
      <c r="J316" s="8"/>
      <c r="K316" s="8"/>
      <c r="L316" s="8"/>
      <c r="M316" s="119"/>
      <c r="N316" s="118"/>
      <c r="O316" s="119"/>
      <c r="P316" s="119"/>
      <c r="Q316" s="119"/>
      <c r="R316" s="119"/>
      <c r="S316" s="4"/>
      <c r="T316" s="4"/>
      <c r="U316" s="4"/>
      <c r="V316" s="4"/>
      <c r="W316" s="4"/>
      <c r="X316" s="4"/>
      <c r="Y316" s="4"/>
      <c r="Z316" s="4"/>
      <c r="AA316" s="4"/>
      <c r="AB316" s="4"/>
      <c r="AC316" s="4"/>
      <c r="AD316" s="4"/>
      <c r="AE316" s="4"/>
      <c r="AF316" s="4"/>
      <c r="AG316" s="4"/>
    </row>
    <row r="317">
      <c r="A317" s="4"/>
      <c r="B317" s="4"/>
      <c r="C317" s="4"/>
      <c r="D317" s="4"/>
      <c r="E317" s="4"/>
      <c r="F317" s="4"/>
      <c r="G317" s="4"/>
      <c r="H317" s="8"/>
      <c r="I317" s="8"/>
      <c r="J317" s="8"/>
      <c r="K317" s="8"/>
      <c r="L317" s="8"/>
      <c r="M317" s="119"/>
      <c r="N317" s="118"/>
      <c r="O317" s="119"/>
      <c r="P317" s="119"/>
      <c r="Q317" s="119"/>
      <c r="R317" s="119"/>
      <c r="S317" s="4"/>
      <c r="T317" s="4"/>
      <c r="U317" s="4"/>
      <c r="V317" s="4"/>
      <c r="W317" s="4"/>
      <c r="X317" s="4"/>
      <c r="Y317" s="4"/>
      <c r="Z317" s="4"/>
      <c r="AA317" s="4"/>
      <c r="AB317" s="4"/>
      <c r="AC317" s="4"/>
      <c r="AD317" s="4"/>
      <c r="AE317" s="4"/>
      <c r="AF317" s="4"/>
      <c r="AG317" s="4"/>
    </row>
    <row r="318">
      <c r="A318" s="4"/>
      <c r="B318" s="4"/>
      <c r="C318" s="4"/>
      <c r="D318" s="4"/>
      <c r="E318" s="4"/>
      <c r="F318" s="4"/>
      <c r="G318" s="4"/>
      <c r="H318" s="8"/>
      <c r="I318" s="8"/>
      <c r="J318" s="8"/>
      <c r="K318" s="8"/>
      <c r="L318" s="8"/>
      <c r="M318" s="119"/>
      <c r="N318" s="118"/>
      <c r="O318" s="119"/>
      <c r="P318" s="119"/>
      <c r="Q318" s="119"/>
      <c r="R318" s="119"/>
      <c r="S318" s="4"/>
      <c r="T318" s="4"/>
      <c r="U318" s="4"/>
      <c r="V318" s="4"/>
      <c r="W318" s="4"/>
      <c r="X318" s="4"/>
      <c r="Y318" s="4"/>
      <c r="Z318" s="4"/>
      <c r="AA318" s="4"/>
      <c r="AB318" s="4"/>
      <c r="AC318" s="4"/>
      <c r="AD318" s="4"/>
      <c r="AE318" s="4"/>
      <c r="AF318" s="4"/>
      <c r="AG318" s="4"/>
    </row>
    <row r="319">
      <c r="A319" s="4"/>
      <c r="B319" s="4"/>
      <c r="C319" s="4"/>
      <c r="D319" s="4"/>
      <c r="E319" s="4"/>
      <c r="F319" s="4"/>
      <c r="G319" s="4"/>
      <c r="H319" s="8"/>
      <c r="I319" s="8"/>
      <c r="J319" s="8"/>
      <c r="K319" s="8"/>
      <c r="L319" s="8"/>
      <c r="M319" s="119"/>
      <c r="N319" s="118"/>
      <c r="O319" s="119"/>
      <c r="P319" s="119"/>
      <c r="Q319" s="119"/>
      <c r="R319" s="119"/>
      <c r="S319" s="4"/>
      <c r="T319" s="4"/>
      <c r="U319" s="4"/>
      <c r="V319" s="4"/>
      <c r="W319" s="4"/>
      <c r="X319" s="4"/>
      <c r="Y319" s="4"/>
      <c r="Z319" s="4"/>
      <c r="AA319" s="4"/>
      <c r="AB319" s="4"/>
      <c r="AC319" s="4"/>
      <c r="AD319" s="4"/>
      <c r="AE319" s="4"/>
      <c r="AF319" s="4"/>
      <c r="AG319" s="4"/>
    </row>
    <row r="320">
      <c r="A320" s="4"/>
      <c r="B320" s="4"/>
      <c r="C320" s="4"/>
      <c r="D320" s="4"/>
      <c r="E320" s="4"/>
      <c r="F320" s="4"/>
      <c r="G320" s="4"/>
      <c r="H320" s="8"/>
      <c r="I320" s="8"/>
      <c r="J320" s="8"/>
      <c r="K320" s="8"/>
      <c r="L320" s="8"/>
      <c r="M320" s="119"/>
      <c r="N320" s="118"/>
      <c r="O320" s="119"/>
      <c r="P320" s="119"/>
      <c r="Q320" s="119"/>
      <c r="R320" s="119"/>
      <c r="S320" s="4"/>
      <c r="T320" s="4"/>
      <c r="U320" s="4"/>
      <c r="V320" s="4"/>
      <c r="W320" s="4"/>
      <c r="X320" s="4"/>
      <c r="Y320" s="4"/>
      <c r="Z320" s="4"/>
      <c r="AA320" s="4"/>
      <c r="AB320" s="4"/>
      <c r="AC320" s="4"/>
      <c r="AD320" s="4"/>
      <c r="AE320" s="4"/>
      <c r="AF320" s="4"/>
      <c r="AG320" s="4"/>
    </row>
    <row r="321">
      <c r="A321" s="4"/>
      <c r="B321" s="4"/>
      <c r="C321" s="4"/>
      <c r="D321" s="4"/>
      <c r="E321" s="4"/>
      <c r="F321" s="4"/>
      <c r="G321" s="4"/>
      <c r="H321" s="8"/>
      <c r="I321" s="8"/>
      <c r="J321" s="8"/>
      <c r="K321" s="8"/>
      <c r="L321" s="8"/>
      <c r="M321" s="119"/>
      <c r="N321" s="118"/>
      <c r="O321" s="119"/>
      <c r="P321" s="119"/>
      <c r="Q321" s="119"/>
      <c r="R321" s="119"/>
      <c r="S321" s="4"/>
      <c r="T321" s="4"/>
      <c r="U321" s="4"/>
      <c r="V321" s="4"/>
      <c r="W321" s="4"/>
      <c r="X321" s="4"/>
      <c r="Y321" s="4"/>
      <c r="Z321" s="4"/>
      <c r="AA321" s="4"/>
      <c r="AB321" s="4"/>
      <c r="AC321" s="4"/>
      <c r="AD321" s="4"/>
      <c r="AE321" s="4"/>
      <c r="AF321" s="4"/>
      <c r="AG321" s="4"/>
    </row>
    <row r="322">
      <c r="A322" s="4"/>
      <c r="B322" s="4"/>
      <c r="C322" s="4"/>
      <c r="D322" s="4"/>
      <c r="E322" s="4"/>
      <c r="F322" s="4"/>
      <c r="G322" s="4"/>
      <c r="H322" s="8"/>
      <c r="I322" s="8"/>
      <c r="J322" s="8"/>
      <c r="K322" s="8"/>
      <c r="L322" s="8"/>
      <c r="M322" s="119"/>
      <c r="N322" s="118"/>
      <c r="O322" s="119"/>
      <c r="P322" s="119"/>
      <c r="Q322" s="119"/>
      <c r="R322" s="119"/>
      <c r="S322" s="4"/>
      <c r="T322" s="4"/>
      <c r="U322" s="4"/>
      <c r="V322" s="4"/>
      <c r="W322" s="4"/>
      <c r="X322" s="4"/>
      <c r="Y322" s="4"/>
      <c r="Z322" s="4"/>
      <c r="AA322" s="4"/>
      <c r="AB322" s="4"/>
      <c r="AC322" s="4"/>
      <c r="AD322" s="4"/>
      <c r="AE322" s="4"/>
      <c r="AF322" s="4"/>
      <c r="AG322" s="4"/>
    </row>
    <row r="323">
      <c r="A323" s="4"/>
      <c r="B323" s="4"/>
      <c r="C323" s="4"/>
      <c r="D323" s="4"/>
      <c r="E323" s="4"/>
      <c r="F323" s="4"/>
      <c r="G323" s="4"/>
      <c r="H323" s="8"/>
      <c r="I323" s="8"/>
      <c r="J323" s="8"/>
      <c r="K323" s="8"/>
      <c r="L323" s="8"/>
      <c r="M323" s="119"/>
      <c r="N323" s="118"/>
      <c r="O323" s="119"/>
      <c r="P323" s="119"/>
      <c r="Q323" s="119"/>
      <c r="R323" s="119"/>
      <c r="S323" s="4"/>
      <c r="T323" s="4"/>
      <c r="U323" s="4"/>
      <c r="V323" s="4"/>
      <c r="W323" s="4"/>
      <c r="X323" s="4"/>
      <c r="Y323" s="4"/>
      <c r="Z323" s="4"/>
      <c r="AA323" s="4"/>
      <c r="AB323" s="4"/>
      <c r="AC323" s="4"/>
      <c r="AD323" s="4"/>
      <c r="AE323" s="4"/>
      <c r="AF323" s="4"/>
      <c r="AG323" s="4"/>
    </row>
    <row r="324">
      <c r="A324" s="4"/>
      <c r="B324" s="4"/>
      <c r="C324" s="4"/>
      <c r="D324" s="4"/>
      <c r="E324" s="4"/>
      <c r="F324" s="4"/>
      <c r="G324" s="4"/>
      <c r="H324" s="8"/>
      <c r="I324" s="8"/>
      <c r="J324" s="8"/>
      <c r="K324" s="8"/>
      <c r="L324" s="8"/>
      <c r="M324" s="119"/>
      <c r="N324" s="118"/>
      <c r="O324" s="119"/>
      <c r="P324" s="119"/>
      <c r="Q324" s="119"/>
      <c r="R324" s="119"/>
      <c r="S324" s="4"/>
      <c r="T324" s="4"/>
      <c r="U324" s="4"/>
      <c r="V324" s="4"/>
      <c r="W324" s="4"/>
      <c r="X324" s="4"/>
      <c r="Y324" s="4"/>
      <c r="Z324" s="4"/>
      <c r="AA324" s="4"/>
      <c r="AB324" s="4"/>
      <c r="AC324" s="4"/>
      <c r="AD324" s="4"/>
      <c r="AE324" s="4"/>
      <c r="AF324" s="4"/>
      <c r="AG324" s="4"/>
    </row>
    <row r="325">
      <c r="A325" s="4"/>
      <c r="B325" s="4"/>
      <c r="C325" s="4"/>
      <c r="D325" s="4"/>
      <c r="E325" s="4"/>
      <c r="F325" s="4"/>
      <c r="G325" s="4"/>
      <c r="H325" s="8"/>
      <c r="I325" s="8"/>
      <c r="J325" s="8"/>
      <c r="K325" s="8"/>
      <c r="L325" s="8"/>
      <c r="M325" s="119"/>
      <c r="N325" s="118"/>
      <c r="O325" s="119"/>
      <c r="P325" s="119"/>
      <c r="Q325" s="119"/>
      <c r="R325" s="119"/>
      <c r="S325" s="4"/>
      <c r="T325" s="4"/>
      <c r="U325" s="4"/>
      <c r="V325" s="4"/>
      <c r="W325" s="4"/>
      <c r="X325" s="4"/>
      <c r="Y325" s="4"/>
      <c r="Z325" s="4"/>
      <c r="AA325" s="4"/>
      <c r="AB325" s="4"/>
      <c r="AC325" s="4"/>
      <c r="AD325" s="4"/>
      <c r="AE325" s="4"/>
      <c r="AF325" s="4"/>
      <c r="AG325" s="4"/>
    </row>
    <row r="326">
      <c r="A326" s="4"/>
      <c r="B326" s="4"/>
      <c r="C326" s="4"/>
      <c r="D326" s="4"/>
      <c r="E326" s="4"/>
      <c r="F326" s="4"/>
      <c r="G326" s="4"/>
      <c r="H326" s="8"/>
      <c r="I326" s="8"/>
      <c r="J326" s="8"/>
      <c r="K326" s="8"/>
      <c r="L326" s="8"/>
      <c r="M326" s="119"/>
      <c r="N326" s="118"/>
      <c r="O326" s="119"/>
      <c r="P326" s="119"/>
      <c r="Q326" s="119"/>
      <c r="R326" s="119"/>
      <c r="S326" s="4"/>
      <c r="T326" s="4"/>
      <c r="U326" s="4"/>
      <c r="V326" s="4"/>
      <c r="W326" s="4"/>
      <c r="X326" s="4"/>
      <c r="Y326" s="4"/>
      <c r="Z326" s="4"/>
      <c r="AA326" s="4"/>
      <c r="AB326" s="4"/>
      <c r="AC326" s="4"/>
      <c r="AD326" s="4"/>
      <c r="AE326" s="4"/>
      <c r="AF326" s="4"/>
      <c r="AG326" s="4"/>
    </row>
    <row r="327">
      <c r="A327" s="4"/>
      <c r="B327" s="4"/>
      <c r="C327" s="4"/>
      <c r="D327" s="4"/>
      <c r="E327" s="4"/>
      <c r="F327" s="4"/>
      <c r="G327" s="4"/>
      <c r="H327" s="8"/>
      <c r="I327" s="8"/>
      <c r="J327" s="8"/>
      <c r="K327" s="8"/>
      <c r="L327" s="8"/>
      <c r="M327" s="119"/>
      <c r="N327" s="118"/>
      <c r="O327" s="119"/>
      <c r="P327" s="119"/>
      <c r="Q327" s="119"/>
      <c r="R327" s="119"/>
      <c r="S327" s="4"/>
      <c r="T327" s="4"/>
      <c r="U327" s="4"/>
      <c r="V327" s="4"/>
      <c r="W327" s="4"/>
      <c r="X327" s="4"/>
      <c r="Y327" s="4"/>
      <c r="Z327" s="4"/>
      <c r="AA327" s="4"/>
      <c r="AB327" s="4"/>
      <c r="AC327" s="4"/>
      <c r="AD327" s="4"/>
      <c r="AE327" s="4"/>
      <c r="AF327" s="4"/>
      <c r="AG327" s="4"/>
    </row>
    <row r="328">
      <c r="A328" s="4"/>
      <c r="B328" s="4"/>
      <c r="C328" s="4"/>
      <c r="D328" s="4"/>
      <c r="E328" s="4"/>
      <c r="F328" s="4"/>
      <c r="G328" s="4"/>
      <c r="H328" s="8"/>
      <c r="I328" s="8"/>
      <c r="J328" s="8"/>
      <c r="K328" s="8"/>
      <c r="L328" s="8"/>
      <c r="M328" s="119"/>
      <c r="N328" s="118"/>
      <c r="O328" s="119"/>
      <c r="P328" s="119"/>
      <c r="Q328" s="119"/>
      <c r="R328" s="119"/>
      <c r="S328" s="4"/>
      <c r="T328" s="4"/>
      <c r="U328" s="4"/>
      <c r="V328" s="4"/>
      <c r="W328" s="4"/>
      <c r="X328" s="4"/>
      <c r="Y328" s="4"/>
      <c r="Z328" s="4"/>
      <c r="AA328" s="4"/>
      <c r="AB328" s="4"/>
      <c r="AC328" s="4"/>
      <c r="AD328" s="4"/>
      <c r="AE328" s="4"/>
      <c r="AF328" s="4"/>
      <c r="AG328" s="4"/>
    </row>
    <row r="329">
      <c r="A329" s="4"/>
      <c r="B329" s="4"/>
      <c r="C329" s="4"/>
      <c r="D329" s="4"/>
      <c r="E329" s="4"/>
      <c r="F329" s="4"/>
      <c r="G329" s="4"/>
      <c r="H329" s="8"/>
      <c r="I329" s="8"/>
      <c r="J329" s="8"/>
      <c r="K329" s="8"/>
      <c r="L329" s="8"/>
      <c r="M329" s="119"/>
      <c r="N329" s="118"/>
      <c r="O329" s="119"/>
      <c r="P329" s="119"/>
      <c r="Q329" s="119"/>
      <c r="R329" s="119"/>
      <c r="S329" s="4"/>
      <c r="T329" s="4"/>
      <c r="U329" s="4"/>
      <c r="V329" s="4"/>
      <c r="W329" s="4"/>
      <c r="X329" s="4"/>
      <c r="Y329" s="4"/>
      <c r="Z329" s="4"/>
      <c r="AA329" s="4"/>
      <c r="AB329" s="4"/>
      <c r="AC329" s="4"/>
      <c r="AD329" s="4"/>
      <c r="AE329" s="4"/>
      <c r="AF329" s="4"/>
      <c r="AG329" s="4"/>
    </row>
    <row r="330">
      <c r="A330" s="4"/>
      <c r="B330" s="4"/>
      <c r="C330" s="4"/>
      <c r="D330" s="4"/>
      <c r="E330" s="4"/>
      <c r="F330" s="4"/>
      <c r="G330" s="4"/>
      <c r="H330" s="8"/>
      <c r="I330" s="8"/>
      <c r="J330" s="8"/>
      <c r="K330" s="8"/>
      <c r="L330" s="8"/>
      <c r="M330" s="119"/>
      <c r="N330" s="118"/>
      <c r="O330" s="119"/>
      <c r="P330" s="119"/>
      <c r="Q330" s="119"/>
      <c r="R330" s="119"/>
      <c r="S330" s="4"/>
      <c r="T330" s="4"/>
      <c r="U330" s="4"/>
      <c r="V330" s="4"/>
      <c r="W330" s="4"/>
      <c r="X330" s="4"/>
      <c r="Y330" s="4"/>
      <c r="Z330" s="4"/>
      <c r="AA330" s="4"/>
      <c r="AB330" s="4"/>
      <c r="AC330" s="4"/>
      <c r="AD330" s="4"/>
      <c r="AE330" s="4"/>
      <c r="AF330" s="4"/>
      <c r="AG330" s="4"/>
    </row>
    <row r="331">
      <c r="A331" s="4"/>
      <c r="B331" s="4"/>
      <c r="C331" s="4"/>
      <c r="D331" s="4"/>
      <c r="E331" s="4"/>
      <c r="F331" s="4"/>
      <c r="G331" s="4"/>
      <c r="H331" s="8"/>
      <c r="I331" s="8"/>
      <c r="J331" s="8"/>
      <c r="K331" s="8"/>
      <c r="L331" s="8"/>
      <c r="M331" s="119"/>
      <c r="N331" s="118"/>
      <c r="O331" s="119"/>
      <c r="P331" s="119"/>
      <c r="Q331" s="119"/>
      <c r="R331" s="119"/>
      <c r="S331" s="4"/>
      <c r="T331" s="4"/>
      <c r="U331" s="4"/>
      <c r="V331" s="4"/>
      <c r="W331" s="4"/>
      <c r="X331" s="4"/>
      <c r="Y331" s="4"/>
      <c r="Z331" s="4"/>
      <c r="AA331" s="4"/>
      <c r="AB331" s="4"/>
      <c r="AC331" s="4"/>
      <c r="AD331" s="4"/>
      <c r="AE331" s="4"/>
      <c r="AF331" s="4"/>
      <c r="AG331" s="4"/>
    </row>
    <row r="332">
      <c r="A332" s="4"/>
      <c r="B332" s="4"/>
      <c r="C332" s="4"/>
      <c r="D332" s="4"/>
      <c r="E332" s="4"/>
      <c r="F332" s="4"/>
      <c r="G332" s="4"/>
      <c r="H332" s="8"/>
      <c r="I332" s="8"/>
      <c r="J332" s="8"/>
      <c r="K332" s="8"/>
      <c r="L332" s="8"/>
      <c r="M332" s="119"/>
      <c r="N332" s="118"/>
      <c r="O332" s="119"/>
      <c r="P332" s="119"/>
      <c r="Q332" s="119"/>
      <c r="R332" s="119"/>
      <c r="S332" s="4"/>
      <c r="T332" s="4"/>
      <c r="U332" s="4"/>
      <c r="V332" s="4"/>
      <c r="W332" s="4"/>
      <c r="X332" s="4"/>
      <c r="Y332" s="4"/>
      <c r="Z332" s="4"/>
      <c r="AA332" s="4"/>
      <c r="AB332" s="4"/>
      <c r="AC332" s="4"/>
      <c r="AD332" s="4"/>
      <c r="AE332" s="4"/>
      <c r="AF332" s="4"/>
      <c r="AG332" s="4"/>
    </row>
    <row r="333">
      <c r="A333" s="4"/>
      <c r="B333" s="4"/>
      <c r="C333" s="4"/>
      <c r="D333" s="4"/>
      <c r="E333" s="4"/>
      <c r="F333" s="4"/>
      <c r="G333" s="4"/>
      <c r="H333" s="8"/>
      <c r="I333" s="8"/>
      <c r="J333" s="8"/>
      <c r="K333" s="8"/>
      <c r="L333" s="8"/>
      <c r="M333" s="119"/>
      <c r="N333" s="118"/>
      <c r="O333" s="119"/>
      <c r="P333" s="119"/>
      <c r="Q333" s="119"/>
      <c r="R333" s="119"/>
      <c r="S333" s="4"/>
      <c r="T333" s="4"/>
      <c r="U333" s="4"/>
      <c r="V333" s="4"/>
      <c r="W333" s="4"/>
      <c r="X333" s="4"/>
      <c r="Y333" s="4"/>
      <c r="Z333" s="4"/>
      <c r="AA333" s="4"/>
      <c r="AB333" s="4"/>
      <c r="AC333" s="4"/>
      <c r="AD333" s="4"/>
      <c r="AE333" s="4"/>
      <c r="AF333" s="4"/>
      <c r="AG333" s="4"/>
    </row>
    <row r="334">
      <c r="A334" s="4"/>
      <c r="B334" s="4"/>
      <c r="C334" s="4"/>
      <c r="D334" s="4"/>
      <c r="E334" s="4"/>
      <c r="F334" s="4"/>
      <c r="G334" s="4"/>
      <c r="H334" s="8"/>
      <c r="I334" s="8"/>
      <c r="J334" s="8"/>
      <c r="K334" s="8"/>
      <c r="L334" s="8"/>
      <c r="M334" s="119"/>
      <c r="N334" s="118"/>
      <c r="O334" s="119"/>
      <c r="P334" s="119"/>
      <c r="Q334" s="119"/>
      <c r="R334" s="119"/>
      <c r="S334" s="4"/>
      <c r="T334" s="4"/>
      <c r="U334" s="4"/>
      <c r="V334" s="4"/>
      <c r="W334" s="4"/>
      <c r="X334" s="4"/>
      <c r="Y334" s="4"/>
      <c r="Z334" s="4"/>
      <c r="AA334" s="4"/>
      <c r="AB334" s="4"/>
      <c r="AC334" s="4"/>
      <c r="AD334" s="4"/>
      <c r="AE334" s="4"/>
      <c r="AF334" s="4"/>
      <c r="AG334" s="4"/>
    </row>
    <row r="335">
      <c r="A335" s="4"/>
      <c r="B335" s="4"/>
      <c r="C335" s="4"/>
      <c r="D335" s="4"/>
      <c r="E335" s="4"/>
      <c r="F335" s="4"/>
      <c r="G335" s="4"/>
      <c r="H335" s="8"/>
      <c r="I335" s="8"/>
      <c r="J335" s="8"/>
      <c r="K335" s="8"/>
      <c r="L335" s="8"/>
      <c r="M335" s="119"/>
      <c r="N335" s="118"/>
      <c r="O335" s="119"/>
      <c r="P335" s="119"/>
      <c r="Q335" s="119"/>
      <c r="R335" s="119"/>
      <c r="S335" s="4"/>
      <c r="T335" s="4"/>
      <c r="U335" s="4"/>
      <c r="V335" s="4"/>
      <c r="W335" s="4"/>
      <c r="X335" s="4"/>
      <c r="Y335" s="4"/>
      <c r="Z335" s="4"/>
      <c r="AA335" s="4"/>
      <c r="AB335" s="4"/>
      <c r="AC335" s="4"/>
      <c r="AD335" s="4"/>
      <c r="AE335" s="4"/>
      <c r="AF335" s="4"/>
      <c r="AG335" s="4"/>
    </row>
    <row r="336">
      <c r="A336" s="4"/>
      <c r="B336" s="4"/>
      <c r="C336" s="4"/>
      <c r="D336" s="4"/>
      <c r="E336" s="4"/>
      <c r="F336" s="4"/>
      <c r="G336" s="4"/>
      <c r="H336" s="8"/>
      <c r="I336" s="8"/>
      <c r="J336" s="8"/>
      <c r="K336" s="8"/>
      <c r="L336" s="8"/>
      <c r="M336" s="119"/>
      <c r="N336" s="118"/>
      <c r="O336" s="119"/>
      <c r="P336" s="119"/>
      <c r="Q336" s="119"/>
      <c r="R336" s="119"/>
      <c r="S336" s="4"/>
      <c r="T336" s="4"/>
      <c r="U336" s="4"/>
      <c r="V336" s="4"/>
      <c r="W336" s="4"/>
      <c r="X336" s="4"/>
      <c r="Y336" s="4"/>
      <c r="Z336" s="4"/>
      <c r="AA336" s="4"/>
      <c r="AB336" s="4"/>
      <c r="AC336" s="4"/>
      <c r="AD336" s="4"/>
      <c r="AE336" s="4"/>
      <c r="AF336" s="4"/>
      <c r="AG336" s="4"/>
    </row>
    <row r="337">
      <c r="A337" s="4"/>
      <c r="B337" s="4"/>
      <c r="C337" s="4"/>
      <c r="D337" s="4"/>
      <c r="E337" s="4"/>
      <c r="F337" s="4"/>
      <c r="G337" s="4"/>
      <c r="H337" s="8"/>
      <c r="I337" s="8"/>
      <c r="J337" s="8"/>
      <c r="K337" s="8"/>
      <c r="L337" s="8"/>
      <c r="M337" s="119"/>
      <c r="N337" s="118"/>
      <c r="O337" s="119"/>
      <c r="P337" s="119"/>
      <c r="Q337" s="119"/>
      <c r="R337" s="119"/>
      <c r="S337" s="4"/>
      <c r="T337" s="4"/>
      <c r="U337" s="4"/>
      <c r="V337" s="4"/>
      <c r="W337" s="4"/>
      <c r="X337" s="4"/>
      <c r="Y337" s="4"/>
      <c r="Z337" s="4"/>
      <c r="AA337" s="4"/>
      <c r="AB337" s="4"/>
      <c r="AC337" s="4"/>
      <c r="AD337" s="4"/>
      <c r="AE337" s="4"/>
      <c r="AF337" s="4"/>
      <c r="AG337" s="4"/>
    </row>
    <row r="338">
      <c r="A338" s="4"/>
      <c r="B338" s="4"/>
      <c r="C338" s="4"/>
      <c r="D338" s="4"/>
      <c r="E338" s="4"/>
      <c r="F338" s="4"/>
      <c r="G338" s="4"/>
      <c r="H338" s="8"/>
      <c r="I338" s="8"/>
      <c r="J338" s="8"/>
      <c r="K338" s="8"/>
      <c r="L338" s="8"/>
      <c r="M338" s="119"/>
      <c r="N338" s="118"/>
      <c r="O338" s="119"/>
      <c r="P338" s="119"/>
      <c r="Q338" s="119"/>
      <c r="R338" s="119"/>
      <c r="S338" s="4"/>
      <c r="T338" s="4"/>
      <c r="U338" s="4"/>
      <c r="V338" s="4"/>
      <c r="W338" s="4"/>
      <c r="X338" s="4"/>
      <c r="Y338" s="4"/>
      <c r="Z338" s="4"/>
      <c r="AA338" s="4"/>
      <c r="AB338" s="4"/>
      <c r="AC338" s="4"/>
      <c r="AD338" s="4"/>
      <c r="AE338" s="4"/>
      <c r="AF338" s="4"/>
      <c r="AG338" s="4"/>
    </row>
    <row r="339">
      <c r="A339" s="4"/>
      <c r="B339" s="4"/>
      <c r="C339" s="4"/>
      <c r="D339" s="4"/>
      <c r="E339" s="4"/>
      <c r="F339" s="4"/>
      <c r="G339" s="4"/>
      <c r="H339" s="8"/>
      <c r="I339" s="8"/>
      <c r="J339" s="8"/>
      <c r="K339" s="8"/>
      <c r="L339" s="8"/>
      <c r="M339" s="119"/>
      <c r="N339" s="118"/>
      <c r="O339" s="119"/>
      <c r="P339" s="119"/>
      <c r="Q339" s="119"/>
      <c r="R339" s="119"/>
      <c r="S339" s="4"/>
      <c r="T339" s="4"/>
      <c r="U339" s="4"/>
      <c r="V339" s="4"/>
      <c r="W339" s="4"/>
      <c r="X339" s="4"/>
      <c r="Y339" s="4"/>
      <c r="Z339" s="4"/>
      <c r="AA339" s="4"/>
      <c r="AB339" s="4"/>
      <c r="AC339" s="4"/>
      <c r="AD339" s="4"/>
      <c r="AE339" s="4"/>
      <c r="AF339" s="4"/>
      <c r="AG339" s="4"/>
    </row>
    <row r="340">
      <c r="A340" s="4"/>
      <c r="B340" s="4"/>
      <c r="C340" s="4"/>
      <c r="D340" s="4"/>
      <c r="E340" s="4"/>
      <c r="F340" s="4"/>
      <c r="G340" s="4"/>
      <c r="H340" s="8"/>
      <c r="I340" s="8"/>
      <c r="J340" s="8"/>
      <c r="K340" s="8"/>
      <c r="L340" s="8"/>
      <c r="M340" s="119"/>
      <c r="N340" s="118"/>
      <c r="O340" s="119"/>
      <c r="P340" s="119"/>
      <c r="Q340" s="119"/>
      <c r="R340" s="119"/>
      <c r="S340" s="4"/>
      <c r="T340" s="4"/>
      <c r="U340" s="4"/>
      <c r="V340" s="4"/>
      <c r="W340" s="4"/>
      <c r="X340" s="4"/>
      <c r="Y340" s="4"/>
      <c r="Z340" s="4"/>
      <c r="AA340" s="4"/>
      <c r="AB340" s="4"/>
      <c r="AC340" s="4"/>
      <c r="AD340" s="4"/>
      <c r="AE340" s="4"/>
      <c r="AF340" s="4"/>
      <c r="AG340" s="4"/>
    </row>
    <row r="341">
      <c r="A341" s="4"/>
      <c r="B341" s="4"/>
      <c r="C341" s="4"/>
      <c r="D341" s="4"/>
      <c r="E341" s="4"/>
      <c r="F341" s="4"/>
      <c r="G341" s="4"/>
      <c r="H341" s="8"/>
      <c r="I341" s="8"/>
      <c r="J341" s="8"/>
      <c r="K341" s="8"/>
      <c r="L341" s="8"/>
      <c r="M341" s="119"/>
      <c r="N341" s="118"/>
      <c r="O341" s="119"/>
      <c r="P341" s="119"/>
      <c r="Q341" s="119"/>
      <c r="R341" s="119"/>
      <c r="S341" s="4"/>
      <c r="T341" s="4"/>
      <c r="U341" s="4"/>
      <c r="V341" s="4"/>
      <c r="W341" s="4"/>
      <c r="X341" s="4"/>
      <c r="Y341" s="4"/>
      <c r="Z341" s="4"/>
      <c r="AA341" s="4"/>
      <c r="AB341" s="4"/>
      <c r="AC341" s="4"/>
      <c r="AD341" s="4"/>
      <c r="AE341" s="4"/>
      <c r="AF341" s="4"/>
      <c r="AG341" s="4"/>
    </row>
    <row r="342">
      <c r="A342" s="4"/>
      <c r="B342" s="4"/>
      <c r="C342" s="4"/>
      <c r="D342" s="4"/>
      <c r="E342" s="4"/>
      <c r="F342" s="4"/>
      <c r="G342" s="4"/>
      <c r="H342" s="8"/>
      <c r="I342" s="8"/>
      <c r="J342" s="8"/>
      <c r="K342" s="8"/>
      <c r="L342" s="8"/>
      <c r="M342" s="119"/>
      <c r="N342" s="118"/>
      <c r="O342" s="119"/>
      <c r="P342" s="119"/>
      <c r="Q342" s="119"/>
      <c r="R342" s="119"/>
      <c r="S342" s="4"/>
      <c r="T342" s="4"/>
      <c r="U342" s="4"/>
      <c r="V342" s="4"/>
      <c r="W342" s="4"/>
      <c r="X342" s="4"/>
      <c r="Y342" s="4"/>
      <c r="Z342" s="4"/>
      <c r="AA342" s="4"/>
      <c r="AB342" s="4"/>
      <c r="AC342" s="4"/>
      <c r="AD342" s="4"/>
      <c r="AE342" s="4"/>
      <c r="AF342" s="4"/>
      <c r="AG342" s="4"/>
    </row>
    <row r="343">
      <c r="A343" s="4"/>
      <c r="B343" s="4"/>
      <c r="C343" s="4"/>
      <c r="D343" s="4"/>
      <c r="E343" s="4"/>
      <c r="F343" s="4"/>
      <c r="G343" s="4"/>
      <c r="H343" s="8"/>
      <c r="I343" s="8"/>
      <c r="J343" s="8"/>
      <c r="K343" s="8"/>
      <c r="L343" s="8"/>
      <c r="M343" s="119"/>
      <c r="N343" s="118"/>
      <c r="O343" s="119"/>
      <c r="P343" s="119"/>
      <c r="Q343" s="119"/>
      <c r="R343" s="119"/>
      <c r="S343" s="4"/>
      <c r="T343" s="4"/>
      <c r="U343" s="4"/>
      <c r="V343" s="4"/>
      <c r="W343" s="4"/>
      <c r="X343" s="4"/>
      <c r="Y343" s="4"/>
      <c r="Z343" s="4"/>
      <c r="AA343" s="4"/>
      <c r="AB343" s="4"/>
      <c r="AC343" s="4"/>
      <c r="AD343" s="4"/>
      <c r="AE343" s="4"/>
      <c r="AF343" s="4"/>
      <c r="AG343" s="4"/>
    </row>
    <row r="344">
      <c r="A344" s="4"/>
      <c r="B344" s="4"/>
      <c r="C344" s="4"/>
      <c r="D344" s="4"/>
      <c r="E344" s="4"/>
      <c r="F344" s="4"/>
      <c r="G344" s="4"/>
      <c r="H344" s="8"/>
      <c r="I344" s="8"/>
      <c r="J344" s="8"/>
      <c r="K344" s="8"/>
      <c r="L344" s="8"/>
      <c r="M344" s="119"/>
      <c r="N344" s="118"/>
      <c r="O344" s="119"/>
      <c r="P344" s="119"/>
      <c r="Q344" s="119"/>
      <c r="R344" s="119"/>
      <c r="S344" s="4"/>
      <c r="T344" s="4"/>
      <c r="U344" s="4"/>
      <c r="V344" s="4"/>
      <c r="W344" s="4"/>
      <c r="X344" s="4"/>
      <c r="Y344" s="4"/>
      <c r="Z344" s="4"/>
      <c r="AA344" s="4"/>
      <c r="AB344" s="4"/>
      <c r="AC344" s="4"/>
      <c r="AD344" s="4"/>
      <c r="AE344" s="4"/>
      <c r="AF344" s="4"/>
      <c r="AG344" s="4"/>
    </row>
    <row r="345">
      <c r="A345" s="4"/>
      <c r="B345" s="4"/>
      <c r="C345" s="4"/>
      <c r="D345" s="4"/>
      <c r="E345" s="4"/>
      <c r="F345" s="4"/>
      <c r="G345" s="4"/>
      <c r="H345" s="8"/>
      <c r="I345" s="8"/>
      <c r="J345" s="8"/>
      <c r="K345" s="8"/>
      <c r="L345" s="8"/>
      <c r="M345" s="119"/>
      <c r="N345" s="118"/>
      <c r="O345" s="119"/>
      <c r="P345" s="119"/>
      <c r="Q345" s="119"/>
      <c r="R345" s="119"/>
      <c r="S345" s="4"/>
      <c r="T345" s="4"/>
      <c r="U345" s="4"/>
      <c r="V345" s="4"/>
      <c r="W345" s="4"/>
      <c r="X345" s="4"/>
      <c r="Y345" s="4"/>
      <c r="Z345" s="4"/>
      <c r="AA345" s="4"/>
      <c r="AB345" s="4"/>
      <c r="AC345" s="4"/>
      <c r="AD345" s="4"/>
      <c r="AE345" s="4"/>
      <c r="AF345" s="4"/>
      <c r="AG345" s="4"/>
    </row>
    <row r="346">
      <c r="A346" s="4"/>
      <c r="B346" s="4"/>
      <c r="C346" s="4"/>
      <c r="D346" s="4"/>
      <c r="E346" s="4"/>
      <c r="F346" s="4"/>
      <c r="G346" s="4"/>
      <c r="H346" s="8"/>
      <c r="I346" s="8"/>
      <c r="J346" s="8"/>
      <c r="K346" s="8"/>
      <c r="L346" s="8"/>
      <c r="M346" s="119"/>
      <c r="N346" s="118"/>
      <c r="O346" s="119"/>
      <c r="P346" s="119"/>
      <c r="Q346" s="119"/>
      <c r="R346" s="119"/>
      <c r="S346" s="4"/>
      <c r="T346" s="4"/>
      <c r="U346" s="4"/>
      <c r="V346" s="4"/>
      <c r="W346" s="4"/>
      <c r="X346" s="4"/>
      <c r="Y346" s="4"/>
      <c r="Z346" s="4"/>
      <c r="AA346" s="4"/>
      <c r="AB346" s="4"/>
      <c r="AC346" s="4"/>
      <c r="AD346" s="4"/>
      <c r="AE346" s="4"/>
      <c r="AF346" s="4"/>
      <c r="AG346" s="4"/>
    </row>
    <row r="347">
      <c r="A347" s="4"/>
      <c r="B347" s="4"/>
      <c r="C347" s="4"/>
      <c r="D347" s="4"/>
      <c r="E347" s="4"/>
      <c r="F347" s="4"/>
      <c r="G347" s="4"/>
      <c r="H347" s="8"/>
      <c r="I347" s="8"/>
      <c r="J347" s="8"/>
      <c r="K347" s="8"/>
      <c r="L347" s="8"/>
      <c r="M347" s="119"/>
      <c r="N347" s="118"/>
      <c r="O347" s="119"/>
      <c r="P347" s="119"/>
      <c r="Q347" s="119"/>
      <c r="R347" s="119"/>
      <c r="S347" s="4"/>
      <c r="T347" s="4"/>
      <c r="U347" s="4"/>
      <c r="V347" s="4"/>
      <c r="W347" s="4"/>
      <c r="X347" s="4"/>
      <c r="Y347" s="4"/>
      <c r="Z347" s="4"/>
      <c r="AA347" s="4"/>
      <c r="AB347" s="4"/>
      <c r="AC347" s="4"/>
      <c r="AD347" s="4"/>
      <c r="AE347" s="4"/>
      <c r="AF347" s="4"/>
      <c r="AG347" s="4"/>
    </row>
    <row r="348">
      <c r="A348" s="4"/>
      <c r="B348" s="4"/>
      <c r="C348" s="4"/>
      <c r="D348" s="4"/>
      <c r="E348" s="4"/>
      <c r="F348" s="4"/>
      <c r="G348" s="4"/>
      <c r="H348" s="8"/>
      <c r="I348" s="8"/>
      <c r="J348" s="8"/>
      <c r="K348" s="8"/>
      <c r="L348" s="8"/>
      <c r="M348" s="119"/>
      <c r="N348" s="118"/>
      <c r="O348" s="119"/>
      <c r="P348" s="119"/>
      <c r="Q348" s="119"/>
      <c r="R348" s="119"/>
      <c r="S348" s="4"/>
      <c r="T348" s="4"/>
      <c r="U348" s="4"/>
      <c r="V348" s="4"/>
      <c r="W348" s="4"/>
      <c r="X348" s="4"/>
      <c r="Y348" s="4"/>
      <c r="Z348" s="4"/>
      <c r="AA348" s="4"/>
      <c r="AB348" s="4"/>
      <c r="AC348" s="4"/>
      <c r="AD348" s="4"/>
      <c r="AE348" s="4"/>
      <c r="AF348" s="4"/>
      <c r="AG348" s="4"/>
    </row>
    <row r="349">
      <c r="A349" s="4"/>
      <c r="B349" s="4"/>
      <c r="C349" s="4"/>
      <c r="D349" s="4"/>
      <c r="E349" s="4"/>
      <c r="F349" s="4"/>
      <c r="G349" s="4"/>
      <c r="H349" s="8"/>
      <c r="I349" s="8"/>
      <c r="J349" s="8"/>
      <c r="K349" s="8"/>
      <c r="L349" s="8"/>
      <c r="M349" s="119"/>
      <c r="N349" s="118"/>
      <c r="O349" s="119"/>
      <c r="P349" s="119"/>
      <c r="Q349" s="119"/>
      <c r="R349" s="119"/>
      <c r="S349" s="4"/>
      <c r="T349" s="4"/>
      <c r="U349" s="4"/>
      <c r="V349" s="4"/>
      <c r="W349" s="4"/>
      <c r="X349" s="4"/>
      <c r="Y349" s="4"/>
      <c r="Z349" s="4"/>
      <c r="AA349" s="4"/>
      <c r="AB349" s="4"/>
      <c r="AC349" s="4"/>
      <c r="AD349" s="4"/>
      <c r="AE349" s="4"/>
      <c r="AF349" s="4"/>
      <c r="AG349" s="4"/>
    </row>
    <row r="350">
      <c r="A350" s="4"/>
      <c r="B350" s="4"/>
      <c r="C350" s="4"/>
      <c r="D350" s="4"/>
      <c r="E350" s="4"/>
      <c r="F350" s="4"/>
      <c r="G350" s="4"/>
      <c r="H350" s="8"/>
      <c r="I350" s="8"/>
      <c r="J350" s="8"/>
      <c r="K350" s="8"/>
      <c r="L350" s="8"/>
      <c r="M350" s="119"/>
      <c r="N350" s="118"/>
      <c r="O350" s="119"/>
      <c r="P350" s="119"/>
      <c r="Q350" s="119"/>
      <c r="R350" s="119"/>
      <c r="S350" s="4"/>
      <c r="T350" s="4"/>
      <c r="U350" s="4"/>
      <c r="V350" s="4"/>
      <c r="W350" s="4"/>
      <c r="X350" s="4"/>
      <c r="Y350" s="4"/>
      <c r="Z350" s="4"/>
      <c r="AA350" s="4"/>
      <c r="AB350" s="4"/>
      <c r="AC350" s="4"/>
      <c r="AD350" s="4"/>
      <c r="AE350" s="4"/>
      <c r="AF350" s="4"/>
      <c r="AG350" s="4"/>
    </row>
    <row r="351">
      <c r="A351" s="4"/>
      <c r="B351" s="4"/>
      <c r="C351" s="4"/>
      <c r="D351" s="4"/>
      <c r="E351" s="4"/>
      <c r="F351" s="4"/>
      <c r="G351" s="4"/>
      <c r="H351" s="8"/>
      <c r="I351" s="8"/>
      <c r="J351" s="8"/>
      <c r="K351" s="8"/>
      <c r="L351" s="8"/>
      <c r="M351" s="119"/>
      <c r="N351" s="118"/>
      <c r="O351" s="119"/>
      <c r="P351" s="119"/>
      <c r="Q351" s="119"/>
      <c r="R351" s="119"/>
      <c r="S351" s="4"/>
      <c r="T351" s="4"/>
      <c r="U351" s="4"/>
      <c r="V351" s="4"/>
      <c r="W351" s="4"/>
      <c r="X351" s="4"/>
      <c r="Y351" s="4"/>
      <c r="Z351" s="4"/>
      <c r="AA351" s="4"/>
      <c r="AB351" s="4"/>
      <c r="AC351" s="4"/>
      <c r="AD351" s="4"/>
      <c r="AE351" s="4"/>
      <c r="AF351" s="4"/>
      <c r="AG351" s="4"/>
    </row>
    <row r="352">
      <c r="A352" s="4"/>
      <c r="B352" s="4"/>
      <c r="C352" s="4"/>
      <c r="D352" s="4"/>
      <c r="E352" s="4"/>
      <c r="F352" s="4"/>
      <c r="G352" s="4"/>
      <c r="H352" s="8"/>
      <c r="I352" s="8"/>
      <c r="J352" s="8"/>
      <c r="K352" s="8"/>
      <c r="L352" s="8"/>
      <c r="M352" s="119"/>
      <c r="N352" s="118"/>
      <c r="O352" s="119"/>
      <c r="P352" s="119"/>
      <c r="Q352" s="119"/>
      <c r="R352" s="119"/>
      <c r="S352" s="4"/>
      <c r="T352" s="4"/>
      <c r="U352" s="4"/>
      <c r="V352" s="4"/>
      <c r="W352" s="4"/>
      <c r="X352" s="4"/>
      <c r="Y352" s="4"/>
      <c r="Z352" s="4"/>
      <c r="AA352" s="4"/>
      <c r="AB352" s="4"/>
      <c r="AC352" s="4"/>
      <c r="AD352" s="4"/>
      <c r="AE352" s="4"/>
      <c r="AF352" s="4"/>
      <c r="AG352" s="4"/>
    </row>
    <row r="353">
      <c r="A353" s="4"/>
      <c r="B353" s="4"/>
      <c r="C353" s="4"/>
      <c r="D353" s="4"/>
      <c r="E353" s="4"/>
      <c r="F353" s="4"/>
      <c r="G353" s="4"/>
      <c r="H353" s="8"/>
      <c r="I353" s="8"/>
      <c r="J353" s="8"/>
      <c r="K353" s="8"/>
      <c r="L353" s="8"/>
      <c r="M353" s="119"/>
      <c r="N353" s="118"/>
      <c r="O353" s="119"/>
      <c r="P353" s="119"/>
      <c r="Q353" s="119"/>
      <c r="R353" s="119"/>
      <c r="S353" s="4"/>
      <c r="T353" s="4"/>
      <c r="U353" s="4"/>
      <c r="V353" s="4"/>
      <c r="W353" s="4"/>
      <c r="X353" s="4"/>
      <c r="Y353" s="4"/>
      <c r="Z353" s="4"/>
      <c r="AA353" s="4"/>
      <c r="AB353" s="4"/>
      <c r="AC353" s="4"/>
      <c r="AD353" s="4"/>
      <c r="AE353" s="4"/>
      <c r="AF353" s="4"/>
      <c r="AG353" s="4"/>
    </row>
    <row r="354">
      <c r="A354" s="4"/>
      <c r="B354" s="4"/>
      <c r="C354" s="4"/>
      <c r="D354" s="4"/>
      <c r="E354" s="4"/>
      <c r="F354" s="4"/>
      <c r="G354" s="4"/>
      <c r="H354" s="8"/>
      <c r="I354" s="8"/>
      <c r="J354" s="8"/>
      <c r="K354" s="8"/>
      <c r="L354" s="8"/>
      <c r="M354" s="119"/>
      <c r="N354" s="118"/>
      <c r="O354" s="119"/>
      <c r="P354" s="119"/>
      <c r="Q354" s="119"/>
      <c r="R354" s="119"/>
      <c r="S354" s="4"/>
      <c r="T354" s="4"/>
      <c r="U354" s="4"/>
      <c r="V354" s="4"/>
      <c r="W354" s="4"/>
      <c r="X354" s="4"/>
      <c r="Y354" s="4"/>
      <c r="Z354" s="4"/>
      <c r="AA354" s="4"/>
      <c r="AB354" s="4"/>
      <c r="AC354" s="4"/>
      <c r="AD354" s="4"/>
      <c r="AE354" s="4"/>
      <c r="AF354" s="4"/>
      <c r="AG354" s="4"/>
    </row>
    <row r="355">
      <c r="A355" s="4"/>
      <c r="B355" s="4"/>
      <c r="C355" s="4"/>
      <c r="D355" s="4"/>
      <c r="E355" s="4"/>
      <c r="F355" s="4"/>
      <c r="G355" s="4"/>
      <c r="H355" s="8"/>
      <c r="I355" s="8"/>
      <c r="J355" s="8"/>
      <c r="K355" s="8"/>
      <c r="L355" s="8"/>
      <c r="M355" s="119"/>
      <c r="N355" s="118"/>
      <c r="O355" s="119"/>
      <c r="P355" s="119"/>
      <c r="Q355" s="119"/>
      <c r="R355" s="119"/>
      <c r="S355" s="4"/>
      <c r="T355" s="4"/>
      <c r="U355" s="4"/>
      <c r="V355" s="4"/>
      <c r="W355" s="4"/>
      <c r="X355" s="4"/>
      <c r="Y355" s="4"/>
      <c r="Z355" s="4"/>
      <c r="AA355" s="4"/>
      <c r="AB355" s="4"/>
      <c r="AC355" s="4"/>
      <c r="AD355" s="4"/>
      <c r="AE355" s="4"/>
      <c r="AF355" s="4"/>
      <c r="AG355" s="4"/>
    </row>
    <row r="356">
      <c r="A356" s="4"/>
      <c r="B356" s="4"/>
      <c r="C356" s="4"/>
      <c r="D356" s="4"/>
      <c r="E356" s="4"/>
      <c r="F356" s="4"/>
      <c r="G356" s="4"/>
      <c r="H356" s="8"/>
      <c r="I356" s="8"/>
      <c r="J356" s="8"/>
      <c r="K356" s="8"/>
      <c r="L356" s="8"/>
      <c r="M356" s="119"/>
      <c r="N356" s="118"/>
      <c r="O356" s="119"/>
      <c r="P356" s="119"/>
      <c r="Q356" s="119"/>
      <c r="R356" s="119"/>
      <c r="S356" s="4"/>
      <c r="T356" s="4"/>
      <c r="U356" s="4"/>
      <c r="V356" s="4"/>
      <c r="W356" s="4"/>
      <c r="X356" s="4"/>
      <c r="Y356" s="4"/>
      <c r="Z356" s="4"/>
      <c r="AA356" s="4"/>
      <c r="AB356" s="4"/>
      <c r="AC356" s="4"/>
      <c r="AD356" s="4"/>
      <c r="AE356" s="4"/>
      <c r="AF356" s="4"/>
      <c r="AG356" s="4"/>
    </row>
    <row r="357">
      <c r="A357" s="4"/>
      <c r="B357" s="4"/>
      <c r="C357" s="4"/>
      <c r="D357" s="4"/>
      <c r="E357" s="4"/>
      <c r="F357" s="4"/>
      <c r="G357" s="4"/>
      <c r="H357" s="8"/>
      <c r="I357" s="8"/>
      <c r="J357" s="8"/>
      <c r="K357" s="8"/>
      <c r="L357" s="8"/>
      <c r="M357" s="119"/>
      <c r="N357" s="118"/>
      <c r="O357" s="119"/>
      <c r="P357" s="119"/>
      <c r="Q357" s="119"/>
      <c r="R357" s="119"/>
      <c r="S357" s="4"/>
      <c r="T357" s="4"/>
      <c r="U357" s="4"/>
      <c r="V357" s="4"/>
      <c r="W357" s="4"/>
      <c r="X357" s="4"/>
      <c r="Y357" s="4"/>
      <c r="Z357" s="4"/>
      <c r="AA357" s="4"/>
      <c r="AB357" s="4"/>
      <c r="AC357" s="4"/>
      <c r="AD357" s="4"/>
      <c r="AE357" s="4"/>
      <c r="AF357" s="4"/>
      <c r="AG357" s="4"/>
    </row>
    <row r="358">
      <c r="A358" s="4"/>
      <c r="B358" s="4"/>
      <c r="C358" s="4"/>
      <c r="D358" s="4"/>
      <c r="E358" s="4"/>
      <c r="F358" s="4"/>
      <c r="G358" s="4"/>
      <c r="H358" s="8"/>
      <c r="I358" s="8"/>
      <c r="J358" s="8"/>
      <c r="K358" s="8"/>
      <c r="L358" s="8"/>
      <c r="M358" s="119"/>
      <c r="N358" s="118"/>
      <c r="O358" s="119"/>
      <c r="P358" s="119"/>
      <c r="Q358" s="119"/>
      <c r="R358" s="119"/>
      <c r="S358" s="4"/>
      <c r="T358" s="4"/>
      <c r="U358" s="4"/>
      <c r="V358" s="4"/>
      <c r="W358" s="4"/>
      <c r="X358" s="4"/>
      <c r="Y358" s="4"/>
      <c r="Z358" s="4"/>
      <c r="AA358" s="4"/>
      <c r="AB358" s="4"/>
      <c r="AC358" s="4"/>
      <c r="AD358" s="4"/>
      <c r="AE358" s="4"/>
      <c r="AF358" s="4"/>
      <c r="AG358" s="4"/>
    </row>
    <row r="359">
      <c r="A359" s="4"/>
      <c r="B359" s="4"/>
      <c r="C359" s="4"/>
      <c r="D359" s="4"/>
      <c r="E359" s="4"/>
      <c r="F359" s="4"/>
      <c r="G359" s="4"/>
      <c r="H359" s="8"/>
      <c r="I359" s="8"/>
      <c r="J359" s="8"/>
      <c r="K359" s="8"/>
      <c r="L359" s="8"/>
      <c r="M359" s="119"/>
      <c r="N359" s="118"/>
      <c r="O359" s="119"/>
      <c r="P359" s="119"/>
      <c r="Q359" s="119"/>
      <c r="R359" s="119"/>
      <c r="S359" s="4"/>
      <c r="T359" s="4"/>
      <c r="U359" s="4"/>
      <c r="V359" s="4"/>
      <c r="W359" s="4"/>
      <c r="X359" s="4"/>
      <c r="Y359" s="4"/>
      <c r="Z359" s="4"/>
      <c r="AA359" s="4"/>
      <c r="AB359" s="4"/>
      <c r="AC359" s="4"/>
      <c r="AD359" s="4"/>
      <c r="AE359" s="4"/>
      <c r="AF359" s="4"/>
      <c r="AG359" s="4"/>
    </row>
    <row r="360">
      <c r="A360" s="4"/>
      <c r="B360" s="4"/>
      <c r="C360" s="4"/>
      <c r="D360" s="4"/>
      <c r="E360" s="4"/>
      <c r="F360" s="4"/>
      <c r="G360" s="4"/>
      <c r="H360" s="8"/>
      <c r="I360" s="8"/>
      <c r="J360" s="8"/>
      <c r="K360" s="8"/>
      <c r="L360" s="8"/>
      <c r="M360" s="119"/>
      <c r="N360" s="118"/>
      <c r="O360" s="119"/>
      <c r="P360" s="119"/>
      <c r="Q360" s="119"/>
      <c r="R360" s="119"/>
      <c r="S360" s="4"/>
      <c r="T360" s="4"/>
      <c r="U360" s="4"/>
      <c r="V360" s="4"/>
      <c r="W360" s="4"/>
      <c r="X360" s="4"/>
      <c r="Y360" s="4"/>
      <c r="Z360" s="4"/>
      <c r="AA360" s="4"/>
      <c r="AB360" s="4"/>
      <c r="AC360" s="4"/>
      <c r="AD360" s="4"/>
      <c r="AE360" s="4"/>
      <c r="AF360" s="4"/>
      <c r="AG360" s="4"/>
    </row>
    <row r="361">
      <c r="A361" s="4"/>
      <c r="B361" s="4"/>
      <c r="C361" s="4"/>
      <c r="D361" s="4"/>
      <c r="E361" s="4"/>
      <c r="F361" s="4"/>
      <c r="G361" s="4"/>
      <c r="H361" s="8"/>
      <c r="I361" s="8"/>
      <c r="J361" s="8"/>
      <c r="K361" s="8"/>
      <c r="L361" s="8"/>
      <c r="M361" s="119"/>
      <c r="N361" s="118"/>
      <c r="O361" s="119"/>
      <c r="P361" s="119"/>
      <c r="Q361" s="119"/>
      <c r="R361" s="119"/>
      <c r="S361" s="4"/>
      <c r="T361" s="4"/>
      <c r="U361" s="4"/>
      <c r="V361" s="4"/>
      <c r="W361" s="4"/>
      <c r="X361" s="4"/>
      <c r="Y361" s="4"/>
      <c r="Z361" s="4"/>
      <c r="AA361" s="4"/>
      <c r="AB361" s="4"/>
      <c r="AC361" s="4"/>
      <c r="AD361" s="4"/>
      <c r="AE361" s="4"/>
      <c r="AF361" s="4"/>
      <c r="AG361" s="4"/>
    </row>
    <row r="362">
      <c r="A362" s="4"/>
      <c r="B362" s="4"/>
      <c r="C362" s="4"/>
      <c r="D362" s="4"/>
      <c r="E362" s="4"/>
      <c r="F362" s="4"/>
      <c r="G362" s="4"/>
      <c r="H362" s="8"/>
      <c r="I362" s="8"/>
      <c r="J362" s="8"/>
      <c r="K362" s="8"/>
      <c r="L362" s="8"/>
      <c r="M362" s="119"/>
      <c r="N362" s="118"/>
      <c r="O362" s="119"/>
      <c r="P362" s="119"/>
      <c r="Q362" s="119"/>
      <c r="R362" s="119"/>
      <c r="S362" s="4"/>
      <c r="T362" s="4"/>
      <c r="U362" s="4"/>
      <c r="V362" s="4"/>
      <c r="W362" s="4"/>
      <c r="X362" s="4"/>
      <c r="Y362" s="4"/>
      <c r="Z362" s="4"/>
      <c r="AA362" s="4"/>
      <c r="AB362" s="4"/>
      <c r="AC362" s="4"/>
      <c r="AD362" s="4"/>
      <c r="AE362" s="4"/>
      <c r="AF362" s="4"/>
      <c r="AG362" s="4"/>
    </row>
    <row r="363">
      <c r="A363" s="4"/>
      <c r="B363" s="4"/>
      <c r="C363" s="4"/>
      <c r="D363" s="4"/>
      <c r="E363" s="4"/>
      <c r="F363" s="4"/>
      <c r="G363" s="4"/>
      <c r="H363" s="8"/>
      <c r="I363" s="8"/>
      <c r="J363" s="8"/>
      <c r="K363" s="8"/>
      <c r="L363" s="8"/>
      <c r="M363" s="119"/>
      <c r="N363" s="118"/>
      <c r="O363" s="119"/>
      <c r="P363" s="119"/>
      <c r="Q363" s="119"/>
      <c r="R363" s="119"/>
      <c r="S363" s="4"/>
      <c r="T363" s="4"/>
      <c r="U363" s="4"/>
      <c r="V363" s="4"/>
      <c r="W363" s="4"/>
      <c r="X363" s="4"/>
      <c r="Y363" s="4"/>
      <c r="Z363" s="4"/>
      <c r="AA363" s="4"/>
      <c r="AB363" s="4"/>
      <c r="AC363" s="4"/>
      <c r="AD363" s="4"/>
      <c r="AE363" s="4"/>
      <c r="AF363" s="4"/>
      <c r="AG363" s="4"/>
    </row>
    <row r="364">
      <c r="A364" s="4"/>
      <c r="B364" s="4"/>
      <c r="C364" s="4"/>
      <c r="D364" s="4"/>
      <c r="E364" s="4"/>
      <c r="F364" s="4"/>
      <c r="G364" s="4"/>
      <c r="H364" s="8"/>
      <c r="I364" s="8"/>
      <c r="J364" s="8"/>
      <c r="K364" s="8"/>
      <c r="L364" s="8"/>
      <c r="M364" s="119"/>
      <c r="N364" s="118"/>
      <c r="O364" s="119"/>
      <c r="P364" s="119"/>
      <c r="Q364" s="119"/>
      <c r="R364" s="119"/>
      <c r="S364" s="4"/>
      <c r="T364" s="4"/>
      <c r="U364" s="4"/>
      <c r="V364" s="4"/>
      <c r="W364" s="4"/>
      <c r="X364" s="4"/>
      <c r="Y364" s="4"/>
      <c r="Z364" s="4"/>
      <c r="AA364" s="4"/>
      <c r="AB364" s="4"/>
      <c r="AC364" s="4"/>
      <c r="AD364" s="4"/>
      <c r="AE364" s="4"/>
      <c r="AF364" s="4"/>
      <c r="AG364" s="4"/>
    </row>
    <row r="365">
      <c r="A365" s="4"/>
      <c r="B365" s="4"/>
      <c r="C365" s="4"/>
      <c r="D365" s="4"/>
      <c r="E365" s="4"/>
      <c r="F365" s="4"/>
      <c r="G365" s="4"/>
      <c r="H365" s="8"/>
      <c r="I365" s="8"/>
      <c r="J365" s="8"/>
      <c r="K365" s="8"/>
      <c r="L365" s="8"/>
      <c r="M365" s="119"/>
      <c r="N365" s="118"/>
      <c r="O365" s="119"/>
      <c r="P365" s="119"/>
      <c r="Q365" s="119"/>
      <c r="R365" s="119"/>
      <c r="S365" s="4"/>
      <c r="T365" s="4"/>
      <c r="U365" s="4"/>
      <c r="V365" s="4"/>
      <c r="W365" s="4"/>
      <c r="X365" s="4"/>
      <c r="Y365" s="4"/>
      <c r="Z365" s="4"/>
      <c r="AA365" s="4"/>
      <c r="AB365" s="4"/>
      <c r="AC365" s="4"/>
      <c r="AD365" s="4"/>
      <c r="AE365" s="4"/>
      <c r="AF365" s="4"/>
      <c r="AG365" s="4"/>
    </row>
    <row r="366">
      <c r="A366" s="4"/>
      <c r="B366" s="4"/>
      <c r="C366" s="4"/>
      <c r="D366" s="4"/>
      <c r="E366" s="4"/>
      <c r="F366" s="4"/>
      <c r="G366" s="4"/>
      <c r="H366" s="8"/>
      <c r="I366" s="8"/>
      <c r="J366" s="8"/>
      <c r="K366" s="8"/>
      <c r="L366" s="8"/>
      <c r="M366" s="119"/>
      <c r="N366" s="118"/>
      <c r="O366" s="119"/>
      <c r="P366" s="119"/>
      <c r="Q366" s="119"/>
      <c r="R366" s="119"/>
      <c r="S366" s="4"/>
      <c r="T366" s="4"/>
      <c r="U366" s="4"/>
      <c r="V366" s="4"/>
      <c r="W366" s="4"/>
      <c r="X366" s="4"/>
      <c r="Y366" s="4"/>
      <c r="Z366" s="4"/>
      <c r="AA366" s="4"/>
      <c r="AB366" s="4"/>
      <c r="AC366" s="4"/>
      <c r="AD366" s="4"/>
      <c r="AE366" s="4"/>
      <c r="AF366" s="4"/>
      <c r="AG366" s="4"/>
    </row>
    <row r="367">
      <c r="A367" s="4"/>
      <c r="B367" s="4"/>
      <c r="C367" s="4"/>
      <c r="D367" s="4"/>
      <c r="E367" s="4"/>
      <c r="F367" s="4"/>
      <c r="G367" s="4"/>
      <c r="H367" s="8"/>
      <c r="I367" s="8"/>
      <c r="J367" s="8"/>
      <c r="K367" s="8"/>
      <c r="L367" s="8"/>
      <c r="M367" s="119"/>
      <c r="N367" s="118"/>
      <c r="O367" s="119"/>
      <c r="P367" s="119"/>
      <c r="Q367" s="119"/>
      <c r="R367" s="119"/>
      <c r="S367" s="4"/>
      <c r="T367" s="4"/>
      <c r="U367" s="4"/>
      <c r="V367" s="4"/>
      <c r="W367" s="4"/>
      <c r="X367" s="4"/>
      <c r="Y367" s="4"/>
      <c r="Z367" s="4"/>
      <c r="AA367" s="4"/>
      <c r="AB367" s="4"/>
      <c r="AC367" s="4"/>
      <c r="AD367" s="4"/>
      <c r="AE367" s="4"/>
      <c r="AF367" s="4"/>
      <c r="AG367" s="4"/>
    </row>
    <row r="368">
      <c r="A368" s="4"/>
      <c r="B368" s="4"/>
      <c r="C368" s="4"/>
      <c r="D368" s="4"/>
      <c r="E368" s="4"/>
      <c r="F368" s="4"/>
      <c r="G368" s="4"/>
      <c r="H368" s="8"/>
      <c r="I368" s="8"/>
      <c r="J368" s="8"/>
      <c r="K368" s="8"/>
      <c r="L368" s="8"/>
      <c r="M368" s="119"/>
      <c r="N368" s="118"/>
      <c r="O368" s="119"/>
      <c r="P368" s="119"/>
      <c r="Q368" s="119"/>
      <c r="R368" s="119"/>
      <c r="S368" s="4"/>
      <c r="T368" s="4"/>
      <c r="U368" s="4"/>
      <c r="V368" s="4"/>
      <c r="W368" s="4"/>
      <c r="X368" s="4"/>
      <c r="Y368" s="4"/>
      <c r="Z368" s="4"/>
      <c r="AA368" s="4"/>
      <c r="AB368" s="4"/>
      <c r="AC368" s="4"/>
      <c r="AD368" s="4"/>
      <c r="AE368" s="4"/>
      <c r="AF368" s="4"/>
      <c r="AG368" s="4"/>
    </row>
    <row r="369">
      <c r="A369" s="4"/>
      <c r="B369" s="4"/>
      <c r="C369" s="4"/>
      <c r="D369" s="4"/>
      <c r="E369" s="4"/>
      <c r="F369" s="4"/>
      <c r="G369" s="4"/>
      <c r="H369" s="8"/>
      <c r="I369" s="8"/>
      <c r="J369" s="8"/>
      <c r="K369" s="8"/>
      <c r="L369" s="8"/>
      <c r="M369" s="119"/>
      <c r="N369" s="118"/>
      <c r="O369" s="119"/>
      <c r="P369" s="119"/>
      <c r="Q369" s="119"/>
      <c r="R369" s="119"/>
      <c r="S369" s="4"/>
      <c r="T369" s="4"/>
      <c r="U369" s="4"/>
      <c r="V369" s="4"/>
      <c r="W369" s="4"/>
      <c r="X369" s="4"/>
      <c r="Y369" s="4"/>
      <c r="Z369" s="4"/>
      <c r="AA369" s="4"/>
      <c r="AB369" s="4"/>
      <c r="AC369" s="4"/>
      <c r="AD369" s="4"/>
      <c r="AE369" s="4"/>
      <c r="AF369" s="4"/>
      <c r="AG369" s="4"/>
    </row>
    <row r="370">
      <c r="A370" s="4"/>
      <c r="B370" s="4"/>
      <c r="C370" s="4"/>
      <c r="D370" s="4"/>
      <c r="E370" s="4"/>
      <c r="F370" s="4"/>
      <c r="G370" s="4"/>
      <c r="H370" s="8"/>
      <c r="I370" s="8"/>
      <c r="J370" s="8"/>
      <c r="K370" s="8"/>
      <c r="L370" s="8"/>
      <c r="M370" s="119"/>
      <c r="N370" s="118"/>
      <c r="O370" s="119"/>
      <c r="P370" s="119"/>
      <c r="Q370" s="119"/>
      <c r="R370" s="119"/>
      <c r="S370" s="4"/>
      <c r="T370" s="4"/>
      <c r="U370" s="4"/>
      <c r="V370" s="4"/>
      <c r="W370" s="4"/>
      <c r="X370" s="4"/>
      <c r="Y370" s="4"/>
      <c r="Z370" s="4"/>
      <c r="AA370" s="4"/>
      <c r="AB370" s="4"/>
      <c r="AC370" s="4"/>
      <c r="AD370" s="4"/>
      <c r="AE370" s="4"/>
      <c r="AF370" s="4"/>
      <c r="AG370" s="4"/>
    </row>
    <row r="371">
      <c r="A371" s="4"/>
      <c r="B371" s="4"/>
      <c r="C371" s="4"/>
      <c r="D371" s="4"/>
      <c r="E371" s="4"/>
      <c r="F371" s="4"/>
      <c r="G371" s="4"/>
      <c r="H371" s="8"/>
      <c r="I371" s="8"/>
      <c r="J371" s="8"/>
      <c r="K371" s="8"/>
      <c r="L371" s="8"/>
      <c r="M371" s="119"/>
      <c r="N371" s="118"/>
      <c r="O371" s="119"/>
      <c r="P371" s="119"/>
      <c r="Q371" s="119"/>
      <c r="R371" s="119"/>
      <c r="S371" s="4"/>
      <c r="T371" s="4"/>
      <c r="U371" s="4"/>
      <c r="V371" s="4"/>
      <c r="W371" s="4"/>
      <c r="X371" s="4"/>
      <c r="Y371" s="4"/>
      <c r="Z371" s="4"/>
      <c r="AA371" s="4"/>
      <c r="AB371" s="4"/>
      <c r="AC371" s="4"/>
      <c r="AD371" s="4"/>
      <c r="AE371" s="4"/>
      <c r="AF371" s="4"/>
      <c r="AG371" s="4"/>
    </row>
    <row r="372">
      <c r="A372" s="4"/>
      <c r="B372" s="4"/>
      <c r="C372" s="4"/>
      <c r="D372" s="4"/>
      <c r="E372" s="4"/>
      <c r="F372" s="4"/>
      <c r="G372" s="4"/>
      <c r="H372" s="8"/>
      <c r="I372" s="8"/>
      <c r="J372" s="8"/>
      <c r="K372" s="8"/>
      <c r="L372" s="8"/>
      <c r="M372" s="119"/>
      <c r="N372" s="118"/>
      <c r="O372" s="119"/>
      <c r="P372" s="119"/>
      <c r="Q372" s="119"/>
      <c r="R372" s="119"/>
      <c r="S372" s="4"/>
      <c r="T372" s="4"/>
      <c r="U372" s="4"/>
      <c r="V372" s="4"/>
      <c r="W372" s="4"/>
      <c r="X372" s="4"/>
      <c r="Y372" s="4"/>
      <c r="Z372" s="4"/>
      <c r="AA372" s="4"/>
      <c r="AB372" s="4"/>
      <c r="AC372" s="4"/>
      <c r="AD372" s="4"/>
      <c r="AE372" s="4"/>
      <c r="AF372" s="4"/>
      <c r="AG372" s="4"/>
    </row>
    <row r="373">
      <c r="A373" s="4"/>
      <c r="B373" s="4"/>
      <c r="C373" s="4"/>
      <c r="D373" s="4"/>
      <c r="E373" s="4"/>
      <c r="F373" s="4"/>
      <c r="G373" s="4"/>
      <c r="H373" s="8"/>
      <c r="I373" s="8"/>
      <c r="J373" s="8"/>
      <c r="K373" s="8"/>
      <c r="L373" s="8"/>
      <c r="M373" s="119"/>
      <c r="N373" s="118"/>
      <c r="O373" s="119"/>
      <c r="P373" s="119"/>
      <c r="Q373" s="119"/>
      <c r="R373" s="119"/>
      <c r="S373" s="4"/>
      <c r="T373" s="4"/>
      <c r="U373" s="4"/>
      <c r="V373" s="4"/>
      <c r="W373" s="4"/>
      <c r="X373" s="4"/>
      <c r="Y373" s="4"/>
      <c r="Z373" s="4"/>
      <c r="AA373" s="4"/>
      <c r="AB373" s="4"/>
      <c r="AC373" s="4"/>
      <c r="AD373" s="4"/>
      <c r="AE373" s="4"/>
      <c r="AF373" s="4"/>
      <c r="AG373" s="4"/>
    </row>
    <row r="374">
      <c r="A374" s="4"/>
      <c r="B374" s="4"/>
      <c r="C374" s="4"/>
      <c r="D374" s="4"/>
      <c r="E374" s="4"/>
      <c r="F374" s="4"/>
      <c r="G374" s="4"/>
      <c r="H374" s="8"/>
      <c r="I374" s="8"/>
      <c r="J374" s="8"/>
      <c r="K374" s="8"/>
      <c r="L374" s="8"/>
      <c r="M374" s="119"/>
      <c r="N374" s="118"/>
      <c r="O374" s="119"/>
      <c r="P374" s="119"/>
      <c r="Q374" s="119"/>
      <c r="R374" s="119"/>
      <c r="S374" s="4"/>
      <c r="T374" s="4"/>
      <c r="U374" s="4"/>
      <c r="V374" s="4"/>
      <c r="W374" s="4"/>
      <c r="X374" s="4"/>
      <c r="Y374" s="4"/>
      <c r="Z374" s="4"/>
      <c r="AA374" s="4"/>
      <c r="AB374" s="4"/>
      <c r="AC374" s="4"/>
      <c r="AD374" s="4"/>
      <c r="AE374" s="4"/>
      <c r="AF374" s="4"/>
      <c r="AG374" s="4"/>
    </row>
    <row r="375">
      <c r="A375" s="4"/>
      <c r="B375" s="4"/>
      <c r="C375" s="4"/>
      <c r="D375" s="4"/>
      <c r="E375" s="4"/>
      <c r="F375" s="4"/>
      <c r="G375" s="4"/>
      <c r="H375" s="8"/>
      <c r="I375" s="8"/>
      <c r="J375" s="8"/>
      <c r="K375" s="8"/>
      <c r="L375" s="8"/>
      <c r="M375" s="119"/>
      <c r="N375" s="118"/>
      <c r="O375" s="119"/>
      <c r="P375" s="119"/>
      <c r="Q375" s="119"/>
      <c r="R375" s="119"/>
      <c r="S375" s="4"/>
      <c r="T375" s="4"/>
      <c r="U375" s="4"/>
      <c r="V375" s="4"/>
      <c r="W375" s="4"/>
      <c r="X375" s="4"/>
      <c r="Y375" s="4"/>
      <c r="Z375" s="4"/>
      <c r="AA375" s="4"/>
      <c r="AB375" s="4"/>
      <c r="AC375" s="4"/>
      <c r="AD375" s="4"/>
      <c r="AE375" s="4"/>
      <c r="AF375" s="4"/>
      <c r="AG375" s="4"/>
    </row>
    <row r="376">
      <c r="A376" s="4"/>
      <c r="B376" s="4"/>
      <c r="C376" s="4"/>
      <c r="D376" s="4"/>
      <c r="E376" s="4"/>
      <c r="F376" s="4"/>
      <c r="G376" s="4"/>
      <c r="H376" s="8"/>
      <c r="I376" s="8"/>
      <c r="J376" s="8"/>
      <c r="K376" s="8"/>
      <c r="L376" s="8"/>
      <c r="M376" s="119"/>
      <c r="N376" s="118"/>
      <c r="O376" s="119"/>
      <c r="P376" s="119"/>
      <c r="Q376" s="119"/>
      <c r="R376" s="119"/>
      <c r="S376" s="4"/>
      <c r="T376" s="4"/>
      <c r="U376" s="4"/>
      <c r="V376" s="4"/>
      <c r="W376" s="4"/>
      <c r="X376" s="4"/>
      <c r="Y376" s="4"/>
      <c r="Z376" s="4"/>
      <c r="AA376" s="4"/>
      <c r="AB376" s="4"/>
      <c r="AC376" s="4"/>
      <c r="AD376" s="4"/>
      <c r="AE376" s="4"/>
      <c r="AF376" s="4"/>
      <c r="AG376" s="4"/>
    </row>
    <row r="377">
      <c r="A377" s="4"/>
      <c r="B377" s="4"/>
      <c r="C377" s="4"/>
      <c r="D377" s="4"/>
      <c r="E377" s="4"/>
      <c r="F377" s="4"/>
      <c r="G377" s="4"/>
      <c r="H377" s="8"/>
      <c r="I377" s="8"/>
      <c r="J377" s="8"/>
      <c r="K377" s="8"/>
      <c r="L377" s="8"/>
      <c r="M377" s="119"/>
      <c r="N377" s="118"/>
      <c r="O377" s="119"/>
      <c r="P377" s="119"/>
      <c r="Q377" s="119"/>
      <c r="R377" s="119"/>
      <c r="S377" s="4"/>
      <c r="T377" s="4"/>
      <c r="U377" s="4"/>
      <c r="V377" s="4"/>
      <c r="W377" s="4"/>
      <c r="X377" s="4"/>
      <c r="Y377" s="4"/>
      <c r="Z377" s="4"/>
      <c r="AA377" s="4"/>
      <c r="AB377" s="4"/>
      <c r="AC377" s="4"/>
      <c r="AD377" s="4"/>
      <c r="AE377" s="4"/>
      <c r="AF377" s="4"/>
      <c r="AG377" s="4"/>
    </row>
    <row r="378">
      <c r="A378" s="4"/>
      <c r="B378" s="4"/>
      <c r="C378" s="4"/>
      <c r="D378" s="4"/>
      <c r="E378" s="4"/>
      <c r="F378" s="4"/>
      <c r="G378" s="4"/>
      <c r="H378" s="8"/>
      <c r="I378" s="8"/>
      <c r="J378" s="8"/>
      <c r="K378" s="8"/>
      <c r="L378" s="8"/>
      <c r="M378" s="119"/>
      <c r="N378" s="118"/>
      <c r="O378" s="119"/>
      <c r="P378" s="119"/>
      <c r="Q378" s="119"/>
      <c r="R378" s="119"/>
      <c r="S378" s="4"/>
      <c r="T378" s="4"/>
      <c r="U378" s="4"/>
      <c r="V378" s="4"/>
      <c r="W378" s="4"/>
      <c r="X378" s="4"/>
      <c r="Y378" s="4"/>
      <c r="Z378" s="4"/>
      <c r="AA378" s="4"/>
      <c r="AB378" s="4"/>
      <c r="AC378" s="4"/>
      <c r="AD378" s="4"/>
      <c r="AE378" s="4"/>
      <c r="AF378" s="4"/>
      <c r="AG378" s="4"/>
    </row>
    <row r="379">
      <c r="A379" s="4"/>
      <c r="B379" s="4"/>
      <c r="C379" s="4"/>
      <c r="D379" s="4"/>
      <c r="E379" s="4"/>
      <c r="F379" s="4"/>
      <c r="G379" s="4"/>
      <c r="H379" s="8"/>
      <c r="I379" s="8"/>
      <c r="J379" s="8"/>
      <c r="K379" s="8"/>
      <c r="L379" s="8"/>
      <c r="M379" s="119"/>
      <c r="N379" s="118"/>
      <c r="O379" s="119"/>
      <c r="P379" s="119"/>
      <c r="Q379" s="119"/>
      <c r="R379" s="119"/>
      <c r="S379" s="4"/>
      <c r="T379" s="4"/>
      <c r="U379" s="4"/>
      <c r="V379" s="4"/>
      <c r="W379" s="4"/>
      <c r="X379" s="4"/>
      <c r="Y379" s="4"/>
      <c r="Z379" s="4"/>
      <c r="AA379" s="4"/>
      <c r="AB379" s="4"/>
      <c r="AC379" s="4"/>
      <c r="AD379" s="4"/>
      <c r="AE379" s="4"/>
      <c r="AF379" s="4"/>
      <c r="AG379" s="4"/>
    </row>
    <row r="380">
      <c r="A380" s="4"/>
      <c r="B380" s="4"/>
      <c r="C380" s="4"/>
      <c r="D380" s="4"/>
      <c r="E380" s="4"/>
      <c r="F380" s="4"/>
      <c r="G380" s="4"/>
      <c r="H380" s="8"/>
      <c r="I380" s="8"/>
      <c r="J380" s="8"/>
      <c r="K380" s="8"/>
      <c r="L380" s="8"/>
      <c r="M380" s="119"/>
      <c r="N380" s="118"/>
      <c r="O380" s="119"/>
      <c r="P380" s="119"/>
      <c r="Q380" s="119"/>
      <c r="R380" s="119"/>
      <c r="S380" s="4"/>
      <c r="T380" s="4"/>
      <c r="U380" s="4"/>
      <c r="V380" s="4"/>
      <c r="W380" s="4"/>
      <c r="X380" s="4"/>
      <c r="Y380" s="4"/>
      <c r="Z380" s="4"/>
      <c r="AA380" s="4"/>
      <c r="AB380" s="4"/>
      <c r="AC380" s="4"/>
      <c r="AD380" s="4"/>
      <c r="AE380" s="4"/>
      <c r="AF380" s="4"/>
      <c r="AG380" s="4"/>
    </row>
    <row r="381">
      <c r="A381" s="4"/>
      <c r="B381" s="4"/>
      <c r="C381" s="4"/>
      <c r="D381" s="4"/>
      <c r="E381" s="4"/>
      <c r="F381" s="4"/>
      <c r="G381" s="4"/>
      <c r="H381" s="8"/>
      <c r="I381" s="8"/>
      <c r="J381" s="8"/>
      <c r="K381" s="8"/>
      <c r="L381" s="8"/>
      <c r="M381" s="119"/>
      <c r="N381" s="118"/>
      <c r="O381" s="119"/>
      <c r="P381" s="119"/>
      <c r="Q381" s="119"/>
      <c r="R381" s="119"/>
      <c r="S381" s="4"/>
      <c r="T381" s="4"/>
      <c r="U381" s="4"/>
      <c r="V381" s="4"/>
      <c r="W381" s="4"/>
      <c r="X381" s="4"/>
      <c r="Y381" s="4"/>
      <c r="Z381" s="4"/>
      <c r="AA381" s="4"/>
      <c r="AB381" s="4"/>
      <c r="AC381" s="4"/>
      <c r="AD381" s="4"/>
      <c r="AE381" s="4"/>
      <c r="AF381" s="4"/>
      <c r="AG381" s="4"/>
    </row>
    <row r="382">
      <c r="A382" s="4"/>
      <c r="B382" s="4"/>
      <c r="C382" s="4"/>
      <c r="D382" s="4"/>
      <c r="E382" s="4"/>
      <c r="F382" s="4"/>
      <c r="G382" s="4"/>
      <c r="H382" s="8"/>
      <c r="I382" s="8"/>
      <c r="J382" s="8"/>
      <c r="K382" s="8"/>
      <c r="L382" s="8"/>
      <c r="M382" s="119"/>
      <c r="N382" s="118"/>
      <c r="O382" s="119"/>
      <c r="P382" s="119"/>
      <c r="Q382" s="119"/>
      <c r="R382" s="119"/>
      <c r="S382" s="4"/>
      <c r="T382" s="4"/>
      <c r="U382" s="4"/>
      <c r="V382" s="4"/>
      <c r="W382" s="4"/>
      <c r="X382" s="4"/>
      <c r="Y382" s="4"/>
      <c r="Z382" s="4"/>
      <c r="AA382" s="4"/>
      <c r="AB382" s="4"/>
      <c r="AC382" s="4"/>
      <c r="AD382" s="4"/>
      <c r="AE382" s="4"/>
      <c r="AF382" s="4"/>
      <c r="AG382" s="4"/>
    </row>
    <row r="383">
      <c r="A383" s="4"/>
      <c r="B383" s="4"/>
      <c r="C383" s="4"/>
      <c r="D383" s="4"/>
      <c r="E383" s="4"/>
      <c r="F383" s="4"/>
      <c r="G383" s="4"/>
      <c r="H383" s="8"/>
      <c r="I383" s="8"/>
      <c r="J383" s="8"/>
      <c r="K383" s="8"/>
      <c r="L383" s="8"/>
      <c r="M383" s="119"/>
      <c r="N383" s="118"/>
      <c r="O383" s="119"/>
      <c r="P383" s="119"/>
      <c r="Q383" s="119"/>
      <c r="R383" s="119"/>
      <c r="S383" s="4"/>
      <c r="T383" s="4"/>
      <c r="U383" s="4"/>
      <c r="V383" s="4"/>
      <c r="W383" s="4"/>
      <c r="X383" s="4"/>
      <c r="Y383" s="4"/>
      <c r="Z383" s="4"/>
      <c r="AA383" s="4"/>
      <c r="AB383" s="4"/>
      <c r="AC383" s="4"/>
      <c r="AD383" s="4"/>
      <c r="AE383" s="4"/>
      <c r="AF383" s="4"/>
      <c r="AG383" s="4"/>
    </row>
    <row r="384">
      <c r="A384" s="4"/>
      <c r="B384" s="4"/>
      <c r="C384" s="4"/>
      <c r="D384" s="4"/>
      <c r="E384" s="4"/>
      <c r="F384" s="4"/>
      <c r="G384" s="4"/>
      <c r="H384" s="8"/>
      <c r="I384" s="8"/>
      <c r="J384" s="8"/>
      <c r="K384" s="8"/>
      <c r="L384" s="8"/>
      <c r="M384" s="119"/>
      <c r="N384" s="118"/>
      <c r="O384" s="119"/>
      <c r="P384" s="119"/>
      <c r="Q384" s="119"/>
      <c r="R384" s="119"/>
      <c r="S384" s="4"/>
      <c r="T384" s="4"/>
      <c r="U384" s="4"/>
      <c r="V384" s="4"/>
      <c r="W384" s="4"/>
      <c r="X384" s="4"/>
      <c r="Y384" s="4"/>
      <c r="Z384" s="4"/>
      <c r="AA384" s="4"/>
      <c r="AB384" s="4"/>
      <c r="AC384" s="4"/>
      <c r="AD384" s="4"/>
      <c r="AE384" s="4"/>
      <c r="AF384" s="4"/>
      <c r="AG384" s="4"/>
    </row>
    <row r="385">
      <c r="A385" s="4"/>
      <c r="B385" s="4"/>
      <c r="C385" s="4"/>
      <c r="D385" s="4"/>
      <c r="E385" s="4"/>
      <c r="F385" s="4"/>
      <c r="G385" s="4"/>
      <c r="H385" s="8"/>
      <c r="I385" s="8"/>
      <c r="J385" s="8"/>
      <c r="K385" s="8"/>
      <c r="L385" s="8"/>
      <c r="M385" s="119"/>
      <c r="N385" s="118"/>
      <c r="O385" s="119"/>
      <c r="P385" s="119"/>
      <c r="Q385" s="119"/>
      <c r="R385" s="119"/>
      <c r="S385" s="4"/>
      <c r="T385" s="4"/>
      <c r="U385" s="4"/>
      <c r="V385" s="4"/>
      <c r="W385" s="4"/>
      <c r="X385" s="4"/>
      <c r="Y385" s="4"/>
      <c r="Z385" s="4"/>
      <c r="AA385" s="4"/>
      <c r="AB385" s="4"/>
      <c r="AC385" s="4"/>
      <c r="AD385" s="4"/>
      <c r="AE385" s="4"/>
      <c r="AF385" s="4"/>
      <c r="AG385" s="4"/>
    </row>
    <row r="386">
      <c r="A386" s="4"/>
      <c r="B386" s="4"/>
      <c r="C386" s="4"/>
      <c r="D386" s="4"/>
      <c r="E386" s="4"/>
      <c r="F386" s="4"/>
      <c r="G386" s="4"/>
      <c r="H386" s="8"/>
      <c r="I386" s="8"/>
      <c r="J386" s="8"/>
      <c r="K386" s="8"/>
      <c r="L386" s="8"/>
      <c r="M386" s="119"/>
      <c r="N386" s="118"/>
      <c r="O386" s="119"/>
      <c r="P386" s="119"/>
      <c r="Q386" s="119"/>
      <c r="R386" s="119"/>
      <c r="S386" s="4"/>
      <c r="T386" s="4"/>
      <c r="U386" s="4"/>
      <c r="V386" s="4"/>
      <c r="W386" s="4"/>
      <c r="X386" s="4"/>
      <c r="Y386" s="4"/>
      <c r="Z386" s="4"/>
      <c r="AA386" s="4"/>
      <c r="AB386" s="4"/>
      <c r="AC386" s="4"/>
      <c r="AD386" s="4"/>
      <c r="AE386" s="4"/>
      <c r="AF386" s="4"/>
      <c r="AG386" s="4"/>
    </row>
    <row r="387">
      <c r="A387" s="4"/>
      <c r="B387" s="4"/>
      <c r="C387" s="4"/>
      <c r="D387" s="4"/>
      <c r="E387" s="4"/>
      <c r="F387" s="4"/>
      <c r="G387" s="4"/>
      <c r="H387" s="8"/>
      <c r="I387" s="8"/>
      <c r="J387" s="8"/>
      <c r="K387" s="8"/>
      <c r="L387" s="8"/>
      <c r="M387" s="119"/>
      <c r="N387" s="118"/>
      <c r="O387" s="119"/>
      <c r="P387" s="119"/>
      <c r="Q387" s="119"/>
      <c r="R387" s="119"/>
      <c r="S387" s="4"/>
      <c r="T387" s="4"/>
      <c r="U387" s="4"/>
      <c r="V387" s="4"/>
      <c r="W387" s="4"/>
      <c r="X387" s="4"/>
      <c r="Y387" s="4"/>
      <c r="Z387" s="4"/>
      <c r="AA387" s="4"/>
      <c r="AB387" s="4"/>
      <c r="AC387" s="4"/>
      <c r="AD387" s="4"/>
      <c r="AE387" s="4"/>
      <c r="AF387" s="4"/>
      <c r="AG387" s="4"/>
    </row>
    <row r="388">
      <c r="A388" s="4"/>
      <c r="B388" s="4"/>
      <c r="C388" s="4"/>
      <c r="D388" s="4"/>
      <c r="E388" s="4"/>
      <c r="F388" s="4"/>
      <c r="G388" s="4"/>
      <c r="H388" s="8"/>
      <c r="I388" s="8"/>
      <c r="J388" s="8"/>
      <c r="K388" s="8"/>
      <c r="L388" s="8"/>
      <c r="M388" s="119"/>
      <c r="N388" s="118"/>
      <c r="O388" s="119"/>
      <c r="P388" s="119"/>
      <c r="Q388" s="119"/>
      <c r="R388" s="119"/>
      <c r="S388" s="4"/>
      <c r="T388" s="4"/>
      <c r="U388" s="4"/>
      <c r="V388" s="4"/>
      <c r="W388" s="4"/>
      <c r="X388" s="4"/>
      <c r="Y388" s="4"/>
      <c r="Z388" s="4"/>
      <c r="AA388" s="4"/>
      <c r="AB388" s="4"/>
      <c r="AC388" s="4"/>
      <c r="AD388" s="4"/>
      <c r="AE388" s="4"/>
      <c r="AF388" s="4"/>
      <c r="AG388" s="4"/>
    </row>
    <row r="389">
      <c r="A389" s="4"/>
      <c r="B389" s="4"/>
      <c r="C389" s="4"/>
      <c r="D389" s="4"/>
      <c r="E389" s="4"/>
      <c r="F389" s="4"/>
      <c r="G389" s="4"/>
      <c r="H389" s="8"/>
      <c r="I389" s="8"/>
      <c r="J389" s="8"/>
      <c r="K389" s="8"/>
      <c r="L389" s="8"/>
      <c r="M389" s="119"/>
      <c r="N389" s="118"/>
      <c r="O389" s="119"/>
      <c r="P389" s="119"/>
      <c r="Q389" s="119"/>
      <c r="R389" s="119"/>
      <c r="S389" s="4"/>
      <c r="T389" s="4"/>
      <c r="U389" s="4"/>
      <c r="V389" s="4"/>
      <c r="W389" s="4"/>
      <c r="X389" s="4"/>
      <c r="Y389" s="4"/>
      <c r="Z389" s="4"/>
      <c r="AA389" s="4"/>
      <c r="AB389" s="4"/>
      <c r="AC389" s="4"/>
      <c r="AD389" s="4"/>
      <c r="AE389" s="4"/>
      <c r="AF389" s="4"/>
      <c r="AG389" s="4"/>
    </row>
    <row r="390">
      <c r="A390" s="4"/>
      <c r="B390" s="4"/>
      <c r="C390" s="4"/>
      <c r="D390" s="4"/>
      <c r="E390" s="4"/>
      <c r="F390" s="4"/>
      <c r="G390" s="4"/>
      <c r="H390" s="8"/>
      <c r="I390" s="8"/>
      <c r="J390" s="8"/>
      <c r="K390" s="8"/>
      <c r="L390" s="8"/>
      <c r="M390" s="119"/>
      <c r="N390" s="118"/>
      <c r="O390" s="119"/>
      <c r="P390" s="119"/>
      <c r="Q390" s="119"/>
      <c r="R390" s="119"/>
      <c r="S390" s="4"/>
      <c r="T390" s="4"/>
      <c r="U390" s="4"/>
      <c r="V390" s="4"/>
      <c r="W390" s="4"/>
      <c r="X390" s="4"/>
      <c r="Y390" s="4"/>
      <c r="Z390" s="4"/>
      <c r="AA390" s="4"/>
      <c r="AB390" s="4"/>
      <c r="AC390" s="4"/>
      <c r="AD390" s="4"/>
      <c r="AE390" s="4"/>
      <c r="AF390" s="4"/>
      <c r="AG390" s="4"/>
    </row>
    <row r="391">
      <c r="A391" s="4"/>
      <c r="B391" s="4"/>
      <c r="C391" s="4"/>
      <c r="D391" s="4"/>
      <c r="E391" s="4"/>
      <c r="F391" s="4"/>
      <c r="G391" s="4"/>
      <c r="H391" s="8"/>
      <c r="I391" s="8"/>
      <c r="J391" s="8"/>
      <c r="K391" s="8"/>
      <c r="L391" s="8"/>
      <c r="M391" s="119"/>
      <c r="N391" s="118"/>
      <c r="O391" s="119"/>
      <c r="P391" s="119"/>
      <c r="Q391" s="119"/>
      <c r="R391" s="119"/>
      <c r="S391" s="4"/>
      <c r="T391" s="4"/>
      <c r="U391" s="4"/>
      <c r="V391" s="4"/>
      <c r="W391" s="4"/>
      <c r="X391" s="4"/>
      <c r="Y391" s="4"/>
      <c r="Z391" s="4"/>
      <c r="AA391" s="4"/>
      <c r="AB391" s="4"/>
      <c r="AC391" s="4"/>
      <c r="AD391" s="4"/>
      <c r="AE391" s="4"/>
      <c r="AF391" s="4"/>
      <c r="AG391" s="4"/>
    </row>
    <row r="392">
      <c r="A392" s="4"/>
      <c r="B392" s="4"/>
      <c r="C392" s="4"/>
      <c r="D392" s="4"/>
      <c r="E392" s="4"/>
      <c r="F392" s="4"/>
      <c r="G392" s="4"/>
      <c r="H392" s="8"/>
      <c r="I392" s="8"/>
      <c r="J392" s="8"/>
      <c r="K392" s="8"/>
      <c r="L392" s="8"/>
      <c r="M392" s="119"/>
      <c r="N392" s="118"/>
      <c r="O392" s="119"/>
      <c r="P392" s="119"/>
      <c r="Q392" s="119"/>
      <c r="R392" s="119"/>
      <c r="S392" s="4"/>
      <c r="T392" s="4"/>
      <c r="U392" s="4"/>
      <c r="V392" s="4"/>
      <c r="W392" s="4"/>
      <c r="X392" s="4"/>
      <c r="Y392" s="4"/>
      <c r="Z392" s="4"/>
      <c r="AA392" s="4"/>
      <c r="AB392" s="4"/>
      <c r="AC392" s="4"/>
      <c r="AD392" s="4"/>
      <c r="AE392" s="4"/>
      <c r="AF392" s="4"/>
      <c r="AG392" s="4"/>
    </row>
    <row r="393">
      <c r="A393" s="4"/>
      <c r="B393" s="4"/>
      <c r="C393" s="4"/>
      <c r="D393" s="4"/>
      <c r="E393" s="4"/>
      <c r="F393" s="4"/>
      <c r="G393" s="4"/>
      <c r="H393" s="8"/>
      <c r="I393" s="8"/>
      <c r="J393" s="8"/>
      <c r="K393" s="8"/>
      <c r="L393" s="8"/>
      <c r="M393" s="119"/>
      <c r="N393" s="118"/>
      <c r="O393" s="119"/>
      <c r="P393" s="119"/>
      <c r="Q393" s="119"/>
      <c r="R393" s="119"/>
      <c r="S393" s="4"/>
      <c r="T393" s="4"/>
      <c r="U393" s="4"/>
      <c r="V393" s="4"/>
      <c r="W393" s="4"/>
      <c r="X393" s="4"/>
      <c r="Y393" s="4"/>
      <c r="Z393" s="4"/>
      <c r="AA393" s="4"/>
      <c r="AB393" s="4"/>
      <c r="AC393" s="4"/>
      <c r="AD393" s="4"/>
      <c r="AE393" s="4"/>
      <c r="AF393" s="4"/>
      <c r="AG393" s="4"/>
    </row>
    <row r="394">
      <c r="A394" s="4"/>
      <c r="B394" s="4"/>
      <c r="C394" s="4"/>
      <c r="D394" s="4"/>
      <c r="E394" s="4"/>
      <c r="F394" s="4"/>
      <c r="G394" s="4"/>
      <c r="H394" s="8"/>
      <c r="I394" s="8"/>
      <c r="J394" s="8"/>
      <c r="K394" s="8"/>
      <c r="L394" s="8"/>
      <c r="M394" s="119"/>
      <c r="N394" s="118"/>
      <c r="O394" s="119"/>
      <c r="P394" s="119"/>
      <c r="Q394" s="119"/>
      <c r="R394" s="119"/>
      <c r="S394" s="4"/>
      <c r="T394" s="4"/>
      <c r="U394" s="4"/>
      <c r="V394" s="4"/>
      <c r="W394" s="4"/>
      <c r="X394" s="4"/>
      <c r="Y394" s="4"/>
      <c r="Z394" s="4"/>
      <c r="AA394" s="4"/>
      <c r="AB394" s="4"/>
      <c r="AC394" s="4"/>
      <c r="AD394" s="4"/>
      <c r="AE394" s="4"/>
      <c r="AF394" s="4"/>
      <c r="AG394" s="4"/>
    </row>
    <row r="395">
      <c r="A395" s="4"/>
      <c r="B395" s="4"/>
      <c r="C395" s="4"/>
      <c r="D395" s="4"/>
      <c r="E395" s="4"/>
      <c r="F395" s="4"/>
      <c r="G395" s="4"/>
      <c r="H395" s="8"/>
      <c r="I395" s="8"/>
      <c r="J395" s="8"/>
      <c r="K395" s="8"/>
      <c r="L395" s="8"/>
      <c r="M395" s="119"/>
      <c r="N395" s="118"/>
      <c r="O395" s="119"/>
      <c r="P395" s="119"/>
      <c r="Q395" s="119"/>
      <c r="R395" s="119"/>
      <c r="S395" s="4"/>
      <c r="T395" s="4"/>
      <c r="U395" s="4"/>
      <c r="V395" s="4"/>
      <c r="W395" s="4"/>
      <c r="X395" s="4"/>
      <c r="Y395" s="4"/>
      <c r="Z395" s="4"/>
      <c r="AA395" s="4"/>
      <c r="AB395" s="4"/>
      <c r="AC395" s="4"/>
      <c r="AD395" s="4"/>
      <c r="AE395" s="4"/>
      <c r="AF395" s="4"/>
      <c r="AG395" s="4"/>
    </row>
    <row r="396">
      <c r="A396" s="4"/>
      <c r="B396" s="4"/>
      <c r="C396" s="4"/>
      <c r="D396" s="4"/>
      <c r="E396" s="4"/>
      <c r="F396" s="4"/>
      <c r="G396" s="4"/>
      <c r="H396" s="8"/>
      <c r="I396" s="8"/>
      <c r="J396" s="8"/>
      <c r="K396" s="8"/>
      <c r="L396" s="8"/>
      <c r="M396" s="119"/>
      <c r="N396" s="118"/>
      <c r="O396" s="119"/>
      <c r="P396" s="119"/>
      <c r="Q396" s="119"/>
      <c r="R396" s="119"/>
      <c r="S396" s="4"/>
      <c r="T396" s="4"/>
      <c r="U396" s="4"/>
      <c r="V396" s="4"/>
      <c r="W396" s="4"/>
      <c r="X396" s="4"/>
      <c r="Y396" s="4"/>
      <c r="Z396" s="4"/>
      <c r="AA396" s="4"/>
      <c r="AB396" s="4"/>
      <c r="AC396" s="4"/>
      <c r="AD396" s="4"/>
      <c r="AE396" s="4"/>
      <c r="AF396" s="4"/>
      <c r="AG396" s="4"/>
    </row>
    <row r="397">
      <c r="A397" s="4"/>
      <c r="B397" s="4"/>
      <c r="C397" s="4"/>
      <c r="D397" s="4"/>
      <c r="E397" s="4"/>
      <c r="F397" s="4"/>
      <c r="G397" s="4"/>
      <c r="H397" s="8"/>
      <c r="I397" s="8"/>
      <c r="J397" s="8"/>
      <c r="K397" s="8"/>
      <c r="L397" s="8"/>
      <c r="M397" s="119"/>
      <c r="N397" s="118"/>
      <c r="O397" s="119"/>
      <c r="P397" s="119"/>
      <c r="Q397" s="119"/>
      <c r="R397" s="119"/>
      <c r="S397" s="4"/>
      <c r="T397" s="4"/>
      <c r="U397" s="4"/>
      <c r="V397" s="4"/>
      <c r="W397" s="4"/>
      <c r="X397" s="4"/>
      <c r="Y397" s="4"/>
      <c r="Z397" s="4"/>
      <c r="AA397" s="4"/>
      <c r="AB397" s="4"/>
      <c r="AC397" s="4"/>
      <c r="AD397" s="4"/>
      <c r="AE397" s="4"/>
      <c r="AF397" s="4"/>
      <c r="AG397" s="4"/>
    </row>
    <row r="398">
      <c r="A398" s="4"/>
      <c r="B398" s="4"/>
      <c r="C398" s="4"/>
      <c r="D398" s="4"/>
      <c r="E398" s="4"/>
      <c r="F398" s="4"/>
      <c r="G398" s="4"/>
      <c r="H398" s="8"/>
      <c r="I398" s="8"/>
      <c r="J398" s="8"/>
      <c r="K398" s="8"/>
      <c r="L398" s="8"/>
      <c r="M398" s="119"/>
      <c r="N398" s="118"/>
      <c r="O398" s="119"/>
      <c r="P398" s="119"/>
      <c r="Q398" s="119"/>
      <c r="R398" s="119"/>
      <c r="S398" s="4"/>
      <c r="T398" s="4"/>
      <c r="U398" s="4"/>
      <c r="V398" s="4"/>
      <c r="W398" s="4"/>
      <c r="X398" s="4"/>
      <c r="Y398" s="4"/>
      <c r="Z398" s="4"/>
      <c r="AA398" s="4"/>
      <c r="AB398" s="4"/>
      <c r="AC398" s="4"/>
      <c r="AD398" s="4"/>
      <c r="AE398" s="4"/>
      <c r="AF398" s="4"/>
      <c r="AG398" s="4"/>
    </row>
    <row r="399">
      <c r="A399" s="4"/>
      <c r="B399" s="4"/>
      <c r="C399" s="4"/>
      <c r="D399" s="4"/>
      <c r="E399" s="4"/>
      <c r="F399" s="4"/>
      <c r="G399" s="4"/>
      <c r="H399" s="8"/>
      <c r="I399" s="8"/>
      <c r="J399" s="8"/>
      <c r="K399" s="8"/>
      <c r="L399" s="8"/>
      <c r="M399" s="119"/>
      <c r="N399" s="118"/>
      <c r="O399" s="119"/>
      <c r="P399" s="119"/>
      <c r="Q399" s="119"/>
      <c r="R399" s="119"/>
      <c r="S399" s="4"/>
      <c r="T399" s="4"/>
      <c r="U399" s="4"/>
      <c r="V399" s="4"/>
      <c r="W399" s="4"/>
      <c r="X399" s="4"/>
      <c r="Y399" s="4"/>
      <c r="Z399" s="4"/>
      <c r="AA399" s="4"/>
      <c r="AB399" s="4"/>
      <c r="AC399" s="4"/>
      <c r="AD399" s="4"/>
      <c r="AE399" s="4"/>
      <c r="AF399" s="4"/>
      <c r="AG399" s="4"/>
    </row>
    <row r="400">
      <c r="A400" s="4"/>
      <c r="B400" s="4"/>
      <c r="C400" s="4"/>
      <c r="D400" s="4"/>
      <c r="E400" s="4"/>
      <c r="F400" s="4"/>
      <c r="G400" s="4"/>
      <c r="H400" s="8"/>
      <c r="I400" s="8"/>
      <c r="J400" s="8"/>
      <c r="K400" s="8"/>
      <c r="L400" s="8"/>
      <c r="M400" s="119"/>
      <c r="N400" s="118"/>
      <c r="O400" s="119"/>
      <c r="P400" s="119"/>
      <c r="Q400" s="119"/>
      <c r="R400" s="119"/>
      <c r="S400" s="4"/>
      <c r="T400" s="4"/>
      <c r="U400" s="4"/>
      <c r="V400" s="4"/>
      <c r="W400" s="4"/>
      <c r="X400" s="4"/>
      <c r="Y400" s="4"/>
      <c r="Z400" s="4"/>
      <c r="AA400" s="4"/>
      <c r="AB400" s="4"/>
      <c r="AC400" s="4"/>
      <c r="AD400" s="4"/>
      <c r="AE400" s="4"/>
      <c r="AF400" s="4"/>
      <c r="AG400" s="4"/>
    </row>
    <row r="401">
      <c r="A401" s="4"/>
      <c r="B401" s="4"/>
      <c r="C401" s="4"/>
      <c r="D401" s="4"/>
      <c r="E401" s="4"/>
      <c r="F401" s="4"/>
      <c r="G401" s="4"/>
      <c r="H401" s="8"/>
      <c r="I401" s="8"/>
      <c r="J401" s="8"/>
      <c r="K401" s="8"/>
      <c r="L401" s="8"/>
      <c r="M401" s="119"/>
      <c r="N401" s="118"/>
      <c r="O401" s="119"/>
      <c r="P401" s="119"/>
      <c r="Q401" s="119"/>
      <c r="R401" s="119"/>
      <c r="S401" s="4"/>
      <c r="T401" s="4"/>
      <c r="U401" s="4"/>
      <c r="V401" s="4"/>
      <c r="W401" s="4"/>
      <c r="X401" s="4"/>
      <c r="Y401" s="4"/>
      <c r="Z401" s="4"/>
      <c r="AA401" s="4"/>
      <c r="AB401" s="4"/>
      <c r="AC401" s="4"/>
      <c r="AD401" s="4"/>
      <c r="AE401" s="4"/>
      <c r="AF401" s="4"/>
      <c r="AG401" s="4"/>
    </row>
    <row r="402">
      <c r="A402" s="4"/>
      <c r="B402" s="4"/>
      <c r="C402" s="4"/>
      <c r="D402" s="4"/>
      <c r="E402" s="4"/>
      <c r="F402" s="4"/>
      <c r="G402" s="4"/>
      <c r="H402" s="8"/>
      <c r="I402" s="8"/>
      <c r="J402" s="8"/>
      <c r="K402" s="8"/>
      <c r="L402" s="8"/>
      <c r="M402" s="119"/>
      <c r="N402" s="118"/>
      <c r="O402" s="119"/>
      <c r="P402" s="119"/>
      <c r="Q402" s="119"/>
      <c r="R402" s="119"/>
      <c r="S402" s="4"/>
      <c r="T402" s="4"/>
      <c r="U402" s="4"/>
      <c r="V402" s="4"/>
      <c r="W402" s="4"/>
      <c r="X402" s="4"/>
      <c r="Y402" s="4"/>
      <c r="Z402" s="4"/>
      <c r="AA402" s="4"/>
      <c r="AB402" s="4"/>
      <c r="AC402" s="4"/>
      <c r="AD402" s="4"/>
      <c r="AE402" s="4"/>
      <c r="AF402" s="4"/>
      <c r="AG402" s="4"/>
    </row>
    <row r="403">
      <c r="A403" s="4"/>
      <c r="B403" s="4"/>
      <c r="C403" s="4"/>
      <c r="D403" s="4"/>
      <c r="E403" s="4"/>
      <c r="F403" s="4"/>
      <c r="G403" s="4"/>
      <c r="H403" s="8"/>
      <c r="I403" s="8"/>
      <c r="J403" s="8"/>
      <c r="K403" s="8"/>
      <c r="L403" s="8"/>
      <c r="M403" s="119"/>
      <c r="N403" s="118"/>
      <c r="O403" s="119"/>
      <c r="P403" s="119"/>
      <c r="Q403" s="119"/>
      <c r="R403" s="119"/>
      <c r="S403" s="4"/>
      <c r="T403" s="4"/>
      <c r="U403" s="4"/>
      <c r="V403" s="4"/>
      <c r="W403" s="4"/>
      <c r="X403" s="4"/>
      <c r="Y403" s="4"/>
      <c r="Z403" s="4"/>
      <c r="AA403" s="4"/>
      <c r="AB403" s="4"/>
      <c r="AC403" s="4"/>
      <c r="AD403" s="4"/>
      <c r="AE403" s="4"/>
      <c r="AF403" s="4"/>
      <c r="AG403" s="4"/>
    </row>
    <row r="404">
      <c r="A404" s="4"/>
      <c r="B404" s="4"/>
      <c r="C404" s="4"/>
      <c r="D404" s="4"/>
      <c r="E404" s="4"/>
      <c r="F404" s="4"/>
      <c r="G404" s="4"/>
      <c r="H404" s="8"/>
      <c r="I404" s="8"/>
      <c r="J404" s="8"/>
      <c r="K404" s="8"/>
      <c r="L404" s="8"/>
      <c r="M404" s="119"/>
      <c r="N404" s="118"/>
      <c r="O404" s="119"/>
      <c r="P404" s="119"/>
      <c r="Q404" s="119"/>
      <c r="R404" s="119"/>
      <c r="S404" s="4"/>
      <c r="T404" s="4"/>
      <c r="U404" s="4"/>
      <c r="V404" s="4"/>
      <c r="W404" s="4"/>
      <c r="X404" s="4"/>
      <c r="Y404" s="4"/>
      <c r="Z404" s="4"/>
      <c r="AA404" s="4"/>
      <c r="AB404" s="4"/>
      <c r="AC404" s="4"/>
      <c r="AD404" s="4"/>
      <c r="AE404" s="4"/>
      <c r="AF404" s="4"/>
      <c r="AG404" s="4"/>
    </row>
    <row r="405">
      <c r="A405" s="4"/>
      <c r="B405" s="4"/>
      <c r="C405" s="4"/>
      <c r="D405" s="4"/>
      <c r="E405" s="4"/>
      <c r="F405" s="4"/>
      <c r="G405" s="4"/>
      <c r="H405" s="8"/>
      <c r="I405" s="8"/>
      <c r="J405" s="8"/>
      <c r="K405" s="8"/>
      <c r="L405" s="8"/>
      <c r="M405" s="119"/>
      <c r="N405" s="118"/>
      <c r="O405" s="119"/>
      <c r="P405" s="119"/>
      <c r="Q405" s="119"/>
      <c r="R405" s="119"/>
      <c r="S405" s="4"/>
      <c r="T405" s="4"/>
      <c r="U405" s="4"/>
      <c r="V405" s="4"/>
      <c r="W405" s="4"/>
      <c r="X405" s="4"/>
      <c r="Y405" s="4"/>
      <c r="Z405" s="4"/>
      <c r="AA405" s="4"/>
      <c r="AB405" s="4"/>
      <c r="AC405" s="4"/>
      <c r="AD405" s="4"/>
      <c r="AE405" s="4"/>
      <c r="AF405" s="4"/>
      <c r="AG405" s="4"/>
    </row>
    <row r="406">
      <c r="A406" s="4"/>
      <c r="B406" s="4"/>
      <c r="C406" s="4"/>
      <c r="D406" s="4"/>
      <c r="E406" s="4"/>
      <c r="F406" s="4"/>
      <c r="G406" s="4"/>
      <c r="H406" s="8"/>
      <c r="I406" s="8"/>
      <c r="J406" s="8"/>
      <c r="K406" s="8"/>
      <c r="L406" s="8"/>
      <c r="M406" s="119"/>
      <c r="N406" s="118"/>
      <c r="O406" s="119"/>
      <c r="P406" s="119"/>
      <c r="Q406" s="119"/>
      <c r="R406" s="119"/>
      <c r="S406" s="4"/>
      <c r="T406" s="4"/>
      <c r="U406" s="4"/>
      <c r="V406" s="4"/>
      <c r="W406" s="4"/>
      <c r="X406" s="4"/>
      <c r="Y406" s="4"/>
      <c r="Z406" s="4"/>
      <c r="AA406" s="4"/>
      <c r="AB406" s="4"/>
      <c r="AC406" s="4"/>
      <c r="AD406" s="4"/>
      <c r="AE406" s="4"/>
      <c r="AF406" s="4"/>
      <c r="AG406" s="4"/>
    </row>
    <row r="407">
      <c r="A407" s="4"/>
      <c r="B407" s="4"/>
      <c r="C407" s="4"/>
      <c r="D407" s="4"/>
      <c r="E407" s="4"/>
      <c r="F407" s="4"/>
      <c r="G407" s="4"/>
      <c r="H407" s="8"/>
      <c r="I407" s="8"/>
      <c r="J407" s="8"/>
      <c r="K407" s="8"/>
      <c r="L407" s="8"/>
      <c r="M407" s="119"/>
      <c r="N407" s="118"/>
      <c r="O407" s="119"/>
      <c r="P407" s="119"/>
      <c r="Q407" s="119"/>
      <c r="R407" s="119"/>
      <c r="S407" s="4"/>
      <c r="T407" s="4"/>
      <c r="U407" s="4"/>
      <c r="V407" s="4"/>
      <c r="W407" s="4"/>
      <c r="X407" s="4"/>
      <c r="Y407" s="4"/>
      <c r="Z407" s="4"/>
      <c r="AA407" s="4"/>
      <c r="AB407" s="4"/>
      <c r="AC407" s="4"/>
      <c r="AD407" s="4"/>
      <c r="AE407" s="4"/>
      <c r="AF407" s="4"/>
      <c r="AG407" s="4"/>
    </row>
    <row r="408">
      <c r="A408" s="4"/>
      <c r="B408" s="4"/>
      <c r="C408" s="4"/>
      <c r="D408" s="4"/>
      <c r="E408" s="4"/>
      <c r="F408" s="4"/>
      <c r="G408" s="4"/>
      <c r="H408" s="8"/>
      <c r="I408" s="8"/>
      <c r="J408" s="8"/>
      <c r="K408" s="8"/>
      <c r="L408" s="8"/>
      <c r="M408" s="119"/>
      <c r="N408" s="118"/>
      <c r="O408" s="119"/>
      <c r="P408" s="119"/>
      <c r="Q408" s="119"/>
      <c r="R408" s="119"/>
      <c r="S408" s="4"/>
      <c r="T408" s="4"/>
      <c r="U408" s="4"/>
      <c r="V408" s="4"/>
      <c r="W408" s="4"/>
      <c r="X408" s="4"/>
      <c r="Y408" s="4"/>
      <c r="Z408" s="4"/>
      <c r="AA408" s="4"/>
      <c r="AB408" s="4"/>
      <c r="AC408" s="4"/>
      <c r="AD408" s="4"/>
      <c r="AE408" s="4"/>
      <c r="AF408" s="4"/>
      <c r="AG408" s="4"/>
    </row>
    <row r="409">
      <c r="A409" s="4"/>
      <c r="B409" s="4"/>
      <c r="C409" s="4"/>
      <c r="D409" s="4"/>
      <c r="E409" s="4"/>
      <c r="F409" s="4"/>
      <c r="G409" s="4"/>
      <c r="H409" s="8"/>
      <c r="I409" s="8"/>
      <c r="J409" s="8"/>
      <c r="K409" s="8"/>
      <c r="L409" s="8"/>
      <c r="M409" s="119"/>
      <c r="N409" s="118"/>
      <c r="O409" s="119"/>
      <c r="P409" s="119"/>
      <c r="Q409" s="119"/>
      <c r="R409" s="119"/>
      <c r="S409" s="4"/>
      <c r="T409" s="4"/>
      <c r="U409" s="4"/>
      <c r="V409" s="4"/>
      <c r="W409" s="4"/>
      <c r="X409" s="4"/>
      <c r="Y409" s="4"/>
      <c r="Z409" s="4"/>
      <c r="AA409" s="4"/>
      <c r="AB409" s="4"/>
      <c r="AC409" s="4"/>
      <c r="AD409" s="4"/>
      <c r="AE409" s="4"/>
      <c r="AF409" s="4"/>
      <c r="AG409" s="4"/>
    </row>
    <row r="410">
      <c r="A410" s="4"/>
      <c r="B410" s="4"/>
      <c r="C410" s="4"/>
      <c r="D410" s="4"/>
      <c r="E410" s="4"/>
      <c r="F410" s="4"/>
      <c r="G410" s="4"/>
      <c r="H410" s="8"/>
      <c r="I410" s="8"/>
      <c r="J410" s="8"/>
      <c r="K410" s="8"/>
      <c r="L410" s="8"/>
      <c r="M410" s="119"/>
      <c r="N410" s="118"/>
      <c r="O410" s="119"/>
      <c r="P410" s="119"/>
      <c r="Q410" s="119"/>
      <c r="R410" s="119"/>
      <c r="S410" s="4"/>
      <c r="T410" s="4"/>
      <c r="U410" s="4"/>
      <c r="V410" s="4"/>
      <c r="W410" s="4"/>
      <c r="X410" s="4"/>
      <c r="Y410" s="4"/>
      <c r="Z410" s="4"/>
      <c r="AA410" s="4"/>
      <c r="AB410" s="4"/>
      <c r="AC410" s="4"/>
      <c r="AD410" s="4"/>
      <c r="AE410" s="4"/>
      <c r="AF410" s="4"/>
      <c r="AG410" s="4"/>
    </row>
    <row r="411">
      <c r="A411" s="4"/>
      <c r="B411" s="4"/>
      <c r="C411" s="4"/>
      <c r="D411" s="4"/>
      <c r="E411" s="4"/>
      <c r="F411" s="4"/>
      <c r="G411" s="4"/>
      <c r="H411" s="8"/>
      <c r="I411" s="8"/>
      <c r="J411" s="8"/>
      <c r="K411" s="8"/>
      <c r="L411" s="8"/>
      <c r="M411" s="119"/>
      <c r="N411" s="118"/>
      <c r="O411" s="119"/>
      <c r="P411" s="119"/>
      <c r="Q411" s="119"/>
      <c r="R411" s="119"/>
      <c r="S411" s="4"/>
      <c r="T411" s="4"/>
      <c r="U411" s="4"/>
      <c r="V411" s="4"/>
      <c r="W411" s="4"/>
      <c r="X411" s="4"/>
      <c r="Y411" s="4"/>
      <c r="Z411" s="4"/>
      <c r="AA411" s="4"/>
      <c r="AB411" s="4"/>
      <c r="AC411" s="4"/>
      <c r="AD411" s="4"/>
      <c r="AE411" s="4"/>
      <c r="AF411" s="4"/>
      <c r="AG411" s="4"/>
    </row>
    <row r="412">
      <c r="A412" s="4"/>
      <c r="B412" s="4"/>
      <c r="C412" s="4"/>
      <c r="D412" s="4"/>
      <c r="E412" s="4"/>
      <c r="F412" s="4"/>
      <c r="G412" s="4"/>
      <c r="H412" s="8"/>
      <c r="I412" s="8"/>
      <c r="J412" s="8"/>
      <c r="K412" s="8"/>
      <c r="L412" s="8"/>
      <c r="M412" s="119"/>
      <c r="N412" s="118"/>
      <c r="O412" s="119"/>
      <c r="P412" s="119"/>
      <c r="Q412" s="119"/>
      <c r="R412" s="119"/>
      <c r="S412" s="4"/>
      <c r="T412" s="4"/>
      <c r="U412" s="4"/>
      <c r="V412" s="4"/>
      <c r="W412" s="4"/>
      <c r="X412" s="4"/>
      <c r="Y412" s="4"/>
      <c r="Z412" s="4"/>
      <c r="AA412" s="4"/>
      <c r="AB412" s="4"/>
      <c r="AC412" s="4"/>
      <c r="AD412" s="4"/>
      <c r="AE412" s="4"/>
      <c r="AF412" s="4"/>
      <c r="AG412" s="4"/>
    </row>
    <row r="413">
      <c r="A413" s="4"/>
      <c r="B413" s="4"/>
      <c r="C413" s="4"/>
      <c r="D413" s="4"/>
      <c r="E413" s="4"/>
      <c r="F413" s="4"/>
      <c r="G413" s="4"/>
      <c r="H413" s="8"/>
      <c r="I413" s="8"/>
      <c r="J413" s="8"/>
      <c r="K413" s="8"/>
      <c r="L413" s="8"/>
      <c r="M413" s="119"/>
      <c r="N413" s="118"/>
      <c r="O413" s="119"/>
      <c r="P413" s="119"/>
      <c r="Q413" s="119"/>
      <c r="R413" s="119"/>
      <c r="S413" s="4"/>
      <c r="T413" s="4"/>
      <c r="U413" s="4"/>
      <c r="V413" s="4"/>
      <c r="W413" s="4"/>
      <c r="X413" s="4"/>
      <c r="Y413" s="4"/>
      <c r="Z413" s="4"/>
      <c r="AA413" s="4"/>
      <c r="AB413" s="4"/>
      <c r="AC413" s="4"/>
      <c r="AD413" s="4"/>
      <c r="AE413" s="4"/>
      <c r="AF413" s="4"/>
      <c r="AG413" s="4"/>
    </row>
    <row r="414">
      <c r="A414" s="4"/>
      <c r="B414" s="4"/>
      <c r="C414" s="4"/>
      <c r="D414" s="4"/>
      <c r="E414" s="4"/>
      <c r="F414" s="4"/>
      <c r="G414" s="4"/>
      <c r="H414" s="8"/>
      <c r="I414" s="8"/>
      <c r="J414" s="8"/>
      <c r="K414" s="8"/>
      <c r="L414" s="8"/>
      <c r="M414" s="119"/>
      <c r="N414" s="118"/>
      <c r="O414" s="119"/>
      <c r="P414" s="119"/>
      <c r="Q414" s="119"/>
      <c r="R414" s="119"/>
      <c r="S414" s="4"/>
      <c r="T414" s="4"/>
      <c r="U414" s="4"/>
      <c r="V414" s="4"/>
      <c r="W414" s="4"/>
      <c r="X414" s="4"/>
      <c r="Y414" s="4"/>
      <c r="Z414" s="4"/>
      <c r="AA414" s="4"/>
      <c r="AB414" s="4"/>
      <c r="AC414" s="4"/>
      <c r="AD414" s="4"/>
      <c r="AE414" s="4"/>
      <c r="AF414" s="4"/>
      <c r="AG414" s="4"/>
    </row>
    <row r="415">
      <c r="A415" s="4"/>
      <c r="B415" s="4"/>
      <c r="C415" s="4"/>
      <c r="D415" s="4"/>
      <c r="E415" s="4"/>
      <c r="F415" s="4"/>
      <c r="G415" s="4"/>
      <c r="H415" s="8"/>
      <c r="I415" s="8"/>
      <c r="J415" s="8"/>
      <c r="K415" s="8"/>
      <c r="L415" s="8"/>
      <c r="M415" s="119"/>
      <c r="N415" s="118"/>
      <c r="O415" s="119"/>
      <c r="P415" s="119"/>
      <c r="Q415" s="119"/>
      <c r="R415" s="119"/>
      <c r="S415" s="4"/>
      <c r="T415" s="4"/>
      <c r="U415" s="4"/>
      <c r="V415" s="4"/>
      <c r="W415" s="4"/>
      <c r="X415" s="4"/>
      <c r="Y415" s="4"/>
      <c r="Z415" s="4"/>
      <c r="AA415" s="4"/>
      <c r="AB415" s="4"/>
      <c r="AC415" s="4"/>
      <c r="AD415" s="4"/>
      <c r="AE415" s="4"/>
      <c r="AF415" s="4"/>
      <c r="AG415" s="4"/>
    </row>
    <row r="416">
      <c r="A416" s="4"/>
      <c r="B416" s="4"/>
      <c r="C416" s="4"/>
      <c r="D416" s="4"/>
      <c r="E416" s="4"/>
      <c r="F416" s="4"/>
      <c r="G416" s="4"/>
      <c r="H416" s="8"/>
      <c r="I416" s="8"/>
      <c r="J416" s="8"/>
      <c r="K416" s="8"/>
      <c r="L416" s="8"/>
      <c r="M416" s="119"/>
      <c r="N416" s="118"/>
      <c r="O416" s="119"/>
      <c r="P416" s="119"/>
      <c r="Q416" s="119"/>
      <c r="R416" s="119"/>
      <c r="S416" s="4"/>
      <c r="T416" s="4"/>
      <c r="U416" s="4"/>
      <c r="V416" s="4"/>
      <c r="W416" s="4"/>
      <c r="X416" s="4"/>
      <c r="Y416" s="4"/>
      <c r="Z416" s="4"/>
      <c r="AA416" s="4"/>
      <c r="AB416" s="4"/>
      <c r="AC416" s="4"/>
      <c r="AD416" s="4"/>
      <c r="AE416" s="4"/>
      <c r="AF416" s="4"/>
      <c r="AG416" s="4"/>
    </row>
    <row r="417">
      <c r="A417" s="4"/>
      <c r="B417" s="4"/>
      <c r="C417" s="4"/>
      <c r="D417" s="4"/>
      <c r="E417" s="4"/>
      <c r="F417" s="4"/>
      <c r="G417" s="4"/>
      <c r="H417" s="8"/>
      <c r="I417" s="8"/>
      <c r="J417" s="8"/>
      <c r="K417" s="8"/>
      <c r="L417" s="8"/>
      <c r="M417" s="119"/>
      <c r="N417" s="118"/>
      <c r="O417" s="119"/>
      <c r="P417" s="119"/>
      <c r="Q417" s="119"/>
      <c r="R417" s="119"/>
      <c r="S417" s="4"/>
      <c r="T417" s="4"/>
      <c r="U417" s="4"/>
      <c r="V417" s="4"/>
      <c r="W417" s="4"/>
      <c r="X417" s="4"/>
      <c r="Y417" s="4"/>
      <c r="Z417" s="4"/>
      <c r="AA417" s="4"/>
      <c r="AB417" s="4"/>
      <c r="AC417" s="4"/>
      <c r="AD417" s="4"/>
      <c r="AE417" s="4"/>
      <c r="AF417" s="4"/>
      <c r="AG417" s="4"/>
    </row>
    <row r="418">
      <c r="A418" s="4"/>
      <c r="B418" s="4"/>
      <c r="C418" s="4"/>
      <c r="D418" s="4"/>
      <c r="E418" s="4"/>
      <c r="F418" s="4"/>
      <c r="G418" s="4"/>
      <c r="H418" s="8"/>
      <c r="I418" s="8"/>
      <c r="J418" s="8"/>
      <c r="K418" s="8"/>
      <c r="L418" s="8"/>
      <c r="M418" s="119"/>
      <c r="N418" s="118"/>
      <c r="O418" s="119"/>
      <c r="P418" s="119"/>
      <c r="Q418" s="119"/>
      <c r="R418" s="119"/>
      <c r="S418" s="4"/>
      <c r="T418" s="4"/>
      <c r="U418" s="4"/>
      <c r="V418" s="4"/>
      <c r="W418" s="4"/>
      <c r="X418" s="4"/>
      <c r="Y418" s="4"/>
      <c r="Z418" s="4"/>
      <c r="AA418" s="4"/>
      <c r="AB418" s="4"/>
      <c r="AC418" s="4"/>
      <c r="AD418" s="4"/>
      <c r="AE418" s="4"/>
      <c r="AF418" s="4"/>
      <c r="AG418" s="4"/>
    </row>
    <row r="419">
      <c r="A419" s="4"/>
      <c r="B419" s="4"/>
      <c r="C419" s="4"/>
      <c r="D419" s="4"/>
      <c r="E419" s="4"/>
      <c r="F419" s="4"/>
      <c r="G419" s="4"/>
      <c r="H419" s="8"/>
      <c r="I419" s="8"/>
      <c r="J419" s="8"/>
      <c r="K419" s="8"/>
      <c r="L419" s="8"/>
      <c r="M419" s="119"/>
      <c r="N419" s="118"/>
      <c r="O419" s="119"/>
      <c r="P419" s="119"/>
      <c r="Q419" s="119"/>
      <c r="R419" s="119"/>
      <c r="S419" s="4"/>
      <c r="T419" s="4"/>
      <c r="U419" s="4"/>
      <c r="V419" s="4"/>
      <c r="W419" s="4"/>
      <c r="X419" s="4"/>
      <c r="Y419" s="4"/>
      <c r="Z419" s="4"/>
      <c r="AA419" s="4"/>
      <c r="AB419" s="4"/>
      <c r="AC419" s="4"/>
      <c r="AD419" s="4"/>
      <c r="AE419" s="4"/>
      <c r="AF419" s="4"/>
      <c r="AG419" s="4"/>
    </row>
    <row r="420">
      <c r="A420" s="4"/>
      <c r="B420" s="4"/>
      <c r="C420" s="4"/>
      <c r="D420" s="4"/>
      <c r="E420" s="4"/>
      <c r="F420" s="4"/>
      <c r="G420" s="4"/>
      <c r="H420" s="8"/>
      <c r="I420" s="8"/>
      <c r="J420" s="8"/>
      <c r="K420" s="8"/>
      <c r="L420" s="8"/>
      <c r="M420" s="119"/>
      <c r="N420" s="118"/>
      <c r="O420" s="119"/>
      <c r="P420" s="119"/>
      <c r="Q420" s="119"/>
      <c r="R420" s="119"/>
      <c r="S420" s="4"/>
      <c r="T420" s="4"/>
      <c r="U420" s="4"/>
      <c r="V420" s="4"/>
      <c r="W420" s="4"/>
      <c r="X420" s="4"/>
      <c r="Y420" s="4"/>
      <c r="Z420" s="4"/>
      <c r="AA420" s="4"/>
      <c r="AB420" s="4"/>
      <c r="AC420" s="4"/>
      <c r="AD420" s="4"/>
      <c r="AE420" s="4"/>
      <c r="AF420" s="4"/>
      <c r="AG420" s="4"/>
    </row>
    <row r="421">
      <c r="A421" s="4"/>
      <c r="B421" s="4"/>
      <c r="C421" s="4"/>
      <c r="D421" s="4"/>
      <c r="E421" s="4"/>
      <c r="F421" s="4"/>
      <c r="G421" s="4"/>
      <c r="H421" s="8"/>
      <c r="I421" s="8"/>
      <c r="J421" s="8"/>
      <c r="K421" s="8"/>
      <c r="L421" s="8"/>
      <c r="M421" s="119"/>
      <c r="N421" s="118"/>
      <c r="O421" s="119"/>
      <c r="P421" s="119"/>
      <c r="Q421" s="119"/>
      <c r="R421" s="119"/>
      <c r="S421" s="4"/>
      <c r="T421" s="4"/>
      <c r="U421" s="4"/>
      <c r="V421" s="4"/>
      <c r="W421" s="4"/>
      <c r="X421" s="4"/>
      <c r="Y421" s="4"/>
      <c r="Z421" s="4"/>
      <c r="AA421" s="4"/>
      <c r="AB421" s="4"/>
      <c r="AC421" s="4"/>
      <c r="AD421" s="4"/>
      <c r="AE421" s="4"/>
      <c r="AF421" s="4"/>
      <c r="AG421" s="4"/>
    </row>
    <row r="422">
      <c r="A422" s="4"/>
      <c r="B422" s="4"/>
      <c r="C422" s="4"/>
      <c r="D422" s="4"/>
      <c r="E422" s="4"/>
      <c r="F422" s="4"/>
      <c r="G422" s="4"/>
      <c r="H422" s="8"/>
      <c r="I422" s="8"/>
      <c r="J422" s="8"/>
      <c r="K422" s="8"/>
      <c r="L422" s="8"/>
      <c r="M422" s="119"/>
      <c r="N422" s="118"/>
      <c r="O422" s="119"/>
      <c r="P422" s="119"/>
      <c r="Q422" s="119"/>
      <c r="R422" s="119"/>
      <c r="S422" s="4"/>
      <c r="T422" s="4"/>
      <c r="U422" s="4"/>
      <c r="V422" s="4"/>
      <c r="W422" s="4"/>
      <c r="X422" s="4"/>
      <c r="Y422" s="4"/>
      <c r="Z422" s="4"/>
      <c r="AA422" s="4"/>
      <c r="AB422" s="4"/>
      <c r="AC422" s="4"/>
      <c r="AD422" s="4"/>
      <c r="AE422" s="4"/>
      <c r="AF422" s="4"/>
      <c r="AG422" s="4"/>
    </row>
    <row r="423">
      <c r="A423" s="4"/>
      <c r="B423" s="4"/>
      <c r="C423" s="4"/>
      <c r="D423" s="4"/>
      <c r="E423" s="4"/>
      <c r="F423" s="4"/>
      <c r="G423" s="4"/>
      <c r="H423" s="8"/>
      <c r="I423" s="8"/>
      <c r="J423" s="8"/>
      <c r="K423" s="8"/>
      <c r="L423" s="8"/>
      <c r="M423" s="119"/>
      <c r="N423" s="118"/>
      <c r="O423" s="119"/>
      <c r="P423" s="119"/>
      <c r="Q423" s="119"/>
      <c r="R423" s="119"/>
      <c r="S423" s="4"/>
      <c r="T423" s="4"/>
      <c r="U423" s="4"/>
      <c r="V423" s="4"/>
      <c r="W423" s="4"/>
      <c r="X423" s="4"/>
      <c r="Y423" s="4"/>
      <c r="Z423" s="4"/>
      <c r="AA423" s="4"/>
      <c r="AB423" s="4"/>
      <c r="AC423" s="4"/>
      <c r="AD423" s="4"/>
      <c r="AE423" s="4"/>
      <c r="AF423" s="4"/>
      <c r="AG423" s="4"/>
    </row>
    <row r="424">
      <c r="A424" s="4"/>
      <c r="B424" s="4"/>
      <c r="C424" s="4"/>
      <c r="D424" s="4"/>
      <c r="E424" s="4"/>
      <c r="F424" s="4"/>
      <c r="G424" s="4"/>
      <c r="H424" s="8"/>
      <c r="I424" s="8"/>
      <c r="J424" s="8"/>
      <c r="K424" s="8"/>
      <c r="L424" s="8"/>
      <c r="M424" s="119"/>
      <c r="N424" s="118"/>
      <c r="O424" s="119"/>
      <c r="P424" s="119"/>
      <c r="Q424" s="119"/>
      <c r="R424" s="119"/>
      <c r="S424" s="4"/>
      <c r="T424" s="4"/>
      <c r="U424" s="4"/>
      <c r="V424" s="4"/>
      <c r="W424" s="4"/>
      <c r="X424" s="4"/>
      <c r="Y424" s="4"/>
      <c r="Z424" s="4"/>
      <c r="AA424" s="4"/>
      <c r="AB424" s="4"/>
      <c r="AC424" s="4"/>
      <c r="AD424" s="4"/>
      <c r="AE424" s="4"/>
      <c r="AF424" s="4"/>
      <c r="AG424" s="4"/>
    </row>
    <row r="425">
      <c r="A425" s="4"/>
      <c r="B425" s="4"/>
      <c r="C425" s="4"/>
      <c r="D425" s="4"/>
      <c r="E425" s="4"/>
      <c r="F425" s="4"/>
      <c r="G425" s="4"/>
      <c r="H425" s="8"/>
      <c r="I425" s="8"/>
      <c r="J425" s="8"/>
      <c r="K425" s="8"/>
      <c r="L425" s="8"/>
      <c r="M425" s="119"/>
      <c r="N425" s="118"/>
      <c r="O425" s="119"/>
      <c r="P425" s="119"/>
      <c r="Q425" s="119"/>
      <c r="R425" s="119"/>
      <c r="S425" s="4"/>
      <c r="T425" s="4"/>
      <c r="U425" s="4"/>
      <c r="V425" s="4"/>
      <c r="W425" s="4"/>
      <c r="X425" s="4"/>
      <c r="Y425" s="4"/>
      <c r="Z425" s="4"/>
      <c r="AA425" s="4"/>
      <c r="AB425" s="4"/>
      <c r="AC425" s="4"/>
      <c r="AD425" s="4"/>
      <c r="AE425" s="4"/>
      <c r="AF425" s="4"/>
      <c r="AG425" s="4"/>
    </row>
    <row r="426">
      <c r="A426" s="4"/>
      <c r="B426" s="4"/>
      <c r="C426" s="4"/>
      <c r="D426" s="4"/>
      <c r="E426" s="4"/>
      <c r="F426" s="4"/>
      <c r="G426" s="4"/>
      <c r="H426" s="8"/>
      <c r="I426" s="8"/>
      <c r="J426" s="8"/>
      <c r="K426" s="8"/>
      <c r="L426" s="8"/>
      <c r="M426" s="119"/>
      <c r="N426" s="118"/>
      <c r="O426" s="119"/>
      <c r="P426" s="119"/>
      <c r="Q426" s="119"/>
      <c r="R426" s="119"/>
      <c r="S426" s="4"/>
      <c r="T426" s="4"/>
      <c r="U426" s="4"/>
      <c r="V426" s="4"/>
      <c r="W426" s="4"/>
      <c r="X426" s="4"/>
      <c r="Y426" s="4"/>
      <c r="Z426" s="4"/>
      <c r="AA426" s="4"/>
      <c r="AB426" s="4"/>
      <c r="AC426" s="4"/>
      <c r="AD426" s="4"/>
      <c r="AE426" s="4"/>
      <c r="AF426" s="4"/>
      <c r="AG426" s="4"/>
    </row>
    <row r="427">
      <c r="A427" s="4"/>
      <c r="B427" s="4"/>
      <c r="C427" s="4"/>
      <c r="D427" s="4"/>
      <c r="E427" s="4"/>
      <c r="F427" s="4"/>
      <c r="G427" s="4"/>
      <c r="H427" s="8"/>
      <c r="I427" s="8"/>
      <c r="J427" s="8"/>
      <c r="K427" s="8"/>
      <c r="L427" s="8"/>
      <c r="M427" s="119"/>
      <c r="N427" s="118"/>
      <c r="O427" s="119"/>
      <c r="P427" s="119"/>
      <c r="Q427" s="119"/>
      <c r="R427" s="119"/>
      <c r="S427" s="4"/>
      <c r="T427" s="4"/>
      <c r="U427" s="4"/>
      <c r="V427" s="4"/>
      <c r="W427" s="4"/>
      <c r="X427" s="4"/>
      <c r="Y427" s="4"/>
      <c r="Z427" s="4"/>
      <c r="AA427" s="4"/>
      <c r="AB427" s="4"/>
      <c r="AC427" s="4"/>
      <c r="AD427" s="4"/>
      <c r="AE427" s="4"/>
      <c r="AF427" s="4"/>
      <c r="AG427" s="4"/>
    </row>
    <row r="428">
      <c r="A428" s="4"/>
      <c r="B428" s="4"/>
      <c r="C428" s="4"/>
      <c r="D428" s="4"/>
      <c r="E428" s="4"/>
      <c r="F428" s="4"/>
      <c r="G428" s="4"/>
      <c r="H428" s="8"/>
      <c r="I428" s="8"/>
      <c r="J428" s="8"/>
      <c r="K428" s="8"/>
      <c r="L428" s="8"/>
      <c r="M428" s="119"/>
      <c r="N428" s="118"/>
      <c r="O428" s="119"/>
      <c r="P428" s="119"/>
      <c r="Q428" s="119"/>
      <c r="R428" s="119"/>
      <c r="S428" s="4"/>
      <c r="T428" s="4"/>
      <c r="U428" s="4"/>
      <c r="V428" s="4"/>
      <c r="W428" s="4"/>
      <c r="X428" s="4"/>
      <c r="Y428" s="4"/>
      <c r="Z428" s="4"/>
      <c r="AA428" s="4"/>
      <c r="AB428" s="4"/>
      <c r="AC428" s="4"/>
      <c r="AD428" s="4"/>
      <c r="AE428" s="4"/>
      <c r="AF428" s="4"/>
      <c r="AG428" s="4"/>
    </row>
    <row r="429">
      <c r="A429" s="4"/>
      <c r="B429" s="4"/>
      <c r="C429" s="4"/>
      <c r="D429" s="4"/>
      <c r="E429" s="4"/>
      <c r="F429" s="4"/>
      <c r="G429" s="4"/>
      <c r="H429" s="8"/>
      <c r="I429" s="8"/>
      <c r="J429" s="8"/>
      <c r="K429" s="8"/>
      <c r="L429" s="8"/>
      <c r="M429" s="119"/>
      <c r="N429" s="118"/>
      <c r="O429" s="119"/>
      <c r="P429" s="119"/>
      <c r="Q429" s="119"/>
      <c r="R429" s="119"/>
      <c r="S429" s="4"/>
      <c r="T429" s="4"/>
      <c r="U429" s="4"/>
      <c r="V429" s="4"/>
      <c r="W429" s="4"/>
      <c r="X429" s="4"/>
      <c r="Y429" s="4"/>
      <c r="Z429" s="4"/>
      <c r="AA429" s="4"/>
      <c r="AB429" s="4"/>
      <c r="AC429" s="4"/>
      <c r="AD429" s="4"/>
      <c r="AE429" s="4"/>
      <c r="AF429" s="4"/>
      <c r="AG429" s="4"/>
    </row>
    <row r="430">
      <c r="A430" s="4"/>
      <c r="B430" s="4"/>
      <c r="C430" s="4"/>
      <c r="D430" s="4"/>
      <c r="E430" s="4"/>
      <c r="F430" s="4"/>
      <c r="G430" s="4"/>
      <c r="H430" s="8"/>
      <c r="I430" s="8"/>
      <c r="J430" s="8"/>
      <c r="K430" s="8"/>
      <c r="L430" s="8"/>
      <c r="M430" s="119"/>
      <c r="N430" s="118"/>
      <c r="O430" s="119"/>
      <c r="P430" s="119"/>
      <c r="Q430" s="119"/>
      <c r="R430" s="119"/>
      <c r="S430" s="4"/>
      <c r="T430" s="4"/>
      <c r="U430" s="4"/>
      <c r="V430" s="4"/>
      <c r="W430" s="4"/>
      <c r="X430" s="4"/>
      <c r="Y430" s="4"/>
      <c r="Z430" s="4"/>
      <c r="AA430" s="4"/>
      <c r="AB430" s="4"/>
      <c r="AC430" s="4"/>
      <c r="AD430" s="4"/>
      <c r="AE430" s="4"/>
      <c r="AF430" s="4"/>
      <c r="AG430" s="4"/>
    </row>
    <row r="431">
      <c r="A431" s="4"/>
      <c r="B431" s="4"/>
      <c r="C431" s="4"/>
      <c r="D431" s="4"/>
      <c r="E431" s="4"/>
      <c r="F431" s="4"/>
      <c r="G431" s="4"/>
      <c r="H431" s="8"/>
      <c r="I431" s="8"/>
      <c r="J431" s="8"/>
      <c r="K431" s="8"/>
      <c r="L431" s="8"/>
      <c r="M431" s="119"/>
      <c r="N431" s="118"/>
      <c r="O431" s="119"/>
      <c r="P431" s="119"/>
      <c r="Q431" s="119"/>
      <c r="R431" s="119"/>
      <c r="S431" s="4"/>
      <c r="T431" s="4"/>
      <c r="U431" s="4"/>
      <c r="V431" s="4"/>
      <c r="W431" s="4"/>
      <c r="X431" s="4"/>
      <c r="Y431" s="4"/>
      <c r="Z431" s="4"/>
      <c r="AA431" s="4"/>
      <c r="AB431" s="4"/>
      <c r="AC431" s="4"/>
      <c r="AD431" s="4"/>
      <c r="AE431" s="4"/>
      <c r="AF431" s="4"/>
      <c r="AG431" s="4"/>
    </row>
    <row r="432">
      <c r="A432" s="4"/>
      <c r="B432" s="4"/>
      <c r="C432" s="4"/>
      <c r="D432" s="4"/>
      <c r="E432" s="4"/>
      <c r="F432" s="4"/>
      <c r="G432" s="4"/>
      <c r="H432" s="8"/>
      <c r="I432" s="8"/>
      <c r="J432" s="8"/>
      <c r="K432" s="8"/>
      <c r="L432" s="8"/>
      <c r="M432" s="119"/>
      <c r="N432" s="118"/>
      <c r="O432" s="119"/>
      <c r="P432" s="119"/>
      <c r="Q432" s="119"/>
      <c r="R432" s="119"/>
      <c r="S432" s="4"/>
      <c r="T432" s="4"/>
      <c r="U432" s="4"/>
      <c r="V432" s="4"/>
      <c r="W432" s="4"/>
      <c r="X432" s="4"/>
      <c r="Y432" s="4"/>
      <c r="Z432" s="4"/>
      <c r="AA432" s="4"/>
      <c r="AB432" s="4"/>
      <c r="AC432" s="4"/>
      <c r="AD432" s="4"/>
      <c r="AE432" s="4"/>
      <c r="AF432" s="4"/>
      <c r="AG432" s="4"/>
    </row>
    <row r="433">
      <c r="A433" s="4"/>
      <c r="B433" s="4"/>
      <c r="C433" s="4"/>
      <c r="D433" s="4"/>
      <c r="E433" s="4"/>
      <c r="F433" s="4"/>
      <c r="G433" s="4"/>
      <c r="H433" s="8"/>
      <c r="I433" s="8"/>
      <c r="J433" s="8"/>
      <c r="K433" s="8"/>
      <c r="L433" s="8"/>
      <c r="M433" s="119"/>
      <c r="N433" s="118"/>
      <c r="O433" s="119"/>
      <c r="P433" s="119"/>
      <c r="Q433" s="119"/>
      <c r="R433" s="119"/>
      <c r="S433" s="4"/>
      <c r="T433" s="4"/>
      <c r="U433" s="4"/>
      <c r="V433" s="4"/>
      <c r="W433" s="4"/>
      <c r="X433" s="4"/>
      <c r="Y433" s="4"/>
      <c r="Z433" s="4"/>
      <c r="AA433" s="4"/>
      <c r="AB433" s="4"/>
      <c r="AC433" s="4"/>
      <c r="AD433" s="4"/>
      <c r="AE433" s="4"/>
      <c r="AF433" s="4"/>
      <c r="AG433" s="4"/>
    </row>
    <row r="434">
      <c r="A434" s="4"/>
      <c r="B434" s="4"/>
      <c r="C434" s="4"/>
      <c r="D434" s="4"/>
      <c r="E434" s="4"/>
      <c r="F434" s="4"/>
      <c r="G434" s="4"/>
      <c r="H434" s="8"/>
      <c r="I434" s="8"/>
      <c r="J434" s="8"/>
      <c r="K434" s="8"/>
      <c r="L434" s="8"/>
      <c r="M434" s="119"/>
      <c r="N434" s="118"/>
      <c r="O434" s="119"/>
      <c r="P434" s="119"/>
      <c r="Q434" s="119"/>
      <c r="R434" s="119"/>
      <c r="S434" s="4"/>
      <c r="T434" s="4"/>
      <c r="U434" s="4"/>
      <c r="V434" s="4"/>
      <c r="W434" s="4"/>
      <c r="X434" s="4"/>
      <c r="Y434" s="4"/>
      <c r="Z434" s="4"/>
      <c r="AA434" s="4"/>
      <c r="AB434" s="4"/>
      <c r="AC434" s="4"/>
      <c r="AD434" s="4"/>
      <c r="AE434" s="4"/>
      <c r="AF434" s="4"/>
      <c r="AG434" s="4"/>
    </row>
    <row r="435">
      <c r="A435" s="4"/>
      <c r="B435" s="4"/>
      <c r="C435" s="4"/>
      <c r="D435" s="4"/>
      <c r="E435" s="4"/>
      <c r="F435" s="4"/>
      <c r="G435" s="4"/>
      <c r="H435" s="8"/>
      <c r="I435" s="8"/>
      <c r="J435" s="8"/>
      <c r="K435" s="8"/>
      <c r="L435" s="8"/>
      <c r="M435" s="119"/>
      <c r="N435" s="118"/>
      <c r="O435" s="119"/>
      <c r="P435" s="119"/>
      <c r="Q435" s="119"/>
      <c r="R435" s="119"/>
      <c r="S435" s="4"/>
      <c r="T435" s="4"/>
      <c r="U435" s="4"/>
      <c r="V435" s="4"/>
      <c r="W435" s="4"/>
      <c r="X435" s="4"/>
      <c r="Y435" s="4"/>
      <c r="Z435" s="4"/>
      <c r="AA435" s="4"/>
      <c r="AB435" s="4"/>
      <c r="AC435" s="4"/>
      <c r="AD435" s="4"/>
      <c r="AE435" s="4"/>
      <c r="AF435" s="4"/>
      <c r="AG435" s="4"/>
    </row>
    <row r="436">
      <c r="A436" s="4"/>
      <c r="B436" s="4"/>
      <c r="C436" s="4"/>
      <c r="D436" s="4"/>
      <c r="E436" s="4"/>
      <c r="F436" s="4"/>
      <c r="G436" s="4"/>
      <c r="H436" s="8"/>
      <c r="I436" s="8"/>
      <c r="J436" s="8"/>
      <c r="K436" s="8"/>
      <c r="L436" s="8"/>
      <c r="M436" s="119"/>
      <c r="N436" s="118"/>
      <c r="O436" s="119"/>
      <c r="P436" s="119"/>
      <c r="Q436" s="119"/>
      <c r="R436" s="119"/>
      <c r="S436" s="4"/>
      <c r="T436" s="4"/>
      <c r="U436" s="4"/>
      <c r="V436" s="4"/>
      <c r="W436" s="4"/>
      <c r="X436" s="4"/>
      <c r="Y436" s="4"/>
      <c r="Z436" s="4"/>
      <c r="AA436" s="4"/>
      <c r="AB436" s="4"/>
      <c r="AC436" s="4"/>
      <c r="AD436" s="4"/>
      <c r="AE436" s="4"/>
      <c r="AF436" s="4"/>
      <c r="AG436" s="4"/>
    </row>
    <row r="437">
      <c r="A437" s="4"/>
      <c r="B437" s="4"/>
      <c r="C437" s="4"/>
      <c r="D437" s="4"/>
      <c r="E437" s="4"/>
      <c r="F437" s="4"/>
      <c r="G437" s="4"/>
      <c r="H437" s="8"/>
      <c r="I437" s="8"/>
      <c r="J437" s="8"/>
      <c r="K437" s="8"/>
      <c r="L437" s="8"/>
      <c r="M437" s="119"/>
      <c r="N437" s="118"/>
      <c r="O437" s="119"/>
      <c r="P437" s="119"/>
      <c r="Q437" s="119"/>
      <c r="R437" s="119"/>
      <c r="S437" s="4"/>
      <c r="T437" s="4"/>
      <c r="U437" s="4"/>
      <c r="V437" s="4"/>
      <c r="W437" s="4"/>
      <c r="X437" s="4"/>
      <c r="Y437" s="4"/>
      <c r="Z437" s="4"/>
      <c r="AA437" s="4"/>
      <c r="AB437" s="4"/>
      <c r="AC437" s="4"/>
      <c r="AD437" s="4"/>
      <c r="AE437" s="4"/>
      <c r="AF437" s="4"/>
      <c r="AG437" s="4"/>
    </row>
    <row r="438">
      <c r="A438" s="4"/>
      <c r="B438" s="4"/>
      <c r="C438" s="4"/>
      <c r="D438" s="4"/>
      <c r="E438" s="4"/>
      <c r="F438" s="4"/>
      <c r="G438" s="4"/>
      <c r="H438" s="8"/>
      <c r="I438" s="8"/>
      <c r="J438" s="8"/>
      <c r="K438" s="8"/>
      <c r="L438" s="8"/>
      <c r="M438" s="119"/>
      <c r="N438" s="118"/>
      <c r="O438" s="119"/>
      <c r="P438" s="119"/>
      <c r="Q438" s="119"/>
      <c r="R438" s="119"/>
      <c r="S438" s="4"/>
      <c r="T438" s="4"/>
      <c r="U438" s="4"/>
      <c r="V438" s="4"/>
      <c r="W438" s="4"/>
      <c r="X438" s="4"/>
      <c r="Y438" s="4"/>
      <c r="Z438" s="4"/>
      <c r="AA438" s="4"/>
      <c r="AB438" s="4"/>
      <c r="AC438" s="4"/>
      <c r="AD438" s="4"/>
      <c r="AE438" s="4"/>
      <c r="AF438" s="4"/>
      <c r="AG438" s="4"/>
    </row>
    <row r="439">
      <c r="A439" s="4"/>
      <c r="B439" s="4"/>
      <c r="C439" s="4"/>
      <c r="D439" s="4"/>
      <c r="E439" s="4"/>
      <c r="F439" s="4"/>
      <c r="G439" s="4"/>
      <c r="H439" s="8"/>
      <c r="I439" s="8"/>
      <c r="J439" s="8"/>
      <c r="K439" s="8"/>
      <c r="L439" s="8"/>
      <c r="M439" s="119"/>
      <c r="N439" s="118"/>
      <c r="O439" s="119"/>
      <c r="P439" s="119"/>
      <c r="Q439" s="119"/>
      <c r="R439" s="119"/>
      <c r="S439" s="4"/>
      <c r="T439" s="4"/>
      <c r="U439" s="4"/>
      <c r="V439" s="4"/>
      <c r="W439" s="4"/>
      <c r="X439" s="4"/>
      <c r="Y439" s="4"/>
      <c r="Z439" s="4"/>
      <c r="AA439" s="4"/>
      <c r="AB439" s="4"/>
      <c r="AC439" s="4"/>
      <c r="AD439" s="4"/>
      <c r="AE439" s="4"/>
      <c r="AF439" s="4"/>
      <c r="AG439" s="4"/>
    </row>
    <row r="440">
      <c r="A440" s="4"/>
      <c r="B440" s="4"/>
      <c r="C440" s="4"/>
      <c r="D440" s="4"/>
      <c r="E440" s="4"/>
      <c r="F440" s="4"/>
      <c r="G440" s="4"/>
      <c r="H440" s="8"/>
      <c r="I440" s="8"/>
      <c r="J440" s="8"/>
      <c r="K440" s="8"/>
      <c r="L440" s="8"/>
      <c r="M440" s="119"/>
      <c r="N440" s="118"/>
      <c r="O440" s="119"/>
      <c r="P440" s="119"/>
      <c r="Q440" s="119"/>
      <c r="R440" s="119"/>
      <c r="S440" s="4"/>
      <c r="T440" s="4"/>
      <c r="U440" s="4"/>
      <c r="V440" s="4"/>
      <c r="W440" s="4"/>
      <c r="X440" s="4"/>
      <c r="Y440" s="4"/>
      <c r="Z440" s="4"/>
      <c r="AA440" s="4"/>
      <c r="AB440" s="4"/>
      <c r="AC440" s="4"/>
      <c r="AD440" s="4"/>
      <c r="AE440" s="4"/>
      <c r="AF440" s="4"/>
      <c r="AG440" s="4"/>
    </row>
    <row r="441">
      <c r="A441" s="4"/>
      <c r="B441" s="4"/>
      <c r="C441" s="4"/>
      <c r="D441" s="4"/>
      <c r="E441" s="4"/>
      <c r="F441" s="4"/>
      <c r="G441" s="4"/>
      <c r="H441" s="8"/>
      <c r="I441" s="8"/>
      <c r="J441" s="8"/>
      <c r="K441" s="8"/>
      <c r="L441" s="8"/>
      <c r="M441" s="119"/>
      <c r="N441" s="118"/>
      <c r="O441" s="119"/>
      <c r="P441" s="119"/>
      <c r="Q441" s="119"/>
      <c r="R441" s="119"/>
      <c r="S441" s="4"/>
      <c r="T441" s="4"/>
      <c r="U441" s="4"/>
      <c r="V441" s="4"/>
      <c r="W441" s="4"/>
      <c r="X441" s="4"/>
      <c r="Y441" s="4"/>
      <c r="Z441" s="4"/>
      <c r="AA441" s="4"/>
      <c r="AB441" s="4"/>
      <c r="AC441" s="4"/>
      <c r="AD441" s="4"/>
      <c r="AE441" s="4"/>
      <c r="AF441" s="4"/>
      <c r="AG441" s="4"/>
    </row>
    <row r="442">
      <c r="A442" s="4"/>
      <c r="B442" s="4"/>
      <c r="C442" s="4"/>
      <c r="D442" s="4"/>
      <c r="E442" s="4"/>
      <c r="F442" s="4"/>
      <c r="G442" s="4"/>
      <c r="H442" s="8"/>
      <c r="I442" s="8"/>
      <c r="J442" s="8"/>
      <c r="K442" s="8"/>
      <c r="L442" s="8"/>
      <c r="M442" s="119"/>
      <c r="N442" s="118"/>
      <c r="O442" s="119"/>
      <c r="P442" s="119"/>
      <c r="Q442" s="119"/>
      <c r="R442" s="119"/>
      <c r="S442" s="4"/>
      <c r="T442" s="4"/>
      <c r="U442" s="4"/>
      <c r="V442" s="4"/>
      <c r="W442" s="4"/>
      <c r="X442" s="4"/>
      <c r="Y442" s="4"/>
      <c r="Z442" s="4"/>
      <c r="AA442" s="4"/>
      <c r="AB442" s="4"/>
      <c r="AC442" s="4"/>
      <c r="AD442" s="4"/>
      <c r="AE442" s="4"/>
      <c r="AF442" s="4"/>
      <c r="AG442" s="4"/>
    </row>
    <row r="443">
      <c r="A443" s="4"/>
      <c r="B443" s="4"/>
      <c r="C443" s="4"/>
      <c r="D443" s="4"/>
      <c r="E443" s="4"/>
      <c r="F443" s="4"/>
      <c r="G443" s="4"/>
      <c r="H443" s="8"/>
      <c r="I443" s="8"/>
      <c r="J443" s="8"/>
      <c r="K443" s="8"/>
      <c r="L443" s="8"/>
      <c r="M443" s="119"/>
      <c r="N443" s="118"/>
      <c r="O443" s="119"/>
      <c r="P443" s="119"/>
      <c r="Q443" s="119"/>
      <c r="R443" s="119"/>
      <c r="S443" s="4"/>
      <c r="T443" s="4"/>
      <c r="U443" s="4"/>
      <c r="V443" s="4"/>
      <c r="W443" s="4"/>
      <c r="X443" s="4"/>
      <c r="Y443" s="4"/>
      <c r="Z443" s="4"/>
      <c r="AA443" s="4"/>
      <c r="AB443" s="4"/>
      <c r="AC443" s="4"/>
      <c r="AD443" s="4"/>
      <c r="AE443" s="4"/>
      <c r="AF443" s="4"/>
      <c r="AG443" s="4"/>
    </row>
    <row r="444">
      <c r="A444" s="4"/>
      <c r="B444" s="4"/>
      <c r="C444" s="4"/>
      <c r="D444" s="4"/>
      <c r="E444" s="4"/>
      <c r="F444" s="4"/>
      <c r="G444" s="4"/>
      <c r="H444" s="8"/>
      <c r="I444" s="8"/>
      <c r="J444" s="8"/>
      <c r="K444" s="8"/>
      <c r="L444" s="8"/>
      <c r="M444" s="119"/>
      <c r="N444" s="118"/>
      <c r="O444" s="119"/>
      <c r="P444" s="119"/>
      <c r="Q444" s="119"/>
      <c r="R444" s="119"/>
      <c r="S444" s="4"/>
      <c r="T444" s="4"/>
      <c r="U444" s="4"/>
      <c r="V444" s="4"/>
      <c r="W444" s="4"/>
      <c r="X444" s="4"/>
      <c r="Y444" s="4"/>
      <c r="Z444" s="4"/>
      <c r="AA444" s="4"/>
      <c r="AB444" s="4"/>
      <c r="AC444" s="4"/>
      <c r="AD444" s="4"/>
      <c r="AE444" s="4"/>
      <c r="AF444" s="4"/>
      <c r="AG444" s="4"/>
    </row>
    <row r="445">
      <c r="A445" s="4"/>
      <c r="B445" s="4"/>
      <c r="C445" s="4"/>
      <c r="D445" s="4"/>
      <c r="E445" s="4"/>
      <c r="F445" s="4"/>
      <c r="G445" s="4"/>
      <c r="H445" s="8"/>
      <c r="I445" s="8"/>
      <c r="J445" s="8"/>
      <c r="K445" s="8"/>
      <c r="L445" s="8"/>
      <c r="M445" s="119"/>
      <c r="N445" s="118"/>
      <c r="O445" s="119"/>
      <c r="P445" s="119"/>
      <c r="Q445" s="119"/>
      <c r="R445" s="119"/>
      <c r="S445" s="4"/>
      <c r="T445" s="4"/>
      <c r="U445" s="4"/>
      <c r="V445" s="4"/>
      <c r="W445" s="4"/>
      <c r="X445" s="4"/>
      <c r="Y445" s="4"/>
      <c r="Z445" s="4"/>
      <c r="AA445" s="4"/>
      <c r="AB445" s="4"/>
      <c r="AC445" s="4"/>
      <c r="AD445" s="4"/>
      <c r="AE445" s="4"/>
      <c r="AF445" s="4"/>
      <c r="AG445" s="4"/>
    </row>
    <row r="446">
      <c r="A446" s="4"/>
      <c r="B446" s="4"/>
      <c r="C446" s="4"/>
      <c r="D446" s="4"/>
      <c r="E446" s="4"/>
      <c r="F446" s="4"/>
      <c r="G446" s="4"/>
      <c r="H446" s="8"/>
      <c r="I446" s="8"/>
      <c r="J446" s="8"/>
      <c r="K446" s="8"/>
      <c r="L446" s="8"/>
      <c r="M446" s="119"/>
      <c r="N446" s="118"/>
      <c r="O446" s="119"/>
      <c r="P446" s="119"/>
      <c r="Q446" s="119"/>
      <c r="R446" s="119"/>
      <c r="S446" s="4"/>
      <c r="T446" s="4"/>
      <c r="U446" s="4"/>
      <c r="V446" s="4"/>
      <c r="W446" s="4"/>
      <c r="X446" s="4"/>
      <c r="Y446" s="4"/>
      <c r="Z446" s="4"/>
      <c r="AA446" s="4"/>
      <c r="AB446" s="4"/>
      <c r="AC446" s="4"/>
      <c r="AD446" s="4"/>
      <c r="AE446" s="4"/>
      <c r="AF446" s="4"/>
      <c r="AG446" s="4"/>
    </row>
    <row r="447">
      <c r="A447" s="4"/>
      <c r="B447" s="4"/>
      <c r="C447" s="4"/>
      <c r="D447" s="4"/>
      <c r="E447" s="4"/>
      <c r="F447" s="4"/>
      <c r="G447" s="4"/>
      <c r="H447" s="8"/>
      <c r="I447" s="8"/>
      <c r="J447" s="8"/>
      <c r="K447" s="8"/>
      <c r="L447" s="8"/>
      <c r="M447" s="119"/>
      <c r="N447" s="118"/>
      <c r="O447" s="119"/>
      <c r="P447" s="119"/>
      <c r="Q447" s="119"/>
      <c r="R447" s="119"/>
      <c r="S447" s="4"/>
      <c r="T447" s="4"/>
      <c r="U447" s="4"/>
      <c r="V447" s="4"/>
      <c r="W447" s="4"/>
      <c r="X447" s="4"/>
      <c r="Y447" s="4"/>
      <c r="Z447" s="4"/>
      <c r="AA447" s="4"/>
      <c r="AB447" s="4"/>
      <c r="AC447" s="4"/>
      <c r="AD447" s="4"/>
      <c r="AE447" s="4"/>
      <c r="AF447" s="4"/>
      <c r="AG447" s="4"/>
    </row>
    <row r="448">
      <c r="A448" s="4"/>
      <c r="B448" s="4"/>
      <c r="C448" s="4"/>
      <c r="D448" s="4"/>
      <c r="E448" s="4"/>
      <c r="F448" s="4"/>
      <c r="G448" s="4"/>
      <c r="H448" s="8"/>
      <c r="I448" s="8"/>
      <c r="J448" s="8"/>
      <c r="K448" s="8"/>
      <c r="L448" s="8"/>
      <c r="M448" s="119"/>
      <c r="N448" s="118"/>
      <c r="O448" s="119"/>
      <c r="P448" s="119"/>
      <c r="Q448" s="119"/>
      <c r="R448" s="119"/>
      <c r="S448" s="4"/>
      <c r="T448" s="4"/>
      <c r="U448" s="4"/>
      <c r="V448" s="4"/>
      <c r="W448" s="4"/>
      <c r="X448" s="4"/>
      <c r="Y448" s="4"/>
      <c r="Z448" s="4"/>
      <c r="AA448" s="4"/>
      <c r="AB448" s="4"/>
      <c r="AC448" s="4"/>
      <c r="AD448" s="4"/>
      <c r="AE448" s="4"/>
      <c r="AF448" s="4"/>
      <c r="AG448" s="4"/>
    </row>
    <row r="449">
      <c r="A449" s="4"/>
      <c r="B449" s="4"/>
      <c r="C449" s="4"/>
      <c r="D449" s="4"/>
      <c r="E449" s="4"/>
      <c r="F449" s="4"/>
      <c r="G449" s="4"/>
      <c r="H449" s="8"/>
      <c r="I449" s="8"/>
      <c r="J449" s="8"/>
      <c r="K449" s="8"/>
      <c r="L449" s="8"/>
      <c r="M449" s="119"/>
      <c r="N449" s="118"/>
      <c r="O449" s="119"/>
      <c r="P449" s="119"/>
      <c r="Q449" s="119"/>
      <c r="R449" s="119"/>
      <c r="S449" s="4"/>
      <c r="T449" s="4"/>
      <c r="U449" s="4"/>
      <c r="V449" s="4"/>
      <c r="W449" s="4"/>
      <c r="X449" s="4"/>
      <c r="Y449" s="4"/>
      <c r="Z449" s="4"/>
      <c r="AA449" s="4"/>
      <c r="AB449" s="4"/>
      <c r="AC449" s="4"/>
      <c r="AD449" s="4"/>
      <c r="AE449" s="4"/>
      <c r="AF449" s="4"/>
      <c r="AG449" s="4"/>
    </row>
    <row r="450">
      <c r="A450" s="4"/>
      <c r="B450" s="4"/>
      <c r="C450" s="4"/>
      <c r="D450" s="4"/>
      <c r="E450" s="4"/>
      <c r="F450" s="4"/>
      <c r="G450" s="4"/>
      <c r="H450" s="8"/>
      <c r="I450" s="8"/>
      <c r="J450" s="8"/>
      <c r="K450" s="8"/>
      <c r="L450" s="8"/>
      <c r="M450" s="119"/>
      <c r="N450" s="118"/>
      <c r="O450" s="119"/>
      <c r="P450" s="119"/>
      <c r="Q450" s="119"/>
      <c r="R450" s="119"/>
      <c r="S450" s="4"/>
      <c r="T450" s="4"/>
      <c r="U450" s="4"/>
      <c r="V450" s="4"/>
      <c r="W450" s="4"/>
      <c r="X450" s="4"/>
      <c r="Y450" s="4"/>
      <c r="Z450" s="4"/>
      <c r="AA450" s="4"/>
      <c r="AB450" s="4"/>
      <c r="AC450" s="4"/>
      <c r="AD450" s="4"/>
      <c r="AE450" s="4"/>
      <c r="AF450" s="4"/>
      <c r="AG450" s="4"/>
    </row>
    <row r="451">
      <c r="A451" s="4"/>
      <c r="B451" s="4"/>
      <c r="C451" s="4"/>
      <c r="D451" s="4"/>
      <c r="E451" s="4"/>
      <c r="F451" s="4"/>
      <c r="G451" s="4"/>
      <c r="H451" s="8"/>
      <c r="I451" s="8"/>
      <c r="J451" s="8"/>
      <c r="K451" s="8"/>
      <c r="L451" s="8"/>
      <c r="M451" s="119"/>
      <c r="N451" s="118"/>
      <c r="O451" s="119"/>
      <c r="P451" s="119"/>
      <c r="Q451" s="119"/>
      <c r="R451" s="119"/>
      <c r="S451" s="4"/>
      <c r="T451" s="4"/>
      <c r="U451" s="4"/>
      <c r="V451" s="4"/>
      <c r="W451" s="4"/>
      <c r="X451" s="4"/>
      <c r="Y451" s="4"/>
      <c r="Z451" s="4"/>
      <c r="AA451" s="4"/>
      <c r="AB451" s="4"/>
      <c r="AC451" s="4"/>
      <c r="AD451" s="4"/>
      <c r="AE451" s="4"/>
      <c r="AF451" s="4"/>
      <c r="AG451" s="4"/>
    </row>
    <row r="452">
      <c r="A452" s="4"/>
      <c r="B452" s="4"/>
      <c r="C452" s="4"/>
      <c r="D452" s="4"/>
      <c r="E452" s="4"/>
      <c r="F452" s="4"/>
      <c r="G452" s="4"/>
      <c r="H452" s="8"/>
      <c r="I452" s="8"/>
      <c r="J452" s="8"/>
      <c r="K452" s="8"/>
      <c r="L452" s="8"/>
      <c r="M452" s="119"/>
      <c r="N452" s="118"/>
      <c r="O452" s="119"/>
      <c r="P452" s="119"/>
      <c r="Q452" s="119"/>
      <c r="R452" s="119"/>
      <c r="S452" s="4"/>
      <c r="T452" s="4"/>
      <c r="U452" s="4"/>
      <c r="V452" s="4"/>
      <c r="W452" s="4"/>
      <c r="X452" s="4"/>
      <c r="Y452" s="4"/>
      <c r="Z452" s="4"/>
      <c r="AA452" s="4"/>
      <c r="AB452" s="4"/>
      <c r="AC452" s="4"/>
      <c r="AD452" s="4"/>
      <c r="AE452" s="4"/>
      <c r="AF452" s="4"/>
      <c r="AG452" s="4"/>
    </row>
    <row r="453">
      <c r="A453" s="4"/>
      <c r="B453" s="4"/>
      <c r="C453" s="4"/>
      <c r="D453" s="4"/>
      <c r="E453" s="4"/>
      <c r="F453" s="4"/>
      <c r="G453" s="4"/>
      <c r="H453" s="8"/>
      <c r="I453" s="8"/>
      <c r="J453" s="8"/>
      <c r="K453" s="8"/>
      <c r="L453" s="8"/>
      <c r="M453" s="119"/>
      <c r="N453" s="118"/>
      <c r="O453" s="119"/>
      <c r="P453" s="119"/>
      <c r="Q453" s="119"/>
      <c r="R453" s="119"/>
      <c r="S453" s="4"/>
      <c r="T453" s="4"/>
      <c r="U453" s="4"/>
      <c r="V453" s="4"/>
      <c r="W453" s="4"/>
      <c r="X453" s="4"/>
      <c r="Y453" s="4"/>
      <c r="Z453" s="4"/>
      <c r="AA453" s="4"/>
      <c r="AB453" s="4"/>
      <c r="AC453" s="4"/>
      <c r="AD453" s="4"/>
      <c r="AE453" s="4"/>
      <c r="AF453" s="4"/>
      <c r="AG453" s="4"/>
    </row>
    <row r="454">
      <c r="A454" s="4"/>
      <c r="B454" s="4"/>
      <c r="C454" s="4"/>
      <c r="D454" s="4"/>
      <c r="E454" s="4"/>
      <c r="F454" s="4"/>
      <c r="G454" s="4"/>
      <c r="H454" s="8"/>
      <c r="I454" s="8"/>
      <c r="J454" s="8"/>
      <c r="K454" s="8"/>
      <c r="L454" s="8"/>
      <c r="M454" s="119"/>
      <c r="N454" s="118"/>
      <c r="O454" s="119"/>
      <c r="P454" s="119"/>
      <c r="Q454" s="119"/>
      <c r="R454" s="119"/>
      <c r="S454" s="4"/>
      <c r="T454" s="4"/>
      <c r="U454" s="4"/>
      <c r="V454" s="4"/>
      <c r="W454" s="4"/>
      <c r="X454" s="4"/>
      <c r="Y454" s="4"/>
      <c r="Z454" s="4"/>
      <c r="AA454" s="4"/>
      <c r="AB454" s="4"/>
      <c r="AC454" s="4"/>
      <c r="AD454" s="4"/>
      <c r="AE454" s="4"/>
      <c r="AF454" s="4"/>
      <c r="AG454" s="4"/>
    </row>
    <row r="455">
      <c r="A455" s="4"/>
      <c r="B455" s="4"/>
      <c r="C455" s="4"/>
      <c r="D455" s="4"/>
      <c r="E455" s="4"/>
      <c r="F455" s="4"/>
      <c r="G455" s="4"/>
      <c r="H455" s="8"/>
      <c r="I455" s="8"/>
      <c r="J455" s="8"/>
      <c r="K455" s="8"/>
      <c r="L455" s="8"/>
      <c r="M455" s="119"/>
      <c r="N455" s="118"/>
      <c r="O455" s="119"/>
      <c r="P455" s="119"/>
      <c r="Q455" s="119"/>
      <c r="R455" s="119"/>
      <c r="S455" s="4"/>
      <c r="T455" s="4"/>
      <c r="U455" s="4"/>
      <c r="V455" s="4"/>
      <c r="W455" s="4"/>
      <c r="X455" s="4"/>
      <c r="Y455" s="4"/>
      <c r="Z455" s="4"/>
      <c r="AA455" s="4"/>
      <c r="AB455" s="4"/>
      <c r="AC455" s="4"/>
      <c r="AD455" s="4"/>
      <c r="AE455" s="4"/>
      <c r="AF455" s="4"/>
      <c r="AG455" s="4"/>
    </row>
    <row r="456">
      <c r="A456" s="4"/>
      <c r="B456" s="4"/>
      <c r="C456" s="4"/>
      <c r="D456" s="4"/>
      <c r="E456" s="4"/>
      <c r="F456" s="4"/>
      <c r="G456" s="4"/>
      <c r="H456" s="8"/>
      <c r="I456" s="8"/>
      <c r="J456" s="8"/>
      <c r="K456" s="8"/>
      <c r="L456" s="8"/>
      <c r="M456" s="119"/>
      <c r="N456" s="118"/>
      <c r="O456" s="119"/>
      <c r="P456" s="119"/>
      <c r="Q456" s="119"/>
      <c r="R456" s="119"/>
      <c r="S456" s="4"/>
      <c r="T456" s="4"/>
      <c r="U456" s="4"/>
      <c r="V456" s="4"/>
      <c r="W456" s="4"/>
      <c r="X456" s="4"/>
      <c r="Y456" s="4"/>
      <c r="Z456" s="4"/>
      <c r="AA456" s="4"/>
      <c r="AB456" s="4"/>
      <c r="AC456" s="4"/>
      <c r="AD456" s="4"/>
      <c r="AE456" s="4"/>
      <c r="AF456" s="4"/>
      <c r="AG456" s="4"/>
    </row>
    <row r="457">
      <c r="A457" s="4"/>
      <c r="B457" s="4"/>
      <c r="C457" s="4"/>
      <c r="D457" s="4"/>
      <c r="E457" s="4"/>
      <c r="F457" s="4"/>
      <c r="G457" s="4"/>
      <c r="H457" s="8"/>
      <c r="I457" s="8"/>
      <c r="J457" s="8"/>
      <c r="K457" s="8"/>
      <c r="L457" s="8"/>
      <c r="M457" s="119"/>
      <c r="N457" s="118"/>
      <c r="O457" s="119"/>
      <c r="P457" s="119"/>
      <c r="Q457" s="119"/>
      <c r="R457" s="119"/>
      <c r="S457" s="4"/>
      <c r="T457" s="4"/>
      <c r="U457" s="4"/>
      <c r="V457" s="4"/>
      <c r="W457" s="4"/>
      <c r="X457" s="4"/>
      <c r="Y457" s="4"/>
      <c r="Z457" s="4"/>
      <c r="AA457" s="4"/>
      <c r="AB457" s="4"/>
      <c r="AC457" s="4"/>
      <c r="AD457" s="4"/>
      <c r="AE457" s="4"/>
      <c r="AF457" s="4"/>
      <c r="AG457" s="4"/>
    </row>
    <row r="458">
      <c r="A458" s="4"/>
      <c r="B458" s="4"/>
      <c r="C458" s="4"/>
      <c r="D458" s="4"/>
      <c r="E458" s="4"/>
      <c r="F458" s="4"/>
      <c r="G458" s="4"/>
      <c r="H458" s="8"/>
      <c r="I458" s="8"/>
      <c r="J458" s="8"/>
      <c r="K458" s="8"/>
      <c r="L458" s="8"/>
      <c r="M458" s="119"/>
      <c r="N458" s="118"/>
      <c r="O458" s="119"/>
      <c r="P458" s="119"/>
      <c r="Q458" s="119"/>
      <c r="R458" s="119"/>
      <c r="S458" s="4"/>
      <c r="T458" s="4"/>
      <c r="U458" s="4"/>
      <c r="V458" s="4"/>
      <c r="W458" s="4"/>
      <c r="X458" s="4"/>
      <c r="Y458" s="4"/>
      <c r="Z458" s="4"/>
      <c r="AA458" s="4"/>
      <c r="AB458" s="4"/>
      <c r="AC458" s="4"/>
      <c r="AD458" s="4"/>
      <c r="AE458" s="4"/>
      <c r="AF458" s="4"/>
      <c r="AG458" s="4"/>
    </row>
    <row r="459">
      <c r="A459" s="4"/>
      <c r="B459" s="4"/>
      <c r="C459" s="4"/>
      <c r="D459" s="4"/>
      <c r="E459" s="4"/>
      <c r="F459" s="4"/>
      <c r="G459" s="4"/>
      <c r="H459" s="8"/>
      <c r="I459" s="8"/>
      <c r="J459" s="8"/>
      <c r="K459" s="8"/>
      <c r="L459" s="8"/>
      <c r="M459" s="119"/>
      <c r="N459" s="118"/>
      <c r="O459" s="119"/>
      <c r="P459" s="119"/>
      <c r="Q459" s="119"/>
      <c r="R459" s="119"/>
      <c r="S459" s="4"/>
      <c r="T459" s="4"/>
      <c r="U459" s="4"/>
      <c r="V459" s="4"/>
      <c r="W459" s="4"/>
      <c r="X459" s="4"/>
      <c r="Y459" s="4"/>
      <c r="Z459" s="4"/>
      <c r="AA459" s="4"/>
      <c r="AB459" s="4"/>
      <c r="AC459" s="4"/>
      <c r="AD459" s="4"/>
      <c r="AE459" s="4"/>
      <c r="AF459" s="4"/>
      <c r="AG459" s="4"/>
    </row>
    <row r="460">
      <c r="A460" s="4"/>
      <c r="B460" s="4"/>
      <c r="C460" s="4"/>
      <c r="D460" s="4"/>
      <c r="E460" s="4"/>
      <c r="F460" s="4"/>
      <c r="G460" s="4"/>
      <c r="H460" s="8"/>
      <c r="I460" s="8"/>
      <c r="J460" s="8"/>
      <c r="K460" s="8"/>
      <c r="L460" s="8"/>
      <c r="M460" s="119"/>
      <c r="N460" s="118"/>
      <c r="O460" s="119"/>
      <c r="P460" s="119"/>
      <c r="Q460" s="119"/>
      <c r="R460" s="119"/>
      <c r="S460" s="4"/>
      <c r="T460" s="4"/>
      <c r="U460" s="4"/>
      <c r="V460" s="4"/>
      <c r="W460" s="4"/>
      <c r="X460" s="4"/>
      <c r="Y460" s="4"/>
      <c r="Z460" s="4"/>
      <c r="AA460" s="4"/>
      <c r="AB460" s="4"/>
      <c r="AC460" s="4"/>
      <c r="AD460" s="4"/>
      <c r="AE460" s="4"/>
      <c r="AF460" s="4"/>
      <c r="AG460" s="4"/>
    </row>
    <row r="461">
      <c r="A461" s="4"/>
      <c r="B461" s="4"/>
      <c r="C461" s="4"/>
      <c r="D461" s="4"/>
      <c r="E461" s="4"/>
      <c r="F461" s="4"/>
      <c r="G461" s="4"/>
      <c r="H461" s="8"/>
      <c r="I461" s="8"/>
      <c r="J461" s="8"/>
      <c r="K461" s="8"/>
      <c r="L461" s="8"/>
      <c r="M461" s="119"/>
      <c r="N461" s="118"/>
      <c r="O461" s="119"/>
      <c r="P461" s="119"/>
      <c r="Q461" s="119"/>
      <c r="R461" s="119"/>
      <c r="S461" s="4"/>
      <c r="T461" s="4"/>
      <c r="U461" s="4"/>
      <c r="V461" s="4"/>
      <c r="W461" s="4"/>
      <c r="X461" s="4"/>
      <c r="Y461" s="4"/>
      <c r="Z461" s="4"/>
      <c r="AA461" s="4"/>
      <c r="AB461" s="4"/>
      <c r="AC461" s="4"/>
      <c r="AD461" s="4"/>
      <c r="AE461" s="4"/>
      <c r="AF461" s="4"/>
      <c r="AG461" s="4"/>
    </row>
    <row r="462">
      <c r="A462" s="4"/>
      <c r="B462" s="4"/>
      <c r="C462" s="4"/>
      <c r="D462" s="4"/>
      <c r="E462" s="4"/>
      <c r="F462" s="4"/>
      <c r="G462" s="4"/>
      <c r="H462" s="8"/>
      <c r="I462" s="8"/>
      <c r="J462" s="8"/>
      <c r="K462" s="8"/>
      <c r="L462" s="8"/>
      <c r="M462" s="119"/>
      <c r="N462" s="118"/>
      <c r="O462" s="119"/>
      <c r="P462" s="119"/>
      <c r="Q462" s="119"/>
      <c r="R462" s="119"/>
      <c r="S462" s="4"/>
      <c r="T462" s="4"/>
      <c r="U462" s="4"/>
      <c r="V462" s="4"/>
      <c r="W462" s="4"/>
      <c r="X462" s="4"/>
      <c r="Y462" s="4"/>
      <c r="Z462" s="4"/>
      <c r="AA462" s="4"/>
      <c r="AB462" s="4"/>
      <c r="AC462" s="4"/>
      <c r="AD462" s="4"/>
      <c r="AE462" s="4"/>
      <c r="AF462" s="4"/>
      <c r="AG462" s="4"/>
    </row>
    <row r="463">
      <c r="A463" s="4"/>
      <c r="B463" s="4"/>
      <c r="C463" s="4"/>
      <c r="D463" s="4"/>
      <c r="E463" s="4"/>
      <c r="F463" s="4"/>
      <c r="G463" s="4"/>
      <c r="H463" s="8"/>
      <c r="I463" s="8"/>
      <c r="J463" s="8"/>
      <c r="K463" s="8"/>
      <c r="L463" s="8"/>
      <c r="M463" s="119"/>
      <c r="N463" s="118"/>
      <c r="O463" s="119"/>
      <c r="P463" s="119"/>
      <c r="Q463" s="119"/>
      <c r="R463" s="119"/>
      <c r="S463" s="4"/>
      <c r="T463" s="4"/>
      <c r="U463" s="4"/>
      <c r="V463" s="4"/>
      <c r="W463" s="4"/>
      <c r="X463" s="4"/>
      <c r="Y463" s="4"/>
      <c r="Z463" s="4"/>
      <c r="AA463" s="4"/>
      <c r="AB463" s="4"/>
      <c r="AC463" s="4"/>
      <c r="AD463" s="4"/>
      <c r="AE463" s="4"/>
      <c r="AF463" s="4"/>
      <c r="AG463" s="4"/>
    </row>
    <row r="464">
      <c r="A464" s="4"/>
      <c r="B464" s="4"/>
      <c r="C464" s="4"/>
      <c r="D464" s="4"/>
      <c r="E464" s="4"/>
      <c r="F464" s="4"/>
      <c r="G464" s="4"/>
      <c r="H464" s="8"/>
      <c r="I464" s="8"/>
      <c r="J464" s="8"/>
      <c r="K464" s="8"/>
      <c r="L464" s="8"/>
      <c r="M464" s="119"/>
      <c r="N464" s="118"/>
      <c r="O464" s="119"/>
      <c r="P464" s="119"/>
      <c r="Q464" s="119"/>
      <c r="R464" s="119"/>
      <c r="S464" s="4"/>
      <c r="T464" s="4"/>
      <c r="U464" s="4"/>
      <c r="V464" s="4"/>
      <c r="W464" s="4"/>
      <c r="X464" s="4"/>
      <c r="Y464" s="4"/>
      <c r="Z464" s="4"/>
      <c r="AA464" s="4"/>
      <c r="AB464" s="4"/>
      <c r="AC464" s="4"/>
      <c r="AD464" s="4"/>
      <c r="AE464" s="4"/>
      <c r="AF464" s="4"/>
      <c r="AG464" s="4"/>
    </row>
    <row r="465">
      <c r="A465" s="4"/>
      <c r="B465" s="4"/>
      <c r="C465" s="4"/>
      <c r="D465" s="4"/>
      <c r="E465" s="4"/>
      <c r="F465" s="4"/>
      <c r="G465" s="4"/>
      <c r="H465" s="8"/>
      <c r="I465" s="8"/>
      <c r="J465" s="8"/>
      <c r="K465" s="8"/>
      <c r="L465" s="8"/>
      <c r="M465" s="119"/>
      <c r="N465" s="118"/>
      <c r="O465" s="119"/>
      <c r="P465" s="119"/>
      <c r="Q465" s="119"/>
      <c r="R465" s="119"/>
      <c r="S465" s="4"/>
      <c r="T465" s="4"/>
      <c r="U465" s="4"/>
      <c r="V465" s="4"/>
      <c r="W465" s="4"/>
      <c r="X465" s="4"/>
      <c r="Y465" s="4"/>
      <c r="Z465" s="4"/>
      <c r="AA465" s="4"/>
      <c r="AB465" s="4"/>
      <c r="AC465" s="4"/>
      <c r="AD465" s="4"/>
      <c r="AE465" s="4"/>
      <c r="AF465" s="4"/>
      <c r="AG465" s="4"/>
    </row>
    <row r="466">
      <c r="A466" s="4"/>
      <c r="B466" s="4"/>
      <c r="C466" s="4"/>
      <c r="D466" s="4"/>
      <c r="E466" s="4"/>
      <c r="F466" s="4"/>
      <c r="G466" s="4"/>
      <c r="H466" s="8"/>
      <c r="I466" s="8"/>
      <c r="J466" s="8"/>
      <c r="K466" s="8"/>
      <c r="L466" s="8"/>
      <c r="M466" s="119"/>
      <c r="N466" s="118"/>
      <c r="O466" s="119"/>
      <c r="P466" s="119"/>
      <c r="Q466" s="119"/>
      <c r="R466" s="119"/>
      <c r="S466" s="4"/>
      <c r="T466" s="4"/>
      <c r="U466" s="4"/>
      <c r="V466" s="4"/>
      <c r="W466" s="4"/>
      <c r="X466" s="4"/>
      <c r="Y466" s="4"/>
      <c r="Z466" s="4"/>
      <c r="AA466" s="4"/>
      <c r="AB466" s="4"/>
      <c r="AC466" s="4"/>
      <c r="AD466" s="4"/>
      <c r="AE466" s="4"/>
      <c r="AF466" s="4"/>
      <c r="AG466" s="4"/>
    </row>
    <row r="467">
      <c r="A467" s="4"/>
      <c r="B467" s="4"/>
      <c r="C467" s="4"/>
      <c r="D467" s="4"/>
      <c r="E467" s="4"/>
      <c r="F467" s="4"/>
      <c r="G467" s="4"/>
      <c r="H467" s="8"/>
      <c r="I467" s="8"/>
      <c r="J467" s="8"/>
      <c r="K467" s="8"/>
      <c r="L467" s="8"/>
      <c r="M467" s="119"/>
      <c r="N467" s="118"/>
      <c r="O467" s="119"/>
      <c r="P467" s="119"/>
      <c r="Q467" s="119"/>
      <c r="R467" s="119"/>
      <c r="S467" s="4"/>
      <c r="T467" s="4"/>
      <c r="U467" s="4"/>
      <c r="V467" s="4"/>
      <c r="W467" s="4"/>
      <c r="X467" s="4"/>
      <c r="Y467" s="4"/>
      <c r="Z467" s="4"/>
      <c r="AA467" s="4"/>
      <c r="AB467" s="4"/>
      <c r="AC467" s="4"/>
      <c r="AD467" s="4"/>
      <c r="AE467" s="4"/>
      <c r="AF467" s="4"/>
      <c r="AG467" s="4"/>
    </row>
    <row r="468">
      <c r="A468" s="4"/>
      <c r="B468" s="4"/>
      <c r="C468" s="4"/>
      <c r="D468" s="4"/>
      <c r="E468" s="4"/>
      <c r="F468" s="4"/>
      <c r="G468" s="4"/>
      <c r="H468" s="8"/>
      <c r="I468" s="8"/>
      <c r="J468" s="8"/>
      <c r="K468" s="8"/>
      <c r="L468" s="8"/>
      <c r="M468" s="119"/>
      <c r="N468" s="118"/>
      <c r="O468" s="119"/>
      <c r="P468" s="119"/>
      <c r="Q468" s="119"/>
      <c r="R468" s="119"/>
      <c r="S468" s="4"/>
      <c r="T468" s="4"/>
      <c r="U468" s="4"/>
      <c r="V468" s="4"/>
      <c r="W468" s="4"/>
      <c r="X468" s="4"/>
      <c r="Y468" s="4"/>
      <c r="Z468" s="4"/>
      <c r="AA468" s="4"/>
      <c r="AB468" s="4"/>
      <c r="AC468" s="4"/>
      <c r="AD468" s="4"/>
      <c r="AE468" s="4"/>
      <c r="AF468" s="4"/>
      <c r="AG468" s="4"/>
    </row>
    <row r="469">
      <c r="A469" s="4"/>
      <c r="B469" s="4"/>
      <c r="C469" s="4"/>
      <c r="D469" s="4"/>
      <c r="E469" s="4"/>
      <c r="F469" s="4"/>
      <c r="G469" s="4"/>
      <c r="H469" s="8"/>
      <c r="I469" s="8"/>
      <c r="J469" s="8"/>
      <c r="K469" s="8"/>
      <c r="L469" s="8"/>
      <c r="M469" s="119"/>
      <c r="N469" s="118"/>
      <c r="O469" s="119"/>
      <c r="P469" s="119"/>
      <c r="Q469" s="119"/>
      <c r="R469" s="119"/>
      <c r="S469" s="4"/>
      <c r="T469" s="4"/>
      <c r="U469" s="4"/>
      <c r="V469" s="4"/>
      <c r="W469" s="4"/>
      <c r="X469" s="4"/>
      <c r="Y469" s="4"/>
      <c r="Z469" s="4"/>
      <c r="AA469" s="4"/>
      <c r="AB469" s="4"/>
      <c r="AC469" s="4"/>
      <c r="AD469" s="4"/>
      <c r="AE469" s="4"/>
      <c r="AF469" s="4"/>
      <c r="AG469" s="4"/>
    </row>
    <row r="470">
      <c r="A470" s="4"/>
      <c r="B470" s="4"/>
      <c r="C470" s="4"/>
      <c r="D470" s="4"/>
      <c r="E470" s="4"/>
      <c r="F470" s="4"/>
      <c r="G470" s="4"/>
      <c r="H470" s="8"/>
      <c r="I470" s="8"/>
      <c r="J470" s="8"/>
      <c r="K470" s="8"/>
      <c r="L470" s="8"/>
      <c r="M470" s="119"/>
      <c r="N470" s="118"/>
      <c r="O470" s="119"/>
      <c r="P470" s="119"/>
      <c r="Q470" s="119"/>
      <c r="R470" s="119"/>
      <c r="S470" s="4"/>
      <c r="T470" s="4"/>
      <c r="U470" s="4"/>
      <c r="V470" s="4"/>
      <c r="W470" s="4"/>
      <c r="X470" s="4"/>
      <c r="Y470" s="4"/>
      <c r="Z470" s="4"/>
      <c r="AA470" s="4"/>
      <c r="AB470" s="4"/>
      <c r="AC470" s="4"/>
      <c r="AD470" s="4"/>
      <c r="AE470" s="4"/>
      <c r="AF470" s="4"/>
      <c r="AG470" s="4"/>
    </row>
    <row r="471">
      <c r="A471" s="4"/>
      <c r="B471" s="4"/>
      <c r="C471" s="4"/>
      <c r="D471" s="4"/>
      <c r="E471" s="4"/>
      <c r="F471" s="4"/>
      <c r="G471" s="4"/>
      <c r="H471" s="8"/>
      <c r="I471" s="8"/>
      <c r="J471" s="8"/>
      <c r="K471" s="8"/>
      <c r="L471" s="8"/>
      <c r="M471" s="119"/>
      <c r="N471" s="118"/>
      <c r="O471" s="119"/>
      <c r="P471" s="119"/>
      <c r="Q471" s="119"/>
      <c r="R471" s="119"/>
      <c r="S471" s="4"/>
      <c r="T471" s="4"/>
      <c r="U471" s="4"/>
      <c r="V471" s="4"/>
      <c r="W471" s="4"/>
      <c r="X471" s="4"/>
      <c r="Y471" s="4"/>
      <c r="Z471" s="4"/>
      <c r="AA471" s="4"/>
      <c r="AB471" s="4"/>
      <c r="AC471" s="4"/>
      <c r="AD471" s="4"/>
      <c r="AE471" s="4"/>
      <c r="AF471" s="4"/>
      <c r="AG471" s="4"/>
    </row>
    <row r="472">
      <c r="A472" s="4"/>
      <c r="B472" s="4"/>
      <c r="C472" s="4"/>
      <c r="D472" s="4"/>
      <c r="E472" s="4"/>
      <c r="F472" s="4"/>
      <c r="G472" s="4"/>
      <c r="H472" s="8"/>
      <c r="I472" s="8"/>
      <c r="J472" s="8"/>
      <c r="K472" s="8"/>
      <c r="L472" s="8"/>
      <c r="M472" s="119"/>
      <c r="N472" s="118"/>
      <c r="O472" s="119"/>
      <c r="P472" s="119"/>
      <c r="Q472" s="119"/>
      <c r="R472" s="119"/>
      <c r="S472" s="4"/>
      <c r="T472" s="4"/>
      <c r="U472" s="4"/>
      <c r="V472" s="4"/>
      <c r="W472" s="4"/>
      <c r="X472" s="4"/>
      <c r="Y472" s="4"/>
      <c r="Z472" s="4"/>
      <c r="AA472" s="4"/>
      <c r="AB472" s="4"/>
      <c r="AC472" s="4"/>
      <c r="AD472" s="4"/>
      <c r="AE472" s="4"/>
      <c r="AF472" s="4"/>
      <c r="AG472" s="4"/>
    </row>
    <row r="473">
      <c r="A473" s="4"/>
      <c r="B473" s="4"/>
      <c r="C473" s="4"/>
      <c r="D473" s="4"/>
      <c r="E473" s="4"/>
      <c r="F473" s="4"/>
      <c r="G473" s="4"/>
      <c r="H473" s="8"/>
      <c r="I473" s="8"/>
      <c r="J473" s="8"/>
      <c r="K473" s="8"/>
      <c r="L473" s="8"/>
      <c r="M473" s="119"/>
      <c r="N473" s="118"/>
      <c r="O473" s="119"/>
      <c r="P473" s="119"/>
      <c r="Q473" s="119"/>
      <c r="R473" s="119"/>
      <c r="S473" s="4"/>
      <c r="T473" s="4"/>
      <c r="U473" s="4"/>
      <c r="V473" s="4"/>
      <c r="W473" s="4"/>
      <c r="X473" s="4"/>
      <c r="Y473" s="4"/>
      <c r="Z473" s="4"/>
      <c r="AA473" s="4"/>
      <c r="AB473" s="4"/>
      <c r="AC473" s="4"/>
      <c r="AD473" s="4"/>
      <c r="AE473" s="4"/>
      <c r="AF473" s="4"/>
      <c r="AG473" s="4"/>
    </row>
    <row r="474">
      <c r="A474" s="4"/>
      <c r="B474" s="4"/>
      <c r="C474" s="4"/>
      <c r="D474" s="4"/>
      <c r="E474" s="4"/>
      <c r="F474" s="4"/>
      <c r="G474" s="4"/>
      <c r="H474" s="8"/>
      <c r="I474" s="8"/>
      <c r="J474" s="8"/>
      <c r="K474" s="8"/>
      <c r="L474" s="8"/>
      <c r="M474" s="119"/>
      <c r="N474" s="118"/>
      <c r="O474" s="119"/>
      <c r="P474" s="119"/>
      <c r="Q474" s="119"/>
      <c r="R474" s="119"/>
      <c r="S474" s="4"/>
      <c r="T474" s="4"/>
      <c r="U474" s="4"/>
      <c r="V474" s="4"/>
      <c r="W474" s="4"/>
      <c r="X474" s="4"/>
      <c r="Y474" s="4"/>
      <c r="Z474" s="4"/>
      <c r="AA474" s="4"/>
      <c r="AB474" s="4"/>
      <c r="AC474" s="4"/>
      <c r="AD474" s="4"/>
      <c r="AE474" s="4"/>
      <c r="AF474" s="4"/>
      <c r="AG474" s="4"/>
    </row>
    <row r="475">
      <c r="A475" s="4"/>
      <c r="B475" s="4"/>
      <c r="C475" s="4"/>
      <c r="D475" s="4"/>
      <c r="E475" s="4"/>
      <c r="F475" s="4"/>
      <c r="G475" s="4"/>
      <c r="H475" s="8"/>
      <c r="I475" s="8"/>
      <c r="J475" s="8"/>
      <c r="K475" s="8"/>
      <c r="L475" s="8"/>
      <c r="M475" s="119"/>
      <c r="N475" s="118"/>
      <c r="O475" s="119"/>
      <c r="P475" s="119"/>
      <c r="Q475" s="119"/>
      <c r="R475" s="119"/>
      <c r="S475" s="4"/>
      <c r="T475" s="4"/>
      <c r="U475" s="4"/>
      <c r="V475" s="4"/>
      <c r="W475" s="4"/>
      <c r="X475" s="4"/>
      <c r="Y475" s="4"/>
      <c r="Z475" s="4"/>
      <c r="AA475" s="4"/>
      <c r="AB475" s="4"/>
      <c r="AC475" s="4"/>
      <c r="AD475" s="4"/>
      <c r="AE475" s="4"/>
      <c r="AF475" s="4"/>
      <c r="AG475" s="4"/>
    </row>
    <row r="476">
      <c r="A476" s="4"/>
      <c r="B476" s="4"/>
      <c r="C476" s="4"/>
      <c r="D476" s="4"/>
      <c r="E476" s="4"/>
      <c r="F476" s="4"/>
      <c r="G476" s="4"/>
      <c r="H476" s="8"/>
      <c r="I476" s="8"/>
      <c r="J476" s="8"/>
      <c r="K476" s="8"/>
      <c r="L476" s="8"/>
      <c r="M476" s="119"/>
      <c r="N476" s="118"/>
      <c r="O476" s="119"/>
      <c r="P476" s="119"/>
      <c r="Q476" s="119"/>
      <c r="R476" s="119"/>
      <c r="S476" s="4"/>
      <c r="T476" s="4"/>
      <c r="U476" s="4"/>
      <c r="V476" s="4"/>
      <c r="W476" s="4"/>
      <c r="X476" s="4"/>
      <c r="Y476" s="4"/>
      <c r="Z476" s="4"/>
      <c r="AA476" s="4"/>
      <c r="AB476" s="4"/>
      <c r="AC476" s="4"/>
      <c r="AD476" s="4"/>
      <c r="AE476" s="4"/>
      <c r="AF476" s="4"/>
      <c r="AG476" s="4"/>
    </row>
    <row r="477">
      <c r="A477" s="4"/>
      <c r="B477" s="4"/>
      <c r="C477" s="4"/>
      <c r="D477" s="4"/>
      <c r="E477" s="4"/>
      <c r="F477" s="4"/>
      <c r="G477" s="4"/>
      <c r="H477" s="8"/>
      <c r="I477" s="8"/>
      <c r="J477" s="8"/>
      <c r="K477" s="8"/>
      <c r="L477" s="8"/>
      <c r="M477" s="119"/>
      <c r="N477" s="118"/>
      <c r="O477" s="119"/>
      <c r="P477" s="119"/>
      <c r="Q477" s="119"/>
      <c r="R477" s="119"/>
      <c r="S477" s="4"/>
      <c r="T477" s="4"/>
      <c r="U477" s="4"/>
      <c r="V477" s="4"/>
      <c r="W477" s="4"/>
      <c r="X477" s="4"/>
      <c r="Y477" s="4"/>
      <c r="Z477" s="4"/>
      <c r="AA477" s="4"/>
      <c r="AB477" s="4"/>
      <c r="AC477" s="4"/>
      <c r="AD477" s="4"/>
      <c r="AE477" s="4"/>
      <c r="AF477" s="4"/>
      <c r="AG477" s="4"/>
    </row>
    <row r="478">
      <c r="A478" s="4"/>
      <c r="B478" s="4"/>
      <c r="C478" s="4"/>
      <c r="D478" s="4"/>
      <c r="E478" s="4"/>
      <c r="F478" s="4"/>
      <c r="G478" s="4"/>
      <c r="H478" s="8"/>
      <c r="I478" s="8"/>
      <c r="J478" s="8"/>
      <c r="K478" s="8"/>
      <c r="L478" s="8"/>
      <c r="M478" s="119"/>
      <c r="N478" s="118"/>
      <c r="O478" s="119"/>
      <c r="P478" s="119"/>
      <c r="Q478" s="119"/>
      <c r="R478" s="119"/>
      <c r="S478" s="4"/>
      <c r="T478" s="4"/>
      <c r="U478" s="4"/>
      <c r="V478" s="4"/>
      <c r="W478" s="4"/>
      <c r="X478" s="4"/>
      <c r="Y478" s="4"/>
      <c r="Z478" s="4"/>
      <c r="AA478" s="4"/>
      <c r="AB478" s="4"/>
      <c r="AC478" s="4"/>
      <c r="AD478" s="4"/>
      <c r="AE478" s="4"/>
      <c r="AF478" s="4"/>
      <c r="AG478" s="4"/>
    </row>
    <row r="479">
      <c r="A479" s="4"/>
      <c r="B479" s="4"/>
      <c r="C479" s="4"/>
      <c r="D479" s="4"/>
      <c r="E479" s="4"/>
      <c r="F479" s="4"/>
      <c r="G479" s="4"/>
      <c r="H479" s="8"/>
      <c r="I479" s="8"/>
      <c r="J479" s="8"/>
      <c r="K479" s="8"/>
      <c r="L479" s="8"/>
      <c r="M479" s="119"/>
      <c r="N479" s="118"/>
      <c r="O479" s="119"/>
      <c r="P479" s="119"/>
      <c r="Q479" s="119"/>
      <c r="R479" s="119"/>
      <c r="S479" s="4"/>
      <c r="T479" s="4"/>
      <c r="U479" s="4"/>
      <c r="V479" s="4"/>
      <c r="W479" s="4"/>
      <c r="X479" s="4"/>
      <c r="Y479" s="4"/>
      <c r="Z479" s="4"/>
      <c r="AA479" s="4"/>
      <c r="AB479" s="4"/>
      <c r="AC479" s="4"/>
      <c r="AD479" s="4"/>
      <c r="AE479" s="4"/>
      <c r="AF479" s="4"/>
      <c r="AG479" s="4"/>
    </row>
    <row r="480">
      <c r="A480" s="4"/>
      <c r="B480" s="4"/>
      <c r="C480" s="4"/>
      <c r="D480" s="4"/>
      <c r="E480" s="4"/>
      <c r="F480" s="4"/>
      <c r="G480" s="4"/>
      <c r="H480" s="8"/>
      <c r="I480" s="8"/>
      <c r="J480" s="8"/>
      <c r="K480" s="8"/>
      <c r="L480" s="8"/>
      <c r="M480" s="119"/>
      <c r="N480" s="118"/>
      <c r="O480" s="119"/>
      <c r="P480" s="119"/>
      <c r="Q480" s="119"/>
      <c r="R480" s="119"/>
      <c r="S480" s="4"/>
      <c r="T480" s="4"/>
      <c r="U480" s="4"/>
      <c r="V480" s="4"/>
      <c r="W480" s="4"/>
      <c r="X480" s="4"/>
      <c r="Y480" s="4"/>
      <c r="Z480" s="4"/>
      <c r="AA480" s="4"/>
      <c r="AB480" s="4"/>
      <c r="AC480" s="4"/>
      <c r="AD480" s="4"/>
      <c r="AE480" s="4"/>
      <c r="AF480" s="4"/>
      <c r="AG480" s="4"/>
    </row>
    <row r="481">
      <c r="A481" s="4"/>
      <c r="B481" s="4"/>
      <c r="C481" s="4"/>
      <c r="D481" s="4"/>
      <c r="E481" s="4"/>
      <c r="F481" s="4"/>
      <c r="G481" s="4"/>
      <c r="H481" s="8"/>
      <c r="I481" s="8"/>
      <c r="J481" s="8"/>
      <c r="K481" s="8"/>
      <c r="L481" s="8"/>
      <c r="M481" s="119"/>
      <c r="N481" s="118"/>
      <c r="O481" s="119"/>
      <c r="P481" s="119"/>
      <c r="Q481" s="119"/>
      <c r="R481" s="119"/>
      <c r="S481" s="4"/>
      <c r="T481" s="4"/>
      <c r="U481" s="4"/>
      <c r="V481" s="4"/>
      <c r="W481" s="4"/>
      <c r="X481" s="4"/>
      <c r="Y481" s="4"/>
      <c r="Z481" s="4"/>
      <c r="AA481" s="4"/>
      <c r="AB481" s="4"/>
      <c r="AC481" s="4"/>
      <c r="AD481" s="4"/>
      <c r="AE481" s="4"/>
      <c r="AF481" s="4"/>
      <c r="AG481" s="4"/>
    </row>
    <row r="482">
      <c r="A482" s="4"/>
      <c r="B482" s="4"/>
      <c r="C482" s="4"/>
      <c r="D482" s="4"/>
      <c r="E482" s="4"/>
      <c r="F482" s="4"/>
      <c r="G482" s="4"/>
      <c r="H482" s="8"/>
      <c r="I482" s="8"/>
      <c r="J482" s="8"/>
      <c r="K482" s="8"/>
      <c r="L482" s="8"/>
      <c r="M482" s="119"/>
      <c r="N482" s="118"/>
      <c r="O482" s="119"/>
      <c r="P482" s="119"/>
      <c r="Q482" s="119"/>
      <c r="R482" s="119"/>
      <c r="S482" s="4"/>
      <c r="T482" s="4"/>
      <c r="U482" s="4"/>
      <c r="V482" s="4"/>
      <c r="W482" s="4"/>
      <c r="X482" s="4"/>
      <c r="Y482" s="4"/>
      <c r="Z482" s="4"/>
      <c r="AA482" s="4"/>
      <c r="AB482" s="4"/>
      <c r="AC482" s="4"/>
      <c r="AD482" s="4"/>
      <c r="AE482" s="4"/>
      <c r="AF482" s="4"/>
      <c r="AG482" s="4"/>
    </row>
    <row r="483">
      <c r="A483" s="4"/>
      <c r="B483" s="4"/>
      <c r="C483" s="4"/>
      <c r="D483" s="4"/>
      <c r="E483" s="4"/>
      <c r="F483" s="4"/>
      <c r="G483" s="4"/>
      <c r="H483" s="8"/>
      <c r="I483" s="8"/>
      <c r="J483" s="8"/>
      <c r="K483" s="8"/>
      <c r="L483" s="8"/>
      <c r="M483" s="119"/>
      <c r="N483" s="118"/>
      <c r="O483" s="119"/>
      <c r="P483" s="119"/>
      <c r="Q483" s="119"/>
      <c r="R483" s="119"/>
      <c r="S483" s="4"/>
      <c r="T483" s="4"/>
      <c r="U483" s="4"/>
      <c r="V483" s="4"/>
      <c r="W483" s="4"/>
      <c r="X483" s="4"/>
      <c r="Y483" s="4"/>
      <c r="Z483" s="4"/>
      <c r="AA483" s="4"/>
      <c r="AB483" s="4"/>
      <c r="AC483" s="4"/>
      <c r="AD483" s="4"/>
      <c r="AE483" s="4"/>
      <c r="AF483" s="4"/>
      <c r="AG483" s="4"/>
    </row>
    <row r="484">
      <c r="A484" s="4"/>
      <c r="B484" s="4"/>
      <c r="C484" s="4"/>
      <c r="D484" s="4"/>
      <c r="E484" s="4"/>
      <c r="F484" s="4"/>
      <c r="G484" s="4"/>
      <c r="H484" s="8"/>
      <c r="I484" s="8"/>
      <c r="J484" s="8"/>
      <c r="K484" s="8"/>
      <c r="L484" s="8"/>
      <c r="M484" s="119"/>
      <c r="N484" s="118"/>
      <c r="O484" s="119"/>
      <c r="P484" s="119"/>
      <c r="Q484" s="119"/>
      <c r="R484" s="119"/>
      <c r="S484" s="4"/>
      <c r="T484" s="4"/>
      <c r="U484" s="4"/>
      <c r="V484" s="4"/>
      <c r="W484" s="4"/>
      <c r="X484" s="4"/>
      <c r="Y484" s="4"/>
      <c r="Z484" s="4"/>
      <c r="AA484" s="4"/>
      <c r="AB484" s="4"/>
      <c r="AC484" s="4"/>
      <c r="AD484" s="4"/>
      <c r="AE484" s="4"/>
      <c r="AF484" s="4"/>
      <c r="AG484" s="4"/>
    </row>
    <row r="485">
      <c r="A485" s="4"/>
      <c r="B485" s="4"/>
      <c r="C485" s="4"/>
      <c r="D485" s="4"/>
      <c r="E485" s="4"/>
      <c r="F485" s="4"/>
      <c r="G485" s="4"/>
      <c r="H485" s="8"/>
      <c r="I485" s="8"/>
      <c r="J485" s="8"/>
      <c r="K485" s="8"/>
      <c r="L485" s="8"/>
      <c r="M485" s="119"/>
      <c r="N485" s="118"/>
      <c r="O485" s="119"/>
      <c r="P485" s="119"/>
      <c r="Q485" s="119"/>
      <c r="R485" s="119"/>
      <c r="S485" s="4"/>
      <c r="T485" s="4"/>
      <c r="U485" s="4"/>
      <c r="V485" s="4"/>
      <c r="W485" s="4"/>
      <c r="X485" s="4"/>
      <c r="Y485" s="4"/>
      <c r="Z485" s="4"/>
      <c r="AA485" s="4"/>
      <c r="AB485" s="4"/>
      <c r="AC485" s="4"/>
      <c r="AD485" s="4"/>
      <c r="AE485" s="4"/>
      <c r="AF485" s="4"/>
      <c r="AG485" s="4"/>
    </row>
    <row r="486">
      <c r="A486" s="4"/>
      <c r="B486" s="4"/>
      <c r="C486" s="4"/>
      <c r="D486" s="4"/>
      <c r="E486" s="4"/>
      <c r="F486" s="4"/>
      <c r="G486" s="4"/>
      <c r="H486" s="8"/>
      <c r="I486" s="8"/>
      <c r="J486" s="8"/>
      <c r="K486" s="8"/>
      <c r="L486" s="8"/>
      <c r="M486" s="119"/>
      <c r="N486" s="118"/>
      <c r="O486" s="119"/>
      <c r="P486" s="119"/>
      <c r="Q486" s="119"/>
      <c r="R486" s="119"/>
      <c r="S486" s="4"/>
      <c r="T486" s="4"/>
      <c r="U486" s="4"/>
      <c r="V486" s="4"/>
      <c r="W486" s="4"/>
      <c r="X486" s="4"/>
      <c r="Y486" s="4"/>
      <c r="Z486" s="4"/>
      <c r="AA486" s="4"/>
      <c r="AB486" s="4"/>
      <c r="AC486" s="4"/>
      <c r="AD486" s="4"/>
      <c r="AE486" s="4"/>
      <c r="AF486" s="4"/>
      <c r="AG486" s="4"/>
    </row>
    <row r="487">
      <c r="A487" s="4"/>
      <c r="B487" s="4"/>
      <c r="C487" s="4"/>
      <c r="D487" s="4"/>
      <c r="E487" s="4"/>
      <c r="F487" s="4"/>
      <c r="G487" s="4"/>
      <c r="H487" s="8"/>
      <c r="I487" s="8"/>
      <c r="J487" s="8"/>
      <c r="K487" s="8"/>
      <c r="L487" s="8"/>
      <c r="M487" s="119"/>
      <c r="N487" s="118"/>
      <c r="O487" s="119"/>
      <c r="P487" s="119"/>
      <c r="Q487" s="119"/>
      <c r="R487" s="119"/>
      <c r="S487" s="4"/>
      <c r="T487" s="4"/>
      <c r="U487" s="4"/>
      <c r="V487" s="4"/>
      <c r="W487" s="4"/>
      <c r="X487" s="4"/>
      <c r="Y487" s="4"/>
      <c r="Z487" s="4"/>
      <c r="AA487" s="4"/>
      <c r="AB487" s="4"/>
      <c r="AC487" s="4"/>
      <c r="AD487" s="4"/>
      <c r="AE487" s="4"/>
      <c r="AF487" s="4"/>
      <c r="AG487" s="4"/>
    </row>
    <row r="488">
      <c r="A488" s="4"/>
      <c r="B488" s="4"/>
      <c r="C488" s="4"/>
      <c r="D488" s="4"/>
      <c r="E488" s="4"/>
      <c r="F488" s="4"/>
      <c r="G488" s="4"/>
      <c r="H488" s="8"/>
      <c r="I488" s="8"/>
      <c r="J488" s="8"/>
      <c r="K488" s="8"/>
      <c r="L488" s="8"/>
      <c r="M488" s="119"/>
      <c r="N488" s="118"/>
      <c r="O488" s="119"/>
      <c r="P488" s="119"/>
      <c r="Q488" s="119"/>
      <c r="R488" s="119"/>
      <c r="S488" s="4"/>
      <c r="T488" s="4"/>
      <c r="U488" s="4"/>
      <c r="V488" s="4"/>
      <c r="W488" s="4"/>
      <c r="X488" s="4"/>
      <c r="Y488" s="4"/>
      <c r="Z488" s="4"/>
      <c r="AA488" s="4"/>
      <c r="AB488" s="4"/>
      <c r="AC488" s="4"/>
      <c r="AD488" s="4"/>
      <c r="AE488" s="4"/>
      <c r="AF488" s="4"/>
      <c r="AG488" s="4"/>
    </row>
    <row r="489">
      <c r="A489" s="4"/>
      <c r="B489" s="4"/>
      <c r="C489" s="4"/>
      <c r="D489" s="4"/>
      <c r="E489" s="4"/>
      <c r="F489" s="4"/>
      <c r="G489" s="4"/>
      <c r="H489" s="8"/>
      <c r="I489" s="8"/>
      <c r="J489" s="8"/>
      <c r="K489" s="8"/>
      <c r="L489" s="8"/>
      <c r="M489" s="119"/>
      <c r="N489" s="118"/>
      <c r="O489" s="119"/>
      <c r="P489" s="119"/>
      <c r="Q489" s="119"/>
      <c r="R489" s="119"/>
      <c r="S489" s="4"/>
      <c r="T489" s="4"/>
      <c r="U489" s="4"/>
      <c r="V489" s="4"/>
      <c r="W489" s="4"/>
      <c r="X489" s="4"/>
      <c r="Y489" s="4"/>
      <c r="Z489" s="4"/>
      <c r="AA489" s="4"/>
      <c r="AB489" s="4"/>
      <c r="AC489" s="4"/>
      <c r="AD489" s="4"/>
      <c r="AE489" s="4"/>
      <c r="AF489" s="4"/>
      <c r="AG489" s="4"/>
    </row>
    <row r="490">
      <c r="A490" s="4"/>
      <c r="B490" s="4"/>
      <c r="C490" s="4"/>
      <c r="D490" s="4"/>
      <c r="E490" s="4"/>
      <c r="F490" s="4"/>
      <c r="G490" s="4"/>
      <c r="H490" s="8"/>
      <c r="I490" s="8"/>
      <c r="J490" s="8"/>
      <c r="K490" s="8"/>
      <c r="L490" s="8"/>
      <c r="M490" s="119"/>
      <c r="N490" s="118"/>
      <c r="O490" s="119"/>
      <c r="P490" s="119"/>
      <c r="Q490" s="119"/>
      <c r="R490" s="119"/>
      <c r="S490" s="4"/>
      <c r="T490" s="4"/>
      <c r="U490" s="4"/>
      <c r="V490" s="4"/>
      <c r="W490" s="4"/>
      <c r="X490" s="4"/>
      <c r="Y490" s="4"/>
      <c r="Z490" s="4"/>
      <c r="AA490" s="4"/>
      <c r="AB490" s="4"/>
      <c r="AC490" s="4"/>
      <c r="AD490" s="4"/>
      <c r="AE490" s="4"/>
      <c r="AF490" s="4"/>
      <c r="AG490" s="4"/>
    </row>
    <row r="491">
      <c r="A491" s="4"/>
      <c r="B491" s="4"/>
      <c r="C491" s="4"/>
      <c r="D491" s="4"/>
      <c r="E491" s="4"/>
      <c r="F491" s="4"/>
      <c r="G491" s="4"/>
      <c r="H491" s="8"/>
      <c r="I491" s="8"/>
      <c r="J491" s="8"/>
      <c r="K491" s="8"/>
      <c r="L491" s="8"/>
      <c r="M491" s="119"/>
      <c r="N491" s="118"/>
      <c r="O491" s="119"/>
      <c r="P491" s="119"/>
      <c r="Q491" s="119"/>
      <c r="R491" s="119"/>
      <c r="S491" s="4"/>
      <c r="T491" s="4"/>
      <c r="U491" s="4"/>
      <c r="V491" s="4"/>
      <c r="W491" s="4"/>
      <c r="X491" s="4"/>
      <c r="Y491" s="4"/>
      <c r="Z491" s="4"/>
      <c r="AA491" s="4"/>
      <c r="AB491" s="4"/>
      <c r="AC491" s="4"/>
      <c r="AD491" s="4"/>
      <c r="AE491" s="4"/>
      <c r="AF491" s="4"/>
      <c r="AG491" s="4"/>
    </row>
    <row r="492">
      <c r="A492" s="4"/>
      <c r="B492" s="4"/>
      <c r="C492" s="4"/>
      <c r="D492" s="4"/>
      <c r="E492" s="4"/>
      <c r="F492" s="4"/>
      <c r="G492" s="4"/>
      <c r="H492" s="8"/>
      <c r="I492" s="8"/>
      <c r="J492" s="8"/>
      <c r="K492" s="8"/>
      <c r="L492" s="8"/>
      <c r="M492" s="119"/>
      <c r="N492" s="118"/>
      <c r="O492" s="119"/>
      <c r="P492" s="119"/>
      <c r="Q492" s="119"/>
      <c r="R492" s="119"/>
      <c r="S492" s="4"/>
      <c r="T492" s="4"/>
      <c r="U492" s="4"/>
      <c r="V492" s="4"/>
      <c r="W492" s="4"/>
      <c r="X492" s="4"/>
      <c r="Y492" s="4"/>
      <c r="Z492" s="4"/>
      <c r="AA492" s="4"/>
      <c r="AB492" s="4"/>
      <c r="AC492" s="4"/>
      <c r="AD492" s="4"/>
      <c r="AE492" s="4"/>
      <c r="AF492" s="4"/>
      <c r="AG492" s="4"/>
    </row>
    <row r="493">
      <c r="A493" s="4"/>
      <c r="B493" s="4"/>
      <c r="C493" s="4"/>
      <c r="D493" s="4"/>
      <c r="E493" s="4"/>
      <c r="F493" s="4"/>
      <c r="G493" s="4"/>
      <c r="H493" s="8"/>
      <c r="I493" s="8"/>
      <c r="J493" s="8"/>
      <c r="K493" s="8"/>
      <c r="L493" s="8"/>
      <c r="M493" s="119"/>
      <c r="N493" s="118"/>
      <c r="O493" s="119"/>
      <c r="P493" s="119"/>
      <c r="Q493" s="119"/>
      <c r="R493" s="119"/>
      <c r="S493" s="4"/>
      <c r="T493" s="4"/>
      <c r="U493" s="4"/>
      <c r="V493" s="4"/>
      <c r="W493" s="4"/>
      <c r="X493" s="4"/>
      <c r="Y493" s="4"/>
      <c r="Z493" s="4"/>
      <c r="AA493" s="4"/>
      <c r="AB493" s="4"/>
      <c r="AC493" s="4"/>
      <c r="AD493" s="4"/>
      <c r="AE493" s="4"/>
      <c r="AF493" s="4"/>
      <c r="AG493" s="4"/>
    </row>
    <row r="494">
      <c r="A494" s="4"/>
      <c r="B494" s="4"/>
      <c r="C494" s="4"/>
      <c r="D494" s="4"/>
      <c r="E494" s="4"/>
      <c r="F494" s="4"/>
      <c r="G494" s="4"/>
      <c r="H494" s="8"/>
      <c r="I494" s="8"/>
      <c r="J494" s="8"/>
      <c r="K494" s="8"/>
      <c r="L494" s="8"/>
      <c r="M494" s="119"/>
      <c r="N494" s="118"/>
      <c r="O494" s="119"/>
      <c r="P494" s="119"/>
      <c r="Q494" s="119"/>
      <c r="R494" s="119"/>
      <c r="S494" s="4"/>
      <c r="T494" s="4"/>
      <c r="U494" s="4"/>
      <c r="V494" s="4"/>
      <c r="W494" s="4"/>
      <c r="X494" s="4"/>
      <c r="Y494" s="4"/>
      <c r="Z494" s="4"/>
      <c r="AA494" s="4"/>
      <c r="AB494" s="4"/>
      <c r="AC494" s="4"/>
      <c r="AD494" s="4"/>
      <c r="AE494" s="4"/>
      <c r="AF494" s="4"/>
      <c r="AG494" s="4"/>
    </row>
    <row r="495">
      <c r="A495" s="4"/>
      <c r="B495" s="4"/>
      <c r="C495" s="4"/>
      <c r="D495" s="4"/>
      <c r="E495" s="4"/>
      <c r="F495" s="4"/>
      <c r="G495" s="4"/>
      <c r="H495" s="8"/>
      <c r="I495" s="8"/>
      <c r="J495" s="8"/>
      <c r="K495" s="8"/>
      <c r="L495" s="8"/>
      <c r="M495" s="119"/>
      <c r="N495" s="118"/>
      <c r="O495" s="119"/>
      <c r="P495" s="119"/>
      <c r="Q495" s="119"/>
      <c r="R495" s="119"/>
      <c r="S495" s="4"/>
      <c r="T495" s="4"/>
      <c r="U495" s="4"/>
      <c r="V495" s="4"/>
      <c r="W495" s="4"/>
      <c r="X495" s="4"/>
      <c r="Y495" s="4"/>
      <c r="Z495" s="4"/>
      <c r="AA495" s="4"/>
      <c r="AB495" s="4"/>
      <c r="AC495" s="4"/>
      <c r="AD495" s="4"/>
      <c r="AE495" s="4"/>
      <c r="AF495" s="4"/>
      <c r="AG495" s="4"/>
    </row>
    <row r="496">
      <c r="A496" s="4"/>
      <c r="B496" s="4"/>
      <c r="C496" s="4"/>
      <c r="D496" s="4"/>
      <c r="E496" s="4"/>
      <c r="F496" s="4"/>
      <c r="G496" s="4"/>
      <c r="H496" s="8"/>
      <c r="I496" s="8"/>
      <c r="J496" s="8"/>
      <c r="K496" s="8"/>
      <c r="L496" s="8"/>
      <c r="M496" s="119"/>
      <c r="N496" s="118"/>
      <c r="O496" s="119"/>
      <c r="P496" s="119"/>
      <c r="Q496" s="119"/>
      <c r="R496" s="119"/>
      <c r="S496" s="4"/>
      <c r="T496" s="4"/>
      <c r="U496" s="4"/>
      <c r="V496" s="4"/>
      <c r="W496" s="4"/>
      <c r="X496" s="4"/>
      <c r="Y496" s="4"/>
      <c r="Z496" s="4"/>
      <c r="AA496" s="4"/>
      <c r="AB496" s="4"/>
      <c r="AC496" s="4"/>
      <c r="AD496" s="4"/>
      <c r="AE496" s="4"/>
      <c r="AF496" s="4"/>
      <c r="AG496" s="4"/>
    </row>
    <row r="497">
      <c r="A497" s="4"/>
      <c r="B497" s="4"/>
      <c r="C497" s="4"/>
      <c r="D497" s="4"/>
      <c r="E497" s="4"/>
      <c r="F497" s="4"/>
      <c r="G497" s="4"/>
      <c r="H497" s="8"/>
      <c r="I497" s="8"/>
      <c r="J497" s="8"/>
      <c r="K497" s="8"/>
      <c r="L497" s="8"/>
      <c r="M497" s="119"/>
      <c r="N497" s="118"/>
      <c r="O497" s="119"/>
      <c r="P497" s="119"/>
      <c r="Q497" s="119"/>
      <c r="R497" s="119"/>
      <c r="S497" s="4"/>
      <c r="T497" s="4"/>
      <c r="U497" s="4"/>
      <c r="V497" s="4"/>
      <c r="W497" s="4"/>
      <c r="X497" s="4"/>
      <c r="Y497" s="4"/>
      <c r="Z497" s="4"/>
      <c r="AA497" s="4"/>
      <c r="AB497" s="4"/>
      <c r="AC497" s="4"/>
      <c r="AD497" s="4"/>
      <c r="AE497" s="4"/>
      <c r="AF497" s="4"/>
      <c r="AG497" s="4"/>
    </row>
    <row r="498">
      <c r="A498" s="4"/>
      <c r="B498" s="4"/>
      <c r="C498" s="4"/>
      <c r="D498" s="4"/>
      <c r="E498" s="4"/>
      <c r="F498" s="4"/>
      <c r="G498" s="4"/>
      <c r="H498" s="8"/>
      <c r="I498" s="8"/>
      <c r="J498" s="8"/>
      <c r="K498" s="8"/>
      <c r="L498" s="8"/>
      <c r="M498" s="119"/>
      <c r="N498" s="118"/>
      <c r="O498" s="119"/>
      <c r="P498" s="119"/>
      <c r="Q498" s="119"/>
      <c r="R498" s="119"/>
      <c r="S498" s="4"/>
      <c r="T498" s="4"/>
      <c r="U498" s="4"/>
      <c r="V498" s="4"/>
      <c r="W498" s="4"/>
      <c r="X498" s="4"/>
      <c r="Y498" s="4"/>
      <c r="Z498" s="4"/>
      <c r="AA498" s="4"/>
      <c r="AB498" s="4"/>
      <c r="AC498" s="4"/>
      <c r="AD498" s="4"/>
      <c r="AE498" s="4"/>
      <c r="AF498" s="4"/>
      <c r="AG498" s="4"/>
    </row>
    <row r="499">
      <c r="A499" s="4"/>
      <c r="B499" s="4"/>
      <c r="C499" s="4"/>
      <c r="D499" s="4"/>
      <c r="E499" s="4"/>
      <c r="F499" s="4"/>
      <c r="G499" s="4"/>
      <c r="H499" s="8"/>
      <c r="I499" s="8"/>
      <c r="J499" s="8"/>
      <c r="K499" s="8"/>
      <c r="L499" s="8"/>
      <c r="M499" s="119"/>
      <c r="N499" s="118"/>
      <c r="O499" s="119"/>
      <c r="P499" s="119"/>
      <c r="Q499" s="119"/>
      <c r="R499" s="119"/>
      <c r="S499" s="4"/>
      <c r="T499" s="4"/>
      <c r="U499" s="4"/>
      <c r="V499" s="4"/>
      <c r="W499" s="4"/>
      <c r="X499" s="4"/>
      <c r="Y499" s="4"/>
      <c r="Z499" s="4"/>
      <c r="AA499" s="4"/>
      <c r="AB499" s="4"/>
      <c r="AC499" s="4"/>
      <c r="AD499" s="4"/>
      <c r="AE499" s="4"/>
      <c r="AF499" s="4"/>
      <c r="AG499" s="4"/>
    </row>
    <row r="500">
      <c r="A500" s="4"/>
      <c r="B500" s="4"/>
      <c r="C500" s="4"/>
      <c r="D500" s="4"/>
      <c r="E500" s="4"/>
      <c r="F500" s="4"/>
      <c r="G500" s="4"/>
      <c r="H500" s="8"/>
      <c r="I500" s="8"/>
      <c r="J500" s="8"/>
      <c r="K500" s="8"/>
      <c r="L500" s="8"/>
      <c r="M500" s="119"/>
      <c r="N500" s="118"/>
      <c r="O500" s="119"/>
      <c r="P500" s="119"/>
      <c r="Q500" s="119"/>
      <c r="R500" s="119"/>
      <c r="S500" s="4"/>
      <c r="T500" s="4"/>
      <c r="U500" s="4"/>
      <c r="V500" s="4"/>
      <c r="W500" s="4"/>
      <c r="X500" s="4"/>
      <c r="Y500" s="4"/>
      <c r="Z500" s="4"/>
      <c r="AA500" s="4"/>
      <c r="AB500" s="4"/>
      <c r="AC500" s="4"/>
      <c r="AD500" s="4"/>
      <c r="AE500" s="4"/>
      <c r="AF500" s="4"/>
      <c r="AG500" s="4"/>
    </row>
    <row r="501">
      <c r="A501" s="4"/>
      <c r="B501" s="4"/>
      <c r="C501" s="4"/>
      <c r="D501" s="4"/>
      <c r="E501" s="4"/>
      <c r="F501" s="4"/>
      <c r="G501" s="4"/>
      <c r="H501" s="8"/>
      <c r="I501" s="8"/>
      <c r="J501" s="8"/>
      <c r="K501" s="8"/>
      <c r="L501" s="8"/>
      <c r="M501" s="119"/>
      <c r="N501" s="118"/>
      <c r="O501" s="119"/>
      <c r="P501" s="119"/>
      <c r="Q501" s="119"/>
      <c r="R501" s="119"/>
      <c r="S501" s="4"/>
      <c r="T501" s="4"/>
      <c r="U501" s="4"/>
      <c r="V501" s="4"/>
      <c r="W501" s="4"/>
      <c r="X501" s="4"/>
      <c r="Y501" s="4"/>
      <c r="Z501" s="4"/>
      <c r="AA501" s="4"/>
      <c r="AB501" s="4"/>
      <c r="AC501" s="4"/>
      <c r="AD501" s="4"/>
      <c r="AE501" s="4"/>
      <c r="AF501" s="4"/>
      <c r="AG501" s="4"/>
    </row>
    <row r="502">
      <c r="A502" s="4"/>
      <c r="B502" s="4"/>
      <c r="C502" s="4"/>
      <c r="D502" s="4"/>
      <c r="E502" s="4"/>
      <c r="F502" s="4"/>
      <c r="G502" s="4"/>
      <c r="H502" s="8"/>
      <c r="I502" s="8"/>
      <c r="J502" s="8"/>
      <c r="K502" s="8"/>
      <c r="L502" s="8"/>
      <c r="M502" s="119"/>
      <c r="N502" s="118"/>
      <c r="O502" s="119"/>
      <c r="P502" s="119"/>
      <c r="Q502" s="119"/>
      <c r="R502" s="119"/>
      <c r="S502" s="4"/>
      <c r="T502" s="4"/>
      <c r="U502" s="4"/>
      <c r="V502" s="4"/>
      <c r="W502" s="4"/>
      <c r="X502" s="4"/>
      <c r="Y502" s="4"/>
      <c r="Z502" s="4"/>
      <c r="AA502" s="4"/>
      <c r="AB502" s="4"/>
      <c r="AC502" s="4"/>
      <c r="AD502" s="4"/>
      <c r="AE502" s="4"/>
      <c r="AF502" s="4"/>
      <c r="AG502" s="4"/>
    </row>
    <row r="503">
      <c r="A503" s="4"/>
      <c r="B503" s="4"/>
      <c r="C503" s="4"/>
      <c r="D503" s="4"/>
      <c r="E503" s="4"/>
      <c r="F503" s="4"/>
      <c r="G503" s="4"/>
      <c r="H503" s="8"/>
      <c r="I503" s="8"/>
      <c r="J503" s="8"/>
      <c r="K503" s="8"/>
      <c r="L503" s="8"/>
      <c r="M503" s="119"/>
      <c r="N503" s="118"/>
      <c r="O503" s="119"/>
      <c r="P503" s="119"/>
      <c r="Q503" s="119"/>
      <c r="R503" s="119"/>
      <c r="S503" s="4"/>
      <c r="T503" s="4"/>
      <c r="U503" s="4"/>
      <c r="V503" s="4"/>
      <c r="W503" s="4"/>
      <c r="X503" s="4"/>
      <c r="Y503" s="4"/>
      <c r="Z503" s="4"/>
      <c r="AA503" s="4"/>
      <c r="AB503" s="4"/>
      <c r="AC503" s="4"/>
      <c r="AD503" s="4"/>
      <c r="AE503" s="4"/>
      <c r="AF503" s="4"/>
      <c r="AG503" s="4"/>
    </row>
    <row r="504">
      <c r="A504" s="4"/>
      <c r="B504" s="4"/>
      <c r="C504" s="4"/>
      <c r="D504" s="4"/>
      <c r="E504" s="4"/>
      <c r="F504" s="4"/>
      <c r="G504" s="4"/>
      <c r="H504" s="8"/>
      <c r="I504" s="8"/>
      <c r="J504" s="8"/>
      <c r="K504" s="8"/>
      <c r="L504" s="8"/>
      <c r="M504" s="119"/>
      <c r="N504" s="118"/>
      <c r="O504" s="119"/>
      <c r="P504" s="119"/>
      <c r="Q504" s="119"/>
      <c r="R504" s="119"/>
      <c r="S504" s="4"/>
      <c r="T504" s="4"/>
      <c r="U504" s="4"/>
      <c r="V504" s="4"/>
      <c r="W504" s="4"/>
      <c r="X504" s="4"/>
      <c r="Y504" s="4"/>
      <c r="Z504" s="4"/>
      <c r="AA504" s="4"/>
      <c r="AB504" s="4"/>
      <c r="AC504" s="4"/>
      <c r="AD504" s="4"/>
      <c r="AE504" s="4"/>
      <c r="AF504" s="4"/>
      <c r="AG504" s="4"/>
    </row>
    <row r="505">
      <c r="A505" s="4"/>
      <c r="B505" s="4"/>
      <c r="C505" s="4"/>
      <c r="D505" s="4"/>
      <c r="E505" s="4"/>
      <c r="F505" s="4"/>
      <c r="G505" s="4"/>
      <c r="H505" s="8"/>
      <c r="I505" s="8"/>
      <c r="J505" s="8"/>
      <c r="K505" s="8"/>
      <c r="L505" s="8"/>
      <c r="M505" s="119"/>
      <c r="N505" s="118"/>
      <c r="O505" s="119"/>
      <c r="P505" s="119"/>
      <c r="Q505" s="119"/>
      <c r="R505" s="119"/>
      <c r="S505" s="4"/>
      <c r="T505" s="4"/>
      <c r="U505" s="4"/>
      <c r="V505" s="4"/>
      <c r="W505" s="4"/>
      <c r="X505" s="4"/>
      <c r="Y505" s="4"/>
      <c r="Z505" s="4"/>
      <c r="AA505" s="4"/>
      <c r="AB505" s="4"/>
      <c r="AC505" s="4"/>
      <c r="AD505" s="4"/>
      <c r="AE505" s="4"/>
      <c r="AF505" s="4"/>
      <c r="AG505" s="4"/>
    </row>
    <row r="506">
      <c r="A506" s="4"/>
      <c r="B506" s="4"/>
      <c r="C506" s="4"/>
      <c r="D506" s="4"/>
      <c r="E506" s="4"/>
      <c r="F506" s="4"/>
      <c r="G506" s="4"/>
      <c r="H506" s="8"/>
      <c r="I506" s="8"/>
      <c r="J506" s="8"/>
      <c r="K506" s="8"/>
      <c r="L506" s="8"/>
      <c r="M506" s="119"/>
      <c r="N506" s="118"/>
      <c r="O506" s="119"/>
      <c r="P506" s="119"/>
      <c r="Q506" s="119"/>
      <c r="R506" s="119"/>
      <c r="S506" s="4"/>
      <c r="T506" s="4"/>
      <c r="U506" s="4"/>
      <c r="V506" s="4"/>
      <c r="W506" s="4"/>
      <c r="X506" s="4"/>
      <c r="Y506" s="4"/>
      <c r="Z506" s="4"/>
      <c r="AA506" s="4"/>
      <c r="AB506" s="4"/>
      <c r="AC506" s="4"/>
      <c r="AD506" s="4"/>
      <c r="AE506" s="4"/>
      <c r="AF506" s="4"/>
      <c r="AG506" s="4"/>
    </row>
    <row r="507">
      <c r="A507" s="4"/>
      <c r="B507" s="4"/>
      <c r="C507" s="4"/>
      <c r="D507" s="4"/>
      <c r="E507" s="4"/>
      <c r="F507" s="4"/>
      <c r="G507" s="4"/>
      <c r="H507" s="8"/>
      <c r="I507" s="8"/>
      <c r="J507" s="8"/>
      <c r="K507" s="8"/>
      <c r="L507" s="8"/>
      <c r="M507" s="119"/>
      <c r="N507" s="118"/>
      <c r="O507" s="119"/>
      <c r="P507" s="119"/>
      <c r="Q507" s="119"/>
      <c r="R507" s="119"/>
      <c r="S507" s="4"/>
      <c r="T507" s="4"/>
      <c r="U507" s="4"/>
      <c r="V507" s="4"/>
      <c r="W507" s="4"/>
      <c r="X507" s="4"/>
      <c r="Y507" s="4"/>
      <c r="Z507" s="4"/>
      <c r="AA507" s="4"/>
      <c r="AB507" s="4"/>
      <c r="AC507" s="4"/>
      <c r="AD507" s="4"/>
      <c r="AE507" s="4"/>
      <c r="AF507" s="4"/>
      <c r="AG507" s="4"/>
    </row>
    <row r="508">
      <c r="A508" s="4"/>
      <c r="B508" s="4"/>
      <c r="C508" s="4"/>
      <c r="D508" s="4"/>
      <c r="E508" s="4"/>
      <c r="F508" s="4"/>
      <c r="G508" s="4"/>
      <c r="H508" s="8"/>
      <c r="I508" s="8"/>
      <c r="J508" s="8"/>
      <c r="K508" s="8"/>
      <c r="L508" s="8"/>
      <c r="M508" s="119"/>
      <c r="N508" s="118"/>
      <c r="O508" s="119"/>
      <c r="P508" s="119"/>
      <c r="Q508" s="119"/>
      <c r="R508" s="119"/>
      <c r="S508" s="4"/>
      <c r="T508" s="4"/>
      <c r="U508" s="4"/>
      <c r="V508" s="4"/>
      <c r="W508" s="4"/>
      <c r="X508" s="4"/>
      <c r="Y508" s="4"/>
      <c r="Z508" s="4"/>
      <c r="AA508" s="4"/>
      <c r="AB508" s="4"/>
      <c r="AC508" s="4"/>
      <c r="AD508" s="4"/>
      <c r="AE508" s="4"/>
      <c r="AF508" s="4"/>
      <c r="AG508" s="4"/>
    </row>
    <row r="509">
      <c r="A509" s="4"/>
      <c r="B509" s="4"/>
      <c r="C509" s="4"/>
      <c r="D509" s="4"/>
      <c r="E509" s="4"/>
      <c r="F509" s="4"/>
      <c r="G509" s="4"/>
      <c r="H509" s="8"/>
      <c r="I509" s="8"/>
      <c r="J509" s="8"/>
      <c r="K509" s="8"/>
      <c r="L509" s="8"/>
      <c r="M509" s="119"/>
      <c r="N509" s="118"/>
      <c r="O509" s="119"/>
      <c r="P509" s="119"/>
      <c r="Q509" s="119"/>
      <c r="R509" s="119"/>
      <c r="S509" s="4"/>
      <c r="T509" s="4"/>
      <c r="U509" s="4"/>
      <c r="V509" s="4"/>
      <c r="W509" s="4"/>
      <c r="X509" s="4"/>
      <c r="Y509" s="4"/>
      <c r="Z509" s="4"/>
      <c r="AA509" s="4"/>
      <c r="AB509" s="4"/>
      <c r="AC509" s="4"/>
      <c r="AD509" s="4"/>
      <c r="AE509" s="4"/>
      <c r="AF509" s="4"/>
      <c r="AG509" s="4"/>
    </row>
    <row r="510">
      <c r="A510" s="4"/>
      <c r="B510" s="4"/>
      <c r="C510" s="4"/>
      <c r="D510" s="4"/>
      <c r="E510" s="4"/>
      <c r="F510" s="4"/>
      <c r="G510" s="4"/>
      <c r="H510" s="8"/>
      <c r="I510" s="8"/>
      <c r="J510" s="8"/>
      <c r="K510" s="8"/>
      <c r="L510" s="8"/>
      <c r="M510" s="119"/>
      <c r="N510" s="118"/>
      <c r="O510" s="119"/>
      <c r="P510" s="119"/>
      <c r="Q510" s="119"/>
      <c r="R510" s="119"/>
      <c r="S510" s="4"/>
      <c r="T510" s="4"/>
      <c r="U510" s="4"/>
      <c r="V510" s="4"/>
      <c r="W510" s="4"/>
      <c r="X510" s="4"/>
      <c r="Y510" s="4"/>
      <c r="Z510" s="4"/>
      <c r="AA510" s="4"/>
      <c r="AB510" s="4"/>
      <c r="AC510" s="4"/>
      <c r="AD510" s="4"/>
      <c r="AE510" s="4"/>
      <c r="AF510" s="4"/>
      <c r="AG510" s="4"/>
    </row>
    <row r="511">
      <c r="A511" s="4"/>
      <c r="B511" s="4"/>
      <c r="C511" s="4"/>
      <c r="D511" s="4"/>
      <c r="E511" s="4"/>
      <c r="F511" s="4"/>
      <c r="G511" s="4"/>
      <c r="H511" s="8"/>
      <c r="I511" s="8"/>
      <c r="J511" s="8"/>
      <c r="K511" s="8"/>
      <c r="L511" s="8"/>
      <c r="M511" s="119"/>
      <c r="N511" s="118"/>
      <c r="O511" s="119"/>
      <c r="P511" s="119"/>
      <c r="Q511" s="119"/>
      <c r="R511" s="119"/>
      <c r="S511" s="4"/>
      <c r="T511" s="4"/>
      <c r="U511" s="4"/>
      <c r="V511" s="4"/>
      <c r="W511" s="4"/>
      <c r="X511" s="4"/>
      <c r="Y511" s="4"/>
      <c r="Z511" s="4"/>
      <c r="AA511" s="4"/>
      <c r="AB511" s="4"/>
      <c r="AC511" s="4"/>
      <c r="AD511" s="4"/>
      <c r="AE511" s="4"/>
      <c r="AF511" s="4"/>
      <c r="AG511" s="4"/>
    </row>
    <row r="512">
      <c r="A512" s="4"/>
      <c r="B512" s="4"/>
      <c r="C512" s="4"/>
      <c r="D512" s="4"/>
      <c r="E512" s="4"/>
      <c r="F512" s="4"/>
      <c r="G512" s="4"/>
      <c r="H512" s="8"/>
      <c r="I512" s="8"/>
      <c r="J512" s="8"/>
      <c r="K512" s="8"/>
      <c r="L512" s="8"/>
      <c r="M512" s="119"/>
      <c r="N512" s="118"/>
      <c r="O512" s="119"/>
      <c r="P512" s="119"/>
      <c r="Q512" s="119"/>
      <c r="R512" s="119"/>
      <c r="S512" s="4"/>
      <c r="T512" s="4"/>
      <c r="U512" s="4"/>
      <c r="V512" s="4"/>
      <c r="W512" s="4"/>
      <c r="X512" s="4"/>
      <c r="Y512" s="4"/>
      <c r="Z512" s="4"/>
      <c r="AA512" s="4"/>
      <c r="AB512" s="4"/>
      <c r="AC512" s="4"/>
      <c r="AD512" s="4"/>
      <c r="AE512" s="4"/>
      <c r="AF512" s="4"/>
      <c r="AG512" s="4"/>
    </row>
    <row r="513">
      <c r="A513" s="4"/>
      <c r="B513" s="4"/>
      <c r="C513" s="4"/>
      <c r="D513" s="4"/>
      <c r="E513" s="4"/>
      <c r="F513" s="4"/>
      <c r="G513" s="4"/>
      <c r="H513" s="8"/>
      <c r="I513" s="8"/>
      <c r="J513" s="8"/>
      <c r="K513" s="8"/>
      <c r="L513" s="8"/>
      <c r="M513" s="119"/>
      <c r="N513" s="118"/>
      <c r="O513" s="119"/>
      <c r="P513" s="119"/>
      <c r="Q513" s="119"/>
      <c r="R513" s="119"/>
      <c r="S513" s="4"/>
      <c r="T513" s="4"/>
      <c r="U513" s="4"/>
      <c r="V513" s="4"/>
      <c r="W513" s="4"/>
      <c r="X513" s="4"/>
      <c r="Y513" s="4"/>
      <c r="Z513" s="4"/>
      <c r="AA513" s="4"/>
      <c r="AB513" s="4"/>
      <c r="AC513" s="4"/>
      <c r="AD513" s="4"/>
      <c r="AE513" s="4"/>
      <c r="AF513" s="4"/>
      <c r="AG513" s="4"/>
    </row>
    <row r="514">
      <c r="A514" s="4"/>
      <c r="B514" s="4"/>
      <c r="C514" s="4"/>
      <c r="D514" s="4"/>
      <c r="E514" s="4"/>
      <c r="F514" s="4"/>
      <c r="G514" s="4"/>
      <c r="H514" s="8"/>
      <c r="I514" s="8"/>
      <c r="J514" s="8"/>
      <c r="K514" s="8"/>
      <c r="L514" s="8"/>
      <c r="M514" s="119"/>
      <c r="N514" s="118"/>
      <c r="O514" s="119"/>
      <c r="P514" s="119"/>
      <c r="Q514" s="119"/>
      <c r="R514" s="119"/>
      <c r="S514" s="4"/>
      <c r="T514" s="4"/>
      <c r="U514" s="4"/>
      <c r="V514" s="4"/>
      <c r="W514" s="4"/>
      <c r="X514" s="4"/>
      <c r="Y514" s="4"/>
      <c r="Z514" s="4"/>
      <c r="AA514" s="4"/>
      <c r="AB514" s="4"/>
      <c r="AC514" s="4"/>
      <c r="AD514" s="4"/>
      <c r="AE514" s="4"/>
      <c r="AF514" s="4"/>
      <c r="AG514" s="4"/>
    </row>
    <row r="515">
      <c r="A515" s="4"/>
      <c r="B515" s="4"/>
      <c r="C515" s="4"/>
      <c r="D515" s="4"/>
      <c r="E515" s="4"/>
      <c r="F515" s="4"/>
      <c r="G515" s="4"/>
      <c r="H515" s="8"/>
      <c r="I515" s="8"/>
      <c r="J515" s="8"/>
      <c r="K515" s="8"/>
      <c r="L515" s="8"/>
      <c r="M515" s="119"/>
      <c r="N515" s="118"/>
      <c r="O515" s="119"/>
      <c r="P515" s="119"/>
      <c r="Q515" s="119"/>
      <c r="R515" s="119"/>
      <c r="S515" s="4"/>
      <c r="T515" s="4"/>
      <c r="U515" s="4"/>
      <c r="V515" s="4"/>
      <c r="W515" s="4"/>
      <c r="X515" s="4"/>
      <c r="Y515" s="4"/>
      <c r="Z515" s="4"/>
      <c r="AA515" s="4"/>
      <c r="AB515" s="4"/>
      <c r="AC515" s="4"/>
      <c r="AD515" s="4"/>
      <c r="AE515" s="4"/>
      <c r="AF515" s="4"/>
      <c r="AG515" s="4"/>
    </row>
    <row r="516">
      <c r="A516" s="4"/>
      <c r="B516" s="4"/>
      <c r="C516" s="4"/>
      <c r="D516" s="4"/>
      <c r="E516" s="4"/>
      <c r="F516" s="4"/>
      <c r="G516" s="4"/>
      <c r="H516" s="8"/>
      <c r="I516" s="8"/>
      <c r="J516" s="8"/>
      <c r="K516" s="8"/>
      <c r="L516" s="8"/>
      <c r="M516" s="119"/>
      <c r="N516" s="118"/>
      <c r="O516" s="119"/>
      <c r="P516" s="119"/>
      <c r="Q516" s="119"/>
      <c r="R516" s="119"/>
      <c r="S516" s="4"/>
      <c r="T516" s="4"/>
      <c r="U516" s="4"/>
      <c r="V516" s="4"/>
      <c r="W516" s="4"/>
      <c r="X516" s="4"/>
      <c r="Y516" s="4"/>
      <c r="Z516" s="4"/>
      <c r="AA516" s="4"/>
      <c r="AB516" s="4"/>
      <c r="AC516" s="4"/>
      <c r="AD516" s="4"/>
      <c r="AE516" s="4"/>
      <c r="AF516" s="4"/>
      <c r="AG516" s="4"/>
    </row>
    <row r="517">
      <c r="A517" s="4"/>
      <c r="B517" s="4"/>
      <c r="C517" s="4"/>
      <c r="D517" s="4"/>
      <c r="E517" s="4"/>
      <c r="F517" s="4"/>
      <c r="G517" s="4"/>
      <c r="H517" s="8"/>
      <c r="I517" s="8"/>
      <c r="J517" s="8"/>
      <c r="K517" s="8"/>
      <c r="L517" s="8"/>
      <c r="M517" s="119"/>
      <c r="N517" s="118"/>
      <c r="O517" s="119"/>
      <c r="P517" s="119"/>
      <c r="Q517" s="119"/>
      <c r="R517" s="119"/>
      <c r="S517" s="4"/>
      <c r="T517" s="4"/>
      <c r="U517" s="4"/>
      <c r="V517" s="4"/>
      <c r="W517" s="4"/>
      <c r="X517" s="4"/>
      <c r="Y517" s="4"/>
      <c r="Z517" s="4"/>
      <c r="AA517" s="4"/>
      <c r="AB517" s="4"/>
      <c r="AC517" s="4"/>
      <c r="AD517" s="4"/>
      <c r="AE517" s="4"/>
      <c r="AF517" s="4"/>
      <c r="AG517" s="4"/>
    </row>
    <row r="518">
      <c r="A518" s="4"/>
      <c r="B518" s="4"/>
      <c r="C518" s="4"/>
      <c r="D518" s="4"/>
      <c r="E518" s="4"/>
      <c r="F518" s="4"/>
      <c r="G518" s="4"/>
      <c r="H518" s="8"/>
      <c r="I518" s="8"/>
      <c r="J518" s="8"/>
      <c r="K518" s="8"/>
      <c r="L518" s="8"/>
      <c r="M518" s="119"/>
      <c r="N518" s="118"/>
      <c r="O518" s="119"/>
      <c r="P518" s="119"/>
      <c r="Q518" s="119"/>
      <c r="R518" s="119"/>
      <c r="S518" s="4"/>
      <c r="T518" s="4"/>
      <c r="U518" s="4"/>
      <c r="V518" s="4"/>
      <c r="W518" s="4"/>
      <c r="X518" s="4"/>
      <c r="Y518" s="4"/>
      <c r="Z518" s="4"/>
      <c r="AA518" s="4"/>
      <c r="AB518" s="4"/>
      <c r="AC518" s="4"/>
      <c r="AD518" s="4"/>
      <c r="AE518" s="4"/>
      <c r="AF518" s="4"/>
      <c r="AG518" s="4"/>
    </row>
    <row r="519">
      <c r="A519" s="4"/>
      <c r="B519" s="4"/>
      <c r="C519" s="4"/>
      <c r="D519" s="4"/>
      <c r="E519" s="4"/>
      <c r="F519" s="4"/>
      <c r="G519" s="4"/>
      <c r="H519" s="8"/>
      <c r="I519" s="8"/>
      <c r="J519" s="8"/>
      <c r="K519" s="8"/>
      <c r="L519" s="8"/>
      <c r="M519" s="119"/>
      <c r="N519" s="118"/>
      <c r="O519" s="119"/>
      <c r="P519" s="119"/>
      <c r="Q519" s="119"/>
      <c r="R519" s="119"/>
      <c r="S519" s="4"/>
      <c r="T519" s="4"/>
      <c r="U519" s="4"/>
      <c r="V519" s="4"/>
      <c r="W519" s="4"/>
      <c r="X519" s="4"/>
      <c r="Y519" s="4"/>
      <c r="Z519" s="4"/>
      <c r="AA519" s="4"/>
      <c r="AB519" s="4"/>
      <c r="AC519" s="4"/>
      <c r="AD519" s="4"/>
      <c r="AE519" s="4"/>
      <c r="AF519" s="4"/>
      <c r="AG519" s="4"/>
    </row>
    <row r="520">
      <c r="A520" s="4"/>
      <c r="B520" s="4"/>
      <c r="C520" s="4"/>
      <c r="D520" s="4"/>
      <c r="E520" s="4"/>
      <c r="F520" s="4"/>
      <c r="G520" s="4"/>
      <c r="H520" s="8"/>
      <c r="I520" s="8"/>
      <c r="J520" s="8"/>
      <c r="K520" s="8"/>
      <c r="L520" s="8"/>
      <c r="M520" s="119"/>
      <c r="N520" s="118"/>
      <c r="O520" s="119"/>
      <c r="P520" s="119"/>
      <c r="Q520" s="119"/>
      <c r="R520" s="119"/>
      <c r="S520" s="4"/>
      <c r="T520" s="4"/>
      <c r="U520" s="4"/>
      <c r="V520" s="4"/>
      <c r="W520" s="4"/>
      <c r="X520" s="4"/>
      <c r="Y520" s="4"/>
      <c r="Z520" s="4"/>
      <c r="AA520" s="4"/>
      <c r="AB520" s="4"/>
      <c r="AC520" s="4"/>
      <c r="AD520" s="4"/>
      <c r="AE520" s="4"/>
      <c r="AF520" s="4"/>
      <c r="AG520" s="4"/>
    </row>
    <row r="521">
      <c r="A521" s="4"/>
      <c r="B521" s="4"/>
      <c r="C521" s="4"/>
      <c r="D521" s="4"/>
      <c r="E521" s="4"/>
      <c r="F521" s="4"/>
      <c r="G521" s="4"/>
      <c r="H521" s="8"/>
      <c r="I521" s="8"/>
      <c r="J521" s="8"/>
      <c r="K521" s="8"/>
      <c r="L521" s="8"/>
      <c r="M521" s="119"/>
      <c r="N521" s="118"/>
      <c r="O521" s="119"/>
      <c r="P521" s="119"/>
      <c r="Q521" s="119"/>
      <c r="R521" s="119"/>
      <c r="S521" s="4"/>
      <c r="T521" s="4"/>
      <c r="U521" s="4"/>
      <c r="V521" s="4"/>
      <c r="W521" s="4"/>
      <c r="X521" s="4"/>
      <c r="Y521" s="4"/>
      <c r="Z521" s="4"/>
      <c r="AA521" s="4"/>
      <c r="AB521" s="4"/>
      <c r="AC521" s="4"/>
      <c r="AD521" s="4"/>
      <c r="AE521" s="4"/>
      <c r="AF521" s="4"/>
      <c r="AG521" s="4"/>
    </row>
    <row r="522">
      <c r="A522" s="4"/>
      <c r="B522" s="4"/>
      <c r="C522" s="4"/>
      <c r="D522" s="4"/>
      <c r="E522" s="4"/>
      <c r="F522" s="4"/>
      <c r="G522" s="4"/>
      <c r="H522" s="8"/>
      <c r="I522" s="8"/>
      <c r="J522" s="8"/>
      <c r="K522" s="8"/>
      <c r="L522" s="8"/>
      <c r="M522" s="119"/>
      <c r="N522" s="118"/>
      <c r="O522" s="119"/>
      <c r="P522" s="119"/>
      <c r="Q522" s="119"/>
      <c r="R522" s="119"/>
      <c r="S522" s="4"/>
      <c r="T522" s="4"/>
      <c r="U522" s="4"/>
      <c r="V522" s="4"/>
      <c r="W522" s="4"/>
      <c r="X522" s="4"/>
      <c r="Y522" s="4"/>
      <c r="Z522" s="4"/>
      <c r="AA522" s="4"/>
      <c r="AB522" s="4"/>
      <c r="AC522" s="4"/>
      <c r="AD522" s="4"/>
      <c r="AE522" s="4"/>
      <c r="AF522" s="4"/>
      <c r="AG522" s="4"/>
    </row>
    <row r="523">
      <c r="A523" s="4"/>
      <c r="B523" s="4"/>
      <c r="C523" s="4"/>
      <c r="D523" s="4"/>
      <c r="E523" s="4"/>
      <c r="F523" s="4"/>
      <c r="G523" s="4"/>
      <c r="H523" s="8"/>
      <c r="I523" s="8"/>
      <c r="J523" s="8"/>
      <c r="K523" s="8"/>
      <c r="L523" s="8"/>
      <c r="M523" s="119"/>
      <c r="N523" s="118"/>
      <c r="O523" s="119"/>
      <c r="P523" s="119"/>
      <c r="Q523" s="119"/>
      <c r="R523" s="119"/>
      <c r="S523" s="4"/>
      <c r="T523" s="4"/>
      <c r="U523" s="4"/>
      <c r="V523" s="4"/>
      <c r="W523" s="4"/>
      <c r="X523" s="4"/>
      <c r="Y523" s="4"/>
      <c r="Z523" s="4"/>
      <c r="AA523" s="4"/>
      <c r="AB523" s="4"/>
      <c r="AC523" s="4"/>
      <c r="AD523" s="4"/>
      <c r="AE523" s="4"/>
      <c r="AF523" s="4"/>
      <c r="AG523" s="4"/>
    </row>
    <row r="524">
      <c r="A524" s="4"/>
      <c r="B524" s="4"/>
      <c r="C524" s="4"/>
      <c r="D524" s="4"/>
      <c r="E524" s="4"/>
      <c r="F524" s="4"/>
      <c r="G524" s="4"/>
      <c r="H524" s="8"/>
      <c r="I524" s="8"/>
      <c r="J524" s="8"/>
      <c r="K524" s="8"/>
      <c r="L524" s="8"/>
      <c r="M524" s="119"/>
      <c r="N524" s="118"/>
      <c r="O524" s="119"/>
      <c r="P524" s="119"/>
      <c r="Q524" s="119"/>
      <c r="R524" s="119"/>
      <c r="S524" s="4"/>
      <c r="T524" s="4"/>
      <c r="U524" s="4"/>
      <c r="V524" s="4"/>
      <c r="W524" s="4"/>
      <c r="X524" s="4"/>
      <c r="Y524" s="4"/>
      <c r="Z524" s="4"/>
      <c r="AA524" s="4"/>
      <c r="AB524" s="4"/>
      <c r="AC524" s="4"/>
      <c r="AD524" s="4"/>
      <c r="AE524" s="4"/>
      <c r="AF524" s="4"/>
      <c r="AG524" s="4"/>
    </row>
    <row r="525">
      <c r="A525" s="4"/>
      <c r="B525" s="4"/>
      <c r="C525" s="4"/>
      <c r="D525" s="4"/>
      <c r="E525" s="4"/>
      <c r="F525" s="4"/>
      <c r="G525" s="4"/>
      <c r="H525" s="8"/>
      <c r="I525" s="8"/>
      <c r="J525" s="8"/>
      <c r="K525" s="8"/>
      <c r="L525" s="8"/>
      <c r="M525" s="119"/>
      <c r="N525" s="118"/>
      <c r="O525" s="119"/>
      <c r="P525" s="119"/>
      <c r="Q525" s="119"/>
      <c r="R525" s="119"/>
      <c r="S525" s="4"/>
      <c r="T525" s="4"/>
      <c r="U525" s="4"/>
      <c r="V525" s="4"/>
      <c r="W525" s="4"/>
      <c r="X525" s="4"/>
      <c r="Y525" s="4"/>
      <c r="Z525" s="4"/>
      <c r="AA525" s="4"/>
      <c r="AB525" s="4"/>
      <c r="AC525" s="4"/>
      <c r="AD525" s="4"/>
      <c r="AE525" s="4"/>
      <c r="AF525" s="4"/>
      <c r="AG525" s="4"/>
    </row>
    <row r="526">
      <c r="A526" s="4"/>
      <c r="B526" s="4"/>
      <c r="C526" s="4"/>
      <c r="D526" s="4"/>
      <c r="E526" s="4"/>
      <c r="F526" s="4"/>
      <c r="G526" s="4"/>
      <c r="H526" s="8"/>
      <c r="I526" s="8"/>
      <c r="J526" s="8"/>
      <c r="K526" s="8"/>
      <c r="L526" s="8"/>
      <c r="M526" s="119"/>
      <c r="N526" s="118"/>
      <c r="O526" s="119"/>
      <c r="P526" s="119"/>
      <c r="Q526" s="119"/>
      <c r="R526" s="119"/>
      <c r="S526" s="4"/>
      <c r="T526" s="4"/>
      <c r="U526" s="4"/>
      <c r="V526" s="4"/>
      <c r="W526" s="4"/>
      <c r="X526" s="4"/>
      <c r="Y526" s="4"/>
      <c r="Z526" s="4"/>
      <c r="AA526" s="4"/>
      <c r="AB526" s="4"/>
      <c r="AC526" s="4"/>
      <c r="AD526" s="4"/>
      <c r="AE526" s="4"/>
      <c r="AF526" s="4"/>
      <c r="AG526" s="4"/>
    </row>
    <row r="527">
      <c r="A527" s="4"/>
      <c r="B527" s="4"/>
      <c r="C527" s="4"/>
      <c r="D527" s="4"/>
      <c r="E527" s="4"/>
      <c r="F527" s="4"/>
      <c r="G527" s="4"/>
      <c r="H527" s="8"/>
      <c r="I527" s="8"/>
      <c r="J527" s="8"/>
      <c r="K527" s="8"/>
      <c r="L527" s="8"/>
      <c r="M527" s="119"/>
      <c r="N527" s="118"/>
      <c r="O527" s="119"/>
      <c r="P527" s="119"/>
      <c r="Q527" s="119"/>
      <c r="R527" s="119"/>
      <c r="S527" s="4"/>
      <c r="T527" s="4"/>
      <c r="U527" s="4"/>
      <c r="V527" s="4"/>
      <c r="W527" s="4"/>
      <c r="X527" s="4"/>
      <c r="Y527" s="4"/>
      <c r="Z527" s="4"/>
      <c r="AA527" s="4"/>
      <c r="AB527" s="4"/>
      <c r="AC527" s="4"/>
      <c r="AD527" s="4"/>
      <c r="AE527" s="4"/>
      <c r="AF527" s="4"/>
      <c r="AG527" s="4"/>
    </row>
    <row r="528">
      <c r="A528" s="4"/>
      <c r="B528" s="4"/>
      <c r="C528" s="4"/>
      <c r="D528" s="4"/>
      <c r="E528" s="4"/>
      <c r="F528" s="4"/>
      <c r="G528" s="4"/>
      <c r="H528" s="8"/>
      <c r="I528" s="8"/>
      <c r="J528" s="8"/>
      <c r="K528" s="8"/>
      <c r="L528" s="8"/>
      <c r="M528" s="119"/>
      <c r="N528" s="118"/>
      <c r="O528" s="119"/>
      <c r="P528" s="119"/>
      <c r="Q528" s="119"/>
      <c r="R528" s="119"/>
      <c r="S528" s="4"/>
      <c r="T528" s="4"/>
      <c r="U528" s="4"/>
      <c r="V528" s="4"/>
      <c r="W528" s="4"/>
      <c r="X528" s="4"/>
      <c r="Y528" s="4"/>
      <c r="Z528" s="4"/>
      <c r="AA528" s="4"/>
      <c r="AB528" s="4"/>
      <c r="AC528" s="4"/>
      <c r="AD528" s="4"/>
      <c r="AE528" s="4"/>
      <c r="AF528" s="4"/>
      <c r="AG528" s="4"/>
    </row>
    <row r="529">
      <c r="A529" s="4"/>
      <c r="B529" s="4"/>
      <c r="C529" s="4"/>
      <c r="D529" s="4"/>
      <c r="E529" s="4"/>
      <c r="F529" s="4"/>
      <c r="G529" s="4"/>
      <c r="H529" s="8"/>
      <c r="I529" s="8"/>
      <c r="J529" s="8"/>
      <c r="K529" s="8"/>
      <c r="L529" s="8"/>
      <c r="M529" s="119"/>
      <c r="N529" s="118"/>
      <c r="O529" s="119"/>
      <c r="P529" s="119"/>
      <c r="Q529" s="119"/>
      <c r="R529" s="119"/>
      <c r="S529" s="4"/>
      <c r="T529" s="4"/>
      <c r="U529" s="4"/>
      <c r="V529" s="4"/>
      <c r="W529" s="4"/>
      <c r="X529" s="4"/>
      <c r="Y529" s="4"/>
      <c r="Z529" s="4"/>
      <c r="AA529" s="4"/>
      <c r="AB529" s="4"/>
      <c r="AC529" s="4"/>
      <c r="AD529" s="4"/>
      <c r="AE529" s="4"/>
      <c r="AF529" s="4"/>
      <c r="AG529" s="4"/>
    </row>
    <row r="530">
      <c r="A530" s="4"/>
      <c r="B530" s="4"/>
      <c r="C530" s="4"/>
      <c r="D530" s="4"/>
      <c r="E530" s="4"/>
      <c r="F530" s="4"/>
      <c r="G530" s="4"/>
      <c r="H530" s="8"/>
      <c r="I530" s="8"/>
      <c r="J530" s="8"/>
      <c r="K530" s="8"/>
      <c r="L530" s="8"/>
      <c r="M530" s="119"/>
      <c r="N530" s="118"/>
      <c r="O530" s="119"/>
      <c r="P530" s="119"/>
      <c r="Q530" s="119"/>
      <c r="R530" s="119"/>
      <c r="S530" s="4"/>
      <c r="T530" s="4"/>
      <c r="U530" s="4"/>
      <c r="V530" s="4"/>
      <c r="W530" s="4"/>
      <c r="X530" s="4"/>
      <c r="Y530" s="4"/>
      <c r="Z530" s="4"/>
      <c r="AA530" s="4"/>
      <c r="AB530" s="4"/>
      <c r="AC530" s="4"/>
      <c r="AD530" s="4"/>
      <c r="AE530" s="4"/>
      <c r="AF530" s="4"/>
      <c r="AG530" s="4"/>
    </row>
    <row r="531">
      <c r="A531" s="4"/>
      <c r="B531" s="4"/>
      <c r="C531" s="4"/>
      <c r="D531" s="4"/>
      <c r="E531" s="4"/>
      <c r="F531" s="4"/>
      <c r="G531" s="4"/>
      <c r="H531" s="8"/>
      <c r="I531" s="8"/>
      <c r="J531" s="8"/>
      <c r="K531" s="8"/>
      <c r="L531" s="8"/>
      <c r="M531" s="119"/>
      <c r="N531" s="118"/>
      <c r="O531" s="119"/>
      <c r="P531" s="119"/>
      <c r="Q531" s="119"/>
      <c r="R531" s="119"/>
      <c r="S531" s="4"/>
      <c r="T531" s="4"/>
      <c r="U531" s="4"/>
      <c r="V531" s="4"/>
      <c r="W531" s="4"/>
      <c r="X531" s="4"/>
      <c r="Y531" s="4"/>
      <c r="Z531" s="4"/>
      <c r="AA531" s="4"/>
      <c r="AB531" s="4"/>
      <c r="AC531" s="4"/>
      <c r="AD531" s="4"/>
      <c r="AE531" s="4"/>
      <c r="AF531" s="4"/>
      <c r="AG531" s="4"/>
    </row>
    <row r="532">
      <c r="A532" s="4"/>
      <c r="B532" s="4"/>
      <c r="C532" s="4"/>
      <c r="D532" s="4"/>
      <c r="E532" s="4"/>
      <c r="F532" s="4"/>
      <c r="G532" s="4"/>
      <c r="H532" s="8"/>
      <c r="I532" s="8"/>
      <c r="J532" s="8"/>
      <c r="K532" s="8"/>
      <c r="L532" s="8"/>
      <c r="M532" s="119"/>
      <c r="N532" s="118"/>
      <c r="O532" s="119"/>
      <c r="P532" s="119"/>
      <c r="Q532" s="119"/>
      <c r="R532" s="119"/>
      <c r="S532" s="4"/>
      <c r="T532" s="4"/>
      <c r="U532" s="4"/>
      <c r="V532" s="4"/>
      <c r="W532" s="4"/>
      <c r="X532" s="4"/>
      <c r="Y532" s="4"/>
      <c r="Z532" s="4"/>
      <c r="AA532" s="4"/>
      <c r="AB532" s="4"/>
      <c r="AC532" s="4"/>
      <c r="AD532" s="4"/>
      <c r="AE532" s="4"/>
      <c r="AF532" s="4"/>
      <c r="AG532" s="4"/>
    </row>
    <row r="533">
      <c r="A533" s="4"/>
      <c r="B533" s="4"/>
      <c r="C533" s="4"/>
      <c r="D533" s="4"/>
      <c r="E533" s="4"/>
      <c r="F533" s="4"/>
      <c r="G533" s="4"/>
      <c r="H533" s="8"/>
      <c r="I533" s="8"/>
      <c r="J533" s="8"/>
      <c r="K533" s="8"/>
      <c r="L533" s="8"/>
      <c r="M533" s="119"/>
      <c r="N533" s="118"/>
      <c r="O533" s="119"/>
      <c r="P533" s="119"/>
      <c r="Q533" s="119"/>
      <c r="R533" s="119"/>
      <c r="S533" s="4"/>
      <c r="T533" s="4"/>
      <c r="U533" s="4"/>
      <c r="V533" s="4"/>
      <c r="W533" s="4"/>
      <c r="X533" s="4"/>
      <c r="Y533" s="4"/>
      <c r="Z533" s="4"/>
      <c r="AA533" s="4"/>
      <c r="AB533" s="4"/>
      <c r="AC533" s="4"/>
      <c r="AD533" s="4"/>
      <c r="AE533" s="4"/>
      <c r="AF533" s="4"/>
      <c r="AG533" s="4"/>
    </row>
    <row r="534">
      <c r="A534" s="4"/>
      <c r="B534" s="4"/>
      <c r="C534" s="4"/>
      <c r="D534" s="4"/>
      <c r="E534" s="4"/>
      <c r="F534" s="4"/>
      <c r="G534" s="4"/>
      <c r="H534" s="8"/>
      <c r="I534" s="8"/>
      <c r="J534" s="8"/>
      <c r="K534" s="8"/>
      <c r="L534" s="8"/>
      <c r="M534" s="119"/>
      <c r="N534" s="118"/>
      <c r="O534" s="119"/>
      <c r="P534" s="119"/>
      <c r="Q534" s="119"/>
      <c r="R534" s="119"/>
      <c r="S534" s="4"/>
      <c r="T534" s="4"/>
      <c r="U534" s="4"/>
      <c r="V534" s="4"/>
      <c r="W534" s="4"/>
      <c r="X534" s="4"/>
      <c r="Y534" s="4"/>
      <c r="Z534" s="4"/>
      <c r="AA534" s="4"/>
      <c r="AB534" s="4"/>
      <c r="AC534" s="4"/>
      <c r="AD534" s="4"/>
      <c r="AE534" s="4"/>
      <c r="AF534" s="4"/>
      <c r="AG534" s="4"/>
    </row>
    <row r="535">
      <c r="A535" s="4"/>
      <c r="B535" s="4"/>
      <c r="C535" s="4"/>
      <c r="D535" s="4"/>
      <c r="E535" s="4"/>
      <c r="F535" s="4"/>
      <c r="G535" s="4"/>
      <c r="H535" s="8"/>
      <c r="I535" s="8"/>
      <c r="J535" s="8"/>
      <c r="K535" s="8"/>
      <c r="L535" s="8"/>
      <c r="M535" s="119"/>
      <c r="N535" s="118"/>
      <c r="O535" s="119"/>
      <c r="P535" s="119"/>
      <c r="Q535" s="119"/>
      <c r="R535" s="119"/>
      <c r="S535" s="4"/>
      <c r="T535" s="4"/>
      <c r="U535" s="4"/>
      <c r="V535" s="4"/>
      <c r="W535" s="4"/>
      <c r="X535" s="4"/>
      <c r="Y535" s="4"/>
      <c r="Z535" s="4"/>
      <c r="AA535" s="4"/>
      <c r="AB535" s="4"/>
      <c r="AC535" s="4"/>
      <c r="AD535" s="4"/>
      <c r="AE535" s="4"/>
      <c r="AF535" s="4"/>
      <c r="AG535" s="4"/>
    </row>
    <row r="536">
      <c r="A536" s="4"/>
      <c r="B536" s="4"/>
      <c r="C536" s="4"/>
      <c r="D536" s="4"/>
      <c r="E536" s="4"/>
      <c r="F536" s="4"/>
      <c r="G536" s="4"/>
      <c r="H536" s="8"/>
      <c r="I536" s="8"/>
      <c r="J536" s="8"/>
      <c r="K536" s="8"/>
      <c r="L536" s="8"/>
      <c r="M536" s="119"/>
      <c r="N536" s="118"/>
      <c r="O536" s="119"/>
      <c r="P536" s="119"/>
      <c r="Q536" s="119"/>
      <c r="R536" s="119"/>
      <c r="S536" s="4"/>
      <c r="T536" s="4"/>
      <c r="U536" s="4"/>
      <c r="V536" s="4"/>
      <c r="W536" s="4"/>
      <c r="X536" s="4"/>
      <c r="Y536" s="4"/>
      <c r="Z536" s="4"/>
      <c r="AA536" s="4"/>
      <c r="AB536" s="4"/>
      <c r="AC536" s="4"/>
      <c r="AD536" s="4"/>
      <c r="AE536" s="4"/>
      <c r="AF536" s="4"/>
      <c r="AG536" s="4"/>
    </row>
    <row r="537">
      <c r="A537" s="4"/>
      <c r="B537" s="4"/>
      <c r="C537" s="4"/>
      <c r="D537" s="4"/>
      <c r="E537" s="4"/>
      <c r="F537" s="4"/>
      <c r="G537" s="4"/>
      <c r="H537" s="8"/>
      <c r="I537" s="8"/>
      <c r="J537" s="8"/>
      <c r="K537" s="8"/>
      <c r="L537" s="8"/>
      <c r="M537" s="119"/>
      <c r="N537" s="118"/>
      <c r="O537" s="119"/>
      <c r="P537" s="119"/>
      <c r="Q537" s="119"/>
      <c r="R537" s="119"/>
      <c r="S537" s="4"/>
      <c r="T537" s="4"/>
      <c r="U537" s="4"/>
      <c r="V537" s="4"/>
      <c r="W537" s="4"/>
      <c r="X537" s="4"/>
      <c r="Y537" s="4"/>
      <c r="Z537" s="4"/>
      <c r="AA537" s="4"/>
      <c r="AB537" s="4"/>
      <c r="AC537" s="4"/>
      <c r="AD537" s="4"/>
      <c r="AE537" s="4"/>
      <c r="AF537" s="4"/>
      <c r="AG537" s="4"/>
    </row>
    <row r="538">
      <c r="A538" s="4"/>
      <c r="B538" s="4"/>
      <c r="C538" s="4"/>
      <c r="D538" s="4"/>
      <c r="E538" s="4"/>
      <c r="F538" s="4"/>
      <c r="G538" s="4"/>
      <c r="H538" s="8"/>
      <c r="I538" s="8"/>
      <c r="J538" s="8"/>
      <c r="K538" s="8"/>
      <c r="L538" s="8"/>
      <c r="M538" s="119"/>
      <c r="N538" s="118"/>
      <c r="O538" s="119"/>
      <c r="P538" s="119"/>
      <c r="Q538" s="119"/>
      <c r="R538" s="119"/>
      <c r="S538" s="4"/>
      <c r="T538" s="4"/>
      <c r="U538" s="4"/>
      <c r="V538" s="4"/>
      <c r="W538" s="4"/>
      <c r="X538" s="4"/>
      <c r="Y538" s="4"/>
      <c r="Z538" s="4"/>
      <c r="AA538" s="4"/>
      <c r="AB538" s="4"/>
      <c r="AC538" s="4"/>
      <c r="AD538" s="4"/>
      <c r="AE538" s="4"/>
      <c r="AF538" s="4"/>
      <c r="AG538" s="4"/>
    </row>
    <row r="539">
      <c r="A539" s="4"/>
      <c r="B539" s="4"/>
      <c r="C539" s="4"/>
      <c r="D539" s="4"/>
      <c r="E539" s="4"/>
      <c r="F539" s="4"/>
      <c r="G539" s="4"/>
      <c r="H539" s="8"/>
      <c r="I539" s="8"/>
      <c r="J539" s="8"/>
      <c r="K539" s="8"/>
      <c r="L539" s="8"/>
      <c r="M539" s="119"/>
      <c r="N539" s="118"/>
      <c r="O539" s="119"/>
      <c r="P539" s="119"/>
      <c r="Q539" s="119"/>
      <c r="R539" s="119"/>
      <c r="S539" s="4"/>
      <c r="T539" s="4"/>
      <c r="U539" s="4"/>
      <c r="V539" s="4"/>
      <c r="W539" s="4"/>
      <c r="X539" s="4"/>
      <c r="Y539" s="4"/>
      <c r="Z539" s="4"/>
      <c r="AA539" s="4"/>
      <c r="AB539" s="4"/>
      <c r="AC539" s="4"/>
      <c r="AD539" s="4"/>
      <c r="AE539" s="4"/>
      <c r="AF539" s="4"/>
      <c r="AG539" s="4"/>
    </row>
    <row r="540">
      <c r="A540" s="4"/>
      <c r="B540" s="4"/>
      <c r="C540" s="4"/>
      <c r="D540" s="4"/>
      <c r="E540" s="4"/>
      <c r="F540" s="4"/>
      <c r="G540" s="4"/>
      <c r="H540" s="8"/>
      <c r="I540" s="8"/>
      <c r="J540" s="8"/>
      <c r="K540" s="8"/>
      <c r="L540" s="8"/>
      <c r="M540" s="119"/>
      <c r="N540" s="118"/>
      <c r="O540" s="119"/>
      <c r="P540" s="119"/>
      <c r="Q540" s="119"/>
      <c r="R540" s="119"/>
      <c r="S540" s="4"/>
      <c r="T540" s="4"/>
      <c r="U540" s="4"/>
      <c r="V540" s="4"/>
      <c r="W540" s="4"/>
      <c r="X540" s="4"/>
      <c r="Y540" s="4"/>
      <c r="Z540" s="4"/>
      <c r="AA540" s="4"/>
      <c r="AB540" s="4"/>
      <c r="AC540" s="4"/>
      <c r="AD540" s="4"/>
      <c r="AE540" s="4"/>
      <c r="AF540" s="4"/>
      <c r="AG540" s="4"/>
    </row>
    <row r="541">
      <c r="A541" s="4"/>
      <c r="B541" s="4"/>
      <c r="C541" s="4"/>
      <c r="D541" s="4"/>
      <c r="E541" s="4"/>
      <c r="F541" s="4"/>
      <c r="G541" s="4"/>
      <c r="H541" s="8"/>
      <c r="I541" s="8"/>
      <c r="J541" s="8"/>
      <c r="K541" s="8"/>
      <c r="L541" s="8"/>
      <c r="M541" s="119"/>
      <c r="N541" s="118"/>
      <c r="O541" s="119"/>
      <c r="P541" s="119"/>
      <c r="Q541" s="119"/>
      <c r="R541" s="119"/>
      <c r="S541" s="4"/>
      <c r="T541" s="4"/>
      <c r="U541" s="4"/>
      <c r="V541" s="4"/>
      <c r="W541" s="4"/>
      <c r="X541" s="4"/>
      <c r="Y541" s="4"/>
      <c r="Z541" s="4"/>
      <c r="AA541" s="4"/>
      <c r="AB541" s="4"/>
      <c r="AC541" s="4"/>
      <c r="AD541" s="4"/>
      <c r="AE541" s="4"/>
      <c r="AF541" s="4"/>
      <c r="AG541" s="4"/>
    </row>
    <row r="542">
      <c r="A542" s="4"/>
      <c r="B542" s="4"/>
      <c r="C542" s="4"/>
      <c r="D542" s="4"/>
      <c r="E542" s="4"/>
      <c r="F542" s="4"/>
      <c r="G542" s="4"/>
      <c r="H542" s="8"/>
      <c r="I542" s="8"/>
      <c r="J542" s="8"/>
      <c r="K542" s="8"/>
      <c r="L542" s="8"/>
      <c r="M542" s="119"/>
      <c r="N542" s="118"/>
      <c r="O542" s="119"/>
      <c r="P542" s="119"/>
      <c r="Q542" s="119"/>
      <c r="R542" s="119"/>
      <c r="S542" s="4"/>
      <c r="T542" s="4"/>
      <c r="U542" s="4"/>
      <c r="V542" s="4"/>
      <c r="W542" s="4"/>
      <c r="X542" s="4"/>
      <c r="Y542" s="4"/>
      <c r="Z542" s="4"/>
      <c r="AA542" s="4"/>
      <c r="AB542" s="4"/>
      <c r="AC542" s="4"/>
      <c r="AD542" s="4"/>
      <c r="AE542" s="4"/>
      <c r="AF542" s="4"/>
      <c r="AG542" s="4"/>
    </row>
    <row r="543">
      <c r="A543" s="4"/>
      <c r="B543" s="4"/>
      <c r="C543" s="4"/>
      <c r="D543" s="4"/>
      <c r="E543" s="4"/>
      <c r="F543" s="4"/>
      <c r="G543" s="4"/>
      <c r="H543" s="8"/>
      <c r="I543" s="8"/>
      <c r="J543" s="8"/>
      <c r="K543" s="8"/>
      <c r="L543" s="8"/>
      <c r="M543" s="119"/>
      <c r="N543" s="118"/>
      <c r="O543" s="119"/>
      <c r="P543" s="119"/>
      <c r="Q543" s="119"/>
      <c r="R543" s="119"/>
      <c r="S543" s="4"/>
      <c r="T543" s="4"/>
      <c r="U543" s="4"/>
      <c r="V543" s="4"/>
      <c r="W543" s="4"/>
      <c r="X543" s="4"/>
      <c r="Y543" s="4"/>
      <c r="Z543" s="4"/>
      <c r="AA543" s="4"/>
      <c r="AB543" s="4"/>
      <c r="AC543" s="4"/>
      <c r="AD543" s="4"/>
      <c r="AE543" s="4"/>
      <c r="AF543" s="4"/>
      <c r="AG543" s="4"/>
    </row>
    <row r="544">
      <c r="A544" s="4"/>
      <c r="B544" s="4"/>
      <c r="C544" s="4"/>
      <c r="D544" s="4"/>
      <c r="E544" s="4"/>
      <c r="F544" s="4"/>
      <c r="G544" s="4"/>
      <c r="H544" s="8"/>
      <c r="I544" s="8"/>
      <c r="J544" s="8"/>
      <c r="K544" s="8"/>
      <c r="L544" s="8"/>
      <c r="M544" s="119"/>
      <c r="N544" s="118"/>
      <c r="O544" s="119"/>
      <c r="P544" s="119"/>
      <c r="Q544" s="119"/>
      <c r="R544" s="119"/>
      <c r="S544" s="4"/>
      <c r="T544" s="4"/>
      <c r="U544" s="4"/>
      <c r="V544" s="4"/>
      <c r="W544" s="4"/>
      <c r="X544" s="4"/>
      <c r="Y544" s="4"/>
      <c r="Z544" s="4"/>
      <c r="AA544" s="4"/>
      <c r="AB544" s="4"/>
      <c r="AC544" s="4"/>
      <c r="AD544" s="4"/>
      <c r="AE544" s="4"/>
      <c r="AF544" s="4"/>
      <c r="AG544" s="4"/>
    </row>
    <row r="545">
      <c r="A545" s="4"/>
      <c r="B545" s="4"/>
      <c r="C545" s="4"/>
      <c r="D545" s="4"/>
      <c r="E545" s="4"/>
      <c r="F545" s="4"/>
      <c r="G545" s="4"/>
      <c r="H545" s="8"/>
      <c r="I545" s="8"/>
      <c r="J545" s="8"/>
      <c r="K545" s="8"/>
      <c r="L545" s="8"/>
      <c r="M545" s="119"/>
      <c r="N545" s="118"/>
      <c r="O545" s="119"/>
      <c r="P545" s="119"/>
      <c r="Q545" s="119"/>
      <c r="R545" s="119"/>
      <c r="S545" s="4"/>
      <c r="T545" s="4"/>
      <c r="U545" s="4"/>
      <c r="V545" s="4"/>
      <c r="W545" s="4"/>
      <c r="X545" s="4"/>
      <c r="Y545" s="4"/>
      <c r="Z545" s="4"/>
      <c r="AA545" s="4"/>
      <c r="AB545" s="4"/>
      <c r="AC545" s="4"/>
      <c r="AD545" s="4"/>
      <c r="AE545" s="4"/>
      <c r="AF545" s="4"/>
      <c r="AG545" s="4"/>
    </row>
    <row r="546">
      <c r="A546" s="4"/>
      <c r="B546" s="4"/>
      <c r="C546" s="4"/>
      <c r="D546" s="4"/>
      <c r="E546" s="4"/>
      <c r="F546" s="4"/>
      <c r="G546" s="4"/>
      <c r="H546" s="8"/>
      <c r="I546" s="8"/>
      <c r="J546" s="8"/>
      <c r="K546" s="8"/>
      <c r="L546" s="8"/>
      <c r="M546" s="119"/>
      <c r="N546" s="118"/>
      <c r="O546" s="119"/>
      <c r="P546" s="119"/>
      <c r="Q546" s="119"/>
      <c r="R546" s="119"/>
      <c r="S546" s="4"/>
      <c r="T546" s="4"/>
      <c r="U546" s="4"/>
      <c r="V546" s="4"/>
      <c r="W546" s="4"/>
      <c r="X546" s="4"/>
      <c r="Y546" s="4"/>
      <c r="Z546" s="4"/>
      <c r="AA546" s="4"/>
      <c r="AB546" s="4"/>
      <c r="AC546" s="4"/>
      <c r="AD546" s="4"/>
      <c r="AE546" s="4"/>
      <c r="AF546" s="4"/>
      <c r="AG546" s="4"/>
    </row>
    <row r="547">
      <c r="A547" s="4"/>
      <c r="B547" s="4"/>
      <c r="C547" s="4"/>
      <c r="D547" s="4"/>
      <c r="E547" s="4"/>
      <c r="F547" s="4"/>
      <c r="G547" s="4"/>
      <c r="H547" s="8"/>
      <c r="I547" s="8"/>
      <c r="J547" s="8"/>
      <c r="K547" s="8"/>
      <c r="L547" s="8"/>
      <c r="M547" s="119"/>
      <c r="N547" s="118"/>
      <c r="O547" s="119"/>
      <c r="P547" s="119"/>
      <c r="Q547" s="119"/>
      <c r="R547" s="119"/>
      <c r="S547" s="4"/>
      <c r="T547" s="4"/>
      <c r="U547" s="4"/>
      <c r="V547" s="4"/>
      <c r="W547" s="4"/>
      <c r="X547" s="4"/>
      <c r="Y547" s="4"/>
      <c r="Z547" s="4"/>
      <c r="AA547" s="4"/>
      <c r="AB547" s="4"/>
      <c r="AC547" s="4"/>
      <c r="AD547" s="4"/>
      <c r="AE547" s="4"/>
      <c r="AF547" s="4"/>
      <c r="AG547" s="4"/>
    </row>
    <row r="548">
      <c r="A548" s="4"/>
      <c r="B548" s="4"/>
      <c r="C548" s="4"/>
      <c r="D548" s="4"/>
      <c r="E548" s="4"/>
      <c r="F548" s="4"/>
      <c r="G548" s="4"/>
      <c r="H548" s="8"/>
      <c r="I548" s="8"/>
      <c r="J548" s="8"/>
      <c r="K548" s="8"/>
      <c r="L548" s="8"/>
      <c r="M548" s="119"/>
      <c r="N548" s="118"/>
      <c r="O548" s="119"/>
      <c r="P548" s="119"/>
      <c r="Q548" s="119"/>
      <c r="R548" s="119"/>
      <c r="S548" s="4"/>
      <c r="T548" s="4"/>
      <c r="U548" s="4"/>
      <c r="V548" s="4"/>
      <c r="W548" s="4"/>
      <c r="X548" s="4"/>
      <c r="Y548" s="4"/>
      <c r="Z548" s="4"/>
      <c r="AA548" s="4"/>
      <c r="AB548" s="4"/>
      <c r="AC548" s="4"/>
      <c r="AD548" s="4"/>
      <c r="AE548" s="4"/>
      <c r="AF548" s="4"/>
      <c r="AG548" s="4"/>
    </row>
    <row r="549">
      <c r="A549" s="4"/>
      <c r="B549" s="4"/>
      <c r="C549" s="4"/>
      <c r="D549" s="4"/>
      <c r="E549" s="4"/>
      <c r="F549" s="4"/>
      <c r="G549" s="4"/>
      <c r="H549" s="8"/>
      <c r="I549" s="8"/>
      <c r="J549" s="8"/>
      <c r="K549" s="8"/>
      <c r="L549" s="8"/>
      <c r="M549" s="119"/>
      <c r="N549" s="118"/>
      <c r="O549" s="119"/>
      <c r="P549" s="119"/>
      <c r="Q549" s="119"/>
      <c r="R549" s="119"/>
      <c r="S549" s="4"/>
      <c r="T549" s="4"/>
      <c r="U549" s="4"/>
      <c r="V549" s="4"/>
      <c r="W549" s="4"/>
      <c r="X549" s="4"/>
      <c r="Y549" s="4"/>
      <c r="Z549" s="4"/>
      <c r="AA549" s="4"/>
      <c r="AB549" s="4"/>
      <c r="AC549" s="4"/>
      <c r="AD549" s="4"/>
      <c r="AE549" s="4"/>
      <c r="AF549" s="4"/>
      <c r="AG549" s="4"/>
    </row>
    <row r="550">
      <c r="A550" s="4"/>
      <c r="B550" s="4"/>
      <c r="C550" s="4"/>
      <c r="D550" s="4"/>
      <c r="E550" s="4"/>
      <c r="F550" s="4"/>
      <c r="G550" s="4"/>
      <c r="H550" s="8"/>
      <c r="I550" s="8"/>
      <c r="J550" s="8"/>
      <c r="K550" s="8"/>
      <c r="L550" s="8"/>
      <c r="M550" s="119"/>
      <c r="N550" s="118"/>
      <c r="O550" s="119"/>
      <c r="P550" s="119"/>
      <c r="Q550" s="119"/>
      <c r="R550" s="119"/>
      <c r="S550" s="4"/>
      <c r="T550" s="4"/>
      <c r="U550" s="4"/>
      <c r="V550" s="4"/>
      <c r="W550" s="4"/>
      <c r="X550" s="4"/>
      <c r="Y550" s="4"/>
      <c r="Z550" s="4"/>
      <c r="AA550" s="4"/>
      <c r="AB550" s="4"/>
      <c r="AC550" s="4"/>
      <c r="AD550" s="4"/>
      <c r="AE550" s="4"/>
      <c r="AF550" s="4"/>
      <c r="AG550" s="4"/>
    </row>
    <row r="551">
      <c r="A551" s="4"/>
      <c r="B551" s="4"/>
      <c r="C551" s="4"/>
      <c r="D551" s="4"/>
      <c r="E551" s="4"/>
      <c r="F551" s="4"/>
      <c r="G551" s="4"/>
      <c r="H551" s="8"/>
      <c r="I551" s="8"/>
      <c r="J551" s="8"/>
      <c r="K551" s="8"/>
      <c r="L551" s="8"/>
      <c r="M551" s="119"/>
      <c r="N551" s="118"/>
      <c r="O551" s="119"/>
      <c r="P551" s="119"/>
      <c r="Q551" s="119"/>
      <c r="R551" s="119"/>
      <c r="S551" s="4"/>
      <c r="T551" s="4"/>
      <c r="U551" s="4"/>
      <c r="V551" s="4"/>
      <c r="W551" s="4"/>
      <c r="X551" s="4"/>
      <c r="Y551" s="4"/>
      <c r="Z551" s="4"/>
      <c r="AA551" s="4"/>
      <c r="AB551" s="4"/>
      <c r="AC551" s="4"/>
      <c r="AD551" s="4"/>
      <c r="AE551" s="4"/>
      <c r="AF551" s="4"/>
      <c r="AG551" s="4"/>
    </row>
    <row r="552">
      <c r="A552" s="4"/>
      <c r="B552" s="4"/>
      <c r="C552" s="4"/>
      <c r="D552" s="4"/>
      <c r="E552" s="4"/>
      <c r="F552" s="4"/>
      <c r="G552" s="4"/>
      <c r="H552" s="8"/>
      <c r="I552" s="8"/>
      <c r="J552" s="8"/>
      <c r="K552" s="8"/>
      <c r="L552" s="8"/>
      <c r="M552" s="119"/>
      <c r="N552" s="118"/>
      <c r="O552" s="119"/>
      <c r="P552" s="119"/>
      <c r="Q552" s="119"/>
      <c r="R552" s="119"/>
      <c r="S552" s="4"/>
      <c r="T552" s="4"/>
      <c r="U552" s="4"/>
      <c r="V552" s="4"/>
      <c r="W552" s="4"/>
      <c r="X552" s="4"/>
      <c r="Y552" s="4"/>
      <c r="Z552" s="4"/>
      <c r="AA552" s="4"/>
      <c r="AB552" s="4"/>
      <c r="AC552" s="4"/>
      <c r="AD552" s="4"/>
      <c r="AE552" s="4"/>
      <c r="AF552" s="4"/>
      <c r="AG552" s="4"/>
    </row>
    <row r="553">
      <c r="A553" s="4"/>
      <c r="B553" s="4"/>
      <c r="C553" s="4"/>
      <c r="D553" s="4"/>
      <c r="E553" s="4"/>
      <c r="F553" s="4"/>
      <c r="G553" s="4"/>
      <c r="H553" s="8"/>
      <c r="I553" s="8"/>
      <c r="J553" s="8"/>
      <c r="K553" s="8"/>
      <c r="L553" s="8"/>
      <c r="M553" s="119"/>
      <c r="N553" s="118"/>
      <c r="O553" s="119"/>
      <c r="P553" s="119"/>
      <c r="Q553" s="119"/>
      <c r="R553" s="119"/>
      <c r="S553" s="4"/>
      <c r="T553" s="4"/>
      <c r="U553" s="4"/>
      <c r="V553" s="4"/>
      <c r="W553" s="4"/>
      <c r="X553" s="4"/>
      <c r="Y553" s="4"/>
      <c r="Z553" s="4"/>
      <c r="AA553" s="4"/>
      <c r="AB553" s="4"/>
      <c r="AC553" s="4"/>
      <c r="AD553" s="4"/>
      <c r="AE553" s="4"/>
      <c r="AF553" s="4"/>
      <c r="AG553" s="4"/>
    </row>
    <row r="554">
      <c r="A554" s="4"/>
      <c r="B554" s="4"/>
      <c r="C554" s="4"/>
      <c r="D554" s="4"/>
      <c r="E554" s="4"/>
      <c r="F554" s="4"/>
      <c r="G554" s="4"/>
      <c r="H554" s="8"/>
      <c r="I554" s="8"/>
      <c r="J554" s="8"/>
      <c r="K554" s="8"/>
      <c r="L554" s="8"/>
      <c r="M554" s="119"/>
      <c r="N554" s="118"/>
      <c r="O554" s="119"/>
      <c r="P554" s="119"/>
      <c r="Q554" s="119"/>
      <c r="R554" s="119"/>
      <c r="S554" s="4"/>
      <c r="T554" s="4"/>
      <c r="U554" s="4"/>
      <c r="V554" s="4"/>
      <c r="W554" s="4"/>
      <c r="X554" s="4"/>
      <c r="Y554" s="4"/>
      <c r="Z554" s="4"/>
      <c r="AA554" s="4"/>
      <c r="AB554" s="4"/>
      <c r="AC554" s="4"/>
      <c r="AD554" s="4"/>
      <c r="AE554" s="4"/>
      <c r="AF554" s="4"/>
      <c r="AG554" s="4"/>
    </row>
    <row r="555">
      <c r="A555" s="4"/>
      <c r="B555" s="4"/>
      <c r="C555" s="4"/>
      <c r="D555" s="4"/>
      <c r="E555" s="4"/>
      <c r="F555" s="4"/>
      <c r="G555" s="4"/>
      <c r="H555" s="8"/>
      <c r="I555" s="8"/>
      <c r="J555" s="8"/>
      <c r="K555" s="8"/>
      <c r="L555" s="8"/>
      <c r="M555" s="119"/>
      <c r="N555" s="118"/>
      <c r="O555" s="119"/>
      <c r="P555" s="119"/>
      <c r="Q555" s="119"/>
      <c r="R555" s="119"/>
      <c r="S555" s="4"/>
      <c r="T555" s="4"/>
      <c r="U555" s="4"/>
      <c r="V555" s="4"/>
      <c r="W555" s="4"/>
      <c r="X555" s="4"/>
      <c r="Y555" s="4"/>
      <c r="Z555" s="4"/>
      <c r="AA555" s="4"/>
      <c r="AB555" s="4"/>
      <c r="AC555" s="4"/>
      <c r="AD555" s="4"/>
      <c r="AE555" s="4"/>
      <c r="AF555" s="4"/>
      <c r="AG555" s="4"/>
    </row>
    <row r="556">
      <c r="A556" s="4"/>
      <c r="B556" s="4"/>
      <c r="C556" s="4"/>
      <c r="D556" s="4"/>
      <c r="E556" s="4"/>
      <c r="F556" s="4"/>
      <c r="G556" s="4"/>
      <c r="H556" s="8"/>
      <c r="I556" s="8"/>
      <c r="J556" s="8"/>
      <c r="K556" s="8"/>
      <c r="L556" s="8"/>
      <c r="M556" s="119"/>
      <c r="N556" s="118"/>
      <c r="O556" s="119"/>
      <c r="P556" s="119"/>
      <c r="Q556" s="119"/>
      <c r="R556" s="119"/>
      <c r="S556" s="4"/>
      <c r="T556" s="4"/>
      <c r="U556" s="4"/>
      <c r="V556" s="4"/>
      <c r="W556" s="4"/>
      <c r="X556" s="4"/>
      <c r="Y556" s="4"/>
      <c r="Z556" s="4"/>
      <c r="AA556" s="4"/>
      <c r="AB556" s="4"/>
      <c r="AC556" s="4"/>
      <c r="AD556" s="4"/>
      <c r="AE556" s="4"/>
      <c r="AF556" s="4"/>
      <c r="AG556" s="4"/>
    </row>
    <row r="557">
      <c r="A557" s="4"/>
      <c r="B557" s="4"/>
      <c r="C557" s="4"/>
      <c r="D557" s="4"/>
      <c r="E557" s="4"/>
      <c r="F557" s="4"/>
      <c r="G557" s="4"/>
      <c r="H557" s="8"/>
      <c r="I557" s="8"/>
      <c r="J557" s="8"/>
      <c r="K557" s="8"/>
      <c r="L557" s="8"/>
      <c r="M557" s="119"/>
      <c r="N557" s="118"/>
      <c r="O557" s="119"/>
      <c r="P557" s="119"/>
      <c r="Q557" s="119"/>
      <c r="R557" s="119"/>
      <c r="S557" s="4"/>
      <c r="T557" s="4"/>
      <c r="U557" s="4"/>
      <c r="V557" s="4"/>
      <c r="W557" s="4"/>
      <c r="X557" s="4"/>
      <c r="Y557" s="4"/>
      <c r="Z557" s="4"/>
      <c r="AA557" s="4"/>
      <c r="AB557" s="4"/>
      <c r="AC557" s="4"/>
      <c r="AD557" s="4"/>
      <c r="AE557" s="4"/>
      <c r="AF557" s="4"/>
      <c r="AG557" s="4"/>
    </row>
    <row r="558">
      <c r="A558" s="4"/>
      <c r="B558" s="4"/>
      <c r="C558" s="4"/>
      <c r="D558" s="4"/>
      <c r="E558" s="4"/>
      <c r="F558" s="4"/>
      <c r="G558" s="4"/>
      <c r="H558" s="8"/>
      <c r="I558" s="8"/>
      <c r="J558" s="8"/>
      <c r="K558" s="8"/>
      <c r="L558" s="8"/>
      <c r="M558" s="119"/>
      <c r="N558" s="118"/>
      <c r="O558" s="119"/>
      <c r="P558" s="119"/>
      <c r="Q558" s="119"/>
      <c r="R558" s="119"/>
      <c r="S558" s="4"/>
      <c r="T558" s="4"/>
      <c r="U558" s="4"/>
      <c r="V558" s="4"/>
      <c r="W558" s="4"/>
      <c r="X558" s="4"/>
      <c r="Y558" s="4"/>
      <c r="Z558" s="4"/>
      <c r="AA558" s="4"/>
      <c r="AB558" s="4"/>
      <c r="AC558" s="4"/>
      <c r="AD558" s="4"/>
      <c r="AE558" s="4"/>
      <c r="AF558" s="4"/>
      <c r="AG558" s="4"/>
    </row>
    <row r="559">
      <c r="A559" s="4"/>
      <c r="B559" s="4"/>
      <c r="C559" s="4"/>
      <c r="D559" s="4"/>
      <c r="E559" s="4"/>
      <c r="F559" s="4"/>
      <c r="G559" s="4"/>
      <c r="H559" s="8"/>
      <c r="I559" s="8"/>
      <c r="J559" s="8"/>
      <c r="K559" s="8"/>
      <c r="L559" s="8"/>
      <c r="M559" s="119"/>
      <c r="N559" s="118"/>
      <c r="O559" s="119"/>
      <c r="P559" s="119"/>
      <c r="Q559" s="119"/>
      <c r="R559" s="119"/>
      <c r="S559" s="4"/>
      <c r="T559" s="4"/>
      <c r="U559" s="4"/>
      <c r="V559" s="4"/>
      <c r="W559" s="4"/>
      <c r="X559" s="4"/>
      <c r="Y559" s="4"/>
      <c r="Z559" s="4"/>
      <c r="AA559" s="4"/>
      <c r="AB559" s="4"/>
      <c r="AC559" s="4"/>
      <c r="AD559" s="4"/>
      <c r="AE559" s="4"/>
      <c r="AF559" s="4"/>
      <c r="AG559" s="4"/>
    </row>
    <row r="560">
      <c r="A560" s="4"/>
      <c r="B560" s="4"/>
      <c r="C560" s="4"/>
      <c r="D560" s="4"/>
      <c r="E560" s="4"/>
      <c r="F560" s="4"/>
      <c r="G560" s="4"/>
      <c r="H560" s="8"/>
      <c r="I560" s="8"/>
      <c r="J560" s="8"/>
      <c r="K560" s="8"/>
      <c r="L560" s="8"/>
      <c r="M560" s="119"/>
      <c r="N560" s="118"/>
      <c r="O560" s="119"/>
      <c r="P560" s="119"/>
      <c r="Q560" s="119"/>
      <c r="R560" s="119"/>
      <c r="S560" s="4"/>
      <c r="T560" s="4"/>
      <c r="U560" s="4"/>
      <c r="V560" s="4"/>
      <c r="W560" s="4"/>
      <c r="X560" s="4"/>
      <c r="Y560" s="4"/>
      <c r="Z560" s="4"/>
      <c r="AA560" s="4"/>
      <c r="AB560" s="4"/>
      <c r="AC560" s="4"/>
      <c r="AD560" s="4"/>
      <c r="AE560" s="4"/>
      <c r="AF560" s="4"/>
      <c r="AG560" s="4"/>
    </row>
    <row r="561">
      <c r="A561" s="4"/>
      <c r="B561" s="4"/>
      <c r="C561" s="4"/>
      <c r="D561" s="4"/>
      <c r="E561" s="4"/>
      <c r="F561" s="4"/>
      <c r="G561" s="4"/>
      <c r="H561" s="8"/>
      <c r="I561" s="8"/>
      <c r="J561" s="8"/>
      <c r="K561" s="8"/>
      <c r="L561" s="8"/>
      <c r="M561" s="119"/>
      <c r="N561" s="118"/>
      <c r="O561" s="119"/>
      <c r="P561" s="119"/>
      <c r="Q561" s="119"/>
      <c r="R561" s="119"/>
      <c r="S561" s="4"/>
      <c r="T561" s="4"/>
      <c r="U561" s="4"/>
      <c r="V561" s="4"/>
      <c r="W561" s="4"/>
      <c r="X561" s="4"/>
      <c r="Y561" s="4"/>
      <c r="Z561" s="4"/>
      <c r="AA561" s="4"/>
      <c r="AB561" s="4"/>
      <c r="AC561" s="4"/>
      <c r="AD561" s="4"/>
      <c r="AE561" s="4"/>
      <c r="AF561" s="4"/>
      <c r="AG561" s="4"/>
    </row>
    <row r="562">
      <c r="A562" s="4"/>
      <c r="B562" s="4"/>
      <c r="C562" s="4"/>
      <c r="D562" s="4"/>
      <c r="E562" s="4"/>
      <c r="F562" s="4"/>
      <c r="G562" s="4"/>
      <c r="H562" s="8"/>
      <c r="I562" s="8"/>
      <c r="J562" s="8"/>
      <c r="K562" s="8"/>
      <c r="L562" s="8"/>
      <c r="M562" s="119"/>
      <c r="N562" s="118"/>
      <c r="O562" s="119"/>
      <c r="P562" s="119"/>
      <c r="Q562" s="119"/>
      <c r="R562" s="119"/>
      <c r="S562" s="4"/>
      <c r="T562" s="4"/>
      <c r="U562" s="4"/>
      <c r="V562" s="4"/>
      <c r="W562" s="4"/>
      <c r="X562" s="4"/>
      <c r="Y562" s="4"/>
      <c r="Z562" s="4"/>
      <c r="AA562" s="4"/>
      <c r="AB562" s="4"/>
      <c r="AC562" s="4"/>
      <c r="AD562" s="4"/>
      <c r="AE562" s="4"/>
      <c r="AF562" s="4"/>
      <c r="AG562" s="4"/>
    </row>
    <row r="563">
      <c r="A563" s="4"/>
      <c r="B563" s="4"/>
      <c r="C563" s="4"/>
      <c r="D563" s="4"/>
      <c r="E563" s="4"/>
      <c r="F563" s="4"/>
      <c r="G563" s="4"/>
      <c r="H563" s="8"/>
      <c r="I563" s="8"/>
      <c r="J563" s="8"/>
      <c r="K563" s="8"/>
      <c r="L563" s="8"/>
      <c r="M563" s="119"/>
      <c r="N563" s="118"/>
      <c r="O563" s="119"/>
      <c r="P563" s="119"/>
      <c r="Q563" s="119"/>
      <c r="R563" s="119"/>
      <c r="S563" s="4"/>
      <c r="T563" s="4"/>
      <c r="U563" s="4"/>
      <c r="V563" s="4"/>
      <c r="W563" s="4"/>
      <c r="X563" s="4"/>
      <c r="Y563" s="4"/>
      <c r="Z563" s="4"/>
      <c r="AA563" s="4"/>
      <c r="AB563" s="4"/>
      <c r="AC563" s="4"/>
      <c r="AD563" s="4"/>
      <c r="AE563" s="4"/>
      <c r="AF563" s="4"/>
      <c r="AG563" s="4"/>
    </row>
    <row r="564">
      <c r="A564" s="4"/>
      <c r="B564" s="4"/>
      <c r="C564" s="4"/>
      <c r="D564" s="4"/>
      <c r="E564" s="4"/>
      <c r="F564" s="4"/>
      <c r="G564" s="4"/>
      <c r="H564" s="8"/>
      <c r="I564" s="8"/>
      <c r="J564" s="8"/>
      <c r="K564" s="8"/>
      <c r="L564" s="8"/>
      <c r="M564" s="119"/>
      <c r="N564" s="118"/>
      <c r="O564" s="119"/>
      <c r="P564" s="119"/>
      <c r="Q564" s="119"/>
      <c r="R564" s="119"/>
      <c r="S564" s="4"/>
      <c r="T564" s="4"/>
      <c r="U564" s="4"/>
      <c r="V564" s="4"/>
      <c r="W564" s="4"/>
      <c r="X564" s="4"/>
      <c r="Y564" s="4"/>
      <c r="Z564" s="4"/>
      <c r="AA564" s="4"/>
      <c r="AB564" s="4"/>
      <c r="AC564" s="4"/>
      <c r="AD564" s="4"/>
      <c r="AE564" s="4"/>
      <c r="AF564" s="4"/>
      <c r="AG564" s="4"/>
    </row>
    <row r="565">
      <c r="A565" s="4"/>
      <c r="B565" s="4"/>
      <c r="C565" s="4"/>
      <c r="D565" s="4"/>
      <c r="E565" s="4"/>
      <c r="F565" s="4"/>
      <c r="G565" s="4"/>
      <c r="H565" s="8"/>
      <c r="I565" s="8"/>
      <c r="J565" s="8"/>
      <c r="K565" s="8"/>
      <c r="L565" s="8"/>
      <c r="M565" s="119"/>
      <c r="N565" s="118"/>
      <c r="O565" s="119"/>
      <c r="P565" s="119"/>
      <c r="Q565" s="119"/>
      <c r="R565" s="119"/>
      <c r="S565" s="4"/>
      <c r="T565" s="4"/>
      <c r="U565" s="4"/>
      <c r="V565" s="4"/>
      <c r="W565" s="4"/>
      <c r="X565" s="4"/>
      <c r="Y565" s="4"/>
      <c r="Z565" s="4"/>
      <c r="AA565" s="4"/>
      <c r="AB565" s="4"/>
      <c r="AC565" s="4"/>
      <c r="AD565" s="4"/>
      <c r="AE565" s="4"/>
      <c r="AF565" s="4"/>
      <c r="AG565" s="4"/>
    </row>
    <row r="566">
      <c r="A566" s="4"/>
      <c r="B566" s="4"/>
      <c r="C566" s="4"/>
      <c r="D566" s="4"/>
      <c r="E566" s="4"/>
      <c r="F566" s="4"/>
      <c r="G566" s="4"/>
      <c r="H566" s="8"/>
      <c r="I566" s="8"/>
      <c r="J566" s="8"/>
      <c r="K566" s="8"/>
      <c r="L566" s="8"/>
      <c r="M566" s="119"/>
      <c r="N566" s="118"/>
      <c r="O566" s="119"/>
      <c r="P566" s="119"/>
      <c r="Q566" s="119"/>
      <c r="R566" s="119"/>
      <c r="S566" s="4"/>
      <c r="T566" s="4"/>
      <c r="U566" s="4"/>
      <c r="V566" s="4"/>
      <c r="W566" s="4"/>
      <c r="X566" s="4"/>
      <c r="Y566" s="4"/>
      <c r="Z566" s="4"/>
      <c r="AA566" s="4"/>
      <c r="AB566" s="4"/>
      <c r="AC566" s="4"/>
      <c r="AD566" s="4"/>
      <c r="AE566" s="4"/>
      <c r="AF566" s="4"/>
      <c r="AG566" s="4"/>
    </row>
    <row r="567">
      <c r="A567" s="4"/>
      <c r="B567" s="4"/>
      <c r="C567" s="4"/>
      <c r="D567" s="4"/>
      <c r="E567" s="4"/>
      <c r="F567" s="4"/>
      <c r="G567" s="4"/>
      <c r="H567" s="8"/>
      <c r="I567" s="8"/>
      <c r="J567" s="8"/>
      <c r="K567" s="8"/>
      <c r="L567" s="8"/>
      <c r="M567" s="119"/>
      <c r="N567" s="118"/>
      <c r="O567" s="119"/>
      <c r="P567" s="119"/>
      <c r="Q567" s="119"/>
      <c r="R567" s="119"/>
      <c r="S567" s="4"/>
      <c r="T567" s="4"/>
      <c r="U567" s="4"/>
      <c r="V567" s="4"/>
      <c r="W567" s="4"/>
      <c r="X567" s="4"/>
      <c r="Y567" s="4"/>
      <c r="Z567" s="4"/>
      <c r="AA567" s="4"/>
      <c r="AB567" s="4"/>
      <c r="AC567" s="4"/>
      <c r="AD567" s="4"/>
      <c r="AE567" s="4"/>
      <c r="AF567" s="4"/>
      <c r="AG567" s="4"/>
    </row>
    <row r="568">
      <c r="A568" s="4"/>
      <c r="B568" s="4"/>
      <c r="C568" s="4"/>
      <c r="D568" s="4"/>
      <c r="E568" s="4"/>
      <c r="F568" s="4"/>
      <c r="G568" s="4"/>
      <c r="H568" s="8"/>
      <c r="I568" s="8"/>
      <c r="J568" s="8"/>
      <c r="K568" s="8"/>
      <c r="L568" s="8"/>
      <c r="M568" s="119"/>
      <c r="N568" s="118"/>
      <c r="O568" s="119"/>
      <c r="P568" s="119"/>
      <c r="Q568" s="119"/>
      <c r="R568" s="119"/>
      <c r="S568" s="4"/>
      <c r="T568" s="4"/>
      <c r="U568" s="4"/>
      <c r="V568" s="4"/>
      <c r="W568" s="4"/>
      <c r="X568" s="4"/>
      <c r="Y568" s="4"/>
      <c r="Z568" s="4"/>
      <c r="AA568" s="4"/>
      <c r="AB568" s="4"/>
      <c r="AC568" s="4"/>
      <c r="AD568" s="4"/>
      <c r="AE568" s="4"/>
      <c r="AF568" s="4"/>
      <c r="AG568" s="4"/>
    </row>
    <row r="569">
      <c r="A569" s="4"/>
      <c r="B569" s="4"/>
      <c r="C569" s="4"/>
      <c r="D569" s="4"/>
      <c r="E569" s="4"/>
      <c r="F569" s="4"/>
      <c r="G569" s="4"/>
      <c r="H569" s="8"/>
      <c r="I569" s="8"/>
      <c r="J569" s="8"/>
      <c r="K569" s="8"/>
      <c r="L569" s="8"/>
      <c r="M569" s="119"/>
      <c r="N569" s="118"/>
      <c r="O569" s="119"/>
      <c r="P569" s="119"/>
      <c r="Q569" s="119"/>
      <c r="R569" s="119"/>
      <c r="S569" s="4"/>
      <c r="T569" s="4"/>
      <c r="U569" s="4"/>
      <c r="V569" s="4"/>
      <c r="W569" s="4"/>
      <c r="X569" s="4"/>
      <c r="Y569" s="4"/>
      <c r="Z569" s="4"/>
      <c r="AA569" s="4"/>
      <c r="AB569" s="4"/>
      <c r="AC569" s="4"/>
      <c r="AD569" s="4"/>
      <c r="AE569" s="4"/>
      <c r="AF569" s="4"/>
      <c r="AG569" s="4"/>
    </row>
    <row r="570">
      <c r="A570" s="4"/>
      <c r="B570" s="4"/>
      <c r="C570" s="4"/>
      <c r="D570" s="4"/>
      <c r="E570" s="4"/>
      <c r="F570" s="4"/>
      <c r="G570" s="4"/>
      <c r="H570" s="8"/>
      <c r="I570" s="8"/>
      <c r="J570" s="8"/>
      <c r="K570" s="8"/>
      <c r="L570" s="8"/>
      <c r="M570" s="119"/>
      <c r="N570" s="118"/>
      <c r="O570" s="119"/>
      <c r="P570" s="119"/>
      <c r="Q570" s="119"/>
      <c r="R570" s="119"/>
      <c r="S570" s="4"/>
      <c r="T570" s="4"/>
      <c r="U570" s="4"/>
      <c r="V570" s="4"/>
      <c r="W570" s="4"/>
      <c r="X570" s="4"/>
      <c r="Y570" s="4"/>
      <c r="Z570" s="4"/>
      <c r="AA570" s="4"/>
      <c r="AB570" s="4"/>
      <c r="AC570" s="4"/>
      <c r="AD570" s="4"/>
      <c r="AE570" s="4"/>
      <c r="AF570" s="4"/>
      <c r="AG570" s="4"/>
    </row>
    <row r="571">
      <c r="A571" s="4"/>
      <c r="B571" s="4"/>
      <c r="C571" s="4"/>
      <c r="D571" s="4"/>
      <c r="E571" s="4"/>
      <c r="F571" s="4"/>
      <c r="G571" s="4"/>
      <c r="H571" s="8"/>
      <c r="I571" s="8"/>
      <c r="J571" s="8"/>
      <c r="K571" s="8"/>
      <c r="L571" s="8"/>
      <c r="M571" s="119"/>
      <c r="N571" s="118"/>
      <c r="O571" s="119"/>
      <c r="P571" s="119"/>
      <c r="Q571" s="119"/>
      <c r="R571" s="119"/>
      <c r="S571" s="4"/>
      <c r="T571" s="4"/>
      <c r="U571" s="4"/>
      <c r="V571" s="4"/>
      <c r="W571" s="4"/>
      <c r="X571" s="4"/>
      <c r="Y571" s="4"/>
      <c r="Z571" s="4"/>
      <c r="AA571" s="4"/>
      <c r="AB571" s="4"/>
      <c r="AC571" s="4"/>
      <c r="AD571" s="4"/>
      <c r="AE571" s="4"/>
      <c r="AF571" s="4"/>
      <c r="AG571" s="4"/>
    </row>
    <row r="572">
      <c r="A572" s="4"/>
      <c r="B572" s="4"/>
      <c r="C572" s="4"/>
      <c r="D572" s="4"/>
      <c r="E572" s="4"/>
      <c r="F572" s="4"/>
      <c r="G572" s="4"/>
      <c r="H572" s="8"/>
      <c r="I572" s="8"/>
      <c r="J572" s="8"/>
      <c r="K572" s="8"/>
      <c r="L572" s="8"/>
      <c r="M572" s="119"/>
      <c r="N572" s="118"/>
      <c r="O572" s="119"/>
      <c r="P572" s="119"/>
      <c r="Q572" s="119"/>
      <c r="R572" s="119"/>
      <c r="S572" s="4"/>
      <c r="T572" s="4"/>
      <c r="U572" s="4"/>
      <c r="V572" s="4"/>
      <c r="W572" s="4"/>
      <c r="X572" s="4"/>
      <c r="Y572" s="4"/>
      <c r="Z572" s="4"/>
      <c r="AA572" s="4"/>
      <c r="AB572" s="4"/>
      <c r="AC572" s="4"/>
      <c r="AD572" s="4"/>
      <c r="AE572" s="4"/>
      <c r="AF572" s="4"/>
      <c r="AG572" s="4"/>
    </row>
    <row r="573">
      <c r="A573" s="4"/>
      <c r="B573" s="4"/>
      <c r="C573" s="4"/>
      <c r="D573" s="4"/>
      <c r="E573" s="4"/>
      <c r="F573" s="4"/>
      <c r="G573" s="4"/>
      <c r="H573" s="8"/>
      <c r="I573" s="8"/>
      <c r="J573" s="8"/>
      <c r="K573" s="8"/>
      <c r="L573" s="8"/>
      <c r="M573" s="119"/>
      <c r="N573" s="118"/>
      <c r="O573" s="119"/>
      <c r="P573" s="119"/>
      <c r="Q573" s="119"/>
      <c r="R573" s="119"/>
      <c r="S573" s="4"/>
      <c r="T573" s="4"/>
      <c r="U573" s="4"/>
      <c r="V573" s="4"/>
      <c r="W573" s="4"/>
      <c r="X573" s="4"/>
      <c r="Y573" s="4"/>
      <c r="Z573" s="4"/>
      <c r="AA573" s="4"/>
      <c r="AB573" s="4"/>
      <c r="AC573" s="4"/>
      <c r="AD573" s="4"/>
      <c r="AE573" s="4"/>
      <c r="AF573" s="4"/>
      <c r="AG573" s="4"/>
    </row>
    <row r="574">
      <c r="A574" s="4"/>
      <c r="B574" s="4"/>
      <c r="C574" s="4"/>
      <c r="D574" s="4"/>
      <c r="E574" s="4"/>
      <c r="F574" s="4"/>
      <c r="G574" s="4"/>
      <c r="H574" s="8"/>
      <c r="I574" s="8"/>
      <c r="J574" s="8"/>
      <c r="K574" s="8"/>
      <c r="L574" s="8"/>
      <c r="M574" s="119"/>
      <c r="N574" s="118"/>
      <c r="O574" s="119"/>
      <c r="P574" s="119"/>
      <c r="Q574" s="119"/>
      <c r="R574" s="119"/>
      <c r="S574" s="4"/>
      <c r="T574" s="4"/>
      <c r="U574" s="4"/>
      <c r="V574" s="4"/>
      <c r="W574" s="4"/>
      <c r="X574" s="4"/>
      <c r="Y574" s="4"/>
      <c r="Z574" s="4"/>
      <c r="AA574" s="4"/>
      <c r="AB574" s="4"/>
      <c r="AC574" s="4"/>
      <c r="AD574" s="4"/>
      <c r="AE574" s="4"/>
      <c r="AF574" s="4"/>
      <c r="AG574" s="4"/>
    </row>
    <row r="575">
      <c r="A575" s="4"/>
      <c r="B575" s="4"/>
      <c r="C575" s="4"/>
      <c r="D575" s="4"/>
      <c r="E575" s="4"/>
      <c r="F575" s="4"/>
      <c r="G575" s="4"/>
      <c r="H575" s="8"/>
      <c r="I575" s="8"/>
      <c r="J575" s="8"/>
      <c r="K575" s="8"/>
      <c r="L575" s="8"/>
      <c r="M575" s="119"/>
      <c r="N575" s="118"/>
      <c r="O575" s="119"/>
      <c r="P575" s="119"/>
      <c r="Q575" s="119"/>
      <c r="R575" s="119"/>
      <c r="S575" s="4"/>
      <c r="T575" s="4"/>
      <c r="U575" s="4"/>
      <c r="V575" s="4"/>
      <c r="W575" s="4"/>
      <c r="X575" s="4"/>
      <c r="Y575" s="4"/>
      <c r="Z575" s="4"/>
      <c r="AA575" s="4"/>
      <c r="AB575" s="4"/>
      <c r="AC575" s="4"/>
      <c r="AD575" s="4"/>
      <c r="AE575" s="4"/>
      <c r="AF575" s="4"/>
      <c r="AG575" s="4"/>
    </row>
    <row r="576">
      <c r="A576" s="4"/>
      <c r="B576" s="4"/>
      <c r="C576" s="4"/>
      <c r="D576" s="4"/>
      <c r="E576" s="4"/>
      <c r="F576" s="4"/>
      <c r="G576" s="4"/>
      <c r="H576" s="8"/>
      <c r="I576" s="8"/>
      <c r="J576" s="8"/>
      <c r="K576" s="8"/>
      <c r="L576" s="8"/>
      <c r="M576" s="119"/>
      <c r="N576" s="118"/>
      <c r="O576" s="119"/>
      <c r="P576" s="119"/>
      <c r="Q576" s="119"/>
      <c r="R576" s="119"/>
      <c r="S576" s="4"/>
      <c r="T576" s="4"/>
      <c r="U576" s="4"/>
      <c r="V576" s="4"/>
      <c r="W576" s="4"/>
      <c r="X576" s="4"/>
      <c r="Y576" s="4"/>
      <c r="Z576" s="4"/>
      <c r="AA576" s="4"/>
      <c r="AB576" s="4"/>
      <c r="AC576" s="4"/>
      <c r="AD576" s="4"/>
      <c r="AE576" s="4"/>
      <c r="AF576" s="4"/>
      <c r="AG576" s="4"/>
    </row>
    <row r="577">
      <c r="A577" s="4"/>
      <c r="B577" s="4"/>
      <c r="C577" s="4"/>
      <c r="D577" s="4"/>
      <c r="E577" s="4"/>
      <c r="F577" s="4"/>
      <c r="G577" s="4"/>
      <c r="H577" s="8"/>
      <c r="I577" s="8"/>
      <c r="J577" s="8"/>
      <c r="K577" s="8"/>
      <c r="L577" s="8"/>
      <c r="M577" s="119"/>
      <c r="N577" s="118"/>
      <c r="O577" s="119"/>
      <c r="P577" s="119"/>
      <c r="Q577" s="119"/>
      <c r="R577" s="119"/>
      <c r="S577" s="4"/>
      <c r="T577" s="4"/>
      <c r="U577" s="4"/>
      <c r="V577" s="4"/>
      <c r="W577" s="4"/>
      <c r="X577" s="4"/>
      <c r="Y577" s="4"/>
      <c r="Z577" s="4"/>
      <c r="AA577" s="4"/>
      <c r="AB577" s="4"/>
      <c r="AC577" s="4"/>
      <c r="AD577" s="4"/>
      <c r="AE577" s="4"/>
      <c r="AF577" s="4"/>
      <c r="AG577" s="4"/>
    </row>
    <row r="578">
      <c r="A578" s="4"/>
      <c r="B578" s="4"/>
      <c r="C578" s="4"/>
      <c r="D578" s="4"/>
      <c r="E578" s="4"/>
      <c r="F578" s="4"/>
      <c r="G578" s="4"/>
      <c r="H578" s="8"/>
      <c r="I578" s="8"/>
      <c r="J578" s="8"/>
      <c r="K578" s="8"/>
      <c r="L578" s="8"/>
      <c r="M578" s="119"/>
      <c r="N578" s="118"/>
      <c r="O578" s="119"/>
      <c r="P578" s="119"/>
      <c r="Q578" s="119"/>
      <c r="R578" s="119"/>
      <c r="S578" s="4"/>
      <c r="T578" s="4"/>
      <c r="U578" s="4"/>
      <c r="V578" s="4"/>
      <c r="W578" s="4"/>
      <c r="X578" s="4"/>
      <c r="Y578" s="4"/>
      <c r="Z578" s="4"/>
      <c r="AA578" s="4"/>
      <c r="AB578" s="4"/>
      <c r="AC578" s="4"/>
      <c r="AD578" s="4"/>
      <c r="AE578" s="4"/>
      <c r="AF578" s="4"/>
      <c r="AG578" s="4"/>
    </row>
    <row r="579">
      <c r="A579" s="4"/>
      <c r="B579" s="4"/>
      <c r="C579" s="4"/>
      <c r="D579" s="4"/>
      <c r="E579" s="4"/>
      <c r="F579" s="4"/>
      <c r="G579" s="4"/>
      <c r="H579" s="8"/>
      <c r="I579" s="8"/>
      <c r="J579" s="8"/>
      <c r="K579" s="8"/>
      <c r="L579" s="8"/>
      <c r="M579" s="119"/>
      <c r="N579" s="118"/>
      <c r="O579" s="119"/>
      <c r="P579" s="119"/>
      <c r="Q579" s="119"/>
      <c r="R579" s="119"/>
      <c r="S579" s="4"/>
      <c r="T579" s="4"/>
      <c r="U579" s="4"/>
      <c r="V579" s="4"/>
      <c r="W579" s="4"/>
      <c r="X579" s="4"/>
      <c r="Y579" s="4"/>
      <c r="Z579" s="4"/>
      <c r="AA579" s="4"/>
      <c r="AB579" s="4"/>
      <c r="AC579" s="4"/>
      <c r="AD579" s="4"/>
      <c r="AE579" s="4"/>
      <c r="AF579" s="4"/>
      <c r="AG579" s="4"/>
    </row>
    <row r="580">
      <c r="A580" s="4"/>
      <c r="B580" s="4"/>
      <c r="C580" s="4"/>
      <c r="D580" s="4"/>
      <c r="E580" s="4"/>
      <c r="F580" s="4"/>
      <c r="G580" s="4"/>
      <c r="H580" s="8"/>
      <c r="I580" s="8"/>
      <c r="J580" s="8"/>
      <c r="K580" s="8"/>
      <c r="L580" s="8"/>
      <c r="M580" s="119"/>
      <c r="N580" s="118"/>
      <c r="O580" s="119"/>
      <c r="P580" s="119"/>
      <c r="Q580" s="119"/>
      <c r="R580" s="119"/>
      <c r="S580" s="4"/>
      <c r="T580" s="4"/>
      <c r="U580" s="4"/>
      <c r="V580" s="4"/>
      <c r="W580" s="4"/>
      <c r="X580" s="4"/>
      <c r="Y580" s="4"/>
      <c r="Z580" s="4"/>
      <c r="AA580" s="4"/>
      <c r="AB580" s="4"/>
      <c r="AC580" s="4"/>
      <c r="AD580" s="4"/>
      <c r="AE580" s="4"/>
      <c r="AF580" s="4"/>
      <c r="AG580" s="4"/>
    </row>
    <row r="581">
      <c r="A581" s="4"/>
      <c r="B581" s="4"/>
      <c r="C581" s="4"/>
      <c r="D581" s="4"/>
      <c r="E581" s="4"/>
      <c r="F581" s="4"/>
      <c r="G581" s="4"/>
      <c r="H581" s="8"/>
      <c r="I581" s="8"/>
      <c r="J581" s="8"/>
      <c r="K581" s="8"/>
      <c r="L581" s="8"/>
      <c r="M581" s="119"/>
      <c r="N581" s="118"/>
      <c r="O581" s="119"/>
      <c r="P581" s="119"/>
      <c r="Q581" s="119"/>
      <c r="R581" s="119"/>
      <c r="S581" s="4"/>
      <c r="T581" s="4"/>
      <c r="U581" s="4"/>
      <c r="V581" s="4"/>
      <c r="W581" s="4"/>
      <c r="X581" s="4"/>
      <c r="Y581" s="4"/>
      <c r="Z581" s="4"/>
      <c r="AA581" s="4"/>
      <c r="AB581" s="4"/>
      <c r="AC581" s="4"/>
      <c r="AD581" s="4"/>
      <c r="AE581" s="4"/>
      <c r="AF581" s="4"/>
      <c r="AG581" s="4"/>
    </row>
    <row r="582">
      <c r="A582" s="4"/>
      <c r="B582" s="4"/>
      <c r="C582" s="4"/>
      <c r="D582" s="4"/>
      <c r="E582" s="4"/>
      <c r="F582" s="4"/>
      <c r="G582" s="4"/>
      <c r="H582" s="8"/>
      <c r="I582" s="8"/>
      <c r="J582" s="8"/>
      <c r="K582" s="8"/>
      <c r="L582" s="8"/>
      <c r="M582" s="119"/>
      <c r="N582" s="118"/>
      <c r="O582" s="119"/>
      <c r="P582" s="119"/>
      <c r="Q582" s="119"/>
      <c r="R582" s="119"/>
      <c r="S582" s="4"/>
      <c r="T582" s="4"/>
      <c r="U582" s="4"/>
      <c r="V582" s="4"/>
      <c r="W582" s="4"/>
      <c r="X582" s="4"/>
      <c r="Y582" s="4"/>
      <c r="Z582" s="4"/>
      <c r="AA582" s="4"/>
      <c r="AB582" s="4"/>
      <c r="AC582" s="4"/>
      <c r="AD582" s="4"/>
      <c r="AE582" s="4"/>
      <c r="AF582" s="4"/>
      <c r="AG582" s="4"/>
    </row>
    <row r="583">
      <c r="A583" s="4"/>
      <c r="B583" s="4"/>
      <c r="C583" s="4"/>
      <c r="D583" s="4"/>
      <c r="E583" s="4"/>
      <c r="F583" s="4"/>
      <c r="G583" s="4"/>
      <c r="H583" s="8"/>
      <c r="I583" s="8"/>
      <c r="J583" s="8"/>
      <c r="K583" s="8"/>
      <c r="L583" s="8"/>
      <c r="M583" s="119"/>
      <c r="N583" s="118"/>
      <c r="O583" s="119"/>
      <c r="P583" s="119"/>
      <c r="Q583" s="119"/>
      <c r="R583" s="119"/>
      <c r="S583" s="4"/>
      <c r="T583" s="4"/>
      <c r="U583" s="4"/>
      <c r="V583" s="4"/>
      <c r="W583" s="4"/>
      <c r="X583" s="4"/>
      <c r="Y583" s="4"/>
      <c r="Z583" s="4"/>
      <c r="AA583" s="4"/>
      <c r="AB583" s="4"/>
      <c r="AC583" s="4"/>
      <c r="AD583" s="4"/>
      <c r="AE583" s="4"/>
      <c r="AF583" s="4"/>
      <c r="AG583" s="4"/>
    </row>
    <row r="584">
      <c r="A584" s="4"/>
      <c r="B584" s="4"/>
      <c r="C584" s="4"/>
      <c r="D584" s="4"/>
      <c r="E584" s="4"/>
      <c r="F584" s="4"/>
      <c r="G584" s="4"/>
      <c r="H584" s="8"/>
      <c r="I584" s="8"/>
      <c r="J584" s="8"/>
      <c r="K584" s="8"/>
      <c r="L584" s="8"/>
      <c r="M584" s="119"/>
      <c r="N584" s="118"/>
      <c r="O584" s="119"/>
      <c r="P584" s="119"/>
      <c r="Q584" s="119"/>
      <c r="R584" s="119"/>
      <c r="S584" s="4"/>
      <c r="T584" s="4"/>
      <c r="U584" s="4"/>
      <c r="V584" s="4"/>
      <c r="W584" s="4"/>
      <c r="X584" s="4"/>
      <c r="Y584" s="4"/>
      <c r="Z584" s="4"/>
      <c r="AA584" s="4"/>
      <c r="AB584" s="4"/>
      <c r="AC584" s="4"/>
      <c r="AD584" s="4"/>
      <c r="AE584" s="4"/>
      <c r="AF584" s="4"/>
      <c r="AG584" s="4"/>
    </row>
    <row r="585">
      <c r="A585" s="4"/>
      <c r="B585" s="4"/>
      <c r="C585" s="4"/>
      <c r="D585" s="4"/>
      <c r="E585" s="4"/>
      <c r="F585" s="4"/>
      <c r="G585" s="4"/>
      <c r="H585" s="8"/>
      <c r="I585" s="8"/>
      <c r="J585" s="8"/>
      <c r="K585" s="8"/>
      <c r="L585" s="8"/>
      <c r="M585" s="119"/>
      <c r="N585" s="118"/>
      <c r="O585" s="119"/>
      <c r="P585" s="119"/>
      <c r="Q585" s="119"/>
      <c r="R585" s="119"/>
      <c r="S585" s="4"/>
      <c r="T585" s="4"/>
      <c r="U585" s="4"/>
      <c r="V585" s="4"/>
      <c r="W585" s="4"/>
      <c r="X585" s="4"/>
      <c r="Y585" s="4"/>
      <c r="Z585" s="4"/>
      <c r="AA585" s="4"/>
      <c r="AB585" s="4"/>
      <c r="AC585" s="4"/>
      <c r="AD585" s="4"/>
      <c r="AE585" s="4"/>
      <c r="AF585" s="4"/>
      <c r="AG585" s="4"/>
    </row>
    <row r="586">
      <c r="A586" s="4"/>
      <c r="B586" s="4"/>
      <c r="C586" s="4"/>
      <c r="D586" s="4"/>
      <c r="E586" s="4"/>
      <c r="F586" s="4"/>
      <c r="G586" s="4"/>
      <c r="H586" s="8"/>
      <c r="I586" s="8"/>
      <c r="J586" s="8"/>
      <c r="K586" s="8"/>
      <c r="L586" s="8"/>
      <c r="M586" s="119"/>
      <c r="N586" s="118"/>
      <c r="O586" s="119"/>
      <c r="P586" s="119"/>
      <c r="Q586" s="119"/>
      <c r="R586" s="119"/>
      <c r="S586" s="4"/>
      <c r="T586" s="4"/>
      <c r="U586" s="4"/>
      <c r="V586" s="4"/>
      <c r="W586" s="4"/>
      <c r="X586" s="4"/>
      <c r="Y586" s="4"/>
      <c r="Z586" s="4"/>
      <c r="AA586" s="4"/>
      <c r="AB586" s="4"/>
      <c r="AC586" s="4"/>
      <c r="AD586" s="4"/>
      <c r="AE586" s="4"/>
      <c r="AF586" s="4"/>
      <c r="AG586" s="4"/>
    </row>
    <row r="587">
      <c r="A587" s="4"/>
      <c r="B587" s="4"/>
      <c r="C587" s="4"/>
      <c r="D587" s="4"/>
      <c r="E587" s="4"/>
      <c r="F587" s="4"/>
      <c r="G587" s="4"/>
      <c r="H587" s="8"/>
      <c r="I587" s="8"/>
      <c r="J587" s="8"/>
      <c r="K587" s="8"/>
      <c r="L587" s="8"/>
      <c r="M587" s="119"/>
      <c r="N587" s="118"/>
      <c r="O587" s="119"/>
      <c r="P587" s="119"/>
      <c r="Q587" s="119"/>
      <c r="R587" s="119"/>
      <c r="S587" s="4"/>
      <c r="T587" s="4"/>
      <c r="U587" s="4"/>
      <c r="V587" s="4"/>
      <c r="W587" s="4"/>
      <c r="X587" s="4"/>
      <c r="Y587" s="4"/>
      <c r="Z587" s="4"/>
      <c r="AA587" s="4"/>
      <c r="AB587" s="4"/>
      <c r="AC587" s="4"/>
      <c r="AD587" s="4"/>
      <c r="AE587" s="4"/>
      <c r="AF587" s="4"/>
      <c r="AG587" s="4"/>
    </row>
    <row r="588">
      <c r="A588" s="4"/>
      <c r="B588" s="4"/>
      <c r="C588" s="4"/>
      <c r="D588" s="4"/>
      <c r="E588" s="4"/>
      <c r="F588" s="4"/>
      <c r="G588" s="4"/>
      <c r="H588" s="8"/>
      <c r="I588" s="8"/>
      <c r="J588" s="8"/>
      <c r="K588" s="8"/>
      <c r="L588" s="8"/>
      <c r="M588" s="119"/>
      <c r="N588" s="118"/>
      <c r="O588" s="119"/>
      <c r="P588" s="119"/>
      <c r="Q588" s="119"/>
      <c r="R588" s="119"/>
      <c r="S588" s="4"/>
      <c r="T588" s="4"/>
      <c r="U588" s="4"/>
      <c r="V588" s="4"/>
      <c r="W588" s="4"/>
      <c r="X588" s="4"/>
      <c r="Y588" s="4"/>
      <c r="Z588" s="4"/>
      <c r="AA588" s="4"/>
      <c r="AB588" s="4"/>
      <c r="AC588" s="4"/>
      <c r="AD588" s="4"/>
      <c r="AE588" s="4"/>
      <c r="AF588" s="4"/>
      <c r="AG588" s="4"/>
    </row>
    <row r="589">
      <c r="A589" s="4"/>
      <c r="B589" s="4"/>
      <c r="C589" s="4"/>
      <c r="D589" s="4"/>
      <c r="E589" s="4"/>
      <c r="F589" s="4"/>
      <c r="G589" s="4"/>
      <c r="H589" s="8"/>
      <c r="I589" s="8"/>
      <c r="J589" s="8"/>
      <c r="K589" s="8"/>
      <c r="L589" s="8"/>
      <c r="M589" s="119"/>
      <c r="N589" s="118"/>
      <c r="O589" s="119"/>
      <c r="P589" s="119"/>
      <c r="Q589" s="119"/>
      <c r="R589" s="119"/>
      <c r="S589" s="4"/>
      <c r="T589" s="4"/>
      <c r="U589" s="4"/>
      <c r="V589" s="4"/>
      <c r="W589" s="4"/>
      <c r="X589" s="4"/>
      <c r="Y589" s="4"/>
      <c r="Z589" s="4"/>
      <c r="AA589" s="4"/>
      <c r="AB589" s="4"/>
      <c r="AC589" s="4"/>
      <c r="AD589" s="4"/>
      <c r="AE589" s="4"/>
      <c r="AF589" s="4"/>
      <c r="AG589" s="4"/>
    </row>
    <row r="590">
      <c r="A590" s="4"/>
      <c r="B590" s="4"/>
      <c r="C590" s="4"/>
      <c r="D590" s="4"/>
      <c r="E590" s="4"/>
      <c r="F590" s="4"/>
      <c r="G590" s="4"/>
      <c r="H590" s="8"/>
      <c r="I590" s="8"/>
      <c r="J590" s="8"/>
      <c r="K590" s="8"/>
      <c r="L590" s="8"/>
      <c r="M590" s="119"/>
      <c r="N590" s="118"/>
      <c r="O590" s="119"/>
      <c r="P590" s="119"/>
      <c r="Q590" s="119"/>
      <c r="R590" s="119"/>
      <c r="S590" s="4"/>
      <c r="T590" s="4"/>
      <c r="U590" s="4"/>
      <c r="V590" s="4"/>
      <c r="W590" s="4"/>
      <c r="X590" s="4"/>
      <c r="Y590" s="4"/>
      <c r="Z590" s="4"/>
      <c r="AA590" s="4"/>
      <c r="AB590" s="4"/>
      <c r="AC590" s="4"/>
      <c r="AD590" s="4"/>
      <c r="AE590" s="4"/>
      <c r="AF590" s="4"/>
      <c r="AG590" s="4"/>
    </row>
    <row r="591">
      <c r="A591" s="4"/>
      <c r="B591" s="4"/>
      <c r="C591" s="4"/>
      <c r="D591" s="4"/>
      <c r="E591" s="4"/>
      <c r="F591" s="4"/>
      <c r="G591" s="4"/>
      <c r="H591" s="8"/>
      <c r="I591" s="8"/>
      <c r="J591" s="8"/>
      <c r="K591" s="8"/>
      <c r="L591" s="8"/>
      <c r="M591" s="119"/>
      <c r="N591" s="118"/>
      <c r="O591" s="119"/>
      <c r="P591" s="119"/>
      <c r="Q591" s="119"/>
      <c r="R591" s="119"/>
      <c r="S591" s="4"/>
      <c r="T591" s="4"/>
      <c r="U591" s="4"/>
      <c r="V591" s="4"/>
      <c r="W591" s="4"/>
      <c r="X591" s="4"/>
      <c r="Y591" s="4"/>
      <c r="Z591" s="4"/>
      <c r="AA591" s="4"/>
      <c r="AB591" s="4"/>
      <c r="AC591" s="4"/>
      <c r="AD591" s="4"/>
      <c r="AE591" s="4"/>
      <c r="AF591" s="4"/>
      <c r="AG591" s="4"/>
    </row>
    <row r="592">
      <c r="A592" s="4"/>
      <c r="B592" s="4"/>
      <c r="C592" s="4"/>
      <c r="D592" s="4"/>
      <c r="E592" s="4"/>
      <c r="F592" s="4"/>
      <c r="G592" s="4"/>
      <c r="H592" s="8"/>
      <c r="I592" s="8"/>
      <c r="J592" s="8"/>
      <c r="K592" s="8"/>
      <c r="L592" s="8"/>
      <c r="M592" s="119"/>
      <c r="N592" s="118"/>
      <c r="O592" s="119"/>
      <c r="P592" s="119"/>
      <c r="Q592" s="119"/>
      <c r="R592" s="119"/>
      <c r="S592" s="4"/>
      <c r="T592" s="4"/>
      <c r="U592" s="4"/>
      <c r="V592" s="4"/>
      <c r="W592" s="4"/>
      <c r="X592" s="4"/>
      <c r="Y592" s="4"/>
      <c r="Z592" s="4"/>
      <c r="AA592" s="4"/>
      <c r="AB592" s="4"/>
      <c r="AC592" s="4"/>
      <c r="AD592" s="4"/>
      <c r="AE592" s="4"/>
      <c r="AF592" s="4"/>
      <c r="AG592" s="4"/>
    </row>
    <row r="593">
      <c r="A593" s="4"/>
      <c r="B593" s="4"/>
      <c r="C593" s="4"/>
      <c r="D593" s="4"/>
      <c r="E593" s="4"/>
      <c r="F593" s="4"/>
      <c r="G593" s="4"/>
      <c r="H593" s="8"/>
      <c r="I593" s="8"/>
      <c r="J593" s="8"/>
      <c r="K593" s="8"/>
      <c r="L593" s="8"/>
      <c r="M593" s="119"/>
      <c r="N593" s="118"/>
      <c r="O593" s="119"/>
      <c r="P593" s="119"/>
      <c r="Q593" s="119"/>
      <c r="R593" s="119"/>
      <c r="S593" s="4"/>
      <c r="T593" s="4"/>
      <c r="U593" s="4"/>
      <c r="V593" s="4"/>
      <c r="W593" s="4"/>
      <c r="X593" s="4"/>
      <c r="Y593" s="4"/>
      <c r="Z593" s="4"/>
      <c r="AA593" s="4"/>
      <c r="AB593" s="4"/>
      <c r="AC593" s="4"/>
      <c r="AD593" s="4"/>
      <c r="AE593" s="4"/>
      <c r="AF593" s="4"/>
      <c r="AG593" s="4"/>
    </row>
    <row r="594">
      <c r="A594" s="4"/>
      <c r="B594" s="4"/>
      <c r="C594" s="4"/>
      <c r="D594" s="4"/>
      <c r="E594" s="4"/>
      <c r="F594" s="4"/>
      <c r="G594" s="4"/>
      <c r="H594" s="8"/>
      <c r="I594" s="8"/>
      <c r="J594" s="8"/>
      <c r="K594" s="8"/>
      <c r="L594" s="8"/>
      <c r="M594" s="119"/>
      <c r="N594" s="118"/>
      <c r="O594" s="119"/>
      <c r="P594" s="119"/>
      <c r="Q594" s="119"/>
      <c r="R594" s="119"/>
      <c r="S594" s="4"/>
      <c r="T594" s="4"/>
      <c r="U594" s="4"/>
      <c r="V594" s="4"/>
      <c r="W594" s="4"/>
      <c r="X594" s="4"/>
      <c r="Y594" s="4"/>
      <c r="Z594" s="4"/>
      <c r="AA594" s="4"/>
      <c r="AB594" s="4"/>
      <c r="AC594" s="4"/>
      <c r="AD594" s="4"/>
      <c r="AE594" s="4"/>
      <c r="AF594" s="4"/>
      <c r="AG594" s="4"/>
    </row>
    <row r="595">
      <c r="A595" s="4"/>
      <c r="B595" s="4"/>
      <c r="C595" s="4"/>
      <c r="D595" s="4"/>
      <c r="E595" s="4"/>
      <c r="F595" s="4"/>
      <c r="G595" s="4"/>
      <c r="H595" s="8"/>
      <c r="I595" s="8"/>
      <c r="J595" s="8"/>
      <c r="K595" s="8"/>
      <c r="L595" s="8"/>
      <c r="M595" s="119"/>
      <c r="N595" s="118"/>
      <c r="O595" s="119"/>
      <c r="P595" s="119"/>
      <c r="Q595" s="119"/>
      <c r="R595" s="119"/>
      <c r="S595" s="4"/>
      <c r="T595" s="4"/>
      <c r="U595" s="4"/>
      <c r="V595" s="4"/>
      <c r="W595" s="4"/>
      <c r="X595" s="4"/>
      <c r="Y595" s="4"/>
      <c r="Z595" s="4"/>
      <c r="AA595" s="4"/>
      <c r="AB595" s="4"/>
      <c r="AC595" s="4"/>
      <c r="AD595" s="4"/>
      <c r="AE595" s="4"/>
      <c r="AF595" s="4"/>
      <c r="AG595" s="4"/>
    </row>
    <row r="596">
      <c r="A596" s="4"/>
      <c r="B596" s="4"/>
      <c r="C596" s="4"/>
      <c r="D596" s="4"/>
      <c r="E596" s="4"/>
      <c r="F596" s="4"/>
      <c r="G596" s="4"/>
      <c r="H596" s="8"/>
      <c r="I596" s="8"/>
      <c r="J596" s="8"/>
      <c r="K596" s="8"/>
      <c r="L596" s="8"/>
      <c r="M596" s="119"/>
      <c r="N596" s="118"/>
      <c r="O596" s="119"/>
      <c r="P596" s="119"/>
      <c r="Q596" s="119"/>
      <c r="R596" s="119"/>
      <c r="S596" s="4"/>
      <c r="T596" s="4"/>
      <c r="U596" s="4"/>
      <c r="V596" s="4"/>
      <c r="W596" s="4"/>
      <c r="X596" s="4"/>
      <c r="Y596" s="4"/>
      <c r="Z596" s="4"/>
      <c r="AA596" s="4"/>
      <c r="AB596" s="4"/>
      <c r="AC596" s="4"/>
      <c r="AD596" s="4"/>
      <c r="AE596" s="4"/>
      <c r="AF596" s="4"/>
      <c r="AG596" s="4"/>
    </row>
    <row r="597">
      <c r="A597" s="4"/>
      <c r="B597" s="4"/>
      <c r="C597" s="4"/>
      <c r="D597" s="4"/>
      <c r="E597" s="4"/>
      <c r="F597" s="4"/>
      <c r="G597" s="4"/>
      <c r="H597" s="8"/>
      <c r="I597" s="8"/>
      <c r="J597" s="8"/>
      <c r="K597" s="8"/>
      <c r="L597" s="8"/>
      <c r="M597" s="119"/>
      <c r="N597" s="118"/>
      <c r="O597" s="119"/>
      <c r="P597" s="119"/>
      <c r="Q597" s="119"/>
      <c r="R597" s="119"/>
      <c r="S597" s="4"/>
      <c r="T597" s="4"/>
      <c r="U597" s="4"/>
      <c r="V597" s="4"/>
      <c r="W597" s="4"/>
      <c r="X597" s="4"/>
      <c r="Y597" s="4"/>
      <c r="Z597" s="4"/>
      <c r="AA597" s="4"/>
      <c r="AB597" s="4"/>
      <c r="AC597" s="4"/>
      <c r="AD597" s="4"/>
      <c r="AE597" s="4"/>
      <c r="AF597" s="4"/>
      <c r="AG597" s="4"/>
    </row>
    <row r="598">
      <c r="A598" s="4"/>
      <c r="B598" s="4"/>
      <c r="C598" s="4"/>
      <c r="D598" s="4"/>
      <c r="E598" s="4"/>
      <c r="F598" s="4"/>
      <c r="G598" s="4"/>
      <c r="H598" s="8"/>
      <c r="I598" s="8"/>
      <c r="J598" s="8"/>
      <c r="K598" s="8"/>
      <c r="L598" s="8"/>
      <c r="M598" s="119"/>
      <c r="N598" s="118"/>
      <c r="O598" s="119"/>
      <c r="P598" s="119"/>
      <c r="Q598" s="119"/>
      <c r="R598" s="119"/>
      <c r="S598" s="4"/>
      <c r="T598" s="4"/>
      <c r="U598" s="4"/>
      <c r="V598" s="4"/>
      <c r="W598" s="4"/>
      <c r="X598" s="4"/>
      <c r="Y598" s="4"/>
      <c r="Z598" s="4"/>
      <c r="AA598" s="4"/>
      <c r="AB598" s="4"/>
      <c r="AC598" s="4"/>
      <c r="AD598" s="4"/>
      <c r="AE598" s="4"/>
      <c r="AF598" s="4"/>
      <c r="AG598" s="4"/>
    </row>
    <row r="599">
      <c r="A599" s="4"/>
      <c r="B599" s="4"/>
      <c r="C599" s="4"/>
      <c r="D599" s="4"/>
      <c r="E599" s="4"/>
      <c r="F599" s="4"/>
      <c r="G599" s="4"/>
      <c r="H599" s="8"/>
      <c r="I599" s="8"/>
      <c r="J599" s="8"/>
      <c r="K599" s="8"/>
      <c r="L599" s="8"/>
      <c r="M599" s="119"/>
      <c r="N599" s="118"/>
      <c r="O599" s="119"/>
      <c r="P599" s="119"/>
      <c r="Q599" s="119"/>
      <c r="R599" s="119"/>
      <c r="S599" s="4"/>
      <c r="T599" s="4"/>
      <c r="U599" s="4"/>
      <c r="V599" s="4"/>
      <c r="W599" s="4"/>
      <c r="X599" s="4"/>
      <c r="Y599" s="4"/>
      <c r="Z599" s="4"/>
      <c r="AA599" s="4"/>
      <c r="AB599" s="4"/>
      <c r="AC599" s="4"/>
      <c r="AD599" s="4"/>
      <c r="AE599" s="4"/>
      <c r="AF599" s="4"/>
      <c r="AG599" s="4"/>
    </row>
    <row r="600">
      <c r="A600" s="4"/>
      <c r="B600" s="4"/>
      <c r="C600" s="4"/>
      <c r="D600" s="4"/>
      <c r="E600" s="4"/>
      <c r="F600" s="4"/>
      <c r="G600" s="4"/>
      <c r="H600" s="8"/>
      <c r="I600" s="8"/>
      <c r="J600" s="8"/>
      <c r="K600" s="8"/>
      <c r="L600" s="8"/>
      <c r="M600" s="119"/>
      <c r="N600" s="118"/>
      <c r="O600" s="119"/>
      <c r="P600" s="119"/>
      <c r="Q600" s="119"/>
      <c r="R600" s="119"/>
      <c r="S600" s="4"/>
      <c r="T600" s="4"/>
      <c r="U600" s="4"/>
      <c r="V600" s="4"/>
      <c r="W600" s="4"/>
      <c r="X600" s="4"/>
      <c r="Y600" s="4"/>
      <c r="Z600" s="4"/>
      <c r="AA600" s="4"/>
      <c r="AB600" s="4"/>
      <c r="AC600" s="4"/>
      <c r="AD600" s="4"/>
      <c r="AE600" s="4"/>
      <c r="AF600" s="4"/>
      <c r="AG600" s="4"/>
    </row>
    <row r="601">
      <c r="A601" s="4"/>
      <c r="B601" s="4"/>
      <c r="C601" s="4"/>
      <c r="D601" s="4"/>
      <c r="E601" s="4"/>
      <c r="F601" s="4"/>
      <c r="G601" s="4"/>
      <c r="H601" s="8"/>
      <c r="I601" s="8"/>
      <c r="J601" s="8"/>
      <c r="K601" s="8"/>
      <c r="L601" s="8"/>
      <c r="M601" s="119"/>
      <c r="N601" s="118"/>
      <c r="O601" s="119"/>
      <c r="P601" s="119"/>
      <c r="Q601" s="119"/>
      <c r="R601" s="119"/>
      <c r="S601" s="4"/>
      <c r="T601" s="4"/>
      <c r="U601" s="4"/>
      <c r="V601" s="4"/>
      <c r="W601" s="4"/>
      <c r="X601" s="4"/>
      <c r="Y601" s="4"/>
      <c r="Z601" s="4"/>
      <c r="AA601" s="4"/>
      <c r="AB601" s="4"/>
      <c r="AC601" s="4"/>
      <c r="AD601" s="4"/>
      <c r="AE601" s="4"/>
      <c r="AF601" s="4"/>
      <c r="AG601" s="4"/>
    </row>
    <row r="602">
      <c r="A602" s="4"/>
      <c r="B602" s="4"/>
      <c r="C602" s="4"/>
      <c r="D602" s="4"/>
      <c r="E602" s="4"/>
      <c r="F602" s="4"/>
      <c r="G602" s="4"/>
      <c r="H602" s="8"/>
      <c r="I602" s="8"/>
      <c r="J602" s="8"/>
      <c r="K602" s="8"/>
      <c r="L602" s="8"/>
      <c r="M602" s="119"/>
      <c r="N602" s="118"/>
      <c r="O602" s="119"/>
      <c r="P602" s="119"/>
      <c r="Q602" s="119"/>
      <c r="R602" s="119"/>
      <c r="S602" s="4"/>
      <c r="T602" s="4"/>
      <c r="U602" s="4"/>
      <c r="V602" s="4"/>
      <c r="W602" s="4"/>
      <c r="X602" s="4"/>
      <c r="Y602" s="4"/>
      <c r="Z602" s="4"/>
      <c r="AA602" s="4"/>
      <c r="AB602" s="4"/>
      <c r="AC602" s="4"/>
      <c r="AD602" s="4"/>
      <c r="AE602" s="4"/>
      <c r="AF602" s="4"/>
      <c r="AG602" s="4"/>
    </row>
    <row r="603">
      <c r="A603" s="4"/>
      <c r="B603" s="4"/>
      <c r="C603" s="4"/>
      <c r="D603" s="4"/>
      <c r="E603" s="4"/>
      <c r="F603" s="4"/>
      <c r="G603" s="4"/>
      <c r="H603" s="8"/>
      <c r="I603" s="8"/>
      <c r="J603" s="8"/>
      <c r="K603" s="8"/>
      <c r="L603" s="8"/>
      <c r="M603" s="119"/>
      <c r="N603" s="118"/>
      <c r="O603" s="119"/>
      <c r="P603" s="119"/>
      <c r="Q603" s="119"/>
      <c r="R603" s="119"/>
      <c r="S603" s="4"/>
      <c r="T603" s="4"/>
      <c r="U603" s="4"/>
      <c r="V603" s="4"/>
      <c r="W603" s="4"/>
      <c r="X603" s="4"/>
      <c r="Y603" s="4"/>
      <c r="Z603" s="4"/>
      <c r="AA603" s="4"/>
      <c r="AB603" s="4"/>
      <c r="AC603" s="4"/>
      <c r="AD603" s="4"/>
      <c r="AE603" s="4"/>
      <c r="AF603" s="4"/>
      <c r="AG603" s="4"/>
    </row>
    <row r="604">
      <c r="A604" s="4"/>
      <c r="B604" s="4"/>
      <c r="C604" s="4"/>
      <c r="D604" s="4"/>
      <c r="E604" s="4"/>
      <c r="F604" s="4"/>
      <c r="G604" s="4"/>
      <c r="H604" s="8"/>
      <c r="I604" s="8"/>
      <c r="J604" s="8"/>
      <c r="K604" s="8"/>
      <c r="L604" s="8"/>
      <c r="M604" s="119"/>
      <c r="N604" s="118"/>
      <c r="O604" s="119"/>
      <c r="P604" s="119"/>
      <c r="Q604" s="119"/>
      <c r="R604" s="119"/>
      <c r="S604" s="4"/>
      <c r="T604" s="4"/>
      <c r="U604" s="4"/>
      <c r="V604" s="4"/>
      <c r="W604" s="4"/>
      <c r="X604" s="4"/>
      <c r="Y604" s="4"/>
      <c r="Z604" s="4"/>
      <c r="AA604" s="4"/>
      <c r="AB604" s="4"/>
      <c r="AC604" s="4"/>
      <c r="AD604" s="4"/>
      <c r="AE604" s="4"/>
      <c r="AF604" s="4"/>
      <c r="AG604" s="4"/>
    </row>
    <row r="605">
      <c r="A605" s="4"/>
      <c r="B605" s="4"/>
      <c r="C605" s="4"/>
      <c r="D605" s="4"/>
      <c r="E605" s="4"/>
      <c r="F605" s="4"/>
      <c r="G605" s="4"/>
      <c r="H605" s="8"/>
      <c r="I605" s="8"/>
      <c r="J605" s="8"/>
      <c r="K605" s="8"/>
      <c r="L605" s="8"/>
      <c r="M605" s="119"/>
      <c r="N605" s="118"/>
      <c r="O605" s="119"/>
      <c r="P605" s="119"/>
      <c r="Q605" s="119"/>
      <c r="R605" s="119"/>
      <c r="S605" s="4"/>
      <c r="T605" s="4"/>
      <c r="U605" s="4"/>
      <c r="V605" s="4"/>
      <c r="W605" s="4"/>
      <c r="X605" s="4"/>
      <c r="Y605" s="4"/>
      <c r="Z605" s="4"/>
      <c r="AA605" s="4"/>
      <c r="AB605" s="4"/>
      <c r="AC605" s="4"/>
      <c r="AD605" s="4"/>
      <c r="AE605" s="4"/>
      <c r="AF605" s="4"/>
      <c r="AG605" s="4"/>
    </row>
    <row r="606">
      <c r="A606" s="4"/>
      <c r="B606" s="4"/>
      <c r="C606" s="4"/>
      <c r="D606" s="4"/>
      <c r="E606" s="4"/>
      <c r="F606" s="4"/>
      <c r="G606" s="4"/>
      <c r="H606" s="8"/>
      <c r="I606" s="8"/>
      <c r="J606" s="8"/>
      <c r="K606" s="8"/>
      <c r="L606" s="8"/>
      <c r="M606" s="119"/>
      <c r="N606" s="118"/>
      <c r="O606" s="119"/>
      <c r="P606" s="119"/>
      <c r="Q606" s="119"/>
      <c r="R606" s="119"/>
      <c r="S606" s="4"/>
      <c r="T606" s="4"/>
      <c r="U606" s="4"/>
      <c r="V606" s="4"/>
      <c r="W606" s="4"/>
      <c r="X606" s="4"/>
      <c r="Y606" s="4"/>
      <c r="Z606" s="4"/>
      <c r="AA606" s="4"/>
      <c r="AB606" s="4"/>
      <c r="AC606" s="4"/>
      <c r="AD606" s="4"/>
      <c r="AE606" s="4"/>
      <c r="AF606" s="4"/>
      <c r="AG606" s="4"/>
    </row>
    <row r="607">
      <c r="A607" s="4"/>
      <c r="B607" s="4"/>
      <c r="C607" s="4"/>
      <c r="D607" s="4"/>
      <c r="E607" s="4"/>
      <c r="F607" s="4"/>
      <c r="G607" s="4"/>
      <c r="H607" s="8"/>
      <c r="I607" s="8"/>
      <c r="J607" s="8"/>
      <c r="K607" s="8"/>
      <c r="L607" s="8"/>
      <c r="M607" s="119"/>
      <c r="N607" s="118"/>
      <c r="O607" s="119"/>
      <c r="P607" s="119"/>
      <c r="Q607" s="119"/>
      <c r="R607" s="119"/>
      <c r="S607" s="4"/>
      <c r="T607" s="4"/>
      <c r="U607" s="4"/>
      <c r="V607" s="4"/>
      <c r="W607" s="4"/>
      <c r="X607" s="4"/>
      <c r="Y607" s="4"/>
      <c r="Z607" s="4"/>
      <c r="AA607" s="4"/>
      <c r="AB607" s="4"/>
      <c r="AC607" s="4"/>
      <c r="AD607" s="4"/>
      <c r="AE607" s="4"/>
      <c r="AF607" s="4"/>
      <c r="AG607" s="4"/>
    </row>
    <row r="608">
      <c r="A608" s="4"/>
      <c r="B608" s="4"/>
      <c r="C608" s="4"/>
      <c r="D608" s="4"/>
      <c r="E608" s="4"/>
      <c r="F608" s="4"/>
      <c r="G608" s="4"/>
      <c r="H608" s="8"/>
      <c r="I608" s="8"/>
      <c r="J608" s="8"/>
      <c r="K608" s="8"/>
      <c r="L608" s="8"/>
      <c r="M608" s="119"/>
      <c r="N608" s="118"/>
      <c r="O608" s="119"/>
      <c r="P608" s="119"/>
      <c r="Q608" s="119"/>
      <c r="R608" s="119"/>
      <c r="S608" s="4"/>
      <c r="T608" s="4"/>
      <c r="U608" s="4"/>
      <c r="V608" s="4"/>
      <c r="W608" s="4"/>
      <c r="X608" s="4"/>
      <c r="Y608" s="4"/>
      <c r="Z608" s="4"/>
      <c r="AA608" s="4"/>
      <c r="AB608" s="4"/>
      <c r="AC608" s="4"/>
      <c r="AD608" s="4"/>
      <c r="AE608" s="4"/>
      <c r="AF608" s="4"/>
      <c r="AG608" s="4"/>
    </row>
    <row r="609">
      <c r="A609" s="4"/>
      <c r="B609" s="4"/>
      <c r="C609" s="4"/>
      <c r="D609" s="4"/>
      <c r="E609" s="4"/>
      <c r="F609" s="4"/>
      <c r="G609" s="4"/>
      <c r="H609" s="8"/>
      <c r="I609" s="8"/>
      <c r="J609" s="8"/>
      <c r="K609" s="8"/>
      <c r="L609" s="8"/>
      <c r="M609" s="119"/>
      <c r="N609" s="118"/>
      <c r="O609" s="119"/>
      <c r="P609" s="119"/>
      <c r="Q609" s="119"/>
      <c r="R609" s="119"/>
      <c r="S609" s="4"/>
      <c r="T609" s="4"/>
      <c r="U609" s="4"/>
      <c r="V609" s="4"/>
      <c r="W609" s="4"/>
      <c r="X609" s="4"/>
      <c r="Y609" s="4"/>
      <c r="Z609" s="4"/>
      <c r="AA609" s="4"/>
      <c r="AB609" s="4"/>
      <c r="AC609" s="4"/>
      <c r="AD609" s="4"/>
      <c r="AE609" s="4"/>
      <c r="AF609" s="4"/>
      <c r="AG609" s="4"/>
    </row>
    <row r="610">
      <c r="A610" s="4"/>
      <c r="B610" s="4"/>
      <c r="C610" s="4"/>
      <c r="D610" s="4"/>
      <c r="E610" s="4"/>
      <c r="F610" s="4"/>
      <c r="G610" s="4"/>
      <c r="H610" s="8"/>
      <c r="I610" s="8"/>
      <c r="J610" s="8"/>
      <c r="K610" s="8"/>
      <c r="L610" s="8"/>
      <c r="M610" s="119"/>
      <c r="N610" s="118"/>
      <c r="O610" s="119"/>
      <c r="P610" s="119"/>
      <c r="Q610" s="119"/>
      <c r="R610" s="119"/>
      <c r="S610" s="4"/>
      <c r="T610" s="4"/>
      <c r="U610" s="4"/>
      <c r="V610" s="4"/>
      <c r="W610" s="4"/>
      <c r="X610" s="4"/>
      <c r="Y610" s="4"/>
      <c r="Z610" s="4"/>
      <c r="AA610" s="4"/>
      <c r="AB610" s="4"/>
      <c r="AC610" s="4"/>
      <c r="AD610" s="4"/>
      <c r="AE610" s="4"/>
      <c r="AF610" s="4"/>
      <c r="AG610" s="4"/>
    </row>
    <row r="611">
      <c r="A611" s="4"/>
      <c r="B611" s="4"/>
      <c r="C611" s="4"/>
      <c r="D611" s="4"/>
      <c r="E611" s="4"/>
      <c r="F611" s="4"/>
      <c r="G611" s="4"/>
      <c r="H611" s="8"/>
      <c r="I611" s="8"/>
      <c r="J611" s="8"/>
      <c r="K611" s="8"/>
      <c r="L611" s="8"/>
      <c r="M611" s="119"/>
      <c r="N611" s="118"/>
      <c r="O611" s="119"/>
      <c r="P611" s="119"/>
      <c r="Q611" s="119"/>
      <c r="R611" s="119"/>
      <c r="S611" s="4"/>
      <c r="T611" s="4"/>
      <c r="U611" s="4"/>
      <c r="V611" s="4"/>
      <c r="W611" s="4"/>
      <c r="X611" s="4"/>
      <c r="Y611" s="4"/>
      <c r="Z611" s="4"/>
      <c r="AA611" s="4"/>
      <c r="AB611" s="4"/>
      <c r="AC611" s="4"/>
      <c r="AD611" s="4"/>
      <c r="AE611" s="4"/>
      <c r="AF611" s="4"/>
      <c r="AG611" s="4"/>
    </row>
    <row r="612">
      <c r="A612" s="4"/>
      <c r="B612" s="4"/>
      <c r="C612" s="4"/>
      <c r="D612" s="4"/>
      <c r="E612" s="4"/>
      <c r="F612" s="4"/>
      <c r="G612" s="4"/>
      <c r="H612" s="8"/>
      <c r="I612" s="8"/>
      <c r="J612" s="8"/>
      <c r="K612" s="8"/>
      <c r="L612" s="8"/>
      <c r="M612" s="119"/>
      <c r="N612" s="118"/>
      <c r="O612" s="119"/>
      <c r="P612" s="119"/>
      <c r="Q612" s="119"/>
      <c r="R612" s="119"/>
      <c r="S612" s="4"/>
      <c r="T612" s="4"/>
      <c r="U612" s="4"/>
      <c r="V612" s="4"/>
      <c r="W612" s="4"/>
      <c r="X612" s="4"/>
      <c r="Y612" s="4"/>
      <c r="Z612" s="4"/>
      <c r="AA612" s="4"/>
      <c r="AB612" s="4"/>
      <c r="AC612" s="4"/>
      <c r="AD612" s="4"/>
      <c r="AE612" s="4"/>
      <c r="AF612" s="4"/>
      <c r="AG612" s="4"/>
    </row>
    <row r="613">
      <c r="A613" s="4"/>
      <c r="B613" s="4"/>
      <c r="C613" s="4"/>
      <c r="D613" s="4"/>
      <c r="E613" s="4"/>
      <c r="F613" s="4"/>
      <c r="G613" s="4"/>
      <c r="H613" s="8"/>
      <c r="I613" s="8"/>
      <c r="J613" s="8"/>
      <c r="K613" s="8"/>
      <c r="L613" s="8"/>
      <c r="M613" s="119"/>
      <c r="N613" s="118"/>
      <c r="O613" s="119"/>
      <c r="P613" s="119"/>
      <c r="Q613" s="119"/>
      <c r="R613" s="119"/>
      <c r="S613" s="4"/>
      <c r="T613" s="4"/>
      <c r="U613" s="4"/>
      <c r="V613" s="4"/>
      <c r="W613" s="4"/>
      <c r="X613" s="4"/>
      <c r="Y613" s="4"/>
      <c r="Z613" s="4"/>
      <c r="AA613" s="4"/>
      <c r="AB613" s="4"/>
      <c r="AC613" s="4"/>
      <c r="AD613" s="4"/>
      <c r="AE613" s="4"/>
      <c r="AF613" s="4"/>
      <c r="AG613" s="4"/>
    </row>
    <row r="614">
      <c r="A614" s="4"/>
      <c r="B614" s="4"/>
      <c r="C614" s="4"/>
      <c r="D614" s="4"/>
      <c r="E614" s="4"/>
      <c r="F614" s="4"/>
      <c r="G614" s="4"/>
      <c r="H614" s="8"/>
      <c r="I614" s="8"/>
      <c r="J614" s="8"/>
      <c r="K614" s="8"/>
      <c r="L614" s="8"/>
      <c r="M614" s="119"/>
      <c r="N614" s="118"/>
      <c r="O614" s="119"/>
      <c r="P614" s="119"/>
      <c r="Q614" s="119"/>
      <c r="R614" s="119"/>
      <c r="S614" s="4"/>
      <c r="T614" s="4"/>
      <c r="U614" s="4"/>
      <c r="V614" s="4"/>
      <c r="W614" s="4"/>
      <c r="X614" s="4"/>
      <c r="Y614" s="4"/>
      <c r="Z614" s="4"/>
      <c r="AA614" s="4"/>
      <c r="AB614" s="4"/>
      <c r="AC614" s="4"/>
      <c r="AD614" s="4"/>
      <c r="AE614" s="4"/>
      <c r="AF614" s="4"/>
      <c r="AG614" s="4"/>
    </row>
    <row r="615">
      <c r="A615" s="4"/>
      <c r="B615" s="4"/>
      <c r="C615" s="4"/>
      <c r="D615" s="4"/>
      <c r="E615" s="4"/>
      <c r="F615" s="4"/>
      <c r="G615" s="4"/>
      <c r="H615" s="8"/>
      <c r="I615" s="8"/>
      <c r="J615" s="8"/>
      <c r="K615" s="8"/>
      <c r="L615" s="8"/>
      <c r="M615" s="119"/>
      <c r="N615" s="118"/>
      <c r="O615" s="119"/>
      <c r="P615" s="119"/>
      <c r="Q615" s="119"/>
      <c r="R615" s="119"/>
      <c r="S615" s="4"/>
      <c r="T615" s="4"/>
      <c r="U615" s="4"/>
      <c r="V615" s="4"/>
      <c r="W615" s="4"/>
      <c r="X615" s="4"/>
      <c r="Y615" s="4"/>
      <c r="Z615" s="4"/>
      <c r="AA615" s="4"/>
      <c r="AB615" s="4"/>
      <c r="AC615" s="4"/>
      <c r="AD615" s="4"/>
      <c r="AE615" s="4"/>
      <c r="AF615" s="4"/>
      <c r="AG615" s="4"/>
    </row>
    <row r="616">
      <c r="A616" s="4"/>
      <c r="B616" s="4"/>
      <c r="C616" s="4"/>
      <c r="D616" s="4"/>
      <c r="E616" s="4"/>
      <c r="F616" s="4"/>
      <c r="G616" s="4"/>
      <c r="H616" s="8"/>
      <c r="I616" s="8"/>
      <c r="J616" s="8"/>
      <c r="K616" s="8"/>
      <c r="L616" s="8"/>
      <c r="M616" s="119"/>
      <c r="N616" s="118"/>
      <c r="O616" s="119"/>
      <c r="P616" s="119"/>
      <c r="Q616" s="119"/>
      <c r="R616" s="119"/>
      <c r="S616" s="4"/>
      <c r="T616" s="4"/>
      <c r="U616" s="4"/>
      <c r="V616" s="4"/>
      <c r="W616" s="4"/>
      <c r="X616" s="4"/>
      <c r="Y616" s="4"/>
      <c r="Z616" s="4"/>
      <c r="AA616" s="4"/>
      <c r="AB616" s="4"/>
      <c r="AC616" s="4"/>
      <c r="AD616" s="4"/>
      <c r="AE616" s="4"/>
      <c r="AF616" s="4"/>
      <c r="AG616" s="4"/>
    </row>
    <row r="617">
      <c r="A617" s="4"/>
      <c r="B617" s="4"/>
      <c r="C617" s="4"/>
      <c r="D617" s="4"/>
      <c r="E617" s="4"/>
      <c r="F617" s="4"/>
      <c r="G617" s="4"/>
      <c r="H617" s="8"/>
      <c r="I617" s="8"/>
      <c r="J617" s="8"/>
      <c r="K617" s="8"/>
      <c r="L617" s="8"/>
      <c r="M617" s="119"/>
      <c r="N617" s="118"/>
      <c r="O617" s="119"/>
      <c r="P617" s="119"/>
      <c r="Q617" s="119"/>
      <c r="R617" s="119"/>
      <c r="S617" s="4"/>
      <c r="T617" s="4"/>
      <c r="U617" s="4"/>
      <c r="V617" s="4"/>
      <c r="W617" s="4"/>
      <c r="X617" s="4"/>
      <c r="Y617" s="4"/>
      <c r="Z617" s="4"/>
      <c r="AA617" s="4"/>
      <c r="AB617" s="4"/>
      <c r="AC617" s="4"/>
      <c r="AD617" s="4"/>
      <c r="AE617" s="4"/>
      <c r="AF617" s="4"/>
      <c r="AG617" s="4"/>
    </row>
    <row r="618">
      <c r="A618" s="4"/>
      <c r="B618" s="4"/>
      <c r="C618" s="4"/>
      <c r="D618" s="4"/>
      <c r="E618" s="4"/>
      <c r="F618" s="4"/>
      <c r="G618" s="4"/>
      <c r="H618" s="8"/>
      <c r="I618" s="8"/>
      <c r="J618" s="8"/>
      <c r="K618" s="8"/>
      <c r="L618" s="8"/>
      <c r="M618" s="119"/>
      <c r="N618" s="118"/>
      <c r="O618" s="119"/>
      <c r="P618" s="119"/>
      <c r="Q618" s="119"/>
      <c r="R618" s="119"/>
      <c r="S618" s="4"/>
      <c r="T618" s="4"/>
      <c r="U618" s="4"/>
      <c r="V618" s="4"/>
      <c r="W618" s="4"/>
      <c r="X618" s="4"/>
      <c r="Y618" s="4"/>
      <c r="Z618" s="4"/>
      <c r="AA618" s="4"/>
      <c r="AB618" s="4"/>
      <c r="AC618" s="4"/>
      <c r="AD618" s="4"/>
      <c r="AE618" s="4"/>
      <c r="AF618" s="4"/>
      <c r="AG618" s="4"/>
    </row>
    <row r="619">
      <c r="A619" s="4"/>
      <c r="B619" s="4"/>
      <c r="C619" s="4"/>
      <c r="D619" s="4"/>
      <c r="E619" s="4"/>
      <c r="F619" s="4"/>
      <c r="G619" s="4"/>
      <c r="H619" s="8"/>
      <c r="I619" s="8"/>
      <c r="J619" s="8"/>
      <c r="K619" s="8"/>
      <c r="L619" s="8"/>
      <c r="M619" s="119"/>
      <c r="N619" s="118"/>
      <c r="O619" s="119"/>
      <c r="P619" s="119"/>
      <c r="Q619" s="119"/>
      <c r="R619" s="119"/>
      <c r="S619" s="4"/>
      <c r="T619" s="4"/>
      <c r="U619" s="4"/>
      <c r="V619" s="4"/>
      <c r="W619" s="4"/>
      <c r="X619" s="4"/>
      <c r="Y619" s="4"/>
      <c r="Z619" s="4"/>
      <c r="AA619" s="4"/>
      <c r="AB619" s="4"/>
      <c r="AC619" s="4"/>
      <c r="AD619" s="4"/>
      <c r="AE619" s="4"/>
      <c r="AF619" s="4"/>
      <c r="AG619" s="4"/>
    </row>
    <row r="620">
      <c r="A620" s="4"/>
      <c r="B620" s="4"/>
      <c r="C620" s="4"/>
      <c r="D620" s="4"/>
      <c r="E620" s="4"/>
      <c r="F620" s="4"/>
      <c r="G620" s="4"/>
      <c r="H620" s="8"/>
      <c r="I620" s="8"/>
      <c r="J620" s="8"/>
      <c r="K620" s="8"/>
      <c r="L620" s="8"/>
      <c r="M620" s="119"/>
      <c r="N620" s="118"/>
      <c r="O620" s="119"/>
      <c r="P620" s="119"/>
      <c r="Q620" s="119"/>
      <c r="R620" s="119"/>
      <c r="S620" s="4"/>
      <c r="T620" s="4"/>
      <c r="U620" s="4"/>
      <c r="V620" s="4"/>
      <c r="W620" s="4"/>
      <c r="X620" s="4"/>
      <c r="Y620" s="4"/>
      <c r="Z620" s="4"/>
      <c r="AA620" s="4"/>
      <c r="AB620" s="4"/>
      <c r="AC620" s="4"/>
      <c r="AD620" s="4"/>
      <c r="AE620" s="4"/>
      <c r="AF620" s="4"/>
      <c r="AG620" s="4"/>
    </row>
    <row r="621">
      <c r="A621" s="4"/>
      <c r="B621" s="4"/>
      <c r="C621" s="4"/>
      <c r="D621" s="4"/>
      <c r="E621" s="4"/>
      <c r="F621" s="4"/>
      <c r="G621" s="4"/>
      <c r="H621" s="8"/>
      <c r="I621" s="8"/>
      <c r="J621" s="8"/>
      <c r="K621" s="8"/>
      <c r="L621" s="8"/>
      <c r="M621" s="119"/>
      <c r="N621" s="118"/>
      <c r="O621" s="119"/>
      <c r="P621" s="119"/>
      <c r="Q621" s="119"/>
      <c r="R621" s="119"/>
      <c r="S621" s="4"/>
      <c r="T621" s="4"/>
      <c r="U621" s="4"/>
      <c r="V621" s="4"/>
      <c r="W621" s="4"/>
      <c r="X621" s="4"/>
      <c r="Y621" s="4"/>
      <c r="Z621" s="4"/>
      <c r="AA621" s="4"/>
      <c r="AB621" s="4"/>
      <c r="AC621" s="4"/>
      <c r="AD621" s="4"/>
      <c r="AE621" s="4"/>
      <c r="AF621" s="4"/>
      <c r="AG621" s="4"/>
    </row>
    <row r="622">
      <c r="A622" s="4"/>
      <c r="B622" s="4"/>
      <c r="C622" s="4"/>
      <c r="D622" s="4"/>
      <c r="E622" s="4"/>
      <c r="F622" s="4"/>
      <c r="G622" s="4"/>
      <c r="H622" s="8"/>
      <c r="I622" s="8"/>
      <c r="J622" s="8"/>
      <c r="K622" s="8"/>
      <c r="L622" s="8"/>
      <c r="M622" s="119"/>
      <c r="N622" s="118"/>
      <c r="O622" s="119"/>
      <c r="P622" s="119"/>
      <c r="Q622" s="119"/>
      <c r="R622" s="119"/>
      <c r="S622" s="4"/>
      <c r="T622" s="4"/>
      <c r="U622" s="4"/>
      <c r="V622" s="4"/>
      <c r="W622" s="4"/>
      <c r="X622" s="4"/>
      <c r="Y622" s="4"/>
      <c r="Z622" s="4"/>
      <c r="AA622" s="4"/>
      <c r="AB622" s="4"/>
      <c r="AC622" s="4"/>
      <c r="AD622" s="4"/>
      <c r="AE622" s="4"/>
      <c r="AF622" s="4"/>
      <c r="AG622" s="4"/>
    </row>
    <row r="623">
      <c r="A623" s="4"/>
      <c r="B623" s="4"/>
      <c r="C623" s="4"/>
      <c r="D623" s="4"/>
      <c r="E623" s="4"/>
      <c r="F623" s="4"/>
      <c r="G623" s="4"/>
      <c r="H623" s="8"/>
      <c r="I623" s="8"/>
      <c r="J623" s="8"/>
      <c r="K623" s="8"/>
      <c r="L623" s="8"/>
      <c r="M623" s="119"/>
      <c r="N623" s="118"/>
      <c r="O623" s="119"/>
      <c r="P623" s="119"/>
      <c r="Q623" s="119"/>
      <c r="R623" s="119"/>
      <c r="S623" s="4"/>
      <c r="T623" s="4"/>
      <c r="U623" s="4"/>
      <c r="V623" s="4"/>
      <c r="W623" s="4"/>
      <c r="X623" s="4"/>
      <c r="Y623" s="4"/>
      <c r="Z623" s="4"/>
      <c r="AA623" s="4"/>
      <c r="AB623" s="4"/>
      <c r="AC623" s="4"/>
      <c r="AD623" s="4"/>
      <c r="AE623" s="4"/>
      <c r="AF623" s="4"/>
      <c r="AG623" s="4"/>
    </row>
    <row r="624">
      <c r="A624" s="4"/>
      <c r="B624" s="4"/>
      <c r="C624" s="4"/>
      <c r="D624" s="4"/>
      <c r="E624" s="4"/>
      <c r="F624" s="4"/>
      <c r="G624" s="4"/>
      <c r="H624" s="8"/>
      <c r="I624" s="8"/>
      <c r="J624" s="8"/>
      <c r="K624" s="8"/>
      <c r="L624" s="8"/>
      <c r="M624" s="119"/>
      <c r="N624" s="118"/>
      <c r="O624" s="119"/>
      <c r="P624" s="119"/>
      <c r="Q624" s="119"/>
      <c r="R624" s="119"/>
      <c r="S624" s="4"/>
      <c r="T624" s="4"/>
      <c r="U624" s="4"/>
      <c r="V624" s="4"/>
      <c r="W624" s="4"/>
      <c r="X624" s="4"/>
      <c r="Y624" s="4"/>
      <c r="Z624" s="4"/>
      <c r="AA624" s="4"/>
      <c r="AB624" s="4"/>
      <c r="AC624" s="4"/>
      <c r="AD624" s="4"/>
      <c r="AE624" s="4"/>
      <c r="AF624" s="4"/>
      <c r="AG624" s="4"/>
    </row>
    <row r="625">
      <c r="A625" s="4"/>
      <c r="B625" s="4"/>
      <c r="C625" s="4"/>
      <c r="D625" s="4"/>
      <c r="E625" s="4"/>
      <c r="F625" s="4"/>
      <c r="G625" s="4"/>
      <c r="H625" s="8"/>
      <c r="I625" s="8"/>
      <c r="J625" s="8"/>
      <c r="K625" s="8"/>
      <c r="L625" s="8"/>
      <c r="M625" s="119"/>
      <c r="N625" s="118"/>
      <c r="O625" s="119"/>
      <c r="P625" s="119"/>
      <c r="Q625" s="119"/>
      <c r="R625" s="119"/>
      <c r="S625" s="4"/>
      <c r="T625" s="4"/>
      <c r="U625" s="4"/>
      <c r="V625" s="4"/>
      <c r="W625" s="4"/>
      <c r="X625" s="4"/>
      <c r="Y625" s="4"/>
      <c r="Z625" s="4"/>
      <c r="AA625" s="4"/>
      <c r="AB625" s="4"/>
      <c r="AC625" s="4"/>
      <c r="AD625" s="4"/>
      <c r="AE625" s="4"/>
      <c r="AF625" s="4"/>
      <c r="AG625" s="4"/>
    </row>
    <row r="626">
      <c r="A626" s="4"/>
      <c r="B626" s="4"/>
      <c r="C626" s="4"/>
      <c r="D626" s="4"/>
      <c r="E626" s="4"/>
      <c r="F626" s="4"/>
      <c r="G626" s="4"/>
      <c r="H626" s="8"/>
      <c r="I626" s="8"/>
      <c r="J626" s="8"/>
      <c r="K626" s="8"/>
      <c r="L626" s="8"/>
      <c r="M626" s="119"/>
      <c r="N626" s="118"/>
      <c r="O626" s="119"/>
      <c r="P626" s="119"/>
      <c r="Q626" s="119"/>
      <c r="R626" s="119"/>
      <c r="S626" s="4"/>
      <c r="T626" s="4"/>
      <c r="U626" s="4"/>
      <c r="V626" s="4"/>
      <c r="W626" s="4"/>
      <c r="X626" s="4"/>
      <c r="Y626" s="4"/>
      <c r="Z626" s="4"/>
      <c r="AA626" s="4"/>
      <c r="AB626" s="4"/>
      <c r="AC626" s="4"/>
      <c r="AD626" s="4"/>
      <c r="AE626" s="4"/>
      <c r="AF626" s="4"/>
      <c r="AG626" s="4"/>
    </row>
    <row r="627">
      <c r="A627" s="4"/>
      <c r="B627" s="4"/>
      <c r="C627" s="4"/>
      <c r="D627" s="4"/>
      <c r="E627" s="4"/>
      <c r="F627" s="4"/>
      <c r="G627" s="4"/>
      <c r="H627" s="8"/>
      <c r="I627" s="8"/>
      <c r="J627" s="8"/>
      <c r="K627" s="8"/>
      <c r="L627" s="8"/>
      <c r="M627" s="119"/>
      <c r="N627" s="118"/>
      <c r="O627" s="119"/>
      <c r="P627" s="119"/>
      <c r="Q627" s="119"/>
      <c r="R627" s="119"/>
      <c r="S627" s="4"/>
      <c r="T627" s="4"/>
      <c r="U627" s="4"/>
      <c r="V627" s="4"/>
      <c r="W627" s="4"/>
      <c r="X627" s="4"/>
      <c r="Y627" s="4"/>
      <c r="Z627" s="4"/>
      <c r="AA627" s="4"/>
      <c r="AB627" s="4"/>
      <c r="AC627" s="4"/>
      <c r="AD627" s="4"/>
      <c r="AE627" s="4"/>
      <c r="AF627" s="4"/>
      <c r="AG627" s="4"/>
    </row>
    <row r="628">
      <c r="A628" s="4"/>
      <c r="B628" s="4"/>
      <c r="C628" s="4"/>
      <c r="D628" s="4"/>
      <c r="E628" s="4"/>
      <c r="F628" s="4"/>
      <c r="G628" s="4"/>
      <c r="H628" s="8"/>
      <c r="I628" s="8"/>
      <c r="J628" s="8"/>
      <c r="K628" s="8"/>
      <c r="L628" s="8"/>
      <c r="M628" s="119"/>
      <c r="N628" s="118"/>
      <c r="O628" s="119"/>
      <c r="P628" s="119"/>
      <c r="Q628" s="119"/>
      <c r="R628" s="119"/>
      <c r="S628" s="4"/>
      <c r="T628" s="4"/>
      <c r="U628" s="4"/>
      <c r="V628" s="4"/>
      <c r="W628" s="4"/>
      <c r="X628" s="4"/>
      <c r="Y628" s="4"/>
      <c r="Z628" s="4"/>
      <c r="AA628" s="4"/>
      <c r="AB628" s="4"/>
      <c r="AC628" s="4"/>
      <c r="AD628" s="4"/>
      <c r="AE628" s="4"/>
      <c r="AF628" s="4"/>
      <c r="AG628" s="4"/>
    </row>
    <row r="629">
      <c r="A629" s="4"/>
      <c r="B629" s="4"/>
      <c r="C629" s="4"/>
      <c r="D629" s="4"/>
      <c r="E629" s="4"/>
      <c r="F629" s="4"/>
      <c r="G629" s="4"/>
      <c r="H629" s="8"/>
      <c r="I629" s="8"/>
      <c r="J629" s="8"/>
      <c r="K629" s="8"/>
      <c r="L629" s="8"/>
      <c r="M629" s="119"/>
      <c r="N629" s="118"/>
      <c r="O629" s="119"/>
      <c r="P629" s="119"/>
      <c r="Q629" s="119"/>
      <c r="R629" s="119"/>
      <c r="S629" s="4"/>
      <c r="T629" s="4"/>
      <c r="U629" s="4"/>
      <c r="V629" s="4"/>
      <c r="W629" s="4"/>
      <c r="X629" s="4"/>
      <c r="Y629" s="4"/>
      <c r="Z629" s="4"/>
      <c r="AA629" s="4"/>
      <c r="AB629" s="4"/>
      <c r="AC629" s="4"/>
      <c r="AD629" s="4"/>
      <c r="AE629" s="4"/>
      <c r="AF629" s="4"/>
      <c r="AG629" s="4"/>
    </row>
    <row r="630">
      <c r="A630" s="4"/>
      <c r="B630" s="4"/>
      <c r="C630" s="4"/>
      <c r="D630" s="4"/>
      <c r="E630" s="4"/>
      <c r="F630" s="4"/>
      <c r="G630" s="4"/>
      <c r="H630" s="8"/>
      <c r="I630" s="8"/>
      <c r="J630" s="8"/>
      <c r="K630" s="8"/>
      <c r="L630" s="8"/>
      <c r="M630" s="119"/>
      <c r="N630" s="118"/>
      <c r="O630" s="119"/>
      <c r="P630" s="119"/>
      <c r="Q630" s="119"/>
      <c r="R630" s="119"/>
      <c r="S630" s="4"/>
      <c r="T630" s="4"/>
      <c r="U630" s="4"/>
      <c r="V630" s="4"/>
      <c r="W630" s="4"/>
      <c r="X630" s="4"/>
      <c r="Y630" s="4"/>
      <c r="Z630" s="4"/>
      <c r="AA630" s="4"/>
      <c r="AB630" s="4"/>
      <c r="AC630" s="4"/>
      <c r="AD630" s="4"/>
      <c r="AE630" s="4"/>
      <c r="AF630" s="4"/>
      <c r="AG630" s="4"/>
    </row>
    <row r="631">
      <c r="A631" s="4"/>
      <c r="B631" s="4"/>
      <c r="C631" s="4"/>
      <c r="D631" s="4"/>
      <c r="E631" s="4"/>
      <c r="F631" s="4"/>
      <c r="G631" s="4"/>
      <c r="H631" s="8"/>
      <c r="I631" s="8"/>
      <c r="J631" s="8"/>
      <c r="K631" s="8"/>
      <c r="L631" s="8"/>
      <c r="M631" s="119"/>
      <c r="N631" s="118"/>
      <c r="O631" s="119"/>
      <c r="P631" s="119"/>
      <c r="Q631" s="119"/>
      <c r="R631" s="119"/>
      <c r="S631" s="4"/>
      <c r="T631" s="4"/>
      <c r="U631" s="4"/>
      <c r="V631" s="4"/>
      <c r="W631" s="4"/>
      <c r="X631" s="4"/>
      <c r="Y631" s="4"/>
      <c r="Z631" s="4"/>
      <c r="AA631" s="4"/>
      <c r="AB631" s="4"/>
      <c r="AC631" s="4"/>
      <c r="AD631" s="4"/>
      <c r="AE631" s="4"/>
      <c r="AF631" s="4"/>
      <c r="AG631" s="4"/>
    </row>
    <row r="632">
      <c r="A632" s="4"/>
      <c r="B632" s="4"/>
      <c r="C632" s="4"/>
      <c r="D632" s="4"/>
      <c r="E632" s="4"/>
      <c r="F632" s="4"/>
      <c r="G632" s="4"/>
      <c r="H632" s="8"/>
      <c r="I632" s="8"/>
      <c r="J632" s="8"/>
      <c r="K632" s="8"/>
      <c r="L632" s="8"/>
      <c r="M632" s="119"/>
      <c r="N632" s="118"/>
      <c r="O632" s="119"/>
      <c r="P632" s="119"/>
      <c r="Q632" s="119"/>
      <c r="R632" s="119"/>
      <c r="S632" s="4"/>
      <c r="T632" s="4"/>
      <c r="U632" s="4"/>
      <c r="V632" s="4"/>
      <c r="W632" s="4"/>
      <c r="X632" s="4"/>
      <c r="Y632" s="4"/>
      <c r="Z632" s="4"/>
      <c r="AA632" s="4"/>
      <c r="AB632" s="4"/>
      <c r="AC632" s="4"/>
      <c r="AD632" s="4"/>
      <c r="AE632" s="4"/>
      <c r="AF632" s="4"/>
      <c r="AG632" s="4"/>
    </row>
    <row r="633">
      <c r="A633" s="4"/>
      <c r="B633" s="4"/>
      <c r="C633" s="4"/>
      <c r="D633" s="4"/>
      <c r="E633" s="4"/>
      <c r="F633" s="4"/>
      <c r="G633" s="4"/>
      <c r="H633" s="8"/>
      <c r="I633" s="8"/>
      <c r="J633" s="8"/>
      <c r="K633" s="8"/>
      <c r="L633" s="8"/>
      <c r="M633" s="119"/>
      <c r="N633" s="118"/>
      <c r="O633" s="119"/>
      <c r="P633" s="119"/>
      <c r="Q633" s="119"/>
      <c r="R633" s="119"/>
      <c r="S633" s="4"/>
      <c r="T633" s="4"/>
      <c r="U633" s="4"/>
      <c r="V633" s="4"/>
      <c r="W633" s="4"/>
      <c r="X633" s="4"/>
      <c r="Y633" s="4"/>
      <c r="Z633" s="4"/>
      <c r="AA633" s="4"/>
      <c r="AB633" s="4"/>
      <c r="AC633" s="4"/>
      <c r="AD633" s="4"/>
      <c r="AE633" s="4"/>
      <c r="AF633" s="4"/>
      <c r="AG633" s="4"/>
    </row>
    <row r="634">
      <c r="A634" s="4"/>
      <c r="B634" s="4"/>
      <c r="C634" s="4"/>
      <c r="D634" s="4"/>
      <c r="E634" s="4"/>
      <c r="F634" s="4"/>
      <c r="G634" s="4"/>
      <c r="H634" s="8"/>
      <c r="I634" s="8"/>
      <c r="J634" s="8"/>
      <c r="K634" s="8"/>
      <c r="L634" s="8"/>
      <c r="M634" s="119"/>
      <c r="N634" s="118"/>
      <c r="O634" s="119"/>
      <c r="P634" s="119"/>
      <c r="Q634" s="119"/>
      <c r="R634" s="119"/>
      <c r="S634" s="4"/>
      <c r="T634" s="4"/>
      <c r="U634" s="4"/>
      <c r="V634" s="4"/>
      <c r="W634" s="4"/>
      <c r="X634" s="4"/>
      <c r="Y634" s="4"/>
      <c r="Z634" s="4"/>
      <c r="AA634" s="4"/>
      <c r="AB634" s="4"/>
      <c r="AC634" s="4"/>
      <c r="AD634" s="4"/>
      <c r="AE634" s="4"/>
      <c r="AF634" s="4"/>
      <c r="AG634" s="4"/>
    </row>
    <row r="635">
      <c r="A635" s="4"/>
      <c r="B635" s="4"/>
      <c r="C635" s="4"/>
      <c r="D635" s="4"/>
      <c r="E635" s="4"/>
      <c r="F635" s="4"/>
      <c r="G635" s="4"/>
      <c r="H635" s="8"/>
      <c r="I635" s="8"/>
      <c r="J635" s="8"/>
      <c r="K635" s="8"/>
      <c r="L635" s="8"/>
      <c r="M635" s="119"/>
      <c r="N635" s="118"/>
      <c r="O635" s="119"/>
      <c r="P635" s="119"/>
      <c r="Q635" s="119"/>
      <c r="R635" s="119"/>
      <c r="S635" s="4"/>
      <c r="T635" s="4"/>
      <c r="U635" s="4"/>
      <c r="V635" s="4"/>
      <c r="W635" s="4"/>
      <c r="X635" s="4"/>
      <c r="Y635" s="4"/>
      <c r="Z635" s="4"/>
      <c r="AA635" s="4"/>
      <c r="AB635" s="4"/>
      <c r="AC635" s="4"/>
      <c r="AD635" s="4"/>
      <c r="AE635" s="4"/>
      <c r="AF635" s="4"/>
      <c r="AG635" s="4"/>
    </row>
    <row r="636">
      <c r="A636" s="4"/>
      <c r="B636" s="4"/>
      <c r="C636" s="4"/>
      <c r="D636" s="4"/>
      <c r="E636" s="4"/>
      <c r="F636" s="4"/>
      <c r="G636" s="4"/>
      <c r="H636" s="8"/>
      <c r="I636" s="8"/>
      <c r="J636" s="8"/>
      <c r="K636" s="8"/>
      <c r="L636" s="8"/>
      <c r="M636" s="119"/>
      <c r="N636" s="118"/>
      <c r="O636" s="119"/>
      <c r="P636" s="119"/>
      <c r="Q636" s="119"/>
      <c r="R636" s="119"/>
      <c r="S636" s="4"/>
      <c r="T636" s="4"/>
      <c r="U636" s="4"/>
      <c r="V636" s="4"/>
      <c r="W636" s="4"/>
      <c r="X636" s="4"/>
      <c r="Y636" s="4"/>
      <c r="Z636" s="4"/>
      <c r="AA636" s="4"/>
      <c r="AB636" s="4"/>
      <c r="AC636" s="4"/>
      <c r="AD636" s="4"/>
      <c r="AE636" s="4"/>
      <c r="AF636" s="4"/>
      <c r="AG636" s="4"/>
    </row>
    <row r="637">
      <c r="A637" s="4"/>
      <c r="B637" s="4"/>
      <c r="C637" s="4"/>
      <c r="D637" s="4"/>
      <c r="E637" s="4"/>
      <c r="F637" s="4"/>
      <c r="G637" s="4"/>
      <c r="H637" s="8"/>
      <c r="I637" s="8"/>
      <c r="J637" s="8"/>
      <c r="K637" s="8"/>
      <c r="L637" s="8"/>
      <c r="M637" s="119"/>
      <c r="N637" s="118"/>
      <c r="O637" s="119"/>
      <c r="P637" s="119"/>
      <c r="Q637" s="119"/>
      <c r="R637" s="119"/>
      <c r="S637" s="4"/>
      <c r="T637" s="4"/>
      <c r="U637" s="4"/>
      <c r="V637" s="4"/>
      <c r="W637" s="4"/>
      <c r="X637" s="4"/>
      <c r="Y637" s="4"/>
      <c r="Z637" s="4"/>
      <c r="AA637" s="4"/>
      <c r="AB637" s="4"/>
      <c r="AC637" s="4"/>
      <c r="AD637" s="4"/>
      <c r="AE637" s="4"/>
      <c r="AF637" s="4"/>
      <c r="AG637" s="4"/>
    </row>
    <row r="638">
      <c r="A638" s="4"/>
      <c r="B638" s="4"/>
      <c r="C638" s="4"/>
      <c r="D638" s="4"/>
      <c r="E638" s="4"/>
      <c r="F638" s="4"/>
      <c r="G638" s="4"/>
      <c r="H638" s="8"/>
      <c r="I638" s="8"/>
      <c r="J638" s="8"/>
      <c r="K638" s="8"/>
      <c r="L638" s="8"/>
      <c r="M638" s="119"/>
      <c r="N638" s="118"/>
      <c r="O638" s="119"/>
      <c r="P638" s="119"/>
      <c r="Q638" s="119"/>
      <c r="R638" s="119"/>
      <c r="S638" s="4"/>
      <c r="T638" s="4"/>
      <c r="U638" s="4"/>
      <c r="V638" s="4"/>
      <c r="W638" s="4"/>
      <c r="X638" s="4"/>
      <c r="Y638" s="4"/>
      <c r="Z638" s="4"/>
      <c r="AA638" s="4"/>
      <c r="AB638" s="4"/>
      <c r="AC638" s="4"/>
      <c r="AD638" s="4"/>
      <c r="AE638" s="4"/>
      <c r="AF638" s="4"/>
      <c r="AG638" s="4"/>
    </row>
    <row r="639">
      <c r="A639" s="4"/>
      <c r="B639" s="4"/>
      <c r="C639" s="4"/>
      <c r="D639" s="4"/>
      <c r="E639" s="4"/>
      <c r="F639" s="4"/>
      <c r="G639" s="4"/>
      <c r="H639" s="8"/>
      <c r="I639" s="8"/>
      <c r="J639" s="8"/>
      <c r="K639" s="8"/>
      <c r="L639" s="8"/>
      <c r="M639" s="119"/>
      <c r="N639" s="118"/>
      <c r="O639" s="119"/>
      <c r="P639" s="119"/>
      <c r="Q639" s="119"/>
      <c r="R639" s="119"/>
      <c r="S639" s="4"/>
      <c r="T639" s="4"/>
      <c r="U639" s="4"/>
      <c r="V639" s="4"/>
      <c r="W639" s="4"/>
      <c r="X639" s="4"/>
      <c r="Y639" s="4"/>
      <c r="Z639" s="4"/>
      <c r="AA639" s="4"/>
      <c r="AB639" s="4"/>
      <c r="AC639" s="4"/>
      <c r="AD639" s="4"/>
      <c r="AE639" s="4"/>
      <c r="AF639" s="4"/>
      <c r="AG639" s="4"/>
    </row>
    <row r="640">
      <c r="A640" s="4"/>
      <c r="B640" s="4"/>
      <c r="C640" s="4"/>
      <c r="D640" s="4"/>
      <c r="E640" s="4"/>
      <c r="F640" s="4"/>
      <c r="G640" s="4"/>
      <c r="H640" s="8"/>
      <c r="I640" s="8"/>
      <c r="J640" s="8"/>
      <c r="K640" s="8"/>
      <c r="L640" s="8"/>
      <c r="M640" s="119"/>
      <c r="N640" s="118"/>
      <c r="O640" s="119"/>
      <c r="P640" s="119"/>
      <c r="Q640" s="119"/>
      <c r="R640" s="119"/>
      <c r="S640" s="4"/>
      <c r="T640" s="4"/>
      <c r="U640" s="4"/>
      <c r="V640" s="4"/>
      <c r="W640" s="4"/>
      <c r="X640" s="4"/>
      <c r="Y640" s="4"/>
      <c r="Z640" s="4"/>
      <c r="AA640" s="4"/>
      <c r="AB640" s="4"/>
      <c r="AC640" s="4"/>
      <c r="AD640" s="4"/>
      <c r="AE640" s="4"/>
      <c r="AF640" s="4"/>
      <c r="AG640" s="4"/>
    </row>
    <row r="641">
      <c r="A641" s="4"/>
      <c r="B641" s="4"/>
      <c r="C641" s="4"/>
      <c r="D641" s="4"/>
      <c r="E641" s="4"/>
      <c r="F641" s="4"/>
      <c r="G641" s="4"/>
      <c r="H641" s="8"/>
      <c r="I641" s="8"/>
      <c r="J641" s="8"/>
      <c r="K641" s="8"/>
      <c r="L641" s="8"/>
      <c r="M641" s="119"/>
      <c r="N641" s="118"/>
      <c r="O641" s="119"/>
      <c r="P641" s="119"/>
      <c r="Q641" s="119"/>
      <c r="R641" s="119"/>
      <c r="S641" s="4"/>
      <c r="T641" s="4"/>
      <c r="U641" s="4"/>
      <c r="V641" s="4"/>
      <c r="W641" s="4"/>
      <c r="X641" s="4"/>
      <c r="Y641" s="4"/>
      <c r="Z641" s="4"/>
      <c r="AA641" s="4"/>
      <c r="AB641" s="4"/>
      <c r="AC641" s="4"/>
      <c r="AD641" s="4"/>
      <c r="AE641" s="4"/>
      <c r="AF641" s="4"/>
      <c r="AG641" s="4"/>
    </row>
    <row r="642">
      <c r="A642" s="4"/>
      <c r="B642" s="4"/>
      <c r="C642" s="4"/>
      <c r="D642" s="4"/>
      <c r="E642" s="4"/>
      <c r="F642" s="4"/>
      <c r="G642" s="4"/>
      <c r="H642" s="8"/>
      <c r="I642" s="8"/>
      <c r="J642" s="8"/>
      <c r="K642" s="8"/>
      <c r="L642" s="8"/>
      <c r="M642" s="119"/>
      <c r="N642" s="118"/>
      <c r="O642" s="119"/>
      <c r="P642" s="119"/>
      <c r="Q642" s="119"/>
      <c r="R642" s="119"/>
      <c r="S642" s="4"/>
      <c r="T642" s="4"/>
      <c r="U642" s="4"/>
      <c r="V642" s="4"/>
      <c r="W642" s="4"/>
      <c r="X642" s="4"/>
      <c r="Y642" s="4"/>
      <c r="Z642" s="4"/>
      <c r="AA642" s="4"/>
      <c r="AB642" s="4"/>
      <c r="AC642" s="4"/>
      <c r="AD642" s="4"/>
      <c r="AE642" s="4"/>
      <c r="AF642" s="4"/>
      <c r="AG642" s="4"/>
    </row>
    <row r="643">
      <c r="A643" s="4"/>
      <c r="B643" s="4"/>
      <c r="C643" s="4"/>
      <c r="D643" s="4"/>
      <c r="E643" s="4"/>
      <c r="F643" s="4"/>
      <c r="G643" s="4"/>
      <c r="H643" s="8"/>
      <c r="I643" s="8"/>
      <c r="J643" s="8"/>
      <c r="K643" s="8"/>
      <c r="L643" s="8"/>
      <c r="M643" s="119"/>
      <c r="N643" s="118"/>
      <c r="O643" s="119"/>
      <c r="P643" s="119"/>
      <c r="Q643" s="119"/>
      <c r="R643" s="119"/>
      <c r="S643" s="4"/>
      <c r="T643" s="4"/>
      <c r="U643" s="4"/>
      <c r="V643" s="4"/>
      <c r="W643" s="4"/>
      <c r="X643" s="4"/>
      <c r="Y643" s="4"/>
      <c r="Z643" s="4"/>
      <c r="AA643" s="4"/>
      <c r="AB643" s="4"/>
      <c r="AC643" s="4"/>
      <c r="AD643" s="4"/>
      <c r="AE643" s="4"/>
      <c r="AF643" s="4"/>
      <c r="AG643" s="4"/>
    </row>
    <row r="644">
      <c r="A644" s="4"/>
      <c r="B644" s="4"/>
      <c r="C644" s="4"/>
      <c r="D644" s="4"/>
      <c r="E644" s="4"/>
      <c r="F644" s="4"/>
      <c r="G644" s="4"/>
      <c r="H644" s="8"/>
      <c r="I644" s="8"/>
      <c r="J644" s="8"/>
      <c r="K644" s="8"/>
      <c r="L644" s="8"/>
      <c r="M644" s="119"/>
      <c r="N644" s="118"/>
      <c r="O644" s="119"/>
      <c r="P644" s="119"/>
      <c r="Q644" s="119"/>
      <c r="R644" s="119"/>
      <c r="S644" s="4"/>
      <c r="T644" s="4"/>
      <c r="U644" s="4"/>
      <c r="V644" s="4"/>
      <c r="W644" s="4"/>
      <c r="X644" s="4"/>
      <c r="Y644" s="4"/>
      <c r="Z644" s="4"/>
      <c r="AA644" s="4"/>
      <c r="AB644" s="4"/>
      <c r="AC644" s="4"/>
      <c r="AD644" s="4"/>
      <c r="AE644" s="4"/>
      <c r="AF644" s="4"/>
      <c r="AG644" s="4"/>
    </row>
    <row r="645">
      <c r="A645" s="4"/>
      <c r="B645" s="4"/>
      <c r="C645" s="4"/>
      <c r="D645" s="4"/>
      <c r="E645" s="4"/>
      <c r="F645" s="4"/>
      <c r="G645" s="4"/>
      <c r="H645" s="8"/>
      <c r="I645" s="8"/>
      <c r="J645" s="8"/>
      <c r="K645" s="8"/>
      <c r="L645" s="8"/>
      <c r="M645" s="119"/>
      <c r="N645" s="118"/>
      <c r="O645" s="119"/>
      <c r="P645" s="119"/>
      <c r="Q645" s="119"/>
      <c r="R645" s="119"/>
      <c r="S645" s="4"/>
      <c r="T645" s="4"/>
      <c r="U645" s="4"/>
      <c r="V645" s="4"/>
      <c r="W645" s="4"/>
      <c r="X645" s="4"/>
      <c r="Y645" s="4"/>
      <c r="Z645" s="4"/>
      <c r="AA645" s="4"/>
      <c r="AB645" s="4"/>
      <c r="AC645" s="4"/>
      <c r="AD645" s="4"/>
      <c r="AE645" s="4"/>
      <c r="AF645" s="4"/>
      <c r="AG645" s="4"/>
    </row>
    <row r="646">
      <c r="A646" s="4"/>
      <c r="B646" s="4"/>
      <c r="C646" s="4"/>
      <c r="D646" s="4"/>
      <c r="E646" s="4"/>
      <c r="F646" s="4"/>
      <c r="G646" s="4"/>
      <c r="H646" s="8"/>
      <c r="I646" s="8"/>
      <c r="J646" s="8"/>
      <c r="K646" s="8"/>
      <c r="L646" s="8"/>
      <c r="M646" s="119"/>
      <c r="N646" s="118"/>
      <c r="O646" s="119"/>
      <c r="P646" s="119"/>
      <c r="Q646" s="119"/>
      <c r="R646" s="119"/>
      <c r="S646" s="4"/>
      <c r="T646" s="4"/>
      <c r="U646" s="4"/>
      <c r="V646" s="4"/>
      <c r="W646" s="4"/>
      <c r="X646" s="4"/>
      <c r="Y646" s="4"/>
      <c r="Z646" s="4"/>
      <c r="AA646" s="4"/>
      <c r="AB646" s="4"/>
      <c r="AC646" s="4"/>
      <c r="AD646" s="4"/>
      <c r="AE646" s="4"/>
      <c r="AF646" s="4"/>
      <c r="AG646" s="4"/>
    </row>
    <row r="647">
      <c r="A647" s="4"/>
      <c r="B647" s="4"/>
      <c r="C647" s="4"/>
      <c r="D647" s="4"/>
      <c r="E647" s="4"/>
      <c r="F647" s="4"/>
      <c r="G647" s="4"/>
      <c r="H647" s="8"/>
      <c r="I647" s="8"/>
      <c r="J647" s="8"/>
      <c r="K647" s="8"/>
      <c r="L647" s="8"/>
      <c r="M647" s="119"/>
      <c r="N647" s="118"/>
      <c r="O647" s="119"/>
      <c r="P647" s="119"/>
      <c r="Q647" s="119"/>
      <c r="R647" s="119"/>
      <c r="S647" s="4"/>
      <c r="T647" s="4"/>
      <c r="U647" s="4"/>
      <c r="V647" s="4"/>
      <c r="W647" s="4"/>
      <c r="X647" s="4"/>
      <c r="Y647" s="4"/>
      <c r="Z647" s="4"/>
      <c r="AA647" s="4"/>
      <c r="AB647" s="4"/>
      <c r="AC647" s="4"/>
      <c r="AD647" s="4"/>
      <c r="AE647" s="4"/>
      <c r="AF647" s="4"/>
      <c r="AG647" s="4"/>
    </row>
    <row r="648">
      <c r="A648" s="4"/>
      <c r="B648" s="4"/>
      <c r="C648" s="4"/>
      <c r="D648" s="4"/>
      <c r="E648" s="4"/>
      <c r="F648" s="4"/>
      <c r="G648" s="4"/>
      <c r="H648" s="8"/>
      <c r="I648" s="8"/>
      <c r="J648" s="8"/>
      <c r="K648" s="8"/>
      <c r="L648" s="8"/>
      <c r="M648" s="119"/>
      <c r="N648" s="118"/>
      <c r="O648" s="119"/>
      <c r="P648" s="119"/>
      <c r="Q648" s="119"/>
      <c r="R648" s="119"/>
      <c r="S648" s="4"/>
      <c r="T648" s="4"/>
      <c r="U648" s="4"/>
      <c r="V648" s="4"/>
      <c r="W648" s="4"/>
      <c r="X648" s="4"/>
      <c r="Y648" s="4"/>
      <c r="Z648" s="4"/>
      <c r="AA648" s="4"/>
      <c r="AB648" s="4"/>
      <c r="AC648" s="4"/>
      <c r="AD648" s="4"/>
      <c r="AE648" s="4"/>
      <c r="AF648" s="4"/>
      <c r="AG648" s="4"/>
    </row>
    <row r="649">
      <c r="A649" s="4"/>
      <c r="B649" s="4"/>
      <c r="C649" s="4"/>
      <c r="D649" s="4"/>
      <c r="E649" s="4"/>
      <c r="F649" s="4"/>
      <c r="G649" s="4"/>
      <c r="H649" s="8"/>
      <c r="I649" s="8"/>
      <c r="J649" s="8"/>
      <c r="K649" s="8"/>
      <c r="L649" s="8"/>
      <c r="M649" s="119"/>
      <c r="N649" s="118"/>
      <c r="O649" s="119"/>
      <c r="P649" s="119"/>
      <c r="Q649" s="119"/>
      <c r="R649" s="119"/>
      <c r="S649" s="4"/>
      <c r="T649" s="4"/>
      <c r="U649" s="4"/>
      <c r="V649" s="4"/>
      <c r="W649" s="4"/>
      <c r="X649" s="4"/>
      <c r="Y649" s="4"/>
      <c r="Z649" s="4"/>
      <c r="AA649" s="4"/>
      <c r="AB649" s="4"/>
      <c r="AC649" s="4"/>
      <c r="AD649" s="4"/>
      <c r="AE649" s="4"/>
      <c r="AF649" s="4"/>
      <c r="AG649" s="4"/>
    </row>
    <row r="650">
      <c r="A650" s="4"/>
      <c r="B650" s="4"/>
      <c r="C650" s="4"/>
      <c r="D650" s="4"/>
      <c r="E650" s="4"/>
      <c r="F650" s="4"/>
      <c r="G650" s="4"/>
      <c r="H650" s="8"/>
      <c r="I650" s="8"/>
      <c r="J650" s="8"/>
      <c r="K650" s="8"/>
      <c r="L650" s="8"/>
      <c r="M650" s="119"/>
      <c r="N650" s="118"/>
      <c r="O650" s="119"/>
      <c r="P650" s="119"/>
      <c r="Q650" s="119"/>
      <c r="R650" s="119"/>
      <c r="S650" s="4"/>
      <c r="T650" s="4"/>
      <c r="U650" s="4"/>
      <c r="V650" s="4"/>
      <c r="W650" s="4"/>
      <c r="X650" s="4"/>
      <c r="Y650" s="4"/>
      <c r="Z650" s="4"/>
      <c r="AA650" s="4"/>
      <c r="AB650" s="4"/>
      <c r="AC650" s="4"/>
      <c r="AD650" s="4"/>
      <c r="AE650" s="4"/>
      <c r="AF650" s="4"/>
      <c r="AG650" s="4"/>
    </row>
    <row r="651">
      <c r="A651" s="4"/>
      <c r="B651" s="4"/>
      <c r="C651" s="4"/>
      <c r="D651" s="4"/>
      <c r="E651" s="4"/>
      <c r="F651" s="4"/>
      <c r="G651" s="4"/>
      <c r="H651" s="8"/>
      <c r="I651" s="8"/>
      <c r="J651" s="8"/>
      <c r="K651" s="8"/>
      <c r="L651" s="8"/>
      <c r="M651" s="119"/>
      <c r="N651" s="118"/>
      <c r="O651" s="119"/>
      <c r="P651" s="119"/>
      <c r="Q651" s="119"/>
      <c r="R651" s="119"/>
      <c r="S651" s="4"/>
      <c r="T651" s="4"/>
      <c r="U651" s="4"/>
      <c r="V651" s="4"/>
      <c r="W651" s="4"/>
      <c r="X651" s="4"/>
      <c r="Y651" s="4"/>
      <c r="Z651" s="4"/>
      <c r="AA651" s="4"/>
      <c r="AB651" s="4"/>
      <c r="AC651" s="4"/>
      <c r="AD651" s="4"/>
      <c r="AE651" s="4"/>
      <c r="AF651" s="4"/>
      <c r="AG651" s="4"/>
    </row>
    <row r="652">
      <c r="A652" s="4"/>
      <c r="B652" s="4"/>
      <c r="C652" s="4"/>
      <c r="D652" s="4"/>
      <c r="E652" s="4"/>
      <c r="F652" s="4"/>
      <c r="G652" s="4"/>
      <c r="H652" s="8"/>
      <c r="I652" s="8"/>
      <c r="J652" s="8"/>
      <c r="K652" s="8"/>
      <c r="L652" s="8"/>
      <c r="M652" s="119"/>
      <c r="N652" s="118"/>
      <c r="O652" s="119"/>
      <c r="P652" s="119"/>
      <c r="Q652" s="119"/>
      <c r="R652" s="119"/>
      <c r="S652" s="4"/>
      <c r="T652" s="4"/>
      <c r="U652" s="4"/>
      <c r="V652" s="4"/>
      <c r="W652" s="4"/>
      <c r="X652" s="4"/>
      <c r="Y652" s="4"/>
      <c r="Z652" s="4"/>
      <c r="AA652" s="4"/>
      <c r="AB652" s="4"/>
      <c r="AC652" s="4"/>
      <c r="AD652" s="4"/>
      <c r="AE652" s="4"/>
      <c r="AF652" s="4"/>
      <c r="AG652" s="4"/>
    </row>
    <row r="653">
      <c r="A653" s="4"/>
      <c r="B653" s="4"/>
      <c r="C653" s="4"/>
      <c r="D653" s="4"/>
      <c r="E653" s="4"/>
      <c r="F653" s="4"/>
      <c r="G653" s="4"/>
      <c r="H653" s="8"/>
      <c r="I653" s="8"/>
      <c r="J653" s="8"/>
      <c r="K653" s="8"/>
      <c r="L653" s="8"/>
      <c r="M653" s="119"/>
      <c r="N653" s="118"/>
      <c r="O653" s="119"/>
      <c r="P653" s="119"/>
      <c r="Q653" s="119"/>
      <c r="R653" s="119"/>
      <c r="S653" s="4"/>
      <c r="T653" s="4"/>
      <c r="U653" s="4"/>
      <c r="V653" s="4"/>
      <c r="W653" s="4"/>
      <c r="X653" s="4"/>
      <c r="Y653" s="4"/>
      <c r="Z653" s="4"/>
      <c r="AA653" s="4"/>
      <c r="AB653" s="4"/>
      <c r="AC653" s="4"/>
      <c r="AD653" s="4"/>
      <c r="AE653" s="4"/>
      <c r="AF653" s="4"/>
      <c r="AG653" s="4"/>
    </row>
    <row r="654">
      <c r="A654" s="4"/>
      <c r="B654" s="4"/>
      <c r="C654" s="4"/>
      <c r="D654" s="4"/>
      <c r="E654" s="4"/>
      <c r="F654" s="4"/>
      <c r="G654" s="4"/>
      <c r="H654" s="8"/>
      <c r="I654" s="8"/>
      <c r="J654" s="8"/>
      <c r="K654" s="8"/>
      <c r="L654" s="8"/>
      <c r="M654" s="119"/>
      <c r="N654" s="118"/>
      <c r="O654" s="119"/>
      <c r="P654" s="119"/>
      <c r="Q654" s="119"/>
      <c r="R654" s="119"/>
      <c r="S654" s="4"/>
      <c r="T654" s="4"/>
      <c r="U654" s="4"/>
      <c r="V654" s="4"/>
      <c r="W654" s="4"/>
      <c r="X654" s="4"/>
      <c r="Y654" s="4"/>
      <c r="Z654" s="4"/>
      <c r="AA654" s="4"/>
      <c r="AB654" s="4"/>
      <c r="AC654" s="4"/>
      <c r="AD654" s="4"/>
      <c r="AE654" s="4"/>
      <c r="AF654" s="4"/>
      <c r="AG654" s="4"/>
    </row>
    <row r="655">
      <c r="A655" s="4"/>
      <c r="B655" s="4"/>
      <c r="C655" s="4"/>
      <c r="D655" s="4"/>
      <c r="E655" s="4"/>
      <c r="F655" s="4"/>
      <c r="G655" s="4"/>
      <c r="H655" s="8"/>
      <c r="I655" s="8"/>
      <c r="J655" s="8"/>
      <c r="K655" s="8"/>
      <c r="L655" s="8"/>
      <c r="M655" s="119"/>
      <c r="N655" s="118"/>
      <c r="O655" s="119"/>
      <c r="P655" s="119"/>
      <c r="Q655" s="119"/>
      <c r="R655" s="119"/>
      <c r="S655" s="4"/>
      <c r="T655" s="4"/>
      <c r="U655" s="4"/>
      <c r="V655" s="4"/>
      <c r="W655" s="4"/>
      <c r="X655" s="4"/>
      <c r="Y655" s="4"/>
      <c r="Z655" s="4"/>
      <c r="AA655" s="4"/>
      <c r="AB655" s="4"/>
      <c r="AC655" s="4"/>
      <c r="AD655" s="4"/>
      <c r="AE655" s="4"/>
      <c r="AF655" s="4"/>
      <c r="AG655" s="4"/>
    </row>
    <row r="656">
      <c r="A656" s="4"/>
      <c r="B656" s="4"/>
      <c r="C656" s="4"/>
      <c r="D656" s="4"/>
      <c r="E656" s="4"/>
      <c r="F656" s="4"/>
      <c r="G656" s="4"/>
      <c r="H656" s="8"/>
      <c r="I656" s="8"/>
      <c r="J656" s="8"/>
      <c r="K656" s="8"/>
      <c r="L656" s="8"/>
      <c r="M656" s="119"/>
      <c r="N656" s="118"/>
      <c r="O656" s="119"/>
      <c r="P656" s="119"/>
      <c r="Q656" s="119"/>
      <c r="R656" s="119"/>
      <c r="S656" s="4"/>
      <c r="T656" s="4"/>
      <c r="U656" s="4"/>
      <c r="V656" s="4"/>
      <c r="W656" s="4"/>
      <c r="X656" s="4"/>
      <c r="Y656" s="4"/>
      <c r="Z656" s="4"/>
      <c r="AA656" s="4"/>
      <c r="AB656" s="4"/>
      <c r="AC656" s="4"/>
      <c r="AD656" s="4"/>
      <c r="AE656" s="4"/>
      <c r="AF656" s="4"/>
      <c r="AG656" s="4"/>
    </row>
    <row r="657">
      <c r="A657" s="4"/>
      <c r="B657" s="4"/>
      <c r="C657" s="4"/>
      <c r="D657" s="4"/>
      <c r="E657" s="4"/>
      <c r="F657" s="4"/>
      <c r="G657" s="4"/>
      <c r="H657" s="8"/>
      <c r="I657" s="8"/>
      <c r="J657" s="8"/>
      <c r="K657" s="8"/>
      <c r="L657" s="8"/>
      <c r="M657" s="119"/>
      <c r="N657" s="118"/>
      <c r="O657" s="119"/>
      <c r="P657" s="119"/>
      <c r="Q657" s="119"/>
      <c r="R657" s="119"/>
      <c r="S657" s="4"/>
      <c r="T657" s="4"/>
      <c r="U657" s="4"/>
      <c r="V657" s="4"/>
      <c r="W657" s="4"/>
      <c r="X657" s="4"/>
      <c r="Y657" s="4"/>
      <c r="Z657" s="4"/>
      <c r="AA657" s="4"/>
      <c r="AB657" s="4"/>
      <c r="AC657" s="4"/>
      <c r="AD657" s="4"/>
      <c r="AE657" s="4"/>
      <c r="AF657" s="4"/>
      <c r="AG657" s="4"/>
    </row>
    <row r="658">
      <c r="A658" s="4"/>
      <c r="B658" s="4"/>
      <c r="C658" s="4"/>
      <c r="D658" s="4"/>
      <c r="E658" s="4"/>
      <c r="F658" s="4"/>
      <c r="G658" s="4"/>
      <c r="H658" s="8"/>
      <c r="I658" s="8"/>
      <c r="J658" s="8"/>
      <c r="K658" s="8"/>
      <c r="L658" s="8"/>
      <c r="M658" s="119"/>
      <c r="N658" s="118"/>
      <c r="O658" s="119"/>
      <c r="P658" s="119"/>
      <c r="Q658" s="119"/>
      <c r="R658" s="119"/>
      <c r="S658" s="4"/>
      <c r="T658" s="4"/>
      <c r="U658" s="4"/>
      <c r="V658" s="4"/>
      <c r="W658" s="4"/>
      <c r="X658" s="4"/>
      <c r="Y658" s="4"/>
      <c r="Z658" s="4"/>
      <c r="AA658" s="4"/>
      <c r="AB658" s="4"/>
      <c r="AC658" s="4"/>
      <c r="AD658" s="4"/>
      <c r="AE658" s="4"/>
      <c r="AF658" s="4"/>
      <c r="AG658" s="4"/>
    </row>
    <row r="659">
      <c r="A659" s="4"/>
      <c r="B659" s="4"/>
      <c r="C659" s="4"/>
      <c r="D659" s="4"/>
      <c r="E659" s="4"/>
      <c r="F659" s="4"/>
      <c r="G659" s="4"/>
      <c r="H659" s="8"/>
      <c r="I659" s="8"/>
      <c r="J659" s="8"/>
      <c r="K659" s="8"/>
      <c r="L659" s="8"/>
      <c r="M659" s="119"/>
      <c r="N659" s="118"/>
      <c r="O659" s="119"/>
      <c r="P659" s="119"/>
      <c r="Q659" s="119"/>
      <c r="R659" s="119"/>
      <c r="S659" s="4"/>
      <c r="T659" s="4"/>
      <c r="U659" s="4"/>
      <c r="V659" s="4"/>
      <c r="W659" s="4"/>
      <c r="X659" s="4"/>
      <c r="Y659" s="4"/>
      <c r="Z659" s="4"/>
      <c r="AA659" s="4"/>
      <c r="AB659" s="4"/>
      <c r="AC659" s="4"/>
      <c r="AD659" s="4"/>
      <c r="AE659" s="4"/>
      <c r="AF659" s="4"/>
      <c r="AG659" s="4"/>
    </row>
    <row r="660">
      <c r="A660" s="4"/>
      <c r="B660" s="4"/>
      <c r="C660" s="4"/>
      <c r="D660" s="4"/>
      <c r="E660" s="4"/>
      <c r="F660" s="4"/>
      <c r="G660" s="4"/>
      <c r="H660" s="8"/>
      <c r="I660" s="8"/>
      <c r="J660" s="8"/>
      <c r="K660" s="8"/>
      <c r="L660" s="8"/>
      <c r="M660" s="119"/>
      <c r="N660" s="118"/>
      <c r="O660" s="119"/>
      <c r="P660" s="119"/>
      <c r="Q660" s="119"/>
      <c r="R660" s="119"/>
      <c r="S660" s="4"/>
      <c r="T660" s="4"/>
      <c r="U660" s="4"/>
      <c r="V660" s="4"/>
      <c r="W660" s="4"/>
      <c r="X660" s="4"/>
      <c r="Y660" s="4"/>
      <c r="Z660" s="4"/>
      <c r="AA660" s="4"/>
      <c r="AB660" s="4"/>
      <c r="AC660" s="4"/>
      <c r="AD660" s="4"/>
      <c r="AE660" s="4"/>
      <c r="AF660" s="4"/>
      <c r="AG660" s="4"/>
    </row>
    <row r="661">
      <c r="A661" s="4"/>
      <c r="B661" s="4"/>
      <c r="C661" s="4"/>
      <c r="D661" s="4"/>
      <c r="E661" s="4"/>
      <c r="F661" s="4"/>
      <c r="G661" s="4"/>
      <c r="H661" s="8"/>
      <c r="I661" s="8"/>
      <c r="J661" s="8"/>
      <c r="K661" s="8"/>
      <c r="L661" s="8"/>
      <c r="M661" s="119"/>
      <c r="N661" s="118"/>
      <c r="O661" s="119"/>
      <c r="P661" s="119"/>
      <c r="Q661" s="119"/>
      <c r="R661" s="119"/>
      <c r="S661" s="4"/>
      <c r="T661" s="4"/>
      <c r="U661" s="4"/>
      <c r="V661" s="4"/>
      <c r="W661" s="4"/>
      <c r="X661" s="4"/>
      <c r="Y661" s="4"/>
      <c r="Z661" s="4"/>
      <c r="AA661" s="4"/>
      <c r="AB661" s="4"/>
      <c r="AC661" s="4"/>
      <c r="AD661" s="4"/>
      <c r="AE661" s="4"/>
      <c r="AF661" s="4"/>
      <c r="AG661" s="4"/>
    </row>
    <row r="662">
      <c r="A662" s="4"/>
      <c r="B662" s="4"/>
      <c r="C662" s="4"/>
      <c r="D662" s="4"/>
      <c r="E662" s="4"/>
      <c r="F662" s="4"/>
      <c r="G662" s="4"/>
      <c r="H662" s="8"/>
      <c r="I662" s="8"/>
      <c r="J662" s="8"/>
      <c r="K662" s="8"/>
      <c r="L662" s="8"/>
      <c r="M662" s="119"/>
      <c r="N662" s="118"/>
      <c r="O662" s="119"/>
      <c r="P662" s="119"/>
      <c r="Q662" s="119"/>
      <c r="R662" s="119"/>
      <c r="S662" s="4"/>
      <c r="T662" s="4"/>
      <c r="U662" s="4"/>
      <c r="V662" s="4"/>
      <c r="W662" s="4"/>
      <c r="X662" s="4"/>
      <c r="Y662" s="4"/>
      <c r="Z662" s="4"/>
      <c r="AA662" s="4"/>
      <c r="AB662" s="4"/>
      <c r="AC662" s="4"/>
      <c r="AD662" s="4"/>
      <c r="AE662" s="4"/>
      <c r="AF662" s="4"/>
      <c r="AG662" s="4"/>
    </row>
    <row r="663">
      <c r="A663" s="4"/>
      <c r="B663" s="4"/>
      <c r="C663" s="4"/>
      <c r="D663" s="4"/>
      <c r="E663" s="4"/>
      <c r="F663" s="4"/>
      <c r="G663" s="4"/>
      <c r="H663" s="8"/>
      <c r="I663" s="8"/>
      <c r="J663" s="8"/>
      <c r="K663" s="8"/>
      <c r="L663" s="8"/>
      <c r="M663" s="119"/>
      <c r="N663" s="118"/>
      <c r="O663" s="119"/>
      <c r="P663" s="119"/>
      <c r="Q663" s="119"/>
      <c r="R663" s="119"/>
      <c r="S663" s="4"/>
      <c r="T663" s="4"/>
      <c r="U663" s="4"/>
      <c r="V663" s="4"/>
      <c r="W663" s="4"/>
      <c r="X663" s="4"/>
      <c r="Y663" s="4"/>
      <c r="Z663" s="4"/>
      <c r="AA663" s="4"/>
      <c r="AB663" s="4"/>
      <c r="AC663" s="4"/>
      <c r="AD663" s="4"/>
      <c r="AE663" s="4"/>
      <c r="AF663" s="4"/>
      <c r="AG663" s="4"/>
    </row>
    <row r="664">
      <c r="A664" s="4"/>
      <c r="B664" s="4"/>
      <c r="C664" s="4"/>
      <c r="D664" s="4"/>
      <c r="E664" s="4"/>
      <c r="F664" s="4"/>
      <c r="G664" s="4"/>
      <c r="H664" s="8"/>
      <c r="I664" s="8"/>
      <c r="J664" s="8"/>
      <c r="K664" s="8"/>
      <c r="L664" s="8"/>
      <c r="M664" s="119"/>
      <c r="N664" s="118"/>
      <c r="O664" s="119"/>
      <c r="P664" s="119"/>
      <c r="Q664" s="119"/>
      <c r="R664" s="119"/>
      <c r="S664" s="4"/>
      <c r="T664" s="4"/>
      <c r="U664" s="4"/>
      <c r="V664" s="4"/>
      <c r="W664" s="4"/>
      <c r="X664" s="4"/>
      <c r="Y664" s="4"/>
      <c r="Z664" s="4"/>
      <c r="AA664" s="4"/>
      <c r="AB664" s="4"/>
      <c r="AC664" s="4"/>
      <c r="AD664" s="4"/>
      <c r="AE664" s="4"/>
      <c r="AF664" s="4"/>
      <c r="AG664" s="4"/>
    </row>
    <row r="665">
      <c r="A665" s="4"/>
      <c r="B665" s="4"/>
      <c r="C665" s="4"/>
      <c r="D665" s="4"/>
      <c r="E665" s="4"/>
      <c r="F665" s="4"/>
      <c r="G665" s="4"/>
      <c r="H665" s="8"/>
      <c r="I665" s="8"/>
      <c r="J665" s="8"/>
      <c r="K665" s="8"/>
      <c r="L665" s="8"/>
      <c r="M665" s="119"/>
      <c r="N665" s="118"/>
      <c r="O665" s="119"/>
      <c r="P665" s="119"/>
      <c r="Q665" s="119"/>
      <c r="R665" s="119"/>
      <c r="S665" s="4"/>
      <c r="T665" s="4"/>
      <c r="U665" s="4"/>
      <c r="V665" s="4"/>
      <c r="W665" s="4"/>
      <c r="X665" s="4"/>
      <c r="Y665" s="4"/>
      <c r="Z665" s="4"/>
      <c r="AA665" s="4"/>
      <c r="AB665" s="4"/>
      <c r="AC665" s="4"/>
      <c r="AD665" s="4"/>
      <c r="AE665" s="4"/>
      <c r="AF665" s="4"/>
      <c r="AG665" s="4"/>
    </row>
    <row r="666">
      <c r="A666" s="4"/>
      <c r="B666" s="4"/>
      <c r="C666" s="4"/>
      <c r="D666" s="4"/>
      <c r="E666" s="4"/>
      <c r="F666" s="4"/>
      <c r="G666" s="4"/>
      <c r="H666" s="8"/>
      <c r="I666" s="8"/>
      <c r="J666" s="8"/>
      <c r="K666" s="8"/>
      <c r="L666" s="8"/>
      <c r="M666" s="119"/>
      <c r="N666" s="118"/>
      <c r="O666" s="119"/>
      <c r="P666" s="119"/>
      <c r="Q666" s="119"/>
      <c r="R666" s="119"/>
      <c r="S666" s="4"/>
      <c r="T666" s="4"/>
      <c r="U666" s="4"/>
      <c r="V666" s="4"/>
      <c r="W666" s="4"/>
      <c r="X666" s="4"/>
      <c r="Y666" s="4"/>
      <c r="Z666" s="4"/>
      <c r="AA666" s="4"/>
      <c r="AB666" s="4"/>
      <c r="AC666" s="4"/>
      <c r="AD666" s="4"/>
      <c r="AE666" s="4"/>
      <c r="AF666" s="4"/>
      <c r="AG666" s="4"/>
    </row>
    <row r="667">
      <c r="A667" s="4"/>
      <c r="B667" s="4"/>
      <c r="C667" s="4"/>
      <c r="D667" s="4"/>
      <c r="E667" s="4"/>
      <c r="F667" s="4"/>
      <c r="G667" s="4"/>
      <c r="H667" s="8"/>
      <c r="I667" s="8"/>
      <c r="J667" s="8"/>
      <c r="K667" s="8"/>
      <c r="L667" s="8"/>
      <c r="M667" s="119"/>
      <c r="N667" s="118"/>
      <c r="O667" s="119"/>
      <c r="P667" s="119"/>
      <c r="Q667" s="119"/>
      <c r="R667" s="119"/>
      <c r="S667" s="4"/>
      <c r="T667" s="4"/>
      <c r="U667" s="4"/>
      <c r="V667" s="4"/>
      <c r="W667" s="4"/>
      <c r="X667" s="4"/>
      <c r="Y667" s="4"/>
      <c r="Z667" s="4"/>
      <c r="AA667" s="4"/>
      <c r="AB667" s="4"/>
      <c r="AC667" s="4"/>
      <c r="AD667" s="4"/>
      <c r="AE667" s="4"/>
      <c r="AF667" s="4"/>
      <c r="AG667" s="4"/>
    </row>
    <row r="668">
      <c r="A668" s="4"/>
      <c r="B668" s="4"/>
      <c r="C668" s="4"/>
      <c r="D668" s="4"/>
      <c r="E668" s="4"/>
      <c r="F668" s="4"/>
      <c r="G668" s="4"/>
      <c r="H668" s="8"/>
      <c r="I668" s="8"/>
      <c r="J668" s="8"/>
      <c r="K668" s="8"/>
      <c r="L668" s="8"/>
      <c r="M668" s="119"/>
      <c r="N668" s="118"/>
      <c r="O668" s="119"/>
      <c r="P668" s="119"/>
      <c r="Q668" s="119"/>
      <c r="R668" s="119"/>
      <c r="S668" s="4"/>
      <c r="T668" s="4"/>
      <c r="U668" s="4"/>
      <c r="V668" s="4"/>
      <c r="W668" s="4"/>
      <c r="X668" s="4"/>
      <c r="Y668" s="4"/>
      <c r="Z668" s="4"/>
      <c r="AA668" s="4"/>
      <c r="AB668" s="4"/>
      <c r="AC668" s="4"/>
      <c r="AD668" s="4"/>
      <c r="AE668" s="4"/>
      <c r="AF668" s="4"/>
      <c r="AG668" s="4"/>
    </row>
    <row r="669">
      <c r="A669" s="4"/>
      <c r="B669" s="4"/>
      <c r="C669" s="4"/>
      <c r="D669" s="4"/>
      <c r="E669" s="4"/>
      <c r="F669" s="4"/>
      <c r="G669" s="4"/>
      <c r="H669" s="8"/>
      <c r="I669" s="8"/>
      <c r="J669" s="8"/>
      <c r="K669" s="8"/>
      <c r="L669" s="8"/>
      <c r="M669" s="119"/>
      <c r="N669" s="118"/>
      <c r="O669" s="119"/>
      <c r="P669" s="119"/>
      <c r="Q669" s="119"/>
      <c r="R669" s="119"/>
      <c r="S669" s="4"/>
      <c r="T669" s="4"/>
      <c r="U669" s="4"/>
      <c r="V669" s="4"/>
      <c r="W669" s="4"/>
      <c r="X669" s="4"/>
      <c r="Y669" s="4"/>
      <c r="Z669" s="4"/>
      <c r="AA669" s="4"/>
      <c r="AB669" s="4"/>
      <c r="AC669" s="4"/>
      <c r="AD669" s="4"/>
      <c r="AE669" s="4"/>
      <c r="AF669" s="4"/>
      <c r="AG669" s="4"/>
    </row>
    <row r="670">
      <c r="A670" s="4"/>
      <c r="B670" s="4"/>
      <c r="C670" s="4"/>
      <c r="D670" s="4"/>
      <c r="E670" s="4"/>
      <c r="F670" s="4"/>
      <c r="G670" s="4"/>
      <c r="H670" s="8"/>
      <c r="I670" s="8"/>
      <c r="J670" s="8"/>
      <c r="K670" s="8"/>
      <c r="L670" s="8"/>
      <c r="M670" s="119"/>
      <c r="N670" s="118"/>
      <c r="O670" s="119"/>
      <c r="P670" s="119"/>
      <c r="Q670" s="119"/>
      <c r="R670" s="119"/>
      <c r="S670" s="4"/>
      <c r="T670" s="4"/>
      <c r="U670" s="4"/>
      <c r="V670" s="4"/>
      <c r="W670" s="4"/>
      <c r="X670" s="4"/>
      <c r="Y670" s="4"/>
      <c r="Z670" s="4"/>
      <c r="AA670" s="4"/>
      <c r="AB670" s="4"/>
      <c r="AC670" s="4"/>
      <c r="AD670" s="4"/>
      <c r="AE670" s="4"/>
      <c r="AF670" s="4"/>
      <c r="AG670" s="4"/>
    </row>
    <row r="671">
      <c r="A671" s="4"/>
      <c r="B671" s="4"/>
      <c r="C671" s="4"/>
      <c r="D671" s="4"/>
      <c r="E671" s="4"/>
      <c r="F671" s="4"/>
      <c r="G671" s="4"/>
      <c r="H671" s="8"/>
      <c r="I671" s="8"/>
      <c r="J671" s="8"/>
      <c r="K671" s="8"/>
      <c r="L671" s="8"/>
      <c r="M671" s="119"/>
      <c r="N671" s="118"/>
      <c r="O671" s="119"/>
      <c r="P671" s="119"/>
      <c r="Q671" s="119"/>
      <c r="R671" s="119"/>
      <c r="S671" s="4"/>
      <c r="T671" s="4"/>
      <c r="U671" s="4"/>
      <c r="V671" s="4"/>
      <c r="W671" s="4"/>
      <c r="X671" s="4"/>
      <c r="Y671" s="4"/>
      <c r="Z671" s="4"/>
      <c r="AA671" s="4"/>
      <c r="AB671" s="4"/>
      <c r="AC671" s="4"/>
      <c r="AD671" s="4"/>
      <c r="AE671" s="4"/>
      <c r="AF671" s="4"/>
      <c r="AG671" s="4"/>
    </row>
    <row r="672">
      <c r="A672" s="4"/>
      <c r="B672" s="4"/>
      <c r="C672" s="4"/>
      <c r="D672" s="4"/>
      <c r="E672" s="4"/>
      <c r="F672" s="4"/>
      <c r="G672" s="4"/>
      <c r="H672" s="8"/>
      <c r="I672" s="8"/>
      <c r="J672" s="8"/>
      <c r="K672" s="8"/>
      <c r="L672" s="8"/>
      <c r="M672" s="119"/>
      <c r="N672" s="118"/>
      <c r="O672" s="119"/>
      <c r="P672" s="119"/>
      <c r="Q672" s="119"/>
      <c r="R672" s="119"/>
      <c r="S672" s="4"/>
      <c r="T672" s="4"/>
      <c r="U672" s="4"/>
      <c r="V672" s="4"/>
      <c r="W672" s="4"/>
      <c r="X672" s="4"/>
      <c r="Y672" s="4"/>
      <c r="Z672" s="4"/>
      <c r="AA672" s="4"/>
      <c r="AB672" s="4"/>
      <c r="AC672" s="4"/>
      <c r="AD672" s="4"/>
      <c r="AE672" s="4"/>
      <c r="AF672" s="4"/>
      <c r="AG672" s="4"/>
    </row>
    <row r="673">
      <c r="A673" s="4"/>
      <c r="B673" s="4"/>
      <c r="C673" s="4"/>
      <c r="D673" s="4"/>
      <c r="E673" s="4"/>
      <c r="F673" s="4"/>
      <c r="G673" s="4"/>
      <c r="H673" s="8"/>
      <c r="I673" s="8"/>
      <c r="J673" s="8"/>
      <c r="K673" s="8"/>
      <c r="L673" s="8"/>
      <c r="M673" s="119"/>
      <c r="N673" s="118"/>
      <c r="O673" s="119"/>
      <c r="P673" s="119"/>
      <c r="Q673" s="119"/>
      <c r="R673" s="119"/>
      <c r="S673" s="4"/>
      <c r="T673" s="4"/>
      <c r="U673" s="4"/>
      <c r="V673" s="4"/>
      <c r="W673" s="4"/>
      <c r="X673" s="4"/>
      <c r="Y673" s="4"/>
      <c r="Z673" s="4"/>
      <c r="AA673" s="4"/>
      <c r="AB673" s="4"/>
      <c r="AC673" s="4"/>
      <c r="AD673" s="4"/>
      <c r="AE673" s="4"/>
      <c r="AF673" s="4"/>
      <c r="AG673" s="4"/>
    </row>
    <row r="674">
      <c r="A674" s="4"/>
      <c r="B674" s="4"/>
      <c r="C674" s="4"/>
      <c r="D674" s="4"/>
      <c r="E674" s="4"/>
      <c r="F674" s="4"/>
      <c r="G674" s="4"/>
      <c r="H674" s="8"/>
      <c r="I674" s="8"/>
      <c r="J674" s="8"/>
      <c r="K674" s="8"/>
      <c r="L674" s="8"/>
      <c r="M674" s="119"/>
      <c r="N674" s="118"/>
      <c r="O674" s="119"/>
      <c r="P674" s="119"/>
      <c r="Q674" s="119"/>
      <c r="R674" s="119"/>
      <c r="S674" s="4"/>
      <c r="T674" s="4"/>
      <c r="U674" s="4"/>
      <c r="V674" s="4"/>
      <c r="W674" s="4"/>
      <c r="X674" s="4"/>
      <c r="Y674" s="4"/>
      <c r="Z674" s="4"/>
      <c r="AA674" s="4"/>
      <c r="AB674" s="4"/>
      <c r="AC674" s="4"/>
      <c r="AD674" s="4"/>
      <c r="AE674" s="4"/>
      <c r="AF674" s="4"/>
      <c r="AG674" s="4"/>
    </row>
    <row r="675">
      <c r="A675" s="4"/>
      <c r="B675" s="4"/>
      <c r="C675" s="4"/>
      <c r="D675" s="4"/>
      <c r="E675" s="4"/>
      <c r="F675" s="4"/>
      <c r="G675" s="4"/>
      <c r="H675" s="8"/>
      <c r="I675" s="8"/>
      <c r="J675" s="8"/>
      <c r="K675" s="8"/>
      <c r="L675" s="8"/>
      <c r="M675" s="119"/>
      <c r="N675" s="118"/>
      <c r="O675" s="119"/>
      <c r="P675" s="119"/>
      <c r="Q675" s="119"/>
      <c r="R675" s="119"/>
      <c r="S675" s="4"/>
      <c r="T675" s="4"/>
      <c r="U675" s="4"/>
      <c r="V675" s="4"/>
      <c r="W675" s="4"/>
      <c r="X675" s="4"/>
      <c r="Y675" s="4"/>
      <c r="Z675" s="4"/>
      <c r="AA675" s="4"/>
      <c r="AB675" s="4"/>
      <c r="AC675" s="4"/>
      <c r="AD675" s="4"/>
      <c r="AE675" s="4"/>
      <c r="AF675" s="4"/>
      <c r="AG675" s="4"/>
    </row>
    <row r="676">
      <c r="A676" s="4"/>
      <c r="B676" s="4"/>
      <c r="C676" s="4"/>
      <c r="D676" s="4"/>
      <c r="E676" s="4"/>
      <c r="F676" s="4"/>
      <c r="G676" s="4"/>
      <c r="H676" s="8"/>
      <c r="I676" s="8"/>
      <c r="J676" s="8"/>
      <c r="K676" s="8"/>
      <c r="L676" s="8"/>
      <c r="M676" s="119"/>
      <c r="N676" s="118"/>
      <c r="O676" s="119"/>
      <c r="P676" s="119"/>
      <c r="Q676" s="119"/>
      <c r="R676" s="119"/>
      <c r="S676" s="4"/>
      <c r="T676" s="4"/>
      <c r="U676" s="4"/>
      <c r="V676" s="4"/>
      <c r="W676" s="4"/>
      <c r="X676" s="4"/>
      <c r="Y676" s="4"/>
      <c r="Z676" s="4"/>
      <c r="AA676" s="4"/>
      <c r="AB676" s="4"/>
      <c r="AC676" s="4"/>
      <c r="AD676" s="4"/>
      <c r="AE676" s="4"/>
      <c r="AF676" s="4"/>
      <c r="AG676" s="4"/>
    </row>
    <row r="677">
      <c r="A677" s="4"/>
      <c r="B677" s="4"/>
      <c r="C677" s="4"/>
      <c r="D677" s="4"/>
      <c r="E677" s="4"/>
      <c r="F677" s="4"/>
      <c r="G677" s="4"/>
      <c r="H677" s="8"/>
      <c r="I677" s="8"/>
      <c r="J677" s="8"/>
      <c r="K677" s="8"/>
      <c r="L677" s="8"/>
      <c r="M677" s="119"/>
      <c r="N677" s="118"/>
      <c r="O677" s="119"/>
      <c r="P677" s="119"/>
      <c r="Q677" s="119"/>
      <c r="R677" s="119"/>
      <c r="S677" s="4"/>
      <c r="T677" s="4"/>
      <c r="U677" s="4"/>
      <c r="V677" s="4"/>
      <c r="W677" s="4"/>
      <c r="X677" s="4"/>
      <c r="Y677" s="4"/>
      <c r="Z677" s="4"/>
      <c r="AA677" s="4"/>
      <c r="AB677" s="4"/>
      <c r="AC677" s="4"/>
      <c r="AD677" s="4"/>
      <c r="AE677" s="4"/>
      <c r="AF677" s="4"/>
      <c r="AG677" s="4"/>
    </row>
    <row r="678">
      <c r="A678" s="4"/>
      <c r="B678" s="4"/>
      <c r="C678" s="4"/>
      <c r="D678" s="4"/>
      <c r="E678" s="4"/>
      <c r="F678" s="4"/>
      <c r="G678" s="4"/>
      <c r="H678" s="8"/>
      <c r="I678" s="8"/>
      <c r="J678" s="8"/>
      <c r="K678" s="8"/>
      <c r="L678" s="8"/>
      <c r="M678" s="119"/>
      <c r="N678" s="118"/>
      <c r="O678" s="119"/>
      <c r="P678" s="119"/>
      <c r="Q678" s="119"/>
      <c r="R678" s="119"/>
      <c r="S678" s="4"/>
      <c r="T678" s="4"/>
      <c r="U678" s="4"/>
      <c r="V678" s="4"/>
      <c r="W678" s="4"/>
      <c r="X678" s="4"/>
      <c r="Y678" s="4"/>
      <c r="Z678" s="4"/>
      <c r="AA678" s="4"/>
      <c r="AB678" s="4"/>
      <c r="AC678" s="4"/>
      <c r="AD678" s="4"/>
      <c r="AE678" s="4"/>
      <c r="AF678" s="4"/>
      <c r="AG678" s="4"/>
    </row>
    <row r="679">
      <c r="A679" s="4"/>
      <c r="B679" s="4"/>
      <c r="C679" s="4"/>
      <c r="D679" s="4"/>
      <c r="E679" s="4"/>
      <c r="F679" s="4"/>
      <c r="G679" s="4"/>
      <c r="H679" s="8"/>
      <c r="I679" s="8"/>
      <c r="J679" s="8"/>
      <c r="K679" s="8"/>
      <c r="L679" s="8"/>
      <c r="M679" s="119"/>
      <c r="N679" s="118"/>
      <c r="O679" s="119"/>
      <c r="P679" s="119"/>
      <c r="Q679" s="119"/>
      <c r="R679" s="119"/>
      <c r="S679" s="4"/>
      <c r="T679" s="4"/>
      <c r="U679" s="4"/>
      <c r="V679" s="4"/>
      <c r="W679" s="4"/>
      <c r="X679" s="4"/>
      <c r="Y679" s="4"/>
      <c r="Z679" s="4"/>
      <c r="AA679" s="4"/>
      <c r="AB679" s="4"/>
      <c r="AC679" s="4"/>
      <c r="AD679" s="4"/>
      <c r="AE679" s="4"/>
      <c r="AF679" s="4"/>
      <c r="AG679" s="4"/>
    </row>
    <row r="680">
      <c r="A680" s="4"/>
      <c r="B680" s="4"/>
      <c r="C680" s="4"/>
      <c r="D680" s="4"/>
      <c r="E680" s="4"/>
      <c r="F680" s="4"/>
      <c r="G680" s="4"/>
      <c r="H680" s="8"/>
      <c r="I680" s="8"/>
      <c r="J680" s="8"/>
      <c r="K680" s="8"/>
      <c r="L680" s="8"/>
      <c r="M680" s="119"/>
      <c r="N680" s="118"/>
      <c r="O680" s="119"/>
      <c r="P680" s="119"/>
      <c r="Q680" s="119"/>
      <c r="R680" s="119"/>
      <c r="S680" s="4"/>
      <c r="T680" s="4"/>
      <c r="U680" s="4"/>
      <c r="V680" s="4"/>
      <c r="W680" s="4"/>
      <c r="X680" s="4"/>
      <c r="Y680" s="4"/>
      <c r="Z680" s="4"/>
      <c r="AA680" s="4"/>
      <c r="AB680" s="4"/>
      <c r="AC680" s="4"/>
      <c r="AD680" s="4"/>
      <c r="AE680" s="4"/>
      <c r="AF680" s="4"/>
      <c r="AG680" s="4"/>
    </row>
    <row r="681">
      <c r="A681" s="4"/>
      <c r="B681" s="4"/>
      <c r="C681" s="4"/>
      <c r="D681" s="4"/>
      <c r="E681" s="4"/>
      <c r="F681" s="4"/>
      <c r="G681" s="4"/>
      <c r="H681" s="8"/>
      <c r="I681" s="8"/>
      <c r="J681" s="8"/>
      <c r="K681" s="8"/>
      <c r="L681" s="8"/>
      <c r="M681" s="119"/>
      <c r="N681" s="118"/>
      <c r="O681" s="119"/>
      <c r="P681" s="119"/>
      <c r="Q681" s="119"/>
      <c r="R681" s="119"/>
      <c r="S681" s="4"/>
      <c r="T681" s="4"/>
      <c r="U681" s="4"/>
      <c r="V681" s="4"/>
      <c r="W681" s="4"/>
      <c r="X681" s="4"/>
      <c r="Y681" s="4"/>
      <c r="Z681" s="4"/>
      <c r="AA681" s="4"/>
      <c r="AB681" s="4"/>
      <c r="AC681" s="4"/>
      <c r="AD681" s="4"/>
      <c r="AE681" s="4"/>
      <c r="AF681" s="4"/>
      <c r="AG681" s="4"/>
    </row>
    <row r="682">
      <c r="A682" s="4"/>
      <c r="B682" s="4"/>
      <c r="C682" s="4"/>
      <c r="D682" s="4"/>
      <c r="E682" s="4"/>
      <c r="F682" s="4"/>
      <c r="G682" s="4"/>
      <c r="H682" s="8"/>
      <c r="I682" s="8"/>
      <c r="J682" s="8"/>
      <c r="K682" s="8"/>
      <c r="L682" s="8"/>
      <c r="M682" s="119"/>
      <c r="N682" s="118"/>
      <c r="O682" s="119"/>
      <c r="P682" s="119"/>
      <c r="Q682" s="119"/>
      <c r="R682" s="119"/>
      <c r="S682" s="4"/>
      <c r="T682" s="4"/>
      <c r="U682" s="4"/>
      <c r="V682" s="4"/>
      <c r="W682" s="4"/>
      <c r="X682" s="4"/>
      <c r="Y682" s="4"/>
      <c r="Z682" s="4"/>
      <c r="AA682" s="4"/>
      <c r="AB682" s="4"/>
      <c r="AC682" s="4"/>
      <c r="AD682" s="4"/>
      <c r="AE682" s="4"/>
      <c r="AF682" s="4"/>
      <c r="AG682" s="4"/>
    </row>
    <row r="683">
      <c r="A683" s="4"/>
      <c r="B683" s="4"/>
      <c r="C683" s="4"/>
      <c r="D683" s="4"/>
      <c r="E683" s="4"/>
      <c r="F683" s="4"/>
      <c r="G683" s="4"/>
      <c r="H683" s="8"/>
      <c r="I683" s="8"/>
      <c r="J683" s="8"/>
      <c r="K683" s="8"/>
      <c r="L683" s="8"/>
      <c r="M683" s="119"/>
      <c r="N683" s="118"/>
      <c r="O683" s="119"/>
      <c r="P683" s="119"/>
      <c r="Q683" s="119"/>
      <c r="R683" s="119"/>
      <c r="S683" s="4"/>
      <c r="T683" s="4"/>
      <c r="U683" s="4"/>
      <c r="V683" s="4"/>
      <c r="W683" s="4"/>
      <c r="X683" s="4"/>
      <c r="Y683" s="4"/>
      <c r="Z683" s="4"/>
      <c r="AA683" s="4"/>
      <c r="AB683" s="4"/>
      <c r="AC683" s="4"/>
      <c r="AD683" s="4"/>
      <c r="AE683" s="4"/>
      <c r="AF683" s="4"/>
      <c r="AG683" s="4"/>
    </row>
    <row r="684">
      <c r="A684" s="4"/>
      <c r="B684" s="4"/>
      <c r="C684" s="4"/>
      <c r="D684" s="4"/>
      <c r="E684" s="4"/>
      <c r="F684" s="4"/>
      <c r="G684" s="4"/>
      <c r="H684" s="8"/>
      <c r="I684" s="8"/>
      <c r="J684" s="8"/>
      <c r="K684" s="8"/>
      <c r="L684" s="8"/>
      <c r="M684" s="119"/>
      <c r="N684" s="118"/>
      <c r="O684" s="119"/>
      <c r="P684" s="119"/>
      <c r="Q684" s="119"/>
      <c r="R684" s="119"/>
      <c r="S684" s="4"/>
      <c r="T684" s="4"/>
      <c r="U684" s="4"/>
      <c r="V684" s="4"/>
      <c r="W684" s="4"/>
      <c r="X684" s="4"/>
      <c r="Y684" s="4"/>
      <c r="Z684" s="4"/>
      <c r="AA684" s="4"/>
      <c r="AB684" s="4"/>
      <c r="AC684" s="4"/>
      <c r="AD684" s="4"/>
      <c r="AE684" s="4"/>
      <c r="AF684" s="4"/>
      <c r="AG684" s="4"/>
    </row>
    <row r="685">
      <c r="A685" s="4"/>
      <c r="B685" s="4"/>
      <c r="C685" s="4"/>
      <c r="D685" s="4"/>
      <c r="E685" s="4"/>
      <c r="F685" s="4"/>
      <c r="G685" s="4"/>
      <c r="H685" s="8"/>
      <c r="I685" s="8"/>
      <c r="J685" s="8"/>
      <c r="K685" s="8"/>
      <c r="L685" s="8"/>
      <c r="M685" s="119"/>
      <c r="N685" s="118"/>
      <c r="O685" s="119"/>
      <c r="P685" s="119"/>
      <c r="Q685" s="119"/>
      <c r="R685" s="119"/>
      <c r="S685" s="4"/>
      <c r="T685" s="4"/>
      <c r="U685" s="4"/>
      <c r="V685" s="4"/>
      <c r="W685" s="4"/>
      <c r="X685" s="4"/>
      <c r="Y685" s="4"/>
      <c r="Z685" s="4"/>
      <c r="AA685" s="4"/>
      <c r="AB685" s="4"/>
      <c r="AC685" s="4"/>
      <c r="AD685" s="4"/>
      <c r="AE685" s="4"/>
      <c r="AF685" s="4"/>
      <c r="AG685" s="4"/>
    </row>
    <row r="686">
      <c r="A686" s="4"/>
      <c r="B686" s="4"/>
      <c r="C686" s="4"/>
      <c r="D686" s="4"/>
      <c r="E686" s="4"/>
      <c r="F686" s="4"/>
      <c r="G686" s="4"/>
      <c r="H686" s="8"/>
      <c r="I686" s="8"/>
      <c r="J686" s="8"/>
      <c r="K686" s="8"/>
      <c r="L686" s="8"/>
      <c r="M686" s="119"/>
      <c r="N686" s="118"/>
      <c r="O686" s="119"/>
      <c r="P686" s="119"/>
      <c r="Q686" s="119"/>
      <c r="R686" s="119"/>
      <c r="S686" s="4"/>
      <c r="T686" s="4"/>
      <c r="U686" s="4"/>
      <c r="V686" s="4"/>
      <c r="W686" s="4"/>
      <c r="X686" s="4"/>
      <c r="Y686" s="4"/>
      <c r="Z686" s="4"/>
      <c r="AA686" s="4"/>
      <c r="AB686" s="4"/>
      <c r="AC686" s="4"/>
      <c r="AD686" s="4"/>
      <c r="AE686" s="4"/>
      <c r="AF686" s="4"/>
      <c r="AG686" s="4"/>
    </row>
    <row r="687">
      <c r="A687" s="4"/>
      <c r="B687" s="4"/>
      <c r="C687" s="4"/>
      <c r="D687" s="4"/>
      <c r="E687" s="4"/>
      <c r="F687" s="4"/>
      <c r="G687" s="4"/>
      <c r="H687" s="8"/>
      <c r="I687" s="8"/>
      <c r="J687" s="8"/>
      <c r="K687" s="8"/>
      <c r="L687" s="8"/>
      <c r="M687" s="119"/>
      <c r="N687" s="118"/>
      <c r="O687" s="119"/>
      <c r="P687" s="119"/>
      <c r="Q687" s="119"/>
      <c r="R687" s="119"/>
      <c r="S687" s="4"/>
      <c r="T687" s="4"/>
      <c r="U687" s="4"/>
      <c r="V687" s="4"/>
      <c r="W687" s="4"/>
      <c r="X687" s="4"/>
      <c r="Y687" s="4"/>
      <c r="Z687" s="4"/>
      <c r="AA687" s="4"/>
      <c r="AB687" s="4"/>
      <c r="AC687" s="4"/>
      <c r="AD687" s="4"/>
      <c r="AE687" s="4"/>
      <c r="AF687" s="4"/>
      <c r="AG687" s="4"/>
    </row>
    <row r="688">
      <c r="A688" s="4"/>
      <c r="B688" s="4"/>
      <c r="C688" s="4"/>
      <c r="D688" s="4"/>
      <c r="E688" s="4"/>
      <c r="F688" s="4"/>
      <c r="G688" s="4"/>
      <c r="H688" s="8"/>
      <c r="I688" s="8"/>
      <c r="J688" s="8"/>
      <c r="K688" s="8"/>
      <c r="L688" s="8"/>
      <c r="M688" s="119"/>
      <c r="N688" s="118"/>
      <c r="O688" s="119"/>
      <c r="P688" s="119"/>
      <c r="Q688" s="119"/>
      <c r="R688" s="119"/>
      <c r="S688" s="4"/>
      <c r="T688" s="4"/>
      <c r="U688" s="4"/>
      <c r="V688" s="4"/>
      <c r="W688" s="4"/>
      <c r="X688" s="4"/>
      <c r="Y688" s="4"/>
      <c r="Z688" s="4"/>
      <c r="AA688" s="4"/>
      <c r="AB688" s="4"/>
      <c r="AC688" s="4"/>
      <c r="AD688" s="4"/>
      <c r="AE688" s="4"/>
      <c r="AF688" s="4"/>
      <c r="AG688" s="4"/>
    </row>
    <row r="689">
      <c r="A689" s="4"/>
      <c r="B689" s="4"/>
      <c r="C689" s="4"/>
      <c r="D689" s="4"/>
      <c r="E689" s="4"/>
      <c r="F689" s="4"/>
      <c r="G689" s="4"/>
      <c r="H689" s="8"/>
      <c r="I689" s="8"/>
      <c r="J689" s="8"/>
      <c r="K689" s="8"/>
      <c r="L689" s="8"/>
      <c r="M689" s="119"/>
      <c r="N689" s="118"/>
      <c r="O689" s="119"/>
      <c r="P689" s="119"/>
      <c r="Q689" s="119"/>
      <c r="R689" s="119"/>
      <c r="S689" s="4"/>
      <c r="T689" s="4"/>
      <c r="U689" s="4"/>
      <c r="V689" s="4"/>
      <c r="W689" s="4"/>
      <c r="X689" s="4"/>
      <c r="Y689" s="4"/>
      <c r="Z689" s="4"/>
      <c r="AA689" s="4"/>
      <c r="AB689" s="4"/>
      <c r="AC689" s="4"/>
      <c r="AD689" s="4"/>
      <c r="AE689" s="4"/>
      <c r="AF689" s="4"/>
      <c r="AG689" s="4"/>
    </row>
    <row r="690">
      <c r="A690" s="4"/>
      <c r="B690" s="4"/>
      <c r="C690" s="4"/>
      <c r="D690" s="4"/>
      <c r="E690" s="4"/>
      <c r="F690" s="4"/>
      <c r="G690" s="4"/>
      <c r="H690" s="8"/>
      <c r="I690" s="8"/>
      <c r="J690" s="8"/>
      <c r="K690" s="8"/>
      <c r="L690" s="8"/>
      <c r="M690" s="119"/>
      <c r="N690" s="118"/>
      <c r="O690" s="119"/>
      <c r="P690" s="119"/>
      <c r="Q690" s="119"/>
      <c r="R690" s="119"/>
      <c r="S690" s="4"/>
      <c r="T690" s="4"/>
      <c r="U690" s="4"/>
      <c r="V690" s="4"/>
      <c r="W690" s="4"/>
      <c r="X690" s="4"/>
      <c r="Y690" s="4"/>
      <c r="Z690" s="4"/>
      <c r="AA690" s="4"/>
      <c r="AB690" s="4"/>
      <c r="AC690" s="4"/>
      <c r="AD690" s="4"/>
      <c r="AE690" s="4"/>
      <c r="AF690" s="4"/>
      <c r="AG690" s="4"/>
    </row>
    <row r="691">
      <c r="A691" s="4"/>
      <c r="B691" s="4"/>
      <c r="C691" s="4"/>
      <c r="D691" s="4"/>
      <c r="E691" s="4"/>
      <c r="F691" s="4"/>
      <c r="G691" s="4"/>
      <c r="H691" s="8"/>
      <c r="I691" s="8"/>
      <c r="J691" s="8"/>
      <c r="K691" s="8"/>
      <c r="L691" s="8"/>
      <c r="M691" s="119"/>
      <c r="N691" s="118"/>
      <c r="O691" s="119"/>
      <c r="P691" s="119"/>
      <c r="Q691" s="119"/>
      <c r="R691" s="119"/>
      <c r="S691" s="4"/>
      <c r="T691" s="4"/>
      <c r="U691" s="4"/>
      <c r="V691" s="4"/>
      <c r="W691" s="4"/>
      <c r="X691" s="4"/>
      <c r="Y691" s="4"/>
      <c r="Z691" s="4"/>
      <c r="AA691" s="4"/>
      <c r="AB691" s="4"/>
      <c r="AC691" s="4"/>
      <c r="AD691" s="4"/>
      <c r="AE691" s="4"/>
      <c r="AF691" s="4"/>
      <c r="AG691" s="4"/>
    </row>
    <row r="692">
      <c r="A692" s="4"/>
      <c r="B692" s="4"/>
      <c r="C692" s="4"/>
      <c r="D692" s="4"/>
      <c r="E692" s="4"/>
      <c r="F692" s="4"/>
      <c r="G692" s="4"/>
      <c r="H692" s="8"/>
      <c r="I692" s="8"/>
      <c r="J692" s="8"/>
      <c r="K692" s="8"/>
      <c r="L692" s="8"/>
      <c r="M692" s="119"/>
      <c r="N692" s="118"/>
      <c r="O692" s="119"/>
      <c r="P692" s="119"/>
      <c r="Q692" s="119"/>
      <c r="R692" s="119"/>
      <c r="S692" s="4"/>
      <c r="T692" s="4"/>
      <c r="U692" s="4"/>
      <c r="V692" s="4"/>
      <c r="W692" s="4"/>
      <c r="X692" s="4"/>
      <c r="Y692" s="4"/>
      <c r="Z692" s="4"/>
      <c r="AA692" s="4"/>
      <c r="AB692" s="4"/>
      <c r="AC692" s="4"/>
      <c r="AD692" s="4"/>
      <c r="AE692" s="4"/>
      <c r="AF692" s="4"/>
      <c r="AG692" s="4"/>
    </row>
    <row r="693">
      <c r="A693" s="4"/>
      <c r="B693" s="4"/>
      <c r="C693" s="4"/>
      <c r="D693" s="4"/>
      <c r="E693" s="4"/>
      <c r="F693" s="4"/>
      <c r="G693" s="4"/>
      <c r="H693" s="8"/>
      <c r="I693" s="8"/>
      <c r="J693" s="8"/>
      <c r="K693" s="8"/>
      <c r="L693" s="8"/>
      <c r="M693" s="119"/>
      <c r="N693" s="118"/>
      <c r="O693" s="119"/>
      <c r="P693" s="119"/>
      <c r="Q693" s="119"/>
      <c r="R693" s="119"/>
      <c r="S693" s="4"/>
      <c r="T693" s="4"/>
      <c r="U693" s="4"/>
      <c r="V693" s="4"/>
      <c r="W693" s="4"/>
      <c r="X693" s="4"/>
      <c r="Y693" s="4"/>
      <c r="Z693" s="4"/>
      <c r="AA693" s="4"/>
      <c r="AB693" s="4"/>
      <c r="AC693" s="4"/>
      <c r="AD693" s="4"/>
      <c r="AE693" s="4"/>
      <c r="AF693" s="4"/>
      <c r="AG693" s="4"/>
    </row>
    <row r="694">
      <c r="A694" s="4"/>
      <c r="B694" s="4"/>
      <c r="C694" s="4"/>
      <c r="D694" s="4"/>
      <c r="E694" s="4"/>
      <c r="F694" s="4"/>
      <c r="G694" s="4"/>
      <c r="H694" s="8"/>
      <c r="I694" s="8"/>
      <c r="J694" s="8"/>
      <c r="K694" s="8"/>
      <c r="L694" s="8"/>
      <c r="M694" s="119"/>
      <c r="N694" s="118"/>
      <c r="O694" s="119"/>
      <c r="P694" s="119"/>
      <c r="Q694" s="119"/>
      <c r="R694" s="119"/>
      <c r="S694" s="4"/>
      <c r="T694" s="4"/>
      <c r="U694" s="4"/>
      <c r="V694" s="4"/>
      <c r="W694" s="4"/>
      <c r="X694" s="4"/>
      <c r="Y694" s="4"/>
      <c r="Z694" s="4"/>
      <c r="AA694" s="4"/>
      <c r="AB694" s="4"/>
      <c r="AC694" s="4"/>
      <c r="AD694" s="4"/>
      <c r="AE694" s="4"/>
      <c r="AF694" s="4"/>
      <c r="AG694" s="4"/>
    </row>
    <row r="695">
      <c r="A695" s="4"/>
      <c r="B695" s="4"/>
      <c r="C695" s="4"/>
      <c r="D695" s="4"/>
      <c r="E695" s="4"/>
      <c r="F695" s="4"/>
      <c r="G695" s="4"/>
      <c r="H695" s="8"/>
      <c r="I695" s="8"/>
      <c r="J695" s="8"/>
      <c r="K695" s="8"/>
      <c r="L695" s="8"/>
      <c r="M695" s="119"/>
      <c r="N695" s="118"/>
      <c r="O695" s="119"/>
      <c r="P695" s="119"/>
      <c r="Q695" s="119"/>
      <c r="R695" s="119"/>
      <c r="S695" s="4"/>
      <c r="T695" s="4"/>
      <c r="U695" s="4"/>
      <c r="V695" s="4"/>
      <c r="W695" s="4"/>
      <c r="X695" s="4"/>
      <c r="Y695" s="4"/>
      <c r="Z695" s="4"/>
      <c r="AA695" s="4"/>
      <c r="AB695" s="4"/>
      <c r="AC695" s="4"/>
      <c r="AD695" s="4"/>
      <c r="AE695" s="4"/>
      <c r="AF695" s="4"/>
      <c r="AG695" s="4"/>
    </row>
    <row r="696">
      <c r="A696" s="4"/>
      <c r="B696" s="4"/>
      <c r="C696" s="4"/>
      <c r="D696" s="4"/>
      <c r="E696" s="4"/>
      <c r="F696" s="4"/>
      <c r="G696" s="4"/>
      <c r="H696" s="8"/>
      <c r="I696" s="8"/>
      <c r="J696" s="8"/>
      <c r="K696" s="8"/>
      <c r="L696" s="8"/>
      <c r="M696" s="119"/>
      <c r="N696" s="118"/>
      <c r="O696" s="119"/>
      <c r="P696" s="119"/>
      <c r="Q696" s="119"/>
      <c r="R696" s="119"/>
      <c r="S696" s="4"/>
      <c r="T696" s="4"/>
      <c r="U696" s="4"/>
      <c r="V696" s="4"/>
      <c r="W696" s="4"/>
      <c r="X696" s="4"/>
      <c r="Y696" s="4"/>
      <c r="Z696" s="4"/>
      <c r="AA696" s="4"/>
      <c r="AB696" s="4"/>
      <c r="AC696" s="4"/>
      <c r="AD696" s="4"/>
      <c r="AE696" s="4"/>
      <c r="AF696" s="4"/>
      <c r="AG696" s="4"/>
    </row>
    <row r="697">
      <c r="A697" s="4"/>
      <c r="B697" s="4"/>
      <c r="C697" s="4"/>
      <c r="D697" s="4"/>
      <c r="E697" s="4"/>
      <c r="F697" s="4"/>
      <c r="G697" s="4"/>
      <c r="H697" s="8"/>
      <c r="I697" s="8"/>
      <c r="J697" s="8"/>
      <c r="K697" s="8"/>
      <c r="L697" s="8"/>
      <c r="M697" s="119"/>
      <c r="N697" s="118"/>
      <c r="O697" s="119"/>
      <c r="P697" s="119"/>
      <c r="Q697" s="119"/>
      <c r="R697" s="119"/>
      <c r="S697" s="4"/>
      <c r="T697" s="4"/>
      <c r="U697" s="4"/>
      <c r="V697" s="4"/>
      <c r="W697" s="4"/>
      <c r="X697" s="4"/>
      <c r="Y697" s="4"/>
      <c r="Z697" s="4"/>
      <c r="AA697" s="4"/>
      <c r="AB697" s="4"/>
      <c r="AC697" s="4"/>
      <c r="AD697" s="4"/>
      <c r="AE697" s="4"/>
      <c r="AF697" s="4"/>
      <c r="AG697" s="4"/>
    </row>
    <row r="698">
      <c r="A698" s="4"/>
      <c r="B698" s="4"/>
      <c r="C698" s="4"/>
      <c r="D698" s="4"/>
      <c r="E698" s="4"/>
      <c r="F698" s="4"/>
      <c r="G698" s="4"/>
      <c r="H698" s="8"/>
      <c r="I698" s="8"/>
      <c r="J698" s="8"/>
      <c r="K698" s="8"/>
      <c r="L698" s="8"/>
      <c r="M698" s="119"/>
      <c r="N698" s="118"/>
      <c r="O698" s="119"/>
      <c r="P698" s="119"/>
      <c r="Q698" s="119"/>
      <c r="R698" s="119"/>
      <c r="S698" s="4"/>
      <c r="T698" s="4"/>
      <c r="U698" s="4"/>
      <c r="V698" s="4"/>
      <c r="W698" s="4"/>
      <c r="X698" s="4"/>
      <c r="Y698" s="4"/>
      <c r="Z698" s="4"/>
      <c r="AA698" s="4"/>
      <c r="AB698" s="4"/>
      <c r="AC698" s="4"/>
      <c r="AD698" s="4"/>
      <c r="AE698" s="4"/>
      <c r="AF698" s="4"/>
      <c r="AG698" s="4"/>
    </row>
    <row r="699">
      <c r="A699" s="4"/>
      <c r="B699" s="4"/>
      <c r="C699" s="4"/>
      <c r="D699" s="4"/>
      <c r="E699" s="4"/>
      <c r="F699" s="4"/>
      <c r="G699" s="4"/>
      <c r="H699" s="8"/>
      <c r="I699" s="8"/>
      <c r="J699" s="8"/>
      <c r="K699" s="8"/>
      <c r="L699" s="8"/>
      <c r="M699" s="119"/>
      <c r="N699" s="118"/>
      <c r="O699" s="119"/>
      <c r="P699" s="119"/>
      <c r="Q699" s="119"/>
      <c r="R699" s="119"/>
      <c r="S699" s="4"/>
      <c r="T699" s="4"/>
      <c r="U699" s="4"/>
      <c r="V699" s="4"/>
      <c r="W699" s="4"/>
      <c r="X699" s="4"/>
      <c r="Y699" s="4"/>
      <c r="Z699" s="4"/>
      <c r="AA699" s="4"/>
      <c r="AB699" s="4"/>
      <c r="AC699" s="4"/>
      <c r="AD699" s="4"/>
      <c r="AE699" s="4"/>
      <c r="AF699" s="4"/>
      <c r="AG699" s="4"/>
    </row>
    <row r="700">
      <c r="A700" s="4"/>
      <c r="B700" s="4"/>
      <c r="C700" s="4"/>
      <c r="D700" s="4"/>
      <c r="E700" s="4"/>
      <c r="F700" s="4"/>
      <c r="G700" s="4"/>
      <c r="H700" s="8"/>
      <c r="I700" s="8"/>
      <c r="J700" s="8"/>
      <c r="K700" s="8"/>
      <c r="L700" s="8"/>
      <c r="M700" s="119"/>
      <c r="N700" s="118"/>
      <c r="O700" s="119"/>
      <c r="P700" s="119"/>
      <c r="Q700" s="119"/>
      <c r="R700" s="119"/>
      <c r="S700" s="4"/>
      <c r="T700" s="4"/>
      <c r="U700" s="4"/>
      <c r="V700" s="4"/>
      <c r="W700" s="4"/>
      <c r="X700" s="4"/>
      <c r="Y700" s="4"/>
      <c r="Z700" s="4"/>
      <c r="AA700" s="4"/>
      <c r="AB700" s="4"/>
      <c r="AC700" s="4"/>
      <c r="AD700" s="4"/>
      <c r="AE700" s="4"/>
      <c r="AF700" s="4"/>
      <c r="AG700" s="4"/>
    </row>
    <row r="701">
      <c r="A701" s="4"/>
      <c r="B701" s="4"/>
      <c r="C701" s="4"/>
      <c r="D701" s="4"/>
      <c r="E701" s="4"/>
      <c r="F701" s="4"/>
      <c r="G701" s="4"/>
      <c r="H701" s="8"/>
      <c r="I701" s="8"/>
      <c r="J701" s="8"/>
      <c r="K701" s="8"/>
      <c r="L701" s="8"/>
      <c r="M701" s="119"/>
      <c r="N701" s="118"/>
      <c r="O701" s="119"/>
      <c r="P701" s="119"/>
      <c r="Q701" s="119"/>
      <c r="R701" s="119"/>
      <c r="S701" s="4"/>
      <c r="T701" s="4"/>
      <c r="U701" s="4"/>
      <c r="V701" s="4"/>
      <c r="W701" s="4"/>
      <c r="X701" s="4"/>
      <c r="Y701" s="4"/>
      <c r="Z701" s="4"/>
      <c r="AA701" s="4"/>
      <c r="AB701" s="4"/>
      <c r="AC701" s="4"/>
      <c r="AD701" s="4"/>
      <c r="AE701" s="4"/>
      <c r="AF701" s="4"/>
      <c r="AG701" s="4"/>
    </row>
    <row r="702">
      <c r="A702" s="4"/>
      <c r="B702" s="4"/>
      <c r="C702" s="4"/>
      <c r="D702" s="4"/>
      <c r="E702" s="4"/>
      <c r="F702" s="4"/>
      <c r="G702" s="4"/>
      <c r="H702" s="8"/>
      <c r="I702" s="8"/>
      <c r="J702" s="8"/>
      <c r="K702" s="8"/>
      <c r="L702" s="8"/>
      <c r="M702" s="119"/>
      <c r="N702" s="118"/>
      <c r="O702" s="119"/>
      <c r="P702" s="119"/>
      <c r="Q702" s="119"/>
      <c r="R702" s="119"/>
      <c r="S702" s="4"/>
      <c r="T702" s="4"/>
      <c r="U702" s="4"/>
      <c r="V702" s="4"/>
      <c r="W702" s="4"/>
      <c r="X702" s="4"/>
      <c r="Y702" s="4"/>
      <c r="Z702" s="4"/>
      <c r="AA702" s="4"/>
      <c r="AB702" s="4"/>
      <c r="AC702" s="4"/>
      <c r="AD702" s="4"/>
      <c r="AE702" s="4"/>
      <c r="AF702" s="4"/>
      <c r="AG702" s="4"/>
    </row>
    <row r="703">
      <c r="A703" s="4"/>
      <c r="B703" s="4"/>
      <c r="C703" s="4"/>
      <c r="D703" s="4"/>
      <c r="E703" s="4"/>
      <c r="F703" s="4"/>
      <c r="G703" s="4"/>
      <c r="H703" s="8"/>
      <c r="I703" s="8"/>
      <c r="J703" s="8"/>
      <c r="K703" s="8"/>
      <c r="L703" s="8"/>
      <c r="M703" s="119"/>
      <c r="N703" s="118"/>
      <c r="O703" s="119"/>
      <c r="P703" s="119"/>
      <c r="Q703" s="119"/>
      <c r="R703" s="119"/>
      <c r="S703" s="4"/>
      <c r="T703" s="4"/>
      <c r="U703" s="4"/>
      <c r="V703" s="4"/>
      <c r="W703" s="4"/>
      <c r="X703" s="4"/>
      <c r="Y703" s="4"/>
      <c r="Z703" s="4"/>
      <c r="AA703" s="4"/>
      <c r="AB703" s="4"/>
      <c r="AC703" s="4"/>
      <c r="AD703" s="4"/>
      <c r="AE703" s="4"/>
      <c r="AF703" s="4"/>
      <c r="AG703" s="4"/>
    </row>
    <row r="704">
      <c r="A704" s="4"/>
      <c r="B704" s="4"/>
      <c r="C704" s="4"/>
      <c r="D704" s="4"/>
      <c r="E704" s="4"/>
      <c r="F704" s="4"/>
      <c r="G704" s="4"/>
      <c r="H704" s="8"/>
      <c r="I704" s="8"/>
      <c r="J704" s="8"/>
      <c r="K704" s="8"/>
      <c r="L704" s="8"/>
      <c r="M704" s="119"/>
      <c r="N704" s="118"/>
      <c r="O704" s="119"/>
      <c r="P704" s="119"/>
      <c r="Q704" s="119"/>
      <c r="R704" s="119"/>
      <c r="S704" s="4"/>
      <c r="T704" s="4"/>
      <c r="U704" s="4"/>
      <c r="V704" s="4"/>
      <c r="W704" s="4"/>
      <c r="X704" s="4"/>
      <c r="Y704" s="4"/>
      <c r="Z704" s="4"/>
      <c r="AA704" s="4"/>
      <c r="AB704" s="4"/>
      <c r="AC704" s="4"/>
      <c r="AD704" s="4"/>
      <c r="AE704" s="4"/>
      <c r="AF704" s="4"/>
      <c r="AG704" s="4"/>
    </row>
    <row r="705">
      <c r="A705" s="4"/>
      <c r="B705" s="4"/>
      <c r="C705" s="4"/>
      <c r="D705" s="4"/>
      <c r="E705" s="4"/>
      <c r="F705" s="4"/>
      <c r="G705" s="4"/>
      <c r="H705" s="8"/>
      <c r="I705" s="8"/>
      <c r="J705" s="8"/>
      <c r="K705" s="8"/>
      <c r="L705" s="8"/>
      <c r="M705" s="119"/>
      <c r="N705" s="118"/>
      <c r="O705" s="119"/>
      <c r="P705" s="119"/>
      <c r="Q705" s="119"/>
      <c r="R705" s="119"/>
      <c r="S705" s="4"/>
      <c r="T705" s="4"/>
      <c r="U705" s="4"/>
      <c r="V705" s="4"/>
      <c r="W705" s="4"/>
      <c r="X705" s="4"/>
      <c r="Y705" s="4"/>
      <c r="Z705" s="4"/>
      <c r="AA705" s="4"/>
      <c r="AB705" s="4"/>
      <c r="AC705" s="4"/>
      <c r="AD705" s="4"/>
      <c r="AE705" s="4"/>
      <c r="AF705" s="4"/>
      <c r="AG705" s="4"/>
    </row>
    <row r="706">
      <c r="A706" s="4"/>
      <c r="B706" s="4"/>
      <c r="C706" s="4"/>
      <c r="D706" s="4"/>
      <c r="E706" s="4"/>
      <c r="F706" s="4"/>
      <c r="G706" s="4"/>
      <c r="H706" s="8"/>
      <c r="I706" s="8"/>
      <c r="J706" s="8"/>
      <c r="K706" s="8"/>
      <c r="L706" s="8"/>
      <c r="M706" s="119"/>
      <c r="N706" s="118"/>
      <c r="O706" s="119"/>
      <c r="P706" s="119"/>
      <c r="Q706" s="119"/>
      <c r="R706" s="119"/>
      <c r="S706" s="4"/>
      <c r="T706" s="4"/>
      <c r="U706" s="4"/>
      <c r="V706" s="4"/>
      <c r="W706" s="4"/>
      <c r="X706" s="4"/>
      <c r="Y706" s="4"/>
      <c r="Z706" s="4"/>
      <c r="AA706" s="4"/>
      <c r="AB706" s="4"/>
      <c r="AC706" s="4"/>
      <c r="AD706" s="4"/>
      <c r="AE706" s="4"/>
      <c r="AF706" s="4"/>
      <c r="AG706" s="4"/>
    </row>
    <row r="707">
      <c r="A707" s="4"/>
      <c r="B707" s="4"/>
      <c r="C707" s="4"/>
      <c r="D707" s="4"/>
      <c r="E707" s="4"/>
      <c r="F707" s="4"/>
      <c r="G707" s="4"/>
      <c r="H707" s="8"/>
      <c r="I707" s="8"/>
      <c r="J707" s="8"/>
      <c r="K707" s="8"/>
      <c r="L707" s="8"/>
      <c r="M707" s="119"/>
      <c r="N707" s="118"/>
      <c r="O707" s="119"/>
      <c r="P707" s="119"/>
      <c r="Q707" s="119"/>
      <c r="R707" s="119"/>
      <c r="S707" s="4"/>
      <c r="T707" s="4"/>
      <c r="U707" s="4"/>
      <c r="V707" s="4"/>
      <c r="W707" s="4"/>
      <c r="X707" s="4"/>
      <c r="Y707" s="4"/>
      <c r="Z707" s="4"/>
      <c r="AA707" s="4"/>
      <c r="AB707" s="4"/>
      <c r="AC707" s="4"/>
      <c r="AD707" s="4"/>
      <c r="AE707" s="4"/>
      <c r="AF707" s="4"/>
      <c r="AG707" s="4"/>
    </row>
    <row r="708">
      <c r="A708" s="4"/>
      <c r="B708" s="4"/>
      <c r="C708" s="4"/>
      <c r="D708" s="4"/>
      <c r="E708" s="4"/>
      <c r="F708" s="4"/>
      <c r="G708" s="4"/>
      <c r="H708" s="8"/>
      <c r="I708" s="8"/>
      <c r="J708" s="8"/>
      <c r="K708" s="8"/>
      <c r="L708" s="8"/>
      <c r="M708" s="119"/>
      <c r="N708" s="118"/>
      <c r="O708" s="119"/>
      <c r="P708" s="119"/>
      <c r="Q708" s="119"/>
      <c r="R708" s="119"/>
      <c r="S708" s="4"/>
      <c r="T708" s="4"/>
      <c r="U708" s="4"/>
      <c r="V708" s="4"/>
      <c r="W708" s="4"/>
      <c r="X708" s="4"/>
      <c r="Y708" s="4"/>
      <c r="Z708" s="4"/>
      <c r="AA708" s="4"/>
      <c r="AB708" s="4"/>
      <c r="AC708" s="4"/>
      <c r="AD708" s="4"/>
      <c r="AE708" s="4"/>
      <c r="AF708" s="4"/>
      <c r="AG708" s="4"/>
    </row>
    <row r="709">
      <c r="A709" s="4"/>
      <c r="B709" s="4"/>
      <c r="C709" s="4"/>
      <c r="D709" s="4"/>
      <c r="E709" s="4"/>
      <c r="F709" s="4"/>
      <c r="G709" s="4"/>
      <c r="H709" s="8"/>
      <c r="I709" s="8"/>
      <c r="J709" s="8"/>
      <c r="K709" s="8"/>
      <c r="L709" s="8"/>
      <c r="M709" s="119"/>
      <c r="N709" s="118"/>
      <c r="O709" s="119"/>
      <c r="P709" s="119"/>
      <c r="Q709" s="119"/>
      <c r="R709" s="119"/>
      <c r="S709" s="4"/>
      <c r="T709" s="4"/>
      <c r="U709" s="4"/>
      <c r="V709" s="4"/>
      <c r="W709" s="4"/>
      <c r="X709" s="4"/>
      <c r="Y709" s="4"/>
      <c r="Z709" s="4"/>
      <c r="AA709" s="4"/>
      <c r="AB709" s="4"/>
      <c r="AC709" s="4"/>
      <c r="AD709" s="4"/>
      <c r="AE709" s="4"/>
      <c r="AF709" s="4"/>
      <c r="AG709" s="4"/>
    </row>
    <row r="710">
      <c r="A710" s="4"/>
      <c r="B710" s="4"/>
      <c r="C710" s="4"/>
      <c r="D710" s="4"/>
      <c r="E710" s="4"/>
      <c r="F710" s="4"/>
      <c r="G710" s="4"/>
      <c r="H710" s="8"/>
      <c r="I710" s="8"/>
      <c r="J710" s="8"/>
      <c r="K710" s="8"/>
      <c r="L710" s="8"/>
      <c r="M710" s="119"/>
      <c r="N710" s="118"/>
      <c r="O710" s="119"/>
      <c r="P710" s="119"/>
      <c r="Q710" s="119"/>
      <c r="R710" s="119"/>
      <c r="S710" s="4"/>
      <c r="T710" s="4"/>
      <c r="U710" s="4"/>
      <c r="V710" s="4"/>
      <c r="W710" s="4"/>
      <c r="X710" s="4"/>
      <c r="Y710" s="4"/>
      <c r="Z710" s="4"/>
      <c r="AA710" s="4"/>
      <c r="AB710" s="4"/>
      <c r="AC710" s="4"/>
      <c r="AD710" s="4"/>
      <c r="AE710" s="4"/>
      <c r="AF710" s="4"/>
      <c r="AG710" s="4"/>
    </row>
    <row r="711">
      <c r="A711" s="4"/>
      <c r="B711" s="4"/>
      <c r="C711" s="4"/>
      <c r="D711" s="4"/>
      <c r="E711" s="4"/>
      <c r="F711" s="4"/>
      <c r="G711" s="4"/>
      <c r="H711" s="8"/>
      <c r="I711" s="8"/>
      <c r="J711" s="8"/>
      <c r="K711" s="8"/>
      <c r="L711" s="8"/>
      <c r="M711" s="119"/>
      <c r="N711" s="118"/>
      <c r="O711" s="119"/>
      <c r="P711" s="119"/>
      <c r="Q711" s="119"/>
      <c r="R711" s="119"/>
      <c r="S711" s="4"/>
      <c r="T711" s="4"/>
      <c r="U711" s="4"/>
      <c r="V711" s="4"/>
      <c r="W711" s="4"/>
      <c r="X711" s="4"/>
      <c r="Y711" s="4"/>
      <c r="Z711" s="4"/>
      <c r="AA711" s="4"/>
      <c r="AB711" s="4"/>
      <c r="AC711" s="4"/>
      <c r="AD711" s="4"/>
      <c r="AE711" s="4"/>
      <c r="AF711" s="4"/>
      <c r="AG711" s="4"/>
    </row>
    <row r="712">
      <c r="A712" s="4"/>
      <c r="B712" s="4"/>
      <c r="C712" s="4"/>
      <c r="D712" s="4"/>
      <c r="E712" s="4"/>
      <c r="F712" s="4"/>
      <c r="G712" s="4"/>
      <c r="H712" s="8"/>
      <c r="I712" s="8"/>
      <c r="J712" s="8"/>
      <c r="K712" s="8"/>
      <c r="L712" s="8"/>
      <c r="M712" s="119"/>
      <c r="N712" s="118"/>
      <c r="O712" s="119"/>
      <c r="P712" s="119"/>
      <c r="Q712" s="119"/>
      <c r="R712" s="119"/>
      <c r="S712" s="4"/>
      <c r="T712" s="4"/>
      <c r="U712" s="4"/>
      <c r="V712" s="4"/>
      <c r="W712" s="4"/>
      <c r="X712" s="4"/>
      <c r="Y712" s="4"/>
      <c r="Z712" s="4"/>
      <c r="AA712" s="4"/>
      <c r="AB712" s="4"/>
      <c r="AC712" s="4"/>
      <c r="AD712" s="4"/>
      <c r="AE712" s="4"/>
      <c r="AF712" s="4"/>
      <c r="AG712" s="4"/>
    </row>
    <row r="713">
      <c r="A713" s="4"/>
      <c r="B713" s="4"/>
      <c r="C713" s="4"/>
      <c r="D713" s="4"/>
      <c r="E713" s="4"/>
      <c r="F713" s="4"/>
      <c r="G713" s="4"/>
      <c r="H713" s="8"/>
      <c r="I713" s="8"/>
      <c r="J713" s="8"/>
      <c r="K713" s="8"/>
      <c r="L713" s="8"/>
      <c r="M713" s="119"/>
      <c r="N713" s="118"/>
      <c r="O713" s="119"/>
      <c r="P713" s="119"/>
      <c r="Q713" s="119"/>
      <c r="R713" s="119"/>
      <c r="S713" s="4"/>
      <c r="T713" s="4"/>
      <c r="U713" s="4"/>
      <c r="V713" s="4"/>
      <c r="W713" s="4"/>
      <c r="X713" s="4"/>
      <c r="Y713" s="4"/>
      <c r="Z713" s="4"/>
      <c r="AA713" s="4"/>
      <c r="AB713" s="4"/>
      <c r="AC713" s="4"/>
      <c r="AD713" s="4"/>
      <c r="AE713" s="4"/>
      <c r="AF713" s="4"/>
      <c r="AG713" s="4"/>
    </row>
    <row r="714">
      <c r="A714" s="4"/>
      <c r="B714" s="4"/>
      <c r="C714" s="4"/>
      <c r="D714" s="4"/>
      <c r="E714" s="4"/>
      <c r="F714" s="4"/>
      <c r="G714" s="4"/>
      <c r="H714" s="8"/>
      <c r="I714" s="8"/>
      <c r="J714" s="8"/>
      <c r="K714" s="8"/>
      <c r="L714" s="8"/>
      <c r="M714" s="119"/>
      <c r="N714" s="118"/>
      <c r="O714" s="119"/>
      <c r="P714" s="119"/>
      <c r="Q714" s="119"/>
      <c r="R714" s="119"/>
      <c r="S714" s="4"/>
      <c r="T714" s="4"/>
      <c r="U714" s="4"/>
      <c r="V714" s="4"/>
      <c r="W714" s="4"/>
      <c r="X714" s="4"/>
      <c r="Y714" s="4"/>
      <c r="Z714" s="4"/>
      <c r="AA714" s="4"/>
      <c r="AB714" s="4"/>
      <c r="AC714" s="4"/>
      <c r="AD714" s="4"/>
      <c r="AE714" s="4"/>
      <c r="AF714" s="4"/>
      <c r="AG714" s="4"/>
    </row>
    <row r="715">
      <c r="A715" s="4"/>
      <c r="B715" s="4"/>
      <c r="C715" s="4"/>
      <c r="D715" s="4"/>
      <c r="E715" s="4"/>
      <c r="F715" s="4"/>
      <c r="G715" s="4"/>
      <c r="H715" s="8"/>
      <c r="I715" s="8"/>
      <c r="J715" s="8"/>
      <c r="K715" s="8"/>
      <c r="L715" s="8"/>
      <c r="M715" s="119"/>
      <c r="N715" s="118"/>
      <c r="O715" s="119"/>
      <c r="P715" s="119"/>
      <c r="Q715" s="119"/>
      <c r="R715" s="119"/>
      <c r="S715" s="4"/>
      <c r="T715" s="4"/>
      <c r="U715" s="4"/>
      <c r="V715" s="4"/>
      <c r="W715" s="4"/>
      <c r="X715" s="4"/>
      <c r="Y715" s="4"/>
      <c r="Z715" s="4"/>
      <c r="AA715" s="4"/>
      <c r="AB715" s="4"/>
      <c r="AC715" s="4"/>
      <c r="AD715" s="4"/>
      <c r="AE715" s="4"/>
      <c r="AF715" s="4"/>
      <c r="AG715" s="4"/>
    </row>
    <row r="716">
      <c r="A716" s="4"/>
      <c r="B716" s="4"/>
      <c r="C716" s="4"/>
      <c r="D716" s="4"/>
      <c r="E716" s="4"/>
      <c r="F716" s="4"/>
      <c r="G716" s="4"/>
      <c r="H716" s="8"/>
      <c r="I716" s="8"/>
      <c r="J716" s="8"/>
      <c r="K716" s="8"/>
      <c r="L716" s="8"/>
      <c r="M716" s="119"/>
      <c r="N716" s="118"/>
      <c r="O716" s="119"/>
      <c r="P716" s="119"/>
      <c r="Q716" s="119"/>
      <c r="R716" s="119"/>
      <c r="S716" s="4"/>
      <c r="T716" s="4"/>
      <c r="U716" s="4"/>
      <c r="V716" s="4"/>
      <c r="W716" s="4"/>
      <c r="X716" s="4"/>
      <c r="Y716" s="4"/>
      <c r="Z716" s="4"/>
      <c r="AA716" s="4"/>
      <c r="AB716" s="4"/>
      <c r="AC716" s="4"/>
      <c r="AD716" s="4"/>
      <c r="AE716" s="4"/>
      <c r="AF716" s="4"/>
      <c r="AG716" s="4"/>
    </row>
    <row r="717">
      <c r="A717" s="4"/>
      <c r="B717" s="4"/>
      <c r="C717" s="4"/>
      <c r="D717" s="4"/>
      <c r="E717" s="4"/>
      <c r="F717" s="4"/>
      <c r="G717" s="4"/>
      <c r="H717" s="8"/>
      <c r="I717" s="8"/>
      <c r="J717" s="8"/>
      <c r="K717" s="8"/>
      <c r="L717" s="8"/>
      <c r="M717" s="119"/>
      <c r="N717" s="118"/>
      <c r="O717" s="119"/>
      <c r="P717" s="119"/>
      <c r="Q717" s="119"/>
      <c r="R717" s="119"/>
      <c r="S717" s="4"/>
      <c r="T717" s="4"/>
      <c r="U717" s="4"/>
      <c r="V717" s="4"/>
      <c r="W717" s="4"/>
      <c r="X717" s="4"/>
      <c r="Y717" s="4"/>
      <c r="Z717" s="4"/>
      <c r="AA717" s="4"/>
      <c r="AB717" s="4"/>
      <c r="AC717" s="4"/>
      <c r="AD717" s="4"/>
      <c r="AE717" s="4"/>
      <c r="AF717" s="4"/>
      <c r="AG717" s="4"/>
    </row>
    <row r="718">
      <c r="A718" s="4"/>
      <c r="B718" s="4"/>
      <c r="C718" s="4"/>
      <c r="D718" s="4"/>
      <c r="E718" s="4"/>
      <c r="F718" s="4"/>
      <c r="G718" s="4"/>
      <c r="H718" s="8"/>
      <c r="I718" s="8"/>
      <c r="J718" s="8"/>
      <c r="K718" s="8"/>
      <c r="L718" s="8"/>
      <c r="M718" s="119"/>
      <c r="N718" s="118"/>
      <c r="O718" s="119"/>
      <c r="P718" s="119"/>
      <c r="Q718" s="119"/>
      <c r="R718" s="119"/>
      <c r="S718" s="4"/>
      <c r="T718" s="4"/>
      <c r="U718" s="4"/>
      <c r="V718" s="4"/>
      <c r="W718" s="4"/>
      <c r="X718" s="4"/>
      <c r="Y718" s="4"/>
      <c r="Z718" s="4"/>
      <c r="AA718" s="4"/>
      <c r="AB718" s="4"/>
      <c r="AC718" s="4"/>
      <c r="AD718" s="4"/>
      <c r="AE718" s="4"/>
      <c r="AF718" s="4"/>
      <c r="AG718" s="4"/>
    </row>
    <row r="719">
      <c r="A719" s="4"/>
      <c r="B719" s="4"/>
      <c r="C719" s="4"/>
      <c r="D719" s="4"/>
      <c r="E719" s="4"/>
      <c r="F719" s="4"/>
      <c r="G719" s="4"/>
      <c r="H719" s="8"/>
      <c r="I719" s="8"/>
      <c r="J719" s="8"/>
      <c r="K719" s="8"/>
      <c r="L719" s="8"/>
      <c r="M719" s="119"/>
      <c r="N719" s="118"/>
      <c r="O719" s="119"/>
      <c r="P719" s="119"/>
      <c r="Q719" s="119"/>
      <c r="R719" s="119"/>
      <c r="S719" s="4"/>
      <c r="T719" s="4"/>
      <c r="U719" s="4"/>
      <c r="V719" s="4"/>
      <c r="W719" s="4"/>
      <c r="X719" s="4"/>
      <c r="Y719" s="4"/>
      <c r="Z719" s="4"/>
      <c r="AA719" s="4"/>
      <c r="AB719" s="4"/>
      <c r="AC719" s="4"/>
      <c r="AD719" s="4"/>
      <c r="AE719" s="4"/>
      <c r="AF719" s="4"/>
      <c r="AG719" s="4"/>
    </row>
    <row r="720">
      <c r="A720" s="4"/>
      <c r="B720" s="4"/>
      <c r="C720" s="4"/>
      <c r="D720" s="4"/>
      <c r="E720" s="4"/>
      <c r="F720" s="4"/>
      <c r="G720" s="4"/>
      <c r="H720" s="8"/>
      <c r="I720" s="8"/>
      <c r="J720" s="8"/>
      <c r="K720" s="8"/>
      <c r="L720" s="8"/>
      <c r="M720" s="119"/>
      <c r="N720" s="118"/>
      <c r="O720" s="119"/>
      <c r="P720" s="119"/>
      <c r="Q720" s="119"/>
      <c r="R720" s="119"/>
      <c r="S720" s="4"/>
      <c r="T720" s="4"/>
      <c r="U720" s="4"/>
      <c r="V720" s="4"/>
      <c r="W720" s="4"/>
      <c r="X720" s="4"/>
      <c r="Y720" s="4"/>
      <c r="Z720" s="4"/>
      <c r="AA720" s="4"/>
      <c r="AB720" s="4"/>
      <c r="AC720" s="4"/>
      <c r="AD720" s="4"/>
      <c r="AE720" s="4"/>
      <c r="AF720" s="4"/>
      <c r="AG720" s="4"/>
    </row>
    <row r="721">
      <c r="A721" s="4"/>
      <c r="B721" s="4"/>
      <c r="C721" s="4"/>
      <c r="D721" s="4"/>
      <c r="E721" s="4"/>
      <c r="F721" s="4"/>
      <c r="G721" s="4"/>
      <c r="H721" s="8"/>
      <c r="I721" s="8"/>
      <c r="J721" s="8"/>
      <c r="K721" s="8"/>
      <c r="L721" s="8"/>
      <c r="M721" s="119"/>
      <c r="N721" s="118"/>
      <c r="O721" s="119"/>
      <c r="P721" s="119"/>
      <c r="Q721" s="119"/>
      <c r="R721" s="119"/>
      <c r="S721" s="4"/>
      <c r="T721" s="4"/>
      <c r="U721" s="4"/>
      <c r="V721" s="4"/>
      <c r="W721" s="4"/>
      <c r="X721" s="4"/>
      <c r="Y721" s="4"/>
      <c r="Z721" s="4"/>
      <c r="AA721" s="4"/>
      <c r="AB721" s="4"/>
      <c r="AC721" s="4"/>
      <c r="AD721" s="4"/>
      <c r="AE721" s="4"/>
      <c r="AF721" s="4"/>
      <c r="AG721" s="4"/>
    </row>
    <row r="722">
      <c r="A722" s="4"/>
      <c r="B722" s="4"/>
      <c r="C722" s="4"/>
      <c r="D722" s="4"/>
      <c r="E722" s="4"/>
      <c r="F722" s="4"/>
      <c r="G722" s="4"/>
      <c r="H722" s="8"/>
      <c r="I722" s="8"/>
      <c r="J722" s="8"/>
      <c r="K722" s="8"/>
      <c r="L722" s="8"/>
      <c r="M722" s="119"/>
      <c r="N722" s="118"/>
      <c r="O722" s="119"/>
      <c r="P722" s="119"/>
      <c r="Q722" s="119"/>
      <c r="R722" s="119"/>
      <c r="S722" s="4"/>
      <c r="T722" s="4"/>
      <c r="U722" s="4"/>
      <c r="V722" s="4"/>
      <c r="W722" s="4"/>
      <c r="X722" s="4"/>
      <c r="Y722" s="4"/>
      <c r="Z722" s="4"/>
      <c r="AA722" s="4"/>
      <c r="AB722" s="4"/>
      <c r="AC722" s="4"/>
      <c r="AD722" s="4"/>
      <c r="AE722" s="4"/>
      <c r="AF722" s="4"/>
      <c r="AG722" s="4"/>
    </row>
    <row r="723">
      <c r="A723" s="4"/>
      <c r="B723" s="4"/>
      <c r="C723" s="4"/>
      <c r="D723" s="4"/>
      <c r="E723" s="4"/>
      <c r="F723" s="4"/>
      <c r="G723" s="4"/>
      <c r="H723" s="8"/>
      <c r="I723" s="8"/>
      <c r="J723" s="8"/>
      <c r="K723" s="8"/>
      <c r="L723" s="8"/>
      <c r="M723" s="119"/>
      <c r="N723" s="118"/>
      <c r="O723" s="119"/>
      <c r="P723" s="119"/>
      <c r="Q723" s="119"/>
      <c r="R723" s="119"/>
      <c r="S723" s="4"/>
      <c r="T723" s="4"/>
      <c r="U723" s="4"/>
      <c r="V723" s="4"/>
      <c r="W723" s="4"/>
      <c r="X723" s="4"/>
      <c r="Y723" s="4"/>
      <c r="Z723" s="4"/>
      <c r="AA723" s="4"/>
      <c r="AB723" s="4"/>
      <c r="AC723" s="4"/>
      <c r="AD723" s="4"/>
      <c r="AE723" s="4"/>
      <c r="AF723" s="4"/>
      <c r="AG723" s="4"/>
    </row>
    <row r="724">
      <c r="A724" s="4"/>
      <c r="B724" s="4"/>
      <c r="C724" s="4"/>
      <c r="D724" s="4"/>
      <c r="E724" s="4"/>
      <c r="F724" s="4"/>
      <c r="G724" s="4"/>
      <c r="H724" s="8"/>
      <c r="I724" s="8"/>
      <c r="J724" s="8"/>
      <c r="K724" s="8"/>
      <c r="L724" s="8"/>
      <c r="M724" s="119"/>
      <c r="N724" s="118"/>
      <c r="O724" s="119"/>
      <c r="P724" s="119"/>
      <c r="Q724" s="119"/>
      <c r="R724" s="119"/>
      <c r="S724" s="4"/>
      <c r="T724" s="4"/>
      <c r="U724" s="4"/>
      <c r="V724" s="4"/>
      <c r="W724" s="4"/>
      <c r="X724" s="4"/>
      <c r="Y724" s="4"/>
      <c r="Z724" s="4"/>
      <c r="AA724" s="4"/>
      <c r="AB724" s="4"/>
      <c r="AC724" s="4"/>
      <c r="AD724" s="4"/>
      <c r="AE724" s="4"/>
      <c r="AF724" s="4"/>
      <c r="AG724" s="4"/>
    </row>
    <row r="725">
      <c r="A725" s="4"/>
      <c r="B725" s="4"/>
      <c r="C725" s="4"/>
      <c r="D725" s="4"/>
      <c r="E725" s="4"/>
      <c r="F725" s="4"/>
      <c r="G725" s="4"/>
      <c r="H725" s="8"/>
      <c r="I725" s="8"/>
      <c r="J725" s="8"/>
      <c r="K725" s="8"/>
      <c r="L725" s="8"/>
      <c r="M725" s="119"/>
      <c r="N725" s="118"/>
      <c r="O725" s="119"/>
      <c r="P725" s="119"/>
      <c r="Q725" s="119"/>
      <c r="R725" s="119"/>
      <c r="S725" s="4"/>
      <c r="T725" s="4"/>
      <c r="U725" s="4"/>
      <c r="V725" s="4"/>
      <c r="W725" s="4"/>
      <c r="X725" s="4"/>
      <c r="Y725" s="4"/>
      <c r="Z725" s="4"/>
      <c r="AA725" s="4"/>
      <c r="AB725" s="4"/>
      <c r="AC725" s="4"/>
      <c r="AD725" s="4"/>
      <c r="AE725" s="4"/>
      <c r="AF725" s="4"/>
      <c r="AG725" s="4"/>
    </row>
    <row r="726">
      <c r="A726" s="4"/>
      <c r="B726" s="4"/>
      <c r="C726" s="4"/>
      <c r="D726" s="4"/>
      <c r="E726" s="4"/>
      <c r="F726" s="4"/>
      <c r="G726" s="4"/>
      <c r="H726" s="8"/>
      <c r="I726" s="8"/>
      <c r="J726" s="8"/>
      <c r="K726" s="8"/>
      <c r="L726" s="8"/>
      <c r="M726" s="119"/>
      <c r="N726" s="118"/>
      <c r="O726" s="119"/>
      <c r="P726" s="119"/>
      <c r="Q726" s="119"/>
      <c r="R726" s="119"/>
      <c r="S726" s="4"/>
      <c r="T726" s="4"/>
      <c r="U726" s="4"/>
      <c r="V726" s="4"/>
      <c r="W726" s="4"/>
      <c r="X726" s="4"/>
      <c r="Y726" s="4"/>
      <c r="Z726" s="4"/>
      <c r="AA726" s="4"/>
      <c r="AB726" s="4"/>
      <c r="AC726" s="4"/>
      <c r="AD726" s="4"/>
      <c r="AE726" s="4"/>
      <c r="AF726" s="4"/>
      <c r="AG726" s="4"/>
    </row>
    <row r="727">
      <c r="A727" s="4"/>
      <c r="B727" s="4"/>
      <c r="C727" s="4"/>
      <c r="D727" s="4"/>
      <c r="E727" s="4"/>
      <c r="F727" s="4"/>
      <c r="G727" s="4"/>
      <c r="H727" s="8"/>
      <c r="I727" s="8"/>
      <c r="J727" s="8"/>
      <c r="K727" s="8"/>
      <c r="L727" s="8"/>
      <c r="M727" s="119"/>
      <c r="N727" s="118"/>
      <c r="O727" s="119"/>
      <c r="P727" s="119"/>
      <c r="Q727" s="119"/>
      <c r="R727" s="119"/>
      <c r="S727" s="4"/>
      <c r="T727" s="4"/>
      <c r="U727" s="4"/>
      <c r="V727" s="4"/>
      <c r="W727" s="4"/>
      <c r="X727" s="4"/>
      <c r="Y727" s="4"/>
      <c r="Z727" s="4"/>
      <c r="AA727" s="4"/>
      <c r="AB727" s="4"/>
      <c r="AC727" s="4"/>
      <c r="AD727" s="4"/>
      <c r="AE727" s="4"/>
      <c r="AF727" s="4"/>
      <c r="AG727" s="4"/>
    </row>
    <row r="728">
      <c r="A728" s="4"/>
      <c r="B728" s="4"/>
      <c r="C728" s="4"/>
      <c r="D728" s="4"/>
      <c r="E728" s="4"/>
      <c r="F728" s="4"/>
      <c r="G728" s="4"/>
      <c r="H728" s="8"/>
      <c r="I728" s="8"/>
      <c r="J728" s="8"/>
      <c r="K728" s="8"/>
      <c r="L728" s="8"/>
      <c r="M728" s="119"/>
      <c r="N728" s="118"/>
      <c r="O728" s="119"/>
      <c r="P728" s="119"/>
      <c r="Q728" s="119"/>
      <c r="R728" s="119"/>
      <c r="S728" s="4"/>
      <c r="T728" s="4"/>
      <c r="U728" s="4"/>
      <c r="V728" s="4"/>
      <c r="W728" s="4"/>
      <c r="X728" s="4"/>
      <c r="Y728" s="4"/>
      <c r="Z728" s="4"/>
      <c r="AA728" s="4"/>
      <c r="AB728" s="4"/>
      <c r="AC728" s="4"/>
      <c r="AD728" s="4"/>
      <c r="AE728" s="4"/>
      <c r="AF728" s="4"/>
      <c r="AG728" s="4"/>
    </row>
    <row r="729">
      <c r="A729" s="4"/>
      <c r="B729" s="4"/>
      <c r="C729" s="4"/>
      <c r="D729" s="4"/>
      <c r="E729" s="4"/>
      <c r="F729" s="4"/>
      <c r="G729" s="4"/>
      <c r="H729" s="8"/>
      <c r="I729" s="8"/>
      <c r="J729" s="8"/>
      <c r="K729" s="8"/>
      <c r="L729" s="8"/>
      <c r="M729" s="119"/>
      <c r="N729" s="118"/>
      <c r="O729" s="119"/>
      <c r="P729" s="119"/>
      <c r="Q729" s="119"/>
      <c r="R729" s="119"/>
      <c r="S729" s="4"/>
      <c r="T729" s="4"/>
      <c r="U729" s="4"/>
      <c r="V729" s="4"/>
      <c r="W729" s="4"/>
      <c r="X729" s="4"/>
      <c r="Y729" s="4"/>
      <c r="Z729" s="4"/>
      <c r="AA729" s="4"/>
      <c r="AB729" s="4"/>
      <c r="AC729" s="4"/>
      <c r="AD729" s="4"/>
      <c r="AE729" s="4"/>
      <c r="AF729" s="4"/>
      <c r="AG729" s="4"/>
    </row>
    <row r="730">
      <c r="A730" s="4"/>
      <c r="B730" s="4"/>
      <c r="C730" s="4"/>
      <c r="D730" s="4"/>
      <c r="E730" s="4"/>
      <c r="F730" s="4"/>
      <c r="G730" s="4"/>
      <c r="H730" s="8"/>
      <c r="I730" s="8"/>
      <c r="J730" s="8"/>
      <c r="K730" s="8"/>
      <c r="L730" s="8"/>
      <c r="M730" s="119"/>
      <c r="N730" s="118"/>
      <c r="O730" s="119"/>
      <c r="P730" s="119"/>
      <c r="Q730" s="119"/>
      <c r="R730" s="119"/>
      <c r="S730" s="4"/>
      <c r="T730" s="4"/>
      <c r="U730" s="4"/>
      <c r="V730" s="4"/>
      <c r="W730" s="4"/>
      <c r="X730" s="4"/>
      <c r="Y730" s="4"/>
      <c r="Z730" s="4"/>
      <c r="AA730" s="4"/>
      <c r="AB730" s="4"/>
      <c r="AC730" s="4"/>
      <c r="AD730" s="4"/>
      <c r="AE730" s="4"/>
      <c r="AF730" s="4"/>
      <c r="AG730" s="4"/>
    </row>
    <row r="731">
      <c r="A731" s="4"/>
      <c r="B731" s="4"/>
      <c r="C731" s="4"/>
      <c r="D731" s="4"/>
      <c r="E731" s="4"/>
      <c r="F731" s="4"/>
      <c r="G731" s="4"/>
      <c r="H731" s="8"/>
      <c r="I731" s="8"/>
      <c r="J731" s="8"/>
      <c r="K731" s="8"/>
      <c r="L731" s="8"/>
      <c r="M731" s="119"/>
      <c r="N731" s="118"/>
      <c r="O731" s="119"/>
      <c r="P731" s="119"/>
      <c r="Q731" s="119"/>
      <c r="R731" s="119"/>
      <c r="S731" s="4"/>
      <c r="T731" s="4"/>
      <c r="U731" s="4"/>
      <c r="V731" s="4"/>
      <c r="W731" s="4"/>
      <c r="X731" s="4"/>
      <c r="Y731" s="4"/>
      <c r="Z731" s="4"/>
      <c r="AA731" s="4"/>
      <c r="AB731" s="4"/>
      <c r="AC731" s="4"/>
      <c r="AD731" s="4"/>
      <c r="AE731" s="4"/>
      <c r="AF731" s="4"/>
      <c r="AG731" s="4"/>
    </row>
    <row r="732">
      <c r="A732" s="4"/>
      <c r="B732" s="4"/>
      <c r="C732" s="4"/>
      <c r="D732" s="4"/>
      <c r="E732" s="4"/>
      <c r="F732" s="4"/>
      <c r="G732" s="4"/>
      <c r="H732" s="8"/>
      <c r="I732" s="8"/>
      <c r="J732" s="8"/>
      <c r="K732" s="8"/>
      <c r="L732" s="8"/>
      <c r="M732" s="119"/>
      <c r="N732" s="118"/>
      <c r="O732" s="119"/>
      <c r="P732" s="119"/>
      <c r="Q732" s="119"/>
      <c r="R732" s="119"/>
      <c r="S732" s="4"/>
      <c r="T732" s="4"/>
      <c r="U732" s="4"/>
      <c r="V732" s="4"/>
      <c r="W732" s="4"/>
      <c r="X732" s="4"/>
      <c r="Y732" s="4"/>
      <c r="Z732" s="4"/>
      <c r="AA732" s="4"/>
      <c r="AB732" s="4"/>
      <c r="AC732" s="4"/>
      <c r="AD732" s="4"/>
      <c r="AE732" s="4"/>
      <c r="AF732" s="4"/>
      <c r="AG732" s="4"/>
    </row>
    <row r="733">
      <c r="A733" s="4"/>
      <c r="B733" s="4"/>
      <c r="C733" s="4"/>
      <c r="D733" s="4"/>
      <c r="E733" s="4"/>
      <c r="F733" s="4"/>
      <c r="G733" s="4"/>
      <c r="H733" s="8"/>
      <c r="I733" s="8"/>
      <c r="J733" s="8"/>
      <c r="K733" s="8"/>
      <c r="L733" s="8"/>
      <c r="M733" s="119"/>
      <c r="N733" s="118"/>
      <c r="O733" s="119"/>
      <c r="P733" s="119"/>
      <c r="Q733" s="119"/>
      <c r="R733" s="119"/>
      <c r="S733" s="4"/>
      <c r="T733" s="4"/>
      <c r="U733" s="4"/>
      <c r="V733" s="4"/>
      <c r="W733" s="4"/>
      <c r="X733" s="4"/>
      <c r="Y733" s="4"/>
      <c r="Z733" s="4"/>
      <c r="AA733" s="4"/>
      <c r="AB733" s="4"/>
      <c r="AC733" s="4"/>
      <c r="AD733" s="4"/>
      <c r="AE733" s="4"/>
      <c r="AF733" s="4"/>
      <c r="AG733" s="4"/>
    </row>
    <row r="734">
      <c r="A734" s="4"/>
      <c r="B734" s="4"/>
      <c r="C734" s="4"/>
      <c r="D734" s="4"/>
      <c r="E734" s="4"/>
      <c r="F734" s="4"/>
      <c r="G734" s="4"/>
      <c r="H734" s="8"/>
      <c r="I734" s="8"/>
      <c r="J734" s="8"/>
      <c r="K734" s="8"/>
      <c r="L734" s="8"/>
      <c r="M734" s="119"/>
      <c r="N734" s="118"/>
      <c r="O734" s="119"/>
      <c r="P734" s="119"/>
      <c r="Q734" s="119"/>
      <c r="R734" s="119"/>
      <c r="S734" s="4"/>
      <c r="T734" s="4"/>
      <c r="U734" s="4"/>
      <c r="V734" s="4"/>
      <c r="W734" s="4"/>
      <c r="X734" s="4"/>
      <c r="Y734" s="4"/>
      <c r="Z734" s="4"/>
      <c r="AA734" s="4"/>
      <c r="AB734" s="4"/>
      <c r="AC734" s="4"/>
      <c r="AD734" s="4"/>
      <c r="AE734" s="4"/>
      <c r="AF734" s="4"/>
      <c r="AG734" s="4"/>
    </row>
    <row r="735">
      <c r="A735" s="4"/>
      <c r="B735" s="4"/>
      <c r="C735" s="4"/>
      <c r="D735" s="4"/>
      <c r="E735" s="4"/>
      <c r="F735" s="4"/>
      <c r="G735" s="4"/>
      <c r="H735" s="8"/>
      <c r="I735" s="8"/>
      <c r="J735" s="8"/>
      <c r="K735" s="8"/>
      <c r="L735" s="8"/>
      <c r="M735" s="119"/>
      <c r="N735" s="118"/>
      <c r="O735" s="119"/>
      <c r="P735" s="119"/>
      <c r="Q735" s="119"/>
      <c r="R735" s="119"/>
      <c r="S735" s="4"/>
      <c r="T735" s="4"/>
      <c r="U735" s="4"/>
      <c r="V735" s="4"/>
      <c r="W735" s="4"/>
      <c r="X735" s="4"/>
      <c r="Y735" s="4"/>
      <c r="Z735" s="4"/>
      <c r="AA735" s="4"/>
      <c r="AB735" s="4"/>
      <c r="AC735" s="4"/>
      <c r="AD735" s="4"/>
      <c r="AE735" s="4"/>
      <c r="AF735" s="4"/>
      <c r="AG735" s="4"/>
    </row>
    <row r="736">
      <c r="A736" s="4"/>
      <c r="B736" s="4"/>
      <c r="C736" s="4"/>
      <c r="D736" s="4"/>
      <c r="E736" s="4"/>
      <c r="F736" s="4"/>
      <c r="G736" s="4"/>
      <c r="H736" s="8"/>
      <c r="I736" s="8"/>
      <c r="J736" s="8"/>
      <c r="K736" s="8"/>
      <c r="L736" s="8"/>
      <c r="M736" s="119"/>
      <c r="N736" s="118"/>
      <c r="O736" s="119"/>
      <c r="P736" s="119"/>
      <c r="Q736" s="119"/>
      <c r="R736" s="119"/>
      <c r="S736" s="4"/>
      <c r="T736" s="4"/>
      <c r="U736" s="4"/>
      <c r="V736" s="4"/>
      <c r="W736" s="4"/>
      <c r="X736" s="4"/>
      <c r="Y736" s="4"/>
      <c r="Z736" s="4"/>
      <c r="AA736" s="4"/>
      <c r="AB736" s="4"/>
      <c r="AC736" s="4"/>
      <c r="AD736" s="4"/>
      <c r="AE736" s="4"/>
      <c r="AF736" s="4"/>
      <c r="AG736" s="4"/>
    </row>
    <row r="737">
      <c r="A737" s="4"/>
      <c r="B737" s="4"/>
      <c r="C737" s="4"/>
      <c r="D737" s="4"/>
      <c r="E737" s="4"/>
      <c r="F737" s="4"/>
      <c r="G737" s="4"/>
      <c r="H737" s="8"/>
      <c r="I737" s="8"/>
      <c r="J737" s="8"/>
      <c r="K737" s="8"/>
      <c r="L737" s="8"/>
      <c r="M737" s="119"/>
      <c r="N737" s="118"/>
      <c r="O737" s="119"/>
      <c r="P737" s="119"/>
      <c r="Q737" s="119"/>
      <c r="R737" s="119"/>
      <c r="S737" s="4"/>
      <c r="T737" s="4"/>
      <c r="U737" s="4"/>
      <c r="V737" s="4"/>
      <c r="W737" s="4"/>
      <c r="X737" s="4"/>
      <c r="Y737" s="4"/>
      <c r="Z737" s="4"/>
      <c r="AA737" s="4"/>
      <c r="AB737" s="4"/>
      <c r="AC737" s="4"/>
      <c r="AD737" s="4"/>
      <c r="AE737" s="4"/>
      <c r="AF737" s="4"/>
      <c r="AG737" s="4"/>
    </row>
    <row r="738">
      <c r="A738" s="4"/>
      <c r="B738" s="4"/>
      <c r="C738" s="4"/>
      <c r="D738" s="4"/>
      <c r="E738" s="4"/>
      <c r="F738" s="4"/>
      <c r="G738" s="4"/>
      <c r="H738" s="8"/>
      <c r="I738" s="8"/>
      <c r="J738" s="8"/>
      <c r="K738" s="8"/>
      <c r="L738" s="8"/>
      <c r="M738" s="119"/>
      <c r="N738" s="118"/>
      <c r="O738" s="119"/>
      <c r="P738" s="119"/>
      <c r="Q738" s="119"/>
      <c r="R738" s="119"/>
      <c r="S738" s="4"/>
      <c r="T738" s="4"/>
      <c r="U738" s="4"/>
      <c r="V738" s="4"/>
      <c r="W738" s="4"/>
      <c r="X738" s="4"/>
      <c r="Y738" s="4"/>
      <c r="Z738" s="4"/>
      <c r="AA738" s="4"/>
      <c r="AB738" s="4"/>
      <c r="AC738" s="4"/>
      <c r="AD738" s="4"/>
      <c r="AE738" s="4"/>
      <c r="AF738" s="4"/>
      <c r="AG738" s="4"/>
    </row>
    <row r="739">
      <c r="A739" s="4"/>
      <c r="B739" s="4"/>
      <c r="C739" s="4"/>
      <c r="D739" s="4"/>
      <c r="E739" s="4"/>
      <c r="F739" s="4"/>
      <c r="G739" s="4"/>
      <c r="H739" s="8"/>
      <c r="I739" s="8"/>
      <c r="J739" s="8"/>
      <c r="K739" s="8"/>
      <c r="L739" s="8"/>
      <c r="M739" s="119"/>
      <c r="N739" s="118"/>
      <c r="O739" s="119"/>
      <c r="P739" s="119"/>
      <c r="Q739" s="119"/>
      <c r="R739" s="119"/>
      <c r="S739" s="4"/>
      <c r="T739" s="4"/>
      <c r="U739" s="4"/>
      <c r="V739" s="4"/>
      <c r="W739" s="4"/>
      <c r="X739" s="4"/>
      <c r="Y739" s="4"/>
      <c r="Z739" s="4"/>
      <c r="AA739" s="4"/>
      <c r="AB739" s="4"/>
      <c r="AC739" s="4"/>
      <c r="AD739" s="4"/>
      <c r="AE739" s="4"/>
      <c r="AF739" s="4"/>
      <c r="AG739" s="4"/>
    </row>
    <row r="740">
      <c r="A740" s="4"/>
      <c r="B740" s="4"/>
      <c r="C740" s="4"/>
      <c r="D740" s="4"/>
      <c r="E740" s="4"/>
      <c r="F740" s="4"/>
      <c r="G740" s="4"/>
      <c r="H740" s="8"/>
      <c r="I740" s="8"/>
      <c r="J740" s="8"/>
      <c r="K740" s="8"/>
      <c r="L740" s="8"/>
      <c r="M740" s="119"/>
      <c r="N740" s="118"/>
      <c r="O740" s="119"/>
      <c r="P740" s="119"/>
      <c r="Q740" s="119"/>
      <c r="R740" s="119"/>
      <c r="S740" s="4"/>
      <c r="T740" s="4"/>
      <c r="U740" s="4"/>
      <c r="V740" s="4"/>
      <c r="W740" s="4"/>
      <c r="X740" s="4"/>
      <c r="Y740" s="4"/>
      <c r="Z740" s="4"/>
      <c r="AA740" s="4"/>
      <c r="AB740" s="4"/>
      <c r="AC740" s="4"/>
      <c r="AD740" s="4"/>
      <c r="AE740" s="4"/>
      <c r="AF740" s="4"/>
      <c r="AG740" s="4"/>
    </row>
    <row r="741">
      <c r="A741" s="4"/>
      <c r="B741" s="4"/>
      <c r="C741" s="4"/>
      <c r="D741" s="4"/>
      <c r="E741" s="4"/>
      <c r="F741" s="4"/>
      <c r="G741" s="4"/>
      <c r="H741" s="8"/>
      <c r="I741" s="8"/>
      <c r="J741" s="8"/>
      <c r="K741" s="8"/>
      <c r="L741" s="8"/>
      <c r="M741" s="119"/>
      <c r="N741" s="118"/>
      <c r="O741" s="119"/>
      <c r="P741" s="119"/>
      <c r="Q741" s="119"/>
      <c r="R741" s="119"/>
      <c r="S741" s="4"/>
      <c r="T741" s="4"/>
      <c r="U741" s="4"/>
      <c r="V741" s="4"/>
      <c r="W741" s="4"/>
      <c r="X741" s="4"/>
      <c r="Y741" s="4"/>
      <c r="Z741" s="4"/>
      <c r="AA741" s="4"/>
      <c r="AB741" s="4"/>
      <c r="AC741" s="4"/>
      <c r="AD741" s="4"/>
      <c r="AE741" s="4"/>
      <c r="AF741" s="4"/>
      <c r="AG741" s="4"/>
    </row>
    <row r="742">
      <c r="A742" s="4"/>
      <c r="B742" s="4"/>
      <c r="C742" s="4"/>
      <c r="D742" s="4"/>
      <c r="E742" s="4"/>
      <c r="F742" s="4"/>
      <c r="G742" s="4"/>
      <c r="H742" s="8"/>
      <c r="I742" s="8"/>
      <c r="J742" s="8"/>
      <c r="K742" s="8"/>
      <c r="L742" s="8"/>
      <c r="M742" s="119"/>
      <c r="N742" s="118"/>
      <c r="O742" s="119"/>
      <c r="P742" s="119"/>
      <c r="Q742" s="119"/>
      <c r="R742" s="119"/>
      <c r="S742" s="4"/>
      <c r="T742" s="4"/>
      <c r="U742" s="4"/>
      <c r="V742" s="4"/>
      <c r="W742" s="4"/>
      <c r="X742" s="4"/>
      <c r="Y742" s="4"/>
      <c r="Z742" s="4"/>
      <c r="AA742" s="4"/>
      <c r="AB742" s="4"/>
      <c r="AC742" s="4"/>
      <c r="AD742" s="4"/>
      <c r="AE742" s="4"/>
      <c r="AF742" s="4"/>
      <c r="AG742" s="4"/>
    </row>
    <row r="743">
      <c r="A743" s="4"/>
      <c r="B743" s="4"/>
      <c r="C743" s="4"/>
      <c r="D743" s="4"/>
      <c r="E743" s="4"/>
      <c r="F743" s="4"/>
      <c r="G743" s="4"/>
      <c r="H743" s="8"/>
      <c r="I743" s="8"/>
      <c r="J743" s="8"/>
      <c r="K743" s="8"/>
      <c r="L743" s="8"/>
      <c r="M743" s="119"/>
      <c r="N743" s="118"/>
      <c r="O743" s="119"/>
      <c r="P743" s="119"/>
      <c r="Q743" s="119"/>
      <c r="R743" s="119"/>
      <c r="S743" s="4"/>
      <c r="T743" s="4"/>
      <c r="U743" s="4"/>
      <c r="V743" s="4"/>
      <c r="W743" s="4"/>
      <c r="X743" s="4"/>
      <c r="Y743" s="4"/>
      <c r="Z743" s="4"/>
      <c r="AA743" s="4"/>
      <c r="AB743" s="4"/>
      <c r="AC743" s="4"/>
      <c r="AD743" s="4"/>
      <c r="AE743" s="4"/>
      <c r="AF743" s="4"/>
      <c r="AG743" s="4"/>
    </row>
    <row r="744">
      <c r="A744" s="4"/>
      <c r="B744" s="4"/>
      <c r="C744" s="4"/>
      <c r="D744" s="4"/>
      <c r="E744" s="4"/>
      <c r="F744" s="4"/>
      <c r="G744" s="4"/>
      <c r="H744" s="8"/>
      <c r="I744" s="8"/>
      <c r="J744" s="8"/>
      <c r="K744" s="8"/>
      <c r="L744" s="8"/>
      <c r="M744" s="119"/>
      <c r="N744" s="118"/>
      <c r="O744" s="119"/>
      <c r="P744" s="119"/>
      <c r="Q744" s="119"/>
      <c r="R744" s="119"/>
      <c r="S744" s="4"/>
      <c r="T744" s="4"/>
      <c r="U744" s="4"/>
      <c r="V744" s="4"/>
      <c r="W744" s="4"/>
      <c r="X744" s="4"/>
      <c r="Y744" s="4"/>
      <c r="Z744" s="4"/>
      <c r="AA744" s="4"/>
      <c r="AB744" s="4"/>
      <c r="AC744" s="4"/>
      <c r="AD744" s="4"/>
      <c r="AE744" s="4"/>
      <c r="AF744" s="4"/>
      <c r="AG744" s="4"/>
    </row>
    <row r="745">
      <c r="A745" s="4"/>
      <c r="B745" s="4"/>
      <c r="C745" s="4"/>
      <c r="D745" s="4"/>
      <c r="E745" s="4"/>
      <c r="F745" s="4"/>
      <c r="G745" s="4"/>
      <c r="H745" s="8"/>
      <c r="I745" s="8"/>
      <c r="J745" s="8"/>
      <c r="K745" s="8"/>
      <c r="L745" s="8"/>
      <c r="M745" s="119"/>
      <c r="N745" s="118"/>
      <c r="O745" s="119"/>
      <c r="P745" s="119"/>
      <c r="Q745" s="119"/>
      <c r="R745" s="119"/>
      <c r="S745" s="4"/>
      <c r="T745" s="4"/>
      <c r="U745" s="4"/>
      <c r="V745" s="4"/>
      <c r="W745" s="4"/>
      <c r="X745" s="4"/>
      <c r="Y745" s="4"/>
      <c r="Z745" s="4"/>
      <c r="AA745" s="4"/>
      <c r="AB745" s="4"/>
      <c r="AC745" s="4"/>
      <c r="AD745" s="4"/>
      <c r="AE745" s="4"/>
      <c r="AF745" s="4"/>
      <c r="AG745" s="4"/>
    </row>
    <row r="746">
      <c r="A746" s="4"/>
      <c r="B746" s="4"/>
      <c r="C746" s="4"/>
      <c r="D746" s="4"/>
      <c r="E746" s="4"/>
      <c r="F746" s="4"/>
      <c r="G746" s="4"/>
      <c r="H746" s="8"/>
      <c r="I746" s="8"/>
      <c r="J746" s="8"/>
      <c r="K746" s="8"/>
      <c r="L746" s="8"/>
      <c r="M746" s="119"/>
      <c r="N746" s="118"/>
      <c r="O746" s="119"/>
      <c r="P746" s="119"/>
      <c r="Q746" s="119"/>
      <c r="R746" s="119"/>
      <c r="S746" s="4"/>
      <c r="T746" s="4"/>
      <c r="U746" s="4"/>
      <c r="V746" s="4"/>
      <c r="W746" s="4"/>
      <c r="X746" s="4"/>
      <c r="Y746" s="4"/>
      <c r="Z746" s="4"/>
      <c r="AA746" s="4"/>
      <c r="AB746" s="4"/>
      <c r="AC746" s="4"/>
      <c r="AD746" s="4"/>
      <c r="AE746" s="4"/>
      <c r="AF746" s="4"/>
      <c r="AG746" s="4"/>
    </row>
    <row r="747">
      <c r="A747" s="4"/>
      <c r="B747" s="4"/>
      <c r="C747" s="4"/>
      <c r="D747" s="4"/>
      <c r="E747" s="4"/>
      <c r="F747" s="4"/>
      <c r="G747" s="4"/>
      <c r="H747" s="8"/>
      <c r="I747" s="8"/>
      <c r="J747" s="8"/>
      <c r="K747" s="8"/>
      <c r="L747" s="8"/>
      <c r="M747" s="119"/>
      <c r="N747" s="118"/>
      <c r="O747" s="119"/>
      <c r="P747" s="119"/>
      <c r="Q747" s="119"/>
      <c r="R747" s="119"/>
      <c r="S747" s="4"/>
      <c r="T747" s="4"/>
      <c r="U747" s="4"/>
      <c r="V747" s="4"/>
      <c r="W747" s="4"/>
      <c r="X747" s="4"/>
      <c r="Y747" s="4"/>
      <c r="Z747" s="4"/>
      <c r="AA747" s="4"/>
      <c r="AB747" s="4"/>
      <c r="AC747" s="4"/>
      <c r="AD747" s="4"/>
      <c r="AE747" s="4"/>
      <c r="AF747" s="4"/>
      <c r="AG747" s="4"/>
    </row>
    <row r="748">
      <c r="A748" s="4"/>
      <c r="B748" s="4"/>
      <c r="C748" s="4"/>
      <c r="D748" s="4"/>
      <c r="E748" s="4"/>
      <c r="F748" s="4"/>
      <c r="G748" s="4"/>
      <c r="H748" s="8"/>
      <c r="I748" s="8"/>
      <c r="J748" s="8"/>
      <c r="K748" s="8"/>
      <c r="L748" s="8"/>
      <c r="M748" s="119"/>
      <c r="N748" s="118"/>
      <c r="O748" s="119"/>
      <c r="P748" s="119"/>
      <c r="Q748" s="119"/>
      <c r="R748" s="119"/>
      <c r="S748" s="4"/>
      <c r="T748" s="4"/>
      <c r="U748" s="4"/>
      <c r="V748" s="4"/>
      <c r="W748" s="4"/>
      <c r="X748" s="4"/>
      <c r="Y748" s="4"/>
      <c r="Z748" s="4"/>
      <c r="AA748" s="4"/>
      <c r="AB748" s="4"/>
      <c r="AC748" s="4"/>
      <c r="AD748" s="4"/>
      <c r="AE748" s="4"/>
      <c r="AF748" s="4"/>
      <c r="AG748" s="4"/>
    </row>
    <row r="749">
      <c r="A749" s="4"/>
      <c r="B749" s="4"/>
      <c r="C749" s="4"/>
      <c r="D749" s="4"/>
      <c r="E749" s="4"/>
      <c r="F749" s="4"/>
      <c r="G749" s="4"/>
      <c r="H749" s="8"/>
      <c r="I749" s="8"/>
      <c r="J749" s="8"/>
      <c r="K749" s="8"/>
      <c r="L749" s="8"/>
      <c r="M749" s="119"/>
      <c r="N749" s="118"/>
      <c r="O749" s="119"/>
      <c r="P749" s="119"/>
      <c r="Q749" s="119"/>
      <c r="R749" s="119"/>
      <c r="S749" s="4"/>
      <c r="T749" s="4"/>
      <c r="U749" s="4"/>
      <c r="V749" s="4"/>
      <c r="W749" s="4"/>
      <c r="X749" s="4"/>
      <c r="Y749" s="4"/>
      <c r="Z749" s="4"/>
      <c r="AA749" s="4"/>
      <c r="AB749" s="4"/>
      <c r="AC749" s="4"/>
      <c r="AD749" s="4"/>
      <c r="AE749" s="4"/>
      <c r="AF749" s="4"/>
      <c r="AG749" s="4"/>
    </row>
    <row r="750">
      <c r="A750" s="4"/>
      <c r="B750" s="4"/>
      <c r="C750" s="4"/>
      <c r="D750" s="4"/>
      <c r="E750" s="4"/>
      <c r="F750" s="4"/>
      <c r="G750" s="4"/>
      <c r="H750" s="8"/>
      <c r="I750" s="8"/>
      <c r="J750" s="8"/>
      <c r="K750" s="8"/>
      <c r="L750" s="8"/>
      <c r="M750" s="119"/>
      <c r="N750" s="118"/>
      <c r="O750" s="119"/>
      <c r="P750" s="119"/>
      <c r="Q750" s="119"/>
      <c r="R750" s="119"/>
      <c r="S750" s="4"/>
      <c r="T750" s="4"/>
      <c r="U750" s="4"/>
      <c r="V750" s="4"/>
      <c r="W750" s="4"/>
      <c r="X750" s="4"/>
      <c r="Y750" s="4"/>
      <c r="Z750" s="4"/>
      <c r="AA750" s="4"/>
      <c r="AB750" s="4"/>
      <c r="AC750" s="4"/>
      <c r="AD750" s="4"/>
      <c r="AE750" s="4"/>
      <c r="AF750" s="4"/>
      <c r="AG750" s="4"/>
    </row>
    <row r="751">
      <c r="A751" s="4"/>
      <c r="B751" s="4"/>
      <c r="C751" s="4"/>
      <c r="D751" s="4"/>
      <c r="E751" s="4"/>
      <c r="F751" s="4"/>
      <c r="G751" s="4"/>
      <c r="H751" s="8"/>
      <c r="I751" s="8"/>
      <c r="J751" s="8"/>
      <c r="K751" s="8"/>
      <c r="L751" s="8"/>
      <c r="M751" s="119"/>
      <c r="N751" s="118"/>
      <c r="O751" s="119"/>
      <c r="P751" s="119"/>
      <c r="Q751" s="119"/>
      <c r="R751" s="119"/>
      <c r="S751" s="4"/>
      <c r="T751" s="4"/>
      <c r="U751" s="4"/>
      <c r="V751" s="4"/>
      <c r="W751" s="4"/>
      <c r="X751" s="4"/>
      <c r="Y751" s="4"/>
      <c r="Z751" s="4"/>
      <c r="AA751" s="4"/>
      <c r="AB751" s="4"/>
      <c r="AC751" s="4"/>
      <c r="AD751" s="4"/>
      <c r="AE751" s="4"/>
      <c r="AF751" s="4"/>
      <c r="AG751" s="4"/>
    </row>
    <row r="752">
      <c r="A752" s="4"/>
      <c r="B752" s="4"/>
      <c r="C752" s="4"/>
      <c r="D752" s="4"/>
      <c r="E752" s="4"/>
      <c r="F752" s="4"/>
      <c r="G752" s="4"/>
      <c r="H752" s="8"/>
      <c r="I752" s="8"/>
      <c r="J752" s="8"/>
      <c r="K752" s="8"/>
      <c r="L752" s="8"/>
      <c r="M752" s="119"/>
      <c r="N752" s="118"/>
      <c r="O752" s="119"/>
      <c r="P752" s="119"/>
      <c r="Q752" s="119"/>
      <c r="R752" s="119"/>
      <c r="S752" s="4"/>
      <c r="T752" s="4"/>
      <c r="U752" s="4"/>
      <c r="V752" s="4"/>
      <c r="W752" s="4"/>
      <c r="X752" s="4"/>
      <c r="Y752" s="4"/>
      <c r="Z752" s="4"/>
      <c r="AA752" s="4"/>
      <c r="AB752" s="4"/>
      <c r="AC752" s="4"/>
      <c r="AD752" s="4"/>
      <c r="AE752" s="4"/>
      <c r="AF752" s="4"/>
      <c r="AG752" s="4"/>
    </row>
    <row r="753">
      <c r="A753" s="4"/>
      <c r="B753" s="4"/>
      <c r="C753" s="4"/>
      <c r="D753" s="4"/>
      <c r="E753" s="4"/>
      <c r="F753" s="4"/>
      <c r="G753" s="4"/>
      <c r="H753" s="8"/>
      <c r="I753" s="8"/>
      <c r="J753" s="8"/>
      <c r="K753" s="8"/>
      <c r="L753" s="8"/>
      <c r="M753" s="119"/>
      <c r="N753" s="118"/>
      <c r="O753" s="119"/>
      <c r="P753" s="119"/>
      <c r="Q753" s="119"/>
      <c r="R753" s="119"/>
      <c r="S753" s="4"/>
      <c r="T753" s="4"/>
      <c r="U753" s="4"/>
      <c r="V753" s="4"/>
      <c r="W753" s="4"/>
      <c r="X753" s="4"/>
      <c r="Y753" s="4"/>
      <c r="Z753" s="4"/>
      <c r="AA753" s="4"/>
      <c r="AB753" s="4"/>
      <c r="AC753" s="4"/>
      <c r="AD753" s="4"/>
      <c r="AE753" s="4"/>
      <c r="AF753" s="4"/>
      <c r="AG753" s="4"/>
    </row>
    <row r="754">
      <c r="A754" s="4"/>
      <c r="B754" s="4"/>
      <c r="C754" s="4"/>
      <c r="D754" s="4"/>
      <c r="E754" s="4"/>
      <c r="F754" s="4"/>
      <c r="G754" s="4"/>
      <c r="H754" s="8"/>
      <c r="I754" s="8"/>
      <c r="J754" s="8"/>
      <c r="K754" s="8"/>
      <c r="L754" s="8"/>
      <c r="M754" s="119"/>
      <c r="N754" s="118"/>
      <c r="O754" s="119"/>
      <c r="P754" s="119"/>
      <c r="Q754" s="119"/>
      <c r="R754" s="119"/>
      <c r="S754" s="4"/>
      <c r="T754" s="4"/>
      <c r="U754" s="4"/>
      <c r="V754" s="4"/>
      <c r="W754" s="4"/>
      <c r="X754" s="4"/>
      <c r="Y754" s="4"/>
      <c r="Z754" s="4"/>
      <c r="AA754" s="4"/>
      <c r="AB754" s="4"/>
      <c r="AC754" s="4"/>
      <c r="AD754" s="4"/>
      <c r="AE754" s="4"/>
      <c r="AF754" s="4"/>
      <c r="AG754" s="4"/>
    </row>
    <row r="755">
      <c r="A755" s="4"/>
      <c r="B755" s="4"/>
      <c r="C755" s="4"/>
      <c r="D755" s="4"/>
      <c r="E755" s="4"/>
      <c r="F755" s="4"/>
      <c r="G755" s="4"/>
      <c r="H755" s="8"/>
      <c r="I755" s="8"/>
      <c r="J755" s="8"/>
      <c r="K755" s="8"/>
      <c r="L755" s="8"/>
      <c r="M755" s="119"/>
      <c r="N755" s="118"/>
      <c r="O755" s="119"/>
      <c r="P755" s="119"/>
      <c r="Q755" s="119"/>
      <c r="R755" s="119"/>
      <c r="S755" s="4"/>
      <c r="T755" s="4"/>
      <c r="U755" s="4"/>
      <c r="V755" s="4"/>
      <c r="W755" s="4"/>
      <c r="X755" s="4"/>
      <c r="Y755" s="4"/>
      <c r="Z755" s="4"/>
      <c r="AA755" s="4"/>
      <c r="AB755" s="4"/>
      <c r="AC755" s="4"/>
      <c r="AD755" s="4"/>
      <c r="AE755" s="4"/>
      <c r="AF755" s="4"/>
      <c r="AG755" s="4"/>
    </row>
    <row r="756">
      <c r="A756" s="4"/>
      <c r="B756" s="4"/>
      <c r="C756" s="4"/>
      <c r="D756" s="4"/>
      <c r="E756" s="4"/>
      <c r="F756" s="4"/>
      <c r="G756" s="4"/>
      <c r="H756" s="8"/>
      <c r="I756" s="8"/>
      <c r="J756" s="8"/>
      <c r="K756" s="8"/>
      <c r="L756" s="8"/>
      <c r="M756" s="119"/>
      <c r="N756" s="118"/>
      <c r="O756" s="119"/>
      <c r="P756" s="119"/>
      <c r="Q756" s="119"/>
      <c r="R756" s="119"/>
      <c r="S756" s="4"/>
      <c r="T756" s="4"/>
      <c r="U756" s="4"/>
      <c r="V756" s="4"/>
      <c r="W756" s="4"/>
      <c r="X756" s="4"/>
      <c r="Y756" s="4"/>
      <c r="Z756" s="4"/>
      <c r="AA756" s="4"/>
      <c r="AB756" s="4"/>
      <c r="AC756" s="4"/>
      <c r="AD756" s="4"/>
      <c r="AE756" s="4"/>
      <c r="AF756" s="4"/>
      <c r="AG756" s="4"/>
    </row>
    <row r="757">
      <c r="A757" s="4"/>
      <c r="B757" s="4"/>
      <c r="C757" s="4"/>
      <c r="D757" s="4"/>
      <c r="E757" s="4"/>
      <c r="F757" s="4"/>
      <c r="G757" s="4"/>
      <c r="H757" s="8"/>
      <c r="I757" s="8"/>
      <c r="J757" s="8"/>
      <c r="K757" s="8"/>
      <c r="L757" s="8"/>
      <c r="M757" s="119"/>
      <c r="N757" s="118"/>
      <c r="O757" s="119"/>
      <c r="P757" s="119"/>
      <c r="Q757" s="119"/>
      <c r="R757" s="119"/>
      <c r="S757" s="4"/>
      <c r="T757" s="4"/>
      <c r="U757" s="4"/>
      <c r="V757" s="4"/>
      <c r="W757" s="4"/>
      <c r="X757" s="4"/>
      <c r="Y757" s="4"/>
      <c r="Z757" s="4"/>
      <c r="AA757" s="4"/>
      <c r="AB757" s="4"/>
      <c r="AC757" s="4"/>
      <c r="AD757" s="4"/>
      <c r="AE757" s="4"/>
      <c r="AF757" s="4"/>
      <c r="AG757" s="4"/>
    </row>
    <row r="758">
      <c r="A758" s="4"/>
      <c r="B758" s="4"/>
      <c r="C758" s="4"/>
      <c r="D758" s="4"/>
      <c r="E758" s="4"/>
      <c r="F758" s="4"/>
      <c r="G758" s="4"/>
      <c r="H758" s="8"/>
      <c r="I758" s="8"/>
      <c r="J758" s="8"/>
      <c r="K758" s="8"/>
      <c r="L758" s="8"/>
      <c r="M758" s="119"/>
      <c r="N758" s="118"/>
      <c r="O758" s="119"/>
      <c r="P758" s="119"/>
      <c r="Q758" s="119"/>
      <c r="R758" s="119"/>
      <c r="S758" s="4"/>
      <c r="T758" s="4"/>
      <c r="U758" s="4"/>
      <c r="V758" s="4"/>
      <c r="W758" s="4"/>
      <c r="X758" s="4"/>
      <c r="Y758" s="4"/>
      <c r="Z758" s="4"/>
      <c r="AA758" s="4"/>
      <c r="AB758" s="4"/>
      <c r="AC758" s="4"/>
      <c r="AD758" s="4"/>
      <c r="AE758" s="4"/>
      <c r="AF758" s="4"/>
      <c r="AG758" s="4"/>
    </row>
    <row r="759">
      <c r="A759" s="4"/>
      <c r="B759" s="4"/>
      <c r="C759" s="4"/>
      <c r="D759" s="4"/>
      <c r="E759" s="4"/>
      <c r="F759" s="4"/>
      <c r="G759" s="4"/>
      <c r="H759" s="8"/>
      <c r="I759" s="8"/>
      <c r="J759" s="8"/>
      <c r="K759" s="8"/>
      <c r="L759" s="8"/>
      <c r="M759" s="119"/>
      <c r="N759" s="118"/>
      <c r="O759" s="119"/>
      <c r="P759" s="119"/>
      <c r="Q759" s="119"/>
      <c r="R759" s="119"/>
      <c r="S759" s="4"/>
      <c r="T759" s="4"/>
      <c r="U759" s="4"/>
      <c r="V759" s="4"/>
      <c r="W759" s="4"/>
      <c r="X759" s="4"/>
      <c r="Y759" s="4"/>
      <c r="Z759" s="4"/>
      <c r="AA759" s="4"/>
      <c r="AB759" s="4"/>
      <c r="AC759" s="4"/>
      <c r="AD759" s="4"/>
      <c r="AE759" s="4"/>
      <c r="AF759" s="4"/>
      <c r="AG759" s="4"/>
    </row>
    <row r="760">
      <c r="A760" s="4"/>
      <c r="B760" s="4"/>
      <c r="C760" s="4"/>
      <c r="D760" s="4"/>
      <c r="E760" s="4"/>
      <c r="F760" s="4"/>
      <c r="G760" s="4"/>
      <c r="H760" s="8"/>
      <c r="I760" s="8"/>
      <c r="J760" s="8"/>
      <c r="K760" s="8"/>
      <c r="L760" s="8"/>
      <c r="M760" s="119"/>
      <c r="N760" s="118"/>
      <c r="O760" s="119"/>
      <c r="P760" s="119"/>
      <c r="Q760" s="119"/>
      <c r="R760" s="119"/>
      <c r="S760" s="4"/>
      <c r="T760" s="4"/>
      <c r="U760" s="4"/>
      <c r="V760" s="4"/>
      <c r="W760" s="4"/>
      <c r="X760" s="4"/>
      <c r="Y760" s="4"/>
      <c r="Z760" s="4"/>
      <c r="AA760" s="4"/>
      <c r="AB760" s="4"/>
      <c r="AC760" s="4"/>
      <c r="AD760" s="4"/>
      <c r="AE760" s="4"/>
      <c r="AF760" s="4"/>
      <c r="AG760" s="4"/>
    </row>
    <row r="761">
      <c r="A761" s="4"/>
      <c r="B761" s="4"/>
      <c r="C761" s="4"/>
      <c r="D761" s="4"/>
      <c r="E761" s="4"/>
      <c r="F761" s="4"/>
      <c r="G761" s="4"/>
      <c r="H761" s="8"/>
      <c r="I761" s="8"/>
      <c r="J761" s="8"/>
      <c r="K761" s="8"/>
      <c r="L761" s="8"/>
      <c r="M761" s="119"/>
      <c r="N761" s="118"/>
      <c r="O761" s="119"/>
      <c r="P761" s="119"/>
      <c r="Q761" s="119"/>
      <c r="R761" s="119"/>
      <c r="S761" s="4"/>
      <c r="T761" s="4"/>
      <c r="U761" s="4"/>
      <c r="V761" s="4"/>
      <c r="W761" s="4"/>
      <c r="X761" s="4"/>
      <c r="Y761" s="4"/>
      <c r="Z761" s="4"/>
      <c r="AA761" s="4"/>
      <c r="AB761" s="4"/>
      <c r="AC761" s="4"/>
      <c r="AD761" s="4"/>
      <c r="AE761" s="4"/>
      <c r="AF761" s="4"/>
      <c r="AG761" s="4"/>
    </row>
    <row r="762">
      <c r="A762" s="4"/>
      <c r="B762" s="4"/>
      <c r="C762" s="4"/>
      <c r="D762" s="4"/>
      <c r="E762" s="4"/>
      <c r="F762" s="4"/>
      <c r="G762" s="4"/>
      <c r="H762" s="8"/>
      <c r="I762" s="8"/>
      <c r="J762" s="8"/>
      <c r="K762" s="8"/>
      <c r="L762" s="8"/>
      <c r="M762" s="119"/>
      <c r="N762" s="118"/>
      <c r="O762" s="119"/>
      <c r="P762" s="119"/>
      <c r="Q762" s="119"/>
      <c r="R762" s="119"/>
      <c r="S762" s="4"/>
      <c r="T762" s="4"/>
      <c r="U762" s="4"/>
      <c r="V762" s="4"/>
      <c r="W762" s="4"/>
      <c r="X762" s="4"/>
      <c r="Y762" s="4"/>
      <c r="Z762" s="4"/>
      <c r="AA762" s="4"/>
      <c r="AB762" s="4"/>
      <c r="AC762" s="4"/>
      <c r="AD762" s="4"/>
      <c r="AE762" s="4"/>
      <c r="AF762" s="4"/>
      <c r="AG762" s="4"/>
    </row>
    <row r="763">
      <c r="A763" s="4"/>
      <c r="B763" s="4"/>
      <c r="C763" s="4"/>
      <c r="D763" s="4"/>
      <c r="E763" s="4"/>
      <c r="F763" s="4"/>
      <c r="G763" s="4"/>
      <c r="H763" s="8"/>
      <c r="I763" s="8"/>
      <c r="J763" s="8"/>
      <c r="K763" s="8"/>
      <c r="L763" s="8"/>
      <c r="M763" s="119"/>
      <c r="N763" s="118"/>
      <c r="O763" s="119"/>
      <c r="P763" s="119"/>
      <c r="Q763" s="119"/>
      <c r="R763" s="119"/>
      <c r="S763" s="4"/>
      <c r="T763" s="4"/>
      <c r="U763" s="4"/>
      <c r="V763" s="4"/>
      <c r="W763" s="4"/>
      <c r="X763" s="4"/>
      <c r="Y763" s="4"/>
      <c r="Z763" s="4"/>
      <c r="AA763" s="4"/>
      <c r="AB763" s="4"/>
      <c r="AC763" s="4"/>
      <c r="AD763" s="4"/>
      <c r="AE763" s="4"/>
      <c r="AF763" s="4"/>
      <c r="AG763" s="4"/>
    </row>
    <row r="764">
      <c r="A764" s="4"/>
      <c r="B764" s="4"/>
      <c r="C764" s="4"/>
      <c r="D764" s="4"/>
      <c r="E764" s="4"/>
      <c r="F764" s="4"/>
      <c r="G764" s="4"/>
      <c r="H764" s="8"/>
      <c r="I764" s="8"/>
      <c r="J764" s="8"/>
      <c r="K764" s="8"/>
      <c r="L764" s="8"/>
      <c r="M764" s="119"/>
      <c r="N764" s="118"/>
      <c r="O764" s="119"/>
      <c r="P764" s="119"/>
      <c r="Q764" s="119"/>
      <c r="R764" s="119"/>
      <c r="S764" s="4"/>
      <c r="T764" s="4"/>
      <c r="U764" s="4"/>
      <c r="V764" s="4"/>
      <c r="W764" s="4"/>
      <c r="X764" s="4"/>
      <c r="Y764" s="4"/>
      <c r="Z764" s="4"/>
      <c r="AA764" s="4"/>
      <c r="AB764" s="4"/>
      <c r="AC764" s="4"/>
      <c r="AD764" s="4"/>
      <c r="AE764" s="4"/>
      <c r="AF764" s="4"/>
      <c r="AG764" s="4"/>
    </row>
    <row r="765">
      <c r="A765" s="4"/>
      <c r="B765" s="4"/>
      <c r="C765" s="4"/>
      <c r="D765" s="4"/>
      <c r="E765" s="4"/>
      <c r="F765" s="4"/>
      <c r="G765" s="4"/>
      <c r="H765" s="8"/>
      <c r="I765" s="8"/>
      <c r="J765" s="8"/>
      <c r="K765" s="8"/>
      <c r="L765" s="8"/>
      <c r="M765" s="119"/>
      <c r="N765" s="118"/>
      <c r="O765" s="119"/>
      <c r="P765" s="119"/>
      <c r="Q765" s="119"/>
      <c r="R765" s="119"/>
      <c r="S765" s="4"/>
      <c r="T765" s="4"/>
      <c r="U765" s="4"/>
      <c r="V765" s="4"/>
      <c r="W765" s="4"/>
      <c r="X765" s="4"/>
      <c r="Y765" s="4"/>
      <c r="Z765" s="4"/>
      <c r="AA765" s="4"/>
      <c r="AB765" s="4"/>
      <c r="AC765" s="4"/>
      <c r="AD765" s="4"/>
      <c r="AE765" s="4"/>
      <c r="AF765" s="4"/>
      <c r="AG765" s="4"/>
    </row>
    <row r="766">
      <c r="A766" s="4"/>
      <c r="B766" s="4"/>
      <c r="C766" s="4"/>
      <c r="D766" s="4"/>
      <c r="E766" s="4"/>
      <c r="F766" s="4"/>
      <c r="G766" s="4"/>
      <c r="H766" s="8"/>
      <c r="I766" s="8"/>
      <c r="J766" s="8"/>
      <c r="K766" s="8"/>
      <c r="L766" s="8"/>
      <c r="M766" s="119"/>
      <c r="N766" s="118"/>
      <c r="O766" s="119"/>
      <c r="P766" s="119"/>
      <c r="Q766" s="119"/>
      <c r="R766" s="119"/>
      <c r="S766" s="4"/>
      <c r="T766" s="4"/>
      <c r="U766" s="4"/>
      <c r="V766" s="4"/>
      <c r="W766" s="4"/>
      <c r="X766" s="4"/>
      <c r="Y766" s="4"/>
      <c r="Z766" s="4"/>
      <c r="AA766" s="4"/>
      <c r="AB766" s="4"/>
      <c r="AC766" s="4"/>
      <c r="AD766" s="4"/>
      <c r="AE766" s="4"/>
      <c r="AF766" s="4"/>
      <c r="AG766" s="4"/>
    </row>
    <row r="767">
      <c r="A767" s="4"/>
      <c r="B767" s="4"/>
      <c r="C767" s="4"/>
      <c r="D767" s="4"/>
      <c r="E767" s="4"/>
      <c r="F767" s="4"/>
      <c r="G767" s="4"/>
      <c r="H767" s="8"/>
      <c r="I767" s="8"/>
      <c r="J767" s="8"/>
      <c r="K767" s="8"/>
      <c r="L767" s="8"/>
      <c r="M767" s="119"/>
      <c r="N767" s="118"/>
      <c r="O767" s="119"/>
      <c r="P767" s="119"/>
      <c r="Q767" s="119"/>
      <c r="R767" s="119"/>
      <c r="S767" s="4"/>
      <c r="T767" s="4"/>
      <c r="U767" s="4"/>
      <c r="V767" s="4"/>
      <c r="W767" s="4"/>
      <c r="X767" s="4"/>
      <c r="Y767" s="4"/>
      <c r="Z767" s="4"/>
      <c r="AA767" s="4"/>
      <c r="AB767" s="4"/>
      <c r="AC767" s="4"/>
      <c r="AD767" s="4"/>
      <c r="AE767" s="4"/>
      <c r="AF767" s="4"/>
      <c r="AG767" s="4"/>
    </row>
    <row r="768">
      <c r="A768" s="4"/>
      <c r="B768" s="4"/>
      <c r="C768" s="4"/>
      <c r="D768" s="4"/>
      <c r="E768" s="4"/>
      <c r="F768" s="4"/>
      <c r="G768" s="4"/>
      <c r="H768" s="8"/>
      <c r="I768" s="8"/>
      <c r="J768" s="8"/>
      <c r="K768" s="8"/>
      <c r="L768" s="8"/>
      <c r="M768" s="119"/>
      <c r="N768" s="118"/>
      <c r="O768" s="119"/>
      <c r="P768" s="119"/>
      <c r="Q768" s="119"/>
      <c r="R768" s="119"/>
      <c r="S768" s="4"/>
      <c r="T768" s="4"/>
      <c r="U768" s="4"/>
      <c r="V768" s="4"/>
      <c r="W768" s="4"/>
      <c r="X768" s="4"/>
      <c r="Y768" s="4"/>
      <c r="Z768" s="4"/>
      <c r="AA768" s="4"/>
      <c r="AB768" s="4"/>
      <c r="AC768" s="4"/>
      <c r="AD768" s="4"/>
      <c r="AE768" s="4"/>
      <c r="AF768" s="4"/>
      <c r="AG768" s="4"/>
    </row>
    <row r="769">
      <c r="A769" s="4"/>
      <c r="B769" s="4"/>
      <c r="C769" s="4"/>
      <c r="D769" s="4"/>
      <c r="E769" s="4"/>
      <c r="F769" s="4"/>
      <c r="G769" s="4"/>
      <c r="H769" s="8"/>
      <c r="I769" s="8"/>
      <c r="J769" s="8"/>
      <c r="K769" s="8"/>
      <c r="L769" s="8"/>
      <c r="M769" s="119"/>
      <c r="N769" s="118"/>
      <c r="O769" s="119"/>
      <c r="P769" s="119"/>
      <c r="Q769" s="119"/>
      <c r="R769" s="119"/>
      <c r="S769" s="4"/>
      <c r="T769" s="4"/>
      <c r="U769" s="4"/>
      <c r="V769" s="4"/>
      <c r="W769" s="4"/>
      <c r="X769" s="4"/>
      <c r="Y769" s="4"/>
      <c r="Z769" s="4"/>
      <c r="AA769" s="4"/>
      <c r="AB769" s="4"/>
      <c r="AC769" s="4"/>
      <c r="AD769" s="4"/>
      <c r="AE769" s="4"/>
      <c r="AF769" s="4"/>
      <c r="AG769" s="4"/>
    </row>
    <row r="770">
      <c r="A770" s="4"/>
      <c r="B770" s="4"/>
      <c r="C770" s="4"/>
      <c r="D770" s="4"/>
      <c r="E770" s="4"/>
      <c r="F770" s="4"/>
      <c r="G770" s="4"/>
      <c r="H770" s="8"/>
      <c r="I770" s="8"/>
      <c r="J770" s="8"/>
      <c r="K770" s="8"/>
      <c r="L770" s="8"/>
      <c r="M770" s="119"/>
      <c r="N770" s="118"/>
      <c r="O770" s="119"/>
      <c r="P770" s="119"/>
      <c r="Q770" s="119"/>
      <c r="R770" s="119"/>
      <c r="S770" s="4"/>
      <c r="T770" s="4"/>
      <c r="U770" s="4"/>
      <c r="V770" s="4"/>
      <c r="W770" s="4"/>
      <c r="X770" s="4"/>
      <c r="Y770" s="4"/>
      <c r="Z770" s="4"/>
      <c r="AA770" s="4"/>
      <c r="AB770" s="4"/>
      <c r="AC770" s="4"/>
      <c r="AD770" s="4"/>
      <c r="AE770" s="4"/>
      <c r="AF770" s="4"/>
      <c r="AG770" s="4"/>
    </row>
    <row r="771">
      <c r="A771" s="4"/>
      <c r="B771" s="4"/>
      <c r="C771" s="4"/>
      <c r="D771" s="4"/>
      <c r="E771" s="4"/>
      <c r="F771" s="4"/>
      <c r="G771" s="4"/>
      <c r="H771" s="8"/>
      <c r="I771" s="8"/>
      <c r="J771" s="8"/>
      <c r="K771" s="8"/>
      <c r="L771" s="8"/>
      <c r="M771" s="119"/>
      <c r="N771" s="118"/>
      <c r="O771" s="119"/>
      <c r="P771" s="119"/>
      <c r="Q771" s="119"/>
      <c r="R771" s="119"/>
      <c r="S771" s="4"/>
      <c r="T771" s="4"/>
      <c r="U771" s="4"/>
      <c r="V771" s="4"/>
      <c r="W771" s="4"/>
      <c r="X771" s="4"/>
      <c r="Y771" s="4"/>
      <c r="Z771" s="4"/>
      <c r="AA771" s="4"/>
      <c r="AB771" s="4"/>
      <c r="AC771" s="4"/>
      <c r="AD771" s="4"/>
      <c r="AE771" s="4"/>
      <c r="AF771" s="4"/>
      <c r="AG771" s="4"/>
    </row>
    <row r="772">
      <c r="A772" s="4"/>
      <c r="B772" s="4"/>
      <c r="C772" s="4"/>
      <c r="D772" s="4"/>
      <c r="E772" s="4"/>
      <c r="F772" s="4"/>
      <c r="G772" s="4"/>
      <c r="H772" s="8"/>
      <c r="I772" s="8"/>
      <c r="J772" s="8"/>
      <c r="K772" s="8"/>
      <c r="L772" s="8"/>
      <c r="M772" s="119"/>
      <c r="N772" s="118"/>
      <c r="O772" s="119"/>
      <c r="P772" s="119"/>
      <c r="Q772" s="119"/>
      <c r="R772" s="119"/>
      <c r="S772" s="4"/>
      <c r="T772" s="4"/>
      <c r="U772" s="4"/>
      <c r="V772" s="4"/>
      <c r="W772" s="4"/>
      <c r="X772" s="4"/>
      <c r="Y772" s="4"/>
      <c r="Z772" s="4"/>
      <c r="AA772" s="4"/>
      <c r="AB772" s="4"/>
      <c r="AC772" s="4"/>
      <c r="AD772" s="4"/>
      <c r="AE772" s="4"/>
      <c r="AF772" s="4"/>
      <c r="AG772" s="4"/>
    </row>
    <row r="773">
      <c r="A773" s="4"/>
      <c r="B773" s="4"/>
      <c r="C773" s="4"/>
      <c r="D773" s="4"/>
      <c r="E773" s="4"/>
      <c r="F773" s="4"/>
      <c r="G773" s="4"/>
      <c r="H773" s="8"/>
      <c r="I773" s="8"/>
      <c r="J773" s="8"/>
      <c r="K773" s="8"/>
      <c r="L773" s="8"/>
      <c r="M773" s="119"/>
      <c r="N773" s="118"/>
      <c r="O773" s="119"/>
      <c r="P773" s="119"/>
      <c r="Q773" s="119"/>
      <c r="R773" s="119"/>
      <c r="S773" s="4"/>
      <c r="T773" s="4"/>
      <c r="U773" s="4"/>
      <c r="V773" s="4"/>
      <c r="W773" s="4"/>
      <c r="X773" s="4"/>
      <c r="Y773" s="4"/>
      <c r="Z773" s="4"/>
      <c r="AA773" s="4"/>
      <c r="AB773" s="4"/>
      <c r="AC773" s="4"/>
      <c r="AD773" s="4"/>
      <c r="AE773" s="4"/>
      <c r="AF773" s="4"/>
      <c r="AG773" s="4"/>
    </row>
    <row r="774">
      <c r="A774" s="4"/>
      <c r="B774" s="4"/>
      <c r="C774" s="4"/>
      <c r="D774" s="4"/>
      <c r="E774" s="4"/>
      <c r="F774" s="4"/>
      <c r="G774" s="4"/>
      <c r="H774" s="8"/>
      <c r="I774" s="8"/>
      <c r="J774" s="8"/>
      <c r="K774" s="8"/>
      <c r="L774" s="8"/>
      <c r="M774" s="119"/>
      <c r="N774" s="118"/>
      <c r="O774" s="119"/>
      <c r="P774" s="119"/>
      <c r="Q774" s="119"/>
      <c r="R774" s="119"/>
      <c r="S774" s="4"/>
      <c r="T774" s="4"/>
      <c r="U774" s="4"/>
      <c r="V774" s="4"/>
      <c r="W774" s="4"/>
      <c r="X774" s="4"/>
      <c r="Y774" s="4"/>
      <c r="Z774" s="4"/>
      <c r="AA774" s="4"/>
      <c r="AB774" s="4"/>
      <c r="AC774" s="4"/>
      <c r="AD774" s="4"/>
      <c r="AE774" s="4"/>
      <c r="AF774" s="4"/>
      <c r="AG774" s="4"/>
    </row>
    <row r="775">
      <c r="A775" s="4"/>
      <c r="B775" s="4"/>
      <c r="C775" s="4"/>
      <c r="D775" s="4"/>
      <c r="E775" s="4"/>
      <c r="F775" s="4"/>
      <c r="G775" s="4"/>
      <c r="H775" s="8"/>
      <c r="I775" s="8"/>
      <c r="J775" s="8"/>
      <c r="K775" s="8"/>
      <c r="L775" s="8"/>
      <c r="M775" s="119"/>
      <c r="N775" s="118"/>
      <c r="O775" s="119"/>
      <c r="P775" s="119"/>
      <c r="Q775" s="119"/>
      <c r="R775" s="119"/>
      <c r="S775" s="4"/>
      <c r="T775" s="4"/>
      <c r="U775" s="4"/>
      <c r="V775" s="4"/>
      <c r="W775" s="4"/>
      <c r="X775" s="4"/>
      <c r="Y775" s="4"/>
      <c r="Z775" s="4"/>
      <c r="AA775" s="4"/>
      <c r="AB775" s="4"/>
      <c r="AC775" s="4"/>
      <c r="AD775" s="4"/>
      <c r="AE775" s="4"/>
      <c r="AF775" s="4"/>
      <c r="AG775" s="4"/>
    </row>
    <row r="776">
      <c r="A776" s="4"/>
      <c r="B776" s="4"/>
      <c r="C776" s="4"/>
      <c r="D776" s="4"/>
      <c r="E776" s="4"/>
      <c r="F776" s="4"/>
      <c r="G776" s="4"/>
      <c r="H776" s="8"/>
      <c r="I776" s="8"/>
      <c r="J776" s="8"/>
      <c r="K776" s="8"/>
      <c r="L776" s="8"/>
      <c r="M776" s="119"/>
      <c r="N776" s="118"/>
      <c r="O776" s="119"/>
      <c r="P776" s="119"/>
      <c r="Q776" s="119"/>
      <c r="R776" s="119"/>
      <c r="S776" s="4"/>
      <c r="T776" s="4"/>
      <c r="U776" s="4"/>
      <c r="V776" s="4"/>
      <c r="W776" s="4"/>
      <c r="X776" s="4"/>
      <c r="Y776" s="4"/>
      <c r="Z776" s="4"/>
      <c r="AA776" s="4"/>
      <c r="AB776" s="4"/>
      <c r="AC776" s="4"/>
      <c r="AD776" s="4"/>
      <c r="AE776" s="4"/>
      <c r="AF776" s="4"/>
      <c r="AG776" s="4"/>
    </row>
    <row r="777">
      <c r="A777" s="4"/>
      <c r="B777" s="4"/>
      <c r="C777" s="4"/>
      <c r="D777" s="4"/>
      <c r="E777" s="4"/>
      <c r="F777" s="4"/>
      <c r="G777" s="4"/>
      <c r="H777" s="8"/>
      <c r="I777" s="8"/>
      <c r="J777" s="8"/>
      <c r="K777" s="8"/>
      <c r="L777" s="8"/>
      <c r="M777" s="119"/>
      <c r="N777" s="118"/>
      <c r="O777" s="119"/>
      <c r="P777" s="119"/>
      <c r="Q777" s="119"/>
      <c r="R777" s="119"/>
      <c r="S777" s="4"/>
      <c r="T777" s="4"/>
      <c r="U777" s="4"/>
      <c r="V777" s="4"/>
      <c r="W777" s="4"/>
      <c r="X777" s="4"/>
      <c r="Y777" s="4"/>
      <c r="Z777" s="4"/>
      <c r="AA777" s="4"/>
      <c r="AB777" s="4"/>
      <c r="AC777" s="4"/>
      <c r="AD777" s="4"/>
      <c r="AE777" s="4"/>
      <c r="AF777" s="4"/>
      <c r="AG777" s="4"/>
    </row>
    <row r="778">
      <c r="A778" s="4"/>
      <c r="B778" s="4"/>
      <c r="C778" s="4"/>
      <c r="D778" s="4"/>
      <c r="E778" s="4"/>
      <c r="F778" s="4"/>
      <c r="G778" s="4"/>
      <c r="H778" s="8"/>
      <c r="I778" s="8"/>
      <c r="J778" s="8"/>
      <c r="K778" s="8"/>
      <c r="L778" s="8"/>
      <c r="M778" s="119"/>
      <c r="N778" s="118"/>
      <c r="O778" s="119"/>
      <c r="P778" s="119"/>
      <c r="Q778" s="119"/>
      <c r="R778" s="119"/>
      <c r="S778" s="4"/>
      <c r="T778" s="4"/>
      <c r="U778" s="4"/>
      <c r="V778" s="4"/>
      <c r="W778" s="4"/>
      <c r="X778" s="4"/>
      <c r="Y778" s="4"/>
      <c r="Z778" s="4"/>
      <c r="AA778" s="4"/>
      <c r="AB778" s="4"/>
      <c r="AC778" s="4"/>
      <c r="AD778" s="4"/>
      <c r="AE778" s="4"/>
      <c r="AF778" s="4"/>
      <c r="AG778" s="4"/>
    </row>
    <row r="779">
      <c r="A779" s="4"/>
      <c r="B779" s="4"/>
      <c r="C779" s="4"/>
      <c r="D779" s="4"/>
      <c r="E779" s="4"/>
      <c r="F779" s="4"/>
      <c r="G779" s="4"/>
      <c r="H779" s="8"/>
      <c r="I779" s="8"/>
      <c r="J779" s="8"/>
      <c r="K779" s="8"/>
      <c r="L779" s="8"/>
      <c r="M779" s="119"/>
      <c r="N779" s="118"/>
      <c r="O779" s="119"/>
      <c r="P779" s="119"/>
      <c r="Q779" s="119"/>
      <c r="R779" s="119"/>
      <c r="S779" s="4"/>
      <c r="T779" s="4"/>
      <c r="U779" s="4"/>
      <c r="V779" s="4"/>
      <c r="W779" s="4"/>
      <c r="X779" s="4"/>
      <c r="Y779" s="4"/>
      <c r="Z779" s="4"/>
      <c r="AA779" s="4"/>
      <c r="AB779" s="4"/>
      <c r="AC779" s="4"/>
      <c r="AD779" s="4"/>
      <c r="AE779" s="4"/>
      <c r="AF779" s="4"/>
      <c r="AG779" s="4"/>
    </row>
    <row r="780">
      <c r="A780" s="4"/>
      <c r="B780" s="4"/>
      <c r="C780" s="4"/>
      <c r="D780" s="4"/>
      <c r="E780" s="4"/>
      <c r="F780" s="4"/>
      <c r="G780" s="4"/>
      <c r="H780" s="8"/>
      <c r="I780" s="8"/>
      <c r="J780" s="8"/>
      <c r="K780" s="8"/>
      <c r="L780" s="8"/>
      <c r="M780" s="119"/>
      <c r="N780" s="118"/>
      <c r="O780" s="119"/>
      <c r="P780" s="119"/>
      <c r="Q780" s="119"/>
      <c r="R780" s="119"/>
      <c r="S780" s="4"/>
      <c r="T780" s="4"/>
      <c r="U780" s="4"/>
      <c r="V780" s="4"/>
      <c r="W780" s="4"/>
      <c r="X780" s="4"/>
      <c r="Y780" s="4"/>
      <c r="Z780" s="4"/>
      <c r="AA780" s="4"/>
      <c r="AB780" s="4"/>
      <c r="AC780" s="4"/>
      <c r="AD780" s="4"/>
      <c r="AE780" s="4"/>
      <c r="AF780" s="4"/>
      <c r="AG780" s="4"/>
    </row>
    <row r="781">
      <c r="A781" s="4"/>
      <c r="B781" s="4"/>
      <c r="C781" s="4"/>
      <c r="D781" s="4"/>
      <c r="E781" s="4"/>
      <c r="F781" s="4"/>
      <c r="G781" s="4"/>
      <c r="H781" s="8"/>
      <c r="I781" s="8"/>
      <c r="J781" s="8"/>
      <c r="K781" s="8"/>
      <c r="L781" s="8"/>
      <c r="M781" s="119"/>
      <c r="N781" s="118"/>
      <c r="O781" s="119"/>
      <c r="P781" s="119"/>
      <c r="Q781" s="119"/>
      <c r="R781" s="119"/>
      <c r="S781" s="4"/>
      <c r="T781" s="4"/>
      <c r="U781" s="4"/>
      <c r="V781" s="4"/>
      <c r="W781" s="4"/>
      <c r="X781" s="4"/>
      <c r="Y781" s="4"/>
      <c r="Z781" s="4"/>
      <c r="AA781" s="4"/>
      <c r="AB781" s="4"/>
      <c r="AC781" s="4"/>
      <c r="AD781" s="4"/>
      <c r="AE781" s="4"/>
      <c r="AF781" s="4"/>
      <c r="AG781" s="4"/>
    </row>
    <row r="782">
      <c r="A782" s="4"/>
      <c r="B782" s="4"/>
      <c r="C782" s="4"/>
      <c r="D782" s="4"/>
      <c r="E782" s="4"/>
      <c r="F782" s="4"/>
      <c r="G782" s="4"/>
      <c r="H782" s="8"/>
      <c r="I782" s="8"/>
      <c r="J782" s="8"/>
      <c r="K782" s="8"/>
      <c r="L782" s="8"/>
      <c r="M782" s="119"/>
      <c r="N782" s="118"/>
      <c r="O782" s="119"/>
      <c r="P782" s="119"/>
      <c r="Q782" s="119"/>
      <c r="R782" s="119"/>
      <c r="S782" s="4"/>
      <c r="T782" s="4"/>
      <c r="U782" s="4"/>
      <c r="V782" s="4"/>
      <c r="W782" s="4"/>
      <c r="X782" s="4"/>
      <c r="Y782" s="4"/>
      <c r="Z782" s="4"/>
      <c r="AA782" s="4"/>
      <c r="AB782" s="4"/>
      <c r="AC782" s="4"/>
      <c r="AD782" s="4"/>
      <c r="AE782" s="4"/>
      <c r="AF782" s="4"/>
      <c r="AG782" s="4"/>
    </row>
    <row r="783">
      <c r="A783" s="4"/>
      <c r="B783" s="4"/>
      <c r="C783" s="4"/>
      <c r="D783" s="4"/>
      <c r="E783" s="4"/>
      <c r="F783" s="4"/>
      <c r="G783" s="4"/>
      <c r="H783" s="8"/>
      <c r="I783" s="8"/>
      <c r="J783" s="8"/>
      <c r="K783" s="8"/>
      <c r="L783" s="8"/>
      <c r="M783" s="119"/>
      <c r="N783" s="118"/>
      <c r="O783" s="119"/>
      <c r="P783" s="119"/>
      <c r="Q783" s="119"/>
      <c r="R783" s="119"/>
      <c r="S783" s="4"/>
      <c r="T783" s="4"/>
      <c r="U783" s="4"/>
      <c r="V783" s="4"/>
      <c r="W783" s="4"/>
      <c r="X783" s="4"/>
      <c r="Y783" s="4"/>
      <c r="Z783" s="4"/>
      <c r="AA783" s="4"/>
      <c r="AB783" s="4"/>
      <c r="AC783" s="4"/>
      <c r="AD783" s="4"/>
      <c r="AE783" s="4"/>
      <c r="AF783" s="4"/>
      <c r="AG783" s="4"/>
    </row>
    <row r="784">
      <c r="A784" s="4"/>
      <c r="B784" s="4"/>
      <c r="C784" s="4"/>
      <c r="D784" s="4"/>
      <c r="E784" s="4"/>
      <c r="F784" s="4"/>
      <c r="G784" s="4"/>
      <c r="H784" s="8"/>
      <c r="I784" s="8"/>
      <c r="J784" s="8"/>
      <c r="K784" s="8"/>
      <c r="L784" s="8"/>
      <c r="M784" s="119"/>
      <c r="N784" s="118"/>
      <c r="O784" s="119"/>
      <c r="P784" s="119"/>
      <c r="Q784" s="119"/>
      <c r="R784" s="119"/>
      <c r="S784" s="4"/>
      <c r="T784" s="4"/>
      <c r="U784" s="4"/>
      <c r="V784" s="4"/>
      <c r="W784" s="4"/>
      <c r="X784" s="4"/>
      <c r="Y784" s="4"/>
      <c r="Z784" s="4"/>
      <c r="AA784" s="4"/>
      <c r="AB784" s="4"/>
      <c r="AC784" s="4"/>
      <c r="AD784" s="4"/>
      <c r="AE784" s="4"/>
      <c r="AF784" s="4"/>
      <c r="AG784" s="4"/>
    </row>
    <row r="785">
      <c r="A785" s="4"/>
      <c r="B785" s="4"/>
      <c r="C785" s="4"/>
      <c r="D785" s="4"/>
      <c r="E785" s="4"/>
      <c r="F785" s="4"/>
      <c r="G785" s="4"/>
      <c r="H785" s="8"/>
      <c r="I785" s="8"/>
      <c r="J785" s="8"/>
      <c r="K785" s="8"/>
      <c r="L785" s="8"/>
      <c r="M785" s="119"/>
      <c r="N785" s="118"/>
      <c r="O785" s="119"/>
      <c r="P785" s="119"/>
      <c r="Q785" s="119"/>
      <c r="R785" s="119"/>
      <c r="S785" s="4"/>
      <c r="T785" s="4"/>
      <c r="U785" s="4"/>
      <c r="V785" s="4"/>
      <c r="W785" s="4"/>
      <c r="X785" s="4"/>
      <c r="Y785" s="4"/>
      <c r="Z785" s="4"/>
      <c r="AA785" s="4"/>
      <c r="AB785" s="4"/>
      <c r="AC785" s="4"/>
      <c r="AD785" s="4"/>
      <c r="AE785" s="4"/>
      <c r="AF785" s="4"/>
      <c r="AG785" s="4"/>
    </row>
    <row r="786">
      <c r="A786" s="4"/>
      <c r="B786" s="4"/>
      <c r="C786" s="4"/>
      <c r="D786" s="4"/>
      <c r="E786" s="4"/>
      <c r="F786" s="4"/>
      <c r="G786" s="4"/>
      <c r="H786" s="8"/>
      <c r="I786" s="8"/>
      <c r="J786" s="8"/>
      <c r="K786" s="8"/>
      <c r="L786" s="8"/>
      <c r="M786" s="119"/>
      <c r="N786" s="118"/>
      <c r="O786" s="119"/>
      <c r="P786" s="119"/>
      <c r="Q786" s="119"/>
      <c r="R786" s="119"/>
      <c r="S786" s="4"/>
      <c r="T786" s="4"/>
      <c r="U786" s="4"/>
      <c r="V786" s="4"/>
      <c r="W786" s="4"/>
      <c r="X786" s="4"/>
      <c r="Y786" s="4"/>
      <c r="Z786" s="4"/>
      <c r="AA786" s="4"/>
      <c r="AB786" s="4"/>
      <c r="AC786" s="4"/>
      <c r="AD786" s="4"/>
      <c r="AE786" s="4"/>
      <c r="AF786" s="4"/>
      <c r="AG786" s="4"/>
    </row>
    <row r="787">
      <c r="A787" s="4"/>
      <c r="B787" s="4"/>
      <c r="C787" s="4"/>
      <c r="D787" s="4"/>
      <c r="E787" s="4"/>
      <c r="F787" s="4"/>
      <c r="G787" s="4"/>
      <c r="H787" s="8"/>
      <c r="I787" s="8"/>
      <c r="J787" s="8"/>
      <c r="K787" s="8"/>
      <c r="L787" s="8"/>
      <c r="M787" s="119"/>
      <c r="N787" s="118"/>
      <c r="O787" s="119"/>
      <c r="P787" s="119"/>
      <c r="Q787" s="119"/>
      <c r="R787" s="119"/>
      <c r="S787" s="4"/>
      <c r="T787" s="4"/>
      <c r="U787" s="4"/>
      <c r="V787" s="4"/>
      <c r="W787" s="4"/>
      <c r="X787" s="4"/>
      <c r="Y787" s="4"/>
      <c r="Z787" s="4"/>
      <c r="AA787" s="4"/>
      <c r="AB787" s="4"/>
      <c r="AC787" s="4"/>
      <c r="AD787" s="4"/>
      <c r="AE787" s="4"/>
      <c r="AF787" s="4"/>
      <c r="AG787" s="4"/>
    </row>
    <row r="788">
      <c r="A788" s="4"/>
      <c r="B788" s="4"/>
      <c r="C788" s="4"/>
      <c r="D788" s="4"/>
      <c r="E788" s="4"/>
      <c r="F788" s="4"/>
      <c r="G788" s="4"/>
      <c r="H788" s="8"/>
      <c r="I788" s="8"/>
      <c r="J788" s="8"/>
      <c r="K788" s="8"/>
      <c r="L788" s="8"/>
      <c r="M788" s="119"/>
      <c r="N788" s="118"/>
      <c r="O788" s="119"/>
      <c r="P788" s="119"/>
      <c r="Q788" s="119"/>
      <c r="R788" s="119"/>
      <c r="S788" s="4"/>
      <c r="T788" s="4"/>
      <c r="U788" s="4"/>
      <c r="V788" s="4"/>
      <c r="W788" s="4"/>
      <c r="X788" s="4"/>
      <c r="Y788" s="4"/>
      <c r="Z788" s="4"/>
      <c r="AA788" s="4"/>
      <c r="AB788" s="4"/>
      <c r="AC788" s="4"/>
      <c r="AD788" s="4"/>
      <c r="AE788" s="4"/>
      <c r="AF788" s="4"/>
      <c r="AG788" s="4"/>
    </row>
    <row r="789">
      <c r="A789" s="4"/>
      <c r="B789" s="4"/>
      <c r="C789" s="4"/>
      <c r="D789" s="4"/>
      <c r="E789" s="4"/>
      <c r="F789" s="4"/>
      <c r="G789" s="4"/>
      <c r="H789" s="8"/>
      <c r="I789" s="8"/>
      <c r="J789" s="8"/>
      <c r="K789" s="8"/>
      <c r="L789" s="8"/>
      <c r="M789" s="119"/>
      <c r="N789" s="118"/>
      <c r="O789" s="119"/>
      <c r="P789" s="119"/>
      <c r="Q789" s="119"/>
      <c r="R789" s="119"/>
      <c r="S789" s="4"/>
      <c r="T789" s="4"/>
      <c r="U789" s="4"/>
      <c r="V789" s="4"/>
      <c r="W789" s="4"/>
      <c r="X789" s="4"/>
      <c r="Y789" s="4"/>
      <c r="Z789" s="4"/>
      <c r="AA789" s="4"/>
      <c r="AB789" s="4"/>
      <c r="AC789" s="4"/>
      <c r="AD789" s="4"/>
      <c r="AE789" s="4"/>
      <c r="AF789" s="4"/>
      <c r="AG789" s="4"/>
    </row>
    <row r="790">
      <c r="A790" s="4"/>
      <c r="B790" s="4"/>
      <c r="C790" s="4"/>
      <c r="D790" s="4"/>
      <c r="E790" s="4"/>
      <c r="F790" s="4"/>
      <c r="G790" s="4"/>
      <c r="H790" s="8"/>
      <c r="I790" s="8"/>
      <c r="J790" s="8"/>
      <c r="K790" s="8"/>
      <c r="L790" s="8"/>
      <c r="M790" s="119"/>
      <c r="N790" s="118"/>
      <c r="O790" s="119"/>
      <c r="P790" s="119"/>
      <c r="Q790" s="119"/>
      <c r="R790" s="119"/>
      <c r="S790" s="4"/>
      <c r="T790" s="4"/>
      <c r="U790" s="4"/>
      <c r="V790" s="4"/>
      <c r="W790" s="4"/>
      <c r="X790" s="4"/>
      <c r="Y790" s="4"/>
      <c r="Z790" s="4"/>
      <c r="AA790" s="4"/>
      <c r="AB790" s="4"/>
      <c r="AC790" s="4"/>
      <c r="AD790" s="4"/>
      <c r="AE790" s="4"/>
      <c r="AF790" s="4"/>
      <c r="AG790" s="4"/>
    </row>
    <row r="791">
      <c r="A791" s="4"/>
      <c r="B791" s="4"/>
      <c r="C791" s="4"/>
      <c r="D791" s="4"/>
      <c r="E791" s="4"/>
      <c r="F791" s="4"/>
      <c r="G791" s="4"/>
      <c r="H791" s="8"/>
      <c r="I791" s="8"/>
      <c r="J791" s="8"/>
      <c r="K791" s="8"/>
      <c r="L791" s="8"/>
      <c r="M791" s="119"/>
      <c r="N791" s="118"/>
      <c r="O791" s="119"/>
      <c r="P791" s="119"/>
      <c r="Q791" s="119"/>
      <c r="R791" s="119"/>
      <c r="S791" s="4"/>
      <c r="T791" s="4"/>
      <c r="U791" s="4"/>
      <c r="V791" s="4"/>
      <c r="W791" s="4"/>
      <c r="X791" s="4"/>
      <c r="Y791" s="4"/>
      <c r="Z791" s="4"/>
      <c r="AA791" s="4"/>
      <c r="AB791" s="4"/>
      <c r="AC791" s="4"/>
      <c r="AD791" s="4"/>
      <c r="AE791" s="4"/>
      <c r="AF791" s="4"/>
      <c r="AG791" s="4"/>
    </row>
    <row r="792">
      <c r="A792" s="4"/>
      <c r="B792" s="4"/>
      <c r="C792" s="4"/>
      <c r="D792" s="4"/>
      <c r="E792" s="4"/>
      <c r="F792" s="4"/>
      <c r="G792" s="4"/>
      <c r="H792" s="8"/>
      <c r="I792" s="8"/>
      <c r="J792" s="8"/>
      <c r="K792" s="8"/>
      <c r="L792" s="8"/>
      <c r="M792" s="119"/>
      <c r="N792" s="118"/>
      <c r="O792" s="119"/>
      <c r="P792" s="119"/>
      <c r="Q792" s="119"/>
      <c r="R792" s="119"/>
      <c r="S792" s="4"/>
      <c r="T792" s="4"/>
      <c r="U792" s="4"/>
      <c r="V792" s="4"/>
      <c r="W792" s="4"/>
      <c r="X792" s="4"/>
      <c r="Y792" s="4"/>
      <c r="Z792" s="4"/>
      <c r="AA792" s="4"/>
      <c r="AB792" s="4"/>
      <c r="AC792" s="4"/>
      <c r="AD792" s="4"/>
      <c r="AE792" s="4"/>
      <c r="AF792" s="4"/>
      <c r="AG792" s="4"/>
    </row>
    <row r="793">
      <c r="A793" s="4"/>
      <c r="B793" s="4"/>
      <c r="C793" s="4"/>
      <c r="D793" s="4"/>
      <c r="E793" s="4"/>
      <c r="F793" s="4"/>
      <c r="G793" s="4"/>
      <c r="H793" s="8"/>
      <c r="I793" s="8"/>
      <c r="J793" s="8"/>
      <c r="K793" s="8"/>
      <c r="L793" s="8"/>
      <c r="M793" s="119"/>
      <c r="N793" s="118"/>
      <c r="O793" s="119"/>
      <c r="P793" s="119"/>
      <c r="Q793" s="119"/>
      <c r="R793" s="119"/>
      <c r="S793" s="4"/>
      <c r="T793" s="4"/>
      <c r="U793" s="4"/>
      <c r="V793" s="4"/>
      <c r="W793" s="4"/>
      <c r="X793" s="4"/>
      <c r="Y793" s="4"/>
      <c r="Z793" s="4"/>
      <c r="AA793" s="4"/>
      <c r="AB793" s="4"/>
      <c r="AC793" s="4"/>
      <c r="AD793" s="4"/>
      <c r="AE793" s="4"/>
      <c r="AF793" s="4"/>
      <c r="AG793" s="4"/>
    </row>
    <row r="794">
      <c r="A794" s="4"/>
      <c r="B794" s="4"/>
      <c r="C794" s="4"/>
      <c r="D794" s="4"/>
      <c r="E794" s="4"/>
      <c r="F794" s="4"/>
      <c r="G794" s="4"/>
      <c r="H794" s="8"/>
      <c r="I794" s="8"/>
      <c r="J794" s="8"/>
      <c r="K794" s="8"/>
      <c r="L794" s="8"/>
      <c r="M794" s="119"/>
      <c r="N794" s="118"/>
      <c r="O794" s="119"/>
      <c r="P794" s="119"/>
      <c r="Q794" s="119"/>
      <c r="R794" s="119"/>
      <c r="S794" s="4"/>
      <c r="T794" s="4"/>
      <c r="U794" s="4"/>
      <c r="V794" s="4"/>
      <c r="W794" s="4"/>
      <c r="X794" s="4"/>
      <c r="Y794" s="4"/>
      <c r="Z794" s="4"/>
      <c r="AA794" s="4"/>
      <c r="AB794" s="4"/>
      <c r="AC794" s="4"/>
      <c r="AD794" s="4"/>
      <c r="AE794" s="4"/>
      <c r="AF794" s="4"/>
      <c r="AG794" s="4"/>
    </row>
    <row r="795">
      <c r="A795" s="4"/>
      <c r="B795" s="4"/>
      <c r="C795" s="4"/>
      <c r="D795" s="4"/>
      <c r="E795" s="4"/>
      <c r="F795" s="4"/>
      <c r="G795" s="4"/>
      <c r="H795" s="8"/>
      <c r="I795" s="8"/>
      <c r="J795" s="8"/>
      <c r="K795" s="8"/>
      <c r="L795" s="8"/>
      <c r="M795" s="119"/>
      <c r="N795" s="118"/>
      <c r="O795" s="119"/>
      <c r="P795" s="119"/>
      <c r="Q795" s="119"/>
      <c r="R795" s="119"/>
      <c r="S795" s="4"/>
      <c r="T795" s="4"/>
      <c r="U795" s="4"/>
      <c r="V795" s="4"/>
      <c r="W795" s="4"/>
      <c r="X795" s="4"/>
      <c r="Y795" s="4"/>
      <c r="Z795" s="4"/>
      <c r="AA795" s="4"/>
      <c r="AB795" s="4"/>
      <c r="AC795" s="4"/>
      <c r="AD795" s="4"/>
      <c r="AE795" s="4"/>
      <c r="AF795" s="4"/>
      <c r="AG795" s="4"/>
    </row>
    <row r="796">
      <c r="A796" s="4"/>
      <c r="B796" s="4"/>
      <c r="C796" s="4"/>
      <c r="D796" s="4"/>
      <c r="E796" s="4"/>
      <c r="F796" s="4"/>
      <c r="G796" s="4"/>
      <c r="H796" s="8"/>
      <c r="I796" s="8"/>
      <c r="J796" s="8"/>
      <c r="K796" s="8"/>
      <c r="L796" s="8"/>
      <c r="M796" s="119"/>
      <c r="N796" s="118"/>
      <c r="O796" s="119"/>
      <c r="P796" s="119"/>
      <c r="Q796" s="119"/>
      <c r="R796" s="119"/>
      <c r="S796" s="4"/>
      <c r="T796" s="4"/>
      <c r="U796" s="4"/>
      <c r="V796" s="4"/>
      <c r="W796" s="4"/>
      <c r="X796" s="4"/>
      <c r="Y796" s="4"/>
      <c r="Z796" s="4"/>
      <c r="AA796" s="4"/>
      <c r="AB796" s="4"/>
      <c r="AC796" s="4"/>
      <c r="AD796" s="4"/>
      <c r="AE796" s="4"/>
      <c r="AF796" s="4"/>
      <c r="AG796" s="4"/>
    </row>
    <row r="797">
      <c r="A797" s="4"/>
      <c r="B797" s="4"/>
      <c r="C797" s="4"/>
      <c r="D797" s="4"/>
      <c r="E797" s="4"/>
      <c r="F797" s="4"/>
      <c r="G797" s="4"/>
      <c r="H797" s="8"/>
      <c r="I797" s="8"/>
      <c r="J797" s="8"/>
      <c r="K797" s="8"/>
      <c r="L797" s="8"/>
      <c r="M797" s="119"/>
      <c r="N797" s="118"/>
      <c r="O797" s="119"/>
      <c r="P797" s="119"/>
      <c r="Q797" s="119"/>
      <c r="R797" s="119"/>
      <c r="S797" s="4"/>
      <c r="T797" s="4"/>
      <c r="U797" s="4"/>
      <c r="V797" s="4"/>
      <c r="W797" s="4"/>
      <c r="X797" s="4"/>
      <c r="Y797" s="4"/>
      <c r="Z797" s="4"/>
      <c r="AA797" s="4"/>
      <c r="AB797" s="4"/>
      <c r="AC797" s="4"/>
      <c r="AD797" s="4"/>
      <c r="AE797" s="4"/>
      <c r="AF797" s="4"/>
      <c r="AG797" s="4"/>
    </row>
    <row r="798">
      <c r="A798" s="4"/>
      <c r="B798" s="4"/>
      <c r="C798" s="4"/>
      <c r="D798" s="4"/>
      <c r="E798" s="4"/>
      <c r="F798" s="4"/>
      <c r="G798" s="4"/>
      <c r="H798" s="8"/>
      <c r="I798" s="8"/>
      <c r="J798" s="8"/>
      <c r="K798" s="8"/>
      <c r="L798" s="8"/>
      <c r="M798" s="119"/>
      <c r="N798" s="118"/>
      <c r="O798" s="119"/>
      <c r="P798" s="119"/>
      <c r="Q798" s="119"/>
      <c r="R798" s="119"/>
      <c r="S798" s="4"/>
      <c r="T798" s="4"/>
      <c r="U798" s="4"/>
      <c r="V798" s="4"/>
      <c r="W798" s="4"/>
      <c r="X798" s="4"/>
      <c r="Y798" s="4"/>
      <c r="Z798" s="4"/>
      <c r="AA798" s="4"/>
      <c r="AB798" s="4"/>
      <c r="AC798" s="4"/>
      <c r="AD798" s="4"/>
      <c r="AE798" s="4"/>
      <c r="AF798" s="4"/>
      <c r="AG798" s="4"/>
    </row>
    <row r="799">
      <c r="A799" s="4"/>
      <c r="B799" s="4"/>
      <c r="C799" s="4"/>
      <c r="D799" s="4"/>
      <c r="E799" s="4"/>
      <c r="F799" s="4"/>
      <c r="G799" s="4"/>
      <c r="H799" s="8"/>
      <c r="I799" s="8"/>
      <c r="J799" s="8"/>
      <c r="K799" s="8"/>
      <c r="L799" s="8"/>
      <c r="M799" s="119"/>
      <c r="N799" s="118"/>
      <c r="O799" s="119"/>
      <c r="P799" s="119"/>
      <c r="Q799" s="119"/>
      <c r="R799" s="119"/>
      <c r="S799" s="4"/>
      <c r="T799" s="4"/>
      <c r="U799" s="4"/>
      <c r="V799" s="4"/>
      <c r="W799" s="4"/>
      <c r="X799" s="4"/>
      <c r="Y799" s="4"/>
      <c r="Z799" s="4"/>
      <c r="AA799" s="4"/>
      <c r="AB799" s="4"/>
      <c r="AC799" s="4"/>
      <c r="AD799" s="4"/>
      <c r="AE799" s="4"/>
      <c r="AF799" s="4"/>
      <c r="AG799" s="4"/>
    </row>
    <row r="800">
      <c r="A800" s="4"/>
      <c r="B800" s="4"/>
      <c r="C800" s="4"/>
      <c r="D800" s="4"/>
      <c r="E800" s="4"/>
      <c r="F800" s="4"/>
      <c r="G800" s="4"/>
      <c r="H800" s="8"/>
      <c r="I800" s="8"/>
      <c r="J800" s="8"/>
      <c r="K800" s="8"/>
      <c r="L800" s="8"/>
      <c r="M800" s="119"/>
      <c r="N800" s="118"/>
      <c r="O800" s="119"/>
      <c r="P800" s="119"/>
      <c r="Q800" s="119"/>
      <c r="R800" s="119"/>
      <c r="S800" s="4"/>
      <c r="T800" s="4"/>
      <c r="U800" s="4"/>
      <c r="V800" s="4"/>
      <c r="W800" s="4"/>
      <c r="X800" s="4"/>
      <c r="Y800" s="4"/>
      <c r="Z800" s="4"/>
      <c r="AA800" s="4"/>
      <c r="AB800" s="4"/>
      <c r="AC800" s="4"/>
      <c r="AD800" s="4"/>
      <c r="AE800" s="4"/>
      <c r="AF800" s="4"/>
      <c r="AG800" s="4"/>
    </row>
    <row r="801">
      <c r="A801" s="4"/>
      <c r="B801" s="4"/>
      <c r="C801" s="4"/>
      <c r="D801" s="4"/>
      <c r="E801" s="4"/>
      <c r="F801" s="4"/>
      <c r="G801" s="4"/>
      <c r="H801" s="8"/>
      <c r="I801" s="8"/>
      <c r="J801" s="8"/>
      <c r="K801" s="8"/>
      <c r="L801" s="8"/>
      <c r="M801" s="119"/>
      <c r="N801" s="118"/>
      <c r="O801" s="119"/>
      <c r="P801" s="119"/>
      <c r="Q801" s="119"/>
      <c r="R801" s="119"/>
      <c r="S801" s="4"/>
      <c r="T801" s="4"/>
      <c r="U801" s="4"/>
      <c r="V801" s="4"/>
      <c r="W801" s="4"/>
      <c r="X801" s="4"/>
      <c r="Y801" s="4"/>
      <c r="Z801" s="4"/>
      <c r="AA801" s="4"/>
      <c r="AB801" s="4"/>
      <c r="AC801" s="4"/>
      <c r="AD801" s="4"/>
      <c r="AE801" s="4"/>
      <c r="AF801" s="4"/>
      <c r="AG801" s="4"/>
    </row>
    <row r="802">
      <c r="A802" s="4"/>
      <c r="B802" s="4"/>
      <c r="C802" s="4"/>
      <c r="D802" s="4"/>
      <c r="E802" s="4"/>
      <c r="F802" s="4"/>
      <c r="G802" s="4"/>
      <c r="H802" s="8"/>
      <c r="I802" s="8"/>
      <c r="J802" s="8"/>
      <c r="K802" s="8"/>
      <c r="L802" s="8"/>
      <c r="M802" s="119"/>
      <c r="N802" s="118"/>
      <c r="O802" s="119"/>
      <c r="P802" s="119"/>
      <c r="Q802" s="119"/>
      <c r="R802" s="119"/>
      <c r="S802" s="4"/>
      <c r="T802" s="4"/>
      <c r="U802" s="4"/>
      <c r="V802" s="4"/>
      <c r="W802" s="4"/>
      <c r="X802" s="4"/>
      <c r="Y802" s="4"/>
      <c r="Z802" s="4"/>
      <c r="AA802" s="4"/>
      <c r="AB802" s="4"/>
      <c r="AC802" s="4"/>
      <c r="AD802" s="4"/>
      <c r="AE802" s="4"/>
      <c r="AF802" s="4"/>
      <c r="AG802" s="4"/>
    </row>
    <row r="803">
      <c r="A803" s="4"/>
      <c r="B803" s="4"/>
      <c r="C803" s="4"/>
      <c r="D803" s="4"/>
      <c r="E803" s="4"/>
      <c r="F803" s="4"/>
      <c r="G803" s="4"/>
      <c r="H803" s="8"/>
      <c r="I803" s="8"/>
      <c r="J803" s="8"/>
      <c r="K803" s="8"/>
      <c r="L803" s="8"/>
      <c r="M803" s="119"/>
      <c r="N803" s="118"/>
      <c r="O803" s="119"/>
      <c r="P803" s="119"/>
      <c r="Q803" s="119"/>
      <c r="R803" s="119"/>
      <c r="S803" s="4"/>
      <c r="T803" s="4"/>
      <c r="U803" s="4"/>
      <c r="V803" s="4"/>
      <c r="W803" s="4"/>
      <c r="X803" s="4"/>
      <c r="Y803" s="4"/>
      <c r="Z803" s="4"/>
      <c r="AA803" s="4"/>
      <c r="AB803" s="4"/>
      <c r="AC803" s="4"/>
      <c r="AD803" s="4"/>
      <c r="AE803" s="4"/>
      <c r="AF803" s="4"/>
      <c r="AG803" s="4"/>
    </row>
    <row r="804">
      <c r="A804" s="4"/>
      <c r="B804" s="4"/>
      <c r="C804" s="4"/>
      <c r="D804" s="4"/>
      <c r="E804" s="4"/>
      <c r="F804" s="4"/>
      <c r="G804" s="4"/>
      <c r="H804" s="8"/>
      <c r="I804" s="8"/>
      <c r="J804" s="8"/>
      <c r="K804" s="8"/>
      <c r="L804" s="8"/>
      <c r="M804" s="119"/>
      <c r="N804" s="118"/>
      <c r="O804" s="119"/>
      <c r="P804" s="119"/>
      <c r="Q804" s="119"/>
      <c r="R804" s="119"/>
      <c r="S804" s="4"/>
      <c r="T804" s="4"/>
      <c r="U804" s="4"/>
      <c r="V804" s="4"/>
      <c r="W804" s="4"/>
      <c r="X804" s="4"/>
      <c r="Y804" s="4"/>
      <c r="Z804" s="4"/>
      <c r="AA804" s="4"/>
      <c r="AB804" s="4"/>
      <c r="AC804" s="4"/>
      <c r="AD804" s="4"/>
      <c r="AE804" s="4"/>
      <c r="AF804" s="4"/>
      <c r="AG804" s="4"/>
    </row>
    <row r="805">
      <c r="A805" s="4"/>
      <c r="B805" s="4"/>
      <c r="C805" s="4"/>
      <c r="D805" s="4"/>
      <c r="E805" s="4"/>
      <c r="F805" s="4"/>
      <c r="G805" s="4"/>
      <c r="H805" s="8"/>
      <c r="I805" s="8"/>
      <c r="J805" s="8"/>
      <c r="K805" s="8"/>
      <c r="L805" s="8"/>
      <c r="M805" s="119"/>
      <c r="N805" s="118"/>
      <c r="O805" s="119"/>
      <c r="P805" s="119"/>
      <c r="Q805" s="119"/>
      <c r="R805" s="119"/>
      <c r="S805" s="4"/>
      <c r="T805" s="4"/>
      <c r="U805" s="4"/>
      <c r="V805" s="4"/>
      <c r="W805" s="4"/>
      <c r="X805" s="4"/>
      <c r="Y805" s="4"/>
      <c r="Z805" s="4"/>
      <c r="AA805" s="4"/>
      <c r="AB805" s="4"/>
      <c r="AC805" s="4"/>
      <c r="AD805" s="4"/>
      <c r="AE805" s="4"/>
      <c r="AF805" s="4"/>
      <c r="AG805" s="4"/>
    </row>
    <row r="806">
      <c r="A806" s="4"/>
      <c r="B806" s="4"/>
      <c r="C806" s="4"/>
      <c r="D806" s="4"/>
      <c r="E806" s="4"/>
      <c r="F806" s="4"/>
      <c r="G806" s="4"/>
      <c r="H806" s="8"/>
      <c r="I806" s="8"/>
      <c r="J806" s="8"/>
      <c r="K806" s="8"/>
      <c r="L806" s="8"/>
      <c r="M806" s="119"/>
      <c r="N806" s="118"/>
      <c r="O806" s="119"/>
      <c r="P806" s="119"/>
      <c r="Q806" s="119"/>
      <c r="R806" s="119"/>
      <c r="S806" s="4"/>
      <c r="T806" s="4"/>
      <c r="U806" s="4"/>
      <c r="V806" s="4"/>
      <c r="W806" s="4"/>
      <c r="X806" s="4"/>
      <c r="Y806" s="4"/>
      <c r="Z806" s="4"/>
      <c r="AA806" s="4"/>
      <c r="AB806" s="4"/>
      <c r="AC806" s="4"/>
      <c r="AD806" s="4"/>
      <c r="AE806" s="4"/>
      <c r="AF806" s="4"/>
      <c r="AG806" s="4"/>
    </row>
    <row r="807">
      <c r="A807" s="4"/>
      <c r="B807" s="4"/>
      <c r="C807" s="4"/>
      <c r="D807" s="4"/>
      <c r="E807" s="4"/>
      <c r="F807" s="4"/>
      <c r="G807" s="4"/>
      <c r="H807" s="8"/>
      <c r="I807" s="8"/>
      <c r="J807" s="8"/>
      <c r="K807" s="8"/>
      <c r="L807" s="8"/>
      <c r="M807" s="119"/>
      <c r="N807" s="118"/>
      <c r="O807" s="119"/>
      <c r="P807" s="119"/>
      <c r="Q807" s="119"/>
      <c r="R807" s="119"/>
      <c r="S807" s="4"/>
      <c r="T807" s="4"/>
      <c r="U807" s="4"/>
      <c r="V807" s="4"/>
      <c r="W807" s="4"/>
      <c r="X807" s="4"/>
      <c r="Y807" s="4"/>
      <c r="Z807" s="4"/>
      <c r="AA807" s="4"/>
      <c r="AB807" s="4"/>
      <c r="AC807" s="4"/>
      <c r="AD807" s="4"/>
      <c r="AE807" s="4"/>
      <c r="AF807" s="4"/>
      <c r="AG807" s="4"/>
    </row>
    <row r="808">
      <c r="A808" s="4"/>
      <c r="B808" s="4"/>
      <c r="C808" s="4"/>
      <c r="D808" s="4"/>
      <c r="E808" s="4"/>
      <c r="F808" s="4"/>
      <c r="G808" s="4"/>
      <c r="H808" s="8"/>
      <c r="I808" s="8"/>
      <c r="J808" s="8"/>
      <c r="K808" s="8"/>
      <c r="L808" s="8"/>
      <c r="M808" s="119"/>
      <c r="N808" s="118"/>
      <c r="O808" s="119"/>
      <c r="P808" s="119"/>
      <c r="Q808" s="119"/>
      <c r="R808" s="119"/>
      <c r="S808" s="4"/>
      <c r="T808" s="4"/>
      <c r="U808" s="4"/>
      <c r="V808" s="4"/>
      <c r="W808" s="4"/>
      <c r="X808" s="4"/>
      <c r="Y808" s="4"/>
      <c r="Z808" s="4"/>
      <c r="AA808" s="4"/>
      <c r="AB808" s="4"/>
      <c r="AC808" s="4"/>
      <c r="AD808" s="4"/>
      <c r="AE808" s="4"/>
      <c r="AF808" s="4"/>
      <c r="AG808" s="4"/>
    </row>
    <row r="809">
      <c r="A809" s="4"/>
      <c r="B809" s="4"/>
      <c r="C809" s="4"/>
      <c r="D809" s="4"/>
      <c r="E809" s="4"/>
      <c r="F809" s="4"/>
      <c r="G809" s="4"/>
      <c r="H809" s="8"/>
      <c r="I809" s="8"/>
      <c r="J809" s="8"/>
      <c r="K809" s="8"/>
      <c r="L809" s="8"/>
      <c r="M809" s="119"/>
      <c r="N809" s="118"/>
      <c r="O809" s="119"/>
      <c r="P809" s="119"/>
      <c r="Q809" s="119"/>
      <c r="R809" s="119"/>
      <c r="S809" s="4"/>
      <c r="T809" s="4"/>
      <c r="U809" s="4"/>
      <c r="V809" s="4"/>
      <c r="W809" s="4"/>
      <c r="X809" s="4"/>
      <c r="Y809" s="4"/>
      <c r="Z809" s="4"/>
      <c r="AA809" s="4"/>
      <c r="AB809" s="4"/>
      <c r="AC809" s="4"/>
      <c r="AD809" s="4"/>
      <c r="AE809" s="4"/>
      <c r="AF809" s="4"/>
      <c r="AG809" s="4"/>
    </row>
    <row r="810">
      <c r="A810" s="4"/>
      <c r="B810" s="4"/>
      <c r="C810" s="4"/>
      <c r="D810" s="4"/>
      <c r="E810" s="4"/>
      <c r="F810" s="4"/>
      <c r="G810" s="4"/>
      <c r="H810" s="8"/>
      <c r="I810" s="8"/>
      <c r="J810" s="8"/>
      <c r="K810" s="8"/>
      <c r="L810" s="8"/>
      <c r="M810" s="119"/>
      <c r="N810" s="118"/>
      <c r="O810" s="119"/>
      <c r="P810" s="119"/>
      <c r="Q810" s="119"/>
      <c r="R810" s="119"/>
      <c r="S810" s="4"/>
      <c r="T810" s="4"/>
      <c r="U810" s="4"/>
      <c r="V810" s="4"/>
      <c r="W810" s="4"/>
      <c r="X810" s="4"/>
      <c r="Y810" s="4"/>
      <c r="Z810" s="4"/>
      <c r="AA810" s="4"/>
      <c r="AB810" s="4"/>
      <c r="AC810" s="4"/>
      <c r="AD810" s="4"/>
      <c r="AE810" s="4"/>
      <c r="AF810" s="4"/>
      <c r="AG810" s="4"/>
    </row>
    <row r="811">
      <c r="A811" s="4"/>
      <c r="B811" s="4"/>
      <c r="C811" s="4"/>
      <c r="D811" s="4"/>
      <c r="E811" s="4"/>
      <c r="F811" s="4"/>
      <c r="G811" s="4"/>
      <c r="H811" s="8"/>
      <c r="I811" s="8"/>
      <c r="J811" s="8"/>
      <c r="K811" s="8"/>
      <c r="L811" s="8"/>
      <c r="M811" s="119"/>
      <c r="N811" s="118"/>
      <c r="O811" s="119"/>
      <c r="P811" s="119"/>
      <c r="Q811" s="119"/>
      <c r="R811" s="119"/>
      <c r="S811" s="4"/>
      <c r="T811" s="4"/>
      <c r="U811" s="4"/>
      <c r="V811" s="4"/>
      <c r="W811" s="4"/>
      <c r="X811" s="4"/>
      <c r="Y811" s="4"/>
      <c r="Z811" s="4"/>
      <c r="AA811" s="4"/>
      <c r="AB811" s="4"/>
      <c r="AC811" s="4"/>
      <c r="AD811" s="4"/>
      <c r="AE811" s="4"/>
      <c r="AF811" s="4"/>
      <c r="AG811" s="4"/>
    </row>
    <row r="812">
      <c r="A812" s="4"/>
      <c r="B812" s="4"/>
      <c r="C812" s="4"/>
      <c r="D812" s="4"/>
      <c r="E812" s="4"/>
      <c r="F812" s="4"/>
      <c r="G812" s="4"/>
      <c r="H812" s="8"/>
      <c r="I812" s="8"/>
      <c r="J812" s="8"/>
      <c r="K812" s="8"/>
      <c r="L812" s="8"/>
      <c r="M812" s="119"/>
      <c r="N812" s="118"/>
      <c r="O812" s="119"/>
      <c r="P812" s="119"/>
      <c r="Q812" s="119"/>
      <c r="R812" s="119"/>
      <c r="S812" s="4"/>
      <c r="T812" s="4"/>
      <c r="U812" s="4"/>
      <c r="V812" s="4"/>
      <c r="W812" s="4"/>
      <c r="X812" s="4"/>
      <c r="Y812" s="4"/>
      <c r="Z812" s="4"/>
      <c r="AA812" s="4"/>
      <c r="AB812" s="4"/>
      <c r="AC812" s="4"/>
      <c r="AD812" s="4"/>
      <c r="AE812" s="4"/>
      <c r="AF812" s="4"/>
      <c r="AG812" s="4"/>
    </row>
    <row r="813">
      <c r="A813" s="4"/>
      <c r="B813" s="4"/>
      <c r="C813" s="4"/>
      <c r="D813" s="4"/>
      <c r="E813" s="4"/>
      <c r="F813" s="4"/>
      <c r="G813" s="4"/>
      <c r="H813" s="8"/>
      <c r="I813" s="8"/>
      <c r="J813" s="8"/>
      <c r="K813" s="8"/>
      <c r="L813" s="8"/>
      <c r="M813" s="119"/>
      <c r="N813" s="118"/>
      <c r="O813" s="119"/>
      <c r="P813" s="119"/>
      <c r="Q813" s="119"/>
      <c r="R813" s="119"/>
      <c r="S813" s="4"/>
      <c r="T813" s="4"/>
      <c r="U813" s="4"/>
      <c r="V813" s="4"/>
      <c r="W813" s="4"/>
      <c r="X813" s="4"/>
      <c r="Y813" s="4"/>
      <c r="Z813" s="4"/>
      <c r="AA813" s="4"/>
      <c r="AB813" s="4"/>
      <c r="AC813" s="4"/>
      <c r="AD813" s="4"/>
      <c r="AE813" s="4"/>
      <c r="AF813" s="4"/>
      <c r="AG813" s="4"/>
    </row>
    <row r="814">
      <c r="A814" s="4"/>
      <c r="B814" s="4"/>
      <c r="C814" s="4"/>
      <c r="D814" s="4"/>
      <c r="E814" s="4"/>
      <c r="F814" s="4"/>
      <c r="G814" s="4"/>
      <c r="H814" s="8"/>
      <c r="I814" s="8"/>
      <c r="J814" s="8"/>
      <c r="K814" s="8"/>
      <c r="L814" s="8"/>
      <c r="M814" s="119"/>
      <c r="N814" s="118"/>
      <c r="O814" s="119"/>
      <c r="P814" s="119"/>
      <c r="Q814" s="119"/>
      <c r="R814" s="119"/>
      <c r="S814" s="4"/>
      <c r="T814" s="4"/>
      <c r="U814" s="4"/>
      <c r="V814" s="4"/>
      <c r="W814" s="4"/>
      <c r="X814" s="4"/>
      <c r="Y814" s="4"/>
      <c r="Z814" s="4"/>
      <c r="AA814" s="4"/>
      <c r="AB814" s="4"/>
      <c r="AC814" s="4"/>
      <c r="AD814" s="4"/>
      <c r="AE814" s="4"/>
      <c r="AF814" s="4"/>
      <c r="AG814" s="4"/>
    </row>
    <row r="815">
      <c r="A815" s="4"/>
      <c r="B815" s="4"/>
      <c r="C815" s="4"/>
      <c r="D815" s="4"/>
      <c r="E815" s="4"/>
      <c r="F815" s="4"/>
      <c r="G815" s="4"/>
      <c r="H815" s="8"/>
      <c r="I815" s="8"/>
      <c r="J815" s="8"/>
      <c r="K815" s="8"/>
      <c r="L815" s="8"/>
      <c r="M815" s="119"/>
      <c r="N815" s="118"/>
      <c r="O815" s="119"/>
      <c r="P815" s="119"/>
      <c r="Q815" s="119"/>
      <c r="R815" s="119"/>
      <c r="S815" s="4"/>
      <c r="T815" s="4"/>
      <c r="U815" s="4"/>
      <c r="V815" s="4"/>
      <c r="W815" s="4"/>
      <c r="X815" s="4"/>
      <c r="Y815" s="4"/>
      <c r="Z815" s="4"/>
      <c r="AA815" s="4"/>
      <c r="AB815" s="4"/>
      <c r="AC815" s="4"/>
      <c r="AD815" s="4"/>
      <c r="AE815" s="4"/>
      <c r="AF815" s="4"/>
      <c r="AG815" s="4"/>
    </row>
    <row r="816">
      <c r="A816" s="4"/>
      <c r="B816" s="4"/>
      <c r="C816" s="4"/>
      <c r="D816" s="4"/>
      <c r="E816" s="4"/>
      <c r="F816" s="4"/>
      <c r="G816" s="4"/>
      <c r="H816" s="8"/>
      <c r="I816" s="8"/>
      <c r="J816" s="8"/>
      <c r="K816" s="8"/>
      <c r="L816" s="8"/>
      <c r="M816" s="119"/>
      <c r="N816" s="118"/>
      <c r="O816" s="119"/>
      <c r="P816" s="119"/>
      <c r="Q816" s="119"/>
      <c r="R816" s="119"/>
      <c r="S816" s="4"/>
      <c r="T816" s="4"/>
      <c r="U816" s="4"/>
      <c r="V816" s="4"/>
      <c r="W816" s="4"/>
      <c r="X816" s="4"/>
      <c r="Y816" s="4"/>
      <c r="Z816" s="4"/>
      <c r="AA816" s="4"/>
      <c r="AB816" s="4"/>
      <c r="AC816" s="4"/>
      <c r="AD816" s="4"/>
      <c r="AE816" s="4"/>
      <c r="AF816" s="4"/>
      <c r="AG816" s="4"/>
    </row>
    <row r="817">
      <c r="A817" s="4"/>
      <c r="B817" s="4"/>
      <c r="C817" s="4"/>
      <c r="D817" s="4"/>
      <c r="E817" s="4"/>
      <c r="F817" s="4"/>
      <c r="G817" s="4"/>
      <c r="H817" s="8"/>
      <c r="I817" s="8"/>
      <c r="J817" s="8"/>
      <c r="K817" s="8"/>
      <c r="L817" s="8"/>
      <c r="M817" s="119"/>
      <c r="N817" s="118"/>
      <c r="O817" s="119"/>
      <c r="P817" s="119"/>
      <c r="Q817" s="119"/>
      <c r="R817" s="119"/>
      <c r="S817" s="4"/>
      <c r="T817" s="4"/>
      <c r="U817" s="4"/>
      <c r="V817" s="4"/>
      <c r="W817" s="4"/>
      <c r="X817" s="4"/>
      <c r="Y817" s="4"/>
      <c r="Z817" s="4"/>
      <c r="AA817" s="4"/>
      <c r="AB817" s="4"/>
      <c r="AC817" s="4"/>
      <c r="AD817" s="4"/>
      <c r="AE817" s="4"/>
      <c r="AF817" s="4"/>
      <c r="AG817" s="4"/>
    </row>
    <row r="818">
      <c r="A818" s="4"/>
      <c r="B818" s="4"/>
      <c r="C818" s="4"/>
      <c r="D818" s="4"/>
      <c r="E818" s="4"/>
      <c r="F818" s="4"/>
      <c r="G818" s="4"/>
      <c r="H818" s="8"/>
      <c r="I818" s="8"/>
      <c r="J818" s="8"/>
      <c r="K818" s="8"/>
      <c r="L818" s="8"/>
      <c r="M818" s="119"/>
      <c r="N818" s="118"/>
      <c r="O818" s="119"/>
      <c r="P818" s="119"/>
      <c r="Q818" s="119"/>
      <c r="R818" s="119"/>
      <c r="S818" s="4"/>
      <c r="T818" s="4"/>
      <c r="U818" s="4"/>
      <c r="V818" s="4"/>
      <c r="W818" s="4"/>
      <c r="X818" s="4"/>
      <c r="Y818" s="4"/>
      <c r="Z818" s="4"/>
      <c r="AA818" s="4"/>
      <c r="AB818" s="4"/>
      <c r="AC818" s="4"/>
      <c r="AD818" s="4"/>
      <c r="AE818" s="4"/>
      <c r="AF818" s="4"/>
      <c r="AG818" s="4"/>
    </row>
    <row r="819">
      <c r="A819" s="4"/>
      <c r="B819" s="4"/>
      <c r="C819" s="4"/>
      <c r="D819" s="4"/>
      <c r="E819" s="4"/>
      <c r="F819" s="4"/>
      <c r="G819" s="4"/>
      <c r="H819" s="8"/>
      <c r="I819" s="8"/>
      <c r="J819" s="8"/>
      <c r="K819" s="8"/>
      <c r="L819" s="8"/>
      <c r="M819" s="119"/>
      <c r="N819" s="118"/>
      <c r="O819" s="119"/>
      <c r="P819" s="119"/>
      <c r="Q819" s="119"/>
      <c r="R819" s="119"/>
      <c r="S819" s="4"/>
      <c r="T819" s="4"/>
      <c r="U819" s="4"/>
      <c r="V819" s="4"/>
      <c r="W819" s="4"/>
      <c r="X819" s="4"/>
      <c r="Y819" s="4"/>
      <c r="Z819" s="4"/>
      <c r="AA819" s="4"/>
      <c r="AB819" s="4"/>
      <c r="AC819" s="4"/>
      <c r="AD819" s="4"/>
      <c r="AE819" s="4"/>
      <c r="AF819" s="4"/>
      <c r="AG819" s="4"/>
    </row>
    <row r="820">
      <c r="A820" s="4"/>
      <c r="B820" s="4"/>
      <c r="C820" s="4"/>
      <c r="D820" s="4"/>
      <c r="E820" s="4"/>
      <c r="F820" s="4"/>
      <c r="G820" s="4"/>
      <c r="H820" s="8"/>
      <c r="I820" s="8"/>
      <c r="J820" s="8"/>
      <c r="K820" s="8"/>
      <c r="L820" s="8"/>
      <c r="M820" s="119"/>
      <c r="N820" s="118"/>
      <c r="O820" s="119"/>
      <c r="P820" s="119"/>
      <c r="Q820" s="119"/>
      <c r="R820" s="119"/>
      <c r="S820" s="4"/>
      <c r="T820" s="4"/>
      <c r="U820" s="4"/>
      <c r="V820" s="4"/>
      <c r="W820" s="4"/>
      <c r="X820" s="4"/>
      <c r="Y820" s="4"/>
      <c r="Z820" s="4"/>
      <c r="AA820" s="4"/>
      <c r="AB820" s="4"/>
      <c r="AC820" s="4"/>
      <c r="AD820" s="4"/>
      <c r="AE820" s="4"/>
      <c r="AF820" s="4"/>
      <c r="AG820" s="4"/>
    </row>
    <row r="821">
      <c r="A821" s="4"/>
      <c r="B821" s="4"/>
      <c r="C821" s="4"/>
      <c r="D821" s="4"/>
      <c r="E821" s="4"/>
      <c r="F821" s="4"/>
      <c r="G821" s="4"/>
      <c r="H821" s="8"/>
      <c r="I821" s="8"/>
      <c r="J821" s="8"/>
      <c r="K821" s="8"/>
      <c r="L821" s="8"/>
      <c r="M821" s="119"/>
      <c r="N821" s="118"/>
      <c r="O821" s="119"/>
      <c r="P821" s="119"/>
      <c r="Q821" s="119"/>
      <c r="R821" s="119"/>
      <c r="S821" s="4"/>
      <c r="T821" s="4"/>
      <c r="U821" s="4"/>
      <c r="V821" s="4"/>
      <c r="W821" s="4"/>
      <c r="X821" s="4"/>
      <c r="Y821" s="4"/>
      <c r="Z821" s="4"/>
      <c r="AA821" s="4"/>
      <c r="AB821" s="4"/>
      <c r="AC821" s="4"/>
      <c r="AD821" s="4"/>
      <c r="AE821" s="4"/>
      <c r="AF821" s="4"/>
      <c r="AG821" s="4"/>
    </row>
    <row r="822">
      <c r="A822" s="4"/>
      <c r="B822" s="4"/>
      <c r="C822" s="4"/>
      <c r="D822" s="4"/>
      <c r="E822" s="4"/>
      <c r="F822" s="4"/>
      <c r="G822" s="4"/>
      <c r="H822" s="8"/>
      <c r="I822" s="8"/>
      <c r="J822" s="8"/>
      <c r="K822" s="8"/>
      <c r="L822" s="8"/>
      <c r="M822" s="119"/>
      <c r="N822" s="118"/>
      <c r="O822" s="119"/>
      <c r="P822" s="119"/>
      <c r="Q822" s="119"/>
      <c r="R822" s="119"/>
      <c r="S822" s="4"/>
      <c r="T822" s="4"/>
      <c r="U822" s="4"/>
      <c r="V822" s="4"/>
      <c r="W822" s="4"/>
      <c r="X822" s="4"/>
      <c r="Y822" s="4"/>
      <c r="Z822" s="4"/>
      <c r="AA822" s="4"/>
      <c r="AB822" s="4"/>
      <c r="AC822" s="4"/>
      <c r="AD822" s="4"/>
      <c r="AE822" s="4"/>
      <c r="AF822" s="4"/>
      <c r="AG822" s="4"/>
    </row>
    <row r="823">
      <c r="A823" s="4"/>
      <c r="B823" s="4"/>
      <c r="C823" s="4"/>
      <c r="D823" s="4"/>
      <c r="E823" s="4"/>
      <c r="F823" s="4"/>
      <c r="G823" s="4"/>
      <c r="H823" s="8"/>
      <c r="I823" s="8"/>
      <c r="J823" s="8"/>
      <c r="K823" s="8"/>
      <c r="L823" s="8"/>
      <c r="M823" s="119"/>
      <c r="N823" s="118"/>
      <c r="O823" s="119"/>
      <c r="P823" s="119"/>
      <c r="Q823" s="119"/>
      <c r="R823" s="119"/>
      <c r="S823" s="4"/>
      <c r="T823" s="4"/>
      <c r="U823" s="4"/>
      <c r="V823" s="4"/>
      <c r="W823" s="4"/>
      <c r="X823" s="4"/>
      <c r="Y823" s="4"/>
      <c r="Z823" s="4"/>
      <c r="AA823" s="4"/>
      <c r="AB823" s="4"/>
      <c r="AC823" s="4"/>
      <c r="AD823" s="4"/>
      <c r="AE823" s="4"/>
      <c r="AF823" s="4"/>
      <c r="AG823" s="4"/>
    </row>
    <row r="824">
      <c r="A824" s="4"/>
      <c r="B824" s="4"/>
      <c r="C824" s="4"/>
      <c r="D824" s="4"/>
      <c r="E824" s="4"/>
      <c r="F824" s="4"/>
      <c r="G824" s="4"/>
      <c r="H824" s="8"/>
      <c r="I824" s="8"/>
      <c r="J824" s="8"/>
      <c r="K824" s="8"/>
      <c r="L824" s="8"/>
      <c r="M824" s="119"/>
      <c r="N824" s="118"/>
      <c r="O824" s="119"/>
      <c r="P824" s="119"/>
      <c r="Q824" s="119"/>
      <c r="R824" s="119"/>
      <c r="S824" s="4"/>
      <c r="T824" s="4"/>
      <c r="U824" s="4"/>
      <c r="V824" s="4"/>
      <c r="W824" s="4"/>
      <c r="X824" s="4"/>
      <c r="Y824" s="4"/>
      <c r="Z824" s="4"/>
      <c r="AA824" s="4"/>
      <c r="AB824" s="4"/>
      <c r="AC824" s="4"/>
      <c r="AD824" s="4"/>
      <c r="AE824" s="4"/>
      <c r="AF824" s="4"/>
      <c r="AG824" s="4"/>
    </row>
    <row r="825">
      <c r="A825" s="4"/>
      <c r="B825" s="4"/>
      <c r="C825" s="4"/>
      <c r="D825" s="4"/>
      <c r="E825" s="4"/>
      <c r="F825" s="4"/>
      <c r="G825" s="4"/>
      <c r="H825" s="8"/>
      <c r="I825" s="8"/>
      <c r="J825" s="8"/>
      <c r="K825" s="8"/>
      <c r="L825" s="8"/>
      <c r="M825" s="119"/>
      <c r="N825" s="118"/>
      <c r="O825" s="119"/>
      <c r="P825" s="119"/>
      <c r="Q825" s="119"/>
      <c r="R825" s="119"/>
      <c r="S825" s="4"/>
      <c r="T825" s="4"/>
      <c r="U825" s="4"/>
      <c r="V825" s="4"/>
      <c r="W825" s="4"/>
      <c r="X825" s="4"/>
      <c r="Y825" s="4"/>
      <c r="Z825" s="4"/>
      <c r="AA825" s="4"/>
      <c r="AB825" s="4"/>
      <c r="AC825" s="4"/>
      <c r="AD825" s="4"/>
      <c r="AE825" s="4"/>
      <c r="AF825" s="4"/>
      <c r="AG825" s="4"/>
    </row>
    <row r="826">
      <c r="A826" s="4"/>
      <c r="B826" s="4"/>
      <c r="C826" s="4"/>
      <c r="D826" s="4"/>
      <c r="E826" s="4"/>
      <c r="F826" s="4"/>
      <c r="G826" s="4"/>
      <c r="H826" s="8"/>
      <c r="I826" s="8"/>
      <c r="J826" s="8"/>
      <c r="K826" s="8"/>
      <c r="L826" s="8"/>
      <c r="M826" s="119"/>
      <c r="N826" s="118"/>
      <c r="O826" s="119"/>
      <c r="P826" s="119"/>
      <c r="Q826" s="119"/>
      <c r="R826" s="119"/>
      <c r="S826" s="4"/>
      <c r="T826" s="4"/>
      <c r="U826" s="4"/>
      <c r="V826" s="4"/>
      <c r="W826" s="4"/>
      <c r="X826" s="4"/>
      <c r="Y826" s="4"/>
      <c r="Z826" s="4"/>
      <c r="AA826" s="4"/>
      <c r="AB826" s="4"/>
      <c r="AC826" s="4"/>
      <c r="AD826" s="4"/>
      <c r="AE826" s="4"/>
      <c r="AF826" s="4"/>
      <c r="AG826" s="4"/>
    </row>
    <row r="827">
      <c r="A827" s="4"/>
      <c r="B827" s="4"/>
      <c r="C827" s="4"/>
      <c r="D827" s="4"/>
      <c r="E827" s="4"/>
      <c r="F827" s="4"/>
      <c r="G827" s="4"/>
      <c r="H827" s="8"/>
      <c r="I827" s="8"/>
      <c r="J827" s="8"/>
      <c r="K827" s="8"/>
      <c r="L827" s="8"/>
      <c r="M827" s="119"/>
      <c r="N827" s="118"/>
      <c r="O827" s="119"/>
      <c r="P827" s="119"/>
      <c r="Q827" s="119"/>
      <c r="R827" s="119"/>
      <c r="S827" s="4"/>
      <c r="T827" s="4"/>
      <c r="U827" s="4"/>
      <c r="V827" s="4"/>
      <c r="W827" s="4"/>
      <c r="X827" s="4"/>
      <c r="Y827" s="4"/>
      <c r="Z827" s="4"/>
      <c r="AA827" s="4"/>
      <c r="AB827" s="4"/>
      <c r="AC827" s="4"/>
      <c r="AD827" s="4"/>
      <c r="AE827" s="4"/>
      <c r="AF827" s="4"/>
      <c r="AG827" s="4"/>
    </row>
    <row r="828">
      <c r="A828" s="4"/>
      <c r="B828" s="4"/>
      <c r="C828" s="4"/>
      <c r="D828" s="4"/>
      <c r="E828" s="4"/>
      <c r="F828" s="4"/>
      <c r="G828" s="4"/>
      <c r="H828" s="8"/>
      <c r="I828" s="8"/>
      <c r="J828" s="8"/>
      <c r="K828" s="8"/>
      <c r="L828" s="8"/>
      <c r="M828" s="119"/>
      <c r="N828" s="118"/>
      <c r="O828" s="119"/>
      <c r="P828" s="119"/>
      <c r="Q828" s="119"/>
      <c r="R828" s="119"/>
      <c r="S828" s="4"/>
      <c r="T828" s="4"/>
      <c r="U828" s="4"/>
      <c r="V828" s="4"/>
      <c r="W828" s="4"/>
      <c r="X828" s="4"/>
      <c r="Y828" s="4"/>
      <c r="Z828" s="4"/>
      <c r="AA828" s="4"/>
      <c r="AB828" s="4"/>
      <c r="AC828" s="4"/>
      <c r="AD828" s="4"/>
      <c r="AE828" s="4"/>
      <c r="AF828" s="4"/>
      <c r="AG828" s="4"/>
    </row>
    <row r="829">
      <c r="A829" s="4"/>
      <c r="B829" s="4"/>
      <c r="C829" s="4"/>
      <c r="D829" s="4"/>
      <c r="E829" s="4"/>
      <c r="F829" s="4"/>
      <c r="G829" s="4"/>
      <c r="H829" s="8"/>
      <c r="I829" s="8"/>
      <c r="J829" s="8"/>
      <c r="K829" s="8"/>
      <c r="L829" s="8"/>
      <c r="M829" s="119"/>
      <c r="N829" s="118"/>
      <c r="O829" s="119"/>
      <c r="P829" s="119"/>
      <c r="Q829" s="119"/>
      <c r="R829" s="119"/>
      <c r="S829" s="4"/>
      <c r="T829" s="4"/>
      <c r="U829" s="4"/>
      <c r="V829" s="4"/>
      <c r="W829" s="4"/>
      <c r="X829" s="4"/>
      <c r="Y829" s="4"/>
      <c r="Z829" s="4"/>
      <c r="AA829" s="4"/>
      <c r="AB829" s="4"/>
      <c r="AC829" s="4"/>
      <c r="AD829" s="4"/>
      <c r="AE829" s="4"/>
      <c r="AF829" s="4"/>
      <c r="AG829" s="4"/>
    </row>
    <row r="830">
      <c r="A830" s="4"/>
      <c r="B830" s="4"/>
      <c r="C830" s="4"/>
      <c r="D830" s="4"/>
      <c r="E830" s="4"/>
      <c r="F830" s="4"/>
      <c r="G830" s="4"/>
      <c r="H830" s="8"/>
      <c r="I830" s="8"/>
      <c r="J830" s="8"/>
      <c r="K830" s="8"/>
      <c r="L830" s="8"/>
      <c r="M830" s="119"/>
      <c r="N830" s="118"/>
      <c r="O830" s="119"/>
      <c r="P830" s="119"/>
      <c r="Q830" s="119"/>
      <c r="R830" s="119"/>
      <c r="S830" s="4"/>
      <c r="T830" s="4"/>
      <c r="U830" s="4"/>
      <c r="V830" s="4"/>
      <c r="W830" s="4"/>
      <c r="X830" s="4"/>
      <c r="Y830" s="4"/>
      <c r="Z830" s="4"/>
      <c r="AA830" s="4"/>
      <c r="AB830" s="4"/>
      <c r="AC830" s="4"/>
      <c r="AD830" s="4"/>
      <c r="AE830" s="4"/>
      <c r="AF830" s="4"/>
      <c r="AG830" s="4"/>
    </row>
    <row r="831">
      <c r="A831" s="4"/>
      <c r="B831" s="4"/>
      <c r="C831" s="4"/>
      <c r="D831" s="4"/>
      <c r="E831" s="4"/>
      <c r="F831" s="4"/>
      <c r="G831" s="4"/>
      <c r="H831" s="8"/>
      <c r="I831" s="8"/>
      <c r="J831" s="8"/>
      <c r="K831" s="8"/>
      <c r="L831" s="8"/>
      <c r="M831" s="119"/>
      <c r="N831" s="118"/>
      <c r="O831" s="119"/>
      <c r="P831" s="119"/>
      <c r="Q831" s="119"/>
      <c r="R831" s="119"/>
      <c r="S831" s="4"/>
      <c r="T831" s="4"/>
      <c r="U831" s="4"/>
      <c r="V831" s="4"/>
      <c r="W831" s="4"/>
      <c r="X831" s="4"/>
      <c r="Y831" s="4"/>
      <c r="Z831" s="4"/>
      <c r="AA831" s="4"/>
      <c r="AB831" s="4"/>
      <c r="AC831" s="4"/>
      <c r="AD831" s="4"/>
      <c r="AE831" s="4"/>
      <c r="AF831" s="4"/>
      <c r="AG831" s="4"/>
    </row>
    <row r="832">
      <c r="A832" s="4"/>
      <c r="B832" s="4"/>
      <c r="C832" s="4"/>
      <c r="D832" s="4"/>
      <c r="E832" s="4"/>
      <c r="F832" s="4"/>
      <c r="G832" s="4"/>
      <c r="H832" s="8"/>
      <c r="I832" s="8"/>
      <c r="J832" s="8"/>
      <c r="K832" s="8"/>
      <c r="L832" s="8"/>
      <c r="M832" s="119"/>
      <c r="N832" s="118"/>
      <c r="O832" s="119"/>
      <c r="P832" s="119"/>
      <c r="Q832" s="119"/>
      <c r="R832" s="119"/>
      <c r="S832" s="4"/>
      <c r="T832" s="4"/>
      <c r="U832" s="4"/>
      <c r="V832" s="4"/>
      <c r="W832" s="4"/>
      <c r="X832" s="4"/>
      <c r="Y832" s="4"/>
      <c r="Z832" s="4"/>
      <c r="AA832" s="4"/>
      <c r="AB832" s="4"/>
      <c r="AC832" s="4"/>
      <c r="AD832" s="4"/>
      <c r="AE832" s="4"/>
      <c r="AF832" s="4"/>
      <c r="AG832" s="4"/>
    </row>
    <row r="833">
      <c r="A833" s="4"/>
      <c r="B833" s="4"/>
      <c r="C833" s="4"/>
      <c r="D833" s="4"/>
      <c r="E833" s="4"/>
      <c r="F833" s="4"/>
      <c r="G833" s="4"/>
      <c r="H833" s="8"/>
      <c r="I833" s="8"/>
      <c r="J833" s="8"/>
      <c r="K833" s="8"/>
      <c r="L833" s="8"/>
      <c r="M833" s="119"/>
      <c r="N833" s="118"/>
      <c r="O833" s="119"/>
      <c r="P833" s="119"/>
      <c r="Q833" s="119"/>
      <c r="R833" s="119"/>
      <c r="S833" s="4"/>
      <c r="T833" s="4"/>
      <c r="U833" s="4"/>
      <c r="V833" s="4"/>
      <c r="W833" s="4"/>
      <c r="X833" s="4"/>
      <c r="Y833" s="4"/>
      <c r="Z833" s="4"/>
      <c r="AA833" s="4"/>
      <c r="AB833" s="4"/>
      <c r="AC833" s="4"/>
      <c r="AD833" s="4"/>
      <c r="AE833" s="4"/>
      <c r="AF833" s="4"/>
      <c r="AG833" s="4"/>
    </row>
    <row r="834">
      <c r="A834" s="4"/>
      <c r="B834" s="4"/>
      <c r="C834" s="4"/>
      <c r="D834" s="4"/>
      <c r="E834" s="4"/>
      <c r="F834" s="4"/>
      <c r="G834" s="4"/>
      <c r="H834" s="8"/>
      <c r="I834" s="8"/>
      <c r="J834" s="8"/>
      <c r="K834" s="8"/>
      <c r="L834" s="8"/>
      <c r="M834" s="119"/>
      <c r="N834" s="118"/>
      <c r="O834" s="119"/>
      <c r="P834" s="119"/>
      <c r="Q834" s="119"/>
      <c r="R834" s="119"/>
      <c r="S834" s="4"/>
      <c r="T834" s="4"/>
      <c r="U834" s="4"/>
      <c r="V834" s="4"/>
      <c r="W834" s="4"/>
      <c r="X834" s="4"/>
      <c r="Y834" s="4"/>
      <c r="Z834" s="4"/>
      <c r="AA834" s="4"/>
      <c r="AB834" s="4"/>
      <c r="AC834" s="4"/>
      <c r="AD834" s="4"/>
      <c r="AE834" s="4"/>
      <c r="AF834" s="4"/>
      <c r="AG834" s="4"/>
    </row>
    <row r="835">
      <c r="A835" s="4"/>
      <c r="B835" s="4"/>
      <c r="C835" s="4"/>
      <c r="D835" s="4"/>
      <c r="E835" s="4"/>
      <c r="F835" s="4"/>
      <c r="G835" s="4"/>
      <c r="H835" s="8"/>
      <c r="I835" s="8"/>
      <c r="J835" s="8"/>
      <c r="K835" s="8"/>
      <c r="L835" s="8"/>
      <c r="M835" s="119"/>
      <c r="N835" s="118"/>
      <c r="O835" s="119"/>
      <c r="P835" s="119"/>
      <c r="Q835" s="119"/>
      <c r="R835" s="119"/>
      <c r="S835" s="4"/>
      <c r="T835" s="4"/>
      <c r="U835" s="4"/>
      <c r="V835" s="4"/>
      <c r="W835" s="4"/>
      <c r="X835" s="4"/>
      <c r="Y835" s="4"/>
      <c r="Z835" s="4"/>
      <c r="AA835" s="4"/>
      <c r="AB835" s="4"/>
      <c r="AC835" s="4"/>
      <c r="AD835" s="4"/>
      <c r="AE835" s="4"/>
      <c r="AF835" s="4"/>
      <c r="AG835" s="4"/>
    </row>
    <row r="836">
      <c r="A836" s="4"/>
      <c r="B836" s="4"/>
      <c r="C836" s="4"/>
      <c r="D836" s="4"/>
      <c r="E836" s="4"/>
      <c r="F836" s="4"/>
      <c r="G836" s="4"/>
      <c r="H836" s="8"/>
      <c r="I836" s="8"/>
      <c r="J836" s="8"/>
      <c r="K836" s="8"/>
      <c r="L836" s="8"/>
      <c r="M836" s="119"/>
      <c r="N836" s="118"/>
      <c r="O836" s="119"/>
      <c r="P836" s="119"/>
      <c r="Q836" s="119"/>
      <c r="R836" s="119"/>
      <c r="S836" s="4"/>
      <c r="T836" s="4"/>
      <c r="U836" s="4"/>
      <c r="V836" s="4"/>
      <c r="W836" s="4"/>
      <c r="X836" s="4"/>
      <c r="Y836" s="4"/>
      <c r="Z836" s="4"/>
      <c r="AA836" s="4"/>
      <c r="AB836" s="4"/>
      <c r="AC836" s="4"/>
      <c r="AD836" s="4"/>
      <c r="AE836" s="4"/>
      <c r="AF836" s="4"/>
      <c r="AG836" s="4"/>
    </row>
    <row r="837">
      <c r="A837" s="4"/>
      <c r="B837" s="4"/>
      <c r="C837" s="4"/>
      <c r="D837" s="4"/>
      <c r="E837" s="4"/>
      <c r="F837" s="4"/>
      <c r="G837" s="4"/>
      <c r="H837" s="8"/>
      <c r="I837" s="8"/>
      <c r="J837" s="8"/>
      <c r="K837" s="8"/>
      <c r="L837" s="8"/>
      <c r="M837" s="119"/>
      <c r="N837" s="118"/>
      <c r="O837" s="119"/>
      <c r="P837" s="119"/>
      <c r="Q837" s="119"/>
      <c r="R837" s="119"/>
      <c r="S837" s="4"/>
      <c r="T837" s="4"/>
      <c r="U837" s="4"/>
      <c r="V837" s="4"/>
      <c r="W837" s="4"/>
      <c r="X837" s="4"/>
      <c r="Y837" s="4"/>
      <c r="Z837" s="4"/>
      <c r="AA837" s="4"/>
      <c r="AB837" s="4"/>
      <c r="AC837" s="4"/>
      <c r="AD837" s="4"/>
      <c r="AE837" s="4"/>
      <c r="AF837" s="4"/>
      <c r="AG837" s="4"/>
    </row>
    <row r="838">
      <c r="A838" s="4"/>
      <c r="B838" s="4"/>
      <c r="C838" s="4"/>
      <c r="D838" s="4"/>
      <c r="E838" s="4"/>
      <c r="F838" s="4"/>
      <c r="G838" s="4"/>
      <c r="H838" s="8"/>
      <c r="I838" s="8"/>
      <c r="J838" s="8"/>
      <c r="K838" s="8"/>
      <c r="L838" s="8"/>
      <c r="M838" s="119"/>
      <c r="N838" s="118"/>
      <c r="O838" s="119"/>
      <c r="P838" s="119"/>
      <c r="Q838" s="119"/>
      <c r="R838" s="119"/>
      <c r="S838" s="4"/>
      <c r="T838" s="4"/>
      <c r="U838" s="4"/>
      <c r="V838" s="4"/>
      <c r="W838" s="4"/>
      <c r="X838" s="4"/>
      <c r="Y838" s="4"/>
      <c r="Z838" s="4"/>
      <c r="AA838" s="4"/>
      <c r="AB838" s="4"/>
      <c r="AC838" s="4"/>
      <c r="AD838" s="4"/>
      <c r="AE838" s="4"/>
      <c r="AF838" s="4"/>
      <c r="AG838" s="4"/>
    </row>
    <row r="839">
      <c r="A839" s="4"/>
      <c r="B839" s="4"/>
      <c r="C839" s="4"/>
      <c r="D839" s="4"/>
      <c r="E839" s="4"/>
      <c r="F839" s="4"/>
      <c r="G839" s="4"/>
      <c r="H839" s="8"/>
      <c r="I839" s="8"/>
      <c r="J839" s="8"/>
      <c r="K839" s="8"/>
      <c r="L839" s="8"/>
      <c r="M839" s="119"/>
      <c r="N839" s="118"/>
      <c r="O839" s="119"/>
      <c r="P839" s="119"/>
      <c r="Q839" s="119"/>
      <c r="R839" s="119"/>
      <c r="S839" s="4"/>
      <c r="T839" s="4"/>
      <c r="U839" s="4"/>
      <c r="V839" s="4"/>
      <c r="W839" s="4"/>
      <c r="X839" s="4"/>
      <c r="Y839" s="4"/>
      <c r="Z839" s="4"/>
      <c r="AA839" s="4"/>
      <c r="AB839" s="4"/>
      <c r="AC839" s="4"/>
      <c r="AD839" s="4"/>
      <c r="AE839" s="4"/>
      <c r="AF839" s="4"/>
      <c r="AG839" s="4"/>
    </row>
    <row r="840">
      <c r="A840" s="4"/>
      <c r="B840" s="4"/>
      <c r="C840" s="4"/>
      <c r="D840" s="4"/>
      <c r="E840" s="4"/>
      <c r="F840" s="4"/>
      <c r="G840" s="4"/>
      <c r="H840" s="8"/>
      <c r="I840" s="8"/>
      <c r="J840" s="8"/>
      <c r="K840" s="8"/>
      <c r="L840" s="8"/>
      <c r="M840" s="119"/>
      <c r="N840" s="118"/>
      <c r="O840" s="119"/>
      <c r="P840" s="119"/>
      <c r="Q840" s="119"/>
      <c r="R840" s="119"/>
      <c r="S840" s="4"/>
      <c r="T840" s="4"/>
      <c r="U840" s="4"/>
      <c r="V840" s="4"/>
      <c r="W840" s="4"/>
      <c r="X840" s="4"/>
      <c r="Y840" s="4"/>
      <c r="Z840" s="4"/>
      <c r="AA840" s="4"/>
      <c r="AB840" s="4"/>
      <c r="AC840" s="4"/>
      <c r="AD840" s="4"/>
      <c r="AE840" s="4"/>
      <c r="AF840" s="4"/>
      <c r="AG840" s="4"/>
    </row>
    <row r="841">
      <c r="A841" s="4"/>
      <c r="B841" s="4"/>
      <c r="C841" s="4"/>
      <c r="D841" s="4"/>
      <c r="E841" s="4"/>
      <c r="F841" s="4"/>
      <c r="G841" s="4"/>
      <c r="H841" s="8"/>
      <c r="I841" s="8"/>
      <c r="J841" s="8"/>
      <c r="K841" s="8"/>
      <c r="L841" s="8"/>
      <c r="M841" s="119"/>
      <c r="N841" s="118"/>
      <c r="O841" s="119"/>
      <c r="P841" s="119"/>
      <c r="Q841" s="119"/>
      <c r="R841" s="119"/>
      <c r="S841" s="4"/>
      <c r="T841" s="4"/>
      <c r="U841" s="4"/>
      <c r="V841" s="4"/>
      <c r="W841" s="4"/>
      <c r="X841" s="4"/>
      <c r="Y841" s="4"/>
      <c r="Z841" s="4"/>
      <c r="AA841" s="4"/>
      <c r="AB841" s="4"/>
      <c r="AC841" s="4"/>
      <c r="AD841" s="4"/>
      <c r="AE841" s="4"/>
      <c r="AF841" s="4"/>
      <c r="AG841" s="4"/>
    </row>
    <row r="842">
      <c r="A842" s="4"/>
      <c r="B842" s="4"/>
      <c r="C842" s="4"/>
      <c r="D842" s="4"/>
      <c r="E842" s="4"/>
      <c r="F842" s="4"/>
      <c r="G842" s="4"/>
      <c r="H842" s="8"/>
      <c r="I842" s="8"/>
      <c r="J842" s="8"/>
      <c r="K842" s="8"/>
      <c r="L842" s="8"/>
      <c r="M842" s="119"/>
      <c r="N842" s="118"/>
      <c r="O842" s="119"/>
      <c r="P842" s="119"/>
      <c r="Q842" s="119"/>
      <c r="R842" s="119"/>
      <c r="S842" s="4"/>
      <c r="T842" s="4"/>
      <c r="U842" s="4"/>
      <c r="V842" s="4"/>
      <c r="W842" s="4"/>
      <c r="X842" s="4"/>
      <c r="Y842" s="4"/>
      <c r="Z842" s="4"/>
      <c r="AA842" s="4"/>
      <c r="AB842" s="4"/>
      <c r="AC842" s="4"/>
      <c r="AD842" s="4"/>
      <c r="AE842" s="4"/>
      <c r="AF842" s="4"/>
      <c r="AG842" s="4"/>
    </row>
    <row r="843">
      <c r="A843" s="4"/>
      <c r="B843" s="4"/>
      <c r="C843" s="4"/>
      <c r="D843" s="4"/>
      <c r="E843" s="4"/>
      <c r="F843" s="4"/>
      <c r="G843" s="4"/>
      <c r="H843" s="8"/>
      <c r="I843" s="8"/>
      <c r="J843" s="8"/>
      <c r="K843" s="8"/>
      <c r="L843" s="8"/>
      <c r="M843" s="119"/>
      <c r="N843" s="118"/>
      <c r="O843" s="119"/>
      <c r="P843" s="119"/>
      <c r="Q843" s="119"/>
      <c r="R843" s="119"/>
      <c r="S843" s="4"/>
      <c r="T843" s="4"/>
      <c r="U843" s="4"/>
      <c r="V843" s="4"/>
      <c r="W843" s="4"/>
      <c r="X843" s="4"/>
      <c r="Y843" s="4"/>
      <c r="Z843" s="4"/>
      <c r="AA843" s="4"/>
      <c r="AB843" s="4"/>
      <c r="AC843" s="4"/>
      <c r="AD843" s="4"/>
      <c r="AE843" s="4"/>
      <c r="AF843" s="4"/>
      <c r="AG843" s="4"/>
    </row>
    <row r="844">
      <c r="A844" s="4"/>
      <c r="B844" s="4"/>
      <c r="C844" s="4"/>
      <c r="D844" s="4"/>
      <c r="E844" s="4"/>
      <c r="F844" s="4"/>
      <c r="G844" s="4"/>
      <c r="H844" s="8"/>
      <c r="I844" s="8"/>
      <c r="J844" s="8"/>
      <c r="K844" s="8"/>
      <c r="L844" s="8"/>
      <c r="M844" s="119"/>
      <c r="N844" s="118"/>
      <c r="O844" s="119"/>
      <c r="P844" s="119"/>
      <c r="Q844" s="119"/>
      <c r="R844" s="119"/>
      <c r="S844" s="4"/>
      <c r="T844" s="4"/>
      <c r="U844" s="4"/>
      <c r="V844" s="4"/>
      <c r="W844" s="4"/>
      <c r="X844" s="4"/>
      <c r="Y844" s="4"/>
      <c r="Z844" s="4"/>
      <c r="AA844" s="4"/>
      <c r="AB844" s="4"/>
      <c r="AC844" s="4"/>
      <c r="AD844" s="4"/>
      <c r="AE844" s="4"/>
      <c r="AF844" s="4"/>
      <c r="AG844" s="4"/>
    </row>
    <row r="845">
      <c r="A845" s="4"/>
      <c r="B845" s="4"/>
      <c r="C845" s="4"/>
      <c r="D845" s="4"/>
      <c r="E845" s="4"/>
      <c r="F845" s="4"/>
      <c r="G845" s="4"/>
      <c r="H845" s="8"/>
      <c r="I845" s="8"/>
      <c r="J845" s="8"/>
      <c r="K845" s="8"/>
      <c r="L845" s="8"/>
      <c r="M845" s="119"/>
      <c r="N845" s="118"/>
      <c r="O845" s="119"/>
      <c r="P845" s="119"/>
      <c r="Q845" s="119"/>
      <c r="R845" s="119"/>
      <c r="S845" s="4"/>
      <c r="T845" s="4"/>
      <c r="U845" s="4"/>
      <c r="V845" s="4"/>
      <c r="W845" s="4"/>
      <c r="X845" s="4"/>
      <c r="Y845" s="4"/>
      <c r="Z845" s="4"/>
      <c r="AA845" s="4"/>
      <c r="AB845" s="4"/>
      <c r="AC845" s="4"/>
      <c r="AD845" s="4"/>
      <c r="AE845" s="4"/>
      <c r="AF845" s="4"/>
      <c r="AG845" s="4"/>
    </row>
    <row r="846">
      <c r="A846" s="4"/>
      <c r="B846" s="4"/>
      <c r="C846" s="4"/>
      <c r="D846" s="4"/>
      <c r="E846" s="4"/>
      <c r="F846" s="4"/>
      <c r="G846" s="4"/>
      <c r="H846" s="8"/>
      <c r="I846" s="8"/>
      <c r="J846" s="8"/>
      <c r="K846" s="8"/>
      <c r="L846" s="8"/>
      <c r="M846" s="119"/>
      <c r="N846" s="118"/>
      <c r="O846" s="119"/>
      <c r="P846" s="119"/>
      <c r="Q846" s="119"/>
      <c r="R846" s="119"/>
      <c r="S846" s="4"/>
      <c r="T846" s="4"/>
      <c r="U846" s="4"/>
      <c r="V846" s="4"/>
      <c r="W846" s="4"/>
      <c r="X846" s="4"/>
      <c r="Y846" s="4"/>
      <c r="Z846" s="4"/>
      <c r="AA846" s="4"/>
      <c r="AB846" s="4"/>
      <c r="AC846" s="4"/>
      <c r="AD846" s="4"/>
      <c r="AE846" s="4"/>
      <c r="AF846" s="4"/>
      <c r="AG846" s="4"/>
    </row>
    <row r="847">
      <c r="A847" s="4"/>
      <c r="B847" s="4"/>
      <c r="C847" s="4"/>
      <c r="D847" s="4"/>
      <c r="E847" s="4"/>
      <c r="F847" s="4"/>
      <c r="G847" s="4"/>
      <c r="H847" s="8"/>
      <c r="I847" s="8"/>
      <c r="J847" s="8"/>
      <c r="K847" s="8"/>
      <c r="L847" s="8"/>
      <c r="M847" s="119"/>
      <c r="N847" s="118"/>
      <c r="O847" s="119"/>
      <c r="P847" s="119"/>
      <c r="Q847" s="119"/>
      <c r="R847" s="119"/>
      <c r="S847" s="4"/>
      <c r="T847" s="4"/>
      <c r="U847" s="4"/>
      <c r="V847" s="4"/>
      <c r="W847" s="4"/>
      <c r="X847" s="4"/>
      <c r="Y847" s="4"/>
      <c r="Z847" s="4"/>
      <c r="AA847" s="4"/>
      <c r="AB847" s="4"/>
      <c r="AC847" s="4"/>
      <c r="AD847" s="4"/>
      <c r="AE847" s="4"/>
      <c r="AF847" s="4"/>
      <c r="AG847" s="4"/>
    </row>
    <row r="848">
      <c r="A848" s="4"/>
      <c r="B848" s="4"/>
      <c r="C848" s="4"/>
      <c r="D848" s="4"/>
      <c r="E848" s="4"/>
      <c r="F848" s="4"/>
      <c r="G848" s="4"/>
      <c r="H848" s="8"/>
      <c r="I848" s="8"/>
      <c r="J848" s="8"/>
      <c r="K848" s="8"/>
      <c r="L848" s="8"/>
      <c r="M848" s="119"/>
      <c r="N848" s="118"/>
      <c r="O848" s="119"/>
      <c r="P848" s="119"/>
      <c r="Q848" s="119"/>
      <c r="R848" s="119"/>
      <c r="S848" s="4"/>
      <c r="T848" s="4"/>
      <c r="U848" s="4"/>
      <c r="V848" s="4"/>
      <c r="W848" s="4"/>
      <c r="X848" s="4"/>
      <c r="Y848" s="4"/>
      <c r="Z848" s="4"/>
      <c r="AA848" s="4"/>
      <c r="AB848" s="4"/>
      <c r="AC848" s="4"/>
      <c r="AD848" s="4"/>
      <c r="AE848" s="4"/>
      <c r="AF848" s="4"/>
      <c r="AG848" s="4"/>
    </row>
    <row r="849">
      <c r="A849" s="4"/>
      <c r="B849" s="4"/>
      <c r="C849" s="4"/>
      <c r="D849" s="4"/>
      <c r="E849" s="4"/>
      <c r="F849" s="4"/>
      <c r="G849" s="4"/>
      <c r="H849" s="8"/>
      <c r="I849" s="8"/>
      <c r="J849" s="8"/>
      <c r="K849" s="8"/>
      <c r="L849" s="8"/>
      <c r="M849" s="119"/>
      <c r="N849" s="118"/>
      <c r="O849" s="119"/>
      <c r="P849" s="119"/>
      <c r="Q849" s="119"/>
      <c r="R849" s="119"/>
      <c r="S849" s="4"/>
      <c r="T849" s="4"/>
      <c r="U849" s="4"/>
      <c r="V849" s="4"/>
      <c r="W849" s="4"/>
      <c r="X849" s="4"/>
      <c r="Y849" s="4"/>
      <c r="Z849" s="4"/>
      <c r="AA849" s="4"/>
      <c r="AB849" s="4"/>
      <c r="AC849" s="4"/>
      <c r="AD849" s="4"/>
      <c r="AE849" s="4"/>
      <c r="AF849" s="4"/>
      <c r="AG849" s="4"/>
    </row>
    <row r="850">
      <c r="A850" s="4"/>
      <c r="B850" s="4"/>
      <c r="C850" s="4"/>
      <c r="D850" s="4"/>
      <c r="E850" s="4"/>
      <c r="F850" s="4"/>
      <c r="G850" s="4"/>
      <c r="H850" s="8"/>
      <c r="I850" s="8"/>
      <c r="J850" s="8"/>
      <c r="K850" s="8"/>
      <c r="L850" s="8"/>
      <c r="M850" s="119"/>
      <c r="N850" s="118"/>
      <c r="O850" s="119"/>
      <c r="P850" s="119"/>
      <c r="Q850" s="119"/>
      <c r="R850" s="119"/>
      <c r="S850" s="4"/>
      <c r="T850" s="4"/>
      <c r="U850" s="4"/>
      <c r="V850" s="4"/>
      <c r="W850" s="4"/>
      <c r="X850" s="4"/>
      <c r="Y850" s="4"/>
      <c r="Z850" s="4"/>
      <c r="AA850" s="4"/>
      <c r="AB850" s="4"/>
      <c r="AC850" s="4"/>
      <c r="AD850" s="4"/>
      <c r="AE850" s="4"/>
      <c r="AF850" s="4"/>
      <c r="AG850" s="4"/>
    </row>
    <row r="851">
      <c r="A851" s="4"/>
      <c r="B851" s="4"/>
      <c r="C851" s="4"/>
      <c r="D851" s="4"/>
      <c r="E851" s="4"/>
      <c r="F851" s="4"/>
      <c r="G851" s="4"/>
      <c r="H851" s="8"/>
      <c r="I851" s="8"/>
      <c r="J851" s="8"/>
      <c r="K851" s="8"/>
      <c r="L851" s="8"/>
      <c r="M851" s="119"/>
      <c r="N851" s="118"/>
      <c r="O851" s="119"/>
      <c r="P851" s="119"/>
      <c r="Q851" s="119"/>
      <c r="R851" s="119"/>
      <c r="S851" s="4"/>
      <c r="T851" s="4"/>
      <c r="U851" s="4"/>
      <c r="V851" s="4"/>
      <c r="W851" s="4"/>
      <c r="X851" s="4"/>
      <c r="Y851" s="4"/>
      <c r="Z851" s="4"/>
      <c r="AA851" s="4"/>
      <c r="AB851" s="4"/>
      <c r="AC851" s="4"/>
      <c r="AD851" s="4"/>
      <c r="AE851" s="4"/>
      <c r="AF851" s="4"/>
      <c r="AG851" s="4"/>
    </row>
    <row r="852">
      <c r="A852" s="4"/>
      <c r="B852" s="4"/>
      <c r="C852" s="4"/>
      <c r="D852" s="4"/>
      <c r="E852" s="4"/>
      <c r="F852" s="4"/>
      <c r="G852" s="4"/>
      <c r="H852" s="8"/>
      <c r="I852" s="8"/>
      <c r="J852" s="8"/>
      <c r="K852" s="8"/>
      <c r="L852" s="8"/>
      <c r="M852" s="119"/>
      <c r="N852" s="118"/>
      <c r="O852" s="119"/>
      <c r="P852" s="119"/>
      <c r="Q852" s="119"/>
      <c r="R852" s="119"/>
      <c r="S852" s="4"/>
      <c r="T852" s="4"/>
      <c r="U852" s="4"/>
      <c r="V852" s="4"/>
      <c r="W852" s="4"/>
      <c r="X852" s="4"/>
      <c r="Y852" s="4"/>
      <c r="Z852" s="4"/>
      <c r="AA852" s="4"/>
      <c r="AB852" s="4"/>
      <c r="AC852" s="4"/>
      <c r="AD852" s="4"/>
      <c r="AE852" s="4"/>
      <c r="AF852" s="4"/>
      <c r="AG852" s="4"/>
    </row>
    <row r="853">
      <c r="A853" s="4"/>
      <c r="B853" s="4"/>
      <c r="C853" s="4"/>
      <c r="D853" s="4"/>
      <c r="E853" s="4"/>
      <c r="F853" s="4"/>
      <c r="G853" s="4"/>
      <c r="H853" s="8"/>
      <c r="I853" s="8"/>
      <c r="J853" s="8"/>
      <c r="K853" s="8"/>
      <c r="L853" s="8"/>
      <c r="M853" s="119"/>
      <c r="N853" s="118"/>
      <c r="O853" s="119"/>
      <c r="P853" s="119"/>
      <c r="Q853" s="119"/>
      <c r="R853" s="119"/>
      <c r="S853" s="4"/>
      <c r="T853" s="4"/>
      <c r="U853" s="4"/>
      <c r="V853" s="4"/>
      <c r="W853" s="4"/>
      <c r="X853" s="4"/>
      <c r="Y853" s="4"/>
      <c r="Z853" s="4"/>
      <c r="AA853" s="4"/>
      <c r="AB853" s="4"/>
      <c r="AC853" s="4"/>
      <c r="AD853" s="4"/>
      <c r="AE853" s="4"/>
      <c r="AF853" s="4"/>
      <c r="AG853" s="4"/>
    </row>
    <row r="854">
      <c r="A854" s="4"/>
      <c r="B854" s="4"/>
      <c r="C854" s="4"/>
      <c r="D854" s="4"/>
      <c r="E854" s="4"/>
      <c r="F854" s="4"/>
      <c r="G854" s="4"/>
      <c r="H854" s="8"/>
      <c r="I854" s="8"/>
      <c r="J854" s="8"/>
      <c r="K854" s="8"/>
      <c r="L854" s="8"/>
      <c r="M854" s="119"/>
      <c r="N854" s="118"/>
      <c r="O854" s="119"/>
      <c r="P854" s="119"/>
      <c r="Q854" s="119"/>
      <c r="R854" s="119"/>
      <c r="S854" s="4"/>
      <c r="T854" s="4"/>
      <c r="U854" s="4"/>
      <c r="V854" s="4"/>
      <c r="W854" s="4"/>
      <c r="X854" s="4"/>
      <c r="Y854" s="4"/>
      <c r="Z854" s="4"/>
      <c r="AA854" s="4"/>
      <c r="AB854" s="4"/>
      <c r="AC854" s="4"/>
      <c r="AD854" s="4"/>
      <c r="AE854" s="4"/>
      <c r="AF854" s="4"/>
      <c r="AG854" s="4"/>
    </row>
    <row r="855">
      <c r="A855" s="4"/>
      <c r="B855" s="4"/>
      <c r="C855" s="4"/>
      <c r="D855" s="4"/>
      <c r="E855" s="4"/>
      <c r="F855" s="4"/>
      <c r="G855" s="4"/>
      <c r="H855" s="8"/>
      <c r="I855" s="8"/>
      <c r="J855" s="8"/>
      <c r="K855" s="8"/>
      <c r="L855" s="8"/>
      <c r="M855" s="119"/>
      <c r="N855" s="118"/>
      <c r="O855" s="119"/>
      <c r="P855" s="119"/>
      <c r="Q855" s="119"/>
      <c r="R855" s="119"/>
      <c r="S855" s="4"/>
      <c r="T855" s="4"/>
      <c r="U855" s="4"/>
      <c r="V855" s="4"/>
      <c r="W855" s="4"/>
      <c r="X855" s="4"/>
      <c r="Y855" s="4"/>
      <c r="Z855" s="4"/>
      <c r="AA855" s="4"/>
      <c r="AB855" s="4"/>
      <c r="AC855" s="4"/>
      <c r="AD855" s="4"/>
      <c r="AE855" s="4"/>
      <c r="AF855" s="4"/>
      <c r="AG855" s="4"/>
    </row>
    <row r="856">
      <c r="A856" s="4"/>
      <c r="B856" s="4"/>
      <c r="C856" s="4"/>
      <c r="D856" s="4"/>
      <c r="E856" s="4"/>
      <c r="F856" s="4"/>
      <c r="G856" s="4"/>
      <c r="H856" s="8"/>
      <c r="I856" s="8"/>
      <c r="J856" s="8"/>
      <c r="K856" s="8"/>
      <c r="L856" s="8"/>
      <c r="M856" s="119"/>
      <c r="N856" s="118"/>
      <c r="O856" s="119"/>
      <c r="P856" s="119"/>
      <c r="Q856" s="119"/>
      <c r="R856" s="119"/>
      <c r="S856" s="4"/>
      <c r="T856" s="4"/>
      <c r="U856" s="4"/>
      <c r="V856" s="4"/>
      <c r="W856" s="4"/>
      <c r="X856" s="4"/>
      <c r="Y856" s="4"/>
      <c r="Z856" s="4"/>
      <c r="AA856" s="4"/>
      <c r="AB856" s="4"/>
      <c r="AC856" s="4"/>
      <c r="AD856" s="4"/>
      <c r="AE856" s="4"/>
      <c r="AF856" s="4"/>
      <c r="AG856" s="4"/>
    </row>
    <row r="857">
      <c r="A857" s="4"/>
      <c r="B857" s="4"/>
      <c r="C857" s="4"/>
      <c r="D857" s="4"/>
      <c r="E857" s="4"/>
      <c r="F857" s="4"/>
      <c r="G857" s="4"/>
      <c r="H857" s="8"/>
      <c r="I857" s="8"/>
      <c r="J857" s="8"/>
      <c r="K857" s="8"/>
      <c r="L857" s="8"/>
      <c r="M857" s="119"/>
      <c r="N857" s="118"/>
      <c r="O857" s="119"/>
      <c r="P857" s="119"/>
      <c r="Q857" s="119"/>
      <c r="R857" s="119"/>
      <c r="S857" s="4"/>
      <c r="T857" s="4"/>
      <c r="U857" s="4"/>
      <c r="V857" s="4"/>
      <c r="W857" s="4"/>
      <c r="X857" s="4"/>
      <c r="Y857" s="4"/>
      <c r="Z857" s="4"/>
      <c r="AA857" s="4"/>
      <c r="AB857" s="4"/>
      <c r="AC857" s="4"/>
      <c r="AD857" s="4"/>
      <c r="AE857" s="4"/>
      <c r="AF857" s="4"/>
      <c r="AG857" s="4"/>
    </row>
    <row r="858">
      <c r="A858" s="4"/>
      <c r="B858" s="4"/>
      <c r="C858" s="4"/>
      <c r="D858" s="4"/>
      <c r="E858" s="4"/>
      <c r="F858" s="4"/>
      <c r="G858" s="4"/>
      <c r="H858" s="8"/>
      <c r="I858" s="8"/>
      <c r="J858" s="8"/>
      <c r="K858" s="8"/>
      <c r="L858" s="8"/>
      <c r="M858" s="119"/>
      <c r="N858" s="118"/>
      <c r="O858" s="119"/>
      <c r="P858" s="119"/>
      <c r="Q858" s="119"/>
      <c r="R858" s="119"/>
      <c r="S858" s="4"/>
      <c r="T858" s="4"/>
      <c r="U858" s="4"/>
      <c r="V858" s="4"/>
      <c r="W858" s="4"/>
      <c r="X858" s="4"/>
      <c r="Y858" s="4"/>
      <c r="Z858" s="4"/>
      <c r="AA858" s="4"/>
      <c r="AB858" s="4"/>
      <c r="AC858" s="4"/>
      <c r="AD858" s="4"/>
      <c r="AE858" s="4"/>
      <c r="AF858" s="4"/>
      <c r="AG858" s="4"/>
    </row>
    <row r="859">
      <c r="A859" s="4"/>
      <c r="B859" s="4"/>
      <c r="C859" s="4"/>
      <c r="D859" s="4"/>
      <c r="E859" s="4"/>
      <c r="F859" s="4"/>
      <c r="G859" s="4"/>
      <c r="H859" s="8"/>
      <c r="I859" s="8"/>
      <c r="J859" s="8"/>
      <c r="K859" s="8"/>
      <c r="L859" s="8"/>
      <c r="M859" s="119"/>
      <c r="N859" s="118"/>
      <c r="O859" s="119"/>
      <c r="P859" s="119"/>
      <c r="Q859" s="119"/>
      <c r="R859" s="119"/>
      <c r="S859" s="4"/>
      <c r="T859" s="4"/>
      <c r="U859" s="4"/>
      <c r="V859" s="4"/>
      <c r="W859" s="4"/>
      <c r="X859" s="4"/>
      <c r="Y859" s="4"/>
      <c r="Z859" s="4"/>
      <c r="AA859" s="4"/>
      <c r="AB859" s="4"/>
      <c r="AC859" s="4"/>
      <c r="AD859" s="4"/>
      <c r="AE859" s="4"/>
      <c r="AF859" s="4"/>
      <c r="AG859" s="4"/>
    </row>
    <row r="860">
      <c r="A860" s="4"/>
      <c r="B860" s="4"/>
      <c r="C860" s="4"/>
      <c r="D860" s="4"/>
      <c r="E860" s="4"/>
      <c r="F860" s="4"/>
      <c r="G860" s="4"/>
      <c r="H860" s="8"/>
      <c r="I860" s="8"/>
      <c r="J860" s="8"/>
      <c r="K860" s="8"/>
      <c r="L860" s="8"/>
      <c r="M860" s="119"/>
      <c r="N860" s="118"/>
      <c r="O860" s="119"/>
      <c r="P860" s="119"/>
      <c r="Q860" s="119"/>
      <c r="R860" s="119"/>
      <c r="S860" s="4"/>
      <c r="T860" s="4"/>
      <c r="U860" s="4"/>
      <c r="V860" s="4"/>
      <c r="W860" s="4"/>
      <c r="X860" s="4"/>
      <c r="Y860" s="4"/>
      <c r="Z860" s="4"/>
      <c r="AA860" s="4"/>
      <c r="AB860" s="4"/>
      <c r="AC860" s="4"/>
      <c r="AD860" s="4"/>
      <c r="AE860" s="4"/>
      <c r="AF860" s="4"/>
      <c r="AG860" s="4"/>
    </row>
    <row r="861">
      <c r="A861" s="4"/>
      <c r="B861" s="4"/>
      <c r="C861" s="4"/>
      <c r="D861" s="4"/>
      <c r="E861" s="4"/>
      <c r="F861" s="4"/>
      <c r="G861" s="4"/>
      <c r="H861" s="8"/>
      <c r="I861" s="8"/>
      <c r="J861" s="8"/>
      <c r="K861" s="8"/>
      <c r="L861" s="8"/>
      <c r="M861" s="119"/>
      <c r="N861" s="118"/>
      <c r="O861" s="119"/>
      <c r="P861" s="119"/>
      <c r="Q861" s="119"/>
      <c r="R861" s="119"/>
      <c r="S861" s="4"/>
      <c r="T861" s="4"/>
      <c r="U861" s="4"/>
      <c r="V861" s="4"/>
      <c r="W861" s="4"/>
      <c r="X861" s="4"/>
      <c r="Y861" s="4"/>
      <c r="Z861" s="4"/>
      <c r="AA861" s="4"/>
      <c r="AB861" s="4"/>
      <c r="AC861" s="4"/>
      <c r="AD861" s="4"/>
      <c r="AE861" s="4"/>
      <c r="AF861" s="4"/>
      <c r="AG861" s="4"/>
    </row>
    <row r="862">
      <c r="A862" s="4"/>
      <c r="B862" s="4"/>
      <c r="C862" s="4"/>
      <c r="D862" s="4"/>
      <c r="E862" s="4"/>
      <c r="F862" s="4"/>
      <c r="G862" s="4"/>
      <c r="H862" s="8"/>
      <c r="I862" s="8"/>
      <c r="J862" s="8"/>
      <c r="K862" s="8"/>
      <c r="L862" s="8"/>
      <c r="M862" s="119"/>
      <c r="N862" s="118"/>
      <c r="O862" s="119"/>
      <c r="P862" s="119"/>
      <c r="Q862" s="119"/>
      <c r="R862" s="119"/>
      <c r="S862" s="4"/>
      <c r="T862" s="4"/>
      <c r="U862" s="4"/>
      <c r="V862" s="4"/>
      <c r="W862" s="4"/>
      <c r="X862" s="4"/>
      <c r="Y862" s="4"/>
      <c r="Z862" s="4"/>
      <c r="AA862" s="4"/>
      <c r="AB862" s="4"/>
      <c r="AC862" s="4"/>
      <c r="AD862" s="4"/>
      <c r="AE862" s="4"/>
      <c r="AF862" s="4"/>
      <c r="AG862" s="4"/>
    </row>
    <row r="863">
      <c r="A863" s="4"/>
      <c r="B863" s="4"/>
      <c r="C863" s="4"/>
      <c r="D863" s="4"/>
      <c r="E863" s="4"/>
      <c r="F863" s="4"/>
      <c r="G863" s="4"/>
      <c r="H863" s="8"/>
      <c r="I863" s="8"/>
      <c r="J863" s="8"/>
      <c r="K863" s="8"/>
      <c r="L863" s="8"/>
      <c r="M863" s="119"/>
      <c r="N863" s="118"/>
      <c r="O863" s="119"/>
      <c r="P863" s="119"/>
      <c r="Q863" s="119"/>
      <c r="R863" s="119"/>
      <c r="S863" s="4"/>
      <c r="T863" s="4"/>
      <c r="U863" s="4"/>
      <c r="V863" s="4"/>
      <c r="W863" s="4"/>
      <c r="X863" s="4"/>
      <c r="Y863" s="4"/>
      <c r="Z863" s="4"/>
      <c r="AA863" s="4"/>
      <c r="AB863" s="4"/>
      <c r="AC863" s="4"/>
      <c r="AD863" s="4"/>
      <c r="AE863" s="4"/>
      <c r="AF863" s="4"/>
      <c r="AG863" s="4"/>
    </row>
    <row r="864">
      <c r="A864" s="4"/>
      <c r="B864" s="4"/>
      <c r="C864" s="4"/>
      <c r="D864" s="4"/>
      <c r="E864" s="4"/>
      <c r="F864" s="4"/>
      <c r="G864" s="4"/>
      <c r="H864" s="8"/>
      <c r="I864" s="8"/>
      <c r="J864" s="8"/>
      <c r="K864" s="8"/>
      <c r="L864" s="8"/>
      <c r="M864" s="119"/>
      <c r="N864" s="118"/>
      <c r="O864" s="119"/>
      <c r="P864" s="119"/>
      <c r="Q864" s="119"/>
      <c r="R864" s="119"/>
      <c r="S864" s="4"/>
      <c r="T864" s="4"/>
      <c r="U864" s="4"/>
      <c r="V864" s="4"/>
      <c r="W864" s="4"/>
      <c r="X864" s="4"/>
      <c r="Y864" s="4"/>
      <c r="Z864" s="4"/>
      <c r="AA864" s="4"/>
      <c r="AB864" s="4"/>
      <c r="AC864" s="4"/>
      <c r="AD864" s="4"/>
      <c r="AE864" s="4"/>
      <c r="AF864" s="4"/>
      <c r="AG864" s="4"/>
    </row>
    <row r="865">
      <c r="A865" s="4"/>
      <c r="B865" s="4"/>
      <c r="C865" s="4"/>
      <c r="D865" s="4"/>
      <c r="E865" s="4"/>
      <c r="F865" s="4"/>
      <c r="G865" s="4"/>
      <c r="H865" s="8"/>
      <c r="I865" s="8"/>
      <c r="J865" s="8"/>
      <c r="K865" s="8"/>
      <c r="L865" s="8"/>
      <c r="M865" s="119"/>
      <c r="N865" s="118"/>
      <c r="O865" s="119"/>
      <c r="P865" s="119"/>
      <c r="Q865" s="119"/>
      <c r="R865" s="119"/>
      <c r="S865" s="4"/>
      <c r="T865" s="4"/>
      <c r="U865" s="4"/>
      <c r="V865" s="4"/>
      <c r="W865" s="4"/>
      <c r="X865" s="4"/>
      <c r="Y865" s="4"/>
      <c r="Z865" s="4"/>
      <c r="AA865" s="4"/>
      <c r="AB865" s="4"/>
      <c r="AC865" s="4"/>
      <c r="AD865" s="4"/>
      <c r="AE865" s="4"/>
      <c r="AF865" s="4"/>
      <c r="AG865" s="4"/>
    </row>
    <row r="866">
      <c r="A866" s="4"/>
      <c r="B866" s="4"/>
      <c r="C866" s="4"/>
      <c r="D866" s="4"/>
      <c r="E866" s="4"/>
      <c r="F866" s="4"/>
      <c r="G866" s="4"/>
      <c r="H866" s="8"/>
      <c r="I866" s="8"/>
      <c r="J866" s="8"/>
      <c r="K866" s="8"/>
      <c r="L866" s="8"/>
      <c r="M866" s="119"/>
      <c r="N866" s="118"/>
      <c r="O866" s="119"/>
      <c r="P866" s="119"/>
      <c r="Q866" s="119"/>
      <c r="R866" s="119"/>
      <c r="S866" s="4"/>
      <c r="T866" s="4"/>
      <c r="U866" s="4"/>
      <c r="V866" s="4"/>
      <c r="W866" s="4"/>
      <c r="X866" s="4"/>
      <c r="Y866" s="4"/>
      <c r="Z866" s="4"/>
      <c r="AA866" s="4"/>
      <c r="AB866" s="4"/>
      <c r="AC866" s="4"/>
      <c r="AD866" s="4"/>
      <c r="AE866" s="4"/>
      <c r="AF866" s="4"/>
      <c r="AG866" s="4"/>
    </row>
    <row r="867">
      <c r="A867" s="4"/>
      <c r="B867" s="4"/>
      <c r="C867" s="4"/>
      <c r="D867" s="4"/>
      <c r="E867" s="4"/>
      <c r="F867" s="4"/>
      <c r="G867" s="4"/>
      <c r="H867" s="8"/>
      <c r="I867" s="8"/>
      <c r="J867" s="8"/>
      <c r="K867" s="8"/>
      <c r="L867" s="8"/>
      <c r="M867" s="119"/>
      <c r="N867" s="118"/>
      <c r="O867" s="119"/>
      <c r="P867" s="119"/>
      <c r="Q867" s="119"/>
      <c r="R867" s="119"/>
      <c r="S867" s="4"/>
      <c r="T867" s="4"/>
      <c r="U867" s="4"/>
      <c r="V867" s="4"/>
      <c r="W867" s="4"/>
      <c r="X867" s="4"/>
      <c r="Y867" s="4"/>
      <c r="Z867" s="4"/>
      <c r="AA867" s="4"/>
      <c r="AB867" s="4"/>
      <c r="AC867" s="4"/>
      <c r="AD867" s="4"/>
      <c r="AE867" s="4"/>
      <c r="AF867" s="4"/>
      <c r="AG867" s="4"/>
    </row>
    <row r="868">
      <c r="A868" s="4"/>
      <c r="B868" s="4"/>
      <c r="C868" s="4"/>
      <c r="D868" s="4"/>
      <c r="E868" s="4"/>
      <c r="F868" s="4"/>
      <c r="G868" s="4"/>
      <c r="H868" s="8"/>
      <c r="I868" s="8"/>
      <c r="J868" s="8"/>
      <c r="K868" s="8"/>
      <c r="L868" s="8"/>
      <c r="M868" s="119"/>
      <c r="N868" s="118"/>
      <c r="O868" s="119"/>
      <c r="P868" s="119"/>
      <c r="Q868" s="119"/>
      <c r="R868" s="119"/>
      <c r="S868" s="4"/>
      <c r="T868" s="4"/>
      <c r="U868" s="4"/>
      <c r="V868" s="4"/>
      <c r="W868" s="4"/>
      <c r="X868" s="4"/>
      <c r="Y868" s="4"/>
      <c r="Z868" s="4"/>
      <c r="AA868" s="4"/>
      <c r="AB868" s="4"/>
      <c r="AC868" s="4"/>
      <c r="AD868" s="4"/>
      <c r="AE868" s="4"/>
      <c r="AF868" s="4"/>
      <c r="AG868" s="4"/>
    </row>
    <row r="869">
      <c r="A869" s="4"/>
      <c r="B869" s="4"/>
      <c r="C869" s="4"/>
      <c r="D869" s="4"/>
      <c r="E869" s="4"/>
      <c r="F869" s="4"/>
      <c r="G869" s="4"/>
      <c r="H869" s="8"/>
      <c r="I869" s="8"/>
      <c r="J869" s="8"/>
      <c r="K869" s="8"/>
      <c r="L869" s="8"/>
      <c r="M869" s="119"/>
      <c r="N869" s="118"/>
      <c r="O869" s="119"/>
      <c r="P869" s="119"/>
      <c r="Q869" s="119"/>
      <c r="R869" s="119"/>
      <c r="S869" s="4"/>
      <c r="T869" s="4"/>
      <c r="U869" s="4"/>
      <c r="V869" s="4"/>
      <c r="W869" s="4"/>
      <c r="X869" s="4"/>
      <c r="Y869" s="4"/>
      <c r="Z869" s="4"/>
      <c r="AA869" s="4"/>
      <c r="AB869" s="4"/>
      <c r="AC869" s="4"/>
      <c r="AD869" s="4"/>
      <c r="AE869" s="4"/>
      <c r="AF869" s="4"/>
      <c r="AG869" s="4"/>
    </row>
    <row r="870">
      <c r="A870" s="4"/>
      <c r="B870" s="4"/>
      <c r="C870" s="4"/>
      <c r="D870" s="4"/>
      <c r="E870" s="4"/>
      <c r="F870" s="4"/>
      <c r="G870" s="4"/>
      <c r="H870" s="8"/>
      <c r="I870" s="8"/>
      <c r="J870" s="8"/>
      <c r="K870" s="8"/>
      <c r="L870" s="8"/>
      <c r="M870" s="119"/>
      <c r="N870" s="118"/>
      <c r="O870" s="119"/>
      <c r="P870" s="119"/>
      <c r="Q870" s="119"/>
      <c r="R870" s="119"/>
      <c r="S870" s="4"/>
      <c r="T870" s="4"/>
      <c r="U870" s="4"/>
      <c r="V870" s="4"/>
      <c r="W870" s="4"/>
      <c r="X870" s="4"/>
      <c r="Y870" s="4"/>
      <c r="Z870" s="4"/>
      <c r="AA870" s="4"/>
      <c r="AB870" s="4"/>
      <c r="AC870" s="4"/>
      <c r="AD870" s="4"/>
      <c r="AE870" s="4"/>
      <c r="AF870" s="4"/>
      <c r="AG870" s="4"/>
    </row>
    <row r="871">
      <c r="A871" s="4"/>
      <c r="B871" s="4"/>
      <c r="C871" s="4"/>
      <c r="D871" s="4"/>
      <c r="E871" s="4"/>
      <c r="F871" s="4"/>
      <c r="G871" s="4"/>
      <c r="H871" s="8"/>
      <c r="I871" s="8"/>
      <c r="J871" s="8"/>
      <c r="K871" s="8"/>
      <c r="L871" s="8"/>
      <c r="M871" s="119"/>
      <c r="N871" s="118"/>
      <c r="O871" s="119"/>
      <c r="P871" s="119"/>
      <c r="Q871" s="119"/>
      <c r="R871" s="119"/>
      <c r="S871" s="4"/>
      <c r="T871" s="4"/>
      <c r="U871" s="4"/>
      <c r="V871" s="4"/>
      <c r="W871" s="4"/>
      <c r="X871" s="4"/>
      <c r="Y871" s="4"/>
      <c r="Z871" s="4"/>
      <c r="AA871" s="4"/>
      <c r="AB871" s="4"/>
      <c r="AC871" s="4"/>
      <c r="AD871" s="4"/>
      <c r="AE871" s="4"/>
      <c r="AF871" s="4"/>
      <c r="AG871" s="4"/>
    </row>
    <row r="872">
      <c r="A872" s="4"/>
      <c r="B872" s="4"/>
      <c r="C872" s="4"/>
      <c r="D872" s="4"/>
      <c r="E872" s="4"/>
      <c r="F872" s="4"/>
      <c r="G872" s="4"/>
      <c r="H872" s="8"/>
      <c r="I872" s="8"/>
      <c r="J872" s="8"/>
      <c r="K872" s="8"/>
      <c r="L872" s="8"/>
      <c r="M872" s="119"/>
      <c r="N872" s="118"/>
      <c r="O872" s="119"/>
      <c r="P872" s="119"/>
      <c r="Q872" s="119"/>
      <c r="R872" s="119"/>
      <c r="S872" s="4"/>
      <c r="T872" s="4"/>
      <c r="U872" s="4"/>
      <c r="V872" s="4"/>
      <c r="W872" s="4"/>
      <c r="X872" s="4"/>
      <c r="Y872" s="4"/>
      <c r="Z872" s="4"/>
      <c r="AA872" s="4"/>
      <c r="AB872" s="4"/>
      <c r="AC872" s="4"/>
      <c r="AD872" s="4"/>
      <c r="AE872" s="4"/>
      <c r="AF872" s="4"/>
      <c r="AG872" s="4"/>
    </row>
    <row r="873">
      <c r="A873" s="4"/>
      <c r="B873" s="4"/>
      <c r="C873" s="4"/>
      <c r="D873" s="4"/>
      <c r="E873" s="4"/>
      <c r="F873" s="4"/>
      <c r="G873" s="4"/>
      <c r="H873" s="8"/>
      <c r="I873" s="8"/>
      <c r="J873" s="8"/>
      <c r="K873" s="8"/>
      <c r="L873" s="8"/>
      <c r="M873" s="119"/>
      <c r="N873" s="118"/>
      <c r="O873" s="119"/>
      <c r="P873" s="119"/>
      <c r="Q873" s="119"/>
      <c r="R873" s="119"/>
      <c r="S873" s="4"/>
      <c r="T873" s="4"/>
      <c r="U873" s="4"/>
      <c r="V873" s="4"/>
      <c r="W873" s="4"/>
      <c r="X873" s="4"/>
      <c r="Y873" s="4"/>
      <c r="Z873" s="4"/>
      <c r="AA873" s="4"/>
      <c r="AB873" s="4"/>
      <c r="AC873" s="4"/>
      <c r="AD873" s="4"/>
      <c r="AE873" s="4"/>
      <c r="AF873" s="4"/>
      <c r="AG873" s="4"/>
    </row>
    <row r="874">
      <c r="A874" s="4"/>
      <c r="B874" s="4"/>
      <c r="C874" s="4"/>
      <c r="D874" s="4"/>
      <c r="E874" s="4"/>
      <c r="F874" s="4"/>
      <c r="G874" s="4"/>
      <c r="H874" s="8"/>
      <c r="I874" s="8"/>
      <c r="J874" s="8"/>
      <c r="K874" s="8"/>
      <c r="L874" s="8"/>
      <c r="M874" s="119"/>
      <c r="N874" s="118"/>
      <c r="O874" s="119"/>
      <c r="P874" s="119"/>
      <c r="Q874" s="119"/>
      <c r="R874" s="119"/>
      <c r="S874" s="4"/>
      <c r="T874" s="4"/>
      <c r="U874" s="4"/>
      <c r="V874" s="4"/>
      <c r="W874" s="4"/>
      <c r="X874" s="4"/>
      <c r="Y874" s="4"/>
      <c r="Z874" s="4"/>
      <c r="AA874" s="4"/>
      <c r="AB874" s="4"/>
      <c r="AC874" s="4"/>
      <c r="AD874" s="4"/>
      <c r="AE874" s="4"/>
      <c r="AF874" s="4"/>
      <c r="AG874" s="4"/>
    </row>
    <row r="875">
      <c r="A875" s="4"/>
      <c r="B875" s="4"/>
      <c r="C875" s="4"/>
      <c r="D875" s="4"/>
      <c r="E875" s="4"/>
      <c r="F875" s="4"/>
      <c r="G875" s="4"/>
      <c r="H875" s="8"/>
      <c r="I875" s="8"/>
      <c r="J875" s="8"/>
      <c r="K875" s="8"/>
      <c r="L875" s="8"/>
      <c r="M875" s="119"/>
      <c r="N875" s="118"/>
      <c r="O875" s="119"/>
      <c r="P875" s="119"/>
      <c r="Q875" s="119"/>
      <c r="R875" s="119"/>
      <c r="S875" s="4"/>
      <c r="T875" s="4"/>
      <c r="U875" s="4"/>
      <c r="V875" s="4"/>
      <c r="W875" s="4"/>
      <c r="X875" s="4"/>
      <c r="Y875" s="4"/>
      <c r="Z875" s="4"/>
      <c r="AA875" s="4"/>
      <c r="AB875" s="4"/>
      <c r="AC875" s="4"/>
      <c r="AD875" s="4"/>
      <c r="AE875" s="4"/>
      <c r="AF875" s="4"/>
      <c r="AG875" s="4"/>
    </row>
    <row r="876">
      <c r="A876" s="4"/>
      <c r="B876" s="4"/>
      <c r="C876" s="4"/>
      <c r="D876" s="4"/>
      <c r="E876" s="4"/>
      <c r="F876" s="4"/>
      <c r="G876" s="4"/>
      <c r="H876" s="8"/>
      <c r="I876" s="8"/>
      <c r="J876" s="8"/>
      <c r="K876" s="8"/>
      <c r="L876" s="8"/>
      <c r="M876" s="119"/>
      <c r="N876" s="118"/>
      <c r="O876" s="119"/>
      <c r="P876" s="119"/>
      <c r="Q876" s="119"/>
      <c r="R876" s="119"/>
      <c r="S876" s="4"/>
      <c r="T876" s="4"/>
      <c r="U876" s="4"/>
      <c r="V876" s="4"/>
      <c r="W876" s="4"/>
      <c r="X876" s="4"/>
      <c r="Y876" s="4"/>
      <c r="Z876" s="4"/>
      <c r="AA876" s="4"/>
      <c r="AB876" s="4"/>
      <c r="AC876" s="4"/>
      <c r="AD876" s="4"/>
      <c r="AE876" s="4"/>
      <c r="AF876" s="4"/>
      <c r="AG876" s="4"/>
    </row>
    <row r="877">
      <c r="A877" s="4"/>
      <c r="B877" s="4"/>
      <c r="C877" s="4"/>
      <c r="D877" s="4"/>
      <c r="E877" s="4"/>
      <c r="F877" s="4"/>
      <c r="G877" s="4"/>
      <c r="H877" s="8"/>
      <c r="I877" s="8"/>
      <c r="J877" s="8"/>
      <c r="K877" s="8"/>
      <c r="L877" s="8"/>
      <c r="M877" s="119"/>
      <c r="N877" s="118"/>
      <c r="O877" s="119"/>
      <c r="P877" s="119"/>
      <c r="Q877" s="119"/>
      <c r="R877" s="119"/>
      <c r="S877" s="4"/>
      <c r="T877" s="4"/>
      <c r="U877" s="4"/>
      <c r="V877" s="4"/>
      <c r="W877" s="4"/>
      <c r="X877" s="4"/>
      <c r="Y877" s="4"/>
      <c r="Z877" s="4"/>
      <c r="AA877" s="4"/>
      <c r="AB877" s="4"/>
      <c r="AC877" s="4"/>
      <c r="AD877" s="4"/>
      <c r="AE877" s="4"/>
      <c r="AF877" s="4"/>
      <c r="AG877" s="4"/>
    </row>
    <row r="878">
      <c r="A878" s="4"/>
      <c r="B878" s="4"/>
      <c r="C878" s="4"/>
      <c r="D878" s="4"/>
      <c r="E878" s="4"/>
      <c r="F878" s="4"/>
      <c r="G878" s="4"/>
      <c r="H878" s="8"/>
      <c r="I878" s="8"/>
      <c r="J878" s="8"/>
      <c r="K878" s="8"/>
      <c r="L878" s="8"/>
      <c r="M878" s="119"/>
      <c r="N878" s="118"/>
      <c r="O878" s="119"/>
      <c r="P878" s="119"/>
      <c r="Q878" s="119"/>
      <c r="R878" s="119"/>
      <c r="S878" s="4"/>
      <c r="T878" s="4"/>
      <c r="U878" s="4"/>
      <c r="V878" s="4"/>
      <c r="W878" s="4"/>
      <c r="X878" s="4"/>
      <c r="Y878" s="4"/>
      <c r="Z878" s="4"/>
      <c r="AA878" s="4"/>
      <c r="AB878" s="4"/>
      <c r="AC878" s="4"/>
      <c r="AD878" s="4"/>
      <c r="AE878" s="4"/>
      <c r="AF878" s="4"/>
      <c r="AG878" s="4"/>
    </row>
    <row r="879">
      <c r="A879" s="4"/>
      <c r="B879" s="4"/>
      <c r="C879" s="4"/>
      <c r="D879" s="4"/>
      <c r="E879" s="4"/>
      <c r="F879" s="4"/>
      <c r="G879" s="4"/>
      <c r="H879" s="8"/>
      <c r="I879" s="8"/>
      <c r="J879" s="8"/>
      <c r="K879" s="8"/>
      <c r="L879" s="8"/>
      <c r="M879" s="119"/>
      <c r="N879" s="118"/>
      <c r="O879" s="119"/>
      <c r="P879" s="119"/>
      <c r="Q879" s="119"/>
      <c r="R879" s="119"/>
      <c r="S879" s="4"/>
      <c r="T879" s="4"/>
      <c r="U879" s="4"/>
      <c r="V879" s="4"/>
      <c r="W879" s="4"/>
      <c r="X879" s="4"/>
      <c r="Y879" s="4"/>
      <c r="Z879" s="4"/>
      <c r="AA879" s="4"/>
      <c r="AB879" s="4"/>
      <c r="AC879" s="4"/>
      <c r="AD879" s="4"/>
      <c r="AE879" s="4"/>
      <c r="AF879" s="4"/>
      <c r="AG879" s="4"/>
    </row>
    <row r="880">
      <c r="A880" s="4"/>
      <c r="B880" s="4"/>
      <c r="C880" s="4"/>
      <c r="D880" s="4"/>
      <c r="E880" s="4"/>
      <c r="F880" s="4"/>
      <c r="G880" s="4"/>
      <c r="H880" s="8"/>
      <c r="I880" s="8"/>
      <c r="J880" s="8"/>
      <c r="K880" s="8"/>
      <c r="L880" s="8"/>
      <c r="M880" s="119"/>
      <c r="N880" s="118"/>
      <c r="O880" s="119"/>
      <c r="P880" s="119"/>
      <c r="Q880" s="119"/>
      <c r="R880" s="119"/>
      <c r="S880" s="4"/>
      <c r="T880" s="4"/>
      <c r="U880" s="4"/>
      <c r="V880" s="4"/>
      <c r="W880" s="4"/>
      <c r="X880" s="4"/>
      <c r="Y880" s="4"/>
      <c r="Z880" s="4"/>
      <c r="AA880" s="4"/>
      <c r="AB880" s="4"/>
      <c r="AC880" s="4"/>
      <c r="AD880" s="4"/>
      <c r="AE880" s="4"/>
      <c r="AF880" s="4"/>
      <c r="AG880" s="4"/>
    </row>
    <row r="881">
      <c r="A881" s="4"/>
      <c r="B881" s="4"/>
      <c r="C881" s="4"/>
      <c r="D881" s="4"/>
      <c r="E881" s="4"/>
      <c r="F881" s="4"/>
      <c r="G881" s="4"/>
      <c r="H881" s="8"/>
      <c r="I881" s="8"/>
      <c r="J881" s="8"/>
      <c r="K881" s="8"/>
      <c r="L881" s="8"/>
      <c r="M881" s="119"/>
      <c r="N881" s="118"/>
      <c r="O881" s="119"/>
      <c r="P881" s="119"/>
      <c r="Q881" s="119"/>
      <c r="R881" s="119"/>
      <c r="S881" s="4"/>
      <c r="T881" s="4"/>
      <c r="U881" s="4"/>
      <c r="V881" s="4"/>
      <c r="W881" s="4"/>
      <c r="X881" s="4"/>
      <c r="Y881" s="4"/>
      <c r="Z881" s="4"/>
      <c r="AA881" s="4"/>
      <c r="AB881" s="4"/>
      <c r="AC881" s="4"/>
      <c r="AD881" s="4"/>
      <c r="AE881" s="4"/>
      <c r="AF881" s="4"/>
      <c r="AG881" s="4"/>
    </row>
    <row r="882">
      <c r="A882" s="4"/>
      <c r="B882" s="4"/>
      <c r="C882" s="4"/>
      <c r="D882" s="4"/>
      <c r="E882" s="4"/>
      <c r="F882" s="4"/>
      <c r="G882" s="4"/>
      <c r="H882" s="8"/>
      <c r="I882" s="8"/>
      <c r="J882" s="8"/>
      <c r="K882" s="8"/>
      <c r="L882" s="8"/>
      <c r="M882" s="119"/>
      <c r="N882" s="118"/>
      <c r="O882" s="119"/>
      <c r="P882" s="119"/>
      <c r="Q882" s="119"/>
      <c r="R882" s="119"/>
      <c r="S882" s="4"/>
      <c r="T882" s="4"/>
      <c r="U882" s="4"/>
      <c r="V882" s="4"/>
      <c r="W882" s="4"/>
      <c r="X882" s="4"/>
      <c r="Y882" s="4"/>
      <c r="Z882" s="4"/>
      <c r="AA882" s="4"/>
      <c r="AB882" s="4"/>
      <c r="AC882" s="4"/>
      <c r="AD882" s="4"/>
      <c r="AE882" s="4"/>
      <c r="AF882" s="4"/>
      <c r="AG882" s="4"/>
    </row>
    <row r="883">
      <c r="A883" s="4"/>
      <c r="B883" s="4"/>
      <c r="C883" s="4"/>
      <c r="D883" s="4"/>
      <c r="E883" s="4"/>
      <c r="F883" s="4"/>
      <c r="G883" s="4"/>
      <c r="H883" s="8"/>
      <c r="I883" s="8"/>
      <c r="J883" s="8"/>
      <c r="K883" s="8"/>
      <c r="L883" s="8"/>
      <c r="M883" s="119"/>
      <c r="N883" s="118"/>
      <c r="O883" s="119"/>
      <c r="P883" s="119"/>
      <c r="Q883" s="119"/>
      <c r="R883" s="119"/>
      <c r="S883" s="4"/>
      <c r="T883" s="4"/>
      <c r="U883" s="4"/>
      <c r="V883" s="4"/>
      <c r="W883" s="4"/>
      <c r="X883" s="4"/>
      <c r="Y883" s="4"/>
      <c r="Z883" s="4"/>
      <c r="AA883" s="4"/>
      <c r="AB883" s="4"/>
      <c r="AC883" s="4"/>
      <c r="AD883" s="4"/>
      <c r="AE883" s="4"/>
      <c r="AF883" s="4"/>
      <c r="AG883" s="4"/>
    </row>
    <row r="884">
      <c r="A884" s="4"/>
      <c r="B884" s="4"/>
      <c r="C884" s="4"/>
      <c r="D884" s="4"/>
      <c r="E884" s="4"/>
      <c r="F884" s="4"/>
      <c r="G884" s="4"/>
      <c r="H884" s="8"/>
      <c r="I884" s="8"/>
      <c r="J884" s="8"/>
      <c r="K884" s="8"/>
      <c r="L884" s="8"/>
      <c r="M884" s="119"/>
      <c r="N884" s="118"/>
      <c r="O884" s="119"/>
      <c r="P884" s="119"/>
      <c r="Q884" s="119"/>
      <c r="R884" s="119"/>
      <c r="S884" s="4"/>
      <c r="T884" s="4"/>
      <c r="U884" s="4"/>
      <c r="V884" s="4"/>
      <c r="W884" s="4"/>
      <c r="X884" s="4"/>
      <c r="Y884" s="4"/>
      <c r="Z884" s="4"/>
      <c r="AA884" s="4"/>
      <c r="AB884" s="4"/>
      <c r="AC884" s="4"/>
      <c r="AD884" s="4"/>
      <c r="AE884" s="4"/>
      <c r="AF884" s="4"/>
      <c r="AG884" s="4"/>
    </row>
    <row r="885">
      <c r="A885" s="4"/>
      <c r="B885" s="4"/>
      <c r="C885" s="4"/>
      <c r="D885" s="4"/>
      <c r="E885" s="4"/>
      <c r="F885" s="4"/>
      <c r="G885" s="4"/>
      <c r="H885" s="8"/>
      <c r="I885" s="8"/>
      <c r="J885" s="8"/>
      <c r="K885" s="8"/>
      <c r="L885" s="8"/>
      <c r="M885" s="119"/>
      <c r="N885" s="118"/>
      <c r="O885" s="119"/>
      <c r="P885" s="119"/>
      <c r="Q885" s="119"/>
      <c r="R885" s="119"/>
      <c r="S885" s="4"/>
      <c r="T885" s="4"/>
      <c r="U885" s="4"/>
      <c r="V885" s="4"/>
      <c r="W885" s="4"/>
      <c r="X885" s="4"/>
      <c r="Y885" s="4"/>
      <c r="Z885" s="4"/>
      <c r="AA885" s="4"/>
      <c r="AB885" s="4"/>
      <c r="AC885" s="4"/>
      <c r="AD885" s="4"/>
      <c r="AE885" s="4"/>
      <c r="AF885" s="4"/>
      <c r="AG885" s="4"/>
    </row>
    <row r="886">
      <c r="A886" s="4"/>
      <c r="B886" s="4"/>
      <c r="C886" s="4"/>
      <c r="D886" s="4"/>
      <c r="E886" s="4"/>
      <c r="F886" s="4"/>
      <c r="G886" s="4"/>
      <c r="H886" s="8"/>
      <c r="I886" s="8"/>
      <c r="J886" s="8"/>
      <c r="K886" s="8"/>
      <c r="L886" s="8"/>
      <c r="M886" s="119"/>
      <c r="N886" s="118"/>
      <c r="O886" s="119"/>
      <c r="P886" s="119"/>
      <c r="Q886" s="119"/>
      <c r="R886" s="119"/>
      <c r="S886" s="4"/>
      <c r="T886" s="4"/>
      <c r="U886" s="4"/>
      <c r="V886" s="4"/>
      <c r="W886" s="4"/>
      <c r="X886" s="4"/>
      <c r="Y886" s="4"/>
      <c r="Z886" s="4"/>
      <c r="AA886" s="4"/>
      <c r="AB886" s="4"/>
      <c r="AC886" s="4"/>
      <c r="AD886" s="4"/>
      <c r="AE886" s="4"/>
      <c r="AF886" s="4"/>
      <c r="AG886" s="4"/>
    </row>
    <row r="887">
      <c r="A887" s="4"/>
      <c r="B887" s="4"/>
      <c r="C887" s="4"/>
      <c r="D887" s="4"/>
      <c r="E887" s="4"/>
      <c r="F887" s="4"/>
      <c r="G887" s="4"/>
      <c r="H887" s="8"/>
      <c r="I887" s="8"/>
      <c r="J887" s="8"/>
      <c r="K887" s="8"/>
      <c r="L887" s="8"/>
      <c r="M887" s="119"/>
      <c r="N887" s="118"/>
      <c r="O887" s="119"/>
      <c r="P887" s="119"/>
      <c r="Q887" s="119"/>
      <c r="R887" s="119"/>
      <c r="S887" s="4"/>
      <c r="T887" s="4"/>
      <c r="U887" s="4"/>
      <c r="V887" s="4"/>
      <c r="W887" s="4"/>
      <c r="X887" s="4"/>
      <c r="Y887" s="4"/>
      <c r="Z887" s="4"/>
      <c r="AA887" s="4"/>
      <c r="AB887" s="4"/>
      <c r="AC887" s="4"/>
      <c r="AD887" s="4"/>
      <c r="AE887" s="4"/>
      <c r="AF887" s="4"/>
      <c r="AG887" s="4"/>
    </row>
    <row r="888">
      <c r="A888" s="4"/>
      <c r="B888" s="4"/>
      <c r="C888" s="4"/>
      <c r="D888" s="4"/>
      <c r="E888" s="4"/>
      <c r="F888" s="4"/>
      <c r="G888" s="4"/>
      <c r="H888" s="8"/>
      <c r="I888" s="8"/>
      <c r="J888" s="8"/>
      <c r="K888" s="8"/>
      <c r="L888" s="8"/>
      <c r="M888" s="119"/>
      <c r="N888" s="118"/>
      <c r="O888" s="119"/>
      <c r="P888" s="119"/>
      <c r="Q888" s="119"/>
      <c r="R888" s="119"/>
      <c r="S888" s="4"/>
      <c r="T888" s="4"/>
      <c r="U888" s="4"/>
      <c r="V888" s="4"/>
      <c r="W888" s="4"/>
      <c r="X888" s="4"/>
      <c r="Y888" s="4"/>
      <c r="Z888" s="4"/>
      <c r="AA888" s="4"/>
      <c r="AB888" s="4"/>
      <c r="AC888" s="4"/>
      <c r="AD888" s="4"/>
      <c r="AE888" s="4"/>
      <c r="AF888" s="4"/>
      <c r="AG888" s="4"/>
    </row>
    <row r="889">
      <c r="A889" s="4"/>
      <c r="B889" s="4"/>
      <c r="C889" s="4"/>
      <c r="D889" s="4"/>
      <c r="E889" s="4"/>
      <c r="F889" s="4"/>
      <c r="G889" s="4"/>
      <c r="H889" s="8"/>
      <c r="I889" s="8"/>
      <c r="J889" s="8"/>
      <c r="K889" s="8"/>
      <c r="L889" s="8"/>
      <c r="M889" s="119"/>
      <c r="N889" s="118"/>
      <c r="O889" s="119"/>
      <c r="P889" s="119"/>
      <c r="Q889" s="119"/>
      <c r="R889" s="119"/>
      <c r="S889" s="4"/>
      <c r="T889" s="4"/>
      <c r="U889" s="4"/>
      <c r="V889" s="4"/>
      <c r="W889" s="4"/>
      <c r="X889" s="4"/>
      <c r="Y889" s="4"/>
      <c r="Z889" s="4"/>
      <c r="AA889" s="4"/>
      <c r="AB889" s="4"/>
      <c r="AC889" s="4"/>
      <c r="AD889" s="4"/>
      <c r="AE889" s="4"/>
      <c r="AF889" s="4"/>
      <c r="AG889" s="4"/>
    </row>
    <row r="890">
      <c r="A890" s="4"/>
      <c r="B890" s="4"/>
      <c r="C890" s="4"/>
      <c r="D890" s="4"/>
      <c r="E890" s="4"/>
      <c r="F890" s="4"/>
      <c r="G890" s="4"/>
      <c r="H890" s="8"/>
      <c r="I890" s="8"/>
      <c r="J890" s="8"/>
      <c r="K890" s="8"/>
      <c r="L890" s="8"/>
      <c r="M890" s="119"/>
      <c r="N890" s="118"/>
      <c r="O890" s="119"/>
      <c r="P890" s="119"/>
      <c r="Q890" s="119"/>
      <c r="R890" s="119"/>
      <c r="S890" s="4"/>
      <c r="T890" s="4"/>
      <c r="U890" s="4"/>
      <c r="V890" s="4"/>
      <c r="W890" s="4"/>
      <c r="X890" s="4"/>
      <c r="Y890" s="4"/>
      <c r="Z890" s="4"/>
      <c r="AA890" s="4"/>
      <c r="AB890" s="4"/>
      <c r="AC890" s="4"/>
      <c r="AD890" s="4"/>
      <c r="AE890" s="4"/>
      <c r="AF890" s="4"/>
      <c r="AG890" s="4"/>
    </row>
    <row r="891">
      <c r="A891" s="4"/>
      <c r="B891" s="4"/>
      <c r="C891" s="4"/>
      <c r="D891" s="4"/>
      <c r="E891" s="4"/>
      <c r="F891" s="4"/>
      <c r="G891" s="4"/>
      <c r="H891" s="8"/>
      <c r="I891" s="8"/>
      <c r="J891" s="8"/>
      <c r="K891" s="8"/>
      <c r="L891" s="8"/>
      <c r="M891" s="119"/>
      <c r="N891" s="118"/>
      <c r="O891" s="119"/>
      <c r="P891" s="119"/>
      <c r="Q891" s="119"/>
      <c r="R891" s="119"/>
      <c r="S891" s="4"/>
      <c r="T891" s="4"/>
      <c r="U891" s="4"/>
      <c r="V891" s="4"/>
      <c r="W891" s="4"/>
      <c r="X891" s="4"/>
      <c r="Y891" s="4"/>
      <c r="Z891" s="4"/>
      <c r="AA891" s="4"/>
      <c r="AB891" s="4"/>
      <c r="AC891" s="4"/>
      <c r="AD891" s="4"/>
      <c r="AE891" s="4"/>
      <c r="AF891" s="4"/>
      <c r="AG891" s="4"/>
    </row>
    <row r="892">
      <c r="A892" s="4"/>
      <c r="B892" s="4"/>
      <c r="C892" s="4"/>
      <c r="D892" s="4"/>
      <c r="E892" s="4"/>
      <c r="F892" s="4"/>
      <c r="G892" s="4"/>
      <c r="H892" s="8"/>
      <c r="I892" s="8"/>
      <c r="J892" s="8"/>
      <c r="K892" s="8"/>
      <c r="L892" s="8"/>
      <c r="M892" s="119"/>
      <c r="N892" s="118"/>
      <c r="O892" s="119"/>
      <c r="P892" s="119"/>
      <c r="Q892" s="119"/>
      <c r="R892" s="119"/>
      <c r="S892" s="4"/>
      <c r="T892" s="4"/>
      <c r="U892" s="4"/>
      <c r="V892" s="4"/>
      <c r="W892" s="4"/>
      <c r="X892" s="4"/>
      <c r="Y892" s="4"/>
      <c r="Z892" s="4"/>
      <c r="AA892" s="4"/>
      <c r="AB892" s="4"/>
      <c r="AC892" s="4"/>
      <c r="AD892" s="4"/>
      <c r="AE892" s="4"/>
      <c r="AF892" s="4"/>
      <c r="AG892" s="4"/>
    </row>
    <row r="893">
      <c r="A893" s="4"/>
      <c r="B893" s="4"/>
      <c r="C893" s="4"/>
      <c r="D893" s="4"/>
      <c r="E893" s="4"/>
      <c r="F893" s="4"/>
      <c r="G893" s="4"/>
      <c r="H893" s="8"/>
      <c r="I893" s="8"/>
      <c r="J893" s="8"/>
      <c r="K893" s="8"/>
      <c r="L893" s="8"/>
      <c r="M893" s="119"/>
      <c r="N893" s="118"/>
      <c r="O893" s="119"/>
      <c r="P893" s="119"/>
      <c r="Q893" s="119"/>
      <c r="R893" s="119"/>
      <c r="S893" s="4"/>
      <c r="T893" s="4"/>
      <c r="U893" s="4"/>
      <c r="V893" s="4"/>
      <c r="W893" s="4"/>
      <c r="X893" s="4"/>
      <c r="Y893" s="4"/>
      <c r="Z893" s="4"/>
      <c r="AA893" s="4"/>
      <c r="AB893" s="4"/>
      <c r="AC893" s="4"/>
      <c r="AD893" s="4"/>
      <c r="AE893" s="4"/>
      <c r="AF893" s="4"/>
      <c r="AG893" s="4"/>
    </row>
    <row r="894">
      <c r="A894" s="4"/>
      <c r="B894" s="4"/>
      <c r="C894" s="4"/>
      <c r="D894" s="4"/>
      <c r="E894" s="4"/>
      <c r="F894" s="4"/>
      <c r="G894" s="4"/>
      <c r="H894" s="8"/>
      <c r="I894" s="8"/>
      <c r="J894" s="8"/>
      <c r="K894" s="8"/>
      <c r="L894" s="8"/>
      <c r="M894" s="119"/>
      <c r="N894" s="118"/>
      <c r="O894" s="119"/>
      <c r="P894" s="119"/>
      <c r="Q894" s="119"/>
      <c r="R894" s="119"/>
      <c r="S894" s="4"/>
      <c r="T894" s="4"/>
      <c r="U894" s="4"/>
      <c r="V894" s="4"/>
      <c r="W894" s="4"/>
      <c r="X894" s="4"/>
      <c r="Y894" s="4"/>
      <c r="Z894" s="4"/>
      <c r="AA894" s="4"/>
      <c r="AB894" s="4"/>
      <c r="AC894" s="4"/>
      <c r="AD894" s="4"/>
      <c r="AE894" s="4"/>
      <c r="AF894" s="4"/>
      <c r="AG894" s="4"/>
    </row>
    <row r="895">
      <c r="A895" s="4"/>
      <c r="B895" s="4"/>
      <c r="C895" s="4"/>
      <c r="D895" s="4"/>
      <c r="E895" s="4"/>
      <c r="F895" s="4"/>
      <c r="G895" s="4"/>
      <c r="H895" s="8"/>
      <c r="I895" s="8"/>
      <c r="J895" s="8"/>
      <c r="K895" s="8"/>
      <c r="L895" s="8"/>
      <c r="M895" s="119"/>
      <c r="N895" s="118"/>
      <c r="O895" s="119"/>
      <c r="P895" s="119"/>
      <c r="Q895" s="119"/>
      <c r="R895" s="119"/>
      <c r="S895" s="4"/>
      <c r="T895" s="4"/>
      <c r="U895" s="4"/>
      <c r="V895" s="4"/>
      <c r="W895" s="4"/>
      <c r="X895" s="4"/>
      <c r="Y895" s="4"/>
      <c r="Z895" s="4"/>
      <c r="AA895" s="4"/>
      <c r="AB895" s="4"/>
      <c r="AC895" s="4"/>
      <c r="AD895" s="4"/>
      <c r="AE895" s="4"/>
      <c r="AF895" s="4"/>
      <c r="AG895" s="4"/>
    </row>
    <row r="896">
      <c r="A896" s="4"/>
      <c r="B896" s="4"/>
      <c r="C896" s="4"/>
      <c r="D896" s="4"/>
      <c r="E896" s="4"/>
      <c r="F896" s="4"/>
      <c r="G896" s="4"/>
      <c r="H896" s="8"/>
      <c r="I896" s="8"/>
      <c r="J896" s="8"/>
      <c r="K896" s="8"/>
      <c r="L896" s="8"/>
      <c r="M896" s="119"/>
      <c r="N896" s="118"/>
      <c r="O896" s="119"/>
      <c r="P896" s="119"/>
      <c r="Q896" s="119"/>
      <c r="R896" s="119"/>
      <c r="S896" s="4"/>
      <c r="T896" s="4"/>
      <c r="U896" s="4"/>
      <c r="V896" s="4"/>
      <c r="W896" s="4"/>
      <c r="X896" s="4"/>
      <c r="Y896" s="4"/>
      <c r="Z896" s="4"/>
      <c r="AA896" s="4"/>
      <c r="AB896" s="4"/>
      <c r="AC896" s="4"/>
      <c r="AD896" s="4"/>
      <c r="AE896" s="4"/>
      <c r="AF896" s="4"/>
      <c r="AG896" s="4"/>
    </row>
    <row r="897">
      <c r="A897" s="4"/>
      <c r="B897" s="4"/>
      <c r="C897" s="4"/>
      <c r="D897" s="4"/>
      <c r="E897" s="4"/>
      <c r="F897" s="4"/>
      <c r="G897" s="4"/>
      <c r="H897" s="8"/>
      <c r="I897" s="8"/>
      <c r="J897" s="8"/>
      <c r="K897" s="8"/>
      <c r="L897" s="8"/>
      <c r="M897" s="119"/>
      <c r="N897" s="118"/>
      <c r="O897" s="119"/>
      <c r="P897" s="119"/>
      <c r="Q897" s="119"/>
      <c r="R897" s="119"/>
      <c r="S897" s="4"/>
      <c r="T897" s="4"/>
      <c r="U897" s="4"/>
      <c r="V897" s="4"/>
      <c r="W897" s="4"/>
      <c r="X897" s="4"/>
      <c r="Y897" s="4"/>
      <c r="Z897" s="4"/>
      <c r="AA897" s="4"/>
      <c r="AB897" s="4"/>
      <c r="AC897" s="4"/>
      <c r="AD897" s="4"/>
      <c r="AE897" s="4"/>
      <c r="AF897" s="4"/>
      <c r="AG897" s="4"/>
    </row>
    <row r="898">
      <c r="A898" s="4"/>
      <c r="B898" s="4"/>
      <c r="C898" s="4"/>
      <c r="D898" s="4"/>
      <c r="E898" s="4"/>
      <c r="F898" s="4"/>
      <c r="G898" s="4"/>
      <c r="H898" s="8"/>
      <c r="I898" s="8"/>
      <c r="J898" s="8"/>
      <c r="K898" s="8"/>
      <c r="L898" s="8"/>
      <c r="M898" s="119"/>
      <c r="N898" s="118"/>
      <c r="O898" s="119"/>
      <c r="P898" s="119"/>
      <c r="Q898" s="119"/>
      <c r="R898" s="119"/>
      <c r="S898" s="4"/>
      <c r="T898" s="4"/>
      <c r="U898" s="4"/>
      <c r="V898" s="4"/>
      <c r="W898" s="4"/>
      <c r="X898" s="4"/>
      <c r="Y898" s="4"/>
      <c r="Z898" s="4"/>
      <c r="AA898" s="4"/>
      <c r="AB898" s="4"/>
      <c r="AC898" s="4"/>
      <c r="AD898" s="4"/>
      <c r="AE898" s="4"/>
      <c r="AF898" s="4"/>
      <c r="AG898" s="4"/>
    </row>
    <row r="899">
      <c r="A899" s="4"/>
      <c r="B899" s="4"/>
      <c r="C899" s="4"/>
      <c r="D899" s="4"/>
      <c r="E899" s="4"/>
      <c r="F899" s="4"/>
      <c r="G899" s="4"/>
      <c r="H899" s="8"/>
      <c r="I899" s="8"/>
      <c r="J899" s="8"/>
      <c r="K899" s="8"/>
      <c r="L899" s="8"/>
      <c r="M899" s="119"/>
      <c r="N899" s="118"/>
      <c r="O899" s="119"/>
      <c r="P899" s="119"/>
      <c r="Q899" s="119"/>
      <c r="R899" s="119"/>
      <c r="S899" s="4"/>
      <c r="T899" s="4"/>
      <c r="U899" s="4"/>
      <c r="V899" s="4"/>
      <c r="W899" s="4"/>
      <c r="X899" s="4"/>
      <c r="Y899" s="4"/>
      <c r="Z899" s="4"/>
      <c r="AA899" s="4"/>
      <c r="AB899" s="4"/>
      <c r="AC899" s="4"/>
      <c r="AD899" s="4"/>
      <c r="AE899" s="4"/>
      <c r="AF899" s="4"/>
      <c r="AG899" s="4"/>
    </row>
    <row r="900">
      <c r="A900" s="4"/>
      <c r="B900" s="4"/>
      <c r="C900" s="4"/>
      <c r="D900" s="4"/>
      <c r="E900" s="4"/>
      <c r="F900" s="4"/>
      <c r="G900" s="4"/>
      <c r="H900" s="8"/>
      <c r="I900" s="8"/>
      <c r="J900" s="8"/>
      <c r="K900" s="8"/>
      <c r="L900" s="8"/>
      <c r="M900" s="119"/>
      <c r="N900" s="118"/>
      <c r="O900" s="119"/>
      <c r="P900" s="119"/>
      <c r="Q900" s="119"/>
      <c r="R900" s="119"/>
      <c r="S900" s="4"/>
      <c r="T900" s="4"/>
      <c r="U900" s="4"/>
      <c r="V900" s="4"/>
      <c r="W900" s="4"/>
      <c r="X900" s="4"/>
      <c r="Y900" s="4"/>
      <c r="Z900" s="4"/>
      <c r="AA900" s="4"/>
      <c r="AB900" s="4"/>
      <c r="AC900" s="4"/>
      <c r="AD900" s="4"/>
      <c r="AE900" s="4"/>
      <c r="AF900" s="4"/>
      <c r="AG900" s="4"/>
    </row>
    <row r="901">
      <c r="A901" s="4"/>
      <c r="B901" s="4"/>
      <c r="C901" s="4"/>
      <c r="D901" s="4"/>
      <c r="E901" s="4"/>
      <c r="F901" s="4"/>
      <c r="G901" s="4"/>
      <c r="H901" s="8"/>
      <c r="I901" s="8"/>
      <c r="J901" s="8"/>
      <c r="K901" s="8"/>
      <c r="L901" s="8"/>
      <c r="M901" s="119"/>
      <c r="N901" s="118"/>
      <c r="O901" s="119"/>
      <c r="P901" s="119"/>
      <c r="Q901" s="119"/>
      <c r="R901" s="119"/>
      <c r="S901" s="4"/>
      <c r="T901" s="4"/>
      <c r="U901" s="4"/>
      <c r="V901" s="4"/>
      <c r="W901" s="4"/>
      <c r="X901" s="4"/>
      <c r="Y901" s="4"/>
      <c r="Z901" s="4"/>
      <c r="AA901" s="4"/>
      <c r="AB901" s="4"/>
      <c r="AC901" s="4"/>
      <c r="AD901" s="4"/>
      <c r="AE901" s="4"/>
      <c r="AF901" s="4"/>
      <c r="AG901" s="4"/>
    </row>
    <row r="902">
      <c r="A902" s="4"/>
      <c r="B902" s="4"/>
      <c r="C902" s="4"/>
      <c r="D902" s="4"/>
      <c r="E902" s="4"/>
      <c r="F902" s="4"/>
      <c r="G902" s="4"/>
      <c r="H902" s="8"/>
      <c r="I902" s="8"/>
      <c r="J902" s="8"/>
      <c r="K902" s="8"/>
      <c r="L902" s="8"/>
      <c r="M902" s="119"/>
      <c r="N902" s="118"/>
      <c r="O902" s="119"/>
      <c r="P902" s="119"/>
      <c r="Q902" s="119"/>
      <c r="R902" s="119"/>
      <c r="S902" s="4"/>
      <c r="T902" s="4"/>
      <c r="U902" s="4"/>
      <c r="V902" s="4"/>
      <c r="W902" s="4"/>
      <c r="X902" s="4"/>
      <c r="Y902" s="4"/>
      <c r="Z902" s="4"/>
      <c r="AA902" s="4"/>
      <c r="AB902" s="4"/>
      <c r="AC902" s="4"/>
      <c r="AD902" s="4"/>
      <c r="AE902" s="4"/>
      <c r="AF902" s="4"/>
      <c r="AG902" s="4"/>
    </row>
    <row r="903">
      <c r="A903" s="4"/>
      <c r="B903" s="4"/>
      <c r="C903" s="4"/>
      <c r="D903" s="4"/>
      <c r="E903" s="4"/>
      <c r="F903" s="4"/>
      <c r="G903" s="4"/>
      <c r="H903" s="8"/>
      <c r="I903" s="8"/>
      <c r="J903" s="8"/>
      <c r="K903" s="8"/>
      <c r="L903" s="8"/>
      <c r="M903" s="119"/>
      <c r="N903" s="118"/>
      <c r="O903" s="119"/>
      <c r="P903" s="119"/>
      <c r="Q903" s="119"/>
      <c r="R903" s="119"/>
      <c r="S903" s="4"/>
      <c r="T903" s="4"/>
      <c r="U903" s="4"/>
      <c r="V903" s="4"/>
      <c r="W903" s="4"/>
      <c r="X903" s="4"/>
      <c r="Y903" s="4"/>
      <c r="Z903" s="4"/>
      <c r="AA903" s="4"/>
      <c r="AB903" s="4"/>
      <c r="AC903" s="4"/>
      <c r="AD903" s="4"/>
      <c r="AE903" s="4"/>
      <c r="AF903" s="4"/>
      <c r="AG903" s="4"/>
    </row>
    <row r="904">
      <c r="A904" s="4"/>
      <c r="B904" s="4"/>
      <c r="C904" s="4"/>
      <c r="D904" s="4"/>
      <c r="E904" s="4"/>
      <c r="F904" s="4"/>
      <c r="G904" s="4"/>
      <c r="H904" s="8"/>
      <c r="I904" s="8"/>
      <c r="J904" s="8"/>
      <c r="K904" s="8"/>
      <c r="L904" s="8"/>
      <c r="M904" s="119"/>
      <c r="N904" s="118"/>
      <c r="O904" s="119"/>
      <c r="P904" s="119"/>
      <c r="Q904" s="119"/>
      <c r="R904" s="119"/>
      <c r="S904" s="4"/>
      <c r="T904" s="4"/>
      <c r="U904" s="4"/>
      <c r="V904" s="4"/>
      <c r="W904" s="4"/>
      <c r="X904" s="4"/>
      <c r="Y904" s="4"/>
      <c r="Z904" s="4"/>
      <c r="AA904" s="4"/>
      <c r="AB904" s="4"/>
      <c r="AC904" s="4"/>
      <c r="AD904" s="4"/>
      <c r="AE904" s="4"/>
      <c r="AF904" s="4"/>
      <c r="AG904" s="4"/>
    </row>
    <row r="905">
      <c r="A905" s="4"/>
      <c r="B905" s="4"/>
      <c r="C905" s="4"/>
      <c r="D905" s="4"/>
      <c r="E905" s="4"/>
      <c r="F905" s="4"/>
      <c r="G905" s="4"/>
      <c r="H905" s="8"/>
      <c r="I905" s="8"/>
      <c r="J905" s="8"/>
      <c r="K905" s="8"/>
      <c r="L905" s="8"/>
      <c r="M905" s="119"/>
      <c r="N905" s="118"/>
      <c r="O905" s="119"/>
      <c r="P905" s="119"/>
      <c r="Q905" s="119"/>
      <c r="R905" s="119"/>
      <c r="S905" s="4"/>
      <c r="T905" s="4"/>
      <c r="U905" s="4"/>
      <c r="V905" s="4"/>
      <c r="W905" s="4"/>
      <c r="X905" s="4"/>
      <c r="Y905" s="4"/>
      <c r="Z905" s="4"/>
      <c r="AA905" s="4"/>
      <c r="AB905" s="4"/>
      <c r="AC905" s="4"/>
      <c r="AD905" s="4"/>
      <c r="AE905" s="4"/>
      <c r="AF905" s="4"/>
      <c r="AG905" s="4"/>
    </row>
    <row r="906">
      <c r="A906" s="4"/>
      <c r="B906" s="4"/>
      <c r="C906" s="4"/>
      <c r="D906" s="4"/>
      <c r="E906" s="4"/>
      <c r="F906" s="4"/>
      <c r="G906" s="4"/>
      <c r="H906" s="8"/>
      <c r="I906" s="8"/>
      <c r="J906" s="8"/>
      <c r="K906" s="8"/>
      <c r="L906" s="8"/>
      <c r="M906" s="119"/>
      <c r="N906" s="118"/>
      <c r="O906" s="119"/>
      <c r="P906" s="119"/>
      <c r="Q906" s="119"/>
      <c r="R906" s="119"/>
      <c r="S906" s="4"/>
      <c r="T906" s="4"/>
      <c r="U906" s="4"/>
      <c r="V906" s="4"/>
      <c r="W906" s="4"/>
      <c r="X906" s="4"/>
      <c r="Y906" s="4"/>
      <c r="Z906" s="4"/>
      <c r="AA906" s="4"/>
      <c r="AB906" s="4"/>
      <c r="AC906" s="4"/>
      <c r="AD906" s="4"/>
      <c r="AE906" s="4"/>
      <c r="AF906" s="4"/>
      <c r="AG906" s="4"/>
    </row>
    <row r="907">
      <c r="A907" s="4"/>
      <c r="B907" s="4"/>
      <c r="C907" s="4"/>
      <c r="D907" s="4"/>
      <c r="E907" s="4"/>
      <c r="F907" s="4"/>
      <c r="G907" s="4"/>
      <c r="H907" s="8"/>
      <c r="I907" s="8"/>
      <c r="J907" s="8"/>
      <c r="K907" s="8"/>
      <c r="L907" s="8"/>
      <c r="M907" s="119"/>
      <c r="N907" s="118"/>
      <c r="O907" s="119"/>
      <c r="P907" s="119"/>
      <c r="Q907" s="119"/>
      <c r="R907" s="119"/>
      <c r="S907" s="4"/>
      <c r="T907" s="4"/>
      <c r="U907" s="4"/>
      <c r="V907" s="4"/>
      <c r="W907" s="4"/>
      <c r="X907" s="4"/>
      <c r="Y907" s="4"/>
      <c r="Z907" s="4"/>
      <c r="AA907" s="4"/>
      <c r="AB907" s="4"/>
      <c r="AC907" s="4"/>
      <c r="AD907" s="4"/>
      <c r="AE907" s="4"/>
      <c r="AF907" s="4"/>
      <c r="AG907" s="4"/>
    </row>
    <row r="908">
      <c r="A908" s="4"/>
      <c r="B908" s="4"/>
      <c r="C908" s="4"/>
      <c r="D908" s="4"/>
      <c r="E908" s="4"/>
      <c r="F908" s="4"/>
      <c r="G908" s="4"/>
      <c r="H908" s="8"/>
      <c r="I908" s="8"/>
      <c r="J908" s="8"/>
      <c r="K908" s="8"/>
      <c r="L908" s="8"/>
      <c r="M908" s="119"/>
      <c r="N908" s="118"/>
      <c r="O908" s="119"/>
      <c r="P908" s="119"/>
      <c r="Q908" s="119"/>
      <c r="R908" s="119"/>
      <c r="S908" s="4"/>
      <c r="T908" s="4"/>
      <c r="U908" s="4"/>
      <c r="V908" s="4"/>
      <c r="W908" s="4"/>
      <c r="X908" s="4"/>
      <c r="Y908" s="4"/>
      <c r="Z908" s="4"/>
      <c r="AA908" s="4"/>
      <c r="AB908" s="4"/>
      <c r="AC908" s="4"/>
      <c r="AD908" s="4"/>
      <c r="AE908" s="4"/>
      <c r="AF908" s="4"/>
      <c r="AG908" s="4"/>
    </row>
    <row r="909">
      <c r="A909" s="4"/>
      <c r="B909" s="4"/>
      <c r="C909" s="4"/>
      <c r="D909" s="4"/>
      <c r="E909" s="4"/>
      <c r="F909" s="4"/>
      <c r="G909" s="4"/>
      <c r="H909" s="8"/>
      <c r="I909" s="8"/>
      <c r="J909" s="8"/>
      <c r="K909" s="8"/>
      <c r="L909" s="8"/>
      <c r="M909" s="119"/>
      <c r="N909" s="118"/>
      <c r="O909" s="119"/>
      <c r="P909" s="119"/>
      <c r="Q909" s="119"/>
      <c r="R909" s="119"/>
      <c r="S909" s="4"/>
      <c r="T909" s="4"/>
      <c r="U909" s="4"/>
      <c r="V909" s="4"/>
      <c r="W909" s="4"/>
      <c r="X909" s="4"/>
      <c r="Y909" s="4"/>
      <c r="Z909" s="4"/>
      <c r="AA909" s="4"/>
      <c r="AB909" s="4"/>
      <c r="AC909" s="4"/>
      <c r="AD909" s="4"/>
      <c r="AE909" s="4"/>
      <c r="AF909" s="4"/>
      <c r="AG909" s="4"/>
    </row>
    <row r="910">
      <c r="A910" s="4"/>
      <c r="B910" s="4"/>
      <c r="C910" s="4"/>
      <c r="D910" s="4"/>
      <c r="E910" s="4"/>
      <c r="F910" s="4"/>
      <c r="G910" s="4"/>
      <c r="H910" s="8"/>
      <c r="I910" s="8"/>
      <c r="J910" s="8"/>
      <c r="K910" s="8"/>
      <c r="L910" s="8"/>
      <c r="M910" s="119"/>
      <c r="N910" s="118"/>
      <c r="O910" s="119"/>
      <c r="P910" s="119"/>
      <c r="Q910" s="119"/>
      <c r="R910" s="119"/>
      <c r="S910" s="4"/>
      <c r="T910" s="4"/>
      <c r="U910" s="4"/>
      <c r="V910" s="4"/>
      <c r="W910" s="4"/>
      <c r="X910" s="4"/>
      <c r="Y910" s="4"/>
      <c r="Z910" s="4"/>
      <c r="AA910" s="4"/>
      <c r="AB910" s="4"/>
      <c r="AC910" s="4"/>
      <c r="AD910" s="4"/>
      <c r="AE910" s="4"/>
      <c r="AF910" s="4"/>
      <c r="AG910" s="4"/>
    </row>
    <row r="911">
      <c r="A911" s="4"/>
      <c r="B911" s="4"/>
      <c r="C911" s="4"/>
      <c r="D911" s="4"/>
      <c r="E911" s="4"/>
      <c r="F911" s="4"/>
      <c r="G911" s="4"/>
      <c r="H911" s="8"/>
      <c r="I911" s="8"/>
      <c r="J911" s="8"/>
      <c r="K911" s="8"/>
      <c r="L911" s="8"/>
      <c r="M911" s="119"/>
      <c r="N911" s="118"/>
      <c r="O911" s="119"/>
      <c r="P911" s="119"/>
      <c r="Q911" s="119"/>
      <c r="R911" s="119"/>
      <c r="S911" s="4"/>
      <c r="T911" s="4"/>
      <c r="U911" s="4"/>
      <c r="V911" s="4"/>
      <c r="W911" s="4"/>
      <c r="X911" s="4"/>
      <c r="Y911" s="4"/>
      <c r="Z911" s="4"/>
      <c r="AA911" s="4"/>
      <c r="AB911" s="4"/>
      <c r="AC911" s="4"/>
      <c r="AD911" s="4"/>
      <c r="AE911" s="4"/>
      <c r="AF911" s="4"/>
      <c r="AG911" s="4"/>
    </row>
    <row r="912">
      <c r="A912" s="4"/>
      <c r="B912" s="4"/>
      <c r="C912" s="4"/>
      <c r="D912" s="4"/>
      <c r="E912" s="4"/>
      <c r="F912" s="4"/>
      <c r="G912" s="4"/>
      <c r="H912" s="8"/>
      <c r="I912" s="8"/>
      <c r="J912" s="8"/>
      <c r="K912" s="8"/>
      <c r="L912" s="8"/>
      <c r="M912" s="119"/>
      <c r="N912" s="118"/>
      <c r="O912" s="119"/>
      <c r="P912" s="119"/>
      <c r="Q912" s="119"/>
      <c r="R912" s="119"/>
      <c r="S912" s="4"/>
      <c r="T912" s="4"/>
      <c r="U912" s="4"/>
      <c r="V912" s="4"/>
      <c r="W912" s="4"/>
      <c r="X912" s="4"/>
      <c r="Y912" s="4"/>
      <c r="Z912" s="4"/>
      <c r="AA912" s="4"/>
      <c r="AB912" s="4"/>
      <c r="AC912" s="4"/>
      <c r="AD912" s="4"/>
      <c r="AE912" s="4"/>
      <c r="AF912" s="4"/>
      <c r="AG912" s="4"/>
    </row>
    <row r="913">
      <c r="A913" s="4"/>
      <c r="B913" s="4"/>
      <c r="C913" s="4"/>
      <c r="D913" s="4"/>
      <c r="E913" s="4"/>
      <c r="F913" s="4"/>
      <c r="G913" s="4"/>
      <c r="H913" s="8"/>
      <c r="I913" s="8"/>
      <c r="J913" s="8"/>
      <c r="K913" s="8"/>
      <c r="L913" s="8"/>
      <c r="M913" s="119"/>
      <c r="N913" s="118"/>
      <c r="O913" s="119"/>
      <c r="P913" s="119"/>
      <c r="Q913" s="119"/>
      <c r="R913" s="119"/>
      <c r="S913" s="4"/>
      <c r="T913" s="4"/>
      <c r="U913" s="4"/>
      <c r="V913" s="4"/>
      <c r="W913" s="4"/>
      <c r="X913" s="4"/>
      <c r="Y913" s="4"/>
      <c r="Z913" s="4"/>
      <c r="AA913" s="4"/>
      <c r="AB913" s="4"/>
      <c r="AC913" s="4"/>
      <c r="AD913" s="4"/>
      <c r="AE913" s="4"/>
      <c r="AF913" s="4"/>
      <c r="AG913" s="4"/>
    </row>
    <row r="914">
      <c r="A914" s="4"/>
      <c r="B914" s="4"/>
      <c r="C914" s="4"/>
      <c r="D914" s="4"/>
      <c r="E914" s="4"/>
      <c r="F914" s="4"/>
      <c r="G914" s="4"/>
      <c r="H914" s="8"/>
      <c r="I914" s="8"/>
      <c r="J914" s="8"/>
      <c r="K914" s="8"/>
      <c r="L914" s="8"/>
      <c r="M914" s="119"/>
      <c r="N914" s="118"/>
      <c r="O914" s="119"/>
      <c r="P914" s="119"/>
      <c r="Q914" s="119"/>
      <c r="R914" s="119"/>
      <c r="S914" s="4"/>
      <c r="T914" s="4"/>
      <c r="U914" s="4"/>
      <c r="V914" s="4"/>
      <c r="W914" s="4"/>
      <c r="X914" s="4"/>
      <c r="Y914" s="4"/>
      <c r="Z914" s="4"/>
      <c r="AA914" s="4"/>
      <c r="AB914" s="4"/>
      <c r="AC914" s="4"/>
      <c r="AD914" s="4"/>
      <c r="AE914" s="4"/>
      <c r="AF914" s="4"/>
      <c r="AG914" s="4"/>
    </row>
    <row r="915">
      <c r="A915" s="4"/>
      <c r="B915" s="4"/>
      <c r="C915" s="4"/>
      <c r="D915" s="4"/>
      <c r="E915" s="4"/>
      <c r="F915" s="4"/>
      <c r="G915" s="4"/>
      <c r="H915" s="8"/>
      <c r="I915" s="8"/>
      <c r="J915" s="8"/>
      <c r="K915" s="8"/>
      <c r="L915" s="8"/>
      <c r="M915" s="119"/>
      <c r="N915" s="118"/>
      <c r="O915" s="119"/>
      <c r="P915" s="119"/>
      <c r="Q915" s="119"/>
      <c r="R915" s="119"/>
      <c r="S915" s="4"/>
      <c r="T915" s="4"/>
      <c r="U915" s="4"/>
      <c r="V915" s="4"/>
      <c r="W915" s="4"/>
      <c r="X915" s="4"/>
      <c r="Y915" s="4"/>
      <c r="Z915" s="4"/>
      <c r="AA915" s="4"/>
      <c r="AB915" s="4"/>
      <c r="AC915" s="4"/>
      <c r="AD915" s="4"/>
      <c r="AE915" s="4"/>
      <c r="AF915" s="4"/>
      <c r="AG915" s="4"/>
    </row>
    <row r="916">
      <c r="A916" s="4"/>
      <c r="B916" s="4"/>
      <c r="C916" s="4"/>
      <c r="D916" s="4"/>
      <c r="E916" s="4"/>
      <c r="F916" s="4"/>
      <c r="G916" s="4"/>
      <c r="H916" s="8"/>
      <c r="I916" s="8"/>
      <c r="J916" s="8"/>
      <c r="K916" s="8"/>
      <c r="L916" s="8"/>
      <c r="M916" s="119"/>
      <c r="N916" s="118"/>
      <c r="O916" s="119"/>
      <c r="P916" s="119"/>
      <c r="Q916" s="119"/>
      <c r="R916" s="119"/>
      <c r="S916" s="4"/>
      <c r="T916" s="4"/>
      <c r="U916" s="4"/>
      <c r="V916" s="4"/>
      <c r="W916" s="4"/>
      <c r="X916" s="4"/>
      <c r="Y916" s="4"/>
      <c r="Z916" s="4"/>
      <c r="AA916" s="4"/>
      <c r="AB916" s="4"/>
      <c r="AC916" s="4"/>
      <c r="AD916" s="4"/>
      <c r="AE916" s="4"/>
      <c r="AF916" s="4"/>
      <c r="AG916" s="4"/>
    </row>
    <row r="917">
      <c r="A917" s="4"/>
      <c r="B917" s="4"/>
      <c r="C917" s="4"/>
      <c r="D917" s="4"/>
      <c r="E917" s="4"/>
      <c r="F917" s="4"/>
      <c r="G917" s="4"/>
      <c r="H917" s="8"/>
      <c r="I917" s="8"/>
      <c r="J917" s="8"/>
      <c r="K917" s="8"/>
      <c r="L917" s="8"/>
      <c r="M917" s="119"/>
      <c r="N917" s="118"/>
      <c r="O917" s="119"/>
      <c r="P917" s="119"/>
      <c r="Q917" s="119"/>
      <c r="R917" s="119"/>
      <c r="S917" s="4"/>
      <c r="T917" s="4"/>
      <c r="U917" s="4"/>
      <c r="V917" s="4"/>
      <c r="W917" s="4"/>
      <c r="X917" s="4"/>
      <c r="Y917" s="4"/>
      <c r="Z917" s="4"/>
      <c r="AA917" s="4"/>
      <c r="AB917" s="4"/>
      <c r="AC917" s="4"/>
      <c r="AD917" s="4"/>
      <c r="AE917" s="4"/>
      <c r="AF917" s="4"/>
      <c r="AG917" s="4"/>
    </row>
    <row r="918">
      <c r="A918" s="4"/>
      <c r="B918" s="4"/>
      <c r="C918" s="4"/>
      <c r="D918" s="4"/>
      <c r="E918" s="4"/>
      <c r="F918" s="4"/>
      <c r="G918" s="4"/>
      <c r="H918" s="8"/>
      <c r="I918" s="8"/>
      <c r="J918" s="8"/>
      <c r="K918" s="8"/>
      <c r="L918" s="8"/>
      <c r="M918" s="119"/>
      <c r="N918" s="118"/>
      <c r="O918" s="119"/>
      <c r="P918" s="119"/>
      <c r="Q918" s="119"/>
      <c r="R918" s="119"/>
      <c r="S918" s="4"/>
      <c r="T918" s="4"/>
      <c r="U918" s="4"/>
      <c r="V918" s="4"/>
      <c r="W918" s="4"/>
      <c r="X918" s="4"/>
      <c r="Y918" s="4"/>
      <c r="Z918" s="4"/>
      <c r="AA918" s="4"/>
      <c r="AB918" s="4"/>
      <c r="AC918" s="4"/>
      <c r="AD918" s="4"/>
      <c r="AE918" s="4"/>
      <c r="AF918" s="4"/>
      <c r="AG918" s="4"/>
    </row>
    <row r="919">
      <c r="A919" s="4"/>
      <c r="B919" s="4"/>
      <c r="C919" s="4"/>
      <c r="D919" s="4"/>
      <c r="E919" s="4"/>
      <c r="F919" s="4"/>
      <c r="G919" s="4"/>
      <c r="H919" s="8"/>
      <c r="I919" s="8"/>
      <c r="J919" s="8"/>
      <c r="K919" s="8"/>
      <c r="L919" s="8"/>
      <c r="M919" s="119"/>
      <c r="N919" s="118"/>
      <c r="O919" s="119"/>
      <c r="P919" s="119"/>
      <c r="Q919" s="119"/>
      <c r="R919" s="119"/>
      <c r="S919" s="4"/>
      <c r="T919" s="4"/>
      <c r="U919" s="4"/>
      <c r="V919" s="4"/>
      <c r="W919" s="4"/>
      <c r="X919" s="4"/>
      <c r="Y919" s="4"/>
      <c r="Z919" s="4"/>
      <c r="AA919" s="4"/>
      <c r="AB919" s="4"/>
      <c r="AC919" s="4"/>
      <c r="AD919" s="4"/>
      <c r="AE919" s="4"/>
      <c r="AF919" s="4"/>
      <c r="AG919" s="4"/>
    </row>
    <row r="920">
      <c r="A920" s="4"/>
      <c r="B920" s="4"/>
      <c r="C920" s="4"/>
      <c r="D920" s="4"/>
      <c r="E920" s="4"/>
      <c r="F920" s="4"/>
      <c r="G920" s="4"/>
      <c r="H920" s="8"/>
      <c r="I920" s="8"/>
      <c r="J920" s="8"/>
      <c r="K920" s="8"/>
      <c r="L920" s="8"/>
      <c r="M920" s="119"/>
      <c r="N920" s="118"/>
      <c r="O920" s="119"/>
      <c r="P920" s="119"/>
      <c r="Q920" s="119"/>
      <c r="R920" s="119"/>
      <c r="S920" s="4"/>
      <c r="T920" s="4"/>
      <c r="U920" s="4"/>
      <c r="V920" s="4"/>
      <c r="W920" s="4"/>
      <c r="X920" s="4"/>
      <c r="Y920" s="4"/>
      <c r="Z920" s="4"/>
      <c r="AA920" s="4"/>
      <c r="AB920" s="4"/>
      <c r="AC920" s="4"/>
      <c r="AD920" s="4"/>
      <c r="AE920" s="4"/>
      <c r="AF920" s="4"/>
      <c r="AG920" s="4"/>
    </row>
    <row r="921">
      <c r="A921" s="4"/>
      <c r="B921" s="4"/>
      <c r="C921" s="4"/>
      <c r="D921" s="4"/>
      <c r="E921" s="4"/>
      <c r="F921" s="4"/>
      <c r="G921" s="4"/>
      <c r="H921" s="8"/>
      <c r="I921" s="8"/>
      <c r="J921" s="8"/>
      <c r="K921" s="8"/>
      <c r="L921" s="8"/>
      <c r="M921" s="119"/>
      <c r="N921" s="118"/>
      <c r="O921" s="119"/>
      <c r="P921" s="119"/>
      <c r="Q921" s="119"/>
      <c r="R921" s="119"/>
      <c r="S921" s="4"/>
      <c r="T921" s="4"/>
      <c r="U921" s="4"/>
      <c r="V921" s="4"/>
      <c r="W921" s="4"/>
      <c r="X921" s="4"/>
      <c r="Y921" s="4"/>
      <c r="Z921" s="4"/>
      <c r="AA921" s="4"/>
      <c r="AB921" s="4"/>
      <c r="AC921" s="4"/>
      <c r="AD921" s="4"/>
      <c r="AE921" s="4"/>
      <c r="AF921" s="4"/>
      <c r="AG921" s="4"/>
    </row>
    <row r="922">
      <c r="A922" s="4"/>
      <c r="B922" s="4"/>
      <c r="C922" s="4"/>
      <c r="D922" s="4"/>
      <c r="E922" s="4"/>
      <c r="F922" s="4"/>
      <c r="G922" s="4"/>
      <c r="H922" s="8"/>
      <c r="I922" s="8"/>
      <c r="J922" s="8"/>
      <c r="K922" s="8"/>
      <c r="L922" s="8"/>
      <c r="M922" s="119"/>
      <c r="N922" s="118"/>
      <c r="O922" s="119"/>
      <c r="P922" s="119"/>
      <c r="Q922" s="119"/>
      <c r="R922" s="119"/>
      <c r="S922" s="4"/>
      <c r="T922" s="4"/>
      <c r="U922" s="4"/>
      <c r="V922" s="4"/>
      <c r="W922" s="4"/>
      <c r="X922" s="4"/>
      <c r="Y922" s="4"/>
      <c r="Z922" s="4"/>
      <c r="AA922" s="4"/>
      <c r="AB922" s="4"/>
      <c r="AC922" s="4"/>
      <c r="AD922" s="4"/>
      <c r="AE922" s="4"/>
      <c r="AF922" s="4"/>
      <c r="AG922" s="4"/>
    </row>
    <row r="923">
      <c r="A923" s="4"/>
      <c r="B923" s="4"/>
      <c r="C923" s="4"/>
      <c r="D923" s="4"/>
      <c r="E923" s="4"/>
      <c r="F923" s="4"/>
      <c r="G923" s="4"/>
      <c r="H923" s="8"/>
      <c r="I923" s="8"/>
      <c r="J923" s="8"/>
      <c r="K923" s="8"/>
      <c r="L923" s="8"/>
      <c r="M923" s="119"/>
      <c r="N923" s="118"/>
      <c r="O923" s="119"/>
      <c r="P923" s="119"/>
      <c r="Q923" s="119"/>
      <c r="R923" s="119"/>
      <c r="S923" s="4"/>
      <c r="T923" s="4"/>
      <c r="U923" s="4"/>
      <c r="V923" s="4"/>
      <c r="W923" s="4"/>
      <c r="X923" s="4"/>
      <c r="Y923" s="4"/>
      <c r="Z923" s="4"/>
      <c r="AA923" s="4"/>
      <c r="AB923" s="4"/>
      <c r="AC923" s="4"/>
      <c r="AD923" s="4"/>
      <c r="AE923" s="4"/>
      <c r="AF923" s="4"/>
      <c r="AG923" s="4"/>
    </row>
    <row r="924">
      <c r="A924" s="4"/>
      <c r="B924" s="4"/>
      <c r="C924" s="4"/>
      <c r="D924" s="4"/>
      <c r="E924" s="4"/>
      <c r="F924" s="4"/>
      <c r="G924" s="4"/>
      <c r="H924" s="8"/>
      <c r="I924" s="8"/>
      <c r="J924" s="8"/>
      <c r="K924" s="8"/>
      <c r="L924" s="8"/>
      <c r="M924" s="119"/>
      <c r="N924" s="118"/>
      <c r="O924" s="119"/>
      <c r="P924" s="119"/>
      <c r="Q924" s="119"/>
      <c r="R924" s="119"/>
      <c r="S924" s="4"/>
      <c r="T924" s="4"/>
      <c r="U924" s="4"/>
      <c r="V924" s="4"/>
      <c r="W924" s="4"/>
      <c r="X924" s="4"/>
      <c r="Y924" s="4"/>
      <c r="Z924" s="4"/>
      <c r="AA924" s="4"/>
      <c r="AB924" s="4"/>
      <c r="AC924" s="4"/>
      <c r="AD924" s="4"/>
      <c r="AE924" s="4"/>
      <c r="AF924" s="4"/>
      <c r="AG924" s="4"/>
    </row>
    <row r="925">
      <c r="A925" s="4"/>
      <c r="B925" s="4"/>
      <c r="C925" s="4"/>
      <c r="D925" s="4"/>
      <c r="E925" s="4"/>
      <c r="F925" s="4"/>
      <c r="G925" s="4"/>
      <c r="H925" s="8"/>
      <c r="I925" s="8"/>
      <c r="J925" s="8"/>
      <c r="K925" s="8"/>
      <c r="L925" s="8"/>
      <c r="M925" s="119"/>
      <c r="N925" s="118"/>
      <c r="O925" s="119"/>
      <c r="P925" s="119"/>
      <c r="Q925" s="119"/>
      <c r="R925" s="119"/>
      <c r="S925" s="4"/>
      <c r="T925" s="4"/>
      <c r="U925" s="4"/>
      <c r="V925" s="4"/>
      <c r="W925" s="4"/>
      <c r="X925" s="4"/>
      <c r="Y925" s="4"/>
      <c r="Z925" s="4"/>
      <c r="AA925" s="4"/>
      <c r="AB925" s="4"/>
      <c r="AC925" s="4"/>
      <c r="AD925" s="4"/>
      <c r="AE925" s="4"/>
      <c r="AF925" s="4"/>
      <c r="AG925" s="4"/>
    </row>
    <row r="926">
      <c r="A926" s="4"/>
      <c r="B926" s="4"/>
      <c r="C926" s="4"/>
      <c r="D926" s="4"/>
      <c r="E926" s="4"/>
      <c r="F926" s="4"/>
      <c r="G926" s="4"/>
      <c r="H926" s="8"/>
      <c r="I926" s="8"/>
      <c r="J926" s="8"/>
      <c r="K926" s="8"/>
      <c r="L926" s="8"/>
      <c r="M926" s="119"/>
      <c r="N926" s="118"/>
      <c r="O926" s="119"/>
      <c r="P926" s="119"/>
      <c r="Q926" s="119"/>
      <c r="R926" s="119"/>
      <c r="S926" s="4"/>
      <c r="T926" s="4"/>
      <c r="U926" s="4"/>
      <c r="V926" s="4"/>
      <c r="W926" s="4"/>
      <c r="X926" s="4"/>
      <c r="Y926" s="4"/>
      <c r="Z926" s="4"/>
      <c r="AA926" s="4"/>
      <c r="AB926" s="4"/>
      <c r="AC926" s="4"/>
      <c r="AD926" s="4"/>
      <c r="AE926" s="4"/>
      <c r="AF926" s="4"/>
      <c r="AG926" s="4"/>
    </row>
    <row r="927">
      <c r="A927" s="4"/>
      <c r="B927" s="4"/>
      <c r="C927" s="4"/>
      <c r="D927" s="4"/>
      <c r="E927" s="4"/>
      <c r="F927" s="4"/>
      <c r="G927" s="4"/>
      <c r="H927" s="8"/>
      <c r="I927" s="8"/>
      <c r="J927" s="8"/>
      <c r="K927" s="8"/>
      <c r="L927" s="8"/>
      <c r="M927" s="119"/>
      <c r="N927" s="118"/>
      <c r="O927" s="119"/>
      <c r="P927" s="119"/>
      <c r="Q927" s="119"/>
      <c r="R927" s="119"/>
      <c r="S927" s="4"/>
      <c r="T927" s="4"/>
      <c r="U927" s="4"/>
      <c r="V927" s="4"/>
      <c r="W927" s="4"/>
      <c r="X927" s="4"/>
      <c r="Y927" s="4"/>
      <c r="Z927" s="4"/>
      <c r="AA927" s="4"/>
      <c r="AB927" s="4"/>
      <c r="AC927" s="4"/>
      <c r="AD927" s="4"/>
      <c r="AE927" s="4"/>
      <c r="AF927" s="4"/>
      <c r="AG927" s="4"/>
    </row>
    <row r="928">
      <c r="A928" s="4"/>
      <c r="B928" s="4"/>
      <c r="C928" s="4"/>
      <c r="D928" s="4"/>
      <c r="E928" s="4"/>
      <c r="F928" s="4"/>
      <c r="G928" s="4"/>
      <c r="H928" s="8"/>
      <c r="I928" s="8"/>
      <c r="J928" s="8"/>
      <c r="K928" s="8"/>
      <c r="L928" s="8"/>
      <c r="M928" s="119"/>
      <c r="N928" s="118"/>
      <c r="O928" s="119"/>
      <c r="P928" s="119"/>
      <c r="Q928" s="119"/>
      <c r="R928" s="119"/>
      <c r="S928" s="4"/>
      <c r="T928" s="4"/>
      <c r="U928" s="4"/>
      <c r="V928" s="4"/>
      <c r="W928" s="4"/>
      <c r="X928" s="4"/>
      <c r="Y928" s="4"/>
      <c r="Z928" s="4"/>
      <c r="AA928" s="4"/>
      <c r="AB928" s="4"/>
      <c r="AC928" s="4"/>
      <c r="AD928" s="4"/>
      <c r="AE928" s="4"/>
      <c r="AF928" s="4"/>
      <c r="AG928" s="4"/>
    </row>
    <row r="929">
      <c r="A929" s="4"/>
      <c r="B929" s="4"/>
      <c r="C929" s="4"/>
      <c r="D929" s="4"/>
      <c r="E929" s="4"/>
      <c r="F929" s="4"/>
      <c r="G929" s="4"/>
      <c r="H929" s="8"/>
      <c r="I929" s="8"/>
      <c r="J929" s="8"/>
      <c r="K929" s="8"/>
      <c r="L929" s="8"/>
      <c r="M929" s="119"/>
      <c r="N929" s="118"/>
      <c r="O929" s="119"/>
      <c r="P929" s="119"/>
      <c r="Q929" s="119"/>
      <c r="R929" s="119"/>
      <c r="S929" s="4"/>
      <c r="T929" s="4"/>
      <c r="U929" s="4"/>
      <c r="V929" s="4"/>
      <c r="W929" s="4"/>
      <c r="X929" s="4"/>
      <c r="Y929" s="4"/>
      <c r="Z929" s="4"/>
      <c r="AA929" s="4"/>
      <c r="AB929" s="4"/>
      <c r="AC929" s="4"/>
      <c r="AD929" s="4"/>
      <c r="AE929" s="4"/>
      <c r="AF929" s="4"/>
      <c r="AG929" s="4"/>
    </row>
    <row r="930">
      <c r="A930" s="4"/>
      <c r="B930" s="4"/>
      <c r="C930" s="4"/>
      <c r="D930" s="4"/>
      <c r="E930" s="4"/>
      <c r="F930" s="4"/>
      <c r="G930" s="4"/>
      <c r="H930" s="8"/>
      <c r="I930" s="8"/>
      <c r="J930" s="8"/>
      <c r="K930" s="8"/>
      <c r="L930" s="8"/>
      <c r="M930" s="119"/>
      <c r="N930" s="118"/>
      <c r="O930" s="119"/>
      <c r="P930" s="119"/>
      <c r="Q930" s="119"/>
      <c r="R930" s="119"/>
      <c r="S930" s="4"/>
      <c r="T930" s="4"/>
      <c r="U930" s="4"/>
      <c r="V930" s="4"/>
      <c r="W930" s="4"/>
      <c r="X930" s="4"/>
      <c r="Y930" s="4"/>
      <c r="Z930" s="4"/>
      <c r="AA930" s="4"/>
      <c r="AB930" s="4"/>
      <c r="AC930" s="4"/>
      <c r="AD930" s="4"/>
      <c r="AE930" s="4"/>
      <c r="AF930" s="4"/>
      <c r="AG930" s="4"/>
    </row>
    <row r="931">
      <c r="A931" s="4"/>
      <c r="B931" s="4"/>
      <c r="C931" s="4"/>
      <c r="D931" s="4"/>
      <c r="E931" s="4"/>
      <c r="F931" s="4"/>
      <c r="G931" s="4"/>
      <c r="H931" s="8"/>
      <c r="I931" s="8"/>
      <c r="J931" s="8"/>
      <c r="K931" s="8"/>
      <c r="L931" s="8"/>
      <c r="M931" s="119"/>
      <c r="N931" s="118"/>
      <c r="O931" s="119"/>
      <c r="P931" s="119"/>
      <c r="Q931" s="119"/>
      <c r="R931" s="119"/>
      <c r="S931" s="4"/>
      <c r="T931" s="4"/>
      <c r="U931" s="4"/>
      <c r="V931" s="4"/>
      <c r="W931" s="4"/>
      <c r="X931" s="4"/>
      <c r="Y931" s="4"/>
      <c r="Z931" s="4"/>
      <c r="AA931" s="4"/>
      <c r="AB931" s="4"/>
      <c r="AC931" s="4"/>
      <c r="AD931" s="4"/>
      <c r="AE931" s="4"/>
      <c r="AF931" s="4"/>
      <c r="AG931" s="4"/>
    </row>
    <row r="932">
      <c r="A932" s="4"/>
      <c r="B932" s="4"/>
      <c r="C932" s="4"/>
      <c r="D932" s="4"/>
      <c r="E932" s="4"/>
      <c r="F932" s="4"/>
      <c r="G932" s="4"/>
      <c r="H932" s="8"/>
      <c r="I932" s="8"/>
      <c r="J932" s="8"/>
      <c r="K932" s="8"/>
      <c r="L932" s="8"/>
      <c r="M932" s="119"/>
      <c r="N932" s="118"/>
      <c r="O932" s="119"/>
      <c r="P932" s="119"/>
      <c r="Q932" s="119"/>
      <c r="R932" s="119"/>
      <c r="S932" s="4"/>
      <c r="T932" s="4"/>
      <c r="U932" s="4"/>
      <c r="V932" s="4"/>
      <c r="W932" s="4"/>
      <c r="X932" s="4"/>
      <c r="Y932" s="4"/>
      <c r="Z932" s="4"/>
      <c r="AA932" s="4"/>
      <c r="AB932" s="4"/>
      <c r="AC932" s="4"/>
      <c r="AD932" s="4"/>
      <c r="AE932" s="4"/>
      <c r="AF932" s="4"/>
      <c r="AG932" s="4"/>
    </row>
    <row r="933">
      <c r="A933" s="4"/>
      <c r="B933" s="4"/>
      <c r="C933" s="4"/>
      <c r="D933" s="4"/>
      <c r="E933" s="4"/>
      <c r="F933" s="4"/>
      <c r="G933" s="4"/>
      <c r="H933" s="8"/>
      <c r="I933" s="8"/>
      <c r="J933" s="8"/>
      <c r="K933" s="8"/>
      <c r="L933" s="8"/>
      <c r="M933" s="119"/>
      <c r="N933" s="118"/>
      <c r="O933" s="119"/>
      <c r="P933" s="119"/>
      <c r="Q933" s="119"/>
      <c r="R933" s="119"/>
      <c r="S933" s="4"/>
      <c r="T933" s="4"/>
      <c r="U933" s="4"/>
      <c r="V933" s="4"/>
      <c r="W933" s="4"/>
      <c r="X933" s="4"/>
      <c r="Y933" s="4"/>
      <c r="Z933" s="4"/>
      <c r="AA933" s="4"/>
      <c r="AB933" s="4"/>
      <c r="AC933" s="4"/>
      <c r="AD933" s="4"/>
      <c r="AE933" s="4"/>
      <c r="AF933" s="4"/>
      <c r="AG933" s="4"/>
    </row>
    <row r="934">
      <c r="A934" s="4"/>
      <c r="B934" s="4"/>
      <c r="C934" s="4"/>
      <c r="D934" s="4"/>
      <c r="E934" s="4"/>
      <c r="F934" s="4"/>
      <c r="G934" s="4"/>
      <c r="H934" s="8"/>
      <c r="I934" s="8"/>
      <c r="J934" s="8"/>
      <c r="K934" s="8"/>
      <c r="L934" s="8"/>
      <c r="M934" s="119"/>
      <c r="N934" s="118"/>
      <c r="O934" s="119"/>
      <c r="P934" s="119"/>
      <c r="Q934" s="119"/>
      <c r="R934" s="119"/>
      <c r="S934" s="4"/>
      <c r="T934" s="4"/>
      <c r="U934" s="4"/>
      <c r="V934" s="4"/>
      <c r="W934" s="4"/>
      <c r="X934" s="4"/>
      <c r="Y934" s="4"/>
      <c r="Z934" s="4"/>
      <c r="AA934" s="4"/>
      <c r="AB934" s="4"/>
      <c r="AC934" s="4"/>
      <c r="AD934" s="4"/>
      <c r="AE934" s="4"/>
      <c r="AF934" s="4"/>
      <c r="AG934" s="4"/>
    </row>
    <row r="935">
      <c r="A935" s="4"/>
      <c r="B935" s="4"/>
      <c r="C935" s="4"/>
      <c r="D935" s="4"/>
      <c r="E935" s="4"/>
      <c r="F935" s="4"/>
      <c r="G935" s="4"/>
      <c r="H935" s="8"/>
      <c r="I935" s="8"/>
      <c r="J935" s="8"/>
      <c r="K935" s="8"/>
      <c r="L935" s="8"/>
      <c r="M935" s="119"/>
      <c r="N935" s="118"/>
      <c r="O935" s="119"/>
      <c r="P935" s="119"/>
      <c r="Q935" s="119"/>
      <c r="R935" s="119"/>
      <c r="S935" s="4"/>
      <c r="T935" s="4"/>
      <c r="U935" s="4"/>
      <c r="V935" s="4"/>
      <c r="W935" s="4"/>
      <c r="X935" s="4"/>
      <c r="Y935" s="4"/>
      <c r="Z935" s="4"/>
      <c r="AA935" s="4"/>
      <c r="AB935" s="4"/>
      <c r="AC935" s="4"/>
      <c r="AD935" s="4"/>
      <c r="AE935" s="4"/>
      <c r="AF935" s="4"/>
      <c r="AG935" s="4"/>
    </row>
    <row r="936">
      <c r="A936" s="4"/>
      <c r="B936" s="4"/>
      <c r="C936" s="4"/>
      <c r="D936" s="4"/>
      <c r="E936" s="4"/>
      <c r="F936" s="4"/>
      <c r="G936" s="4"/>
      <c r="H936" s="8"/>
      <c r="I936" s="8"/>
      <c r="J936" s="8"/>
      <c r="K936" s="8"/>
      <c r="L936" s="8"/>
      <c r="M936" s="119"/>
      <c r="N936" s="118"/>
      <c r="O936" s="119"/>
      <c r="P936" s="119"/>
      <c r="Q936" s="119"/>
      <c r="R936" s="119"/>
      <c r="S936" s="4"/>
      <c r="T936" s="4"/>
      <c r="U936" s="4"/>
      <c r="V936" s="4"/>
      <c r="W936" s="4"/>
      <c r="X936" s="4"/>
      <c r="Y936" s="4"/>
      <c r="Z936" s="4"/>
      <c r="AA936" s="4"/>
      <c r="AB936" s="4"/>
      <c r="AC936" s="4"/>
      <c r="AD936" s="4"/>
      <c r="AE936" s="4"/>
      <c r="AF936" s="4"/>
      <c r="AG936" s="4"/>
    </row>
    <row r="937">
      <c r="A937" s="4"/>
      <c r="B937" s="4"/>
      <c r="C937" s="4"/>
      <c r="D937" s="4"/>
      <c r="E937" s="4"/>
      <c r="F937" s="4"/>
      <c r="G937" s="4"/>
      <c r="H937" s="8"/>
      <c r="I937" s="8"/>
      <c r="J937" s="8"/>
      <c r="K937" s="8"/>
      <c r="L937" s="8"/>
      <c r="M937" s="119"/>
      <c r="N937" s="118"/>
      <c r="O937" s="119"/>
      <c r="P937" s="119"/>
      <c r="Q937" s="119"/>
      <c r="R937" s="119"/>
      <c r="S937" s="4"/>
      <c r="T937" s="4"/>
      <c r="U937" s="4"/>
      <c r="V937" s="4"/>
      <c r="W937" s="4"/>
      <c r="X937" s="4"/>
      <c r="Y937" s="4"/>
      <c r="Z937" s="4"/>
      <c r="AA937" s="4"/>
      <c r="AB937" s="4"/>
      <c r="AC937" s="4"/>
      <c r="AD937" s="4"/>
      <c r="AE937" s="4"/>
      <c r="AF937" s="4"/>
      <c r="AG937" s="4"/>
    </row>
    <row r="938">
      <c r="A938" s="4"/>
      <c r="B938" s="4"/>
      <c r="C938" s="4"/>
      <c r="D938" s="4"/>
      <c r="E938" s="4"/>
      <c r="F938" s="4"/>
      <c r="G938" s="4"/>
      <c r="H938" s="8"/>
      <c r="I938" s="8"/>
      <c r="J938" s="8"/>
      <c r="K938" s="8"/>
      <c r="L938" s="8"/>
      <c r="M938" s="119"/>
      <c r="N938" s="118"/>
      <c r="O938" s="119"/>
      <c r="P938" s="119"/>
      <c r="Q938" s="119"/>
      <c r="R938" s="119"/>
      <c r="S938" s="4"/>
      <c r="T938" s="4"/>
      <c r="U938" s="4"/>
      <c r="V938" s="4"/>
      <c r="W938" s="4"/>
      <c r="X938" s="4"/>
      <c r="Y938" s="4"/>
      <c r="Z938" s="4"/>
      <c r="AA938" s="4"/>
      <c r="AB938" s="4"/>
      <c r="AC938" s="4"/>
      <c r="AD938" s="4"/>
      <c r="AE938" s="4"/>
      <c r="AF938" s="4"/>
      <c r="AG938" s="4"/>
    </row>
    <row r="939">
      <c r="A939" s="4"/>
      <c r="B939" s="4"/>
      <c r="C939" s="4"/>
      <c r="D939" s="4"/>
      <c r="E939" s="4"/>
      <c r="F939" s="4"/>
      <c r="G939" s="4"/>
      <c r="H939" s="8"/>
      <c r="I939" s="8"/>
      <c r="J939" s="8"/>
      <c r="K939" s="8"/>
      <c r="L939" s="8"/>
      <c r="M939" s="119"/>
      <c r="N939" s="118"/>
      <c r="O939" s="119"/>
      <c r="P939" s="119"/>
      <c r="Q939" s="119"/>
      <c r="R939" s="119"/>
      <c r="S939" s="4"/>
      <c r="T939" s="4"/>
      <c r="U939" s="4"/>
      <c r="V939" s="4"/>
      <c r="W939" s="4"/>
      <c r="X939" s="4"/>
      <c r="Y939" s="4"/>
      <c r="Z939" s="4"/>
      <c r="AA939" s="4"/>
      <c r="AB939" s="4"/>
      <c r="AC939" s="4"/>
      <c r="AD939" s="4"/>
      <c r="AE939" s="4"/>
      <c r="AF939" s="4"/>
      <c r="AG939" s="4"/>
    </row>
    <row r="940">
      <c r="A940" s="4"/>
      <c r="B940" s="4"/>
      <c r="C940" s="4"/>
      <c r="D940" s="4"/>
      <c r="E940" s="4"/>
      <c r="F940" s="4"/>
      <c r="G940" s="4"/>
      <c r="H940" s="8"/>
      <c r="I940" s="8"/>
      <c r="J940" s="8"/>
      <c r="K940" s="8"/>
      <c r="L940" s="8"/>
      <c r="M940" s="119"/>
      <c r="N940" s="118"/>
      <c r="O940" s="119"/>
      <c r="P940" s="119"/>
      <c r="Q940" s="119"/>
      <c r="R940" s="119"/>
      <c r="S940" s="4"/>
      <c r="T940" s="4"/>
      <c r="U940" s="4"/>
      <c r="V940" s="4"/>
      <c r="W940" s="4"/>
      <c r="X940" s="4"/>
      <c r="Y940" s="4"/>
      <c r="Z940" s="4"/>
      <c r="AA940" s="4"/>
      <c r="AB940" s="4"/>
      <c r="AC940" s="4"/>
      <c r="AD940" s="4"/>
      <c r="AE940" s="4"/>
      <c r="AF940" s="4"/>
      <c r="AG940" s="4"/>
    </row>
    <row r="941">
      <c r="A941" s="4"/>
      <c r="B941" s="4"/>
      <c r="C941" s="4"/>
      <c r="D941" s="4"/>
      <c r="E941" s="4"/>
      <c r="F941" s="4"/>
      <c r="G941" s="4"/>
      <c r="H941" s="8"/>
      <c r="I941" s="8"/>
      <c r="J941" s="8"/>
      <c r="K941" s="8"/>
      <c r="L941" s="8"/>
      <c r="M941" s="119"/>
      <c r="N941" s="118"/>
      <c r="O941" s="119"/>
      <c r="P941" s="119"/>
      <c r="Q941" s="119"/>
      <c r="R941" s="119"/>
      <c r="S941" s="4"/>
      <c r="T941" s="4"/>
      <c r="U941" s="4"/>
      <c r="V941" s="4"/>
      <c r="W941" s="4"/>
      <c r="X941" s="4"/>
      <c r="Y941" s="4"/>
      <c r="Z941" s="4"/>
      <c r="AA941" s="4"/>
      <c r="AB941" s="4"/>
      <c r="AC941" s="4"/>
      <c r="AD941" s="4"/>
      <c r="AE941" s="4"/>
      <c r="AF941" s="4"/>
      <c r="AG941" s="4"/>
    </row>
    <row r="942">
      <c r="A942" s="4"/>
      <c r="B942" s="4"/>
      <c r="C942" s="4"/>
      <c r="D942" s="4"/>
      <c r="E942" s="4"/>
      <c r="F942" s="4"/>
      <c r="G942" s="4"/>
      <c r="H942" s="8"/>
      <c r="I942" s="8"/>
      <c r="J942" s="8"/>
      <c r="K942" s="8"/>
      <c r="L942" s="8"/>
      <c r="M942" s="119"/>
      <c r="N942" s="118"/>
      <c r="O942" s="119"/>
      <c r="P942" s="119"/>
      <c r="Q942" s="119"/>
      <c r="R942" s="119"/>
      <c r="S942" s="4"/>
      <c r="T942" s="4"/>
      <c r="U942" s="4"/>
      <c r="V942" s="4"/>
      <c r="W942" s="4"/>
      <c r="X942" s="4"/>
      <c r="Y942" s="4"/>
      <c r="Z942" s="4"/>
      <c r="AA942" s="4"/>
      <c r="AB942" s="4"/>
      <c r="AC942" s="4"/>
      <c r="AD942" s="4"/>
      <c r="AE942" s="4"/>
      <c r="AF942" s="4"/>
      <c r="AG942" s="4"/>
    </row>
    <row r="943">
      <c r="A943" s="4"/>
      <c r="B943" s="4"/>
      <c r="C943" s="4"/>
      <c r="D943" s="4"/>
      <c r="E943" s="4"/>
      <c r="F943" s="4"/>
      <c r="G943" s="4"/>
      <c r="H943" s="8"/>
      <c r="I943" s="8"/>
      <c r="J943" s="8"/>
      <c r="K943" s="8"/>
      <c r="L943" s="8"/>
      <c r="M943" s="119"/>
      <c r="N943" s="118"/>
      <c r="O943" s="119"/>
      <c r="P943" s="119"/>
      <c r="Q943" s="119"/>
      <c r="R943" s="119"/>
      <c r="S943" s="4"/>
      <c r="T943" s="4"/>
      <c r="U943" s="4"/>
      <c r="V943" s="4"/>
      <c r="W943" s="4"/>
      <c r="X943" s="4"/>
      <c r="Y943" s="4"/>
      <c r="Z943" s="4"/>
      <c r="AA943" s="4"/>
      <c r="AB943" s="4"/>
      <c r="AC943" s="4"/>
      <c r="AD943" s="4"/>
      <c r="AE943" s="4"/>
      <c r="AF943" s="4"/>
      <c r="AG943" s="4"/>
    </row>
    <row r="944">
      <c r="A944" s="4"/>
      <c r="B944" s="4"/>
      <c r="C944" s="4"/>
      <c r="D944" s="4"/>
      <c r="E944" s="4"/>
      <c r="F944" s="4"/>
      <c r="G944" s="4"/>
      <c r="H944" s="8"/>
      <c r="I944" s="8"/>
      <c r="J944" s="8"/>
      <c r="K944" s="8"/>
      <c r="L944" s="8"/>
      <c r="M944" s="119"/>
      <c r="N944" s="118"/>
      <c r="O944" s="119"/>
      <c r="P944" s="119"/>
      <c r="Q944" s="119"/>
      <c r="R944" s="119"/>
      <c r="S944" s="4"/>
      <c r="T944" s="4"/>
      <c r="U944" s="4"/>
      <c r="V944" s="4"/>
      <c r="W944" s="4"/>
      <c r="X944" s="4"/>
      <c r="Y944" s="4"/>
      <c r="Z944" s="4"/>
      <c r="AA944" s="4"/>
      <c r="AB944" s="4"/>
      <c r="AC944" s="4"/>
      <c r="AD944" s="4"/>
      <c r="AE944" s="4"/>
      <c r="AF944" s="4"/>
      <c r="AG944" s="4"/>
    </row>
    <row r="945">
      <c r="A945" s="4"/>
      <c r="B945" s="4"/>
      <c r="C945" s="4"/>
      <c r="D945" s="4"/>
      <c r="E945" s="4"/>
      <c r="F945" s="4"/>
      <c r="G945" s="4"/>
      <c r="H945" s="8"/>
      <c r="I945" s="8"/>
      <c r="J945" s="8"/>
      <c r="K945" s="8"/>
      <c r="L945" s="8"/>
      <c r="M945" s="119"/>
      <c r="N945" s="118"/>
      <c r="O945" s="119"/>
      <c r="P945" s="119"/>
      <c r="Q945" s="119"/>
      <c r="R945" s="119"/>
      <c r="S945" s="4"/>
      <c r="T945" s="4"/>
      <c r="U945" s="4"/>
      <c r="V945" s="4"/>
      <c r="W945" s="4"/>
      <c r="X945" s="4"/>
      <c r="Y945" s="4"/>
      <c r="Z945" s="4"/>
      <c r="AA945" s="4"/>
      <c r="AB945" s="4"/>
      <c r="AC945" s="4"/>
      <c r="AD945" s="4"/>
      <c r="AE945" s="4"/>
      <c r="AF945" s="4"/>
      <c r="AG945" s="4"/>
    </row>
    <row r="946">
      <c r="A946" s="4"/>
      <c r="B946" s="4"/>
      <c r="C946" s="4"/>
      <c r="D946" s="4"/>
      <c r="E946" s="4"/>
      <c r="F946" s="4"/>
      <c r="G946" s="4"/>
      <c r="H946" s="8"/>
      <c r="I946" s="8"/>
      <c r="J946" s="8"/>
      <c r="K946" s="8"/>
      <c r="L946" s="8"/>
      <c r="M946" s="119"/>
      <c r="N946" s="118"/>
      <c r="O946" s="119"/>
      <c r="P946" s="119"/>
      <c r="Q946" s="119"/>
      <c r="R946" s="119"/>
      <c r="S946" s="4"/>
      <c r="T946" s="4"/>
      <c r="U946" s="4"/>
      <c r="V946" s="4"/>
      <c r="W946" s="4"/>
      <c r="X946" s="4"/>
      <c r="Y946" s="4"/>
      <c r="Z946" s="4"/>
      <c r="AA946" s="4"/>
      <c r="AB946" s="4"/>
      <c r="AC946" s="4"/>
      <c r="AD946" s="4"/>
      <c r="AE946" s="4"/>
      <c r="AF946" s="4"/>
      <c r="AG946" s="4"/>
    </row>
    <row r="947">
      <c r="A947" s="4"/>
      <c r="B947" s="4"/>
      <c r="C947" s="4"/>
      <c r="D947" s="4"/>
      <c r="E947" s="4"/>
      <c r="F947" s="4"/>
      <c r="G947" s="4"/>
      <c r="H947" s="8"/>
      <c r="I947" s="8"/>
      <c r="J947" s="8"/>
      <c r="K947" s="8"/>
      <c r="L947" s="8"/>
      <c r="M947" s="119"/>
      <c r="N947" s="118"/>
      <c r="O947" s="119"/>
      <c r="P947" s="119"/>
      <c r="Q947" s="119"/>
      <c r="R947" s="119"/>
      <c r="S947" s="4"/>
      <c r="T947" s="4"/>
      <c r="U947" s="4"/>
      <c r="V947" s="4"/>
      <c r="W947" s="4"/>
      <c r="X947" s="4"/>
      <c r="Y947" s="4"/>
      <c r="Z947" s="4"/>
      <c r="AA947" s="4"/>
      <c r="AB947" s="4"/>
      <c r="AC947" s="4"/>
      <c r="AD947" s="4"/>
      <c r="AE947" s="4"/>
      <c r="AF947" s="4"/>
      <c r="AG947" s="4"/>
    </row>
    <row r="948">
      <c r="A948" s="4"/>
      <c r="B948" s="4"/>
      <c r="C948" s="4"/>
      <c r="D948" s="4"/>
      <c r="E948" s="4"/>
      <c r="F948" s="4"/>
      <c r="G948" s="4"/>
      <c r="H948" s="8"/>
      <c r="I948" s="8"/>
      <c r="J948" s="8"/>
      <c r="K948" s="8"/>
      <c r="L948" s="8"/>
      <c r="M948" s="119"/>
      <c r="N948" s="118"/>
      <c r="O948" s="119"/>
      <c r="P948" s="119"/>
      <c r="Q948" s="119"/>
      <c r="R948" s="119"/>
      <c r="S948" s="4"/>
      <c r="T948" s="4"/>
      <c r="U948" s="4"/>
      <c r="V948" s="4"/>
      <c r="W948" s="4"/>
      <c r="X948" s="4"/>
      <c r="Y948" s="4"/>
      <c r="Z948" s="4"/>
      <c r="AA948" s="4"/>
      <c r="AB948" s="4"/>
      <c r="AC948" s="4"/>
      <c r="AD948" s="4"/>
      <c r="AE948" s="4"/>
      <c r="AF948" s="4"/>
      <c r="AG948" s="4"/>
    </row>
    <row r="949">
      <c r="A949" s="4"/>
      <c r="B949" s="4"/>
      <c r="C949" s="4"/>
      <c r="D949" s="4"/>
      <c r="E949" s="4"/>
      <c r="F949" s="4"/>
      <c r="G949" s="4"/>
      <c r="H949" s="8"/>
      <c r="I949" s="8"/>
      <c r="J949" s="8"/>
      <c r="K949" s="8"/>
      <c r="L949" s="8"/>
      <c r="M949" s="119"/>
      <c r="N949" s="118"/>
      <c r="O949" s="119"/>
      <c r="P949" s="119"/>
      <c r="Q949" s="119"/>
      <c r="R949" s="119"/>
      <c r="S949" s="4"/>
      <c r="T949" s="4"/>
      <c r="U949" s="4"/>
      <c r="V949" s="4"/>
      <c r="W949" s="4"/>
      <c r="X949" s="4"/>
      <c r="Y949" s="4"/>
      <c r="Z949" s="4"/>
      <c r="AA949" s="4"/>
      <c r="AB949" s="4"/>
      <c r="AC949" s="4"/>
      <c r="AD949" s="4"/>
      <c r="AE949" s="4"/>
      <c r="AF949" s="4"/>
      <c r="AG949" s="4"/>
    </row>
    <row r="950">
      <c r="A950" s="4"/>
      <c r="B950" s="4"/>
      <c r="C950" s="4"/>
      <c r="D950" s="4"/>
      <c r="E950" s="4"/>
      <c r="F950" s="4"/>
      <c r="G950" s="4"/>
      <c r="H950" s="8"/>
      <c r="I950" s="8"/>
      <c r="J950" s="8"/>
      <c r="K950" s="8"/>
      <c r="L950" s="8"/>
      <c r="M950" s="119"/>
      <c r="N950" s="118"/>
      <c r="O950" s="119"/>
      <c r="P950" s="119"/>
      <c r="Q950" s="119"/>
      <c r="R950" s="119"/>
      <c r="S950" s="4"/>
      <c r="T950" s="4"/>
      <c r="U950" s="4"/>
      <c r="V950" s="4"/>
      <c r="W950" s="4"/>
      <c r="X950" s="4"/>
      <c r="Y950" s="4"/>
      <c r="Z950" s="4"/>
      <c r="AA950" s="4"/>
      <c r="AB950" s="4"/>
      <c r="AC950" s="4"/>
      <c r="AD950" s="4"/>
      <c r="AE950" s="4"/>
      <c r="AF950" s="4"/>
      <c r="AG950" s="4"/>
    </row>
    <row r="951">
      <c r="A951" s="4"/>
      <c r="B951" s="4"/>
      <c r="C951" s="4"/>
      <c r="D951" s="4"/>
      <c r="E951" s="4"/>
      <c r="F951" s="4"/>
      <c r="G951" s="4"/>
      <c r="H951" s="8"/>
      <c r="I951" s="8"/>
      <c r="J951" s="8"/>
      <c r="K951" s="8"/>
      <c r="L951" s="8"/>
      <c r="M951" s="119"/>
      <c r="N951" s="118"/>
      <c r="O951" s="119"/>
      <c r="P951" s="119"/>
      <c r="Q951" s="119"/>
      <c r="R951" s="119"/>
      <c r="S951" s="4"/>
      <c r="T951" s="4"/>
      <c r="U951" s="4"/>
      <c r="V951" s="4"/>
      <c r="W951" s="4"/>
      <c r="X951" s="4"/>
      <c r="Y951" s="4"/>
      <c r="Z951" s="4"/>
      <c r="AA951" s="4"/>
      <c r="AB951" s="4"/>
      <c r="AC951" s="4"/>
      <c r="AD951" s="4"/>
      <c r="AE951" s="4"/>
      <c r="AF951" s="4"/>
      <c r="AG951" s="4"/>
    </row>
    <row r="952">
      <c r="A952" s="4"/>
      <c r="B952" s="4"/>
      <c r="C952" s="4"/>
      <c r="D952" s="4"/>
      <c r="E952" s="4"/>
      <c r="F952" s="4"/>
      <c r="G952" s="4"/>
      <c r="H952" s="8"/>
      <c r="I952" s="8"/>
      <c r="J952" s="8"/>
      <c r="K952" s="8"/>
      <c r="L952" s="8"/>
      <c r="M952" s="119"/>
      <c r="N952" s="118"/>
      <c r="O952" s="119"/>
      <c r="P952" s="119"/>
      <c r="Q952" s="119"/>
      <c r="R952" s="119"/>
      <c r="S952" s="4"/>
      <c r="T952" s="4"/>
      <c r="U952" s="4"/>
      <c r="V952" s="4"/>
      <c r="W952" s="4"/>
      <c r="X952" s="4"/>
      <c r="Y952" s="4"/>
      <c r="Z952" s="4"/>
      <c r="AA952" s="4"/>
      <c r="AB952" s="4"/>
      <c r="AC952" s="4"/>
      <c r="AD952" s="4"/>
      <c r="AE952" s="4"/>
      <c r="AF952" s="4"/>
      <c r="AG952" s="4"/>
    </row>
    <row r="953">
      <c r="A953" s="4"/>
      <c r="B953" s="4"/>
      <c r="C953" s="4"/>
      <c r="D953" s="4"/>
      <c r="E953" s="4"/>
      <c r="F953" s="4"/>
      <c r="G953" s="4"/>
      <c r="H953" s="8"/>
      <c r="I953" s="8"/>
      <c r="J953" s="8"/>
      <c r="K953" s="8"/>
      <c r="L953" s="8"/>
      <c r="M953" s="119"/>
      <c r="N953" s="118"/>
      <c r="O953" s="119"/>
      <c r="P953" s="119"/>
      <c r="Q953" s="119"/>
      <c r="R953" s="119"/>
      <c r="S953" s="4"/>
      <c r="T953" s="4"/>
      <c r="U953" s="4"/>
      <c r="V953" s="4"/>
      <c r="W953" s="4"/>
      <c r="X953" s="4"/>
      <c r="Y953" s="4"/>
      <c r="Z953" s="4"/>
      <c r="AA953" s="4"/>
      <c r="AB953" s="4"/>
      <c r="AC953" s="4"/>
      <c r="AD953" s="4"/>
      <c r="AE953" s="4"/>
      <c r="AF953" s="4"/>
      <c r="AG953" s="4"/>
    </row>
    <row r="954">
      <c r="A954" s="4"/>
      <c r="B954" s="4"/>
      <c r="C954" s="4"/>
      <c r="D954" s="4"/>
      <c r="E954" s="4"/>
      <c r="F954" s="4"/>
      <c r="G954" s="4"/>
      <c r="H954" s="8"/>
      <c r="I954" s="8"/>
      <c r="J954" s="8"/>
      <c r="K954" s="8"/>
      <c r="L954" s="8"/>
      <c r="M954" s="119"/>
      <c r="N954" s="118"/>
      <c r="O954" s="119"/>
      <c r="P954" s="119"/>
      <c r="Q954" s="119"/>
      <c r="R954" s="119"/>
      <c r="S954" s="4"/>
      <c r="T954" s="4"/>
      <c r="U954" s="4"/>
      <c r="V954" s="4"/>
      <c r="W954" s="4"/>
      <c r="X954" s="4"/>
      <c r="Y954" s="4"/>
      <c r="Z954" s="4"/>
      <c r="AA954" s="4"/>
      <c r="AB954" s="4"/>
      <c r="AC954" s="4"/>
      <c r="AD954" s="4"/>
      <c r="AE954" s="4"/>
      <c r="AF954" s="4"/>
      <c r="AG954" s="4"/>
    </row>
    <row r="955">
      <c r="A955" s="4"/>
      <c r="B955" s="4"/>
      <c r="C955" s="4"/>
      <c r="D955" s="4"/>
      <c r="E955" s="4"/>
      <c r="F955" s="4"/>
      <c r="G955" s="4"/>
      <c r="H955" s="8"/>
      <c r="I955" s="8"/>
      <c r="J955" s="8"/>
      <c r="K955" s="8"/>
      <c r="L955" s="8"/>
      <c r="M955" s="119"/>
      <c r="N955" s="118"/>
      <c r="O955" s="119"/>
      <c r="P955" s="119"/>
      <c r="Q955" s="119"/>
      <c r="R955" s="119"/>
      <c r="S955" s="4"/>
      <c r="T955" s="4"/>
      <c r="U955" s="4"/>
      <c r="V955" s="4"/>
      <c r="W955" s="4"/>
      <c r="X955" s="4"/>
      <c r="Y955" s="4"/>
      <c r="Z955" s="4"/>
      <c r="AA955" s="4"/>
      <c r="AB955" s="4"/>
      <c r="AC955" s="4"/>
      <c r="AD955" s="4"/>
      <c r="AE955" s="4"/>
      <c r="AF955" s="4"/>
      <c r="AG955" s="4"/>
    </row>
    <row r="956">
      <c r="A956" s="4"/>
      <c r="B956" s="4"/>
      <c r="C956" s="4"/>
      <c r="D956" s="4"/>
      <c r="E956" s="4"/>
      <c r="F956" s="4"/>
      <c r="G956" s="4"/>
      <c r="H956" s="8"/>
      <c r="I956" s="8"/>
      <c r="J956" s="8"/>
      <c r="K956" s="8"/>
      <c r="L956" s="8"/>
      <c r="M956" s="119"/>
      <c r="N956" s="118"/>
      <c r="O956" s="119"/>
      <c r="P956" s="119"/>
      <c r="Q956" s="119"/>
      <c r="R956" s="119"/>
      <c r="S956" s="4"/>
      <c r="T956" s="4"/>
      <c r="U956" s="4"/>
      <c r="V956" s="4"/>
      <c r="W956" s="4"/>
      <c r="X956" s="4"/>
      <c r="Y956" s="4"/>
      <c r="Z956" s="4"/>
      <c r="AA956" s="4"/>
      <c r="AB956" s="4"/>
      <c r="AC956" s="4"/>
      <c r="AD956" s="4"/>
      <c r="AE956" s="4"/>
      <c r="AF956" s="4"/>
      <c r="AG956" s="4"/>
    </row>
    <row r="957">
      <c r="A957" s="4"/>
      <c r="B957" s="4"/>
      <c r="C957" s="4"/>
      <c r="D957" s="4"/>
      <c r="E957" s="4"/>
      <c r="F957" s="4"/>
      <c r="G957" s="4"/>
      <c r="H957" s="8"/>
      <c r="I957" s="8"/>
      <c r="J957" s="8"/>
      <c r="K957" s="8"/>
      <c r="L957" s="8"/>
      <c r="M957" s="119"/>
      <c r="N957" s="118"/>
      <c r="O957" s="119"/>
      <c r="P957" s="119"/>
      <c r="Q957" s="119"/>
      <c r="R957" s="119"/>
      <c r="S957" s="4"/>
      <c r="T957" s="4"/>
      <c r="U957" s="4"/>
      <c r="V957" s="4"/>
      <c r="W957" s="4"/>
      <c r="X957" s="4"/>
      <c r="Y957" s="4"/>
      <c r="Z957" s="4"/>
      <c r="AA957" s="4"/>
      <c r="AB957" s="4"/>
      <c r="AC957" s="4"/>
      <c r="AD957" s="4"/>
      <c r="AE957" s="4"/>
      <c r="AF957" s="4"/>
      <c r="AG957" s="4"/>
    </row>
    <row r="958">
      <c r="A958" s="4"/>
      <c r="B958" s="4"/>
      <c r="C958" s="4"/>
      <c r="D958" s="4"/>
      <c r="E958" s="4"/>
      <c r="F958" s="4"/>
      <c r="G958" s="4"/>
      <c r="H958" s="8"/>
      <c r="I958" s="8"/>
      <c r="J958" s="8"/>
      <c r="K958" s="8"/>
      <c r="L958" s="8"/>
      <c r="M958" s="119"/>
      <c r="N958" s="118"/>
      <c r="O958" s="119"/>
      <c r="P958" s="119"/>
      <c r="Q958" s="119"/>
      <c r="R958" s="119"/>
      <c r="S958" s="4"/>
      <c r="T958" s="4"/>
      <c r="U958" s="4"/>
      <c r="V958" s="4"/>
      <c r="W958" s="4"/>
      <c r="X958" s="4"/>
      <c r="Y958" s="4"/>
      <c r="Z958" s="4"/>
      <c r="AA958" s="4"/>
      <c r="AB958" s="4"/>
      <c r="AC958" s="4"/>
      <c r="AD958" s="4"/>
      <c r="AE958" s="4"/>
      <c r="AF958" s="4"/>
      <c r="AG958" s="4"/>
    </row>
    <row r="959">
      <c r="A959" s="4"/>
      <c r="B959" s="4"/>
      <c r="C959" s="4"/>
      <c r="D959" s="4"/>
      <c r="E959" s="4"/>
      <c r="F959" s="4"/>
      <c r="G959" s="4"/>
      <c r="H959" s="8"/>
      <c r="I959" s="8"/>
      <c r="J959" s="8"/>
      <c r="K959" s="8"/>
      <c r="L959" s="8"/>
      <c r="M959" s="119"/>
      <c r="N959" s="118"/>
      <c r="O959" s="119"/>
      <c r="P959" s="119"/>
      <c r="Q959" s="119"/>
      <c r="R959" s="119"/>
      <c r="S959" s="4"/>
      <c r="T959" s="4"/>
      <c r="U959" s="4"/>
      <c r="V959" s="4"/>
      <c r="W959" s="4"/>
      <c r="X959" s="4"/>
      <c r="Y959" s="4"/>
      <c r="Z959" s="4"/>
      <c r="AA959" s="4"/>
      <c r="AB959" s="4"/>
      <c r="AC959" s="4"/>
      <c r="AD959" s="4"/>
      <c r="AE959" s="4"/>
      <c r="AF959" s="4"/>
      <c r="AG959" s="4"/>
    </row>
    <row r="960">
      <c r="A960" s="4"/>
      <c r="B960" s="4"/>
      <c r="C960" s="4"/>
      <c r="D960" s="4"/>
      <c r="E960" s="4"/>
      <c r="F960" s="4"/>
      <c r="G960" s="4"/>
      <c r="H960" s="8"/>
      <c r="I960" s="8"/>
      <c r="J960" s="8"/>
      <c r="K960" s="8"/>
      <c r="L960" s="8"/>
      <c r="M960" s="119"/>
      <c r="N960" s="118"/>
      <c r="O960" s="119"/>
      <c r="P960" s="119"/>
      <c r="Q960" s="119"/>
      <c r="R960" s="119"/>
      <c r="S960" s="4"/>
      <c r="T960" s="4"/>
      <c r="U960" s="4"/>
      <c r="V960" s="4"/>
      <c r="W960" s="4"/>
      <c r="X960" s="4"/>
      <c r="Y960" s="4"/>
      <c r="Z960" s="4"/>
      <c r="AA960" s="4"/>
      <c r="AB960" s="4"/>
      <c r="AC960" s="4"/>
      <c r="AD960" s="4"/>
      <c r="AE960" s="4"/>
      <c r="AF960" s="4"/>
      <c r="AG960" s="4"/>
    </row>
    <row r="961">
      <c r="A961" s="4"/>
      <c r="B961" s="4"/>
      <c r="C961" s="4"/>
      <c r="D961" s="4"/>
      <c r="E961" s="4"/>
      <c r="F961" s="4"/>
      <c r="G961" s="4"/>
      <c r="H961" s="8"/>
      <c r="I961" s="8"/>
      <c r="J961" s="8"/>
      <c r="K961" s="8"/>
      <c r="L961" s="8"/>
      <c r="M961" s="119"/>
      <c r="N961" s="118"/>
      <c r="O961" s="119"/>
      <c r="P961" s="119"/>
      <c r="Q961" s="119"/>
      <c r="R961" s="119"/>
      <c r="S961" s="4"/>
      <c r="T961" s="4"/>
      <c r="U961" s="4"/>
      <c r="V961" s="4"/>
      <c r="W961" s="4"/>
      <c r="X961" s="4"/>
      <c r="Y961" s="4"/>
      <c r="Z961" s="4"/>
      <c r="AA961" s="4"/>
      <c r="AB961" s="4"/>
      <c r="AC961" s="4"/>
      <c r="AD961" s="4"/>
      <c r="AE961" s="4"/>
      <c r="AF961" s="4"/>
      <c r="AG961" s="4"/>
    </row>
    <row r="962">
      <c r="A962" s="4"/>
      <c r="B962" s="4"/>
      <c r="C962" s="4"/>
      <c r="D962" s="4"/>
      <c r="E962" s="4"/>
      <c r="F962" s="4"/>
      <c r="G962" s="4"/>
      <c r="H962" s="8"/>
      <c r="I962" s="8"/>
      <c r="J962" s="8"/>
      <c r="K962" s="8"/>
      <c r="L962" s="8"/>
      <c r="M962" s="119"/>
      <c r="N962" s="118"/>
      <c r="O962" s="119"/>
      <c r="P962" s="119"/>
      <c r="Q962" s="119"/>
      <c r="R962" s="119"/>
      <c r="S962" s="4"/>
      <c r="T962" s="4"/>
      <c r="U962" s="4"/>
      <c r="V962" s="4"/>
      <c r="W962" s="4"/>
      <c r="X962" s="4"/>
      <c r="Y962" s="4"/>
      <c r="Z962" s="4"/>
      <c r="AA962" s="4"/>
      <c r="AB962" s="4"/>
      <c r="AC962" s="4"/>
      <c r="AD962" s="4"/>
      <c r="AE962" s="4"/>
      <c r="AF962" s="4"/>
      <c r="AG962" s="4"/>
    </row>
    <row r="963">
      <c r="A963" s="4"/>
      <c r="B963" s="4"/>
      <c r="C963" s="4"/>
      <c r="D963" s="4"/>
      <c r="E963" s="4"/>
      <c r="F963" s="4"/>
      <c r="G963" s="4"/>
      <c r="H963" s="8"/>
      <c r="I963" s="8"/>
      <c r="J963" s="8"/>
      <c r="K963" s="8"/>
      <c r="L963" s="8"/>
      <c r="M963" s="119"/>
      <c r="N963" s="118"/>
      <c r="O963" s="119"/>
      <c r="P963" s="119"/>
      <c r="Q963" s="119"/>
      <c r="R963" s="119"/>
      <c r="S963" s="4"/>
      <c r="T963" s="4"/>
      <c r="U963" s="4"/>
      <c r="V963" s="4"/>
      <c r="W963" s="4"/>
      <c r="X963" s="4"/>
      <c r="Y963" s="4"/>
      <c r="Z963" s="4"/>
      <c r="AA963" s="4"/>
      <c r="AB963" s="4"/>
      <c r="AC963" s="4"/>
      <c r="AD963" s="4"/>
      <c r="AE963" s="4"/>
      <c r="AF963" s="4"/>
      <c r="AG963" s="4"/>
    </row>
    <row r="964">
      <c r="A964" s="4"/>
      <c r="B964" s="4"/>
      <c r="C964" s="4"/>
      <c r="D964" s="4"/>
      <c r="E964" s="4"/>
      <c r="F964" s="4"/>
      <c r="G964" s="4"/>
      <c r="H964" s="8"/>
      <c r="I964" s="8"/>
      <c r="J964" s="8"/>
      <c r="K964" s="8"/>
      <c r="L964" s="8"/>
      <c r="M964" s="119"/>
      <c r="N964" s="118"/>
      <c r="O964" s="119"/>
      <c r="P964" s="119"/>
      <c r="Q964" s="119"/>
      <c r="R964" s="119"/>
      <c r="S964" s="4"/>
      <c r="T964" s="4"/>
      <c r="U964" s="4"/>
      <c r="V964" s="4"/>
      <c r="W964" s="4"/>
      <c r="X964" s="4"/>
      <c r="Y964" s="4"/>
      <c r="Z964" s="4"/>
      <c r="AA964" s="4"/>
      <c r="AB964" s="4"/>
      <c r="AC964" s="4"/>
      <c r="AD964" s="4"/>
      <c r="AE964" s="4"/>
      <c r="AF964" s="4"/>
      <c r="AG964" s="4"/>
    </row>
    <row r="965">
      <c r="A965" s="4"/>
      <c r="B965" s="4"/>
      <c r="C965" s="4"/>
      <c r="D965" s="4"/>
      <c r="E965" s="4"/>
      <c r="F965" s="4"/>
      <c r="G965" s="4"/>
      <c r="H965" s="8"/>
      <c r="I965" s="8"/>
      <c r="J965" s="8"/>
      <c r="K965" s="8"/>
      <c r="L965" s="8"/>
      <c r="M965" s="119"/>
      <c r="N965" s="118"/>
      <c r="O965" s="119"/>
      <c r="P965" s="119"/>
      <c r="Q965" s="119"/>
      <c r="R965" s="119"/>
      <c r="S965" s="4"/>
      <c r="T965" s="4"/>
      <c r="U965" s="4"/>
      <c r="V965" s="4"/>
      <c r="W965" s="4"/>
      <c r="X965" s="4"/>
      <c r="Y965" s="4"/>
      <c r="Z965" s="4"/>
      <c r="AA965" s="4"/>
      <c r="AB965" s="4"/>
      <c r="AC965" s="4"/>
      <c r="AD965" s="4"/>
      <c r="AE965" s="4"/>
      <c r="AF965" s="4"/>
      <c r="AG965" s="4"/>
    </row>
    <row r="966">
      <c r="A966" s="4"/>
      <c r="B966" s="4"/>
      <c r="C966" s="4"/>
      <c r="D966" s="4"/>
      <c r="E966" s="4"/>
      <c r="F966" s="4"/>
      <c r="G966" s="4"/>
      <c r="H966" s="8"/>
      <c r="I966" s="8"/>
      <c r="J966" s="8"/>
      <c r="K966" s="8"/>
      <c r="L966" s="8"/>
      <c r="M966" s="119"/>
      <c r="N966" s="118"/>
      <c r="O966" s="119"/>
      <c r="P966" s="119"/>
      <c r="Q966" s="119"/>
      <c r="R966" s="119"/>
      <c r="S966" s="4"/>
      <c r="T966" s="4"/>
      <c r="U966" s="4"/>
      <c r="V966" s="4"/>
      <c r="W966" s="4"/>
      <c r="X966" s="4"/>
      <c r="Y966" s="4"/>
      <c r="Z966" s="4"/>
      <c r="AA966" s="4"/>
      <c r="AB966" s="4"/>
      <c r="AC966" s="4"/>
      <c r="AD966" s="4"/>
      <c r="AE966" s="4"/>
      <c r="AF966" s="4"/>
      <c r="AG966" s="4"/>
    </row>
    <row r="967">
      <c r="A967" s="4"/>
      <c r="B967" s="4"/>
      <c r="C967" s="4"/>
      <c r="D967" s="4"/>
      <c r="E967" s="4"/>
      <c r="F967" s="4"/>
      <c r="G967" s="4"/>
      <c r="H967" s="8"/>
      <c r="I967" s="8"/>
      <c r="J967" s="8"/>
      <c r="K967" s="8"/>
      <c r="L967" s="8"/>
      <c r="M967" s="119"/>
      <c r="N967" s="118"/>
      <c r="O967" s="119"/>
      <c r="P967" s="119"/>
      <c r="Q967" s="119"/>
      <c r="R967" s="119"/>
      <c r="S967" s="4"/>
      <c r="T967" s="4"/>
      <c r="U967" s="4"/>
      <c r="V967" s="4"/>
      <c r="W967" s="4"/>
      <c r="X967" s="4"/>
      <c r="Y967" s="4"/>
      <c r="Z967" s="4"/>
      <c r="AA967" s="4"/>
      <c r="AB967" s="4"/>
      <c r="AC967" s="4"/>
      <c r="AD967" s="4"/>
      <c r="AE967" s="4"/>
      <c r="AF967" s="4"/>
      <c r="AG967" s="4"/>
    </row>
    <row r="968">
      <c r="A968" s="4"/>
      <c r="B968" s="4"/>
      <c r="C968" s="4"/>
      <c r="D968" s="4"/>
      <c r="E968" s="4"/>
      <c r="F968" s="4"/>
      <c r="G968" s="4"/>
      <c r="H968" s="8"/>
      <c r="I968" s="8"/>
      <c r="J968" s="8"/>
      <c r="K968" s="8"/>
      <c r="L968" s="8"/>
      <c r="M968" s="119"/>
      <c r="N968" s="118"/>
      <c r="O968" s="119"/>
      <c r="P968" s="119"/>
      <c r="Q968" s="119"/>
      <c r="R968" s="119"/>
      <c r="S968" s="4"/>
      <c r="T968" s="4"/>
      <c r="U968" s="4"/>
      <c r="V968" s="4"/>
      <c r="W968" s="4"/>
      <c r="X968" s="4"/>
      <c r="Y968" s="4"/>
      <c r="Z968" s="4"/>
      <c r="AA968" s="4"/>
      <c r="AB968" s="4"/>
      <c r="AC968" s="4"/>
      <c r="AD968" s="4"/>
      <c r="AE968" s="4"/>
      <c r="AF968" s="4"/>
      <c r="AG968" s="4"/>
    </row>
    <row r="969">
      <c r="A969" s="4"/>
      <c r="B969" s="4"/>
      <c r="C969" s="4"/>
      <c r="D969" s="4"/>
      <c r="E969" s="4"/>
      <c r="F969" s="4"/>
      <c r="G969" s="4"/>
      <c r="H969" s="8"/>
      <c r="I969" s="8"/>
      <c r="J969" s="8"/>
      <c r="K969" s="8"/>
      <c r="L969" s="8"/>
      <c r="M969" s="119"/>
      <c r="N969" s="118"/>
      <c r="O969" s="119"/>
      <c r="P969" s="119"/>
      <c r="Q969" s="119"/>
      <c r="R969" s="119"/>
      <c r="S969" s="4"/>
      <c r="T969" s="4"/>
      <c r="U969" s="4"/>
      <c r="V969" s="4"/>
      <c r="W969" s="4"/>
      <c r="X969" s="4"/>
      <c r="Y969" s="4"/>
      <c r="Z969" s="4"/>
      <c r="AA969" s="4"/>
      <c r="AB969" s="4"/>
      <c r="AC969" s="4"/>
      <c r="AD969" s="4"/>
      <c r="AE969" s="4"/>
      <c r="AF969" s="4"/>
      <c r="AG969" s="4"/>
    </row>
    <row r="970">
      <c r="A970" s="4"/>
      <c r="B970" s="4"/>
      <c r="C970" s="4"/>
      <c r="D970" s="4"/>
      <c r="E970" s="4"/>
      <c r="F970" s="4"/>
      <c r="G970" s="4"/>
      <c r="H970" s="8"/>
      <c r="I970" s="8"/>
      <c r="J970" s="8"/>
      <c r="K970" s="8"/>
      <c r="L970" s="8"/>
      <c r="M970" s="119"/>
      <c r="N970" s="118"/>
      <c r="O970" s="119"/>
      <c r="P970" s="119"/>
      <c r="Q970" s="119"/>
      <c r="R970" s="119"/>
      <c r="S970" s="4"/>
      <c r="T970" s="4"/>
      <c r="U970" s="4"/>
      <c r="V970" s="4"/>
      <c r="W970" s="4"/>
      <c r="X970" s="4"/>
      <c r="Y970" s="4"/>
      <c r="Z970" s="4"/>
      <c r="AA970" s="4"/>
      <c r="AB970" s="4"/>
      <c r="AC970" s="4"/>
      <c r="AD970" s="4"/>
      <c r="AE970" s="4"/>
      <c r="AF970" s="4"/>
      <c r="AG970" s="4"/>
    </row>
    <row r="971">
      <c r="A971" s="4"/>
      <c r="B971" s="4"/>
      <c r="C971" s="4"/>
      <c r="D971" s="4"/>
      <c r="E971" s="4"/>
      <c r="F971" s="4"/>
      <c r="G971" s="4"/>
      <c r="H971" s="8"/>
      <c r="I971" s="8"/>
      <c r="J971" s="8"/>
      <c r="K971" s="8"/>
      <c r="L971" s="8"/>
      <c r="M971" s="119"/>
      <c r="N971" s="118"/>
      <c r="O971" s="119"/>
      <c r="P971" s="119"/>
      <c r="Q971" s="119"/>
      <c r="R971" s="119"/>
      <c r="S971" s="4"/>
      <c r="T971" s="4"/>
      <c r="U971" s="4"/>
      <c r="V971" s="4"/>
      <c r="W971" s="4"/>
      <c r="X971" s="4"/>
      <c r="Y971" s="4"/>
      <c r="Z971" s="4"/>
      <c r="AA971" s="4"/>
      <c r="AB971" s="4"/>
      <c r="AC971" s="4"/>
      <c r="AD971" s="4"/>
      <c r="AE971" s="4"/>
      <c r="AF971" s="4"/>
      <c r="AG971" s="4"/>
    </row>
    <row r="972">
      <c r="A972" s="4"/>
      <c r="B972" s="4"/>
      <c r="C972" s="4"/>
      <c r="D972" s="4"/>
      <c r="E972" s="4"/>
      <c r="F972" s="4"/>
      <c r="G972" s="4"/>
      <c r="H972" s="8"/>
      <c r="I972" s="8"/>
      <c r="J972" s="8"/>
      <c r="K972" s="8"/>
      <c r="L972" s="8"/>
      <c r="M972" s="119"/>
      <c r="N972" s="118"/>
      <c r="O972" s="119"/>
      <c r="P972" s="119"/>
      <c r="Q972" s="119"/>
      <c r="R972" s="119"/>
      <c r="S972" s="4"/>
      <c r="T972" s="4"/>
      <c r="U972" s="4"/>
      <c r="V972" s="4"/>
      <c r="W972" s="4"/>
      <c r="X972" s="4"/>
      <c r="Y972" s="4"/>
      <c r="Z972" s="4"/>
      <c r="AA972" s="4"/>
      <c r="AB972" s="4"/>
      <c r="AC972" s="4"/>
      <c r="AD972" s="4"/>
      <c r="AE972" s="4"/>
      <c r="AF972" s="4"/>
      <c r="AG972" s="4"/>
    </row>
    <row r="973">
      <c r="A973" s="4"/>
      <c r="B973" s="4"/>
      <c r="C973" s="4"/>
      <c r="D973" s="4"/>
      <c r="E973" s="4"/>
      <c r="F973" s="4"/>
      <c r="G973" s="4"/>
      <c r="H973" s="8"/>
      <c r="I973" s="8"/>
      <c r="J973" s="8"/>
      <c r="K973" s="8"/>
      <c r="L973" s="8"/>
      <c r="M973" s="119"/>
      <c r="N973" s="118"/>
      <c r="O973" s="119"/>
      <c r="P973" s="119"/>
      <c r="Q973" s="119"/>
      <c r="R973" s="119"/>
      <c r="S973" s="4"/>
      <c r="T973" s="4"/>
      <c r="U973" s="4"/>
      <c r="V973" s="4"/>
      <c r="W973" s="4"/>
      <c r="X973" s="4"/>
      <c r="Y973" s="4"/>
      <c r="Z973" s="4"/>
      <c r="AA973" s="4"/>
      <c r="AB973" s="4"/>
      <c r="AC973" s="4"/>
      <c r="AD973" s="4"/>
      <c r="AE973" s="4"/>
      <c r="AF973" s="4"/>
      <c r="AG973" s="4"/>
    </row>
    <row r="974">
      <c r="A974" s="4"/>
      <c r="B974" s="4"/>
      <c r="C974" s="4"/>
      <c r="D974" s="4"/>
      <c r="E974" s="4"/>
      <c r="F974" s="4"/>
      <c r="G974" s="4"/>
      <c r="H974" s="8"/>
      <c r="I974" s="8"/>
      <c r="J974" s="8"/>
      <c r="K974" s="8"/>
      <c r="L974" s="8"/>
      <c r="M974" s="119"/>
      <c r="N974" s="118"/>
      <c r="O974" s="119"/>
      <c r="P974" s="119"/>
      <c r="Q974" s="119"/>
      <c r="R974" s="119"/>
      <c r="S974" s="4"/>
      <c r="T974" s="4"/>
      <c r="U974" s="4"/>
      <c r="V974" s="4"/>
      <c r="W974" s="4"/>
      <c r="X974" s="4"/>
      <c r="Y974" s="4"/>
      <c r="Z974" s="4"/>
      <c r="AA974" s="4"/>
      <c r="AB974" s="4"/>
      <c r="AC974" s="4"/>
      <c r="AD974" s="4"/>
      <c r="AE974" s="4"/>
      <c r="AF974" s="4"/>
      <c r="AG974" s="4"/>
    </row>
    <row r="975">
      <c r="A975" s="4"/>
      <c r="B975" s="4"/>
      <c r="C975" s="4"/>
      <c r="D975" s="4"/>
      <c r="E975" s="4"/>
      <c r="F975" s="4"/>
      <c r="G975" s="4"/>
      <c r="H975" s="8"/>
      <c r="I975" s="8"/>
      <c r="J975" s="8"/>
      <c r="K975" s="8"/>
      <c r="L975" s="8"/>
      <c r="M975" s="119"/>
      <c r="N975" s="118"/>
      <c r="O975" s="119"/>
      <c r="P975" s="119"/>
      <c r="Q975" s="119"/>
      <c r="R975" s="119"/>
      <c r="S975" s="4"/>
      <c r="T975" s="4"/>
      <c r="U975" s="4"/>
      <c r="V975" s="4"/>
      <c r="W975" s="4"/>
      <c r="X975" s="4"/>
      <c r="Y975" s="4"/>
      <c r="Z975" s="4"/>
      <c r="AA975" s="4"/>
      <c r="AB975" s="4"/>
      <c r="AC975" s="4"/>
      <c r="AD975" s="4"/>
      <c r="AE975" s="4"/>
      <c r="AF975" s="4"/>
      <c r="AG975" s="4"/>
    </row>
    <row r="976">
      <c r="A976" s="4"/>
      <c r="B976" s="4"/>
      <c r="C976" s="4"/>
      <c r="D976" s="4"/>
      <c r="E976" s="4"/>
      <c r="F976" s="4"/>
      <c r="G976" s="4"/>
      <c r="H976" s="8"/>
      <c r="I976" s="8"/>
      <c r="J976" s="8"/>
      <c r="K976" s="8"/>
      <c r="L976" s="8"/>
      <c r="M976" s="119"/>
      <c r="N976" s="118"/>
      <c r="O976" s="119"/>
      <c r="P976" s="119"/>
      <c r="Q976" s="119"/>
      <c r="R976" s="119"/>
      <c r="S976" s="4"/>
      <c r="T976" s="4"/>
      <c r="U976" s="4"/>
      <c r="V976" s="4"/>
      <c r="W976" s="4"/>
      <c r="X976" s="4"/>
      <c r="Y976" s="4"/>
      <c r="Z976" s="4"/>
      <c r="AA976" s="4"/>
      <c r="AB976" s="4"/>
      <c r="AC976" s="4"/>
      <c r="AD976" s="4"/>
      <c r="AE976" s="4"/>
      <c r="AF976" s="4"/>
      <c r="AG976" s="4"/>
    </row>
    <row r="977">
      <c r="A977" s="4"/>
      <c r="B977" s="4"/>
      <c r="C977" s="4"/>
      <c r="D977" s="4"/>
      <c r="E977" s="4"/>
      <c r="F977" s="4"/>
      <c r="G977" s="4"/>
      <c r="H977" s="8"/>
      <c r="I977" s="8"/>
      <c r="J977" s="8"/>
      <c r="K977" s="8"/>
      <c r="L977" s="8"/>
      <c r="M977" s="119"/>
      <c r="N977" s="118"/>
      <c r="O977" s="119"/>
      <c r="P977" s="119"/>
      <c r="Q977" s="119"/>
      <c r="R977" s="119"/>
      <c r="S977" s="4"/>
      <c r="T977" s="4"/>
      <c r="U977" s="4"/>
      <c r="V977" s="4"/>
      <c r="W977" s="4"/>
      <c r="X977" s="4"/>
      <c r="Y977" s="4"/>
      <c r="Z977" s="4"/>
      <c r="AA977" s="4"/>
      <c r="AB977" s="4"/>
      <c r="AC977" s="4"/>
      <c r="AD977" s="4"/>
      <c r="AE977" s="4"/>
      <c r="AF977" s="4"/>
      <c r="AG977" s="4"/>
    </row>
    <row r="978">
      <c r="A978" s="4"/>
      <c r="B978" s="4"/>
      <c r="C978" s="4"/>
      <c r="D978" s="4"/>
      <c r="E978" s="4"/>
      <c r="F978" s="4"/>
      <c r="G978" s="4"/>
      <c r="H978" s="8"/>
      <c r="I978" s="8"/>
      <c r="J978" s="8"/>
      <c r="K978" s="8"/>
      <c r="L978" s="8"/>
      <c r="M978" s="119"/>
      <c r="N978" s="118"/>
      <c r="O978" s="119"/>
      <c r="P978" s="119"/>
      <c r="Q978" s="119"/>
      <c r="R978" s="119"/>
      <c r="S978" s="4"/>
      <c r="T978" s="4"/>
      <c r="U978" s="4"/>
      <c r="V978" s="4"/>
      <c r="W978" s="4"/>
      <c r="X978" s="4"/>
      <c r="Y978" s="4"/>
      <c r="Z978" s="4"/>
      <c r="AA978" s="4"/>
      <c r="AB978" s="4"/>
      <c r="AC978" s="4"/>
      <c r="AD978" s="4"/>
      <c r="AE978" s="4"/>
      <c r="AF978" s="4"/>
      <c r="AG978" s="4"/>
    </row>
    <row r="979">
      <c r="A979" s="4"/>
      <c r="B979" s="4"/>
      <c r="C979" s="4"/>
      <c r="D979" s="4"/>
      <c r="E979" s="4"/>
      <c r="F979" s="4"/>
      <c r="G979" s="4"/>
      <c r="H979" s="8"/>
      <c r="I979" s="8"/>
      <c r="J979" s="8"/>
      <c r="K979" s="8"/>
      <c r="L979" s="8"/>
      <c r="M979" s="119"/>
      <c r="N979" s="118"/>
      <c r="O979" s="119"/>
      <c r="P979" s="119"/>
      <c r="Q979" s="119"/>
      <c r="R979" s="119"/>
      <c r="S979" s="4"/>
      <c r="T979" s="4"/>
      <c r="U979" s="4"/>
      <c r="V979" s="4"/>
      <c r="W979" s="4"/>
      <c r="X979" s="4"/>
      <c r="Y979" s="4"/>
      <c r="Z979" s="4"/>
      <c r="AA979" s="4"/>
      <c r="AB979" s="4"/>
      <c r="AC979" s="4"/>
      <c r="AD979" s="4"/>
      <c r="AE979" s="4"/>
      <c r="AF979" s="4"/>
      <c r="AG979" s="4"/>
    </row>
    <row r="980">
      <c r="A980" s="4"/>
      <c r="B980" s="4"/>
      <c r="C980" s="4"/>
      <c r="D980" s="4"/>
      <c r="E980" s="4"/>
      <c r="F980" s="4"/>
      <c r="G980" s="4"/>
      <c r="H980" s="8"/>
      <c r="I980" s="8"/>
      <c r="J980" s="8"/>
      <c r="K980" s="8"/>
      <c r="L980" s="8"/>
      <c r="M980" s="119"/>
      <c r="N980" s="118"/>
      <c r="O980" s="119"/>
      <c r="P980" s="119"/>
      <c r="Q980" s="119"/>
      <c r="R980" s="119"/>
      <c r="S980" s="4"/>
      <c r="T980" s="4"/>
      <c r="U980" s="4"/>
      <c r="V980" s="4"/>
      <c r="W980" s="4"/>
      <c r="X980" s="4"/>
      <c r="Y980" s="4"/>
      <c r="Z980" s="4"/>
      <c r="AA980" s="4"/>
      <c r="AB980" s="4"/>
      <c r="AC980" s="4"/>
      <c r="AD980" s="4"/>
      <c r="AE980" s="4"/>
      <c r="AF980" s="4"/>
      <c r="AG980" s="4"/>
    </row>
    <row r="981">
      <c r="A981" s="4"/>
      <c r="B981" s="4"/>
      <c r="C981" s="4"/>
      <c r="D981" s="4"/>
      <c r="E981" s="4"/>
      <c r="F981" s="4"/>
      <c r="G981" s="4"/>
      <c r="H981" s="8"/>
      <c r="I981" s="8"/>
      <c r="J981" s="8"/>
      <c r="K981" s="8"/>
      <c r="L981" s="8"/>
      <c r="M981" s="119"/>
      <c r="N981" s="118"/>
      <c r="O981" s="119"/>
      <c r="P981" s="119"/>
      <c r="Q981" s="119"/>
      <c r="R981" s="119"/>
      <c r="S981" s="4"/>
      <c r="T981" s="4"/>
      <c r="U981" s="4"/>
      <c r="V981" s="4"/>
      <c r="W981" s="4"/>
      <c r="X981" s="4"/>
      <c r="Y981" s="4"/>
      <c r="Z981" s="4"/>
      <c r="AA981" s="4"/>
      <c r="AB981" s="4"/>
      <c r="AC981" s="4"/>
      <c r="AD981" s="4"/>
      <c r="AE981" s="4"/>
      <c r="AF981" s="4"/>
      <c r="AG981" s="4"/>
    </row>
    <row r="982">
      <c r="A982" s="4"/>
      <c r="B982" s="4"/>
      <c r="C982" s="4"/>
      <c r="D982" s="4"/>
      <c r="E982" s="4"/>
      <c r="F982" s="4"/>
      <c r="G982" s="4"/>
      <c r="H982" s="8"/>
      <c r="I982" s="8"/>
      <c r="J982" s="8"/>
      <c r="K982" s="8"/>
      <c r="L982" s="8"/>
      <c r="M982" s="119"/>
      <c r="N982" s="118"/>
      <c r="O982" s="119"/>
      <c r="P982" s="119"/>
      <c r="Q982" s="119"/>
      <c r="R982" s="119"/>
      <c r="S982" s="4"/>
      <c r="T982" s="4"/>
      <c r="U982" s="4"/>
      <c r="V982" s="4"/>
      <c r="W982" s="4"/>
      <c r="X982" s="4"/>
      <c r="Y982" s="4"/>
      <c r="Z982" s="4"/>
      <c r="AA982" s="4"/>
      <c r="AB982" s="4"/>
      <c r="AC982" s="4"/>
      <c r="AD982" s="4"/>
      <c r="AE982" s="4"/>
      <c r="AF982" s="4"/>
      <c r="AG982" s="4"/>
    </row>
    <row r="983">
      <c r="A983" s="4"/>
      <c r="B983" s="4"/>
      <c r="C983" s="4"/>
      <c r="D983" s="4"/>
      <c r="E983" s="4"/>
      <c r="F983" s="4"/>
      <c r="G983" s="4"/>
      <c r="H983" s="8"/>
      <c r="I983" s="8"/>
      <c r="J983" s="8"/>
      <c r="K983" s="8"/>
      <c r="L983" s="8"/>
      <c r="M983" s="119"/>
      <c r="N983" s="118"/>
      <c r="O983" s="119"/>
      <c r="P983" s="119"/>
      <c r="Q983" s="119"/>
      <c r="R983" s="119"/>
      <c r="S983" s="4"/>
      <c r="T983" s="4"/>
      <c r="U983" s="4"/>
      <c r="V983" s="4"/>
      <c r="W983" s="4"/>
      <c r="X983" s="4"/>
      <c r="Y983" s="4"/>
      <c r="Z983" s="4"/>
      <c r="AA983" s="4"/>
      <c r="AB983" s="4"/>
      <c r="AC983" s="4"/>
      <c r="AD983" s="4"/>
      <c r="AE983" s="4"/>
      <c r="AF983" s="4"/>
      <c r="AG983" s="4"/>
    </row>
    <row r="984">
      <c r="A984" s="4"/>
      <c r="B984" s="4"/>
      <c r="C984" s="4"/>
      <c r="D984" s="4"/>
      <c r="E984" s="4"/>
      <c r="F984" s="4"/>
      <c r="G984" s="4"/>
      <c r="H984" s="8"/>
      <c r="I984" s="8"/>
      <c r="J984" s="8"/>
      <c r="K984" s="8"/>
      <c r="L984" s="8"/>
      <c r="M984" s="119"/>
      <c r="N984" s="118"/>
      <c r="O984" s="119"/>
      <c r="P984" s="119"/>
      <c r="Q984" s="119"/>
      <c r="R984" s="119"/>
      <c r="S984" s="4"/>
      <c r="T984" s="4"/>
      <c r="U984" s="4"/>
      <c r="V984" s="4"/>
      <c r="W984" s="4"/>
      <c r="X984" s="4"/>
      <c r="Y984" s="4"/>
      <c r="Z984" s="4"/>
      <c r="AA984" s="4"/>
      <c r="AB984" s="4"/>
      <c r="AC984" s="4"/>
      <c r="AD984" s="4"/>
      <c r="AE984" s="4"/>
      <c r="AF984" s="4"/>
      <c r="AG984" s="4"/>
    </row>
    <row r="985">
      <c r="A985" s="4"/>
      <c r="B985" s="4"/>
      <c r="C985" s="4"/>
      <c r="D985" s="4"/>
      <c r="E985" s="4"/>
      <c r="F985" s="4"/>
      <c r="G985" s="4"/>
      <c r="H985" s="8"/>
      <c r="I985" s="8"/>
      <c r="J985" s="8"/>
      <c r="K985" s="8"/>
      <c r="L985" s="8"/>
      <c r="M985" s="119"/>
      <c r="N985" s="118"/>
      <c r="O985" s="119"/>
      <c r="P985" s="119"/>
      <c r="Q985" s="119"/>
      <c r="R985" s="119"/>
      <c r="S985" s="4"/>
      <c r="T985" s="4"/>
      <c r="U985" s="4"/>
      <c r="V985" s="4"/>
      <c r="W985" s="4"/>
      <c r="X985" s="4"/>
      <c r="Y985" s="4"/>
      <c r="Z985" s="4"/>
      <c r="AA985" s="4"/>
      <c r="AB985" s="4"/>
      <c r="AC985" s="4"/>
      <c r="AD985" s="4"/>
      <c r="AE985" s="4"/>
      <c r="AF985" s="4"/>
      <c r="AG985" s="4"/>
    </row>
    <row r="986">
      <c r="A986" s="4"/>
      <c r="B986" s="4"/>
      <c r="C986" s="4"/>
      <c r="D986" s="4"/>
      <c r="E986" s="4"/>
      <c r="F986" s="4"/>
      <c r="G986" s="4"/>
      <c r="H986" s="8"/>
      <c r="I986" s="8"/>
      <c r="J986" s="8"/>
      <c r="K986" s="8"/>
      <c r="L986" s="8"/>
      <c r="M986" s="119"/>
      <c r="N986" s="118"/>
      <c r="O986" s="119"/>
      <c r="P986" s="119"/>
      <c r="Q986" s="119"/>
      <c r="R986" s="119"/>
      <c r="S986" s="4"/>
      <c r="T986" s="4"/>
      <c r="U986" s="4"/>
      <c r="V986" s="4"/>
      <c r="W986" s="4"/>
      <c r="X986" s="4"/>
      <c r="Y986" s="4"/>
      <c r="Z986" s="4"/>
      <c r="AA986" s="4"/>
      <c r="AB986" s="4"/>
      <c r="AC986" s="4"/>
      <c r="AD986" s="4"/>
      <c r="AE986" s="4"/>
      <c r="AF986" s="4"/>
      <c r="AG986" s="4"/>
    </row>
    <row r="987">
      <c r="A987" s="4"/>
      <c r="B987" s="4"/>
      <c r="C987" s="4"/>
      <c r="D987" s="4"/>
      <c r="E987" s="4"/>
      <c r="F987" s="4"/>
      <c r="G987" s="4"/>
      <c r="H987" s="8"/>
      <c r="I987" s="8"/>
      <c r="J987" s="8"/>
      <c r="K987" s="8"/>
      <c r="L987" s="8"/>
      <c r="M987" s="119"/>
      <c r="N987" s="118"/>
      <c r="O987" s="119"/>
      <c r="P987" s="119"/>
      <c r="Q987" s="119"/>
      <c r="R987" s="119"/>
      <c r="S987" s="4"/>
      <c r="T987" s="4"/>
      <c r="U987" s="4"/>
      <c r="V987" s="4"/>
      <c r="W987" s="4"/>
      <c r="X987" s="4"/>
      <c r="Y987" s="4"/>
      <c r="Z987" s="4"/>
      <c r="AA987" s="4"/>
      <c r="AB987" s="4"/>
      <c r="AC987" s="4"/>
      <c r="AD987" s="4"/>
      <c r="AE987" s="4"/>
      <c r="AF987" s="4"/>
      <c r="AG987" s="4"/>
    </row>
    <row r="988">
      <c r="A988" s="4"/>
      <c r="B988" s="4"/>
      <c r="C988" s="4"/>
      <c r="D988" s="4"/>
      <c r="E988" s="4"/>
      <c r="F988" s="4"/>
      <c r="G988" s="4"/>
      <c r="H988" s="8"/>
      <c r="I988" s="8"/>
      <c r="J988" s="8"/>
      <c r="K988" s="8"/>
      <c r="L988" s="8"/>
      <c r="M988" s="119"/>
      <c r="N988" s="118"/>
      <c r="O988" s="119"/>
      <c r="P988" s="119"/>
      <c r="Q988" s="119"/>
      <c r="R988" s="119"/>
      <c r="S988" s="4"/>
      <c r="T988" s="4"/>
      <c r="U988" s="4"/>
      <c r="V988" s="4"/>
      <c r="W988" s="4"/>
      <c r="X988" s="4"/>
      <c r="Y988" s="4"/>
      <c r="Z988" s="4"/>
      <c r="AA988" s="4"/>
      <c r="AB988" s="4"/>
      <c r="AC988" s="4"/>
      <c r="AD988" s="4"/>
      <c r="AE988" s="4"/>
      <c r="AF988" s="4"/>
      <c r="AG988" s="4"/>
    </row>
    <row r="989">
      <c r="A989" s="4"/>
      <c r="B989" s="4"/>
      <c r="C989" s="4"/>
      <c r="D989" s="4"/>
      <c r="E989" s="4"/>
      <c r="F989" s="4"/>
      <c r="G989" s="4"/>
      <c r="H989" s="8"/>
      <c r="I989" s="8"/>
      <c r="J989" s="8"/>
      <c r="K989" s="8"/>
      <c r="L989" s="8"/>
      <c r="M989" s="119"/>
      <c r="N989" s="118"/>
      <c r="O989" s="119"/>
      <c r="P989" s="119"/>
      <c r="Q989" s="119"/>
      <c r="R989" s="119"/>
      <c r="S989" s="4"/>
      <c r="T989" s="4"/>
      <c r="U989" s="4"/>
      <c r="V989" s="4"/>
      <c r="W989" s="4"/>
      <c r="X989" s="4"/>
      <c r="Y989" s="4"/>
      <c r="Z989" s="4"/>
      <c r="AA989" s="4"/>
      <c r="AB989" s="4"/>
      <c r="AC989" s="4"/>
      <c r="AD989" s="4"/>
      <c r="AE989" s="4"/>
      <c r="AF989" s="4"/>
      <c r="AG989" s="4"/>
    </row>
    <row r="990">
      <c r="A990" s="4"/>
      <c r="B990" s="4"/>
      <c r="C990" s="4"/>
      <c r="D990" s="4"/>
      <c r="E990" s="4"/>
      <c r="F990" s="4"/>
      <c r="G990" s="4"/>
      <c r="H990" s="8"/>
      <c r="I990" s="8"/>
      <c r="J990" s="8"/>
      <c r="K990" s="8"/>
      <c r="L990" s="8"/>
      <c r="M990" s="119"/>
      <c r="N990" s="118"/>
      <c r="O990" s="119"/>
      <c r="P990" s="119"/>
      <c r="Q990" s="119"/>
      <c r="R990" s="119"/>
      <c r="S990" s="4"/>
      <c r="T990" s="4"/>
      <c r="U990" s="4"/>
      <c r="V990" s="4"/>
      <c r="W990" s="4"/>
      <c r="X990" s="4"/>
      <c r="Y990" s="4"/>
      <c r="Z990" s="4"/>
      <c r="AA990" s="4"/>
      <c r="AB990" s="4"/>
      <c r="AC990" s="4"/>
      <c r="AD990" s="4"/>
      <c r="AE990" s="4"/>
      <c r="AF990" s="4"/>
      <c r="AG990" s="4"/>
    </row>
    <row r="991">
      <c r="A991" s="4"/>
      <c r="B991" s="4"/>
      <c r="C991" s="4"/>
      <c r="D991" s="4"/>
      <c r="E991" s="4"/>
      <c r="F991" s="4"/>
      <c r="G991" s="4"/>
      <c r="H991" s="8"/>
      <c r="I991" s="8"/>
      <c r="J991" s="8"/>
      <c r="K991" s="8"/>
      <c r="L991" s="8"/>
      <c r="M991" s="119"/>
      <c r="N991" s="118"/>
      <c r="O991" s="119"/>
      <c r="P991" s="119"/>
      <c r="Q991" s="119"/>
      <c r="R991" s="119"/>
      <c r="S991" s="4"/>
      <c r="T991" s="4"/>
      <c r="U991" s="4"/>
      <c r="V991" s="4"/>
      <c r="W991" s="4"/>
      <c r="X991" s="4"/>
      <c r="Y991" s="4"/>
      <c r="Z991" s="4"/>
      <c r="AA991" s="4"/>
      <c r="AB991" s="4"/>
      <c r="AC991" s="4"/>
      <c r="AD991" s="4"/>
      <c r="AE991" s="4"/>
      <c r="AF991" s="4"/>
      <c r="AG991" s="4"/>
    </row>
    <row r="992">
      <c r="A992" s="4"/>
      <c r="B992" s="4"/>
      <c r="C992" s="4"/>
      <c r="D992" s="4"/>
      <c r="E992" s="4"/>
      <c r="F992" s="4"/>
      <c r="G992" s="4"/>
      <c r="H992" s="8"/>
      <c r="I992" s="8"/>
      <c r="J992" s="8"/>
      <c r="K992" s="8"/>
      <c r="L992" s="8"/>
      <c r="M992" s="119"/>
      <c r="N992" s="118"/>
      <c r="O992" s="119"/>
      <c r="P992" s="119"/>
      <c r="Q992" s="119"/>
      <c r="R992" s="119"/>
      <c r="S992" s="4"/>
      <c r="T992" s="4"/>
      <c r="U992" s="4"/>
      <c r="V992" s="4"/>
      <c r="W992" s="4"/>
      <c r="X992" s="4"/>
      <c r="Y992" s="4"/>
      <c r="Z992" s="4"/>
      <c r="AA992" s="4"/>
      <c r="AB992" s="4"/>
      <c r="AC992" s="4"/>
      <c r="AD992" s="4"/>
      <c r="AE992" s="4"/>
      <c r="AF992" s="4"/>
      <c r="AG992" s="4"/>
    </row>
    <row r="993">
      <c r="A993" s="4"/>
      <c r="B993" s="4"/>
      <c r="C993" s="4"/>
      <c r="D993" s="4"/>
      <c r="E993" s="4"/>
      <c r="F993" s="4"/>
      <c r="G993" s="4"/>
      <c r="H993" s="8"/>
      <c r="I993" s="8"/>
      <c r="J993" s="8"/>
      <c r="K993" s="8"/>
      <c r="L993" s="8"/>
      <c r="M993" s="119"/>
      <c r="N993" s="118"/>
      <c r="O993" s="119"/>
      <c r="P993" s="119"/>
      <c r="Q993" s="119"/>
      <c r="R993" s="119"/>
      <c r="S993" s="4"/>
      <c r="T993" s="4"/>
      <c r="U993" s="4"/>
      <c r="V993" s="4"/>
      <c r="W993" s="4"/>
      <c r="X993" s="4"/>
      <c r="Y993" s="4"/>
      <c r="Z993" s="4"/>
      <c r="AA993" s="4"/>
      <c r="AB993" s="4"/>
      <c r="AC993" s="4"/>
      <c r="AD993" s="4"/>
      <c r="AE993" s="4"/>
      <c r="AF993" s="4"/>
      <c r="AG993" s="4"/>
    </row>
    <row r="994">
      <c r="A994" s="4"/>
      <c r="B994" s="4"/>
      <c r="C994" s="4"/>
      <c r="D994" s="4"/>
      <c r="E994" s="4"/>
      <c r="F994" s="4"/>
      <c r="G994" s="4"/>
      <c r="H994" s="8"/>
      <c r="I994" s="8"/>
      <c r="J994" s="8"/>
      <c r="K994" s="8"/>
      <c r="L994" s="8"/>
      <c r="M994" s="119"/>
      <c r="N994" s="118"/>
      <c r="O994" s="119"/>
      <c r="P994" s="119"/>
      <c r="Q994" s="119"/>
      <c r="R994" s="119"/>
      <c r="S994" s="4"/>
      <c r="T994" s="4"/>
      <c r="U994" s="4"/>
      <c r="V994" s="4"/>
      <c r="W994" s="4"/>
      <c r="X994" s="4"/>
      <c r="Y994" s="4"/>
      <c r="Z994" s="4"/>
      <c r="AA994" s="4"/>
      <c r="AB994" s="4"/>
      <c r="AC994" s="4"/>
      <c r="AD994" s="4"/>
      <c r="AE994" s="4"/>
      <c r="AF994" s="4"/>
      <c r="AG994" s="4"/>
    </row>
    <row r="995">
      <c r="A995" s="4"/>
      <c r="B995" s="4"/>
      <c r="C995" s="4"/>
      <c r="D995" s="4"/>
      <c r="E995" s="4"/>
      <c r="F995" s="4"/>
      <c r="G995" s="4"/>
      <c r="H995" s="8"/>
      <c r="I995" s="8"/>
      <c r="J995" s="8"/>
      <c r="K995" s="8"/>
      <c r="L995" s="8"/>
      <c r="M995" s="119"/>
      <c r="N995" s="118"/>
      <c r="O995" s="119"/>
      <c r="P995" s="119"/>
      <c r="Q995" s="119"/>
      <c r="R995" s="119"/>
      <c r="S995" s="4"/>
      <c r="T995" s="4"/>
      <c r="U995" s="4"/>
      <c r="V995" s="4"/>
      <c r="W995" s="4"/>
      <c r="X995" s="4"/>
      <c r="Y995" s="4"/>
      <c r="Z995" s="4"/>
      <c r="AA995" s="4"/>
      <c r="AB995" s="4"/>
      <c r="AC995" s="4"/>
      <c r="AD995" s="4"/>
      <c r="AE995" s="4"/>
      <c r="AF995" s="4"/>
      <c r="AG995" s="4"/>
    </row>
    <row r="996">
      <c r="A996" s="4"/>
      <c r="B996" s="4"/>
      <c r="C996" s="4"/>
      <c r="D996" s="4"/>
      <c r="E996" s="4"/>
      <c r="F996" s="4"/>
      <c r="G996" s="4"/>
      <c r="H996" s="8"/>
      <c r="I996" s="8"/>
      <c r="J996" s="8"/>
      <c r="K996" s="8"/>
      <c r="L996" s="8"/>
      <c r="M996" s="119"/>
      <c r="N996" s="118"/>
      <c r="O996" s="119"/>
      <c r="P996" s="119"/>
      <c r="Q996" s="119"/>
      <c r="R996" s="119"/>
      <c r="S996" s="4"/>
      <c r="T996" s="4"/>
      <c r="U996" s="4"/>
      <c r="V996" s="4"/>
      <c r="W996" s="4"/>
      <c r="X996" s="4"/>
      <c r="Y996" s="4"/>
      <c r="Z996" s="4"/>
      <c r="AA996" s="4"/>
      <c r="AB996" s="4"/>
      <c r="AC996" s="4"/>
      <c r="AD996" s="4"/>
      <c r="AE996" s="4"/>
      <c r="AF996" s="4"/>
      <c r="AG996" s="4"/>
    </row>
    <row r="997">
      <c r="A997" s="4"/>
      <c r="B997" s="4"/>
      <c r="C997" s="4"/>
      <c r="D997" s="4"/>
      <c r="E997" s="4"/>
      <c r="F997" s="4"/>
      <c r="G997" s="4"/>
      <c r="H997" s="8"/>
      <c r="I997" s="8"/>
      <c r="J997" s="8"/>
      <c r="K997" s="8"/>
      <c r="L997" s="8"/>
      <c r="M997" s="119"/>
      <c r="N997" s="118"/>
      <c r="O997" s="119"/>
      <c r="P997" s="119"/>
      <c r="Q997" s="119"/>
      <c r="R997" s="119"/>
      <c r="S997" s="4"/>
      <c r="T997" s="4"/>
      <c r="U997" s="4"/>
      <c r="V997" s="4"/>
      <c r="W997" s="4"/>
      <c r="X997" s="4"/>
      <c r="Y997" s="4"/>
      <c r="Z997" s="4"/>
      <c r="AA997" s="4"/>
      <c r="AB997" s="4"/>
      <c r="AC997" s="4"/>
      <c r="AD997" s="4"/>
      <c r="AE997" s="4"/>
      <c r="AF997" s="4"/>
      <c r="AG997" s="4"/>
    </row>
    <row r="998">
      <c r="A998" s="4"/>
      <c r="B998" s="4"/>
      <c r="C998" s="4"/>
      <c r="D998" s="4"/>
      <c r="E998" s="4"/>
      <c r="F998" s="4"/>
      <c r="G998" s="4"/>
      <c r="H998" s="8"/>
      <c r="I998" s="8"/>
      <c r="J998" s="8"/>
      <c r="K998" s="8"/>
      <c r="L998" s="8"/>
      <c r="M998" s="119"/>
      <c r="N998" s="118"/>
      <c r="O998" s="119"/>
      <c r="P998" s="119"/>
      <c r="Q998" s="119"/>
      <c r="R998" s="119"/>
      <c r="S998" s="4"/>
      <c r="T998" s="4"/>
      <c r="U998" s="4"/>
      <c r="V998" s="4"/>
      <c r="W998" s="4"/>
      <c r="X998" s="4"/>
      <c r="Y998" s="4"/>
      <c r="Z998" s="4"/>
      <c r="AA998" s="4"/>
      <c r="AB998" s="4"/>
      <c r="AC998" s="4"/>
      <c r="AD998" s="4"/>
      <c r="AE998" s="4"/>
      <c r="AF998" s="4"/>
      <c r="AG998" s="4"/>
    </row>
    <row r="999">
      <c r="A999" s="4"/>
      <c r="B999" s="4"/>
      <c r="C999" s="4"/>
      <c r="D999" s="4"/>
      <c r="E999" s="4"/>
      <c r="F999" s="4"/>
      <c r="G999" s="4"/>
      <c r="H999" s="8"/>
      <c r="I999" s="8"/>
      <c r="J999" s="8"/>
      <c r="K999" s="8"/>
      <c r="L999" s="8"/>
      <c r="M999" s="119"/>
      <c r="N999" s="118"/>
      <c r="O999" s="119"/>
      <c r="P999" s="119"/>
      <c r="Q999" s="119"/>
      <c r="R999" s="119"/>
      <c r="S999" s="4"/>
      <c r="T999" s="4"/>
      <c r="U999" s="4"/>
      <c r="V999" s="4"/>
      <c r="W999" s="4"/>
      <c r="X999" s="4"/>
      <c r="Y999" s="4"/>
      <c r="Z999" s="4"/>
      <c r="AA999" s="4"/>
      <c r="AB999" s="4"/>
      <c r="AC999" s="4"/>
      <c r="AD999" s="4"/>
      <c r="AE999" s="4"/>
      <c r="AF999" s="4"/>
      <c r="AG999" s="4"/>
    </row>
    <row r="1000">
      <c r="A1000" s="4"/>
      <c r="B1000" s="4"/>
      <c r="C1000" s="4"/>
      <c r="D1000" s="4"/>
      <c r="E1000" s="4"/>
      <c r="F1000" s="4"/>
      <c r="G1000" s="4"/>
      <c r="H1000" s="8"/>
      <c r="I1000" s="8"/>
      <c r="J1000" s="8"/>
      <c r="K1000" s="8"/>
      <c r="L1000" s="8"/>
      <c r="M1000" s="119"/>
      <c r="N1000" s="118"/>
      <c r="O1000" s="119"/>
      <c r="P1000" s="119"/>
      <c r="Q1000" s="119"/>
      <c r="R1000" s="119"/>
      <c r="S1000" s="4"/>
      <c r="T1000" s="4"/>
      <c r="U1000" s="4"/>
      <c r="V1000" s="4"/>
      <c r="W1000" s="4"/>
      <c r="X1000" s="4"/>
      <c r="Y1000" s="4"/>
      <c r="Z1000" s="4"/>
      <c r="AA1000" s="4"/>
      <c r="AB1000" s="4"/>
      <c r="AC1000" s="4"/>
      <c r="AD1000" s="4"/>
      <c r="AE1000" s="4"/>
      <c r="AF1000" s="4"/>
      <c r="AG1000" s="4"/>
    </row>
    <row r="1001">
      <c r="A1001" s="4"/>
      <c r="B1001" s="4"/>
      <c r="C1001" s="4"/>
      <c r="D1001" s="4"/>
      <c r="E1001" s="4"/>
      <c r="F1001" s="4"/>
      <c r="G1001" s="4"/>
      <c r="H1001" s="8"/>
      <c r="I1001" s="8"/>
      <c r="J1001" s="8"/>
      <c r="K1001" s="8"/>
      <c r="L1001" s="8"/>
      <c r="M1001" s="119"/>
      <c r="N1001" s="118"/>
      <c r="O1001" s="119"/>
      <c r="P1001" s="119"/>
      <c r="Q1001" s="119"/>
      <c r="R1001" s="119"/>
      <c r="S1001" s="4"/>
      <c r="T1001" s="4"/>
      <c r="U1001" s="4"/>
      <c r="V1001" s="4"/>
      <c r="W1001" s="4"/>
      <c r="X1001" s="4"/>
      <c r="Y1001" s="4"/>
      <c r="Z1001" s="4"/>
      <c r="AA1001" s="4"/>
      <c r="AB1001" s="4"/>
      <c r="AC1001" s="4"/>
      <c r="AD1001" s="4"/>
      <c r="AE1001" s="4"/>
      <c r="AF1001" s="4"/>
      <c r="AG1001" s="4"/>
    </row>
    <row r="1002">
      <c r="A1002" s="4"/>
      <c r="B1002" s="4"/>
      <c r="C1002" s="4"/>
      <c r="D1002" s="4"/>
      <c r="E1002" s="4"/>
      <c r="F1002" s="4"/>
      <c r="G1002" s="4"/>
      <c r="H1002" s="8"/>
      <c r="I1002" s="8"/>
      <c r="J1002" s="8"/>
      <c r="K1002" s="8"/>
      <c r="L1002" s="8"/>
      <c r="M1002" s="119"/>
      <c r="N1002" s="118"/>
      <c r="O1002" s="119"/>
      <c r="P1002" s="119"/>
      <c r="Q1002" s="119"/>
      <c r="R1002" s="119"/>
      <c r="S1002" s="4"/>
      <c r="T1002" s="4"/>
      <c r="U1002" s="4"/>
      <c r="V1002" s="4"/>
      <c r="W1002" s="4"/>
      <c r="X1002" s="4"/>
      <c r="Y1002" s="4"/>
      <c r="Z1002" s="4"/>
      <c r="AA1002" s="4"/>
      <c r="AB1002" s="4"/>
      <c r="AC1002" s="4"/>
      <c r="AD1002" s="4"/>
      <c r="AE1002" s="4"/>
      <c r="AF1002" s="4"/>
      <c r="AG1002" s="4"/>
    </row>
    <row r="1003">
      <c r="A1003" s="4"/>
      <c r="B1003" s="4"/>
      <c r="C1003" s="4"/>
      <c r="D1003" s="4"/>
      <c r="E1003" s="4"/>
      <c r="F1003" s="4"/>
      <c r="G1003" s="4"/>
      <c r="H1003" s="8"/>
      <c r="I1003" s="8"/>
      <c r="J1003" s="8"/>
      <c r="K1003" s="8"/>
      <c r="L1003" s="8"/>
      <c r="M1003" s="119"/>
      <c r="N1003" s="118"/>
      <c r="O1003" s="119"/>
      <c r="P1003" s="119"/>
      <c r="Q1003" s="119"/>
      <c r="R1003" s="119"/>
      <c r="S1003" s="4"/>
      <c r="T1003" s="4"/>
      <c r="U1003" s="4"/>
      <c r="V1003" s="4"/>
      <c r="W1003" s="4"/>
      <c r="X1003" s="4"/>
      <c r="Y1003" s="4"/>
      <c r="Z1003" s="4"/>
      <c r="AA1003" s="4"/>
      <c r="AB1003" s="4"/>
      <c r="AC1003" s="4"/>
      <c r="AD1003" s="4"/>
      <c r="AE1003" s="4"/>
      <c r="AF1003" s="4"/>
      <c r="AG1003" s="4"/>
    </row>
    <row r="1004">
      <c r="A1004" s="4"/>
      <c r="B1004" s="4"/>
      <c r="C1004" s="4"/>
      <c r="D1004" s="4"/>
      <c r="E1004" s="4"/>
      <c r="F1004" s="4"/>
      <c r="G1004" s="4"/>
      <c r="H1004" s="8"/>
      <c r="I1004" s="8"/>
      <c r="J1004" s="8"/>
      <c r="K1004" s="8"/>
      <c r="L1004" s="8"/>
      <c r="M1004" s="119"/>
      <c r="N1004" s="118"/>
      <c r="O1004" s="119"/>
      <c r="P1004" s="119"/>
      <c r="Q1004" s="119"/>
      <c r="R1004" s="119"/>
      <c r="S1004" s="4"/>
      <c r="T1004" s="4"/>
      <c r="U1004" s="4"/>
      <c r="V1004" s="4"/>
      <c r="W1004" s="4"/>
      <c r="X1004" s="4"/>
      <c r="Y1004" s="4"/>
      <c r="Z1004" s="4"/>
      <c r="AA1004" s="4"/>
      <c r="AB1004" s="4"/>
      <c r="AC1004" s="4"/>
      <c r="AD1004" s="4"/>
      <c r="AE1004" s="4"/>
      <c r="AF1004" s="4"/>
      <c r="AG1004" s="4"/>
    </row>
    <row r="1005">
      <c r="A1005" s="4"/>
      <c r="B1005" s="4"/>
      <c r="C1005" s="4"/>
      <c r="D1005" s="4"/>
      <c r="E1005" s="4"/>
      <c r="F1005" s="4"/>
      <c r="G1005" s="4"/>
      <c r="H1005" s="8"/>
      <c r="I1005" s="8"/>
      <c r="J1005" s="8"/>
      <c r="K1005" s="8"/>
      <c r="L1005" s="8"/>
      <c r="M1005" s="119"/>
      <c r="N1005" s="118"/>
      <c r="O1005" s="119"/>
      <c r="P1005" s="119"/>
      <c r="Q1005" s="119"/>
      <c r="R1005" s="119"/>
      <c r="S1005" s="4"/>
      <c r="T1005" s="4"/>
      <c r="U1005" s="4"/>
      <c r="V1005" s="4"/>
      <c r="W1005" s="4"/>
      <c r="X1005" s="4"/>
      <c r="Y1005" s="4"/>
      <c r="Z1005" s="4"/>
      <c r="AA1005" s="4"/>
      <c r="AB1005" s="4"/>
      <c r="AC1005" s="4"/>
      <c r="AD1005" s="4"/>
      <c r="AE1005" s="4"/>
      <c r="AF1005" s="4"/>
      <c r="AG1005" s="4"/>
    </row>
    <row r="1006">
      <c r="A1006" s="4"/>
      <c r="B1006" s="4"/>
      <c r="C1006" s="4"/>
      <c r="D1006" s="4"/>
      <c r="E1006" s="4"/>
      <c r="F1006" s="4"/>
      <c r="G1006" s="4"/>
      <c r="H1006" s="8"/>
      <c r="I1006" s="8"/>
      <c r="J1006" s="8"/>
      <c r="K1006" s="8"/>
      <c r="L1006" s="8"/>
      <c r="M1006" s="119"/>
      <c r="N1006" s="118"/>
      <c r="O1006" s="119"/>
      <c r="P1006" s="119"/>
      <c r="Q1006" s="119"/>
      <c r="R1006" s="119"/>
      <c r="S1006" s="4"/>
      <c r="T1006" s="4"/>
      <c r="U1006" s="4"/>
      <c r="V1006" s="4"/>
      <c r="W1006" s="4"/>
      <c r="X1006" s="4"/>
      <c r="Y1006" s="4"/>
      <c r="Z1006" s="4"/>
      <c r="AA1006" s="4"/>
      <c r="AB1006" s="4"/>
      <c r="AC1006" s="4"/>
      <c r="AD1006" s="4"/>
      <c r="AE1006" s="4"/>
      <c r="AF1006" s="4"/>
      <c r="AG1006" s="4"/>
    </row>
    <row r="1007">
      <c r="A1007" s="4"/>
      <c r="B1007" s="4"/>
      <c r="C1007" s="4"/>
      <c r="D1007" s="4"/>
      <c r="E1007" s="4"/>
      <c r="F1007" s="4"/>
      <c r="G1007" s="4"/>
      <c r="H1007" s="8"/>
      <c r="I1007" s="8"/>
      <c r="J1007" s="8"/>
      <c r="K1007" s="8"/>
      <c r="L1007" s="8"/>
      <c r="M1007" s="119"/>
      <c r="N1007" s="118"/>
      <c r="O1007" s="119"/>
      <c r="P1007" s="119"/>
      <c r="Q1007" s="119"/>
      <c r="R1007" s="119"/>
      <c r="S1007" s="4"/>
      <c r="T1007" s="4"/>
      <c r="U1007" s="4"/>
      <c r="V1007" s="4"/>
      <c r="W1007" s="4"/>
      <c r="X1007" s="4"/>
      <c r="Y1007" s="4"/>
      <c r="Z1007" s="4"/>
      <c r="AA1007" s="4"/>
      <c r="AB1007" s="4"/>
      <c r="AC1007" s="4"/>
      <c r="AD1007" s="4"/>
      <c r="AE1007" s="4"/>
      <c r="AF1007" s="4"/>
      <c r="AG1007" s="4"/>
    </row>
    <row r="1008">
      <c r="A1008" s="4"/>
      <c r="B1008" s="4"/>
      <c r="C1008" s="4"/>
      <c r="D1008" s="4"/>
      <c r="E1008" s="4"/>
      <c r="F1008" s="4"/>
      <c r="G1008" s="4"/>
      <c r="H1008" s="8"/>
      <c r="I1008" s="8"/>
      <c r="J1008" s="8"/>
      <c r="K1008" s="8"/>
      <c r="L1008" s="8"/>
      <c r="M1008" s="119"/>
      <c r="N1008" s="118"/>
      <c r="O1008" s="119"/>
      <c r="P1008" s="119"/>
      <c r="Q1008" s="119"/>
      <c r="R1008" s="119"/>
      <c r="S1008" s="4"/>
      <c r="T1008" s="4"/>
      <c r="U1008" s="4"/>
      <c r="V1008" s="4"/>
      <c r="W1008" s="4"/>
      <c r="X1008" s="4"/>
      <c r="Y1008" s="4"/>
      <c r="Z1008" s="4"/>
      <c r="AA1008" s="4"/>
      <c r="AB1008" s="4"/>
      <c r="AC1008" s="4"/>
      <c r="AD1008" s="4"/>
      <c r="AE1008" s="4"/>
      <c r="AF1008" s="4"/>
      <c r="AG1008" s="4"/>
    </row>
    <row r="1009">
      <c r="A1009" s="4"/>
      <c r="B1009" s="4"/>
      <c r="C1009" s="4"/>
      <c r="D1009" s="4"/>
      <c r="E1009" s="4"/>
      <c r="F1009" s="4"/>
      <c r="G1009" s="4"/>
      <c r="H1009" s="8"/>
      <c r="I1009" s="8"/>
      <c r="J1009" s="8"/>
      <c r="K1009" s="8"/>
      <c r="L1009" s="8"/>
      <c r="M1009" s="119"/>
      <c r="N1009" s="118"/>
      <c r="O1009" s="119"/>
      <c r="P1009" s="119"/>
      <c r="Q1009" s="119"/>
      <c r="R1009" s="119"/>
      <c r="S1009" s="4"/>
      <c r="T1009" s="4"/>
      <c r="U1009" s="4"/>
      <c r="V1009" s="4"/>
      <c r="W1009" s="4"/>
      <c r="X1009" s="4"/>
      <c r="Y1009" s="4"/>
      <c r="Z1009" s="4"/>
      <c r="AA1009" s="4"/>
      <c r="AB1009" s="4"/>
      <c r="AC1009" s="4"/>
      <c r="AD1009" s="4"/>
      <c r="AE1009" s="4"/>
      <c r="AF1009" s="4"/>
      <c r="AG1009" s="4"/>
    </row>
    <row r="1010">
      <c r="A1010" s="4"/>
      <c r="B1010" s="4"/>
      <c r="C1010" s="4"/>
      <c r="D1010" s="4"/>
      <c r="E1010" s="4"/>
      <c r="F1010" s="4"/>
      <c r="G1010" s="4"/>
      <c r="H1010" s="8"/>
      <c r="I1010" s="8"/>
      <c r="J1010" s="8"/>
      <c r="K1010" s="8"/>
      <c r="L1010" s="8"/>
      <c r="M1010" s="119"/>
      <c r="N1010" s="118"/>
      <c r="O1010" s="119"/>
      <c r="P1010" s="119"/>
      <c r="Q1010" s="119"/>
      <c r="R1010" s="119"/>
      <c r="S1010" s="4"/>
      <c r="T1010" s="4"/>
      <c r="U1010" s="4"/>
      <c r="V1010" s="4"/>
      <c r="W1010" s="4"/>
      <c r="X1010" s="4"/>
      <c r="Y1010" s="4"/>
      <c r="Z1010" s="4"/>
      <c r="AA1010" s="4"/>
      <c r="AB1010" s="4"/>
      <c r="AC1010" s="4"/>
      <c r="AD1010" s="4"/>
      <c r="AE1010" s="4"/>
      <c r="AF1010" s="4"/>
      <c r="AG1010" s="4"/>
    </row>
    <row r="1011">
      <c r="A1011" s="4"/>
      <c r="B1011" s="4"/>
      <c r="C1011" s="4"/>
      <c r="D1011" s="4"/>
      <c r="E1011" s="4"/>
      <c r="F1011" s="4"/>
      <c r="G1011" s="4"/>
      <c r="H1011" s="8"/>
      <c r="I1011" s="8"/>
      <c r="J1011" s="8"/>
      <c r="K1011" s="8"/>
      <c r="L1011" s="8"/>
      <c r="M1011" s="119"/>
      <c r="N1011" s="118"/>
      <c r="O1011" s="119"/>
      <c r="P1011" s="119"/>
      <c r="Q1011" s="119"/>
      <c r="R1011" s="119"/>
      <c r="S1011" s="4"/>
      <c r="T1011" s="4"/>
      <c r="U1011" s="4"/>
      <c r="V1011" s="4"/>
      <c r="W1011" s="4"/>
      <c r="X1011" s="4"/>
      <c r="Y1011" s="4"/>
      <c r="Z1011" s="4"/>
      <c r="AA1011" s="4"/>
      <c r="AB1011" s="4"/>
      <c r="AC1011" s="4"/>
      <c r="AD1011" s="4"/>
      <c r="AE1011" s="4"/>
      <c r="AF1011" s="4"/>
      <c r="AG1011" s="4"/>
    </row>
    <row r="1012">
      <c r="A1012" s="4"/>
      <c r="B1012" s="4"/>
      <c r="C1012" s="4"/>
      <c r="D1012" s="4"/>
      <c r="E1012" s="4"/>
      <c r="F1012" s="4"/>
      <c r="G1012" s="4"/>
      <c r="H1012" s="8"/>
      <c r="I1012" s="8"/>
      <c r="J1012" s="8"/>
      <c r="K1012" s="8"/>
      <c r="L1012" s="8"/>
      <c r="M1012" s="119"/>
      <c r="N1012" s="118"/>
      <c r="O1012" s="119"/>
      <c r="P1012" s="119"/>
      <c r="Q1012" s="119"/>
      <c r="R1012" s="119"/>
      <c r="S1012" s="4"/>
      <c r="T1012" s="4"/>
      <c r="U1012" s="4"/>
      <c r="V1012" s="4"/>
      <c r="W1012" s="4"/>
      <c r="X1012" s="4"/>
      <c r="Y1012" s="4"/>
      <c r="Z1012" s="4"/>
      <c r="AA1012" s="4"/>
      <c r="AB1012" s="4"/>
      <c r="AC1012" s="4"/>
      <c r="AD1012" s="4"/>
      <c r="AE1012" s="4"/>
      <c r="AF1012" s="4"/>
      <c r="AG1012" s="4"/>
    </row>
    <row r="1013">
      <c r="A1013" s="4"/>
      <c r="B1013" s="4"/>
      <c r="C1013" s="4"/>
      <c r="D1013" s="4"/>
      <c r="E1013" s="4"/>
      <c r="F1013" s="4"/>
      <c r="G1013" s="4"/>
      <c r="H1013" s="8"/>
      <c r="I1013" s="8"/>
      <c r="J1013" s="8"/>
      <c r="K1013" s="8"/>
      <c r="L1013" s="8"/>
      <c r="M1013" s="119"/>
      <c r="N1013" s="118"/>
      <c r="O1013" s="119"/>
      <c r="P1013" s="119"/>
      <c r="Q1013" s="119"/>
      <c r="R1013" s="119"/>
      <c r="S1013" s="4"/>
      <c r="T1013" s="4"/>
      <c r="U1013" s="4"/>
      <c r="V1013" s="4"/>
      <c r="W1013" s="4"/>
      <c r="X1013" s="4"/>
      <c r="Y1013" s="4"/>
      <c r="Z1013" s="4"/>
      <c r="AA1013" s="4"/>
      <c r="AB1013" s="4"/>
      <c r="AC1013" s="4"/>
      <c r="AD1013" s="4"/>
      <c r="AE1013" s="4"/>
      <c r="AF1013" s="4"/>
      <c r="AG1013" s="4"/>
    </row>
    <row r="1014">
      <c r="A1014" s="4"/>
      <c r="B1014" s="4"/>
      <c r="C1014" s="4"/>
      <c r="D1014" s="4"/>
      <c r="E1014" s="4"/>
      <c r="F1014" s="4"/>
      <c r="G1014" s="4"/>
      <c r="H1014" s="8"/>
      <c r="I1014" s="8"/>
      <c r="J1014" s="8"/>
      <c r="K1014" s="8"/>
      <c r="L1014" s="8"/>
      <c r="M1014" s="119"/>
      <c r="N1014" s="118"/>
      <c r="O1014" s="119"/>
      <c r="P1014" s="119"/>
      <c r="Q1014" s="119"/>
      <c r="R1014" s="119"/>
      <c r="S1014" s="4"/>
      <c r="T1014" s="4"/>
      <c r="U1014" s="4"/>
      <c r="V1014" s="4"/>
      <c r="W1014" s="4"/>
      <c r="X1014" s="4"/>
      <c r="Y1014" s="4"/>
      <c r="Z1014" s="4"/>
      <c r="AA1014" s="4"/>
      <c r="AB1014" s="4"/>
      <c r="AC1014" s="4"/>
      <c r="AD1014" s="4"/>
      <c r="AE1014" s="4"/>
      <c r="AF1014" s="4"/>
      <c r="AG1014" s="4"/>
    </row>
    <row r="1015">
      <c r="A1015" s="4"/>
      <c r="B1015" s="4"/>
      <c r="C1015" s="4"/>
      <c r="D1015" s="4"/>
      <c r="E1015" s="4"/>
      <c r="F1015" s="4"/>
      <c r="G1015" s="4"/>
      <c r="H1015" s="8"/>
      <c r="I1015" s="8"/>
      <c r="J1015" s="8"/>
      <c r="K1015" s="8"/>
      <c r="L1015" s="8"/>
      <c r="M1015" s="119"/>
      <c r="N1015" s="118"/>
      <c r="O1015" s="119"/>
      <c r="P1015" s="119"/>
      <c r="Q1015" s="119"/>
      <c r="R1015" s="119"/>
      <c r="S1015" s="4"/>
      <c r="T1015" s="4"/>
      <c r="U1015" s="4"/>
      <c r="V1015" s="4"/>
      <c r="W1015" s="4"/>
      <c r="X1015" s="4"/>
      <c r="Y1015" s="4"/>
      <c r="Z1015" s="4"/>
      <c r="AA1015" s="4"/>
      <c r="AB1015" s="4"/>
      <c r="AC1015" s="4"/>
      <c r="AD1015" s="4"/>
      <c r="AE1015" s="4"/>
      <c r="AF1015" s="4"/>
      <c r="AG1015" s="4"/>
    </row>
    <row r="1016">
      <c r="A1016" s="4"/>
      <c r="B1016" s="4"/>
      <c r="C1016" s="4"/>
      <c r="D1016" s="4"/>
      <c r="E1016" s="4"/>
      <c r="F1016" s="4"/>
      <c r="G1016" s="4"/>
      <c r="H1016" s="8"/>
      <c r="I1016" s="8"/>
      <c r="J1016" s="8"/>
      <c r="K1016" s="8"/>
      <c r="L1016" s="8"/>
      <c r="M1016" s="119"/>
      <c r="N1016" s="118"/>
      <c r="O1016" s="119"/>
      <c r="P1016" s="119"/>
      <c r="Q1016" s="119"/>
      <c r="R1016" s="119"/>
      <c r="S1016" s="4"/>
      <c r="T1016" s="4"/>
      <c r="U1016" s="4"/>
      <c r="V1016" s="4"/>
      <c r="W1016" s="4"/>
      <c r="X1016" s="4"/>
      <c r="Y1016" s="4"/>
      <c r="Z1016" s="4"/>
      <c r="AA1016" s="4"/>
      <c r="AB1016" s="4"/>
      <c r="AC1016" s="4"/>
      <c r="AD1016" s="4"/>
      <c r="AE1016" s="4"/>
      <c r="AF1016" s="4"/>
      <c r="AG1016" s="4"/>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4.75"/>
    <col hidden="1" min="13" max="16" width="12.63"/>
    <col customWidth="1" hidden="1" min="17" max="17" width="11.88"/>
    <col customWidth="1" hidden="1" min="18" max="18" width="12.25"/>
    <col customWidth="1" min="19" max="19" width="12.25"/>
  </cols>
  <sheetData>
    <row r="1">
      <c r="A1" s="1" t="s">
        <v>0</v>
      </c>
      <c r="B1" s="2">
        <v>44378.0</v>
      </c>
      <c r="C1" s="2">
        <v>44409.0</v>
      </c>
      <c r="D1" s="2">
        <v>44440.0</v>
      </c>
      <c r="E1" s="2">
        <v>44470.0</v>
      </c>
      <c r="F1" s="2">
        <v>44501.0</v>
      </c>
      <c r="G1" s="2">
        <v>44531.0</v>
      </c>
      <c r="H1" s="194">
        <v>44562.0</v>
      </c>
      <c r="I1" s="194">
        <v>44593.0</v>
      </c>
      <c r="J1" s="194">
        <v>44621.0</v>
      </c>
      <c r="K1" s="194">
        <v>44652.0</v>
      </c>
      <c r="L1" s="194">
        <v>44682.0</v>
      </c>
      <c r="M1" s="49" t="s">
        <v>109</v>
      </c>
      <c r="N1" s="48" t="s">
        <v>56</v>
      </c>
      <c r="O1" s="49" t="s">
        <v>57</v>
      </c>
      <c r="P1" s="49" t="s">
        <v>58</v>
      </c>
      <c r="Q1" s="49" t="s">
        <v>59</v>
      </c>
      <c r="R1" s="49" t="s">
        <v>60</v>
      </c>
      <c r="S1" s="19" t="s">
        <v>60</v>
      </c>
      <c r="T1" s="19" t="s">
        <v>110</v>
      </c>
      <c r="U1" s="19" t="s">
        <v>111</v>
      </c>
      <c r="V1" s="19" t="s">
        <v>112</v>
      </c>
      <c r="W1" s="19" t="s">
        <v>113</v>
      </c>
      <c r="X1" s="19" t="s">
        <v>53</v>
      </c>
      <c r="Y1" s="19" t="s">
        <v>54</v>
      </c>
      <c r="Z1" s="4"/>
      <c r="AA1" s="4"/>
      <c r="AB1" s="4"/>
      <c r="AC1" s="4"/>
      <c r="AD1" s="4"/>
      <c r="AE1" s="4"/>
      <c r="AF1" s="4"/>
      <c r="AG1" s="4"/>
    </row>
    <row r="2">
      <c r="A2" s="19" t="s">
        <v>2</v>
      </c>
      <c r="B2" s="138">
        <v>161497.0</v>
      </c>
      <c r="C2" s="138">
        <v>158480.0</v>
      </c>
      <c r="D2" s="138">
        <v>165415.1</v>
      </c>
      <c r="E2" s="138">
        <v>197327.04</v>
      </c>
      <c r="F2" s="138">
        <v>218279.0</v>
      </c>
      <c r="G2" s="131">
        <v>242284.0</v>
      </c>
      <c r="H2" s="131">
        <v>267922.0</v>
      </c>
      <c r="I2" s="131">
        <v>291157.0</v>
      </c>
      <c r="J2" s="197">
        <v>339333.0</v>
      </c>
      <c r="K2" s="197">
        <v>361370.0</v>
      </c>
      <c r="L2" s="197">
        <v>395691.0</v>
      </c>
      <c r="M2" s="200">
        <v>252989.0</v>
      </c>
      <c r="N2" s="201">
        <v>275590.0</v>
      </c>
      <c r="O2" s="200">
        <v>318561.0</v>
      </c>
      <c r="P2" s="200">
        <v>333899.0</v>
      </c>
      <c r="Q2" s="200">
        <v>368801.0</v>
      </c>
      <c r="R2" s="200">
        <v>407368.0</v>
      </c>
      <c r="S2" s="197">
        <f t="shared" ref="S2:Y2" si="1">7.5*S23</f>
        <v>400117.5</v>
      </c>
      <c r="T2" s="197">
        <f t="shared" si="1"/>
        <v>436777.5</v>
      </c>
      <c r="U2" s="197">
        <f t="shared" si="1"/>
        <v>534855</v>
      </c>
      <c r="V2" s="197">
        <f t="shared" si="1"/>
        <v>645810</v>
      </c>
      <c r="W2" s="197">
        <f t="shared" si="1"/>
        <v>777330</v>
      </c>
      <c r="X2" s="197">
        <f t="shared" si="1"/>
        <v>921157.5</v>
      </c>
      <c r="Y2" s="197">
        <f t="shared" si="1"/>
        <v>1082467.5</v>
      </c>
      <c r="Z2" s="4"/>
      <c r="AA2" s="4"/>
      <c r="AB2" s="4"/>
      <c r="AC2" s="4"/>
      <c r="AD2" s="4"/>
      <c r="AE2" s="4"/>
      <c r="AF2" s="4"/>
      <c r="AG2" s="4"/>
    </row>
    <row r="3">
      <c r="A3" s="19" t="s">
        <v>3</v>
      </c>
      <c r="B3" s="138">
        <v>13095.185004</v>
      </c>
      <c r="C3" s="138">
        <v>14196.747733253964</v>
      </c>
      <c r="D3" s="138">
        <v>27741.61911287889</v>
      </c>
      <c r="E3" s="138">
        <v>38970.2600887214</v>
      </c>
      <c r="F3" s="138">
        <v>42917.35</v>
      </c>
      <c r="G3" s="131">
        <f t="shared" ref="G3:Y3" si="2">SUM(G14:G16)</f>
        <v>68427.28313</v>
      </c>
      <c r="H3" s="131">
        <f t="shared" si="2"/>
        <v>60784.61061</v>
      </c>
      <c r="I3" s="131">
        <f t="shared" si="2"/>
        <v>29090.46853</v>
      </c>
      <c r="J3" s="131">
        <f t="shared" si="2"/>
        <v>28911.68857</v>
      </c>
      <c r="K3" s="131">
        <f t="shared" si="2"/>
        <v>63948.65681</v>
      </c>
      <c r="L3" s="131">
        <f t="shared" si="2"/>
        <v>112597.262</v>
      </c>
      <c r="M3" s="131">
        <f t="shared" si="2"/>
        <v>-94056.6502</v>
      </c>
      <c r="N3" s="131">
        <f t="shared" si="2"/>
        <v>26299.74682</v>
      </c>
      <c r="O3" s="131">
        <f t="shared" si="2"/>
        <v>35970.68906</v>
      </c>
      <c r="P3" s="131">
        <f t="shared" si="2"/>
        <v>52377.08753</v>
      </c>
      <c r="Q3" s="131">
        <f t="shared" si="2"/>
        <v>47054.98254</v>
      </c>
      <c r="R3" s="131">
        <f t="shared" si="2"/>
        <v>56726.78816</v>
      </c>
      <c r="S3" s="131">
        <f t="shared" si="2"/>
        <v>123875.6743</v>
      </c>
      <c r="T3" s="131">
        <f t="shared" si="2"/>
        <v>53060.76463</v>
      </c>
      <c r="U3" s="131">
        <f t="shared" si="2"/>
        <v>63313.24256</v>
      </c>
      <c r="V3" s="131">
        <f t="shared" si="2"/>
        <v>76896.30899</v>
      </c>
      <c r="W3" s="131">
        <f t="shared" si="2"/>
        <v>89548.79561</v>
      </c>
      <c r="X3" s="131">
        <f t="shared" si="2"/>
        <v>113705.6818</v>
      </c>
      <c r="Y3" s="131">
        <f t="shared" si="2"/>
        <v>130003.3199</v>
      </c>
      <c r="Z3" s="4"/>
      <c r="AA3" s="4"/>
      <c r="AB3" s="4"/>
      <c r="AC3" s="4"/>
      <c r="AD3" s="4"/>
      <c r="AE3" s="4"/>
      <c r="AF3" s="4"/>
      <c r="AG3" s="4"/>
    </row>
    <row r="4">
      <c r="A4" s="19" t="s">
        <v>4</v>
      </c>
      <c r="B4" s="138">
        <f t="shared" ref="B4:Y4" si="3">B2-B3</f>
        <v>148401.815</v>
      </c>
      <c r="C4" s="138">
        <f t="shared" si="3"/>
        <v>144283.2523</v>
      </c>
      <c r="D4" s="138">
        <f t="shared" si="3"/>
        <v>137673.4809</v>
      </c>
      <c r="E4" s="138">
        <f t="shared" si="3"/>
        <v>158356.7799</v>
      </c>
      <c r="F4" s="138">
        <f t="shared" si="3"/>
        <v>175361.65</v>
      </c>
      <c r="G4" s="138">
        <f t="shared" si="3"/>
        <v>173856.7169</v>
      </c>
      <c r="H4" s="138">
        <f t="shared" si="3"/>
        <v>207137.3894</v>
      </c>
      <c r="I4" s="138">
        <f t="shared" si="3"/>
        <v>262066.5315</v>
      </c>
      <c r="J4" s="138">
        <f t="shared" si="3"/>
        <v>310421.3114</v>
      </c>
      <c r="K4" s="138">
        <f t="shared" si="3"/>
        <v>297421.3432</v>
      </c>
      <c r="L4" s="138">
        <f t="shared" si="3"/>
        <v>283093.738</v>
      </c>
      <c r="M4" s="138">
        <f t="shared" si="3"/>
        <v>347045.6502</v>
      </c>
      <c r="N4" s="138">
        <f t="shared" si="3"/>
        <v>249290.2532</v>
      </c>
      <c r="O4" s="138">
        <f t="shared" si="3"/>
        <v>282590.3109</v>
      </c>
      <c r="P4" s="138">
        <f t="shared" si="3"/>
        <v>281521.9125</v>
      </c>
      <c r="Q4" s="138">
        <f t="shared" si="3"/>
        <v>321746.0175</v>
      </c>
      <c r="R4" s="138">
        <f t="shared" si="3"/>
        <v>350641.2118</v>
      </c>
      <c r="S4" s="138">
        <f t="shared" si="3"/>
        <v>276241.8257</v>
      </c>
      <c r="T4" s="138">
        <f t="shared" si="3"/>
        <v>383716.7354</v>
      </c>
      <c r="U4" s="138">
        <f t="shared" si="3"/>
        <v>471541.7574</v>
      </c>
      <c r="V4" s="138">
        <f t="shared" si="3"/>
        <v>568913.691</v>
      </c>
      <c r="W4" s="138">
        <f t="shared" si="3"/>
        <v>687781.2044</v>
      </c>
      <c r="X4" s="138">
        <f t="shared" si="3"/>
        <v>807451.8182</v>
      </c>
      <c r="Y4" s="138">
        <f t="shared" si="3"/>
        <v>952464.1801</v>
      </c>
      <c r="Z4" s="4"/>
      <c r="AA4" s="4"/>
      <c r="AB4" s="4"/>
      <c r="AC4" s="4"/>
      <c r="AD4" s="4"/>
      <c r="AE4" s="4"/>
      <c r="AF4" s="4"/>
      <c r="AG4" s="4"/>
    </row>
    <row r="5">
      <c r="A5" s="19" t="s">
        <v>5</v>
      </c>
      <c r="B5" s="138"/>
      <c r="C5" s="138"/>
      <c r="D5" s="138">
        <f t="shared" ref="D5:R5" si="4">(C37+D37)/2</f>
        <v>62802</v>
      </c>
      <c r="E5" s="138">
        <f t="shared" si="4"/>
        <v>90488.5</v>
      </c>
      <c r="F5" s="138">
        <f t="shared" si="4"/>
        <v>119288</v>
      </c>
      <c r="G5" s="138">
        <f t="shared" si="4"/>
        <v>146052</v>
      </c>
      <c r="H5" s="138">
        <f t="shared" si="4"/>
        <v>174537.5</v>
      </c>
      <c r="I5" s="138">
        <f t="shared" si="4"/>
        <v>201716</v>
      </c>
      <c r="J5" s="138">
        <f t="shared" si="4"/>
        <v>229355.5</v>
      </c>
      <c r="K5" s="138">
        <f t="shared" si="4"/>
        <v>265060.5</v>
      </c>
      <c r="L5" s="138">
        <f t="shared" si="4"/>
        <v>361766.42</v>
      </c>
      <c r="M5" s="138">
        <f t="shared" si="4"/>
        <v>310940.1563</v>
      </c>
      <c r="N5" s="138">
        <f t="shared" si="4"/>
        <v>190998.8266</v>
      </c>
      <c r="O5" s="138">
        <f t="shared" si="4"/>
        <v>223478.7398</v>
      </c>
      <c r="P5" s="138">
        <f t="shared" si="4"/>
        <v>272890.7772</v>
      </c>
      <c r="Q5" s="138">
        <f t="shared" si="4"/>
        <v>319489.5843</v>
      </c>
      <c r="R5" s="138">
        <f t="shared" si="4"/>
        <v>372848.9922</v>
      </c>
      <c r="S5" s="138">
        <f>(L37+S37)/2</f>
        <v>539343.8052</v>
      </c>
      <c r="T5" s="138">
        <f t="shared" ref="T5:Y5" si="5">(S37+T37)/2</f>
        <v>572043.5048</v>
      </c>
      <c r="U5" s="138">
        <f t="shared" si="5"/>
        <v>499148.9548</v>
      </c>
      <c r="V5" s="138">
        <f t="shared" si="5"/>
        <v>508232.0547</v>
      </c>
      <c r="W5" s="138">
        <f t="shared" si="5"/>
        <v>546296.0656</v>
      </c>
      <c r="X5" s="138">
        <f t="shared" si="5"/>
        <v>626526.5118</v>
      </c>
      <c r="Y5" s="138">
        <f t="shared" si="5"/>
        <v>743627.6052</v>
      </c>
      <c r="Z5" s="4"/>
      <c r="AA5" s="4"/>
      <c r="AB5" s="4"/>
      <c r="AC5" s="4"/>
      <c r="AD5" s="4"/>
      <c r="AE5" s="4"/>
      <c r="AF5" s="4"/>
      <c r="AG5" s="4"/>
    </row>
    <row r="6">
      <c r="A6" s="19" t="s">
        <v>6</v>
      </c>
      <c r="B6" s="2"/>
      <c r="C6" s="2"/>
      <c r="D6" s="2"/>
      <c r="E6" s="2"/>
      <c r="F6" s="203">
        <f t="shared" ref="F6:Y6" si="6">F4/F5</f>
        <v>1.470069496</v>
      </c>
      <c r="G6" s="203">
        <f t="shared" si="6"/>
        <v>1.190375461</v>
      </c>
      <c r="H6" s="203">
        <f t="shared" si="6"/>
        <v>1.186778712</v>
      </c>
      <c r="I6" s="203">
        <f t="shared" si="6"/>
        <v>1.299185645</v>
      </c>
      <c r="J6" s="203">
        <f t="shared" si="6"/>
        <v>1.353450479</v>
      </c>
      <c r="K6" s="203">
        <f t="shared" si="6"/>
        <v>1.122088516</v>
      </c>
      <c r="L6" s="203">
        <f t="shared" si="6"/>
        <v>0.7825318281</v>
      </c>
      <c r="M6" s="203">
        <f t="shared" si="6"/>
        <v>1.116117179</v>
      </c>
      <c r="N6" s="203">
        <f t="shared" si="6"/>
        <v>1.30519259</v>
      </c>
      <c r="O6" s="203">
        <f t="shared" si="6"/>
        <v>1.264506463</v>
      </c>
      <c r="P6" s="203">
        <f t="shared" si="6"/>
        <v>1.031628534</v>
      </c>
      <c r="Q6" s="203">
        <f t="shared" si="6"/>
        <v>1.007062619</v>
      </c>
      <c r="R6" s="203">
        <f t="shared" si="6"/>
        <v>0.9404376012</v>
      </c>
      <c r="S6" s="203">
        <f t="shared" si="6"/>
        <v>0.5121813266</v>
      </c>
      <c r="T6" s="203">
        <f t="shared" si="6"/>
        <v>0.6707824355</v>
      </c>
      <c r="U6" s="203">
        <f t="shared" si="6"/>
        <v>0.9446914652</v>
      </c>
      <c r="V6" s="203">
        <f t="shared" si="6"/>
        <v>1.119397499</v>
      </c>
      <c r="W6" s="203">
        <f t="shared" si="6"/>
        <v>1.258989855</v>
      </c>
      <c r="X6" s="203">
        <f t="shared" si="6"/>
        <v>1.28877518</v>
      </c>
      <c r="Y6" s="203">
        <f t="shared" si="6"/>
        <v>1.280834888</v>
      </c>
      <c r="Z6" s="4"/>
      <c r="AA6" s="4"/>
      <c r="AB6" s="4"/>
      <c r="AC6" s="4"/>
      <c r="AD6" s="4"/>
      <c r="AE6" s="4"/>
      <c r="AF6" s="4"/>
      <c r="AG6" s="4"/>
    </row>
    <row r="7">
      <c r="A7" s="19" t="s">
        <v>7</v>
      </c>
      <c r="B7" s="2"/>
      <c r="C7" s="2"/>
      <c r="D7" s="2"/>
      <c r="E7" s="2"/>
      <c r="F7" s="203">
        <f t="shared" ref="F7:Y7" si="7">F6*12</f>
        <v>17.64083395</v>
      </c>
      <c r="G7" s="203">
        <f t="shared" si="7"/>
        <v>14.28450554</v>
      </c>
      <c r="H7" s="203">
        <f t="shared" si="7"/>
        <v>14.24134454</v>
      </c>
      <c r="I7" s="203">
        <f t="shared" si="7"/>
        <v>15.59022773</v>
      </c>
      <c r="J7" s="203">
        <f t="shared" si="7"/>
        <v>16.24140575</v>
      </c>
      <c r="K7" s="203">
        <f t="shared" si="7"/>
        <v>13.4650622</v>
      </c>
      <c r="L7" s="203">
        <f t="shared" si="7"/>
        <v>9.390381937</v>
      </c>
      <c r="M7" s="203">
        <f t="shared" si="7"/>
        <v>13.39340615</v>
      </c>
      <c r="N7" s="203">
        <f t="shared" si="7"/>
        <v>15.66231108</v>
      </c>
      <c r="O7" s="203">
        <f t="shared" si="7"/>
        <v>15.17407756</v>
      </c>
      <c r="P7" s="203">
        <f t="shared" si="7"/>
        <v>12.37954241</v>
      </c>
      <c r="Q7" s="203">
        <f t="shared" si="7"/>
        <v>12.08475143</v>
      </c>
      <c r="R7" s="203">
        <f t="shared" si="7"/>
        <v>11.28525121</v>
      </c>
      <c r="S7" s="203">
        <f t="shared" si="7"/>
        <v>6.146175919</v>
      </c>
      <c r="T7" s="203">
        <f t="shared" si="7"/>
        <v>8.049389226</v>
      </c>
      <c r="U7" s="203">
        <f t="shared" si="7"/>
        <v>11.33629758</v>
      </c>
      <c r="V7" s="203">
        <f t="shared" si="7"/>
        <v>13.43276999</v>
      </c>
      <c r="W7" s="203">
        <f t="shared" si="7"/>
        <v>15.10787826</v>
      </c>
      <c r="X7" s="203">
        <f t="shared" si="7"/>
        <v>15.46530216</v>
      </c>
      <c r="Y7" s="203">
        <f t="shared" si="7"/>
        <v>15.37001865</v>
      </c>
      <c r="Z7" s="4"/>
      <c r="AA7" s="4"/>
      <c r="AB7" s="4"/>
      <c r="AC7" s="4"/>
      <c r="AD7" s="4"/>
      <c r="AE7" s="4"/>
      <c r="AF7" s="4"/>
      <c r="AG7" s="4"/>
    </row>
    <row r="8">
      <c r="A8" s="19" t="s">
        <v>8</v>
      </c>
      <c r="B8" s="20">
        <v>118844.0</v>
      </c>
      <c r="C8" s="20">
        <v>125096.0</v>
      </c>
      <c r="D8" s="20">
        <v>132478.0</v>
      </c>
      <c r="E8" s="20">
        <v>141301.0</v>
      </c>
      <c r="F8" s="20">
        <f>'EP (dont use)'!U8</f>
        <v>153179</v>
      </c>
      <c r="G8" s="20">
        <v>163638.0</v>
      </c>
      <c r="H8" s="80">
        <v>176242.0</v>
      </c>
      <c r="I8" s="80">
        <f>'Cover Me Old Q2'!G8</f>
        <v>185447</v>
      </c>
      <c r="J8" s="206">
        <v>196866.0</v>
      </c>
      <c r="K8" s="206">
        <f>'Cover (Old)'!I8</f>
        <v>206084</v>
      </c>
      <c r="L8" s="206">
        <v>216084.0</v>
      </c>
      <c r="M8" s="208">
        <v>164739.0</v>
      </c>
      <c r="N8" s="209">
        <v>177800.0</v>
      </c>
      <c r="O8" s="208">
        <v>195356.0</v>
      </c>
      <c r="P8" s="208">
        <v>205790.0</v>
      </c>
      <c r="Q8" s="208">
        <v>216372.0</v>
      </c>
      <c r="R8" s="208">
        <v>227112.0</v>
      </c>
      <c r="S8" s="80">
        <v>227112.0</v>
      </c>
      <c r="T8" s="206">
        <v>239756.0</v>
      </c>
      <c r="U8" s="80">
        <v>253875.0</v>
      </c>
      <c r="V8" s="80">
        <v>270013.0</v>
      </c>
      <c r="W8" s="80">
        <v>288780.0</v>
      </c>
      <c r="X8" s="80">
        <v>307898.0</v>
      </c>
      <c r="Y8" s="80">
        <v>328841.0</v>
      </c>
      <c r="Z8" s="4"/>
      <c r="AA8" s="4"/>
      <c r="AB8" s="4"/>
      <c r="AC8" s="4"/>
      <c r="AD8" s="4"/>
      <c r="AE8" s="4"/>
      <c r="AF8" s="4"/>
      <c r="AG8" s="4"/>
    </row>
    <row r="9">
      <c r="A9" s="19" t="s">
        <v>66</v>
      </c>
      <c r="B9" s="210">
        <f t="shared" ref="B9:Y9" si="8">B2/B8</f>
        <v>1.358899061</v>
      </c>
      <c r="C9" s="210">
        <f t="shared" si="8"/>
        <v>1.266867046</v>
      </c>
      <c r="D9" s="210">
        <f t="shared" si="8"/>
        <v>1.248623168</v>
      </c>
      <c r="E9" s="210">
        <f t="shared" si="8"/>
        <v>1.396501369</v>
      </c>
      <c r="F9" s="210">
        <f t="shared" si="8"/>
        <v>1.424992982</v>
      </c>
      <c r="G9" s="210">
        <f t="shared" si="8"/>
        <v>1.480609638</v>
      </c>
      <c r="H9" s="210">
        <f t="shared" si="8"/>
        <v>1.520193824</v>
      </c>
      <c r="I9" s="210">
        <f t="shared" si="8"/>
        <v>1.570028094</v>
      </c>
      <c r="J9" s="210">
        <f t="shared" si="8"/>
        <v>1.723674987</v>
      </c>
      <c r="K9" s="210">
        <f t="shared" si="8"/>
        <v>1.753508278</v>
      </c>
      <c r="L9" s="210">
        <f t="shared" si="8"/>
        <v>1.831190648</v>
      </c>
      <c r="M9" s="210">
        <f t="shared" si="8"/>
        <v>1.535695858</v>
      </c>
      <c r="N9" s="210">
        <f t="shared" si="8"/>
        <v>1.55</v>
      </c>
      <c r="O9" s="210">
        <f t="shared" si="8"/>
        <v>1.630669137</v>
      </c>
      <c r="P9" s="210">
        <f t="shared" si="8"/>
        <v>1.62252296</v>
      </c>
      <c r="Q9" s="210">
        <f t="shared" si="8"/>
        <v>1.70447655</v>
      </c>
      <c r="R9" s="210">
        <f t="shared" si="8"/>
        <v>1.793687696</v>
      </c>
      <c r="S9" s="210">
        <f t="shared" si="8"/>
        <v>1.761762919</v>
      </c>
      <c r="T9" s="210">
        <f t="shared" si="8"/>
        <v>1.821758371</v>
      </c>
      <c r="U9" s="210">
        <f t="shared" si="8"/>
        <v>2.10676514</v>
      </c>
      <c r="V9" s="210">
        <f t="shared" si="8"/>
        <v>2.391773729</v>
      </c>
      <c r="W9" s="210">
        <f t="shared" si="8"/>
        <v>2.691772283</v>
      </c>
      <c r="X9" s="210">
        <f t="shared" si="8"/>
        <v>2.991761882</v>
      </c>
      <c r="Y9" s="210">
        <f t="shared" si="8"/>
        <v>3.291765625</v>
      </c>
      <c r="Z9" s="4"/>
      <c r="AA9" s="4"/>
      <c r="AB9" s="4"/>
      <c r="AC9" s="4"/>
      <c r="AD9" s="4"/>
      <c r="AE9" s="4"/>
      <c r="AF9" s="4"/>
      <c r="AG9" s="4"/>
    </row>
    <row r="10">
      <c r="A10" s="19" t="s">
        <v>67</v>
      </c>
      <c r="B10" s="210">
        <f t="shared" ref="B10:Y10" si="9">B3/B8</f>
        <v>0.1101880196</v>
      </c>
      <c r="C10" s="210">
        <f t="shared" si="9"/>
        <v>0.113486824</v>
      </c>
      <c r="D10" s="210">
        <f t="shared" si="9"/>
        <v>0.2094054795</v>
      </c>
      <c r="E10" s="210">
        <f t="shared" si="9"/>
        <v>0.2757960672</v>
      </c>
      <c r="F10" s="210">
        <f t="shared" si="9"/>
        <v>0.2801777659</v>
      </c>
      <c r="G10" s="210">
        <f t="shared" si="9"/>
        <v>0.4181625486</v>
      </c>
      <c r="H10" s="210">
        <f t="shared" si="9"/>
        <v>0.344892878</v>
      </c>
      <c r="I10" s="210">
        <f t="shared" si="9"/>
        <v>0.1568667519</v>
      </c>
      <c r="J10" s="210">
        <f t="shared" si="9"/>
        <v>0.1468597349</v>
      </c>
      <c r="K10" s="210">
        <f t="shared" si="9"/>
        <v>0.3103038412</v>
      </c>
      <c r="L10" s="210">
        <f t="shared" si="9"/>
        <v>0.5210809778</v>
      </c>
      <c r="M10" s="210">
        <f t="shared" si="9"/>
        <v>-0.5709434329</v>
      </c>
      <c r="N10" s="210">
        <f t="shared" si="9"/>
        <v>0.1479175861</v>
      </c>
      <c r="O10" s="210">
        <f t="shared" si="9"/>
        <v>0.1841289188</v>
      </c>
      <c r="P10" s="210">
        <f t="shared" si="9"/>
        <v>0.2545171657</v>
      </c>
      <c r="Q10" s="210">
        <f t="shared" si="9"/>
        <v>0.2174726052</v>
      </c>
      <c r="R10" s="210">
        <f t="shared" si="9"/>
        <v>0.2497745084</v>
      </c>
      <c r="S10" s="210">
        <f t="shared" si="9"/>
        <v>0.5454387013</v>
      </c>
      <c r="T10" s="210">
        <f t="shared" si="9"/>
        <v>0.2213115193</v>
      </c>
      <c r="U10" s="210">
        <f t="shared" si="9"/>
        <v>0.2493874645</v>
      </c>
      <c r="V10" s="210">
        <f t="shared" si="9"/>
        <v>0.2847874324</v>
      </c>
      <c r="W10" s="210">
        <f t="shared" si="9"/>
        <v>0.3100934816</v>
      </c>
      <c r="X10" s="210">
        <f t="shared" si="9"/>
        <v>0.3692965911</v>
      </c>
      <c r="Y10" s="210">
        <f t="shared" si="9"/>
        <v>0.3953379289</v>
      </c>
      <c r="Z10" s="4"/>
      <c r="AA10" s="4"/>
      <c r="AB10" s="4"/>
      <c r="AC10" s="4"/>
      <c r="AD10" s="4"/>
      <c r="AE10" s="4"/>
      <c r="AF10" s="4"/>
      <c r="AG10" s="4"/>
    </row>
    <row r="11">
      <c r="A11" s="19" t="s">
        <v>9</v>
      </c>
      <c r="B11" s="210">
        <f t="shared" ref="B11:Y11" si="10">B4/B8</f>
        <v>1.248711041</v>
      </c>
      <c r="C11" s="210">
        <f t="shared" si="10"/>
        <v>1.153380222</v>
      </c>
      <c r="D11" s="210">
        <f t="shared" si="10"/>
        <v>1.039217688</v>
      </c>
      <c r="E11" s="210">
        <f t="shared" si="10"/>
        <v>1.120705302</v>
      </c>
      <c r="F11" s="210">
        <f t="shared" si="10"/>
        <v>1.144815216</v>
      </c>
      <c r="G11" s="210">
        <f t="shared" si="10"/>
        <v>1.06244709</v>
      </c>
      <c r="H11" s="210">
        <f t="shared" si="10"/>
        <v>1.175300946</v>
      </c>
      <c r="I11" s="210">
        <f t="shared" si="10"/>
        <v>1.413161342</v>
      </c>
      <c r="J11" s="210">
        <f t="shared" si="10"/>
        <v>1.576815252</v>
      </c>
      <c r="K11" s="210">
        <f t="shared" si="10"/>
        <v>1.443204437</v>
      </c>
      <c r="L11" s="210">
        <f t="shared" si="10"/>
        <v>1.31010967</v>
      </c>
      <c r="M11" s="210">
        <f t="shared" si="10"/>
        <v>2.106639291</v>
      </c>
      <c r="N11" s="210">
        <f t="shared" si="10"/>
        <v>1.402082414</v>
      </c>
      <c r="O11" s="210">
        <f t="shared" si="10"/>
        <v>1.446540219</v>
      </c>
      <c r="P11" s="210">
        <f t="shared" si="10"/>
        <v>1.368005795</v>
      </c>
      <c r="Q11" s="210">
        <f t="shared" si="10"/>
        <v>1.487003944</v>
      </c>
      <c r="R11" s="210">
        <f t="shared" si="10"/>
        <v>1.543913188</v>
      </c>
      <c r="S11" s="210">
        <f t="shared" si="10"/>
        <v>1.216324217</v>
      </c>
      <c r="T11" s="210">
        <f t="shared" si="10"/>
        <v>1.600446852</v>
      </c>
      <c r="U11" s="210">
        <f t="shared" si="10"/>
        <v>1.857377676</v>
      </c>
      <c r="V11" s="210">
        <f t="shared" si="10"/>
        <v>2.106986297</v>
      </c>
      <c r="W11" s="210">
        <f t="shared" si="10"/>
        <v>2.381678802</v>
      </c>
      <c r="X11" s="210">
        <f t="shared" si="10"/>
        <v>2.622465291</v>
      </c>
      <c r="Y11" s="210">
        <f t="shared" si="10"/>
        <v>2.896427696</v>
      </c>
      <c r="Z11" s="4"/>
      <c r="AA11" s="4"/>
      <c r="AB11" s="4"/>
      <c r="AC11" s="4"/>
      <c r="AD11" s="4"/>
      <c r="AE11" s="4"/>
      <c r="AF11" s="4"/>
      <c r="AG11" s="4"/>
    </row>
    <row r="12">
      <c r="A12" s="21" t="s">
        <v>117</v>
      </c>
      <c r="B12" s="214">
        <f t="shared" ref="B12:Y12" si="11">B4/B2</f>
        <v>0.9189137569</v>
      </c>
      <c r="C12" s="214">
        <f t="shared" si="11"/>
        <v>0.9104193101</v>
      </c>
      <c r="D12" s="214">
        <f t="shared" si="11"/>
        <v>0.8322908905</v>
      </c>
      <c r="E12" s="214">
        <f t="shared" si="11"/>
        <v>0.8025092755</v>
      </c>
      <c r="F12" s="214">
        <f t="shared" si="11"/>
        <v>0.8033830556</v>
      </c>
      <c r="G12" s="214">
        <f t="shared" si="11"/>
        <v>0.7175740737</v>
      </c>
      <c r="H12" s="214">
        <f t="shared" si="11"/>
        <v>0.7731257209</v>
      </c>
      <c r="I12" s="214">
        <f t="shared" si="11"/>
        <v>0.9000866593</v>
      </c>
      <c r="J12" s="214">
        <f t="shared" si="11"/>
        <v>0.9147984765</v>
      </c>
      <c r="K12" s="214">
        <f t="shared" si="11"/>
        <v>0.8230382799</v>
      </c>
      <c r="L12" s="214">
        <f t="shared" si="11"/>
        <v>0.7154414379</v>
      </c>
      <c r="M12" s="214">
        <f t="shared" si="11"/>
        <v>1.37178158</v>
      </c>
      <c r="N12" s="214">
        <f t="shared" si="11"/>
        <v>0.9045692993</v>
      </c>
      <c r="O12" s="214">
        <f t="shared" si="11"/>
        <v>0.8870838268</v>
      </c>
      <c r="P12" s="214">
        <f t="shared" si="11"/>
        <v>0.8431349374</v>
      </c>
      <c r="Q12" s="214">
        <f t="shared" si="11"/>
        <v>0.8724109139</v>
      </c>
      <c r="R12" s="214">
        <f t="shared" si="11"/>
        <v>0.8607480505</v>
      </c>
      <c r="S12" s="214">
        <f t="shared" si="11"/>
        <v>0.6904017586</v>
      </c>
      <c r="T12" s="214">
        <f t="shared" si="11"/>
        <v>0.8785176328</v>
      </c>
      <c r="U12" s="214">
        <f t="shared" si="11"/>
        <v>0.8816254077</v>
      </c>
      <c r="V12" s="214">
        <f t="shared" si="11"/>
        <v>0.8809304455</v>
      </c>
      <c r="W12" s="214">
        <f t="shared" si="11"/>
        <v>0.8847995117</v>
      </c>
      <c r="X12" s="214">
        <f t="shared" si="11"/>
        <v>0.8765621712</v>
      </c>
      <c r="Y12" s="214">
        <f t="shared" si="11"/>
        <v>0.8799009487</v>
      </c>
      <c r="Z12" s="23"/>
      <c r="AA12" s="23"/>
      <c r="AB12" s="23"/>
      <c r="AC12" s="23"/>
      <c r="AD12" s="23"/>
      <c r="AE12" s="23"/>
      <c r="AF12" s="23"/>
      <c r="AG12" s="23"/>
    </row>
    <row r="13">
      <c r="A13" s="24" t="s">
        <v>69</v>
      </c>
      <c r="B13" s="217"/>
      <c r="C13" s="217"/>
      <c r="D13" s="217"/>
      <c r="E13" s="217"/>
      <c r="F13" s="217"/>
      <c r="G13" s="218"/>
      <c r="H13" s="217"/>
      <c r="I13" s="217"/>
      <c r="J13" s="218"/>
      <c r="K13" s="218"/>
      <c r="L13" s="218"/>
      <c r="M13" s="217"/>
      <c r="N13" s="222"/>
      <c r="O13" s="223"/>
      <c r="P13" s="223"/>
      <c r="Q13" s="223"/>
      <c r="R13" s="223"/>
      <c r="S13" s="4"/>
      <c r="T13" s="218"/>
      <c r="U13" s="4"/>
      <c r="V13" s="4"/>
      <c r="W13" s="4"/>
      <c r="X13" s="4"/>
      <c r="Y13" s="4"/>
      <c r="Z13" s="4"/>
      <c r="AA13" s="4"/>
      <c r="AB13" s="4"/>
      <c r="AC13" s="4"/>
      <c r="AD13" s="4"/>
      <c r="AE13" s="4"/>
      <c r="AF13" s="4"/>
      <c r="AG13" s="4"/>
    </row>
    <row r="14">
      <c r="A14" s="19" t="s">
        <v>70</v>
      </c>
      <c r="B14" s="138">
        <v>281.185004</v>
      </c>
      <c r="C14" s="138">
        <v>2196.747733253963</v>
      </c>
      <c r="D14" s="138">
        <v>7961.189112878888</v>
      </c>
      <c r="E14" s="138">
        <v>20803.764425867146</v>
      </c>
      <c r="F14" s="138">
        <v>4805.0</v>
      </c>
      <c r="G14" s="131">
        <f>G90-F91</f>
        <v>25783.54313</v>
      </c>
      <c r="H14" s="131">
        <f t="shared" ref="H14:Y14" si="12">H92</f>
        <v>15422.35061</v>
      </c>
      <c r="I14" s="131">
        <f t="shared" si="12"/>
        <v>-3094.631468</v>
      </c>
      <c r="J14" s="131">
        <f t="shared" si="12"/>
        <v>-2842.921429</v>
      </c>
      <c r="K14" s="131">
        <f t="shared" si="12"/>
        <v>22786.01681</v>
      </c>
      <c r="L14" s="131">
        <f t="shared" si="12"/>
        <v>53300.55201</v>
      </c>
      <c r="M14" s="131">
        <f t="shared" si="12"/>
        <v>-73662.25476</v>
      </c>
      <c r="N14" s="131">
        <f t="shared" si="12"/>
        <v>-9128.168535</v>
      </c>
      <c r="O14" s="131">
        <f t="shared" si="12"/>
        <v>5587.349469</v>
      </c>
      <c r="P14" s="131">
        <f t="shared" si="12"/>
        <v>12034.79605</v>
      </c>
      <c r="Q14" s="131">
        <f t="shared" si="12"/>
        <v>4838.089498</v>
      </c>
      <c r="R14" s="131">
        <f t="shared" si="12"/>
        <v>9127.090981</v>
      </c>
      <c r="S14" s="131">
        <f t="shared" si="12"/>
        <v>71047.67229</v>
      </c>
      <c r="T14" s="131">
        <f t="shared" si="12"/>
        <v>-7300.964196</v>
      </c>
      <c r="U14" s="131">
        <f t="shared" si="12"/>
        <v>-4346.503126</v>
      </c>
      <c r="V14" s="131">
        <f t="shared" si="12"/>
        <v>-12473.02431</v>
      </c>
      <c r="W14" s="131">
        <f t="shared" si="12"/>
        <v>-19595.38784</v>
      </c>
      <c r="X14" s="131">
        <f t="shared" si="12"/>
        <v>19502.97855</v>
      </c>
      <c r="Y14" s="131">
        <f t="shared" si="12"/>
        <v>18290.3146</v>
      </c>
      <c r="Z14" s="4"/>
      <c r="AA14" s="4"/>
      <c r="AB14" s="4"/>
      <c r="AC14" s="4"/>
      <c r="AD14" s="4"/>
      <c r="AE14" s="4"/>
      <c r="AF14" s="4"/>
      <c r="AG14" s="4"/>
    </row>
    <row r="15">
      <c r="A15" s="19" t="s">
        <v>23</v>
      </c>
      <c r="B15" s="138">
        <v>0.0</v>
      </c>
      <c r="C15" s="138">
        <v>0.0</v>
      </c>
      <c r="D15" s="138">
        <v>0.0</v>
      </c>
      <c r="E15" s="138">
        <v>0.0</v>
      </c>
      <c r="F15" s="138">
        <f>F48</f>
        <v>9279</v>
      </c>
      <c r="G15" s="138">
        <f>G95</f>
        <v>16210.74</v>
      </c>
      <c r="H15" s="138">
        <f t="shared" ref="H15:Y15" si="13">H94</f>
        <v>14127.26</v>
      </c>
      <c r="I15" s="138">
        <f t="shared" si="13"/>
        <v>7831</v>
      </c>
      <c r="J15" s="138">
        <f t="shared" si="13"/>
        <v>7340</v>
      </c>
      <c r="K15" s="138">
        <f t="shared" si="13"/>
        <v>12283</v>
      </c>
      <c r="L15" s="138">
        <f t="shared" si="13"/>
        <v>18464.84</v>
      </c>
      <c r="M15" s="138">
        <f t="shared" si="13"/>
        <v>-42079.39544</v>
      </c>
      <c r="N15" s="138">
        <f t="shared" si="13"/>
        <v>11790.91535</v>
      </c>
      <c r="O15" s="138">
        <f t="shared" si="13"/>
        <v>4383.339592</v>
      </c>
      <c r="P15" s="138">
        <f t="shared" si="13"/>
        <v>11742.29147</v>
      </c>
      <c r="Q15" s="138">
        <f t="shared" si="13"/>
        <v>10591.89304</v>
      </c>
      <c r="R15" s="138">
        <f t="shared" si="13"/>
        <v>12020.69718</v>
      </c>
      <c r="S15" s="138">
        <f t="shared" si="13"/>
        <v>20818.60206</v>
      </c>
      <c r="T15" s="138">
        <f t="shared" si="13"/>
        <v>25419.52883</v>
      </c>
      <c r="U15" s="138">
        <f t="shared" si="13"/>
        <v>24871.34568</v>
      </c>
      <c r="V15" s="138">
        <f t="shared" si="13"/>
        <v>37704.5333</v>
      </c>
      <c r="W15" s="138">
        <f t="shared" si="13"/>
        <v>46957.78345</v>
      </c>
      <c r="X15" s="138">
        <f t="shared" si="13"/>
        <v>20510.10326</v>
      </c>
      <c r="Y15" s="138">
        <f t="shared" si="13"/>
        <v>25115.60527</v>
      </c>
      <c r="Z15" s="4"/>
      <c r="AA15" s="4"/>
      <c r="AB15" s="4"/>
      <c r="AC15" s="4"/>
      <c r="AD15" s="4"/>
      <c r="AE15" s="4"/>
      <c r="AF15" s="4"/>
      <c r="AG15" s="4"/>
    </row>
    <row r="16">
      <c r="A16" s="21" t="s">
        <v>118</v>
      </c>
      <c r="B16" s="230">
        <v>12814.0</v>
      </c>
      <c r="C16" s="230">
        <v>12000.0</v>
      </c>
      <c r="D16" s="230">
        <v>19780.43</v>
      </c>
      <c r="E16" s="230">
        <v>18166.495662854253</v>
      </c>
      <c r="F16" s="230">
        <v>26812.35</v>
      </c>
      <c r="G16" s="230">
        <v>26433.0</v>
      </c>
      <c r="H16" s="230">
        <v>31235.0</v>
      </c>
      <c r="I16" s="230">
        <v>24354.1</v>
      </c>
      <c r="J16" s="230">
        <v>24414.61</v>
      </c>
      <c r="K16" s="230">
        <v>28879.64</v>
      </c>
      <c r="L16" s="230">
        <v>40831.87</v>
      </c>
      <c r="M16" s="114">
        <v>21685.0</v>
      </c>
      <c r="N16" s="113">
        <v>23637.0</v>
      </c>
      <c r="O16" s="114">
        <v>26000.0</v>
      </c>
      <c r="P16" s="114">
        <f>O16*110%</f>
        <v>28600</v>
      </c>
      <c r="Q16" s="114">
        <v>31625.0</v>
      </c>
      <c r="R16" s="114">
        <v>35579.0</v>
      </c>
      <c r="S16" s="230">
        <f t="shared" ref="S16:Y16" si="14">0.6*S23</f>
        <v>32009.4</v>
      </c>
      <c r="T16" s="230">
        <f t="shared" si="14"/>
        <v>34942.2</v>
      </c>
      <c r="U16" s="230">
        <f t="shared" si="14"/>
        <v>42788.4</v>
      </c>
      <c r="V16" s="230">
        <f t="shared" si="14"/>
        <v>51664.8</v>
      </c>
      <c r="W16" s="230">
        <f t="shared" si="14"/>
        <v>62186.4</v>
      </c>
      <c r="X16" s="230">
        <f t="shared" si="14"/>
        <v>73692.6</v>
      </c>
      <c r="Y16" s="230">
        <f t="shared" si="14"/>
        <v>86597.4</v>
      </c>
      <c r="Z16" s="23"/>
      <c r="AA16" s="23"/>
      <c r="AB16" s="23"/>
      <c r="AC16" s="23"/>
      <c r="AD16" s="23"/>
      <c r="AE16" s="23"/>
      <c r="AF16" s="23"/>
      <c r="AG16" s="23"/>
    </row>
    <row r="17" ht="17.25" customHeight="1">
      <c r="A17" s="24" t="s">
        <v>73</v>
      </c>
      <c r="B17" s="4"/>
      <c r="C17" s="4"/>
      <c r="D17" s="4"/>
      <c r="E17" s="4"/>
      <c r="F17" s="364"/>
      <c r="G17" s="364"/>
      <c r="H17" s="364"/>
      <c r="I17" s="442"/>
      <c r="J17" s="442"/>
      <c r="K17" s="442"/>
      <c r="L17" s="364"/>
      <c r="M17" s="240"/>
      <c r="N17" s="241"/>
      <c r="O17" s="240"/>
      <c r="P17" s="150"/>
      <c r="Q17" s="150"/>
      <c r="R17" s="119"/>
      <c r="S17" s="4"/>
      <c r="T17" s="4"/>
      <c r="U17" s="4"/>
      <c r="V17" s="4"/>
      <c r="W17" s="4"/>
      <c r="X17" s="4"/>
      <c r="Y17" s="4"/>
      <c r="Z17" s="4"/>
      <c r="AA17" s="4"/>
      <c r="AB17" s="4"/>
      <c r="AC17" s="4"/>
      <c r="AD17" s="4"/>
      <c r="AE17" s="4"/>
      <c r="AF17" s="4"/>
      <c r="AG17" s="4"/>
    </row>
    <row r="18" ht="31.5" customHeight="1">
      <c r="A18" s="237" t="s">
        <v>74</v>
      </c>
      <c r="B18" s="4"/>
      <c r="C18" s="4"/>
      <c r="D18" s="4"/>
      <c r="E18" s="238"/>
      <c r="F18" s="149">
        <f t="shared" ref="F18:Y18" si="15">F15/F37</f>
        <v>0.07030024774</v>
      </c>
      <c r="G18" s="149">
        <f t="shared" si="15"/>
        <v>0.1012456203</v>
      </c>
      <c r="H18" s="149">
        <f t="shared" si="15"/>
        <v>0.07476243901</v>
      </c>
      <c r="I18" s="149">
        <f t="shared" si="15"/>
        <v>0.03651326526</v>
      </c>
      <c r="J18" s="149">
        <f t="shared" si="15"/>
        <v>0.03005228442</v>
      </c>
      <c r="K18" s="149">
        <f t="shared" si="15"/>
        <v>0.04296557996</v>
      </c>
      <c r="L18" s="149">
        <f t="shared" si="15"/>
        <v>0.04219060934</v>
      </c>
      <c r="M18" s="149">
        <f t="shared" si="15"/>
        <v>-0.2284099914</v>
      </c>
      <c r="N18" s="149">
        <f t="shared" si="15"/>
        <v>0.05961927786</v>
      </c>
      <c r="O18" s="149">
        <f t="shared" si="15"/>
        <v>0.01759054177</v>
      </c>
      <c r="P18" s="149">
        <f t="shared" si="15"/>
        <v>0.03959042114</v>
      </c>
      <c r="Q18" s="149">
        <f t="shared" si="15"/>
        <v>0.03093563014</v>
      </c>
      <c r="R18" s="149">
        <f t="shared" si="15"/>
        <v>0.02980487874</v>
      </c>
      <c r="S18" s="149">
        <f t="shared" si="15"/>
        <v>0.03247655668</v>
      </c>
      <c r="T18" s="149">
        <f t="shared" si="15"/>
        <v>0.05053059474</v>
      </c>
      <c r="U18" s="149">
        <f t="shared" si="15"/>
        <v>0.05022021831</v>
      </c>
      <c r="V18" s="149">
        <f t="shared" si="15"/>
        <v>0.0723392161</v>
      </c>
      <c r="W18" s="149">
        <f t="shared" si="15"/>
        <v>0.08218401389</v>
      </c>
      <c r="X18" s="149">
        <f t="shared" si="15"/>
        <v>0.03008761204</v>
      </c>
      <c r="Y18" s="149">
        <f t="shared" si="15"/>
        <v>0.03117720617</v>
      </c>
      <c r="Z18" s="4"/>
      <c r="AA18" s="4"/>
      <c r="AB18" s="4"/>
      <c r="AC18" s="4"/>
      <c r="AD18" s="4"/>
      <c r="AE18" s="4"/>
      <c r="AF18" s="4"/>
      <c r="AG18" s="4"/>
    </row>
    <row r="19">
      <c r="A19" s="237" t="s">
        <v>119</v>
      </c>
      <c r="B19" s="4"/>
      <c r="C19" s="4"/>
      <c r="D19" s="4"/>
      <c r="E19" s="4"/>
      <c r="F19" s="149">
        <f t="shared" ref="F19:L19" si="16">F15/F27</f>
        <v>0.01710197953</v>
      </c>
      <c r="G19" s="149">
        <f t="shared" si="16"/>
        <v>0.02789031126</v>
      </c>
      <c r="H19" s="149">
        <f t="shared" si="16"/>
        <v>0.02113695705</v>
      </c>
      <c r="I19" s="149">
        <f t="shared" si="16"/>
        <v>0.01201331574</v>
      </c>
      <c r="J19" s="149">
        <f t="shared" si="16"/>
        <v>0.009429817236</v>
      </c>
      <c r="K19" s="149">
        <f t="shared" si="16"/>
        <v>0.01415806561</v>
      </c>
      <c r="L19" s="149">
        <f t="shared" si="16"/>
        <v>0.02024947148</v>
      </c>
      <c r="M19" s="240"/>
      <c r="N19" s="241"/>
      <c r="O19" s="240"/>
      <c r="P19" s="150"/>
      <c r="Q19" s="150"/>
      <c r="R19" s="119"/>
      <c r="S19" s="4"/>
      <c r="T19" s="4"/>
      <c r="U19" s="4"/>
      <c r="V19" s="4"/>
      <c r="W19" s="4"/>
      <c r="X19" s="19"/>
      <c r="Y19" s="19"/>
      <c r="Z19" s="19"/>
      <c r="AB19" s="4"/>
      <c r="AC19" s="4"/>
      <c r="AD19" s="4"/>
      <c r="AE19" s="4"/>
      <c r="AF19" s="4"/>
      <c r="AG19" s="4"/>
    </row>
    <row r="20">
      <c r="A20" s="237" t="s">
        <v>75</v>
      </c>
      <c r="B20" s="4"/>
      <c r="C20" s="4"/>
      <c r="D20" s="4"/>
      <c r="E20" s="4"/>
      <c r="F20" s="149">
        <f t="shared" ref="F20:Y20" si="17">F14/F37</f>
        <v>0.03640399724</v>
      </c>
      <c r="G20" s="149">
        <f t="shared" si="17"/>
        <v>0.1610334147</v>
      </c>
      <c r="H20" s="149">
        <f t="shared" si="17"/>
        <v>0.08161614826</v>
      </c>
      <c r="I20" s="149">
        <f t="shared" si="17"/>
        <v>-0.0144292044</v>
      </c>
      <c r="J20" s="149">
        <f t="shared" si="17"/>
        <v>-0.01163982062</v>
      </c>
      <c r="K20" s="149">
        <f t="shared" si="17"/>
        <v>0.07970483003</v>
      </c>
      <c r="L20" s="149">
        <f t="shared" si="17"/>
        <v>0.121787287</v>
      </c>
      <c r="M20" s="149">
        <f t="shared" si="17"/>
        <v>-0.3998440282</v>
      </c>
      <c r="N20" s="149">
        <f t="shared" si="17"/>
        <v>-0.04615543407</v>
      </c>
      <c r="O20" s="149">
        <f t="shared" si="17"/>
        <v>0.02242228834</v>
      </c>
      <c r="P20" s="149">
        <f t="shared" si="17"/>
        <v>0.04057663235</v>
      </c>
      <c r="Q20" s="149">
        <f t="shared" si="17"/>
        <v>0.0141305569</v>
      </c>
      <c r="R20" s="149">
        <f t="shared" si="17"/>
        <v>0.02263028807</v>
      </c>
      <c r="S20" s="149">
        <f t="shared" si="17"/>
        <v>0.1108327903</v>
      </c>
      <c r="T20" s="149">
        <f t="shared" si="17"/>
        <v>-0.01451333207</v>
      </c>
      <c r="U20" s="149">
        <f t="shared" si="17"/>
        <v>-0.008776458606</v>
      </c>
      <c r="V20" s="149">
        <f t="shared" si="17"/>
        <v>-0.02393051238</v>
      </c>
      <c r="W20" s="149">
        <f t="shared" si="17"/>
        <v>-0.0342952224</v>
      </c>
      <c r="X20" s="149">
        <f t="shared" si="17"/>
        <v>0.02861019492</v>
      </c>
      <c r="Y20" s="149">
        <f t="shared" si="17"/>
        <v>0.0227046453</v>
      </c>
      <c r="Z20" s="149"/>
      <c r="AB20" s="4"/>
      <c r="AC20" s="4"/>
      <c r="AD20" s="4"/>
      <c r="AE20" s="4"/>
      <c r="AF20" s="4"/>
      <c r="AG20" s="4"/>
    </row>
    <row r="21">
      <c r="A21" s="246" t="s">
        <v>152</v>
      </c>
      <c r="B21" s="40">
        <f t="shared" ref="B21:H21" si="18">F15/B32</f>
        <v>0.3709226095</v>
      </c>
      <c r="C21" s="40">
        <f t="shared" si="18"/>
        <v>0.3296848653</v>
      </c>
      <c r="D21" s="40">
        <f t="shared" si="18"/>
        <v>0.2666327193</v>
      </c>
      <c r="E21" s="436">
        <f t="shared" si="18"/>
        <v>0.116301226</v>
      </c>
      <c r="F21" s="436">
        <f t="shared" si="18"/>
        <v>0.09571758982</v>
      </c>
      <c r="G21" s="436">
        <f t="shared" si="18"/>
        <v>0.1275066904</v>
      </c>
      <c r="H21" s="436">
        <f t="shared" si="18"/>
        <v>0.1701659347</v>
      </c>
      <c r="I21" s="247">
        <f t="shared" ref="I21:R21" si="19">S15/I32</f>
        <v>0.1663784449</v>
      </c>
      <c r="J21" s="247">
        <f t="shared" si="19"/>
        <v>0.1561751063</v>
      </c>
      <c r="K21" s="247">
        <f t="shared" si="19"/>
        <v>0.1346026848</v>
      </c>
      <c r="L21" s="247">
        <f t="shared" si="19"/>
        <v>0.1083934988</v>
      </c>
      <c r="M21" s="247" t="str">
        <f t="shared" si="19"/>
        <v>#DIV/0!</v>
      </c>
      <c r="N21" s="247" t="str">
        <f t="shared" si="19"/>
        <v>#DIV/0!</v>
      </c>
      <c r="O21" s="247" t="str">
        <f t="shared" si="19"/>
        <v>#DIV/0!</v>
      </c>
      <c r="P21" s="247" t="str">
        <f t="shared" si="19"/>
        <v>#DIV/0!</v>
      </c>
      <c r="Q21" s="247" t="str">
        <f t="shared" si="19"/>
        <v>#DIV/0!</v>
      </c>
      <c r="R21" s="247" t="str">
        <f t="shared" si="19"/>
        <v>#DIV/0!</v>
      </c>
      <c r="S21" s="247">
        <f t="shared" ref="S21:U21" si="20">W15/S32</f>
        <v>0.09782871552</v>
      </c>
      <c r="T21" s="247">
        <f t="shared" si="20"/>
        <v>0.08804584397</v>
      </c>
      <c r="U21" s="247">
        <f t="shared" si="20"/>
        <v>0.08804584397</v>
      </c>
      <c r="V21" s="23"/>
      <c r="W21" s="23"/>
      <c r="X21" s="438"/>
      <c r="Y21" s="21"/>
      <c r="Z21" s="21"/>
      <c r="AA21" s="251"/>
      <c r="AB21" s="23"/>
      <c r="AC21" s="23"/>
      <c r="AD21" s="23"/>
      <c r="AE21" s="23"/>
      <c r="AF21" s="23"/>
      <c r="AG21" s="23"/>
    </row>
    <row r="22">
      <c r="A22" s="126" t="s">
        <v>122</v>
      </c>
      <c r="B22" s="4"/>
      <c r="C22" s="80"/>
      <c r="D22" s="80"/>
      <c r="E22" s="80"/>
      <c r="F22" s="131"/>
      <c r="G22" s="80"/>
      <c r="H22" s="206"/>
      <c r="I22" s="442"/>
      <c r="J22" s="442"/>
      <c r="K22" s="442"/>
      <c r="L22" s="442"/>
      <c r="M22" s="150"/>
      <c r="N22" s="253"/>
      <c r="O22" s="150"/>
      <c r="P22" s="150"/>
      <c r="Q22" s="150"/>
      <c r="R22" s="119"/>
      <c r="S22" s="4"/>
      <c r="T22" s="35"/>
      <c r="U22" s="35"/>
      <c r="V22" s="35"/>
      <c r="W22" s="35"/>
      <c r="X22" s="35"/>
      <c r="Y22" s="35"/>
      <c r="Z22" s="19"/>
      <c r="AB22" s="4"/>
      <c r="AC22" s="4"/>
      <c r="AD22" s="4"/>
      <c r="AE22" s="4"/>
      <c r="AF22" s="4"/>
      <c r="AG22" s="4"/>
    </row>
    <row r="23">
      <c r="A23" s="36" t="s">
        <v>123</v>
      </c>
      <c r="B23" s="255">
        <v>21866.0</v>
      </c>
      <c r="C23" s="255">
        <v>21751.0</v>
      </c>
      <c r="D23" s="255">
        <v>22996.0</v>
      </c>
      <c r="E23" s="255">
        <v>27267.0</v>
      </c>
      <c r="F23" s="255">
        <v>30658.0</v>
      </c>
      <c r="G23" s="255">
        <v>33634.0</v>
      </c>
      <c r="H23" s="255">
        <v>38089.0</v>
      </c>
      <c r="I23" s="255">
        <v>41648.0</v>
      </c>
      <c r="J23" s="255">
        <v>45357.0</v>
      </c>
      <c r="K23" s="255">
        <v>48778.0</v>
      </c>
      <c r="L23" s="255">
        <v>52468.0</v>
      </c>
      <c r="M23" s="255" t="s">
        <v>123</v>
      </c>
      <c r="N23" s="255" t="s">
        <v>123</v>
      </c>
      <c r="O23" s="255" t="s">
        <v>123</v>
      </c>
      <c r="P23" s="255" t="s">
        <v>123</v>
      </c>
      <c r="Q23" s="256">
        <v>52709.0</v>
      </c>
      <c r="R23" s="86">
        <v>59298.0</v>
      </c>
      <c r="S23" s="255">
        <v>53349.0</v>
      </c>
      <c r="T23" s="255">
        <v>58237.0</v>
      </c>
      <c r="U23" s="255">
        <v>71314.0</v>
      </c>
      <c r="V23" s="255">
        <v>86108.0</v>
      </c>
      <c r="W23" s="255">
        <v>103644.0</v>
      </c>
      <c r="X23" s="255">
        <v>122821.0</v>
      </c>
      <c r="Y23" s="255">
        <v>144329.0</v>
      </c>
      <c r="Z23" s="36"/>
      <c r="AA23" s="36"/>
      <c r="AB23" s="36"/>
      <c r="AC23" s="36"/>
      <c r="AD23" s="36"/>
      <c r="AE23" s="36"/>
      <c r="AF23" s="36"/>
      <c r="AG23" s="36"/>
    </row>
    <row r="24">
      <c r="A24" s="36" t="s">
        <v>124</v>
      </c>
      <c r="B24" s="138">
        <v>225.0</v>
      </c>
      <c r="C24" s="138">
        <v>225.0</v>
      </c>
      <c r="D24" s="138">
        <v>225.0</v>
      </c>
      <c r="E24" s="138">
        <v>225.0</v>
      </c>
      <c r="F24" s="138">
        <v>225.0</v>
      </c>
      <c r="G24" s="131">
        <v>225.0</v>
      </c>
      <c r="H24" s="131">
        <v>225.0</v>
      </c>
      <c r="I24" s="131">
        <v>225.0</v>
      </c>
      <c r="J24" s="131">
        <v>225.0</v>
      </c>
      <c r="K24" s="131">
        <v>225.0</v>
      </c>
      <c r="L24" s="131">
        <v>225.0</v>
      </c>
      <c r="M24" s="200">
        <v>225.0</v>
      </c>
      <c r="N24" s="201">
        <v>225.0</v>
      </c>
      <c r="O24" s="200">
        <v>225.0</v>
      </c>
      <c r="P24" s="200">
        <v>225.0</v>
      </c>
      <c r="Q24" s="200">
        <v>225.0</v>
      </c>
      <c r="R24" s="200">
        <v>225.0</v>
      </c>
      <c r="S24" s="4"/>
      <c r="T24" s="4"/>
      <c r="U24" s="4"/>
      <c r="V24" s="4"/>
      <c r="W24" s="4"/>
      <c r="X24" s="435"/>
      <c r="Y24" s="19"/>
      <c r="Z24" s="19"/>
      <c r="AB24" s="4"/>
      <c r="AC24" s="4"/>
      <c r="AD24" s="4"/>
      <c r="AE24" s="4"/>
      <c r="AF24" s="4"/>
      <c r="AG24" s="4"/>
    </row>
    <row r="25">
      <c r="A25" s="36" t="s">
        <v>125</v>
      </c>
      <c r="B25" s="138">
        <v>4882500.0</v>
      </c>
      <c r="C25" s="138">
        <v>4873500.0</v>
      </c>
      <c r="D25" s="138">
        <v>5097150.0</v>
      </c>
      <c r="E25" s="138">
        <v>6077475.0</v>
      </c>
      <c r="F25" s="138">
        <f t="shared" ref="F25:L25" si="21">F23*F24</f>
        <v>6898050</v>
      </c>
      <c r="G25" s="138">
        <f t="shared" si="21"/>
        <v>7567650</v>
      </c>
      <c r="H25" s="138">
        <f t="shared" si="21"/>
        <v>8570025</v>
      </c>
      <c r="I25" s="138">
        <f t="shared" si="21"/>
        <v>9370800</v>
      </c>
      <c r="J25" s="138">
        <f t="shared" si="21"/>
        <v>10205325</v>
      </c>
      <c r="K25" s="138">
        <f t="shared" si="21"/>
        <v>10975050</v>
      </c>
      <c r="L25" s="138">
        <f t="shared" si="21"/>
        <v>11805300</v>
      </c>
      <c r="M25" s="202">
        <v>8131725.0</v>
      </c>
      <c r="N25" s="258" t="str">
        <f t="shared" ref="N25:R25" si="22">N23*N24</f>
        <v>#VALUE!</v>
      </c>
      <c r="O25" s="202" t="str">
        <f t="shared" si="22"/>
        <v>#VALUE!</v>
      </c>
      <c r="P25" s="202" t="str">
        <f t="shared" si="22"/>
        <v>#VALUE!</v>
      </c>
      <c r="Q25" s="202">
        <f t="shared" si="22"/>
        <v>11859525</v>
      </c>
      <c r="R25" s="202">
        <f t="shared" si="22"/>
        <v>13342050</v>
      </c>
      <c r="S25" s="4"/>
      <c r="T25" s="4"/>
      <c r="U25" s="4"/>
      <c r="V25" s="4"/>
      <c r="W25" s="4"/>
      <c r="X25" s="4"/>
      <c r="Y25" s="4"/>
      <c r="Z25" s="4"/>
      <c r="AA25" s="4"/>
      <c r="AB25" s="4"/>
      <c r="AC25" s="4"/>
      <c r="AD25" s="4"/>
      <c r="AE25" s="4"/>
      <c r="AF25" s="4"/>
      <c r="AG25" s="4"/>
    </row>
    <row r="26">
      <c r="A26" s="259" t="s">
        <v>126</v>
      </c>
      <c r="B26" s="260">
        <f t="shared" ref="B26:L26" si="23">B27/B25</f>
        <v>0.1182280082</v>
      </c>
      <c r="C26" s="260">
        <f t="shared" si="23"/>
        <v>0.06820957423</v>
      </c>
      <c r="D26" s="260">
        <f t="shared" si="23"/>
        <v>0.0692622544</v>
      </c>
      <c r="E26" s="260">
        <f t="shared" si="23"/>
        <v>0.08283608406</v>
      </c>
      <c r="F26" s="260">
        <f t="shared" si="23"/>
        <v>0.07865538377</v>
      </c>
      <c r="G26" s="260">
        <f t="shared" si="23"/>
        <v>0.07680481391</v>
      </c>
      <c r="H26" s="260">
        <f t="shared" si="23"/>
        <v>0.07798900587</v>
      </c>
      <c r="I26" s="260">
        <f t="shared" si="23"/>
        <v>0.06956289751</v>
      </c>
      <c r="J26" s="260">
        <f t="shared" si="23"/>
        <v>0.07627214224</v>
      </c>
      <c r="K26" s="260">
        <f t="shared" si="23"/>
        <v>0.07904857108</v>
      </c>
      <c r="L26" s="260">
        <f t="shared" si="23"/>
        <v>0.07724223442</v>
      </c>
      <c r="M26" s="154"/>
      <c r="N26" s="155"/>
      <c r="O26" s="154"/>
      <c r="P26" s="154"/>
      <c r="Q26" s="154"/>
      <c r="R26" s="154"/>
      <c r="S26" s="23"/>
      <c r="T26" s="23"/>
      <c r="U26" s="23"/>
      <c r="V26" s="23"/>
      <c r="W26" s="23"/>
      <c r="X26" s="23"/>
      <c r="Y26" s="23"/>
      <c r="Z26" s="23"/>
      <c r="AA26" s="23"/>
      <c r="AB26" s="23"/>
      <c r="AC26" s="23"/>
      <c r="AD26" s="23"/>
      <c r="AE26" s="23"/>
      <c r="AF26" s="23"/>
      <c r="AG26" s="23"/>
    </row>
    <row r="27">
      <c r="A27" s="36" t="s">
        <v>127</v>
      </c>
      <c r="B27" s="262">
        <v>577248.25</v>
      </c>
      <c r="C27" s="262">
        <v>332419.36</v>
      </c>
      <c r="D27" s="262">
        <v>353040.1</v>
      </c>
      <c r="E27" s="262">
        <v>503434.23</v>
      </c>
      <c r="F27" s="262">
        <v>542568.77</v>
      </c>
      <c r="G27" s="262">
        <v>581231.95</v>
      </c>
      <c r="H27" s="262">
        <v>668367.73</v>
      </c>
      <c r="I27" s="262">
        <v>651860.0</v>
      </c>
      <c r="J27" s="262">
        <v>778382.0</v>
      </c>
      <c r="K27" s="262">
        <v>867562.02</v>
      </c>
      <c r="L27" s="262">
        <v>911867.75</v>
      </c>
      <c r="M27" s="200"/>
      <c r="N27" s="201"/>
      <c r="O27" s="240"/>
      <c r="P27" s="240"/>
      <c r="Q27" s="240"/>
      <c r="R27" s="240"/>
      <c r="S27" s="4"/>
      <c r="T27" s="4"/>
      <c r="U27" s="4"/>
      <c r="V27" s="4"/>
      <c r="W27" s="131"/>
      <c r="X27" s="4"/>
      <c r="Y27" s="131"/>
      <c r="Z27" s="4"/>
      <c r="AA27" s="131"/>
      <c r="AB27" s="4"/>
      <c r="AC27" s="131"/>
      <c r="AD27" s="4"/>
      <c r="AE27" s="4"/>
      <c r="AF27" s="4"/>
      <c r="AG27" s="4"/>
    </row>
    <row r="28">
      <c r="A28" s="36" t="s">
        <v>128</v>
      </c>
      <c r="B28" s="263">
        <v>6345.0</v>
      </c>
      <c r="C28" s="263">
        <v>6302.0</v>
      </c>
      <c r="D28" s="263">
        <v>7157.0</v>
      </c>
      <c r="E28" s="263">
        <v>10498.0</v>
      </c>
      <c r="F28" s="263">
        <v>10403.0</v>
      </c>
      <c r="G28" s="263">
        <v>10520.0</v>
      </c>
      <c r="H28" s="263">
        <v>12071.0</v>
      </c>
      <c r="I28" s="263">
        <v>11593.0</v>
      </c>
      <c r="J28" s="263">
        <v>13459.0</v>
      </c>
      <c r="K28" s="263">
        <v>14261.0</v>
      </c>
      <c r="L28" s="263">
        <v>13369.0</v>
      </c>
      <c r="M28" s="200"/>
      <c r="N28" s="201"/>
      <c r="O28" s="240"/>
      <c r="P28" s="240"/>
      <c r="Q28" s="240"/>
      <c r="R28" s="240"/>
      <c r="S28" s="149"/>
      <c r="T28" s="4"/>
      <c r="U28" s="131"/>
      <c r="V28" s="4"/>
      <c r="W28" s="131"/>
      <c r="X28" s="4"/>
      <c r="Y28" s="131"/>
      <c r="Z28" s="4"/>
      <c r="AA28" s="131"/>
      <c r="AB28" s="4"/>
      <c r="AC28" s="131"/>
      <c r="AD28" s="4"/>
      <c r="AE28" s="4"/>
      <c r="AF28" s="4"/>
      <c r="AG28" s="4"/>
    </row>
    <row r="29">
      <c r="A29" s="36" t="s">
        <v>129</v>
      </c>
      <c r="B29" s="264">
        <f t="shared" ref="B29:L29" si="24">B28/B23</f>
        <v>0.2901765298</v>
      </c>
      <c r="C29" s="264">
        <f t="shared" si="24"/>
        <v>0.2897338053</v>
      </c>
      <c r="D29" s="264">
        <f t="shared" si="24"/>
        <v>0.3112280397</v>
      </c>
      <c r="E29" s="264">
        <f t="shared" si="24"/>
        <v>0.3850075182</v>
      </c>
      <c r="F29" s="264">
        <f t="shared" si="24"/>
        <v>0.3393241568</v>
      </c>
      <c r="G29" s="264">
        <f t="shared" si="24"/>
        <v>0.3127787358</v>
      </c>
      <c r="H29" s="264">
        <f t="shared" si="24"/>
        <v>0.3169156449</v>
      </c>
      <c r="I29" s="264">
        <f t="shared" si="24"/>
        <v>0.2783567038</v>
      </c>
      <c r="J29" s="264">
        <f t="shared" si="24"/>
        <v>0.2967347929</v>
      </c>
      <c r="K29" s="264">
        <f t="shared" si="24"/>
        <v>0.2923654106</v>
      </c>
      <c r="L29" s="264">
        <f t="shared" si="24"/>
        <v>0.2548029275</v>
      </c>
      <c r="M29" s="200"/>
      <c r="N29" s="201"/>
      <c r="O29" s="240"/>
      <c r="P29" s="240"/>
      <c r="Q29" s="240"/>
      <c r="R29" s="240"/>
      <c r="S29" s="149"/>
      <c r="T29" s="4"/>
      <c r="U29" s="131"/>
      <c r="V29" s="4"/>
      <c r="W29" s="131"/>
      <c r="X29" s="4"/>
      <c r="Y29" s="131"/>
      <c r="Z29" s="4"/>
      <c r="AA29" s="131"/>
      <c r="AB29" s="4"/>
      <c r="AC29" s="131"/>
      <c r="AD29" s="4"/>
      <c r="AE29" s="4"/>
      <c r="AF29" s="4"/>
      <c r="AG29" s="4"/>
    </row>
    <row r="30">
      <c r="A30" s="36" t="s">
        <v>182</v>
      </c>
      <c r="B30" s="38"/>
      <c r="C30" s="36"/>
      <c r="D30" s="19"/>
      <c r="E30" s="131"/>
      <c r="F30" s="252"/>
      <c r="G30" s="252">
        <f t="shared" ref="G30:Y30" si="25">G32/G23</f>
        <v>2.864131534</v>
      </c>
      <c r="H30" s="252">
        <f t="shared" si="25"/>
        <v>2.848874741</v>
      </c>
      <c r="I30" s="252">
        <f t="shared" si="25"/>
        <v>3.004417979</v>
      </c>
      <c r="J30" s="252">
        <f t="shared" si="25"/>
        <v>3.588486893</v>
      </c>
      <c r="K30" s="252">
        <f t="shared" si="25"/>
        <v>3.788101193</v>
      </c>
      <c r="L30" s="252">
        <f t="shared" si="25"/>
        <v>6.62972974</v>
      </c>
      <c r="M30" s="252" t="str">
        <f t="shared" si="25"/>
        <v>#VALUE!</v>
      </c>
      <c r="N30" s="252" t="str">
        <f t="shared" si="25"/>
        <v>#VALUE!</v>
      </c>
      <c r="O30" s="252" t="str">
        <f t="shared" si="25"/>
        <v>#VALUE!</v>
      </c>
      <c r="P30" s="252" t="str">
        <f t="shared" si="25"/>
        <v>#VALUE!</v>
      </c>
      <c r="Q30" s="252">
        <f t="shared" si="25"/>
        <v>0</v>
      </c>
      <c r="R30" s="252">
        <f t="shared" si="25"/>
        <v>0</v>
      </c>
      <c r="S30" s="252">
        <f t="shared" si="25"/>
        <v>8.997357026</v>
      </c>
      <c r="T30" s="252">
        <f t="shared" si="25"/>
        <v>4</v>
      </c>
      <c r="U30" s="252">
        <f t="shared" si="25"/>
        <v>4</v>
      </c>
      <c r="V30" s="252">
        <f t="shared" si="25"/>
        <v>4</v>
      </c>
      <c r="W30" s="252">
        <f t="shared" si="25"/>
        <v>4</v>
      </c>
      <c r="X30" s="252">
        <f t="shared" si="25"/>
        <v>4</v>
      </c>
      <c r="Y30" s="252">
        <f t="shared" si="25"/>
        <v>4</v>
      </c>
      <c r="Z30" s="4"/>
      <c r="AA30" s="131"/>
      <c r="AB30" s="4"/>
      <c r="AC30" s="131"/>
      <c r="AD30" s="4"/>
      <c r="AE30" s="4"/>
      <c r="AF30" s="4"/>
      <c r="AG30" s="4"/>
    </row>
    <row r="31">
      <c r="A31" s="36" t="s">
        <v>183</v>
      </c>
      <c r="B31" s="38"/>
      <c r="C31" s="36"/>
      <c r="D31" s="19"/>
      <c r="E31" s="131"/>
      <c r="F31" s="252"/>
      <c r="G31" s="149"/>
      <c r="H31" s="149"/>
      <c r="I31" s="138">
        <f t="shared" ref="I31:L31" si="26">I32/30</f>
        <v>4170.933333</v>
      </c>
      <c r="J31" s="138">
        <f t="shared" si="26"/>
        <v>5425.433333</v>
      </c>
      <c r="K31" s="138">
        <f t="shared" si="26"/>
        <v>6159.2</v>
      </c>
      <c r="L31" s="138">
        <f t="shared" si="26"/>
        <v>11594.95533</v>
      </c>
      <c r="M31" s="200"/>
      <c r="N31" s="201"/>
      <c r="O31" s="200"/>
      <c r="P31" s="200"/>
      <c r="Q31" s="200"/>
      <c r="R31" s="119"/>
      <c r="S31" s="131">
        <v>16000.0</v>
      </c>
      <c r="T31" s="27">
        <f t="shared" ref="T31:Y31" si="27">T32/30</f>
        <v>7764.933333</v>
      </c>
      <c r="U31" s="27">
        <f t="shared" si="27"/>
        <v>9508.533333</v>
      </c>
      <c r="V31" s="27">
        <f t="shared" si="27"/>
        <v>11481.06667</v>
      </c>
      <c r="W31" s="27">
        <f t="shared" si="27"/>
        <v>13819.2</v>
      </c>
      <c r="X31" s="27">
        <f t="shared" si="27"/>
        <v>16376.13333</v>
      </c>
      <c r="Y31" s="27">
        <f t="shared" si="27"/>
        <v>19243.86667</v>
      </c>
      <c r="Z31" s="4"/>
      <c r="AA31" s="131"/>
      <c r="AB31" s="4"/>
      <c r="AC31" s="131"/>
      <c r="AD31" s="4"/>
      <c r="AE31" s="4"/>
      <c r="AF31" s="4"/>
      <c r="AG31" s="4"/>
    </row>
    <row r="32">
      <c r="A32" s="36" t="s">
        <v>131</v>
      </c>
      <c r="B32" s="262">
        <v>25016.0</v>
      </c>
      <c r="C32" s="102">
        <v>49170.41</v>
      </c>
      <c r="D32" s="102">
        <v>52983.97</v>
      </c>
      <c r="E32" s="102">
        <v>67333.77</v>
      </c>
      <c r="F32" s="102">
        <v>76683.92</v>
      </c>
      <c r="G32" s="102">
        <v>96332.2</v>
      </c>
      <c r="H32" s="102">
        <v>108510.79</v>
      </c>
      <c r="I32" s="138">
        <v>125128.0</v>
      </c>
      <c r="J32" s="138">
        <v>162763.0</v>
      </c>
      <c r="K32" s="138">
        <v>184776.0</v>
      </c>
      <c r="L32" s="138">
        <v>347848.66</v>
      </c>
      <c r="M32" s="200"/>
      <c r="N32" s="201"/>
      <c r="O32" s="200"/>
      <c r="P32" s="200"/>
      <c r="Q32" s="200"/>
      <c r="R32" s="119"/>
      <c r="S32" s="138">
        <f>S31*30</f>
        <v>480000</v>
      </c>
      <c r="T32" s="138">
        <f t="shared" ref="T32:Y32" si="28">4*T23</f>
        <v>232948</v>
      </c>
      <c r="U32" s="138">
        <f t="shared" si="28"/>
        <v>285256</v>
      </c>
      <c r="V32" s="138">
        <f t="shared" si="28"/>
        <v>344432</v>
      </c>
      <c r="W32" s="138">
        <f t="shared" si="28"/>
        <v>414576</v>
      </c>
      <c r="X32" s="138">
        <f t="shared" si="28"/>
        <v>491284</v>
      </c>
      <c r="Y32" s="138">
        <f t="shared" si="28"/>
        <v>577316</v>
      </c>
      <c r="Z32" s="4"/>
      <c r="AA32" s="131"/>
      <c r="AB32" s="4"/>
      <c r="AC32" s="131"/>
      <c r="AD32" s="4"/>
      <c r="AE32" s="4"/>
      <c r="AF32" s="4"/>
      <c r="AG32" s="4"/>
    </row>
    <row r="33">
      <c r="A33" s="36" t="s">
        <v>132</v>
      </c>
      <c r="B33" s="439">
        <f t="shared" ref="B33:L33" si="29">B32/B27</f>
        <v>0.04333664069</v>
      </c>
      <c r="C33" s="439">
        <f t="shared" si="29"/>
        <v>0.147916806</v>
      </c>
      <c r="D33" s="439">
        <f t="shared" si="29"/>
        <v>0.1500791836</v>
      </c>
      <c r="E33" s="439">
        <f t="shared" si="29"/>
        <v>0.1337488911</v>
      </c>
      <c r="F33" s="439">
        <f t="shared" si="29"/>
        <v>0.1413349316</v>
      </c>
      <c r="G33" s="439">
        <f t="shared" si="29"/>
        <v>0.165737964</v>
      </c>
      <c r="H33" s="439">
        <f t="shared" si="29"/>
        <v>0.1623519286</v>
      </c>
      <c r="I33" s="439">
        <f t="shared" si="29"/>
        <v>0.1919553278</v>
      </c>
      <c r="J33" s="439">
        <f t="shared" si="29"/>
        <v>0.2091042701</v>
      </c>
      <c r="K33" s="439">
        <f t="shared" si="29"/>
        <v>0.2129830441</v>
      </c>
      <c r="L33" s="439">
        <f t="shared" si="29"/>
        <v>0.3814683215</v>
      </c>
      <c r="M33" s="200"/>
      <c r="N33" s="201"/>
      <c r="O33" s="200"/>
      <c r="P33" s="200"/>
      <c r="Q33" s="200"/>
      <c r="R33" s="119"/>
      <c r="S33" s="131"/>
      <c r="T33" s="4"/>
      <c r="U33" s="131"/>
      <c r="V33" s="4"/>
      <c r="W33" s="131"/>
      <c r="X33" s="4"/>
      <c r="Y33" s="131"/>
      <c r="Z33" s="4"/>
      <c r="AA33" s="131"/>
      <c r="AB33" s="4"/>
      <c r="AC33" s="131"/>
      <c r="AD33" s="4"/>
      <c r="AE33" s="4"/>
      <c r="AF33" s="4"/>
      <c r="AG33" s="4"/>
    </row>
    <row r="34">
      <c r="A34" s="36" t="s">
        <v>133</v>
      </c>
      <c r="B34" s="269">
        <v>251.0</v>
      </c>
      <c r="C34" s="36">
        <v>493.0</v>
      </c>
      <c r="D34" s="19">
        <v>613.0</v>
      </c>
      <c r="E34" s="36">
        <v>788.0</v>
      </c>
      <c r="F34" s="36">
        <v>855.0</v>
      </c>
      <c r="G34" s="36">
        <v>1052.0</v>
      </c>
      <c r="H34" s="36">
        <v>1189.0</v>
      </c>
      <c r="I34" s="255">
        <v>1371.0</v>
      </c>
      <c r="J34" s="255">
        <v>1502.0</v>
      </c>
      <c r="K34" s="255">
        <v>1808.0</v>
      </c>
      <c r="L34" s="255">
        <v>2568.0</v>
      </c>
      <c r="M34" s="200"/>
      <c r="N34" s="201"/>
      <c r="O34" s="200"/>
      <c r="P34" s="200"/>
      <c r="Q34" s="200"/>
      <c r="R34" s="119"/>
      <c r="S34" s="131"/>
      <c r="T34" s="4"/>
      <c r="U34" s="131"/>
      <c r="V34" s="4"/>
      <c r="W34" s="131"/>
      <c r="X34" s="4"/>
      <c r="Y34" s="131"/>
      <c r="Z34" s="4"/>
      <c r="AA34" s="131"/>
      <c r="AB34" s="4"/>
      <c r="AC34" s="131"/>
      <c r="AD34" s="4"/>
      <c r="AE34" s="4"/>
      <c r="AF34" s="4"/>
      <c r="AG34" s="4"/>
    </row>
    <row r="35">
      <c r="A35" s="259" t="s">
        <v>135</v>
      </c>
      <c r="B35" s="260">
        <f t="shared" ref="B35:L35" si="30">B34/B23</f>
        <v>0.01147900851</v>
      </c>
      <c r="C35" s="260">
        <f t="shared" si="30"/>
        <v>0.02266562457</v>
      </c>
      <c r="D35" s="260">
        <f t="shared" si="30"/>
        <v>0.02665680988</v>
      </c>
      <c r="E35" s="260">
        <f t="shared" si="30"/>
        <v>0.02889940221</v>
      </c>
      <c r="F35" s="260">
        <f t="shared" si="30"/>
        <v>0.02788831626</v>
      </c>
      <c r="G35" s="260">
        <f t="shared" si="30"/>
        <v>0.03127787358</v>
      </c>
      <c r="H35" s="260">
        <f t="shared" si="30"/>
        <v>0.03121636168</v>
      </c>
      <c r="I35" s="260">
        <f t="shared" si="30"/>
        <v>0.0329187476</v>
      </c>
      <c r="J35" s="260">
        <f t="shared" si="30"/>
        <v>0.03311506493</v>
      </c>
      <c r="K35" s="260">
        <f t="shared" si="30"/>
        <v>0.03706589036</v>
      </c>
      <c r="L35" s="260">
        <f t="shared" si="30"/>
        <v>0.04894411832</v>
      </c>
      <c r="M35" s="114"/>
      <c r="N35" s="113"/>
      <c r="O35" s="114"/>
      <c r="P35" s="114"/>
      <c r="Q35" s="114"/>
      <c r="R35" s="154"/>
      <c r="S35" s="112"/>
      <c r="T35" s="23"/>
      <c r="U35" s="112"/>
      <c r="V35" s="23"/>
      <c r="W35" s="112"/>
      <c r="X35" s="23"/>
      <c r="Y35" s="112"/>
      <c r="Z35" s="23"/>
      <c r="AA35" s="112"/>
      <c r="AB35" s="23"/>
      <c r="AC35" s="112"/>
      <c r="AD35" s="23"/>
      <c r="AE35" s="23"/>
      <c r="AF35" s="23"/>
      <c r="AG35" s="23"/>
    </row>
    <row r="36">
      <c r="A36" s="38"/>
      <c r="B36" s="38"/>
      <c r="C36" s="38"/>
      <c r="D36" s="4"/>
      <c r="E36" s="131"/>
      <c r="F36" s="36"/>
      <c r="G36" s="36"/>
      <c r="H36" s="36"/>
      <c r="I36" s="36"/>
      <c r="J36" s="36"/>
      <c r="K36" s="36"/>
      <c r="L36" s="36"/>
      <c r="M36" s="200"/>
      <c r="N36" s="201"/>
      <c r="O36" s="200"/>
      <c r="P36" s="200"/>
      <c r="Q36" s="200"/>
      <c r="R36" s="119"/>
      <c r="S36" s="131"/>
      <c r="T36" s="4"/>
      <c r="U36" s="131"/>
      <c r="V36" s="4"/>
      <c r="W36" s="131"/>
      <c r="X36" s="4"/>
      <c r="Y36" s="131"/>
      <c r="Z36" s="4"/>
      <c r="AA36" s="131"/>
      <c r="AB36" s="4"/>
      <c r="AC36" s="131"/>
      <c r="AD36" s="4"/>
      <c r="AE36" s="4"/>
      <c r="AF36" s="4"/>
      <c r="AG36" s="4"/>
    </row>
    <row r="37">
      <c r="A37" s="38" t="s">
        <v>13</v>
      </c>
      <c r="B37" s="102">
        <f t="shared" ref="B37:Y37" si="31">SUM(B41:B44)</f>
        <v>20702</v>
      </c>
      <c r="C37" s="102">
        <f t="shared" si="31"/>
        <v>51212</v>
      </c>
      <c r="D37" s="102">
        <f t="shared" si="31"/>
        <v>74392</v>
      </c>
      <c r="E37" s="102">
        <f t="shared" si="31"/>
        <v>106585</v>
      </c>
      <c r="F37" s="102">
        <f t="shared" si="31"/>
        <v>131991</v>
      </c>
      <c r="G37" s="102">
        <f t="shared" si="31"/>
        <v>160113</v>
      </c>
      <c r="H37" s="102">
        <f t="shared" si="31"/>
        <v>188962</v>
      </c>
      <c r="I37" s="102">
        <f t="shared" si="31"/>
        <v>214470</v>
      </c>
      <c r="J37" s="102">
        <f t="shared" si="31"/>
        <v>244241</v>
      </c>
      <c r="K37" s="102">
        <f t="shared" si="31"/>
        <v>285880</v>
      </c>
      <c r="L37" s="102">
        <f t="shared" si="31"/>
        <v>437652.84</v>
      </c>
      <c r="M37" s="102">
        <f t="shared" si="31"/>
        <v>184227.4726</v>
      </c>
      <c r="N37" s="102">
        <f t="shared" si="31"/>
        <v>197770.1806</v>
      </c>
      <c r="O37" s="102">
        <f t="shared" si="31"/>
        <v>249187.299</v>
      </c>
      <c r="P37" s="102">
        <f t="shared" si="31"/>
        <v>296594.2553</v>
      </c>
      <c r="Q37" s="102">
        <f t="shared" si="31"/>
        <v>342384.9133</v>
      </c>
      <c r="R37" s="102">
        <f t="shared" si="31"/>
        <v>403313.0711</v>
      </c>
      <c r="S37" s="102">
        <f t="shared" si="31"/>
        <v>641034.7705</v>
      </c>
      <c r="T37" s="102">
        <f t="shared" si="31"/>
        <v>503052.2391</v>
      </c>
      <c r="U37" s="102">
        <f t="shared" si="31"/>
        <v>495245.6704</v>
      </c>
      <c r="V37" s="102">
        <f t="shared" si="31"/>
        <v>521218.4391</v>
      </c>
      <c r="W37" s="102">
        <f t="shared" si="31"/>
        <v>571373.6922</v>
      </c>
      <c r="X37" s="102">
        <f t="shared" si="31"/>
        <v>681679.3314</v>
      </c>
      <c r="Y37" s="102">
        <f t="shared" si="31"/>
        <v>805575.879</v>
      </c>
      <c r="Z37" s="4"/>
      <c r="AA37" s="131"/>
      <c r="AB37" s="4"/>
      <c r="AC37" s="131"/>
      <c r="AD37" s="4"/>
      <c r="AE37" s="4"/>
      <c r="AF37" s="4"/>
      <c r="AG37" s="4"/>
    </row>
    <row r="38">
      <c r="A38" s="36" t="s">
        <v>136</v>
      </c>
      <c r="B38" s="80">
        <f t="shared" ref="B38:L38" si="32">SUM(B50:B53)</f>
        <v>200</v>
      </c>
      <c r="C38" s="80">
        <f t="shared" si="32"/>
        <v>500</v>
      </c>
      <c r="D38" s="80">
        <f t="shared" si="32"/>
        <v>790</v>
      </c>
      <c r="E38" s="80">
        <f t="shared" si="32"/>
        <v>1146</v>
      </c>
      <c r="F38" s="80">
        <f t="shared" si="32"/>
        <v>1428</v>
      </c>
      <c r="G38" s="80">
        <f t="shared" si="32"/>
        <v>1729</v>
      </c>
      <c r="H38" s="80">
        <f t="shared" si="32"/>
        <v>2062</v>
      </c>
      <c r="I38" s="80">
        <f t="shared" si="32"/>
        <v>2283</v>
      </c>
      <c r="J38" s="80">
        <f t="shared" si="32"/>
        <v>2083</v>
      </c>
      <c r="K38" s="80">
        <f t="shared" si="32"/>
        <v>2383</v>
      </c>
      <c r="L38" s="80">
        <f t="shared" si="32"/>
        <v>3667</v>
      </c>
      <c r="M38" s="86">
        <v>1959.7893194219214</v>
      </c>
      <c r="N38" s="85">
        <f t="shared" ref="N38:R38" si="33">SUM(N50:N53)</f>
        <v>1895.39006</v>
      </c>
      <c r="O38" s="86">
        <f t="shared" si="33"/>
        <v>2532.026388</v>
      </c>
      <c r="P38" s="86">
        <f t="shared" si="33"/>
        <v>2951.638221</v>
      </c>
      <c r="Q38" s="86">
        <f t="shared" si="33"/>
        <v>3400.477038</v>
      </c>
      <c r="R38" s="86">
        <f t="shared" si="33"/>
        <v>4023.264873</v>
      </c>
      <c r="S38" s="131"/>
      <c r="T38" s="4"/>
      <c r="U38" s="131"/>
      <c r="V38" s="4"/>
      <c r="W38" s="131"/>
      <c r="X38" s="4"/>
      <c r="Y38" s="131"/>
      <c r="Z38" s="4"/>
      <c r="AA38" s="131"/>
      <c r="AB38" s="4"/>
      <c r="AC38" s="131"/>
      <c r="AD38" s="4"/>
      <c r="AE38" s="4"/>
      <c r="AF38" s="4"/>
      <c r="AG38" s="4"/>
    </row>
    <row r="39">
      <c r="A39" s="259" t="s">
        <v>137</v>
      </c>
      <c r="B39" s="22">
        <f t="shared" ref="B39:L39" si="34">B37/B38</f>
        <v>103.51</v>
      </c>
      <c r="C39" s="22">
        <f t="shared" si="34"/>
        <v>102.424</v>
      </c>
      <c r="D39" s="22">
        <f t="shared" si="34"/>
        <v>94.16708861</v>
      </c>
      <c r="E39" s="22">
        <f t="shared" si="34"/>
        <v>93.0061082</v>
      </c>
      <c r="F39" s="22">
        <f t="shared" si="34"/>
        <v>92.43067227</v>
      </c>
      <c r="G39" s="22">
        <f t="shared" si="34"/>
        <v>92.6043956</v>
      </c>
      <c r="H39" s="22">
        <f t="shared" si="34"/>
        <v>91.64015519</v>
      </c>
      <c r="I39" s="22">
        <f t="shared" si="34"/>
        <v>93.94218134</v>
      </c>
      <c r="J39" s="22">
        <f t="shared" si="34"/>
        <v>117.2544407</v>
      </c>
      <c r="K39" s="22">
        <f t="shared" si="34"/>
        <v>119.9664289</v>
      </c>
      <c r="L39" s="22">
        <f t="shared" si="34"/>
        <v>119.3490155</v>
      </c>
      <c r="M39" s="111">
        <v>94.00371294542357</v>
      </c>
      <c r="N39" s="110">
        <f t="shared" ref="N39:R39" si="35">N37/N38</f>
        <v>104.3427339</v>
      </c>
      <c r="O39" s="111">
        <f t="shared" si="35"/>
        <v>98.41417934</v>
      </c>
      <c r="P39" s="111">
        <f t="shared" si="35"/>
        <v>100.4846235</v>
      </c>
      <c r="Q39" s="111">
        <f t="shared" si="35"/>
        <v>100.6873181</v>
      </c>
      <c r="R39" s="111">
        <f t="shared" si="35"/>
        <v>100.2452197</v>
      </c>
      <c r="S39" s="23"/>
      <c r="T39" s="23"/>
      <c r="U39" s="23"/>
      <c r="V39" s="23"/>
      <c r="W39" s="23"/>
      <c r="X39" s="23"/>
      <c r="Y39" s="23"/>
      <c r="Z39" s="23"/>
      <c r="AA39" s="23"/>
      <c r="AB39" s="23"/>
      <c r="AC39" s="23"/>
      <c r="AD39" s="23"/>
      <c r="AE39" s="23"/>
      <c r="AF39" s="23"/>
      <c r="AG39" s="23"/>
    </row>
    <row r="40">
      <c r="A40" s="270" t="s">
        <v>16</v>
      </c>
      <c r="B40" s="38"/>
      <c r="C40" s="8"/>
      <c r="D40" s="8"/>
      <c r="E40" s="8"/>
      <c r="F40" s="8"/>
      <c r="G40" s="8"/>
      <c r="H40" s="8"/>
      <c r="I40" s="8"/>
      <c r="J40" s="8"/>
      <c r="K40" s="8"/>
      <c r="L40" s="8"/>
      <c r="M40" s="119"/>
      <c r="N40" s="118"/>
      <c r="O40" s="119"/>
      <c r="P40" s="119"/>
      <c r="Q40" s="119"/>
      <c r="R40" s="150"/>
      <c r="S40" s="19"/>
      <c r="T40" s="19"/>
      <c r="U40" s="4"/>
      <c r="V40" s="4"/>
      <c r="W40" s="4"/>
      <c r="X40" s="4"/>
      <c r="Y40" s="4"/>
      <c r="Z40" s="4"/>
      <c r="AA40" s="4"/>
      <c r="AB40" s="4"/>
      <c r="AC40" s="4"/>
      <c r="AD40" s="4"/>
      <c r="AE40" s="4"/>
      <c r="AF40" s="4"/>
      <c r="AG40" s="4"/>
    </row>
    <row r="41">
      <c r="A41" s="36" t="s">
        <v>17</v>
      </c>
      <c r="B41" s="147">
        <v>20702.0</v>
      </c>
      <c r="C41" s="147">
        <v>38348.0</v>
      </c>
      <c r="D41" s="131">
        <v>43266.0</v>
      </c>
      <c r="E41" s="131">
        <v>54620.0</v>
      </c>
      <c r="F41" s="131">
        <v>66098.0</v>
      </c>
      <c r="G41" s="131">
        <v>83467.0</v>
      </c>
      <c r="H41" s="139">
        <v>95925.0</v>
      </c>
      <c r="I41" s="139">
        <v>120961.0</v>
      </c>
      <c r="J41" s="139">
        <v>147609.0</v>
      </c>
      <c r="K41" s="139">
        <v>167266.0</v>
      </c>
      <c r="L41" s="139">
        <v>296575.89</v>
      </c>
      <c r="M41" s="70">
        <v>80344.0</v>
      </c>
      <c r="N41" s="272">
        <f>H41*(1+10%)</f>
        <v>105517.5</v>
      </c>
      <c r="O41" s="70">
        <f>I41*(1+20%)</f>
        <v>145153.2</v>
      </c>
      <c r="P41" s="70">
        <f t="shared" ref="P41:R41" si="36">O41*(1+20%)</f>
        <v>174183.84</v>
      </c>
      <c r="Q41" s="70">
        <f t="shared" si="36"/>
        <v>209020.608</v>
      </c>
      <c r="R41" s="70">
        <f t="shared" si="36"/>
        <v>250824.7296</v>
      </c>
      <c r="S41" s="131">
        <f t="shared" ref="S41:Y41" si="37">S32*0.9</f>
        <v>432000</v>
      </c>
      <c r="T41" s="131">
        <f t="shared" si="37"/>
        <v>209653.2</v>
      </c>
      <c r="U41" s="131">
        <f t="shared" si="37"/>
        <v>256730.4</v>
      </c>
      <c r="V41" s="131">
        <f t="shared" si="37"/>
        <v>309988.8</v>
      </c>
      <c r="W41" s="131">
        <f t="shared" si="37"/>
        <v>373118.4</v>
      </c>
      <c r="X41" s="131">
        <f t="shared" si="37"/>
        <v>442155.6</v>
      </c>
      <c r="Y41" s="131">
        <f t="shared" si="37"/>
        <v>519584.4</v>
      </c>
      <c r="Z41" s="4"/>
      <c r="AA41" s="4"/>
      <c r="AB41" s="4"/>
      <c r="AC41" s="4"/>
      <c r="AD41" s="4"/>
      <c r="AE41" s="4"/>
      <c r="AF41" s="4"/>
      <c r="AG41" s="4"/>
    </row>
    <row r="42">
      <c r="A42" s="180" t="s">
        <v>18</v>
      </c>
      <c r="B42" s="38"/>
      <c r="C42" s="147">
        <v>12864.0</v>
      </c>
      <c r="D42" s="131">
        <v>20473.0</v>
      </c>
      <c r="E42" s="131">
        <v>23806.0</v>
      </c>
      <c r="F42" s="131">
        <v>29464.0</v>
      </c>
      <c r="G42" s="131">
        <v>34303.0</v>
      </c>
      <c r="H42" s="197">
        <v>43016.0</v>
      </c>
      <c r="I42" s="197">
        <f>43113</f>
        <v>43113</v>
      </c>
      <c r="J42" s="197">
        <v>47383.0</v>
      </c>
      <c r="K42" s="197">
        <v>60601.0</v>
      </c>
      <c r="L42" s="197">
        <v>69349.84</v>
      </c>
      <c r="M42" s="200">
        <v>49153.31124742412</v>
      </c>
      <c r="N42" s="201">
        <f t="shared" ref="N42:O42" si="38">H41*N59</f>
        <v>41941.74456</v>
      </c>
      <c r="O42" s="200">
        <f t="shared" si="38"/>
        <v>54365.30199</v>
      </c>
      <c r="P42" s="200">
        <f t="shared" ref="P42:R42" si="39">O41*P59</f>
        <v>65238.36238</v>
      </c>
      <c r="Q42" s="200">
        <f t="shared" si="39"/>
        <v>70457.43137</v>
      </c>
      <c r="R42" s="200">
        <f t="shared" si="39"/>
        <v>84548.91765</v>
      </c>
      <c r="S42" s="443">
        <f t="shared" ref="S42:S45" si="43">L41*S59</f>
        <v>122962.769</v>
      </c>
      <c r="T42" s="443">
        <f t="shared" ref="T42:Y42" si="40">S41*T59</f>
        <v>170155.168</v>
      </c>
      <c r="U42" s="443">
        <f t="shared" si="40"/>
        <v>74319.9489</v>
      </c>
      <c r="V42" s="443">
        <f t="shared" si="40"/>
        <v>91008.3424</v>
      </c>
      <c r="W42" s="443">
        <f t="shared" si="40"/>
        <v>109887.9091</v>
      </c>
      <c r="X42" s="443">
        <f t="shared" si="40"/>
        <v>132266.7168</v>
      </c>
      <c r="Y42" s="443">
        <f t="shared" si="40"/>
        <v>156739.7092</v>
      </c>
      <c r="Z42" s="4"/>
      <c r="AA42" s="4"/>
      <c r="AB42" s="4"/>
      <c r="AC42" s="4"/>
      <c r="AD42" s="4"/>
      <c r="AE42" s="4"/>
      <c r="AF42" s="4"/>
      <c r="AG42" s="4"/>
    </row>
    <row r="43">
      <c r="A43" s="38" t="s">
        <v>19</v>
      </c>
      <c r="B43" s="38"/>
      <c r="C43" s="38"/>
      <c r="D43" s="131">
        <v>10653.0</v>
      </c>
      <c r="E43" s="131">
        <v>18342.0</v>
      </c>
      <c r="F43" s="131">
        <v>19747.0</v>
      </c>
      <c r="G43" s="131">
        <v>24611.0</v>
      </c>
      <c r="H43" s="197">
        <v>29571.0</v>
      </c>
      <c r="I43" s="197">
        <f>28502</f>
        <v>28502</v>
      </c>
      <c r="J43" s="197">
        <v>29030.0</v>
      </c>
      <c r="K43" s="197">
        <v>33775.0</v>
      </c>
      <c r="L43" s="197">
        <v>43409.79</v>
      </c>
      <c r="M43" s="200">
        <v>30990.92037786352</v>
      </c>
      <c r="N43" s="201">
        <f t="shared" ref="N43:O43" si="41">H42*N60</f>
        <v>29256.91504</v>
      </c>
      <c r="O43" s="200">
        <f t="shared" si="41"/>
        <v>28566.27129</v>
      </c>
      <c r="P43" s="200">
        <f t="shared" ref="P43:R43" si="42">O42*P60</f>
        <v>36021.94154</v>
      </c>
      <c r="Q43" s="200">
        <f t="shared" si="42"/>
        <v>38903.69686</v>
      </c>
      <c r="R43" s="200">
        <f t="shared" si="42"/>
        <v>42015.99261</v>
      </c>
      <c r="S43" s="443">
        <f t="shared" si="43"/>
        <v>49676.77086</v>
      </c>
      <c r="T43" s="443">
        <f t="shared" ref="T43:Y43" si="44">S42*T60</f>
        <v>83676.8136</v>
      </c>
      <c r="U43" s="443">
        <f t="shared" si="44"/>
        <v>104212.3413</v>
      </c>
      <c r="V43" s="443">
        <f t="shared" si="44"/>
        <v>45517.6059</v>
      </c>
      <c r="W43" s="443">
        <f t="shared" si="44"/>
        <v>55738.49181</v>
      </c>
      <c r="X43" s="443">
        <f t="shared" si="44"/>
        <v>67301.37214</v>
      </c>
      <c r="Y43" s="443">
        <f t="shared" si="44"/>
        <v>81007.37927</v>
      </c>
      <c r="Z43" s="4"/>
      <c r="AA43" s="4"/>
      <c r="AB43" s="4"/>
      <c r="AC43" s="4"/>
      <c r="AD43" s="4"/>
      <c r="AE43" s="4"/>
      <c r="AF43" s="4"/>
      <c r="AG43" s="4"/>
    </row>
    <row r="44">
      <c r="A44" s="38" t="s">
        <v>20</v>
      </c>
      <c r="B44" s="38"/>
      <c r="C44" s="38"/>
      <c r="D44" s="4"/>
      <c r="E44" s="131">
        <v>9817.0</v>
      </c>
      <c r="F44" s="131">
        <v>16682.0</v>
      </c>
      <c r="G44" s="131">
        <v>17732.0</v>
      </c>
      <c r="H44" s="197">
        <v>20450.0</v>
      </c>
      <c r="I44" s="197">
        <f>21894</f>
        <v>21894</v>
      </c>
      <c r="J44" s="197">
        <v>20219.0</v>
      </c>
      <c r="K44" s="197">
        <v>24238.0</v>
      </c>
      <c r="L44" s="197">
        <v>28317.32</v>
      </c>
      <c r="M44" s="200">
        <v>23739.240991157676</v>
      </c>
      <c r="N44" s="201">
        <f t="shared" ref="N44:O44" si="45">H43*N61</f>
        <v>21054.02105</v>
      </c>
      <c r="O44" s="200">
        <f t="shared" si="45"/>
        <v>21102.52572</v>
      </c>
      <c r="P44" s="200">
        <f t="shared" ref="P44:R44" si="46">O43*P61</f>
        <v>21150.11138</v>
      </c>
      <c r="Q44" s="200">
        <f t="shared" si="46"/>
        <v>24003.17707</v>
      </c>
      <c r="R44" s="200">
        <f t="shared" si="46"/>
        <v>25923.43124</v>
      </c>
      <c r="S44" s="443">
        <f t="shared" si="43"/>
        <v>36395.23063</v>
      </c>
      <c r="T44" s="443">
        <f t="shared" ref="T44:Y44" si="47">S43*T61</f>
        <v>39567.05747</v>
      </c>
      <c r="U44" s="443">
        <f t="shared" si="47"/>
        <v>59982.98022</v>
      </c>
      <c r="V44" s="443">
        <f t="shared" si="47"/>
        <v>74703.69076</v>
      </c>
      <c r="W44" s="443">
        <f t="shared" si="47"/>
        <v>32628.89129</v>
      </c>
      <c r="X44" s="443">
        <f t="shared" si="47"/>
        <v>39955.64252</v>
      </c>
      <c r="Y44" s="443">
        <f t="shared" si="47"/>
        <v>48244.39053</v>
      </c>
      <c r="Z44" s="4"/>
      <c r="AA44" s="4"/>
      <c r="AB44" s="4"/>
      <c r="AC44" s="4"/>
      <c r="AD44" s="4"/>
      <c r="AE44" s="4"/>
      <c r="AF44" s="4"/>
      <c r="AG44" s="4"/>
    </row>
    <row r="45">
      <c r="A45" s="36" t="s">
        <v>84</v>
      </c>
      <c r="B45" s="38"/>
      <c r="C45" s="38"/>
      <c r="D45" s="4"/>
      <c r="E45" s="131"/>
      <c r="F45" s="131">
        <v>9279.0</v>
      </c>
      <c r="G45" s="131">
        <v>15749.0</v>
      </c>
      <c r="H45" s="197">
        <v>17323.0</v>
      </c>
      <c r="I45" s="197">
        <f>14224</f>
        <v>14224</v>
      </c>
      <c r="J45" s="197">
        <v>17987.0</v>
      </c>
      <c r="K45" s="197">
        <v>17603.0</v>
      </c>
      <c r="L45" s="197">
        <v>22274.41</v>
      </c>
      <c r="M45" s="200">
        <v>15945.44455718623</v>
      </c>
      <c r="N45" s="201">
        <f t="shared" ref="N45:O45" si="48">H44*N62</f>
        <v>15630.35991</v>
      </c>
      <c r="O45" s="200">
        <f t="shared" si="48"/>
        <v>15228.37438</v>
      </c>
      <c r="P45" s="200">
        <f t="shared" ref="P45:R45" si="49">O44*P62</f>
        <v>14677.86434</v>
      </c>
      <c r="Q45" s="200">
        <f t="shared" si="49"/>
        <v>13239.8663</v>
      </c>
      <c r="R45" s="200">
        <f t="shared" si="49"/>
        <v>15025.87147</v>
      </c>
      <c r="S45" s="443">
        <f t="shared" si="43"/>
        <v>26023.25257</v>
      </c>
      <c r="T45" s="443">
        <f t="shared" ref="T45:Y45" si="50">S44*T62</f>
        <v>31774.41103</v>
      </c>
      <c r="U45" s="443">
        <f t="shared" si="50"/>
        <v>31089.18211</v>
      </c>
      <c r="V45" s="443">
        <f t="shared" si="50"/>
        <v>47130.66662</v>
      </c>
      <c r="W45" s="443">
        <f t="shared" si="50"/>
        <v>58697.22931</v>
      </c>
      <c r="X45" s="443">
        <f t="shared" si="50"/>
        <v>25637.62908</v>
      </c>
      <c r="Y45" s="443">
        <f t="shared" si="50"/>
        <v>31394.50659</v>
      </c>
      <c r="Z45" s="4"/>
      <c r="AA45" s="4"/>
      <c r="AB45" s="4"/>
      <c r="AC45" s="4"/>
      <c r="AD45" s="4"/>
      <c r="AE45" s="4"/>
      <c r="AF45" s="4"/>
      <c r="AG45" s="4"/>
    </row>
    <row r="46">
      <c r="A46" s="36" t="s">
        <v>85</v>
      </c>
      <c r="B46" s="38"/>
      <c r="C46" s="38"/>
      <c r="D46" s="4"/>
      <c r="E46" s="4"/>
      <c r="F46" s="131">
        <v>9279.0</v>
      </c>
      <c r="G46" s="131">
        <v>24766.0</v>
      </c>
      <c r="H46" s="197">
        <v>39617.0</v>
      </c>
      <c r="I46" s="197">
        <v>47448.0</v>
      </c>
      <c r="J46" s="197">
        <v>54788.0</v>
      </c>
      <c r="K46" s="197">
        <v>67071.0</v>
      </c>
      <c r="L46" s="197">
        <v>85535.84</v>
      </c>
      <c r="M46" s="200">
        <v>43456.44455718623</v>
      </c>
      <c r="N46" s="201">
        <f>H46+N45</f>
        <v>55247.35991</v>
      </c>
      <c r="O46" s="74">
        <f>I46+O48</f>
        <v>59630.6995</v>
      </c>
      <c r="P46" s="74">
        <f t="shared" ref="P46:R46" si="51">O46+P48</f>
        <v>71372.99098</v>
      </c>
      <c r="Q46" s="74">
        <f t="shared" si="51"/>
        <v>81964.88402</v>
      </c>
      <c r="R46" s="74">
        <f t="shared" si="51"/>
        <v>93985.5812</v>
      </c>
      <c r="S46" s="27">
        <f>L46+S48</f>
        <v>106354.4421</v>
      </c>
      <c r="T46" s="27">
        <f t="shared" ref="T46:Y46" si="52">S46+T48</f>
        <v>131773.9709</v>
      </c>
      <c r="U46" s="27">
        <f t="shared" si="52"/>
        <v>156645.3166</v>
      </c>
      <c r="V46" s="27">
        <f t="shared" si="52"/>
        <v>194349.8499</v>
      </c>
      <c r="W46" s="27">
        <f t="shared" si="52"/>
        <v>241307.6333</v>
      </c>
      <c r="X46" s="27">
        <f t="shared" si="52"/>
        <v>261817.7366</v>
      </c>
      <c r="Y46" s="27">
        <f t="shared" si="52"/>
        <v>286933.3418</v>
      </c>
      <c r="Z46" s="4"/>
      <c r="AA46" s="4"/>
      <c r="AB46" s="4"/>
      <c r="AC46" s="4"/>
      <c r="AD46" s="4"/>
      <c r="AE46" s="4"/>
      <c r="AF46" s="4"/>
      <c r="AG46" s="4"/>
    </row>
    <row r="47">
      <c r="A47" s="38" t="s">
        <v>22</v>
      </c>
      <c r="B47" s="131">
        <v>4315.0</v>
      </c>
      <c r="C47" s="131">
        <v>18660.89</v>
      </c>
      <c r="D47" s="131">
        <v>29803.74</v>
      </c>
      <c r="E47" s="131">
        <v>35140.03</v>
      </c>
      <c r="F47" s="131">
        <v>41999.74</v>
      </c>
      <c r="G47" s="131">
        <v>52722.01</v>
      </c>
      <c r="H47" s="131">
        <v>64808.82</v>
      </c>
      <c r="I47" s="131">
        <v>92779.0</v>
      </c>
      <c r="J47" s="131">
        <v>125302.0</v>
      </c>
      <c r="K47" s="131">
        <v>130853.0</v>
      </c>
      <c r="L47" s="131">
        <v>179806.62</v>
      </c>
      <c r="M47" s="119"/>
      <c r="N47" s="118"/>
      <c r="O47" s="119"/>
      <c r="P47" s="119"/>
      <c r="Q47" s="119"/>
      <c r="R47" s="150"/>
      <c r="S47" s="19"/>
      <c r="T47" s="19"/>
      <c r="U47" s="4"/>
      <c r="V47" s="4"/>
      <c r="W47" s="4"/>
      <c r="X47" s="4"/>
      <c r="Y47" s="4"/>
      <c r="Z47" s="4"/>
      <c r="AA47" s="4"/>
      <c r="AB47" s="4"/>
      <c r="AC47" s="4"/>
      <c r="AD47" s="4"/>
      <c r="AE47" s="4"/>
      <c r="AF47" s="4"/>
      <c r="AG47" s="4"/>
    </row>
    <row r="48">
      <c r="A48" s="259" t="s">
        <v>140</v>
      </c>
      <c r="B48" s="39"/>
      <c r="C48" s="259"/>
      <c r="D48" s="23"/>
      <c r="E48" s="23"/>
      <c r="F48" s="22">
        <f>F46</f>
        <v>9279</v>
      </c>
      <c r="G48" s="22">
        <f t="shared" ref="G48:L48" si="53">G46-F46</f>
        <v>15487</v>
      </c>
      <c r="H48" s="22">
        <f t="shared" si="53"/>
        <v>14851</v>
      </c>
      <c r="I48" s="22">
        <f t="shared" si="53"/>
        <v>7831</v>
      </c>
      <c r="J48" s="22">
        <f t="shared" si="53"/>
        <v>7340</v>
      </c>
      <c r="K48" s="22">
        <f t="shared" si="53"/>
        <v>12283</v>
      </c>
      <c r="L48" s="22">
        <f t="shared" si="53"/>
        <v>18464.84</v>
      </c>
      <c r="M48" s="109">
        <v>15945.44455718623</v>
      </c>
      <c r="N48" s="276">
        <f>N45</f>
        <v>15630.35991</v>
      </c>
      <c r="O48" s="109">
        <f t="shared" ref="O48:R48" si="54">O45*80%</f>
        <v>12182.6995</v>
      </c>
      <c r="P48" s="109">
        <f t="shared" si="54"/>
        <v>11742.29147</v>
      </c>
      <c r="Q48" s="109">
        <f t="shared" si="54"/>
        <v>10591.89304</v>
      </c>
      <c r="R48" s="109">
        <f t="shared" si="54"/>
        <v>12020.69718</v>
      </c>
      <c r="S48" s="444">
        <f t="shared" ref="S48:Y48" si="55">S45*0.8</f>
        <v>20818.60206</v>
      </c>
      <c r="T48" s="444">
        <f t="shared" si="55"/>
        <v>25419.52883</v>
      </c>
      <c r="U48" s="444">
        <f t="shared" si="55"/>
        <v>24871.34568</v>
      </c>
      <c r="V48" s="444">
        <f t="shared" si="55"/>
        <v>37704.5333</v>
      </c>
      <c r="W48" s="444">
        <f t="shared" si="55"/>
        <v>46957.78345</v>
      </c>
      <c r="X48" s="444">
        <f t="shared" si="55"/>
        <v>20510.10326</v>
      </c>
      <c r="Y48" s="444">
        <f t="shared" si="55"/>
        <v>25115.60527</v>
      </c>
      <c r="Z48" s="23"/>
      <c r="AA48" s="23"/>
      <c r="AB48" s="23"/>
      <c r="AC48" s="23"/>
      <c r="AD48" s="23"/>
      <c r="AE48" s="23"/>
      <c r="AF48" s="23"/>
      <c r="AG48" s="23"/>
    </row>
    <row r="49">
      <c r="A49" s="285" t="s">
        <v>25</v>
      </c>
      <c r="B49" s="38"/>
      <c r="C49" s="278"/>
      <c r="D49" s="278"/>
      <c r="E49" s="278"/>
      <c r="F49" s="286">
        <f t="shared" ref="F49:L49" si="56">F48/F45</f>
        <v>1</v>
      </c>
      <c r="G49" s="286">
        <f t="shared" si="56"/>
        <v>0.9833640231</v>
      </c>
      <c r="H49" s="286">
        <f t="shared" si="56"/>
        <v>0.857299544</v>
      </c>
      <c r="I49" s="286">
        <f t="shared" si="56"/>
        <v>0.550548369</v>
      </c>
      <c r="J49" s="286">
        <f t="shared" si="56"/>
        <v>0.4080724968</v>
      </c>
      <c r="K49" s="286">
        <f t="shared" si="56"/>
        <v>0.6977787877</v>
      </c>
      <c r="L49" s="286">
        <f t="shared" si="56"/>
        <v>0.828971003</v>
      </c>
      <c r="M49" s="279"/>
      <c r="N49" s="280"/>
      <c r="O49" s="279"/>
      <c r="P49" s="279"/>
      <c r="Q49" s="279"/>
      <c r="R49" s="119"/>
      <c r="S49" s="4"/>
      <c r="T49" s="4"/>
      <c r="U49" s="4"/>
      <c r="V49" s="4"/>
      <c r="W49" s="4"/>
      <c r="X49" s="4"/>
      <c r="Y49" s="4"/>
      <c r="Z49" s="4"/>
      <c r="AA49" s="4"/>
      <c r="AB49" s="4"/>
      <c r="AC49" s="4"/>
      <c r="AD49" s="4"/>
      <c r="AE49" s="4"/>
      <c r="AF49" s="4"/>
      <c r="AG49" s="4"/>
    </row>
    <row r="50">
      <c r="A50" s="36" t="s">
        <v>17</v>
      </c>
      <c r="B50" s="36">
        <v>200.0</v>
      </c>
      <c r="C50" s="255">
        <v>392.0</v>
      </c>
      <c r="D50" s="80">
        <v>503.0</v>
      </c>
      <c r="E50" s="80">
        <v>636.0</v>
      </c>
      <c r="F50" s="80">
        <v>750.0</v>
      </c>
      <c r="G50" s="20">
        <v>917.0</v>
      </c>
      <c r="H50" s="206">
        <v>1074.0</v>
      </c>
      <c r="I50" s="206">
        <v>1316.0</v>
      </c>
      <c r="J50" s="206">
        <v>1221.0</v>
      </c>
      <c r="K50" s="206">
        <v>1483.0</v>
      </c>
      <c r="L50" s="206">
        <v>2377.0</v>
      </c>
      <c r="M50" s="129">
        <v>891.0000000000001</v>
      </c>
      <c r="N50" s="128">
        <f>M50*(1+10%)</f>
        <v>980.1</v>
      </c>
      <c r="O50" s="127">
        <f>I50*(1+20%)</f>
        <v>1579.2</v>
      </c>
      <c r="P50" s="127">
        <f t="shared" ref="P50:R50" si="57">O50*(1+20%)</f>
        <v>1895.04</v>
      </c>
      <c r="Q50" s="127">
        <f t="shared" si="57"/>
        <v>2274.048</v>
      </c>
      <c r="R50" s="127">
        <f t="shared" si="57"/>
        <v>2728.8576</v>
      </c>
      <c r="S50" s="19"/>
      <c r="T50" s="19"/>
      <c r="U50" s="4"/>
      <c r="V50" s="4"/>
      <c r="W50" s="4"/>
      <c r="X50" s="4"/>
      <c r="Y50" s="4"/>
      <c r="Z50" s="4"/>
      <c r="AA50" s="4"/>
      <c r="AB50" s="4"/>
      <c r="AC50" s="4"/>
      <c r="AD50" s="4"/>
      <c r="AE50" s="4"/>
      <c r="AF50" s="4"/>
      <c r="AG50" s="4"/>
    </row>
    <row r="51">
      <c r="A51" s="180" t="s">
        <v>18</v>
      </c>
      <c r="B51" s="38"/>
      <c r="C51" s="36">
        <v>108.0</v>
      </c>
      <c r="D51" s="19">
        <v>198.0</v>
      </c>
      <c r="E51" s="80">
        <v>252.0</v>
      </c>
      <c r="F51" s="80">
        <v>318.0</v>
      </c>
      <c r="G51" s="25">
        <v>370.0</v>
      </c>
      <c r="H51" s="206">
        <v>465.0</v>
      </c>
      <c r="I51" s="206">
        <v>454.0</v>
      </c>
      <c r="J51" s="206">
        <v>422.0</v>
      </c>
      <c r="K51" s="206">
        <v>414.0</v>
      </c>
      <c r="L51" s="206">
        <v>658.0</v>
      </c>
      <c r="M51" s="129">
        <v>489.7003902583609</v>
      </c>
      <c r="N51" s="128">
        <f t="shared" ref="N51:N54" si="59">M50*N64</f>
        <v>361.9263077</v>
      </c>
      <c r="O51" s="86">
        <f t="shared" ref="O51:O54" si="60">I50*O64</f>
        <v>500.6681564</v>
      </c>
      <c r="P51" s="86">
        <f t="shared" ref="P51:R51" si="58">O50*P64</f>
        <v>600.8017877</v>
      </c>
      <c r="Q51" s="86">
        <f t="shared" si="58"/>
        <v>648.8659307</v>
      </c>
      <c r="R51" s="86">
        <f t="shared" si="58"/>
        <v>778.6391169</v>
      </c>
      <c r="S51" s="4"/>
      <c r="T51" s="4"/>
      <c r="U51" s="4"/>
      <c r="V51" s="4"/>
      <c r="W51" s="4"/>
      <c r="X51" s="4"/>
      <c r="Y51" s="4"/>
      <c r="Z51" s="4"/>
      <c r="AA51" s="4"/>
      <c r="AB51" s="4"/>
      <c r="AC51" s="4"/>
      <c r="AD51" s="4"/>
      <c r="AE51" s="4"/>
      <c r="AF51" s="4"/>
      <c r="AG51" s="4"/>
    </row>
    <row r="52">
      <c r="A52" s="38" t="s">
        <v>19</v>
      </c>
      <c r="B52" s="38"/>
      <c r="C52" s="36"/>
      <c r="D52" s="19">
        <v>89.0</v>
      </c>
      <c r="E52" s="80">
        <v>175.0</v>
      </c>
      <c r="F52" s="80">
        <v>202.0</v>
      </c>
      <c r="G52" s="25">
        <v>263.0</v>
      </c>
      <c r="H52" s="206">
        <v>302.0</v>
      </c>
      <c r="I52" s="206">
        <v>297.0</v>
      </c>
      <c r="J52" s="206">
        <v>254.0</v>
      </c>
      <c r="K52" s="206">
        <v>278.0</v>
      </c>
      <c r="L52" s="206">
        <v>373.0</v>
      </c>
      <c r="M52" s="129">
        <v>320.03629032258067</v>
      </c>
      <c r="N52" s="128">
        <f t="shared" si="59"/>
        <v>325.3773109</v>
      </c>
      <c r="O52" s="86">
        <f t="shared" si="60"/>
        <v>260.9767742</v>
      </c>
      <c r="P52" s="86">
        <f t="shared" ref="P52:R52" si="61">O51*P65</f>
        <v>287.803437</v>
      </c>
      <c r="Q52" s="86">
        <f t="shared" si="61"/>
        <v>310.827712</v>
      </c>
      <c r="R52" s="86">
        <f t="shared" si="61"/>
        <v>335.6939289</v>
      </c>
      <c r="S52" s="19"/>
      <c r="T52" s="19"/>
      <c r="U52" s="4"/>
      <c r="V52" s="4"/>
      <c r="W52" s="4"/>
      <c r="X52" s="4"/>
      <c r="Y52" s="4"/>
      <c r="Z52" s="4"/>
      <c r="AA52" s="4"/>
      <c r="AB52" s="4"/>
      <c r="AC52" s="4"/>
      <c r="AD52" s="4"/>
      <c r="AE52" s="4"/>
      <c r="AF52" s="4"/>
      <c r="AG52" s="4"/>
    </row>
    <row r="53">
      <c r="A53" s="38" t="s">
        <v>20</v>
      </c>
      <c r="B53" s="38"/>
      <c r="C53" s="38"/>
      <c r="D53" s="4"/>
      <c r="E53" s="80">
        <v>83.0</v>
      </c>
      <c r="F53" s="80">
        <v>158.0</v>
      </c>
      <c r="G53" s="25">
        <v>179.0</v>
      </c>
      <c r="H53" s="206">
        <v>221.0</v>
      </c>
      <c r="I53" s="206">
        <v>216.0</v>
      </c>
      <c r="J53" s="206">
        <v>186.0</v>
      </c>
      <c r="K53" s="206">
        <v>208.0</v>
      </c>
      <c r="L53" s="206">
        <v>259.0</v>
      </c>
      <c r="M53" s="129">
        <v>259.0526388409796</v>
      </c>
      <c r="N53" s="128">
        <f t="shared" si="59"/>
        <v>227.9864418</v>
      </c>
      <c r="O53" s="86">
        <f t="shared" si="60"/>
        <v>191.181457</v>
      </c>
      <c r="P53" s="86">
        <f t="shared" ref="P53:R53" si="62">O52*P66</f>
        <v>167.9929964</v>
      </c>
      <c r="Q53" s="86">
        <f t="shared" si="62"/>
        <v>166.7353952</v>
      </c>
      <c r="R53" s="86">
        <f t="shared" si="62"/>
        <v>180.0742268</v>
      </c>
      <c r="S53" s="4"/>
      <c r="T53" s="4"/>
      <c r="U53" s="4"/>
      <c r="V53" s="4"/>
      <c r="W53" s="4"/>
      <c r="X53" s="4"/>
      <c r="Y53" s="4"/>
      <c r="Z53" s="4"/>
      <c r="AA53" s="4"/>
      <c r="AB53" s="4"/>
      <c r="AC53" s="4"/>
      <c r="AD53" s="4"/>
      <c r="AE53" s="4"/>
      <c r="AF53" s="4"/>
      <c r="AG53" s="4"/>
    </row>
    <row r="54">
      <c r="A54" s="36" t="s">
        <v>84</v>
      </c>
      <c r="B54" s="38"/>
      <c r="C54" s="38"/>
      <c r="D54" s="4"/>
      <c r="E54" s="80"/>
      <c r="F54" s="80">
        <v>79.0</v>
      </c>
      <c r="G54" s="25">
        <v>146.0</v>
      </c>
      <c r="H54" s="206">
        <v>167.0</v>
      </c>
      <c r="I54" s="206">
        <v>148.0</v>
      </c>
      <c r="J54" s="206">
        <v>173.0</v>
      </c>
      <c r="K54" s="206">
        <v>156.0</v>
      </c>
      <c r="L54" s="206">
        <v>206.0</v>
      </c>
      <c r="M54" s="129">
        <v>154.8550646551724</v>
      </c>
      <c r="N54" s="128">
        <f t="shared" si="59"/>
        <v>194.0351762</v>
      </c>
      <c r="O54" s="86">
        <f t="shared" si="60"/>
        <v>144.6515837</v>
      </c>
      <c r="P54" s="86">
        <f t="shared" ref="P54:R54" si="63">O53*P67</f>
        <v>128.0310209</v>
      </c>
      <c r="Q54" s="86">
        <f t="shared" si="63"/>
        <v>101.2518874</v>
      </c>
      <c r="R54" s="86">
        <f t="shared" si="63"/>
        <v>100.4939124</v>
      </c>
      <c r="S54" s="4"/>
      <c r="T54" s="4"/>
      <c r="U54" s="4"/>
      <c r="V54" s="4"/>
      <c r="W54" s="4"/>
      <c r="X54" s="4"/>
      <c r="Y54" s="4"/>
      <c r="Z54" s="4"/>
      <c r="AA54" s="4"/>
      <c r="AB54" s="4"/>
      <c r="AC54" s="4"/>
      <c r="AD54" s="4"/>
      <c r="AE54" s="4"/>
      <c r="AF54" s="4"/>
      <c r="AG54" s="4"/>
    </row>
    <row r="55">
      <c r="A55" s="36" t="s">
        <v>85</v>
      </c>
      <c r="B55" s="38"/>
      <c r="C55" s="38"/>
      <c r="D55" s="4"/>
      <c r="E55" s="80"/>
      <c r="F55" s="80">
        <v>79.0</v>
      </c>
      <c r="G55" s="25">
        <v>220.0</v>
      </c>
      <c r="H55" s="5">
        <v>362.0</v>
      </c>
      <c r="I55" s="5">
        <v>450.0</v>
      </c>
      <c r="J55" s="5">
        <v>507.0</v>
      </c>
      <c r="K55" s="5">
        <v>610.0</v>
      </c>
      <c r="L55" s="5">
        <v>803.0</v>
      </c>
      <c r="M55" s="129">
        <v>398.85506465517244</v>
      </c>
      <c r="N55" s="128">
        <f>M55+N54</f>
        <v>592.8902408</v>
      </c>
      <c r="O55" s="129">
        <f>I55+O57</f>
        <v>565.721267</v>
      </c>
      <c r="P55" s="129">
        <f t="shared" ref="P55:R55" si="64">O55+P57</f>
        <v>668.1460837</v>
      </c>
      <c r="Q55" s="129">
        <f t="shared" si="64"/>
        <v>749.1475936</v>
      </c>
      <c r="R55" s="129">
        <f t="shared" si="64"/>
        <v>829.5427236</v>
      </c>
      <c r="S55" s="4"/>
      <c r="T55" s="4"/>
      <c r="U55" s="4"/>
      <c r="V55" s="4"/>
      <c r="W55" s="4"/>
      <c r="X55" s="4"/>
      <c r="Y55" s="4"/>
      <c r="Z55" s="4"/>
      <c r="AA55" s="4"/>
      <c r="AB55" s="4"/>
      <c r="AC55" s="4"/>
      <c r="AD55" s="4"/>
      <c r="AE55" s="4"/>
      <c r="AF55" s="4"/>
      <c r="AG55" s="4"/>
    </row>
    <row r="56">
      <c r="A56" s="38" t="s">
        <v>22</v>
      </c>
      <c r="B56" s="36">
        <v>110.0</v>
      </c>
      <c r="C56" s="36">
        <v>363.0</v>
      </c>
      <c r="D56" s="19">
        <v>538.0</v>
      </c>
      <c r="E56" s="80">
        <v>692.0</v>
      </c>
      <c r="F56" s="19">
        <v>841.0</v>
      </c>
      <c r="G56" s="80">
        <v>1020.0</v>
      </c>
      <c r="H56" s="206">
        <v>1262.0</v>
      </c>
      <c r="I56" s="206">
        <v>1666.0</v>
      </c>
      <c r="J56" s="206">
        <v>2049.0</v>
      </c>
      <c r="K56" s="206">
        <v>2058.0</v>
      </c>
      <c r="L56" s="206">
        <v>2498.0</v>
      </c>
      <c r="M56" s="119"/>
      <c r="N56" s="118"/>
      <c r="O56" s="129"/>
      <c r="P56" s="129"/>
      <c r="Q56" s="129"/>
      <c r="R56" s="129"/>
      <c r="S56" s="4"/>
      <c r="T56" s="4"/>
      <c r="U56" s="4"/>
      <c r="V56" s="4"/>
      <c r="W56" s="4"/>
      <c r="X56" s="4"/>
      <c r="Y56" s="4"/>
      <c r="Z56" s="4"/>
      <c r="AA56" s="4"/>
      <c r="AB56" s="4"/>
      <c r="AC56" s="4"/>
      <c r="AD56" s="4"/>
      <c r="AE56" s="4"/>
      <c r="AF56" s="4"/>
      <c r="AG56" s="4"/>
    </row>
    <row r="57">
      <c r="A57" s="259" t="s">
        <v>140</v>
      </c>
      <c r="B57" s="39"/>
      <c r="C57" s="39"/>
      <c r="D57" s="23"/>
      <c r="E57" s="287"/>
      <c r="F57" s="288">
        <f>F55</f>
        <v>79</v>
      </c>
      <c r="G57" s="30">
        <f t="shared" ref="G57:L57" si="65">G55-F55</f>
        <v>141</v>
      </c>
      <c r="H57" s="23">
        <f t="shared" si="65"/>
        <v>142</v>
      </c>
      <c r="I57" s="23">
        <f t="shared" si="65"/>
        <v>88</v>
      </c>
      <c r="J57" s="23">
        <f t="shared" si="65"/>
        <v>57</v>
      </c>
      <c r="K57" s="23">
        <f t="shared" si="65"/>
        <v>103</v>
      </c>
      <c r="L57" s="23">
        <f t="shared" si="65"/>
        <v>193</v>
      </c>
      <c r="M57" s="289">
        <v>154.8550646551724</v>
      </c>
      <c r="N57" s="290">
        <f>N54</f>
        <v>194.0351762</v>
      </c>
      <c r="O57" s="165">
        <f t="shared" ref="O57:R57" si="66">O54*80%</f>
        <v>115.721267</v>
      </c>
      <c r="P57" s="165">
        <f t="shared" si="66"/>
        <v>102.4248168</v>
      </c>
      <c r="Q57" s="165">
        <f t="shared" si="66"/>
        <v>81.00150992</v>
      </c>
      <c r="R57" s="165">
        <f t="shared" si="66"/>
        <v>80.3951299</v>
      </c>
      <c r="S57" s="23"/>
      <c r="T57" s="23"/>
      <c r="U57" s="23"/>
      <c r="V57" s="23"/>
      <c r="W57" s="23"/>
      <c r="X57" s="23"/>
      <c r="Y57" s="23"/>
      <c r="Z57" s="23"/>
      <c r="AA57" s="23"/>
      <c r="AB57" s="23"/>
      <c r="AC57" s="23"/>
      <c r="AD57" s="23"/>
      <c r="AE57" s="23"/>
      <c r="AF57" s="23"/>
      <c r="AG57" s="23"/>
    </row>
    <row r="58">
      <c r="A58" s="1" t="s">
        <v>36</v>
      </c>
      <c r="B58" s="4"/>
      <c r="C58" s="4"/>
      <c r="D58" s="4"/>
      <c r="E58" s="4"/>
      <c r="F58" s="4"/>
      <c r="G58" s="4"/>
      <c r="H58" s="8"/>
      <c r="I58" s="8"/>
      <c r="J58" s="8"/>
      <c r="K58" s="8"/>
      <c r="L58" s="8"/>
      <c r="M58" s="119"/>
      <c r="N58" s="118"/>
      <c r="O58" s="119"/>
      <c r="P58" s="119"/>
      <c r="Q58" s="119"/>
      <c r="R58" s="150"/>
      <c r="S58" s="4"/>
      <c r="T58" s="4"/>
      <c r="U58" s="4"/>
      <c r="V58" s="4"/>
      <c r="W58" s="4"/>
      <c r="X58" s="4"/>
      <c r="Y58" s="4"/>
      <c r="Z58" s="4"/>
      <c r="AA58" s="4"/>
      <c r="AB58" s="4"/>
      <c r="AC58" s="4"/>
      <c r="AD58" s="4"/>
      <c r="AE58" s="4"/>
      <c r="AF58" s="4"/>
      <c r="AG58" s="4"/>
    </row>
    <row r="59">
      <c r="A59" s="36" t="s">
        <v>37</v>
      </c>
      <c r="B59" s="149"/>
      <c r="C59" s="274">
        <f t="shared" ref="C59:L59" si="67">C42/B41</f>
        <v>0.6213892378</v>
      </c>
      <c r="D59" s="274">
        <f t="shared" si="67"/>
        <v>0.533873996</v>
      </c>
      <c r="E59" s="274">
        <f t="shared" si="67"/>
        <v>0.5502241945</v>
      </c>
      <c r="F59" s="274">
        <f t="shared" si="67"/>
        <v>0.539436104</v>
      </c>
      <c r="G59" s="274">
        <f t="shared" si="67"/>
        <v>0.5189718297</v>
      </c>
      <c r="H59" s="274">
        <f t="shared" si="67"/>
        <v>0.515365354</v>
      </c>
      <c r="I59" s="274">
        <f t="shared" si="67"/>
        <v>0.4494448788</v>
      </c>
      <c r="J59" s="274">
        <f t="shared" si="67"/>
        <v>0.3917212986</v>
      </c>
      <c r="K59" s="274">
        <f t="shared" si="67"/>
        <v>0.4105508472</v>
      </c>
      <c r="L59" s="274">
        <f t="shared" si="67"/>
        <v>0.4146081092</v>
      </c>
      <c r="M59" s="79">
        <v>0.6729642832341747</v>
      </c>
      <c r="N59" s="78">
        <f t="shared" ref="N59:N62" si="70">AVERAGE(C59:H59)*80%</f>
        <v>0.4372347621</v>
      </c>
      <c r="O59" s="79">
        <f t="shared" ref="O59:O62" si="71">I59</f>
        <v>0.4494448788</v>
      </c>
      <c r="P59" s="79">
        <f t="shared" ref="P59:P62" si="72">O59</f>
        <v>0.4494448788</v>
      </c>
      <c r="Q59" s="79">
        <f t="shared" ref="Q59:Q62" si="73">P59*90%</f>
        <v>0.4045003909</v>
      </c>
      <c r="R59" s="79">
        <f t="shared" ref="R59:R62" si="74">Q59</f>
        <v>0.4045003909</v>
      </c>
      <c r="S59" s="75">
        <f t="shared" ref="S59:S62" si="75">L59</f>
        <v>0.4146081092</v>
      </c>
      <c r="T59" s="75">
        <f t="shared" ref="T59:T62" si="76">S59*0.95</f>
        <v>0.3938777038</v>
      </c>
      <c r="U59" s="75">
        <f t="shared" ref="U59:U62" si="77">T59*0.9</f>
        <v>0.3544899334</v>
      </c>
      <c r="V59" s="75">
        <f t="shared" ref="V59:Y59" si="68">U59</f>
        <v>0.3544899334</v>
      </c>
      <c r="W59" s="75">
        <f t="shared" si="68"/>
        <v>0.3544899334</v>
      </c>
      <c r="X59" s="75">
        <f t="shared" si="68"/>
        <v>0.3544899334</v>
      </c>
      <c r="Y59" s="75">
        <f t="shared" si="68"/>
        <v>0.3544899334</v>
      </c>
      <c r="Z59" s="4"/>
      <c r="AA59" s="4"/>
      <c r="AB59" s="4"/>
      <c r="AC59" s="4"/>
      <c r="AD59" s="4"/>
      <c r="AE59" s="4"/>
      <c r="AF59" s="4"/>
      <c r="AG59" s="4"/>
    </row>
    <row r="60">
      <c r="A60" s="38" t="s">
        <v>38</v>
      </c>
      <c r="B60" s="149"/>
      <c r="C60" s="149"/>
      <c r="D60" s="274">
        <f t="shared" ref="D60:L60" si="69">D43/C42</f>
        <v>0.828125</v>
      </c>
      <c r="E60" s="274">
        <f t="shared" si="69"/>
        <v>0.8959116886</v>
      </c>
      <c r="F60" s="274">
        <f t="shared" si="69"/>
        <v>0.8294967655</v>
      </c>
      <c r="G60" s="274">
        <f t="shared" si="69"/>
        <v>0.835290524</v>
      </c>
      <c r="H60" s="274">
        <f t="shared" si="69"/>
        <v>0.8620528817</v>
      </c>
      <c r="I60" s="274">
        <f t="shared" si="69"/>
        <v>0.6625906639</v>
      </c>
      <c r="J60" s="274">
        <f t="shared" si="69"/>
        <v>0.6733467864</v>
      </c>
      <c r="K60" s="274">
        <f t="shared" si="69"/>
        <v>0.7128083912</v>
      </c>
      <c r="L60" s="274">
        <f t="shared" si="69"/>
        <v>0.7163213478</v>
      </c>
      <c r="M60" s="79">
        <v>0.8315468721420891</v>
      </c>
      <c r="N60" s="78">
        <f t="shared" si="70"/>
        <v>0.6801402976</v>
      </c>
      <c r="O60" s="79">
        <f t="shared" si="71"/>
        <v>0.6625906639</v>
      </c>
      <c r="P60" s="79">
        <f t="shared" si="72"/>
        <v>0.6625906639</v>
      </c>
      <c r="Q60" s="79">
        <f t="shared" si="73"/>
        <v>0.5963315975</v>
      </c>
      <c r="R60" s="79">
        <f t="shared" si="74"/>
        <v>0.5963315975</v>
      </c>
      <c r="S60" s="75">
        <f t="shared" si="75"/>
        <v>0.7163213478</v>
      </c>
      <c r="T60" s="75">
        <f t="shared" si="76"/>
        <v>0.6805052804</v>
      </c>
      <c r="U60" s="75">
        <f t="shared" si="77"/>
        <v>0.6124547524</v>
      </c>
      <c r="V60" s="75">
        <f t="shared" ref="V60:Y60" si="78">U60</f>
        <v>0.6124547524</v>
      </c>
      <c r="W60" s="75">
        <f t="shared" si="78"/>
        <v>0.6124547524</v>
      </c>
      <c r="X60" s="75">
        <f t="shared" si="78"/>
        <v>0.6124547524</v>
      </c>
      <c r="Y60" s="75">
        <f t="shared" si="78"/>
        <v>0.6124547524</v>
      </c>
      <c r="Z60" s="4"/>
      <c r="AA60" s="4"/>
      <c r="AB60" s="4"/>
      <c r="AC60" s="4"/>
      <c r="AD60" s="4"/>
      <c r="AE60" s="4"/>
      <c r="AF60" s="4"/>
      <c r="AG60" s="4"/>
    </row>
    <row r="61">
      <c r="A61" s="38" t="s">
        <v>39</v>
      </c>
      <c r="B61" s="149"/>
      <c r="C61" s="149"/>
      <c r="D61" s="274"/>
      <c r="E61" s="274">
        <f t="shared" ref="E61:L61" si="79">E44/D43</f>
        <v>0.9215244532</v>
      </c>
      <c r="F61" s="274">
        <f t="shared" si="79"/>
        <v>0.9094973285</v>
      </c>
      <c r="G61" s="274">
        <f t="shared" si="79"/>
        <v>0.8979591837</v>
      </c>
      <c r="H61" s="274">
        <f t="shared" si="79"/>
        <v>0.8309292593</v>
      </c>
      <c r="I61" s="274">
        <f t="shared" si="79"/>
        <v>0.7403875418</v>
      </c>
      <c r="J61" s="274">
        <f t="shared" si="79"/>
        <v>0.7093888148</v>
      </c>
      <c r="K61" s="274">
        <f t="shared" si="79"/>
        <v>0.8349293834</v>
      </c>
      <c r="L61" s="274">
        <f t="shared" si="79"/>
        <v>0.8384106588</v>
      </c>
      <c r="M61" s="79">
        <v>0.8795569096390394</v>
      </c>
      <c r="N61" s="78">
        <f t="shared" si="70"/>
        <v>0.7119820449</v>
      </c>
      <c r="O61" s="79">
        <f t="shared" si="71"/>
        <v>0.7403875418</v>
      </c>
      <c r="P61" s="79">
        <f t="shared" si="72"/>
        <v>0.7403875418</v>
      </c>
      <c r="Q61" s="79">
        <f t="shared" si="73"/>
        <v>0.6663487877</v>
      </c>
      <c r="R61" s="79">
        <f t="shared" si="74"/>
        <v>0.6663487877</v>
      </c>
      <c r="S61" s="75">
        <f t="shared" si="75"/>
        <v>0.8384106588</v>
      </c>
      <c r="T61" s="75">
        <f t="shared" si="76"/>
        <v>0.7964901258</v>
      </c>
      <c r="U61" s="75">
        <f t="shared" si="77"/>
        <v>0.7168411132</v>
      </c>
      <c r="V61" s="75">
        <f t="shared" ref="V61:Y61" si="80">U61</f>
        <v>0.7168411132</v>
      </c>
      <c r="W61" s="75">
        <f t="shared" si="80"/>
        <v>0.7168411132</v>
      </c>
      <c r="X61" s="75">
        <f t="shared" si="80"/>
        <v>0.7168411132</v>
      </c>
      <c r="Y61" s="75">
        <f t="shared" si="80"/>
        <v>0.7168411132</v>
      </c>
      <c r="Z61" s="4"/>
      <c r="AA61" s="4"/>
      <c r="AB61" s="4"/>
      <c r="AC61" s="4"/>
      <c r="AD61" s="4"/>
      <c r="AE61" s="4"/>
      <c r="AF61" s="4"/>
      <c r="AG61" s="4"/>
    </row>
    <row r="62">
      <c r="A62" s="39" t="s">
        <v>40</v>
      </c>
      <c r="B62" s="287"/>
      <c r="C62" s="287"/>
      <c r="D62" s="291"/>
      <c r="E62" s="291"/>
      <c r="F62" s="291">
        <f t="shared" ref="F62:L62" si="81">F45/E44</f>
        <v>0.9451971071</v>
      </c>
      <c r="G62" s="291">
        <f t="shared" si="81"/>
        <v>0.9440714543</v>
      </c>
      <c r="H62" s="291">
        <f t="shared" si="81"/>
        <v>0.976934356</v>
      </c>
      <c r="I62" s="291">
        <f t="shared" si="81"/>
        <v>0.6955501222</v>
      </c>
      <c r="J62" s="291">
        <f t="shared" si="81"/>
        <v>0.8215492829</v>
      </c>
      <c r="K62" s="291">
        <f t="shared" si="81"/>
        <v>0.8706167466</v>
      </c>
      <c r="L62" s="291">
        <f t="shared" si="81"/>
        <v>0.9189871277</v>
      </c>
      <c r="M62" s="124">
        <v>0.8330518027891035</v>
      </c>
      <c r="N62" s="125">
        <f t="shared" si="70"/>
        <v>0.7643207779</v>
      </c>
      <c r="O62" s="124">
        <f t="shared" si="71"/>
        <v>0.6955501222</v>
      </c>
      <c r="P62" s="124">
        <f t="shared" si="72"/>
        <v>0.6955501222</v>
      </c>
      <c r="Q62" s="124">
        <f t="shared" si="73"/>
        <v>0.62599511</v>
      </c>
      <c r="R62" s="124">
        <f t="shared" si="74"/>
        <v>0.62599511</v>
      </c>
      <c r="S62" s="122">
        <f t="shared" si="75"/>
        <v>0.9189871277</v>
      </c>
      <c r="T62" s="122">
        <f t="shared" si="76"/>
        <v>0.8730377713</v>
      </c>
      <c r="U62" s="122">
        <f t="shared" si="77"/>
        <v>0.7857339941</v>
      </c>
      <c r="V62" s="122">
        <f t="shared" ref="V62:Y62" si="82">U62</f>
        <v>0.7857339941</v>
      </c>
      <c r="W62" s="122">
        <f t="shared" si="82"/>
        <v>0.7857339941</v>
      </c>
      <c r="X62" s="122">
        <f t="shared" si="82"/>
        <v>0.7857339941</v>
      </c>
      <c r="Y62" s="122">
        <f t="shared" si="82"/>
        <v>0.7857339941</v>
      </c>
      <c r="Z62" s="23"/>
      <c r="AA62" s="23"/>
      <c r="AB62" s="23"/>
      <c r="AC62" s="23"/>
      <c r="AD62" s="23"/>
      <c r="AE62" s="23"/>
      <c r="AF62" s="23"/>
      <c r="AG62" s="23"/>
    </row>
    <row r="63">
      <c r="A63" s="1" t="s">
        <v>41</v>
      </c>
      <c r="B63" s="4"/>
      <c r="C63" s="4"/>
      <c r="D63" s="4"/>
      <c r="E63" s="4"/>
      <c r="F63" s="75"/>
      <c r="G63" s="4"/>
      <c r="H63" s="8"/>
      <c r="I63" s="8"/>
      <c r="J63" s="8"/>
      <c r="K63" s="8"/>
      <c r="L63" s="8"/>
      <c r="M63" s="119"/>
      <c r="N63" s="118"/>
      <c r="O63" s="119"/>
      <c r="P63" s="119"/>
      <c r="Q63" s="119"/>
      <c r="R63" s="119"/>
      <c r="S63" s="4"/>
      <c r="T63" s="4"/>
      <c r="U63" s="4"/>
      <c r="V63" s="4"/>
      <c r="W63" s="4"/>
      <c r="X63" s="4"/>
      <c r="Y63" s="4"/>
      <c r="Z63" s="4"/>
      <c r="AA63" s="4"/>
      <c r="AB63" s="4"/>
      <c r="AC63" s="4"/>
      <c r="AD63" s="4"/>
      <c r="AE63" s="4"/>
      <c r="AF63" s="4"/>
      <c r="AG63" s="4"/>
    </row>
    <row r="64">
      <c r="A64" s="36" t="s">
        <v>37</v>
      </c>
      <c r="B64" s="4"/>
      <c r="C64" s="274">
        <f t="shared" ref="C64:L64" si="83">C51/B50</f>
        <v>0.54</v>
      </c>
      <c r="D64" s="274">
        <f t="shared" si="83"/>
        <v>0.5051020408</v>
      </c>
      <c r="E64" s="274">
        <f t="shared" si="83"/>
        <v>0.5009940358</v>
      </c>
      <c r="F64" s="274">
        <f t="shared" si="83"/>
        <v>0.5</v>
      </c>
      <c r="G64" s="274">
        <f t="shared" si="83"/>
        <v>0.4933333333</v>
      </c>
      <c r="H64" s="274">
        <f t="shared" si="83"/>
        <v>0.5070883315</v>
      </c>
      <c r="I64" s="274">
        <f t="shared" si="83"/>
        <v>0.4227188082</v>
      </c>
      <c r="J64" s="274">
        <f t="shared" si="83"/>
        <v>0.320668693</v>
      </c>
      <c r="K64" s="274">
        <f t="shared" si="83"/>
        <v>0.3390663391</v>
      </c>
      <c r="L64" s="274">
        <f t="shared" si="83"/>
        <v>0.4436952124</v>
      </c>
      <c r="M64" s="79">
        <v>0.6045683830350135</v>
      </c>
      <c r="N64" s="78">
        <f t="shared" ref="N64:N67" si="85">AVERAGE(C64:H64)*80%</f>
        <v>0.4062023655</v>
      </c>
      <c r="O64" s="79">
        <f t="shared" ref="O64:O66" si="86">I64*90%</f>
        <v>0.3804469274</v>
      </c>
      <c r="P64" s="79">
        <f t="shared" ref="P64:P67" si="87">O64</f>
        <v>0.3804469274</v>
      </c>
      <c r="Q64" s="79">
        <f t="shared" ref="Q64:Q67" si="88">P64*90%</f>
        <v>0.3424022346</v>
      </c>
      <c r="R64" s="79">
        <f t="shared" ref="R64:R67" si="89">Q64</f>
        <v>0.3424022346</v>
      </c>
      <c r="S64" s="4"/>
      <c r="T64" s="4"/>
      <c r="U64" s="4"/>
      <c r="V64" s="4"/>
      <c r="W64" s="4"/>
      <c r="X64" s="4"/>
      <c r="Y64" s="4"/>
      <c r="Z64" s="4"/>
      <c r="AA64" s="4"/>
      <c r="AB64" s="4"/>
      <c r="AC64" s="4"/>
      <c r="AD64" s="4"/>
      <c r="AE64" s="4"/>
      <c r="AF64" s="4"/>
      <c r="AG64" s="4"/>
    </row>
    <row r="65">
      <c r="A65" s="38" t="s">
        <v>38</v>
      </c>
      <c r="B65" s="4"/>
      <c r="C65" s="4"/>
      <c r="D65" s="274">
        <f t="shared" ref="D65:L65" si="84">D52/C51</f>
        <v>0.8240740741</v>
      </c>
      <c r="E65" s="274">
        <f t="shared" si="84"/>
        <v>0.8838383838</v>
      </c>
      <c r="F65" s="274">
        <f t="shared" si="84"/>
        <v>0.8015873016</v>
      </c>
      <c r="G65" s="274">
        <f t="shared" si="84"/>
        <v>0.8270440252</v>
      </c>
      <c r="H65" s="274">
        <f t="shared" si="84"/>
        <v>0.8162162162</v>
      </c>
      <c r="I65" s="274">
        <f t="shared" si="84"/>
        <v>0.6387096774</v>
      </c>
      <c r="J65" s="274">
        <f t="shared" si="84"/>
        <v>0.5594713656</v>
      </c>
      <c r="K65" s="274">
        <f t="shared" si="84"/>
        <v>0.6587677725</v>
      </c>
      <c r="L65" s="274">
        <f t="shared" si="84"/>
        <v>0.9009661836</v>
      </c>
      <c r="M65" s="79">
        <v>0.8269671584562808</v>
      </c>
      <c r="N65" s="78">
        <f t="shared" si="85"/>
        <v>0.6644416001</v>
      </c>
      <c r="O65" s="79">
        <f t="shared" si="86"/>
        <v>0.5748387097</v>
      </c>
      <c r="P65" s="79">
        <f t="shared" si="87"/>
        <v>0.5748387097</v>
      </c>
      <c r="Q65" s="79">
        <f t="shared" si="88"/>
        <v>0.5173548387</v>
      </c>
      <c r="R65" s="79">
        <f t="shared" si="89"/>
        <v>0.5173548387</v>
      </c>
      <c r="S65" s="4"/>
      <c r="T65" s="4"/>
      <c r="U65" s="4"/>
      <c r="V65" s="4"/>
      <c r="W65" s="4"/>
      <c r="X65" s="4"/>
      <c r="Y65" s="4"/>
      <c r="Z65" s="4"/>
      <c r="AA65" s="4"/>
      <c r="AB65" s="4"/>
      <c r="AC65" s="4"/>
      <c r="AD65" s="4"/>
      <c r="AE65" s="4"/>
      <c r="AF65" s="4"/>
      <c r="AG65" s="4"/>
    </row>
    <row r="66">
      <c r="A66" s="38" t="s">
        <v>39</v>
      </c>
      <c r="B66" s="4"/>
      <c r="C66" s="4"/>
      <c r="D66" s="274"/>
      <c r="E66" s="274">
        <f t="shared" ref="E66:L66" si="90">E53/D52</f>
        <v>0.9325842697</v>
      </c>
      <c r="F66" s="274">
        <f t="shared" si="90"/>
        <v>0.9028571429</v>
      </c>
      <c r="G66" s="274">
        <f t="shared" si="90"/>
        <v>0.8861386139</v>
      </c>
      <c r="H66" s="274">
        <f t="shared" si="90"/>
        <v>0.8403041825</v>
      </c>
      <c r="I66" s="274">
        <f t="shared" si="90"/>
        <v>0.7152317881</v>
      </c>
      <c r="J66" s="274">
        <f t="shared" si="90"/>
        <v>0.6262626263</v>
      </c>
      <c r="K66" s="274">
        <f t="shared" si="90"/>
        <v>0.8188976378</v>
      </c>
      <c r="L66" s="274">
        <f t="shared" si="90"/>
        <v>0.9316546763</v>
      </c>
      <c r="M66" s="79">
        <v>0.8811314246291825</v>
      </c>
      <c r="N66" s="78">
        <f t="shared" si="85"/>
        <v>0.7123768418</v>
      </c>
      <c r="O66" s="79">
        <f t="shared" si="86"/>
        <v>0.6437086093</v>
      </c>
      <c r="P66" s="79">
        <f t="shared" si="87"/>
        <v>0.6437086093</v>
      </c>
      <c r="Q66" s="79">
        <f t="shared" si="88"/>
        <v>0.5793377483</v>
      </c>
      <c r="R66" s="79">
        <f t="shared" si="89"/>
        <v>0.5793377483</v>
      </c>
      <c r="S66" s="4"/>
      <c r="T66" s="4"/>
      <c r="U66" s="4"/>
      <c r="V66" s="4"/>
      <c r="W66" s="4"/>
      <c r="X66" s="4"/>
      <c r="Y66" s="4"/>
      <c r="Z66" s="4"/>
      <c r="AA66" s="4"/>
      <c r="AB66" s="4"/>
      <c r="AC66" s="4"/>
      <c r="AD66" s="4"/>
      <c r="AE66" s="4"/>
      <c r="AF66" s="4"/>
      <c r="AG66" s="4"/>
    </row>
    <row r="67">
      <c r="A67" s="39" t="s">
        <v>40</v>
      </c>
      <c r="B67" s="23"/>
      <c r="C67" s="23"/>
      <c r="D67" s="291"/>
      <c r="E67" s="291"/>
      <c r="F67" s="291">
        <f t="shared" ref="F67:L67" si="91">F54/E53</f>
        <v>0.9518072289</v>
      </c>
      <c r="G67" s="291">
        <f t="shared" si="91"/>
        <v>0.9240506329</v>
      </c>
      <c r="H67" s="291">
        <f t="shared" si="91"/>
        <v>0.9329608939</v>
      </c>
      <c r="I67" s="291">
        <f t="shared" si="91"/>
        <v>0.6696832579</v>
      </c>
      <c r="J67" s="291">
        <f t="shared" si="91"/>
        <v>0.8009259259</v>
      </c>
      <c r="K67" s="291">
        <f t="shared" si="91"/>
        <v>0.8387096774</v>
      </c>
      <c r="L67" s="291">
        <f t="shared" si="91"/>
        <v>0.9903846154</v>
      </c>
      <c r="M67" s="124">
        <v>0.7982219827586207</v>
      </c>
      <c r="N67" s="125">
        <f t="shared" si="85"/>
        <v>0.7490183348</v>
      </c>
      <c r="O67" s="124">
        <f>I67</f>
        <v>0.6696832579</v>
      </c>
      <c r="P67" s="124">
        <f t="shared" si="87"/>
        <v>0.6696832579</v>
      </c>
      <c r="Q67" s="124">
        <f t="shared" si="88"/>
        <v>0.6027149321</v>
      </c>
      <c r="R67" s="124">
        <f t="shared" si="89"/>
        <v>0.6027149321</v>
      </c>
      <c r="S67" s="23"/>
      <c r="T67" s="23"/>
      <c r="U67" s="23"/>
      <c r="V67" s="23"/>
      <c r="W67" s="23"/>
      <c r="X67" s="23"/>
      <c r="Y67" s="23"/>
      <c r="Z67" s="23"/>
      <c r="AA67" s="23"/>
      <c r="AB67" s="23"/>
      <c r="AC67" s="23"/>
      <c r="AD67" s="23"/>
      <c r="AE67" s="23"/>
      <c r="AF67" s="23"/>
      <c r="AG67" s="23"/>
    </row>
    <row r="68">
      <c r="A68" s="1" t="s">
        <v>93</v>
      </c>
      <c r="B68" s="4"/>
      <c r="C68" s="4"/>
      <c r="D68" s="4"/>
      <c r="E68" s="4"/>
      <c r="F68" s="4"/>
      <c r="G68" s="4"/>
      <c r="H68" s="8"/>
      <c r="I68" s="8"/>
      <c r="J68" s="8"/>
      <c r="K68" s="8"/>
      <c r="L68" s="8"/>
      <c r="M68" s="119"/>
      <c r="N68" s="118"/>
      <c r="O68" s="119"/>
      <c r="P68" s="119"/>
      <c r="Q68" s="119"/>
      <c r="R68" s="119"/>
      <c r="S68" s="4"/>
      <c r="T68" s="4"/>
      <c r="U68" s="4"/>
      <c r="V68" s="4"/>
      <c r="W68" s="4"/>
      <c r="X68" s="4"/>
      <c r="Y68" s="4"/>
      <c r="Z68" s="4"/>
      <c r="AA68" s="4"/>
      <c r="AB68" s="4"/>
      <c r="AC68" s="4"/>
      <c r="AD68" s="4"/>
      <c r="AE68" s="4"/>
      <c r="AF68" s="4"/>
      <c r="AG68" s="4"/>
    </row>
    <row r="69">
      <c r="A69" s="292" t="s">
        <v>17</v>
      </c>
      <c r="B69" s="4"/>
      <c r="C69" s="4"/>
      <c r="D69" s="4"/>
      <c r="E69" s="4"/>
      <c r="F69" s="75">
        <f t="shared" ref="F69:Y69" si="92">F59*F60*F61*F62</f>
        <v>0.3846613207</v>
      </c>
      <c r="G69" s="75">
        <f t="shared" si="92"/>
        <v>0.367487695</v>
      </c>
      <c r="H69" s="75">
        <f t="shared" si="92"/>
        <v>0.3606438759</v>
      </c>
      <c r="I69" s="75">
        <f t="shared" si="92"/>
        <v>0.153359005</v>
      </c>
      <c r="J69" s="75">
        <f t="shared" si="92"/>
        <v>0.1537212597</v>
      </c>
      <c r="K69" s="75">
        <f t="shared" si="92"/>
        <v>0.2127240135</v>
      </c>
      <c r="L69" s="75">
        <f t="shared" si="92"/>
        <v>0.228829444</v>
      </c>
      <c r="M69" s="75">
        <f t="shared" si="92"/>
        <v>0.4100291215</v>
      </c>
      <c r="N69" s="75">
        <f t="shared" si="92"/>
        <v>0.1618295765</v>
      </c>
      <c r="O69" s="75">
        <f t="shared" si="92"/>
        <v>0.153359005</v>
      </c>
      <c r="P69" s="75">
        <f t="shared" si="92"/>
        <v>0.153359005</v>
      </c>
      <c r="Q69" s="75">
        <f t="shared" si="92"/>
        <v>0.1006188432</v>
      </c>
      <c r="R69" s="75">
        <f t="shared" si="92"/>
        <v>0.1006188432</v>
      </c>
      <c r="S69" s="75">
        <f t="shared" si="92"/>
        <v>0.228829444</v>
      </c>
      <c r="T69" s="75">
        <f t="shared" si="92"/>
        <v>0.1863830124</v>
      </c>
      <c r="U69" s="75">
        <f t="shared" si="92"/>
        <v>0.1222858944</v>
      </c>
      <c r="V69" s="75">
        <f t="shared" si="92"/>
        <v>0.1222858944</v>
      </c>
      <c r="W69" s="75">
        <f t="shared" si="92"/>
        <v>0.1222858944</v>
      </c>
      <c r="X69" s="75">
        <f t="shared" si="92"/>
        <v>0.1222858944</v>
      </c>
      <c r="Y69" s="75">
        <f t="shared" si="92"/>
        <v>0.1222858944</v>
      </c>
      <c r="Z69" s="4"/>
      <c r="AA69" s="4"/>
      <c r="AB69" s="4"/>
      <c r="AC69" s="4"/>
      <c r="AD69" s="4"/>
      <c r="AE69" s="4"/>
      <c r="AF69" s="4"/>
      <c r="AG69" s="4"/>
    </row>
    <row r="70">
      <c r="A70" s="293" t="s">
        <v>18</v>
      </c>
      <c r="B70" s="4"/>
      <c r="C70" s="4"/>
      <c r="D70" s="4"/>
      <c r="E70" s="4"/>
      <c r="F70" s="75">
        <f t="shared" ref="F70:Y70" si="93">F60*F61*F62</f>
        <v>0.7130804147</v>
      </c>
      <c r="G70" s="75">
        <f t="shared" si="93"/>
        <v>0.7081072112</v>
      </c>
      <c r="H70" s="75">
        <f t="shared" si="93"/>
        <v>0.6997829271</v>
      </c>
      <c r="I70" s="75">
        <f t="shared" si="93"/>
        <v>0.3412187173</v>
      </c>
      <c r="J70" s="75">
        <f t="shared" si="93"/>
        <v>0.3924250743</v>
      </c>
      <c r="K70" s="75">
        <f t="shared" si="93"/>
        <v>0.5181429168</v>
      </c>
      <c r="L70" s="75">
        <f t="shared" si="93"/>
        <v>0.5519174347</v>
      </c>
      <c r="M70" s="75">
        <f t="shared" si="93"/>
        <v>0.6092880882</v>
      </c>
      <c r="N70" s="75">
        <f t="shared" si="93"/>
        <v>0.3701205634</v>
      </c>
      <c r="O70" s="75">
        <f t="shared" si="93"/>
        <v>0.3412187173</v>
      </c>
      <c r="P70" s="75">
        <f t="shared" si="93"/>
        <v>0.3412187173</v>
      </c>
      <c r="Q70" s="75">
        <f t="shared" si="93"/>
        <v>0.2487484449</v>
      </c>
      <c r="R70" s="75">
        <f t="shared" si="93"/>
        <v>0.2487484449</v>
      </c>
      <c r="S70" s="75">
        <f t="shared" si="93"/>
        <v>0.5519174347</v>
      </c>
      <c r="T70" s="75">
        <f t="shared" si="93"/>
        <v>0.4732002105</v>
      </c>
      <c r="U70" s="75">
        <f t="shared" si="93"/>
        <v>0.3449629535</v>
      </c>
      <c r="V70" s="75">
        <f t="shared" si="93"/>
        <v>0.3449629535</v>
      </c>
      <c r="W70" s="75">
        <f t="shared" si="93"/>
        <v>0.3449629535</v>
      </c>
      <c r="X70" s="75">
        <f t="shared" si="93"/>
        <v>0.3449629535</v>
      </c>
      <c r="Y70" s="75">
        <f t="shared" si="93"/>
        <v>0.3449629535</v>
      </c>
      <c r="Z70" s="4"/>
      <c r="AA70" s="4"/>
      <c r="AB70" s="4"/>
      <c r="AC70" s="4"/>
      <c r="AD70" s="4"/>
      <c r="AE70" s="4"/>
      <c r="AF70" s="4"/>
      <c r="AG70" s="4"/>
    </row>
    <row r="71">
      <c r="A71" s="292" t="s">
        <v>19</v>
      </c>
      <c r="B71" s="4"/>
      <c r="C71" s="4"/>
      <c r="D71" s="4"/>
      <c r="E71" s="4"/>
      <c r="F71" s="75">
        <f t="shared" ref="F71:Y71" si="94">F61*F62</f>
        <v>0.8596542438</v>
      </c>
      <c r="G71" s="75">
        <f t="shared" si="94"/>
        <v>0.8477376324</v>
      </c>
      <c r="H71" s="75">
        <f t="shared" si="94"/>
        <v>0.8117633408</v>
      </c>
      <c r="I71" s="75">
        <f t="shared" si="94"/>
        <v>0.5149766452</v>
      </c>
      <c r="J71" s="75">
        <f t="shared" si="94"/>
        <v>0.5827978721</v>
      </c>
      <c r="K71" s="75">
        <f t="shared" si="94"/>
        <v>0.7269035034</v>
      </c>
      <c r="L71" s="75">
        <f t="shared" si="94"/>
        <v>0.7704886031</v>
      </c>
      <c r="M71" s="75">
        <f t="shared" si="94"/>
        <v>0.7327164692</v>
      </c>
      <c r="N71" s="75">
        <f t="shared" si="94"/>
        <v>0.5441826705</v>
      </c>
      <c r="O71" s="75">
        <f t="shared" si="94"/>
        <v>0.5149766452</v>
      </c>
      <c r="P71" s="75">
        <f t="shared" si="94"/>
        <v>0.5149766452</v>
      </c>
      <c r="Q71" s="75">
        <f t="shared" si="94"/>
        <v>0.4171310826</v>
      </c>
      <c r="R71" s="75">
        <f t="shared" si="94"/>
        <v>0.4171310826</v>
      </c>
      <c r="S71" s="75">
        <f t="shared" si="94"/>
        <v>0.7704886031</v>
      </c>
      <c r="T71" s="75">
        <f t="shared" si="94"/>
        <v>0.6953659643</v>
      </c>
      <c r="U71" s="75">
        <f t="shared" si="94"/>
        <v>0.5632464311</v>
      </c>
      <c r="V71" s="75">
        <f t="shared" si="94"/>
        <v>0.5632464311</v>
      </c>
      <c r="W71" s="75">
        <f t="shared" si="94"/>
        <v>0.5632464311</v>
      </c>
      <c r="X71" s="75">
        <f t="shared" si="94"/>
        <v>0.5632464311</v>
      </c>
      <c r="Y71" s="75">
        <f t="shared" si="94"/>
        <v>0.5632464311</v>
      </c>
      <c r="Z71" s="4"/>
      <c r="AA71" s="4"/>
      <c r="AB71" s="4"/>
      <c r="AC71" s="4"/>
      <c r="AD71" s="4"/>
      <c r="AE71" s="4"/>
      <c r="AF71" s="4"/>
      <c r="AG71" s="4"/>
    </row>
    <row r="72">
      <c r="A72" s="294" t="s">
        <v>20</v>
      </c>
      <c r="B72" s="23"/>
      <c r="C72" s="23"/>
      <c r="D72" s="23"/>
      <c r="E72" s="23"/>
      <c r="F72" s="122">
        <f t="shared" ref="F72:Y72" si="95">F62</f>
        <v>0.9451971071</v>
      </c>
      <c r="G72" s="122">
        <f t="shared" si="95"/>
        <v>0.9440714543</v>
      </c>
      <c r="H72" s="122">
        <f t="shared" si="95"/>
        <v>0.976934356</v>
      </c>
      <c r="I72" s="122">
        <f t="shared" si="95"/>
        <v>0.6955501222</v>
      </c>
      <c r="J72" s="122">
        <f t="shared" si="95"/>
        <v>0.8215492829</v>
      </c>
      <c r="K72" s="122">
        <f t="shared" si="95"/>
        <v>0.8706167466</v>
      </c>
      <c r="L72" s="122">
        <f t="shared" si="95"/>
        <v>0.9189871277</v>
      </c>
      <c r="M72" s="122">
        <f t="shared" si="95"/>
        <v>0.8330518028</v>
      </c>
      <c r="N72" s="122">
        <f t="shared" si="95"/>
        <v>0.7643207779</v>
      </c>
      <c r="O72" s="122">
        <f t="shared" si="95"/>
        <v>0.6955501222</v>
      </c>
      <c r="P72" s="122">
        <f t="shared" si="95"/>
        <v>0.6955501222</v>
      </c>
      <c r="Q72" s="122">
        <f t="shared" si="95"/>
        <v>0.62599511</v>
      </c>
      <c r="R72" s="122">
        <f t="shared" si="95"/>
        <v>0.62599511</v>
      </c>
      <c r="S72" s="122">
        <f t="shared" si="95"/>
        <v>0.9189871277</v>
      </c>
      <c r="T72" s="122">
        <f t="shared" si="95"/>
        <v>0.8730377713</v>
      </c>
      <c r="U72" s="122">
        <f t="shared" si="95"/>
        <v>0.7857339941</v>
      </c>
      <c r="V72" s="122">
        <f t="shared" si="95"/>
        <v>0.7857339941</v>
      </c>
      <c r="W72" s="122">
        <f t="shared" si="95"/>
        <v>0.7857339941</v>
      </c>
      <c r="X72" s="122">
        <f t="shared" si="95"/>
        <v>0.7857339941</v>
      </c>
      <c r="Y72" s="122">
        <f t="shared" si="95"/>
        <v>0.7857339941</v>
      </c>
      <c r="Z72" s="23"/>
      <c r="AA72" s="23"/>
      <c r="AB72" s="23"/>
      <c r="AC72" s="23"/>
      <c r="AD72" s="23"/>
      <c r="AE72" s="23"/>
      <c r="AF72" s="23"/>
      <c r="AG72" s="23"/>
    </row>
    <row r="73">
      <c r="A73" s="1" t="s">
        <v>142</v>
      </c>
      <c r="B73" s="4"/>
      <c r="C73" s="4"/>
      <c r="D73" s="4"/>
      <c r="E73" s="4"/>
      <c r="F73" s="4"/>
      <c r="G73" s="4"/>
      <c r="H73" s="8"/>
      <c r="I73" s="8"/>
      <c r="J73" s="8"/>
      <c r="K73" s="8"/>
      <c r="L73" s="8"/>
      <c r="M73" s="119"/>
      <c r="N73" s="118"/>
      <c r="O73" s="119"/>
      <c r="P73" s="119"/>
      <c r="Q73" s="119"/>
      <c r="R73" s="119"/>
      <c r="S73" s="4"/>
      <c r="T73" s="4"/>
      <c r="U73" s="4"/>
      <c r="V73" s="4"/>
      <c r="W73" s="4"/>
      <c r="X73" s="4"/>
      <c r="Y73" s="4"/>
      <c r="Z73" s="4"/>
      <c r="AA73" s="4"/>
      <c r="AB73" s="4"/>
      <c r="AC73" s="4"/>
      <c r="AD73" s="4"/>
      <c r="AE73" s="4"/>
      <c r="AF73" s="4"/>
      <c r="AG73" s="4"/>
    </row>
    <row r="74">
      <c r="A74" s="292" t="s">
        <v>17</v>
      </c>
      <c r="B74" s="4"/>
      <c r="C74" s="4"/>
      <c r="D74" s="4"/>
      <c r="E74" s="4"/>
      <c r="F74" s="75">
        <f t="shared" ref="F74:F77" si="97">AVERAGE(F69)</f>
        <v>0.3846613207</v>
      </c>
      <c r="G74" s="75">
        <f t="shared" ref="G74:G77" si="98">AVERAGE(F69:G69)</f>
        <v>0.3760745079</v>
      </c>
      <c r="H74" s="75">
        <f t="shared" ref="H74:H77" si="99">AVERAGE(F69:H69)</f>
        <v>0.3709309639</v>
      </c>
      <c r="I74" s="75">
        <f t="shared" ref="I74:I77" si="100">AVERAGE(F69:I69)</f>
        <v>0.3165379742</v>
      </c>
      <c r="J74" s="75">
        <f t="shared" ref="J74:J77" si="101">AVERAGE(I69:J69)</f>
        <v>0.1535401324</v>
      </c>
      <c r="K74" s="75">
        <f t="shared" ref="K74:L74" si="96">AVERAGE(I69:K69)</f>
        <v>0.1732680927</v>
      </c>
      <c r="L74" s="75">
        <f t="shared" si="96"/>
        <v>0.1984249057</v>
      </c>
      <c r="M74" s="77">
        <v>0.40939727592647285</v>
      </c>
      <c r="N74" s="295">
        <f t="shared" ref="N74:N77" si="103">AVERAGE(F69:H69,N69)</f>
        <v>0.3186556171</v>
      </c>
      <c r="O74" s="77">
        <f t="shared" ref="O74:O77" si="104">AVERAGE(I69,O69)</f>
        <v>0.153359005</v>
      </c>
      <c r="P74" s="77">
        <f t="shared" ref="P74:P77" si="105">AVERAGE(I69,O69:P69)</f>
        <v>0.153359005</v>
      </c>
      <c r="Q74" s="77">
        <f t="shared" ref="Q74:Q77" si="106">AVERAGE(I69,O69:Q69)</f>
        <v>0.1401739646</v>
      </c>
      <c r="R74" s="77">
        <f t="shared" ref="R74:R77" si="107">AVERAGE(I69,O69:R69)</f>
        <v>0.1322629403</v>
      </c>
      <c r="S74" s="75">
        <f t="shared" ref="S74:S77" si="108">AVERAGE(J69:L69,S69)</f>
        <v>0.2060260403</v>
      </c>
      <c r="T74" s="75">
        <f t="shared" ref="T74:T77" si="109">AVERAGE(I69:L69,S69:T69)</f>
        <v>0.1939743631</v>
      </c>
      <c r="U74" s="75">
        <f t="shared" ref="U74:U77" si="110">average(J69:L69,S69:U69)</f>
        <v>0.1887955113</v>
      </c>
      <c r="V74" s="75">
        <f t="shared" ref="V74:V77" si="111">AVERAGE(K69:L69,S69:V69)</f>
        <v>0.1835562838</v>
      </c>
      <c r="W74" s="75">
        <f t="shared" ref="W74:W77" si="112">AVERAGE(L69,S69:W69)</f>
        <v>0.1684832639</v>
      </c>
      <c r="X74" s="75">
        <f t="shared" ref="X74:X77" si="113">average(S69:X69)</f>
        <v>0.1507260057</v>
      </c>
      <c r="Y74" s="75">
        <f t="shared" ref="Y74:Y77" si="114">AVERAGE(T69:Y69)</f>
        <v>0.1329687474</v>
      </c>
      <c r="Z74" s="4"/>
      <c r="AA74" s="4"/>
      <c r="AB74" s="4"/>
      <c r="AC74" s="4"/>
      <c r="AD74" s="4"/>
      <c r="AE74" s="4"/>
      <c r="AF74" s="4"/>
      <c r="AG74" s="4"/>
    </row>
    <row r="75">
      <c r="A75" s="293" t="s">
        <v>18</v>
      </c>
      <c r="B75" s="4"/>
      <c r="C75" s="4"/>
      <c r="D75" s="4"/>
      <c r="E75" s="4"/>
      <c r="F75" s="75">
        <f t="shared" si="97"/>
        <v>0.7130804147</v>
      </c>
      <c r="G75" s="75">
        <f t="shared" si="98"/>
        <v>0.710593813</v>
      </c>
      <c r="H75" s="75">
        <f t="shared" si="99"/>
        <v>0.7069901844</v>
      </c>
      <c r="I75" s="75">
        <f t="shared" si="100"/>
        <v>0.6155473176</v>
      </c>
      <c r="J75" s="75">
        <f t="shared" si="101"/>
        <v>0.3668218958</v>
      </c>
      <c r="K75" s="75">
        <f t="shared" ref="K75:L75" si="102">AVERAGE(I70:K70)</f>
        <v>0.4172622361</v>
      </c>
      <c r="L75" s="75">
        <f t="shared" si="102"/>
        <v>0.4874951419</v>
      </c>
      <c r="M75" s="77">
        <v>0.6095848496951558</v>
      </c>
      <c r="N75" s="295">
        <f t="shared" si="103"/>
        <v>0.6227727791</v>
      </c>
      <c r="O75" s="77">
        <f t="shared" si="104"/>
        <v>0.3412187173</v>
      </c>
      <c r="P75" s="77">
        <f t="shared" si="105"/>
        <v>0.3412187173</v>
      </c>
      <c r="Q75" s="77">
        <f t="shared" si="106"/>
        <v>0.3181011492</v>
      </c>
      <c r="R75" s="77">
        <f t="shared" si="107"/>
        <v>0.3042306083</v>
      </c>
      <c r="S75" s="75">
        <f t="shared" si="108"/>
        <v>0.5036007151</v>
      </c>
      <c r="T75" s="75">
        <f t="shared" si="109"/>
        <v>0.471470298</v>
      </c>
      <c r="U75" s="75">
        <f t="shared" si="110"/>
        <v>0.4720943374</v>
      </c>
      <c r="V75" s="75">
        <f t="shared" si="111"/>
        <v>0.4641839839</v>
      </c>
      <c r="W75" s="75">
        <f t="shared" si="112"/>
        <v>0.4353206567</v>
      </c>
      <c r="X75" s="75">
        <f t="shared" si="113"/>
        <v>0.4008282432</v>
      </c>
      <c r="Y75" s="75">
        <f t="shared" si="114"/>
        <v>0.3663358297</v>
      </c>
      <c r="Z75" s="4"/>
      <c r="AA75" s="4"/>
      <c r="AB75" s="4"/>
      <c r="AC75" s="4"/>
      <c r="AD75" s="4"/>
      <c r="AE75" s="4"/>
      <c r="AF75" s="4"/>
      <c r="AG75" s="4"/>
    </row>
    <row r="76">
      <c r="A76" s="292" t="s">
        <v>19</v>
      </c>
      <c r="B76" s="4"/>
      <c r="C76" s="4"/>
      <c r="D76" s="4"/>
      <c r="E76" s="4"/>
      <c r="F76" s="75">
        <f t="shared" si="97"/>
        <v>0.8596542438</v>
      </c>
      <c r="G76" s="75">
        <f t="shared" si="98"/>
        <v>0.8536959381</v>
      </c>
      <c r="H76" s="75">
        <f t="shared" si="99"/>
        <v>0.8397184057</v>
      </c>
      <c r="I76" s="75">
        <f t="shared" si="100"/>
        <v>0.7585329656</v>
      </c>
      <c r="J76" s="75">
        <f t="shared" si="101"/>
        <v>0.5488872587</v>
      </c>
      <c r="K76" s="75">
        <f t="shared" ref="K76:L76" si="115">AVERAGE(I71:K71)</f>
        <v>0.6082260069</v>
      </c>
      <c r="L76" s="75">
        <f t="shared" si="115"/>
        <v>0.6933966595</v>
      </c>
      <c r="M76" s="77">
        <v>0.732861314033415</v>
      </c>
      <c r="N76" s="295">
        <f t="shared" si="103"/>
        <v>0.7658344719</v>
      </c>
      <c r="O76" s="77">
        <f t="shared" si="104"/>
        <v>0.5149766452</v>
      </c>
      <c r="P76" s="77">
        <f t="shared" si="105"/>
        <v>0.5149766452</v>
      </c>
      <c r="Q76" s="77">
        <f t="shared" si="106"/>
        <v>0.4905152546</v>
      </c>
      <c r="R76" s="77">
        <f t="shared" si="107"/>
        <v>0.4758384202</v>
      </c>
      <c r="S76" s="75">
        <f t="shared" si="108"/>
        <v>0.7126696454</v>
      </c>
      <c r="T76" s="75">
        <f t="shared" si="109"/>
        <v>0.6768368652</v>
      </c>
      <c r="U76" s="75">
        <f t="shared" si="110"/>
        <v>0.6848818295</v>
      </c>
      <c r="V76" s="75">
        <f t="shared" si="111"/>
        <v>0.681623256</v>
      </c>
      <c r="W76" s="75">
        <f t="shared" si="112"/>
        <v>0.6543470773</v>
      </c>
      <c r="X76" s="75">
        <f t="shared" si="113"/>
        <v>0.6198067153</v>
      </c>
      <c r="Y76" s="75">
        <f t="shared" si="114"/>
        <v>0.5852663533</v>
      </c>
      <c r="Z76" s="4"/>
      <c r="AA76" s="4"/>
      <c r="AB76" s="4"/>
      <c r="AC76" s="4"/>
      <c r="AD76" s="4"/>
      <c r="AE76" s="4"/>
      <c r="AF76" s="4"/>
      <c r="AG76" s="4"/>
    </row>
    <row r="77">
      <c r="A77" s="294" t="s">
        <v>20</v>
      </c>
      <c r="B77" s="23"/>
      <c r="C77" s="23"/>
      <c r="D77" s="23"/>
      <c r="E77" s="23"/>
      <c r="F77" s="122">
        <f t="shared" si="97"/>
        <v>0.9451971071</v>
      </c>
      <c r="G77" s="122">
        <f t="shared" si="98"/>
        <v>0.9446342807</v>
      </c>
      <c r="H77" s="122">
        <f t="shared" si="99"/>
        <v>0.9554009724</v>
      </c>
      <c r="I77" s="122">
        <f t="shared" si="100"/>
        <v>0.8904382599</v>
      </c>
      <c r="J77" s="122">
        <f t="shared" si="101"/>
        <v>0.7585497026</v>
      </c>
      <c r="K77" s="122">
        <f t="shared" ref="K77:L77" si="116">AVERAGE(I72:K72)</f>
        <v>0.7959053839</v>
      </c>
      <c r="L77" s="122">
        <f t="shared" si="116"/>
        <v>0.8703843857</v>
      </c>
      <c r="M77" s="176">
        <v>0.8330518027891035</v>
      </c>
      <c r="N77" s="297">
        <f t="shared" si="103"/>
        <v>0.9076309238</v>
      </c>
      <c r="O77" s="176">
        <f t="shared" si="104"/>
        <v>0.6955501222</v>
      </c>
      <c r="P77" s="176">
        <f t="shared" si="105"/>
        <v>0.6955501222</v>
      </c>
      <c r="Q77" s="176">
        <f t="shared" si="106"/>
        <v>0.6781613692</v>
      </c>
      <c r="R77" s="176">
        <f t="shared" si="107"/>
        <v>0.6677281174</v>
      </c>
      <c r="S77" s="122">
        <f t="shared" si="108"/>
        <v>0.8825350712</v>
      </c>
      <c r="T77" s="122">
        <f t="shared" si="109"/>
        <v>0.8497880297</v>
      </c>
      <c r="U77" s="122">
        <f t="shared" si="110"/>
        <v>0.864818675</v>
      </c>
      <c r="V77" s="122">
        <f t="shared" si="111"/>
        <v>0.8588494602</v>
      </c>
      <c r="W77" s="122">
        <f t="shared" si="112"/>
        <v>0.8447023348</v>
      </c>
      <c r="X77" s="122">
        <f t="shared" si="113"/>
        <v>0.8224934792</v>
      </c>
      <c r="Y77" s="122">
        <f t="shared" si="114"/>
        <v>0.8002846237</v>
      </c>
      <c r="Z77" s="23"/>
      <c r="AA77" s="23"/>
      <c r="AB77" s="23"/>
      <c r="AC77" s="23"/>
      <c r="AD77" s="23"/>
      <c r="AE77" s="23"/>
      <c r="AF77" s="23"/>
      <c r="AG77" s="23"/>
    </row>
    <row r="78">
      <c r="A78" s="1" t="s">
        <v>95</v>
      </c>
      <c r="B78" s="4"/>
      <c r="C78" s="4"/>
      <c r="D78" s="4"/>
      <c r="E78" s="4"/>
      <c r="F78" s="4"/>
      <c r="G78" s="4"/>
      <c r="H78" s="8"/>
      <c r="I78" s="8"/>
      <c r="J78" s="8"/>
      <c r="K78" s="8"/>
      <c r="L78" s="8"/>
      <c r="M78" s="119"/>
      <c r="N78" s="118"/>
      <c r="O78" s="119"/>
      <c r="P78" s="119"/>
      <c r="Q78" s="119"/>
      <c r="R78" s="119"/>
      <c r="S78" s="4"/>
      <c r="T78" s="4"/>
      <c r="U78" s="4"/>
      <c r="V78" s="4"/>
      <c r="W78" s="4"/>
      <c r="X78" s="4"/>
      <c r="Y78" s="4"/>
      <c r="Z78" s="4"/>
      <c r="AA78" s="4"/>
      <c r="AB78" s="4"/>
      <c r="AC78" s="4"/>
      <c r="AD78" s="4"/>
      <c r="AE78" s="4"/>
      <c r="AF78" s="4"/>
      <c r="AG78" s="4"/>
    </row>
    <row r="79">
      <c r="A79" s="1"/>
      <c r="B79" s="4"/>
      <c r="C79" s="4"/>
      <c r="D79" s="4"/>
      <c r="E79" s="4"/>
      <c r="F79" s="4"/>
      <c r="G79" s="4"/>
      <c r="H79" s="8"/>
      <c r="I79" s="8"/>
      <c r="J79" s="8"/>
      <c r="K79" s="8"/>
      <c r="L79" s="8"/>
      <c r="M79" s="119"/>
      <c r="N79" s="118"/>
      <c r="O79" s="119"/>
      <c r="P79" s="119"/>
      <c r="Q79" s="119"/>
      <c r="R79" s="119"/>
      <c r="S79" s="4"/>
      <c r="T79" s="4"/>
      <c r="U79" s="4"/>
      <c r="V79" s="4"/>
      <c r="W79" s="4"/>
      <c r="X79" s="4"/>
      <c r="Y79" s="4"/>
      <c r="Z79" s="4"/>
      <c r="AA79" s="4"/>
      <c r="AB79" s="4"/>
      <c r="AC79" s="4"/>
      <c r="AD79" s="4"/>
      <c r="AE79" s="4"/>
      <c r="AF79" s="4"/>
      <c r="AG79" s="4"/>
    </row>
    <row r="80">
      <c r="A80" s="292" t="s">
        <v>17</v>
      </c>
      <c r="B80" s="4"/>
      <c r="C80" s="4"/>
      <c r="D80" s="4"/>
      <c r="E80" s="4"/>
      <c r="F80" s="149"/>
      <c r="G80" s="274">
        <f t="shared" ref="G80:I80" si="117">G74*70%</f>
        <v>0.2632521555</v>
      </c>
      <c r="H80" s="274">
        <f t="shared" si="117"/>
        <v>0.2596516747</v>
      </c>
      <c r="I80" s="274">
        <f t="shared" si="117"/>
        <v>0.2215765819</v>
      </c>
      <c r="J80" s="274">
        <f t="shared" ref="J80:L80" si="118">J74</f>
        <v>0.1535401324</v>
      </c>
      <c r="K80" s="274">
        <f t="shared" si="118"/>
        <v>0.1732680927</v>
      </c>
      <c r="L80" s="274">
        <f t="shared" si="118"/>
        <v>0.1984249057</v>
      </c>
      <c r="M80" s="77">
        <v>0.286578093148531</v>
      </c>
      <c r="N80" s="295">
        <f t="shared" ref="N80:N83" si="122">N69</f>
        <v>0.1618295765</v>
      </c>
      <c r="O80" s="77">
        <f t="shared" ref="O80:Y80" si="119">O74</f>
        <v>0.153359005</v>
      </c>
      <c r="P80" s="77">
        <f t="shared" si="119"/>
        <v>0.153359005</v>
      </c>
      <c r="Q80" s="77">
        <f t="shared" si="119"/>
        <v>0.1401739646</v>
      </c>
      <c r="R80" s="77">
        <f t="shared" si="119"/>
        <v>0.1322629403</v>
      </c>
      <c r="S80" s="75">
        <f t="shared" si="119"/>
        <v>0.2060260403</v>
      </c>
      <c r="T80" s="75">
        <f t="shared" si="119"/>
        <v>0.1939743631</v>
      </c>
      <c r="U80" s="75">
        <f t="shared" si="119"/>
        <v>0.1887955113</v>
      </c>
      <c r="V80" s="75">
        <f t="shared" si="119"/>
        <v>0.1835562838</v>
      </c>
      <c r="W80" s="75">
        <f t="shared" si="119"/>
        <v>0.1684832639</v>
      </c>
      <c r="X80" s="75">
        <f t="shared" si="119"/>
        <v>0.1507260057</v>
      </c>
      <c r="Y80" s="75">
        <f t="shared" si="119"/>
        <v>0.1329687474</v>
      </c>
      <c r="Z80" s="4"/>
      <c r="AA80" s="4"/>
      <c r="AB80" s="4"/>
      <c r="AC80" s="4"/>
      <c r="AD80" s="4"/>
      <c r="AE80" s="4"/>
      <c r="AF80" s="4"/>
      <c r="AG80" s="4"/>
    </row>
    <row r="81">
      <c r="A81" s="293" t="s">
        <v>18</v>
      </c>
      <c r="B81" s="4"/>
      <c r="C81" s="4"/>
      <c r="D81" s="4"/>
      <c r="E81" s="4"/>
      <c r="F81" s="149"/>
      <c r="G81" s="274">
        <f t="shared" ref="G81:I81" si="120">G75*70%</f>
        <v>0.4974156691</v>
      </c>
      <c r="H81" s="274">
        <f t="shared" si="120"/>
        <v>0.494893129</v>
      </c>
      <c r="I81" s="274">
        <f t="shared" si="120"/>
        <v>0.4308831223</v>
      </c>
      <c r="J81" s="274">
        <f t="shared" ref="J81:L81" si="121">J75</f>
        <v>0.3668218958</v>
      </c>
      <c r="K81" s="274">
        <f t="shared" si="121"/>
        <v>0.4172622361</v>
      </c>
      <c r="L81" s="274">
        <f t="shared" si="121"/>
        <v>0.4874951419</v>
      </c>
      <c r="M81" s="77">
        <v>0.426709394786609</v>
      </c>
      <c r="N81" s="295">
        <f t="shared" si="122"/>
        <v>0.3701205634</v>
      </c>
      <c r="O81" s="77">
        <f t="shared" ref="O81:Y81" si="123">O75</f>
        <v>0.3412187173</v>
      </c>
      <c r="P81" s="77">
        <f t="shared" si="123"/>
        <v>0.3412187173</v>
      </c>
      <c r="Q81" s="77">
        <f t="shared" si="123"/>
        <v>0.3181011492</v>
      </c>
      <c r="R81" s="77">
        <f t="shared" si="123"/>
        <v>0.3042306083</v>
      </c>
      <c r="S81" s="75">
        <f t="shared" si="123"/>
        <v>0.5036007151</v>
      </c>
      <c r="T81" s="75">
        <f t="shared" si="123"/>
        <v>0.471470298</v>
      </c>
      <c r="U81" s="75">
        <f t="shared" si="123"/>
        <v>0.4720943374</v>
      </c>
      <c r="V81" s="75">
        <f t="shared" si="123"/>
        <v>0.4641839839</v>
      </c>
      <c r="W81" s="75">
        <f t="shared" si="123"/>
        <v>0.4353206567</v>
      </c>
      <c r="X81" s="75">
        <f t="shared" si="123"/>
        <v>0.4008282432</v>
      </c>
      <c r="Y81" s="75">
        <f t="shared" si="123"/>
        <v>0.3663358297</v>
      </c>
      <c r="Z81" s="4"/>
      <c r="AA81" s="4"/>
      <c r="AB81" s="4"/>
      <c r="AC81" s="4"/>
      <c r="AD81" s="4"/>
      <c r="AE81" s="4"/>
      <c r="AF81" s="4"/>
      <c r="AG81" s="4"/>
    </row>
    <row r="82">
      <c r="A82" s="292" t="s">
        <v>19</v>
      </c>
      <c r="B82" s="4"/>
      <c r="C82" s="4"/>
      <c r="D82" s="4"/>
      <c r="E82" s="4"/>
      <c r="F82" s="149"/>
      <c r="G82" s="274">
        <f t="shared" ref="G82:I82" si="124">G76*70%</f>
        <v>0.5975871567</v>
      </c>
      <c r="H82" s="274">
        <f t="shared" si="124"/>
        <v>0.587802884</v>
      </c>
      <c r="I82" s="274">
        <f t="shared" si="124"/>
        <v>0.5309730759</v>
      </c>
      <c r="J82" s="274">
        <f t="shared" ref="J82:L82" si="125">J76</f>
        <v>0.5488872587</v>
      </c>
      <c r="K82" s="274">
        <f t="shared" si="125"/>
        <v>0.6082260069</v>
      </c>
      <c r="L82" s="274">
        <f t="shared" si="125"/>
        <v>0.6933966595</v>
      </c>
      <c r="M82" s="77">
        <v>0.5130029198233905</v>
      </c>
      <c r="N82" s="295">
        <f t="shared" si="122"/>
        <v>0.5441826705</v>
      </c>
      <c r="O82" s="77">
        <f t="shared" ref="O82:Y82" si="126">O76</f>
        <v>0.5149766452</v>
      </c>
      <c r="P82" s="77">
        <f t="shared" si="126"/>
        <v>0.5149766452</v>
      </c>
      <c r="Q82" s="77">
        <f t="shared" si="126"/>
        <v>0.4905152546</v>
      </c>
      <c r="R82" s="77">
        <f t="shared" si="126"/>
        <v>0.4758384202</v>
      </c>
      <c r="S82" s="75">
        <f t="shared" si="126"/>
        <v>0.7126696454</v>
      </c>
      <c r="T82" s="75">
        <f t="shared" si="126"/>
        <v>0.6768368652</v>
      </c>
      <c r="U82" s="75">
        <f t="shared" si="126"/>
        <v>0.6848818295</v>
      </c>
      <c r="V82" s="75">
        <f t="shared" si="126"/>
        <v>0.681623256</v>
      </c>
      <c r="W82" s="75">
        <f t="shared" si="126"/>
        <v>0.6543470773</v>
      </c>
      <c r="X82" s="75">
        <f t="shared" si="126"/>
        <v>0.6198067153</v>
      </c>
      <c r="Y82" s="75">
        <f t="shared" si="126"/>
        <v>0.5852663533</v>
      </c>
      <c r="Z82" s="4"/>
      <c r="AA82" s="4"/>
      <c r="AB82" s="4"/>
      <c r="AC82" s="4"/>
      <c r="AD82" s="4"/>
      <c r="AE82" s="4"/>
      <c r="AF82" s="4"/>
      <c r="AG82" s="4"/>
    </row>
    <row r="83">
      <c r="A83" s="294" t="s">
        <v>20</v>
      </c>
      <c r="B83" s="23"/>
      <c r="C83" s="23"/>
      <c r="D83" s="23"/>
      <c r="E83" s="23"/>
      <c r="F83" s="287"/>
      <c r="G83" s="291">
        <f t="shared" ref="G83:I83" si="127">G77*70%</f>
        <v>0.6612439965</v>
      </c>
      <c r="H83" s="291">
        <f t="shared" si="127"/>
        <v>0.6687806807</v>
      </c>
      <c r="I83" s="291">
        <f t="shared" si="127"/>
        <v>0.6233067819</v>
      </c>
      <c r="J83" s="291">
        <f t="shared" ref="J83:L83" si="128">J77</f>
        <v>0.7585497026</v>
      </c>
      <c r="K83" s="291">
        <f t="shared" si="128"/>
        <v>0.7959053839</v>
      </c>
      <c r="L83" s="291">
        <f t="shared" si="128"/>
        <v>0.8703843857</v>
      </c>
      <c r="M83" s="176">
        <v>0.5831362619523724</v>
      </c>
      <c r="N83" s="297">
        <f t="shared" si="122"/>
        <v>0.7643207779</v>
      </c>
      <c r="O83" s="176">
        <f t="shared" ref="O83:Y83" si="129">O77</f>
        <v>0.6955501222</v>
      </c>
      <c r="P83" s="176">
        <f t="shared" si="129"/>
        <v>0.6955501222</v>
      </c>
      <c r="Q83" s="176">
        <f t="shared" si="129"/>
        <v>0.6781613692</v>
      </c>
      <c r="R83" s="176">
        <f t="shared" si="129"/>
        <v>0.6677281174</v>
      </c>
      <c r="S83" s="122">
        <f t="shared" si="129"/>
        <v>0.8825350712</v>
      </c>
      <c r="T83" s="122">
        <f t="shared" si="129"/>
        <v>0.8497880297</v>
      </c>
      <c r="U83" s="122">
        <f t="shared" si="129"/>
        <v>0.864818675</v>
      </c>
      <c r="V83" s="122">
        <f t="shared" si="129"/>
        <v>0.8588494602</v>
      </c>
      <c r="W83" s="122">
        <f t="shared" si="129"/>
        <v>0.8447023348</v>
      </c>
      <c r="X83" s="122">
        <f t="shared" si="129"/>
        <v>0.8224934792</v>
      </c>
      <c r="Y83" s="122">
        <f t="shared" si="129"/>
        <v>0.8002846237</v>
      </c>
      <c r="Z83" s="23"/>
      <c r="AA83" s="23"/>
      <c r="AB83" s="23"/>
      <c r="AC83" s="23"/>
      <c r="AD83" s="23"/>
      <c r="AE83" s="23"/>
      <c r="AF83" s="23"/>
      <c r="AG83" s="23"/>
    </row>
    <row r="84">
      <c r="A84" s="1" t="s">
        <v>96</v>
      </c>
      <c r="B84" s="4"/>
      <c r="C84" s="4"/>
      <c r="D84" s="4"/>
      <c r="E84" s="4"/>
      <c r="F84" s="4"/>
      <c r="G84" s="4"/>
      <c r="H84" s="8"/>
      <c r="I84" s="8"/>
      <c r="J84" s="8"/>
      <c r="K84" s="8"/>
      <c r="L84" s="8"/>
      <c r="M84" s="119"/>
      <c r="N84" s="118"/>
      <c r="O84" s="119"/>
      <c r="P84" s="119"/>
      <c r="Q84" s="119"/>
      <c r="R84" s="119"/>
      <c r="S84" s="4"/>
      <c r="T84" s="4"/>
      <c r="U84" s="4"/>
      <c r="V84" s="4"/>
      <c r="W84" s="4"/>
      <c r="X84" s="4"/>
      <c r="Y84" s="4"/>
      <c r="Z84" s="4"/>
      <c r="AA84" s="4"/>
      <c r="AB84" s="4"/>
      <c r="AC84" s="4"/>
      <c r="AD84" s="4"/>
      <c r="AE84" s="4"/>
      <c r="AF84" s="4"/>
      <c r="AG84" s="4"/>
    </row>
    <row r="85">
      <c r="A85" s="292" t="s">
        <v>17</v>
      </c>
      <c r="B85" s="4"/>
      <c r="C85" s="4"/>
      <c r="D85" s="4"/>
      <c r="E85" s="4"/>
      <c r="F85" s="4"/>
      <c r="G85" s="27">
        <f t="shared" ref="G85:Y85" si="130">G41*G80</f>
        <v>21972.86766</v>
      </c>
      <c r="H85" s="27">
        <f t="shared" si="130"/>
        <v>24907.0869</v>
      </c>
      <c r="I85" s="27">
        <f t="shared" si="130"/>
        <v>26802.12493</v>
      </c>
      <c r="J85" s="27">
        <f t="shared" si="130"/>
        <v>22663.9054</v>
      </c>
      <c r="K85" s="27">
        <f t="shared" si="130"/>
        <v>28981.8608</v>
      </c>
      <c r="L85" s="27">
        <f t="shared" si="130"/>
        <v>58848.04302</v>
      </c>
      <c r="M85" s="27">
        <f t="shared" si="130"/>
        <v>23024.83032</v>
      </c>
      <c r="N85" s="27">
        <f t="shared" si="130"/>
        <v>17075.85234</v>
      </c>
      <c r="O85" s="27">
        <f t="shared" si="130"/>
        <v>22260.55033</v>
      </c>
      <c r="P85" s="27">
        <f t="shared" si="130"/>
        <v>26712.6604</v>
      </c>
      <c r="Q85" s="27">
        <f t="shared" si="130"/>
        <v>29299.2473</v>
      </c>
      <c r="R85" s="27">
        <f t="shared" si="130"/>
        <v>33174.81624</v>
      </c>
      <c r="S85" s="27">
        <f t="shared" si="130"/>
        <v>89003.24941</v>
      </c>
      <c r="T85" s="27">
        <f t="shared" si="130"/>
        <v>40667.34594</v>
      </c>
      <c r="U85" s="27">
        <f t="shared" si="130"/>
        <v>48469.54714</v>
      </c>
      <c r="V85" s="27">
        <f t="shared" si="130"/>
        <v>56900.39214</v>
      </c>
      <c r="W85" s="27">
        <f t="shared" si="130"/>
        <v>62864.20587</v>
      </c>
      <c r="X85" s="27">
        <f t="shared" si="130"/>
        <v>66644.34747</v>
      </c>
      <c r="Y85" s="27">
        <f t="shared" si="130"/>
        <v>69088.48684</v>
      </c>
      <c r="Z85" s="4"/>
      <c r="AA85" s="4"/>
      <c r="AB85" s="4"/>
      <c r="AC85" s="4"/>
      <c r="AD85" s="4"/>
      <c r="AE85" s="4"/>
      <c r="AF85" s="4"/>
      <c r="AG85" s="4"/>
    </row>
    <row r="86">
      <c r="A86" s="293" t="s">
        <v>18</v>
      </c>
      <c r="B86" s="4"/>
      <c r="C86" s="4"/>
      <c r="D86" s="4"/>
      <c r="E86" s="4"/>
      <c r="F86" s="4"/>
      <c r="G86" s="27">
        <f t="shared" ref="G86:Y86" si="131">G42*G81</f>
        <v>17062.8497</v>
      </c>
      <c r="H86" s="27">
        <f t="shared" si="131"/>
        <v>21288.32284</v>
      </c>
      <c r="I86" s="27">
        <f t="shared" si="131"/>
        <v>18576.66405</v>
      </c>
      <c r="J86" s="27">
        <f t="shared" si="131"/>
        <v>17381.12189</v>
      </c>
      <c r="K86" s="27">
        <f t="shared" si="131"/>
        <v>25286.50877</v>
      </c>
      <c r="L86" s="27">
        <f t="shared" si="131"/>
        <v>33807.71009</v>
      </c>
      <c r="M86" s="27">
        <f t="shared" si="131"/>
        <v>20974.17969</v>
      </c>
      <c r="N86" s="27">
        <f t="shared" si="131"/>
        <v>15523.50213</v>
      </c>
      <c r="O86" s="27">
        <f t="shared" si="131"/>
        <v>18550.45861</v>
      </c>
      <c r="P86" s="27">
        <f t="shared" si="131"/>
        <v>22260.55033</v>
      </c>
      <c r="Q86" s="27">
        <f t="shared" si="131"/>
        <v>22412.58989</v>
      </c>
      <c r="R86" s="27">
        <f t="shared" si="131"/>
        <v>25722.36865</v>
      </c>
      <c r="S86" s="27">
        <f t="shared" si="131"/>
        <v>61924.1384</v>
      </c>
      <c r="T86" s="27">
        <f t="shared" si="131"/>
        <v>80223.10779</v>
      </c>
      <c r="U86" s="27">
        <f t="shared" si="131"/>
        <v>35086.02703</v>
      </c>
      <c r="V86" s="27">
        <f t="shared" si="131"/>
        <v>42244.61495</v>
      </c>
      <c r="W86" s="27">
        <f t="shared" si="131"/>
        <v>47836.47674</v>
      </c>
      <c r="X86" s="27">
        <f t="shared" si="131"/>
        <v>53016.23571</v>
      </c>
      <c r="Y86" s="27">
        <f t="shared" si="131"/>
        <v>57419.37141</v>
      </c>
      <c r="Z86" s="4"/>
      <c r="AA86" s="4"/>
      <c r="AB86" s="4"/>
      <c r="AC86" s="4"/>
      <c r="AD86" s="4"/>
      <c r="AE86" s="4"/>
      <c r="AF86" s="4"/>
      <c r="AG86" s="4"/>
    </row>
    <row r="87">
      <c r="A87" s="292" t="s">
        <v>19</v>
      </c>
      <c r="B87" s="4"/>
      <c r="C87" s="4"/>
      <c r="D87" s="4"/>
      <c r="E87" s="4"/>
      <c r="F87" s="4"/>
      <c r="G87" s="27">
        <f t="shared" ref="G87:Y87" si="132">G43*G82</f>
        <v>14707.21751</v>
      </c>
      <c r="H87" s="27">
        <f t="shared" si="132"/>
        <v>17381.91908</v>
      </c>
      <c r="I87" s="27">
        <f t="shared" si="132"/>
        <v>15133.79461</v>
      </c>
      <c r="J87" s="27">
        <f t="shared" si="132"/>
        <v>15934.19712</v>
      </c>
      <c r="K87" s="27">
        <f t="shared" si="132"/>
        <v>20542.83338</v>
      </c>
      <c r="L87" s="27">
        <f t="shared" si="132"/>
        <v>30100.20338</v>
      </c>
      <c r="M87" s="27">
        <f t="shared" si="132"/>
        <v>15898.43264</v>
      </c>
      <c r="N87" s="27">
        <f t="shared" si="132"/>
        <v>15921.10616</v>
      </c>
      <c r="O87" s="27">
        <f t="shared" si="132"/>
        <v>14710.96256</v>
      </c>
      <c r="P87" s="27">
        <f t="shared" si="132"/>
        <v>18550.45861</v>
      </c>
      <c r="Q87" s="27">
        <f t="shared" si="132"/>
        <v>19082.85677</v>
      </c>
      <c r="R87" s="27">
        <f t="shared" si="132"/>
        <v>19992.82355</v>
      </c>
      <c r="S87" s="27">
        <f t="shared" si="132"/>
        <v>35403.12668</v>
      </c>
      <c r="T87" s="27">
        <f t="shared" si="132"/>
        <v>56635.55221</v>
      </c>
      <c r="U87" s="27">
        <f t="shared" si="132"/>
        <v>71373.13897</v>
      </c>
      <c r="V87" s="27">
        <f t="shared" si="132"/>
        <v>31025.85874</v>
      </c>
      <c r="W87" s="27">
        <f t="shared" si="132"/>
        <v>36472.31921</v>
      </c>
      <c r="X87" s="27">
        <f t="shared" si="132"/>
        <v>41713.8424</v>
      </c>
      <c r="Y87" s="27">
        <f t="shared" si="132"/>
        <v>47410.89345</v>
      </c>
      <c r="Z87" s="4"/>
      <c r="AA87" s="4"/>
      <c r="AB87" s="4"/>
      <c r="AC87" s="4"/>
      <c r="AD87" s="4"/>
      <c r="AE87" s="4"/>
      <c r="AF87" s="4"/>
      <c r="AG87" s="4"/>
    </row>
    <row r="88">
      <c r="A88" s="292" t="s">
        <v>20</v>
      </c>
      <c r="B88" s="4"/>
      <c r="C88" s="4"/>
      <c r="D88" s="4"/>
      <c r="E88" s="4"/>
      <c r="F88" s="4"/>
      <c r="G88" s="27">
        <f t="shared" ref="G88:Y88" si="133">G44*G83</f>
        <v>11725.17855</v>
      </c>
      <c r="H88" s="27">
        <f t="shared" si="133"/>
        <v>13676.56492</v>
      </c>
      <c r="I88" s="27">
        <f t="shared" si="133"/>
        <v>13646.67868</v>
      </c>
      <c r="J88" s="27">
        <f t="shared" si="133"/>
        <v>15337.11644</v>
      </c>
      <c r="K88" s="27">
        <f t="shared" si="133"/>
        <v>19291.1547</v>
      </c>
      <c r="L88" s="27">
        <f t="shared" si="133"/>
        <v>24646.95317</v>
      </c>
      <c r="M88" s="27">
        <f t="shared" si="133"/>
        <v>13843.21225</v>
      </c>
      <c r="N88" s="27">
        <f t="shared" si="133"/>
        <v>16092.02575</v>
      </c>
      <c r="O88" s="27">
        <f t="shared" si="133"/>
        <v>14677.86434</v>
      </c>
      <c r="P88" s="27">
        <f t="shared" si="133"/>
        <v>14710.96256</v>
      </c>
      <c r="Q88" s="27">
        <f t="shared" si="133"/>
        <v>16278.02743</v>
      </c>
      <c r="R88" s="27">
        <f t="shared" si="133"/>
        <v>17309.80394</v>
      </c>
      <c r="S88" s="27">
        <f t="shared" si="133"/>
        <v>32120.06746</v>
      </c>
      <c r="T88" s="27">
        <f t="shared" si="133"/>
        <v>33623.61181</v>
      </c>
      <c r="U88" s="27">
        <f t="shared" si="133"/>
        <v>51874.40147</v>
      </c>
      <c r="V88" s="27">
        <f t="shared" si="133"/>
        <v>64159.22448</v>
      </c>
      <c r="W88" s="27">
        <f t="shared" si="133"/>
        <v>27561.70065</v>
      </c>
      <c r="X88" s="27">
        <f t="shared" si="133"/>
        <v>32863.25543</v>
      </c>
      <c r="Y88" s="27">
        <f t="shared" si="133"/>
        <v>38609.24392</v>
      </c>
      <c r="Z88" s="4"/>
      <c r="AA88" s="4"/>
      <c r="AB88" s="4"/>
      <c r="AC88" s="4"/>
      <c r="AD88" s="4"/>
      <c r="AE88" s="4"/>
      <c r="AF88" s="4"/>
      <c r="AG88" s="4"/>
    </row>
    <row r="89">
      <c r="A89" s="21" t="s">
        <v>88</v>
      </c>
      <c r="B89" s="23"/>
      <c r="C89" s="23"/>
      <c r="D89" s="23"/>
      <c r="E89" s="23"/>
      <c r="F89" s="22">
        <v>36048.0</v>
      </c>
      <c r="G89" s="22">
        <f t="shared" ref="G89:Y89" si="134">SUM(G85:G88)</f>
        <v>65468.11342</v>
      </c>
      <c r="H89" s="22">
        <f t="shared" si="134"/>
        <v>77253.89374</v>
      </c>
      <c r="I89" s="22">
        <f t="shared" si="134"/>
        <v>74159.26227</v>
      </c>
      <c r="J89" s="22">
        <f t="shared" si="134"/>
        <v>71316.34084</v>
      </c>
      <c r="K89" s="22">
        <f t="shared" si="134"/>
        <v>94102.35765</v>
      </c>
      <c r="L89" s="22">
        <f t="shared" si="134"/>
        <v>147402.9097</v>
      </c>
      <c r="M89" s="22">
        <f t="shared" si="134"/>
        <v>73740.65491</v>
      </c>
      <c r="N89" s="22">
        <f t="shared" si="134"/>
        <v>64612.48637</v>
      </c>
      <c r="O89" s="22">
        <f t="shared" si="134"/>
        <v>70199.83584</v>
      </c>
      <c r="P89" s="22">
        <f t="shared" si="134"/>
        <v>82234.63189</v>
      </c>
      <c r="Q89" s="22">
        <f t="shared" si="134"/>
        <v>87072.72139</v>
      </c>
      <c r="R89" s="22">
        <f t="shared" si="134"/>
        <v>96199.81237</v>
      </c>
      <c r="S89" s="22">
        <f t="shared" si="134"/>
        <v>218450.5819</v>
      </c>
      <c r="T89" s="22">
        <f t="shared" si="134"/>
        <v>211149.6178</v>
      </c>
      <c r="U89" s="22">
        <f t="shared" si="134"/>
        <v>206803.1146</v>
      </c>
      <c r="V89" s="22">
        <f t="shared" si="134"/>
        <v>194330.0903</v>
      </c>
      <c r="W89" s="22">
        <f t="shared" si="134"/>
        <v>174734.7025</v>
      </c>
      <c r="X89" s="22">
        <f t="shared" si="134"/>
        <v>194237.681</v>
      </c>
      <c r="Y89" s="22">
        <f t="shared" si="134"/>
        <v>212527.9956</v>
      </c>
      <c r="Z89" s="23"/>
      <c r="AA89" s="23"/>
      <c r="AB89" s="23"/>
      <c r="AC89" s="23"/>
      <c r="AD89" s="23"/>
      <c r="AE89" s="23"/>
      <c r="AF89" s="23"/>
      <c r="AG89" s="23"/>
    </row>
    <row r="90">
      <c r="A90" s="4"/>
      <c r="B90" s="4"/>
      <c r="C90" s="4"/>
      <c r="D90" s="4"/>
      <c r="E90" s="4"/>
      <c r="F90" s="4"/>
      <c r="G90" s="27">
        <v>61831.54313142715</v>
      </c>
      <c r="H90" s="8"/>
      <c r="I90" s="8"/>
      <c r="J90" s="8"/>
      <c r="K90" s="8"/>
      <c r="L90" s="8"/>
      <c r="M90" s="119"/>
      <c r="N90" s="118"/>
      <c r="O90" s="119"/>
      <c r="P90" s="119"/>
      <c r="Q90" s="119"/>
      <c r="R90" s="119"/>
      <c r="S90" s="4"/>
      <c r="T90" s="4"/>
      <c r="U90" s="4"/>
      <c r="V90" s="4"/>
      <c r="W90" s="4"/>
      <c r="X90" s="4"/>
      <c r="Y90" s="4"/>
      <c r="Z90" s="4"/>
      <c r="AA90" s="4"/>
      <c r="AB90" s="4"/>
      <c r="AC90" s="4"/>
      <c r="AD90" s="4"/>
      <c r="AE90" s="4"/>
      <c r="AF90" s="4"/>
      <c r="AG90" s="4"/>
    </row>
    <row r="91">
      <c r="A91" s="292" t="s">
        <v>98</v>
      </c>
      <c r="B91" s="4"/>
      <c r="C91" s="4"/>
      <c r="D91" s="4"/>
      <c r="E91" s="4"/>
      <c r="F91" s="27">
        <f t="shared" ref="F91:Y91" si="135">F89</f>
        <v>36048</v>
      </c>
      <c r="G91" s="27">
        <f t="shared" si="135"/>
        <v>65468.11342</v>
      </c>
      <c r="H91" s="27">
        <f t="shared" si="135"/>
        <v>77253.89374</v>
      </c>
      <c r="I91" s="27">
        <f t="shared" si="135"/>
        <v>74159.26227</v>
      </c>
      <c r="J91" s="27">
        <f t="shared" si="135"/>
        <v>71316.34084</v>
      </c>
      <c r="K91" s="27">
        <f t="shared" si="135"/>
        <v>94102.35765</v>
      </c>
      <c r="L91" s="27">
        <f t="shared" si="135"/>
        <v>147402.9097</v>
      </c>
      <c r="M91" s="27">
        <f t="shared" si="135"/>
        <v>73740.65491</v>
      </c>
      <c r="N91" s="27">
        <f t="shared" si="135"/>
        <v>64612.48637</v>
      </c>
      <c r="O91" s="27">
        <f t="shared" si="135"/>
        <v>70199.83584</v>
      </c>
      <c r="P91" s="27">
        <f t="shared" si="135"/>
        <v>82234.63189</v>
      </c>
      <c r="Q91" s="27">
        <f t="shared" si="135"/>
        <v>87072.72139</v>
      </c>
      <c r="R91" s="27">
        <f t="shared" si="135"/>
        <v>96199.81237</v>
      </c>
      <c r="S91" s="27">
        <f t="shared" si="135"/>
        <v>218450.5819</v>
      </c>
      <c r="T91" s="27">
        <f t="shared" si="135"/>
        <v>211149.6178</v>
      </c>
      <c r="U91" s="27">
        <f t="shared" si="135"/>
        <v>206803.1146</v>
      </c>
      <c r="V91" s="27">
        <f t="shared" si="135"/>
        <v>194330.0903</v>
      </c>
      <c r="W91" s="27">
        <f t="shared" si="135"/>
        <v>174734.7025</v>
      </c>
      <c r="X91" s="27">
        <f t="shared" si="135"/>
        <v>194237.681</v>
      </c>
      <c r="Y91" s="27">
        <f t="shared" si="135"/>
        <v>212527.9956</v>
      </c>
      <c r="Z91" s="4"/>
      <c r="AA91" s="4"/>
      <c r="AB91" s="4"/>
      <c r="AC91" s="4"/>
      <c r="AD91" s="4"/>
      <c r="AE91" s="4"/>
      <c r="AF91" s="4"/>
      <c r="AG91" s="4"/>
    </row>
    <row r="92">
      <c r="A92" s="300" t="s">
        <v>70</v>
      </c>
      <c r="B92" s="4"/>
      <c r="C92" s="4"/>
      <c r="D92" s="4"/>
      <c r="E92" s="4"/>
      <c r="F92" s="4"/>
      <c r="G92" s="188">
        <f>G91-F91</f>
        <v>29420.11342</v>
      </c>
      <c r="H92" s="301">
        <f>H91-G90</f>
        <v>15422.35061</v>
      </c>
      <c r="I92" s="301">
        <f t="shared" ref="I92:R92" si="136">I91-H91</f>
        <v>-3094.631468</v>
      </c>
      <c r="J92" s="301">
        <f t="shared" si="136"/>
        <v>-2842.921429</v>
      </c>
      <c r="K92" s="301">
        <f t="shared" si="136"/>
        <v>22786.01681</v>
      </c>
      <c r="L92" s="301">
        <f t="shared" si="136"/>
        <v>53300.55201</v>
      </c>
      <c r="M92" s="301">
        <f t="shared" si="136"/>
        <v>-73662.25476</v>
      </c>
      <c r="N92" s="301">
        <f t="shared" si="136"/>
        <v>-9128.168535</v>
      </c>
      <c r="O92" s="301">
        <f t="shared" si="136"/>
        <v>5587.349469</v>
      </c>
      <c r="P92" s="301">
        <f t="shared" si="136"/>
        <v>12034.79605</v>
      </c>
      <c r="Q92" s="301">
        <f t="shared" si="136"/>
        <v>4838.089498</v>
      </c>
      <c r="R92" s="301">
        <f t="shared" si="136"/>
        <v>9127.090981</v>
      </c>
      <c r="S92" s="301">
        <f>S91-L91</f>
        <v>71047.67229</v>
      </c>
      <c r="T92" s="301">
        <f t="shared" ref="T92:Y92" si="137">T91-S91</f>
        <v>-7300.964196</v>
      </c>
      <c r="U92" s="301">
        <f t="shared" si="137"/>
        <v>-4346.503126</v>
      </c>
      <c r="V92" s="301">
        <f t="shared" si="137"/>
        <v>-12473.02431</v>
      </c>
      <c r="W92" s="301">
        <f t="shared" si="137"/>
        <v>-19595.38784</v>
      </c>
      <c r="X92" s="301">
        <f t="shared" si="137"/>
        <v>19502.97855</v>
      </c>
      <c r="Y92" s="301">
        <f t="shared" si="137"/>
        <v>18290.3146</v>
      </c>
      <c r="Z92" s="4"/>
      <c r="AA92" s="4"/>
      <c r="AB92" s="4"/>
      <c r="AC92" s="4"/>
      <c r="AD92" s="4"/>
      <c r="AE92" s="4"/>
      <c r="AF92" s="4"/>
      <c r="AG92" s="4"/>
    </row>
    <row r="93">
      <c r="A93" s="292" t="s">
        <v>101</v>
      </c>
      <c r="B93" s="4"/>
      <c r="C93" s="4"/>
      <c r="D93" s="4"/>
      <c r="E93" s="4"/>
      <c r="F93" s="27">
        <f t="shared" ref="F93:Y93" si="138">F46</f>
        <v>9279</v>
      </c>
      <c r="G93" s="27">
        <f t="shared" si="138"/>
        <v>24766</v>
      </c>
      <c r="H93" s="27">
        <f t="shared" si="138"/>
        <v>39617</v>
      </c>
      <c r="I93" s="27">
        <f t="shared" si="138"/>
        <v>47448</v>
      </c>
      <c r="J93" s="27">
        <f t="shared" si="138"/>
        <v>54788</v>
      </c>
      <c r="K93" s="27">
        <f t="shared" si="138"/>
        <v>67071</v>
      </c>
      <c r="L93" s="27">
        <f t="shared" si="138"/>
        <v>85535.84</v>
      </c>
      <c r="M93" s="27">
        <f t="shared" si="138"/>
        <v>43456.44456</v>
      </c>
      <c r="N93" s="27">
        <f t="shared" si="138"/>
        <v>55247.35991</v>
      </c>
      <c r="O93" s="27">
        <f t="shared" si="138"/>
        <v>59630.6995</v>
      </c>
      <c r="P93" s="27">
        <f t="shared" si="138"/>
        <v>71372.99098</v>
      </c>
      <c r="Q93" s="27">
        <f t="shared" si="138"/>
        <v>81964.88402</v>
      </c>
      <c r="R93" s="27">
        <f t="shared" si="138"/>
        <v>93985.5812</v>
      </c>
      <c r="S93" s="27">
        <f t="shared" si="138"/>
        <v>106354.4421</v>
      </c>
      <c r="T93" s="27">
        <f t="shared" si="138"/>
        <v>131773.9709</v>
      </c>
      <c r="U93" s="27">
        <f t="shared" si="138"/>
        <v>156645.3166</v>
      </c>
      <c r="V93" s="27">
        <f t="shared" si="138"/>
        <v>194349.8499</v>
      </c>
      <c r="W93" s="27">
        <f t="shared" si="138"/>
        <v>241307.6333</v>
      </c>
      <c r="X93" s="27">
        <f t="shared" si="138"/>
        <v>261817.7366</v>
      </c>
      <c r="Y93" s="27">
        <f t="shared" si="138"/>
        <v>286933.3418</v>
      </c>
      <c r="Z93" s="4"/>
      <c r="AA93" s="4"/>
      <c r="AB93" s="4"/>
      <c r="AC93" s="4"/>
      <c r="AD93" s="4"/>
      <c r="AE93" s="4"/>
      <c r="AF93" s="4"/>
      <c r="AG93" s="4"/>
    </row>
    <row r="94">
      <c r="A94" s="19" t="s">
        <v>103</v>
      </c>
      <c r="B94" s="4"/>
      <c r="C94" s="4"/>
      <c r="D94" s="4"/>
      <c r="E94" s="4"/>
      <c r="F94" s="4"/>
      <c r="G94" s="188">
        <f>G93-F93</f>
        <v>15487</v>
      </c>
      <c r="H94" s="188">
        <f>H93-G93+(G94-G95)</f>
        <v>14127.26</v>
      </c>
      <c r="I94" s="188">
        <f t="shared" ref="I94:R94" si="139">I93-H93</f>
        <v>7831</v>
      </c>
      <c r="J94" s="188">
        <f t="shared" si="139"/>
        <v>7340</v>
      </c>
      <c r="K94" s="188">
        <f t="shared" si="139"/>
        <v>12283</v>
      </c>
      <c r="L94" s="188">
        <f t="shared" si="139"/>
        <v>18464.84</v>
      </c>
      <c r="M94" s="188">
        <f t="shared" si="139"/>
        <v>-42079.39544</v>
      </c>
      <c r="N94" s="188">
        <f t="shared" si="139"/>
        <v>11790.91535</v>
      </c>
      <c r="O94" s="188">
        <f t="shared" si="139"/>
        <v>4383.339592</v>
      </c>
      <c r="P94" s="188">
        <f t="shared" si="139"/>
        <v>11742.29147</v>
      </c>
      <c r="Q94" s="188">
        <f t="shared" si="139"/>
        <v>10591.89304</v>
      </c>
      <c r="R94" s="188">
        <f t="shared" si="139"/>
        <v>12020.69718</v>
      </c>
      <c r="S94" s="188">
        <f>S93-L93</f>
        <v>20818.60206</v>
      </c>
      <c r="T94" s="188">
        <f t="shared" ref="T94:Y94" si="140">T93-S93</f>
        <v>25419.52883</v>
      </c>
      <c r="U94" s="188">
        <f t="shared" si="140"/>
        <v>24871.34568</v>
      </c>
      <c r="V94" s="188">
        <f t="shared" si="140"/>
        <v>37704.5333</v>
      </c>
      <c r="W94" s="188">
        <f t="shared" si="140"/>
        <v>46957.78345</v>
      </c>
      <c r="X94" s="188">
        <f t="shared" si="140"/>
        <v>20510.10326</v>
      </c>
      <c r="Y94" s="188">
        <f t="shared" si="140"/>
        <v>25115.60527</v>
      </c>
      <c r="Z94" s="4"/>
      <c r="AA94" s="4"/>
      <c r="AB94" s="4"/>
      <c r="AC94" s="4"/>
      <c r="AD94" s="4"/>
      <c r="AE94" s="4"/>
      <c r="AF94" s="4"/>
      <c r="AG94" s="4"/>
    </row>
    <row r="95">
      <c r="A95" s="4"/>
      <c r="B95" s="4"/>
      <c r="C95" s="4"/>
      <c r="D95" s="4"/>
      <c r="E95" s="4"/>
      <c r="F95" s="4"/>
      <c r="G95" s="27">
        <v>16210.74</v>
      </c>
      <c r="H95" s="8"/>
      <c r="I95" s="8"/>
      <c r="J95" s="8"/>
      <c r="K95" s="8"/>
      <c r="L95" s="8"/>
      <c r="M95" s="119"/>
      <c r="N95" s="118"/>
      <c r="O95" s="119"/>
      <c r="P95" s="119"/>
      <c r="Q95" s="119"/>
      <c r="R95" s="119"/>
      <c r="S95" s="4"/>
      <c r="T95" s="4"/>
      <c r="U95" s="4"/>
      <c r="V95" s="4"/>
      <c r="W95" s="4"/>
      <c r="X95" s="4"/>
      <c r="Y95" s="4"/>
      <c r="Z95" s="4"/>
      <c r="AA95" s="4"/>
      <c r="AB95" s="4"/>
      <c r="AC95" s="4"/>
      <c r="AD95" s="4"/>
      <c r="AE95" s="4"/>
      <c r="AF95" s="4"/>
      <c r="AG95" s="4"/>
    </row>
    <row r="96">
      <c r="A96" s="4"/>
      <c r="B96" s="4"/>
      <c r="C96" s="4"/>
      <c r="D96" s="4"/>
      <c r="E96" s="4"/>
      <c r="F96" s="4"/>
      <c r="G96" s="4"/>
      <c r="H96" s="8"/>
      <c r="I96" s="8"/>
      <c r="J96" s="8"/>
      <c r="K96" s="8"/>
      <c r="L96" s="8"/>
      <c r="M96" s="119"/>
      <c r="N96" s="118"/>
      <c r="O96" s="119"/>
      <c r="P96" s="119"/>
      <c r="Q96" s="119"/>
      <c r="R96" s="119"/>
      <c r="S96" s="4"/>
      <c r="T96" s="4"/>
      <c r="U96" s="4"/>
      <c r="V96" s="4"/>
      <c r="W96" s="4"/>
      <c r="X96" s="4"/>
      <c r="Y96" s="4"/>
      <c r="Z96" s="4"/>
      <c r="AA96" s="4"/>
      <c r="AB96" s="4"/>
      <c r="AC96" s="4"/>
      <c r="AD96" s="4"/>
      <c r="AE96" s="4"/>
      <c r="AF96" s="4"/>
      <c r="AG96" s="4"/>
    </row>
    <row r="97">
      <c r="A97" s="19" t="s">
        <v>143</v>
      </c>
      <c r="B97" s="4"/>
      <c r="C97" s="4"/>
      <c r="D97" s="4"/>
      <c r="E97" s="4"/>
      <c r="F97" s="4"/>
      <c r="G97" s="27">
        <f>G91-G90+(G94-G95)</f>
        <v>2912.830288</v>
      </c>
      <c r="H97" s="8"/>
      <c r="I97" s="8"/>
      <c r="J97" s="8"/>
      <c r="K97" s="8"/>
      <c r="L97" s="8"/>
      <c r="M97" s="119"/>
      <c r="N97" s="118"/>
      <c r="O97" s="119"/>
      <c r="P97" s="119"/>
      <c r="Q97" s="119"/>
      <c r="R97" s="119"/>
      <c r="S97" s="4"/>
      <c r="T97" s="4"/>
      <c r="U97" s="4"/>
      <c r="V97" s="4"/>
      <c r="W97" s="4"/>
      <c r="X97" s="4"/>
      <c r="Y97" s="4"/>
      <c r="Z97" s="4"/>
      <c r="AA97" s="4"/>
      <c r="AB97" s="4"/>
      <c r="AC97" s="4"/>
      <c r="AD97" s="4"/>
      <c r="AE97" s="4"/>
      <c r="AF97" s="4"/>
      <c r="AG97" s="4"/>
    </row>
    <row r="98">
      <c r="A98" s="19" t="s">
        <v>144</v>
      </c>
      <c r="B98" s="4"/>
      <c r="C98" s="4"/>
      <c r="D98" s="4"/>
      <c r="E98" s="4"/>
      <c r="F98" s="4"/>
      <c r="G98" s="229">
        <f>G97/H8</f>
        <v>0.01652744685</v>
      </c>
      <c r="H98" s="8"/>
      <c r="I98" s="8"/>
      <c r="J98" s="8"/>
      <c r="K98" s="8"/>
      <c r="L98" s="8"/>
      <c r="M98" s="119"/>
      <c r="N98" s="118"/>
      <c r="O98" s="119"/>
      <c r="P98" s="119"/>
      <c r="Q98" s="119"/>
      <c r="R98" s="119"/>
      <c r="S98" s="4"/>
      <c r="T98" s="4"/>
      <c r="U98" s="4"/>
      <c r="V98" s="4"/>
      <c r="W98" s="4"/>
      <c r="X98" s="4"/>
      <c r="Y98" s="4"/>
      <c r="Z98" s="4"/>
      <c r="AA98" s="4"/>
      <c r="AB98" s="4"/>
      <c r="AC98" s="4"/>
      <c r="AD98" s="4"/>
      <c r="AE98" s="4"/>
      <c r="AF98" s="4"/>
      <c r="AG98" s="4"/>
    </row>
    <row r="99">
      <c r="A99" s="4"/>
      <c r="B99" s="4"/>
      <c r="C99" s="4"/>
      <c r="D99" s="4"/>
      <c r="E99" s="4"/>
      <c r="F99" s="4"/>
      <c r="G99" s="4"/>
      <c r="H99" s="8"/>
      <c r="I99" s="8"/>
      <c r="J99" s="8"/>
      <c r="K99" s="8"/>
      <c r="L99" s="8"/>
      <c r="M99" s="119"/>
      <c r="N99" s="118"/>
      <c r="O99" s="119"/>
      <c r="P99" s="119"/>
      <c r="Q99" s="119"/>
      <c r="R99" s="119"/>
      <c r="S99" s="4"/>
      <c r="T99" s="4"/>
      <c r="U99" s="4"/>
      <c r="V99" s="4"/>
      <c r="W99" s="4"/>
      <c r="X99" s="4"/>
      <c r="Y99" s="4"/>
      <c r="Z99" s="4"/>
      <c r="AA99" s="4"/>
      <c r="AB99" s="4"/>
      <c r="AC99" s="4"/>
      <c r="AD99" s="4"/>
      <c r="AE99" s="4"/>
      <c r="AF99" s="4"/>
      <c r="AG99" s="4"/>
    </row>
    <row r="100">
      <c r="A100" s="4"/>
      <c r="B100" s="4"/>
      <c r="C100" s="4"/>
      <c r="D100" s="4"/>
      <c r="E100" s="4"/>
      <c r="F100" s="4"/>
      <c r="G100" s="4"/>
      <c r="H100" s="8"/>
      <c r="I100" s="8"/>
      <c r="J100" s="8"/>
      <c r="K100" s="8"/>
      <c r="L100" s="8"/>
      <c r="M100" s="119"/>
      <c r="N100" s="118"/>
      <c r="O100" s="119"/>
      <c r="P100" s="119"/>
      <c r="Q100" s="119"/>
      <c r="R100" s="119"/>
      <c r="S100" s="4"/>
      <c r="T100" s="4"/>
      <c r="U100" s="4"/>
      <c r="V100" s="4"/>
      <c r="W100" s="4"/>
      <c r="X100" s="4"/>
      <c r="Y100" s="4"/>
      <c r="Z100" s="4"/>
      <c r="AA100" s="4"/>
      <c r="AB100" s="4"/>
      <c r="AC100" s="4"/>
      <c r="AD100" s="4"/>
      <c r="AE100" s="4"/>
      <c r="AF100" s="4"/>
      <c r="AG100" s="4"/>
    </row>
    <row r="101">
      <c r="A101" s="4"/>
      <c r="B101" s="4"/>
      <c r="C101" s="4"/>
      <c r="D101" s="4"/>
      <c r="E101" s="4"/>
      <c r="F101" s="4"/>
      <c r="G101" s="4"/>
      <c r="H101" s="8"/>
      <c r="I101" s="8"/>
      <c r="J101" s="8"/>
      <c r="K101" s="8"/>
      <c r="L101" s="8"/>
      <c r="M101" s="119"/>
      <c r="N101" s="118"/>
      <c r="O101" s="119"/>
      <c r="P101" s="119"/>
      <c r="Q101" s="119"/>
      <c r="R101" s="119"/>
      <c r="S101" s="4"/>
      <c r="T101" s="4"/>
      <c r="U101" s="4"/>
      <c r="V101" s="4"/>
      <c r="W101" s="4"/>
      <c r="X101" s="4"/>
      <c r="Y101" s="4"/>
      <c r="Z101" s="4"/>
      <c r="AA101" s="4"/>
      <c r="AB101" s="4"/>
      <c r="AC101" s="4"/>
      <c r="AD101" s="4"/>
      <c r="AE101" s="4"/>
      <c r="AF101" s="4"/>
      <c r="AG101" s="4"/>
    </row>
    <row r="102">
      <c r="A102" s="4"/>
      <c r="B102" s="4"/>
      <c r="C102" s="4"/>
      <c r="D102" s="4"/>
      <c r="E102" s="4"/>
      <c r="F102" s="4"/>
      <c r="G102" s="4"/>
      <c r="H102" s="8"/>
      <c r="I102" s="8"/>
      <c r="J102" s="8"/>
      <c r="K102" s="8"/>
      <c r="L102" s="8"/>
      <c r="M102" s="119"/>
      <c r="N102" s="118"/>
      <c r="O102" s="119"/>
      <c r="P102" s="119"/>
      <c r="Q102" s="119"/>
      <c r="R102" s="119"/>
      <c r="S102" s="4"/>
      <c r="T102" s="4"/>
      <c r="U102" s="4"/>
      <c r="V102" s="4"/>
      <c r="W102" s="4"/>
      <c r="X102" s="4"/>
      <c r="Y102" s="4"/>
      <c r="Z102" s="4"/>
      <c r="AA102" s="4"/>
      <c r="AB102" s="4"/>
      <c r="AC102" s="4"/>
      <c r="AD102" s="4"/>
      <c r="AE102" s="4"/>
      <c r="AF102" s="4"/>
      <c r="AG102" s="4"/>
    </row>
    <row r="103">
      <c r="A103" s="4"/>
      <c r="B103" s="4"/>
      <c r="C103" s="4"/>
      <c r="D103" s="4"/>
      <c r="E103" s="4"/>
      <c r="F103" s="4"/>
      <c r="G103" s="4"/>
      <c r="H103" s="8"/>
      <c r="I103" s="8"/>
      <c r="J103" s="8"/>
      <c r="K103" s="8"/>
      <c r="L103" s="8"/>
      <c r="M103" s="119"/>
      <c r="N103" s="118"/>
      <c r="O103" s="119"/>
      <c r="P103" s="119"/>
      <c r="Q103" s="119"/>
      <c r="R103" s="119"/>
      <c r="S103" s="4"/>
      <c r="T103" s="4"/>
      <c r="U103" s="4"/>
      <c r="V103" s="4"/>
      <c r="W103" s="4"/>
      <c r="X103" s="4"/>
      <c r="Y103" s="4"/>
      <c r="Z103" s="4"/>
      <c r="AA103" s="4"/>
      <c r="AB103" s="4"/>
      <c r="AC103" s="4"/>
      <c r="AD103" s="4"/>
      <c r="AE103" s="4"/>
      <c r="AF103" s="4"/>
      <c r="AG103" s="4"/>
    </row>
    <row r="104">
      <c r="A104" s="4"/>
      <c r="B104" s="4"/>
      <c r="C104" s="4"/>
      <c r="D104" s="4"/>
      <c r="E104" s="4"/>
      <c r="F104" s="4"/>
      <c r="G104" s="4"/>
      <c r="H104" s="8"/>
      <c r="I104" s="8"/>
      <c r="J104" s="8"/>
      <c r="K104" s="8"/>
      <c r="L104" s="8"/>
      <c r="M104" s="119"/>
      <c r="N104" s="118"/>
      <c r="O104" s="119"/>
      <c r="P104" s="119"/>
      <c r="Q104" s="119"/>
      <c r="R104" s="119"/>
      <c r="S104" s="4"/>
      <c r="T104" s="4"/>
      <c r="U104" s="4"/>
      <c r="V104" s="4"/>
      <c r="W104" s="4"/>
      <c r="X104" s="4"/>
      <c r="Y104" s="4"/>
      <c r="Z104" s="4"/>
      <c r="AA104" s="4"/>
      <c r="AB104" s="4"/>
      <c r="AC104" s="4"/>
      <c r="AD104" s="4"/>
      <c r="AE104" s="4"/>
      <c r="AF104" s="4"/>
      <c r="AG104" s="4"/>
    </row>
    <row r="105">
      <c r="A105" s="4"/>
      <c r="B105" s="4"/>
      <c r="C105" s="4"/>
      <c r="D105" s="4"/>
      <c r="E105" s="4"/>
      <c r="F105" s="4"/>
      <c r="G105" s="4"/>
      <c r="H105" s="8"/>
      <c r="I105" s="8"/>
      <c r="J105" s="8"/>
      <c r="K105" s="8"/>
      <c r="L105" s="8"/>
      <c r="M105" s="119"/>
      <c r="N105" s="118"/>
      <c r="O105" s="119"/>
      <c r="P105" s="119"/>
      <c r="Q105" s="119"/>
      <c r="R105" s="119"/>
      <c r="S105" s="4"/>
      <c r="T105" s="4"/>
      <c r="U105" s="4"/>
      <c r="V105" s="4"/>
      <c r="W105" s="4"/>
      <c r="X105" s="4"/>
      <c r="Y105" s="4"/>
      <c r="Z105" s="4"/>
      <c r="AA105" s="4"/>
      <c r="AB105" s="4"/>
      <c r="AC105" s="4"/>
      <c r="AD105" s="4"/>
      <c r="AE105" s="4"/>
      <c r="AF105" s="4"/>
      <c r="AG105" s="4"/>
    </row>
    <row r="106">
      <c r="A106" s="4"/>
      <c r="B106" s="4"/>
      <c r="C106" s="4"/>
      <c r="D106" s="4"/>
      <c r="E106" s="4"/>
      <c r="F106" s="4"/>
      <c r="G106" s="4"/>
      <c r="H106" s="8"/>
      <c r="I106" s="8"/>
      <c r="J106" s="8"/>
      <c r="K106" s="8"/>
      <c r="L106" s="8"/>
      <c r="M106" s="119"/>
      <c r="N106" s="118"/>
      <c r="O106" s="119"/>
      <c r="P106" s="119"/>
      <c r="Q106" s="119"/>
      <c r="R106" s="119"/>
      <c r="S106" s="4"/>
      <c r="T106" s="4"/>
      <c r="U106" s="4"/>
      <c r="V106" s="4"/>
      <c r="W106" s="4"/>
      <c r="X106" s="4"/>
      <c r="Y106" s="4"/>
      <c r="Z106" s="4"/>
      <c r="AA106" s="4"/>
      <c r="AB106" s="4"/>
      <c r="AC106" s="4"/>
      <c r="AD106" s="4"/>
      <c r="AE106" s="4"/>
      <c r="AF106" s="4"/>
      <c r="AG106" s="4"/>
    </row>
    <row r="107">
      <c r="A107" s="4"/>
      <c r="B107" s="4"/>
      <c r="C107" s="4"/>
      <c r="D107" s="4"/>
      <c r="E107" s="4"/>
      <c r="F107" s="4"/>
      <c r="G107" s="4"/>
      <c r="H107" s="8"/>
      <c r="I107" s="8"/>
      <c r="J107" s="8"/>
      <c r="K107" s="8"/>
      <c r="L107" s="8"/>
      <c r="M107" s="119"/>
      <c r="N107" s="118"/>
      <c r="O107" s="119"/>
      <c r="P107" s="119"/>
      <c r="Q107" s="119"/>
      <c r="R107" s="119"/>
      <c r="S107" s="4"/>
      <c r="T107" s="4"/>
      <c r="U107" s="4"/>
      <c r="V107" s="4"/>
      <c r="W107" s="4"/>
      <c r="X107" s="4"/>
      <c r="Y107" s="4"/>
      <c r="Z107" s="4"/>
      <c r="AA107" s="4"/>
      <c r="AB107" s="4"/>
      <c r="AC107" s="4"/>
      <c r="AD107" s="4"/>
      <c r="AE107" s="4"/>
      <c r="AF107" s="4"/>
      <c r="AG107" s="4"/>
    </row>
    <row r="108">
      <c r="A108" s="4"/>
      <c r="B108" s="4"/>
      <c r="C108" s="4"/>
      <c r="D108" s="4"/>
      <c r="E108" s="4"/>
      <c r="F108" s="4"/>
      <c r="G108" s="4"/>
      <c r="H108" s="8"/>
      <c r="I108" s="8"/>
      <c r="J108" s="8"/>
      <c r="K108" s="8"/>
      <c r="L108" s="8"/>
      <c r="M108" s="119"/>
      <c r="N108" s="118"/>
      <c r="O108" s="119"/>
      <c r="P108" s="119"/>
      <c r="Q108" s="119"/>
      <c r="R108" s="119"/>
      <c r="S108" s="4"/>
      <c r="T108" s="4"/>
      <c r="U108" s="4"/>
      <c r="V108" s="4"/>
      <c r="W108" s="4"/>
      <c r="X108" s="4"/>
      <c r="Y108" s="4"/>
      <c r="Z108" s="4"/>
      <c r="AA108" s="4"/>
      <c r="AB108" s="4"/>
      <c r="AC108" s="4"/>
      <c r="AD108" s="4"/>
      <c r="AE108" s="4"/>
      <c r="AF108" s="4"/>
      <c r="AG108" s="4"/>
    </row>
    <row r="109">
      <c r="A109" s="4"/>
      <c r="B109" s="4"/>
      <c r="C109" s="4"/>
      <c r="D109" s="4"/>
      <c r="E109" s="4"/>
      <c r="F109" s="4"/>
      <c r="G109" s="4"/>
      <c r="H109" s="8"/>
      <c r="I109" s="8"/>
      <c r="J109" s="8"/>
      <c r="K109" s="8"/>
      <c r="L109" s="8"/>
      <c r="M109" s="119"/>
      <c r="N109" s="118"/>
      <c r="O109" s="119"/>
      <c r="P109" s="119"/>
      <c r="Q109" s="119"/>
      <c r="R109" s="119"/>
      <c r="S109" s="4"/>
      <c r="T109" s="4"/>
      <c r="U109" s="4"/>
      <c r="V109" s="4"/>
      <c r="W109" s="4"/>
      <c r="X109" s="4"/>
      <c r="Y109" s="4"/>
      <c r="Z109" s="4"/>
      <c r="AA109" s="4"/>
      <c r="AB109" s="4"/>
      <c r="AC109" s="4"/>
      <c r="AD109" s="4"/>
      <c r="AE109" s="4"/>
      <c r="AF109" s="4"/>
      <c r="AG109" s="4"/>
    </row>
    <row r="110">
      <c r="A110" s="4"/>
      <c r="B110" s="4"/>
      <c r="C110" s="4"/>
      <c r="D110" s="4"/>
      <c r="E110" s="4"/>
      <c r="F110" s="4"/>
      <c r="G110" s="4"/>
      <c r="H110" s="8"/>
      <c r="I110" s="8"/>
      <c r="J110" s="8"/>
      <c r="K110" s="8"/>
      <c r="L110" s="8"/>
      <c r="M110" s="119"/>
      <c r="N110" s="118"/>
      <c r="O110" s="119"/>
      <c r="P110" s="119"/>
      <c r="Q110" s="119"/>
      <c r="R110" s="119"/>
      <c r="S110" s="4"/>
      <c r="T110" s="4"/>
      <c r="U110" s="4"/>
      <c r="V110" s="4"/>
      <c r="W110" s="4"/>
      <c r="X110" s="4"/>
      <c r="Y110" s="4"/>
      <c r="Z110" s="4"/>
      <c r="AA110" s="4"/>
      <c r="AB110" s="4"/>
      <c r="AC110" s="4"/>
      <c r="AD110" s="4"/>
      <c r="AE110" s="4"/>
      <c r="AF110" s="4"/>
      <c r="AG110" s="4"/>
    </row>
    <row r="111">
      <c r="A111" s="4"/>
      <c r="B111" s="4"/>
      <c r="C111" s="4"/>
      <c r="D111" s="4"/>
      <c r="E111" s="4"/>
      <c r="F111" s="4"/>
      <c r="G111" s="4"/>
      <c r="H111" s="8"/>
      <c r="I111" s="8"/>
      <c r="J111" s="8"/>
      <c r="K111" s="8"/>
      <c r="L111" s="8"/>
      <c r="M111" s="119"/>
      <c r="N111" s="118"/>
      <c r="O111" s="119"/>
      <c r="P111" s="119"/>
      <c r="Q111" s="119"/>
      <c r="R111" s="119"/>
      <c r="S111" s="4"/>
      <c r="T111" s="4"/>
      <c r="U111" s="4"/>
      <c r="V111" s="4"/>
      <c r="W111" s="4"/>
      <c r="X111" s="4"/>
      <c r="Y111" s="4"/>
      <c r="Z111" s="4"/>
      <c r="AA111" s="4"/>
      <c r="AB111" s="4"/>
      <c r="AC111" s="4"/>
      <c r="AD111" s="4"/>
      <c r="AE111" s="4"/>
      <c r="AF111" s="4"/>
      <c r="AG111" s="4"/>
    </row>
    <row r="112">
      <c r="A112" s="4"/>
      <c r="B112" s="4"/>
      <c r="C112" s="4"/>
      <c r="D112" s="4"/>
      <c r="E112" s="4"/>
      <c r="F112" s="4"/>
      <c r="G112" s="4"/>
      <c r="H112" s="8"/>
      <c r="I112" s="8"/>
      <c r="J112" s="8"/>
      <c r="K112" s="8"/>
      <c r="L112" s="8"/>
      <c r="M112" s="119"/>
      <c r="N112" s="118"/>
      <c r="O112" s="119"/>
      <c r="P112" s="119"/>
      <c r="Q112" s="119"/>
      <c r="R112" s="119"/>
      <c r="S112" s="4"/>
      <c r="T112" s="4"/>
      <c r="U112" s="4"/>
      <c r="V112" s="4"/>
      <c r="W112" s="4"/>
      <c r="X112" s="4"/>
      <c r="Y112" s="4"/>
      <c r="Z112" s="4"/>
      <c r="AA112" s="4"/>
      <c r="AB112" s="4"/>
      <c r="AC112" s="4"/>
      <c r="AD112" s="4"/>
      <c r="AE112" s="4"/>
      <c r="AF112" s="4"/>
      <c r="AG112" s="4"/>
    </row>
    <row r="113">
      <c r="A113" s="4"/>
      <c r="B113" s="4"/>
      <c r="C113" s="4"/>
      <c r="D113" s="4"/>
      <c r="E113" s="4"/>
      <c r="F113" s="4"/>
      <c r="G113" s="4"/>
      <c r="H113" s="8"/>
      <c r="I113" s="8"/>
      <c r="J113" s="8"/>
      <c r="K113" s="8"/>
      <c r="L113" s="8"/>
      <c r="M113" s="119"/>
      <c r="N113" s="118"/>
      <c r="O113" s="119"/>
      <c r="P113" s="119"/>
      <c r="Q113" s="119"/>
      <c r="R113" s="119"/>
      <c r="S113" s="4"/>
      <c r="T113" s="4"/>
      <c r="U113" s="4"/>
      <c r="V113" s="4"/>
      <c r="W113" s="4"/>
      <c r="X113" s="4"/>
      <c r="Y113" s="4"/>
      <c r="Z113" s="4"/>
      <c r="AA113" s="4"/>
      <c r="AB113" s="4"/>
      <c r="AC113" s="4"/>
      <c r="AD113" s="4"/>
      <c r="AE113" s="4"/>
      <c r="AF113" s="4"/>
      <c r="AG113" s="4"/>
    </row>
    <row r="114">
      <c r="A114" s="4"/>
      <c r="B114" s="4"/>
      <c r="C114" s="4"/>
      <c r="D114" s="4"/>
      <c r="E114" s="4"/>
      <c r="F114" s="4"/>
      <c r="G114" s="4"/>
      <c r="H114" s="8"/>
      <c r="I114" s="8"/>
      <c r="J114" s="8"/>
      <c r="K114" s="8"/>
      <c r="L114" s="8"/>
      <c r="M114" s="119"/>
      <c r="N114" s="118"/>
      <c r="O114" s="119"/>
      <c r="P114" s="119"/>
      <c r="Q114" s="119"/>
      <c r="R114" s="119"/>
      <c r="S114" s="4"/>
      <c r="T114" s="4"/>
      <c r="U114" s="4"/>
      <c r="V114" s="4"/>
      <c r="W114" s="4"/>
      <c r="X114" s="4"/>
      <c r="Y114" s="4"/>
      <c r="Z114" s="4"/>
      <c r="AA114" s="4"/>
      <c r="AB114" s="4"/>
      <c r="AC114" s="4"/>
      <c r="AD114" s="4"/>
      <c r="AE114" s="4"/>
      <c r="AF114" s="4"/>
      <c r="AG114" s="4"/>
    </row>
    <row r="115">
      <c r="A115" s="4"/>
      <c r="B115" s="4"/>
      <c r="C115" s="4"/>
      <c r="D115" s="4"/>
      <c r="E115" s="4"/>
      <c r="F115" s="4"/>
      <c r="G115" s="4"/>
      <c r="H115" s="8"/>
      <c r="I115" s="8"/>
      <c r="J115" s="8"/>
      <c r="K115" s="8"/>
      <c r="L115" s="8"/>
      <c r="M115" s="119"/>
      <c r="N115" s="118"/>
      <c r="O115" s="119"/>
      <c r="P115" s="119"/>
      <c r="Q115" s="119"/>
      <c r="R115" s="119"/>
      <c r="S115" s="4"/>
      <c r="T115" s="4"/>
      <c r="U115" s="4"/>
      <c r="V115" s="4"/>
      <c r="W115" s="4"/>
      <c r="X115" s="4"/>
      <c r="Y115" s="4"/>
      <c r="Z115" s="4"/>
      <c r="AA115" s="4"/>
      <c r="AB115" s="4"/>
      <c r="AC115" s="4"/>
      <c r="AD115" s="4"/>
      <c r="AE115" s="4"/>
      <c r="AF115" s="4"/>
      <c r="AG115" s="4"/>
    </row>
    <row r="116">
      <c r="A116" s="4"/>
      <c r="B116" s="4"/>
      <c r="C116" s="4"/>
      <c r="D116" s="4"/>
      <c r="E116" s="4"/>
      <c r="F116" s="4"/>
      <c r="G116" s="4"/>
      <c r="H116" s="8"/>
      <c r="I116" s="8"/>
      <c r="J116" s="8"/>
      <c r="K116" s="8"/>
      <c r="L116" s="8"/>
      <c r="M116" s="119"/>
      <c r="N116" s="118"/>
      <c r="O116" s="119"/>
      <c r="P116" s="119"/>
      <c r="Q116" s="119"/>
      <c r="R116" s="119"/>
      <c r="S116" s="4"/>
      <c r="T116" s="4"/>
      <c r="U116" s="4"/>
      <c r="V116" s="4"/>
      <c r="W116" s="4"/>
      <c r="X116" s="4"/>
      <c r="Y116" s="4"/>
      <c r="Z116" s="4"/>
      <c r="AA116" s="4"/>
      <c r="AB116" s="4"/>
      <c r="AC116" s="4"/>
      <c r="AD116" s="4"/>
      <c r="AE116" s="4"/>
      <c r="AF116" s="4"/>
      <c r="AG116" s="4"/>
    </row>
    <row r="117">
      <c r="A117" s="4"/>
      <c r="B117" s="4"/>
      <c r="C117" s="4"/>
      <c r="D117" s="4"/>
      <c r="E117" s="4"/>
      <c r="F117" s="4"/>
      <c r="G117" s="4"/>
      <c r="H117" s="8"/>
      <c r="I117" s="8"/>
      <c r="J117" s="8"/>
      <c r="K117" s="8"/>
      <c r="L117" s="8"/>
      <c r="M117" s="119"/>
      <c r="N117" s="118"/>
      <c r="O117" s="119"/>
      <c r="P117" s="119"/>
      <c r="Q117" s="119"/>
      <c r="R117" s="119"/>
      <c r="S117" s="4"/>
      <c r="T117" s="4"/>
      <c r="U117" s="4"/>
      <c r="V117" s="4"/>
      <c r="W117" s="4"/>
      <c r="X117" s="4"/>
      <c r="Y117" s="4"/>
      <c r="Z117" s="4"/>
      <c r="AA117" s="4"/>
      <c r="AB117" s="4"/>
      <c r="AC117" s="4"/>
      <c r="AD117" s="4"/>
      <c r="AE117" s="4"/>
      <c r="AF117" s="4"/>
      <c r="AG117" s="4"/>
    </row>
    <row r="118">
      <c r="A118" s="4"/>
      <c r="B118" s="4"/>
      <c r="C118" s="4"/>
      <c r="D118" s="4"/>
      <c r="E118" s="4"/>
      <c r="F118" s="4"/>
      <c r="G118" s="4"/>
      <c r="H118" s="8"/>
      <c r="I118" s="8"/>
      <c r="J118" s="8"/>
      <c r="K118" s="8"/>
      <c r="L118" s="8"/>
      <c r="M118" s="119"/>
      <c r="N118" s="118"/>
      <c r="O118" s="119"/>
      <c r="P118" s="119"/>
      <c r="Q118" s="119"/>
      <c r="R118" s="119"/>
      <c r="S118" s="4"/>
      <c r="T118" s="4"/>
      <c r="U118" s="4"/>
      <c r="V118" s="4"/>
      <c r="W118" s="4"/>
      <c r="X118" s="4"/>
      <c r="Y118" s="4"/>
      <c r="Z118" s="4"/>
      <c r="AA118" s="4"/>
      <c r="AB118" s="4"/>
      <c r="AC118" s="4"/>
      <c r="AD118" s="4"/>
      <c r="AE118" s="4"/>
      <c r="AF118" s="4"/>
      <c r="AG118" s="4"/>
    </row>
    <row r="119">
      <c r="A119" s="4"/>
      <c r="B119" s="4"/>
      <c r="C119" s="4"/>
      <c r="D119" s="4"/>
      <c r="E119" s="4"/>
      <c r="F119" s="4"/>
      <c r="G119" s="4"/>
      <c r="H119" s="8"/>
      <c r="I119" s="8"/>
      <c r="J119" s="8"/>
      <c r="K119" s="8"/>
      <c r="L119" s="8"/>
      <c r="M119" s="119"/>
      <c r="N119" s="118"/>
      <c r="O119" s="119"/>
      <c r="P119" s="119"/>
      <c r="Q119" s="119"/>
      <c r="R119" s="119"/>
      <c r="S119" s="4"/>
      <c r="T119" s="4"/>
      <c r="U119" s="4"/>
      <c r="V119" s="4"/>
      <c r="W119" s="4"/>
      <c r="X119" s="4"/>
      <c r="Y119" s="4"/>
      <c r="Z119" s="4"/>
      <c r="AA119" s="4"/>
      <c r="AB119" s="4"/>
      <c r="AC119" s="4"/>
      <c r="AD119" s="4"/>
      <c r="AE119" s="4"/>
      <c r="AF119" s="4"/>
      <c r="AG119" s="4"/>
    </row>
    <row r="120">
      <c r="A120" s="4"/>
      <c r="B120" s="4"/>
      <c r="C120" s="4"/>
      <c r="D120" s="4"/>
      <c r="E120" s="4"/>
      <c r="F120" s="4"/>
      <c r="G120" s="4"/>
      <c r="H120" s="8"/>
      <c r="I120" s="8"/>
      <c r="J120" s="8"/>
      <c r="K120" s="8"/>
      <c r="L120" s="8"/>
      <c r="M120" s="119"/>
      <c r="N120" s="118"/>
      <c r="O120" s="119"/>
      <c r="P120" s="119"/>
      <c r="Q120" s="119"/>
      <c r="R120" s="119"/>
      <c r="S120" s="4"/>
      <c r="T120" s="4"/>
      <c r="U120" s="4"/>
      <c r="V120" s="4"/>
      <c r="W120" s="4"/>
      <c r="X120" s="4"/>
      <c r="Y120" s="4"/>
      <c r="Z120" s="4"/>
      <c r="AA120" s="4"/>
      <c r="AB120" s="4"/>
      <c r="AC120" s="4"/>
      <c r="AD120" s="4"/>
      <c r="AE120" s="4"/>
      <c r="AF120" s="4"/>
      <c r="AG120" s="4"/>
    </row>
    <row r="121">
      <c r="A121" s="4"/>
      <c r="B121" s="4"/>
      <c r="C121" s="4"/>
      <c r="D121" s="4"/>
      <c r="E121" s="4"/>
      <c r="F121" s="4"/>
      <c r="G121" s="4"/>
      <c r="H121" s="8"/>
      <c r="I121" s="8"/>
      <c r="J121" s="8"/>
      <c r="K121" s="8"/>
      <c r="L121" s="8"/>
      <c r="M121" s="119"/>
      <c r="N121" s="118"/>
      <c r="O121" s="119"/>
      <c r="P121" s="119"/>
      <c r="Q121" s="119"/>
      <c r="R121" s="119"/>
      <c r="S121" s="4"/>
      <c r="T121" s="4"/>
      <c r="U121" s="4"/>
      <c r="V121" s="4"/>
      <c r="W121" s="4"/>
      <c r="X121" s="4"/>
      <c r="Y121" s="4"/>
      <c r="Z121" s="4"/>
      <c r="AA121" s="4"/>
      <c r="AB121" s="4"/>
      <c r="AC121" s="4"/>
      <c r="AD121" s="4"/>
      <c r="AE121" s="4"/>
      <c r="AF121" s="4"/>
      <c r="AG121" s="4"/>
    </row>
    <row r="122">
      <c r="A122" s="4"/>
      <c r="B122" s="4"/>
      <c r="C122" s="4"/>
      <c r="D122" s="4"/>
      <c r="E122" s="4"/>
      <c r="F122" s="4"/>
      <c r="G122" s="4"/>
      <c r="H122" s="8"/>
      <c r="I122" s="8"/>
      <c r="J122" s="8"/>
      <c r="K122" s="8"/>
      <c r="L122" s="8"/>
      <c r="M122" s="119"/>
      <c r="N122" s="118"/>
      <c r="O122" s="119"/>
      <c r="P122" s="119"/>
      <c r="Q122" s="119"/>
      <c r="R122" s="119"/>
      <c r="S122" s="4"/>
      <c r="T122" s="4"/>
      <c r="U122" s="4"/>
      <c r="V122" s="4"/>
      <c r="W122" s="4"/>
      <c r="X122" s="4"/>
      <c r="Y122" s="4"/>
      <c r="Z122" s="4"/>
      <c r="AA122" s="4"/>
      <c r="AB122" s="4"/>
      <c r="AC122" s="4"/>
      <c r="AD122" s="4"/>
      <c r="AE122" s="4"/>
      <c r="AF122" s="4"/>
      <c r="AG122" s="4"/>
    </row>
    <row r="123">
      <c r="A123" s="4"/>
      <c r="B123" s="4"/>
      <c r="C123" s="4"/>
      <c r="D123" s="4"/>
      <c r="E123" s="4"/>
      <c r="F123" s="4"/>
      <c r="G123" s="4"/>
      <c r="H123" s="8"/>
      <c r="I123" s="8"/>
      <c r="J123" s="8"/>
      <c r="K123" s="8"/>
      <c r="L123" s="8"/>
      <c r="M123" s="119"/>
      <c r="N123" s="118"/>
      <c r="O123" s="119"/>
      <c r="P123" s="119"/>
      <c r="Q123" s="119"/>
      <c r="R123" s="119"/>
      <c r="S123" s="4"/>
      <c r="T123" s="4"/>
      <c r="U123" s="4"/>
      <c r="V123" s="4"/>
      <c r="W123" s="4"/>
      <c r="X123" s="4"/>
      <c r="Y123" s="4"/>
      <c r="Z123" s="4"/>
      <c r="AA123" s="4"/>
      <c r="AB123" s="4"/>
      <c r="AC123" s="4"/>
      <c r="AD123" s="4"/>
      <c r="AE123" s="4"/>
      <c r="AF123" s="4"/>
      <c r="AG123" s="4"/>
    </row>
    <row r="124">
      <c r="A124" s="4"/>
      <c r="B124" s="4"/>
      <c r="C124" s="4"/>
      <c r="D124" s="4"/>
      <c r="E124" s="4"/>
      <c r="F124" s="4"/>
      <c r="G124" s="4"/>
      <c r="H124" s="8"/>
      <c r="I124" s="8"/>
      <c r="J124" s="8"/>
      <c r="K124" s="8"/>
      <c r="L124" s="8"/>
      <c r="M124" s="119"/>
      <c r="N124" s="118"/>
      <c r="O124" s="119"/>
      <c r="P124" s="119"/>
      <c r="Q124" s="119"/>
      <c r="R124" s="119"/>
      <c r="S124" s="4"/>
      <c r="T124" s="4"/>
      <c r="U124" s="4"/>
      <c r="V124" s="4"/>
      <c r="W124" s="4"/>
      <c r="X124" s="4"/>
      <c r="Y124" s="4"/>
      <c r="Z124" s="4"/>
      <c r="AA124" s="4"/>
      <c r="AB124" s="4"/>
      <c r="AC124" s="4"/>
      <c r="AD124" s="4"/>
      <c r="AE124" s="4"/>
      <c r="AF124" s="4"/>
      <c r="AG124" s="4"/>
    </row>
    <row r="125">
      <c r="A125" s="4"/>
      <c r="B125" s="4"/>
      <c r="C125" s="4"/>
      <c r="D125" s="4"/>
      <c r="E125" s="4"/>
      <c r="F125" s="4"/>
      <c r="G125" s="4"/>
      <c r="H125" s="8"/>
      <c r="I125" s="8"/>
      <c r="J125" s="8"/>
      <c r="K125" s="8"/>
      <c r="L125" s="8"/>
      <c r="M125" s="119"/>
      <c r="N125" s="118"/>
      <c r="O125" s="119"/>
      <c r="P125" s="119"/>
      <c r="Q125" s="119"/>
      <c r="R125" s="119"/>
      <c r="S125" s="4"/>
      <c r="T125" s="4"/>
      <c r="U125" s="4"/>
      <c r="V125" s="4"/>
      <c r="W125" s="4"/>
      <c r="X125" s="4"/>
      <c r="Y125" s="4"/>
      <c r="Z125" s="4"/>
      <c r="AA125" s="4"/>
      <c r="AB125" s="4"/>
      <c r="AC125" s="4"/>
      <c r="AD125" s="4"/>
      <c r="AE125" s="4"/>
      <c r="AF125" s="4"/>
      <c r="AG125" s="4"/>
    </row>
    <row r="126">
      <c r="A126" s="4"/>
      <c r="B126" s="4"/>
      <c r="C126" s="4"/>
      <c r="D126" s="4"/>
      <c r="E126" s="4"/>
      <c r="F126" s="4"/>
      <c r="G126" s="4"/>
      <c r="H126" s="8"/>
      <c r="I126" s="8"/>
      <c r="J126" s="8"/>
      <c r="K126" s="8"/>
      <c r="L126" s="8"/>
      <c r="M126" s="119"/>
      <c r="N126" s="118"/>
      <c r="O126" s="119"/>
      <c r="P126" s="119"/>
      <c r="Q126" s="119"/>
      <c r="R126" s="119"/>
      <c r="S126" s="4"/>
      <c r="T126" s="4"/>
      <c r="U126" s="4"/>
      <c r="V126" s="4"/>
      <c r="W126" s="4"/>
      <c r="X126" s="4"/>
      <c r="Y126" s="4"/>
      <c r="Z126" s="4"/>
      <c r="AA126" s="4"/>
      <c r="AB126" s="4"/>
      <c r="AC126" s="4"/>
      <c r="AD126" s="4"/>
      <c r="AE126" s="4"/>
      <c r="AF126" s="4"/>
      <c r="AG126" s="4"/>
    </row>
    <row r="127">
      <c r="A127" s="4"/>
      <c r="B127" s="4"/>
      <c r="C127" s="4"/>
      <c r="D127" s="4"/>
      <c r="E127" s="4"/>
      <c r="F127" s="4"/>
      <c r="G127" s="4"/>
      <c r="H127" s="8"/>
      <c r="I127" s="8"/>
      <c r="J127" s="8"/>
      <c r="K127" s="8"/>
      <c r="L127" s="8"/>
      <c r="M127" s="119"/>
      <c r="N127" s="118"/>
      <c r="O127" s="119"/>
      <c r="P127" s="119"/>
      <c r="Q127" s="119"/>
      <c r="R127" s="119"/>
      <c r="S127" s="4"/>
      <c r="T127" s="4"/>
      <c r="U127" s="4"/>
      <c r="V127" s="4"/>
      <c r="W127" s="4"/>
      <c r="X127" s="4"/>
      <c r="Y127" s="4"/>
      <c r="Z127" s="4"/>
      <c r="AA127" s="4"/>
      <c r="AB127" s="4"/>
      <c r="AC127" s="4"/>
      <c r="AD127" s="4"/>
      <c r="AE127" s="4"/>
      <c r="AF127" s="4"/>
      <c r="AG127" s="4"/>
    </row>
    <row r="128">
      <c r="A128" s="4"/>
      <c r="B128" s="4"/>
      <c r="C128" s="4"/>
      <c r="D128" s="4"/>
      <c r="E128" s="4"/>
      <c r="F128" s="4"/>
      <c r="G128" s="4"/>
      <c r="H128" s="8"/>
      <c r="I128" s="8"/>
      <c r="J128" s="8"/>
      <c r="K128" s="8"/>
      <c r="L128" s="8"/>
      <c r="M128" s="119"/>
      <c r="N128" s="118"/>
      <c r="O128" s="119"/>
      <c r="P128" s="119"/>
      <c r="Q128" s="119"/>
      <c r="R128" s="119"/>
      <c r="S128" s="4"/>
      <c r="T128" s="4"/>
      <c r="U128" s="4"/>
      <c r="V128" s="4"/>
      <c r="W128" s="4"/>
      <c r="X128" s="4"/>
      <c r="Y128" s="4"/>
      <c r="Z128" s="4"/>
      <c r="AA128" s="4"/>
      <c r="AB128" s="4"/>
      <c r="AC128" s="4"/>
      <c r="AD128" s="4"/>
      <c r="AE128" s="4"/>
      <c r="AF128" s="4"/>
      <c r="AG128" s="4"/>
    </row>
    <row r="129">
      <c r="A129" s="4"/>
      <c r="B129" s="4"/>
      <c r="C129" s="4"/>
      <c r="D129" s="4"/>
      <c r="E129" s="4"/>
      <c r="F129" s="4"/>
      <c r="G129" s="4"/>
      <c r="H129" s="8"/>
      <c r="I129" s="8"/>
      <c r="J129" s="8"/>
      <c r="K129" s="8"/>
      <c r="L129" s="8"/>
      <c r="M129" s="119"/>
      <c r="N129" s="118"/>
      <c r="O129" s="119"/>
      <c r="P129" s="119"/>
      <c r="Q129" s="119"/>
      <c r="R129" s="119"/>
      <c r="S129" s="4"/>
      <c r="T129" s="4"/>
      <c r="U129" s="4"/>
      <c r="V129" s="4"/>
      <c r="W129" s="4"/>
      <c r="X129" s="4"/>
      <c r="Y129" s="4"/>
      <c r="Z129" s="4"/>
      <c r="AA129" s="4"/>
      <c r="AB129" s="4"/>
      <c r="AC129" s="4"/>
      <c r="AD129" s="4"/>
      <c r="AE129" s="4"/>
      <c r="AF129" s="4"/>
      <c r="AG129" s="4"/>
    </row>
    <row r="130">
      <c r="A130" s="4"/>
      <c r="B130" s="4"/>
      <c r="C130" s="4"/>
      <c r="D130" s="4"/>
      <c r="E130" s="4"/>
      <c r="F130" s="4"/>
      <c r="G130" s="4"/>
      <c r="H130" s="8"/>
      <c r="I130" s="8"/>
      <c r="J130" s="8"/>
      <c r="K130" s="8"/>
      <c r="L130" s="8"/>
      <c r="M130" s="119"/>
      <c r="N130" s="118"/>
      <c r="O130" s="119"/>
      <c r="P130" s="119"/>
      <c r="Q130" s="119"/>
      <c r="R130" s="119"/>
      <c r="S130" s="4"/>
      <c r="T130" s="4"/>
      <c r="U130" s="4"/>
      <c r="V130" s="4"/>
      <c r="W130" s="4"/>
      <c r="X130" s="4"/>
      <c r="Y130" s="4"/>
      <c r="Z130" s="4"/>
      <c r="AA130" s="4"/>
      <c r="AB130" s="4"/>
      <c r="AC130" s="4"/>
      <c r="AD130" s="4"/>
      <c r="AE130" s="4"/>
      <c r="AF130" s="4"/>
      <c r="AG130" s="4"/>
    </row>
    <row r="131">
      <c r="A131" s="4"/>
      <c r="B131" s="4"/>
      <c r="C131" s="4"/>
      <c r="D131" s="4"/>
      <c r="E131" s="4"/>
      <c r="F131" s="4"/>
      <c r="G131" s="4"/>
      <c r="H131" s="8"/>
      <c r="I131" s="8"/>
      <c r="J131" s="8"/>
      <c r="K131" s="8"/>
      <c r="L131" s="8"/>
      <c r="M131" s="119"/>
      <c r="N131" s="118"/>
      <c r="O131" s="119"/>
      <c r="P131" s="119"/>
      <c r="Q131" s="119"/>
      <c r="R131" s="119"/>
      <c r="S131" s="4"/>
      <c r="T131" s="4"/>
      <c r="U131" s="4"/>
      <c r="V131" s="4"/>
      <c r="W131" s="4"/>
      <c r="X131" s="4"/>
      <c r="Y131" s="4"/>
      <c r="Z131" s="4"/>
      <c r="AA131" s="4"/>
      <c r="AB131" s="4"/>
      <c r="AC131" s="4"/>
      <c r="AD131" s="4"/>
      <c r="AE131" s="4"/>
      <c r="AF131" s="4"/>
      <c r="AG131" s="4"/>
    </row>
    <row r="132">
      <c r="A132" s="4"/>
      <c r="B132" s="4"/>
      <c r="C132" s="4"/>
      <c r="D132" s="4"/>
      <c r="E132" s="4"/>
      <c r="F132" s="4"/>
      <c r="G132" s="4"/>
      <c r="H132" s="8"/>
      <c r="I132" s="8"/>
      <c r="J132" s="8"/>
      <c r="K132" s="8"/>
      <c r="L132" s="8"/>
      <c r="M132" s="119"/>
      <c r="N132" s="118"/>
      <c r="O132" s="119"/>
      <c r="P132" s="119"/>
      <c r="Q132" s="119"/>
      <c r="R132" s="119"/>
      <c r="S132" s="4"/>
      <c r="T132" s="4"/>
      <c r="U132" s="4"/>
      <c r="V132" s="4"/>
      <c r="W132" s="4"/>
      <c r="X132" s="4"/>
      <c r="Y132" s="4"/>
      <c r="Z132" s="4"/>
      <c r="AA132" s="4"/>
      <c r="AB132" s="4"/>
      <c r="AC132" s="4"/>
      <c r="AD132" s="4"/>
      <c r="AE132" s="4"/>
      <c r="AF132" s="4"/>
      <c r="AG132" s="4"/>
    </row>
    <row r="133">
      <c r="A133" s="4"/>
      <c r="B133" s="4"/>
      <c r="C133" s="4"/>
      <c r="D133" s="4"/>
      <c r="E133" s="4"/>
      <c r="F133" s="4"/>
      <c r="G133" s="4"/>
      <c r="H133" s="8"/>
      <c r="I133" s="8"/>
      <c r="J133" s="8"/>
      <c r="K133" s="8"/>
      <c r="L133" s="8"/>
      <c r="M133" s="119"/>
      <c r="N133" s="118"/>
      <c r="O133" s="119"/>
      <c r="P133" s="119"/>
      <c r="Q133" s="119"/>
      <c r="R133" s="119"/>
      <c r="S133" s="4"/>
      <c r="T133" s="4"/>
      <c r="U133" s="4"/>
      <c r="V133" s="4"/>
      <c r="W133" s="4"/>
      <c r="X133" s="4"/>
      <c r="Y133" s="4"/>
      <c r="Z133" s="4"/>
      <c r="AA133" s="4"/>
      <c r="AB133" s="4"/>
      <c r="AC133" s="4"/>
      <c r="AD133" s="4"/>
      <c r="AE133" s="4"/>
      <c r="AF133" s="4"/>
      <c r="AG133" s="4"/>
    </row>
    <row r="134">
      <c r="A134" s="4"/>
      <c r="B134" s="4"/>
      <c r="C134" s="4"/>
      <c r="D134" s="4"/>
      <c r="E134" s="4"/>
      <c r="F134" s="4"/>
      <c r="G134" s="4"/>
      <c r="H134" s="8"/>
      <c r="I134" s="8"/>
      <c r="J134" s="8"/>
      <c r="K134" s="8"/>
      <c r="L134" s="8"/>
      <c r="M134" s="119"/>
      <c r="N134" s="118"/>
      <c r="O134" s="119"/>
      <c r="P134" s="119"/>
      <c r="Q134" s="119"/>
      <c r="R134" s="119"/>
      <c r="S134" s="4"/>
      <c r="T134" s="4"/>
      <c r="U134" s="4"/>
      <c r="V134" s="4"/>
      <c r="W134" s="4"/>
      <c r="X134" s="4"/>
      <c r="Y134" s="4"/>
      <c r="Z134" s="4"/>
      <c r="AA134" s="4"/>
      <c r="AB134" s="4"/>
      <c r="AC134" s="4"/>
      <c r="AD134" s="4"/>
      <c r="AE134" s="4"/>
      <c r="AF134" s="4"/>
      <c r="AG134" s="4"/>
    </row>
    <row r="135">
      <c r="A135" s="4"/>
      <c r="B135" s="4"/>
      <c r="C135" s="4"/>
      <c r="D135" s="4"/>
      <c r="E135" s="4"/>
      <c r="F135" s="4"/>
      <c r="G135" s="4"/>
      <c r="H135" s="8"/>
      <c r="I135" s="8"/>
      <c r="J135" s="8"/>
      <c r="K135" s="8"/>
      <c r="L135" s="8"/>
      <c r="M135" s="119"/>
      <c r="N135" s="118"/>
      <c r="O135" s="119"/>
      <c r="P135" s="119"/>
      <c r="Q135" s="119"/>
      <c r="R135" s="119"/>
      <c r="S135" s="4"/>
      <c r="T135" s="4"/>
      <c r="U135" s="4"/>
      <c r="V135" s="4"/>
      <c r="W135" s="4"/>
      <c r="X135" s="4"/>
      <c r="Y135" s="4"/>
      <c r="Z135" s="4"/>
      <c r="AA135" s="4"/>
      <c r="AB135" s="4"/>
      <c r="AC135" s="4"/>
      <c r="AD135" s="4"/>
      <c r="AE135" s="4"/>
      <c r="AF135" s="4"/>
      <c r="AG135" s="4"/>
    </row>
    <row r="136">
      <c r="A136" s="4"/>
      <c r="B136" s="4"/>
      <c r="C136" s="4"/>
      <c r="D136" s="4"/>
      <c r="E136" s="4"/>
      <c r="F136" s="4"/>
      <c r="G136" s="4"/>
      <c r="H136" s="8"/>
      <c r="I136" s="8"/>
      <c r="J136" s="8"/>
      <c r="K136" s="8"/>
      <c r="L136" s="8"/>
      <c r="M136" s="119"/>
      <c r="N136" s="118"/>
      <c r="O136" s="119"/>
      <c r="P136" s="119"/>
      <c r="Q136" s="119"/>
      <c r="R136" s="119"/>
      <c r="S136" s="4"/>
      <c r="T136" s="4"/>
      <c r="U136" s="4"/>
      <c r="V136" s="4"/>
      <c r="W136" s="4"/>
      <c r="X136" s="4"/>
      <c r="Y136" s="4"/>
      <c r="Z136" s="4"/>
      <c r="AA136" s="4"/>
      <c r="AB136" s="4"/>
      <c r="AC136" s="4"/>
      <c r="AD136" s="4"/>
      <c r="AE136" s="4"/>
      <c r="AF136" s="4"/>
      <c r="AG136" s="4"/>
    </row>
    <row r="137">
      <c r="A137" s="4"/>
      <c r="B137" s="4"/>
      <c r="C137" s="4"/>
      <c r="D137" s="4"/>
      <c r="E137" s="4"/>
      <c r="F137" s="4"/>
      <c r="G137" s="4"/>
      <c r="H137" s="8"/>
      <c r="I137" s="8"/>
      <c r="J137" s="8"/>
      <c r="K137" s="8"/>
      <c r="L137" s="8"/>
      <c r="M137" s="119"/>
      <c r="N137" s="118"/>
      <c r="O137" s="119"/>
      <c r="P137" s="119"/>
      <c r="Q137" s="119"/>
      <c r="R137" s="119"/>
      <c r="S137" s="4"/>
      <c r="T137" s="4"/>
      <c r="U137" s="4"/>
      <c r="V137" s="4"/>
      <c r="W137" s="4"/>
      <c r="X137" s="4"/>
      <c r="Y137" s="4"/>
      <c r="Z137" s="4"/>
      <c r="AA137" s="4"/>
      <c r="AB137" s="4"/>
      <c r="AC137" s="4"/>
      <c r="AD137" s="4"/>
      <c r="AE137" s="4"/>
      <c r="AF137" s="4"/>
      <c r="AG137" s="4"/>
    </row>
    <row r="138">
      <c r="A138" s="4"/>
      <c r="B138" s="4"/>
      <c r="C138" s="4"/>
      <c r="D138" s="4"/>
      <c r="E138" s="4"/>
      <c r="F138" s="4"/>
      <c r="G138" s="4"/>
      <c r="H138" s="8"/>
      <c r="I138" s="8"/>
      <c r="J138" s="8"/>
      <c r="K138" s="8"/>
      <c r="L138" s="8"/>
      <c r="M138" s="119"/>
      <c r="N138" s="118"/>
      <c r="O138" s="119"/>
      <c r="P138" s="119"/>
      <c r="Q138" s="119"/>
      <c r="R138" s="119"/>
      <c r="S138" s="4"/>
      <c r="T138" s="4"/>
      <c r="U138" s="4"/>
      <c r="V138" s="4"/>
      <c r="W138" s="4"/>
      <c r="X138" s="4"/>
      <c r="Y138" s="4"/>
      <c r="Z138" s="4"/>
      <c r="AA138" s="4"/>
      <c r="AB138" s="4"/>
      <c r="AC138" s="4"/>
      <c r="AD138" s="4"/>
      <c r="AE138" s="4"/>
      <c r="AF138" s="4"/>
      <c r="AG138" s="4"/>
    </row>
    <row r="139">
      <c r="A139" s="4"/>
      <c r="B139" s="4"/>
      <c r="C139" s="4"/>
      <c r="D139" s="4"/>
      <c r="E139" s="4"/>
      <c r="F139" s="4"/>
      <c r="G139" s="4"/>
      <c r="H139" s="8"/>
      <c r="I139" s="8"/>
      <c r="J139" s="8"/>
      <c r="K139" s="8"/>
      <c r="L139" s="8"/>
      <c r="M139" s="119"/>
      <c r="N139" s="118"/>
      <c r="O139" s="119"/>
      <c r="P139" s="119"/>
      <c r="Q139" s="119"/>
      <c r="R139" s="119"/>
      <c r="S139" s="4"/>
      <c r="T139" s="4"/>
      <c r="U139" s="4"/>
      <c r="V139" s="4"/>
      <c r="W139" s="4"/>
      <c r="X139" s="4"/>
      <c r="Y139" s="4"/>
      <c r="Z139" s="4"/>
      <c r="AA139" s="4"/>
      <c r="AB139" s="4"/>
      <c r="AC139" s="4"/>
      <c r="AD139" s="4"/>
      <c r="AE139" s="4"/>
      <c r="AF139" s="4"/>
      <c r="AG139" s="4"/>
    </row>
    <row r="140">
      <c r="A140" s="4"/>
      <c r="B140" s="4"/>
      <c r="C140" s="4"/>
      <c r="D140" s="4"/>
      <c r="E140" s="4"/>
      <c r="F140" s="4"/>
      <c r="G140" s="4"/>
      <c r="H140" s="8"/>
      <c r="I140" s="8"/>
      <c r="J140" s="8"/>
      <c r="K140" s="8"/>
      <c r="L140" s="8"/>
      <c r="M140" s="119"/>
      <c r="N140" s="118"/>
      <c r="O140" s="119"/>
      <c r="P140" s="119"/>
      <c r="Q140" s="119"/>
      <c r="R140" s="119"/>
      <c r="S140" s="4"/>
      <c r="T140" s="4"/>
      <c r="U140" s="4"/>
      <c r="V140" s="4"/>
      <c r="W140" s="4"/>
      <c r="X140" s="4"/>
      <c r="Y140" s="4"/>
      <c r="Z140" s="4"/>
      <c r="AA140" s="4"/>
      <c r="AB140" s="4"/>
      <c r="AC140" s="4"/>
      <c r="AD140" s="4"/>
      <c r="AE140" s="4"/>
      <c r="AF140" s="4"/>
      <c r="AG140" s="4"/>
    </row>
    <row r="141">
      <c r="A141" s="4"/>
      <c r="B141" s="4"/>
      <c r="C141" s="4"/>
      <c r="D141" s="4"/>
      <c r="E141" s="4"/>
      <c r="F141" s="4"/>
      <c r="G141" s="4"/>
      <c r="H141" s="8"/>
      <c r="I141" s="8"/>
      <c r="J141" s="8"/>
      <c r="K141" s="8"/>
      <c r="L141" s="8"/>
      <c r="M141" s="119"/>
      <c r="N141" s="118"/>
      <c r="O141" s="119"/>
      <c r="P141" s="119"/>
      <c r="Q141" s="119"/>
      <c r="R141" s="119"/>
      <c r="S141" s="4"/>
      <c r="T141" s="4"/>
      <c r="U141" s="4"/>
      <c r="V141" s="4"/>
      <c r="W141" s="4"/>
      <c r="X141" s="4"/>
      <c r="Y141" s="4"/>
      <c r="Z141" s="4"/>
      <c r="AA141" s="4"/>
      <c r="AB141" s="4"/>
      <c r="AC141" s="4"/>
      <c r="AD141" s="4"/>
      <c r="AE141" s="4"/>
      <c r="AF141" s="4"/>
      <c r="AG141" s="4"/>
    </row>
    <row r="142">
      <c r="A142" s="4"/>
      <c r="B142" s="4"/>
      <c r="C142" s="4"/>
      <c r="D142" s="4"/>
      <c r="E142" s="4"/>
      <c r="F142" s="4"/>
      <c r="G142" s="4"/>
      <c r="H142" s="8"/>
      <c r="I142" s="8"/>
      <c r="J142" s="8"/>
      <c r="K142" s="8"/>
      <c r="L142" s="8"/>
      <c r="M142" s="119"/>
      <c r="N142" s="118"/>
      <c r="O142" s="119"/>
      <c r="P142" s="119"/>
      <c r="Q142" s="119"/>
      <c r="R142" s="119"/>
      <c r="S142" s="4"/>
      <c r="T142" s="4"/>
      <c r="U142" s="4"/>
      <c r="V142" s="4"/>
      <c r="W142" s="4"/>
      <c r="X142" s="4"/>
      <c r="Y142" s="4"/>
      <c r="Z142" s="4"/>
      <c r="AA142" s="4"/>
      <c r="AB142" s="4"/>
      <c r="AC142" s="4"/>
      <c r="AD142" s="4"/>
      <c r="AE142" s="4"/>
      <c r="AF142" s="4"/>
      <c r="AG142" s="4"/>
    </row>
    <row r="143">
      <c r="A143" s="4"/>
      <c r="B143" s="4"/>
      <c r="C143" s="4"/>
      <c r="D143" s="4"/>
      <c r="E143" s="4"/>
      <c r="F143" s="4"/>
      <c r="G143" s="4"/>
      <c r="H143" s="8"/>
      <c r="I143" s="8"/>
      <c r="J143" s="8"/>
      <c r="K143" s="8"/>
      <c r="L143" s="8"/>
      <c r="M143" s="119"/>
      <c r="N143" s="118"/>
      <c r="O143" s="119"/>
      <c r="P143" s="119"/>
      <c r="Q143" s="119"/>
      <c r="R143" s="119"/>
      <c r="S143" s="4"/>
      <c r="T143" s="4"/>
      <c r="U143" s="4"/>
      <c r="V143" s="4"/>
      <c r="W143" s="4"/>
      <c r="X143" s="4"/>
      <c r="Y143" s="4"/>
      <c r="Z143" s="4"/>
      <c r="AA143" s="4"/>
      <c r="AB143" s="4"/>
      <c r="AC143" s="4"/>
      <c r="AD143" s="4"/>
      <c r="AE143" s="4"/>
      <c r="AF143" s="4"/>
      <c r="AG143" s="4"/>
    </row>
    <row r="144">
      <c r="A144" s="4"/>
      <c r="B144" s="4"/>
      <c r="C144" s="4"/>
      <c r="D144" s="4"/>
      <c r="E144" s="4"/>
      <c r="F144" s="4"/>
      <c r="G144" s="4"/>
      <c r="H144" s="8"/>
      <c r="I144" s="8"/>
      <c r="J144" s="8"/>
      <c r="K144" s="8"/>
      <c r="L144" s="8"/>
      <c r="M144" s="119"/>
      <c r="N144" s="118"/>
      <c r="O144" s="119"/>
      <c r="P144" s="119"/>
      <c r="Q144" s="119"/>
      <c r="R144" s="119"/>
      <c r="S144" s="4"/>
      <c r="T144" s="4"/>
      <c r="U144" s="4"/>
      <c r="V144" s="4"/>
      <c r="W144" s="4"/>
      <c r="X144" s="4"/>
      <c r="Y144" s="4"/>
      <c r="Z144" s="4"/>
      <c r="AA144" s="4"/>
      <c r="AB144" s="4"/>
      <c r="AC144" s="4"/>
      <c r="AD144" s="4"/>
      <c r="AE144" s="4"/>
      <c r="AF144" s="4"/>
      <c r="AG144" s="4"/>
    </row>
    <row r="145">
      <c r="A145" s="4"/>
      <c r="B145" s="4"/>
      <c r="C145" s="4"/>
      <c r="D145" s="4"/>
      <c r="E145" s="4"/>
      <c r="F145" s="4"/>
      <c r="G145" s="4"/>
      <c r="H145" s="8"/>
      <c r="I145" s="8"/>
      <c r="J145" s="8"/>
      <c r="K145" s="8"/>
      <c r="L145" s="8"/>
      <c r="M145" s="119"/>
      <c r="N145" s="118"/>
      <c r="O145" s="119"/>
      <c r="P145" s="119"/>
      <c r="Q145" s="119"/>
      <c r="R145" s="119"/>
      <c r="S145" s="4"/>
      <c r="T145" s="4"/>
      <c r="U145" s="4"/>
      <c r="V145" s="4"/>
      <c r="W145" s="4"/>
      <c r="X145" s="4"/>
      <c r="Y145" s="4"/>
      <c r="Z145" s="4"/>
      <c r="AA145" s="4"/>
      <c r="AB145" s="4"/>
      <c r="AC145" s="4"/>
      <c r="AD145" s="4"/>
      <c r="AE145" s="4"/>
      <c r="AF145" s="4"/>
      <c r="AG145" s="4"/>
    </row>
    <row r="146">
      <c r="A146" s="4"/>
      <c r="B146" s="4"/>
      <c r="C146" s="4"/>
      <c r="D146" s="4"/>
      <c r="E146" s="4"/>
      <c r="F146" s="4"/>
      <c r="G146" s="4"/>
      <c r="H146" s="8"/>
      <c r="I146" s="8"/>
      <c r="J146" s="8"/>
      <c r="K146" s="8"/>
      <c r="L146" s="8"/>
      <c r="M146" s="119"/>
      <c r="N146" s="118"/>
      <c r="O146" s="119"/>
      <c r="P146" s="119"/>
      <c r="Q146" s="119"/>
      <c r="R146" s="119"/>
      <c r="S146" s="4"/>
      <c r="T146" s="4"/>
      <c r="U146" s="4"/>
      <c r="V146" s="4"/>
      <c r="W146" s="4"/>
      <c r="X146" s="4"/>
      <c r="Y146" s="4"/>
      <c r="Z146" s="4"/>
      <c r="AA146" s="4"/>
      <c r="AB146" s="4"/>
      <c r="AC146" s="4"/>
      <c r="AD146" s="4"/>
      <c r="AE146" s="4"/>
      <c r="AF146" s="4"/>
      <c r="AG146" s="4"/>
    </row>
    <row r="147">
      <c r="A147" s="4"/>
      <c r="B147" s="4"/>
      <c r="C147" s="4"/>
      <c r="D147" s="4"/>
      <c r="E147" s="4"/>
      <c r="F147" s="4"/>
      <c r="G147" s="4"/>
      <c r="H147" s="8"/>
      <c r="I147" s="8"/>
      <c r="J147" s="8"/>
      <c r="K147" s="8"/>
      <c r="L147" s="8"/>
      <c r="M147" s="119"/>
      <c r="N147" s="118"/>
      <c r="O147" s="119"/>
      <c r="P147" s="119"/>
      <c r="Q147" s="119"/>
      <c r="R147" s="119"/>
      <c r="S147" s="4"/>
      <c r="T147" s="4"/>
      <c r="U147" s="4"/>
      <c r="V147" s="4"/>
      <c r="W147" s="4"/>
      <c r="X147" s="4"/>
      <c r="Y147" s="4"/>
      <c r="Z147" s="4"/>
      <c r="AA147" s="4"/>
      <c r="AB147" s="4"/>
      <c r="AC147" s="4"/>
      <c r="AD147" s="4"/>
      <c r="AE147" s="4"/>
      <c r="AF147" s="4"/>
      <c r="AG147" s="4"/>
    </row>
    <row r="148">
      <c r="A148" s="4"/>
      <c r="B148" s="4"/>
      <c r="C148" s="4"/>
      <c r="D148" s="4"/>
      <c r="E148" s="4"/>
      <c r="F148" s="4"/>
      <c r="G148" s="4"/>
      <c r="H148" s="8"/>
      <c r="I148" s="8"/>
      <c r="J148" s="8"/>
      <c r="K148" s="8"/>
      <c r="L148" s="8"/>
      <c r="M148" s="119"/>
      <c r="N148" s="118"/>
      <c r="O148" s="119"/>
      <c r="P148" s="119"/>
      <c r="Q148" s="119"/>
      <c r="R148" s="119"/>
      <c r="S148" s="4"/>
      <c r="T148" s="4"/>
      <c r="U148" s="4"/>
      <c r="V148" s="4"/>
      <c r="W148" s="4"/>
      <c r="X148" s="4"/>
      <c r="Y148" s="4"/>
      <c r="Z148" s="4"/>
      <c r="AA148" s="4"/>
      <c r="AB148" s="4"/>
      <c r="AC148" s="4"/>
      <c r="AD148" s="4"/>
      <c r="AE148" s="4"/>
      <c r="AF148" s="4"/>
      <c r="AG148" s="4"/>
    </row>
    <row r="149">
      <c r="A149" s="4"/>
      <c r="B149" s="4"/>
      <c r="C149" s="4"/>
      <c r="D149" s="4"/>
      <c r="E149" s="4"/>
      <c r="F149" s="4"/>
      <c r="G149" s="4"/>
      <c r="H149" s="8"/>
      <c r="I149" s="8"/>
      <c r="J149" s="8"/>
      <c r="K149" s="8"/>
      <c r="L149" s="8"/>
      <c r="M149" s="119"/>
      <c r="N149" s="118"/>
      <c r="O149" s="119"/>
      <c r="P149" s="119"/>
      <c r="Q149" s="119"/>
      <c r="R149" s="119"/>
      <c r="S149" s="4"/>
      <c r="T149" s="4"/>
      <c r="U149" s="4"/>
      <c r="V149" s="4"/>
      <c r="W149" s="4"/>
      <c r="X149" s="4"/>
      <c r="Y149" s="4"/>
      <c r="Z149" s="4"/>
      <c r="AA149" s="4"/>
      <c r="AB149" s="4"/>
      <c r="AC149" s="4"/>
      <c r="AD149" s="4"/>
      <c r="AE149" s="4"/>
      <c r="AF149" s="4"/>
      <c r="AG149" s="4"/>
    </row>
    <row r="150">
      <c r="A150" s="4"/>
      <c r="B150" s="4"/>
      <c r="C150" s="4"/>
      <c r="D150" s="4"/>
      <c r="E150" s="4"/>
      <c r="F150" s="4"/>
      <c r="G150" s="4"/>
      <c r="H150" s="8"/>
      <c r="I150" s="8"/>
      <c r="J150" s="8"/>
      <c r="K150" s="8"/>
      <c r="L150" s="8"/>
      <c r="M150" s="119"/>
      <c r="N150" s="118"/>
      <c r="O150" s="119"/>
      <c r="P150" s="119"/>
      <c r="Q150" s="119"/>
      <c r="R150" s="119"/>
      <c r="S150" s="4"/>
      <c r="T150" s="4"/>
      <c r="U150" s="4"/>
      <c r="V150" s="4"/>
      <c r="W150" s="4"/>
      <c r="X150" s="4"/>
      <c r="Y150" s="4"/>
      <c r="Z150" s="4"/>
      <c r="AA150" s="4"/>
      <c r="AB150" s="4"/>
      <c r="AC150" s="4"/>
      <c r="AD150" s="4"/>
      <c r="AE150" s="4"/>
      <c r="AF150" s="4"/>
      <c r="AG150" s="4"/>
    </row>
    <row r="151">
      <c r="A151" s="4"/>
      <c r="B151" s="4"/>
      <c r="C151" s="4"/>
      <c r="D151" s="4"/>
      <c r="E151" s="4"/>
      <c r="F151" s="4"/>
      <c r="G151" s="4"/>
      <c r="H151" s="8"/>
      <c r="I151" s="8"/>
      <c r="J151" s="8"/>
      <c r="K151" s="8"/>
      <c r="L151" s="8"/>
      <c r="M151" s="119"/>
      <c r="N151" s="118"/>
      <c r="O151" s="119"/>
      <c r="P151" s="119"/>
      <c r="Q151" s="119"/>
      <c r="R151" s="119"/>
      <c r="S151" s="4"/>
      <c r="T151" s="4"/>
      <c r="U151" s="4"/>
      <c r="V151" s="4"/>
      <c r="W151" s="4"/>
      <c r="X151" s="4"/>
      <c r="Y151" s="4"/>
      <c r="Z151" s="4"/>
      <c r="AA151" s="4"/>
      <c r="AB151" s="4"/>
      <c r="AC151" s="4"/>
      <c r="AD151" s="4"/>
      <c r="AE151" s="4"/>
      <c r="AF151" s="4"/>
      <c r="AG151" s="4"/>
    </row>
    <row r="152">
      <c r="A152" s="4"/>
      <c r="B152" s="4"/>
      <c r="C152" s="4"/>
      <c r="D152" s="4"/>
      <c r="E152" s="4"/>
      <c r="F152" s="4"/>
      <c r="G152" s="4"/>
      <c r="H152" s="8"/>
      <c r="I152" s="8"/>
      <c r="J152" s="8"/>
      <c r="K152" s="8"/>
      <c r="L152" s="8"/>
      <c r="M152" s="119"/>
      <c r="N152" s="118"/>
      <c r="O152" s="119"/>
      <c r="P152" s="119"/>
      <c r="Q152" s="119"/>
      <c r="R152" s="119"/>
      <c r="S152" s="4"/>
      <c r="T152" s="4"/>
      <c r="U152" s="4"/>
      <c r="V152" s="4"/>
      <c r="W152" s="4"/>
      <c r="X152" s="4"/>
      <c r="Y152" s="4"/>
      <c r="Z152" s="4"/>
      <c r="AA152" s="4"/>
      <c r="AB152" s="4"/>
      <c r="AC152" s="4"/>
      <c r="AD152" s="4"/>
      <c r="AE152" s="4"/>
      <c r="AF152" s="4"/>
      <c r="AG152" s="4"/>
    </row>
    <row r="153">
      <c r="A153" s="4"/>
      <c r="B153" s="4"/>
      <c r="C153" s="4"/>
      <c r="D153" s="4"/>
      <c r="E153" s="4"/>
      <c r="F153" s="4"/>
      <c r="G153" s="4"/>
      <c r="H153" s="8"/>
      <c r="I153" s="8"/>
      <c r="J153" s="8"/>
      <c r="K153" s="8"/>
      <c r="L153" s="8"/>
      <c r="M153" s="119"/>
      <c r="N153" s="118"/>
      <c r="O153" s="119"/>
      <c r="P153" s="119"/>
      <c r="Q153" s="119"/>
      <c r="R153" s="119"/>
      <c r="S153" s="4"/>
      <c r="T153" s="4"/>
      <c r="U153" s="4"/>
      <c r="V153" s="4"/>
      <c r="W153" s="4"/>
      <c r="X153" s="4"/>
      <c r="Y153" s="4"/>
      <c r="Z153" s="4"/>
      <c r="AA153" s="4"/>
      <c r="AB153" s="4"/>
      <c r="AC153" s="4"/>
      <c r="AD153" s="4"/>
      <c r="AE153" s="4"/>
      <c r="AF153" s="4"/>
      <c r="AG153" s="4"/>
    </row>
    <row r="154">
      <c r="A154" s="4"/>
      <c r="B154" s="4"/>
      <c r="C154" s="4"/>
      <c r="D154" s="4"/>
      <c r="E154" s="4"/>
      <c r="F154" s="4"/>
      <c r="G154" s="4"/>
      <c r="H154" s="8"/>
      <c r="I154" s="8"/>
      <c r="J154" s="8"/>
      <c r="K154" s="8"/>
      <c r="L154" s="8"/>
      <c r="M154" s="119"/>
      <c r="N154" s="118"/>
      <c r="O154" s="119"/>
      <c r="P154" s="119"/>
      <c r="Q154" s="119"/>
      <c r="R154" s="119"/>
      <c r="S154" s="4"/>
      <c r="T154" s="4"/>
      <c r="U154" s="4"/>
      <c r="V154" s="4"/>
      <c r="W154" s="4"/>
      <c r="X154" s="4"/>
      <c r="Y154" s="4"/>
      <c r="Z154" s="4"/>
      <c r="AA154" s="4"/>
      <c r="AB154" s="4"/>
      <c r="AC154" s="4"/>
      <c r="AD154" s="4"/>
      <c r="AE154" s="4"/>
      <c r="AF154" s="4"/>
      <c r="AG154" s="4"/>
    </row>
    <row r="155">
      <c r="A155" s="4"/>
      <c r="B155" s="4"/>
      <c r="C155" s="4"/>
      <c r="D155" s="4"/>
      <c r="E155" s="4"/>
      <c r="F155" s="4"/>
      <c r="G155" s="4"/>
      <c r="H155" s="8"/>
      <c r="I155" s="8"/>
      <c r="J155" s="8"/>
      <c r="K155" s="8"/>
      <c r="L155" s="8"/>
      <c r="M155" s="119"/>
      <c r="N155" s="118"/>
      <c r="O155" s="119"/>
      <c r="P155" s="119"/>
      <c r="Q155" s="119"/>
      <c r="R155" s="119"/>
      <c r="S155" s="4"/>
      <c r="T155" s="4"/>
      <c r="U155" s="4"/>
      <c r="V155" s="4"/>
      <c r="W155" s="4"/>
      <c r="X155" s="4"/>
      <c r="Y155" s="4"/>
      <c r="Z155" s="4"/>
      <c r="AA155" s="4"/>
      <c r="AB155" s="4"/>
      <c r="AC155" s="4"/>
      <c r="AD155" s="4"/>
      <c r="AE155" s="4"/>
      <c r="AF155" s="4"/>
      <c r="AG155" s="4"/>
    </row>
    <row r="156">
      <c r="A156" s="4"/>
      <c r="B156" s="4"/>
      <c r="C156" s="4"/>
      <c r="D156" s="4"/>
      <c r="E156" s="4"/>
      <c r="F156" s="4"/>
      <c r="G156" s="4"/>
      <c r="H156" s="8"/>
      <c r="I156" s="8"/>
      <c r="J156" s="8"/>
      <c r="K156" s="8"/>
      <c r="L156" s="8"/>
      <c r="M156" s="119"/>
      <c r="N156" s="118"/>
      <c r="O156" s="119"/>
      <c r="P156" s="119"/>
      <c r="Q156" s="119"/>
      <c r="R156" s="119"/>
      <c r="S156" s="4"/>
      <c r="T156" s="4"/>
      <c r="U156" s="4"/>
      <c r="V156" s="4"/>
      <c r="W156" s="4"/>
      <c r="X156" s="4"/>
      <c r="Y156" s="4"/>
      <c r="Z156" s="4"/>
      <c r="AA156" s="4"/>
      <c r="AB156" s="4"/>
      <c r="AC156" s="4"/>
      <c r="AD156" s="4"/>
      <c r="AE156" s="4"/>
      <c r="AF156" s="4"/>
      <c r="AG156" s="4"/>
    </row>
    <row r="157">
      <c r="A157" s="4"/>
      <c r="B157" s="4"/>
      <c r="C157" s="4"/>
      <c r="D157" s="4"/>
      <c r="E157" s="4"/>
      <c r="F157" s="4"/>
      <c r="G157" s="4"/>
      <c r="H157" s="8"/>
      <c r="I157" s="8"/>
      <c r="J157" s="8"/>
      <c r="K157" s="8"/>
      <c r="L157" s="8"/>
      <c r="M157" s="119"/>
      <c r="N157" s="118"/>
      <c r="O157" s="119"/>
      <c r="P157" s="119"/>
      <c r="Q157" s="119"/>
      <c r="R157" s="119"/>
      <c r="S157" s="4"/>
      <c r="T157" s="4"/>
      <c r="U157" s="4"/>
      <c r="V157" s="4"/>
      <c r="W157" s="4"/>
      <c r="X157" s="4"/>
      <c r="Y157" s="4"/>
      <c r="Z157" s="4"/>
      <c r="AA157" s="4"/>
      <c r="AB157" s="4"/>
      <c r="AC157" s="4"/>
      <c r="AD157" s="4"/>
      <c r="AE157" s="4"/>
      <c r="AF157" s="4"/>
      <c r="AG157" s="4"/>
    </row>
    <row r="158">
      <c r="A158" s="4"/>
      <c r="B158" s="4"/>
      <c r="C158" s="4"/>
      <c r="D158" s="4"/>
      <c r="E158" s="4"/>
      <c r="F158" s="4"/>
      <c r="G158" s="4"/>
      <c r="H158" s="8"/>
      <c r="I158" s="8"/>
      <c r="J158" s="8"/>
      <c r="K158" s="8"/>
      <c r="L158" s="8"/>
      <c r="M158" s="119"/>
      <c r="N158" s="118"/>
      <c r="O158" s="119"/>
      <c r="P158" s="119"/>
      <c r="Q158" s="119"/>
      <c r="R158" s="119"/>
      <c r="S158" s="4"/>
      <c r="T158" s="4"/>
      <c r="U158" s="4"/>
      <c r="V158" s="4"/>
      <c r="W158" s="4"/>
      <c r="X158" s="4"/>
      <c r="Y158" s="4"/>
      <c r="Z158" s="4"/>
      <c r="AA158" s="4"/>
      <c r="AB158" s="4"/>
      <c r="AC158" s="4"/>
      <c r="AD158" s="4"/>
      <c r="AE158" s="4"/>
      <c r="AF158" s="4"/>
      <c r="AG158" s="4"/>
    </row>
    <row r="159">
      <c r="A159" s="4"/>
      <c r="B159" s="4"/>
      <c r="C159" s="4"/>
      <c r="D159" s="4"/>
      <c r="E159" s="4"/>
      <c r="F159" s="4"/>
      <c r="G159" s="4"/>
      <c r="H159" s="8"/>
      <c r="I159" s="8"/>
      <c r="J159" s="8"/>
      <c r="K159" s="8"/>
      <c r="L159" s="8"/>
      <c r="M159" s="119"/>
      <c r="N159" s="118"/>
      <c r="O159" s="119"/>
      <c r="P159" s="119"/>
      <c r="Q159" s="119"/>
      <c r="R159" s="119"/>
      <c r="S159" s="4"/>
      <c r="T159" s="4"/>
      <c r="U159" s="4"/>
      <c r="V159" s="4"/>
      <c r="W159" s="4"/>
      <c r="X159" s="4"/>
      <c r="Y159" s="4"/>
      <c r="Z159" s="4"/>
      <c r="AA159" s="4"/>
      <c r="AB159" s="4"/>
      <c r="AC159" s="4"/>
      <c r="AD159" s="4"/>
      <c r="AE159" s="4"/>
      <c r="AF159" s="4"/>
      <c r="AG159" s="4"/>
    </row>
    <row r="160">
      <c r="A160" s="4"/>
      <c r="B160" s="4"/>
      <c r="C160" s="4"/>
      <c r="D160" s="4"/>
      <c r="E160" s="4"/>
      <c r="F160" s="4"/>
      <c r="G160" s="4"/>
      <c r="H160" s="8"/>
      <c r="I160" s="8"/>
      <c r="J160" s="8"/>
      <c r="K160" s="8"/>
      <c r="L160" s="8"/>
      <c r="M160" s="119"/>
      <c r="N160" s="118"/>
      <c r="O160" s="119"/>
      <c r="P160" s="119"/>
      <c r="Q160" s="119"/>
      <c r="R160" s="119"/>
      <c r="S160" s="4"/>
      <c r="T160" s="4"/>
      <c r="U160" s="4"/>
      <c r="V160" s="4"/>
      <c r="W160" s="4"/>
      <c r="X160" s="4"/>
      <c r="Y160" s="4"/>
      <c r="Z160" s="4"/>
      <c r="AA160" s="4"/>
      <c r="AB160" s="4"/>
      <c r="AC160" s="4"/>
      <c r="AD160" s="4"/>
      <c r="AE160" s="4"/>
      <c r="AF160" s="4"/>
      <c r="AG160" s="4"/>
    </row>
    <row r="161">
      <c r="A161" s="4"/>
      <c r="B161" s="4"/>
      <c r="C161" s="4"/>
      <c r="D161" s="4"/>
      <c r="E161" s="4"/>
      <c r="F161" s="4"/>
      <c r="G161" s="4"/>
      <c r="H161" s="8"/>
      <c r="I161" s="8"/>
      <c r="J161" s="8"/>
      <c r="K161" s="8"/>
      <c r="L161" s="8"/>
      <c r="M161" s="119"/>
      <c r="N161" s="118"/>
      <c r="O161" s="119"/>
      <c r="P161" s="119"/>
      <c r="Q161" s="119"/>
      <c r="R161" s="119"/>
      <c r="S161" s="4"/>
      <c r="T161" s="4"/>
      <c r="U161" s="4"/>
      <c r="V161" s="4"/>
      <c r="W161" s="4"/>
      <c r="X161" s="4"/>
      <c r="Y161" s="4"/>
      <c r="Z161" s="4"/>
      <c r="AA161" s="4"/>
      <c r="AB161" s="4"/>
      <c r="AC161" s="4"/>
      <c r="AD161" s="4"/>
      <c r="AE161" s="4"/>
      <c r="AF161" s="4"/>
      <c r="AG161" s="4"/>
    </row>
    <row r="162">
      <c r="A162" s="4"/>
      <c r="B162" s="4"/>
      <c r="C162" s="4"/>
      <c r="D162" s="4"/>
      <c r="E162" s="4"/>
      <c r="F162" s="4"/>
      <c r="G162" s="4"/>
      <c r="H162" s="8"/>
      <c r="I162" s="8"/>
      <c r="J162" s="8"/>
      <c r="K162" s="8"/>
      <c r="L162" s="8"/>
      <c r="M162" s="119"/>
      <c r="N162" s="118"/>
      <c r="O162" s="119"/>
      <c r="P162" s="119"/>
      <c r="Q162" s="119"/>
      <c r="R162" s="119"/>
      <c r="S162" s="4"/>
      <c r="T162" s="4"/>
      <c r="U162" s="4"/>
      <c r="V162" s="4"/>
      <c r="W162" s="4"/>
      <c r="X162" s="4"/>
      <c r="Y162" s="4"/>
      <c r="Z162" s="4"/>
      <c r="AA162" s="4"/>
      <c r="AB162" s="4"/>
      <c r="AC162" s="4"/>
      <c r="AD162" s="4"/>
      <c r="AE162" s="4"/>
      <c r="AF162" s="4"/>
      <c r="AG162" s="4"/>
    </row>
    <row r="163">
      <c r="A163" s="4"/>
      <c r="B163" s="4"/>
      <c r="C163" s="4"/>
      <c r="D163" s="4"/>
      <c r="E163" s="4"/>
      <c r="F163" s="4"/>
      <c r="G163" s="4"/>
      <c r="H163" s="8"/>
      <c r="I163" s="8"/>
      <c r="J163" s="8"/>
      <c r="K163" s="8"/>
      <c r="L163" s="8"/>
      <c r="M163" s="119"/>
      <c r="N163" s="118"/>
      <c r="O163" s="119"/>
      <c r="P163" s="119"/>
      <c r="Q163" s="119"/>
      <c r="R163" s="119"/>
      <c r="S163" s="4"/>
      <c r="T163" s="4"/>
      <c r="U163" s="4"/>
      <c r="V163" s="4"/>
      <c r="W163" s="4"/>
      <c r="X163" s="4"/>
      <c r="Y163" s="4"/>
      <c r="Z163" s="4"/>
      <c r="AA163" s="4"/>
      <c r="AB163" s="4"/>
      <c r="AC163" s="4"/>
      <c r="AD163" s="4"/>
      <c r="AE163" s="4"/>
      <c r="AF163" s="4"/>
      <c r="AG163" s="4"/>
    </row>
    <row r="164">
      <c r="A164" s="4"/>
      <c r="B164" s="4"/>
      <c r="C164" s="4"/>
      <c r="D164" s="4"/>
      <c r="E164" s="4"/>
      <c r="F164" s="4"/>
      <c r="G164" s="4"/>
      <c r="H164" s="8"/>
      <c r="I164" s="8"/>
      <c r="J164" s="8"/>
      <c r="K164" s="8"/>
      <c r="L164" s="8"/>
      <c r="M164" s="119"/>
      <c r="N164" s="118"/>
      <c r="O164" s="119"/>
      <c r="P164" s="119"/>
      <c r="Q164" s="119"/>
      <c r="R164" s="119"/>
      <c r="S164" s="4"/>
      <c r="T164" s="4"/>
      <c r="U164" s="4"/>
      <c r="V164" s="4"/>
      <c r="W164" s="4"/>
      <c r="X164" s="4"/>
      <c r="Y164" s="4"/>
      <c r="Z164" s="4"/>
      <c r="AA164" s="4"/>
      <c r="AB164" s="4"/>
      <c r="AC164" s="4"/>
      <c r="AD164" s="4"/>
      <c r="AE164" s="4"/>
      <c r="AF164" s="4"/>
      <c r="AG164" s="4"/>
    </row>
    <row r="165">
      <c r="A165" s="4"/>
      <c r="B165" s="4"/>
      <c r="C165" s="4"/>
      <c r="D165" s="4"/>
      <c r="E165" s="4"/>
      <c r="F165" s="4"/>
      <c r="G165" s="4"/>
      <c r="H165" s="8"/>
      <c r="I165" s="8"/>
      <c r="J165" s="8"/>
      <c r="K165" s="8"/>
      <c r="L165" s="8"/>
      <c r="M165" s="119"/>
      <c r="N165" s="118"/>
      <c r="O165" s="119"/>
      <c r="P165" s="119"/>
      <c r="Q165" s="119"/>
      <c r="R165" s="119"/>
      <c r="S165" s="4"/>
      <c r="T165" s="4"/>
      <c r="U165" s="4"/>
      <c r="V165" s="4"/>
      <c r="W165" s="4"/>
      <c r="X165" s="4"/>
      <c r="Y165" s="4"/>
      <c r="Z165" s="4"/>
      <c r="AA165" s="4"/>
      <c r="AB165" s="4"/>
      <c r="AC165" s="4"/>
      <c r="AD165" s="4"/>
      <c r="AE165" s="4"/>
      <c r="AF165" s="4"/>
      <c r="AG165" s="4"/>
    </row>
    <row r="166">
      <c r="A166" s="4"/>
      <c r="B166" s="4"/>
      <c r="C166" s="4"/>
      <c r="D166" s="4"/>
      <c r="E166" s="4"/>
      <c r="F166" s="4"/>
      <c r="G166" s="4"/>
      <c r="H166" s="8"/>
      <c r="I166" s="8"/>
      <c r="J166" s="8"/>
      <c r="K166" s="8"/>
      <c r="L166" s="8"/>
      <c r="M166" s="119"/>
      <c r="N166" s="118"/>
      <c r="O166" s="119"/>
      <c r="P166" s="119"/>
      <c r="Q166" s="119"/>
      <c r="R166" s="119"/>
      <c r="S166" s="4"/>
      <c r="T166" s="4"/>
      <c r="U166" s="4"/>
      <c r="V166" s="4"/>
      <c r="W166" s="4"/>
      <c r="X166" s="4"/>
      <c r="Y166" s="4"/>
      <c r="Z166" s="4"/>
      <c r="AA166" s="4"/>
      <c r="AB166" s="4"/>
      <c r="AC166" s="4"/>
      <c r="AD166" s="4"/>
      <c r="AE166" s="4"/>
      <c r="AF166" s="4"/>
      <c r="AG166" s="4"/>
    </row>
    <row r="167">
      <c r="A167" s="4"/>
      <c r="B167" s="4"/>
      <c r="C167" s="4"/>
      <c r="D167" s="4"/>
      <c r="E167" s="4"/>
      <c r="F167" s="4"/>
      <c r="G167" s="4"/>
      <c r="H167" s="8"/>
      <c r="I167" s="8"/>
      <c r="J167" s="8"/>
      <c r="K167" s="8"/>
      <c r="L167" s="8"/>
      <c r="M167" s="119"/>
      <c r="N167" s="118"/>
      <c r="O167" s="119"/>
      <c r="P167" s="119"/>
      <c r="Q167" s="119"/>
      <c r="R167" s="119"/>
      <c r="S167" s="4"/>
      <c r="T167" s="4"/>
      <c r="U167" s="4"/>
      <c r="V167" s="4"/>
      <c r="W167" s="4"/>
      <c r="X167" s="4"/>
      <c r="Y167" s="4"/>
      <c r="Z167" s="4"/>
      <c r="AA167" s="4"/>
      <c r="AB167" s="4"/>
      <c r="AC167" s="4"/>
      <c r="AD167" s="4"/>
      <c r="AE167" s="4"/>
      <c r="AF167" s="4"/>
      <c r="AG167" s="4"/>
    </row>
    <row r="168">
      <c r="A168" s="4"/>
      <c r="B168" s="4"/>
      <c r="C168" s="4"/>
      <c r="D168" s="4"/>
      <c r="E168" s="4"/>
      <c r="F168" s="4"/>
      <c r="G168" s="4"/>
      <c r="H168" s="8"/>
      <c r="I168" s="8"/>
      <c r="J168" s="8"/>
      <c r="K168" s="8"/>
      <c r="L168" s="8"/>
      <c r="M168" s="119"/>
      <c r="N168" s="118"/>
      <c r="O168" s="119"/>
      <c r="P168" s="119"/>
      <c r="Q168" s="119"/>
      <c r="R168" s="119"/>
      <c r="S168" s="4"/>
      <c r="T168" s="4"/>
      <c r="U168" s="4"/>
      <c r="V168" s="4"/>
      <c r="W168" s="4"/>
      <c r="X168" s="4"/>
      <c r="Y168" s="4"/>
      <c r="Z168" s="4"/>
      <c r="AA168" s="4"/>
      <c r="AB168" s="4"/>
      <c r="AC168" s="4"/>
      <c r="AD168" s="4"/>
      <c r="AE168" s="4"/>
      <c r="AF168" s="4"/>
      <c r="AG168" s="4"/>
    </row>
    <row r="169">
      <c r="A169" s="4"/>
      <c r="B169" s="4"/>
      <c r="C169" s="4"/>
      <c r="D169" s="4"/>
      <c r="E169" s="4"/>
      <c r="F169" s="4"/>
      <c r="G169" s="4"/>
      <c r="H169" s="8"/>
      <c r="I169" s="8"/>
      <c r="J169" s="8"/>
      <c r="K169" s="8"/>
      <c r="L169" s="8"/>
      <c r="M169" s="119"/>
      <c r="N169" s="118"/>
      <c r="O169" s="119"/>
      <c r="P169" s="119"/>
      <c r="Q169" s="119"/>
      <c r="R169" s="119"/>
      <c r="S169" s="4"/>
      <c r="T169" s="4"/>
      <c r="U169" s="4"/>
      <c r="V169" s="4"/>
      <c r="W169" s="4"/>
      <c r="X169" s="4"/>
      <c r="Y169" s="4"/>
      <c r="Z169" s="4"/>
      <c r="AA169" s="4"/>
      <c r="AB169" s="4"/>
      <c r="AC169" s="4"/>
      <c r="AD169" s="4"/>
      <c r="AE169" s="4"/>
      <c r="AF169" s="4"/>
      <c r="AG169" s="4"/>
    </row>
    <row r="170">
      <c r="A170" s="4"/>
      <c r="B170" s="4"/>
      <c r="C170" s="4"/>
      <c r="D170" s="4"/>
      <c r="E170" s="4"/>
      <c r="F170" s="4"/>
      <c r="G170" s="4"/>
      <c r="H170" s="8"/>
      <c r="I170" s="8"/>
      <c r="J170" s="8"/>
      <c r="K170" s="8"/>
      <c r="L170" s="8"/>
      <c r="M170" s="119"/>
      <c r="N170" s="118"/>
      <c r="O170" s="119"/>
      <c r="P170" s="119"/>
      <c r="Q170" s="119"/>
      <c r="R170" s="119"/>
      <c r="S170" s="4"/>
      <c r="T170" s="4"/>
      <c r="U170" s="4"/>
      <c r="V170" s="4"/>
      <c r="W170" s="4"/>
      <c r="X170" s="4"/>
      <c r="Y170" s="4"/>
      <c r="Z170" s="4"/>
      <c r="AA170" s="4"/>
      <c r="AB170" s="4"/>
      <c r="AC170" s="4"/>
      <c r="AD170" s="4"/>
      <c r="AE170" s="4"/>
      <c r="AF170" s="4"/>
      <c r="AG170" s="4"/>
    </row>
    <row r="171">
      <c r="A171" s="4"/>
      <c r="B171" s="4"/>
      <c r="C171" s="4"/>
      <c r="D171" s="4"/>
      <c r="E171" s="4"/>
      <c r="F171" s="4"/>
      <c r="G171" s="4"/>
      <c r="H171" s="8"/>
      <c r="I171" s="8"/>
      <c r="J171" s="8"/>
      <c r="K171" s="8"/>
      <c r="L171" s="8"/>
      <c r="M171" s="119"/>
      <c r="N171" s="118"/>
      <c r="O171" s="119"/>
      <c r="P171" s="119"/>
      <c r="Q171" s="119"/>
      <c r="R171" s="119"/>
      <c r="S171" s="4"/>
      <c r="T171" s="4"/>
      <c r="U171" s="4"/>
      <c r="V171" s="4"/>
      <c r="W171" s="4"/>
      <c r="X171" s="4"/>
      <c r="Y171" s="4"/>
      <c r="Z171" s="4"/>
      <c r="AA171" s="4"/>
      <c r="AB171" s="4"/>
      <c r="AC171" s="4"/>
      <c r="AD171" s="4"/>
      <c r="AE171" s="4"/>
      <c r="AF171" s="4"/>
      <c r="AG171" s="4"/>
    </row>
    <row r="172">
      <c r="A172" s="4"/>
      <c r="B172" s="4"/>
      <c r="C172" s="4"/>
      <c r="D172" s="4"/>
      <c r="E172" s="4"/>
      <c r="F172" s="4"/>
      <c r="G172" s="4"/>
      <c r="H172" s="8"/>
      <c r="I172" s="8"/>
      <c r="J172" s="8"/>
      <c r="K172" s="8"/>
      <c r="L172" s="8"/>
      <c r="M172" s="119"/>
      <c r="N172" s="118"/>
      <c r="O172" s="119"/>
      <c r="P172" s="119"/>
      <c r="Q172" s="119"/>
      <c r="R172" s="119"/>
      <c r="S172" s="4"/>
      <c r="T172" s="4"/>
      <c r="U172" s="4"/>
      <c r="V172" s="4"/>
      <c r="W172" s="4"/>
      <c r="X172" s="4"/>
      <c r="Y172" s="4"/>
      <c r="Z172" s="4"/>
      <c r="AA172" s="4"/>
      <c r="AB172" s="4"/>
      <c r="AC172" s="4"/>
      <c r="AD172" s="4"/>
      <c r="AE172" s="4"/>
      <c r="AF172" s="4"/>
      <c r="AG172" s="4"/>
    </row>
    <row r="173">
      <c r="A173" s="4"/>
      <c r="B173" s="4"/>
      <c r="C173" s="4"/>
      <c r="D173" s="4"/>
      <c r="E173" s="4"/>
      <c r="F173" s="4"/>
      <c r="G173" s="4"/>
      <c r="H173" s="8"/>
      <c r="I173" s="8"/>
      <c r="J173" s="8"/>
      <c r="K173" s="8"/>
      <c r="L173" s="8"/>
      <c r="M173" s="119"/>
      <c r="N173" s="118"/>
      <c r="O173" s="119"/>
      <c r="P173" s="119"/>
      <c r="Q173" s="119"/>
      <c r="R173" s="119"/>
      <c r="S173" s="4"/>
      <c r="T173" s="4"/>
      <c r="U173" s="4"/>
      <c r="V173" s="4"/>
      <c r="W173" s="4"/>
      <c r="X173" s="4"/>
      <c r="Y173" s="4"/>
      <c r="Z173" s="4"/>
      <c r="AA173" s="4"/>
      <c r="AB173" s="4"/>
      <c r="AC173" s="4"/>
      <c r="AD173" s="4"/>
      <c r="AE173" s="4"/>
      <c r="AF173" s="4"/>
      <c r="AG173" s="4"/>
    </row>
    <row r="174">
      <c r="A174" s="4"/>
      <c r="B174" s="4"/>
      <c r="C174" s="4"/>
      <c r="D174" s="4"/>
      <c r="E174" s="4"/>
      <c r="F174" s="4"/>
      <c r="G174" s="4"/>
      <c r="H174" s="8"/>
      <c r="I174" s="8"/>
      <c r="J174" s="8"/>
      <c r="K174" s="8"/>
      <c r="L174" s="8"/>
      <c r="M174" s="119"/>
      <c r="N174" s="118"/>
      <c r="O174" s="119"/>
      <c r="P174" s="119"/>
      <c r="Q174" s="119"/>
      <c r="R174" s="119"/>
      <c r="S174" s="4"/>
      <c r="T174" s="4"/>
      <c r="U174" s="4"/>
      <c r="V174" s="4"/>
      <c r="W174" s="4"/>
      <c r="X174" s="4"/>
      <c r="Y174" s="4"/>
      <c r="Z174" s="4"/>
      <c r="AA174" s="4"/>
      <c r="AB174" s="4"/>
      <c r="AC174" s="4"/>
      <c r="AD174" s="4"/>
      <c r="AE174" s="4"/>
      <c r="AF174" s="4"/>
      <c r="AG174" s="4"/>
    </row>
    <row r="175">
      <c r="A175" s="4"/>
      <c r="B175" s="4"/>
      <c r="C175" s="4"/>
      <c r="D175" s="4"/>
      <c r="E175" s="4"/>
      <c r="F175" s="4"/>
      <c r="G175" s="4"/>
      <c r="H175" s="8"/>
      <c r="I175" s="8"/>
      <c r="J175" s="8"/>
      <c r="K175" s="8"/>
      <c r="L175" s="8"/>
      <c r="M175" s="119"/>
      <c r="N175" s="118"/>
      <c r="O175" s="119"/>
      <c r="P175" s="119"/>
      <c r="Q175" s="119"/>
      <c r="R175" s="119"/>
      <c r="S175" s="4"/>
      <c r="T175" s="4"/>
      <c r="U175" s="4"/>
      <c r="V175" s="4"/>
      <c r="W175" s="4"/>
      <c r="X175" s="4"/>
      <c r="Y175" s="4"/>
      <c r="Z175" s="4"/>
      <c r="AA175" s="4"/>
      <c r="AB175" s="4"/>
      <c r="AC175" s="4"/>
      <c r="AD175" s="4"/>
      <c r="AE175" s="4"/>
      <c r="AF175" s="4"/>
      <c r="AG175" s="4"/>
    </row>
    <row r="176">
      <c r="A176" s="4"/>
      <c r="B176" s="4"/>
      <c r="C176" s="4"/>
      <c r="D176" s="4"/>
      <c r="E176" s="4"/>
      <c r="F176" s="4"/>
      <c r="G176" s="4"/>
      <c r="H176" s="8"/>
      <c r="I176" s="8"/>
      <c r="J176" s="8"/>
      <c r="K176" s="8"/>
      <c r="L176" s="8"/>
      <c r="M176" s="119"/>
      <c r="N176" s="118"/>
      <c r="O176" s="119"/>
      <c r="P176" s="119"/>
      <c r="Q176" s="119"/>
      <c r="R176" s="119"/>
      <c r="S176" s="4"/>
      <c r="T176" s="4"/>
      <c r="U176" s="4"/>
      <c r="V176" s="4"/>
      <c r="W176" s="4"/>
      <c r="X176" s="4"/>
      <c r="Y176" s="4"/>
      <c r="Z176" s="4"/>
      <c r="AA176" s="4"/>
      <c r="AB176" s="4"/>
      <c r="AC176" s="4"/>
      <c r="AD176" s="4"/>
      <c r="AE176" s="4"/>
      <c r="AF176" s="4"/>
      <c r="AG176" s="4"/>
    </row>
    <row r="177">
      <c r="A177" s="4"/>
      <c r="B177" s="4"/>
      <c r="C177" s="4"/>
      <c r="D177" s="4"/>
      <c r="E177" s="4"/>
      <c r="F177" s="4"/>
      <c r="G177" s="4"/>
      <c r="H177" s="8"/>
      <c r="I177" s="8"/>
      <c r="J177" s="8"/>
      <c r="K177" s="8"/>
      <c r="L177" s="8"/>
      <c r="M177" s="119"/>
      <c r="N177" s="118"/>
      <c r="O177" s="119"/>
      <c r="P177" s="119"/>
      <c r="Q177" s="119"/>
      <c r="R177" s="119"/>
      <c r="S177" s="4"/>
      <c r="T177" s="4"/>
      <c r="U177" s="4"/>
      <c r="V177" s="4"/>
      <c r="W177" s="4"/>
      <c r="X177" s="4"/>
      <c r="Y177" s="4"/>
      <c r="Z177" s="4"/>
      <c r="AA177" s="4"/>
      <c r="AB177" s="4"/>
      <c r="AC177" s="4"/>
      <c r="AD177" s="4"/>
      <c r="AE177" s="4"/>
      <c r="AF177" s="4"/>
      <c r="AG177" s="4"/>
    </row>
    <row r="178">
      <c r="A178" s="4"/>
      <c r="B178" s="4"/>
      <c r="C178" s="4"/>
      <c r="D178" s="4"/>
      <c r="E178" s="4"/>
      <c r="F178" s="4"/>
      <c r="G178" s="4"/>
      <c r="H178" s="8"/>
      <c r="I178" s="8"/>
      <c r="J178" s="8"/>
      <c r="K178" s="8"/>
      <c r="L178" s="8"/>
      <c r="M178" s="119"/>
      <c r="N178" s="118"/>
      <c r="O178" s="119"/>
      <c r="P178" s="119"/>
      <c r="Q178" s="119"/>
      <c r="R178" s="119"/>
      <c r="S178" s="4"/>
      <c r="T178" s="4"/>
      <c r="U178" s="4"/>
      <c r="V178" s="4"/>
      <c r="W178" s="4"/>
      <c r="X178" s="4"/>
      <c r="Y178" s="4"/>
      <c r="Z178" s="4"/>
      <c r="AA178" s="4"/>
      <c r="AB178" s="4"/>
      <c r="AC178" s="4"/>
      <c r="AD178" s="4"/>
      <c r="AE178" s="4"/>
      <c r="AF178" s="4"/>
      <c r="AG178" s="4"/>
    </row>
    <row r="179">
      <c r="A179" s="4"/>
      <c r="B179" s="4"/>
      <c r="C179" s="4"/>
      <c r="D179" s="4"/>
      <c r="E179" s="4"/>
      <c r="F179" s="4"/>
      <c r="G179" s="4"/>
      <c r="H179" s="8"/>
      <c r="I179" s="8"/>
      <c r="J179" s="8"/>
      <c r="K179" s="8"/>
      <c r="L179" s="8"/>
      <c r="M179" s="119"/>
      <c r="N179" s="118"/>
      <c r="O179" s="119"/>
      <c r="P179" s="119"/>
      <c r="Q179" s="119"/>
      <c r="R179" s="119"/>
      <c r="S179" s="4"/>
      <c r="T179" s="4"/>
      <c r="U179" s="4"/>
      <c r="V179" s="4"/>
      <c r="W179" s="4"/>
      <c r="X179" s="4"/>
      <c r="Y179" s="4"/>
      <c r="Z179" s="4"/>
      <c r="AA179" s="4"/>
      <c r="AB179" s="4"/>
      <c r="AC179" s="4"/>
      <c r="AD179" s="4"/>
      <c r="AE179" s="4"/>
      <c r="AF179" s="4"/>
      <c r="AG179" s="4"/>
    </row>
    <row r="180">
      <c r="A180" s="4"/>
      <c r="B180" s="4"/>
      <c r="C180" s="4"/>
      <c r="D180" s="4"/>
      <c r="E180" s="4"/>
      <c r="F180" s="4"/>
      <c r="G180" s="4"/>
      <c r="H180" s="8"/>
      <c r="I180" s="8"/>
      <c r="J180" s="8"/>
      <c r="K180" s="8"/>
      <c r="L180" s="8"/>
      <c r="M180" s="119"/>
      <c r="N180" s="118"/>
      <c r="O180" s="119"/>
      <c r="P180" s="119"/>
      <c r="Q180" s="119"/>
      <c r="R180" s="119"/>
      <c r="S180" s="4"/>
      <c r="T180" s="4"/>
      <c r="U180" s="4"/>
      <c r="V180" s="4"/>
      <c r="W180" s="4"/>
      <c r="X180" s="4"/>
      <c r="Y180" s="4"/>
      <c r="Z180" s="4"/>
      <c r="AA180" s="4"/>
      <c r="AB180" s="4"/>
      <c r="AC180" s="4"/>
      <c r="AD180" s="4"/>
      <c r="AE180" s="4"/>
      <c r="AF180" s="4"/>
      <c r="AG180" s="4"/>
    </row>
    <row r="181">
      <c r="A181" s="4"/>
      <c r="B181" s="4"/>
      <c r="C181" s="4"/>
      <c r="D181" s="4"/>
      <c r="E181" s="4"/>
      <c r="F181" s="4"/>
      <c r="G181" s="4"/>
      <c r="H181" s="8"/>
      <c r="I181" s="8"/>
      <c r="J181" s="8"/>
      <c r="K181" s="8"/>
      <c r="L181" s="8"/>
      <c r="M181" s="119"/>
      <c r="N181" s="118"/>
      <c r="O181" s="119"/>
      <c r="P181" s="119"/>
      <c r="Q181" s="119"/>
      <c r="R181" s="119"/>
      <c r="S181" s="4"/>
      <c r="T181" s="4"/>
      <c r="U181" s="4"/>
      <c r="V181" s="4"/>
      <c r="W181" s="4"/>
      <c r="X181" s="4"/>
      <c r="Y181" s="4"/>
      <c r="Z181" s="4"/>
      <c r="AA181" s="4"/>
      <c r="AB181" s="4"/>
      <c r="AC181" s="4"/>
      <c r="AD181" s="4"/>
      <c r="AE181" s="4"/>
      <c r="AF181" s="4"/>
      <c r="AG181" s="4"/>
    </row>
    <row r="182">
      <c r="A182" s="4"/>
      <c r="B182" s="4"/>
      <c r="C182" s="4"/>
      <c r="D182" s="4"/>
      <c r="E182" s="4"/>
      <c r="F182" s="4"/>
      <c r="G182" s="4"/>
      <c r="H182" s="8"/>
      <c r="I182" s="8"/>
      <c r="J182" s="8"/>
      <c r="K182" s="8"/>
      <c r="L182" s="8"/>
      <c r="M182" s="119"/>
      <c r="N182" s="118"/>
      <c r="O182" s="119"/>
      <c r="P182" s="119"/>
      <c r="Q182" s="119"/>
      <c r="R182" s="119"/>
      <c r="S182" s="4"/>
      <c r="T182" s="4"/>
      <c r="U182" s="4"/>
      <c r="V182" s="4"/>
      <c r="W182" s="4"/>
      <c r="X182" s="4"/>
      <c r="Y182" s="4"/>
      <c r="Z182" s="4"/>
      <c r="AA182" s="4"/>
      <c r="AB182" s="4"/>
      <c r="AC182" s="4"/>
      <c r="AD182" s="4"/>
      <c r="AE182" s="4"/>
      <c r="AF182" s="4"/>
      <c r="AG182" s="4"/>
    </row>
    <row r="183">
      <c r="A183" s="4"/>
      <c r="B183" s="4"/>
      <c r="C183" s="4"/>
      <c r="D183" s="4"/>
      <c r="E183" s="4"/>
      <c r="F183" s="4"/>
      <c r="G183" s="4"/>
      <c r="H183" s="8"/>
      <c r="I183" s="8"/>
      <c r="J183" s="8"/>
      <c r="K183" s="8"/>
      <c r="L183" s="8"/>
      <c r="M183" s="119"/>
      <c r="N183" s="118"/>
      <c r="O183" s="119"/>
      <c r="P183" s="119"/>
      <c r="Q183" s="119"/>
      <c r="R183" s="119"/>
      <c r="S183" s="4"/>
      <c r="T183" s="4"/>
      <c r="U183" s="4"/>
      <c r="V183" s="4"/>
      <c r="W183" s="4"/>
      <c r="X183" s="4"/>
      <c r="Y183" s="4"/>
      <c r="Z183" s="4"/>
      <c r="AA183" s="4"/>
      <c r="AB183" s="4"/>
      <c r="AC183" s="4"/>
      <c r="AD183" s="4"/>
      <c r="AE183" s="4"/>
      <c r="AF183" s="4"/>
      <c r="AG183" s="4"/>
    </row>
    <row r="184">
      <c r="A184" s="4"/>
      <c r="B184" s="4"/>
      <c r="C184" s="4"/>
      <c r="D184" s="4"/>
      <c r="E184" s="4"/>
      <c r="F184" s="4"/>
      <c r="G184" s="4"/>
      <c r="H184" s="8"/>
      <c r="I184" s="8"/>
      <c r="J184" s="8"/>
      <c r="K184" s="8"/>
      <c r="L184" s="8"/>
      <c r="M184" s="119"/>
      <c r="N184" s="118"/>
      <c r="O184" s="119"/>
      <c r="P184" s="119"/>
      <c r="Q184" s="119"/>
      <c r="R184" s="119"/>
      <c r="S184" s="4"/>
      <c r="T184" s="4"/>
      <c r="U184" s="4"/>
      <c r="V184" s="4"/>
      <c r="W184" s="4"/>
      <c r="X184" s="4"/>
      <c r="Y184" s="4"/>
      <c r="Z184" s="4"/>
      <c r="AA184" s="4"/>
      <c r="AB184" s="4"/>
      <c r="AC184" s="4"/>
      <c r="AD184" s="4"/>
      <c r="AE184" s="4"/>
      <c r="AF184" s="4"/>
      <c r="AG184" s="4"/>
    </row>
    <row r="185">
      <c r="A185" s="4"/>
      <c r="B185" s="4"/>
      <c r="C185" s="4"/>
      <c r="D185" s="4"/>
      <c r="E185" s="4"/>
      <c r="F185" s="4"/>
      <c r="G185" s="4"/>
      <c r="H185" s="8"/>
      <c r="I185" s="8"/>
      <c r="J185" s="8"/>
      <c r="K185" s="8"/>
      <c r="L185" s="8"/>
      <c r="M185" s="119"/>
      <c r="N185" s="118"/>
      <c r="O185" s="119"/>
      <c r="P185" s="119"/>
      <c r="Q185" s="119"/>
      <c r="R185" s="119"/>
      <c r="S185" s="4"/>
      <c r="T185" s="4"/>
      <c r="U185" s="4"/>
      <c r="V185" s="4"/>
      <c r="W185" s="4"/>
      <c r="X185" s="4"/>
      <c r="Y185" s="4"/>
      <c r="Z185" s="4"/>
      <c r="AA185" s="4"/>
      <c r="AB185" s="4"/>
      <c r="AC185" s="4"/>
      <c r="AD185" s="4"/>
      <c r="AE185" s="4"/>
      <c r="AF185" s="4"/>
      <c r="AG185" s="4"/>
    </row>
    <row r="186">
      <c r="A186" s="4"/>
      <c r="B186" s="4"/>
      <c r="C186" s="4"/>
      <c r="D186" s="4"/>
      <c r="E186" s="4"/>
      <c r="F186" s="4"/>
      <c r="G186" s="4"/>
      <c r="H186" s="8"/>
      <c r="I186" s="8"/>
      <c r="J186" s="8"/>
      <c r="K186" s="8"/>
      <c r="L186" s="8"/>
      <c r="M186" s="119"/>
      <c r="N186" s="118"/>
      <c r="O186" s="119"/>
      <c r="P186" s="119"/>
      <c r="Q186" s="119"/>
      <c r="R186" s="119"/>
      <c r="S186" s="4"/>
      <c r="T186" s="4"/>
      <c r="U186" s="4"/>
      <c r="V186" s="4"/>
      <c r="W186" s="4"/>
      <c r="X186" s="4"/>
      <c r="Y186" s="4"/>
      <c r="Z186" s="4"/>
      <c r="AA186" s="4"/>
      <c r="AB186" s="4"/>
      <c r="AC186" s="4"/>
      <c r="AD186" s="4"/>
      <c r="AE186" s="4"/>
      <c r="AF186" s="4"/>
      <c r="AG186" s="4"/>
    </row>
    <row r="187">
      <c r="A187" s="4"/>
      <c r="B187" s="4"/>
      <c r="C187" s="4"/>
      <c r="D187" s="4"/>
      <c r="E187" s="4"/>
      <c r="F187" s="4"/>
      <c r="G187" s="4"/>
      <c r="H187" s="8"/>
      <c r="I187" s="8"/>
      <c r="J187" s="8"/>
      <c r="K187" s="8"/>
      <c r="L187" s="8"/>
      <c r="M187" s="119"/>
      <c r="N187" s="118"/>
      <c r="O187" s="119"/>
      <c r="P187" s="119"/>
      <c r="Q187" s="119"/>
      <c r="R187" s="119"/>
      <c r="S187" s="4"/>
      <c r="T187" s="4"/>
      <c r="U187" s="4"/>
      <c r="V187" s="4"/>
      <c r="W187" s="4"/>
      <c r="X187" s="4"/>
      <c r="Y187" s="4"/>
      <c r="Z187" s="4"/>
      <c r="AA187" s="4"/>
      <c r="AB187" s="4"/>
      <c r="AC187" s="4"/>
      <c r="AD187" s="4"/>
      <c r="AE187" s="4"/>
      <c r="AF187" s="4"/>
      <c r="AG187" s="4"/>
    </row>
    <row r="188">
      <c r="A188" s="4"/>
      <c r="B188" s="4"/>
      <c r="C188" s="4"/>
      <c r="D188" s="4"/>
      <c r="E188" s="4"/>
      <c r="F188" s="4"/>
      <c r="G188" s="4"/>
      <c r="H188" s="8"/>
      <c r="I188" s="8"/>
      <c r="J188" s="8"/>
      <c r="K188" s="8"/>
      <c r="L188" s="8"/>
      <c r="M188" s="119"/>
      <c r="N188" s="118"/>
      <c r="O188" s="119"/>
      <c r="P188" s="119"/>
      <c r="Q188" s="119"/>
      <c r="R188" s="119"/>
      <c r="S188" s="4"/>
      <c r="T188" s="4"/>
      <c r="U188" s="4"/>
      <c r="V188" s="4"/>
      <c r="W188" s="4"/>
      <c r="X188" s="4"/>
      <c r="Y188" s="4"/>
      <c r="Z188" s="4"/>
      <c r="AA188" s="4"/>
      <c r="AB188" s="4"/>
      <c r="AC188" s="4"/>
      <c r="AD188" s="4"/>
      <c r="AE188" s="4"/>
      <c r="AF188" s="4"/>
      <c r="AG188" s="4"/>
    </row>
    <row r="189">
      <c r="A189" s="4"/>
      <c r="B189" s="4"/>
      <c r="C189" s="4"/>
      <c r="D189" s="4"/>
      <c r="E189" s="4"/>
      <c r="F189" s="4"/>
      <c r="G189" s="4"/>
      <c r="H189" s="8"/>
      <c r="I189" s="8"/>
      <c r="J189" s="8"/>
      <c r="K189" s="8"/>
      <c r="L189" s="8"/>
      <c r="M189" s="119"/>
      <c r="N189" s="118"/>
      <c r="O189" s="119"/>
      <c r="P189" s="119"/>
      <c r="Q189" s="119"/>
      <c r="R189" s="119"/>
      <c r="S189" s="4"/>
      <c r="T189" s="4"/>
      <c r="U189" s="4"/>
      <c r="V189" s="4"/>
      <c r="W189" s="4"/>
      <c r="X189" s="4"/>
      <c r="Y189" s="4"/>
      <c r="Z189" s="4"/>
      <c r="AA189" s="4"/>
      <c r="AB189" s="4"/>
      <c r="AC189" s="4"/>
      <c r="AD189" s="4"/>
      <c r="AE189" s="4"/>
      <c r="AF189" s="4"/>
      <c r="AG189" s="4"/>
    </row>
    <row r="190">
      <c r="A190" s="4"/>
      <c r="B190" s="4"/>
      <c r="C190" s="4"/>
      <c r="D190" s="4"/>
      <c r="E190" s="4"/>
      <c r="F190" s="4"/>
      <c r="G190" s="4"/>
      <c r="H190" s="8"/>
      <c r="I190" s="8"/>
      <c r="J190" s="8"/>
      <c r="K190" s="8"/>
      <c r="L190" s="8"/>
      <c r="M190" s="119"/>
      <c r="N190" s="118"/>
      <c r="O190" s="119"/>
      <c r="P190" s="119"/>
      <c r="Q190" s="119"/>
      <c r="R190" s="119"/>
      <c r="S190" s="4"/>
      <c r="T190" s="4"/>
      <c r="U190" s="4"/>
      <c r="V190" s="4"/>
      <c r="W190" s="4"/>
      <c r="X190" s="4"/>
      <c r="Y190" s="4"/>
      <c r="Z190" s="4"/>
      <c r="AA190" s="4"/>
      <c r="AB190" s="4"/>
      <c r="AC190" s="4"/>
      <c r="AD190" s="4"/>
      <c r="AE190" s="4"/>
      <c r="AF190" s="4"/>
      <c r="AG190" s="4"/>
    </row>
    <row r="191">
      <c r="A191" s="4"/>
      <c r="B191" s="4"/>
      <c r="C191" s="4"/>
      <c r="D191" s="4"/>
      <c r="E191" s="4"/>
      <c r="F191" s="4"/>
      <c r="G191" s="4"/>
      <c r="H191" s="8"/>
      <c r="I191" s="8"/>
      <c r="J191" s="8"/>
      <c r="K191" s="8"/>
      <c r="L191" s="8"/>
      <c r="M191" s="119"/>
      <c r="N191" s="118"/>
      <c r="O191" s="119"/>
      <c r="P191" s="119"/>
      <c r="Q191" s="119"/>
      <c r="R191" s="119"/>
      <c r="S191" s="4"/>
      <c r="T191" s="4"/>
      <c r="U191" s="4"/>
      <c r="V191" s="4"/>
      <c r="W191" s="4"/>
      <c r="X191" s="4"/>
      <c r="Y191" s="4"/>
      <c r="Z191" s="4"/>
      <c r="AA191" s="4"/>
      <c r="AB191" s="4"/>
      <c r="AC191" s="4"/>
      <c r="AD191" s="4"/>
      <c r="AE191" s="4"/>
      <c r="AF191" s="4"/>
      <c r="AG191" s="4"/>
    </row>
    <row r="192">
      <c r="A192" s="4"/>
      <c r="B192" s="4"/>
      <c r="C192" s="4"/>
      <c r="D192" s="4"/>
      <c r="E192" s="4"/>
      <c r="F192" s="4"/>
      <c r="G192" s="4"/>
      <c r="H192" s="8"/>
      <c r="I192" s="8"/>
      <c r="J192" s="8"/>
      <c r="K192" s="8"/>
      <c r="L192" s="8"/>
      <c r="M192" s="119"/>
      <c r="N192" s="118"/>
      <c r="O192" s="119"/>
      <c r="P192" s="119"/>
      <c r="Q192" s="119"/>
      <c r="R192" s="119"/>
      <c r="S192" s="4"/>
      <c r="T192" s="4"/>
      <c r="U192" s="4"/>
      <c r="V192" s="4"/>
      <c r="W192" s="4"/>
      <c r="X192" s="4"/>
      <c r="Y192" s="4"/>
      <c r="Z192" s="4"/>
      <c r="AA192" s="4"/>
      <c r="AB192" s="4"/>
      <c r="AC192" s="4"/>
      <c r="AD192" s="4"/>
      <c r="AE192" s="4"/>
      <c r="AF192" s="4"/>
      <c r="AG192" s="4"/>
    </row>
    <row r="193">
      <c r="A193" s="4"/>
      <c r="B193" s="4"/>
      <c r="C193" s="4"/>
      <c r="D193" s="4"/>
      <c r="E193" s="4"/>
      <c r="F193" s="4"/>
      <c r="G193" s="4"/>
      <c r="H193" s="8"/>
      <c r="I193" s="8"/>
      <c r="J193" s="8"/>
      <c r="K193" s="8"/>
      <c r="L193" s="8"/>
      <c r="M193" s="119"/>
      <c r="N193" s="118"/>
      <c r="O193" s="119"/>
      <c r="P193" s="119"/>
      <c r="Q193" s="119"/>
      <c r="R193" s="119"/>
      <c r="S193" s="4"/>
      <c r="T193" s="4"/>
      <c r="U193" s="4"/>
      <c r="V193" s="4"/>
      <c r="W193" s="4"/>
      <c r="X193" s="4"/>
      <c r="Y193" s="4"/>
      <c r="Z193" s="4"/>
      <c r="AA193" s="4"/>
      <c r="AB193" s="4"/>
      <c r="AC193" s="4"/>
      <c r="AD193" s="4"/>
      <c r="AE193" s="4"/>
      <c r="AF193" s="4"/>
      <c r="AG193" s="4"/>
    </row>
    <row r="194">
      <c r="A194" s="4"/>
      <c r="B194" s="4"/>
      <c r="C194" s="4"/>
      <c r="D194" s="4"/>
      <c r="E194" s="4"/>
      <c r="F194" s="4"/>
      <c r="G194" s="4"/>
      <c r="H194" s="8"/>
      <c r="I194" s="8"/>
      <c r="J194" s="8"/>
      <c r="K194" s="8"/>
      <c r="L194" s="8"/>
      <c r="M194" s="119"/>
      <c r="N194" s="118"/>
      <c r="O194" s="119"/>
      <c r="P194" s="119"/>
      <c r="Q194" s="119"/>
      <c r="R194" s="119"/>
      <c r="S194" s="4"/>
      <c r="T194" s="4"/>
      <c r="U194" s="4"/>
      <c r="V194" s="4"/>
      <c r="W194" s="4"/>
      <c r="X194" s="4"/>
      <c r="Y194" s="4"/>
      <c r="Z194" s="4"/>
      <c r="AA194" s="4"/>
      <c r="AB194" s="4"/>
      <c r="AC194" s="4"/>
      <c r="AD194" s="4"/>
      <c r="AE194" s="4"/>
      <c r="AF194" s="4"/>
      <c r="AG194" s="4"/>
    </row>
    <row r="195">
      <c r="A195" s="4"/>
      <c r="B195" s="4"/>
      <c r="C195" s="4"/>
      <c r="D195" s="4"/>
      <c r="E195" s="4"/>
      <c r="F195" s="4"/>
      <c r="G195" s="4"/>
      <c r="H195" s="8"/>
      <c r="I195" s="8"/>
      <c r="J195" s="8"/>
      <c r="K195" s="8"/>
      <c r="L195" s="8"/>
      <c r="M195" s="119"/>
      <c r="N195" s="118"/>
      <c r="O195" s="119"/>
      <c r="P195" s="119"/>
      <c r="Q195" s="119"/>
      <c r="R195" s="119"/>
      <c r="S195" s="4"/>
      <c r="T195" s="4"/>
      <c r="U195" s="4"/>
      <c r="V195" s="4"/>
      <c r="W195" s="4"/>
      <c r="X195" s="4"/>
      <c r="Y195" s="4"/>
      <c r="Z195" s="4"/>
      <c r="AA195" s="4"/>
      <c r="AB195" s="4"/>
      <c r="AC195" s="4"/>
      <c r="AD195" s="4"/>
      <c r="AE195" s="4"/>
      <c r="AF195" s="4"/>
      <c r="AG195" s="4"/>
    </row>
    <row r="196">
      <c r="A196" s="4"/>
      <c r="B196" s="4"/>
      <c r="C196" s="4"/>
      <c r="D196" s="4"/>
      <c r="E196" s="4"/>
      <c r="F196" s="4"/>
      <c r="G196" s="4"/>
      <c r="H196" s="8"/>
      <c r="I196" s="8"/>
      <c r="J196" s="8"/>
      <c r="K196" s="8"/>
      <c r="L196" s="8"/>
      <c r="M196" s="119"/>
      <c r="N196" s="118"/>
      <c r="O196" s="119"/>
      <c r="P196" s="119"/>
      <c r="Q196" s="119"/>
      <c r="R196" s="119"/>
      <c r="S196" s="4"/>
      <c r="T196" s="4"/>
      <c r="U196" s="4"/>
      <c r="V196" s="4"/>
      <c r="W196" s="4"/>
      <c r="X196" s="4"/>
      <c r="Y196" s="4"/>
      <c r="Z196" s="4"/>
      <c r="AA196" s="4"/>
      <c r="AB196" s="4"/>
      <c r="AC196" s="4"/>
      <c r="AD196" s="4"/>
      <c r="AE196" s="4"/>
      <c r="AF196" s="4"/>
      <c r="AG196" s="4"/>
    </row>
    <row r="197">
      <c r="A197" s="4"/>
      <c r="B197" s="4"/>
      <c r="C197" s="4"/>
      <c r="D197" s="4"/>
      <c r="E197" s="4"/>
      <c r="F197" s="4"/>
      <c r="G197" s="4"/>
      <c r="H197" s="8"/>
      <c r="I197" s="8"/>
      <c r="J197" s="8"/>
      <c r="K197" s="8"/>
      <c r="L197" s="8"/>
      <c r="M197" s="119"/>
      <c r="N197" s="118"/>
      <c r="O197" s="119"/>
      <c r="P197" s="119"/>
      <c r="Q197" s="119"/>
      <c r="R197" s="119"/>
      <c r="S197" s="4"/>
      <c r="T197" s="4"/>
      <c r="U197" s="4"/>
      <c r="V197" s="4"/>
      <c r="W197" s="4"/>
      <c r="X197" s="4"/>
      <c r="Y197" s="4"/>
      <c r="Z197" s="4"/>
      <c r="AA197" s="4"/>
      <c r="AB197" s="4"/>
      <c r="AC197" s="4"/>
      <c r="AD197" s="4"/>
      <c r="AE197" s="4"/>
      <c r="AF197" s="4"/>
      <c r="AG197" s="4"/>
    </row>
    <row r="198">
      <c r="A198" s="4"/>
      <c r="B198" s="4"/>
      <c r="C198" s="4"/>
      <c r="D198" s="4"/>
      <c r="E198" s="4"/>
      <c r="F198" s="4"/>
      <c r="G198" s="4"/>
      <c r="H198" s="8"/>
      <c r="I198" s="8"/>
      <c r="J198" s="8"/>
      <c r="K198" s="8"/>
      <c r="L198" s="8"/>
      <c r="M198" s="119"/>
      <c r="N198" s="118"/>
      <c r="O198" s="119"/>
      <c r="P198" s="119"/>
      <c r="Q198" s="119"/>
      <c r="R198" s="119"/>
      <c r="S198" s="4"/>
      <c r="T198" s="4"/>
      <c r="U198" s="4"/>
      <c r="V198" s="4"/>
      <c r="W198" s="4"/>
      <c r="X198" s="4"/>
      <c r="Y198" s="4"/>
      <c r="Z198" s="4"/>
      <c r="AA198" s="4"/>
      <c r="AB198" s="4"/>
      <c r="AC198" s="4"/>
      <c r="AD198" s="4"/>
      <c r="AE198" s="4"/>
      <c r="AF198" s="4"/>
      <c r="AG198" s="4"/>
    </row>
    <row r="199">
      <c r="A199" s="4"/>
      <c r="B199" s="4"/>
      <c r="C199" s="4"/>
      <c r="D199" s="4"/>
      <c r="E199" s="4"/>
      <c r="F199" s="4"/>
      <c r="G199" s="4"/>
      <c r="H199" s="8"/>
      <c r="I199" s="8"/>
      <c r="J199" s="8"/>
      <c r="K199" s="8"/>
      <c r="L199" s="8"/>
      <c r="M199" s="119"/>
      <c r="N199" s="118"/>
      <c r="O199" s="119"/>
      <c r="P199" s="119"/>
      <c r="Q199" s="119"/>
      <c r="R199" s="119"/>
      <c r="S199" s="4"/>
      <c r="T199" s="4"/>
      <c r="U199" s="4"/>
      <c r="V199" s="4"/>
      <c r="W199" s="4"/>
      <c r="X199" s="4"/>
      <c r="Y199" s="4"/>
      <c r="Z199" s="4"/>
      <c r="AA199" s="4"/>
      <c r="AB199" s="4"/>
      <c r="AC199" s="4"/>
      <c r="AD199" s="4"/>
      <c r="AE199" s="4"/>
      <c r="AF199" s="4"/>
      <c r="AG199" s="4"/>
    </row>
    <row r="200">
      <c r="A200" s="4"/>
      <c r="B200" s="4"/>
      <c r="C200" s="4"/>
      <c r="D200" s="4"/>
      <c r="E200" s="4"/>
      <c r="F200" s="4"/>
      <c r="G200" s="4"/>
      <c r="H200" s="8"/>
      <c r="I200" s="8"/>
      <c r="J200" s="8"/>
      <c r="K200" s="8"/>
      <c r="L200" s="8"/>
      <c r="M200" s="119"/>
      <c r="N200" s="118"/>
      <c r="O200" s="119"/>
      <c r="P200" s="119"/>
      <c r="Q200" s="119"/>
      <c r="R200" s="119"/>
      <c r="S200" s="4"/>
      <c r="T200" s="4"/>
      <c r="U200" s="4"/>
      <c r="V200" s="4"/>
      <c r="W200" s="4"/>
      <c r="X200" s="4"/>
      <c r="Y200" s="4"/>
      <c r="Z200" s="4"/>
      <c r="AA200" s="4"/>
      <c r="AB200" s="4"/>
      <c r="AC200" s="4"/>
      <c r="AD200" s="4"/>
      <c r="AE200" s="4"/>
      <c r="AF200" s="4"/>
      <c r="AG200" s="4"/>
    </row>
    <row r="201">
      <c r="A201" s="4"/>
      <c r="B201" s="4"/>
      <c r="C201" s="4"/>
      <c r="D201" s="4"/>
      <c r="E201" s="4"/>
      <c r="F201" s="4"/>
      <c r="G201" s="4"/>
      <c r="H201" s="8"/>
      <c r="I201" s="8"/>
      <c r="J201" s="8"/>
      <c r="K201" s="8"/>
      <c r="L201" s="8"/>
      <c r="M201" s="119"/>
      <c r="N201" s="118"/>
      <c r="O201" s="119"/>
      <c r="P201" s="119"/>
      <c r="Q201" s="119"/>
      <c r="R201" s="119"/>
      <c r="S201" s="4"/>
      <c r="T201" s="4"/>
      <c r="U201" s="4"/>
      <c r="V201" s="4"/>
      <c r="W201" s="4"/>
      <c r="X201" s="4"/>
      <c r="Y201" s="4"/>
      <c r="Z201" s="4"/>
      <c r="AA201" s="4"/>
      <c r="AB201" s="4"/>
      <c r="AC201" s="4"/>
      <c r="AD201" s="4"/>
      <c r="AE201" s="4"/>
      <c r="AF201" s="4"/>
      <c r="AG201" s="4"/>
    </row>
    <row r="202">
      <c r="A202" s="4"/>
      <c r="B202" s="4"/>
      <c r="C202" s="4"/>
      <c r="D202" s="4"/>
      <c r="E202" s="4"/>
      <c r="F202" s="4"/>
      <c r="G202" s="4"/>
      <c r="H202" s="8"/>
      <c r="I202" s="8"/>
      <c r="J202" s="8"/>
      <c r="K202" s="8"/>
      <c r="L202" s="8"/>
      <c r="M202" s="119"/>
      <c r="N202" s="118"/>
      <c r="O202" s="119"/>
      <c r="P202" s="119"/>
      <c r="Q202" s="119"/>
      <c r="R202" s="119"/>
      <c r="S202" s="4"/>
      <c r="T202" s="4"/>
      <c r="U202" s="4"/>
      <c r="V202" s="4"/>
      <c r="W202" s="4"/>
      <c r="X202" s="4"/>
      <c r="Y202" s="4"/>
      <c r="Z202" s="4"/>
      <c r="AA202" s="4"/>
      <c r="AB202" s="4"/>
      <c r="AC202" s="4"/>
      <c r="AD202" s="4"/>
      <c r="AE202" s="4"/>
      <c r="AF202" s="4"/>
      <c r="AG202" s="4"/>
    </row>
    <row r="203">
      <c r="A203" s="4"/>
      <c r="B203" s="4"/>
      <c r="C203" s="4"/>
      <c r="D203" s="4"/>
      <c r="E203" s="4"/>
      <c r="F203" s="4"/>
      <c r="G203" s="4"/>
      <c r="H203" s="8"/>
      <c r="I203" s="8"/>
      <c r="J203" s="8"/>
      <c r="K203" s="8"/>
      <c r="L203" s="8"/>
      <c r="M203" s="119"/>
      <c r="N203" s="118"/>
      <c r="O203" s="119"/>
      <c r="P203" s="119"/>
      <c r="Q203" s="119"/>
      <c r="R203" s="119"/>
      <c r="S203" s="4"/>
      <c r="T203" s="4"/>
      <c r="U203" s="4"/>
      <c r="V203" s="4"/>
      <c r="W203" s="4"/>
      <c r="X203" s="4"/>
      <c r="Y203" s="4"/>
      <c r="Z203" s="4"/>
      <c r="AA203" s="4"/>
      <c r="AB203" s="4"/>
      <c r="AC203" s="4"/>
      <c r="AD203" s="4"/>
      <c r="AE203" s="4"/>
      <c r="AF203" s="4"/>
      <c r="AG203" s="4"/>
    </row>
    <row r="204">
      <c r="A204" s="4"/>
      <c r="B204" s="4"/>
      <c r="C204" s="4"/>
      <c r="D204" s="4"/>
      <c r="E204" s="4"/>
      <c r="F204" s="4"/>
      <c r="G204" s="4"/>
      <c r="H204" s="8"/>
      <c r="I204" s="8"/>
      <c r="J204" s="8"/>
      <c r="K204" s="8"/>
      <c r="L204" s="8"/>
      <c r="M204" s="119"/>
      <c r="N204" s="118"/>
      <c r="O204" s="119"/>
      <c r="P204" s="119"/>
      <c r="Q204" s="119"/>
      <c r="R204" s="119"/>
      <c r="S204" s="4"/>
      <c r="T204" s="4"/>
      <c r="U204" s="4"/>
      <c r="V204" s="4"/>
      <c r="W204" s="4"/>
      <c r="X204" s="4"/>
      <c r="Y204" s="4"/>
      <c r="Z204" s="4"/>
      <c r="AA204" s="4"/>
      <c r="AB204" s="4"/>
      <c r="AC204" s="4"/>
      <c r="AD204" s="4"/>
      <c r="AE204" s="4"/>
      <c r="AF204" s="4"/>
      <c r="AG204" s="4"/>
    </row>
    <row r="205">
      <c r="A205" s="4"/>
      <c r="B205" s="4"/>
      <c r="C205" s="4"/>
      <c r="D205" s="4"/>
      <c r="E205" s="4"/>
      <c r="F205" s="4"/>
      <c r="G205" s="4"/>
      <c r="H205" s="8"/>
      <c r="I205" s="8"/>
      <c r="J205" s="8"/>
      <c r="K205" s="8"/>
      <c r="L205" s="8"/>
      <c r="M205" s="119"/>
      <c r="N205" s="118"/>
      <c r="O205" s="119"/>
      <c r="P205" s="119"/>
      <c r="Q205" s="119"/>
      <c r="R205" s="119"/>
      <c r="S205" s="4"/>
      <c r="T205" s="4"/>
      <c r="U205" s="4"/>
      <c r="V205" s="4"/>
      <c r="W205" s="4"/>
      <c r="X205" s="4"/>
      <c r="Y205" s="4"/>
      <c r="Z205" s="4"/>
      <c r="AA205" s="4"/>
      <c r="AB205" s="4"/>
      <c r="AC205" s="4"/>
      <c r="AD205" s="4"/>
      <c r="AE205" s="4"/>
      <c r="AF205" s="4"/>
      <c r="AG205" s="4"/>
    </row>
    <row r="206">
      <c r="A206" s="4"/>
      <c r="B206" s="4"/>
      <c r="C206" s="4"/>
      <c r="D206" s="4"/>
      <c r="E206" s="4"/>
      <c r="F206" s="4"/>
      <c r="G206" s="4"/>
      <c r="H206" s="8"/>
      <c r="I206" s="8"/>
      <c r="J206" s="8"/>
      <c r="K206" s="8"/>
      <c r="L206" s="8"/>
      <c r="M206" s="119"/>
      <c r="N206" s="118"/>
      <c r="O206" s="119"/>
      <c r="P206" s="119"/>
      <c r="Q206" s="119"/>
      <c r="R206" s="119"/>
      <c r="S206" s="4"/>
      <c r="T206" s="4"/>
      <c r="U206" s="4"/>
      <c r="V206" s="4"/>
      <c r="W206" s="4"/>
      <c r="X206" s="4"/>
      <c r="Y206" s="4"/>
      <c r="Z206" s="4"/>
      <c r="AA206" s="4"/>
      <c r="AB206" s="4"/>
      <c r="AC206" s="4"/>
      <c r="AD206" s="4"/>
      <c r="AE206" s="4"/>
      <c r="AF206" s="4"/>
      <c r="AG206" s="4"/>
    </row>
    <row r="207">
      <c r="A207" s="4"/>
      <c r="B207" s="4"/>
      <c r="C207" s="4"/>
      <c r="D207" s="4"/>
      <c r="E207" s="4"/>
      <c r="F207" s="4"/>
      <c r="G207" s="4"/>
      <c r="H207" s="8"/>
      <c r="I207" s="8"/>
      <c r="J207" s="8"/>
      <c r="K207" s="8"/>
      <c r="L207" s="8"/>
      <c r="M207" s="119"/>
      <c r="N207" s="118"/>
      <c r="O207" s="119"/>
      <c r="P207" s="119"/>
      <c r="Q207" s="119"/>
      <c r="R207" s="119"/>
      <c r="S207" s="4"/>
      <c r="T207" s="4"/>
      <c r="U207" s="4"/>
      <c r="V207" s="4"/>
      <c r="W207" s="4"/>
      <c r="X207" s="4"/>
      <c r="Y207" s="4"/>
      <c r="Z207" s="4"/>
      <c r="AA207" s="4"/>
      <c r="AB207" s="4"/>
      <c r="AC207" s="4"/>
      <c r="AD207" s="4"/>
      <c r="AE207" s="4"/>
      <c r="AF207" s="4"/>
      <c r="AG207" s="4"/>
    </row>
    <row r="208">
      <c r="A208" s="4"/>
      <c r="B208" s="4"/>
      <c r="C208" s="4"/>
      <c r="D208" s="4"/>
      <c r="E208" s="4"/>
      <c r="F208" s="4"/>
      <c r="G208" s="4"/>
      <c r="H208" s="8"/>
      <c r="I208" s="8"/>
      <c r="J208" s="8"/>
      <c r="K208" s="8"/>
      <c r="L208" s="8"/>
      <c r="M208" s="119"/>
      <c r="N208" s="118"/>
      <c r="O208" s="119"/>
      <c r="P208" s="119"/>
      <c r="Q208" s="119"/>
      <c r="R208" s="119"/>
      <c r="S208" s="4"/>
      <c r="T208" s="4"/>
      <c r="U208" s="4"/>
      <c r="V208" s="4"/>
      <c r="W208" s="4"/>
      <c r="X208" s="4"/>
      <c r="Y208" s="4"/>
      <c r="Z208" s="4"/>
      <c r="AA208" s="4"/>
      <c r="AB208" s="4"/>
      <c r="AC208" s="4"/>
      <c r="AD208" s="4"/>
      <c r="AE208" s="4"/>
      <c r="AF208" s="4"/>
      <c r="AG208" s="4"/>
    </row>
    <row r="209">
      <c r="A209" s="4"/>
      <c r="B209" s="4"/>
      <c r="C209" s="4"/>
      <c r="D209" s="4"/>
      <c r="E209" s="4"/>
      <c r="F209" s="4"/>
      <c r="G209" s="4"/>
      <c r="H209" s="8"/>
      <c r="I209" s="8"/>
      <c r="J209" s="8"/>
      <c r="K209" s="8"/>
      <c r="L209" s="8"/>
      <c r="M209" s="119"/>
      <c r="N209" s="118"/>
      <c r="O209" s="119"/>
      <c r="P209" s="119"/>
      <c r="Q209" s="119"/>
      <c r="R209" s="119"/>
      <c r="S209" s="4"/>
      <c r="T209" s="4"/>
      <c r="U209" s="4"/>
      <c r="V209" s="4"/>
      <c r="W209" s="4"/>
      <c r="X209" s="4"/>
      <c r="Y209" s="4"/>
      <c r="Z209" s="4"/>
      <c r="AA209" s="4"/>
      <c r="AB209" s="4"/>
      <c r="AC209" s="4"/>
      <c r="AD209" s="4"/>
      <c r="AE209" s="4"/>
      <c r="AF209" s="4"/>
      <c r="AG209" s="4"/>
    </row>
    <row r="210">
      <c r="A210" s="4"/>
      <c r="B210" s="4"/>
      <c r="C210" s="4"/>
      <c r="D210" s="4"/>
      <c r="E210" s="4"/>
      <c r="F210" s="4"/>
      <c r="G210" s="4"/>
      <c r="H210" s="8"/>
      <c r="I210" s="8"/>
      <c r="J210" s="8"/>
      <c r="K210" s="8"/>
      <c r="L210" s="8"/>
      <c r="M210" s="119"/>
      <c r="N210" s="118"/>
      <c r="O210" s="119"/>
      <c r="P210" s="119"/>
      <c r="Q210" s="119"/>
      <c r="R210" s="119"/>
      <c r="S210" s="4"/>
      <c r="T210" s="4"/>
      <c r="U210" s="4"/>
      <c r="V210" s="4"/>
      <c r="W210" s="4"/>
      <c r="X210" s="4"/>
      <c r="Y210" s="4"/>
      <c r="Z210" s="4"/>
      <c r="AA210" s="4"/>
      <c r="AB210" s="4"/>
      <c r="AC210" s="4"/>
      <c r="AD210" s="4"/>
      <c r="AE210" s="4"/>
      <c r="AF210" s="4"/>
      <c r="AG210" s="4"/>
    </row>
    <row r="211">
      <c r="A211" s="4"/>
      <c r="B211" s="4"/>
      <c r="C211" s="4"/>
      <c r="D211" s="4"/>
      <c r="E211" s="4"/>
      <c r="F211" s="4"/>
      <c r="G211" s="4"/>
      <c r="H211" s="8"/>
      <c r="I211" s="8"/>
      <c r="J211" s="8"/>
      <c r="K211" s="8"/>
      <c r="L211" s="8"/>
      <c r="M211" s="119"/>
      <c r="N211" s="118"/>
      <c r="O211" s="119"/>
      <c r="P211" s="119"/>
      <c r="Q211" s="119"/>
      <c r="R211" s="119"/>
      <c r="S211" s="4"/>
      <c r="T211" s="4"/>
      <c r="U211" s="4"/>
      <c r="V211" s="4"/>
      <c r="W211" s="4"/>
      <c r="X211" s="4"/>
      <c r="Y211" s="4"/>
      <c r="Z211" s="4"/>
      <c r="AA211" s="4"/>
      <c r="AB211" s="4"/>
      <c r="AC211" s="4"/>
      <c r="AD211" s="4"/>
      <c r="AE211" s="4"/>
      <c r="AF211" s="4"/>
      <c r="AG211" s="4"/>
    </row>
    <row r="212">
      <c r="A212" s="4"/>
      <c r="B212" s="4"/>
      <c r="C212" s="4"/>
      <c r="D212" s="4"/>
      <c r="E212" s="4"/>
      <c r="F212" s="4"/>
      <c r="G212" s="4"/>
      <c r="H212" s="8"/>
      <c r="I212" s="8"/>
      <c r="J212" s="8"/>
      <c r="K212" s="8"/>
      <c r="L212" s="8"/>
      <c r="M212" s="119"/>
      <c r="N212" s="118"/>
      <c r="O212" s="119"/>
      <c r="P212" s="119"/>
      <c r="Q212" s="119"/>
      <c r="R212" s="119"/>
      <c r="S212" s="4"/>
      <c r="T212" s="4"/>
      <c r="U212" s="4"/>
      <c r="V212" s="4"/>
      <c r="W212" s="4"/>
      <c r="X212" s="4"/>
      <c r="Y212" s="4"/>
      <c r="Z212" s="4"/>
      <c r="AA212" s="4"/>
      <c r="AB212" s="4"/>
      <c r="AC212" s="4"/>
      <c r="AD212" s="4"/>
      <c r="AE212" s="4"/>
      <c r="AF212" s="4"/>
      <c r="AG212" s="4"/>
    </row>
    <row r="213">
      <c r="A213" s="4"/>
      <c r="B213" s="4"/>
      <c r="C213" s="4"/>
      <c r="D213" s="4"/>
      <c r="E213" s="4"/>
      <c r="F213" s="4"/>
      <c r="G213" s="4"/>
      <c r="H213" s="8"/>
      <c r="I213" s="8"/>
      <c r="J213" s="8"/>
      <c r="K213" s="8"/>
      <c r="L213" s="8"/>
      <c r="M213" s="119"/>
      <c r="N213" s="118"/>
      <c r="O213" s="119"/>
      <c r="P213" s="119"/>
      <c r="Q213" s="119"/>
      <c r="R213" s="119"/>
      <c r="S213" s="4"/>
      <c r="T213" s="4"/>
      <c r="U213" s="4"/>
      <c r="V213" s="4"/>
      <c r="W213" s="4"/>
      <c r="X213" s="4"/>
      <c r="Y213" s="4"/>
      <c r="Z213" s="4"/>
      <c r="AA213" s="4"/>
      <c r="AB213" s="4"/>
      <c r="AC213" s="4"/>
      <c r="AD213" s="4"/>
      <c r="AE213" s="4"/>
      <c r="AF213" s="4"/>
      <c r="AG213" s="4"/>
    </row>
    <row r="214">
      <c r="A214" s="4"/>
      <c r="B214" s="4"/>
      <c r="C214" s="4"/>
      <c r="D214" s="4"/>
      <c r="E214" s="4"/>
      <c r="F214" s="4"/>
      <c r="G214" s="4"/>
      <c r="H214" s="8"/>
      <c r="I214" s="8"/>
      <c r="J214" s="8"/>
      <c r="K214" s="8"/>
      <c r="L214" s="8"/>
      <c r="M214" s="119"/>
      <c r="N214" s="118"/>
      <c r="O214" s="119"/>
      <c r="P214" s="119"/>
      <c r="Q214" s="119"/>
      <c r="R214" s="119"/>
      <c r="S214" s="4"/>
      <c r="T214" s="4"/>
      <c r="U214" s="4"/>
      <c r="V214" s="4"/>
      <c r="W214" s="4"/>
      <c r="X214" s="4"/>
      <c r="Y214" s="4"/>
      <c r="Z214" s="4"/>
      <c r="AA214" s="4"/>
      <c r="AB214" s="4"/>
      <c r="AC214" s="4"/>
      <c r="AD214" s="4"/>
      <c r="AE214" s="4"/>
      <c r="AF214" s="4"/>
      <c r="AG214" s="4"/>
    </row>
    <row r="215">
      <c r="A215" s="4"/>
      <c r="B215" s="4"/>
      <c r="C215" s="4"/>
      <c r="D215" s="4"/>
      <c r="E215" s="4"/>
      <c r="F215" s="4"/>
      <c r="G215" s="4"/>
      <c r="H215" s="8"/>
      <c r="I215" s="8"/>
      <c r="J215" s="8"/>
      <c r="K215" s="8"/>
      <c r="L215" s="8"/>
      <c r="M215" s="119"/>
      <c r="N215" s="118"/>
      <c r="O215" s="119"/>
      <c r="P215" s="119"/>
      <c r="Q215" s="119"/>
      <c r="R215" s="119"/>
      <c r="S215" s="4"/>
      <c r="T215" s="4"/>
      <c r="U215" s="4"/>
      <c r="V215" s="4"/>
      <c r="W215" s="4"/>
      <c r="X215" s="4"/>
      <c r="Y215" s="4"/>
      <c r="Z215" s="4"/>
      <c r="AA215" s="4"/>
      <c r="AB215" s="4"/>
      <c r="AC215" s="4"/>
      <c r="AD215" s="4"/>
      <c r="AE215" s="4"/>
      <c r="AF215" s="4"/>
      <c r="AG215" s="4"/>
    </row>
    <row r="216">
      <c r="A216" s="4"/>
      <c r="B216" s="4"/>
      <c r="C216" s="4"/>
      <c r="D216" s="4"/>
      <c r="E216" s="4"/>
      <c r="F216" s="4"/>
      <c r="G216" s="4"/>
      <c r="H216" s="8"/>
      <c r="I216" s="8"/>
      <c r="J216" s="8"/>
      <c r="K216" s="8"/>
      <c r="L216" s="8"/>
      <c r="M216" s="119"/>
      <c r="N216" s="118"/>
      <c r="O216" s="119"/>
      <c r="P216" s="119"/>
      <c r="Q216" s="119"/>
      <c r="R216" s="119"/>
      <c r="S216" s="4"/>
      <c r="T216" s="4"/>
      <c r="U216" s="4"/>
      <c r="V216" s="4"/>
      <c r="W216" s="4"/>
      <c r="X216" s="4"/>
      <c r="Y216" s="4"/>
      <c r="Z216" s="4"/>
      <c r="AA216" s="4"/>
      <c r="AB216" s="4"/>
      <c r="AC216" s="4"/>
      <c r="AD216" s="4"/>
      <c r="AE216" s="4"/>
      <c r="AF216" s="4"/>
      <c r="AG216" s="4"/>
    </row>
    <row r="217">
      <c r="A217" s="4"/>
      <c r="B217" s="4"/>
      <c r="C217" s="4"/>
      <c r="D217" s="4"/>
      <c r="E217" s="4"/>
      <c r="F217" s="4"/>
      <c r="G217" s="4"/>
      <c r="H217" s="8"/>
      <c r="I217" s="8"/>
      <c r="J217" s="8"/>
      <c r="K217" s="8"/>
      <c r="L217" s="8"/>
      <c r="M217" s="119"/>
      <c r="N217" s="118"/>
      <c r="O217" s="119"/>
      <c r="P217" s="119"/>
      <c r="Q217" s="119"/>
      <c r="R217" s="119"/>
      <c r="S217" s="4"/>
      <c r="T217" s="4"/>
      <c r="U217" s="4"/>
      <c r="V217" s="4"/>
      <c r="W217" s="4"/>
      <c r="X217" s="4"/>
      <c r="Y217" s="4"/>
      <c r="Z217" s="4"/>
      <c r="AA217" s="4"/>
      <c r="AB217" s="4"/>
      <c r="AC217" s="4"/>
      <c r="AD217" s="4"/>
      <c r="AE217" s="4"/>
      <c r="AF217" s="4"/>
      <c r="AG217" s="4"/>
    </row>
    <row r="218">
      <c r="A218" s="4"/>
      <c r="B218" s="4"/>
      <c r="C218" s="4"/>
      <c r="D218" s="4"/>
      <c r="E218" s="4"/>
      <c r="F218" s="4"/>
      <c r="G218" s="4"/>
      <c r="H218" s="8"/>
      <c r="I218" s="8"/>
      <c r="J218" s="8"/>
      <c r="K218" s="8"/>
      <c r="L218" s="8"/>
      <c r="M218" s="119"/>
      <c r="N218" s="118"/>
      <c r="O218" s="119"/>
      <c r="P218" s="119"/>
      <c r="Q218" s="119"/>
      <c r="R218" s="119"/>
      <c r="S218" s="4"/>
      <c r="T218" s="4"/>
      <c r="U218" s="4"/>
      <c r="V218" s="4"/>
      <c r="W218" s="4"/>
      <c r="X218" s="4"/>
      <c r="Y218" s="4"/>
      <c r="Z218" s="4"/>
      <c r="AA218" s="4"/>
      <c r="AB218" s="4"/>
      <c r="AC218" s="4"/>
      <c r="AD218" s="4"/>
      <c r="AE218" s="4"/>
      <c r="AF218" s="4"/>
      <c r="AG218" s="4"/>
    </row>
    <row r="219">
      <c r="A219" s="4"/>
      <c r="B219" s="4"/>
      <c r="C219" s="4"/>
      <c r="D219" s="4"/>
      <c r="E219" s="4"/>
      <c r="F219" s="4"/>
      <c r="G219" s="4"/>
      <c r="H219" s="8"/>
      <c r="I219" s="8"/>
      <c r="J219" s="8"/>
      <c r="K219" s="8"/>
      <c r="L219" s="8"/>
      <c r="M219" s="119"/>
      <c r="N219" s="118"/>
      <c r="O219" s="119"/>
      <c r="P219" s="119"/>
      <c r="Q219" s="119"/>
      <c r="R219" s="119"/>
      <c r="S219" s="4"/>
      <c r="T219" s="4"/>
      <c r="U219" s="4"/>
      <c r="V219" s="4"/>
      <c r="W219" s="4"/>
      <c r="X219" s="4"/>
      <c r="Y219" s="4"/>
      <c r="Z219" s="4"/>
      <c r="AA219" s="4"/>
      <c r="AB219" s="4"/>
      <c r="AC219" s="4"/>
      <c r="AD219" s="4"/>
      <c r="AE219" s="4"/>
      <c r="AF219" s="4"/>
      <c r="AG219" s="4"/>
    </row>
    <row r="220">
      <c r="A220" s="4"/>
      <c r="B220" s="4"/>
      <c r="C220" s="4"/>
      <c r="D220" s="4"/>
      <c r="E220" s="4"/>
      <c r="F220" s="4"/>
      <c r="G220" s="4"/>
      <c r="H220" s="8"/>
      <c r="I220" s="8"/>
      <c r="J220" s="8"/>
      <c r="K220" s="8"/>
      <c r="L220" s="8"/>
      <c r="M220" s="119"/>
      <c r="N220" s="118"/>
      <c r="O220" s="119"/>
      <c r="P220" s="119"/>
      <c r="Q220" s="119"/>
      <c r="R220" s="119"/>
      <c r="S220" s="4"/>
      <c r="T220" s="4"/>
      <c r="U220" s="4"/>
      <c r="V220" s="4"/>
      <c r="W220" s="4"/>
      <c r="X220" s="4"/>
      <c r="Y220" s="4"/>
      <c r="Z220" s="4"/>
      <c r="AA220" s="4"/>
      <c r="AB220" s="4"/>
      <c r="AC220" s="4"/>
      <c r="AD220" s="4"/>
      <c r="AE220" s="4"/>
      <c r="AF220" s="4"/>
      <c r="AG220" s="4"/>
    </row>
    <row r="221">
      <c r="A221" s="4"/>
      <c r="B221" s="4"/>
      <c r="C221" s="4"/>
      <c r="D221" s="4"/>
      <c r="E221" s="4"/>
      <c r="F221" s="4"/>
      <c r="G221" s="4"/>
      <c r="H221" s="8"/>
      <c r="I221" s="8"/>
      <c r="J221" s="8"/>
      <c r="K221" s="8"/>
      <c r="L221" s="8"/>
      <c r="M221" s="119"/>
      <c r="N221" s="118"/>
      <c r="O221" s="119"/>
      <c r="P221" s="119"/>
      <c r="Q221" s="119"/>
      <c r="R221" s="119"/>
      <c r="S221" s="4"/>
      <c r="T221" s="4"/>
      <c r="U221" s="4"/>
      <c r="V221" s="4"/>
      <c r="W221" s="4"/>
      <c r="X221" s="4"/>
      <c r="Y221" s="4"/>
      <c r="Z221" s="4"/>
      <c r="AA221" s="4"/>
      <c r="AB221" s="4"/>
      <c r="AC221" s="4"/>
      <c r="AD221" s="4"/>
      <c r="AE221" s="4"/>
      <c r="AF221" s="4"/>
      <c r="AG221" s="4"/>
    </row>
    <row r="222">
      <c r="A222" s="4"/>
      <c r="B222" s="4"/>
      <c r="C222" s="4"/>
      <c r="D222" s="4"/>
      <c r="E222" s="4"/>
      <c r="F222" s="4"/>
      <c r="G222" s="4"/>
      <c r="H222" s="8"/>
      <c r="I222" s="8"/>
      <c r="J222" s="8"/>
      <c r="K222" s="8"/>
      <c r="L222" s="8"/>
      <c r="M222" s="119"/>
      <c r="N222" s="118"/>
      <c r="O222" s="119"/>
      <c r="P222" s="119"/>
      <c r="Q222" s="119"/>
      <c r="R222" s="119"/>
      <c r="S222" s="4"/>
      <c r="T222" s="4"/>
      <c r="U222" s="4"/>
      <c r="V222" s="4"/>
      <c r="W222" s="4"/>
      <c r="X222" s="4"/>
      <c r="Y222" s="4"/>
      <c r="Z222" s="4"/>
      <c r="AA222" s="4"/>
      <c r="AB222" s="4"/>
      <c r="AC222" s="4"/>
      <c r="AD222" s="4"/>
      <c r="AE222" s="4"/>
      <c r="AF222" s="4"/>
      <c r="AG222" s="4"/>
    </row>
    <row r="223">
      <c r="A223" s="4"/>
      <c r="B223" s="4"/>
      <c r="C223" s="4"/>
      <c r="D223" s="4"/>
      <c r="E223" s="4"/>
      <c r="F223" s="4"/>
      <c r="G223" s="4"/>
      <c r="H223" s="8"/>
      <c r="I223" s="8"/>
      <c r="J223" s="8"/>
      <c r="K223" s="8"/>
      <c r="L223" s="8"/>
      <c r="M223" s="119"/>
      <c r="N223" s="118"/>
      <c r="O223" s="119"/>
      <c r="P223" s="119"/>
      <c r="Q223" s="119"/>
      <c r="R223" s="119"/>
      <c r="S223" s="4"/>
      <c r="T223" s="4"/>
      <c r="U223" s="4"/>
      <c r="V223" s="4"/>
      <c r="W223" s="4"/>
      <c r="X223" s="4"/>
      <c r="Y223" s="4"/>
      <c r="Z223" s="4"/>
      <c r="AA223" s="4"/>
      <c r="AB223" s="4"/>
      <c r="AC223" s="4"/>
      <c r="AD223" s="4"/>
      <c r="AE223" s="4"/>
      <c r="AF223" s="4"/>
      <c r="AG223" s="4"/>
    </row>
    <row r="224">
      <c r="A224" s="4"/>
      <c r="B224" s="4"/>
      <c r="C224" s="4"/>
      <c r="D224" s="4"/>
      <c r="E224" s="4"/>
      <c r="F224" s="4"/>
      <c r="G224" s="4"/>
      <c r="H224" s="8"/>
      <c r="I224" s="8"/>
      <c r="J224" s="8"/>
      <c r="K224" s="8"/>
      <c r="L224" s="8"/>
      <c r="M224" s="119"/>
      <c r="N224" s="118"/>
      <c r="O224" s="119"/>
      <c r="P224" s="119"/>
      <c r="Q224" s="119"/>
      <c r="R224" s="119"/>
      <c r="S224" s="4"/>
      <c r="T224" s="4"/>
      <c r="U224" s="4"/>
      <c r="V224" s="4"/>
      <c r="W224" s="4"/>
      <c r="X224" s="4"/>
      <c r="Y224" s="4"/>
      <c r="Z224" s="4"/>
      <c r="AA224" s="4"/>
      <c r="AB224" s="4"/>
      <c r="AC224" s="4"/>
      <c r="AD224" s="4"/>
      <c r="AE224" s="4"/>
      <c r="AF224" s="4"/>
      <c r="AG224" s="4"/>
    </row>
    <row r="225">
      <c r="A225" s="4"/>
      <c r="B225" s="4"/>
      <c r="C225" s="4"/>
      <c r="D225" s="4"/>
      <c r="E225" s="4"/>
      <c r="F225" s="4"/>
      <c r="G225" s="4"/>
      <c r="H225" s="8"/>
      <c r="I225" s="8"/>
      <c r="J225" s="8"/>
      <c r="K225" s="8"/>
      <c r="L225" s="8"/>
      <c r="M225" s="119"/>
      <c r="N225" s="118"/>
      <c r="O225" s="119"/>
      <c r="P225" s="119"/>
      <c r="Q225" s="119"/>
      <c r="R225" s="119"/>
      <c r="S225" s="4"/>
      <c r="T225" s="4"/>
      <c r="U225" s="4"/>
      <c r="V225" s="4"/>
      <c r="W225" s="4"/>
      <c r="X225" s="4"/>
      <c r="Y225" s="4"/>
      <c r="Z225" s="4"/>
      <c r="AA225" s="4"/>
      <c r="AB225" s="4"/>
      <c r="AC225" s="4"/>
      <c r="AD225" s="4"/>
      <c r="AE225" s="4"/>
      <c r="AF225" s="4"/>
      <c r="AG225" s="4"/>
    </row>
    <row r="226">
      <c r="A226" s="4"/>
      <c r="B226" s="4"/>
      <c r="C226" s="4"/>
      <c r="D226" s="4"/>
      <c r="E226" s="4"/>
      <c r="F226" s="4"/>
      <c r="G226" s="4"/>
      <c r="H226" s="8"/>
      <c r="I226" s="8"/>
      <c r="J226" s="8"/>
      <c r="K226" s="8"/>
      <c r="L226" s="8"/>
      <c r="M226" s="119"/>
      <c r="N226" s="118"/>
      <c r="O226" s="119"/>
      <c r="P226" s="119"/>
      <c r="Q226" s="119"/>
      <c r="R226" s="119"/>
      <c r="S226" s="4"/>
      <c r="T226" s="4"/>
      <c r="U226" s="4"/>
      <c r="V226" s="4"/>
      <c r="W226" s="4"/>
      <c r="X226" s="4"/>
      <c r="Y226" s="4"/>
      <c r="Z226" s="4"/>
      <c r="AA226" s="4"/>
      <c r="AB226" s="4"/>
      <c r="AC226" s="4"/>
      <c r="AD226" s="4"/>
      <c r="AE226" s="4"/>
      <c r="AF226" s="4"/>
      <c r="AG226" s="4"/>
    </row>
    <row r="227">
      <c r="A227" s="4"/>
      <c r="B227" s="4"/>
      <c r="C227" s="4"/>
      <c r="D227" s="4"/>
      <c r="E227" s="4"/>
      <c r="F227" s="4"/>
      <c r="G227" s="4"/>
      <c r="H227" s="8"/>
      <c r="I227" s="8"/>
      <c r="J227" s="8"/>
      <c r="K227" s="8"/>
      <c r="L227" s="8"/>
      <c r="M227" s="119"/>
      <c r="N227" s="118"/>
      <c r="O227" s="119"/>
      <c r="P227" s="119"/>
      <c r="Q227" s="119"/>
      <c r="R227" s="119"/>
      <c r="S227" s="4"/>
      <c r="T227" s="4"/>
      <c r="U227" s="4"/>
      <c r="V227" s="4"/>
      <c r="W227" s="4"/>
      <c r="X227" s="4"/>
      <c r="Y227" s="4"/>
      <c r="Z227" s="4"/>
      <c r="AA227" s="4"/>
      <c r="AB227" s="4"/>
      <c r="AC227" s="4"/>
      <c r="AD227" s="4"/>
      <c r="AE227" s="4"/>
      <c r="AF227" s="4"/>
      <c r="AG227" s="4"/>
    </row>
    <row r="228">
      <c r="A228" s="4"/>
      <c r="B228" s="4"/>
      <c r="C228" s="4"/>
      <c r="D228" s="4"/>
      <c r="E228" s="4"/>
      <c r="F228" s="4"/>
      <c r="G228" s="4"/>
      <c r="H228" s="8"/>
      <c r="I228" s="8"/>
      <c r="J228" s="8"/>
      <c r="K228" s="8"/>
      <c r="L228" s="8"/>
      <c r="M228" s="119"/>
      <c r="N228" s="118"/>
      <c r="O228" s="119"/>
      <c r="P228" s="119"/>
      <c r="Q228" s="119"/>
      <c r="R228" s="119"/>
      <c r="S228" s="4"/>
      <c r="T228" s="4"/>
      <c r="U228" s="4"/>
      <c r="V228" s="4"/>
      <c r="W228" s="4"/>
      <c r="X228" s="4"/>
      <c r="Y228" s="4"/>
      <c r="Z228" s="4"/>
      <c r="AA228" s="4"/>
      <c r="AB228" s="4"/>
      <c r="AC228" s="4"/>
      <c r="AD228" s="4"/>
      <c r="AE228" s="4"/>
      <c r="AF228" s="4"/>
      <c r="AG228" s="4"/>
    </row>
    <row r="229">
      <c r="A229" s="4"/>
      <c r="B229" s="4"/>
      <c r="C229" s="4"/>
      <c r="D229" s="4"/>
      <c r="E229" s="4"/>
      <c r="F229" s="4"/>
      <c r="G229" s="4"/>
      <c r="H229" s="8"/>
      <c r="I229" s="8"/>
      <c r="J229" s="8"/>
      <c r="K229" s="8"/>
      <c r="L229" s="8"/>
      <c r="M229" s="119"/>
      <c r="N229" s="118"/>
      <c r="O229" s="119"/>
      <c r="P229" s="119"/>
      <c r="Q229" s="119"/>
      <c r="R229" s="119"/>
      <c r="S229" s="4"/>
      <c r="T229" s="4"/>
      <c r="U229" s="4"/>
      <c r="V229" s="4"/>
      <c r="W229" s="4"/>
      <c r="X229" s="4"/>
      <c r="Y229" s="4"/>
      <c r="Z229" s="4"/>
      <c r="AA229" s="4"/>
      <c r="AB229" s="4"/>
      <c r="AC229" s="4"/>
      <c r="AD229" s="4"/>
      <c r="AE229" s="4"/>
      <c r="AF229" s="4"/>
      <c r="AG229" s="4"/>
    </row>
    <row r="230">
      <c r="A230" s="4"/>
      <c r="B230" s="4"/>
      <c r="C230" s="4"/>
      <c r="D230" s="4"/>
      <c r="E230" s="4"/>
      <c r="F230" s="4"/>
      <c r="G230" s="4"/>
      <c r="H230" s="8"/>
      <c r="I230" s="8"/>
      <c r="J230" s="8"/>
      <c r="K230" s="8"/>
      <c r="L230" s="8"/>
      <c r="M230" s="119"/>
      <c r="N230" s="118"/>
      <c r="O230" s="119"/>
      <c r="P230" s="119"/>
      <c r="Q230" s="119"/>
      <c r="R230" s="119"/>
      <c r="S230" s="4"/>
      <c r="T230" s="4"/>
      <c r="U230" s="4"/>
      <c r="V230" s="4"/>
      <c r="W230" s="4"/>
      <c r="X230" s="4"/>
      <c r="Y230" s="4"/>
      <c r="Z230" s="4"/>
      <c r="AA230" s="4"/>
      <c r="AB230" s="4"/>
      <c r="AC230" s="4"/>
      <c r="AD230" s="4"/>
      <c r="AE230" s="4"/>
      <c r="AF230" s="4"/>
      <c r="AG230" s="4"/>
    </row>
    <row r="231">
      <c r="A231" s="4"/>
      <c r="B231" s="4"/>
      <c r="C231" s="4"/>
      <c r="D231" s="4"/>
      <c r="E231" s="4"/>
      <c r="F231" s="4"/>
      <c r="G231" s="4"/>
      <c r="H231" s="8"/>
      <c r="I231" s="8"/>
      <c r="J231" s="8"/>
      <c r="K231" s="8"/>
      <c r="L231" s="8"/>
      <c r="M231" s="119"/>
      <c r="N231" s="118"/>
      <c r="O231" s="119"/>
      <c r="P231" s="119"/>
      <c r="Q231" s="119"/>
      <c r="R231" s="119"/>
      <c r="S231" s="4"/>
      <c r="T231" s="4"/>
      <c r="U231" s="4"/>
      <c r="V231" s="4"/>
      <c r="W231" s="4"/>
      <c r="X231" s="4"/>
      <c r="Y231" s="4"/>
      <c r="Z231" s="4"/>
      <c r="AA231" s="4"/>
      <c r="AB231" s="4"/>
      <c r="AC231" s="4"/>
      <c r="AD231" s="4"/>
      <c r="AE231" s="4"/>
      <c r="AF231" s="4"/>
      <c r="AG231" s="4"/>
    </row>
    <row r="232">
      <c r="A232" s="4"/>
      <c r="B232" s="4"/>
      <c r="C232" s="4"/>
      <c r="D232" s="4"/>
      <c r="E232" s="4"/>
      <c r="F232" s="4"/>
      <c r="G232" s="4"/>
      <c r="H232" s="8"/>
      <c r="I232" s="8"/>
      <c r="J232" s="8"/>
      <c r="K232" s="8"/>
      <c r="L232" s="8"/>
      <c r="M232" s="119"/>
      <c r="N232" s="118"/>
      <c r="O232" s="119"/>
      <c r="P232" s="119"/>
      <c r="Q232" s="119"/>
      <c r="R232" s="119"/>
      <c r="S232" s="4"/>
      <c r="T232" s="4"/>
      <c r="U232" s="4"/>
      <c r="V232" s="4"/>
      <c r="W232" s="4"/>
      <c r="X232" s="4"/>
      <c r="Y232" s="4"/>
      <c r="Z232" s="4"/>
      <c r="AA232" s="4"/>
      <c r="AB232" s="4"/>
      <c r="AC232" s="4"/>
      <c r="AD232" s="4"/>
      <c r="AE232" s="4"/>
      <c r="AF232" s="4"/>
      <c r="AG232" s="4"/>
    </row>
    <row r="233">
      <c r="A233" s="4"/>
      <c r="B233" s="4"/>
      <c r="C233" s="4"/>
      <c r="D233" s="4"/>
      <c r="E233" s="4"/>
      <c r="F233" s="4"/>
      <c r="G233" s="4"/>
      <c r="H233" s="8"/>
      <c r="I233" s="8"/>
      <c r="J233" s="8"/>
      <c r="K233" s="8"/>
      <c r="L233" s="8"/>
      <c r="M233" s="119"/>
      <c r="N233" s="118"/>
      <c r="O233" s="119"/>
      <c r="P233" s="119"/>
      <c r="Q233" s="119"/>
      <c r="R233" s="119"/>
      <c r="S233" s="4"/>
      <c r="T233" s="4"/>
      <c r="U233" s="4"/>
      <c r="V233" s="4"/>
      <c r="W233" s="4"/>
      <c r="X233" s="4"/>
      <c r="Y233" s="4"/>
      <c r="Z233" s="4"/>
      <c r="AA233" s="4"/>
      <c r="AB233" s="4"/>
      <c r="AC233" s="4"/>
      <c r="AD233" s="4"/>
      <c r="AE233" s="4"/>
      <c r="AF233" s="4"/>
      <c r="AG233" s="4"/>
    </row>
    <row r="234">
      <c r="A234" s="4"/>
      <c r="B234" s="4"/>
      <c r="C234" s="4"/>
      <c r="D234" s="4"/>
      <c r="E234" s="4"/>
      <c r="F234" s="4"/>
      <c r="G234" s="4"/>
      <c r="H234" s="8"/>
      <c r="I234" s="8"/>
      <c r="J234" s="8"/>
      <c r="K234" s="8"/>
      <c r="L234" s="8"/>
      <c r="M234" s="119"/>
      <c r="N234" s="118"/>
      <c r="O234" s="119"/>
      <c r="P234" s="119"/>
      <c r="Q234" s="119"/>
      <c r="R234" s="119"/>
      <c r="S234" s="4"/>
      <c r="T234" s="4"/>
      <c r="U234" s="4"/>
      <c r="V234" s="4"/>
      <c r="W234" s="4"/>
      <c r="X234" s="4"/>
      <c r="Y234" s="4"/>
      <c r="Z234" s="4"/>
      <c r="AA234" s="4"/>
      <c r="AB234" s="4"/>
      <c r="AC234" s="4"/>
      <c r="AD234" s="4"/>
      <c r="AE234" s="4"/>
      <c r="AF234" s="4"/>
      <c r="AG234" s="4"/>
    </row>
    <row r="235">
      <c r="A235" s="4"/>
      <c r="B235" s="4"/>
      <c r="C235" s="4"/>
      <c r="D235" s="4"/>
      <c r="E235" s="4"/>
      <c r="F235" s="4"/>
      <c r="G235" s="4"/>
      <c r="H235" s="8"/>
      <c r="I235" s="8"/>
      <c r="J235" s="8"/>
      <c r="K235" s="8"/>
      <c r="L235" s="8"/>
      <c r="M235" s="119"/>
      <c r="N235" s="118"/>
      <c r="O235" s="119"/>
      <c r="P235" s="119"/>
      <c r="Q235" s="119"/>
      <c r="R235" s="119"/>
      <c r="S235" s="4"/>
      <c r="T235" s="4"/>
      <c r="U235" s="4"/>
      <c r="V235" s="4"/>
      <c r="W235" s="4"/>
      <c r="X235" s="4"/>
      <c r="Y235" s="4"/>
      <c r="Z235" s="4"/>
      <c r="AA235" s="4"/>
      <c r="AB235" s="4"/>
      <c r="AC235" s="4"/>
      <c r="AD235" s="4"/>
      <c r="AE235" s="4"/>
      <c r="AF235" s="4"/>
      <c r="AG235" s="4"/>
    </row>
    <row r="236">
      <c r="A236" s="4"/>
      <c r="B236" s="4"/>
      <c r="C236" s="4"/>
      <c r="D236" s="4"/>
      <c r="E236" s="4"/>
      <c r="F236" s="4"/>
      <c r="G236" s="4"/>
      <c r="H236" s="8"/>
      <c r="I236" s="8"/>
      <c r="J236" s="8"/>
      <c r="K236" s="8"/>
      <c r="L236" s="8"/>
      <c r="M236" s="119"/>
      <c r="N236" s="118"/>
      <c r="O236" s="119"/>
      <c r="P236" s="119"/>
      <c r="Q236" s="119"/>
      <c r="R236" s="119"/>
      <c r="S236" s="4"/>
      <c r="T236" s="4"/>
      <c r="U236" s="4"/>
      <c r="V236" s="4"/>
      <c r="W236" s="4"/>
      <c r="X236" s="4"/>
      <c r="Y236" s="4"/>
      <c r="Z236" s="4"/>
      <c r="AA236" s="4"/>
      <c r="AB236" s="4"/>
      <c r="AC236" s="4"/>
      <c r="AD236" s="4"/>
      <c r="AE236" s="4"/>
      <c r="AF236" s="4"/>
      <c r="AG236" s="4"/>
    </row>
    <row r="237">
      <c r="A237" s="4"/>
      <c r="B237" s="4"/>
      <c r="C237" s="4"/>
      <c r="D237" s="4"/>
      <c r="E237" s="4"/>
      <c r="F237" s="4"/>
      <c r="G237" s="4"/>
      <c r="H237" s="8"/>
      <c r="I237" s="8"/>
      <c r="J237" s="8"/>
      <c r="K237" s="8"/>
      <c r="L237" s="8"/>
      <c r="M237" s="119"/>
      <c r="N237" s="118"/>
      <c r="O237" s="119"/>
      <c r="P237" s="119"/>
      <c r="Q237" s="119"/>
      <c r="R237" s="119"/>
      <c r="S237" s="4"/>
      <c r="T237" s="4"/>
      <c r="U237" s="4"/>
      <c r="V237" s="4"/>
      <c r="W237" s="4"/>
      <c r="X237" s="4"/>
      <c r="Y237" s="4"/>
      <c r="Z237" s="4"/>
      <c r="AA237" s="4"/>
      <c r="AB237" s="4"/>
      <c r="AC237" s="4"/>
      <c r="AD237" s="4"/>
      <c r="AE237" s="4"/>
      <c r="AF237" s="4"/>
      <c r="AG237" s="4"/>
    </row>
    <row r="238">
      <c r="A238" s="4"/>
      <c r="B238" s="4"/>
      <c r="C238" s="4"/>
      <c r="D238" s="4"/>
      <c r="E238" s="4"/>
      <c r="F238" s="4"/>
      <c r="G238" s="4"/>
      <c r="H238" s="8"/>
      <c r="I238" s="8"/>
      <c r="J238" s="8"/>
      <c r="K238" s="8"/>
      <c r="L238" s="8"/>
      <c r="M238" s="119"/>
      <c r="N238" s="118"/>
      <c r="O238" s="119"/>
      <c r="P238" s="119"/>
      <c r="Q238" s="119"/>
      <c r="R238" s="119"/>
      <c r="S238" s="4"/>
      <c r="T238" s="4"/>
      <c r="U238" s="4"/>
      <c r="V238" s="4"/>
      <c r="W238" s="4"/>
      <c r="X238" s="4"/>
      <c r="Y238" s="4"/>
      <c r="Z238" s="4"/>
      <c r="AA238" s="4"/>
      <c r="AB238" s="4"/>
      <c r="AC238" s="4"/>
      <c r="AD238" s="4"/>
      <c r="AE238" s="4"/>
      <c r="AF238" s="4"/>
      <c r="AG238" s="4"/>
    </row>
    <row r="239">
      <c r="A239" s="4"/>
      <c r="B239" s="4"/>
      <c r="C239" s="4"/>
      <c r="D239" s="4"/>
      <c r="E239" s="4"/>
      <c r="F239" s="4"/>
      <c r="G239" s="4"/>
      <c r="H239" s="8"/>
      <c r="I239" s="8"/>
      <c r="J239" s="8"/>
      <c r="K239" s="8"/>
      <c r="L239" s="8"/>
      <c r="M239" s="119"/>
      <c r="N239" s="118"/>
      <c r="O239" s="119"/>
      <c r="P239" s="119"/>
      <c r="Q239" s="119"/>
      <c r="R239" s="119"/>
      <c r="S239" s="4"/>
      <c r="T239" s="4"/>
      <c r="U239" s="4"/>
      <c r="V239" s="4"/>
      <c r="W239" s="4"/>
      <c r="X239" s="4"/>
      <c r="Y239" s="4"/>
      <c r="Z239" s="4"/>
      <c r="AA239" s="4"/>
      <c r="AB239" s="4"/>
      <c r="AC239" s="4"/>
      <c r="AD239" s="4"/>
      <c r="AE239" s="4"/>
      <c r="AF239" s="4"/>
      <c r="AG239" s="4"/>
    </row>
    <row r="240">
      <c r="A240" s="4"/>
      <c r="B240" s="4"/>
      <c r="C240" s="4"/>
      <c r="D240" s="4"/>
      <c r="E240" s="4"/>
      <c r="F240" s="4"/>
      <c r="G240" s="4"/>
      <c r="H240" s="8"/>
      <c r="I240" s="8"/>
      <c r="J240" s="8"/>
      <c r="K240" s="8"/>
      <c r="L240" s="8"/>
      <c r="M240" s="119"/>
      <c r="N240" s="118"/>
      <c r="O240" s="119"/>
      <c r="P240" s="119"/>
      <c r="Q240" s="119"/>
      <c r="R240" s="119"/>
      <c r="S240" s="4"/>
      <c r="T240" s="4"/>
      <c r="U240" s="4"/>
      <c r="V240" s="4"/>
      <c r="W240" s="4"/>
      <c r="X240" s="4"/>
      <c r="Y240" s="4"/>
      <c r="Z240" s="4"/>
      <c r="AA240" s="4"/>
      <c r="AB240" s="4"/>
      <c r="AC240" s="4"/>
      <c r="AD240" s="4"/>
      <c r="AE240" s="4"/>
      <c r="AF240" s="4"/>
      <c r="AG240" s="4"/>
    </row>
    <row r="241">
      <c r="A241" s="4"/>
      <c r="B241" s="4"/>
      <c r="C241" s="4"/>
      <c r="D241" s="4"/>
      <c r="E241" s="4"/>
      <c r="F241" s="4"/>
      <c r="G241" s="4"/>
      <c r="H241" s="8"/>
      <c r="I241" s="8"/>
      <c r="J241" s="8"/>
      <c r="K241" s="8"/>
      <c r="L241" s="8"/>
      <c r="M241" s="119"/>
      <c r="N241" s="118"/>
      <c r="O241" s="119"/>
      <c r="P241" s="119"/>
      <c r="Q241" s="119"/>
      <c r="R241" s="119"/>
      <c r="S241" s="4"/>
      <c r="T241" s="4"/>
      <c r="U241" s="4"/>
      <c r="V241" s="4"/>
      <c r="W241" s="4"/>
      <c r="X241" s="4"/>
      <c r="Y241" s="4"/>
      <c r="Z241" s="4"/>
      <c r="AA241" s="4"/>
      <c r="AB241" s="4"/>
      <c r="AC241" s="4"/>
      <c r="AD241" s="4"/>
      <c r="AE241" s="4"/>
      <c r="AF241" s="4"/>
      <c r="AG241" s="4"/>
    </row>
    <row r="242">
      <c r="A242" s="4"/>
      <c r="B242" s="4"/>
      <c r="C242" s="4"/>
      <c r="D242" s="4"/>
      <c r="E242" s="4"/>
      <c r="F242" s="4"/>
      <c r="G242" s="4"/>
      <c r="H242" s="8"/>
      <c r="I242" s="8"/>
      <c r="J242" s="8"/>
      <c r="K242" s="8"/>
      <c r="L242" s="8"/>
      <c r="M242" s="119"/>
      <c r="N242" s="118"/>
      <c r="O242" s="119"/>
      <c r="P242" s="119"/>
      <c r="Q242" s="119"/>
      <c r="R242" s="119"/>
      <c r="S242" s="4"/>
      <c r="T242" s="4"/>
      <c r="U242" s="4"/>
      <c r="V242" s="4"/>
      <c r="W242" s="4"/>
      <c r="X242" s="4"/>
      <c r="Y242" s="4"/>
      <c r="Z242" s="4"/>
      <c r="AA242" s="4"/>
      <c r="AB242" s="4"/>
      <c r="AC242" s="4"/>
      <c r="AD242" s="4"/>
      <c r="AE242" s="4"/>
      <c r="AF242" s="4"/>
      <c r="AG242" s="4"/>
    </row>
    <row r="243">
      <c r="A243" s="4"/>
      <c r="B243" s="4"/>
      <c r="C243" s="4"/>
      <c r="D243" s="4"/>
      <c r="E243" s="4"/>
      <c r="F243" s="4"/>
      <c r="G243" s="4"/>
      <c r="H243" s="8"/>
      <c r="I243" s="8"/>
      <c r="J243" s="8"/>
      <c r="K243" s="8"/>
      <c r="L243" s="8"/>
      <c r="M243" s="119"/>
      <c r="N243" s="118"/>
      <c r="O243" s="119"/>
      <c r="P243" s="119"/>
      <c r="Q243" s="119"/>
      <c r="R243" s="119"/>
      <c r="S243" s="4"/>
      <c r="T243" s="4"/>
      <c r="U243" s="4"/>
      <c r="V243" s="4"/>
      <c r="W243" s="4"/>
      <c r="X243" s="4"/>
      <c r="Y243" s="4"/>
      <c r="Z243" s="4"/>
      <c r="AA243" s="4"/>
      <c r="AB243" s="4"/>
      <c r="AC243" s="4"/>
      <c r="AD243" s="4"/>
      <c r="AE243" s="4"/>
      <c r="AF243" s="4"/>
      <c r="AG243" s="4"/>
    </row>
    <row r="244">
      <c r="A244" s="4"/>
      <c r="B244" s="4"/>
      <c r="C244" s="4"/>
      <c r="D244" s="4"/>
      <c r="E244" s="4"/>
      <c r="F244" s="4"/>
      <c r="G244" s="4"/>
      <c r="H244" s="8"/>
      <c r="I244" s="8"/>
      <c r="J244" s="8"/>
      <c r="K244" s="8"/>
      <c r="L244" s="8"/>
      <c r="M244" s="119"/>
      <c r="N244" s="118"/>
      <c r="O244" s="119"/>
      <c r="P244" s="119"/>
      <c r="Q244" s="119"/>
      <c r="R244" s="119"/>
      <c r="S244" s="4"/>
      <c r="T244" s="4"/>
      <c r="U244" s="4"/>
      <c r="V244" s="4"/>
      <c r="W244" s="4"/>
      <c r="X244" s="4"/>
      <c r="Y244" s="4"/>
      <c r="Z244" s="4"/>
      <c r="AA244" s="4"/>
      <c r="AB244" s="4"/>
      <c r="AC244" s="4"/>
      <c r="AD244" s="4"/>
      <c r="AE244" s="4"/>
      <c r="AF244" s="4"/>
      <c r="AG244" s="4"/>
    </row>
    <row r="245">
      <c r="A245" s="4"/>
      <c r="B245" s="4"/>
      <c r="C245" s="4"/>
      <c r="D245" s="4"/>
      <c r="E245" s="4"/>
      <c r="F245" s="4"/>
      <c r="G245" s="4"/>
      <c r="H245" s="8"/>
      <c r="I245" s="8"/>
      <c r="J245" s="8"/>
      <c r="K245" s="8"/>
      <c r="L245" s="8"/>
      <c r="M245" s="119"/>
      <c r="N245" s="118"/>
      <c r="O245" s="119"/>
      <c r="P245" s="119"/>
      <c r="Q245" s="119"/>
      <c r="R245" s="119"/>
      <c r="S245" s="4"/>
      <c r="T245" s="4"/>
      <c r="U245" s="4"/>
      <c r="V245" s="4"/>
      <c r="W245" s="4"/>
      <c r="X245" s="4"/>
      <c r="Y245" s="4"/>
      <c r="Z245" s="4"/>
      <c r="AA245" s="4"/>
      <c r="AB245" s="4"/>
      <c r="AC245" s="4"/>
      <c r="AD245" s="4"/>
      <c r="AE245" s="4"/>
      <c r="AF245" s="4"/>
      <c r="AG245" s="4"/>
    </row>
    <row r="246">
      <c r="A246" s="4"/>
      <c r="B246" s="4"/>
      <c r="C246" s="4"/>
      <c r="D246" s="4"/>
      <c r="E246" s="4"/>
      <c r="F246" s="4"/>
      <c r="G246" s="4"/>
      <c r="H246" s="8"/>
      <c r="I246" s="8"/>
      <c r="J246" s="8"/>
      <c r="K246" s="8"/>
      <c r="L246" s="8"/>
      <c r="M246" s="119"/>
      <c r="N246" s="118"/>
      <c r="O246" s="119"/>
      <c r="P246" s="119"/>
      <c r="Q246" s="119"/>
      <c r="R246" s="119"/>
      <c r="S246" s="4"/>
      <c r="T246" s="4"/>
      <c r="U246" s="4"/>
      <c r="V246" s="4"/>
      <c r="W246" s="4"/>
      <c r="X246" s="4"/>
      <c r="Y246" s="4"/>
      <c r="Z246" s="4"/>
      <c r="AA246" s="4"/>
      <c r="AB246" s="4"/>
      <c r="AC246" s="4"/>
      <c r="AD246" s="4"/>
      <c r="AE246" s="4"/>
      <c r="AF246" s="4"/>
      <c r="AG246" s="4"/>
    </row>
    <row r="247">
      <c r="A247" s="4"/>
      <c r="B247" s="4"/>
      <c r="C247" s="4"/>
      <c r="D247" s="4"/>
      <c r="E247" s="4"/>
      <c r="F247" s="4"/>
      <c r="G247" s="4"/>
      <c r="H247" s="8"/>
      <c r="I247" s="8"/>
      <c r="J247" s="8"/>
      <c r="K247" s="8"/>
      <c r="L247" s="8"/>
      <c r="M247" s="119"/>
      <c r="N247" s="118"/>
      <c r="O247" s="119"/>
      <c r="P247" s="119"/>
      <c r="Q247" s="119"/>
      <c r="R247" s="119"/>
      <c r="S247" s="4"/>
      <c r="T247" s="4"/>
      <c r="U247" s="4"/>
      <c r="V247" s="4"/>
      <c r="W247" s="4"/>
      <c r="X247" s="4"/>
      <c r="Y247" s="4"/>
      <c r="Z247" s="4"/>
      <c r="AA247" s="4"/>
      <c r="AB247" s="4"/>
      <c r="AC247" s="4"/>
      <c r="AD247" s="4"/>
      <c r="AE247" s="4"/>
      <c r="AF247" s="4"/>
      <c r="AG247" s="4"/>
    </row>
    <row r="248">
      <c r="A248" s="4"/>
      <c r="B248" s="4"/>
      <c r="C248" s="4"/>
      <c r="D248" s="4"/>
      <c r="E248" s="4"/>
      <c r="F248" s="4"/>
      <c r="G248" s="4"/>
      <c r="H248" s="8"/>
      <c r="I248" s="8"/>
      <c r="J248" s="8"/>
      <c r="K248" s="8"/>
      <c r="L248" s="8"/>
      <c r="M248" s="119"/>
      <c r="N248" s="118"/>
      <c r="O248" s="119"/>
      <c r="P248" s="119"/>
      <c r="Q248" s="119"/>
      <c r="R248" s="119"/>
      <c r="S248" s="4"/>
      <c r="T248" s="4"/>
      <c r="U248" s="4"/>
      <c r="V248" s="4"/>
      <c r="W248" s="4"/>
      <c r="X248" s="4"/>
      <c r="Y248" s="4"/>
      <c r="Z248" s="4"/>
      <c r="AA248" s="4"/>
      <c r="AB248" s="4"/>
      <c r="AC248" s="4"/>
      <c r="AD248" s="4"/>
      <c r="AE248" s="4"/>
      <c r="AF248" s="4"/>
      <c r="AG248" s="4"/>
    </row>
    <row r="249">
      <c r="A249" s="4"/>
      <c r="B249" s="4"/>
      <c r="C249" s="4"/>
      <c r="D249" s="4"/>
      <c r="E249" s="4"/>
      <c r="F249" s="4"/>
      <c r="G249" s="4"/>
      <c r="H249" s="8"/>
      <c r="I249" s="8"/>
      <c r="J249" s="8"/>
      <c r="K249" s="8"/>
      <c r="L249" s="8"/>
      <c r="M249" s="119"/>
      <c r="N249" s="118"/>
      <c r="O249" s="119"/>
      <c r="P249" s="119"/>
      <c r="Q249" s="119"/>
      <c r="R249" s="119"/>
      <c r="S249" s="4"/>
      <c r="T249" s="4"/>
      <c r="U249" s="4"/>
      <c r="V249" s="4"/>
      <c r="W249" s="4"/>
      <c r="X249" s="4"/>
      <c r="Y249" s="4"/>
      <c r="Z249" s="4"/>
      <c r="AA249" s="4"/>
      <c r="AB249" s="4"/>
      <c r="AC249" s="4"/>
      <c r="AD249" s="4"/>
      <c r="AE249" s="4"/>
      <c r="AF249" s="4"/>
      <c r="AG249" s="4"/>
    </row>
    <row r="250">
      <c r="A250" s="4"/>
      <c r="B250" s="4"/>
      <c r="C250" s="4"/>
      <c r="D250" s="4"/>
      <c r="E250" s="4"/>
      <c r="F250" s="4"/>
      <c r="G250" s="4"/>
      <c r="H250" s="8"/>
      <c r="I250" s="8"/>
      <c r="J250" s="8"/>
      <c r="K250" s="8"/>
      <c r="L250" s="8"/>
      <c r="M250" s="119"/>
      <c r="N250" s="118"/>
      <c r="O250" s="119"/>
      <c r="P250" s="119"/>
      <c r="Q250" s="119"/>
      <c r="R250" s="119"/>
      <c r="S250" s="4"/>
      <c r="T250" s="4"/>
      <c r="U250" s="4"/>
      <c r="V250" s="4"/>
      <c r="W250" s="4"/>
      <c r="X250" s="4"/>
      <c r="Y250" s="4"/>
      <c r="Z250" s="4"/>
      <c r="AA250" s="4"/>
      <c r="AB250" s="4"/>
      <c r="AC250" s="4"/>
      <c r="AD250" s="4"/>
      <c r="AE250" s="4"/>
      <c r="AF250" s="4"/>
      <c r="AG250" s="4"/>
    </row>
    <row r="251">
      <c r="A251" s="4"/>
      <c r="B251" s="4"/>
      <c r="C251" s="4"/>
      <c r="D251" s="4"/>
      <c r="E251" s="4"/>
      <c r="F251" s="4"/>
      <c r="G251" s="4"/>
      <c r="H251" s="8"/>
      <c r="I251" s="8"/>
      <c r="J251" s="8"/>
      <c r="K251" s="8"/>
      <c r="L251" s="8"/>
      <c r="M251" s="119"/>
      <c r="N251" s="118"/>
      <c r="O251" s="119"/>
      <c r="P251" s="119"/>
      <c r="Q251" s="119"/>
      <c r="R251" s="119"/>
      <c r="S251" s="4"/>
      <c r="T251" s="4"/>
      <c r="U251" s="4"/>
      <c r="V251" s="4"/>
      <c r="W251" s="4"/>
      <c r="X251" s="4"/>
      <c r="Y251" s="4"/>
      <c r="Z251" s="4"/>
      <c r="AA251" s="4"/>
      <c r="AB251" s="4"/>
      <c r="AC251" s="4"/>
      <c r="AD251" s="4"/>
      <c r="AE251" s="4"/>
      <c r="AF251" s="4"/>
      <c r="AG251" s="4"/>
    </row>
    <row r="252">
      <c r="A252" s="4"/>
      <c r="B252" s="4"/>
      <c r="C252" s="4"/>
      <c r="D252" s="4"/>
      <c r="E252" s="4"/>
      <c r="F252" s="4"/>
      <c r="G252" s="4"/>
      <c r="H252" s="8"/>
      <c r="I252" s="8"/>
      <c r="J252" s="8"/>
      <c r="K252" s="8"/>
      <c r="L252" s="8"/>
      <c r="M252" s="119"/>
      <c r="N252" s="118"/>
      <c r="O252" s="119"/>
      <c r="P252" s="119"/>
      <c r="Q252" s="119"/>
      <c r="R252" s="119"/>
      <c r="S252" s="4"/>
      <c r="T252" s="4"/>
      <c r="U252" s="4"/>
      <c r="V252" s="4"/>
      <c r="W252" s="4"/>
      <c r="X252" s="4"/>
      <c r="Y252" s="4"/>
      <c r="Z252" s="4"/>
      <c r="AA252" s="4"/>
      <c r="AB252" s="4"/>
      <c r="AC252" s="4"/>
      <c r="AD252" s="4"/>
      <c r="AE252" s="4"/>
      <c r="AF252" s="4"/>
      <c r="AG252" s="4"/>
    </row>
    <row r="253">
      <c r="A253" s="4"/>
      <c r="B253" s="4"/>
      <c r="C253" s="4"/>
      <c r="D253" s="4"/>
      <c r="E253" s="4"/>
      <c r="F253" s="4"/>
      <c r="G253" s="4"/>
      <c r="H253" s="8"/>
      <c r="I253" s="8"/>
      <c r="J253" s="8"/>
      <c r="K253" s="8"/>
      <c r="L253" s="8"/>
      <c r="M253" s="119"/>
      <c r="N253" s="118"/>
      <c r="O253" s="119"/>
      <c r="P253" s="119"/>
      <c r="Q253" s="119"/>
      <c r="R253" s="119"/>
      <c r="S253" s="4"/>
      <c r="T253" s="4"/>
      <c r="U253" s="4"/>
      <c r="V253" s="4"/>
      <c r="W253" s="4"/>
      <c r="X253" s="4"/>
      <c r="Y253" s="4"/>
      <c r="Z253" s="4"/>
      <c r="AA253" s="4"/>
      <c r="AB253" s="4"/>
      <c r="AC253" s="4"/>
      <c r="AD253" s="4"/>
      <c r="AE253" s="4"/>
      <c r="AF253" s="4"/>
      <c r="AG253" s="4"/>
    </row>
    <row r="254">
      <c r="A254" s="4"/>
      <c r="B254" s="4"/>
      <c r="C254" s="4"/>
      <c r="D254" s="4"/>
      <c r="E254" s="4"/>
      <c r="F254" s="4"/>
      <c r="G254" s="4"/>
      <c r="H254" s="8"/>
      <c r="I254" s="8"/>
      <c r="J254" s="8"/>
      <c r="K254" s="8"/>
      <c r="L254" s="8"/>
      <c r="M254" s="119"/>
      <c r="N254" s="118"/>
      <c r="O254" s="119"/>
      <c r="P254" s="119"/>
      <c r="Q254" s="119"/>
      <c r="R254" s="119"/>
      <c r="S254" s="4"/>
      <c r="T254" s="4"/>
      <c r="U254" s="4"/>
      <c r="V254" s="4"/>
      <c r="W254" s="4"/>
      <c r="X254" s="4"/>
      <c r="Y254" s="4"/>
      <c r="Z254" s="4"/>
      <c r="AA254" s="4"/>
      <c r="AB254" s="4"/>
      <c r="AC254" s="4"/>
      <c r="AD254" s="4"/>
      <c r="AE254" s="4"/>
      <c r="AF254" s="4"/>
      <c r="AG254" s="4"/>
    </row>
    <row r="255">
      <c r="A255" s="4"/>
      <c r="B255" s="4"/>
      <c r="C255" s="4"/>
      <c r="D255" s="4"/>
      <c r="E255" s="4"/>
      <c r="F255" s="4"/>
      <c r="G255" s="4"/>
      <c r="H255" s="8"/>
      <c r="I255" s="8"/>
      <c r="J255" s="8"/>
      <c r="K255" s="8"/>
      <c r="L255" s="8"/>
      <c r="M255" s="119"/>
      <c r="N255" s="118"/>
      <c r="O255" s="119"/>
      <c r="P255" s="119"/>
      <c r="Q255" s="119"/>
      <c r="R255" s="119"/>
      <c r="S255" s="4"/>
      <c r="T255" s="4"/>
      <c r="U255" s="4"/>
      <c r="V255" s="4"/>
      <c r="W255" s="4"/>
      <c r="X255" s="4"/>
      <c r="Y255" s="4"/>
      <c r="Z255" s="4"/>
      <c r="AA255" s="4"/>
      <c r="AB255" s="4"/>
      <c r="AC255" s="4"/>
      <c r="AD255" s="4"/>
      <c r="AE255" s="4"/>
      <c r="AF255" s="4"/>
      <c r="AG255" s="4"/>
    </row>
    <row r="256">
      <c r="A256" s="4"/>
      <c r="B256" s="4"/>
      <c r="C256" s="4"/>
      <c r="D256" s="4"/>
      <c r="E256" s="4"/>
      <c r="F256" s="4"/>
      <c r="G256" s="4"/>
      <c r="H256" s="8"/>
      <c r="I256" s="8"/>
      <c r="J256" s="8"/>
      <c r="K256" s="8"/>
      <c r="L256" s="8"/>
      <c r="M256" s="119"/>
      <c r="N256" s="118"/>
      <c r="O256" s="119"/>
      <c r="P256" s="119"/>
      <c r="Q256" s="119"/>
      <c r="R256" s="119"/>
      <c r="S256" s="4"/>
      <c r="T256" s="4"/>
      <c r="U256" s="4"/>
      <c r="V256" s="4"/>
      <c r="W256" s="4"/>
      <c r="X256" s="4"/>
      <c r="Y256" s="4"/>
      <c r="Z256" s="4"/>
      <c r="AA256" s="4"/>
      <c r="AB256" s="4"/>
      <c r="AC256" s="4"/>
      <c r="AD256" s="4"/>
      <c r="AE256" s="4"/>
      <c r="AF256" s="4"/>
      <c r="AG256" s="4"/>
    </row>
    <row r="257">
      <c r="A257" s="4"/>
      <c r="B257" s="4"/>
      <c r="C257" s="4"/>
      <c r="D257" s="4"/>
      <c r="E257" s="4"/>
      <c r="F257" s="4"/>
      <c r="G257" s="4"/>
      <c r="H257" s="8"/>
      <c r="I257" s="8"/>
      <c r="J257" s="8"/>
      <c r="K257" s="8"/>
      <c r="L257" s="8"/>
      <c r="M257" s="119"/>
      <c r="N257" s="118"/>
      <c r="O257" s="119"/>
      <c r="P257" s="119"/>
      <c r="Q257" s="119"/>
      <c r="R257" s="119"/>
      <c r="S257" s="4"/>
      <c r="T257" s="4"/>
      <c r="U257" s="4"/>
      <c r="V257" s="4"/>
      <c r="W257" s="4"/>
      <c r="X257" s="4"/>
      <c r="Y257" s="4"/>
      <c r="Z257" s="4"/>
      <c r="AA257" s="4"/>
      <c r="AB257" s="4"/>
      <c r="AC257" s="4"/>
      <c r="AD257" s="4"/>
      <c r="AE257" s="4"/>
      <c r="AF257" s="4"/>
      <c r="AG257" s="4"/>
    </row>
    <row r="258">
      <c r="A258" s="4"/>
      <c r="B258" s="4"/>
      <c r="C258" s="4"/>
      <c r="D258" s="4"/>
      <c r="E258" s="4"/>
      <c r="F258" s="4"/>
      <c r="G258" s="4"/>
      <c r="H258" s="8"/>
      <c r="I258" s="8"/>
      <c r="J258" s="8"/>
      <c r="K258" s="8"/>
      <c r="L258" s="8"/>
      <c r="M258" s="119"/>
      <c r="N258" s="118"/>
      <c r="O258" s="119"/>
      <c r="P258" s="119"/>
      <c r="Q258" s="119"/>
      <c r="R258" s="119"/>
      <c r="S258" s="4"/>
      <c r="T258" s="4"/>
      <c r="U258" s="4"/>
      <c r="V258" s="4"/>
      <c r="W258" s="4"/>
      <c r="X258" s="4"/>
      <c r="Y258" s="4"/>
      <c r="Z258" s="4"/>
      <c r="AA258" s="4"/>
      <c r="AB258" s="4"/>
      <c r="AC258" s="4"/>
      <c r="AD258" s="4"/>
      <c r="AE258" s="4"/>
      <c r="AF258" s="4"/>
      <c r="AG258" s="4"/>
    </row>
    <row r="259">
      <c r="A259" s="4"/>
      <c r="B259" s="4"/>
      <c r="C259" s="4"/>
      <c r="D259" s="4"/>
      <c r="E259" s="4"/>
      <c r="F259" s="4"/>
      <c r="G259" s="4"/>
      <c r="H259" s="8"/>
      <c r="I259" s="8"/>
      <c r="J259" s="8"/>
      <c r="K259" s="8"/>
      <c r="L259" s="8"/>
      <c r="M259" s="119"/>
      <c r="N259" s="118"/>
      <c r="O259" s="119"/>
      <c r="P259" s="119"/>
      <c r="Q259" s="119"/>
      <c r="R259" s="119"/>
      <c r="S259" s="4"/>
      <c r="T259" s="4"/>
      <c r="U259" s="4"/>
      <c r="V259" s="4"/>
      <c r="W259" s="4"/>
      <c r="X259" s="4"/>
      <c r="Y259" s="4"/>
      <c r="Z259" s="4"/>
      <c r="AA259" s="4"/>
      <c r="AB259" s="4"/>
      <c r="AC259" s="4"/>
      <c r="AD259" s="4"/>
      <c r="AE259" s="4"/>
      <c r="AF259" s="4"/>
      <c r="AG259" s="4"/>
    </row>
    <row r="260">
      <c r="A260" s="4"/>
      <c r="B260" s="4"/>
      <c r="C260" s="4"/>
      <c r="D260" s="4"/>
      <c r="E260" s="4"/>
      <c r="F260" s="4"/>
      <c r="G260" s="4"/>
      <c r="H260" s="8"/>
      <c r="I260" s="8"/>
      <c r="J260" s="8"/>
      <c r="K260" s="8"/>
      <c r="L260" s="8"/>
      <c r="M260" s="119"/>
      <c r="N260" s="118"/>
      <c r="O260" s="119"/>
      <c r="P260" s="119"/>
      <c r="Q260" s="119"/>
      <c r="R260" s="119"/>
      <c r="S260" s="4"/>
      <c r="T260" s="4"/>
      <c r="U260" s="4"/>
      <c r="V260" s="4"/>
      <c r="W260" s="4"/>
      <c r="X260" s="4"/>
      <c r="Y260" s="4"/>
      <c r="Z260" s="4"/>
      <c r="AA260" s="4"/>
      <c r="AB260" s="4"/>
      <c r="AC260" s="4"/>
      <c r="AD260" s="4"/>
      <c r="AE260" s="4"/>
      <c r="AF260" s="4"/>
      <c r="AG260" s="4"/>
    </row>
    <row r="261">
      <c r="A261" s="4"/>
      <c r="B261" s="4"/>
      <c r="C261" s="4"/>
      <c r="D261" s="4"/>
      <c r="E261" s="4"/>
      <c r="F261" s="4"/>
      <c r="G261" s="4"/>
      <c r="H261" s="8"/>
      <c r="I261" s="8"/>
      <c r="J261" s="8"/>
      <c r="K261" s="8"/>
      <c r="L261" s="8"/>
      <c r="M261" s="119"/>
      <c r="N261" s="118"/>
      <c r="O261" s="119"/>
      <c r="P261" s="119"/>
      <c r="Q261" s="119"/>
      <c r="R261" s="119"/>
      <c r="S261" s="4"/>
      <c r="T261" s="4"/>
      <c r="U261" s="4"/>
      <c r="V261" s="4"/>
      <c r="W261" s="4"/>
      <c r="X261" s="4"/>
      <c r="Y261" s="4"/>
      <c r="Z261" s="4"/>
      <c r="AA261" s="4"/>
      <c r="AB261" s="4"/>
      <c r="AC261" s="4"/>
      <c r="AD261" s="4"/>
      <c r="AE261" s="4"/>
      <c r="AF261" s="4"/>
      <c r="AG261" s="4"/>
    </row>
    <row r="262">
      <c r="A262" s="4"/>
      <c r="B262" s="4"/>
      <c r="C262" s="4"/>
      <c r="D262" s="4"/>
      <c r="E262" s="4"/>
      <c r="F262" s="4"/>
      <c r="G262" s="4"/>
      <c r="H262" s="8"/>
      <c r="I262" s="8"/>
      <c r="J262" s="8"/>
      <c r="K262" s="8"/>
      <c r="L262" s="8"/>
      <c r="M262" s="119"/>
      <c r="N262" s="118"/>
      <c r="O262" s="119"/>
      <c r="P262" s="119"/>
      <c r="Q262" s="119"/>
      <c r="R262" s="119"/>
      <c r="S262" s="4"/>
      <c r="T262" s="4"/>
      <c r="U262" s="4"/>
      <c r="V262" s="4"/>
      <c r="W262" s="4"/>
      <c r="X262" s="4"/>
      <c r="Y262" s="4"/>
      <c r="Z262" s="4"/>
      <c r="AA262" s="4"/>
      <c r="AB262" s="4"/>
      <c r="AC262" s="4"/>
      <c r="AD262" s="4"/>
      <c r="AE262" s="4"/>
      <c r="AF262" s="4"/>
      <c r="AG262" s="4"/>
    </row>
    <row r="263">
      <c r="A263" s="4"/>
      <c r="B263" s="4"/>
      <c r="C263" s="4"/>
      <c r="D263" s="4"/>
      <c r="E263" s="4"/>
      <c r="F263" s="4"/>
      <c r="G263" s="4"/>
      <c r="H263" s="8"/>
      <c r="I263" s="8"/>
      <c r="J263" s="8"/>
      <c r="K263" s="8"/>
      <c r="L263" s="8"/>
      <c r="M263" s="119"/>
      <c r="N263" s="118"/>
      <c r="O263" s="119"/>
      <c r="P263" s="119"/>
      <c r="Q263" s="119"/>
      <c r="R263" s="119"/>
      <c r="S263" s="4"/>
      <c r="T263" s="4"/>
      <c r="U263" s="4"/>
      <c r="V263" s="4"/>
      <c r="W263" s="4"/>
      <c r="X263" s="4"/>
      <c r="Y263" s="4"/>
      <c r="Z263" s="4"/>
      <c r="AA263" s="4"/>
      <c r="AB263" s="4"/>
      <c r="AC263" s="4"/>
      <c r="AD263" s="4"/>
      <c r="AE263" s="4"/>
      <c r="AF263" s="4"/>
      <c r="AG263" s="4"/>
    </row>
    <row r="264">
      <c r="A264" s="4"/>
      <c r="B264" s="4"/>
      <c r="C264" s="4"/>
      <c r="D264" s="4"/>
      <c r="E264" s="4"/>
      <c r="F264" s="4"/>
      <c r="G264" s="4"/>
      <c r="H264" s="8"/>
      <c r="I264" s="8"/>
      <c r="J264" s="8"/>
      <c r="K264" s="8"/>
      <c r="L264" s="8"/>
      <c r="M264" s="119"/>
      <c r="N264" s="118"/>
      <c r="O264" s="119"/>
      <c r="P264" s="119"/>
      <c r="Q264" s="119"/>
      <c r="R264" s="119"/>
      <c r="S264" s="4"/>
      <c r="T264" s="4"/>
      <c r="U264" s="4"/>
      <c r="V264" s="4"/>
      <c r="W264" s="4"/>
      <c r="X264" s="4"/>
      <c r="Y264" s="4"/>
      <c r="Z264" s="4"/>
      <c r="AA264" s="4"/>
      <c r="AB264" s="4"/>
      <c r="AC264" s="4"/>
      <c r="AD264" s="4"/>
      <c r="AE264" s="4"/>
      <c r="AF264" s="4"/>
      <c r="AG264" s="4"/>
    </row>
    <row r="265">
      <c r="A265" s="4"/>
      <c r="B265" s="4"/>
      <c r="C265" s="4"/>
      <c r="D265" s="4"/>
      <c r="E265" s="4"/>
      <c r="F265" s="4"/>
      <c r="G265" s="4"/>
      <c r="H265" s="8"/>
      <c r="I265" s="8"/>
      <c r="J265" s="8"/>
      <c r="K265" s="8"/>
      <c r="L265" s="8"/>
      <c r="M265" s="119"/>
      <c r="N265" s="118"/>
      <c r="O265" s="119"/>
      <c r="P265" s="119"/>
      <c r="Q265" s="119"/>
      <c r="R265" s="119"/>
      <c r="S265" s="4"/>
      <c r="T265" s="4"/>
      <c r="U265" s="4"/>
      <c r="V265" s="4"/>
      <c r="W265" s="4"/>
      <c r="X265" s="4"/>
      <c r="Y265" s="4"/>
      <c r="Z265" s="4"/>
      <c r="AA265" s="4"/>
      <c r="AB265" s="4"/>
      <c r="AC265" s="4"/>
      <c r="AD265" s="4"/>
      <c r="AE265" s="4"/>
      <c r="AF265" s="4"/>
      <c r="AG265" s="4"/>
    </row>
    <row r="266">
      <c r="A266" s="4"/>
      <c r="B266" s="4"/>
      <c r="C266" s="4"/>
      <c r="D266" s="4"/>
      <c r="E266" s="4"/>
      <c r="F266" s="4"/>
      <c r="G266" s="4"/>
      <c r="H266" s="8"/>
      <c r="I266" s="8"/>
      <c r="J266" s="8"/>
      <c r="K266" s="8"/>
      <c r="L266" s="8"/>
      <c r="M266" s="119"/>
      <c r="N266" s="118"/>
      <c r="O266" s="119"/>
      <c r="P266" s="119"/>
      <c r="Q266" s="119"/>
      <c r="R266" s="119"/>
      <c r="S266" s="4"/>
      <c r="T266" s="4"/>
      <c r="U266" s="4"/>
      <c r="V266" s="4"/>
      <c r="W266" s="4"/>
      <c r="X266" s="4"/>
      <c r="Y266" s="4"/>
      <c r="Z266" s="4"/>
      <c r="AA266" s="4"/>
      <c r="AB266" s="4"/>
      <c r="AC266" s="4"/>
      <c r="AD266" s="4"/>
      <c r="AE266" s="4"/>
      <c r="AF266" s="4"/>
      <c r="AG266" s="4"/>
    </row>
    <row r="267">
      <c r="A267" s="4"/>
      <c r="B267" s="4"/>
      <c r="C267" s="4"/>
      <c r="D267" s="4"/>
      <c r="E267" s="4"/>
      <c r="F267" s="4"/>
      <c r="G267" s="4"/>
      <c r="H267" s="8"/>
      <c r="I267" s="8"/>
      <c r="J267" s="8"/>
      <c r="K267" s="8"/>
      <c r="L267" s="8"/>
      <c r="M267" s="119"/>
      <c r="N267" s="118"/>
      <c r="O267" s="119"/>
      <c r="P267" s="119"/>
      <c r="Q267" s="119"/>
      <c r="R267" s="119"/>
      <c r="S267" s="4"/>
      <c r="T267" s="4"/>
      <c r="U267" s="4"/>
      <c r="V267" s="4"/>
      <c r="W267" s="4"/>
      <c r="X267" s="4"/>
      <c r="Y267" s="4"/>
      <c r="Z267" s="4"/>
      <c r="AA267" s="4"/>
      <c r="AB267" s="4"/>
      <c r="AC267" s="4"/>
      <c r="AD267" s="4"/>
      <c r="AE267" s="4"/>
      <c r="AF267" s="4"/>
      <c r="AG267" s="4"/>
    </row>
    <row r="268">
      <c r="A268" s="4"/>
      <c r="B268" s="4"/>
      <c r="C268" s="4"/>
      <c r="D268" s="4"/>
      <c r="E268" s="4"/>
      <c r="F268" s="4"/>
      <c r="G268" s="4"/>
      <c r="H268" s="8"/>
      <c r="I268" s="8"/>
      <c r="J268" s="8"/>
      <c r="K268" s="8"/>
      <c r="L268" s="8"/>
      <c r="M268" s="119"/>
      <c r="N268" s="118"/>
      <c r="O268" s="119"/>
      <c r="P268" s="119"/>
      <c r="Q268" s="119"/>
      <c r="R268" s="119"/>
      <c r="S268" s="4"/>
      <c r="T268" s="4"/>
      <c r="U268" s="4"/>
      <c r="V268" s="4"/>
      <c r="W268" s="4"/>
      <c r="X268" s="4"/>
      <c r="Y268" s="4"/>
      <c r="Z268" s="4"/>
      <c r="AA268" s="4"/>
      <c r="AB268" s="4"/>
      <c r="AC268" s="4"/>
      <c r="AD268" s="4"/>
      <c r="AE268" s="4"/>
      <c r="AF268" s="4"/>
      <c r="AG268" s="4"/>
    </row>
    <row r="269">
      <c r="A269" s="4"/>
      <c r="B269" s="4"/>
      <c r="C269" s="4"/>
      <c r="D269" s="4"/>
      <c r="E269" s="4"/>
      <c r="F269" s="4"/>
      <c r="G269" s="4"/>
      <c r="H269" s="8"/>
      <c r="I269" s="8"/>
      <c r="J269" s="8"/>
      <c r="K269" s="8"/>
      <c r="L269" s="8"/>
      <c r="M269" s="119"/>
      <c r="N269" s="118"/>
      <c r="O269" s="119"/>
      <c r="P269" s="119"/>
      <c r="Q269" s="119"/>
      <c r="R269" s="119"/>
      <c r="S269" s="4"/>
      <c r="T269" s="4"/>
      <c r="U269" s="4"/>
      <c r="V269" s="4"/>
      <c r="W269" s="4"/>
      <c r="X269" s="4"/>
      <c r="Y269" s="4"/>
      <c r="Z269" s="4"/>
      <c r="AA269" s="4"/>
      <c r="AB269" s="4"/>
      <c r="AC269" s="4"/>
      <c r="AD269" s="4"/>
      <c r="AE269" s="4"/>
      <c r="AF269" s="4"/>
      <c r="AG269" s="4"/>
    </row>
    <row r="270">
      <c r="A270" s="4"/>
      <c r="B270" s="4"/>
      <c r="C270" s="4"/>
      <c r="D270" s="4"/>
      <c r="E270" s="4"/>
      <c r="F270" s="4"/>
      <c r="G270" s="4"/>
      <c r="H270" s="8"/>
      <c r="I270" s="8"/>
      <c r="J270" s="8"/>
      <c r="K270" s="8"/>
      <c r="L270" s="8"/>
      <c r="M270" s="119"/>
      <c r="N270" s="118"/>
      <c r="O270" s="119"/>
      <c r="P270" s="119"/>
      <c r="Q270" s="119"/>
      <c r="R270" s="119"/>
      <c r="S270" s="4"/>
      <c r="T270" s="4"/>
      <c r="U270" s="4"/>
      <c r="V270" s="4"/>
      <c r="W270" s="4"/>
      <c r="X270" s="4"/>
      <c r="Y270" s="4"/>
      <c r="Z270" s="4"/>
      <c r="AA270" s="4"/>
      <c r="AB270" s="4"/>
      <c r="AC270" s="4"/>
      <c r="AD270" s="4"/>
      <c r="AE270" s="4"/>
      <c r="AF270" s="4"/>
      <c r="AG270" s="4"/>
    </row>
    <row r="271">
      <c r="A271" s="4"/>
      <c r="B271" s="4"/>
      <c r="C271" s="4"/>
      <c r="D271" s="4"/>
      <c r="E271" s="4"/>
      <c r="F271" s="4"/>
      <c r="G271" s="4"/>
      <c r="H271" s="8"/>
      <c r="I271" s="8"/>
      <c r="J271" s="8"/>
      <c r="K271" s="8"/>
      <c r="L271" s="8"/>
      <c r="M271" s="119"/>
      <c r="N271" s="118"/>
      <c r="O271" s="119"/>
      <c r="P271" s="119"/>
      <c r="Q271" s="119"/>
      <c r="R271" s="119"/>
      <c r="S271" s="4"/>
      <c r="T271" s="4"/>
      <c r="U271" s="4"/>
      <c r="V271" s="4"/>
      <c r="W271" s="4"/>
      <c r="X271" s="4"/>
      <c r="Y271" s="4"/>
      <c r="Z271" s="4"/>
      <c r="AA271" s="4"/>
      <c r="AB271" s="4"/>
      <c r="AC271" s="4"/>
      <c r="AD271" s="4"/>
      <c r="AE271" s="4"/>
      <c r="AF271" s="4"/>
      <c r="AG271" s="4"/>
    </row>
    <row r="272">
      <c r="A272" s="4"/>
      <c r="B272" s="4"/>
      <c r="C272" s="4"/>
      <c r="D272" s="4"/>
      <c r="E272" s="4"/>
      <c r="F272" s="4"/>
      <c r="G272" s="4"/>
      <c r="H272" s="8"/>
      <c r="I272" s="8"/>
      <c r="J272" s="8"/>
      <c r="K272" s="8"/>
      <c r="L272" s="8"/>
      <c r="M272" s="119"/>
      <c r="N272" s="118"/>
      <c r="O272" s="119"/>
      <c r="P272" s="119"/>
      <c r="Q272" s="119"/>
      <c r="R272" s="119"/>
      <c r="S272" s="4"/>
      <c r="T272" s="4"/>
      <c r="U272" s="4"/>
      <c r="V272" s="4"/>
      <c r="W272" s="4"/>
      <c r="X272" s="4"/>
      <c r="Y272" s="4"/>
      <c r="Z272" s="4"/>
      <c r="AA272" s="4"/>
      <c r="AB272" s="4"/>
      <c r="AC272" s="4"/>
      <c r="AD272" s="4"/>
      <c r="AE272" s="4"/>
      <c r="AF272" s="4"/>
      <c r="AG272" s="4"/>
    </row>
    <row r="273">
      <c r="A273" s="4"/>
      <c r="B273" s="4"/>
      <c r="C273" s="4"/>
      <c r="D273" s="4"/>
      <c r="E273" s="4"/>
      <c r="F273" s="4"/>
      <c r="G273" s="4"/>
      <c r="H273" s="8"/>
      <c r="I273" s="8"/>
      <c r="J273" s="8"/>
      <c r="K273" s="8"/>
      <c r="L273" s="8"/>
      <c r="M273" s="119"/>
      <c r="N273" s="118"/>
      <c r="O273" s="119"/>
      <c r="P273" s="119"/>
      <c r="Q273" s="119"/>
      <c r="R273" s="119"/>
      <c r="S273" s="4"/>
      <c r="T273" s="4"/>
      <c r="U273" s="4"/>
      <c r="V273" s="4"/>
      <c r="W273" s="4"/>
      <c r="X273" s="4"/>
      <c r="Y273" s="4"/>
      <c r="Z273" s="4"/>
      <c r="AA273" s="4"/>
      <c r="AB273" s="4"/>
      <c r="AC273" s="4"/>
      <c r="AD273" s="4"/>
      <c r="AE273" s="4"/>
      <c r="AF273" s="4"/>
      <c r="AG273" s="4"/>
    </row>
    <row r="274">
      <c r="A274" s="4"/>
      <c r="B274" s="4"/>
      <c r="C274" s="4"/>
      <c r="D274" s="4"/>
      <c r="E274" s="4"/>
      <c r="F274" s="4"/>
      <c r="G274" s="4"/>
      <c r="H274" s="8"/>
      <c r="I274" s="8"/>
      <c r="J274" s="8"/>
      <c r="K274" s="8"/>
      <c r="L274" s="8"/>
      <c r="M274" s="119"/>
      <c r="N274" s="118"/>
      <c r="O274" s="119"/>
      <c r="P274" s="119"/>
      <c r="Q274" s="119"/>
      <c r="R274" s="119"/>
      <c r="S274" s="4"/>
      <c r="T274" s="4"/>
      <c r="U274" s="4"/>
      <c r="V274" s="4"/>
      <c r="W274" s="4"/>
      <c r="X274" s="4"/>
      <c r="Y274" s="4"/>
      <c r="Z274" s="4"/>
      <c r="AA274" s="4"/>
      <c r="AB274" s="4"/>
      <c r="AC274" s="4"/>
      <c r="AD274" s="4"/>
      <c r="AE274" s="4"/>
      <c r="AF274" s="4"/>
      <c r="AG274" s="4"/>
    </row>
    <row r="275">
      <c r="A275" s="4"/>
      <c r="B275" s="4"/>
      <c r="C275" s="4"/>
      <c r="D275" s="4"/>
      <c r="E275" s="4"/>
      <c r="F275" s="4"/>
      <c r="G275" s="4"/>
      <c r="H275" s="8"/>
      <c r="I275" s="8"/>
      <c r="J275" s="8"/>
      <c r="K275" s="8"/>
      <c r="L275" s="8"/>
      <c r="M275" s="119"/>
      <c r="N275" s="118"/>
      <c r="O275" s="119"/>
      <c r="P275" s="119"/>
      <c r="Q275" s="119"/>
      <c r="R275" s="119"/>
      <c r="S275" s="4"/>
      <c r="T275" s="4"/>
      <c r="U275" s="4"/>
      <c r="V275" s="4"/>
      <c r="W275" s="4"/>
      <c r="X275" s="4"/>
      <c r="Y275" s="4"/>
      <c r="Z275" s="4"/>
      <c r="AA275" s="4"/>
      <c r="AB275" s="4"/>
      <c r="AC275" s="4"/>
      <c r="AD275" s="4"/>
      <c r="AE275" s="4"/>
      <c r="AF275" s="4"/>
      <c r="AG275" s="4"/>
    </row>
    <row r="276">
      <c r="A276" s="4"/>
      <c r="B276" s="4"/>
      <c r="C276" s="4"/>
      <c r="D276" s="4"/>
      <c r="E276" s="4"/>
      <c r="F276" s="4"/>
      <c r="G276" s="4"/>
      <c r="H276" s="8"/>
      <c r="I276" s="8"/>
      <c r="J276" s="8"/>
      <c r="K276" s="8"/>
      <c r="L276" s="8"/>
      <c r="M276" s="119"/>
      <c r="N276" s="118"/>
      <c r="O276" s="119"/>
      <c r="P276" s="119"/>
      <c r="Q276" s="119"/>
      <c r="R276" s="119"/>
      <c r="S276" s="4"/>
      <c r="T276" s="4"/>
      <c r="U276" s="4"/>
      <c r="V276" s="4"/>
      <c r="W276" s="4"/>
      <c r="X276" s="4"/>
      <c r="Y276" s="4"/>
      <c r="Z276" s="4"/>
      <c r="AA276" s="4"/>
      <c r="AB276" s="4"/>
      <c r="AC276" s="4"/>
      <c r="AD276" s="4"/>
      <c r="AE276" s="4"/>
      <c r="AF276" s="4"/>
      <c r="AG276" s="4"/>
    </row>
    <row r="277">
      <c r="A277" s="4"/>
      <c r="B277" s="4"/>
      <c r="C277" s="4"/>
      <c r="D277" s="4"/>
      <c r="E277" s="4"/>
      <c r="F277" s="4"/>
      <c r="G277" s="4"/>
      <c r="H277" s="8"/>
      <c r="I277" s="8"/>
      <c r="J277" s="8"/>
      <c r="K277" s="8"/>
      <c r="L277" s="8"/>
      <c r="M277" s="119"/>
      <c r="N277" s="118"/>
      <c r="O277" s="119"/>
      <c r="P277" s="119"/>
      <c r="Q277" s="119"/>
      <c r="R277" s="119"/>
      <c r="S277" s="4"/>
      <c r="T277" s="4"/>
      <c r="U277" s="4"/>
      <c r="V277" s="4"/>
      <c r="W277" s="4"/>
      <c r="X277" s="4"/>
      <c r="Y277" s="4"/>
      <c r="Z277" s="4"/>
      <c r="AA277" s="4"/>
      <c r="AB277" s="4"/>
      <c r="AC277" s="4"/>
      <c r="AD277" s="4"/>
      <c r="AE277" s="4"/>
      <c r="AF277" s="4"/>
      <c r="AG277" s="4"/>
    </row>
    <row r="278">
      <c r="A278" s="4"/>
      <c r="B278" s="4"/>
      <c r="C278" s="4"/>
      <c r="D278" s="4"/>
      <c r="E278" s="4"/>
      <c r="F278" s="4"/>
      <c r="G278" s="4"/>
      <c r="H278" s="8"/>
      <c r="I278" s="8"/>
      <c r="J278" s="8"/>
      <c r="K278" s="8"/>
      <c r="L278" s="8"/>
      <c r="M278" s="119"/>
      <c r="N278" s="118"/>
      <c r="O278" s="119"/>
      <c r="P278" s="119"/>
      <c r="Q278" s="119"/>
      <c r="R278" s="119"/>
      <c r="S278" s="4"/>
      <c r="T278" s="4"/>
      <c r="U278" s="4"/>
      <c r="V278" s="4"/>
      <c r="W278" s="4"/>
      <c r="X278" s="4"/>
      <c r="Y278" s="4"/>
      <c r="Z278" s="4"/>
      <c r="AA278" s="4"/>
      <c r="AB278" s="4"/>
      <c r="AC278" s="4"/>
      <c r="AD278" s="4"/>
      <c r="AE278" s="4"/>
      <c r="AF278" s="4"/>
      <c r="AG278" s="4"/>
    </row>
    <row r="279">
      <c r="A279" s="4"/>
      <c r="B279" s="4"/>
      <c r="C279" s="4"/>
      <c r="D279" s="4"/>
      <c r="E279" s="4"/>
      <c r="F279" s="4"/>
      <c r="G279" s="4"/>
      <c r="H279" s="8"/>
      <c r="I279" s="8"/>
      <c r="J279" s="8"/>
      <c r="K279" s="8"/>
      <c r="L279" s="8"/>
      <c r="M279" s="119"/>
      <c r="N279" s="118"/>
      <c r="O279" s="119"/>
      <c r="P279" s="119"/>
      <c r="Q279" s="119"/>
      <c r="R279" s="119"/>
      <c r="S279" s="4"/>
      <c r="T279" s="4"/>
      <c r="U279" s="4"/>
      <c r="V279" s="4"/>
      <c r="W279" s="4"/>
      <c r="X279" s="4"/>
      <c r="Y279" s="4"/>
      <c r="Z279" s="4"/>
      <c r="AA279" s="4"/>
      <c r="AB279" s="4"/>
      <c r="AC279" s="4"/>
      <c r="AD279" s="4"/>
      <c r="AE279" s="4"/>
      <c r="AF279" s="4"/>
      <c r="AG279" s="4"/>
    </row>
    <row r="280">
      <c r="A280" s="4"/>
      <c r="B280" s="4"/>
      <c r="C280" s="4"/>
      <c r="D280" s="4"/>
      <c r="E280" s="4"/>
      <c r="F280" s="4"/>
      <c r="G280" s="4"/>
      <c r="H280" s="8"/>
      <c r="I280" s="8"/>
      <c r="J280" s="8"/>
      <c r="K280" s="8"/>
      <c r="L280" s="8"/>
      <c r="M280" s="119"/>
      <c r="N280" s="118"/>
      <c r="O280" s="119"/>
      <c r="P280" s="119"/>
      <c r="Q280" s="119"/>
      <c r="R280" s="119"/>
      <c r="S280" s="4"/>
      <c r="T280" s="4"/>
      <c r="U280" s="4"/>
      <c r="V280" s="4"/>
      <c r="W280" s="4"/>
      <c r="X280" s="4"/>
      <c r="Y280" s="4"/>
      <c r="Z280" s="4"/>
      <c r="AA280" s="4"/>
      <c r="AB280" s="4"/>
      <c r="AC280" s="4"/>
      <c r="AD280" s="4"/>
      <c r="AE280" s="4"/>
      <c r="AF280" s="4"/>
      <c r="AG280" s="4"/>
    </row>
    <row r="281">
      <c r="A281" s="4"/>
      <c r="B281" s="4"/>
      <c r="C281" s="4"/>
      <c r="D281" s="4"/>
      <c r="E281" s="4"/>
      <c r="F281" s="4"/>
      <c r="G281" s="4"/>
      <c r="H281" s="8"/>
      <c r="I281" s="8"/>
      <c r="J281" s="8"/>
      <c r="K281" s="8"/>
      <c r="L281" s="8"/>
      <c r="M281" s="119"/>
      <c r="N281" s="118"/>
      <c r="O281" s="119"/>
      <c r="P281" s="119"/>
      <c r="Q281" s="119"/>
      <c r="R281" s="119"/>
      <c r="S281" s="4"/>
      <c r="T281" s="4"/>
      <c r="U281" s="4"/>
      <c r="V281" s="4"/>
      <c r="W281" s="4"/>
      <c r="X281" s="4"/>
      <c r="Y281" s="4"/>
      <c r="Z281" s="4"/>
      <c r="AA281" s="4"/>
      <c r="AB281" s="4"/>
      <c r="AC281" s="4"/>
      <c r="AD281" s="4"/>
      <c r="AE281" s="4"/>
      <c r="AF281" s="4"/>
      <c r="AG281" s="4"/>
    </row>
    <row r="282">
      <c r="A282" s="4"/>
      <c r="B282" s="4"/>
      <c r="C282" s="4"/>
      <c r="D282" s="4"/>
      <c r="E282" s="4"/>
      <c r="F282" s="4"/>
      <c r="G282" s="4"/>
      <c r="H282" s="8"/>
      <c r="I282" s="8"/>
      <c r="J282" s="8"/>
      <c r="K282" s="8"/>
      <c r="L282" s="8"/>
      <c r="M282" s="119"/>
      <c r="N282" s="118"/>
      <c r="O282" s="119"/>
      <c r="P282" s="119"/>
      <c r="Q282" s="119"/>
      <c r="R282" s="119"/>
      <c r="S282" s="4"/>
      <c r="T282" s="4"/>
      <c r="U282" s="4"/>
      <c r="V282" s="4"/>
      <c r="W282" s="4"/>
      <c r="X282" s="4"/>
      <c r="Y282" s="4"/>
      <c r="Z282" s="4"/>
      <c r="AA282" s="4"/>
      <c r="AB282" s="4"/>
      <c r="AC282" s="4"/>
      <c r="AD282" s="4"/>
      <c r="AE282" s="4"/>
      <c r="AF282" s="4"/>
      <c r="AG282" s="4"/>
    </row>
    <row r="283">
      <c r="A283" s="4"/>
      <c r="B283" s="4"/>
      <c r="C283" s="4"/>
      <c r="D283" s="4"/>
      <c r="E283" s="4"/>
      <c r="F283" s="4"/>
      <c r="G283" s="4"/>
      <c r="H283" s="8"/>
      <c r="I283" s="8"/>
      <c r="J283" s="8"/>
      <c r="K283" s="8"/>
      <c r="L283" s="8"/>
      <c r="M283" s="119"/>
      <c r="N283" s="118"/>
      <c r="O283" s="119"/>
      <c r="P283" s="119"/>
      <c r="Q283" s="119"/>
      <c r="R283" s="119"/>
      <c r="S283" s="4"/>
      <c r="T283" s="4"/>
      <c r="U283" s="4"/>
      <c r="V283" s="4"/>
      <c r="W283" s="4"/>
      <c r="X283" s="4"/>
      <c r="Y283" s="4"/>
      <c r="Z283" s="4"/>
      <c r="AA283" s="4"/>
      <c r="AB283" s="4"/>
      <c r="AC283" s="4"/>
      <c r="AD283" s="4"/>
      <c r="AE283" s="4"/>
      <c r="AF283" s="4"/>
      <c r="AG283" s="4"/>
    </row>
    <row r="284">
      <c r="A284" s="4"/>
      <c r="B284" s="4"/>
      <c r="C284" s="4"/>
      <c r="D284" s="4"/>
      <c r="E284" s="4"/>
      <c r="F284" s="4"/>
      <c r="G284" s="4"/>
      <c r="H284" s="8"/>
      <c r="I284" s="8"/>
      <c r="J284" s="8"/>
      <c r="K284" s="8"/>
      <c r="L284" s="8"/>
      <c r="M284" s="119"/>
      <c r="N284" s="118"/>
      <c r="O284" s="119"/>
      <c r="P284" s="119"/>
      <c r="Q284" s="119"/>
      <c r="R284" s="119"/>
      <c r="S284" s="4"/>
      <c r="T284" s="4"/>
      <c r="U284" s="4"/>
      <c r="V284" s="4"/>
      <c r="W284" s="4"/>
      <c r="X284" s="4"/>
      <c r="Y284" s="4"/>
      <c r="Z284" s="4"/>
      <c r="AA284" s="4"/>
      <c r="AB284" s="4"/>
      <c r="AC284" s="4"/>
      <c r="AD284" s="4"/>
      <c r="AE284" s="4"/>
      <c r="AF284" s="4"/>
      <c r="AG284" s="4"/>
    </row>
    <row r="285">
      <c r="A285" s="4"/>
      <c r="B285" s="4"/>
      <c r="C285" s="4"/>
      <c r="D285" s="4"/>
      <c r="E285" s="4"/>
      <c r="F285" s="4"/>
      <c r="G285" s="4"/>
      <c r="H285" s="8"/>
      <c r="I285" s="8"/>
      <c r="J285" s="8"/>
      <c r="K285" s="8"/>
      <c r="L285" s="8"/>
      <c r="M285" s="119"/>
      <c r="N285" s="118"/>
      <c r="O285" s="119"/>
      <c r="P285" s="119"/>
      <c r="Q285" s="119"/>
      <c r="R285" s="119"/>
      <c r="S285" s="4"/>
      <c r="T285" s="4"/>
      <c r="U285" s="4"/>
      <c r="V285" s="4"/>
      <c r="W285" s="4"/>
      <c r="X285" s="4"/>
      <c r="Y285" s="4"/>
      <c r="Z285" s="4"/>
      <c r="AA285" s="4"/>
      <c r="AB285" s="4"/>
      <c r="AC285" s="4"/>
      <c r="AD285" s="4"/>
      <c r="AE285" s="4"/>
      <c r="AF285" s="4"/>
      <c r="AG285" s="4"/>
    </row>
    <row r="286">
      <c r="A286" s="4"/>
      <c r="B286" s="4"/>
      <c r="C286" s="4"/>
      <c r="D286" s="4"/>
      <c r="E286" s="4"/>
      <c r="F286" s="4"/>
      <c r="G286" s="4"/>
      <c r="H286" s="8"/>
      <c r="I286" s="8"/>
      <c r="J286" s="8"/>
      <c r="K286" s="8"/>
      <c r="L286" s="8"/>
      <c r="M286" s="119"/>
      <c r="N286" s="118"/>
      <c r="O286" s="119"/>
      <c r="P286" s="119"/>
      <c r="Q286" s="119"/>
      <c r="R286" s="119"/>
      <c r="S286" s="4"/>
      <c r="T286" s="4"/>
      <c r="U286" s="4"/>
      <c r="V286" s="4"/>
      <c r="W286" s="4"/>
      <c r="X286" s="4"/>
      <c r="Y286" s="4"/>
      <c r="Z286" s="4"/>
      <c r="AA286" s="4"/>
      <c r="AB286" s="4"/>
      <c r="AC286" s="4"/>
      <c r="AD286" s="4"/>
      <c r="AE286" s="4"/>
      <c r="AF286" s="4"/>
      <c r="AG286" s="4"/>
    </row>
    <row r="287">
      <c r="A287" s="4"/>
      <c r="B287" s="4"/>
      <c r="C287" s="4"/>
      <c r="D287" s="4"/>
      <c r="E287" s="4"/>
      <c r="F287" s="4"/>
      <c r="G287" s="4"/>
      <c r="H287" s="8"/>
      <c r="I287" s="8"/>
      <c r="J287" s="8"/>
      <c r="K287" s="8"/>
      <c r="L287" s="8"/>
      <c r="M287" s="119"/>
      <c r="N287" s="118"/>
      <c r="O287" s="119"/>
      <c r="P287" s="119"/>
      <c r="Q287" s="119"/>
      <c r="R287" s="119"/>
      <c r="S287" s="4"/>
      <c r="T287" s="4"/>
      <c r="U287" s="4"/>
      <c r="V287" s="4"/>
      <c r="W287" s="4"/>
      <c r="X287" s="4"/>
      <c r="Y287" s="4"/>
      <c r="Z287" s="4"/>
      <c r="AA287" s="4"/>
      <c r="AB287" s="4"/>
      <c r="AC287" s="4"/>
      <c r="AD287" s="4"/>
      <c r="AE287" s="4"/>
      <c r="AF287" s="4"/>
      <c r="AG287" s="4"/>
    </row>
    <row r="288">
      <c r="A288" s="4"/>
      <c r="B288" s="4"/>
      <c r="C288" s="4"/>
      <c r="D288" s="4"/>
      <c r="E288" s="4"/>
      <c r="F288" s="4"/>
      <c r="G288" s="4"/>
      <c r="H288" s="8"/>
      <c r="I288" s="8"/>
      <c r="J288" s="8"/>
      <c r="K288" s="8"/>
      <c r="L288" s="8"/>
      <c r="M288" s="119"/>
      <c r="N288" s="118"/>
      <c r="O288" s="119"/>
      <c r="P288" s="119"/>
      <c r="Q288" s="119"/>
      <c r="R288" s="119"/>
      <c r="S288" s="4"/>
      <c r="T288" s="4"/>
      <c r="U288" s="4"/>
      <c r="V288" s="4"/>
      <c r="W288" s="4"/>
      <c r="X288" s="4"/>
      <c r="Y288" s="4"/>
      <c r="Z288" s="4"/>
      <c r="AA288" s="4"/>
      <c r="AB288" s="4"/>
      <c r="AC288" s="4"/>
      <c r="AD288" s="4"/>
      <c r="AE288" s="4"/>
      <c r="AF288" s="4"/>
      <c r="AG288" s="4"/>
    </row>
    <row r="289">
      <c r="A289" s="4"/>
      <c r="B289" s="4"/>
      <c r="C289" s="4"/>
      <c r="D289" s="4"/>
      <c r="E289" s="4"/>
      <c r="F289" s="4"/>
      <c r="G289" s="4"/>
      <c r="H289" s="8"/>
      <c r="I289" s="8"/>
      <c r="J289" s="8"/>
      <c r="K289" s="8"/>
      <c r="L289" s="8"/>
      <c r="M289" s="119"/>
      <c r="N289" s="118"/>
      <c r="O289" s="119"/>
      <c r="P289" s="119"/>
      <c r="Q289" s="119"/>
      <c r="R289" s="119"/>
      <c r="S289" s="4"/>
      <c r="T289" s="4"/>
      <c r="U289" s="4"/>
      <c r="V289" s="4"/>
      <c r="W289" s="4"/>
      <c r="X289" s="4"/>
      <c r="Y289" s="4"/>
      <c r="Z289" s="4"/>
      <c r="AA289" s="4"/>
      <c r="AB289" s="4"/>
      <c r="AC289" s="4"/>
      <c r="AD289" s="4"/>
      <c r="AE289" s="4"/>
      <c r="AF289" s="4"/>
      <c r="AG289" s="4"/>
    </row>
    <row r="290">
      <c r="A290" s="4"/>
      <c r="B290" s="4"/>
      <c r="C290" s="4"/>
      <c r="D290" s="4"/>
      <c r="E290" s="4"/>
      <c r="F290" s="4"/>
      <c r="G290" s="4"/>
      <c r="H290" s="8"/>
      <c r="I290" s="8"/>
      <c r="J290" s="8"/>
      <c r="K290" s="8"/>
      <c r="L290" s="8"/>
      <c r="M290" s="119"/>
      <c r="N290" s="118"/>
      <c r="O290" s="119"/>
      <c r="P290" s="119"/>
      <c r="Q290" s="119"/>
      <c r="R290" s="119"/>
      <c r="S290" s="4"/>
      <c r="T290" s="4"/>
      <c r="U290" s="4"/>
      <c r="V290" s="4"/>
      <c r="W290" s="4"/>
      <c r="X290" s="4"/>
      <c r="Y290" s="4"/>
      <c r="Z290" s="4"/>
      <c r="AA290" s="4"/>
      <c r="AB290" s="4"/>
      <c r="AC290" s="4"/>
      <c r="AD290" s="4"/>
      <c r="AE290" s="4"/>
      <c r="AF290" s="4"/>
      <c r="AG290" s="4"/>
    </row>
    <row r="291">
      <c r="A291" s="4"/>
      <c r="B291" s="4"/>
      <c r="C291" s="4"/>
      <c r="D291" s="4"/>
      <c r="E291" s="4"/>
      <c r="F291" s="4"/>
      <c r="G291" s="4"/>
      <c r="H291" s="8"/>
      <c r="I291" s="8"/>
      <c r="J291" s="8"/>
      <c r="K291" s="8"/>
      <c r="L291" s="8"/>
      <c r="M291" s="119"/>
      <c r="N291" s="118"/>
      <c r="O291" s="119"/>
      <c r="P291" s="119"/>
      <c r="Q291" s="119"/>
      <c r="R291" s="119"/>
      <c r="S291" s="4"/>
      <c r="T291" s="4"/>
      <c r="U291" s="4"/>
      <c r="V291" s="4"/>
      <c r="W291" s="4"/>
      <c r="X291" s="4"/>
      <c r="Y291" s="4"/>
      <c r="Z291" s="4"/>
      <c r="AA291" s="4"/>
      <c r="AB291" s="4"/>
      <c r="AC291" s="4"/>
      <c r="AD291" s="4"/>
      <c r="AE291" s="4"/>
      <c r="AF291" s="4"/>
      <c r="AG291" s="4"/>
    </row>
    <row r="292">
      <c r="A292" s="4"/>
      <c r="B292" s="4"/>
      <c r="C292" s="4"/>
      <c r="D292" s="4"/>
      <c r="E292" s="4"/>
      <c r="F292" s="4"/>
      <c r="G292" s="4"/>
      <c r="H292" s="8"/>
      <c r="I292" s="8"/>
      <c r="J292" s="8"/>
      <c r="K292" s="8"/>
      <c r="L292" s="8"/>
      <c r="M292" s="119"/>
      <c r="N292" s="118"/>
      <c r="O292" s="119"/>
      <c r="P292" s="119"/>
      <c r="Q292" s="119"/>
      <c r="R292" s="119"/>
      <c r="S292" s="4"/>
      <c r="T292" s="4"/>
      <c r="U292" s="4"/>
      <c r="V292" s="4"/>
      <c r="W292" s="4"/>
      <c r="X292" s="4"/>
      <c r="Y292" s="4"/>
      <c r="Z292" s="4"/>
      <c r="AA292" s="4"/>
      <c r="AB292" s="4"/>
      <c r="AC292" s="4"/>
      <c r="AD292" s="4"/>
      <c r="AE292" s="4"/>
      <c r="AF292" s="4"/>
      <c r="AG292" s="4"/>
    </row>
    <row r="293">
      <c r="A293" s="4"/>
      <c r="B293" s="4"/>
      <c r="C293" s="4"/>
      <c r="D293" s="4"/>
      <c r="E293" s="4"/>
      <c r="F293" s="4"/>
      <c r="G293" s="4"/>
      <c r="H293" s="8"/>
      <c r="I293" s="8"/>
      <c r="J293" s="8"/>
      <c r="K293" s="8"/>
      <c r="L293" s="8"/>
      <c r="M293" s="119"/>
      <c r="N293" s="118"/>
      <c r="O293" s="119"/>
      <c r="P293" s="119"/>
      <c r="Q293" s="119"/>
      <c r="R293" s="119"/>
      <c r="S293" s="4"/>
      <c r="T293" s="4"/>
      <c r="U293" s="4"/>
      <c r="V293" s="4"/>
      <c r="W293" s="4"/>
      <c r="X293" s="4"/>
      <c r="Y293" s="4"/>
      <c r="Z293" s="4"/>
      <c r="AA293" s="4"/>
      <c r="AB293" s="4"/>
      <c r="AC293" s="4"/>
      <c r="AD293" s="4"/>
      <c r="AE293" s="4"/>
      <c r="AF293" s="4"/>
      <c r="AG293" s="4"/>
    </row>
    <row r="294">
      <c r="A294" s="4"/>
      <c r="B294" s="4"/>
      <c r="C294" s="4"/>
      <c r="D294" s="4"/>
      <c r="E294" s="4"/>
      <c r="F294" s="4"/>
      <c r="G294" s="4"/>
      <c r="H294" s="8"/>
      <c r="I294" s="8"/>
      <c r="J294" s="8"/>
      <c r="K294" s="8"/>
      <c r="L294" s="8"/>
      <c r="M294" s="119"/>
      <c r="N294" s="118"/>
      <c r="O294" s="119"/>
      <c r="P294" s="119"/>
      <c r="Q294" s="119"/>
      <c r="R294" s="119"/>
      <c r="S294" s="4"/>
      <c r="T294" s="4"/>
      <c r="U294" s="4"/>
      <c r="V294" s="4"/>
      <c r="W294" s="4"/>
      <c r="X294" s="4"/>
      <c r="Y294" s="4"/>
      <c r="Z294" s="4"/>
      <c r="AA294" s="4"/>
      <c r="AB294" s="4"/>
      <c r="AC294" s="4"/>
      <c r="AD294" s="4"/>
      <c r="AE294" s="4"/>
      <c r="AF294" s="4"/>
      <c r="AG294" s="4"/>
    </row>
    <row r="295">
      <c r="A295" s="4"/>
      <c r="B295" s="4"/>
      <c r="C295" s="4"/>
      <c r="D295" s="4"/>
      <c r="E295" s="4"/>
      <c r="F295" s="4"/>
      <c r="G295" s="4"/>
      <c r="H295" s="8"/>
      <c r="I295" s="8"/>
      <c r="J295" s="8"/>
      <c r="K295" s="8"/>
      <c r="L295" s="8"/>
      <c r="M295" s="119"/>
      <c r="N295" s="118"/>
      <c r="O295" s="119"/>
      <c r="P295" s="119"/>
      <c r="Q295" s="119"/>
      <c r="R295" s="119"/>
      <c r="S295" s="4"/>
      <c r="T295" s="4"/>
      <c r="U295" s="4"/>
      <c r="V295" s="4"/>
      <c r="W295" s="4"/>
      <c r="X295" s="4"/>
      <c r="Y295" s="4"/>
      <c r="Z295" s="4"/>
      <c r="AA295" s="4"/>
      <c r="AB295" s="4"/>
      <c r="AC295" s="4"/>
      <c r="AD295" s="4"/>
      <c r="AE295" s="4"/>
      <c r="AF295" s="4"/>
      <c r="AG295" s="4"/>
    </row>
    <row r="296">
      <c r="A296" s="4"/>
      <c r="B296" s="4"/>
      <c r="C296" s="4"/>
      <c r="D296" s="4"/>
      <c r="E296" s="4"/>
      <c r="F296" s="4"/>
      <c r="G296" s="4"/>
      <c r="H296" s="8"/>
      <c r="I296" s="8"/>
      <c r="J296" s="8"/>
      <c r="K296" s="8"/>
      <c r="L296" s="8"/>
      <c r="M296" s="119"/>
      <c r="N296" s="118"/>
      <c r="O296" s="119"/>
      <c r="P296" s="119"/>
      <c r="Q296" s="119"/>
      <c r="R296" s="119"/>
      <c r="S296" s="4"/>
      <c r="T296" s="4"/>
      <c r="U296" s="4"/>
      <c r="V296" s="4"/>
      <c r="W296" s="4"/>
      <c r="X296" s="4"/>
      <c r="Y296" s="4"/>
      <c r="Z296" s="4"/>
      <c r="AA296" s="4"/>
      <c r="AB296" s="4"/>
      <c r="AC296" s="4"/>
      <c r="AD296" s="4"/>
      <c r="AE296" s="4"/>
      <c r="AF296" s="4"/>
      <c r="AG296" s="4"/>
    </row>
    <row r="297">
      <c r="A297" s="4"/>
      <c r="B297" s="4"/>
      <c r="C297" s="4"/>
      <c r="D297" s="4"/>
      <c r="E297" s="4"/>
      <c r="F297" s="4"/>
      <c r="G297" s="4"/>
      <c r="H297" s="8"/>
      <c r="I297" s="8"/>
      <c r="J297" s="8"/>
      <c r="K297" s="8"/>
      <c r="L297" s="8"/>
      <c r="M297" s="119"/>
      <c r="N297" s="118"/>
      <c r="O297" s="119"/>
      <c r="P297" s="119"/>
      <c r="Q297" s="119"/>
      <c r="R297" s="119"/>
      <c r="S297" s="4"/>
      <c r="T297" s="4"/>
      <c r="U297" s="4"/>
      <c r="V297" s="4"/>
      <c r="W297" s="4"/>
      <c r="X297" s="4"/>
      <c r="Y297" s="4"/>
      <c r="Z297" s="4"/>
      <c r="AA297" s="4"/>
      <c r="AB297" s="4"/>
      <c r="AC297" s="4"/>
      <c r="AD297" s="4"/>
      <c r="AE297" s="4"/>
      <c r="AF297" s="4"/>
      <c r="AG297" s="4"/>
    </row>
    <row r="298">
      <c r="A298" s="4"/>
      <c r="B298" s="4"/>
      <c r="C298" s="4"/>
      <c r="D298" s="4"/>
      <c r="E298" s="4"/>
      <c r="F298" s="4"/>
      <c r="G298" s="4"/>
      <c r="H298" s="8"/>
      <c r="I298" s="8"/>
      <c r="J298" s="8"/>
      <c r="K298" s="8"/>
      <c r="L298" s="8"/>
      <c r="M298" s="119"/>
      <c r="N298" s="118"/>
      <c r="O298" s="119"/>
      <c r="P298" s="119"/>
      <c r="Q298" s="119"/>
      <c r="R298" s="119"/>
      <c r="S298" s="4"/>
      <c r="T298" s="4"/>
      <c r="U298" s="4"/>
      <c r="V298" s="4"/>
      <c r="W298" s="4"/>
      <c r="X298" s="4"/>
      <c r="Y298" s="4"/>
      <c r="Z298" s="4"/>
      <c r="AA298" s="4"/>
      <c r="AB298" s="4"/>
      <c r="AC298" s="4"/>
      <c r="AD298" s="4"/>
      <c r="AE298" s="4"/>
      <c r="AF298" s="4"/>
      <c r="AG298" s="4"/>
    </row>
    <row r="299">
      <c r="A299" s="4"/>
      <c r="B299" s="4"/>
      <c r="C299" s="4"/>
      <c r="D299" s="4"/>
      <c r="E299" s="4"/>
      <c r="F299" s="4"/>
      <c r="G299" s="4"/>
      <c r="H299" s="8"/>
      <c r="I299" s="8"/>
      <c r="J299" s="8"/>
      <c r="K299" s="8"/>
      <c r="L299" s="8"/>
      <c r="M299" s="119"/>
      <c r="N299" s="118"/>
      <c r="O299" s="119"/>
      <c r="P299" s="119"/>
      <c r="Q299" s="119"/>
      <c r="R299" s="119"/>
      <c r="S299" s="4"/>
      <c r="T299" s="4"/>
      <c r="U299" s="4"/>
      <c r="V299" s="4"/>
      <c r="W299" s="4"/>
      <c r="X299" s="4"/>
      <c r="Y299" s="4"/>
      <c r="Z299" s="4"/>
      <c r="AA299" s="4"/>
      <c r="AB299" s="4"/>
      <c r="AC299" s="4"/>
      <c r="AD299" s="4"/>
      <c r="AE299" s="4"/>
      <c r="AF299" s="4"/>
      <c r="AG299" s="4"/>
    </row>
    <row r="300">
      <c r="A300" s="4"/>
      <c r="B300" s="4"/>
      <c r="C300" s="4"/>
      <c r="D300" s="4"/>
      <c r="E300" s="4"/>
      <c r="F300" s="4"/>
      <c r="G300" s="4"/>
      <c r="H300" s="8"/>
      <c r="I300" s="8"/>
      <c r="J300" s="8"/>
      <c r="K300" s="8"/>
      <c r="L300" s="8"/>
      <c r="M300" s="119"/>
      <c r="N300" s="118"/>
      <c r="O300" s="119"/>
      <c r="P300" s="119"/>
      <c r="Q300" s="119"/>
      <c r="R300" s="119"/>
      <c r="S300" s="4"/>
      <c r="T300" s="4"/>
      <c r="U300" s="4"/>
      <c r="V300" s="4"/>
      <c r="W300" s="4"/>
      <c r="X300" s="4"/>
      <c r="Y300" s="4"/>
      <c r="Z300" s="4"/>
      <c r="AA300" s="4"/>
      <c r="AB300" s="4"/>
      <c r="AC300" s="4"/>
      <c r="AD300" s="4"/>
      <c r="AE300" s="4"/>
      <c r="AF300" s="4"/>
      <c r="AG300" s="4"/>
    </row>
    <row r="301">
      <c r="A301" s="4"/>
      <c r="B301" s="4"/>
      <c r="C301" s="4"/>
      <c r="D301" s="4"/>
      <c r="E301" s="4"/>
      <c r="F301" s="4"/>
      <c r="G301" s="4"/>
      <c r="H301" s="8"/>
      <c r="I301" s="8"/>
      <c r="J301" s="8"/>
      <c r="K301" s="8"/>
      <c r="L301" s="8"/>
      <c r="M301" s="119"/>
      <c r="N301" s="118"/>
      <c r="O301" s="119"/>
      <c r="P301" s="119"/>
      <c r="Q301" s="119"/>
      <c r="R301" s="119"/>
      <c r="S301" s="4"/>
      <c r="T301" s="4"/>
      <c r="U301" s="4"/>
      <c r="V301" s="4"/>
      <c r="W301" s="4"/>
      <c r="X301" s="4"/>
      <c r="Y301" s="4"/>
      <c r="Z301" s="4"/>
      <c r="AA301" s="4"/>
      <c r="AB301" s="4"/>
      <c r="AC301" s="4"/>
      <c r="AD301" s="4"/>
      <c r="AE301" s="4"/>
      <c r="AF301" s="4"/>
      <c r="AG301" s="4"/>
    </row>
    <row r="302">
      <c r="A302" s="4"/>
      <c r="B302" s="4"/>
      <c r="C302" s="4"/>
      <c r="D302" s="4"/>
      <c r="E302" s="4"/>
      <c r="F302" s="4"/>
      <c r="G302" s="4"/>
      <c r="H302" s="8"/>
      <c r="I302" s="8"/>
      <c r="J302" s="8"/>
      <c r="K302" s="8"/>
      <c r="L302" s="8"/>
      <c r="M302" s="119"/>
      <c r="N302" s="118"/>
      <c r="O302" s="119"/>
      <c r="P302" s="119"/>
      <c r="Q302" s="119"/>
      <c r="R302" s="119"/>
      <c r="S302" s="4"/>
      <c r="T302" s="4"/>
      <c r="U302" s="4"/>
      <c r="V302" s="4"/>
      <c r="W302" s="4"/>
      <c r="X302" s="4"/>
      <c r="Y302" s="4"/>
      <c r="Z302" s="4"/>
      <c r="AA302" s="4"/>
      <c r="AB302" s="4"/>
      <c r="AC302" s="4"/>
      <c r="AD302" s="4"/>
      <c r="AE302" s="4"/>
      <c r="AF302" s="4"/>
      <c r="AG302" s="4"/>
    </row>
    <row r="303">
      <c r="A303" s="4"/>
      <c r="B303" s="4"/>
      <c r="C303" s="4"/>
      <c r="D303" s="4"/>
      <c r="E303" s="4"/>
      <c r="F303" s="4"/>
      <c r="G303" s="4"/>
      <c r="H303" s="8"/>
      <c r="I303" s="8"/>
      <c r="J303" s="8"/>
      <c r="K303" s="8"/>
      <c r="L303" s="8"/>
      <c r="M303" s="119"/>
      <c r="N303" s="118"/>
      <c r="O303" s="119"/>
      <c r="P303" s="119"/>
      <c r="Q303" s="119"/>
      <c r="R303" s="119"/>
      <c r="S303" s="4"/>
      <c r="T303" s="4"/>
      <c r="U303" s="4"/>
      <c r="V303" s="4"/>
      <c r="W303" s="4"/>
      <c r="X303" s="4"/>
      <c r="Y303" s="4"/>
      <c r="Z303" s="4"/>
      <c r="AA303" s="4"/>
      <c r="AB303" s="4"/>
      <c r="AC303" s="4"/>
      <c r="AD303" s="4"/>
      <c r="AE303" s="4"/>
      <c r="AF303" s="4"/>
      <c r="AG303" s="4"/>
    </row>
    <row r="304">
      <c r="A304" s="4"/>
      <c r="B304" s="4"/>
      <c r="C304" s="4"/>
      <c r="D304" s="4"/>
      <c r="E304" s="4"/>
      <c r="F304" s="4"/>
      <c r="G304" s="4"/>
      <c r="H304" s="8"/>
      <c r="I304" s="8"/>
      <c r="J304" s="8"/>
      <c r="K304" s="8"/>
      <c r="L304" s="8"/>
      <c r="M304" s="119"/>
      <c r="N304" s="118"/>
      <c r="O304" s="119"/>
      <c r="P304" s="119"/>
      <c r="Q304" s="119"/>
      <c r="R304" s="119"/>
      <c r="S304" s="4"/>
      <c r="T304" s="4"/>
      <c r="U304" s="4"/>
      <c r="V304" s="4"/>
      <c r="W304" s="4"/>
      <c r="X304" s="4"/>
      <c r="Y304" s="4"/>
      <c r="Z304" s="4"/>
      <c r="AA304" s="4"/>
      <c r="AB304" s="4"/>
      <c r="AC304" s="4"/>
      <c r="AD304" s="4"/>
      <c r="AE304" s="4"/>
      <c r="AF304" s="4"/>
      <c r="AG304" s="4"/>
    </row>
    <row r="305">
      <c r="A305" s="4"/>
      <c r="B305" s="4"/>
      <c r="C305" s="4"/>
      <c r="D305" s="4"/>
      <c r="E305" s="4"/>
      <c r="F305" s="4"/>
      <c r="G305" s="4"/>
      <c r="H305" s="8"/>
      <c r="I305" s="8"/>
      <c r="J305" s="8"/>
      <c r="K305" s="8"/>
      <c r="L305" s="8"/>
      <c r="M305" s="119"/>
      <c r="N305" s="118"/>
      <c r="O305" s="119"/>
      <c r="P305" s="119"/>
      <c r="Q305" s="119"/>
      <c r="R305" s="119"/>
      <c r="S305" s="4"/>
      <c r="T305" s="4"/>
      <c r="U305" s="4"/>
      <c r="V305" s="4"/>
      <c r="W305" s="4"/>
      <c r="X305" s="4"/>
      <c r="Y305" s="4"/>
      <c r="Z305" s="4"/>
      <c r="AA305" s="4"/>
      <c r="AB305" s="4"/>
      <c r="AC305" s="4"/>
      <c r="AD305" s="4"/>
      <c r="AE305" s="4"/>
      <c r="AF305" s="4"/>
      <c r="AG305" s="4"/>
    </row>
    <row r="306">
      <c r="A306" s="4"/>
      <c r="B306" s="4"/>
      <c r="C306" s="4"/>
      <c r="D306" s="4"/>
      <c r="E306" s="4"/>
      <c r="F306" s="4"/>
      <c r="G306" s="4"/>
      <c r="H306" s="8"/>
      <c r="I306" s="8"/>
      <c r="J306" s="8"/>
      <c r="K306" s="8"/>
      <c r="L306" s="8"/>
      <c r="M306" s="119"/>
      <c r="N306" s="118"/>
      <c r="O306" s="119"/>
      <c r="P306" s="119"/>
      <c r="Q306" s="119"/>
      <c r="R306" s="119"/>
      <c r="S306" s="4"/>
      <c r="T306" s="4"/>
      <c r="U306" s="4"/>
      <c r="V306" s="4"/>
      <c r="W306" s="4"/>
      <c r="X306" s="4"/>
      <c r="Y306" s="4"/>
      <c r="Z306" s="4"/>
      <c r="AA306" s="4"/>
      <c r="AB306" s="4"/>
      <c r="AC306" s="4"/>
      <c r="AD306" s="4"/>
      <c r="AE306" s="4"/>
      <c r="AF306" s="4"/>
      <c r="AG306" s="4"/>
    </row>
    <row r="307">
      <c r="A307" s="4"/>
      <c r="B307" s="4"/>
      <c r="C307" s="4"/>
      <c r="D307" s="4"/>
      <c r="E307" s="4"/>
      <c r="F307" s="4"/>
      <c r="G307" s="4"/>
      <c r="H307" s="8"/>
      <c r="I307" s="8"/>
      <c r="J307" s="8"/>
      <c r="K307" s="8"/>
      <c r="L307" s="8"/>
      <c r="M307" s="119"/>
      <c r="N307" s="118"/>
      <c r="O307" s="119"/>
      <c r="P307" s="119"/>
      <c r="Q307" s="119"/>
      <c r="R307" s="119"/>
      <c r="S307" s="4"/>
      <c r="T307" s="4"/>
      <c r="U307" s="4"/>
      <c r="V307" s="4"/>
      <c r="W307" s="4"/>
      <c r="X307" s="4"/>
      <c r="Y307" s="4"/>
      <c r="Z307" s="4"/>
      <c r="AA307" s="4"/>
      <c r="AB307" s="4"/>
      <c r="AC307" s="4"/>
      <c r="AD307" s="4"/>
      <c r="AE307" s="4"/>
      <c r="AF307" s="4"/>
      <c r="AG307" s="4"/>
    </row>
    <row r="308">
      <c r="A308" s="4"/>
      <c r="B308" s="4"/>
      <c r="C308" s="4"/>
      <c r="D308" s="4"/>
      <c r="E308" s="4"/>
      <c r="F308" s="4"/>
      <c r="G308" s="4"/>
      <c r="H308" s="8"/>
      <c r="I308" s="8"/>
      <c r="J308" s="8"/>
      <c r="K308" s="8"/>
      <c r="L308" s="8"/>
      <c r="M308" s="119"/>
      <c r="N308" s="118"/>
      <c r="O308" s="119"/>
      <c r="P308" s="119"/>
      <c r="Q308" s="119"/>
      <c r="R308" s="119"/>
      <c r="S308" s="4"/>
      <c r="T308" s="4"/>
      <c r="U308" s="4"/>
      <c r="V308" s="4"/>
      <c r="W308" s="4"/>
      <c r="X308" s="4"/>
      <c r="Y308" s="4"/>
      <c r="Z308" s="4"/>
      <c r="AA308" s="4"/>
      <c r="AB308" s="4"/>
      <c r="AC308" s="4"/>
      <c r="AD308" s="4"/>
      <c r="AE308" s="4"/>
      <c r="AF308" s="4"/>
      <c r="AG308" s="4"/>
    </row>
    <row r="309">
      <c r="A309" s="4"/>
      <c r="B309" s="4"/>
      <c r="C309" s="4"/>
      <c r="D309" s="4"/>
      <c r="E309" s="4"/>
      <c r="F309" s="4"/>
      <c r="G309" s="4"/>
      <c r="H309" s="8"/>
      <c r="I309" s="8"/>
      <c r="J309" s="8"/>
      <c r="K309" s="8"/>
      <c r="L309" s="8"/>
      <c r="M309" s="119"/>
      <c r="N309" s="118"/>
      <c r="O309" s="119"/>
      <c r="P309" s="119"/>
      <c r="Q309" s="119"/>
      <c r="R309" s="119"/>
      <c r="S309" s="4"/>
      <c r="T309" s="4"/>
      <c r="U309" s="4"/>
      <c r="V309" s="4"/>
      <c r="W309" s="4"/>
      <c r="X309" s="4"/>
      <c r="Y309" s="4"/>
      <c r="Z309" s="4"/>
      <c r="AA309" s="4"/>
      <c r="AB309" s="4"/>
      <c r="AC309" s="4"/>
      <c r="AD309" s="4"/>
      <c r="AE309" s="4"/>
      <c r="AF309" s="4"/>
      <c r="AG309" s="4"/>
    </row>
    <row r="310">
      <c r="A310" s="4"/>
      <c r="B310" s="4"/>
      <c r="C310" s="4"/>
      <c r="D310" s="4"/>
      <c r="E310" s="4"/>
      <c r="F310" s="4"/>
      <c r="G310" s="4"/>
      <c r="H310" s="8"/>
      <c r="I310" s="8"/>
      <c r="J310" s="8"/>
      <c r="K310" s="8"/>
      <c r="L310" s="8"/>
      <c r="M310" s="119"/>
      <c r="N310" s="118"/>
      <c r="O310" s="119"/>
      <c r="P310" s="119"/>
      <c r="Q310" s="119"/>
      <c r="R310" s="119"/>
      <c r="S310" s="4"/>
      <c r="T310" s="4"/>
      <c r="U310" s="4"/>
      <c r="V310" s="4"/>
      <c r="W310" s="4"/>
      <c r="X310" s="4"/>
      <c r="Y310" s="4"/>
      <c r="Z310" s="4"/>
      <c r="AA310" s="4"/>
      <c r="AB310" s="4"/>
      <c r="AC310" s="4"/>
      <c r="AD310" s="4"/>
      <c r="AE310" s="4"/>
      <c r="AF310" s="4"/>
      <c r="AG310" s="4"/>
    </row>
    <row r="311">
      <c r="A311" s="4"/>
      <c r="B311" s="4"/>
      <c r="C311" s="4"/>
      <c r="D311" s="4"/>
      <c r="E311" s="4"/>
      <c r="F311" s="4"/>
      <c r="G311" s="4"/>
      <c r="H311" s="8"/>
      <c r="I311" s="8"/>
      <c r="J311" s="8"/>
      <c r="K311" s="8"/>
      <c r="L311" s="8"/>
      <c r="M311" s="119"/>
      <c r="N311" s="118"/>
      <c r="O311" s="119"/>
      <c r="P311" s="119"/>
      <c r="Q311" s="119"/>
      <c r="R311" s="119"/>
      <c r="S311" s="4"/>
      <c r="T311" s="4"/>
      <c r="U311" s="4"/>
      <c r="V311" s="4"/>
      <c r="W311" s="4"/>
      <c r="X311" s="4"/>
      <c r="Y311" s="4"/>
      <c r="Z311" s="4"/>
      <c r="AA311" s="4"/>
      <c r="AB311" s="4"/>
      <c r="AC311" s="4"/>
      <c r="AD311" s="4"/>
      <c r="AE311" s="4"/>
      <c r="AF311" s="4"/>
      <c r="AG311" s="4"/>
    </row>
    <row r="312">
      <c r="A312" s="4"/>
      <c r="B312" s="4"/>
      <c r="C312" s="4"/>
      <c r="D312" s="4"/>
      <c r="E312" s="4"/>
      <c r="F312" s="4"/>
      <c r="G312" s="4"/>
      <c r="H312" s="8"/>
      <c r="I312" s="8"/>
      <c r="J312" s="8"/>
      <c r="K312" s="8"/>
      <c r="L312" s="8"/>
      <c r="M312" s="119"/>
      <c r="N312" s="118"/>
      <c r="O312" s="119"/>
      <c r="P312" s="119"/>
      <c r="Q312" s="119"/>
      <c r="R312" s="119"/>
      <c r="S312" s="4"/>
      <c r="T312" s="4"/>
      <c r="U312" s="4"/>
      <c r="V312" s="4"/>
      <c r="W312" s="4"/>
      <c r="X312" s="4"/>
      <c r="Y312" s="4"/>
      <c r="Z312" s="4"/>
      <c r="AA312" s="4"/>
      <c r="AB312" s="4"/>
      <c r="AC312" s="4"/>
      <c r="AD312" s="4"/>
      <c r="AE312" s="4"/>
      <c r="AF312" s="4"/>
      <c r="AG312" s="4"/>
    </row>
    <row r="313">
      <c r="A313" s="4"/>
      <c r="B313" s="4"/>
      <c r="C313" s="4"/>
      <c r="D313" s="4"/>
      <c r="E313" s="4"/>
      <c r="F313" s="4"/>
      <c r="G313" s="4"/>
      <c r="H313" s="8"/>
      <c r="I313" s="8"/>
      <c r="J313" s="8"/>
      <c r="K313" s="8"/>
      <c r="L313" s="8"/>
      <c r="M313" s="119"/>
      <c r="N313" s="118"/>
      <c r="O313" s="119"/>
      <c r="P313" s="119"/>
      <c r="Q313" s="119"/>
      <c r="R313" s="119"/>
      <c r="S313" s="4"/>
      <c r="T313" s="4"/>
      <c r="U313" s="4"/>
      <c r="V313" s="4"/>
      <c r="W313" s="4"/>
      <c r="X313" s="4"/>
      <c r="Y313" s="4"/>
      <c r="Z313" s="4"/>
      <c r="AA313" s="4"/>
      <c r="AB313" s="4"/>
      <c r="AC313" s="4"/>
      <c r="AD313" s="4"/>
      <c r="AE313" s="4"/>
      <c r="AF313" s="4"/>
      <c r="AG313" s="4"/>
    </row>
    <row r="314">
      <c r="A314" s="4"/>
      <c r="B314" s="4"/>
      <c r="C314" s="4"/>
      <c r="D314" s="4"/>
      <c r="E314" s="4"/>
      <c r="F314" s="4"/>
      <c r="G314" s="4"/>
      <c r="H314" s="8"/>
      <c r="I314" s="8"/>
      <c r="J314" s="8"/>
      <c r="K314" s="8"/>
      <c r="L314" s="8"/>
      <c r="M314" s="119"/>
      <c r="N314" s="118"/>
      <c r="O314" s="119"/>
      <c r="P314" s="119"/>
      <c r="Q314" s="119"/>
      <c r="R314" s="119"/>
      <c r="S314" s="4"/>
      <c r="T314" s="4"/>
      <c r="U314" s="4"/>
      <c r="V314" s="4"/>
      <c r="W314" s="4"/>
      <c r="X314" s="4"/>
      <c r="Y314" s="4"/>
      <c r="Z314" s="4"/>
      <c r="AA314" s="4"/>
      <c r="AB314" s="4"/>
      <c r="AC314" s="4"/>
      <c r="AD314" s="4"/>
      <c r="AE314" s="4"/>
      <c r="AF314" s="4"/>
      <c r="AG314" s="4"/>
    </row>
    <row r="315">
      <c r="A315" s="4"/>
      <c r="B315" s="4"/>
      <c r="C315" s="4"/>
      <c r="D315" s="4"/>
      <c r="E315" s="4"/>
      <c r="F315" s="4"/>
      <c r="G315" s="4"/>
      <c r="H315" s="8"/>
      <c r="I315" s="8"/>
      <c r="J315" s="8"/>
      <c r="K315" s="8"/>
      <c r="L315" s="8"/>
      <c r="M315" s="119"/>
      <c r="N315" s="118"/>
      <c r="O315" s="119"/>
      <c r="P315" s="119"/>
      <c r="Q315" s="119"/>
      <c r="R315" s="119"/>
      <c r="S315" s="4"/>
      <c r="T315" s="4"/>
      <c r="U315" s="4"/>
      <c r="V315" s="4"/>
      <c r="W315" s="4"/>
      <c r="X315" s="4"/>
      <c r="Y315" s="4"/>
      <c r="Z315" s="4"/>
      <c r="AA315" s="4"/>
      <c r="AB315" s="4"/>
      <c r="AC315" s="4"/>
      <c r="AD315" s="4"/>
      <c r="AE315" s="4"/>
      <c r="AF315" s="4"/>
      <c r="AG315" s="4"/>
    </row>
    <row r="316">
      <c r="A316" s="4"/>
      <c r="B316" s="4"/>
      <c r="C316" s="4"/>
      <c r="D316" s="4"/>
      <c r="E316" s="4"/>
      <c r="F316" s="4"/>
      <c r="G316" s="4"/>
      <c r="H316" s="8"/>
      <c r="I316" s="8"/>
      <c r="J316" s="8"/>
      <c r="K316" s="8"/>
      <c r="L316" s="8"/>
      <c r="M316" s="119"/>
      <c r="N316" s="118"/>
      <c r="O316" s="119"/>
      <c r="P316" s="119"/>
      <c r="Q316" s="119"/>
      <c r="R316" s="119"/>
      <c r="S316" s="4"/>
      <c r="T316" s="4"/>
      <c r="U316" s="4"/>
      <c r="V316" s="4"/>
      <c r="W316" s="4"/>
      <c r="X316" s="4"/>
      <c r="Y316" s="4"/>
      <c r="Z316" s="4"/>
      <c r="AA316" s="4"/>
      <c r="AB316" s="4"/>
      <c r="AC316" s="4"/>
      <c r="AD316" s="4"/>
      <c r="AE316" s="4"/>
      <c r="AF316" s="4"/>
      <c r="AG316" s="4"/>
    </row>
    <row r="317">
      <c r="A317" s="4"/>
      <c r="B317" s="4"/>
      <c r="C317" s="4"/>
      <c r="D317" s="4"/>
      <c r="E317" s="4"/>
      <c r="F317" s="4"/>
      <c r="G317" s="4"/>
      <c r="H317" s="8"/>
      <c r="I317" s="8"/>
      <c r="J317" s="8"/>
      <c r="K317" s="8"/>
      <c r="L317" s="8"/>
      <c r="M317" s="119"/>
      <c r="N317" s="118"/>
      <c r="O317" s="119"/>
      <c r="P317" s="119"/>
      <c r="Q317" s="119"/>
      <c r="R317" s="119"/>
      <c r="S317" s="4"/>
      <c r="T317" s="4"/>
      <c r="U317" s="4"/>
      <c r="V317" s="4"/>
      <c r="W317" s="4"/>
      <c r="X317" s="4"/>
      <c r="Y317" s="4"/>
      <c r="Z317" s="4"/>
      <c r="AA317" s="4"/>
      <c r="AB317" s="4"/>
      <c r="AC317" s="4"/>
      <c r="AD317" s="4"/>
      <c r="AE317" s="4"/>
      <c r="AF317" s="4"/>
      <c r="AG317" s="4"/>
    </row>
    <row r="318">
      <c r="A318" s="4"/>
      <c r="B318" s="4"/>
      <c r="C318" s="4"/>
      <c r="D318" s="4"/>
      <c r="E318" s="4"/>
      <c r="F318" s="4"/>
      <c r="G318" s="4"/>
      <c r="H318" s="8"/>
      <c r="I318" s="8"/>
      <c r="J318" s="8"/>
      <c r="K318" s="8"/>
      <c r="L318" s="8"/>
      <c r="M318" s="119"/>
      <c r="N318" s="118"/>
      <c r="O318" s="119"/>
      <c r="P318" s="119"/>
      <c r="Q318" s="119"/>
      <c r="R318" s="119"/>
      <c r="S318" s="4"/>
      <c r="T318" s="4"/>
      <c r="U318" s="4"/>
      <c r="V318" s="4"/>
      <c r="W318" s="4"/>
      <c r="X318" s="4"/>
      <c r="Y318" s="4"/>
      <c r="Z318" s="4"/>
      <c r="AA318" s="4"/>
      <c r="AB318" s="4"/>
      <c r="AC318" s="4"/>
      <c r="AD318" s="4"/>
      <c r="AE318" s="4"/>
      <c r="AF318" s="4"/>
      <c r="AG318" s="4"/>
    </row>
    <row r="319">
      <c r="A319" s="4"/>
      <c r="B319" s="4"/>
      <c r="C319" s="4"/>
      <c r="D319" s="4"/>
      <c r="E319" s="4"/>
      <c r="F319" s="4"/>
      <c r="G319" s="4"/>
      <c r="H319" s="8"/>
      <c r="I319" s="8"/>
      <c r="J319" s="8"/>
      <c r="K319" s="8"/>
      <c r="L319" s="8"/>
      <c r="M319" s="119"/>
      <c r="N319" s="118"/>
      <c r="O319" s="119"/>
      <c r="P319" s="119"/>
      <c r="Q319" s="119"/>
      <c r="R319" s="119"/>
      <c r="S319" s="4"/>
      <c r="T319" s="4"/>
      <c r="U319" s="4"/>
      <c r="V319" s="4"/>
      <c r="W319" s="4"/>
      <c r="X319" s="4"/>
      <c r="Y319" s="4"/>
      <c r="Z319" s="4"/>
      <c r="AA319" s="4"/>
      <c r="AB319" s="4"/>
      <c r="AC319" s="4"/>
      <c r="AD319" s="4"/>
      <c r="AE319" s="4"/>
      <c r="AF319" s="4"/>
      <c r="AG319" s="4"/>
    </row>
    <row r="320">
      <c r="A320" s="4"/>
      <c r="B320" s="4"/>
      <c r="C320" s="4"/>
      <c r="D320" s="4"/>
      <c r="E320" s="4"/>
      <c r="F320" s="4"/>
      <c r="G320" s="4"/>
      <c r="H320" s="8"/>
      <c r="I320" s="8"/>
      <c r="J320" s="8"/>
      <c r="K320" s="8"/>
      <c r="L320" s="8"/>
      <c r="M320" s="119"/>
      <c r="N320" s="118"/>
      <c r="O320" s="119"/>
      <c r="P320" s="119"/>
      <c r="Q320" s="119"/>
      <c r="R320" s="119"/>
      <c r="S320" s="4"/>
      <c r="T320" s="4"/>
      <c r="U320" s="4"/>
      <c r="V320" s="4"/>
      <c r="W320" s="4"/>
      <c r="X320" s="4"/>
      <c r="Y320" s="4"/>
      <c r="Z320" s="4"/>
      <c r="AA320" s="4"/>
      <c r="AB320" s="4"/>
      <c r="AC320" s="4"/>
      <c r="AD320" s="4"/>
      <c r="AE320" s="4"/>
      <c r="AF320" s="4"/>
      <c r="AG320" s="4"/>
    </row>
    <row r="321">
      <c r="A321" s="4"/>
      <c r="B321" s="4"/>
      <c r="C321" s="4"/>
      <c r="D321" s="4"/>
      <c r="E321" s="4"/>
      <c r="F321" s="4"/>
      <c r="G321" s="4"/>
      <c r="H321" s="8"/>
      <c r="I321" s="8"/>
      <c r="J321" s="8"/>
      <c r="K321" s="8"/>
      <c r="L321" s="8"/>
      <c r="M321" s="119"/>
      <c r="N321" s="118"/>
      <c r="O321" s="119"/>
      <c r="P321" s="119"/>
      <c r="Q321" s="119"/>
      <c r="R321" s="119"/>
      <c r="S321" s="4"/>
      <c r="T321" s="4"/>
      <c r="U321" s="4"/>
      <c r="V321" s="4"/>
      <c r="W321" s="4"/>
      <c r="X321" s="4"/>
      <c r="Y321" s="4"/>
      <c r="Z321" s="4"/>
      <c r="AA321" s="4"/>
      <c r="AB321" s="4"/>
      <c r="AC321" s="4"/>
      <c r="AD321" s="4"/>
      <c r="AE321" s="4"/>
      <c r="AF321" s="4"/>
      <c r="AG321" s="4"/>
    </row>
    <row r="322">
      <c r="A322" s="4"/>
      <c r="B322" s="4"/>
      <c r="C322" s="4"/>
      <c r="D322" s="4"/>
      <c r="E322" s="4"/>
      <c r="F322" s="4"/>
      <c r="G322" s="4"/>
      <c r="H322" s="8"/>
      <c r="I322" s="8"/>
      <c r="J322" s="8"/>
      <c r="K322" s="8"/>
      <c r="L322" s="8"/>
      <c r="M322" s="119"/>
      <c r="N322" s="118"/>
      <c r="O322" s="119"/>
      <c r="P322" s="119"/>
      <c r="Q322" s="119"/>
      <c r="R322" s="119"/>
      <c r="S322" s="4"/>
      <c r="T322" s="4"/>
      <c r="U322" s="4"/>
      <c r="V322" s="4"/>
      <c r="W322" s="4"/>
      <c r="X322" s="4"/>
      <c r="Y322" s="4"/>
      <c r="Z322" s="4"/>
      <c r="AA322" s="4"/>
      <c r="AB322" s="4"/>
      <c r="AC322" s="4"/>
      <c r="AD322" s="4"/>
      <c r="AE322" s="4"/>
      <c r="AF322" s="4"/>
      <c r="AG322" s="4"/>
    </row>
    <row r="323">
      <c r="A323" s="4"/>
      <c r="B323" s="4"/>
      <c r="C323" s="4"/>
      <c r="D323" s="4"/>
      <c r="E323" s="4"/>
      <c r="F323" s="4"/>
      <c r="G323" s="4"/>
      <c r="H323" s="8"/>
      <c r="I323" s="8"/>
      <c r="J323" s="8"/>
      <c r="K323" s="8"/>
      <c r="L323" s="8"/>
      <c r="M323" s="119"/>
      <c r="N323" s="118"/>
      <c r="O323" s="119"/>
      <c r="P323" s="119"/>
      <c r="Q323" s="119"/>
      <c r="R323" s="119"/>
      <c r="S323" s="4"/>
      <c r="T323" s="4"/>
      <c r="U323" s="4"/>
      <c r="V323" s="4"/>
      <c r="W323" s="4"/>
      <c r="X323" s="4"/>
      <c r="Y323" s="4"/>
      <c r="Z323" s="4"/>
      <c r="AA323" s="4"/>
      <c r="AB323" s="4"/>
      <c r="AC323" s="4"/>
      <c r="AD323" s="4"/>
      <c r="AE323" s="4"/>
      <c r="AF323" s="4"/>
      <c r="AG323" s="4"/>
    </row>
    <row r="324">
      <c r="A324" s="4"/>
      <c r="B324" s="4"/>
      <c r="C324" s="4"/>
      <c r="D324" s="4"/>
      <c r="E324" s="4"/>
      <c r="F324" s="4"/>
      <c r="G324" s="4"/>
      <c r="H324" s="8"/>
      <c r="I324" s="8"/>
      <c r="J324" s="8"/>
      <c r="K324" s="8"/>
      <c r="L324" s="8"/>
      <c r="M324" s="119"/>
      <c r="N324" s="118"/>
      <c r="O324" s="119"/>
      <c r="P324" s="119"/>
      <c r="Q324" s="119"/>
      <c r="R324" s="119"/>
      <c r="S324" s="4"/>
      <c r="T324" s="4"/>
      <c r="U324" s="4"/>
      <c r="V324" s="4"/>
      <c r="W324" s="4"/>
      <c r="X324" s="4"/>
      <c r="Y324" s="4"/>
      <c r="Z324" s="4"/>
      <c r="AA324" s="4"/>
      <c r="AB324" s="4"/>
      <c r="AC324" s="4"/>
      <c r="AD324" s="4"/>
      <c r="AE324" s="4"/>
      <c r="AF324" s="4"/>
      <c r="AG324" s="4"/>
    </row>
    <row r="325">
      <c r="A325" s="4"/>
      <c r="B325" s="4"/>
      <c r="C325" s="4"/>
      <c r="D325" s="4"/>
      <c r="E325" s="4"/>
      <c r="F325" s="4"/>
      <c r="G325" s="4"/>
      <c r="H325" s="8"/>
      <c r="I325" s="8"/>
      <c r="J325" s="8"/>
      <c r="K325" s="8"/>
      <c r="L325" s="8"/>
      <c r="M325" s="119"/>
      <c r="N325" s="118"/>
      <c r="O325" s="119"/>
      <c r="P325" s="119"/>
      <c r="Q325" s="119"/>
      <c r="R325" s="119"/>
      <c r="S325" s="4"/>
      <c r="T325" s="4"/>
      <c r="U325" s="4"/>
      <c r="V325" s="4"/>
      <c r="W325" s="4"/>
      <c r="X325" s="4"/>
      <c r="Y325" s="4"/>
      <c r="Z325" s="4"/>
      <c r="AA325" s="4"/>
      <c r="AB325" s="4"/>
      <c r="AC325" s="4"/>
      <c r="AD325" s="4"/>
      <c r="AE325" s="4"/>
      <c r="AF325" s="4"/>
      <c r="AG325" s="4"/>
    </row>
    <row r="326">
      <c r="A326" s="4"/>
      <c r="B326" s="4"/>
      <c r="C326" s="4"/>
      <c r="D326" s="4"/>
      <c r="E326" s="4"/>
      <c r="F326" s="4"/>
      <c r="G326" s="4"/>
      <c r="H326" s="8"/>
      <c r="I326" s="8"/>
      <c r="J326" s="8"/>
      <c r="K326" s="8"/>
      <c r="L326" s="8"/>
      <c r="M326" s="119"/>
      <c r="N326" s="118"/>
      <c r="O326" s="119"/>
      <c r="P326" s="119"/>
      <c r="Q326" s="119"/>
      <c r="R326" s="119"/>
      <c r="S326" s="4"/>
      <c r="T326" s="4"/>
      <c r="U326" s="4"/>
      <c r="V326" s="4"/>
      <c r="W326" s="4"/>
      <c r="X326" s="4"/>
      <c r="Y326" s="4"/>
      <c r="Z326" s="4"/>
      <c r="AA326" s="4"/>
      <c r="AB326" s="4"/>
      <c r="AC326" s="4"/>
      <c r="AD326" s="4"/>
      <c r="AE326" s="4"/>
      <c r="AF326" s="4"/>
      <c r="AG326" s="4"/>
    </row>
    <row r="327">
      <c r="A327" s="4"/>
      <c r="B327" s="4"/>
      <c r="C327" s="4"/>
      <c r="D327" s="4"/>
      <c r="E327" s="4"/>
      <c r="F327" s="4"/>
      <c r="G327" s="4"/>
      <c r="H327" s="8"/>
      <c r="I327" s="8"/>
      <c r="J327" s="8"/>
      <c r="K327" s="8"/>
      <c r="L327" s="8"/>
      <c r="M327" s="119"/>
      <c r="N327" s="118"/>
      <c r="O327" s="119"/>
      <c r="P327" s="119"/>
      <c r="Q327" s="119"/>
      <c r="R327" s="119"/>
      <c r="S327" s="4"/>
      <c r="T327" s="4"/>
      <c r="U327" s="4"/>
      <c r="V327" s="4"/>
      <c r="W327" s="4"/>
      <c r="X327" s="4"/>
      <c r="Y327" s="4"/>
      <c r="Z327" s="4"/>
      <c r="AA327" s="4"/>
      <c r="AB327" s="4"/>
      <c r="AC327" s="4"/>
      <c r="AD327" s="4"/>
      <c r="AE327" s="4"/>
      <c r="AF327" s="4"/>
      <c r="AG327" s="4"/>
    </row>
    <row r="328">
      <c r="A328" s="4"/>
      <c r="B328" s="4"/>
      <c r="C328" s="4"/>
      <c r="D328" s="4"/>
      <c r="E328" s="4"/>
      <c r="F328" s="4"/>
      <c r="G328" s="4"/>
      <c r="H328" s="8"/>
      <c r="I328" s="8"/>
      <c r="J328" s="8"/>
      <c r="K328" s="8"/>
      <c r="L328" s="8"/>
      <c r="M328" s="119"/>
      <c r="N328" s="118"/>
      <c r="O328" s="119"/>
      <c r="P328" s="119"/>
      <c r="Q328" s="119"/>
      <c r="R328" s="119"/>
      <c r="S328" s="4"/>
      <c r="T328" s="4"/>
      <c r="U328" s="4"/>
      <c r="V328" s="4"/>
      <c r="W328" s="4"/>
      <c r="X328" s="4"/>
      <c r="Y328" s="4"/>
      <c r="Z328" s="4"/>
      <c r="AA328" s="4"/>
      <c r="AB328" s="4"/>
      <c r="AC328" s="4"/>
      <c r="AD328" s="4"/>
      <c r="AE328" s="4"/>
      <c r="AF328" s="4"/>
      <c r="AG328" s="4"/>
    </row>
    <row r="329">
      <c r="A329" s="4"/>
      <c r="B329" s="4"/>
      <c r="C329" s="4"/>
      <c r="D329" s="4"/>
      <c r="E329" s="4"/>
      <c r="F329" s="4"/>
      <c r="G329" s="4"/>
      <c r="H329" s="8"/>
      <c r="I329" s="8"/>
      <c r="J329" s="8"/>
      <c r="K329" s="8"/>
      <c r="L329" s="8"/>
      <c r="M329" s="119"/>
      <c r="N329" s="118"/>
      <c r="O329" s="119"/>
      <c r="P329" s="119"/>
      <c r="Q329" s="119"/>
      <c r="R329" s="119"/>
      <c r="S329" s="4"/>
      <c r="T329" s="4"/>
      <c r="U329" s="4"/>
      <c r="V329" s="4"/>
      <c r="W329" s="4"/>
      <c r="X329" s="4"/>
      <c r="Y329" s="4"/>
      <c r="Z329" s="4"/>
      <c r="AA329" s="4"/>
      <c r="AB329" s="4"/>
      <c r="AC329" s="4"/>
      <c r="AD329" s="4"/>
      <c r="AE329" s="4"/>
      <c r="AF329" s="4"/>
      <c r="AG329" s="4"/>
    </row>
    <row r="330">
      <c r="A330" s="4"/>
      <c r="B330" s="4"/>
      <c r="C330" s="4"/>
      <c r="D330" s="4"/>
      <c r="E330" s="4"/>
      <c r="F330" s="4"/>
      <c r="G330" s="4"/>
      <c r="H330" s="8"/>
      <c r="I330" s="8"/>
      <c r="J330" s="8"/>
      <c r="K330" s="8"/>
      <c r="L330" s="8"/>
      <c r="M330" s="119"/>
      <c r="N330" s="118"/>
      <c r="O330" s="119"/>
      <c r="P330" s="119"/>
      <c r="Q330" s="119"/>
      <c r="R330" s="119"/>
      <c r="S330" s="4"/>
      <c r="T330" s="4"/>
      <c r="U330" s="4"/>
      <c r="V330" s="4"/>
      <c r="W330" s="4"/>
      <c r="X330" s="4"/>
      <c r="Y330" s="4"/>
      <c r="Z330" s="4"/>
      <c r="AA330" s="4"/>
      <c r="AB330" s="4"/>
      <c r="AC330" s="4"/>
      <c r="AD330" s="4"/>
      <c r="AE330" s="4"/>
      <c r="AF330" s="4"/>
      <c r="AG330" s="4"/>
    </row>
    <row r="331">
      <c r="A331" s="4"/>
      <c r="B331" s="4"/>
      <c r="C331" s="4"/>
      <c r="D331" s="4"/>
      <c r="E331" s="4"/>
      <c r="F331" s="4"/>
      <c r="G331" s="4"/>
      <c r="H331" s="8"/>
      <c r="I331" s="8"/>
      <c r="J331" s="8"/>
      <c r="K331" s="8"/>
      <c r="L331" s="8"/>
      <c r="M331" s="119"/>
      <c r="N331" s="118"/>
      <c r="O331" s="119"/>
      <c r="P331" s="119"/>
      <c r="Q331" s="119"/>
      <c r="R331" s="119"/>
      <c r="S331" s="4"/>
      <c r="T331" s="4"/>
      <c r="U331" s="4"/>
      <c r="V331" s="4"/>
      <c r="W331" s="4"/>
      <c r="X331" s="4"/>
      <c r="Y331" s="4"/>
      <c r="Z331" s="4"/>
      <c r="AA331" s="4"/>
      <c r="AB331" s="4"/>
      <c r="AC331" s="4"/>
      <c r="AD331" s="4"/>
      <c r="AE331" s="4"/>
      <c r="AF331" s="4"/>
      <c r="AG331" s="4"/>
    </row>
    <row r="332">
      <c r="A332" s="4"/>
      <c r="B332" s="4"/>
      <c r="C332" s="4"/>
      <c r="D332" s="4"/>
      <c r="E332" s="4"/>
      <c r="F332" s="4"/>
      <c r="G332" s="4"/>
      <c r="H332" s="8"/>
      <c r="I332" s="8"/>
      <c r="J332" s="8"/>
      <c r="K332" s="8"/>
      <c r="L332" s="8"/>
      <c r="M332" s="119"/>
      <c r="N332" s="118"/>
      <c r="O332" s="119"/>
      <c r="P332" s="119"/>
      <c r="Q332" s="119"/>
      <c r="R332" s="119"/>
      <c r="S332" s="4"/>
      <c r="T332" s="4"/>
      <c r="U332" s="4"/>
      <c r="V332" s="4"/>
      <c r="W332" s="4"/>
      <c r="X332" s="4"/>
      <c r="Y332" s="4"/>
      <c r="Z332" s="4"/>
      <c r="AA332" s="4"/>
      <c r="AB332" s="4"/>
      <c r="AC332" s="4"/>
      <c r="AD332" s="4"/>
      <c r="AE332" s="4"/>
      <c r="AF332" s="4"/>
      <c r="AG332" s="4"/>
    </row>
    <row r="333">
      <c r="A333" s="4"/>
      <c r="B333" s="4"/>
      <c r="C333" s="4"/>
      <c r="D333" s="4"/>
      <c r="E333" s="4"/>
      <c r="F333" s="4"/>
      <c r="G333" s="4"/>
      <c r="H333" s="8"/>
      <c r="I333" s="8"/>
      <c r="J333" s="8"/>
      <c r="K333" s="8"/>
      <c r="L333" s="8"/>
      <c r="M333" s="119"/>
      <c r="N333" s="118"/>
      <c r="O333" s="119"/>
      <c r="P333" s="119"/>
      <c r="Q333" s="119"/>
      <c r="R333" s="119"/>
      <c r="S333" s="4"/>
      <c r="T333" s="4"/>
      <c r="U333" s="4"/>
      <c r="V333" s="4"/>
      <c r="W333" s="4"/>
      <c r="X333" s="4"/>
      <c r="Y333" s="4"/>
      <c r="Z333" s="4"/>
      <c r="AA333" s="4"/>
      <c r="AB333" s="4"/>
      <c r="AC333" s="4"/>
      <c r="AD333" s="4"/>
      <c r="AE333" s="4"/>
      <c r="AF333" s="4"/>
      <c r="AG333" s="4"/>
    </row>
    <row r="334">
      <c r="A334" s="4"/>
      <c r="B334" s="4"/>
      <c r="C334" s="4"/>
      <c r="D334" s="4"/>
      <c r="E334" s="4"/>
      <c r="F334" s="4"/>
      <c r="G334" s="4"/>
      <c r="H334" s="8"/>
      <c r="I334" s="8"/>
      <c r="J334" s="8"/>
      <c r="K334" s="8"/>
      <c r="L334" s="8"/>
      <c r="M334" s="119"/>
      <c r="N334" s="118"/>
      <c r="O334" s="119"/>
      <c r="P334" s="119"/>
      <c r="Q334" s="119"/>
      <c r="R334" s="119"/>
      <c r="S334" s="4"/>
      <c r="T334" s="4"/>
      <c r="U334" s="4"/>
      <c r="V334" s="4"/>
      <c r="W334" s="4"/>
      <c r="X334" s="4"/>
      <c r="Y334" s="4"/>
      <c r="Z334" s="4"/>
      <c r="AA334" s="4"/>
      <c r="AB334" s="4"/>
      <c r="AC334" s="4"/>
      <c r="AD334" s="4"/>
      <c r="AE334" s="4"/>
      <c r="AF334" s="4"/>
      <c r="AG334" s="4"/>
    </row>
    <row r="335">
      <c r="A335" s="4"/>
      <c r="B335" s="4"/>
      <c r="C335" s="4"/>
      <c r="D335" s="4"/>
      <c r="E335" s="4"/>
      <c r="F335" s="4"/>
      <c r="G335" s="4"/>
      <c r="H335" s="8"/>
      <c r="I335" s="8"/>
      <c r="J335" s="8"/>
      <c r="K335" s="8"/>
      <c r="L335" s="8"/>
      <c r="M335" s="119"/>
      <c r="N335" s="118"/>
      <c r="O335" s="119"/>
      <c r="P335" s="119"/>
      <c r="Q335" s="119"/>
      <c r="R335" s="119"/>
      <c r="S335" s="4"/>
      <c r="T335" s="4"/>
      <c r="U335" s="4"/>
      <c r="V335" s="4"/>
      <c r="W335" s="4"/>
      <c r="X335" s="4"/>
      <c r="Y335" s="4"/>
      <c r="Z335" s="4"/>
      <c r="AA335" s="4"/>
      <c r="AB335" s="4"/>
      <c r="AC335" s="4"/>
      <c r="AD335" s="4"/>
      <c r="AE335" s="4"/>
      <c r="AF335" s="4"/>
      <c r="AG335" s="4"/>
    </row>
    <row r="336">
      <c r="A336" s="4"/>
      <c r="B336" s="4"/>
      <c r="C336" s="4"/>
      <c r="D336" s="4"/>
      <c r="E336" s="4"/>
      <c r="F336" s="4"/>
      <c r="G336" s="4"/>
      <c r="H336" s="8"/>
      <c r="I336" s="8"/>
      <c r="J336" s="8"/>
      <c r="K336" s="8"/>
      <c r="L336" s="8"/>
      <c r="M336" s="119"/>
      <c r="N336" s="118"/>
      <c r="O336" s="119"/>
      <c r="P336" s="119"/>
      <c r="Q336" s="119"/>
      <c r="R336" s="119"/>
      <c r="S336" s="4"/>
      <c r="T336" s="4"/>
      <c r="U336" s="4"/>
      <c r="V336" s="4"/>
      <c r="W336" s="4"/>
      <c r="X336" s="4"/>
      <c r="Y336" s="4"/>
      <c r="Z336" s="4"/>
      <c r="AA336" s="4"/>
      <c r="AB336" s="4"/>
      <c r="AC336" s="4"/>
      <c r="AD336" s="4"/>
      <c r="AE336" s="4"/>
      <c r="AF336" s="4"/>
      <c r="AG336" s="4"/>
    </row>
    <row r="337">
      <c r="A337" s="4"/>
      <c r="B337" s="4"/>
      <c r="C337" s="4"/>
      <c r="D337" s="4"/>
      <c r="E337" s="4"/>
      <c r="F337" s="4"/>
      <c r="G337" s="4"/>
      <c r="H337" s="8"/>
      <c r="I337" s="8"/>
      <c r="J337" s="8"/>
      <c r="K337" s="8"/>
      <c r="L337" s="8"/>
      <c r="M337" s="119"/>
      <c r="N337" s="118"/>
      <c r="O337" s="119"/>
      <c r="P337" s="119"/>
      <c r="Q337" s="119"/>
      <c r="R337" s="119"/>
      <c r="S337" s="4"/>
      <c r="T337" s="4"/>
      <c r="U337" s="4"/>
      <c r="V337" s="4"/>
      <c r="W337" s="4"/>
      <c r="X337" s="4"/>
      <c r="Y337" s="4"/>
      <c r="Z337" s="4"/>
      <c r="AA337" s="4"/>
      <c r="AB337" s="4"/>
      <c r="AC337" s="4"/>
      <c r="AD337" s="4"/>
      <c r="AE337" s="4"/>
      <c r="AF337" s="4"/>
      <c r="AG337" s="4"/>
    </row>
    <row r="338">
      <c r="A338" s="4"/>
      <c r="B338" s="4"/>
      <c r="C338" s="4"/>
      <c r="D338" s="4"/>
      <c r="E338" s="4"/>
      <c r="F338" s="4"/>
      <c r="G338" s="4"/>
      <c r="H338" s="8"/>
      <c r="I338" s="8"/>
      <c r="J338" s="8"/>
      <c r="K338" s="8"/>
      <c r="L338" s="8"/>
      <c r="M338" s="119"/>
      <c r="N338" s="118"/>
      <c r="O338" s="119"/>
      <c r="P338" s="119"/>
      <c r="Q338" s="119"/>
      <c r="R338" s="119"/>
      <c r="S338" s="4"/>
      <c r="T338" s="4"/>
      <c r="U338" s="4"/>
      <c r="V338" s="4"/>
      <c r="W338" s="4"/>
      <c r="X338" s="4"/>
      <c r="Y338" s="4"/>
      <c r="Z338" s="4"/>
      <c r="AA338" s="4"/>
      <c r="AB338" s="4"/>
      <c r="AC338" s="4"/>
      <c r="AD338" s="4"/>
      <c r="AE338" s="4"/>
      <c r="AF338" s="4"/>
      <c r="AG338" s="4"/>
    </row>
    <row r="339">
      <c r="A339" s="4"/>
      <c r="B339" s="4"/>
      <c r="C339" s="4"/>
      <c r="D339" s="4"/>
      <c r="E339" s="4"/>
      <c r="F339" s="4"/>
      <c r="G339" s="4"/>
      <c r="H339" s="8"/>
      <c r="I339" s="8"/>
      <c r="J339" s="8"/>
      <c r="K339" s="8"/>
      <c r="L339" s="8"/>
      <c r="M339" s="119"/>
      <c r="N339" s="118"/>
      <c r="O339" s="119"/>
      <c r="P339" s="119"/>
      <c r="Q339" s="119"/>
      <c r="R339" s="119"/>
      <c r="S339" s="4"/>
      <c r="T339" s="4"/>
      <c r="U339" s="4"/>
      <c r="V339" s="4"/>
      <c r="W339" s="4"/>
      <c r="X339" s="4"/>
      <c r="Y339" s="4"/>
      <c r="Z339" s="4"/>
      <c r="AA339" s="4"/>
      <c r="AB339" s="4"/>
      <c r="AC339" s="4"/>
      <c r="AD339" s="4"/>
      <c r="AE339" s="4"/>
      <c r="AF339" s="4"/>
      <c r="AG339" s="4"/>
    </row>
    <row r="340">
      <c r="A340" s="4"/>
      <c r="B340" s="4"/>
      <c r="C340" s="4"/>
      <c r="D340" s="4"/>
      <c r="E340" s="4"/>
      <c r="F340" s="4"/>
      <c r="G340" s="4"/>
      <c r="H340" s="8"/>
      <c r="I340" s="8"/>
      <c r="J340" s="8"/>
      <c r="K340" s="8"/>
      <c r="L340" s="8"/>
      <c r="M340" s="119"/>
      <c r="N340" s="118"/>
      <c r="O340" s="119"/>
      <c r="P340" s="119"/>
      <c r="Q340" s="119"/>
      <c r="R340" s="119"/>
      <c r="S340" s="4"/>
      <c r="T340" s="4"/>
      <c r="U340" s="4"/>
      <c r="V340" s="4"/>
      <c r="W340" s="4"/>
      <c r="X340" s="4"/>
      <c r="Y340" s="4"/>
      <c r="Z340" s="4"/>
      <c r="AA340" s="4"/>
      <c r="AB340" s="4"/>
      <c r="AC340" s="4"/>
      <c r="AD340" s="4"/>
      <c r="AE340" s="4"/>
      <c r="AF340" s="4"/>
      <c r="AG340" s="4"/>
    </row>
    <row r="341">
      <c r="A341" s="4"/>
      <c r="B341" s="4"/>
      <c r="C341" s="4"/>
      <c r="D341" s="4"/>
      <c r="E341" s="4"/>
      <c r="F341" s="4"/>
      <c r="G341" s="4"/>
      <c r="H341" s="8"/>
      <c r="I341" s="8"/>
      <c r="J341" s="8"/>
      <c r="K341" s="8"/>
      <c r="L341" s="8"/>
      <c r="M341" s="119"/>
      <c r="N341" s="118"/>
      <c r="O341" s="119"/>
      <c r="P341" s="119"/>
      <c r="Q341" s="119"/>
      <c r="R341" s="119"/>
      <c r="S341" s="4"/>
      <c r="T341" s="4"/>
      <c r="U341" s="4"/>
      <c r="V341" s="4"/>
      <c r="W341" s="4"/>
      <c r="X341" s="4"/>
      <c r="Y341" s="4"/>
      <c r="Z341" s="4"/>
      <c r="AA341" s="4"/>
      <c r="AB341" s="4"/>
      <c r="AC341" s="4"/>
      <c r="AD341" s="4"/>
      <c r="AE341" s="4"/>
      <c r="AF341" s="4"/>
      <c r="AG341" s="4"/>
    </row>
    <row r="342">
      <c r="A342" s="4"/>
      <c r="B342" s="4"/>
      <c r="C342" s="4"/>
      <c r="D342" s="4"/>
      <c r="E342" s="4"/>
      <c r="F342" s="4"/>
      <c r="G342" s="4"/>
      <c r="H342" s="8"/>
      <c r="I342" s="8"/>
      <c r="J342" s="8"/>
      <c r="K342" s="8"/>
      <c r="L342" s="8"/>
      <c r="M342" s="119"/>
      <c r="N342" s="118"/>
      <c r="O342" s="119"/>
      <c r="P342" s="119"/>
      <c r="Q342" s="119"/>
      <c r="R342" s="119"/>
      <c r="S342" s="4"/>
      <c r="T342" s="4"/>
      <c r="U342" s="4"/>
      <c r="V342" s="4"/>
      <c r="W342" s="4"/>
      <c r="X342" s="4"/>
      <c r="Y342" s="4"/>
      <c r="Z342" s="4"/>
      <c r="AA342" s="4"/>
      <c r="AB342" s="4"/>
      <c r="AC342" s="4"/>
      <c r="AD342" s="4"/>
      <c r="AE342" s="4"/>
      <c r="AF342" s="4"/>
      <c r="AG342" s="4"/>
    </row>
    <row r="343">
      <c r="A343" s="4"/>
      <c r="B343" s="4"/>
      <c r="C343" s="4"/>
      <c r="D343" s="4"/>
      <c r="E343" s="4"/>
      <c r="F343" s="4"/>
      <c r="G343" s="4"/>
      <c r="H343" s="8"/>
      <c r="I343" s="8"/>
      <c r="J343" s="8"/>
      <c r="K343" s="8"/>
      <c r="L343" s="8"/>
      <c r="M343" s="119"/>
      <c r="N343" s="118"/>
      <c r="O343" s="119"/>
      <c r="P343" s="119"/>
      <c r="Q343" s="119"/>
      <c r="R343" s="119"/>
      <c r="S343" s="4"/>
      <c r="T343" s="4"/>
      <c r="U343" s="4"/>
      <c r="V343" s="4"/>
      <c r="W343" s="4"/>
      <c r="X343" s="4"/>
      <c r="Y343" s="4"/>
      <c r="Z343" s="4"/>
      <c r="AA343" s="4"/>
      <c r="AB343" s="4"/>
      <c r="AC343" s="4"/>
      <c r="AD343" s="4"/>
      <c r="AE343" s="4"/>
      <c r="AF343" s="4"/>
      <c r="AG343" s="4"/>
    </row>
    <row r="344">
      <c r="A344" s="4"/>
      <c r="B344" s="4"/>
      <c r="C344" s="4"/>
      <c r="D344" s="4"/>
      <c r="E344" s="4"/>
      <c r="F344" s="4"/>
      <c r="G344" s="4"/>
      <c r="H344" s="8"/>
      <c r="I344" s="8"/>
      <c r="J344" s="8"/>
      <c r="K344" s="8"/>
      <c r="L344" s="8"/>
      <c r="M344" s="119"/>
      <c r="N344" s="118"/>
      <c r="O344" s="119"/>
      <c r="P344" s="119"/>
      <c r="Q344" s="119"/>
      <c r="R344" s="119"/>
      <c r="S344" s="4"/>
      <c r="T344" s="4"/>
      <c r="U344" s="4"/>
      <c r="V344" s="4"/>
      <c r="W344" s="4"/>
      <c r="X344" s="4"/>
      <c r="Y344" s="4"/>
      <c r="Z344" s="4"/>
      <c r="AA344" s="4"/>
      <c r="AB344" s="4"/>
      <c r="AC344" s="4"/>
      <c r="AD344" s="4"/>
      <c r="AE344" s="4"/>
      <c r="AF344" s="4"/>
      <c r="AG344" s="4"/>
    </row>
    <row r="345">
      <c r="A345" s="4"/>
      <c r="B345" s="4"/>
      <c r="C345" s="4"/>
      <c r="D345" s="4"/>
      <c r="E345" s="4"/>
      <c r="F345" s="4"/>
      <c r="G345" s="4"/>
      <c r="H345" s="8"/>
      <c r="I345" s="8"/>
      <c r="J345" s="8"/>
      <c r="K345" s="8"/>
      <c r="L345" s="8"/>
      <c r="M345" s="119"/>
      <c r="N345" s="118"/>
      <c r="O345" s="119"/>
      <c r="P345" s="119"/>
      <c r="Q345" s="119"/>
      <c r="R345" s="119"/>
      <c r="S345" s="4"/>
      <c r="T345" s="4"/>
      <c r="U345" s="4"/>
      <c r="V345" s="4"/>
      <c r="W345" s="4"/>
      <c r="X345" s="4"/>
      <c r="Y345" s="4"/>
      <c r="Z345" s="4"/>
      <c r="AA345" s="4"/>
      <c r="AB345" s="4"/>
      <c r="AC345" s="4"/>
      <c r="AD345" s="4"/>
      <c r="AE345" s="4"/>
      <c r="AF345" s="4"/>
      <c r="AG345" s="4"/>
    </row>
    <row r="346">
      <c r="A346" s="4"/>
      <c r="B346" s="4"/>
      <c r="C346" s="4"/>
      <c r="D346" s="4"/>
      <c r="E346" s="4"/>
      <c r="F346" s="4"/>
      <c r="G346" s="4"/>
      <c r="H346" s="8"/>
      <c r="I346" s="8"/>
      <c r="J346" s="8"/>
      <c r="K346" s="8"/>
      <c r="L346" s="8"/>
      <c r="M346" s="119"/>
      <c r="N346" s="118"/>
      <c r="O346" s="119"/>
      <c r="P346" s="119"/>
      <c r="Q346" s="119"/>
      <c r="R346" s="119"/>
      <c r="S346" s="4"/>
      <c r="T346" s="4"/>
      <c r="U346" s="4"/>
      <c r="V346" s="4"/>
      <c r="W346" s="4"/>
      <c r="X346" s="4"/>
      <c r="Y346" s="4"/>
      <c r="Z346" s="4"/>
      <c r="AA346" s="4"/>
      <c r="AB346" s="4"/>
      <c r="AC346" s="4"/>
      <c r="AD346" s="4"/>
      <c r="AE346" s="4"/>
      <c r="AF346" s="4"/>
      <c r="AG346" s="4"/>
    </row>
    <row r="347">
      <c r="A347" s="4"/>
      <c r="B347" s="4"/>
      <c r="C347" s="4"/>
      <c r="D347" s="4"/>
      <c r="E347" s="4"/>
      <c r="F347" s="4"/>
      <c r="G347" s="4"/>
      <c r="H347" s="8"/>
      <c r="I347" s="8"/>
      <c r="J347" s="8"/>
      <c r="K347" s="8"/>
      <c r="L347" s="8"/>
      <c r="M347" s="119"/>
      <c r="N347" s="118"/>
      <c r="O347" s="119"/>
      <c r="P347" s="119"/>
      <c r="Q347" s="119"/>
      <c r="R347" s="119"/>
      <c r="S347" s="4"/>
      <c r="T347" s="4"/>
      <c r="U347" s="4"/>
      <c r="V347" s="4"/>
      <c r="W347" s="4"/>
      <c r="X347" s="4"/>
      <c r="Y347" s="4"/>
      <c r="Z347" s="4"/>
      <c r="AA347" s="4"/>
      <c r="AB347" s="4"/>
      <c r="AC347" s="4"/>
      <c r="AD347" s="4"/>
      <c r="AE347" s="4"/>
      <c r="AF347" s="4"/>
      <c r="AG347" s="4"/>
    </row>
    <row r="348">
      <c r="A348" s="4"/>
      <c r="B348" s="4"/>
      <c r="C348" s="4"/>
      <c r="D348" s="4"/>
      <c r="E348" s="4"/>
      <c r="F348" s="4"/>
      <c r="G348" s="4"/>
      <c r="H348" s="8"/>
      <c r="I348" s="8"/>
      <c r="J348" s="8"/>
      <c r="K348" s="8"/>
      <c r="L348" s="8"/>
      <c r="M348" s="119"/>
      <c r="N348" s="118"/>
      <c r="O348" s="119"/>
      <c r="P348" s="119"/>
      <c r="Q348" s="119"/>
      <c r="R348" s="119"/>
      <c r="S348" s="4"/>
      <c r="T348" s="4"/>
      <c r="U348" s="4"/>
      <c r="V348" s="4"/>
      <c r="W348" s="4"/>
      <c r="X348" s="4"/>
      <c r="Y348" s="4"/>
      <c r="Z348" s="4"/>
      <c r="AA348" s="4"/>
      <c r="AB348" s="4"/>
      <c r="AC348" s="4"/>
      <c r="AD348" s="4"/>
      <c r="AE348" s="4"/>
      <c r="AF348" s="4"/>
      <c r="AG348" s="4"/>
    </row>
    <row r="349">
      <c r="A349" s="4"/>
      <c r="B349" s="4"/>
      <c r="C349" s="4"/>
      <c r="D349" s="4"/>
      <c r="E349" s="4"/>
      <c r="F349" s="4"/>
      <c r="G349" s="4"/>
      <c r="H349" s="8"/>
      <c r="I349" s="8"/>
      <c r="J349" s="8"/>
      <c r="K349" s="8"/>
      <c r="L349" s="8"/>
      <c r="M349" s="119"/>
      <c r="N349" s="118"/>
      <c r="O349" s="119"/>
      <c r="P349" s="119"/>
      <c r="Q349" s="119"/>
      <c r="R349" s="119"/>
      <c r="S349" s="4"/>
      <c r="T349" s="4"/>
      <c r="U349" s="4"/>
      <c r="V349" s="4"/>
      <c r="W349" s="4"/>
      <c r="X349" s="4"/>
      <c r="Y349" s="4"/>
      <c r="Z349" s="4"/>
      <c r="AA349" s="4"/>
      <c r="AB349" s="4"/>
      <c r="AC349" s="4"/>
      <c r="AD349" s="4"/>
      <c r="AE349" s="4"/>
      <c r="AF349" s="4"/>
      <c r="AG349" s="4"/>
    </row>
    <row r="350">
      <c r="A350" s="4"/>
      <c r="B350" s="4"/>
      <c r="C350" s="4"/>
      <c r="D350" s="4"/>
      <c r="E350" s="4"/>
      <c r="F350" s="4"/>
      <c r="G350" s="4"/>
      <c r="H350" s="8"/>
      <c r="I350" s="8"/>
      <c r="J350" s="8"/>
      <c r="K350" s="8"/>
      <c r="L350" s="8"/>
      <c r="M350" s="119"/>
      <c r="N350" s="118"/>
      <c r="O350" s="119"/>
      <c r="P350" s="119"/>
      <c r="Q350" s="119"/>
      <c r="R350" s="119"/>
      <c r="S350" s="4"/>
      <c r="T350" s="4"/>
      <c r="U350" s="4"/>
      <c r="V350" s="4"/>
      <c r="W350" s="4"/>
      <c r="X350" s="4"/>
      <c r="Y350" s="4"/>
      <c r="Z350" s="4"/>
      <c r="AA350" s="4"/>
      <c r="AB350" s="4"/>
      <c r="AC350" s="4"/>
      <c r="AD350" s="4"/>
      <c r="AE350" s="4"/>
      <c r="AF350" s="4"/>
      <c r="AG350" s="4"/>
    </row>
    <row r="351">
      <c r="A351" s="4"/>
      <c r="B351" s="4"/>
      <c r="C351" s="4"/>
      <c r="D351" s="4"/>
      <c r="E351" s="4"/>
      <c r="F351" s="4"/>
      <c r="G351" s="4"/>
      <c r="H351" s="8"/>
      <c r="I351" s="8"/>
      <c r="J351" s="8"/>
      <c r="K351" s="8"/>
      <c r="L351" s="8"/>
      <c r="M351" s="119"/>
      <c r="N351" s="118"/>
      <c r="O351" s="119"/>
      <c r="P351" s="119"/>
      <c r="Q351" s="119"/>
      <c r="R351" s="119"/>
      <c r="S351" s="4"/>
      <c r="T351" s="4"/>
      <c r="U351" s="4"/>
      <c r="V351" s="4"/>
      <c r="W351" s="4"/>
      <c r="X351" s="4"/>
      <c r="Y351" s="4"/>
      <c r="Z351" s="4"/>
      <c r="AA351" s="4"/>
      <c r="AB351" s="4"/>
      <c r="AC351" s="4"/>
      <c r="AD351" s="4"/>
      <c r="AE351" s="4"/>
      <c r="AF351" s="4"/>
      <c r="AG351" s="4"/>
    </row>
    <row r="352">
      <c r="A352" s="4"/>
      <c r="B352" s="4"/>
      <c r="C352" s="4"/>
      <c r="D352" s="4"/>
      <c r="E352" s="4"/>
      <c r="F352" s="4"/>
      <c r="G352" s="4"/>
      <c r="H352" s="8"/>
      <c r="I352" s="8"/>
      <c r="J352" s="8"/>
      <c r="K352" s="8"/>
      <c r="L352" s="8"/>
      <c r="M352" s="119"/>
      <c r="N352" s="118"/>
      <c r="O352" s="119"/>
      <c r="P352" s="119"/>
      <c r="Q352" s="119"/>
      <c r="R352" s="119"/>
      <c r="S352" s="4"/>
      <c r="T352" s="4"/>
      <c r="U352" s="4"/>
      <c r="V352" s="4"/>
      <c r="W352" s="4"/>
      <c r="X352" s="4"/>
      <c r="Y352" s="4"/>
      <c r="Z352" s="4"/>
      <c r="AA352" s="4"/>
      <c r="AB352" s="4"/>
      <c r="AC352" s="4"/>
      <c r="AD352" s="4"/>
      <c r="AE352" s="4"/>
      <c r="AF352" s="4"/>
      <c r="AG352" s="4"/>
    </row>
    <row r="353">
      <c r="A353" s="4"/>
      <c r="B353" s="4"/>
      <c r="C353" s="4"/>
      <c r="D353" s="4"/>
      <c r="E353" s="4"/>
      <c r="F353" s="4"/>
      <c r="G353" s="4"/>
      <c r="H353" s="8"/>
      <c r="I353" s="8"/>
      <c r="J353" s="8"/>
      <c r="K353" s="8"/>
      <c r="L353" s="8"/>
      <c r="M353" s="119"/>
      <c r="N353" s="118"/>
      <c r="O353" s="119"/>
      <c r="P353" s="119"/>
      <c r="Q353" s="119"/>
      <c r="R353" s="119"/>
      <c r="S353" s="4"/>
      <c r="T353" s="4"/>
      <c r="U353" s="4"/>
      <c r="V353" s="4"/>
      <c r="W353" s="4"/>
      <c r="X353" s="4"/>
      <c r="Y353" s="4"/>
      <c r="Z353" s="4"/>
      <c r="AA353" s="4"/>
      <c r="AB353" s="4"/>
      <c r="AC353" s="4"/>
      <c r="AD353" s="4"/>
      <c r="AE353" s="4"/>
      <c r="AF353" s="4"/>
      <c r="AG353" s="4"/>
    </row>
    <row r="354">
      <c r="A354" s="4"/>
      <c r="B354" s="4"/>
      <c r="C354" s="4"/>
      <c r="D354" s="4"/>
      <c r="E354" s="4"/>
      <c r="F354" s="4"/>
      <c r="G354" s="4"/>
      <c r="H354" s="8"/>
      <c r="I354" s="8"/>
      <c r="J354" s="8"/>
      <c r="K354" s="8"/>
      <c r="L354" s="8"/>
      <c r="M354" s="119"/>
      <c r="N354" s="118"/>
      <c r="O354" s="119"/>
      <c r="P354" s="119"/>
      <c r="Q354" s="119"/>
      <c r="R354" s="119"/>
      <c r="S354" s="4"/>
      <c r="T354" s="4"/>
      <c r="U354" s="4"/>
      <c r="V354" s="4"/>
      <c r="W354" s="4"/>
      <c r="X354" s="4"/>
      <c r="Y354" s="4"/>
      <c r="Z354" s="4"/>
      <c r="AA354" s="4"/>
      <c r="AB354" s="4"/>
      <c r="AC354" s="4"/>
      <c r="AD354" s="4"/>
      <c r="AE354" s="4"/>
      <c r="AF354" s="4"/>
      <c r="AG354" s="4"/>
    </row>
    <row r="355">
      <c r="A355" s="4"/>
      <c r="B355" s="4"/>
      <c r="C355" s="4"/>
      <c r="D355" s="4"/>
      <c r="E355" s="4"/>
      <c r="F355" s="4"/>
      <c r="G355" s="4"/>
      <c r="H355" s="8"/>
      <c r="I355" s="8"/>
      <c r="J355" s="8"/>
      <c r="K355" s="8"/>
      <c r="L355" s="8"/>
      <c r="M355" s="119"/>
      <c r="N355" s="118"/>
      <c r="O355" s="119"/>
      <c r="P355" s="119"/>
      <c r="Q355" s="119"/>
      <c r="R355" s="119"/>
      <c r="S355" s="4"/>
      <c r="T355" s="4"/>
      <c r="U355" s="4"/>
      <c r="V355" s="4"/>
      <c r="W355" s="4"/>
      <c r="X355" s="4"/>
      <c r="Y355" s="4"/>
      <c r="Z355" s="4"/>
      <c r="AA355" s="4"/>
      <c r="AB355" s="4"/>
      <c r="AC355" s="4"/>
      <c r="AD355" s="4"/>
      <c r="AE355" s="4"/>
      <c r="AF355" s="4"/>
      <c r="AG355" s="4"/>
    </row>
    <row r="356">
      <c r="A356" s="4"/>
      <c r="B356" s="4"/>
      <c r="C356" s="4"/>
      <c r="D356" s="4"/>
      <c r="E356" s="4"/>
      <c r="F356" s="4"/>
      <c r="G356" s="4"/>
      <c r="H356" s="8"/>
      <c r="I356" s="8"/>
      <c r="J356" s="8"/>
      <c r="K356" s="8"/>
      <c r="L356" s="8"/>
      <c r="M356" s="119"/>
      <c r="N356" s="118"/>
      <c r="O356" s="119"/>
      <c r="P356" s="119"/>
      <c r="Q356" s="119"/>
      <c r="R356" s="119"/>
      <c r="S356" s="4"/>
      <c r="T356" s="4"/>
      <c r="U356" s="4"/>
      <c r="V356" s="4"/>
      <c r="W356" s="4"/>
      <c r="X356" s="4"/>
      <c r="Y356" s="4"/>
      <c r="Z356" s="4"/>
      <c r="AA356" s="4"/>
      <c r="AB356" s="4"/>
      <c r="AC356" s="4"/>
      <c r="AD356" s="4"/>
      <c r="AE356" s="4"/>
      <c r="AF356" s="4"/>
      <c r="AG356" s="4"/>
    </row>
    <row r="357">
      <c r="A357" s="4"/>
      <c r="B357" s="4"/>
      <c r="C357" s="4"/>
      <c r="D357" s="4"/>
      <c r="E357" s="4"/>
      <c r="F357" s="4"/>
      <c r="G357" s="4"/>
      <c r="H357" s="8"/>
      <c r="I357" s="8"/>
      <c r="J357" s="8"/>
      <c r="K357" s="8"/>
      <c r="L357" s="8"/>
      <c r="M357" s="119"/>
      <c r="N357" s="118"/>
      <c r="O357" s="119"/>
      <c r="P357" s="119"/>
      <c r="Q357" s="119"/>
      <c r="R357" s="119"/>
      <c r="S357" s="4"/>
      <c r="T357" s="4"/>
      <c r="U357" s="4"/>
      <c r="V357" s="4"/>
      <c r="W357" s="4"/>
      <c r="X357" s="4"/>
      <c r="Y357" s="4"/>
      <c r="Z357" s="4"/>
      <c r="AA357" s="4"/>
      <c r="AB357" s="4"/>
      <c r="AC357" s="4"/>
      <c r="AD357" s="4"/>
      <c r="AE357" s="4"/>
      <c r="AF357" s="4"/>
      <c r="AG357" s="4"/>
    </row>
    <row r="358">
      <c r="A358" s="4"/>
      <c r="B358" s="4"/>
      <c r="C358" s="4"/>
      <c r="D358" s="4"/>
      <c r="E358" s="4"/>
      <c r="F358" s="4"/>
      <c r="G358" s="4"/>
      <c r="H358" s="8"/>
      <c r="I358" s="8"/>
      <c r="J358" s="8"/>
      <c r="K358" s="8"/>
      <c r="L358" s="8"/>
      <c r="M358" s="119"/>
      <c r="N358" s="118"/>
      <c r="O358" s="119"/>
      <c r="P358" s="119"/>
      <c r="Q358" s="119"/>
      <c r="R358" s="119"/>
      <c r="S358" s="4"/>
      <c r="T358" s="4"/>
      <c r="U358" s="4"/>
      <c r="V358" s="4"/>
      <c r="W358" s="4"/>
      <c r="X358" s="4"/>
      <c r="Y358" s="4"/>
      <c r="Z358" s="4"/>
      <c r="AA358" s="4"/>
      <c r="AB358" s="4"/>
      <c r="AC358" s="4"/>
      <c r="AD358" s="4"/>
      <c r="AE358" s="4"/>
      <c r="AF358" s="4"/>
      <c r="AG358" s="4"/>
    </row>
    <row r="359">
      <c r="A359" s="4"/>
      <c r="B359" s="4"/>
      <c r="C359" s="4"/>
      <c r="D359" s="4"/>
      <c r="E359" s="4"/>
      <c r="F359" s="4"/>
      <c r="G359" s="4"/>
      <c r="H359" s="8"/>
      <c r="I359" s="8"/>
      <c r="J359" s="8"/>
      <c r="K359" s="8"/>
      <c r="L359" s="8"/>
      <c r="M359" s="119"/>
      <c r="N359" s="118"/>
      <c r="O359" s="119"/>
      <c r="P359" s="119"/>
      <c r="Q359" s="119"/>
      <c r="R359" s="119"/>
      <c r="S359" s="4"/>
      <c r="T359" s="4"/>
      <c r="U359" s="4"/>
      <c r="V359" s="4"/>
      <c r="W359" s="4"/>
      <c r="X359" s="4"/>
      <c r="Y359" s="4"/>
      <c r="Z359" s="4"/>
      <c r="AA359" s="4"/>
      <c r="AB359" s="4"/>
      <c r="AC359" s="4"/>
      <c r="AD359" s="4"/>
      <c r="AE359" s="4"/>
      <c r="AF359" s="4"/>
      <c r="AG359" s="4"/>
    </row>
    <row r="360">
      <c r="A360" s="4"/>
      <c r="B360" s="4"/>
      <c r="C360" s="4"/>
      <c r="D360" s="4"/>
      <c r="E360" s="4"/>
      <c r="F360" s="4"/>
      <c r="G360" s="4"/>
      <c r="H360" s="8"/>
      <c r="I360" s="8"/>
      <c r="J360" s="8"/>
      <c r="K360" s="8"/>
      <c r="L360" s="8"/>
      <c r="M360" s="119"/>
      <c r="N360" s="118"/>
      <c r="O360" s="119"/>
      <c r="P360" s="119"/>
      <c r="Q360" s="119"/>
      <c r="R360" s="119"/>
      <c r="S360" s="4"/>
      <c r="T360" s="4"/>
      <c r="U360" s="4"/>
      <c r="V360" s="4"/>
      <c r="W360" s="4"/>
      <c r="X360" s="4"/>
      <c r="Y360" s="4"/>
      <c r="Z360" s="4"/>
      <c r="AA360" s="4"/>
      <c r="AB360" s="4"/>
      <c r="AC360" s="4"/>
      <c r="AD360" s="4"/>
      <c r="AE360" s="4"/>
      <c r="AF360" s="4"/>
      <c r="AG360" s="4"/>
    </row>
    <row r="361">
      <c r="A361" s="4"/>
      <c r="B361" s="4"/>
      <c r="C361" s="4"/>
      <c r="D361" s="4"/>
      <c r="E361" s="4"/>
      <c r="F361" s="4"/>
      <c r="G361" s="4"/>
      <c r="H361" s="8"/>
      <c r="I361" s="8"/>
      <c r="J361" s="8"/>
      <c r="K361" s="8"/>
      <c r="L361" s="8"/>
      <c r="M361" s="119"/>
      <c r="N361" s="118"/>
      <c r="O361" s="119"/>
      <c r="P361" s="119"/>
      <c r="Q361" s="119"/>
      <c r="R361" s="119"/>
      <c r="S361" s="4"/>
      <c r="T361" s="4"/>
      <c r="U361" s="4"/>
      <c r="V361" s="4"/>
      <c r="W361" s="4"/>
      <c r="X361" s="4"/>
      <c r="Y361" s="4"/>
      <c r="Z361" s="4"/>
      <c r="AA361" s="4"/>
      <c r="AB361" s="4"/>
      <c r="AC361" s="4"/>
      <c r="AD361" s="4"/>
      <c r="AE361" s="4"/>
      <c r="AF361" s="4"/>
      <c r="AG361" s="4"/>
    </row>
    <row r="362">
      <c r="A362" s="4"/>
      <c r="B362" s="4"/>
      <c r="C362" s="4"/>
      <c r="D362" s="4"/>
      <c r="E362" s="4"/>
      <c r="F362" s="4"/>
      <c r="G362" s="4"/>
      <c r="H362" s="8"/>
      <c r="I362" s="8"/>
      <c r="J362" s="8"/>
      <c r="K362" s="8"/>
      <c r="L362" s="8"/>
      <c r="M362" s="119"/>
      <c r="N362" s="118"/>
      <c r="O362" s="119"/>
      <c r="P362" s="119"/>
      <c r="Q362" s="119"/>
      <c r="R362" s="119"/>
      <c r="S362" s="4"/>
      <c r="T362" s="4"/>
      <c r="U362" s="4"/>
      <c r="V362" s="4"/>
      <c r="W362" s="4"/>
      <c r="X362" s="4"/>
      <c r="Y362" s="4"/>
      <c r="Z362" s="4"/>
      <c r="AA362" s="4"/>
      <c r="AB362" s="4"/>
      <c r="AC362" s="4"/>
      <c r="AD362" s="4"/>
      <c r="AE362" s="4"/>
      <c r="AF362" s="4"/>
      <c r="AG362" s="4"/>
    </row>
    <row r="363">
      <c r="A363" s="4"/>
      <c r="B363" s="4"/>
      <c r="C363" s="4"/>
      <c r="D363" s="4"/>
      <c r="E363" s="4"/>
      <c r="F363" s="4"/>
      <c r="G363" s="4"/>
      <c r="H363" s="8"/>
      <c r="I363" s="8"/>
      <c r="J363" s="8"/>
      <c r="K363" s="8"/>
      <c r="L363" s="8"/>
      <c r="M363" s="119"/>
      <c r="N363" s="118"/>
      <c r="O363" s="119"/>
      <c r="P363" s="119"/>
      <c r="Q363" s="119"/>
      <c r="R363" s="119"/>
      <c r="S363" s="4"/>
      <c r="T363" s="4"/>
      <c r="U363" s="4"/>
      <c r="V363" s="4"/>
      <c r="W363" s="4"/>
      <c r="X363" s="4"/>
      <c r="Y363" s="4"/>
      <c r="Z363" s="4"/>
      <c r="AA363" s="4"/>
      <c r="AB363" s="4"/>
      <c r="AC363" s="4"/>
      <c r="AD363" s="4"/>
      <c r="AE363" s="4"/>
      <c r="AF363" s="4"/>
      <c r="AG363" s="4"/>
    </row>
    <row r="364">
      <c r="A364" s="4"/>
      <c r="B364" s="4"/>
      <c r="C364" s="4"/>
      <c r="D364" s="4"/>
      <c r="E364" s="4"/>
      <c r="F364" s="4"/>
      <c r="G364" s="4"/>
      <c r="H364" s="8"/>
      <c r="I364" s="8"/>
      <c r="J364" s="8"/>
      <c r="K364" s="8"/>
      <c r="L364" s="8"/>
      <c r="M364" s="119"/>
      <c r="N364" s="118"/>
      <c r="O364" s="119"/>
      <c r="P364" s="119"/>
      <c r="Q364" s="119"/>
      <c r="R364" s="119"/>
      <c r="S364" s="4"/>
      <c r="T364" s="4"/>
      <c r="U364" s="4"/>
      <c r="V364" s="4"/>
      <c r="W364" s="4"/>
      <c r="X364" s="4"/>
      <c r="Y364" s="4"/>
      <c r="Z364" s="4"/>
      <c r="AA364" s="4"/>
      <c r="AB364" s="4"/>
      <c r="AC364" s="4"/>
      <c r="AD364" s="4"/>
      <c r="AE364" s="4"/>
      <c r="AF364" s="4"/>
      <c r="AG364" s="4"/>
    </row>
    <row r="365">
      <c r="A365" s="4"/>
      <c r="B365" s="4"/>
      <c r="C365" s="4"/>
      <c r="D365" s="4"/>
      <c r="E365" s="4"/>
      <c r="F365" s="4"/>
      <c r="G365" s="4"/>
      <c r="H365" s="8"/>
      <c r="I365" s="8"/>
      <c r="J365" s="8"/>
      <c r="K365" s="8"/>
      <c r="L365" s="8"/>
      <c r="M365" s="119"/>
      <c r="N365" s="118"/>
      <c r="O365" s="119"/>
      <c r="P365" s="119"/>
      <c r="Q365" s="119"/>
      <c r="R365" s="119"/>
      <c r="S365" s="4"/>
      <c r="T365" s="4"/>
      <c r="U365" s="4"/>
      <c r="V365" s="4"/>
      <c r="W365" s="4"/>
      <c r="X365" s="4"/>
      <c r="Y365" s="4"/>
      <c r="Z365" s="4"/>
      <c r="AA365" s="4"/>
      <c r="AB365" s="4"/>
      <c r="AC365" s="4"/>
      <c r="AD365" s="4"/>
      <c r="AE365" s="4"/>
      <c r="AF365" s="4"/>
      <c r="AG365" s="4"/>
    </row>
    <row r="366">
      <c r="A366" s="4"/>
      <c r="B366" s="4"/>
      <c r="C366" s="4"/>
      <c r="D366" s="4"/>
      <c r="E366" s="4"/>
      <c r="F366" s="4"/>
      <c r="G366" s="4"/>
      <c r="H366" s="8"/>
      <c r="I366" s="8"/>
      <c r="J366" s="8"/>
      <c r="K366" s="8"/>
      <c r="L366" s="8"/>
      <c r="M366" s="119"/>
      <c r="N366" s="118"/>
      <c r="O366" s="119"/>
      <c r="P366" s="119"/>
      <c r="Q366" s="119"/>
      <c r="R366" s="119"/>
      <c r="S366" s="4"/>
      <c r="T366" s="4"/>
      <c r="U366" s="4"/>
      <c r="V366" s="4"/>
      <c r="W366" s="4"/>
      <c r="X366" s="4"/>
      <c r="Y366" s="4"/>
      <c r="Z366" s="4"/>
      <c r="AA366" s="4"/>
      <c r="AB366" s="4"/>
      <c r="AC366" s="4"/>
      <c r="AD366" s="4"/>
      <c r="AE366" s="4"/>
      <c r="AF366" s="4"/>
      <c r="AG366" s="4"/>
    </row>
    <row r="367">
      <c r="A367" s="4"/>
      <c r="B367" s="4"/>
      <c r="C367" s="4"/>
      <c r="D367" s="4"/>
      <c r="E367" s="4"/>
      <c r="F367" s="4"/>
      <c r="G367" s="4"/>
      <c r="H367" s="8"/>
      <c r="I367" s="8"/>
      <c r="J367" s="8"/>
      <c r="K367" s="8"/>
      <c r="L367" s="8"/>
      <c r="M367" s="119"/>
      <c r="N367" s="118"/>
      <c r="O367" s="119"/>
      <c r="P367" s="119"/>
      <c r="Q367" s="119"/>
      <c r="R367" s="119"/>
      <c r="S367" s="4"/>
      <c r="T367" s="4"/>
      <c r="U367" s="4"/>
      <c r="V367" s="4"/>
      <c r="W367" s="4"/>
      <c r="X367" s="4"/>
      <c r="Y367" s="4"/>
      <c r="Z367" s="4"/>
      <c r="AA367" s="4"/>
      <c r="AB367" s="4"/>
      <c r="AC367" s="4"/>
      <c r="AD367" s="4"/>
      <c r="AE367" s="4"/>
      <c r="AF367" s="4"/>
      <c r="AG367" s="4"/>
    </row>
    <row r="368">
      <c r="A368" s="4"/>
      <c r="B368" s="4"/>
      <c r="C368" s="4"/>
      <c r="D368" s="4"/>
      <c r="E368" s="4"/>
      <c r="F368" s="4"/>
      <c r="G368" s="4"/>
      <c r="H368" s="8"/>
      <c r="I368" s="8"/>
      <c r="J368" s="8"/>
      <c r="K368" s="8"/>
      <c r="L368" s="8"/>
      <c r="M368" s="119"/>
      <c r="N368" s="118"/>
      <c r="O368" s="119"/>
      <c r="P368" s="119"/>
      <c r="Q368" s="119"/>
      <c r="R368" s="119"/>
      <c r="S368" s="4"/>
      <c r="T368" s="4"/>
      <c r="U368" s="4"/>
      <c r="V368" s="4"/>
      <c r="W368" s="4"/>
      <c r="X368" s="4"/>
      <c r="Y368" s="4"/>
      <c r="Z368" s="4"/>
      <c r="AA368" s="4"/>
      <c r="AB368" s="4"/>
      <c r="AC368" s="4"/>
      <c r="AD368" s="4"/>
      <c r="AE368" s="4"/>
      <c r="AF368" s="4"/>
      <c r="AG368" s="4"/>
    </row>
    <row r="369">
      <c r="A369" s="4"/>
      <c r="B369" s="4"/>
      <c r="C369" s="4"/>
      <c r="D369" s="4"/>
      <c r="E369" s="4"/>
      <c r="F369" s="4"/>
      <c r="G369" s="4"/>
      <c r="H369" s="8"/>
      <c r="I369" s="8"/>
      <c r="J369" s="8"/>
      <c r="K369" s="8"/>
      <c r="L369" s="8"/>
      <c r="M369" s="119"/>
      <c r="N369" s="118"/>
      <c r="O369" s="119"/>
      <c r="P369" s="119"/>
      <c r="Q369" s="119"/>
      <c r="R369" s="119"/>
      <c r="S369" s="4"/>
      <c r="T369" s="4"/>
      <c r="U369" s="4"/>
      <c r="V369" s="4"/>
      <c r="W369" s="4"/>
      <c r="X369" s="4"/>
      <c r="Y369" s="4"/>
      <c r="Z369" s="4"/>
      <c r="AA369" s="4"/>
      <c r="AB369" s="4"/>
      <c r="AC369" s="4"/>
      <c r="AD369" s="4"/>
      <c r="AE369" s="4"/>
      <c r="AF369" s="4"/>
      <c r="AG369" s="4"/>
    </row>
    <row r="370">
      <c r="A370" s="4"/>
      <c r="B370" s="4"/>
      <c r="C370" s="4"/>
      <c r="D370" s="4"/>
      <c r="E370" s="4"/>
      <c r="F370" s="4"/>
      <c r="G370" s="4"/>
      <c r="H370" s="8"/>
      <c r="I370" s="8"/>
      <c r="J370" s="8"/>
      <c r="K370" s="8"/>
      <c r="L370" s="8"/>
      <c r="M370" s="119"/>
      <c r="N370" s="118"/>
      <c r="O370" s="119"/>
      <c r="P370" s="119"/>
      <c r="Q370" s="119"/>
      <c r="R370" s="119"/>
      <c r="S370" s="4"/>
      <c r="T370" s="4"/>
      <c r="U370" s="4"/>
      <c r="V370" s="4"/>
      <c r="W370" s="4"/>
      <c r="X370" s="4"/>
      <c r="Y370" s="4"/>
      <c r="Z370" s="4"/>
      <c r="AA370" s="4"/>
      <c r="AB370" s="4"/>
      <c r="AC370" s="4"/>
      <c r="AD370" s="4"/>
      <c r="AE370" s="4"/>
      <c r="AF370" s="4"/>
      <c r="AG370" s="4"/>
    </row>
    <row r="371">
      <c r="A371" s="4"/>
      <c r="B371" s="4"/>
      <c r="C371" s="4"/>
      <c r="D371" s="4"/>
      <c r="E371" s="4"/>
      <c r="F371" s="4"/>
      <c r="G371" s="4"/>
      <c r="H371" s="8"/>
      <c r="I371" s="8"/>
      <c r="J371" s="8"/>
      <c r="K371" s="8"/>
      <c r="L371" s="8"/>
      <c r="M371" s="119"/>
      <c r="N371" s="118"/>
      <c r="O371" s="119"/>
      <c r="P371" s="119"/>
      <c r="Q371" s="119"/>
      <c r="R371" s="119"/>
      <c r="S371" s="4"/>
      <c r="T371" s="4"/>
      <c r="U371" s="4"/>
      <c r="V371" s="4"/>
      <c r="W371" s="4"/>
      <c r="X371" s="4"/>
      <c r="Y371" s="4"/>
      <c r="Z371" s="4"/>
      <c r="AA371" s="4"/>
      <c r="AB371" s="4"/>
      <c r="AC371" s="4"/>
      <c r="AD371" s="4"/>
      <c r="AE371" s="4"/>
      <c r="AF371" s="4"/>
      <c r="AG371" s="4"/>
    </row>
    <row r="372">
      <c r="A372" s="4"/>
      <c r="B372" s="4"/>
      <c r="C372" s="4"/>
      <c r="D372" s="4"/>
      <c r="E372" s="4"/>
      <c r="F372" s="4"/>
      <c r="G372" s="4"/>
      <c r="H372" s="8"/>
      <c r="I372" s="8"/>
      <c r="J372" s="8"/>
      <c r="K372" s="8"/>
      <c r="L372" s="8"/>
      <c r="M372" s="119"/>
      <c r="N372" s="118"/>
      <c r="O372" s="119"/>
      <c r="P372" s="119"/>
      <c r="Q372" s="119"/>
      <c r="R372" s="119"/>
      <c r="S372" s="4"/>
      <c r="T372" s="4"/>
      <c r="U372" s="4"/>
      <c r="V372" s="4"/>
      <c r="W372" s="4"/>
      <c r="X372" s="4"/>
      <c r="Y372" s="4"/>
      <c r="Z372" s="4"/>
      <c r="AA372" s="4"/>
      <c r="AB372" s="4"/>
      <c r="AC372" s="4"/>
      <c r="AD372" s="4"/>
      <c r="AE372" s="4"/>
      <c r="AF372" s="4"/>
      <c r="AG372" s="4"/>
    </row>
    <row r="373">
      <c r="A373" s="4"/>
      <c r="B373" s="4"/>
      <c r="C373" s="4"/>
      <c r="D373" s="4"/>
      <c r="E373" s="4"/>
      <c r="F373" s="4"/>
      <c r="G373" s="4"/>
      <c r="H373" s="8"/>
      <c r="I373" s="8"/>
      <c r="J373" s="8"/>
      <c r="K373" s="8"/>
      <c r="L373" s="8"/>
      <c r="M373" s="119"/>
      <c r="N373" s="118"/>
      <c r="O373" s="119"/>
      <c r="P373" s="119"/>
      <c r="Q373" s="119"/>
      <c r="R373" s="119"/>
      <c r="S373" s="4"/>
      <c r="T373" s="4"/>
      <c r="U373" s="4"/>
      <c r="V373" s="4"/>
      <c r="W373" s="4"/>
      <c r="X373" s="4"/>
      <c r="Y373" s="4"/>
      <c r="Z373" s="4"/>
      <c r="AA373" s="4"/>
      <c r="AB373" s="4"/>
      <c r="AC373" s="4"/>
      <c r="AD373" s="4"/>
      <c r="AE373" s="4"/>
      <c r="AF373" s="4"/>
      <c r="AG373" s="4"/>
    </row>
    <row r="374">
      <c r="A374" s="4"/>
      <c r="B374" s="4"/>
      <c r="C374" s="4"/>
      <c r="D374" s="4"/>
      <c r="E374" s="4"/>
      <c r="F374" s="4"/>
      <c r="G374" s="4"/>
      <c r="H374" s="8"/>
      <c r="I374" s="8"/>
      <c r="J374" s="8"/>
      <c r="K374" s="8"/>
      <c r="L374" s="8"/>
      <c r="M374" s="119"/>
      <c r="N374" s="118"/>
      <c r="O374" s="119"/>
      <c r="P374" s="119"/>
      <c r="Q374" s="119"/>
      <c r="R374" s="119"/>
      <c r="S374" s="4"/>
      <c r="T374" s="4"/>
      <c r="U374" s="4"/>
      <c r="V374" s="4"/>
      <c r="W374" s="4"/>
      <c r="X374" s="4"/>
      <c r="Y374" s="4"/>
      <c r="Z374" s="4"/>
      <c r="AA374" s="4"/>
      <c r="AB374" s="4"/>
      <c r="AC374" s="4"/>
      <c r="AD374" s="4"/>
      <c r="AE374" s="4"/>
      <c r="AF374" s="4"/>
      <c r="AG374" s="4"/>
    </row>
    <row r="375">
      <c r="A375" s="4"/>
      <c r="B375" s="4"/>
      <c r="C375" s="4"/>
      <c r="D375" s="4"/>
      <c r="E375" s="4"/>
      <c r="F375" s="4"/>
      <c r="G375" s="4"/>
      <c r="H375" s="8"/>
      <c r="I375" s="8"/>
      <c r="J375" s="8"/>
      <c r="K375" s="8"/>
      <c r="L375" s="8"/>
      <c r="M375" s="119"/>
      <c r="N375" s="118"/>
      <c r="O375" s="119"/>
      <c r="P375" s="119"/>
      <c r="Q375" s="119"/>
      <c r="R375" s="119"/>
      <c r="S375" s="4"/>
      <c r="T375" s="4"/>
      <c r="U375" s="4"/>
      <c r="V375" s="4"/>
      <c r="W375" s="4"/>
      <c r="X375" s="4"/>
      <c r="Y375" s="4"/>
      <c r="Z375" s="4"/>
      <c r="AA375" s="4"/>
      <c r="AB375" s="4"/>
      <c r="AC375" s="4"/>
      <c r="AD375" s="4"/>
      <c r="AE375" s="4"/>
      <c r="AF375" s="4"/>
      <c r="AG375" s="4"/>
    </row>
    <row r="376">
      <c r="A376" s="4"/>
      <c r="B376" s="4"/>
      <c r="C376" s="4"/>
      <c r="D376" s="4"/>
      <c r="E376" s="4"/>
      <c r="F376" s="4"/>
      <c r="G376" s="4"/>
      <c r="H376" s="8"/>
      <c r="I376" s="8"/>
      <c r="J376" s="8"/>
      <c r="K376" s="8"/>
      <c r="L376" s="8"/>
      <c r="M376" s="119"/>
      <c r="N376" s="118"/>
      <c r="O376" s="119"/>
      <c r="P376" s="119"/>
      <c r="Q376" s="119"/>
      <c r="R376" s="119"/>
      <c r="S376" s="4"/>
      <c r="T376" s="4"/>
      <c r="U376" s="4"/>
      <c r="V376" s="4"/>
      <c r="W376" s="4"/>
      <c r="X376" s="4"/>
      <c r="Y376" s="4"/>
      <c r="Z376" s="4"/>
      <c r="AA376" s="4"/>
      <c r="AB376" s="4"/>
      <c r="AC376" s="4"/>
      <c r="AD376" s="4"/>
      <c r="AE376" s="4"/>
      <c r="AF376" s="4"/>
      <c r="AG376" s="4"/>
    </row>
    <row r="377">
      <c r="A377" s="4"/>
      <c r="B377" s="4"/>
      <c r="C377" s="4"/>
      <c r="D377" s="4"/>
      <c r="E377" s="4"/>
      <c r="F377" s="4"/>
      <c r="G377" s="4"/>
      <c r="H377" s="8"/>
      <c r="I377" s="8"/>
      <c r="J377" s="8"/>
      <c r="K377" s="8"/>
      <c r="L377" s="8"/>
      <c r="M377" s="119"/>
      <c r="N377" s="118"/>
      <c r="O377" s="119"/>
      <c r="P377" s="119"/>
      <c r="Q377" s="119"/>
      <c r="R377" s="119"/>
      <c r="S377" s="4"/>
      <c r="T377" s="4"/>
      <c r="U377" s="4"/>
      <c r="V377" s="4"/>
      <c r="W377" s="4"/>
      <c r="X377" s="4"/>
      <c r="Y377" s="4"/>
      <c r="Z377" s="4"/>
      <c r="AA377" s="4"/>
      <c r="AB377" s="4"/>
      <c r="AC377" s="4"/>
      <c r="AD377" s="4"/>
      <c r="AE377" s="4"/>
      <c r="AF377" s="4"/>
      <c r="AG377" s="4"/>
    </row>
    <row r="378">
      <c r="A378" s="4"/>
      <c r="B378" s="4"/>
      <c r="C378" s="4"/>
      <c r="D378" s="4"/>
      <c r="E378" s="4"/>
      <c r="F378" s="4"/>
      <c r="G378" s="4"/>
      <c r="H378" s="8"/>
      <c r="I378" s="8"/>
      <c r="J378" s="8"/>
      <c r="K378" s="8"/>
      <c r="L378" s="8"/>
      <c r="M378" s="119"/>
      <c r="N378" s="118"/>
      <c r="O378" s="119"/>
      <c r="P378" s="119"/>
      <c r="Q378" s="119"/>
      <c r="R378" s="119"/>
      <c r="S378" s="4"/>
      <c r="T378" s="4"/>
      <c r="U378" s="4"/>
      <c r="V378" s="4"/>
      <c r="W378" s="4"/>
      <c r="X378" s="4"/>
      <c r="Y378" s="4"/>
      <c r="Z378" s="4"/>
      <c r="AA378" s="4"/>
      <c r="AB378" s="4"/>
      <c r="AC378" s="4"/>
      <c r="AD378" s="4"/>
      <c r="AE378" s="4"/>
      <c r="AF378" s="4"/>
      <c r="AG378" s="4"/>
    </row>
    <row r="379">
      <c r="A379" s="4"/>
      <c r="B379" s="4"/>
      <c r="C379" s="4"/>
      <c r="D379" s="4"/>
      <c r="E379" s="4"/>
      <c r="F379" s="4"/>
      <c r="G379" s="4"/>
      <c r="H379" s="8"/>
      <c r="I379" s="8"/>
      <c r="J379" s="8"/>
      <c r="K379" s="8"/>
      <c r="L379" s="8"/>
      <c r="M379" s="119"/>
      <c r="N379" s="118"/>
      <c r="O379" s="119"/>
      <c r="P379" s="119"/>
      <c r="Q379" s="119"/>
      <c r="R379" s="119"/>
      <c r="S379" s="4"/>
      <c r="T379" s="4"/>
      <c r="U379" s="4"/>
      <c r="V379" s="4"/>
      <c r="W379" s="4"/>
      <c r="X379" s="4"/>
      <c r="Y379" s="4"/>
      <c r="Z379" s="4"/>
      <c r="AA379" s="4"/>
      <c r="AB379" s="4"/>
      <c r="AC379" s="4"/>
      <c r="AD379" s="4"/>
      <c r="AE379" s="4"/>
      <c r="AF379" s="4"/>
      <c r="AG379" s="4"/>
    </row>
    <row r="380">
      <c r="A380" s="4"/>
      <c r="B380" s="4"/>
      <c r="C380" s="4"/>
      <c r="D380" s="4"/>
      <c r="E380" s="4"/>
      <c r="F380" s="4"/>
      <c r="G380" s="4"/>
      <c r="H380" s="8"/>
      <c r="I380" s="8"/>
      <c r="J380" s="8"/>
      <c r="K380" s="8"/>
      <c r="L380" s="8"/>
      <c r="M380" s="119"/>
      <c r="N380" s="118"/>
      <c r="O380" s="119"/>
      <c r="P380" s="119"/>
      <c r="Q380" s="119"/>
      <c r="R380" s="119"/>
      <c r="S380" s="4"/>
      <c r="T380" s="4"/>
      <c r="U380" s="4"/>
      <c r="V380" s="4"/>
      <c r="W380" s="4"/>
      <c r="X380" s="4"/>
      <c r="Y380" s="4"/>
      <c r="Z380" s="4"/>
      <c r="AA380" s="4"/>
      <c r="AB380" s="4"/>
      <c r="AC380" s="4"/>
      <c r="AD380" s="4"/>
      <c r="AE380" s="4"/>
      <c r="AF380" s="4"/>
      <c r="AG380" s="4"/>
    </row>
    <row r="381">
      <c r="A381" s="4"/>
      <c r="B381" s="4"/>
      <c r="C381" s="4"/>
      <c r="D381" s="4"/>
      <c r="E381" s="4"/>
      <c r="F381" s="4"/>
      <c r="G381" s="4"/>
      <c r="H381" s="8"/>
      <c r="I381" s="8"/>
      <c r="J381" s="8"/>
      <c r="K381" s="8"/>
      <c r="L381" s="8"/>
      <c r="M381" s="119"/>
      <c r="N381" s="118"/>
      <c r="O381" s="119"/>
      <c r="P381" s="119"/>
      <c r="Q381" s="119"/>
      <c r="R381" s="119"/>
      <c r="S381" s="4"/>
      <c r="T381" s="4"/>
      <c r="U381" s="4"/>
      <c r="V381" s="4"/>
      <c r="W381" s="4"/>
      <c r="X381" s="4"/>
      <c r="Y381" s="4"/>
      <c r="Z381" s="4"/>
      <c r="AA381" s="4"/>
      <c r="AB381" s="4"/>
      <c r="AC381" s="4"/>
      <c r="AD381" s="4"/>
      <c r="AE381" s="4"/>
      <c r="AF381" s="4"/>
      <c r="AG381" s="4"/>
    </row>
    <row r="382">
      <c r="A382" s="4"/>
      <c r="B382" s="4"/>
      <c r="C382" s="4"/>
      <c r="D382" s="4"/>
      <c r="E382" s="4"/>
      <c r="F382" s="4"/>
      <c r="G382" s="4"/>
      <c r="H382" s="8"/>
      <c r="I382" s="8"/>
      <c r="J382" s="8"/>
      <c r="K382" s="8"/>
      <c r="L382" s="8"/>
      <c r="M382" s="119"/>
      <c r="N382" s="118"/>
      <c r="O382" s="119"/>
      <c r="P382" s="119"/>
      <c r="Q382" s="119"/>
      <c r="R382" s="119"/>
      <c r="S382" s="4"/>
      <c r="T382" s="4"/>
      <c r="U382" s="4"/>
      <c r="V382" s="4"/>
      <c r="W382" s="4"/>
      <c r="X382" s="4"/>
      <c r="Y382" s="4"/>
      <c r="Z382" s="4"/>
      <c r="AA382" s="4"/>
      <c r="AB382" s="4"/>
      <c r="AC382" s="4"/>
      <c r="AD382" s="4"/>
      <c r="AE382" s="4"/>
      <c r="AF382" s="4"/>
      <c r="AG382" s="4"/>
    </row>
    <row r="383">
      <c r="A383" s="4"/>
      <c r="B383" s="4"/>
      <c r="C383" s="4"/>
      <c r="D383" s="4"/>
      <c r="E383" s="4"/>
      <c r="F383" s="4"/>
      <c r="G383" s="4"/>
      <c r="H383" s="8"/>
      <c r="I383" s="8"/>
      <c r="J383" s="8"/>
      <c r="K383" s="8"/>
      <c r="L383" s="8"/>
      <c r="M383" s="119"/>
      <c r="N383" s="118"/>
      <c r="O383" s="119"/>
      <c r="P383" s="119"/>
      <c r="Q383" s="119"/>
      <c r="R383" s="119"/>
      <c r="S383" s="4"/>
      <c r="T383" s="4"/>
      <c r="U383" s="4"/>
      <c r="V383" s="4"/>
      <c r="W383" s="4"/>
      <c r="X383" s="4"/>
      <c r="Y383" s="4"/>
      <c r="Z383" s="4"/>
      <c r="AA383" s="4"/>
      <c r="AB383" s="4"/>
      <c r="AC383" s="4"/>
      <c r="AD383" s="4"/>
      <c r="AE383" s="4"/>
      <c r="AF383" s="4"/>
      <c r="AG383" s="4"/>
    </row>
    <row r="384">
      <c r="A384" s="4"/>
      <c r="B384" s="4"/>
      <c r="C384" s="4"/>
      <c r="D384" s="4"/>
      <c r="E384" s="4"/>
      <c r="F384" s="4"/>
      <c r="G384" s="4"/>
      <c r="H384" s="8"/>
      <c r="I384" s="8"/>
      <c r="J384" s="8"/>
      <c r="K384" s="8"/>
      <c r="L384" s="8"/>
      <c r="M384" s="119"/>
      <c r="N384" s="118"/>
      <c r="O384" s="119"/>
      <c r="P384" s="119"/>
      <c r="Q384" s="119"/>
      <c r="R384" s="119"/>
      <c r="S384" s="4"/>
      <c r="T384" s="4"/>
      <c r="U384" s="4"/>
      <c r="V384" s="4"/>
      <c r="W384" s="4"/>
      <c r="X384" s="4"/>
      <c r="Y384" s="4"/>
      <c r="Z384" s="4"/>
      <c r="AA384" s="4"/>
      <c r="AB384" s="4"/>
      <c r="AC384" s="4"/>
      <c r="AD384" s="4"/>
      <c r="AE384" s="4"/>
      <c r="AF384" s="4"/>
      <c r="AG384" s="4"/>
    </row>
    <row r="385">
      <c r="A385" s="4"/>
      <c r="B385" s="4"/>
      <c r="C385" s="4"/>
      <c r="D385" s="4"/>
      <c r="E385" s="4"/>
      <c r="F385" s="4"/>
      <c r="G385" s="4"/>
      <c r="H385" s="8"/>
      <c r="I385" s="8"/>
      <c r="J385" s="8"/>
      <c r="K385" s="8"/>
      <c r="L385" s="8"/>
      <c r="M385" s="119"/>
      <c r="N385" s="118"/>
      <c r="O385" s="119"/>
      <c r="P385" s="119"/>
      <c r="Q385" s="119"/>
      <c r="R385" s="119"/>
      <c r="S385" s="4"/>
      <c r="T385" s="4"/>
      <c r="U385" s="4"/>
      <c r="V385" s="4"/>
      <c r="W385" s="4"/>
      <c r="X385" s="4"/>
      <c r="Y385" s="4"/>
      <c r="Z385" s="4"/>
      <c r="AA385" s="4"/>
      <c r="AB385" s="4"/>
      <c r="AC385" s="4"/>
      <c r="AD385" s="4"/>
      <c r="AE385" s="4"/>
      <c r="AF385" s="4"/>
      <c r="AG385" s="4"/>
    </row>
    <row r="386">
      <c r="A386" s="4"/>
      <c r="B386" s="4"/>
      <c r="C386" s="4"/>
      <c r="D386" s="4"/>
      <c r="E386" s="4"/>
      <c r="F386" s="4"/>
      <c r="G386" s="4"/>
      <c r="H386" s="8"/>
      <c r="I386" s="8"/>
      <c r="J386" s="8"/>
      <c r="K386" s="8"/>
      <c r="L386" s="8"/>
      <c r="M386" s="119"/>
      <c r="N386" s="118"/>
      <c r="O386" s="119"/>
      <c r="P386" s="119"/>
      <c r="Q386" s="119"/>
      <c r="R386" s="119"/>
      <c r="S386" s="4"/>
      <c r="T386" s="4"/>
      <c r="U386" s="4"/>
      <c r="V386" s="4"/>
      <c r="W386" s="4"/>
      <c r="X386" s="4"/>
      <c r="Y386" s="4"/>
      <c r="Z386" s="4"/>
      <c r="AA386" s="4"/>
      <c r="AB386" s="4"/>
      <c r="AC386" s="4"/>
      <c r="AD386" s="4"/>
      <c r="AE386" s="4"/>
      <c r="AF386" s="4"/>
      <c r="AG386" s="4"/>
    </row>
    <row r="387">
      <c r="A387" s="4"/>
      <c r="B387" s="4"/>
      <c r="C387" s="4"/>
      <c r="D387" s="4"/>
      <c r="E387" s="4"/>
      <c r="F387" s="4"/>
      <c r="G387" s="4"/>
      <c r="H387" s="8"/>
      <c r="I387" s="8"/>
      <c r="J387" s="8"/>
      <c r="K387" s="8"/>
      <c r="L387" s="8"/>
      <c r="M387" s="119"/>
      <c r="N387" s="118"/>
      <c r="O387" s="119"/>
      <c r="P387" s="119"/>
      <c r="Q387" s="119"/>
      <c r="R387" s="119"/>
      <c r="S387" s="4"/>
      <c r="T387" s="4"/>
      <c r="U387" s="4"/>
      <c r="V387" s="4"/>
      <c r="W387" s="4"/>
      <c r="X387" s="4"/>
      <c r="Y387" s="4"/>
      <c r="Z387" s="4"/>
      <c r="AA387" s="4"/>
      <c r="AB387" s="4"/>
      <c r="AC387" s="4"/>
      <c r="AD387" s="4"/>
      <c r="AE387" s="4"/>
      <c r="AF387" s="4"/>
      <c r="AG387" s="4"/>
    </row>
    <row r="388">
      <c r="A388" s="4"/>
      <c r="B388" s="4"/>
      <c r="C388" s="4"/>
      <c r="D388" s="4"/>
      <c r="E388" s="4"/>
      <c r="F388" s="4"/>
      <c r="G388" s="4"/>
      <c r="H388" s="8"/>
      <c r="I388" s="8"/>
      <c r="J388" s="8"/>
      <c r="K388" s="8"/>
      <c r="L388" s="8"/>
      <c r="M388" s="119"/>
      <c r="N388" s="118"/>
      <c r="O388" s="119"/>
      <c r="P388" s="119"/>
      <c r="Q388" s="119"/>
      <c r="R388" s="119"/>
      <c r="S388" s="4"/>
      <c r="T388" s="4"/>
      <c r="U388" s="4"/>
      <c r="V388" s="4"/>
      <c r="W388" s="4"/>
      <c r="X388" s="4"/>
      <c r="Y388" s="4"/>
      <c r="Z388" s="4"/>
      <c r="AA388" s="4"/>
      <c r="AB388" s="4"/>
      <c r="AC388" s="4"/>
      <c r="AD388" s="4"/>
      <c r="AE388" s="4"/>
      <c r="AF388" s="4"/>
      <c r="AG388" s="4"/>
    </row>
    <row r="389">
      <c r="A389" s="4"/>
      <c r="B389" s="4"/>
      <c r="C389" s="4"/>
      <c r="D389" s="4"/>
      <c r="E389" s="4"/>
      <c r="F389" s="4"/>
      <c r="G389" s="4"/>
      <c r="H389" s="8"/>
      <c r="I389" s="8"/>
      <c r="J389" s="8"/>
      <c r="K389" s="8"/>
      <c r="L389" s="8"/>
      <c r="M389" s="119"/>
      <c r="N389" s="118"/>
      <c r="O389" s="119"/>
      <c r="P389" s="119"/>
      <c r="Q389" s="119"/>
      <c r="R389" s="119"/>
      <c r="S389" s="4"/>
      <c r="T389" s="4"/>
      <c r="U389" s="4"/>
      <c r="V389" s="4"/>
      <c r="W389" s="4"/>
      <c r="X389" s="4"/>
      <c r="Y389" s="4"/>
      <c r="Z389" s="4"/>
      <c r="AA389" s="4"/>
      <c r="AB389" s="4"/>
      <c r="AC389" s="4"/>
      <c r="AD389" s="4"/>
      <c r="AE389" s="4"/>
      <c r="AF389" s="4"/>
      <c r="AG389" s="4"/>
    </row>
    <row r="390">
      <c r="A390" s="4"/>
      <c r="B390" s="4"/>
      <c r="C390" s="4"/>
      <c r="D390" s="4"/>
      <c r="E390" s="4"/>
      <c r="F390" s="4"/>
      <c r="G390" s="4"/>
      <c r="H390" s="8"/>
      <c r="I390" s="8"/>
      <c r="J390" s="8"/>
      <c r="K390" s="8"/>
      <c r="L390" s="8"/>
      <c r="M390" s="119"/>
      <c r="N390" s="118"/>
      <c r="O390" s="119"/>
      <c r="P390" s="119"/>
      <c r="Q390" s="119"/>
      <c r="R390" s="119"/>
      <c r="S390" s="4"/>
      <c r="T390" s="4"/>
      <c r="U390" s="4"/>
      <c r="V390" s="4"/>
      <c r="W390" s="4"/>
      <c r="X390" s="4"/>
      <c r="Y390" s="4"/>
      <c r="Z390" s="4"/>
      <c r="AA390" s="4"/>
      <c r="AB390" s="4"/>
      <c r="AC390" s="4"/>
      <c r="AD390" s="4"/>
      <c r="AE390" s="4"/>
      <c r="AF390" s="4"/>
      <c r="AG390" s="4"/>
    </row>
    <row r="391">
      <c r="A391" s="4"/>
      <c r="B391" s="4"/>
      <c r="C391" s="4"/>
      <c r="D391" s="4"/>
      <c r="E391" s="4"/>
      <c r="F391" s="4"/>
      <c r="G391" s="4"/>
      <c r="H391" s="8"/>
      <c r="I391" s="8"/>
      <c r="J391" s="8"/>
      <c r="K391" s="8"/>
      <c r="L391" s="8"/>
      <c r="M391" s="119"/>
      <c r="N391" s="118"/>
      <c r="O391" s="119"/>
      <c r="P391" s="119"/>
      <c r="Q391" s="119"/>
      <c r="R391" s="119"/>
      <c r="S391" s="4"/>
      <c r="T391" s="4"/>
      <c r="U391" s="4"/>
      <c r="V391" s="4"/>
      <c r="W391" s="4"/>
      <c r="X391" s="4"/>
      <c r="Y391" s="4"/>
      <c r="Z391" s="4"/>
      <c r="AA391" s="4"/>
      <c r="AB391" s="4"/>
      <c r="AC391" s="4"/>
      <c r="AD391" s="4"/>
      <c r="AE391" s="4"/>
      <c r="AF391" s="4"/>
      <c r="AG391" s="4"/>
    </row>
    <row r="392">
      <c r="A392" s="4"/>
      <c r="B392" s="4"/>
      <c r="C392" s="4"/>
      <c r="D392" s="4"/>
      <c r="E392" s="4"/>
      <c r="F392" s="4"/>
      <c r="G392" s="4"/>
      <c r="H392" s="8"/>
      <c r="I392" s="8"/>
      <c r="J392" s="8"/>
      <c r="K392" s="8"/>
      <c r="L392" s="8"/>
      <c r="M392" s="119"/>
      <c r="N392" s="118"/>
      <c r="O392" s="119"/>
      <c r="P392" s="119"/>
      <c r="Q392" s="119"/>
      <c r="R392" s="119"/>
      <c r="S392" s="4"/>
      <c r="T392" s="4"/>
      <c r="U392" s="4"/>
      <c r="V392" s="4"/>
      <c r="W392" s="4"/>
      <c r="X392" s="4"/>
      <c r="Y392" s="4"/>
      <c r="Z392" s="4"/>
      <c r="AA392" s="4"/>
      <c r="AB392" s="4"/>
      <c r="AC392" s="4"/>
      <c r="AD392" s="4"/>
      <c r="AE392" s="4"/>
      <c r="AF392" s="4"/>
      <c r="AG392" s="4"/>
    </row>
    <row r="393">
      <c r="A393" s="4"/>
      <c r="B393" s="4"/>
      <c r="C393" s="4"/>
      <c r="D393" s="4"/>
      <c r="E393" s="4"/>
      <c r="F393" s="4"/>
      <c r="G393" s="4"/>
      <c r="H393" s="8"/>
      <c r="I393" s="8"/>
      <c r="J393" s="8"/>
      <c r="K393" s="8"/>
      <c r="L393" s="8"/>
      <c r="M393" s="119"/>
      <c r="N393" s="118"/>
      <c r="O393" s="119"/>
      <c r="P393" s="119"/>
      <c r="Q393" s="119"/>
      <c r="R393" s="119"/>
      <c r="S393" s="4"/>
      <c r="T393" s="4"/>
      <c r="U393" s="4"/>
      <c r="V393" s="4"/>
      <c r="W393" s="4"/>
      <c r="X393" s="4"/>
      <c r="Y393" s="4"/>
      <c r="Z393" s="4"/>
      <c r="AA393" s="4"/>
      <c r="AB393" s="4"/>
      <c r="AC393" s="4"/>
      <c r="AD393" s="4"/>
      <c r="AE393" s="4"/>
      <c r="AF393" s="4"/>
      <c r="AG393" s="4"/>
    </row>
    <row r="394">
      <c r="A394" s="4"/>
      <c r="B394" s="4"/>
      <c r="C394" s="4"/>
      <c r="D394" s="4"/>
      <c r="E394" s="4"/>
      <c r="F394" s="4"/>
      <c r="G394" s="4"/>
      <c r="H394" s="8"/>
      <c r="I394" s="8"/>
      <c r="J394" s="8"/>
      <c r="K394" s="8"/>
      <c r="L394" s="8"/>
      <c r="M394" s="119"/>
      <c r="N394" s="118"/>
      <c r="O394" s="119"/>
      <c r="P394" s="119"/>
      <c r="Q394" s="119"/>
      <c r="R394" s="119"/>
      <c r="S394" s="4"/>
      <c r="T394" s="4"/>
      <c r="U394" s="4"/>
      <c r="V394" s="4"/>
      <c r="W394" s="4"/>
      <c r="X394" s="4"/>
      <c r="Y394" s="4"/>
      <c r="Z394" s="4"/>
      <c r="AA394" s="4"/>
      <c r="AB394" s="4"/>
      <c r="AC394" s="4"/>
      <c r="AD394" s="4"/>
      <c r="AE394" s="4"/>
      <c r="AF394" s="4"/>
      <c r="AG394" s="4"/>
    </row>
    <row r="395">
      <c r="A395" s="4"/>
      <c r="B395" s="4"/>
      <c r="C395" s="4"/>
      <c r="D395" s="4"/>
      <c r="E395" s="4"/>
      <c r="F395" s="4"/>
      <c r="G395" s="4"/>
      <c r="H395" s="8"/>
      <c r="I395" s="8"/>
      <c r="J395" s="8"/>
      <c r="K395" s="8"/>
      <c r="L395" s="8"/>
      <c r="M395" s="119"/>
      <c r="N395" s="118"/>
      <c r="O395" s="119"/>
      <c r="P395" s="119"/>
      <c r="Q395" s="119"/>
      <c r="R395" s="119"/>
      <c r="S395" s="4"/>
      <c r="T395" s="4"/>
      <c r="U395" s="4"/>
      <c r="V395" s="4"/>
      <c r="W395" s="4"/>
      <c r="X395" s="4"/>
      <c r="Y395" s="4"/>
      <c r="Z395" s="4"/>
      <c r="AA395" s="4"/>
      <c r="AB395" s="4"/>
      <c r="AC395" s="4"/>
      <c r="AD395" s="4"/>
      <c r="AE395" s="4"/>
      <c r="AF395" s="4"/>
      <c r="AG395" s="4"/>
    </row>
    <row r="396">
      <c r="A396" s="4"/>
      <c r="B396" s="4"/>
      <c r="C396" s="4"/>
      <c r="D396" s="4"/>
      <c r="E396" s="4"/>
      <c r="F396" s="4"/>
      <c r="G396" s="4"/>
      <c r="H396" s="8"/>
      <c r="I396" s="8"/>
      <c r="J396" s="8"/>
      <c r="K396" s="8"/>
      <c r="L396" s="8"/>
      <c r="M396" s="119"/>
      <c r="N396" s="118"/>
      <c r="O396" s="119"/>
      <c r="P396" s="119"/>
      <c r="Q396" s="119"/>
      <c r="R396" s="119"/>
      <c r="S396" s="4"/>
      <c r="T396" s="4"/>
      <c r="U396" s="4"/>
      <c r="V396" s="4"/>
      <c r="W396" s="4"/>
      <c r="X396" s="4"/>
      <c r="Y396" s="4"/>
      <c r="Z396" s="4"/>
      <c r="AA396" s="4"/>
      <c r="AB396" s="4"/>
      <c r="AC396" s="4"/>
      <c r="AD396" s="4"/>
      <c r="AE396" s="4"/>
      <c r="AF396" s="4"/>
      <c r="AG396" s="4"/>
    </row>
    <row r="397">
      <c r="A397" s="4"/>
      <c r="B397" s="4"/>
      <c r="C397" s="4"/>
      <c r="D397" s="4"/>
      <c r="E397" s="4"/>
      <c r="F397" s="4"/>
      <c r="G397" s="4"/>
      <c r="H397" s="8"/>
      <c r="I397" s="8"/>
      <c r="J397" s="8"/>
      <c r="K397" s="8"/>
      <c r="L397" s="8"/>
      <c r="M397" s="119"/>
      <c r="N397" s="118"/>
      <c r="O397" s="119"/>
      <c r="P397" s="119"/>
      <c r="Q397" s="119"/>
      <c r="R397" s="119"/>
      <c r="S397" s="4"/>
      <c r="T397" s="4"/>
      <c r="U397" s="4"/>
      <c r="V397" s="4"/>
      <c r="W397" s="4"/>
      <c r="X397" s="4"/>
      <c r="Y397" s="4"/>
      <c r="Z397" s="4"/>
      <c r="AA397" s="4"/>
      <c r="AB397" s="4"/>
      <c r="AC397" s="4"/>
      <c r="AD397" s="4"/>
      <c r="AE397" s="4"/>
      <c r="AF397" s="4"/>
      <c r="AG397" s="4"/>
    </row>
    <row r="398">
      <c r="A398" s="4"/>
      <c r="B398" s="4"/>
      <c r="C398" s="4"/>
      <c r="D398" s="4"/>
      <c r="E398" s="4"/>
      <c r="F398" s="4"/>
      <c r="G398" s="4"/>
      <c r="H398" s="8"/>
      <c r="I398" s="8"/>
      <c r="J398" s="8"/>
      <c r="K398" s="8"/>
      <c r="L398" s="8"/>
      <c r="M398" s="119"/>
      <c r="N398" s="118"/>
      <c r="O398" s="119"/>
      <c r="P398" s="119"/>
      <c r="Q398" s="119"/>
      <c r="R398" s="119"/>
      <c r="S398" s="4"/>
      <c r="T398" s="4"/>
      <c r="U398" s="4"/>
      <c r="V398" s="4"/>
      <c r="W398" s="4"/>
      <c r="X398" s="4"/>
      <c r="Y398" s="4"/>
      <c r="Z398" s="4"/>
      <c r="AA398" s="4"/>
      <c r="AB398" s="4"/>
      <c r="AC398" s="4"/>
      <c r="AD398" s="4"/>
      <c r="AE398" s="4"/>
      <c r="AF398" s="4"/>
      <c r="AG398" s="4"/>
    </row>
    <row r="399">
      <c r="A399" s="4"/>
      <c r="B399" s="4"/>
      <c r="C399" s="4"/>
      <c r="D399" s="4"/>
      <c r="E399" s="4"/>
      <c r="F399" s="4"/>
      <c r="G399" s="4"/>
      <c r="H399" s="8"/>
      <c r="I399" s="8"/>
      <c r="J399" s="8"/>
      <c r="K399" s="8"/>
      <c r="L399" s="8"/>
      <c r="M399" s="119"/>
      <c r="N399" s="118"/>
      <c r="O399" s="119"/>
      <c r="P399" s="119"/>
      <c r="Q399" s="119"/>
      <c r="R399" s="119"/>
      <c r="S399" s="4"/>
      <c r="T399" s="4"/>
      <c r="U399" s="4"/>
      <c r="V399" s="4"/>
      <c r="W399" s="4"/>
      <c r="X399" s="4"/>
      <c r="Y399" s="4"/>
      <c r="Z399" s="4"/>
      <c r="AA399" s="4"/>
      <c r="AB399" s="4"/>
      <c r="AC399" s="4"/>
      <c r="AD399" s="4"/>
      <c r="AE399" s="4"/>
      <c r="AF399" s="4"/>
      <c r="AG399" s="4"/>
    </row>
    <row r="400">
      <c r="A400" s="4"/>
      <c r="B400" s="4"/>
      <c r="C400" s="4"/>
      <c r="D400" s="4"/>
      <c r="E400" s="4"/>
      <c r="F400" s="4"/>
      <c r="G400" s="4"/>
      <c r="H400" s="8"/>
      <c r="I400" s="8"/>
      <c r="J400" s="8"/>
      <c r="K400" s="8"/>
      <c r="L400" s="8"/>
      <c r="M400" s="119"/>
      <c r="N400" s="118"/>
      <c r="O400" s="119"/>
      <c r="P400" s="119"/>
      <c r="Q400" s="119"/>
      <c r="R400" s="119"/>
      <c r="S400" s="4"/>
      <c r="T400" s="4"/>
      <c r="U400" s="4"/>
      <c r="V400" s="4"/>
      <c r="W400" s="4"/>
      <c r="X400" s="4"/>
      <c r="Y400" s="4"/>
      <c r="Z400" s="4"/>
      <c r="AA400" s="4"/>
      <c r="AB400" s="4"/>
      <c r="AC400" s="4"/>
      <c r="AD400" s="4"/>
      <c r="AE400" s="4"/>
      <c r="AF400" s="4"/>
      <c r="AG400" s="4"/>
    </row>
    <row r="401">
      <c r="A401" s="4"/>
      <c r="B401" s="4"/>
      <c r="C401" s="4"/>
      <c r="D401" s="4"/>
      <c r="E401" s="4"/>
      <c r="F401" s="4"/>
      <c r="G401" s="4"/>
      <c r="H401" s="8"/>
      <c r="I401" s="8"/>
      <c r="J401" s="8"/>
      <c r="K401" s="8"/>
      <c r="L401" s="8"/>
      <c r="M401" s="119"/>
      <c r="N401" s="118"/>
      <c r="O401" s="119"/>
      <c r="P401" s="119"/>
      <c r="Q401" s="119"/>
      <c r="R401" s="119"/>
      <c r="S401" s="4"/>
      <c r="T401" s="4"/>
      <c r="U401" s="4"/>
      <c r="V401" s="4"/>
      <c r="W401" s="4"/>
      <c r="X401" s="4"/>
      <c r="Y401" s="4"/>
      <c r="Z401" s="4"/>
      <c r="AA401" s="4"/>
      <c r="AB401" s="4"/>
      <c r="AC401" s="4"/>
      <c r="AD401" s="4"/>
      <c r="AE401" s="4"/>
      <c r="AF401" s="4"/>
      <c r="AG401" s="4"/>
    </row>
    <row r="402">
      <c r="A402" s="4"/>
      <c r="B402" s="4"/>
      <c r="C402" s="4"/>
      <c r="D402" s="4"/>
      <c r="E402" s="4"/>
      <c r="F402" s="4"/>
      <c r="G402" s="4"/>
      <c r="H402" s="8"/>
      <c r="I402" s="8"/>
      <c r="J402" s="8"/>
      <c r="K402" s="8"/>
      <c r="L402" s="8"/>
      <c r="M402" s="119"/>
      <c r="N402" s="118"/>
      <c r="O402" s="119"/>
      <c r="P402" s="119"/>
      <c r="Q402" s="119"/>
      <c r="R402" s="119"/>
      <c r="S402" s="4"/>
      <c r="T402" s="4"/>
      <c r="U402" s="4"/>
      <c r="V402" s="4"/>
      <c r="W402" s="4"/>
      <c r="X402" s="4"/>
      <c r="Y402" s="4"/>
      <c r="Z402" s="4"/>
      <c r="AA402" s="4"/>
      <c r="AB402" s="4"/>
      <c r="AC402" s="4"/>
      <c r="AD402" s="4"/>
      <c r="AE402" s="4"/>
      <c r="AF402" s="4"/>
      <c r="AG402" s="4"/>
    </row>
    <row r="403">
      <c r="A403" s="4"/>
      <c r="B403" s="4"/>
      <c r="C403" s="4"/>
      <c r="D403" s="4"/>
      <c r="E403" s="4"/>
      <c r="F403" s="4"/>
      <c r="G403" s="4"/>
      <c r="H403" s="8"/>
      <c r="I403" s="8"/>
      <c r="J403" s="8"/>
      <c r="K403" s="8"/>
      <c r="L403" s="8"/>
      <c r="M403" s="119"/>
      <c r="N403" s="118"/>
      <c r="O403" s="119"/>
      <c r="P403" s="119"/>
      <c r="Q403" s="119"/>
      <c r="R403" s="119"/>
      <c r="S403" s="4"/>
      <c r="T403" s="4"/>
      <c r="U403" s="4"/>
      <c r="V403" s="4"/>
      <c r="W403" s="4"/>
      <c r="X403" s="4"/>
      <c r="Y403" s="4"/>
      <c r="Z403" s="4"/>
      <c r="AA403" s="4"/>
      <c r="AB403" s="4"/>
      <c r="AC403" s="4"/>
      <c r="AD403" s="4"/>
      <c r="AE403" s="4"/>
      <c r="AF403" s="4"/>
      <c r="AG403" s="4"/>
    </row>
    <row r="404">
      <c r="A404" s="4"/>
      <c r="B404" s="4"/>
      <c r="C404" s="4"/>
      <c r="D404" s="4"/>
      <c r="E404" s="4"/>
      <c r="F404" s="4"/>
      <c r="G404" s="4"/>
      <c r="H404" s="8"/>
      <c r="I404" s="8"/>
      <c r="J404" s="8"/>
      <c r="K404" s="8"/>
      <c r="L404" s="8"/>
      <c r="M404" s="119"/>
      <c r="N404" s="118"/>
      <c r="O404" s="119"/>
      <c r="P404" s="119"/>
      <c r="Q404" s="119"/>
      <c r="R404" s="119"/>
      <c r="S404" s="4"/>
      <c r="T404" s="4"/>
      <c r="U404" s="4"/>
      <c r="V404" s="4"/>
      <c r="W404" s="4"/>
      <c r="X404" s="4"/>
      <c r="Y404" s="4"/>
      <c r="Z404" s="4"/>
      <c r="AA404" s="4"/>
      <c r="AB404" s="4"/>
      <c r="AC404" s="4"/>
      <c r="AD404" s="4"/>
      <c r="AE404" s="4"/>
      <c r="AF404" s="4"/>
      <c r="AG404" s="4"/>
    </row>
    <row r="405">
      <c r="A405" s="4"/>
      <c r="B405" s="4"/>
      <c r="C405" s="4"/>
      <c r="D405" s="4"/>
      <c r="E405" s="4"/>
      <c r="F405" s="4"/>
      <c r="G405" s="4"/>
      <c r="H405" s="8"/>
      <c r="I405" s="8"/>
      <c r="J405" s="8"/>
      <c r="K405" s="8"/>
      <c r="L405" s="8"/>
      <c r="M405" s="119"/>
      <c r="N405" s="118"/>
      <c r="O405" s="119"/>
      <c r="P405" s="119"/>
      <c r="Q405" s="119"/>
      <c r="R405" s="119"/>
      <c r="S405" s="4"/>
      <c r="T405" s="4"/>
      <c r="U405" s="4"/>
      <c r="V405" s="4"/>
      <c r="W405" s="4"/>
      <c r="X405" s="4"/>
      <c r="Y405" s="4"/>
      <c r="Z405" s="4"/>
      <c r="AA405" s="4"/>
      <c r="AB405" s="4"/>
      <c r="AC405" s="4"/>
      <c r="AD405" s="4"/>
      <c r="AE405" s="4"/>
      <c r="AF405" s="4"/>
      <c r="AG405" s="4"/>
    </row>
    <row r="406">
      <c r="A406" s="4"/>
      <c r="B406" s="4"/>
      <c r="C406" s="4"/>
      <c r="D406" s="4"/>
      <c r="E406" s="4"/>
      <c r="F406" s="4"/>
      <c r="G406" s="4"/>
      <c r="H406" s="8"/>
      <c r="I406" s="8"/>
      <c r="J406" s="8"/>
      <c r="K406" s="8"/>
      <c r="L406" s="8"/>
      <c r="M406" s="119"/>
      <c r="N406" s="118"/>
      <c r="O406" s="119"/>
      <c r="P406" s="119"/>
      <c r="Q406" s="119"/>
      <c r="R406" s="119"/>
      <c r="S406" s="4"/>
      <c r="T406" s="4"/>
      <c r="U406" s="4"/>
      <c r="V406" s="4"/>
      <c r="W406" s="4"/>
      <c r="X406" s="4"/>
      <c r="Y406" s="4"/>
      <c r="Z406" s="4"/>
      <c r="AA406" s="4"/>
      <c r="AB406" s="4"/>
      <c r="AC406" s="4"/>
      <c r="AD406" s="4"/>
      <c r="AE406" s="4"/>
      <c r="AF406" s="4"/>
      <c r="AG406" s="4"/>
    </row>
    <row r="407">
      <c r="A407" s="4"/>
      <c r="B407" s="4"/>
      <c r="C407" s="4"/>
      <c r="D407" s="4"/>
      <c r="E407" s="4"/>
      <c r="F407" s="4"/>
      <c r="G407" s="4"/>
      <c r="H407" s="8"/>
      <c r="I407" s="8"/>
      <c r="J407" s="8"/>
      <c r="K407" s="8"/>
      <c r="L407" s="8"/>
      <c r="M407" s="119"/>
      <c r="N407" s="118"/>
      <c r="O407" s="119"/>
      <c r="P407" s="119"/>
      <c r="Q407" s="119"/>
      <c r="R407" s="119"/>
      <c r="S407" s="4"/>
      <c r="T407" s="4"/>
      <c r="U407" s="4"/>
      <c r="V407" s="4"/>
      <c r="W407" s="4"/>
      <c r="X407" s="4"/>
      <c r="Y407" s="4"/>
      <c r="Z407" s="4"/>
      <c r="AA407" s="4"/>
      <c r="AB407" s="4"/>
      <c r="AC407" s="4"/>
      <c r="AD407" s="4"/>
      <c r="AE407" s="4"/>
      <c r="AF407" s="4"/>
      <c r="AG407" s="4"/>
    </row>
    <row r="408">
      <c r="A408" s="4"/>
      <c r="B408" s="4"/>
      <c r="C408" s="4"/>
      <c r="D408" s="4"/>
      <c r="E408" s="4"/>
      <c r="F408" s="4"/>
      <c r="G408" s="4"/>
      <c r="H408" s="8"/>
      <c r="I408" s="8"/>
      <c r="J408" s="8"/>
      <c r="K408" s="8"/>
      <c r="L408" s="8"/>
      <c r="M408" s="119"/>
      <c r="N408" s="118"/>
      <c r="O408" s="119"/>
      <c r="P408" s="119"/>
      <c r="Q408" s="119"/>
      <c r="R408" s="119"/>
      <c r="S408" s="4"/>
      <c r="T408" s="4"/>
      <c r="U408" s="4"/>
      <c r="V408" s="4"/>
      <c r="W408" s="4"/>
      <c r="X408" s="4"/>
      <c r="Y408" s="4"/>
      <c r="Z408" s="4"/>
      <c r="AA408" s="4"/>
      <c r="AB408" s="4"/>
      <c r="AC408" s="4"/>
      <c r="AD408" s="4"/>
      <c r="AE408" s="4"/>
      <c r="AF408" s="4"/>
      <c r="AG408" s="4"/>
    </row>
    <row r="409">
      <c r="A409" s="4"/>
      <c r="B409" s="4"/>
      <c r="C409" s="4"/>
      <c r="D409" s="4"/>
      <c r="E409" s="4"/>
      <c r="F409" s="4"/>
      <c r="G409" s="4"/>
      <c r="H409" s="8"/>
      <c r="I409" s="8"/>
      <c r="J409" s="8"/>
      <c r="K409" s="8"/>
      <c r="L409" s="8"/>
      <c r="M409" s="119"/>
      <c r="N409" s="118"/>
      <c r="O409" s="119"/>
      <c r="P409" s="119"/>
      <c r="Q409" s="119"/>
      <c r="R409" s="119"/>
      <c r="S409" s="4"/>
      <c r="T409" s="4"/>
      <c r="U409" s="4"/>
      <c r="V409" s="4"/>
      <c r="W409" s="4"/>
      <c r="X409" s="4"/>
      <c r="Y409" s="4"/>
      <c r="Z409" s="4"/>
      <c r="AA409" s="4"/>
      <c r="AB409" s="4"/>
      <c r="AC409" s="4"/>
      <c r="AD409" s="4"/>
      <c r="AE409" s="4"/>
      <c r="AF409" s="4"/>
      <c r="AG409" s="4"/>
    </row>
    <row r="410">
      <c r="A410" s="4"/>
      <c r="B410" s="4"/>
      <c r="C410" s="4"/>
      <c r="D410" s="4"/>
      <c r="E410" s="4"/>
      <c r="F410" s="4"/>
      <c r="G410" s="4"/>
      <c r="H410" s="8"/>
      <c r="I410" s="8"/>
      <c r="J410" s="8"/>
      <c r="K410" s="8"/>
      <c r="L410" s="8"/>
      <c r="M410" s="119"/>
      <c r="N410" s="118"/>
      <c r="O410" s="119"/>
      <c r="P410" s="119"/>
      <c r="Q410" s="119"/>
      <c r="R410" s="119"/>
      <c r="S410" s="4"/>
      <c r="T410" s="4"/>
      <c r="U410" s="4"/>
      <c r="V410" s="4"/>
      <c r="W410" s="4"/>
      <c r="X410" s="4"/>
      <c r="Y410" s="4"/>
      <c r="Z410" s="4"/>
      <c r="AA410" s="4"/>
      <c r="AB410" s="4"/>
      <c r="AC410" s="4"/>
      <c r="AD410" s="4"/>
      <c r="AE410" s="4"/>
      <c r="AF410" s="4"/>
      <c r="AG410" s="4"/>
    </row>
    <row r="411">
      <c r="A411" s="4"/>
      <c r="B411" s="4"/>
      <c r="C411" s="4"/>
      <c r="D411" s="4"/>
      <c r="E411" s="4"/>
      <c r="F411" s="4"/>
      <c r="G411" s="4"/>
      <c r="H411" s="8"/>
      <c r="I411" s="8"/>
      <c r="J411" s="8"/>
      <c r="K411" s="8"/>
      <c r="L411" s="8"/>
      <c r="M411" s="119"/>
      <c r="N411" s="118"/>
      <c r="O411" s="119"/>
      <c r="P411" s="119"/>
      <c r="Q411" s="119"/>
      <c r="R411" s="119"/>
      <c r="S411" s="4"/>
      <c r="T411" s="4"/>
      <c r="U411" s="4"/>
      <c r="V411" s="4"/>
      <c r="W411" s="4"/>
      <c r="X411" s="4"/>
      <c r="Y411" s="4"/>
      <c r="Z411" s="4"/>
      <c r="AA411" s="4"/>
      <c r="AB411" s="4"/>
      <c r="AC411" s="4"/>
      <c r="AD411" s="4"/>
      <c r="AE411" s="4"/>
      <c r="AF411" s="4"/>
      <c r="AG411" s="4"/>
    </row>
    <row r="412">
      <c r="A412" s="4"/>
      <c r="B412" s="4"/>
      <c r="C412" s="4"/>
      <c r="D412" s="4"/>
      <c r="E412" s="4"/>
      <c r="F412" s="4"/>
      <c r="G412" s="4"/>
      <c r="H412" s="8"/>
      <c r="I412" s="8"/>
      <c r="J412" s="8"/>
      <c r="K412" s="8"/>
      <c r="L412" s="8"/>
      <c r="M412" s="119"/>
      <c r="N412" s="118"/>
      <c r="O412" s="119"/>
      <c r="P412" s="119"/>
      <c r="Q412" s="119"/>
      <c r="R412" s="119"/>
      <c r="S412" s="4"/>
      <c r="T412" s="4"/>
      <c r="U412" s="4"/>
      <c r="V412" s="4"/>
      <c r="W412" s="4"/>
      <c r="X412" s="4"/>
      <c r="Y412" s="4"/>
      <c r="Z412" s="4"/>
      <c r="AA412" s="4"/>
      <c r="AB412" s="4"/>
      <c r="AC412" s="4"/>
      <c r="AD412" s="4"/>
      <c r="AE412" s="4"/>
      <c r="AF412" s="4"/>
      <c r="AG412" s="4"/>
    </row>
    <row r="413">
      <c r="A413" s="4"/>
      <c r="B413" s="4"/>
      <c r="C413" s="4"/>
      <c r="D413" s="4"/>
      <c r="E413" s="4"/>
      <c r="F413" s="4"/>
      <c r="G413" s="4"/>
      <c r="H413" s="8"/>
      <c r="I413" s="8"/>
      <c r="J413" s="8"/>
      <c r="K413" s="8"/>
      <c r="L413" s="8"/>
      <c r="M413" s="119"/>
      <c r="N413" s="118"/>
      <c r="O413" s="119"/>
      <c r="P413" s="119"/>
      <c r="Q413" s="119"/>
      <c r="R413" s="119"/>
      <c r="S413" s="4"/>
      <c r="T413" s="4"/>
      <c r="U413" s="4"/>
      <c r="V413" s="4"/>
      <c r="W413" s="4"/>
      <c r="X413" s="4"/>
      <c r="Y413" s="4"/>
      <c r="Z413" s="4"/>
      <c r="AA413" s="4"/>
      <c r="AB413" s="4"/>
      <c r="AC413" s="4"/>
      <c r="AD413" s="4"/>
      <c r="AE413" s="4"/>
      <c r="AF413" s="4"/>
      <c r="AG413" s="4"/>
    </row>
    <row r="414">
      <c r="A414" s="4"/>
      <c r="B414" s="4"/>
      <c r="C414" s="4"/>
      <c r="D414" s="4"/>
      <c r="E414" s="4"/>
      <c r="F414" s="4"/>
      <c r="G414" s="4"/>
      <c r="H414" s="8"/>
      <c r="I414" s="8"/>
      <c r="J414" s="8"/>
      <c r="K414" s="8"/>
      <c r="L414" s="8"/>
      <c r="M414" s="119"/>
      <c r="N414" s="118"/>
      <c r="O414" s="119"/>
      <c r="P414" s="119"/>
      <c r="Q414" s="119"/>
      <c r="R414" s="119"/>
      <c r="S414" s="4"/>
      <c r="T414" s="4"/>
      <c r="U414" s="4"/>
      <c r="V414" s="4"/>
      <c r="W414" s="4"/>
      <c r="X414" s="4"/>
      <c r="Y414" s="4"/>
      <c r="Z414" s="4"/>
      <c r="AA414" s="4"/>
      <c r="AB414" s="4"/>
      <c r="AC414" s="4"/>
      <c r="AD414" s="4"/>
      <c r="AE414" s="4"/>
      <c r="AF414" s="4"/>
      <c r="AG414" s="4"/>
    </row>
    <row r="415">
      <c r="A415" s="4"/>
      <c r="B415" s="4"/>
      <c r="C415" s="4"/>
      <c r="D415" s="4"/>
      <c r="E415" s="4"/>
      <c r="F415" s="4"/>
      <c r="G415" s="4"/>
      <c r="H415" s="8"/>
      <c r="I415" s="8"/>
      <c r="J415" s="8"/>
      <c r="K415" s="8"/>
      <c r="L415" s="8"/>
      <c r="M415" s="119"/>
      <c r="N415" s="118"/>
      <c r="O415" s="119"/>
      <c r="P415" s="119"/>
      <c r="Q415" s="119"/>
      <c r="R415" s="119"/>
      <c r="S415" s="4"/>
      <c r="T415" s="4"/>
      <c r="U415" s="4"/>
      <c r="V415" s="4"/>
      <c r="W415" s="4"/>
      <c r="X415" s="4"/>
      <c r="Y415" s="4"/>
      <c r="Z415" s="4"/>
      <c r="AA415" s="4"/>
      <c r="AB415" s="4"/>
      <c r="AC415" s="4"/>
      <c r="AD415" s="4"/>
      <c r="AE415" s="4"/>
      <c r="AF415" s="4"/>
      <c r="AG415" s="4"/>
    </row>
    <row r="416">
      <c r="A416" s="4"/>
      <c r="B416" s="4"/>
      <c r="C416" s="4"/>
      <c r="D416" s="4"/>
      <c r="E416" s="4"/>
      <c r="F416" s="4"/>
      <c r="G416" s="4"/>
      <c r="H416" s="8"/>
      <c r="I416" s="8"/>
      <c r="J416" s="8"/>
      <c r="K416" s="8"/>
      <c r="L416" s="8"/>
      <c r="M416" s="119"/>
      <c r="N416" s="118"/>
      <c r="O416" s="119"/>
      <c r="P416" s="119"/>
      <c r="Q416" s="119"/>
      <c r="R416" s="119"/>
      <c r="S416" s="4"/>
      <c r="T416" s="4"/>
      <c r="U416" s="4"/>
      <c r="V416" s="4"/>
      <c r="W416" s="4"/>
      <c r="X416" s="4"/>
      <c r="Y416" s="4"/>
      <c r="Z416" s="4"/>
      <c r="AA416" s="4"/>
      <c r="AB416" s="4"/>
      <c r="AC416" s="4"/>
      <c r="AD416" s="4"/>
      <c r="AE416" s="4"/>
      <c r="AF416" s="4"/>
      <c r="AG416" s="4"/>
    </row>
    <row r="417">
      <c r="A417" s="4"/>
      <c r="B417" s="4"/>
      <c r="C417" s="4"/>
      <c r="D417" s="4"/>
      <c r="E417" s="4"/>
      <c r="F417" s="4"/>
      <c r="G417" s="4"/>
      <c r="H417" s="8"/>
      <c r="I417" s="8"/>
      <c r="J417" s="8"/>
      <c r="K417" s="8"/>
      <c r="L417" s="8"/>
      <c r="M417" s="119"/>
      <c r="N417" s="118"/>
      <c r="O417" s="119"/>
      <c r="P417" s="119"/>
      <c r="Q417" s="119"/>
      <c r="R417" s="119"/>
      <c r="S417" s="4"/>
      <c r="T417" s="4"/>
      <c r="U417" s="4"/>
      <c r="V417" s="4"/>
      <c r="W417" s="4"/>
      <c r="X417" s="4"/>
      <c r="Y417" s="4"/>
      <c r="Z417" s="4"/>
      <c r="AA417" s="4"/>
      <c r="AB417" s="4"/>
      <c r="AC417" s="4"/>
      <c r="AD417" s="4"/>
      <c r="AE417" s="4"/>
      <c r="AF417" s="4"/>
      <c r="AG417" s="4"/>
    </row>
    <row r="418">
      <c r="A418" s="4"/>
      <c r="B418" s="4"/>
      <c r="C418" s="4"/>
      <c r="D418" s="4"/>
      <c r="E418" s="4"/>
      <c r="F418" s="4"/>
      <c r="G418" s="4"/>
      <c r="H418" s="8"/>
      <c r="I418" s="8"/>
      <c r="J418" s="8"/>
      <c r="K418" s="8"/>
      <c r="L418" s="8"/>
      <c r="M418" s="119"/>
      <c r="N418" s="118"/>
      <c r="O418" s="119"/>
      <c r="P418" s="119"/>
      <c r="Q418" s="119"/>
      <c r="R418" s="119"/>
      <c r="S418" s="4"/>
      <c r="T418" s="4"/>
      <c r="U418" s="4"/>
      <c r="V418" s="4"/>
      <c r="W418" s="4"/>
      <c r="X418" s="4"/>
      <c r="Y418" s="4"/>
      <c r="Z418" s="4"/>
      <c r="AA418" s="4"/>
      <c r="AB418" s="4"/>
      <c r="AC418" s="4"/>
      <c r="AD418" s="4"/>
      <c r="AE418" s="4"/>
      <c r="AF418" s="4"/>
      <c r="AG418" s="4"/>
    </row>
    <row r="419">
      <c r="A419" s="4"/>
      <c r="B419" s="4"/>
      <c r="C419" s="4"/>
      <c r="D419" s="4"/>
      <c r="E419" s="4"/>
      <c r="F419" s="4"/>
      <c r="G419" s="4"/>
      <c r="H419" s="8"/>
      <c r="I419" s="8"/>
      <c r="J419" s="8"/>
      <c r="K419" s="8"/>
      <c r="L419" s="8"/>
      <c r="M419" s="119"/>
      <c r="N419" s="118"/>
      <c r="O419" s="119"/>
      <c r="P419" s="119"/>
      <c r="Q419" s="119"/>
      <c r="R419" s="119"/>
      <c r="S419" s="4"/>
      <c r="T419" s="4"/>
      <c r="U419" s="4"/>
      <c r="V419" s="4"/>
      <c r="W419" s="4"/>
      <c r="X419" s="4"/>
      <c r="Y419" s="4"/>
      <c r="Z419" s="4"/>
      <c r="AA419" s="4"/>
      <c r="AB419" s="4"/>
      <c r="AC419" s="4"/>
      <c r="AD419" s="4"/>
      <c r="AE419" s="4"/>
      <c r="AF419" s="4"/>
      <c r="AG419" s="4"/>
    </row>
    <row r="420">
      <c r="A420" s="4"/>
      <c r="B420" s="4"/>
      <c r="C420" s="4"/>
      <c r="D420" s="4"/>
      <c r="E420" s="4"/>
      <c r="F420" s="4"/>
      <c r="G420" s="4"/>
      <c r="H420" s="8"/>
      <c r="I420" s="8"/>
      <c r="J420" s="8"/>
      <c r="K420" s="8"/>
      <c r="L420" s="8"/>
      <c r="M420" s="119"/>
      <c r="N420" s="118"/>
      <c r="O420" s="119"/>
      <c r="P420" s="119"/>
      <c r="Q420" s="119"/>
      <c r="R420" s="119"/>
      <c r="S420" s="4"/>
      <c r="T420" s="4"/>
      <c r="U420" s="4"/>
      <c r="V420" s="4"/>
      <c r="W420" s="4"/>
      <c r="X420" s="4"/>
      <c r="Y420" s="4"/>
      <c r="Z420" s="4"/>
      <c r="AA420" s="4"/>
      <c r="AB420" s="4"/>
      <c r="AC420" s="4"/>
      <c r="AD420" s="4"/>
      <c r="AE420" s="4"/>
      <c r="AF420" s="4"/>
      <c r="AG420" s="4"/>
    </row>
    <row r="421">
      <c r="A421" s="4"/>
      <c r="B421" s="4"/>
      <c r="C421" s="4"/>
      <c r="D421" s="4"/>
      <c r="E421" s="4"/>
      <c r="F421" s="4"/>
      <c r="G421" s="4"/>
      <c r="H421" s="8"/>
      <c r="I421" s="8"/>
      <c r="J421" s="8"/>
      <c r="K421" s="8"/>
      <c r="L421" s="8"/>
      <c r="M421" s="119"/>
      <c r="N421" s="118"/>
      <c r="O421" s="119"/>
      <c r="P421" s="119"/>
      <c r="Q421" s="119"/>
      <c r="R421" s="119"/>
      <c r="S421" s="4"/>
      <c r="T421" s="4"/>
      <c r="U421" s="4"/>
      <c r="V421" s="4"/>
      <c r="W421" s="4"/>
      <c r="X421" s="4"/>
      <c r="Y421" s="4"/>
      <c r="Z421" s="4"/>
      <c r="AA421" s="4"/>
      <c r="AB421" s="4"/>
      <c r="AC421" s="4"/>
      <c r="AD421" s="4"/>
      <c r="AE421" s="4"/>
      <c r="AF421" s="4"/>
      <c r="AG421" s="4"/>
    </row>
    <row r="422">
      <c r="A422" s="4"/>
      <c r="B422" s="4"/>
      <c r="C422" s="4"/>
      <c r="D422" s="4"/>
      <c r="E422" s="4"/>
      <c r="F422" s="4"/>
      <c r="G422" s="4"/>
      <c r="H422" s="8"/>
      <c r="I422" s="8"/>
      <c r="J422" s="8"/>
      <c r="K422" s="8"/>
      <c r="L422" s="8"/>
      <c r="M422" s="119"/>
      <c r="N422" s="118"/>
      <c r="O422" s="119"/>
      <c r="P422" s="119"/>
      <c r="Q422" s="119"/>
      <c r="R422" s="119"/>
      <c r="S422" s="4"/>
      <c r="T422" s="4"/>
      <c r="U422" s="4"/>
      <c r="V422" s="4"/>
      <c r="W422" s="4"/>
      <c r="X422" s="4"/>
      <c r="Y422" s="4"/>
      <c r="Z422" s="4"/>
      <c r="AA422" s="4"/>
      <c r="AB422" s="4"/>
      <c r="AC422" s="4"/>
      <c r="AD422" s="4"/>
      <c r="AE422" s="4"/>
      <c r="AF422" s="4"/>
      <c r="AG422" s="4"/>
    </row>
    <row r="423">
      <c r="A423" s="4"/>
      <c r="B423" s="4"/>
      <c r="C423" s="4"/>
      <c r="D423" s="4"/>
      <c r="E423" s="4"/>
      <c r="F423" s="4"/>
      <c r="G423" s="4"/>
      <c r="H423" s="8"/>
      <c r="I423" s="8"/>
      <c r="J423" s="8"/>
      <c r="K423" s="8"/>
      <c r="L423" s="8"/>
      <c r="M423" s="119"/>
      <c r="N423" s="118"/>
      <c r="O423" s="119"/>
      <c r="P423" s="119"/>
      <c r="Q423" s="119"/>
      <c r="R423" s="119"/>
      <c r="S423" s="4"/>
      <c r="T423" s="4"/>
      <c r="U423" s="4"/>
      <c r="V423" s="4"/>
      <c r="W423" s="4"/>
      <c r="X423" s="4"/>
      <c r="Y423" s="4"/>
      <c r="Z423" s="4"/>
      <c r="AA423" s="4"/>
      <c r="AB423" s="4"/>
      <c r="AC423" s="4"/>
      <c r="AD423" s="4"/>
      <c r="AE423" s="4"/>
      <c r="AF423" s="4"/>
      <c r="AG423" s="4"/>
    </row>
    <row r="424">
      <c r="A424" s="4"/>
      <c r="B424" s="4"/>
      <c r="C424" s="4"/>
      <c r="D424" s="4"/>
      <c r="E424" s="4"/>
      <c r="F424" s="4"/>
      <c r="G424" s="4"/>
      <c r="H424" s="8"/>
      <c r="I424" s="8"/>
      <c r="J424" s="8"/>
      <c r="K424" s="8"/>
      <c r="L424" s="8"/>
      <c r="M424" s="119"/>
      <c r="N424" s="118"/>
      <c r="O424" s="119"/>
      <c r="P424" s="119"/>
      <c r="Q424" s="119"/>
      <c r="R424" s="119"/>
      <c r="S424" s="4"/>
      <c r="T424" s="4"/>
      <c r="U424" s="4"/>
      <c r="V424" s="4"/>
      <c r="W424" s="4"/>
      <c r="X424" s="4"/>
      <c r="Y424" s="4"/>
      <c r="Z424" s="4"/>
      <c r="AA424" s="4"/>
      <c r="AB424" s="4"/>
      <c r="AC424" s="4"/>
      <c r="AD424" s="4"/>
      <c r="AE424" s="4"/>
      <c r="AF424" s="4"/>
      <c r="AG424" s="4"/>
    </row>
    <row r="425">
      <c r="A425" s="4"/>
      <c r="B425" s="4"/>
      <c r="C425" s="4"/>
      <c r="D425" s="4"/>
      <c r="E425" s="4"/>
      <c r="F425" s="4"/>
      <c r="G425" s="4"/>
      <c r="H425" s="8"/>
      <c r="I425" s="8"/>
      <c r="J425" s="8"/>
      <c r="K425" s="8"/>
      <c r="L425" s="8"/>
      <c r="M425" s="119"/>
      <c r="N425" s="118"/>
      <c r="O425" s="119"/>
      <c r="P425" s="119"/>
      <c r="Q425" s="119"/>
      <c r="R425" s="119"/>
      <c r="S425" s="4"/>
      <c r="T425" s="4"/>
      <c r="U425" s="4"/>
      <c r="V425" s="4"/>
      <c r="W425" s="4"/>
      <c r="X425" s="4"/>
      <c r="Y425" s="4"/>
      <c r="Z425" s="4"/>
      <c r="AA425" s="4"/>
      <c r="AB425" s="4"/>
      <c r="AC425" s="4"/>
      <c r="AD425" s="4"/>
      <c r="AE425" s="4"/>
      <c r="AF425" s="4"/>
      <c r="AG425" s="4"/>
    </row>
    <row r="426">
      <c r="A426" s="4"/>
      <c r="B426" s="4"/>
      <c r="C426" s="4"/>
      <c r="D426" s="4"/>
      <c r="E426" s="4"/>
      <c r="F426" s="4"/>
      <c r="G426" s="4"/>
      <c r="H426" s="8"/>
      <c r="I426" s="8"/>
      <c r="J426" s="8"/>
      <c r="K426" s="8"/>
      <c r="L426" s="8"/>
      <c r="M426" s="119"/>
      <c r="N426" s="118"/>
      <c r="O426" s="119"/>
      <c r="P426" s="119"/>
      <c r="Q426" s="119"/>
      <c r="R426" s="119"/>
      <c r="S426" s="4"/>
      <c r="T426" s="4"/>
      <c r="U426" s="4"/>
      <c r="V426" s="4"/>
      <c r="W426" s="4"/>
      <c r="X426" s="4"/>
      <c r="Y426" s="4"/>
      <c r="Z426" s="4"/>
      <c r="AA426" s="4"/>
      <c r="AB426" s="4"/>
      <c r="AC426" s="4"/>
      <c r="AD426" s="4"/>
      <c r="AE426" s="4"/>
      <c r="AF426" s="4"/>
      <c r="AG426" s="4"/>
    </row>
    <row r="427">
      <c r="A427" s="4"/>
      <c r="B427" s="4"/>
      <c r="C427" s="4"/>
      <c r="D427" s="4"/>
      <c r="E427" s="4"/>
      <c r="F427" s="4"/>
      <c r="G427" s="4"/>
      <c r="H427" s="8"/>
      <c r="I427" s="8"/>
      <c r="J427" s="8"/>
      <c r="K427" s="8"/>
      <c r="L427" s="8"/>
      <c r="M427" s="119"/>
      <c r="N427" s="118"/>
      <c r="O427" s="119"/>
      <c r="P427" s="119"/>
      <c r="Q427" s="119"/>
      <c r="R427" s="119"/>
      <c r="S427" s="4"/>
      <c r="T427" s="4"/>
      <c r="U427" s="4"/>
      <c r="V427" s="4"/>
      <c r="W427" s="4"/>
      <c r="X427" s="4"/>
      <c r="Y427" s="4"/>
      <c r="Z427" s="4"/>
      <c r="AA427" s="4"/>
      <c r="AB427" s="4"/>
      <c r="AC427" s="4"/>
      <c r="AD427" s="4"/>
      <c r="AE427" s="4"/>
      <c r="AF427" s="4"/>
      <c r="AG427" s="4"/>
    </row>
    <row r="428">
      <c r="A428" s="4"/>
      <c r="B428" s="4"/>
      <c r="C428" s="4"/>
      <c r="D428" s="4"/>
      <c r="E428" s="4"/>
      <c r="F428" s="4"/>
      <c r="G428" s="4"/>
      <c r="H428" s="8"/>
      <c r="I428" s="8"/>
      <c r="J428" s="8"/>
      <c r="K428" s="8"/>
      <c r="L428" s="8"/>
      <c r="M428" s="119"/>
      <c r="N428" s="118"/>
      <c r="O428" s="119"/>
      <c r="P428" s="119"/>
      <c r="Q428" s="119"/>
      <c r="R428" s="119"/>
      <c r="S428" s="4"/>
      <c r="T428" s="4"/>
      <c r="U428" s="4"/>
      <c r="V428" s="4"/>
      <c r="W428" s="4"/>
      <c r="X428" s="4"/>
      <c r="Y428" s="4"/>
      <c r="Z428" s="4"/>
      <c r="AA428" s="4"/>
      <c r="AB428" s="4"/>
      <c r="AC428" s="4"/>
      <c r="AD428" s="4"/>
      <c r="AE428" s="4"/>
      <c r="AF428" s="4"/>
      <c r="AG428" s="4"/>
    </row>
    <row r="429">
      <c r="A429" s="4"/>
      <c r="B429" s="4"/>
      <c r="C429" s="4"/>
      <c r="D429" s="4"/>
      <c r="E429" s="4"/>
      <c r="F429" s="4"/>
      <c r="G429" s="4"/>
      <c r="H429" s="8"/>
      <c r="I429" s="8"/>
      <c r="J429" s="8"/>
      <c r="K429" s="8"/>
      <c r="L429" s="8"/>
      <c r="M429" s="119"/>
      <c r="N429" s="118"/>
      <c r="O429" s="119"/>
      <c r="P429" s="119"/>
      <c r="Q429" s="119"/>
      <c r="R429" s="119"/>
      <c r="S429" s="4"/>
      <c r="T429" s="4"/>
      <c r="U429" s="4"/>
      <c r="V429" s="4"/>
      <c r="W429" s="4"/>
      <c r="X429" s="4"/>
      <c r="Y429" s="4"/>
      <c r="Z429" s="4"/>
      <c r="AA429" s="4"/>
      <c r="AB429" s="4"/>
      <c r="AC429" s="4"/>
      <c r="AD429" s="4"/>
      <c r="AE429" s="4"/>
      <c r="AF429" s="4"/>
      <c r="AG429" s="4"/>
    </row>
    <row r="430">
      <c r="A430" s="4"/>
      <c r="B430" s="4"/>
      <c r="C430" s="4"/>
      <c r="D430" s="4"/>
      <c r="E430" s="4"/>
      <c r="F430" s="4"/>
      <c r="G430" s="4"/>
      <c r="H430" s="8"/>
      <c r="I430" s="8"/>
      <c r="J430" s="8"/>
      <c r="K430" s="8"/>
      <c r="L430" s="8"/>
      <c r="M430" s="119"/>
      <c r="N430" s="118"/>
      <c r="O430" s="119"/>
      <c r="P430" s="119"/>
      <c r="Q430" s="119"/>
      <c r="R430" s="119"/>
      <c r="S430" s="4"/>
      <c r="T430" s="4"/>
      <c r="U430" s="4"/>
      <c r="V430" s="4"/>
      <c r="W430" s="4"/>
      <c r="X430" s="4"/>
      <c r="Y430" s="4"/>
      <c r="Z430" s="4"/>
      <c r="AA430" s="4"/>
      <c r="AB430" s="4"/>
      <c r="AC430" s="4"/>
      <c r="AD430" s="4"/>
      <c r="AE430" s="4"/>
      <c r="AF430" s="4"/>
      <c r="AG430" s="4"/>
    </row>
    <row r="431">
      <c r="A431" s="4"/>
      <c r="B431" s="4"/>
      <c r="C431" s="4"/>
      <c r="D431" s="4"/>
      <c r="E431" s="4"/>
      <c r="F431" s="4"/>
      <c r="G431" s="4"/>
      <c r="H431" s="8"/>
      <c r="I431" s="8"/>
      <c r="J431" s="8"/>
      <c r="K431" s="8"/>
      <c r="L431" s="8"/>
      <c r="M431" s="119"/>
      <c r="N431" s="118"/>
      <c r="O431" s="119"/>
      <c r="P431" s="119"/>
      <c r="Q431" s="119"/>
      <c r="R431" s="119"/>
      <c r="S431" s="4"/>
      <c r="T431" s="4"/>
      <c r="U431" s="4"/>
      <c r="V431" s="4"/>
      <c r="W431" s="4"/>
      <c r="X431" s="4"/>
      <c r="Y431" s="4"/>
      <c r="Z431" s="4"/>
      <c r="AA431" s="4"/>
      <c r="AB431" s="4"/>
      <c r="AC431" s="4"/>
      <c r="AD431" s="4"/>
      <c r="AE431" s="4"/>
      <c r="AF431" s="4"/>
      <c r="AG431" s="4"/>
    </row>
    <row r="432">
      <c r="A432" s="4"/>
      <c r="B432" s="4"/>
      <c r="C432" s="4"/>
      <c r="D432" s="4"/>
      <c r="E432" s="4"/>
      <c r="F432" s="4"/>
      <c r="G432" s="4"/>
      <c r="H432" s="8"/>
      <c r="I432" s="8"/>
      <c r="J432" s="8"/>
      <c r="K432" s="8"/>
      <c r="L432" s="8"/>
      <c r="M432" s="119"/>
      <c r="N432" s="118"/>
      <c r="O432" s="119"/>
      <c r="P432" s="119"/>
      <c r="Q432" s="119"/>
      <c r="R432" s="119"/>
      <c r="S432" s="4"/>
      <c r="T432" s="4"/>
      <c r="U432" s="4"/>
      <c r="V432" s="4"/>
      <c r="W432" s="4"/>
      <c r="X432" s="4"/>
      <c r="Y432" s="4"/>
      <c r="Z432" s="4"/>
      <c r="AA432" s="4"/>
      <c r="AB432" s="4"/>
      <c r="AC432" s="4"/>
      <c r="AD432" s="4"/>
      <c r="AE432" s="4"/>
      <c r="AF432" s="4"/>
      <c r="AG432" s="4"/>
    </row>
    <row r="433">
      <c r="A433" s="4"/>
      <c r="B433" s="4"/>
      <c r="C433" s="4"/>
      <c r="D433" s="4"/>
      <c r="E433" s="4"/>
      <c r="F433" s="4"/>
      <c r="G433" s="4"/>
      <c r="H433" s="8"/>
      <c r="I433" s="8"/>
      <c r="J433" s="8"/>
      <c r="K433" s="8"/>
      <c r="L433" s="8"/>
      <c r="M433" s="119"/>
      <c r="N433" s="118"/>
      <c r="O433" s="119"/>
      <c r="P433" s="119"/>
      <c r="Q433" s="119"/>
      <c r="R433" s="119"/>
      <c r="S433" s="4"/>
      <c r="T433" s="4"/>
      <c r="U433" s="4"/>
      <c r="V433" s="4"/>
      <c r="W433" s="4"/>
      <c r="X433" s="4"/>
      <c r="Y433" s="4"/>
      <c r="Z433" s="4"/>
      <c r="AA433" s="4"/>
      <c r="AB433" s="4"/>
      <c r="AC433" s="4"/>
      <c r="AD433" s="4"/>
      <c r="AE433" s="4"/>
      <c r="AF433" s="4"/>
      <c r="AG433" s="4"/>
    </row>
    <row r="434">
      <c r="A434" s="4"/>
      <c r="B434" s="4"/>
      <c r="C434" s="4"/>
      <c r="D434" s="4"/>
      <c r="E434" s="4"/>
      <c r="F434" s="4"/>
      <c r="G434" s="4"/>
      <c r="H434" s="8"/>
      <c r="I434" s="8"/>
      <c r="J434" s="8"/>
      <c r="K434" s="8"/>
      <c r="L434" s="8"/>
      <c r="M434" s="119"/>
      <c r="N434" s="118"/>
      <c r="O434" s="119"/>
      <c r="P434" s="119"/>
      <c r="Q434" s="119"/>
      <c r="R434" s="119"/>
      <c r="S434" s="4"/>
      <c r="T434" s="4"/>
      <c r="U434" s="4"/>
      <c r="V434" s="4"/>
      <c r="W434" s="4"/>
      <c r="X434" s="4"/>
      <c r="Y434" s="4"/>
      <c r="Z434" s="4"/>
      <c r="AA434" s="4"/>
      <c r="AB434" s="4"/>
      <c r="AC434" s="4"/>
      <c r="AD434" s="4"/>
      <c r="AE434" s="4"/>
      <c r="AF434" s="4"/>
      <c r="AG434" s="4"/>
    </row>
    <row r="435">
      <c r="A435" s="4"/>
      <c r="B435" s="4"/>
      <c r="C435" s="4"/>
      <c r="D435" s="4"/>
      <c r="E435" s="4"/>
      <c r="F435" s="4"/>
      <c r="G435" s="4"/>
      <c r="H435" s="8"/>
      <c r="I435" s="8"/>
      <c r="J435" s="8"/>
      <c r="K435" s="8"/>
      <c r="L435" s="8"/>
      <c r="M435" s="119"/>
      <c r="N435" s="118"/>
      <c r="O435" s="119"/>
      <c r="P435" s="119"/>
      <c r="Q435" s="119"/>
      <c r="R435" s="119"/>
      <c r="S435" s="4"/>
      <c r="T435" s="4"/>
      <c r="U435" s="4"/>
      <c r="V435" s="4"/>
      <c r="W435" s="4"/>
      <c r="X435" s="4"/>
      <c r="Y435" s="4"/>
      <c r="Z435" s="4"/>
      <c r="AA435" s="4"/>
      <c r="AB435" s="4"/>
      <c r="AC435" s="4"/>
      <c r="AD435" s="4"/>
      <c r="AE435" s="4"/>
      <c r="AF435" s="4"/>
      <c r="AG435" s="4"/>
    </row>
    <row r="436">
      <c r="A436" s="4"/>
      <c r="B436" s="4"/>
      <c r="C436" s="4"/>
      <c r="D436" s="4"/>
      <c r="E436" s="4"/>
      <c r="F436" s="4"/>
      <c r="G436" s="4"/>
      <c r="H436" s="8"/>
      <c r="I436" s="8"/>
      <c r="J436" s="8"/>
      <c r="K436" s="8"/>
      <c r="L436" s="8"/>
      <c r="M436" s="119"/>
      <c r="N436" s="118"/>
      <c r="O436" s="119"/>
      <c r="P436" s="119"/>
      <c r="Q436" s="119"/>
      <c r="R436" s="119"/>
      <c r="S436" s="4"/>
      <c r="T436" s="4"/>
      <c r="U436" s="4"/>
      <c r="V436" s="4"/>
      <c r="W436" s="4"/>
      <c r="X436" s="4"/>
      <c r="Y436" s="4"/>
      <c r="Z436" s="4"/>
      <c r="AA436" s="4"/>
      <c r="AB436" s="4"/>
      <c r="AC436" s="4"/>
      <c r="AD436" s="4"/>
      <c r="AE436" s="4"/>
      <c r="AF436" s="4"/>
      <c r="AG436" s="4"/>
    </row>
    <row r="437">
      <c r="A437" s="4"/>
      <c r="B437" s="4"/>
      <c r="C437" s="4"/>
      <c r="D437" s="4"/>
      <c r="E437" s="4"/>
      <c r="F437" s="4"/>
      <c r="G437" s="4"/>
      <c r="H437" s="8"/>
      <c r="I437" s="8"/>
      <c r="J437" s="8"/>
      <c r="K437" s="8"/>
      <c r="L437" s="8"/>
      <c r="M437" s="119"/>
      <c r="N437" s="118"/>
      <c r="O437" s="119"/>
      <c r="P437" s="119"/>
      <c r="Q437" s="119"/>
      <c r="R437" s="119"/>
      <c r="S437" s="4"/>
      <c r="T437" s="4"/>
      <c r="U437" s="4"/>
      <c r="V437" s="4"/>
      <c r="W437" s="4"/>
      <c r="X437" s="4"/>
      <c r="Y437" s="4"/>
      <c r="Z437" s="4"/>
      <c r="AA437" s="4"/>
      <c r="AB437" s="4"/>
      <c r="AC437" s="4"/>
      <c r="AD437" s="4"/>
      <c r="AE437" s="4"/>
      <c r="AF437" s="4"/>
      <c r="AG437" s="4"/>
    </row>
    <row r="438">
      <c r="A438" s="4"/>
      <c r="B438" s="4"/>
      <c r="C438" s="4"/>
      <c r="D438" s="4"/>
      <c r="E438" s="4"/>
      <c r="F438" s="4"/>
      <c r="G438" s="4"/>
      <c r="H438" s="8"/>
      <c r="I438" s="8"/>
      <c r="J438" s="8"/>
      <c r="K438" s="8"/>
      <c r="L438" s="8"/>
      <c r="M438" s="119"/>
      <c r="N438" s="118"/>
      <c r="O438" s="119"/>
      <c r="P438" s="119"/>
      <c r="Q438" s="119"/>
      <c r="R438" s="119"/>
      <c r="S438" s="4"/>
      <c r="T438" s="4"/>
      <c r="U438" s="4"/>
      <c r="V438" s="4"/>
      <c r="W438" s="4"/>
      <c r="X438" s="4"/>
      <c r="Y438" s="4"/>
      <c r="Z438" s="4"/>
      <c r="AA438" s="4"/>
      <c r="AB438" s="4"/>
      <c r="AC438" s="4"/>
      <c r="AD438" s="4"/>
      <c r="AE438" s="4"/>
      <c r="AF438" s="4"/>
      <c r="AG438" s="4"/>
    </row>
    <row r="439">
      <c r="A439" s="4"/>
      <c r="B439" s="4"/>
      <c r="C439" s="4"/>
      <c r="D439" s="4"/>
      <c r="E439" s="4"/>
      <c r="F439" s="4"/>
      <c r="G439" s="4"/>
      <c r="H439" s="8"/>
      <c r="I439" s="8"/>
      <c r="J439" s="8"/>
      <c r="K439" s="8"/>
      <c r="L439" s="8"/>
      <c r="M439" s="119"/>
      <c r="N439" s="118"/>
      <c r="O439" s="119"/>
      <c r="P439" s="119"/>
      <c r="Q439" s="119"/>
      <c r="R439" s="119"/>
      <c r="S439" s="4"/>
      <c r="T439" s="4"/>
      <c r="U439" s="4"/>
      <c r="V439" s="4"/>
      <c r="W439" s="4"/>
      <c r="X439" s="4"/>
      <c r="Y439" s="4"/>
      <c r="Z439" s="4"/>
      <c r="AA439" s="4"/>
      <c r="AB439" s="4"/>
      <c r="AC439" s="4"/>
      <c r="AD439" s="4"/>
      <c r="AE439" s="4"/>
      <c r="AF439" s="4"/>
      <c r="AG439" s="4"/>
    </row>
    <row r="440">
      <c r="A440" s="4"/>
      <c r="B440" s="4"/>
      <c r="C440" s="4"/>
      <c r="D440" s="4"/>
      <c r="E440" s="4"/>
      <c r="F440" s="4"/>
      <c r="G440" s="4"/>
      <c r="H440" s="8"/>
      <c r="I440" s="8"/>
      <c r="J440" s="8"/>
      <c r="K440" s="8"/>
      <c r="L440" s="8"/>
      <c r="M440" s="119"/>
      <c r="N440" s="118"/>
      <c r="O440" s="119"/>
      <c r="P440" s="119"/>
      <c r="Q440" s="119"/>
      <c r="R440" s="119"/>
      <c r="S440" s="4"/>
      <c r="T440" s="4"/>
      <c r="U440" s="4"/>
      <c r="V440" s="4"/>
      <c r="W440" s="4"/>
      <c r="X440" s="4"/>
      <c r="Y440" s="4"/>
      <c r="Z440" s="4"/>
      <c r="AA440" s="4"/>
      <c r="AB440" s="4"/>
      <c r="AC440" s="4"/>
      <c r="AD440" s="4"/>
      <c r="AE440" s="4"/>
      <c r="AF440" s="4"/>
      <c r="AG440" s="4"/>
    </row>
    <row r="441">
      <c r="A441" s="4"/>
      <c r="B441" s="4"/>
      <c r="C441" s="4"/>
      <c r="D441" s="4"/>
      <c r="E441" s="4"/>
      <c r="F441" s="4"/>
      <c r="G441" s="4"/>
      <c r="H441" s="8"/>
      <c r="I441" s="8"/>
      <c r="J441" s="8"/>
      <c r="K441" s="8"/>
      <c r="L441" s="8"/>
      <c r="M441" s="119"/>
      <c r="N441" s="118"/>
      <c r="O441" s="119"/>
      <c r="P441" s="119"/>
      <c r="Q441" s="119"/>
      <c r="R441" s="119"/>
      <c r="S441" s="4"/>
      <c r="T441" s="4"/>
      <c r="U441" s="4"/>
      <c r="V441" s="4"/>
      <c r="W441" s="4"/>
      <c r="X441" s="4"/>
      <c r="Y441" s="4"/>
      <c r="Z441" s="4"/>
      <c r="AA441" s="4"/>
      <c r="AB441" s="4"/>
      <c r="AC441" s="4"/>
      <c r="AD441" s="4"/>
      <c r="AE441" s="4"/>
      <c r="AF441" s="4"/>
      <c r="AG441" s="4"/>
    </row>
    <row r="442">
      <c r="A442" s="4"/>
      <c r="B442" s="4"/>
      <c r="C442" s="4"/>
      <c r="D442" s="4"/>
      <c r="E442" s="4"/>
      <c r="F442" s="4"/>
      <c r="G442" s="4"/>
      <c r="H442" s="8"/>
      <c r="I442" s="8"/>
      <c r="J442" s="8"/>
      <c r="K442" s="8"/>
      <c r="L442" s="8"/>
      <c r="M442" s="119"/>
      <c r="N442" s="118"/>
      <c r="O442" s="119"/>
      <c r="P442" s="119"/>
      <c r="Q442" s="119"/>
      <c r="R442" s="119"/>
      <c r="S442" s="4"/>
      <c r="T442" s="4"/>
      <c r="U442" s="4"/>
      <c r="V442" s="4"/>
      <c r="W442" s="4"/>
      <c r="X442" s="4"/>
      <c r="Y442" s="4"/>
      <c r="Z442" s="4"/>
      <c r="AA442" s="4"/>
      <c r="AB442" s="4"/>
      <c r="AC442" s="4"/>
      <c r="AD442" s="4"/>
      <c r="AE442" s="4"/>
      <c r="AF442" s="4"/>
      <c r="AG442" s="4"/>
    </row>
    <row r="443">
      <c r="A443" s="4"/>
      <c r="B443" s="4"/>
      <c r="C443" s="4"/>
      <c r="D443" s="4"/>
      <c r="E443" s="4"/>
      <c r="F443" s="4"/>
      <c r="G443" s="4"/>
      <c r="H443" s="8"/>
      <c r="I443" s="8"/>
      <c r="J443" s="8"/>
      <c r="K443" s="8"/>
      <c r="L443" s="8"/>
      <c r="M443" s="119"/>
      <c r="N443" s="118"/>
      <c r="O443" s="119"/>
      <c r="P443" s="119"/>
      <c r="Q443" s="119"/>
      <c r="R443" s="119"/>
      <c r="S443" s="4"/>
      <c r="T443" s="4"/>
      <c r="U443" s="4"/>
      <c r="V443" s="4"/>
      <c r="W443" s="4"/>
      <c r="X443" s="4"/>
      <c r="Y443" s="4"/>
      <c r="Z443" s="4"/>
      <c r="AA443" s="4"/>
      <c r="AB443" s="4"/>
      <c r="AC443" s="4"/>
      <c r="AD443" s="4"/>
      <c r="AE443" s="4"/>
      <c r="AF443" s="4"/>
      <c r="AG443" s="4"/>
    </row>
    <row r="444">
      <c r="A444" s="4"/>
      <c r="B444" s="4"/>
      <c r="C444" s="4"/>
      <c r="D444" s="4"/>
      <c r="E444" s="4"/>
      <c r="F444" s="4"/>
      <c r="G444" s="4"/>
      <c r="H444" s="8"/>
      <c r="I444" s="8"/>
      <c r="J444" s="8"/>
      <c r="K444" s="8"/>
      <c r="L444" s="8"/>
      <c r="M444" s="119"/>
      <c r="N444" s="118"/>
      <c r="O444" s="119"/>
      <c r="P444" s="119"/>
      <c r="Q444" s="119"/>
      <c r="R444" s="119"/>
      <c r="S444" s="4"/>
      <c r="T444" s="4"/>
      <c r="U444" s="4"/>
      <c r="V444" s="4"/>
      <c r="W444" s="4"/>
      <c r="X444" s="4"/>
      <c r="Y444" s="4"/>
      <c r="Z444" s="4"/>
      <c r="AA444" s="4"/>
      <c r="AB444" s="4"/>
      <c r="AC444" s="4"/>
      <c r="AD444" s="4"/>
      <c r="AE444" s="4"/>
      <c r="AF444" s="4"/>
      <c r="AG444" s="4"/>
    </row>
    <row r="445">
      <c r="A445" s="4"/>
      <c r="B445" s="4"/>
      <c r="C445" s="4"/>
      <c r="D445" s="4"/>
      <c r="E445" s="4"/>
      <c r="F445" s="4"/>
      <c r="G445" s="4"/>
      <c r="H445" s="8"/>
      <c r="I445" s="8"/>
      <c r="J445" s="8"/>
      <c r="K445" s="8"/>
      <c r="L445" s="8"/>
      <c r="M445" s="119"/>
      <c r="N445" s="118"/>
      <c r="O445" s="119"/>
      <c r="P445" s="119"/>
      <c r="Q445" s="119"/>
      <c r="R445" s="119"/>
      <c r="S445" s="4"/>
      <c r="T445" s="4"/>
      <c r="U445" s="4"/>
      <c r="V445" s="4"/>
      <c r="W445" s="4"/>
      <c r="X445" s="4"/>
      <c r="Y445" s="4"/>
      <c r="Z445" s="4"/>
      <c r="AA445" s="4"/>
      <c r="AB445" s="4"/>
      <c r="AC445" s="4"/>
      <c r="AD445" s="4"/>
      <c r="AE445" s="4"/>
      <c r="AF445" s="4"/>
      <c r="AG445" s="4"/>
    </row>
    <row r="446">
      <c r="A446" s="4"/>
      <c r="B446" s="4"/>
      <c r="C446" s="4"/>
      <c r="D446" s="4"/>
      <c r="E446" s="4"/>
      <c r="F446" s="4"/>
      <c r="G446" s="4"/>
      <c r="H446" s="8"/>
      <c r="I446" s="8"/>
      <c r="J446" s="8"/>
      <c r="K446" s="8"/>
      <c r="L446" s="8"/>
      <c r="M446" s="119"/>
      <c r="N446" s="118"/>
      <c r="O446" s="119"/>
      <c r="P446" s="119"/>
      <c r="Q446" s="119"/>
      <c r="R446" s="119"/>
      <c r="S446" s="4"/>
      <c r="T446" s="4"/>
      <c r="U446" s="4"/>
      <c r="V446" s="4"/>
      <c r="W446" s="4"/>
      <c r="X446" s="4"/>
      <c r="Y446" s="4"/>
      <c r="Z446" s="4"/>
      <c r="AA446" s="4"/>
      <c r="AB446" s="4"/>
      <c r="AC446" s="4"/>
      <c r="AD446" s="4"/>
      <c r="AE446" s="4"/>
      <c r="AF446" s="4"/>
      <c r="AG446" s="4"/>
    </row>
    <row r="447">
      <c r="A447" s="4"/>
      <c r="B447" s="4"/>
      <c r="C447" s="4"/>
      <c r="D447" s="4"/>
      <c r="E447" s="4"/>
      <c r="F447" s="4"/>
      <c r="G447" s="4"/>
      <c r="H447" s="8"/>
      <c r="I447" s="8"/>
      <c r="J447" s="8"/>
      <c r="K447" s="8"/>
      <c r="L447" s="8"/>
      <c r="M447" s="119"/>
      <c r="N447" s="118"/>
      <c r="O447" s="119"/>
      <c r="P447" s="119"/>
      <c r="Q447" s="119"/>
      <c r="R447" s="119"/>
      <c r="S447" s="4"/>
      <c r="T447" s="4"/>
      <c r="U447" s="4"/>
      <c r="V447" s="4"/>
      <c r="W447" s="4"/>
      <c r="X447" s="4"/>
      <c r="Y447" s="4"/>
      <c r="Z447" s="4"/>
      <c r="AA447" s="4"/>
      <c r="AB447" s="4"/>
      <c r="AC447" s="4"/>
      <c r="AD447" s="4"/>
      <c r="AE447" s="4"/>
      <c r="AF447" s="4"/>
      <c r="AG447" s="4"/>
    </row>
    <row r="448">
      <c r="A448" s="4"/>
      <c r="B448" s="4"/>
      <c r="C448" s="4"/>
      <c r="D448" s="4"/>
      <c r="E448" s="4"/>
      <c r="F448" s="4"/>
      <c r="G448" s="4"/>
      <c r="H448" s="8"/>
      <c r="I448" s="8"/>
      <c r="J448" s="8"/>
      <c r="K448" s="8"/>
      <c r="L448" s="8"/>
      <c r="M448" s="119"/>
      <c r="N448" s="118"/>
      <c r="O448" s="119"/>
      <c r="P448" s="119"/>
      <c r="Q448" s="119"/>
      <c r="R448" s="119"/>
      <c r="S448" s="4"/>
      <c r="T448" s="4"/>
      <c r="U448" s="4"/>
      <c r="V448" s="4"/>
      <c r="W448" s="4"/>
      <c r="X448" s="4"/>
      <c r="Y448" s="4"/>
      <c r="Z448" s="4"/>
      <c r="AA448" s="4"/>
      <c r="AB448" s="4"/>
      <c r="AC448" s="4"/>
      <c r="AD448" s="4"/>
      <c r="AE448" s="4"/>
      <c r="AF448" s="4"/>
      <c r="AG448" s="4"/>
    </row>
    <row r="449">
      <c r="A449" s="4"/>
      <c r="B449" s="4"/>
      <c r="C449" s="4"/>
      <c r="D449" s="4"/>
      <c r="E449" s="4"/>
      <c r="F449" s="4"/>
      <c r="G449" s="4"/>
      <c r="H449" s="8"/>
      <c r="I449" s="8"/>
      <c r="J449" s="8"/>
      <c r="K449" s="8"/>
      <c r="L449" s="8"/>
      <c r="M449" s="119"/>
      <c r="N449" s="118"/>
      <c r="O449" s="119"/>
      <c r="P449" s="119"/>
      <c r="Q449" s="119"/>
      <c r="R449" s="119"/>
      <c r="S449" s="4"/>
      <c r="T449" s="4"/>
      <c r="U449" s="4"/>
      <c r="V449" s="4"/>
      <c r="W449" s="4"/>
      <c r="X449" s="4"/>
      <c r="Y449" s="4"/>
      <c r="Z449" s="4"/>
      <c r="AA449" s="4"/>
      <c r="AB449" s="4"/>
      <c r="AC449" s="4"/>
      <c r="AD449" s="4"/>
      <c r="AE449" s="4"/>
      <c r="AF449" s="4"/>
      <c r="AG449" s="4"/>
    </row>
    <row r="450">
      <c r="A450" s="4"/>
      <c r="B450" s="4"/>
      <c r="C450" s="4"/>
      <c r="D450" s="4"/>
      <c r="E450" s="4"/>
      <c r="F450" s="4"/>
      <c r="G450" s="4"/>
      <c r="H450" s="8"/>
      <c r="I450" s="8"/>
      <c r="J450" s="8"/>
      <c r="K450" s="8"/>
      <c r="L450" s="8"/>
      <c r="M450" s="119"/>
      <c r="N450" s="118"/>
      <c r="O450" s="119"/>
      <c r="P450" s="119"/>
      <c r="Q450" s="119"/>
      <c r="R450" s="119"/>
      <c r="S450" s="4"/>
      <c r="T450" s="4"/>
      <c r="U450" s="4"/>
      <c r="V450" s="4"/>
      <c r="W450" s="4"/>
      <c r="X450" s="4"/>
      <c r="Y450" s="4"/>
      <c r="Z450" s="4"/>
      <c r="AA450" s="4"/>
      <c r="AB450" s="4"/>
      <c r="AC450" s="4"/>
      <c r="AD450" s="4"/>
      <c r="AE450" s="4"/>
      <c r="AF450" s="4"/>
      <c r="AG450" s="4"/>
    </row>
    <row r="451">
      <c r="A451" s="4"/>
      <c r="B451" s="4"/>
      <c r="C451" s="4"/>
      <c r="D451" s="4"/>
      <c r="E451" s="4"/>
      <c r="F451" s="4"/>
      <c r="G451" s="4"/>
      <c r="H451" s="8"/>
      <c r="I451" s="8"/>
      <c r="J451" s="8"/>
      <c r="K451" s="8"/>
      <c r="L451" s="8"/>
      <c r="M451" s="119"/>
      <c r="N451" s="118"/>
      <c r="O451" s="119"/>
      <c r="P451" s="119"/>
      <c r="Q451" s="119"/>
      <c r="R451" s="119"/>
      <c r="S451" s="4"/>
      <c r="T451" s="4"/>
      <c r="U451" s="4"/>
      <c r="V451" s="4"/>
      <c r="W451" s="4"/>
      <c r="X451" s="4"/>
      <c r="Y451" s="4"/>
      <c r="Z451" s="4"/>
      <c r="AA451" s="4"/>
      <c r="AB451" s="4"/>
      <c r="AC451" s="4"/>
      <c r="AD451" s="4"/>
      <c r="AE451" s="4"/>
      <c r="AF451" s="4"/>
      <c r="AG451" s="4"/>
    </row>
    <row r="452">
      <c r="A452" s="4"/>
      <c r="B452" s="4"/>
      <c r="C452" s="4"/>
      <c r="D452" s="4"/>
      <c r="E452" s="4"/>
      <c r="F452" s="4"/>
      <c r="G452" s="4"/>
      <c r="H452" s="8"/>
      <c r="I452" s="8"/>
      <c r="J452" s="8"/>
      <c r="K452" s="8"/>
      <c r="L452" s="8"/>
      <c r="M452" s="119"/>
      <c r="N452" s="118"/>
      <c r="O452" s="119"/>
      <c r="P452" s="119"/>
      <c r="Q452" s="119"/>
      <c r="R452" s="119"/>
      <c r="S452" s="4"/>
      <c r="T452" s="4"/>
      <c r="U452" s="4"/>
      <c r="V452" s="4"/>
      <c r="W452" s="4"/>
      <c r="X452" s="4"/>
      <c r="Y452" s="4"/>
      <c r="Z452" s="4"/>
      <c r="AA452" s="4"/>
      <c r="AB452" s="4"/>
      <c r="AC452" s="4"/>
      <c r="AD452" s="4"/>
      <c r="AE452" s="4"/>
      <c r="AF452" s="4"/>
      <c r="AG452" s="4"/>
    </row>
    <row r="453">
      <c r="A453" s="4"/>
      <c r="B453" s="4"/>
      <c r="C453" s="4"/>
      <c r="D453" s="4"/>
      <c r="E453" s="4"/>
      <c r="F453" s="4"/>
      <c r="G453" s="4"/>
      <c r="H453" s="8"/>
      <c r="I453" s="8"/>
      <c r="J453" s="8"/>
      <c r="K453" s="8"/>
      <c r="L453" s="8"/>
      <c r="M453" s="119"/>
      <c r="N453" s="118"/>
      <c r="O453" s="119"/>
      <c r="P453" s="119"/>
      <c r="Q453" s="119"/>
      <c r="R453" s="119"/>
      <c r="S453" s="4"/>
      <c r="T453" s="4"/>
      <c r="U453" s="4"/>
      <c r="V453" s="4"/>
      <c r="W453" s="4"/>
      <c r="X453" s="4"/>
      <c r="Y453" s="4"/>
      <c r="Z453" s="4"/>
      <c r="AA453" s="4"/>
      <c r="AB453" s="4"/>
      <c r="AC453" s="4"/>
      <c r="AD453" s="4"/>
      <c r="AE453" s="4"/>
      <c r="AF453" s="4"/>
      <c r="AG453" s="4"/>
    </row>
    <row r="454">
      <c r="A454" s="4"/>
      <c r="B454" s="4"/>
      <c r="C454" s="4"/>
      <c r="D454" s="4"/>
      <c r="E454" s="4"/>
      <c r="F454" s="4"/>
      <c r="G454" s="4"/>
      <c r="H454" s="8"/>
      <c r="I454" s="8"/>
      <c r="J454" s="8"/>
      <c r="K454" s="8"/>
      <c r="L454" s="8"/>
      <c r="M454" s="119"/>
      <c r="N454" s="118"/>
      <c r="O454" s="119"/>
      <c r="P454" s="119"/>
      <c r="Q454" s="119"/>
      <c r="R454" s="119"/>
      <c r="S454" s="4"/>
      <c r="T454" s="4"/>
      <c r="U454" s="4"/>
      <c r="V454" s="4"/>
      <c r="W454" s="4"/>
      <c r="X454" s="4"/>
      <c r="Y454" s="4"/>
      <c r="Z454" s="4"/>
      <c r="AA454" s="4"/>
      <c r="AB454" s="4"/>
      <c r="AC454" s="4"/>
      <c r="AD454" s="4"/>
      <c r="AE454" s="4"/>
      <c r="AF454" s="4"/>
      <c r="AG454" s="4"/>
    </row>
    <row r="455">
      <c r="A455" s="4"/>
      <c r="B455" s="4"/>
      <c r="C455" s="4"/>
      <c r="D455" s="4"/>
      <c r="E455" s="4"/>
      <c r="F455" s="4"/>
      <c r="G455" s="4"/>
      <c r="H455" s="8"/>
      <c r="I455" s="8"/>
      <c r="J455" s="8"/>
      <c r="K455" s="8"/>
      <c r="L455" s="8"/>
      <c r="M455" s="119"/>
      <c r="N455" s="118"/>
      <c r="O455" s="119"/>
      <c r="P455" s="119"/>
      <c r="Q455" s="119"/>
      <c r="R455" s="119"/>
      <c r="S455" s="4"/>
      <c r="T455" s="4"/>
      <c r="U455" s="4"/>
      <c r="V455" s="4"/>
      <c r="W455" s="4"/>
      <c r="X455" s="4"/>
      <c r="Y455" s="4"/>
      <c r="Z455" s="4"/>
      <c r="AA455" s="4"/>
      <c r="AB455" s="4"/>
      <c r="AC455" s="4"/>
      <c r="AD455" s="4"/>
      <c r="AE455" s="4"/>
      <c r="AF455" s="4"/>
      <c r="AG455" s="4"/>
    </row>
    <row r="456">
      <c r="A456" s="4"/>
      <c r="B456" s="4"/>
      <c r="C456" s="4"/>
      <c r="D456" s="4"/>
      <c r="E456" s="4"/>
      <c r="F456" s="4"/>
      <c r="G456" s="4"/>
      <c r="H456" s="8"/>
      <c r="I456" s="8"/>
      <c r="J456" s="8"/>
      <c r="K456" s="8"/>
      <c r="L456" s="8"/>
      <c r="M456" s="119"/>
      <c r="N456" s="118"/>
      <c r="O456" s="119"/>
      <c r="P456" s="119"/>
      <c r="Q456" s="119"/>
      <c r="R456" s="119"/>
      <c r="S456" s="4"/>
      <c r="T456" s="4"/>
      <c r="U456" s="4"/>
      <c r="V456" s="4"/>
      <c r="W456" s="4"/>
      <c r="X456" s="4"/>
      <c r="Y456" s="4"/>
      <c r="Z456" s="4"/>
      <c r="AA456" s="4"/>
      <c r="AB456" s="4"/>
      <c r="AC456" s="4"/>
      <c r="AD456" s="4"/>
      <c r="AE456" s="4"/>
      <c r="AF456" s="4"/>
      <c r="AG456" s="4"/>
    </row>
    <row r="457">
      <c r="A457" s="4"/>
      <c r="B457" s="4"/>
      <c r="C457" s="4"/>
      <c r="D457" s="4"/>
      <c r="E457" s="4"/>
      <c r="F457" s="4"/>
      <c r="G457" s="4"/>
      <c r="H457" s="8"/>
      <c r="I457" s="8"/>
      <c r="J457" s="8"/>
      <c r="K457" s="8"/>
      <c r="L457" s="8"/>
      <c r="M457" s="119"/>
      <c r="N457" s="118"/>
      <c r="O457" s="119"/>
      <c r="P457" s="119"/>
      <c r="Q457" s="119"/>
      <c r="R457" s="119"/>
      <c r="S457" s="4"/>
      <c r="T457" s="4"/>
      <c r="U457" s="4"/>
      <c r="V457" s="4"/>
      <c r="W457" s="4"/>
      <c r="X457" s="4"/>
      <c r="Y457" s="4"/>
      <c r="Z457" s="4"/>
      <c r="AA457" s="4"/>
      <c r="AB457" s="4"/>
      <c r="AC457" s="4"/>
      <c r="AD457" s="4"/>
      <c r="AE457" s="4"/>
      <c r="AF457" s="4"/>
      <c r="AG457" s="4"/>
    </row>
    <row r="458">
      <c r="A458" s="4"/>
      <c r="B458" s="4"/>
      <c r="C458" s="4"/>
      <c r="D458" s="4"/>
      <c r="E458" s="4"/>
      <c r="F458" s="4"/>
      <c r="G458" s="4"/>
      <c r="H458" s="8"/>
      <c r="I458" s="8"/>
      <c r="J458" s="8"/>
      <c r="K458" s="8"/>
      <c r="L458" s="8"/>
      <c r="M458" s="119"/>
      <c r="N458" s="118"/>
      <c r="O458" s="119"/>
      <c r="P458" s="119"/>
      <c r="Q458" s="119"/>
      <c r="R458" s="119"/>
      <c r="S458" s="4"/>
      <c r="T458" s="4"/>
      <c r="U458" s="4"/>
      <c r="V458" s="4"/>
      <c r="W458" s="4"/>
      <c r="X458" s="4"/>
      <c r="Y458" s="4"/>
      <c r="Z458" s="4"/>
      <c r="AA458" s="4"/>
      <c r="AB458" s="4"/>
      <c r="AC458" s="4"/>
      <c r="AD458" s="4"/>
      <c r="AE458" s="4"/>
      <c r="AF458" s="4"/>
      <c r="AG458" s="4"/>
    </row>
    <row r="459">
      <c r="A459" s="4"/>
      <c r="B459" s="4"/>
      <c r="C459" s="4"/>
      <c r="D459" s="4"/>
      <c r="E459" s="4"/>
      <c r="F459" s="4"/>
      <c r="G459" s="4"/>
      <c r="H459" s="8"/>
      <c r="I459" s="8"/>
      <c r="J459" s="8"/>
      <c r="K459" s="8"/>
      <c r="L459" s="8"/>
      <c r="M459" s="119"/>
      <c r="N459" s="118"/>
      <c r="O459" s="119"/>
      <c r="P459" s="119"/>
      <c r="Q459" s="119"/>
      <c r="R459" s="119"/>
      <c r="S459" s="4"/>
      <c r="T459" s="4"/>
      <c r="U459" s="4"/>
      <c r="V459" s="4"/>
      <c r="W459" s="4"/>
      <c r="X459" s="4"/>
      <c r="Y459" s="4"/>
      <c r="Z459" s="4"/>
      <c r="AA459" s="4"/>
      <c r="AB459" s="4"/>
      <c r="AC459" s="4"/>
      <c r="AD459" s="4"/>
      <c r="AE459" s="4"/>
      <c r="AF459" s="4"/>
      <c r="AG459" s="4"/>
    </row>
    <row r="460">
      <c r="A460" s="4"/>
      <c r="B460" s="4"/>
      <c r="C460" s="4"/>
      <c r="D460" s="4"/>
      <c r="E460" s="4"/>
      <c r="F460" s="4"/>
      <c r="G460" s="4"/>
      <c r="H460" s="8"/>
      <c r="I460" s="8"/>
      <c r="J460" s="8"/>
      <c r="K460" s="8"/>
      <c r="L460" s="8"/>
      <c r="M460" s="119"/>
      <c r="N460" s="118"/>
      <c r="O460" s="119"/>
      <c r="P460" s="119"/>
      <c r="Q460" s="119"/>
      <c r="R460" s="119"/>
      <c r="S460" s="4"/>
      <c r="T460" s="4"/>
      <c r="U460" s="4"/>
      <c r="V460" s="4"/>
      <c r="W460" s="4"/>
      <c r="X460" s="4"/>
      <c r="Y460" s="4"/>
      <c r="Z460" s="4"/>
      <c r="AA460" s="4"/>
      <c r="AB460" s="4"/>
      <c r="AC460" s="4"/>
      <c r="AD460" s="4"/>
      <c r="AE460" s="4"/>
      <c r="AF460" s="4"/>
      <c r="AG460" s="4"/>
    </row>
    <row r="461">
      <c r="A461" s="4"/>
      <c r="B461" s="4"/>
      <c r="C461" s="4"/>
      <c r="D461" s="4"/>
      <c r="E461" s="4"/>
      <c r="F461" s="4"/>
      <c r="G461" s="4"/>
      <c r="H461" s="8"/>
      <c r="I461" s="8"/>
      <c r="J461" s="8"/>
      <c r="K461" s="8"/>
      <c r="L461" s="8"/>
      <c r="M461" s="119"/>
      <c r="N461" s="118"/>
      <c r="O461" s="119"/>
      <c r="P461" s="119"/>
      <c r="Q461" s="119"/>
      <c r="R461" s="119"/>
      <c r="S461" s="4"/>
      <c r="T461" s="4"/>
      <c r="U461" s="4"/>
      <c r="V461" s="4"/>
      <c r="W461" s="4"/>
      <c r="X461" s="4"/>
      <c r="Y461" s="4"/>
      <c r="Z461" s="4"/>
      <c r="AA461" s="4"/>
      <c r="AB461" s="4"/>
      <c r="AC461" s="4"/>
      <c r="AD461" s="4"/>
      <c r="AE461" s="4"/>
      <c r="AF461" s="4"/>
      <c r="AG461" s="4"/>
    </row>
    <row r="462">
      <c r="A462" s="4"/>
      <c r="B462" s="4"/>
      <c r="C462" s="4"/>
      <c r="D462" s="4"/>
      <c r="E462" s="4"/>
      <c r="F462" s="4"/>
      <c r="G462" s="4"/>
      <c r="H462" s="8"/>
      <c r="I462" s="8"/>
      <c r="J462" s="8"/>
      <c r="K462" s="8"/>
      <c r="L462" s="8"/>
      <c r="M462" s="119"/>
      <c r="N462" s="118"/>
      <c r="O462" s="119"/>
      <c r="P462" s="119"/>
      <c r="Q462" s="119"/>
      <c r="R462" s="119"/>
      <c r="S462" s="4"/>
      <c r="T462" s="4"/>
      <c r="U462" s="4"/>
      <c r="V462" s="4"/>
      <c r="W462" s="4"/>
      <c r="X462" s="4"/>
      <c r="Y462" s="4"/>
      <c r="Z462" s="4"/>
      <c r="AA462" s="4"/>
      <c r="AB462" s="4"/>
      <c r="AC462" s="4"/>
      <c r="AD462" s="4"/>
      <c r="AE462" s="4"/>
      <c r="AF462" s="4"/>
      <c r="AG462" s="4"/>
    </row>
    <row r="463">
      <c r="A463" s="4"/>
      <c r="B463" s="4"/>
      <c r="C463" s="4"/>
      <c r="D463" s="4"/>
      <c r="E463" s="4"/>
      <c r="F463" s="4"/>
      <c r="G463" s="4"/>
      <c r="H463" s="8"/>
      <c r="I463" s="8"/>
      <c r="J463" s="8"/>
      <c r="K463" s="8"/>
      <c r="L463" s="8"/>
      <c r="M463" s="119"/>
      <c r="N463" s="118"/>
      <c r="O463" s="119"/>
      <c r="P463" s="119"/>
      <c r="Q463" s="119"/>
      <c r="R463" s="119"/>
      <c r="S463" s="4"/>
      <c r="T463" s="4"/>
      <c r="U463" s="4"/>
      <c r="V463" s="4"/>
      <c r="W463" s="4"/>
      <c r="X463" s="4"/>
      <c r="Y463" s="4"/>
      <c r="Z463" s="4"/>
      <c r="AA463" s="4"/>
      <c r="AB463" s="4"/>
      <c r="AC463" s="4"/>
      <c r="AD463" s="4"/>
      <c r="AE463" s="4"/>
      <c r="AF463" s="4"/>
      <c r="AG463" s="4"/>
    </row>
    <row r="464">
      <c r="A464" s="4"/>
      <c r="B464" s="4"/>
      <c r="C464" s="4"/>
      <c r="D464" s="4"/>
      <c r="E464" s="4"/>
      <c r="F464" s="4"/>
      <c r="G464" s="4"/>
      <c r="H464" s="8"/>
      <c r="I464" s="8"/>
      <c r="J464" s="8"/>
      <c r="K464" s="8"/>
      <c r="L464" s="8"/>
      <c r="M464" s="119"/>
      <c r="N464" s="118"/>
      <c r="O464" s="119"/>
      <c r="P464" s="119"/>
      <c r="Q464" s="119"/>
      <c r="R464" s="119"/>
      <c r="S464" s="4"/>
      <c r="T464" s="4"/>
      <c r="U464" s="4"/>
      <c r="V464" s="4"/>
      <c r="W464" s="4"/>
      <c r="X464" s="4"/>
      <c r="Y464" s="4"/>
      <c r="Z464" s="4"/>
      <c r="AA464" s="4"/>
      <c r="AB464" s="4"/>
      <c r="AC464" s="4"/>
      <c r="AD464" s="4"/>
      <c r="AE464" s="4"/>
      <c r="AF464" s="4"/>
      <c r="AG464" s="4"/>
    </row>
    <row r="465">
      <c r="A465" s="4"/>
      <c r="B465" s="4"/>
      <c r="C465" s="4"/>
      <c r="D465" s="4"/>
      <c r="E465" s="4"/>
      <c r="F465" s="4"/>
      <c r="G465" s="4"/>
      <c r="H465" s="8"/>
      <c r="I465" s="8"/>
      <c r="J465" s="8"/>
      <c r="K465" s="8"/>
      <c r="L465" s="8"/>
      <c r="M465" s="119"/>
      <c r="N465" s="118"/>
      <c r="O465" s="119"/>
      <c r="P465" s="119"/>
      <c r="Q465" s="119"/>
      <c r="R465" s="119"/>
      <c r="S465" s="4"/>
      <c r="T465" s="4"/>
      <c r="U465" s="4"/>
      <c r="V465" s="4"/>
      <c r="W465" s="4"/>
      <c r="X465" s="4"/>
      <c r="Y465" s="4"/>
      <c r="Z465" s="4"/>
      <c r="AA465" s="4"/>
      <c r="AB465" s="4"/>
      <c r="AC465" s="4"/>
      <c r="AD465" s="4"/>
      <c r="AE465" s="4"/>
      <c r="AF465" s="4"/>
      <c r="AG465" s="4"/>
    </row>
    <row r="466">
      <c r="A466" s="4"/>
      <c r="B466" s="4"/>
      <c r="C466" s="4"/>
      <c r="D466" s="4"/>
      <c r="E466" s="4"/>
      <c r="F466" s="4"/>
      <c r="G466" s="4"/>
      <c r="H466" s="8"/>
      <c r="I466" s="8"/>
      <c r="J466" s="8"/>
      <c r="K466" s="8"/>
      <c r="L466" s="8"/>
      <c r="M466" s="119"/>
      <c r="N466" s="118"/>
      <c r="O466" s="119"/>
      <c r="P466" s="119"/>
      <c r="Q466" s="119"/>
      <c r="R466" s="119"/>
      <c r="S466" s="4"/>
      <c r="T466" s="4"/>
      <c r="U466" s="4"/>
      <c r="V466" s="4"/>
      <c r="W466" s="4"/>
      <c r="X466" s="4"/>
      <c r="Y466" s="4"/>
      <c r="Z466" s="4"/>
      <c r="AA466" s="4"/>
      <c r="AB466" s="4"/>
      <c r="AC466" s="4"/>
      <c r="AD466" s="4"/>
      <c r="AE466" s="4"/>
      <c r="AF466" s="4"/>
      <c r="AG466" s="4"/>
    </row>
    <row r="467">
      <c r="A467" s="4"/>
      <c r="B467" s="4"/>
      <c r="C467" s="4"/>
      <c r="D467" s="4"/>
      <c r="E467" s="4"/>
      <c r="F467" s="4"/>
      <c r="G467" s="4"/>
      <c r="H467" s="8"/>
      <c r="I467" s="8"/>
      <c r="J467" s="8"/>
      <c r="K467" s="8"/>
      <c r="L467" s="8"/>
      <c r="M467" s="119"/>
      <c r="N467" s="118"/>
      <c r="O467" s="119"/>
      <c r="P467" s="119"/>
      <c r="Q467" s="119"/>
      <c r="R467" s="119"/>
      <c r="S467" s="4"/>
      <c r="T467" s="4"/>
      <c r="U467" s="4"/>
      <c r="V467" s="4"/>
      <c r="W467" s="4"/>
      <c r="X467" s="4"/>
      <c r="Y467" s="4"/>
      <c r="Z467" s="4"/>
      <c r="AA467" s="4"/>
      <c r="AB467" s="4"/>
      <c r="AC467" s="4"/>
      <c r="AD467" s="4"/>
      <c r="AE467" s="4"/>
      <c r="AF467" s="4"/>
      <c r="AG467" s="4"/>
    </row>
    <row r="468">
      <c r="A468" s="4"/>
      <c r="B468" s="4"/>
      <c r="C468" s="4"/>
      <c r="D468" s="4"/>
      <c r="E468" s="4"/>
      <c r="F468" s="4"/>
      <c r="G468" s="4"/>
      <c r="H468" s="8"/>
      <c r="I468" s="8"/>
      <c r="J468" s="8"/>
      <c r="K468" s="8"/>
      <c r="L468" s="8"/>
      <c r="M468" s="119"/>
      <c r="N468" s="118"/>
      <c r="O468" s="119"/>
      <c r="P468" s="119"/>
      <c r="Q468" s="119"/>
      <c r="R468" s="119"/>
      <c r="S468" s="4"/>
      <c r="T468" s="4"/>
      <c r="U468" s="4"/>
      <c r="V468" s="4"/>
      <c r="W468" s="4"/>
      <c r="X468" s="4"/>
      <c r="Y468" s="4"/>
      <c r="Z468" s="4"/>
      <c r="AA468" s="4"/>
      <c r="AB468" s="4"/>
      <c r="AC468" s="4"/>
      <c r="AD468" s="4"/>
      <c r="AE468" s="4"/>
      <c r="AF468" s="4"/>
      <c r="AG468" s="4"/>
    </row>
    <row r="469">
      <c r="A469" s="4"/>
      <c r="B469" s="4"/>
      <c r="C469" s="4"/>
      <c r="D469" s="4"/>
      <c r="E469" s="4"/>
      <c r="F469" s="4"/>
      <c r="G469" s="4"/>
      <c r="H469" s="8"/>
      <c r="I469" s="8"/>
      <c r="J469" s="8"/>
      <c r="K469" s="8"/>
      <c r="L469" s="8"/>
      <c r="M469" s="119"/>
      <c r="N469" s="118"/>
      <c r="O469" s="119"/>
      <c r="P469" s="119"/>
      <c r="Q469" s="119"/>
      <c r="R469" s="119"/>
      <c r="S469" s="4"/>
      <c r="T469" s="4"/>
      <c r="U469" s="4"/>
      <c r="V469" s="4"/>
      <c r="W469" s="4"/>
      <c r="X469" s="4"/>
      <c r="Y469" s="4"/>
      <c r="Z469" s="4"/>
      <c r="AA469" s="4"/>
      <c r="AB469" s="4"/>
      <c r="AC469" s="4"/>
      <c r="AD469" s="4"/>
      <c r="AE469" s="4"/>
      <c r="AF469" s="4"/>
      <c r="AG469" s="4"/>
    </row>
    <row r="470">
      <c r="A470" s="4"/>
      <c r="B470" s="4"/>
      <c r="C470" s="4"/>
      <c r="D470" s="4"/>
      <c r="E470" s="4"/>
      <c r="F470" s="4"/>
      <c r="G470" s="4"/>
      <c r="H470" s="8"/>
      <c r="I470" s="8"/>
      <c r="J470" s="8"/>
      <c r="K470" s="8"/>
      <c r="L470" s="8"/>
      <c r="M470" s="119"/>
      <c r="N470" s="118"/>
      <c r="O470" s="119"/>
      <c r="P470" s="119"/>
      <c r="Q470" s="119"/>
      <c r="R470" s="119"/>
      <c r="S470" s="4"/>
      <c r="T470" s="4"/>
      <c r="U470" s="4"/>
      <c r="V470" s="4"/>
      <c r="W470" s="4"/>
      <c r="X470" s="4"/>
      <c r="Y470" s="4"/>
      <c r="Z470" s="4"/>
      <c r="AA470" s="4"/>
      <c r="AB470" s="4"/>
      <c r="AC470" s="4"/>
      <c r="AD470" s="4"/>
      <c r="AE470" s="4"/>
      <c r="AF470" s="4"/>
      <c r="AG470" s="4"/>
    </row>
    <row r="471">
      <c r="A471" s="4"/>
      <c r="B471" s="4"/>
      <c r="C471" s="4"/>
      <c r="D471" s="4"/>
      <c r="E471" s="4"/>
      <c r="F471" s="4"/>
      <c r="G471" s="4"/>
      <c r="H471" s="8"/>
      <c r="I471" s="8"/>
      <c r="J471" s="8"/>
      <c r="K471" s="8"/>
      <c r="L471" s="8"/>
      <c r="M471" s="119"/>
      <c r="N471" s="118"/>
      <c r="O471" s="119"/>
      <c r="P471" s="119"/>
      <c r="Q471" s="119"/>
      <c r="R471" s="119"/>
      <c r="S471" s="4"/>
      <c r="T471" s="4"/>
      <c r="U471" s="4"/>
      <c r="V471" s="4"/>
      <c r="W471" s="4"/>
      <c r="X471" s="4"/>
      <c r="Y471" s="4"/>
      <c r="Z471" s="4"/>
      <c r="AA471" s="4"/>
      <c r="AB471" s="4"/>
      <c r="AC471" s="4"/>
      <c r="AD471" s="4"/>
      <c r="AE471" s="4"/>
      <c r="AF471" s="4"/>
      <c r="AG471" s="4"/>
    </row>
    <row r="472">
      <c r="A472" s="4"/>
      <c r="B472" s="4"/>
      <c r="C472" s="4"/>
      <c r="D472" s="4"/>
      <c r="E472" s="4"/>
      <c r="F472" s="4"/>
      <c r="G472" s="4"/>
      <c r="H472" s="8"/>
      <c r="I472" s="8"/>
      <c r="J472" s="8"/>
      <c r="K472" s="8"/>
      <c r="L472" s="8"/>
      <c r="M472" s="119"/>
      <c r="N472" s="118"/>
      <c r="O472" s="119"/>
      <c r="P472" s="119"/>
      <c r="Q472" s="119"/>
      <c r="R472" s="119"/>
      <c r="S472" s="4"/>
      <c r="T472" s="4"/>
      <c r="U472" s="4"/>
      <c r="V472" s="4"/>
      <c r="W472" s="4"/>
      <c r="X472" s="4"/>
      <c r="Y472" s="4"/>
      <c r="Z472" s="4"/>
      <c r="AA472" s="4"/>
      <c r="AB472" s="4"/>
      <c r="AC472" s="4"/>
      <c r="AD472" s="4"/>
      <c r="AE472" s="4"/>
      <c r="AF472" s="4"/>
      <c r="AG472" s="4"/>
    </row>
    <row r="473">
      <c r="A473" s="4"/>
      <c r="B473" s="4"/>
      <c r="C473" s="4"/>
      <c r="D473" s="4"/>
      <c r="E473" s="4"/>
      <c r="F473" s="4"/>
      <c r="G473" s="4"/>
      <c r="H473" s="8"/>
      <c r="I473" s="8"/>
      <c r="J473" s="8"/>
      <c r="K473" s="8"/>
      <c r="L473" s="8"/>
      <c r="M473" s="119"/>
      <c r="N473" s="118"/>
      <c r="O473" s="119"/>
      <c r="P473" s="119"/>
      <c r="Q473" s="119"/>
      <c r="R473" s="119"/>
      <c r="S473" s="4"/>
      <c r="T473" s="4"/>
      <c r="U473" s="4"/>
      <c r="V473" s="4"/>
      <c r="W473" s="4"/>
      <c r="X473" s="4"/>
      <c r="Y473" s="4"/>
      <c r="Z473" s="4"/>
      <c r="AA473" s="4"/>
      <c r="AB473" s="4"/>
      <c r="AC473" s="4"/>
      <c r="AD473" s="4"/>
      <c r="AE473" s="4"/>
      <c r="AF473" s="4"/>
      <c r="AG473" s="4"/>
    </row>
    <row r="474">
      <c r="A474" s="4"/>
      <c r="B474" s="4"/>
      <c r="C474" s="4"/>
      <c r="D474" s="4"/>
      <c r="E474" s="4"/>
      <c r="F474" s="4"/>
      <c r="G474" s="4"/>
      <c r="H474" s="8"/>
      <c r="I474" s="8"/>
      <c r="J474" s="8"/>
      <c r="K474" s="8"/>
      <c r="L474" s="8"/>
      <c r="M474" s="119"/>
      <c r="N474" s="118"/>
      <c r="O474" s="119"/>
      <c r="P474" s="119"/>
      <c r="Q474" s="119"/>
      <c r="R474" s="119"/>
      <c r="S474" s="4"/>
      <c r="T474" s="4"/>
      <c r="U474" s="4"/>
      <c r="V474" s="4"/>
      <c r="W474" s="4"/>
      <c r="X474" s="4"/>
      <c r="Y474" s="4"/>
      <c r="Z474" s="4"/>
      <c r="AA474" s="4"/>
      <c r="AB474" s="4"/>
      <c r="AC474" s="4"/>
      <c r="AD474" s="4"/>
      <c r="AE474" s="4"/>
      <c r="AF474" s="4"/>
      <c r="AG474" s="4"/>
    </row>
    <row r="475">
      <c r="A475" s="4"/>
      <c r="B475" s="4"/>
      <c r="C475" s="4"/>
      <c r="D475" s="4"/>
      <c r="E475" s="4"/>
      <c r="F475" s="4"/>
      <c r="G475" s="4"/>
      <c r="H475" s="8"/>
      <c r="I475" s="8"/>
      <c r="J475" s="8"/>
      <c r="K475" s="8"/>
      <c r="L475" s="8"/>
      <c r="M475" s="119"/>
      <c r="N475" s="118"/>
      <c r="O475" s="119"/>
      <c r="P475" s="119"/>
      <c r="Q475" s="119"/>
      <c r="R475" s="119"/>
      <c r="S475" s="4"/>
      <c r="T475" s="4"/>
      <c r="U475" s="4"/>
      <c r="V475" s="4"/>
      <c r="W475" s="4"/>
      <c r="X475" s="4"/>
      <c r="Y475" s="4"/>
      <c r="Z475" s="4"/>
      <c r="AA475" s="4"/>
      <c r="AB475" s="4"/>
      <c r="AC475" s="4"/>
      <c r="AD475" s="4"/>
      <c r="AE475" s="4"/>
      <c r="AF475" s="4"/>
      <c r="AG475" s="4"/>
    </row>
    <row r="476">
      <c r="A476" s="4"/>
      <c r="B476" s="4"/>
      <c r="C476" s="4"/>
      <c r="D476" s="4"/>
      <c r="E476" s="4"/>
      <c r="F476" s="4"/>
      <c r="G476" s="4"/>
      <c r="H476" s="8"/>
      <c r="I476" s="8"/>
      <c r="J476" s="8"/>
      <c r="K476" s="8"/>
      <c r="L476" s="8"/>
      <c r="M476" s="119"/>
      <c r="N476" s="118"/>
      <c r="O476" s="119"/>
      <c r="P476" s="119"/>
      <c r="Q476" s="119"/>
      <c r="R476" s="119"/>
      <c r="S476" s="4"/>
      <c r="T476" s="4"/>
      <c r="U476" s="4"/>
      <c r="V476" s="4"/>
      <c r="W476" s="4"/>
      <c r="X476" s="4"/>
      <c r="Y476" s="4"/>
      <c r="Z476" s="4"/>
      <c r="AA476" s="4"/>
      <c r="AB476" s="4"/>
      <c r="AC476" s="4"/>
      <c r="AD476" s="4"/>
      <c r="AE476" s="4"/>
      <c r="AF476" s="4"/>
      <c r="AG476" s="4"/>
    </row>
    <row r="477">
      <c r="A477" s="4"/>
      <c r="B477" s="4"/>
      <c r="C477" s="4"/>
      <c r="D477" s="4"/>
      <c r="E477" s="4"/>
      <c r="F477" s="4"/>
      <c r="G477" s="4"/>
      <c r="H477" s="8"/>
      <c r="I477" s="8"/>
      <c r="J477" s="8"/>
      <c r="K477" s="8"/>
      <c r="L477" s="8"/>
      <c r="M477" s="119"/>
      <c r="N477" s="118"/>
      <c r="O477" s="119"/>
      <c r="P477" s="119"/>
      <c r="Q477" s="119"/>
      <c r="R477" s="119"/>
      <c r="S477" s="4"/>
      <c r="T477" s="4"/>
      <c r="U477" s="4"/>
      <c r="V477" s="4"/>
      <c r="W477" s="4"/>
      <c r="X477" s="4"/>
      <c r="Y477" s="4"/>
      <c r="Z477" s="4"/>
      <c r="AA477" s="4"/>
      <c r="AB477" s="4"/>
      <c r="AC477" s="4"/>
      <c r="AD477" s="4"/>
      <c r="AE477" s="4"/>
      <c r="AF477" s="4"/>
      <c r="AG477" s="4"/>
    </row>
    <row r="478">
      <c r="A478" s="4"/>
      <c r="B478" s="4"/>
      <c r="C478" s="4"/>
      <c r="D478" s="4"/>
      <c r="E478" s="4"/>
      <c r="F478" s="4"/>
      <c r="G478" s="4"/>
      <c r="H478" s="8"/>
      <c r="I478" s="8"/>
      <c r="J478" s="8"/>
      <c r="K478" s="8"/>
      <c r="L478" s="8"/>
      <c r="M478" s="119"/>
      <c r="N478" s="118"/>
      <c r="O478" s="119"/>
      <c r="P478" s="119"/>
      <c r="Q478" s="119"/>
      <c r="R478" s="119"/>
      <c r="S478" s="4"/>
      <c r="T478" s="4"/>
      <c r="U478" s="4"/>
      <c r="V478" s="4"/>
      <c r="W478" s="4"/>
      <c r="X478" s="4"/>
      <c r="Y478" s="4"/>
      <c r="Z478" s="4"/>
      <c r="AA478" s="4"/>
      <c r="AB478" s="4"/>
      <c r="AC478" s="4"/>
      <c r="AD478" s="4"/>
      <c r="AE478" s="4"/>
      <c r="AF478" s="4"/>
      <c r="AG478" s="4"/>
    </row>
    <row r="479">
      <c r="A479" s="4"/>
      <c r="B479" s="4"/>
      <c r="C479" s="4"/>
      <c r="D479" s="4"/>
      <c r="E479" s="4"/>
      <c r="F479" s="4"/>
      <c r="G479" s="4"/>
      <c r="H479" s="8"/>
      <c r="I479" s="8"/>
      <c r="J479" s="8"/>
      <c r="K479" s="8"/>
      <c r="L479" s="8"/>
      <c r="M479" s="119"/>
      <c r="N479" s="118"/>
      <c r="O479" s="119"/>
      <c r="P479" s="119"/>
      <c r="Q479" s="119"/>
      <c r="R479" s="119"/>
      <c r="S479" s="4"/>
      <c r="T479" s="4"/>
      <c r="U479" s="4"/>
      <c r="V479" s="4"/>
      <c r="W479" s="4"/>
      <c r="X479" s="4"/>
      <c r="Y479" s="4"/>
      <c r="Z479" s="4"/>
      <c r="AA479" s="4"/>
      <c r="AB479" s="4"/>
      <c r="AC479" s="4"/>
      <c r="AD479" s="4"/>
      <c r="AE479" s="4"/>
      <c r="AF479" s="4"/>
      <c r="AG479" s="4"/>
    </row>
    <row r="480">
      <c r="A480" s="4"/>
      <c r="B480" s="4"/>
      <c r="C480" s="4"/>
      <c r="D480" s="4"/>
      <c r="E480" s="4"/>
      <c r="F480" s="4"/>
      <c r="G480" s="4"/>
      <c r="H480" s="8"/>
      <c r="I480" s="8"/>
      <c r="J480" s="8"/>
      <c r="K480" s="8"/>
      <c r="L480" s="8"/>
      <c r="M480" s="119"/>
      <c r="N480" s="118"/>
      <c r="O480" s="119"/>
      <c r="P480" s="119"/>
      <c r="Q480" s="119"/>
      <c r="R480" s="119"/>
      <c r="S480" s="4"/>
      <c r="T480" s="4"/>
      <c r="U480" s="4"/>
      <c r="V480" s="4"/>
      <c r="W480" s="4"/>
      <c r="X480" s="4"/>
      <c r="Y480" s="4"/>
      <c r="Z480" s="4"/>
      <c r="AA480" s="4"/>
      <c r="AB480" s="4"/>
      <c r="AC480" s="4"/>
      <c r="AD480" s="4"/>
      <c r="AE480" s="4"/>
      <c r="AF480" s="4"/>
      <c r="AG480" s="4"/>
    </row>
    <row r="481">
      <c r="A481" s="4"/>
      <c r="B481" s="4"/>
      <c r="C481" s="4"/>
      <c r="D481" s="4"/>
      <c r="E481" s="4"/>
      <c r="F481" s="4"/>
      <c r="G481" s="4"/>
      <c r="H481" s="8"/>
      <c r="I481" s="8"/>
      <c r="J481" s="8"/>
      <c r="K481" s="8"/>
      <c r="L481" s="8"/>
      <c r="M481" s="119"/>
      <c r="N481" s="118"/>
      <c r="O481" s="119"/>
      <c r="P481" s="119"/>
      <c r="Q481" s="119"/>
      <c r="R481" s="119"/>
      <c r="S481" s="4"/>
      <c r="T481" s="4"/>
      <c r="U481" s="4"/>
      <c r="V481" s="4"/>
      <c r="W481" s="4"/>
      <c r="X481" s="4"/>
      <c r="Y481" s="4"/>
      <c r="Z481" s="4"/>
      <c r="AA481" s="4"/>
      <c r="AB481" s="4"/>
      <c r="AC481" s="4"/>
      <c r="AD481" s="4"/>
      <c r="AE481" s="4"/>
      <c r="AF481" s="4"/>
      <c r="AG481" s="4"/>
    </row>
    <row r="482">
      <c r="A482" s="4"/>
      <c r="B482" s="4"/>
      <c r="C482" s="4"/>
      <c r="D482" s="4"/>
      <c r="E482" s="4"/>
      <c r="F482" s="4"/>
      <c r="G482" s="4"/>
      <c r="H482" s="8"/>
      <c r="I482" s="8"/>
      <c r="J482" s="8"/>
      <c r="K482" s="8"/>
      <c r="L482" s="8"/>
      <c r="M482" s="119"/>
      <c r="N482" s="118"/>
      <c r="O482" s="119"/>
      <c r="P482" s="119"/>
      <c r="Q482" s="119"/>
      <c r="R482" s="119"/>
      <c r="S482" s="4"/>
      <c r="T482" s="4"/>
      <c r="U482" s="4"/>
      <c r="V482" s="4"/>
      <c r="W482" s="4"/>
      <c r="X482" s="4"/>
      <c r="Y482" s="4"/>
      <c r="Z482" s="4"/>
      <c r="AA482" s="4"/>
      <c r="AB482" s="4"/>
      <c r="AC482" s="4"/>
      <c r="AD482" s="4"/>
      <c r="AE482" s="4"/>
      <c r="AF482" s="4"/>
      <c r="AG482" s="4"/>
    </row>
    <row r="483">
      <c r="A483" s="4"/>
      <c r="B483" s="4"/>
      <c r="C483" s="4"/>
      <c r="D483" s="4"/>
      <c r="E483" s="4"/>
      <c r="F483" s="4"/>
      <c r="G483" s="4"/>
      <c r="H483" s="8"/>
      <c r="I483" s="8"/>
      <c r="J483" s="8"/>
      <c r="K483" s="8"/>
      <c r="L483" s="8"/>
      <c r="M483" s="119"/>
      <c r="N483" s="118"/>
      <c r="O483" s="119"/>
      <c r="P483" s="119"/>
      <c r="Q483" s="119"/>
      <c r="R483" s="119"/>
      <c r="S483" s="4"/>
      <c r="T483" s="4"/>
      <c r="U483" s="4"/>
      <c r="V483" s="4"/>
      <c r="W483" s="4"/>
      <c r="X483" s="4"/>
      <c r="Y483" s="4"/>
      <c r="Z483" s="4"/>
      <c r="AA483" s="4"/>
      <c r="AB483" s="4"/>
      <c r="AC483" s="4"/>
      <c r="AD483" s="4"/>
      <c r="AE483" s="4"/>
      <c r="AF483" s="4"/>
      <c r="AG483" s="4"/>
    </row>
    <row r="484">
      <c r="A484" s="4"/>
      <c r="B484" s="4"/>
      <c r="C484" s="4"/>
      <c r="D484" s="4"/>
      <c r="E484" s="4"/>
      <c r="F484" s="4"/>
      <c r="G484" s="4"/>
      <c r="H484" s="8"/>
      <c r="I484" s="8"/>
      <c r="J484" s="8"/>
      <c r="K484" s="8"/>
      <c r="L484" s="8"/>
      <c r="M484" s="119"/>
      <c r="N484" s="118"/>
      <c r="O484" s="119"/>
      <c r="P484" s="119"/>
      <c r="Q484" s="119"/>
      <c r="R484" s="119"/>
      <c r="S484" s="4"/>
      <c r="T484" s="4"/>
      <c r="U484" s="4"/>
      <c r="V484" s="4"/>
      <c r="W484" s="4"/>
      <c r="X484" s="4"/>
      <c r="Y484" s="4"/>
      <c r="Z484" s="4"/>
      <c r="AA484" s="4"/>
      <c r="AB484" s="4"/>
      <c r="AC484" s="4"/>
      <c r="AD484" s="4"/>
      <c r="AE484" s="4"/>
      <c r="AF484" s="4"/>
      <c r="AG484" s="4"/>
    </row>
    <row r="485">
      <c r="A485" s="4"/>
      <c r="B485" s="4"/>
      <c r="C485" s="4"/>
      <c r="D485" s="4"/>
      <c r="E485" s="4"/>
      <c r="F485" s="4"/>
      <c r="G485" s="4"/>
      <c r="H485" s="8"/>
      <c r="I485" s="8"/>
      <c r="J485" s="8"/>
      <c r="K485" s="8"/>
      <c r="L485" s="8"/>
      <c r="M485" s="119"/>
      <c r="N485" s="118"/>
      <c r="O485" s="119"/>
      <c r="P485" s="119"/>
      <c r="Q485" s="119"/>
      <c r="R485" s="119"/>
      <c r="S485" s="4"/>
      <c r="T485" s="4"/>
      <c r="U485" s="4"/>
      <c r="V485" s="4"/>
      <c r="W485" s="4"/>
      <c r="X485" s="4"/>
      <c r="Y485" s="4"/>
      <c r="Z485" s="4"/>
      <c r="AA485" s="4"/>
      <c r="AB485" s="4"/>
      <c r="AC485" s="4"/>
      <c r="AD485" s="4"/>
      <c r="AE485" s="4"/>
      <c r="AF485" s="4"/>
      <c r="AG485" s="4"/>
    </row>
    <row r="486">
      <c r="A486" s="4"/>
      <c r="B486" s="4"/>
      <c r="C486" s="4"/>
      <c r="D486" s="4"/>
      <c r="E486" s="4"/>
      <c r="F486" s="4"/>
      <c r="G486" s="4"/>
      <c r="H486" s="8"/>
      <c r="I486" s="8"/>
      <c r="J486" s="8"/>
      <c r="K486" s="8"/>
      <c r="L486" s="8"/>
      <c r="M486" s="119"/>
      <c r="N486" s="118"/>
      <c r="O486" s="119"/>
      <c r="P486" s="119"/>
      <c r="Q486" s="119"/>
      <c r="R486" s="119"/>
      <c r="S486" s="4"/>
      <c r="T486" s="4"/>
      <c r="U486" s="4"/>
      <c r="V486" s="4"/>
      <c r="W486" s="4"/>
      <c r="X486" s="4"/>
      <c r="Y486" s="4"/>
      <c r="Z486" s="4"/>
      <c r="AA486" s="4"/>
      <c r="AB486" s="4"/>
      <c r="AC486" s="4"/>
      <c r="AD486" s="4"/>
      <c r="AE486" s="4"/>
      <c r="AF486" s="4"/>
      <c r="AG486" s="4"/>
    </row>
    <row r="487">
      <c r="A487" s="4"/>
      <c r="B487" s="4"/>
      <c r="C487" s="4"/>
      <c r="D487" s="4"/>
      <c r="E487" s="4"/>
      <c r="F487" s="4"/>
      <c r="G487" s="4"/>
      <c r="H487" s="8"/>
      <c r="I487" s="8"/>
      <c r="J487" s="8"/>
      <c r="K487" s="8"/>
      <c r="L487" s="8"/>
      <c r="M487" s="119"/>
      <c r="N487" s="118"/>
      <c r="O487" s="119"/>
      <c r="P487" s="119"/>
      <c r="Q487" s="119"/>
      <c r="R487" s="119"/>
      <c r="S487" s="4"/>
      <c r="T487" s="4"/>
      <c r="U487" s="4"/>
      <c r="V487" s="4"/>
      <c r="W487" s="4"/>
      <c r="X487" s="4"/>
      <c r="Y487" s="4"/>
      <c r="Z487" s="4"/>
      <c r="AA487" s="4"/>
      <c r="AB487" s="4"/>
      <c r="AC487" s="4"/>
      <c r="AD487" s="4"/>
      <c r="AE487" s="4"/>
      <c r="AF487" s="4"/>
      <c r="AG487" s="4"/>
    </row>
    <row r="488">
      <c r="A488" s="4"/>
      <c r="B488" s="4"/>
      <c r="C488" s="4"/>
      <c r="D488" s="4"/>
      <c r="E488" s="4"/>
      <c r="F488" s="4"/>
      <c r="G488" s="4"/>
      <c r="H488" s="8"/>
      <c r="I488" s="8"/>
      <c r="J488" s="8"/>
      <c r="K488" s="8"/>
      <c r="L488" s="8"/>
      <c r="M488" s="119"/>
      <c r="N488" s="118"/>
      <c r="O488" s="119"/>
      <c r="P488" s="119"/>
      <c r="Q488" s="119"/>
      <c r="R488" s="119"/>
      <c r="S488" s="4"/>
      <c r="T488" s="4"/>
      <c r="U488" s="4"/>
      <c r="V488" s="4"/>
      <c r="W488" s="4"/>
      <c r="X488" s="4"/>
      <c r="Y488" s="4"/>
      <c r="Z488" s="4"/>
      <c r="AA488" s="4"/>
      <c r="AB488" s="4"/>
      <c r="AC488" s="4"/>
      <c r="AD488" s="4"/>
      <c r="AE488" s="4"/>
      <c r="AF488" s="4"/>
      <c r="AG488" s="4"/>
    </row>
    <row r="489">
      <c r="A489" s="4"/>
      <c r="B489" s="4"/>
      <c r="C489" s="4"/>
      <c r="D489" s="4"/>
      <c r="E489" s="4"/>
      <c r="F489" s="4"/>
      <c r="G489" s="4"/>
      <c r="H489" s="8"/>
      <c r="I489" s="8"/>
      <c r="J489" s="8"/>
      <c r="K489" s="8"/>
      <c r="L489" s="8"/>
      <c r="M489" s="119"/>
      <c r="N489" s="118"/>
      <c r="O489" s="119"/>
      <c r="P489" s="119"/>
      <c r="Q489" s="119"/>
      <c r="R489" s="119"/>
      <c r="S489" s="4"/>
      <c r="T489" s="4"/>
      <c r="U489" s="4"/>
      <c r="V489" s="4"/>
      <c r="W489" s="4"/>
      <c r="X489" s="4"/>
      <c r="Y489" s="4"/>
      <c r="Z489" s="4"/>
      <c r="AA489" s="4"/>
      <c r="AB489" s="4"/>
      <c r="AC489" s="4"/>
      <c r="AD489" s="4"/>
      <c r="AE489" s="4"/>
      <c r="AF489" s="4"/>
      <c r="AG489" s="4"/>
    </row>
    <row r="490">
      <c r="A490" s="4"/>
      <c r="B490" s="4"/>
      <c r="C490" s="4"/>
      <c r="D490" s="4"/>
      <c r="E490" s="4"/>
      <c r="F490" s="4"/>
      <c r="G490" s="4"/>
      <c r="H490" s="8"/>
      <c r="I490" s="8"/>
      <c r="J490" s="8"/>
      <c r="K490" s="8"/>
      <c r="L490" s="8"/>
      <c r="M490" s="119"/>
      <c r="N490" s="118"/>
      <c r="O490" s="119"/>
      <c r="P490" s="119"/>
      <c r="Q490" s="119"/>
      <c r="R490" s="119"/>
      <c r="S490" s="4"/>
      <c r="T490" s="4"/>
      <c r="U490" s="4"/>
      <c r="V490" s="4"/>
      <c r="W490" s="4"/>
      <c r="X490" s="4"/>
      <c r="Y490" s="4"/>
      <c r="Z490" s="4"/>
      <c r="AA490" s="4"/>
      <c r="AB490" s="4"/>
      <c r="AC490" s="4"/>
      <c r="AD490" s="4"/>
      <c r="AE490" s="4"/>
      <c r="AF490" s="4"/>
      <c r="AG490" s="4"/>
    </row>
    <row r="491">
      <c r="A491" s="4"/>
      <c r="B491" s="4"/>
      <c r="C491" s="4"/>
      <c r="D491" s="4"/>
      <c r="E491" s="4"/>
      <c r="F491" s="4"/>
      <c r="G491" s="4"/>
      <c r="H491" s="8"/>
      <c r="I491" s="8"/>
      <c r="J491" s="8"/>
      <c r="K491" s="8"/>
      <c r="L491" s="8"/>
      <c r="M491" s="119"/>
      <c r="N491" s="118"/>
      <c r="O491" s="119"/>
      <c r="P491" s="119"/>
      <c r="Q491" s="119"/>
      <c r="R491" s="119"/>
      <c r="S491" s="4"/>
      <c r="T491" s="4"/>
      <c r="U491" s="4"/>
      <c r="V491" s="4"/>
      <c r="W491" s="4"/>
      <c r="X491" s="4"/>
      <c r="Y491" s="4"/>
      <c r="Z491" s="4"/>
      <c r="AA491" s="4"/>
      <c r="AB491" s="4"/>
      <c r="AC491" s="4"/>
      <c r="AD491" s="4"/>
      <c r="AE491" s="4"/>
      <c r="AF491" s="4"/>
      <c r="AG491" s="4"/>
    </row>
    <row r="492">
      <c r="A492" s="4"/>
      <c r="B492" s="4"/>
      <c r="C492" s="4"/>
      <c r="D492" s="4"/>
      <c r="E492" s="4"/>
      <c r="F492" s="4"/>
      <c r="G492" s="4"/>
      <c r="H492" s="8"/>
      <c r="I492" s="8"/>
      <c r="J492" s="8"/>
      <c r="K492" s="8"/>
      <c r="L492" s="8"/>
      <c r="M492" s="119"/>
      <c r="N492" s="118"/>
      <c r="O492" s="119"/>
      <c r="P492" s="119"/>
      <c r="Q492" s="119"/>
      <c r="R492" s="119"/>
      <c r="S492" s="4"/>
      <c r="T492" s="4"/>
      <c r="U492" s="4"/>
      <c r="V492" s="4"/>
      <c r="W492" s="4"/>
      <c r="X492" s="4"/>
      <c r="Y492" s="4"/>
      <c r="Z492" s="4"/>
      <c r="AA492" s="4"/>
      <c r="AB492" s="4"/>
      <c r="AC492" s="4"/>
      <c r="AD492" s="4"/>
      <c r="AE492" s="4"/>
      <c r="AF492" s="4"/>
      <c r="AG492" s="4"/>
    </row>
    <row r="493">
      <c r="A493" s="4"/>
      <c r="B493" s="4"/>
      <c r="C493" s="4"/>
      <c r="D493" s="4"/>
      <c r="E493" s="4"/>
      <c r="F493" s="4"/>
      <c r="G493" s="4"/>
      <c r="H493" s="8"/>
      <c r="I493" s="8"/>
      <c r="J493" s="8"/>
      <c r="K493" s="8"/>
      <c r="L493" s="8"/>
      <c r="M493" s="119"/>
      <c r="N493" s="118"/>
      <c r="O493" s="119"/>
      <c r="P493" s="119"/>
      <c r="Q493" s="119"/>
      <c r="R493" s="119"/>
      <c r="S493" s="4"/>
      <c r="T493" s="4"/>
      <c r="U493" s="4"/>
      <c r="V493" s="4"/>
      <c r="W493" s="4"/>
      <c r="X493" s="4"/>
      <c r="Y493" s="4"/>
      <c r="Z493" s="4"/>
      <c r="AA493" s="4"/>
      <c r="AB493" s="4"/>
      <c r="AC493" s="4"/>
      <c r="AD493" s="4"/>
      <c r="AE493" s="4"/>
      <c r="AF493" s="4"/>
      <c r="AG493" s="4"/>
    </row>
    <row r="494">
      <c r="A494" s="4"/>
      <c r="B494" s="4"/>
      <c r="C494" s="4"/>
      <c r="D494" s="4"/>
      <c r="E494" s="4"/>
      <c r="F494" s="4"/>
      <c r="G494" s="4"/>
      <c r="H494" s="8"/>
      <c r="I494" s="8"/>
      <c r="J494" s="8"/>
      <c r="K494" s="8"/>
      <c r="L494" s="8"/>
      <c r="M494" s="119"/>
      <c r="N494" s="118"/>
      <c r="O494" s="119"/>
      <c r="P494" s="119"/>
      <c r="Q494" s="119"/>
      <c r="R494" s="119"/>
      <c r="S494" s="4"/>
      <c r="T494" s="4"/>
      <c r="U494" s="4"/>
      <c r="V494" s="4"/>
      <c r="W494" s="4"/>
      <c r="X494" s="4"/>
      <c r="Y494" s="4"/>
      <c r="Z494" s="4"/>
      <c r="AA494" s="4"/>
      <c r="AB494" s="4"/>
      <c r="AC494" s="4"/>
      <c r="AD494" s="4"/>
      <c r="AE494" s="4"/>
      <c r="AF494" s="4"/>
      <c r="AG494" s="4"/>
    </row>
    <row r="495">
      <c r="A495" s="4"/>
      <c r="B495" s="4"/>
      <c r="C495" s="4"/>
      <c r="D495" s="4"/>
      <c r="E495" s="4"/>
      <c r="F495" s="4"/>
      <c r="G495" s="4"/>
      <c r="H495" s="8"/>
      <c r="I495" s="8"/>
      <c r="J495" s="8"/>
      <c r="K495" s="8"/>
      <c r="L495" s="8"/>
      <c r="M495" s="119"/>
      <c r="N495" s="118"/>
      <c r="O495" s="119"/>
      <c r="P495" s="119"/>
      <c r="Q495" s="119"/>
      <c r="R495" s="119"/>
      <c r="S495" s="4"/>
      <c r="T495" s="4"/>
      <c r="U495" s="4"/>
      <c r="V495" s="4"/>
      <c r="W495" s="4"/>
      <c r="X495" s="4"/>
      <c r="Y495" s="4"/>
      <c r="Z495" s="4"/>
      <c r="AA495" s="4"/>
      <c r="AB495" s="4"/>
      <c r="AC495" s="4"/>
      <c r="AD495" s="4"/>
      <c r="AE495" s="4"/>
      <c r="AF495" s="4"/>
      <c r="AG495" s="4"/>
    </row>
    <row r="496">
      <c r="A496" s="4"/>
      <c r="B496" s="4"/>
      <c r="C496" s="4"/>
      <c r="D496" s="4"/>
      <c r="E496" s="4"/>
      <c r="F496" s="4"/>
      <c r="G496" s="4"/>
      <c r="H496" s="8"/>
      <c r="I496" s="8"/>
      <c r="J496" s="8"/>
      <c r="K496" s="8"/>
      <c r="L496" s="8"/>
      <c r="M496" s="119"/>
      <c r="N496" s="118"/>
      <c r="O496" s="119"/>
      <c r="P496" s="119"/>
      <c r="Q496" s="119"/>
      <c r="R496" s="119"/>
      <c r="S496" s="4"/>
      <c r="T496" s="4"/>
      <c r="U496" s="4"/>
      <c r="V496" s="4"/>
      <c r="W496" s="4"/>
      <c r="X496" s="4"/>
      <c r="Y496" s="4"/>
      <c r="Z496" s="4"/>
      <c r="AA496" s="4"/>
      <c r="AB496" s="4"/>
      <c r="AC496" s="4"/>
      <c r="AD496" s="4"/>
      <c r="AE496" s="4"/>
      <c r="AF496" s="4"/>
      <c r="AG496" s="4"/>
    </row>
    <row r="497">
      <c r="A497" s="4"/>
      <c r="B497" s="4"/>
      <c r="C497" s="4"/>
      <c r="D497" s="4"/>
      <c r="E497" s="4"/>
      <c r="F497" s="4"/>
      <c r="G497" s="4"/>
      <c r="H497" s="8"/>
      <c r="I497" s="8"/>
      <c r="J497" s="8"/>
      <c r="K497" s="8"/>
      <c r="L497" s="8"/>
      <c r="M497" s="119"/>
      <c r="N497" s="118"/>
      <c r="O497" s="119"/>
      <c r="P497" s="119"/>
      <c r="Q497" s="119"/>
      <c r="R497" s="119"/>
      <c r="S497" s="4"/>
      <c r="T497" s="4"/>
      <c r="U497" s="4"/>
      <c r="V497" s="4"/>
      <c r="W497" s="4"/>
      <c r="X497" s="4"/>
      <c r="Y497" s="4"/>
      <c r="Z497" s="4"/>
      <c r="AA497" s="4"/>
      <c r="AB497" s="4"/>
      <c r="AC497" s="4"/>
      <c r="AD497" s="4"/>
      <c r="AE497" s="4"/>
      <c r="AF497" s="4"/>
      <c r="AG497" s="4"/>
    </row>
    <row r="498">
      <c r="A498" s="4"/>
      <c r="B498" s="4"/>
      <c r="C498" s="4"/>
      <c r="D498" s="4"/>
      <c r="E498" s="4"/>
      <c r="F498" s="4"/>
      <c r="G498" s="4"/>
      <c r="H498" s="8"/>
      <c r="I498" s="8"/>
      <c r="J498" s="8"/>
      <c r="K498" s="8"/>
      <c r="L498" s="8"/>
      <c r="M498" s="119"/>
      <c r="N498" s="118"/>
      <c r="O498" s="119"/>
      <c r="P498" s="119"/>
      <c r="Q498" s="119"/>
      <c r="R498" s="119"/>
      <c r="S498" s="4"/>
      <c r="T498" s="4"/>
      <c r="U498" s="4"/>
      <c r="V498" s="4"/>
      <c r="W498" s="4"/>
      <c r="X498" s="4"/>
      <c r="Y498" s="4"/>
      <c r="Z498" s="4"/>
      <c r="AA498" s="4"/>
      <c r="AB498" s="4"/>
      <c r="AC498" s="4"/>
      <c r="AD498" s="4"/>
      <c r="AE498" s="4"/>
      <c r="AF498" s="4"/>
      <c r="AG498" s="4"/>
    </row>
    <row r="499">
      <c r="A499" s="4"/>
      <c r="B499" s="4"/>
      <c r="C499" s="4"/>
      <c r="D499" s="4"/>
      <c r="E499" s="4"/>
      <c r="F499" s="4"/>
      <c r="G499" s="4"/>
      <c r="H499" s="8"/>
      <c r="I499" s="8"/>
      <c r="J499" s="8"/>
      <c r="K499" s="8"/>
      <c r="L499" s="8"/>
      <c r="M499" s="119"/>
      <c r="N499" s="118"/>
      <c r="O499" s="119"/>
      <c r="P499" s="119"/>
      <c r="Q499" s="119"/>
      <c r="R499" s="119"/>
      <c r="S499" s="4"/>
      <c r="T499" s="4"/>
      <c r="U499" s="4"/>
      <c r="V499" s="4"/>
      <c r="W499" s="4"/>
      <c r="X499" s="4"/>
      <c r="Y499" s="4"/>
      <c r="Z499" s="4"/>
      <c r="AA499" s="4"/>
      <c r="AB499" s="4"/>
      <c r="AC499" s="4"/>
      <c r="AD499" s="4"/>
      <c r="AE499" s="4"/>
      <c r="AF499" s="4"/>
      <c r="AG499" s="4"/>
    </row>
    <row r="500">
      <c r="A500" s="4"/>
      <c r="B500" s="4"/>
      <c r="C500" s="4"/>
      <c r="D500" s="4"/>
      <c r="E500" s="4"/>
      <c r="F500" s="4"/>
      <c r="G500" s="4"/>
      <c r="H500" s="8"/>
      <c r="I500" s="8"/>
      <c r="J500" s="8"/>
      <c r="K500" s="8"/>
      <c r="L500" s="8"/>
      <c r="M500" s="119"/>
      <c r="N500" s="118"/>
      <c r="O500" s="119"/>
      <c r="P500" s="119"/>
      <c r="Q500" s="119"/>
      <c r="R500" s="119"/>
      <c r="S500" s="4"/>
      <c r="T500" s="4"/>
      <c r="U500" s="4"/>
      <c r="V500" s="4"/>
      <c r="W500" s="4"/>
      <c r="X500" s="4"/>
      <c r="Y500" s="4"/>
      <c r="Z500" s="4"/>
      <c r="AA500" s="4"/>
      <c r="AB500" s="4"/>
      <c r="AC500" s="4"/>
      <c r="AD500" s="4"/>
      <c r="AE500" s="4"/>
      <c r="AF500" s="4"/>
      <c r="AG500" s="4"/>
    </row>
    <row r="501">
      <c r="A501" s="4"/>
      <c r="B501" s="4"/>
      <c r="C501" s="4"/>
      <c r="D501" s="4"/>
      <c r="E501" s="4"/>
      <c r="F501" s="4"/>
      <c r="G501" s="4"/>
      <c r="H501" s="8"/>
      <c r="I501" s="8"/>
      <c r="J501" s="8"/>
      <c r="K501" s="8"/>
      <c r="L501" s="8"/>
      <c r="M501" s="119"/>
      <c r="N501" s="118"/>
      <c r="O501" s="119"/>
      <c r="P501" s="119"/>
      <c r="Q501" s="119"/>
      <c r="R501" s="119"/>
      <c r="S501" s="4"/>
      <c r="T501" s="4"/>
      <c r="U501" s="4"/>
      <c r="V501" s="4"/>
      <c r="W501" s="4"/>
      <c r="X501" s="4"/>
      <c r="Y501" s="4"/>
      <c r="Z501" s="4"/>
      <c r="AA501" s="4"/>
      <c r="AB501" s="4"/>
      <c r="AC501" s="4"/>
      <c r="AD501" s="4"/>
      <c r="AE501" s="4"/>
      <c r="AF501" s="4"/>
      <c r="AG501" s="4"/>
    </row>
    <row r="502">
      <c r="A502" s="4"/>
      <c r="B502" s="4"/>
      <c r="C502" s="4"/>
      <c r="D502" s="4"/>
      <c r="E502" s="4"/>
      <c r="F502" s="4"/>
      <c r="G502" s="4"/>
      <c r="H502" s="8"/>
      <c r="I502" s="8"/>
      <c r="J502" s="8"/>
      <c r="K502" s="8"/>
      <c r="L502" s="8"/>
      <c r="M502" s="119"/>
      <c r="N502" s="118"/>
      <c r="O502" s="119"/>
      <c r="P502" s="119"/>
      <c r="Q502" s="119"/>
      <c r="R502" s="119"/>
      <c r="S502" s="4"/>
      <c r="T502" s="4"/>
      <c r="U502" s="4"/>
      <c r="V502" s="4"/>
      <c r="W502" s="4"/>
      <c r="X502" s="4"/>
      <c r="Y502" s="4"/>
      <c r="Z502" s="4"/>
      <c r="AA502" s="4"/>
      <c r="AB502" s="4"/>
      <c r="AC502" s="4"/>
      <c r="AD502" s="4"/>
      <c r="AE502" s="4"/>
      <c r="AF502" s="4"/>
      <c r="AG502" s="4"/>
    </row>
    <row r="503">
      <c r="A503" s="4"/>
      <c r="B503" s="4"/>
      <c r="C503" s="4"/>
      <c r="D503" s="4"/>
      <c r="E503" s="4"/>
      <c r="F503" s="4"/>
      <c r="G503" s="4"/>
      <c r="H503" s="8"/>
      <c r="I503" s="8"/>
      <c r="J503" s="8"/>
      <c r="K503" s="8"/>
      <c r="L503" s="8"/>
      <c r="M503" s="119"/>
      <c r="N503" s="118"/>
      <c r="O503" s="119"/>
      <c r="P503" s="119"/>
      <c r="Q503" s="119"/>
      <c r="R503" s="119"/>
      <c r="S503" s="4"/>
      <c r="T503" s="4"/>
      <c r="U503" s="4"/>
      <c r="V503" s="4"/>
      <c r="W503" s="4"/>
      <c r="X503" s="4"/>
      <c r="Y503" s="4"/>
      <c r="Z503" s="4"/>
      <c r="AA503" s="4"/>
      <c r="AB503" s="4"/>
      <c r="AC503" s="4"/>
      <c r="AD503" s="4"/>
      <c r="AE503" s="4"/>
      <c r="AF503" s="4"/>
      <c r="AG503" s="4"/>
    </row>
    <row r="504">
      <c r="A504" s="4"/>
      <c r="B504" s="4"/>
      <c r="C504" s="4"/>
      <c r="D504" s="4"/>
      <c r="E504" s="4"/>
      <c r="F504" s="4"/>
      <c r="G504" s="4"/>
      <c r="H504" s="8"/>
      <c r="I504" s="8"/>
      <c r="J504" s="8"/>
      <c r="K504" s="8"/>
      <c r="L504" s="8"/>
      <c r="M504" s="119"/>
      <c r="N504" s="118"/>
      <c r="O504" s="119"/>
      <c r="P504" s="119"/>
      <c r="Q504" s="119"/>
      <c r="R504" s="119"/>
      <c r="S504" s="4"/>
      <c r="T504" s="4"/>
      <c r="U504" s="4"/>
      <c r="V504" s="4"/>
      <c r="W504" s="4"/>
      <c r="X504" s="4"/>
      <c r="Y504" s="4"/>
      <c r="Z504" s="4"/>
      <c r="AA504" s="4"/>
      <c r="AB504" s="4"/>
      <c r="AC504" s="4"/>
      <c r="AD504" s="4"/>
      <c r="AE504" s="4"/>
      <c r="AF504" s="4"/>
      <c r="AG504" s="4"/>
    </row>
    <row r="505">
      <c r="A505" s="4"/>
      <c r="B505" s="4"/>
      <c r="C505" s="4"/>
      <c r="D505" s="4"/>
      <c r="E505" s="4"/>
      <c r="F505" s="4"/>
      <c r="G505" s="4"/>
      <c r="H505" s="8"/>
      <c r="I505" s="8"/>
      <c r="J505" s="8"/>
      <c r="K505" s="8"/>
      <c r="L505" s="8"/>
      <c r="M505" s="119"/>
      <c r="N505" s="118"/>
      <c r="O505" s="119"/>
      <c r="P505" s="119"/>
      <c r="Q505" s="119"/>
      <c r="R505" s="119"/>
      <c r="S505" s="4"/>
      <c r="T505" s="4"/>
      <c r="U505" s="4"/>
      <c r="V505" s="4"/>
      <c r="W505" s="4"/>
      <c r="X505" s="4"/>
      <c r="Y505" s="4"/>
      <c r="Z505" s="4"/>
      <c r="AA505" s="4"/>
      <c r="AB505" s="4"/>
      <c r="AC505" s="4"/>
      <c r="AD505" s="4"/>
      <c r="AE505" s="4"/>
      <c r="AF505" s="4"/>
      <c r="AG505" s="4"/>
    </row>
    <row r="506">
      <c r="A506" s="4"/>
      <c r="B506" s="4"/>
      <c r="C506" s="4"/>
      <c r="D506" s="4"/>
      <c r="E506" s="4"/>
      <c r="F506" s="4"/>
      <c r="G506" s="4"/>
      <c r="H506" s="8"/>
      <c r="I506" s="8"/>
      <c r="J506" s="8"/>
      <c r="K506" s="8"/>
      <c r="L506" s="8"/>
      <c r="M506" s="119"/>
      <c r="N506" s="118"/>
      <c r="O506" s="119"/>
      <c r="P506" s="119"/>
      <c r="Q506" s="119"/>
      <c r="R506" s="119"/>
      <c r="S506" s="4"/>
      <c r="T506" s="4"/>
      <c r="U506" s="4"/>
      <c r="V506" s="4"/>
      <c r="W506" s="4"/>
      <c r="X506" s="4"/>
      <c r="Y506" s="4"/>
      <c r="Z506" s="4"/>
      <c r="AA506" s="4"/>
      <c r="AB506" s="4"/>
      <c r="AC506" s="4"/>
      <c r="AD506" s="4"/>
      <c r="AE506" s="4"/>
      <c r="AF506" s="4"/>
      <c r="AG506" s="4"/>
    </row>
    <row r="507">
      <c r="A507" s="4"/>
      <c r="B507" s="4"/>
      <c r="C507" s="4"/>
      <c r="D507" s="4"/>
      <c r="E507" s="4"/>
      <c r="F507" s="4"/>
      <c r="G507" s="4"/>
      <c r="H507" s="8"/>
      <c r="I507" s="8"/>
      <c r="J507" s="8"/>
      <c r="K507" s="8"/>
      <c r="L507" s="8"/>
      <c r="M507" s="119"/>
      <c r="N507" s="118"/>
      <c r="O507" s="119"/>
      <c r="P507" s="119"/>
      <c r="Q507" s="119"/>
      <c r="R507" s="119"/>
      <c r="S507" s="4"/>
      <c r="T507" s="4"/>
      <c r="U507" s="4"/>
      <c r="V507" s="4"/>
      <c r="W507" s="4"/>
      <c r="X507" s="4"/>
      <c r="Y507" s="4"/>
      <c r="Z507" s="4"/>
      <c r="AA507" s="4"/>
      <c r="AB507" s="4"/>
      <c r="AC507" s="4"/>
      <c r="AD507" s="4"/>
      <c r="AE507" s="4"/>
      <c r="AF507" s="4"/>
      <c r="AG507" s="4"/>
    </row>
    <row r="508">
      <c r="A508" s="4"/>
      <c r="B508" s="4"/>
      <c r="C508" s="4"/>
      <c r="D508" s="4"/>
      <c r="E508" s="4"/>
      <c r="F508" s="4"/>
      <c r="G508" s="4"/>
      <c r="H508" s="8"/>
      <c r="I508" s="8"/>
      <c r="J508" s="8"/>
      <c r="K508" s="8"/>
      <c r="L508" s="8"/>
      <c r="M508" s="119"/>
      <c r="N508" s="118"/>
      <c r="O508" s="119"/>
      <c r="P508" s="119"/>
      <c r="Q508" s="119"/>
      <c r="R508" s="119"/>
      <c r="S508" s="4"/>
      <c r="T508" s="4"/>
      <c r="U508" s="4"/>
      <c r="V508" s="4"/>
      <c r="W508" s="4"/>
      <c r="X508" s="4"/>
      <c r="Y508" s="4"/>
      <c r="Z508" s="4"/>
      <c r="AA508" s="4"/>
      <c r="AB508" s="4"/>
      <c r="AC508" s="4"/>
      <c r="AD508" s="4"/>
      <c r="AE508" s="4"/>
      <c r="AF508" s="4"/>
      <c r="AG508" s="4"/>
    </row>
    <row r="509">
      <c r="A509" s="4"/>
      <c r="B509" s="4"/>
      <c r="C509" s="4"/>
      <c r="D509" s="4"/>
      <c r="E509" s="4"/>
      <c r="F509" s="4"/>
      <c r="G509" s="4"/>
      <c r="H509" s="8"/>
      <c r="I509" s="8"/>
      <c r="J509" s="8"/>
      <c r="K509" s="8"/>
      <c r="L509" s="8"/>
      <c r="M509" s="119"/>
      <c r="N509" s="118"/>
      <c r="O509" s="119"/>
      <c r="P509" s="119"/>
      <c r="Q509" s="119"/>
      <c r="R509" s="119"/>
      <c r="S509" s="4"/>
      <c r="T509" s="4"/>
      <c r="U509" s="4"/>
      <c r="V509" s="4"/>
      <c r="W509" s="4"/>
      <c r="X509" s="4"/>
      <c r="Y509" s="4"/>
      <c r="Z509" s="4"/>
      <c r="AA509" s="4"/>
      <c r="AB509" s="4"/>
      <c r="AC509" s="4"/>
      <c r="AD509" s="4"/>
      <c r="AE509" s="4"/>
      <c r="AF509" s="4"/>
      <c r="AG509" s="4"/>
    </row>
    <row r="510">
      <c r="A510" s="4"/>
      <c r="B510" s="4"/>
      <c r="C510" s="4"/>
      <c r="D510" s="4"/>
      <c r="E510" s="4"/>
      <c r="F510" s="4"/>
      <c r="G510" s="4"/>
      <c r="H510" s="8"/>
      <c r="I510" s="8"/>
      <c r="J510" s="8"/>
      <c r="K510" s="8"/>
      <c r="L510" s="8"/>
      <c r="M510" s="119"/>
      <c r="N510" s="118"/>
      <c r="O510" s="119"/>
      <c r="P510" s="119"/>
      <c r="Q510" s="119"/>
      <c r="R510" s="119"/>
      <c r="S510" s="4"/>
      <c r="T510" s="4"/>
      <c r="U510" s="4"/>
      <c r="V510" s="4"/>
      <c r="W510" s="4"/>
      <c r="X510" s="4"/>
      <c r="Y510" s="4"/>
      <c r="Z510" s="4"/>
      <c r="AA510" s="4"/>
      <c r="AB510" s="4"/>
      <c r="AC510" s="4"/>
      <c r="AD510" s="4"/>
      <c r="AE510" s="4"/>
      <c r="AF510" s="4"/>
      <c r="AG510" s="4"/>
    </row>
    <row r="511">
      <c r="A511" s="4"/>
      <c r="B511" s="4"/>
      <c r="C511" s="4"/>
      <c r="D511" s="4"/>
      <c r="E511" s="4"/>
      <c r="F511" s="4"/>
      <c r="G511" s="4"/>
      <c r="H511" s="8"/>
      <c r="I511" s="8"/>
      <c r="J511" s="8"/>
      <c r="K511" s="8"/>
      <c r="L511" s="8"/>
      <c r="M511" s="119"/>
      <c r="N511" s="118"/>
      <c r="O511" s="119"/>
      <c r="P511" s="119"/>
      <c r="Q511" s="119"/>
      <c r="R511" s="119"/>
      <c r="S511" s="4"/>
      <c r="T511" s="4"/>
      <c r="U511" s="4"/>
      <c r="V511" s="4"/>
      <c r="W511" s="4"/>
      <c r="X511" s="4"/>
      <c r="Y511" s="4"/>
      <c r="Z511" s="4"/>
      <c r="AA511" s="4"/>
      <c r="AB511" s="4"/>
      <c r="AC511" s="4"/>
      <c r="AD511" s="4"/>
      <c r="AE511" s="4"/>
      <c r="AF511" s="4"/>
      <c r="AG511" s="4"/>
    </row>
    <row r="512">
      <c r="A512" s="4"/>
      <c r="B512" s="4"/>
      <c r="C512" s="4"/>
      <c r="D512" s="4"/>
      <c r="E512" s="4"/>
      <c r="F512" s="4"/>
      <c r="G512" s="4"/>
      <c r="H512" s="8"/>
      <c r="I512" s="8"/>
      <c r="J512" s="8"/>
      <c r="K512" s="8"/>
      <c r="L512" s="8"/>
      <c r="M512" s="119"/>
      <c r="N512" s="118"/>
      <c r="O512" s="119"/>
      <c r="P512" s="119"/>
      <c r="Q512" s="119"/>
      <c r="R512" s="119"/>
      <c r="S512" s="4"/>
      <c r="T512" s="4"/>
      <c r="U512" s="4"/>
      <c r="V512" s="4"/>
      <c r="W512" s="4"/>
      <c r="X512" s="4"/>
      <c r="Y512" s="4"/>
      <c r="Z512" s="4"/>
      <c r="AA512" s="4"/>
      <c r="AB512" s="4"/>
      <c r="AC512" s="4"/>
      <c r="AD512" s="4"/>
      <c r="AE512" s="4"/>
      <c r="AF512" s="4"/>
      <c r="AG512" s="4"/>
    </row>
    <row r="513">
      <c r="A513" s="4"/>
      <c r="B513" s="4"/>
      <c r="C513" s="4"/>
      <c r="D513" s="4"/>
      <c r="E513" s="4"/>
      <c r="F513" s="4"/>
      <c r="G513" s="4"/>
      <c r="H513" s="8"/>
      <c r="I513" s="8"/>
      <c r="J513" s="8"/>
      <c r="K513" s="8"/>
      <c r="L513" s="8"/>
      <c r="M513" s="119"/>
      <c r="N513" s="118"/>
      <c r="O513" s="119"/>
      <c r="P513" s="119"/>
      <c r="Q513" s="119"/>
      <c r="R513" s="119"/>
      <c r="S513" s="4"/>
      <c r="T513" s="4"/>
      <c r="U513" s="4"/>
      <c r="V513" s="4"/>
      <c r="W513" s="4"/>
      <c r="X513" s="4"/>
      <c r="Y513" s="4"/>
      <c r="Z513" s="4"/>
      <c r="AA513" s="4"/>
      <c r="AB513" s="4"/>
      <c r="AC513" s="4"/>
      <c r="AD513" s="4"/>
      <c r="AE513" s="4"/>
      <c r="AF513" s="4"/>
      <c r="AG513" s="4"/>
    </row>
    <row r="514">
      <c r="A514" s="4"/>
      <c r="B514" s="4"/>
      <c r="C514" s="4"/>
      <c r="D514" s="4"/>
      <c r="E514" s="4"/>
      <c r="F514" s="4"/>
      <c r="G514" s="4"/>
      <c r="H514" s="8"/>
      <c r="I514" s="8"/>
      <c r="J514" s="8"/>
      <c r="K514" s="8"/>
      <c r="L514" s="8"/>
      <c r="M514" s="119"/>
      <c r="N514" s="118"/>
      <c r="O514" s="119"/>
      <c r="P514" s="119"/>
      <c r="Q514" s="119"/>
      <c r="R514" s="119"/>
      <c r="S514" s="4"/>
      <c r="T514" s="4"/>
      <c r="U514" s="4"/>
      <c r="V514" s="4"/>
      <c r="W514" s="4"/>
      <c r="X514" s="4"/>
      <c r="Y514" s="4"/>
      <c r="Z514" s="4"/>
      <c r="AA514" s="4"/>
      <c r="AB514" s="4"/>
      <c r="AC514" s="4"/>
      <c r="AD514" s="4"/>
      <c r="AE514" s="4"/>
      <c r="AF514" s="4"/>
      <c r="AG514" s="4"/>
    </row>
    <row r="515">
      <c r="A515" s="4"/>
      <c r="B515" s="4"/>
      <c r="C515" s="4"/>
      <c r="D515" s="4"/>
      <c r="E515" s="4"/>
      <c r="F515" s="4"/>
      <c r="G515" s="4"/>
      <c r="H515" s="8"/>
      <c r="I515" s="8"/>
      <c r="J515" s="8"/>
      <c r="K515" s="8"/>
      <c r="L515" s="8"/>
      <c r="M515" s="119"/>
      <c r="N515" s="118"/>
      <c r="O515" s="119"/>
      <c r="P515" s="119"/>
      <c r="Q515" s="119"/>
      <c r="R515" s="119"/>
      <c r="S515" s="4"/>
      <c r="T515" s="4"/>
      <c r="U515" s="4"/>
      <c r="V515" s="4"/>
      <c r="W515" s="4"/>
      <c r="X515" s="4"/>
      <c r="Y515" s="4"/>
      <c r="Z515" s="4"/>
      <c r="AA515" s="4"/>
      <c r="AB515" s="4"/>
      <c r="AC515" s="4"/>
      <c r="AD515" s="4"/>
      <c r="AE515" s="4"/>
      <c r="AF515" s="4"/>
      <c r="AG515" s="4"/>
    </row>
    <row r="516">
      <c r="A516" s="4"/>
      <c r="B516" s="4"/>
      <c r="C516" s="4"/>
      <c r="D516" s="4"/>
      <c r="E516" s="4"/>
      <c r="F516" s="4"/>
      <c r="G516" s="4"/>
      <c r="H516" s="8"/>
      <c r="I516" s="8"/>
      <c r="J516" s="8"/>
      <c r="K516" s="8"/>
      <c r="L516" s="8"/>
      <c r="M516" s="119"/>
      <c r="N516" s="118"/>
      <c r="O516" s="119"/>
      <c r="P516" s="119"/>
      <c r="Q516" s="119"/>
      <c r="R516" s="119"/>
      <c r="S516" s="4"/>
      <c r="T516" s="4"/>
      <c r="U516" s="4"/>
      <c r="V516" s="4"/>
      <c r="W516" s="4"/>
      <c r="X516" s="4"/>
      <c r="Y516" s="4"/>
      <c r="Z516" s="4"/>
      <c r="AA516" s="4"/>
      <c r="AB516" s="4"/>
      <c r="AC516" s="4"/>
      <c r="AD516" s="4"/>
      <c r="AE516" s="4"/>
      <c r="AF516" s="4"/>
      <c r="AG516" s="4"/>
    </row>
    <row r="517">
      <c r="A517" s="4"/>
      <c r="B517" s="4"/>
      <c r="C517" s="4"/>
      <c r="D517" s="4"/>
      <c r="E517" s="4"/>
      <c r="F517" s="4"/>
      <c r="G517" s="4"/>
      <c r="H517" s="8"/>
      <c r="I517" s="8"/>
      <c r="J517" s="8"/>
      <c r="K517" s="8"/>
      <c r="L517" s="8"/>
      <c r="M517" s="119"/>
      <c r="N517" s="118"/>
      <c r="O517" s="119"/>
      <c r="P517" s="119"/>
      <c r="Q517" s="119"/>
      <c r="R517" s="119"/>
      <c r="S517" s="4"/>
      <c r="T517" s="4"/>
      <c r="U517" s="4"/>
      <c r="V517" s="4"/>
      <c r="W517" s="4"/>
      <c r="X517" s="4"/>
      <c r="Y517" s="4"/>
      <c r="Z517" s="4"/>
      <c r="AA517" s="4"/>
      <c r="AB517" s="4"/>
      <c r="AC517" s="4"/>
      <c r="AD517" s="4"/>
      <c r="AE517" s="4"/>
      <c r="AF517" s="4"/>
      <c r="AG517" s="4"/>
    </row>
    <row r="518">
      <c r="A518" s="4"/>
      <c r="B518" s="4"/>
      <c r="C518" s="4"/>
      <c r="D518" s="4"/>
      <c r="E518" s="4"/>
      <c r="F518" s="4"/>
      <c r="G518" s="4"/>
      <c r="H518" s="8"/>
      <c r="I518" s="8"/>
      <c r="J518" s="8"/>
      <c r="K518" s="8"/>
      <c r="L518" s="8"/>
      <c r="M518" s="119"/>
      <c r="N518" s="118"/>
      <c r="O518" s="119"/>
      <c r="P518" s="119"/>
      <c r="Q518" s="119"/>
      <c r="R518" s="119"/>
      <c r="S518" s="4"/>
      <c r="T518" s="4"/>
      <c r="U518" s="4"/>
      <c r="V518" s="4"/>
      <c r="W518" s="4"/>
      <c r="X518" s="4"/>
      <c r="Y518" s="4"/>
      <c r="Z518" s="4"/>
      <c r="AA518" s="4"/>
      <c r="AB518" s="4"/>
      <c r="AC518" s="4"/>
      <c r="AD518" s="4"/>
      <c r="AE518" s="4"/>
      <c r="AF518" s="4"/>
      <c r="AG518" s="4"/>
    </row>
    <row r="519">
      <c r="A519" s="4"/>
      <c r="B519" s="4"/>
      <c r="C519" s="4"/>
      <c r="D519" s="4"/>
      <c r="E519" s="4"/>
      <c r="F519" s="4"/>
      <c r="G519" s="4"/>
      <c r="H519" s="8"/>
      <c r="I519" s="8"/>
      <c r="J519" s="8"/>
      <c r="K519" s="8"/>
      <c r="L519" s="8"/>
      <c r="M519" s="119"/>
      <c r="N519" s="118"/>
      <c r="O519" s="119"/>
      <c r="P519" s="119"/>
      <c r="Q519" s="119"/>
      <c r="R519" s="119"/>
      <c r="S519" s="4"/>
      <c r="T519" s="4"/>
      <c r="U519" s="4"/>
      <c r="V519" s="4"/>
      <c r="W519" s="4"/>
      <c r="X519" s="4"/>
      <c r="Y519" s="4"/>
      <c r="Z519" s="4"/>
      <c r="AA519" s="4"/>
      <c r="AB519" s="4"/>
      <c r="AC519" s="4"/>
      <c r="AD519" s="4"/>
      <c r="AE519" s="4"/>
      <c r="AF519" s="4"/>
      <c r="AG519" s="4"/>
    </row>
    <row r="520">
      <c r="A520" s="4"/>
      <c r="B520" s="4"/>
      <c r="C520" s="4"/>
      <c r="D520" s="4"/>
      <c r="E520" s="4"/>
      <c r="F520" s="4"/>
      <c r="G520" s="4"/>
      <c r="H520" s="8"/>
      <c r="I520" s="8"/>
      <c r="J520" s="8"/>
      <c r="K520" s="8"/>
      <c r="L520" s="8"/>
      <c r="M520" s="119"/>
      <c r="N520" s="118"/>
      <c r="O520" s="119"/>
      <c r="P520" s="119"/>
      <c r="Q520" s="119"/>
      <c r="R520" s="119"/>
      <c r="S520" s="4"/>
      <c r="T520" s="4"/>
      <c r="U520" s="4"/>
      <c r="V520" s="4"/>
      <c r="W520" s="4"/>
      <c r="X520" s="4"/>
      <c r="Y520" s="4"/>
      <c r="Z520" s="4"/>
      <c r="AA520" s="4"/>
      <c r="AB520" s="4"/>
      <c r="AC520" s="4"/>
      <c r="AD520" s="4"/>
      <c r="AE520" s="4"/>
      <c r="AF520" s="4"/>
      <c r="AG520" s="4"/>
    </row>
    <row r="521">
      <c r="A521" s="4"/>
      <c r="B521" s="4"/>
      <c r="C521" s="4"/>
      <c r="D521" s="4"/>
      <c r="E521" s="4"/>
      <c r="F521" s="4"/>
      <c r="G521" s="4"/>
      <c r="H521" s="8"/>
      <c r="I521" s="8"/>
      <c r="J521" s="8"/>
      <c r="K521" s="8"/>
      <c r="L521" s="8"/>
      <c r="M521" s="119"/>
      <c r="N521" s="118"/>
      <c r="O521" s="119"/>
      <c r="P521" s="119"/>
      <c r="Q521" s="119"/>
      <c r="R521" s="119"/>
      <c r="S521" s="4"/>
      <c r="T521" s="4"/>
      <c r="U521" s="4"/>
      <c r="V521" s="4"/>
      <c r="W521" s="4"/>
      <c r="X521" s="4"/>
      <c r="Y521" s="4"/>
      <c r="Z521" s="4"/>
      <c r="AA521" s="4"/>
      <c r="AB521" s="4"/>
      <c r="AC521" s="4"/>
      <c r="AD521" s="4"/>
      <c r="AE521" s="4"/>
      <c r="AF521" s="4"/>
      <c r="AG521" s="4"/>
    </row>
    <row r="522">
      <c r="A522" s="4"/>
      <c r="B522" s="4"/>
      <c r="C522" s="4"/>
      <c r="D522" s="4"/>
      <c r="E522" s="4"/>
      <c r="F522" s="4"/>
      <c r="G522" s="4"/>
      <c r="H522" s="8"/>
      <c r="I522" s="8"/>
      <c r="J522" s="8"/>
      <c r="K522" s="8"/>
      <c r="L522" s="8"/>
      <c r="M522" s="119"/>
      <c r="N522" s="118"/>
      <c r="O522" s="119"/>
      <c r="P522" s="119"/>
      <c r="Q522" s="119"/>
      <c r="R522" s="119"/>
      <c r="S522" s="4"/>
      <c r="T522" s="4"/>
      <c r="U522" s="4"/>
      <c r="V522" s="4"/>
      <c r="W522" s="4"/>
      <c r="X522" s="4"/>
      <c r="Y522" s="4"/>
      <c r="Z522" s="4"/>
      <c r="AA522" s="4"/>
      <c r="AB522" s="4"/>
      <c r="AC522" s="4"/>
      <c r="AD522" s="4"/>
      <c r="AE522" s="4"/>
      <c r="AF522" s="4"/>
      <c r="AG522" s="4"/>
    </row>
    <row r="523">
      <c r="A523" s="4"/>
      <c r="B523" s="4"/>
      <c r="C523" s="4"/>
      <c r="D523" s="4"/>
      <c r="E523" s="4"/>
      <c r="F523" s="4"/>
      <c r="G523" s="4"/>
      <c r="H523" s="8"/>
      <c r="I523" s="8"/>
      <c r="J523" s="8"/>
      <c r="K523" s="8"/>
      <c r="L523" s="8"/>
      <c r="M523" s="119"/>
      <c r="N523" s="118"/>
      <c r="O523" s="119"/>
      <c r="P523" s="119"/>
      <c r="Q523" s="119"/>
      <c r="R523" s="119"/>
      <c r="S523" s="4"/>
      <c r="T523" s="4"/>
      <c r="U523" s="4"/>
      <c r="V523" s="4"/>
      <c r="W523" s="4"/>
      <c r="X523" s="4"/>
      <c r="Y523" s="4"/>
      <c r="Z523" s="4"/>
      <c r="AA523" s="4"/>
      <c r="AB523" s="4"/>
      <c r="AC523" s="4"/>
      <c r="AD523" s="4"/>
      <c r="AE523" s="4"/>
      <c r="AF523" s="4"/>
      <c r="AG523" s="4"/>
    </row>
    <row r="524">
      <c r="A524" s="4"/>
      <c r="B524" s="4"/>
      <c r="C524" s="4"/>
      <c r="D524" s="4"/>
      <c r="E524" s="4"/>
      <c r="F524" s="4"/>
      <c r="G524" s="4"/>
      <c r="H524" s="8"/>
      <c r="I524" s="8"/>
      <c r="J524" s="8"/>
      <c r="K524" s="8"/>
      <c r="L524" s="8"/>
      <c r="M524" s="119"/>
      <c r="N524" s="118"/>
      <c r="O524" s="119"/>
      <c r="P524" s="119"/>
      <c r="Q524" s="119"/>
      <c r="R524" s="119"/>
      <c r="S524" s="4"/>
      <c r="T524" s="4"/>
      <c r="U524" s="4"/>
      <c r="V524" s="4"/>
      <c r="W524" s="4"/>
      <c r="X524" s="4"/>
      <c r="Y524" s="4"/>
      <c r="Z524" s="4"/>
      <c r="AA524" s="4"/>
      <c r="AB524" s="4"/>
      <c r="AC524" s="4"/>
      <c r="AD524" s="4"/>
      <c r="AE524" s="4"/>
      <c r="AF524" s="4"/>
      <c r="AG524" s="4"/>
    </row>
    <row r="525">
      <c r="A525" s="4"/>
      <c r="B525" s="4"/>
      <c r="C525" s="4"/>
      <c r="D525" s="4"/>
      <c r="E525" s="4"/>
      <c r="F525" s="4"/>
      <c r="G525" s="4"/>
      <c r="H525" s="8"/>
      <c r="I525" s="8"/>
      <c r="J525" s="8"/>
      <c r="K525" s="8"/>
      <c r="L525" s="8"/>
      <c r="M525" s="119"/>
      <c r="N525" s="118"/>
      <c r="O525" s="119"/>
      <c r="P525" s="119"/>
      <c r="Q525" s="119"/>
      <c r="R525" s="119"/>
      <c r="S525" s="4"/>
      <c r="T525" s="4"/>
      <c r="U525" s="4"/>
      <c r="V525" s="4"/>
      <c r="W525" s="4"/>
      <c r="X525" s="4"/>
      <c r="Y525" s="4"/>
      <c r="Z525" s="4"/>
      <c r="AA525" s="4"/>
      <c r="AB525" s="4"/>
      <c r="AC525" s="4"/>
      <c r="AD525" s="4"/>
      <c r="AE525" s="4"/>
      <c r="AF525" s="4"/>
      <c r="AG525" s="4"/>
    </row>
    <row r="526">
      <c r="A526" s="4"/>
      <c r="B526" s="4"/>
      <c r="C526" s="4"/>
      <c r="D526" s="4"/>
      <c r="E526" s="4"/>
      <c r="F526" s="4"/>
      <c r="G526" s="4"/>
      <c r="H526" s="8"/>
      <c r="I526" s="8"/>
      <c r="J526" s="8"/>
      <c r="K526" s="8"/>
      <c r="L526" s="8"/>
      <c r="M526" s="119"/>
      <c r="N526" s="118"/>
      <c r="O526" s="119"/>
      <c r="P526" s="119"/>
      <c r="Q526" s="119"/>
      <c r="R526" s="119"/>
      <c r="S526" s="4"/>
      <c r="T526" s="4"/>
      <c r="U526" s="4"/>
      <c r="V526" s="4"/>
      <c r="W526" s="4"/>
      <c r="X526" s="4"/>
      <c r="Y526" s="4"/>
      <c r="Z526" s="4"/>
      <c r="AA526" s="4"/>
      <c r="AB526" s="4"/>
      <c r="AC526" s="4"/>
      <c r="AD526" s="4"/>
      <c r="AE526" s="4"/>
      <c r="AF526" s="4"/>
      <c r="AG526" s="4"/>
    </row>
    <row r="527">
      <c r="A527" s="4"/>
      <c r="B527" s="4"/>
      <c r="C527" s="4"/>
      <c r="D527" s="4"/>
      <c r="E527" s="4"/>
      <c r="F527" s="4"/>
      <c r="G527" s="4"/>
      <c r="H527" s="8"/>
      <c r="I527" s="8"/>
      <c r="J527" s="8"/>
      <c r="K527" s="8"/>
      <c r="L527" s="8"/>
      <c r="M527" s="119"/>
      <c r="N527" s="118"/>
      <c r="O527" s="119"/>
      <c r="P527" s="119"/>
      <c r="Q527" s="119"/>
      <c r="R527" s="119"/>
      <c r="S527" s="4"/>
      <c r="T527" s="4"/>
      <c r="U527" s="4"/>
      <c r="V527" s="4"/>
      <c r="W527" s="4"/>
      <c r="X527" s="4"/>
      <c r="Y527" s="4"/>
      <c r="Z527" s="4"/>
      <c r="AA527" s="4"/>
      <c r="AB527" s="4"/>
      <c r="AC527" s="4"/>
      <c r="AD527" s="4"/>
      <c r="AE527" s="4"/>
      <c r="AF527" s="4"/>
      <c r="AG527" s="4"/>
    </row>
    <row r="528">
      <c r="A528" s="4"/>
      <c r="B528" s="4"/>
      <c r="C528" s="4"/>
      <c r="D528" s="4"/>
      <c r="E528" s="4"/>
      <c r="F528" s="4"/>
      <c r="G528" s="4"/>
      <c r="H528" s="8"/>
      <c r="I528" s="8"/>
      <c r="J528" s="8"/>
      <c r="K528" s="8"/>
      <c r="L528" s="8"/>
      <c r="M528" s="119"/>
      <c r="N528" s="118"/>
      <c r="O528" s="119"/>
      <c r="P528" s="119"/>
      <c r="Q528" s="119"/>
      <c r="R528" s="119"/>
      <c r="S528" s="4"/>
      <c r="T528" s="4"/>
      <c r="U528" s="4"/>
      <c r="V528" s="4"/>
      <c r="W528" s="4"/>
      <c r="X528" s="4"/>
      <c r="Y528" s="4"/>
      <c r="Z528" s="4"/>
      <c r="AA528" s="4"/>
      <c r="AB528" s="4"/>
      <c r="AC528" s="4"/>
      <c r="AD528" s="4"/>
      <c r="AE528" s="4"/>
      <c r="AF528" s="4"/>
      <c r="AG528" s="4"/>
    </row>
    <row r="529">
      <c r="A529" s="4"/>
      <c r="B529" s="4"/>
      <c r="C529" s="4"/>
      <c r="D529" s="4"/>
      <c r="E529" s="4"/>
      <c r="F529" s="4"/>
      <c r="G529" s="4"/>
      <c r="H529" s="8"/>
      <c r="I529" s="8"/>
      <c r="J529" s="8"/>
      <c r="K529" s="8"/>
      <c r="L529" s="8"/>
      <c r="M529" s="119"/>
      <c r="N529" s="118"/>
      <c r="O529" s="119"/>
      <c r="P529" s="119"/>
      <c r="Q529" s="119"/>
      <c r="R529" s="119"/>
      <c r="S529" s="4"/>
      <c r="T529" s="4"/>
      <c r="U529" s="4"/>
      <c r="V529" s="4"/>
      <c r="W529" s="4"/>
      <c r="X529" s="4"/>
      <c r="Y529" s="4"/>
      <c r="Z529" s="4"/>
      <c r="AA529" s="4"/>
      <c r="AB529" s="4"/>
      <c r="AC529" s="4"/>
      <c r="AD529" s="4"/>
      <c r="AE529" s="4"/>
      <c r="AF529" s="4"/>
      <c r="AG529" s="4"/>
    </row>
    <row r="530">
      <c r="A530" s="4"/>
      <c r="B530" s="4"/>
      <c r="C530" s="4"/>
      <c r="D530" s="4"/>
      <c r="E530" s="4"/>
      <c r="F530" s="4"/>
      <c r="G530" s="4"/>
      <c r="H530" s="8"/>
      <c r="I530" s="8"/>
      <c r="J530" s="8"/>
      <c r="K530" s="8"/>
      <c r="L530" s="8"/>
      <c r="M530" s="119"/>
      <c r="N530" s="118"/>
      <c r="O530" s="119"/>
      <c r="P530" s="119"/>
      <c r="Q530" s="119"/>
      <c r="R530" s="119"/>
      <c r="S530" s="4"/>
      <c r="T530" s="4"/>
      <c r="U530" s="4"/>
      <c r="V530" s="4"/>
      <c r="W530" s="4"/>
      <c r="X530" s="4"/>
      <c r="Y530" s="4"/>
      <c r="Z530" s="4"/>
      <c r="AA530" s="4"/>
      <c r="AB530" s="4"/>
      <c r="AC530" s="4"/>
      <c r="AD530" s="4"/>
      <c r="AE530" s="4"/>
      <c r="AF530" s="4"/>
      <c r="AG530" s="4"/>
    </row>
    <row r="531">
      <c r="A531" s="4"/>
      <c r="B531" s="4"/>
      <c r="C531" s="4"/>
      <c r="D531" s="4"/>
      <c r="E531" s="4"/>
      <c r="F531" s="4"/>
      <c r="G531" s="4"/>
      <c r="H531" s="8"/>
      <c r="I531" s="8"/>
      <c r="J531" s="8"/>
      <c r="K531" s="8"/>
      <c r="L531" s="8"/>
      <c r="M531" s="119"/>
      <c r="N531" s="118"/>
      <c r="O531" s="119"/>
      <c r="P531" s="119"/>
      <c r="Q531" s="119"/>
      <c r="R531" s="119"/>
      <c r="S531" s="4"/>
      <c r="T531" s="4"/>
      <c r="U531" s="4"/>
      <c r="V531" s="4"/>
      <c r="W531" s="4"/>
      <c r="X531" s="4"/>
      <c r="Y531" s="4"/>
      <c r="Z531" s="4"/>
      <c r="AA531" s="4"/>
      <c r="AB531" s="4"/>
      <c r="AC531" s="4"/>
      <c r="AD531" s="4"/>
      <c r="AE531" s="4"/>
      <c r="AF531" s="4"/>
      <c r="AG531" s="4"/>
    </row>
    <row r="532">
      <c r="A532" s="4"/>
      <c r="B532" s="4"/>
      <c r="C532" s="4"/>
      <c r="D532" s="4"/>
      <c r="E532" s="4"/>
      <c r="F532" s="4"/>
      <c r="G532" s="4"/>
      <c r="H532" s="8"/>
      <c r="I532" s="8"/>
      <c r="J532" s="8"/>
      <c r="K532" s="8"/>
      <c r="L532" s="8"/>
      <c r="M532" s="119"/>
      <c r="N532" s="118"/>
      <c r="O532" s="119"/>
      <c r="P532" s="119"/>
      <c r="Q532" s="119"/>
      <c r="R532" s="119"/>
      <c r="S532" s="4"/>
      <c r="T532" s="4"/>
      <c r="U532" s="4"/>
      <c r="V532" s="4"/>
      <c r="W532" s="4"/>
      <c r="X532" s="4"/>
      <c r="Y532" s="4"/>
      <c r="Z532" s="4"/>
      <c r="AA532" s="4"/>
      <c r="AB532" s="4"/>
      <c r="AC532" s="4"/>
      <c r="AD532" s="4"/>
      <c r="AE532" s="4"/>
      <c r="AF532" s="4"/>
      <c r="AG532" s="4"/>
    </row>
    <row r="533">
      <c r="A533" s="4"/>
      <c r="B533" s="4"/>
      <c r="C533" s="4"/>
      <c r="D533" s="4"/>
      <c r="E533" s="4"/>
      <c r="F533" s="4"/>
      <c r="G533" s="4"/>
      <c r="H533" s="8"/>
      <c r="I533" s="8"/>
      <c r="J533" s="8"/>
      <c r="K533" s="8"/>
      <c r="L533" s="8"/>
      <c r="M533" s="119"/>
      <c r="N533" s="118"/>
      <c r="O533" s="119"/>
      <c r="P533" s="119"/>
      <c r="Q533" s="119"/>
      <c r="R533" s="119"/>
      <c r="S533" s="4"/>
      <c r="T533" s="4"/>
      <c r="U533" s="4"/>
      <c r="V533" s="4"/>
      <c r="W533" s="4"/>
      <c r="X533" s="4"/>
      <c r="Y533" s="4"/>
      <c r="Z533" s="4"/>
      <c r="AA533" s="4"/>
      <c r="AB533" s="4"/>
      <c r="AC533" s="4"/>
      <c r="AD533" s="4"/>
      <c r="AE533" s="4"/>
      <c r="AF533" s="4"/>
      <c r="AG533" s="4"/>
    </row>
    <row r="534">
      <c r="A534" s="4"/>
      <c r="B534" s="4"/>
      <c r="C534" s="4"/>
      <c r="D534" s="4"/>
      <c r="E534" s="4"/>
      <c r="F534" s="4"/>
      <c r="G534" s="4"/>
      <c r="H534" s="8"/>
      <c r="I534" s="8"/>
      <c r="J534" s="8"/>
      <c r="K534" s="8"/>
      <c r="L534" s="8"/>
      <c r="M534" s="119"/>
      <c r="N534" s="118"/>
      <c r="O534" s="119"/>
      <c r="P534" s="119"/>
      <c r="Q534" s="119"/>
      <c r="R534" s="119"/>
      <c r="S534" s="4"/>
      <c r="T534" s="4"/>
      <c r="U534" s="4"/>
      <c r="V534" s="4"/>
      <c r="W534" s="4"/>
      <c r="X534" s="4"/>
      <c r="Y534" s="4"/>
      <c r="Z534" s="4"/>
      <c r="AA534" s="4"/>
      <c r="AB534" s="4"/>
      <c r="AC534" s="4"/>
      <c r="AD534" s="4"/>
      <c r="AE534" s="4"/>
      <c r="AF534" s="4"/>
      <c r="AG534" s="4"/>
    </row>
    <row r="535">
      <c r="A535" s="4"/>
      <c r="B535" s="4"/>
      <c r="C535" s="4"/>
      <c r="D535" s="4"/>
      <c r="E535" s="4"/>
      <c r="F535" s="4"/>
      <c r="G535" s="4"/>
      <c r="H535" s="8"/>
      <c r="I535" s="8"/>
      <c r="J535" s="8"/>
      <c r="K535" s="8"/>
      <c r="L535" s="8"/>
      <c r="M535" s="119"/>
      <c r="N535" s="118"/>
      <c r="O535" s="119"/>
      <c r="P535" s="119"/>
      <c r="Q535" s="119"/>
      <c r="R535" s="119"/>
      <c r="S535" s="4"/>
      <c r="T535" s="4"/>
      <c r="U535" s="4"/>
      <c r="V535" s="4"/>
      <c r="W535" s="4"/>
      <c r="X535" s="4"/>
      <c r="Y535" s="4"/>
      <c r="Z535" s="4"/>
      <c r="AA535" s="4"/>
      <c r="AB535" s="4"/>
      <c r="AC535" s="4"/>
      <c r="AD535" s="4"/>
      <c r="AE535" s="4"/>
      <c r="AF535" s="4"/>
      <c r="AG535" s="4"/>
    </row>
    <row r="536">
      <c r="A536" s="4"/>
      <c r="B536" s="4"/>
      <c r="C536" s="4"/>
      <c r="D536" s="4"/>
      <c r="E536" s="4"/>
      <c r="F536" s="4"/>
      <c r="G536" s="4"/>
      <c r="H536" s="8"/>
      <c r="I536" s="8"/>
      <c r="J536" s="8"/>
      <c r="K536" s="8"/>
      <c r="L536" s="8"/>
      <c r="M536" s="119"/>
      <c r="N536" s="118"/>
      <c r="O536" s="119"/>
      <c r="P536" s="119"/>
      <c r="Q536" s="119"/>
      <c r="R536" s="119"/>
      <c r="S536" s="4"/>
      <c r="T536" s="4"/>
      <c r="U536" s="4"/>
      <c r="V536" s="4"/>
      <c r="W536" s="4"/>
      <c r="X536" s="4"/>
      <c r="Y536" s="4"/>
      <c r="Z536" s="4"/>
      <c r="AA536" s="4"/>
      <c r="AB536" s="4"/>
      <c r="AC536" s="4"/>
      <c r="AD536" s="4"/>
      <c r="AE536" s="4"/>
      <c r="AF536" s="4"/>
      <c r="AG536" s="4"/>
    </row>
    <row r="537">
      <c r="A537" s="4"/>
      <c r="B537" s="4"/>
      <c r="C537" s="4"/>
      <c r="D537" s="4"/>
      <c r="E537" s="4"/>
      <c r="F537" s="4"/>
      <c r="G537" s="4"/>
      <c r="H537" s="8"/>
      <c r="I537" s="8"/>
      <c r="J537" s="8"/>
      <c r="K537" s="8"/>
      <c r="L537" s="8"/>
      <c r="M537" s="119"/>
      <c r="N537" s="118"/>
      <c r="O537" s="119"/>
      <c r="P537" s="119"/>
      <c r="Q537" s="119"/>
      <c r="R537" s="119"/>
      <c r="S537" s="4"/>
      <c r="T537" s="4"/>
      <c r="U537" s="4"/>
      <c r="V537" s="4"/>
      <c r="W537" s="4"/>
      <c r="X537" s="4"/>
      <c r="Y537" s="4"/>
      <c r="Z537" s="4"/>
      <c r="AA537" s="4"/>
      <c r="AB537" s="4"/>
      <c r="AC537" s="4"/>
      <c r="AD537" s="4"/>
      <c r="AE537" s="4"/>
      <c r="AF537" s="4"/>
      <c r="AG537" s="4"/>
    </row>
    <row r="538">
      <c r="A538" s="4"/>
      <c r="B538" s="4"/>
      <c r="C538" s="4"/>
      <c r="D538" s="4"/>
      <c r="E538" s="4"/>
      <c r="F538" s="4"/>
      <c r="G538" s="4"/>
      <c r="H538" s="8"/>
      <c r="I538" s="8"/>
      <c r="J538" s="8"/>
      <c r="K538" s="8"/>
      <c r="L538" s="8"/>
      <c r="M538" s="119"/>
      <c r="N538" s="118"/>
      <c r="O538" s="119"/>
      <c r="P538" s="119"/>
      <c r="Q538" s="119"/>
      <c r="R538" s="119"/>
      <c r="S538" s="4"/>
      <c r="T538" s="4"/>
      <c r="U538" s="4"/>
      <c r="V538" s="4"/>
      <c r="W538" s="4"/>
      <c r="X538" s="4"/>
      <c r="Y538" s="4"/>
      <c r="Z538" s="4"/>
      <c r="AA538" s="4"/>
      <c r="AB538" s="4"/>
      <c r="AC538" s="4"/>
      <c r="AD538" s="4"/>
      <c r="AE538" s="4"/>
      <c r="AF538" s="4"/>
      <c r="AG538" s="4"/>
    </row>
    <row r="539">
      <c r="A539" s="4"/>
      <c r="B539" s="4"/>
      <c r="C539" s="4"/>
      <c r="D539" s="4"/>
      <c r="E539" s="4"/>
      <c r="F539" s="4"/>
      <c r="G539" s="4"/>
      <c r="H539" s="8"/>
      <c r="I539" s="8"/>
      <c r="J539" s="8"/>
      <c r="K539" s="8"/>
      <c r="L539" s="8"/>
      <c r="M539" s="119"/>
      <c r="N539" s="118"/>
      <c r="O539" s="119"/>
      <c r="P539" s="119"/>
      <c r="Q539" s="119"/>
      <c r="R539" s="119"/>
      <c r="S539" s="4"/>
      <c r="T539" s="4"/>
      <c r="U539" s="4"/>
      <c r="V539" s="4"/>
      <c r="W539" s="4"/>
      <c r="X539" s="4"/>
      <c r="Y539" s="4"/>
      <c r="Z539" s="4"/>
      <c r="AA539" s="4"/>
      <c r="AB539" s="4"/>
      <c r="AC539" s="4"/>
      <c r="AD539" s="4"/>
      <c r="AE539" s="4"/>
      <c r="AF539" s="4"/>
      <c r="AG539" s="4"/>
    </row>
    <row r="540">
      <c r="A540" s="4"/>
      <c r="B540" s="4"/>
      <c r="C540" s="4"/>
      <c r="D540" s="4"/>
      <c r="E540" s="4"/>
      <c r="F540" s="4"/>
      <c r="G540" s="4"/>
      <c r="H540" s="8"/>
      <c r="I540" s="8"/>
      <c r="J540" s="8"/>
      <c r="K540" s="8"/>
      <c r="L540" s="8"/>
      <c r="M540" s="119"/>
      <c r="N540" s="118"/>
      <c r="O540" s="119"/>
      <c r="P540" s="119"/>
      <c r="Q540" s="119"/>
      <c r="R540" s="119"/>
      <c r="S540" s="4"/>
      <c r="T540" s="4"/>
      <c r="U540" s="4"/>
      <c r="V540" s="4"/>
      <c r="W540" s="4"/>
      <c r="X540" s="4"/>
      <c r="Y540" s="4"/>
      <c r="Z540" s="4"/>
      <c r="AA540" s="4"/>
      <c r="AB540" s="4"/>
      <c r="AC540" s="4"/>
      <c r="AD540" s="4"/>
      <c r="AE540" s="4"/>
      <c r="AF540" s="4"/>
      <c r="AG540" s="4"/>
    </row>
    <row r="541">
      <c r="A541" s="4"/>
      <c r="B541" s="4"/>
      <c r="C541" s="4"/>
      <c r="D541" s="4"/>
      <c r="E541" s="4"/>
      <c r="F541" s="4"/>
      <c r="G541" s="4"/>
      <c r="H541" s="8"/>
      <c r="I541" s="8"/>
      <c r="J541" s="8"/>
      <c r="K541" s="8"/>
      <c r="L541" s="8"/>
      <c r="M541" s="119"/>
      <c r="N541" s="118"/>
      <c r="O541" s="119"/>
      <c r="P541" s="119"/>
      <c r="Q541" s="119"/>
      <c r="R541" s="119"/>
      <c r="S541" s="4"/>
      <c r="T541" s="4"/>
      <c r="U541" s="4"/>
      <c r="V541" s="4"/>
      <c r="W541" s="4"/>
      <c r="X541" s="4"/>
      <c r="Y541" s="4"/>
      <c r="Z541" s="4"/>
      <c r="AA541" s="4"/>
      <c r="AB541" s="4"/>
      <c r="AC541" s="4"/>
      <c r="AD541" s="4"/>
      <c r="AE541" s="4"/>
      <c r="AF541" s="4"/>
      <c r="AG541" s="4"/>
    </row>
    <row r="542">
      <c r="A542" s="4"/>
      <c r="B542" s="4"/>
      <c r="C542" s="4"/>
      <c r="D542" s="4"/>
      <c r="E542" s="4"/>
      <c r="F542" s="4"/>
      <c r="G542" s="4"/>
      <c r="H542" s="8"/>
      <c r="I542" s="8"/>
      <c r="J542" s="8"/>
      <c r="K542" s="8"/>
      <c r="L542" s="8"/>
      <c r="M542" s="119"/>
      <c r="N542" s="118"/>
      <c r="O542" s="119"/>
      <c r="P542" s="119"/>
      <c r="Q542" s="119"/>
      <c r="R542" s="119"/>
      <c r="S542" s="4"/>
      <c r="T542" s="4"/>
      <c r="U542" s="4"/>
      <c r="V542" s="4"/>
      <c r="W542" s="4"/>
      <c r="X542" s="4"/>
      <c r="Y542" s="4"/>
      <c r="Z542" s="4"/>
      <c r="AA542" s="4"/>
      <c r="AB542" s="4"/>
      <c r="AC542" s="4"/>
      <c r="AD542" s="4"/>
      <c r="AE542" s="4"/>
      <c r="AF542" s="4"/>
      <c r="AG542" s="4"/>
    </row>
    <row r="543">
      <c r="A543" s="4"/>
      <c r="B543" s="4"/>
      <c r="C543" s="4"/>
      <c r="D543" s="4"/>
      <c r="E543" s="4"/>
      <c r="F543" s="4"/>
      <c r="G543" s="4"/>
      <c r="H543" s="8"/>
      <c r="I543" s="8"/>
      <c r="J543" s="8"/>
      <c r="K543" s="8"/>
      <c r="L543" s="8"/>
      <c r="M543" s="119"/>
      <c r="N543" s="118"/>
      <c r="O543" s="119"/>
      <c r="P543" s="119"/>
      <c r="Q543" s="119"/>
      <c r="R543" s="119"/>
      <c r="S543" s="4"/>
      <c r="T543" s="4"/>
      <c r="U543" s="4"/>
      <c r="V543" s="4"/>
      <c r="W543" s="4"/>
      <c r="X543" s="4"/>
      <c r="Y543" s="4"/>
      <c r="Z543" s="4"/>
      <c r="AA543" s="4"/>
      <c r="AB543" s="4"/>
      <c r="AC543" s="4"/>
      <c r="AD543" s="4"/>
      <c r="AE543" s="4"/>
      <c r="AF543" s="4"/>
      <c r="AG543" s="4"/>
    </row>
    <row r="544">
      <c r="A544" s="4"/>
      <c r="B544" s="4"/>
      <c r="C544" s="4"/>
      <c r="D544" s="4"/>
      <c r="E544" s="4"/>
      <c r="F544" s="4"/>
      <c r="G544" s="4"/>
      <c r="H544" s="8"/>
      <c r="I544" s="8"/>
      <c r="J544" s="8"/>
      <c r="K544" s="8"/>
      <c r="L544" s="8"/>
      <c r="M544" s="119"/>
      <c r="N544" s="118"/>
      <c r="O544" s="119"/>
      <c r="P544" s="119"/>
      <c r="Q544" s="119"/>
      <c r="R544" s="119"/>
      <c r="S544" s="4"/>
      <c r="T544" s="4"/>
      <c r="U544" s="4"/>
      <c r="V544" s="4"/>
      <c r="W544" s="4"/>
      <c r="X544" s="4"/>
      <c r="Y544" s="4"/>
      <c r="Z544" s="4"/>
      <c r="AA544" s="4"/>
      <c r="AB544" s="4"/>
      <c r="AC544" s="4"/>
      <c r="AD544" s="4"/>
      <c r="AE544" s="4"/>
      <c r="AF544" s="4"/>
      <c r="AG544" s="4"/>
    </row>
    <row r="545">
      <c r="A545" s="4"/>
      <c r="B545" s="4"/>
      <c r="C545" s="4"/>
      <c r="D545" s="4"/>
      <c r="E545" s="4"/>
      <c r="F545" s="4"/>
      <c r="G545" s="4"/>
      <c r="H545" s="8"/>
      <c r="I545" s="8"/>
      <c r="J545" s="8"/>
      <c r="K545" s="8"/>
      <c r="L545" s="8"/>
      <c r="M545" s="119"/>
      <c r="N545" s="118"/>
      <c r="O545" s="119"/>
      <c r="P545" s="119"/>
      <c r="Q545" s="119"/>
      <c r="R545" s="119"/>
      <c r="S545" s="4"/>
      <c r="T545" s="4"/>
      <c r="U545" s="4"/>
      <c r="V545" s="4"/>
      <c r="W545" s="4"/>
      <c r="X545" s="4"/>
      <c r="Y545" s="4"/>
      <c r="Z545" s="4"/>
      <c r="AA545" s="4"/>
      <c r="AB545" s="4"/>
      <c r="AC545" s="4"/>
      <c r="AD545" s="4"/>
      <c r="AE545" s="4"/>
      <c r="AF545" s="4"/>
      <c r="AG545" s="4"/>
    </row>
    <row r="546">
      <c r="A546" s="4"/>
      <c r="B546" s="4"/>
      <c r="C546" s="4"/>
      <c r="D546" s="4"/>
      <c r="E546" s="4"/>
      <c r="F546" s="4"/>
      <c r="G546" s="4"/>
      <c r="H546" s="8"/>
      <c r="I546" s="8"/>
      <c r="J546" s="8"/>
      <c r="K546" s="8"/>
      <c r="L546" s="8"/>
      <c r="M546" s="119"/>
      <c r="N546" s="118"/>
      <c r="O546" s="119"/>
      <c r="P546" s="119"/>
      <c r="Q546" s="119"/>
      <c r="R546" s="119"/>
      <c r="S546" s="4"/>
      <c r="T546" s="4"/>
      <c r="U546" s="4"/>
      <c r="V546" s="4"/>
      <c r="W546" s="4"/>
      <c r="X546" s="4"/>
      <c r="Y546" s="4"/>
      <c r="Z546" s="4"/>
      <c r="AA546" s="4"/>
      <c r="AB546" s="4"/>
      <c r="AC546" s="4"/>
      <c r="AD546" s="4"/>
      <c r="AE546" s="4"/>
      <c r="AF546" s="4"/>
      <c r="AG546" s="4"/>
    </row>
    <row r="547">
      <c r="A547" s="4"/>
      <c r="B547" s="4"/>
      <c r="C547" s="4"/>
      <c r="D547" s="4"/>
      <c r="E547" s="4"/>
      <c r="F547" s="4"/>
      <c r="G547" s="4"/>
      <c r="H547" s="8"/>
      <c r="I547" s="8"/>
      <c r="J547" s="8"/>
      <c r="K547" s="8"/>
      <c r="L547" s="8"/>
      <c r="M547" s="119"/>
      <c r="N547" s="118"/>
      <c r="O547" s="119"/>
      <c r="P547" s="119"/>
      <c r="Q547" s="119"/>
      <c r="R547" s="119"/>
      <c r="S547" s="4"/>
      <c r="T547" s="4"/>
      <c r="U547" s="4"/>
      <c r="V547" s="4"/>
      <c r="W547" s="4"/>
      <c r="X547" s="4"/>
      <c r="Y547" s="4"/>
      <c r="Z547" s="4"/>
      <c r="AA547" s="4"/>
      <c r="AB547" s="4"/>
      <c r="AC547" s="4"/>
      <c r="AD547" s="4"/>
      <c r="AE547" s="4"/>
      <c r="AF547" s="4"/>
      <c r="AG547" s="4"/>
    </row>
    <row r="548">
      <c r="A548" s="4"/>
      <c r="B548" s="4"/>
      <c r="C548" s="4"/>
      <c r="D548" s="4"/>
      <c r="E548" s="4"/>
      <c r="F548" s="4"/>
      <c r="G548" s="4"/>
      <c r="H548" s="8"/>
      <c r="I548" s="8"/>
      <c r="J548" s="8"/>
      <c r="K548" s="8"/>
      <c r="L548" s="8"/>
      <c r="M548" s="119"/>
      <c r="N548" s="118"/>
      <c r="O548" s="119"/>
      <c r="P548" s="119"/>
      <c r="Q548" s="119"/>
      <c r="R548" s="119"/>
      <c r="S548" s="4"/>
      <c r="T548" s="4"/>
      <c r="U548" s="4"/>
      <c r="V548" s="4"/>
      <c r="W548" s="4"/>
      <c r="X548" s="4"/>
      <c r="Y548" s="4"/>
      <c r="Z548" s="4"/>
      <c r="AA548" s="4"/>
      <c r="AB548" s="4"/>
      <c r="AC548" s="4"/>
      <c r="AD548" s="4"/>
      <c r="AE548" s="4"/>
      <c r="AF548" s="4"/>
      <c r="AG548" s="4"/>
    </row>
    <row r="549">
      <c r="A549" s="4"/>
      <c r="B549" s="4"/>
      <c r="C549" s="4"/>
      <c r="D549" s="4"/>
      <c r="E549" s="4"/>
      <c r="F549" s="4"/>
      <c r="G549" s="4"/>
      <c r="H549" s="8"/>
      <c r="I549" s="8"/>
      <c r="J549" s="8"/>
      <c r="K549" s="8"/>
      <c r="L549" s="8"/>
      <c r="M549" s="119"/>
      <c r="N549" s="118"/>
      <c r="O549" s="119"/>
      <c r="P549" s="119"/>
      <c r="Q549" s="119"/>
      <c r="R549" s="119"/>
      <c r="S549" s="4"/>
      <c r="T549" s="4"/>
      <c r="U549" s="4"/>
      <c r="V549" s="4"/>
      <c r="W549" s="4"/>
      <c r="X549" s="4"/>
      <c r="Y549" s="4"/>
      <c r="Z549" s="4"/>
      <c r="AA549" s="4"/>
      <c r="AB549" s="4"/>
      <c r="AC549" s="4"/>
      <c r="AD549" s="4"/>
      <c r="AE549" s="4"/>
      <c r="AF549" s="4"/>
      <c r="AG549" s="4"/>
    </row>
    <row r="550">
      <c r="A550" s="4"/>
      <c r="B550" s="4"/>
      <c r="C550" s="4"/>
      <c r="D550" s="4"/>
      <c r="E550" s="4"/>
      <c r="F550" s="4"/>
      <c r="G550" s="4"/>
      <c r="H550" s="8"/>
      <c r="I550" s="8"/>
      <c r="J550" s="8"/>
      <c r="K550" s="8"/>
      <c r="L550" s="8"/>
      <c r="M550" s="119"/>
      <c r="N550" s="118"/>
      <c r="O550" s="119"/>
      <c r="P550" s="119"/>
      <c r="Q550" s="119"/>
      <c r="R550" s="119"/>
      <c r="S550" s="4"/>
      <c r="T550" s="4"/>
      <c r="U550" s="4"/>
      <c r="V550" s="4"/>
      <c r="W550" s="4"/>
      <c r="X550" s="4"/>
      <c r="Y550" s="4"/>
      <c r="Z550" s="4"/>
      <c r="AA550" s="4"/>
      <c r="AB550" s="4"/>
      <c r="AC550" s="4"/>
      <c r="AD550" s="4"/>
      <c r="AE550" s="4"/>
      <c r="AF550" s="4"/>
      <c r="AG550" s="4"/>
    </row>
    <row r="551">
      <c r="A551" s="4"/>
      <c r="B551" s="4"/>
      <c r="C551" s="4"/>
      <c r="D551" s="4"/>
      <c r="E551" s="4"/>
      <c r="F551" s="4"/>
      <c r="G551" s="4"/>
      <c r="H551" s="8"/>
      <c r="I551" s="8"/>
      <c r="J551" s="8"/>
      <c r="K551" s="8"/>
      <c r="L551" s="8"/>
      <c r="M551" s="119"/>
      <c r="N551" s="118"/>
      <c r="O551" s="119"/>
      <c r="P551" s="119"/>
      <c r="Q551" s="119"/>
      <c r="R551" s="119"/>
      <c r="S551" s="4"/>
      <c r="T551" s="4"/>
      <c r="U551" s="4"/>
      <c r="V551" s="4"/>
      <c r="W551" s="4"/>
      <c r="X551" s="4"/>
      <c r="Y551" s="4"/>
      <c r="Z551" s="4"/>
      <c r="AA551" s="4"/>
      <c r="AB551" s="4"/>
      <c r="AC551" s="4"/>
      <c r="AD551" s="4"/>
      <c r="AE551" s="4"/>
      <c r="AF551" s="4"/>
      <c r="AG551" s="4"/>
    </row>
    <row r="552">
      <c r="A552" s="4"/>
      <c r="B552" s="4"/>
      <c r="C552" s="4"/>
      <c r="D552" s="4"/>
      <c r="E552" s="4"/>
      <c r="F552" s="4"/>
      <c r="G552" s="4"/>
      <c r="H552" s="8"/>
      <c r="I552" s="8"/>
      <c r="J552" s="8"/>
      <c r="K552" s="8"/>
      <c r="L552" s="8"/>
      <c r="M552" s="119"/>
      <c r="N552" s="118"/>
      <c r="O552" s="119"/>
      <c r="P552" s="119"/>
      <c r="Q552" s="119"/>
      <c r="R552" s="119"/>
      <c r="S552" s="4"/>
      <c r="T552" s="4"/>
      <c r="U552" s="4"/>
      <c r="V552" s="4"/>
      <c r="W552" s="4"/>
      <c r="X552" s="4"/>
      <c r="Y552" s="4"/>
      <c r="Z552" s="4"/>
      <c r="AA552" s="4"/>
      <c r="AB552" s="4"/>
      <c r="AC552" s="4"/>
      <c r="AD552" s="4"/>
      <c r="AE552" s="4"/>
      <c r="AF552" s="4"/>
      <c r="AG552" s="4"/>
    </row>
    <row r="553">
      <c r="A553" s="4"/>
      <c r="B553" s="4"/>
      <c r="C553" s="4"/>
      <c r="D553" s="4"/>
      <c r="E553" s="4"/>
      <c r="F553" s="4"/>
      <c r="G553" s="4"/>
      <c r="H553" s="8"/>
      <c r="I553" s="8"/>
      <c r="J553" s="8"/>
      <c r="K553" s="8"/>
      <c r="L553" s="8"/>
      <c r="M553" s="119"/>
      <c r="N553" s="118"/>
      <c r="O553" s="119"/>
      <c r="P553" s="119"/>
      <c r="Q553" s="119"/>
      <c r="R553" s="119"/>
      <c r="S553" s="4"/>
      <c r="T553" s="4"/>
      <c r="U553" s="4"/>
      <c r="V553" s="4"/>
      <c r="W553" s="4"/>
      <c r="X553" s="4"/>
      <c r="Y553" s="4"/>
      <c r="Z553" s="4"/>
      <c r="AA553" s="4"/>
      <c r="AB553" s="4"/>
      <c r="AC553" s="4"/>
      <c r="AD553" s="4"/>
      <c r="AE553" s="4"/>
      <c r="AF553" s="4"/>
      <c r="AG553" s="4"/>
    </row>
    <row r="554">
      <c r="A554" s="4"/>
      <c r="B554" s="4"/>
      <c r="C554" s="4"/>
      <c r="D554" s="4"/>
      <c r="E554" s="4"/>
      <c r="F554" s="4"/>
      <c r="G554" s="4"/>
      <c r="H554" s="8"/>
      <c r="I554" s="8"/>
      <c r="J554" s="8"/>
      <c r="K554" s="8"/>
      <c r="L554" s="8"/>
      <c r="M554" s="119"/>
      <c r="N554" s="118"/>
      <c r="O554" s="119"/>
      <c r="P554" s="119"/>
      <c r="Q554" s="119"/>
      <c r="R554" s="119"/>
      <c r="S554" s="4"/>
      <c r="T554" s="4"/>
      <c r="U554" s="4"/>
      <c r="V554" s="4"/>
      <c r="W554" s="4"/>
      <c r="X554" s="4"/>
      <c r="Y554" s="4"/>
      <c r="Z554" s="4"/>
      <c r="AA554" s="4"/>
      <c r="AB554" s="4"/>
      <c r="AC554" s="4"/>
      <c r="AD554" s="4"/>
      <c r="AE554" s="4"/>
      <c r="AF554" s="4"/>
      <c r="AG554" s="4"/>
    </row>
    <row r="555">
      <c r="A555" s="4"/>
      <c r="B555" s="4"/>
      <c r="C555" s="4"/>
      <c r="D555" s="4"/>
      <c r="E555" s="4"/>
      <c r="F555" s="4"/>
      <c r="G555" s="4"/>
      <c r="H555" s="8"/>
      <c r="I555" s="8"/>
      <c r="J555" s="8"/>
      <c r="K555" s="8"/>
      <c r="L555" s="8"/>
      <c r="M555" s="119"/>
      <c r="N555" s="118"/>
      <c r="O555" s="119"/>
      <c r="P555" s="119"/>
      <c r="Q555" s="119"/>
      <c r="R555" s="119"/>
      <c r="S555" s="4"/>
      <c r="T555" s="4"/>
      <c r="U555" s="4"/>
      <c r="V555" s="4"/>
      <c r="W555" s="4"/>
      <c r="X555" s="4"/>
      <c r="Y555" s="4"/>
      <c r="Z555" s="4"/>
      <c r="AA555" s="4"/>
      <c r="AB555" s="4"/>
      <c r="AC555" s="4"/>
      <c r="AD555" s="4"/>
      <c r="AE555" s="4"/>
      <c r="AF555" s="4"/>
      <c r="AG555" s="4"/>
    </row>
    <row r="556">
      <c r="A556" s="4"/>
      <c r="B556" s="4"/>
      <c r="C556" s="4"/>
      <c r="D556" s="4"/>
      <c r="E556" s="4"/>
      <c r="F556" s="4"/>
      <c r="G556" s="4"/>
      <c r="H556" s="8"/>
      <c r="I556" s="8"/>
      <c r="J556" s="8"/>
      <c r="K556" s="8"/>
      <c r="L556" s="8"/>
      <c r="M556" s="119"/>
      <c r="N556" s="118"/>
      <c r="O556" s="119"/>
      <c r="P556" s="119"/>
      <c r="Q556" s="119"/>
      <c r="R556" s="119"/>
      <c r="S556" s="4"/>
      <c r="T556" s="4"/>
      <c r="U556" s="4"/>
      <c r="V556" s="4"/>
      <c r="W556" s="4"/>
      <c r="X556" s="4"/>
      <c r="Y556" s="4"/>
      <c r="Z556" s="4"/>
      <c r="AA556" s="4"/>
      <c r="AB556" s="4"/>
      <c r="AC556" s="4"/>
      <c r="AD556" s="4"/>
      <c r="AE556" s="4"/>
      <c r="AF556" s="4"/>
      <c r="AG556" s="4"/>
    </row>
    <row r="557">
      <c r="A557" s="4"/>
      <c r="B557" s="4"/>
      <c r="C557" s="4"/>
      <c r="D557" s="4"/>
      <c r="E557" s="4"/>
      <c r="F557" s="4"/>
      <c r="G557" s="4"/>
      <c r="H557" s="8"/>
      <c r="I557" s="8"/>
      <c r="J557" s="8"/>
      <c r="K557" s="8"/>
      <c r="L557" s="8"/>
      <c r="M557" s="119"/>
      <c r="N557" s="118"/>
      <c r="O557" s="119"/>
      <c r="P557" s="119"/>
      <c r="Q557" s="119"/>
      <c r="R557" s="119"/>
      <c r="S557" s="4"/>
      <c r="T557" s="4"/>
      <c r="U557" s="4"/>
      <c r="V557" s="4"/>
      <c r="W557" s="4"/>
      <c r="X557" s="4"/>
      <c r="Y557" s="4"/>
      <c r="Z557" s="4"/>
      <c r="AA557" s="4"/>
      <c r="AB557" s="4"/>
      <c r="AC557" s="4"/>
      <c r="AD557" s="4"/>
      <c r="AE557" s="4"/>
      <c r="AF557" s="4"/>
      <c r="AG557" s="4"/>
    </row>
    <row r="558">
      <c r="A558" s="4"/>
      <c r="B558" s="4"/>
      <c r="C558" s="4"/>
      <c r="D558" s="4"/>
      <c r="E558" s="4"/>
      <c r="F558" s="4"/>
      <c r="G558" s="4"/>
      <c r="H558" s="8"/>
      <c r="I558" s="8"/>
      <c r="J558" s="8"/>
      <c r="K558" s="8"/>
      <c r="L558" s="8"/>
      <c r="M558" s="119"/>
      <c r="N558" s="118"/>
      <c r="O558" s="119"/>
      <c r="P558" s="119"/>
      <c r="Q558" s="119"/>
      <c r="R558" s="119"/>
      <c r="S558" s="4"/>
      <c r="T558" s="4"/>
      <c r="U558" s="4"/>
      <c r="V558" s="4"/>
      <c r="W558" s="4"/>
      <c r="X558" s="4"/>
      <c r="Y558" s="4"/>
      <c r="Z558" s="4"/>
      <c r="AA558" s="4"/>
      <c r="AB558" s="4"/>
      <c r="AC558" s="4"/>
      <c r="AD558" s="4"/>
      <c r="AE558" s="4"/>
      <c r="AF558" s="4"/>
      <c r="AG558" s="4"/>
    </row>
    <row r="559">
      <c r="A559" s="4"/>
      <c r="B559" s="4"/>
      <c r="C559" s="4"/>
      <c r="D559" s="4"/>
      <c r="E559" s="4"/>
      <c r="F559" s="4"/>
      <c r="G559" s="4"/>
      <c r="H559" s="8"/>
      <c r="I559" s="8"/>
      <c r="J559" s="8"/>
      <c r="K559" s="8"/>
      <c r="L559" s="8"/>
      <c r="M559" s="119"/>
      <c r="N559" s="118"/>
      <c r="O559" s="119"/>
      <c r="P559" s="119"/>
      <c r="Q559" s="119"/>
      <c r="R559" s="119"/>
      <c r="S559" s="4"/>
      <c r="T559" s="4"/>
      <c r="U559" s="4"/>
      <c r="V559" s="4"/>
      <c r="W559" s="4"/>
      <c r="X559" s="4"/>
      <c r="Y559" s="4"/>
      <c r="Z559" s="4"/>
      <c r="AA559" s="4"/>
      <c r="AB559" s="4"/>
      <c r="AC559" s="4"/>
      <c r="AD559" s="4"/>
      <c r="AE559" s="4"/>
      <c r="AF559" s="4"/>
      <c r="AG559" s="4"/>
    </row>
    <row r="560">
      <c r="A560" s="4"/>
      <c r="B560" s="4"/>
      <c r="C560" s="4"/>
      <c r="D560" s="4"/>
      <c r="E560" s="4"/>
      <c r="F560" s="4"/>
      <c r="G560" s="4"/>
      <c r="H560" s="8"/>
      <c r="I560" s="8"/>
      <c r="J560" s="8"/>
      <c r="K560" s="8"/>
      <c r="L560" s="8"/>
      <c r="M560" s="119"/>
      <c r="N560" s="118"/>
      <c r="O560" s="119"/>
      <c r="P560" s="119"/>
      <c r="Q560" s="119"/>
      <c r="R560" s="119"/>
      <c r="S560" s="4"/>
      <c r="T560" s="4"/>
      <c r="U560" s="4"/>
      <c r="V560" s="4"/>
      <c r="W560" s="4"/>
      <c r="X560" s="4"/>
      <c r="Y560" s="4"/>
      <c r="Z560" s="4"/>
      <c r="AA560" s="4"/>
      <c r="AB560" s="4"/>
      <c r="AC560" s="4"/>
      <c r="AD560" s="4"/>
      <c r="AE560" s="4"/>
      <c r="AF560" s="4"/>
      <c r="AG560" s="4"/>
    </row>
    <row r="561">
      <c r="A561" s="4"/>
      <c r="B561" s="4"/>
      <c r="C561" s="4"/>
      <c r="D561" s="4"/>
      <c r="E561" s="4"/>
      <c r="F561" s="4"/>
      <c r="G561" s="4"/>
      <c r="H561" s="8"/>
      <c r="I561" s="8"/>
      <c r="J561" s="8"/>
      <c r="K561" s="8"/>
      <c r="L561" s="8"/>
      <c r="M561" s="119"/>
      <c r="N561" s="118"/>
      <c r="O561" s="119"/>
      <c r="P561" s="119"/>
      <c r="Q561" s="119"/>
      <c r="R561" s="119"/>
      <c r="S561" s="4"/>
      <c r="T561" s="4"/>
      <c r="U561" s="4"/>
      <c r="V561" s="4"/>
      <c r="W561" s="4"/>
      <c r="X561" s="4"/>
      <c r="Y561" s="4"/>
      <c r="Z561" s="4"/>
      <c r="AA561" s="4"/>
      <c r="AB561" s="4"/>
      <c r="AC561" s="4"/>
      <c r="AD561" s="4"/>
      <c r="AE561" s="4"/>
      <c r="AF561" s="4"/>
      <c r="AG561" s="4"/>
    </row>
    <row r="562">
      <c r="A562" s="4"/>
      <c r="B562" s="4"/>
      <c r="C562" s="4"/>
      <c r="D562" s="4"/>
      <c r="E562" s="4"/>
      <c r="F562" s="4"/>
      <c r="G562" s="4"/>
      <c r="H562" s="8"/>
      <c r="I562" s="8"/>
      <c r="J562" s="8"/>
      <c r="K562" s="8"/>
      <c r="L562" s="8"/>
      <c r="M562" s="119"/>
      <c r="N562" s="118"/>
      <c r="O562" s="119"/>
      <c r="P562" s="119"/>
      <c r="Q562" s="119"/>
      <c r="R562" s="119"/>
      <c r="S562" s="4"/>
      <c r="T562" s="4"/>
      <c r="U562" s="4"/>
      <c r="V562" s="4"/>
      <c r="W562" s="4"/>
      <c r="X562" s="4"/>
      <c r="Y562" s="4"/>
      <c r="Z562" s="4"/>
      <c r="AA562" s="4"/>
      <c r="AB562" s="4"/>
      <c r="AC562" s="4"/>
      <c r="AD562" s="4"/>
      <c r="AE562" s="4"/>
      <c r="AF562" s="4"/>
      <c r="AG562" s="4"/>
    </row>
    <row r="563">
      <c r="A563" s="4"/>
      <c r="B563" s="4"/>
      <c r="C563" s="4"/>
      <c r="D563" s="4"/>
      <c r="E563" s="4"/>
      <c r="F563" s="4"/>
      <c r="G563" s="4"/>
      <c r="H563" s="8"/>
      <c r="I563" s="8"/>
      <c r="J563" s="8"/>
      <c r="K563" s="8"/>
      <c r="L563" s="8"/>
      <c r="M563" s="119"/>
      <c r="N563" s="118"/>
      <c r="O563" s="119"/>
      <c r="P563" s="119"/>
      <c r="Q563" s="119"/>
      <c r="R563" s="119"/>
      <c r="S563" s="4"/>
      <c r="T563" s="4"/>
      <c r="U563" s="4"/>
      <c r="V563" s="4"/>
      <c r="W563" s="4"/>
      <c r="X563" s="4"/>
      <c r="Y563" s="4"/>
      <c r="Z563" s="4"/>
      <c r="AA563" s="4"/>
      <c r="AB563" s="4"/>
      <c r="AC563" s="4"/>
      <c r="AD563" s="4"/>
      <c r="AE563" s="4"/>
      <c r="AF563" s="4"/>
      <c r="AG563" s="4"/>
    </row>
    <row r="564">
      <c r="A564" s="4"/>
      <c r="B564" s="4"/>
      <c r="C564" s="4"/>
      <c r="D564" s="4"/>
      <c r="E564" s="4"/>
      <c r="F564" s="4"/>
      <c r="G564" s="4"/>
      <c r="H564" s="8"/>
      <c r="I564" s="8"/>
      <c r="J564" s="8"/>
      <c r="K564" s="8"/>
      <c r="L564" s="8"/>
      <c r="M564" s="119"/>
      <c r="N564" s="118"/>
      <c r="O564" s="119"/>
      <c r="P564" s="119"/>
      <c r="Q564" s="119"/>
      <c r="R564" s="119"/>
      <c r="S564" s="4"/>
      <c r="T564" s="4"/>
      <c r="U564" s="4"/>
      <c r="V564" s="4"/>
      <c r="W564" s="4"/>
      <c r="X564" s="4"/>
      <c r="Y564" s="4"/>
      <c r="Z564" s="4"/>
      <c r="AA564" s="4"/>
      <c r="AB564" s="4"/>
      <c r="AC564" s="4"/>
      <c r="AD564" s="4"/>
      <c r="AE564" s="4"/>
      <c r="AF564" s="4"/>
      <c r="AG564" s="4"/>
    </row>
    <row r="565">
      <c r="A565" s="4"/>
      <c r="B565" s="4"/>
      <c r="C565" s="4"/>
      <c r="D565" s="4"/>
      <c r="E565" s="4"/>
      <c r="F565" s="4"/>
      <c r="G565" s="4"/>
      <c r="H565" s="8"/>
      <c r="I565" s="8"/>
      <c r="J565" s="8"/>
      <c r="K565" s="8"/>
      <c r="L565" s="8"/>
      <c r="M565" s="119"/>
      <c r="N565" s="118"/>
      <c r="O565" s="119"/>
      <c r="P565" s="119"/>
      <c r="Q565" s="119"/>
      <c r="R565" s="119"/>
      <c r="S565" s="4"/>
      <c r="T565" s="4"/>
      <c r="U565" s="4"/>
      <c r="V565" s="4"/>
      <c r="W565" s="4"/>
      <c r="X565" s="4"/>
      <c r="Y565" s="4"/>
      <c r="Z565" s="4"/>
      <c r="AA565" s="4"/>
      <c r="AB565" s="4"/>
      <c r="AC565" s="4"/>
      <c r="AD565" s="4"/>
      <c r="AE565" s="4"/>
      <c r="AF565" s="4"/>
      <c r="AG565" s="4"/>
    </row>
    <row r="566">
      <c r="A566" s="4"/>
      <c r="B566" s="4"/>
      <c r="C566" s="4"/>
      <c r="D566" s="4"/>
      <c r="E566" s="4"/>
      <c r="F566" s="4"/>
      <c r="G566" s="4"/>
      <c r="H566" s="8"/>
      <c r="I566" s="8"/>
      <c r="J566" s="8"/>
      <c r="K566" s="8"/>
      <c r="L566" s="8"/>
      <c r="M566" s="119"/>
      <c r="N566" s="118"/>
      <c r="O566" s="119"/>
      <c r="P566" s="119"/>
      <c r="Q566" s="119"/>
      <c r="R566" s="119"/>
      <c r="S566" s="4"/>
      <c r="T566" s="4"/>
      <c r="U566" s="4"/>
      <c r="V566" s="4"/>
      <c r="W566" s="4"/>
      <c r="X566" s="4"/>
      <c r="Y566" s="4"/>
      <c r="Z566" s="4"/>
      <c r="AA566" s="4"/>
      <c r="AB566" s="4"/>
      <c r="AC566" s="4"/>
      <c r="AD566" s="4"/>
      <c r="AE566" s="4"/>
      <c r="AF566" s="4"/>
      <c r="AG566" s="4"/>
    </row>
    <row r="567">
      <c r="A567" s="4"/>
      <c r="B567" s="4"/>
      <c r="C567" s="4"/>
      <c r="D567" s="4"/>
      <c r="E567" s="4"/>
      <c r="F567" s="4"/>
      <c r="G567" s="4"/>
      <c r="H567" s="8"/>
      <c r="I567" s="8"/>
      <c r="J567" s="8"/>
      <c r="K567" s="8"/>
      <c r="L567" s="8"/>
      <c r="M567" s="119"/>
      <c r="N567" s="118"/>
      <c r="O567" s="119"/>
      <c r="P567" s="119"/>
      <c r="Q567" s="119"/>
      <c r="R567" s="119"/>
      <c r="S567" s="4"/>
      <c r="T567" s="4"/>
      <c r="U567" s="4"/>
      <c r="V567" s="4"/>
      <c r="W567" s="4"/>
      <c r="X567" s="4"/>
      <c r="Y567" s="4"/>
      <c r="Z567" s="4"/>
      <c r="AA567" s="4"/>
      <c r="AB567" s="4"/>
      <c r="AC567" s="4"/>
      <c r="AD567" s="4"/>
      <c r="AE567" s="4"/>
      <c r="AF567" s="4"/>
      <c r="AG567" s="4"/>
    </row>
    <row r="568">
      <c r="A568" s="4"/>
      <c r="B568" s="4"/>
      <c r="C568" s="4"/>
      <c r="D568" s="4"/>
      <c r="E568" s="4"/>
      <c r="F568" s="4"/>
      <c r="G568" s="4"/>
      <c r="H568" s="8"/>
      <c r="I568" s="8"/>
      <c r="J568" s="8"/>
      <c r="K568" s="8"/>
      <c r="L568" s="8"/>
      <c r="M568" s="119"/>
      <c r="N568" s="118"/>
      <c r="O568" s="119"/>
      <c r="P568" s="119"/>
      <c r="Q568" s="119"/>
      <c r="R568" s="119"/>
      <c r="S568" s="4"/>
      <c r="T568" s="4"/>
      <c r="U568" s="4"/>
      <c r="V568" s="4"/>
      <c r="W568" s="4"/>
      <c r="X568" s="4"/>
      <c r="Y568" s="4"/>
      <c r="Z568" s="4"/>
      <c r="AA568" s="4"/>
      <c r="AB568" s="4"/>
      <c r="AC568" s="4"/>
      <c r="AD568" s="4"/>
      <c r="AE568" s="4"/>
      <c r="AF568" s="4"/>
      <c r="AG568" s="4"/>
    </row>
    <row r="569">
      <c r="A569" s="4"/>
      <c r="B569" s="4"/>
      <c r="C569" s="4"/>
      <c r="D569" s="4"/>
      <c r="E569" s="4"/>
      <c r="F569" s="4"/>
      <c r="G569" s="4"/>
      <c r="H569" s="8"/>
      <c r="I569" s="8"/>
      <c r="J569" s="8"/>
      <c r="K569" s="8"/>
      <c r="L569" s="8"/>
      <c r="M569" s="119"/>
      <c r="N569" s="118"/>
      <c r="O569" s="119"/>
      <c r="P569" s="119"/>
      <c r="Q569" s="119"/>
      <c r="R569" s="119"/>
      <c r="S569" s="4"/>
      <c r="T569" s="4"/>
      <c r="U569" s="4"/>
      <c r="V569" s="4"/>
      <c r="W569" s="4"/>
      <c r="X569" s="4"/>
      <c r="Y569" s="4"/>
      <c r="Z569" s="4"/>
      <c r="AA569" s="4"/>
      <c r="AB569" s="4"/>
      <c r="AC569" s="4"/>
      <c r="AD569" s="4"/>
      <c r="AE569" s="4"/>
      <c r="AF569" s="4"/>
      <c r="AG569" s="4"/>
    </row>
    <row r="570">
      <c r="A570" s="4"/>
      <c r="B570" s="4"/>
      <c r="C570" s="4"/>
      <c r="D570" s="4"/>
      <c r="E570" s="4"/>
      <c r="F570" s="4"/>
      <c r="G570" s="4"/>
      <c r="H570" s="8"/>
      <c r="I570" s="8"/>
      <c r="J570" s="8"/>
      <c r="K570" s="8"/>
      <c r="L570" s="8"/>
      <c r="M570" s="119"/>
      <c r="N570" s="118"/>
      <c r="O570" s="119"/>
      <c r="P570" s="119"/>
      <c r="Q570" s="119"/>
      <c r="R570" s="119"/>
      <c r="S570" s="4"/>
      <c r="T570" s="4"/>
      <c r="U570" s="4"/>
      <c r="V570" s="4"/>
      <c r="W570" s="4"/>
      <c r="X570" s="4"/>
      <c r="Y570" s="4"/>
      <c r="Z570" s="4"/>
      <c r="AA570" s="4"/>
      <c r="AB570" s="4"/>
      <c r="AC570" s="4"/>
      <c r="AD570" s="4"/>
      <c r="AE570" s="4"/>
      <c r="AF570" s="4"/>
      <c r="AG570" s="4"/>
    </row>
    <row r="571">
      <c r="A571" s="4"/>
      <c r="B571" s="4"/>
      <c r="C571" s="4"/>
      <c r="D571" s="4"/>
      <c r="E571" s="4"/>
      <c r="F571" s="4"/>
      <c r="G571" s="4"/>
      <c r="H571" s="8"/>
      <c r="I571" s="8"/>
      <c r="J571" s="8"/>
      <c r="K571" s="8"/>
      <c r="L571" s="8"/>
      <c r="M571" s="119"/>
      <c r="N571" s="118"/>
      <c r="O571" s="119"/>
      <c r="P571" s="119"/>
      <c r="Q571" s="119"/>
      <c r="R571" s="119"/>
      <c r="S571" s="4"/>
      <c r="T571" s="4"/>
      <c r="U571" s="4"/>
      <c r="V571" s="4"/>
      <c r="W571" s="4"/>
      <c r="X571" s="4"/>
      <c r="Y571" s="4"/>
      <c r="Z571" s="4"/>
      <c r="AA571" s="4"/>
      <c r="AB571" s="4"/>
      <c r="AC571" s="4"/>
      <c r="AD571" s="4"/>
      <c r="AE571" s="4"/>
      <c r="AF571" s="4"/>
      <c r="AG571" s="4"/>
    </row>
    <row r="572">
      <c r="A572" s="4"/>
      <c r="B572" s="4"/>
      <c r="C572" s="4"/>
      <c r="D572" s="4"/>
      <c r="E572" s="4"/>
      <c r="F572" s="4"/>
      <c r="G572" s="4"/>
      <c r="H572" s="8"/>
      <c r="I572" s="8"/>
      <c r="J572" s="8"/>
      <c r="K572" s="8"/>
      <c r="L572" s="8"/>
      <c r="M572" s="119"/>
      <c r="N572" s="118"/>
      <c r="O572" s="119"/>
      <c r="P572" s="119"/>
      <c r="Q572" s="119"/>
      <c r="R572" s="119"/>
      <c r="S572" s="4"/>
      <c r="T572" s="4"/>
      <c r="U572" s="4"/>
      <c r="V572" s="4"/>
      <c r="W572" s="4"/>
      <c r="X572" s="4"/>
      <c r="Y572" s="4"/>
      <c r="Z572" s="4"/>
      <c r="AA572" s="4"/>
      <c r="AB572" s="4"/>
      <c r="AC572" s="4"/>
      <c r="AD572" s="4"/>
      <c r="AE572" s="4"/>
      <c r="AF572" s="4"/>
      <c r="AG572" s="4"/>
    </row>
    <row r="573">
      <c r="A573" s="4"/>
      <c r="B573" s="4"/>
      <c r="C573" s="4"/>
      <c r="D573" s="4"/>
      <c r="E573" s="4"/>
      <c r="F573" s="4"/>
      <c r="G573" s="4"/>
      <c r="H573" s="8"/>
      <c r="I573" s="8"/>
      <c r="J573" s="8"/>
      <c r="K573" s="8"/>
      <c r="L573" s="8"/>
      <c r="M573" s="119"/>
      <c r="N573" s="118"/>
      <c r="O573" s="119"/>
      <c r="P573" s="119"/>
      <c r="Q573" s="119"/>
      <c r="R573" s="119"/>
      <c r="S573" s="4"/>
      <c r="T573" s="4"/>
      <c r="U573" s="4"/>
      <c r="V573" s="4"/>
      <c r="W573" s="4"/>
      <c r="X573" s="4"/>
      <c r="Y573" s="4"/>
      <c r="Z573" s="4"/>
      <c r="AA573" s="4"/>
      <c r="AB573" s="4"/>
      <c r="AC573" s="4"/>
      <c r="AD573" s="4"/>
      <c r="AE573" s="4"/>
      <c r="AF573" s="4"/>
      <c r="AG573" s="4"/>
    </row>
    <row r="574">
      <c r="A574" s="4"/>
      <c r="B574" s="4"/>
      <c r="C574" s="4"/>
      <c r="D574" s="4"/>
      <c r="E574" s="4"/>
      <c r="F574" s="4"/>
      <c r="G574" s="4"/>
      <c r="H574" s="8"/>
      <c r="I574" s="8"/>
      <c r="J574" s="8"/>
      <c r="K574" s="8"/>
      <c r="L574" s="8"/>
      <c r="M574" s="119"/>
      <c r="N574" s="118"/>
      <c r="O574" s="119"/>
      <c r="P574" s="119"/>
      <c r="Q574" s="119"/>
      <c r="R574" s="119"/>
      <c r="S574" s="4"/>
      <c r="T574" s="4"/>
      <c r="U574" s="4"/>
      <c r="V574" s="4"/>
      <c r="W574" s="4"/>
      <c r="X574" s="4"/>
      <c r="Y574" s="4"/>
      <c r="Z574" s="4"/>
      <c r="AA574" s="4"/>
      <c r="AB574" s="4"/>
      <c r="AC574" s="4"/>
      <c r="AD574" s="4"/>
      <c r="AE574" s="4"/>
      <c r="AF574" s="4"/>
      <c r="AG574" s="4"/>
    </row>
    <row r="575">
      <c r="A575" s="4"/>
      <c r="B575" s="4"/>
      <c r="C575" s="4"/>
      <c r="D575" s="4"/>
      <c r="E575" s="4"/>
      <c r="F575" s="4"/>
      <c r="G575" s="4"/>
      <c r="H575" s="8"/>
      <c r="I575" s="8"/>
      <c r="J575" s="8"/>
      <c r="K575" s="8"/>
      <c r="L575" s="8"/>
      <c r="M575" s="119"/>
      <c r="N575" s="118"/>
      <c r="O575" s="119"/>
      <c r="P575" s="119"/>
      <c r="Q575" s="119"/>
      <c r="R575" s="119"/>
      <c r="S575" s="4"/>
      <c r="T575" s="4"/>
      <c r="U575" s="4"/>
      <c r="V575" s="4"/>
      <c r="W575" s="4"/>
      <c r="X575" s="4"/>
      <c r="Y575" s="4"/>
      <c r="Z575" s="4"/>
      <c r="AA575" s="4"/>
      <c r="AB575" s="4"/>
      <c r="AC575" s="4"/>
      <c r="AD575" s="4"/>
      <c r="AE575" s="4"/>
      <c r="AF575" s="4"/>
      <c r="AG575" s="4"/>
    </row>
    <row r="576">
      <c r="A576" s="4"/>
      <c r="B576" s="4"/>
      <c r="C576" s="4"/>
      <c r="D576" s="4"/>
      <c r="E576" s="4"/>
      <c r="F576" s="4"/>
      <c r="G576" s="4"/>
      <c r="H576" s="8"/>
      <c r="I576" s="8"/>
      <c r="J576" s="8"/>
      <c r="K576" s="8"/>
      <c r="L576" s="8"/>
      <c r="M576" s="119"/>
      <c r="N576" s="118"/>
      <c r="O576" s="119"/>
      <c r="P576" s="119"/>
      <c r="Q576" s="119"/>
      <c r="R576" s="119"/>
      <c r="S576" s="4"/>
      <c r="T576" s="4"/>
      <c r="U576" s="4"/>
      <c r="V576" s="4"/>
      <c r="W576" s="4"/>
      <c r="X576" s="4"/>
      <c r="Y576" s="4"/>
      <c r="Z576" s="4"/>
      <c r="AA576" s="4"/>
      <c r="AB576" s="4"/>
      <c r="AC576" s="4"/>
      <c r="AD576" s="4"/>
      <c r="AE576" s="4"/>
      <c r="AF576" s="4"/>
      <c r="AG576" s="4"/>
    </row>
    <row r="577">
      <c r="A577" s="4"/>
      <c r="B577" s="4"/>
      <c r="C577" s="4"/>
      <c r="D577" s="4"/>
      <c r="E577" s="4"/>
      <c r="F577" s="4"/>
      <c r="G577" s="4"/>
      <c r="H577" s="8"/>
      <c r="I577" s="8"/>
      <c r="J577" s="8"/>
      <c r="K577" s="8"/>
      <c r="L577" s="8"/>
      <c r="M577" s="119"/>
      <c r="N577" s="118"/>
      <c r="O577" s="119"/>
      <c r="P577" s="119"/>
      <c r="Q577" s="119"/>
      <c r="R577" s="119"/>
      <c r="S577" s="4"/>
      <c r="T577" s="4"/>
      <c r="U577" s="4"/>
      <c r="V577" s="4"/>
      <c r="W577" s="4"/>
      <c r="X577" s="4"/>
      <c r="Y577" s="4"/>
      <c r="Z577" s="4"/>
      <c r="AA577" s="4"/>
      <c r="AB577" s="4"/>
      <c r="AC577" s="4"/>
      <c r="AD577" s="4"/>
      <c r="AE577" s="4"/>
      <c r="AF577" s="4"/>
      <c r="AG577" s="4"/>
    </row>
    <row r="578">
      <c r="A578" s="4"/>
      <c r="B578" s="4"/>
      <c r="C578" s="4"/>
      <c r="D578" s="4"/>
      <c r="E578" s="4"/>
      <c r="F578" s="4"/>
      <c r="G578" s="4"/>
      <c r="H578" s="8"/>
      <c r="I578" s="8"/>
      <c r="J578" s="8"/>
      <c r="K578" s="8"/>
      <c r="L578" s="8"/>
      <c r="M578" s="119"/>
      <c r="N578" s="118"/>
      <c r="O578" s="119"/>
      <c r="P578" s="119"/>
      <c r="Q578" s="119"/>
      <c r="R578" s="119"/>
      <c r="S578" s="4"/>
      <c r="T578" s="4"/>
      <c r="U578" s="4"/>
      <c r="V578" s="4"/>
      <c r="W578" s="4"/>
      <c r="X578" s="4"/>
      <c r="Y578" s="4"/>
      <c r="Z578" s="4"/>
      <c r="AA578" s="4"/>
      <c r="AB578" s="4"/>
      <c r="AC578" s="4"/>
      <c r="AD578" s="4"/>
      <c r="AE578" s="4"/>
      <c r="AF578" s="4"/>
      <c r="AG578" s="4"/>
    </row>
    <row r="579">
      <c r="A579" s="4"/>
      <c r="B579" s="4"/>
      <c r="C579" s="4"/>
      <c r="D579" s="4"/>
      <c r="E579" s="4"/>
      <c r="F579" s="4"/>
      <c r="G579" s="4"/>
      <c r="H579" s="8"/>
      <c r="I579" s="8"/>
      <c r="J579" s="8"/>
      <c r="K579" s="8"/>
      <c r="L579" s="8"/>
      <c r="M579" s="119"/>
      <c r="N579" s="118"/>
      <c r="O579" s="119"/>
      <c r="P579" s="119"/>
      <c r="Q579" s="119"/>
      <c r="R579" s="119"/>
      <c r="S579" s="4"/>
      <c r="T579" s="4"/>
      <c r="U579" s="4"/>
      <c r="V579" s="4"/>
      <c r="W579" s="4"/>
      <c r="X579" s="4"/>
      <c r="Y579" s="4"/>
      <c r="Z579" s="4"/>
      <c r="AA579" s="4"/>
      <c r="AB579" s="4"/>
      <c r="AC579" s="4"/>
      <c r="AD579" s="4"/>
      <c r="AE579" s="4"/>
      <c r="AF579" s="4"/>
      <c r="AG579" s="4"/>
    </row>
    <row r="580">
      <c r="A580" s="4"/>
      <c r="B580" s="4"/>
      <c r="C580" s="4"/>
      <c r="D580" s="4"/>
      <c r="E580" s="4"/>
      <c r="F580" s="4"/>
      <c r="G580" s="4"/>
      <c r="H580" s="8"/>
      <c r="I580" s="8"/>
      <c r="J580" s="8"/>
      <c r="K580" s="8"/>
      <c r="L580" s="8"/>
      <c r="M580" s="119"/>
      <c r="N580" s="118"/>
      <c r="O580" s="119"/>
      <c r="P580" s="119"/>
      <c r="Q580" s="119"/>
      <c r="R580" s="119"/>
      <c r="S580" s="4"/>
      <c r="T580" s="4"/>
      <c r="U580" s="4"/>
      <c r="V580" s="4"/>
      <c r="W580" s="4"/>
      <c r="X580" s="4"/>
      <c r="Y580" s="4"/>
      <c r="Z580" s="4"/>
      <c r="AA580" s="4"/>
      <c r="AB580" s="4"/>
      <c r="AC580" s="4"/>
      <c r="AD580" s="4"/>
      <c r="AE580" s="4"/>
      <c r="AF580" s="4"/>
      <c r="AG580" s="4"/>
    </row>
    <row r="581">
      <c r="A581" s="4"/>
      <c r="B581" s="4"/>
      <c r="C581" s="4"/>
      <c r="D581" s="4"/>
      <c r="E581" s="4"/>
      <c r="F581" s="4"/>
      <c r="G581" s="4"/>
      <c r="H581" s="8"/>
      <c r="I581" s="8"/>
      <c r="J581" s="8"/>
      <c r="K581" s="8"/>
      <c r="L581" s="8"/>
      <c r="M581" s="119"/>
      <c r="N581" s="118"/>
      <c r="O581" s="119"/>
      <c r="P581" s="119"/>
      <c r="Q581" s="119"/>
      <c r="R581" s="119"/>
      <c r="S581" s="4"/>
      <c r="T581" s="4"/>
      <c r="U581" s="4"/>
      <c r="V581" s="4"/>
      <c r="W581" s="4"/>
      <c r="X581" s="4"/>
      <c r="Y581" s="4"/>
      <c r="Z581" s="4"/>
      <c r="AA581" s="4"/>
      <c r="AB581" s="4"/>
      <c r="AC581" s="4"/>
      <c r="AD581" s="4"/>
      <c r="AE581" s="4"/>
      <c r="AF581" s="4"/>
      <c r="AG581" s="4"/>
    </row>
    <row r="582">
      <c r="A582" s="4"/>
      <c r="B582" s="4"/>
      <c r="C582" s="4"/>
      <c r="D582" s="4"/>
      <c r="E582" s="4"/>
      <c r="F582" s="4"/>
      <c r="G582" s="4"/>
      <c r="H582" s="8"/>
      <c r="I582" s="8"/>
      <c r="J582" s="8"/>
      <c r="K582" s="8"/>
      <c r="L582" s="8"/>
      <c r="M582" s="119"/>
      <c r="N582" s="118"/>
      <c r="O582" s="119"/>
      <c r="P582" s="119"/>
      <c r="Q582" s="119"/>
      <c r="R582" s="119"/>
      <c r="S582" s="4"/>
      <c r="T582" s="4"/>
      <c r="U582" s="4"/>
      <c r="V582" s="4"/>
      <c r="W582" s="4"/>
      <c r="X582" s="4"/>
      <c r="Y582" s="4"/>
      <c r="Z582" s="4"/>
      <c r="AA582" s="4"/>
      <c r="AB582" s="4"/>
      <c r="AC582" s="4"/>
      <c r="AD582" s="4"/>
      <c r="AE582" s="4"/>
      <c r="AF582" s="4"/>
      <c r="AG582" s="4"/>
    </row>
    <row r="583">
      <c r="A583" s="4"/>
      <c r="B583" s="4"/>
      <c r="C583" s="4"/>
      <c r="D583" s="4"/>
      <c r="E583" s="4"/>
      <c r="F583" s="4"/>
      <c r="G583" s="4"/>
      <c r="H583" s="8"/>
      <c r="I583" s="8"/>
      <c r="J583" s="8"/>
      <c r="K583" s="8"/>
      <c r="L583" s="8"/>
      <c r="M583" s="119"/>
      <c r="N583" s="118"/>
      <c r="O583" s="119"/>
      <c r="P583" s="119"/>
      <c r="Q583" s="119"/>
      <c r="R583" s="119"/>
      <c r="S583" s="4"/>
      <c r="T583" s="4"/>
      <c r="U583" s="4"/>
      <c r="V583" s="4"/>
      <c r="W583" s="4"/>
      <c r="X583" s="4"/>
      <c r="Y583" s="4"/>
      <c r="Z583" s="4"/>
      <c r="AA583" s="4"/>
      <c r="AB583" s="4"/>
      <c r="AC583" s="4"/>
      <c r="AD583" s="4"/>
      <c r="AE583" s="4"/>
      <c r="AF583" s="4"/>
      <c r="AG583" s="4"/>
    </row>
    <row r="584">
      <c r="A584" s="4"/>
      <c r="B584" s="4"/>
      <c r="C584" s="4"/>
      <c r="D584" s="4"/>
      <c r="E584" s="4"/>
      <c r="F584" s="4"/>
      <c r="G584" s="4"/>
      <c r="H584" s="8"/>
      <c r="I584" s="8"/>
      <c r="J584" s="8"/>
      <c r="K584" s="8"/>
      <c r="L584" s="8"/>
      <c r="M584" s="119"/>
      <c r="N584" s="118"/>
      <c r="O584" s="119"/>
      <c r="P584" s="119"/>
      <c r="Q584" s="119"/>
      <c r="R584" s="119"/>
      <c r="S584" s="4"/>
      <c r="T584" s="4"/>
      <c r="U584" s="4"/>
      <c r="V584" s="4"/>
      <c r="W584" s="4"/>
      <c r="X584" s="4"/>
      <c r="Y584" s="4"/>
      <c r="Z584" s="4"/>
      <c r="AA584" s="4"/>
      <c r="AB584" s="4"/>
      <c r="AC584" s="4"/>
      <c r="AD584" s="4"/>
      <c r="AE584" s="4"/>
      <c r="AF584" s="4"/>
      <c r="AG584" s="4"/>
    </row>
    <row r="585">
      <c r="A585" s="4"/>
      <c r="B585" s="4"/>
      <c r="C585" s="4"/>
      <c r="D585" s="4"/>
      <c r="E585" s="4"/>
      <c r="F585" s="4"/>
      <c r="G585" s="4"/>
      <c r="H585" s="8"/>
      <c r="I585" s="8"/>
      <c r="J585" s="8"/>
      <c r="K585" s="8"/>
      <c r="L585" s="8"/>
      <c r="M585" s="119"/>
      <c r="N585" s="118"/>
      <c r="O585" s="119"/>
      <c r="P585" s="119"/>
      <c r="Q585" s="119"/>
      <c r="R585" s="119"/>
      <c r="S585" s="4"/>
      <c r="T585" s="4"/>
      <c r="U585" s="4"/>
      <c r="V585" s="4"/>
      <c r="W585" s="4"/>
      <c r="X585" s="4"/>
      <c r="Y585" s="4"/>
      <c r="Z585" s="4"/>
      <c r="AA585" s="4"/>
      <c r="AB585" s="4"/>
      <c r="AC585" s="4"/>
      <c r="AD585" s="4"/>
      <c r="AE585" s="4"/>
      <c r="AF585" s="4"/>
      <c r="AG585" s="4"/>
    </row>
    <row r="586">
      <c r="A586" s="4"/>
      <c r="B586" s="4"/>
      <c r="C586" s="4"/>
      <c r="D586" s="4"/>
      <c r="E586" s="4"/>
      <c r="F586" s="4"/>
      <c r="G586" s="4"/>
      <c r="H586" s="8"/>
      <c r="I586" s="8"/>
      <c r="J586" s="8"/>
      <c r="K586" s="8"/>
      <c r="L586" s="8"/>
      <c r="M586" s="119"/>
      <c r="N586" s="118"/>
      <c r="O586" s="119"/>
      <c r="P586" s="119"/>
      <c r="Q586" s="119"/>
      <c r="R586" s="119"/>
      <c r="S586" s="4"/>
      <c r="T586" s="4"/>
      <c r="U586" s="4"/>
      <c r="V586" s="4"/>
      <c r="W586" s="4"/>
      <c r="X586" s="4"/>
      <c r="Y586" s="4"/>
      <c r="Z586" s="4"/>
      <c r="AA586" s="4"/>
      <c r="AB586" s="4"/>
      <c r="AC586" s="4"/>
      <c r="AD586" s="4"/>
      <c r="AE586" s="4"/>
      <c r="AF586" s="4"/>
      <c r="AG586" s="4"/>
    </row>
    <row r="587">
      <c r="A587" s="4"/>
      <c r="B587" s="4"/>
      <c r="C587" s="4"/>
      <c r="D587" s="4"/>
      <c r="E587" s="4"/>
      <c r="F587" s="4"/>
      <c r="G587" s="4"/>
      <c r="H587" s="8"/>
      <c r="I587" s="8"/>
      <c r="J587" s="8"/>
      <c r="K587" s="8"/>
      <c r="L587" s="8"/>
      <c r="M587" s="119"/>
      <c r="N587" s="118"/>
      <c r="O587" s="119"/>
      <c r="P587" s="119"/>
      <c r="Q587" s="119"/>
      <c r="R587" s="119"/>
      <c r="S587" s="4"/>
      <c r="T587" s="4"/>
      <c r="U587" s="4"/>
      <c r="V587" s="4"/>
      <c r="W587" s="4"/>
      <c r="X587" s="4"/>
      <c r="Y587" s="4"/>
      <c r="Z587" s="4"/>
      <c r="AA587" s="4"/>
      <c r="AB587" s="4"/>
      <c r="AC587" s="4"/>
      <c r="AD587" s="4"/>
      <c r="AE587" s="4"/>
      <c r="AF587" s="4"/>
      <c r="AG587" s="4"/>
    </row>
    <row r="588">
      <c r="A588" s="4"/>
      <c r="B588" s="4"/>
      <c r="C588" s="4"/>
      <c r="D588" s="4"/>
      <c r="E588" s="4"/>
      <c r="F588" s="4"/>
      <c r="G588" s="4"/>
      <c r="H588" s="8"/>
      <c r="I588" s="8"/>
      <c r="J588" s="8"/>
      <c r="K588" s="8"/>
      <c r="L588" s="8"/>
      <c r="M588" s="119"/>
      <c r="N588" s="118"/>
      <c r="O588" s="119"/>
      <c r="P588" s="119"/>
      <c r="Q588" s="119"/>
      <c r="R588" s="119"/>
      <c r="S588" s="4"/>
      <c r="T588" s="4"/>
      <c r="U588" s="4"/>
      <c r="V588" s="4"/>
      <c r="W588" s="4"/>
      <c r="X588" s="4"/>
      <c r="Y588" s="4"/>
      <c r="Z588" s="4"/>
      <c r="AA588" s="4"/>
      <c r="AB588" s="4"/>
      <c r="AC588" s="4"/>
      <c r="AD588" s="4"/>
      <c r="AE588" s="4"/>
      <c r="AF588" s="4"/>
      <c r="AG588" s="4"/>
    </row>
    <row r="589">
      <c r="A589" s="4"/>
      <c r="B589" s="4"/>
      <c r="C589" s="4"/>
      <c r="D589" s="4"/>
      <c r="E589" s="4"/>
      <c r="F589" s="4"/>
      <c r="G589" s="4"/>
      <c r="H589" s="8"/>
      <c r="I589" s="8"/>
      <c r="J589" s="8"/>
      <c r="K589" s="8"/>
      <c r="L589" s="8"/>
      <c r="M589" s="119"/>
      <c r="N589" s="118"/>
      <c r="O589" s="119"/>
      <c r="P589" s="119"/>
      <c r="Q589" s="119"/>
      <c r="R589" s="119"/>
      <c r="S589" s="4"/>
      <c r="T589" s="4"/>
      <c r="U589" s="4"/>
      <c r="V589" s="4"/>
      <c r="W589" s="4"/>
      <c r="X589" s="4"/>
      <c r="Y589" s="4"/>
      <c r="Z589" s="4"/>
      <c r="AA589" s="4"/>
      <c r="AB589" s="4"/>
      <c r="AC589" s="4"/>
      <c r="AD589" s="4"/>
      <c r="AE589" s="4"/>
      <c r="AF589" s="4"/>
      <c r="AG589" s="4"/>
    </row>
    <row r="590">
      <c r="A590" s="4"/>
      <c r="B590" s="4"/>
      <c r="C590" s="4"/>
      <c r="D590" s="4"/>
      <c r="E590" s="4"/>
      <c r="F590" s="4"/>
      <c r="G590" s="4"/>
      <c r="H590" s="8"/>
      <c r="I590" s="8"/>
      <c r="J590" s="8"/>
      <c r="K590" s="8"/>
      <c r="L590" s="8"/>
      <c r="M590" s="119"/>
      <c r="N590" s="118"/>
      <c r="O590" s="119"/>
      <c r="P590" s="119"/>
      <c r="Q590" s="119"/>
      <c r="R590" s="119"/>
      <c r="S590" s="4"/>
      <c r="T590" s="4"/>
      <c r="U590" s="4"/>
      <c r="V590" s="4"/>
      <c r="W590" s="4"/>
      <c r="X590" s="4"/>
      <c r="Y590" s="4"/>
      <c r="Z590" s="4"/>
      <c r="AA590" s="4"/>
      <c r="AB590" s="4"/>
      <c r="AC590" s="4"/>
      <c r="AD590" s="4"/>
      <c r="AE590" s="4"/>
      <c r="AF590" s="4"/>
      <c r="AG590" s="4"/>
    </row>
    <row r="591">
      <c r="A591" s="4"/>
      <c r="B591" s="4"/>
      <c r="C591" s="4"/>
      <c r="D591" s="4"/>
      <c r="E591" s="4"/>
      <c r="F591" s="4"/>
      <c r="G591" s="4"/>
      <c r="H591" s="8"/>
      <c r="I591" s="8"/>
      <c r="J591" s="8"/>
      <c r="K591" s="8"/>
      <c r="L591" s="8"/>
      <c r="M591" s="119"/>
      <c r="N591" s="118"/>
      <c r="O591" s="119"/>
      <c r="P591" s="119"/>
      <c r="Q591" s="119"/>
      <c r="R591" s="119"/>
      <c r="S591" s="4"/>
      <c r="T591" s="4"/>
      <c r="U591" s="4"/>
      <c r="V591" s="4"/>
      <c r="W591" s="4"/>
      <c r="X591" s="4"/>
      <c r="Y591" s="4"/>
      <c r="Z591" s="4"/>
      <c r="AA591" s="4"/>
      <c r="AB591" s="4"/>
      <c r="AC591" s="4"/>
      <c r="AD591" s="4"/>
      <c r="AE591" s="4"/>
      <c r="AF591" s="4"/>
      <c r="AG591" s="4"/>
    </row>
    <row r="592">
      <c r="A592" s="4"/>
      <c r="B592" s="4"/>
      <c r="C592" s="4"/>
      <c r="D592" s="4"/>
      <c r="E592" s="4"/>
      <c r="F592" s="4"/>
      <c r="G592" s="4"/>
      <c r="H592" s="8"/>
      <c r="I592" s="8"/>
      <c r="J592" s="8"/>
      <c r="K592" s="8"/>
      <c r="L592" s="8"/>
      <c r="M592" s="119"/>
      <c r="N592" s="118"/>
      <c r="O592" s="119"/>
      <c r="P592" s="119"/>
      <c r="Q592" s="119"/>
      <c r="R592" s="119"/>
      <c r="S592" s="4"/>
      <c r="T592" s="4"/>
      <c r="U592" s="4"/>
      <c r="V592" s="4"/>
      <c r="W592" s="4"/>
      <c r="X592" s="4"/>
      <c r="Y592" s="4"/>
      <c r="Z592" s="4"/>
      <c r="AA592" s="4"/>
      <c r="AB592" s="4"/>
      <c r="AC592" s="4"/>
      <c r="AD592" s="4"/>
      <c r="AE592" s="4"/>
      <c r="AF592" s="4"/>
      <c r="AG592" s="4"/>
    </row>
    <row r="593">
      <c r="A593" s="4"/>
      <c r="B593" s="4"/>
      <c r="C593" s="4"/>
      <c r="D593" s="4"/>
      <c r="E593" s="4"/>
      <c r="F593" s="4"/>
      <c r="G593" s="4"/>
      <c r="H593" s="8"/>
      <c r="I593" s="8"/>
      <c r="J593" s="8"/>
      <c r="K593" s="8"/>
      <c r="L593" s="8"/>
      <c r="M593" s="119"/>
      <c r="N593" s="118"/>
      <c r="O593" s="119"/>
      <c r="P593" s="119"/>
      <c r="Q593" s="119"/>
      <c r="R593" s="119"/>
      <c r="S593" s="4"/>
      <c r="T593" s="4"/>
      <c r="U593" s="4"/>
      <c r="V593" s="4"/>
      <c r="W593" s="4"/>
      <c r="X593" s="4"/>
      <c r="Y593" s="4"/>
      <c r="Z593" s="4"/>
      <c r="AA593" s="4"/>
      <c r="AB593" s="4"/>
      <c r="AC593" s="4"/>
      <c r="AD593" s="4"/>
      <c r="AE593" s="4"/>
      <c r="AF593" s="4"/>
      <c r="AG593" s="4"/>
    </row>
    <row r="594">
      <c r="A594" s="4"/>
      <c r="B594" s="4"/>
      <c r="C594" s="4"/>
      <c r="D594" s="4"/>
      <c r="E594" s="4"/>
      <c r="F594" s="4"/>
      <c r="G594" s="4"/>
      <c r="H594" s="8"/>
      <c r="I594" s="8"/>
      <c r="J594" s="8"/>
      <c r="K594" s="8"/>
      <c r="L594" s="8"/>
      <c r="M594" s="119"/>
      <c r="N594" s="118"/>
      <c r="O594" s="119"/>
      <c r="P594" s="119"/>
      <c r="Q594" s="119"/>
      <c r="R594" s="119"/>
      <c r="S594" s="4"/>
      <c r="T594" s="4"/>
      <c r="U594" s="4"/>
      <c r="V594" s="4"/>
      <c r="W594" s="4"/>
      <c r="X594" s="4"/>
      <c r="Y594" s="4"/>
      <c r="Z594" s="4"/>
      <c r="AA594" s="4"/>
      <c r="AB594" s="4"/>
      <c r="AC594" s="4"/>
      <c r="AD594" s="4"/>
      <c r="AE594" s="4"/>
      <c r="AF594" s="4"/>
      <c r="AG594" s="4"/>
    </row>
    <row r="595">
      <c r="A595" s="4"/>
      <c r="B595" s="4"/>
      <c r="C595" s="4"/>
      <c r="D595" s="4"/>
      <c r="E595" s="4"/>
      <c r="F595" s="4"/>
      <c r="G595" s="4"/>
      <c r="H595" s="8"/>
      <c r="I595" s="8"/>
      <c r="J595" s="8"/>
      <c r="K595" s="8"/>
      <c r="L595" s="8"/>
      <c r="M595" s="119"/>
      <c r="N595" s="118"/>
      <c r="O595" s="119"/>
      <c r="P595" s="119"/>
      <c r="Q595" s="119"/>
      <c r="R595" s="119"/>
      <c r="S595" s="4"/>
      <c r="T595" s="4"/>
      <c r="U595" s="4"/>
      <c r="V595" s="4"/>
      <c r="W595" s="4"/>
      <c r="X595" s="4"/>
      <c r="Y595" s="4"/>
      <c r="Z595" s="4"/>
      <c r="AA595" s="4"/>
      <c r="AB595" s="4"/>
      <c r="AC595" s="4"/>
      <c r="AD595" s="4"/>
      <c r="AE595" s="4"/>
      <c r="AF595" s="4"/>
      <c r="AG595" s="4"/>
    </row>
    <row r="596">
      <c r="A596" s="4"/>
      <c r="B596" s="4"/>
      <c r="C596" s="4"/>
      <c r="D596" s="4"/>
      <c r="E596" s="4"/>
      <c r="F596" s="4"/>
      <c r="G596" s="4"/>
      <c r="H596" s="8"/>
      <c r="I596" s="8"/>
      <c r="J596" s="8"/>
      <c r="K596" s="8"/>
      <c r="L596" s="8"/>
      <c r="M596" s="119"/>
      <c r="N596" s="118"/>
      <c r="O596" s="119"/>
      <c r="P596" s="119"/>
      <c r="Q596" s="119"/>
      <c r="R596" s="119"/>
      <c r="S596" s="4"/>
      <c r="T596" s="4"/>
      <c r="U596" s="4"/>
      <c r="V596" s="4"/>
      <c r="W596" s="4"/>
      <c r="X596" s="4"/>
      <c r="Y596" s="4"/>
      <c r="Z596" s="4"/>
      <c r="AA596" s="4"/>
      <c r="AB596" s="4"/>
      <c r="AC596" s="4"/>
      <c r="AD596" s="4"/>
      <c r="AE596" s="4"/>
      <c r="AF596" s="4"/>
      <c r="AG596" s="4"/>
    </row>
    <row r="597">
      <c r="A597" s="4"/>
      <c r="B597" s="4"/>
      <c r="C597" s="4"/>
      <c r="D597" s="4"/>
      <c r="E597" s="4"/>
      <c r="F597" s="4"/>
      <c r="G597" s="4"/>
      <c r="H597" s="8"/>
      <c r="I597" s="8"/>
      <c r="J597" s="8"/>
      <c r="K597" s="8"/>
      <c r="L597" s="8"/>
      <c r="M597" s="119"/>
      <c r="N597" s="118"/>
      <c r="O597" s="119"/>
      <c r="P597" s="119"/>
      <c r="Q597" s="119"/>
      <c r="R597" s="119"/>
      <c r="S597" s="4"/>
      <c r="T597" s="4"/>
      <c r="U597" s="4"/>
      <c r="V597" s="4"/>
      <c r="W597" s="4"/>
      <c r="X597" s="4"/>
      <c r="Y597" s="4"/>
      <c r="Z597" s="4"/>
      <c r="AA597" s="4"/>
      <c r="AB597" s="4"/>
      <c r="AC597" s="4"/>
      <c r="AD597" s="4"/>
      <c r="AE597" s="4"/>
      <c r="AF597" s="4"/>
      <c r="AG597" s="4"/>
    </row>
    <row r="598">
      <c r="A598" s="4"/>
      <c r="B598" s="4"/>
      <c r="C598" s="4"/>
      <c r="D598" s="4"/>
      <c r="E598" s="4"/>
      <c r="F598" s="4"/>
      <c r="G598" s="4"/>
      <c r="H598" s="8"/>
      <c r="I598" s="8"/>
      <c r="J598" s="8"/>
      <c r="K598" s="8"/>
      <c r="L598" s="8"/>
      <c r="M598" s="119"/>
      <c r="N598" s="118"/>
      <c r="O598" s="119"/>
      <c r="P598" s="119"/>
      <c r="Q598" s="119"/>
      <c r="R598" s="119"/>
      <c r="S598" s="4"/>
      <c r="T598" s="4"/>
      <c r="U598" s="4"/>
      <c r="V598" s="4"/>
      <c r="W598" s="4"/>
      <c r="X598" s="4"/>
      <c r="Y598" s="4"/>
      <c r="Z598" s="4"/>
      <c r="AA598" s="4"/>
      <c r="AB598" s="4"/>
      <c r="AC598" s="4"/>
      <c r="AD598" s="4"/>
      <c r="AE598" s="4"/>
      <c r="AF598" s="4"/>
      <c r="AG598" s="4"/>
    </row>
    <row r="599">
      <c r="A599" s="4"/>
      <c r="B599" s="4"/>
      <c r="C599" s="4"/>
      <c r="D599" s="4"/>
      <c r="E599" s="4"/>
      <c r="F599" s="4"/>
      <c r="G599" s="4"/>
      <c r="H599" s="8"/>
      <c r="I599" s="8"/>
      <c r="J599" s="8"/>
      <c r="K599" s="8"/>
      <c r="L599" s="8"/>
      <c r="M599" s="119"/>
      <c r="N599" s="118"/>
      <c r="O599" s="119"/>
      <c r="P599" s="119"/>
      <c r="Q599" s="119"/>
      <c r="R599" s="119"/>
      <c r="S599" s="4"/>
      <c r="T599" s="4"/>
      <c r="U599" s="4"/>
      <c r="V599" s="4"/>
      <c r="W599" s="4"/>
      <c r="X599" s="4"/>
      <c r="Y599" s="4"/>
      <c r="Z599" s="4"/>
      <c r="AA599" s="4"/>
      <c r="AB599" s="4"/>
      <c r="AC599" s="4"/>
      <c r="AD599" s="4"/>
      <c r="AE599" s="4"/>
      <c r="AF599" s="4"/>
      <c r="AG599" s="4"/>
    </row>
    <row r="600">
      <c r="A600" s="4"/>
      <c r="B600" s="4"/>
      <c r="C600" s="4"/>
      <c r="D600" s="4"/>
      <c r="E600" s="4"/>
      <c r="F600" s="4"/>
      <c r="G600" s="4"/>
      <c r="H600" s="8"/>
      <c r="I600" s="8"/>
      <c r="J600" s="8"/>
      <c r="K600" s="8"/>
      <c r="L600" s="8"/>
      <c r="M600" s="119"/>
      <c r="N600" s="118"/>
      <c r="O600" s="119"/>
      <c r="P600" s="119"/>
      <c r="Q600" s="119"/>
      <c r="R600" s="119"/>
      <c r="S600" s="4"/>
      <c r="T600" s="4"/>
      <c r="U600" s="4"/>
      <c r="V600" s="4"/>
      <c r="W600" s="4"/>
      <c r="X600" s="4"/>
      <c r="Y600" s="4"/>
      <c r="Z600" s="4"/>
      <c r="AA600" s="4"/>
      <c r="AB600" s="4"/>
      <c r="AC600" s="4"/>
      <c r="AD600" s="4"/>
      <c r="AE600" s="4"/>
      <c r="AF600" s="4"/>
      <c r="AG600" s="4"/>
    </row>
    <row r="601">
      <c r="A601" s="4"/>
      <c r="B601" s="4"/>
      <c r="C601" s="4"/>
      <c r="D601" s="4"/>
      <c r="E601" s="4"/>
      <c r="F601" s="4"/>
      <c r="G601" s="4"/>
      <c r="H601" s="8"/>
      <c r="I601" s="8"/>
      <c r="J601" s="8"/>
      <c r="K601" s="8"/>
      <c r="L601" s="8"/>
      <c r="M601" s="119"/>
      <c r="N601" s="118"/>
      <c r="O601" s="119"/>
      <c r="P601" s="119"/>
      <c r="Q601" s="119"/>
      <c r="R601" s="119"/>
      <c r="S601" s="4"/>
      <c r="T601" s="4"/>
      <c r="U601" s="4"/>
      <c r="V601" s="4"/>
      <c r="W601" s="4"/>
      <c r="X601" s="4"/>
      <c r="Y601" s="4"/>
      <c r="Z601" s="4"/>
      <c r="AA601" s="4"/>
      <c r="AB601" s="4"/>
      <c r="AC601" s="4"/>
      <c r="AD601" s="4"/>
      <c r="AE601" s="4"/>
      <c r="AF601" s="4"/>
      <c r="AG601" s="4"/>
    </row>
    <row r="602">
      <c r="A602" s="4"/>
      <c r="B602" s="4"/>
      <c r="C602" s="4"/>
      <c r="D602" s="4"/>
      <c r="E602" s="4"/>
      <c r="F602" s="4"/>
      <c r="G602" s="4"/>
      <c r="H602" s="8"/>
      <c r="I602" s="8"/>
      <c r="J602" s="8"/>
      <c r="K602" s="8"/>
      <c r="L602" s="8"/>
      <c r="M602" s="119"/>
      <c r="N602" s="118"/>
      <c r="O602" s="119"/>
      <c r="P602" s="119"/>
      <c r="Q602" s="119"/>
      <c r="R602" s="119"/>
      <c r="S602" s="4"/>
      <c r="T602" s="4"/>
      <c r="U602" s="4"/>
      <c r="V602" s="4"/>
      <c r="W602" s="4"/>
      <c r="X602" s="4"/>
      <c r="Y602" s="4"/>
      <c r="Z602" s="4"/>
      <c r="AA602" s="4"/>
      <c r="AB602" s="4"/>
      <c r="AC602" s="4"/>
      <c r="AD602" s="4"/>
      <c r="AE602" s="4"/>
      <c r="AF602" s="4"/>
      <c r="AG602" s="4"/>
    </row>
    <row r="603">
      <c r="A603" s="4"/>
      <c r="B603" s="4"/>
      <c r="C603" s="4"/>
      <c r="D603" s="4"/>
      <c r="E603" s="4"/>
      <c r="F603" s="4"/>
      <c r="G603" s="4"/>
      <c r="H603" s="8"/>
      <c r="I603" s="8"/>
      <c r="J603" s="8"/>
      <c r="K603" s="8"/>
      <c r="L603" s="8"/>
      <c r="M603" s="119"/>
      <c r="N603" s="118"/>
      <c r="O603" s="119"/>
      <c r="P603" s="119"/>
      <c r="Q603" s="119"/>
      <c r="R603" s="119"/>
      <c r="S603" s="4"/>
      <c r="T603" s="4"/>
      <c r="U603" s="4"/>
      <c r="V603" s="4"/>
      <c r="W603" s="4"/>
      <c r="X603" s="4"/>
      <c r="Y603" s="4"/>
      <c r="Z603" s="4"/>
      <c r="AA603" s="4"/>
      <c r="AB603" s="4"/>
      <c r="AC603" s="4"/>
      <c r="AD603" s="4"/>
      <c r="AE603" s="4"/>
      <c r="AF603" s="4"/>
      <c r="AG603" s="4"/>
    </row>
    <row r="604">
      <c r="A604" s="4"/>
      <c r="B604" s="4"/>
      <c r="C604" s="4"/>
      <c r="D604" s="4"/>
      <c r="E604" s="4"/>
      <c r="F604" s="4"/>
      <c r="G604" s="4"/>
      <c r="H604" s="8"/>
      <c r="I604" s="8"/>
      <c r="J604" s="8"/>
      <c r="K604" s="8"/>
      <c r="L604" s="8"/>
      <c r="M604" s="119"/>
      <c r="N604" s="118"/>
      <c r="O604" s="119"/>
      <c r="P604" s="119"/>
      <c r="Q604" s="119"/>
      <c r="R604" s="119"/>
      <c r="S604" s="4"/>
      <c r="T604" s="4"/>
      <c r="U604" s="4"/>
      <c r="V604" s="4"/>
      <c r="W604" s="4"/>
      <c r="X604" s="4"/>
      <c r="Y604" s="4"/>
      <c r="Z604" s="4"/>
      <c r="AA604" s="4"/>
      <c r="AB604" s="4"/>
      <c r="AC604" s="4"/>
      <c r="AD604" s="4"/>
      <c r="AE604" s="4"/>
      <c r="AF604" s="4"/>
      <c r="AG604" s="4"/>
    </row>
    <row r="605">
      <c r="A605" s="4"/>
      <c r="B605" s="4"/>
      <c r="C605" s="4"/>
      <c r="D605" s="4"/>
      <c r="E605" s="4"/>
      <c r="F605" s="4"/>
      <c r="G605" s="4"/>
      <c r="H605" s="8"/>
      <c r="I605" s="8"/>
      <c r="J605" s="8"/>
      <c r="K605" s="8"/>
      <c r="L605" s="8"/>
      <c r="M605" s="119"/>
      <c r="N605" s="118"/>
      <c r="O605" s="119"/>
      <c r="P605" s="119"/>
      <c r="Q605" s="119"/>
      <c r="R605" s="119"/>
      <c r="S605" s="4"/>
      <c r="T605" s="4"/>
      <c r="U605" s="4"/>
      <c r="V605" s="4"/>
      <c r="W605" s="4"/>
      <c r="X605" s="4"/>
      <c r="Y605" s="4"/>
      <c r="Z605" s="4"/>
      <c r="AA605" s="4"/>
      <c r="AB605" s="4"/>
      <c r="AC605" s="4"/>
      <c r="AD605" s="4"/>
      <c r="AE605" s="4"/>
      <c r="AF605" s="4"/>
      <c r="AG605" s="4"/>
    </row>
    <row r="606">
      <c r="A606" s="4"/>
      <c r="B606" s="4"/>
      <c r="C606" s="4"/>
      <c r="D606" s="4"/>
      <c r="E606" s="4"/>
      <c r="F606" s="4"/>
      <c r="G606" s="4"/>
      <c r="H606" s="8"/>
      <c r="I606" s="8"/>
      <c r="J606" s="8"/>
      <c r="K606" s="8"/>
      <c r="L606" s="8"/>
      <c r="M606" s="119"/>
      <c r="N606" s="118"/>
      <c r="O606" s="119"/>
      <c r="P606" s="119"/>
      <c r="Q606" s="119"/>
      <c r="R606" s="119"/>
      <c r="S606" s="4"/>
      <c r="T606" s="4"/>
      <c r="U606" s="4"/>
      <c r="V606" s="4"/>
      <c r="W606" s="4"/>
      <c r="X606" s="4"/>
      <c r="Y606" s="4"/>
      <c r="Z606" s="4"/>
      <c r="AA606" s="4"/>
      <c r="AB606" s="4"/>
      <c r="AC606" s="4"/>
      <c r="AD606" s="4"/>
      <c r="AE606" s="4"/>
      <c r="AF606" s="4"/>
      <c r="AG606" s="4"/>
    </row>
    <row r="607">
      <c r="A607" s="4"/>
      <c r="B607" s="4"/>
      <c r="C607" s="4"/>
      <c r="D607" s="4"/>
      <c r="E607" s="4"/>
      <c r="F607" s="4"/>
      <c r="G607" s="4"/>
      <c r="H607" s="8"/>
      <c r="I607" s="8"/>
      <c r="J607" s="8"/>
      <c r="K607" s="8"/>
      <c r="L607" s="8"/>
      <c r="M607" s="119"/>
      <c r="N607" s="118"/>
      <c r="O607" s="119"/>
      <c r="P607" s="119"/>
      <c r="Q607" s="119"/>
      <c r="R607" s="119"/>
      <c r="S607" s="4"/>
      <c r="T607" s="4"/>
      <c r="U607" s="4"/>
      <c r="V607" s="4"/>
      <c r="W607" s="4"/>
      <c r="X607" s="4"/>
      <c r="Y607" s="4"/>
      <c r="Z607" s="4"/>
      <c r="AA607" s="4"/>
      <c r="AB607" s="4"/>
      <c r="AC607" s="4"/>
      <c r="AD607" s="4"/>
      <c r="AE607" s="4"/>
      <c r="AF607" s="4"/>
      <c r="AG607" s="4"/>
    </row>
    <row r="608">
      <c r="A608" s="4"/>
      <c r="B608" s="4"/>
      <c r="C608" s="4"/>
      <c r="D608" s="4"/>
      <c r="E608" s="4"/>
      <c r="F608" s="4"/>
      <c r="G608" s="4"/>
      <c r="H608" s="8"/>
      <c r="I608" s="8"/>
      <c r="J608" s="8"/>
      <c r="K608" s="8"/>
      <c r="L608" s="8"/>
      <c r="M608" s="119"/>
      <c r="N608" s="118"/>
      <c r="O608" s="119"/>
      <c r="P608" s="119"/>
      <c r="Q608" s="119"/>
      <c r="R608" s="119"/>
      <c r="S608" s="4"/>
      <c r="T608" s="4"/>
      <c r="U608" s="4"/>
      <c r="V608" s="4"/>
      <c r="W608" s="4"/>
      <c r="X608" s="4"/>
      <c r="Y608" s="4"/>
      <c r="Z608" s="4"/>
      <c r="AA608" s="4"/>
      <c r="AB608" s="4"/>
      <c r="AC608" s="4"/>
      <c r="AD608" s="4"/>
      <c r="AE608" s="4"/>
      <c r="AF608" s="4"/>
      <c r="AG608" s="4"/>
    </row>
    <row r="609">
      <c r="A609" s="4"/>
      <c r="B609" s="4"/>
      <c r="C609" s="4"/>
      <c r="D609" s="4"/>
      <c r="E609" s="4"/>
      <c r="F609" s="4"/>
      <c r="G609" s="4"/>
      <c r="H609" s="8"/>
      <c r="I609" s="8"/>
      <c r="J609" s="8"/>
      <c r="K609" s="8"/>
      <c r="L609" s="8"/>
      <c r="M609" s="119"/>
      <c r="N609" s="118"/>
      <c r="O609" s="119"/>
      <c r="P609" s="119"/>
      <c r="Q609" s="119"/>
      <c r="R609" s="119"/>
      <c r="S609" s="4"/>
      <c r="T609" s="4"/>
      <c r="U609" s="4"/>
      <c r="V609" s="4"/>
      <c r="W609" s="4"/>
      <c r="X609" s="4"/>
      <c r="Y609" s="4"/>
      <c r="Z609" s="4"/>
      <c r="AA609" s="4"/>
      <c r="AB609" s="4"/>
      <c r="AC609" s="4"/>
      <c r="AD609" s="4"/>
      <c r="AE609" s="4"/>
      <c r="AF609" s="4"/>
      <c r="AG609" s="4"/>
    </row>
    <row r="610">
      <c r="A610" s="4"/>
      <c r="B610" s="4"/>
      <c r="C610" s="4"/>
      <c r="D610" s="4"/>
      <c r="E610" s="4"/>
      <c r="F610" s="4"/>
      <c r="G610" s="4"/>
      <c r="H610" s="8"/>
      <c r="I610" s="8"/>
      <c r="J610" s="8"/>
      <c r="K610" s="8"/>
      <c r="L610" s="8"/>
      <c r="M610" s="119"/>
      <c r="N610" s="118"/>
      <c r="O610" s="119"/>
      <c r="P610" s="119"/>
      <c r="Q610" s="119"/>
      <c r="R610" s="119"/>
      <c r="S610" s="4"/>
      <c r="T610" s="4"/>
      <c r="U610" s="4"/>
      <c r="V610" s="4"/>
      <c r="W610" s="4"/>
      <c r="X610" s="4"/>
      <c r="Y610" s="4"/>
      <c r="Z610" s="4"/>
      <c r="AA610" s="4"/>
      <c r="AB610" s="4"/>
      <c r="AC610" s="4"/>
      <c r="AD610" s="4"/>
      <c r="AE610" s="4"/>
      <c r="AF610" s="4"/>
      <c r="AG610" s="4"/>
    </row>
    <row r="611">
      <c r="A611" s="4"/>
      <c r="B611" s="4"/>
      <c r="C611" s="4"/>
      <c r="D611" s="4"/>
      <c r="E611" s="4"/>
      <c r="F611" s="4"/>
      <c r="G611" s="4"/>
      <c r="H611" s="8"/>
      <c r="I611" s="8"/>
      <c r="J611" s="8"/>
      <c r="K611" s="8"/>
      <c r="L611" s="8"/>
      <c r="M611" s="119"/>
      <c r="N611" s="118"/>
      <c r="O611" s="119"/>
      <c r="P611" s="119"/>
      <c r="Q611" s="119"/>
      <c r="R611" s="119"/>
      <c r="S611" s="4"/>
      <c r="T611" s="4"/>
      <c r="U611" s="4"/>
      <c r="V611" s="4"/>
      <c r="W611" s="4"/>
      <c r="X611" s="4"/>
      <c r="Y611" s="4"/>
      <c r="Z611" s="4"/>
      <c r="AA611" s="4"/>
      <c r="AB611" s="4"/>
      <c r="AC611" s="4"/>
      <c r="AD611" s="4"/>
      <c r="AE611" s="4"/>
      <c r="AF611" s="4"/>
      <c r="AG611" s="4"/>
    </row>
    <row r="612">
      <c r="A612" s="4"/>
      <c r="B612" s="4"/>
      <c r="C612" s="4"/>
      <c r="D612" s="4"/>
      <c r="E612" s="4"/>
      <c r="F612" s="4"/>
      <c r="G612" s="4"/>
      <c r="H612" s="8"/>
      <c r="I612" s="8"/>
      <c r="J612" s="8"/>
      <c r="K612" s="8"/>
      <c r="L612" s="8"/>
      <c r="M612" s="119"/>
      <c r="N612" s="118"/>
      <c r="O612" s="119"/>
      <c r="P612" s="119"/>
      <c r="Q612" s="119"/>
      <c r="R612" s="119"/>
      <c r="S612" s="4"/>
      <c r="T612" s="4"/>
      <c r="U612" s="4"/>
      <c r="V612" s="4"/>
      <c r="W612" s="4"/>
      <c r="X612" s="4"/>
      <c r="Y612" s="4"/>
      <c r="Z612" s="4"/>
      <c r="AA612" s="4"/>
      <c r="AB612" s="4"/>
      <c r="AC612" s="4"/>
      <c r="AD612" s="4"/>
      <c r="AE612" s="4"/>
      <c r="AF612" s="4"/>
      <c r="AG612" s="4"/>
    </row>
    <row r="613">
      <c r="A613" s="4"/>
      <c r="B613" s="4"/>
      <c r="C613" s="4"/>
      <c r="D613" s="4"/>
      <c r="E613" s="4"/>
      <c r="F613" s="4"/>
      <c r="G613" s="4"/>
      <c r="H613" s="8"/>
      <c r="I613" s="8"/>
      <c r="J613" s="8"/>
      <c r="K613" s="8"/>
      <c r="L613" s="8"/>
      <c r="M613" s="119"/>
      <c r="N613" s="118"/>
      <c r="O613" s="119"/>
      <c r="P613" s="119"/>
      <c r="Q613" s="119"/>
      <c r="R613" s="119"/>
      <c r="S613" s="4"/>
      <c r="T613" s="4"/>
      <c r="U613" s="4"/>
      <c r="V613" s="4"/>
      <c r="W613" s="4"/>
      <c r="X613" s="4"/>
      <c r="Y613" s="4"/>
      <c r="Z613" s="4"/>
      <c r="AA613" s="4"/>
      <c r="AB613" s="4"/>
      <c r="AC613" s="4"/>
      <c r="AD613" s="4"/>
      <c r="AE613" s="4"/>
      <c r="AF613" s="4"/>
      <c r="AG613" s="4"/>
    </row>
    <row r="614">
      <c r="A614" s="4"/>
      <c r="B614" s="4"/>
      <c r="C614" s="4"/>
      <c r="D614" s="4"/>
      <c r="E614" s="4"/>
      <c r="F614" s="4"/>
      <c r="G614" s="4"/>
      <c r="H614" s="8"/>
      <c r="I614" s="8"/>
      <c r="J614" s="8"/>
      <c r="K614" s="8"/>
      <c r="L614" s="8"/>
      <c r="M614" s="119"/>
      <c r="N614" s="118"/>
      <c r="O614" s="119"/>
      <c r="P614" s="119"/>
      <c r="Q614" s="119"/>
      <c r="R614" s="119"/>
      <c r="S614" s="4"/>
      <c r="T614" s="4"/>
      <c r="U614" s="4"/>
      <c r="V614" s="4"/>
      <c r="W614" s="4"/>
      <c r="X614" s="4"/>
      <c r="Y614" s="4"/>
      <c r="Z614" s="4"/>
      <c r="AA614" s="4"/>
      <c r="AB614" s="4"/>
      <c r="AC614" s="4"/>
      <c r="AD614" s="4"/>
      <c r="AE614" s="4"/>
      <c r="AF614" s="4"/>
      <c r="AG614" s="4"/>
    </row>
    <row r="615">
      <c r="A615" s="4"/>
      <c r="B615" s="4"/>
      <c r="C615" s="4"/>
      <c r="D615" s="4"/>
      <c r="E615" s="4"/>
      <c r="F615" s="4"/>
      <c r="G615" s="4"/>
      <c r="H615" s="8"/>
      <c r="I615" s="8"/>
      <c r="J615" s="8"/>
      <c r="K615" s="8"/>
      <c r="L615" s="8"/>
      <c r="M615" s="119"/>
      <c r="N615" s="118"/>
      <c r="O615" s="119"/>
      <c r="P615" s="119"/>
      <c r="Q615" s="119"/>
      <c r="R615" s="119"/>
      <c r="S615" s="4"/>
      <c r="T615" s="4"/>
      <c r="U615" s="4"/>
      <c r="V615" s="4"/>
      <c r="W615" s="4"/>
      <c r="X615" s="4"/>
      <c r="Y615" s="4"/>
      <c r="Z615" s="4"/>
      <c r="AA615" s="4"/>
      <c r="AB615" s="4"/>
      <c r="AC615" s="4"/>
      <c r="AD615" s="4"/>
      <c r="AE615" s="4"/>
      <c r="AF615" s="4"/>
      <c r="AG615" s="4"/>
    </row>
    <row r="616">
      <c r="A616" s="4"/>
      <c r="B616" s="4"/>
      <c r="C616" s="4"/>
      <c r="D616" s="4"/>
      <c r="E616" s="4"/>
      <c r="F616" s="4"/>
      <c r="G616" s="4"/>
      <c r="H616" s="8"/>
      <c r="I616" s="8"/>
      <c r="J616" s="8"/>
      <c r="K616" s="8"/>
      <c r="L616" s="8"/>
      <c r="M616" s="119"/>
      <c r="N616" s="118"/>
      <c r="O616" s="119"/>
      <c r="P616" s="119"/>
      <c r="Q616" s="119"/>
      <c r="R616" s="119"/>
      <c r="S616" s="4"/>
      <c r="T616" s="4"/>
      <c r="U616" s="4"/>
      <c r="V616" s="4"/>
      <c r="W616" s="4"/>
      <c r="X616" s="4"/>
      <c r="Y616" s="4"/>
      <c r="Z616" s="4"/>
      <c r="AA616" s="4"/>
      <c r="AB616" s="4"/>
      <c r="AC616" s="4"/>
      <c r="AD616" s="4"/>
      <c r="AE616" s="4"/>
      <c r="AF616" s="4"/>
      <c r="AG616" s="4"/>
    </row>
    <row r="617">
      <c r="A617" s="4"/>
      <c r="B617" s="4"/>
      <c r="C617" s="4"/>
      <c r="D617" s="4"/>
      <c r="E617" s="4"/>
      <c r="F617" s="4"/>
      <c r="G617" s="4"/>
      <c r="H617" s="8"/>
      <c r="I617" s="8"/>
      <c r="J617" s="8"/>
      <c r="K617" s="8"/>
      <c r="L617" s="8"/>
      <c r="M617" s="119"/>
      <c r="N617" s="118"/>
      <c r="O617" s="119"/>
      <c r="P617" s="119"/>
      <c r="Q617" s="119"/>
      <c r="R617" s="119"/>
      <c r="S617" s="4"/>
      <c r="T617" s="4"/>
      <c r="U617" s="4"/>
      <c r="V617" s="4"/>
      <c r="W617" s="4"/>
      <c r="X617" s="4"/>
      <c r="Y617" s="4"/>
      <c r="Z617" s="4"/>
      <c r="AA617" s="4"/>
      <c r="AB617" s="4"/>
      <c r="AC617" s="4"/>
      <c r="AD617" s="4"/>
      <c r="AE617" s="4"/>
      <c r="AF617" s="4"/>
      <c r="AG617" s="4"/>
    </row>
    <row r="618">
      <c r="A618" s="4"/>
      <c r="B618" s="4"/>
      <c r="C618" s="4"/>
      <c r="D618" s="4"/>
      <c r="E618" s="4"/>
      <c r="F618" s="4"/>
      <c r="G618" s="4"/>
      <c r="H618" s="8"/>
      <c r="I618" s="8"/>
      <c r="J618" s="8"/>
      <c r="K618" s="8"/>
      <c r="L618" s="8"/>
      <c r="M618" s="119"/>
      <c r="N618" s="118"/>
      <c r="O618" s="119"/>
      <c r="P618" s="119"/>
      <c r="Q618" s="119"/>
      <c r="R618" s="119"/>
      <c r="S618" s="4"/>
      <c r="T618" s="4"/>
      <c r="U618" s="4"/>
      <c r="V618" s="4"/>
      <c r="W618" s="4"/>
      <c r="X618" s="4"/>
      <c r="Y618" s="4"/>
      <c r="Z618" s="4"/>
      <c r="AA618" s="4"/>
      <c r="AB618" s="4"/>
      <c r="AC618" s="4"/>
      <c r="AD618" s="4"/>
      <c r="AE618" s="4"/>
      <c r="AF618" s="4"/>
      <c r="AG618" s="4"/>
    </row>
    <row r="619">
      <c r="A619" s="4"/>
      <c r="B619" s="4"/>
      <c r="C619" s="4"/>
      <c r="D619" s="4"/>
      <c r="E619" s="4"/>
      <c r="F619" s="4"/>
      <c r="G619" s="4"/>
      <c r="H619" s="8"/>
      <c r="I619" s="8"/>
      <c r="J619" s="8"/>
      <c r="K619" s="8"/>
      <c r="L619" s="8"/>
      <c r="M619" s="119"/>
      <c r="N619" s="118"/>
      <c r="O619" s="119"/>
      <c r="P619" s="119"/>
      <c r="Q619" s="119"/>
      <c r="R619" s="119"/>
      <c r="S619" s="4"/>
      <c r="T619" s="4"/>
      <c r="U619" s="4"/>
      <c r="V619" s="4"/>
      <c r="W619" s="4"/>
      <c r="X619" s="4"/>
      <c r="Y619" s="4"/>
      <c r="Z619" s="4"/>
      <c r="AA619" s="4"/>
      <c r="AB619" s="4"/>
      <c r="AC619" s="4"/>
      <c r="AD619" s="4"/>
      <c r="AE619" s="4"/>
      <c r="AF619" s="4"/>
      <c r="AG619" s="4"/>
    </row>
    <row r="620">
      <c r="A620" s="4"/>
      <c r="B620" s="4"/>
      <c r="C620" s="4"/>
      <c r="D620" s="4"/>
      <c r="E620" s="4"/>
      <c r="F620" s="4"/>
      <c r="G620" s="4"/>
      <c r="H620" s="8"/>
      <c r="I620" s="8"/>
      <c r="J620" s="8"/>
      <c r="K620" s="8"/>
      <c r="L620" s="8"/>
      <c r="M620" s="119"/>
      <c r="N620" s="118"/>
      <c r="O620" s="119"/>
      <c r="P620" s="119"/>
      <c r="Q620" s="119"/>
      <c r="R620" s="119"/>
      <c r="S620" s="4"/>
      <c r="T620" s="4"/>
      <c r="U620" s="4"/>
      <c r="V620" s="4"/>
      <c r="W620" s="4"/>
      <c r="X620" s="4"/>
      <c r="Y620" s="4"/>
      <c r="Z620" s="4"/>
      <c r="AA620" s="4"/>
      <c r="AB620" s="4"/>
      <c r="AC620" s="4"/>
      <c r="AD620" s="4"/>
      <c r="AE620" s="4"/>
      <c r="AF620" s="4"/>
      <c r="AG620" s="4"/>
    </row>
    <row r="621">
      <c r="A621" s="4"/>
      <c r="B621" s="4"/>
      <c r="C621" s="4"/>
      <c r="D621" s="4"/>
      <c r="E621" s="4"/>
      <c r="F621" s="4"/>
      <c r="G621" s="4"/>
      <c r="H621" s="8"/>
      <c r="I621" s="8"/>
      <c r="J621" s="8"/>
      <c r="K621" s="8"/>
      <c r="L621" s="8"/>
      <c r="M621" s="119"/>
      <c r="N621" s="118"/>
      <c r="O621" s="119"/>
      <c r="P621" s="119"/>
      <c r="Q621" s="119"/>
      <c r="R621" s="119"/>
      <c r="S621" s="4"/>
      <c r="T621" s="4"/>
      <c r="U621" s="4"/>
      <c r="V621" s="4"/>
      <c r="W621" s="4"/>
      <c r="X621" s="4"/>
      <c r="Y621" s="4"/>
      <c r="Z621" s="4"/>
      <c r="AA621" s="4"/>
      <c r="AB621" s="4"/>
      <c r="AC621" s="4"/>
      <c r="AD621" s="4"/>
      <c r="AE621" s="4"/>
      <c r="AF621" s="4"/>
      <c r="AG621" s="4"/>
    </row>
    <row r="622">
      <c r="A622" s="4"/>
      <c r="B622" s="4"/>
      <c r="C622" s="4"/>
      <c r="D622" s="4"/>
      <c r="E622" s="4"/>
      <c r="F622" s="4"/>
      <c r="G622" s="4"/>
      <c r="H622" s="8"/>
      <c r="I622" s="8"/>
      <c r="J622" s="8"/>
      <c r="K622" s="8"/>
      <c r="L622" s="8"/>
      <c r="M622" s="119"/>
      <c r="N622" s="118"/>
      <c r="O622" s="119"/>
      <c r="P622" s="119"/>
      <c r="Q622" s="119"/>
      <c r="R622" s="119"/>
      <c r="S622" s="4"/>
      <c r="T622" s="4"/>
      <c r="U622" s="4"/>
      <c r="V622" s="4"/>
      <c r="W622" s="4"/>
      <c r="X622" s="4"/>
      <c r="Y622" s="4"/>
      <c r="Z622" s="4"/>
      <c r="AA622" s="4"/>
      <c r="AB622" s="4"/>
      <c r="AC622" s="4"/>
      <c r="AD622" s="4"/>
      <c r="AE622" s="4"/>
      <c r="AF622" s="4"/>
      <c r="AG622" s="4"/>
    </row>
    <row r="623">
      <c r="A623" s="4"/>
      <c r="B623" s="4"/>
      <c r="C623" s="4"/>
      <c r="D623" s="4"/>
      <c r="E623" s="4"/>
      <c r="F623" s="4"/>
      <c r="G623" s="4"/>
      <c r="H623" s="8"/>
      <c r="I623" s="8"/>
      <c r="J623" s="8"/>
      <c r="K623" s="8"/>
      <c r="L623" s="8"/>
      <c r="M623" s="119"/>
      <c r="N623" s="118"/>
      <c r="O623" s="119"/>
      <c r="P623" s="119"/>
      <c r="Q623" s="119"/>
      <c r="R623" s="119"/>
      <c r="S623" s="4"/>
      <c r="T623" s="4"/>
      <c r="U623" s="4"/>
      <c r="V623" s="4"/>
      <c r="W623" s="4"/>
      <c r="X623" s="4"/>
      <c r="Y623" s="4"/>
      <c r="Z623" s="4"/>
      <c r="AA623" s="4"/>
      <c r="AB623" s="4"/>
      <c r="AC623" s="4"/>
      <c r="AD623" s="4"/>
      <c r="AE623" s="4"/>
      <c r="AF623" s="4"/>
      <c r="AG623" s="4"/>
    </row>
    <row r="624">
      <c r="A624" s="4"/>
      <c r="B624" s="4"/>
      <c r="C624" s="4"/>
      <c r="D624" s="4"/>
      <c r="E624" s="4"/>
      <c r="F624" s="4"/>
      <c r="G624" s="4"/>
      <c r="H624" s="8"/>
      <c r="I624" s="8"/>
      <c r="J624" s="8"/>
      <c r="K624" s="8"/>
      <c r="L624" s="8"/>
      <c r="M624" s="119"/>
      <c r="N624" s="118"/>
      <c r="O624" s="119"/>
      <c r="P624" s="119"/>
      <c r="Q624" s="119"/>
      <c r="R624" s="119"/>
      <c r="S624" s="4"/>
      <c r="T624" s="4"/>
      <c r="U624" s="4"/>
      <c r="V624" s="4"/>
      <c r="W624" s="4"/>
      <c r="X624" s="4"/>
      <c r="Y624" s="4"/>
      <c r="Z624" s="4"/>
      <c r="AA624" s="4"/>
      <c r="AB624" s="4"/>
      <c r="AC624" s="4"/>
      <c r="AD624" s="4"/>
      <c r="AE624" s="4"/>
      <c r="AF624" s="4"/>
      <c r="AG624" s="4"/>
    </row>
    <row r="625">
      <c r="A625" s="4"/>
      <c r="B625" s="4"/>
      <c r="C625" s="4"/>
      <c r="D625" s="4"/>
      <c r="E625" s="4"/>
      <c r="F625" s="4"/>
      <c r="G625" s="4"/>
      <c r="H625" s="8"/>
      <c r="I625" s="8"/>
      <c r="J625" s="8"/>
      <c r="K625" s="8"/>
      <c r="L625" s="8"/>
      <c r="M625" s="119"/>
      <c r="N625" s="118"/>
      <c r="O625" s="119"/>
      <c r="P625" s="119"/>
      <c r="Q625" s="119"/>
      <c r="R625" s="119"/>
      <c r="S625" s="4"/>
      <c r="T625" s="4"/>
      <c r="U625" s="4"/>
      <c r="V625" s="4"/>
      <c r="W625" s="4"/>
      <c r="X625" s="4"/>
      <c r="Y625" s="4"/>
      <c r="Z625" s="4"/>
      <c r="AA625" s="4"/>
      <c r="AB625" s="4"/>
      <c r="AC625" s="4"/>
      <c r="AD625" s="4"/>
      <c r="AE625" s="4"/>
      <c r="AF625" s="4"/>
      <c r="AG625" s="4"/>
    </row>
    <row r="626">
      <c r="A626" s="4"/>
      <c r="B626" s="4"/>
      <c r="C626" s="4"/>
      <c r="D626" s="4"/>
      <c r="E626" s="4"/>
      <c r="F626" s="4"/>
      <c r="G626" s="4"/>
      <c r="H626" s="8"/>
      <c r="I626" s="8"/>
      <c r="J626" s="8"/>
      <c r="K626" s="8"/>
      <c r="L626" s="8"/>
      <c r="M626" s="119"/>
      <c r="N626" s="118"/>
      <c r="O626" s="119"/>
      <c r="P626" s="119"/>
      <c r="Q626" s="119"/>
      <c r="R626" s="119"/>
      <c r="S626" s="4"/>
      <c r="T626" s="4"/>
      <c r="U626" s="4"/>
      <c r="V626" s="4"/>
      <c r="W626" s="4"/>
      <c r="X626" s="4"/>
      <c r="Y626" s="4"/>
      <c r="Z626" s="4"/>
      <c r="AA626" s="4"/>
      <c r="AB626" s="4"/>
      <c r="AC626" s="4"/>
      <c r="AD626" s="4"/>
      <c r="AE626" s="4"/>
      <c r="AF626" s="4"/>
      <c r="AG626" s="4"/>
    </row>
    <row r="627">
      <c r="A627" s="4"/>
      <c r="B627" s="4"/>
      <c r="C627" s="4"/>
      <c r="D627" s="4"/>
      <c r="E627" s="4"/>
      <c r="F627" s="4"/>
      <c r="G627" s="4"/>
      <c r="H627" s="8"/>
      <c r="I627" s="8"/>
      <c r="J627" s="8"/>
      <c r="K627" s="8"/>
      <c r="L627" s="8"/>
      <c r="M627" s="119"/>
      <c r="N627" s="118"/>
      <c r="O627" s="119"/>
      <c r="P627" s="119"/>
      <c r="Q627" s="119"/>
      <c r="R627" s="119"/>
      <c r="S627" s="4"/>
      <c r="T627" s="4"/>
      <c r="U627" s="4"/>
      <c r="V627" s="4"/>
      <c r="W627" s="4"/>
      <c r="X627" s="4"/>
      <c r="Y627" s="4"/>
      <c r="Z627" s="4"/>
      <c r="AA627" s="4"/>
      <c r="AB627" s="4"/>
      <c r="AC627" s="4"/>
      <c r="AD627" s="4"/>
      <c r="AE627" s="4"/>
      <c r="AF627" s="4"/>
      <c r="AG627" s="4"/>
    </row>
    <row r="628">
      <c r="A628" s="4"/>
      <c r="B628" s="4"/>
      <c r="C628" s="4"/>
      <c r="D628" s="4"/>
      <c r="E628" s="4"/>
      <c r="F628" s="4"/>
      <c r="G628" s="4"/>
      <c r="H628" s="8"/>
      <c r="I628" s="8"/>
      <c r="J628" s="8"/>
      <c r="K628" s="8"/>
      <c r="L628" s="8"/>
      <c r="M628" s="119"/>
      <c r="N628" s="118"/>
      <c r="O628" s="119"/>
      <c r="P628" s="119"/>
      <c r="Q628" s="119"/>
      <c r="R628" s="119"/>
      <c r="S628" s="4"/>
      <c r="T628" s="4"/>
      <c r="U628" s="4"/>
      <c r="V628" s="4"/>
      <c r="W628" s="4"/>
      <c r="X628" s="4"/>
      <c r="Y628" s="4"/>
      <c r="Z628" s="4"/>
      <c r="AA628" s="4"/>
      <c r="AB628" s="4"/>
      <c r="AC628" s="4"/>
      <c r="AD628" s="4"/>
      <c r="AE628" s="4"/>
      <c r="AF628" s="4"/>
      <c r="AG628" s="4"/>
    </row>
    <row r="629">
      <c r="A629" s="4"/>
      <c r="B629" s="4"/>
      <c r="C629" s="4"/>
      <c r="D629" s="4"/>
      <c r="E629" s="4"/>
      <c r="F629" s="4"/>
      <c r="G629" s="4"/>
      <c r="H629" s="8"/>
      <c r="I629" s="8"/>
      <c r="J629" s="8"/>
      <c r="K629" s="8"/>
      <c r="L629" s="8"/>
      <c r="M629" s="119"/>
      <c r="N629" s="118"/>
      <c r="O629" s="119"/>
      <c r="P629" s="119"/>
      <c r="Q629" s="119"/>
      <c r="R629" s="119"/>
      <c r="S629" s="4"/>
      <c r="T629" s="4"/>
      <c r="U629" s="4"/>
      <c r="V629" s="4"/>
      <c r="W629" s="4"/>
      <c r="X629" s="4"/>
      <c r="Y629" s="4"/>
      <c r="Z629" s="4"/>
      <c r="AA629" s="4"/>
      <c r="AB629" s="4"/>
      <c r="AC629" s="4"/>
      <c r="AD629" s="4"/>
      <c r="AE629" s="4"/>
      <c r="AF629" s="4"/>
      <c r="AG629" s="4"/>
    </row>
    <row r="630">
      <c r="A630" s="4"/>
      <c r="B630" s="4"/>
      <c r="C630" s="4"/>
      <c r="D630" s="4"/>
      <c r="E630" s="4"/>
      <c r="F630" s="4"/>
      <c r="G630" s="4"/>
      <c r="H630" s="8"/>
      <c r="I630" s="8"/>
      <c r="J630" s="8"/>
      <c r="K630" s="8"/>
      <c r="L630" s="8"/>
      <c r="M630" s="119"/>
      <c r="N630" s="118"/>
      <c r="O630" s="119"/>
      <c r="P630" s="119"/>
      <c r="Q630" s="119"/>
      <c r="R630" s="119"/>
      <c r="S630" s="4"/>
      <c r="T630" s="4"/>
      <c r="U630" s="4"/>
      <c r="V630" s="4"/>
      <c r="W630" s="4"/>
      <c r="X630" s="4"/>
      <c r="Y630" s="4"/>
      <c r="Z630" s="4"/>
      <c r="AA630" s="4"/>
      <c r="AB630" s="4"/>
      <c r="AC630" s="4"/>
      <c r="AD630" s="4"/>
      <c r="AE630" s="4"/>
      <c r="AF630" s="4"/>
      <c r="AG630" s="4"/>
    </row>
    <row r="631">
      <c r="A631" s="4"/>
      <c r="B631" s="4"/>
      <c r="C631" s="4"/>
      <c r="D631" s="4"/>
      <c r="E631" s="4"/>
      <c r="F631" s="4"/>
      <c r="G631" s="4"/>
      <c r="H631" s="8"/>
      <c r="I631" s="8"/>
      <c r="J631" s="8"/>
      <c r="K631" s="8"/>
      <c r="L631" s="8"/>
      <c r="M631" s="119"/>
      <c r="N631" s="118"/>
      <c r="O631" s="119"/>
      <c r="P631" s="119"/>
      <c r="Q631" s="119"/>
      <c r="R631" s="119"/>
      <c r="S631" s="4"/>
      <c r="T631" s="4"/>
      <c r="U631" s="4"/>
      <c r="V631" s="4"/>
      <c r="W631" s="4"/>
      <c r="X631" s="4"/>
      <c r="Y631" s="4"/>
      <c r="Z631" s="4"/>
      <c r="AA631" s="4"/>
      <c r="AB631" s="4"/>
      <c r="AC631" s="4"/>
      <c r="AD631" s="4"/>
      <c r="AE631" s="4"/>
      <c r="AF631" s="4"/>
      <c r="AG631" s="4"/>
    </row>
    <row r="632">
      <c r="A632" s="4"/>
      <c r="B632" s="4"/>
      <c r="C632" s="4"/>
      <c r="D632" s="4"/>
      <c r="E632" s="4"/>
      <c r="F632" s="4"/>
      <c r="G632" s="4"/>
      <c r="H632" s="8"/>
      <c r="I632" s="8"/>
      <c r="J632" s="8"/>
      <c r="K632" s="8"/>
      <c r="L632" s="8"/>
      <c r="M632" s="119"/>
      <c r="N632" s="118"/>
      <c r="O632" s="119"/>
      <c r="P632" s="119"/>
      <c r="Q632" s="119"/>
      <c r="R632" s="119"/>
      <c r="S632" s="4"/>
      <c r="T632" s="4"/>
      <c r="U632" s="4"/>
      <c r="V632" s="4"/>
      <c r="W632" s="4"/>
      <c r="X632" s="4"/>
      <c r="Y632" s="4"/>
      <c r="Z632" s="4"/>
      <c r="AA632" s="4"/>
      <c r="AB632" s="4"/>
      <c r="AC632" s="4"/>
      <c r="AD632" s="4"/>
      <c r="AE632" s="4"/>
      <c r="AF632" s="4"/>
      <c r="AG632" s="4"/>
    </row>
    <row r="633">
      <c r="A633" s="4"/>
      <c r="B633" s="4"/>
      <c r="C633" s="4"/>
      <c r="D633" s="4"/>
      <c r="E633" s="4"/>
      <c r="F633" s="4"/>
      <c r="G633" s="4"/>
      <c r="H633" s="8"/>
      <c r="I633" s="8"/>
      <c r="J633" s="8"/>
      <c r="K633" s="8"/>
      <c r="L633" s="8"/>
      <c r="M633" s="119"/>
      <c r="N633" s="118"/>
      <c r="O633" s="119"/>
      <c r="P633" s="119"/>
      <c r="Q633" s="119"/>
      <c r="R633" s="119"/>
      <c r="S633" s="4"/>
      <c r="T633" s="4"/>
      <c r="U633" s="4"/>
      <c r="V633" s="4"/>
      <c r="W633" s="4"/>
      <c r="X633" s="4"/>
      <c r="Y633" s="4"/>
      <c r="Z633" s="4"/>
      <c r="AA633" s="4"/>
      <c r="AB633" s="4"/>
      <c r="AC633" s="4"/>
      <c r="AD633" s="4"/>
      <c r="AE633" s="4"/>
      <c r="AF633" s="4"/>
      <c r="AG633" s="4"/>
    </row>
    <row r="634">
      <c r="A634" s="4"/>
      <c r="B634" s="4"/>
      <c r="C634" s="4"/>
      <c r="D634" s="4"/>
      <c r="E634" s="4"/>
      <c r="F634" s="4"/>
      <c r="G634" s="4"/>
      <c r="H634" s="8"/>
      <c r="I634" s="8"/>
      <c r="J634" s="8"/>
      <c r="K634" s="8"/>
      <c r="L634" s="8"/>
      <c r="M634" s="119"/>
      <c r="N634" s="118"/>
      <c r="O634" s="119"/>
      <c r="P634" s="119"/>
      <c r="Q634" s="119"/>
      <c r="R634" s="119"/>
      <c r="S634" s="4"/>
      <c r="T634" s="4"/>
      <c r="U634" s="4"/>
      <c r="V634" s="4"/>
      <c r="W634" s="4"/>
      <c r="X634" s="4"/>
      <c r="Y634" s="4"/>
      <c r="Z634" s="4"/>
      <c r="AA634" s="4"/>
      <c r="AB634" s="4"/>
      <c r="AC634" s="4"/>
      <c r="AD634" s="4"/>
      <c r="AE634" s="4"/>
      <c r="AF634" s="4"/>
      <c r="AG634" s="4"/>
    </row>
    <row r="635">
      <c r="A635" s="4"/>
      <c r="B635" s="4"/>
      <c r="C635" s="4"/>
      <c r="D635" s="4"/>
      <c r="E635" s="4"/>
      <c r="F635" s="4"/>
      <c r="G635" s="4"/>
      <c r="H635" s="8"/>
      <c r="I635" s="8"/>
      <c r="J635" s="8"/>
      <c r="K635" s="8"/>
      <c r="L635" s="8"/>
      <c r="M635" s="119"/>
      <c r="N635" s="118"/>
      <c r="O635" s="119"/>
      <c r="P635" s="119"/>
      <c r="Q635" s="119"/>
      <c r="R635" s="119"/>
      <c r="S635" s="4"/>
      <c r="T635" s="4"/>
      <c r="U635" s="4"/>
      <c r="V635" s="4"/>
      <c r="W635" s="4"/>
      <c r="X635" s="4"/>
      <c r="Y635" s="4"/>
      <c r="Z635" s="4"/>
      <c r="AA635" s="4"/>
      <c r="AB635" s="4"/>
      <c r="AC635" s="4"/>
      <c r="AD635" s="4"/>
      <c r="AE635" s="4"/>
      <c r="AF635" s="4"/>
      <c r="AG635" s="4"/>
    </row>
    <row r="636">
      <c r="A636" s="4"/>
      <c r="B636" s="4"/>
      <c r="C636" s="4"/>
      <c r="D636" s="4"/>
      <c r="E636" s="4"/>
      <c r="F636" s="4"/>
      <c r="G636" s="4"/>
      <c r="H636" s="8"/>
      <c r="I636" s="8"/>
      <c r="J636" s="8"/>
      <c r="K636" s="8"/>
      <c r="L636" s="8"/>
      <c r="M636" s="119"/>
      <c r="N636" s="118"/>
      <c r="O636" s="119"/>
      <c r="P636" s="119"/>
      <c r="Q636" s="119"/>
      <c r="R636" s="119"/>
      <c r="S636" s="4"/>
      <c r="T636" s="4"/>
      <c r="U636" s="4"/>
      <c r="V636" s="4"/>
      <c r="W636" s="4"/>
      <c r="X636" s="4"/>
      <c r="Y636" s="4"/>
      <c r="Z636" s="4"/>
      <c r="AA636" s="4"/>
      <c r="AB636" s="4"/>
      <c r="AC636" s="4"/>
      <c r="AD636" s="4"/>
      <c r="AE636" s="4"/>
      <c r="AF636" s="4"/>
      <c r="AG636" s="4"/>
    </row>
    <row r="637">
      <c r="A637" s="4"/>
      <c r="B637" s="4"/>
      <c r="C637" s="4"/>
      <c r="D637" s="4"/>
      <c r="E637" s="4"/>
      <c r="F637" s="4"/>
      <c r="G637" s="4"/>
      <c r="H637" s="8"/>
      <c r="I637" s="8"/>
      <c r="J637" s="8"/>
      <c r="K637" s="8"/>
      <c r="L637" s="8"/>
      <c r="M637" s="119"/>
      <c r="N637" s="118"/>
      <c r="O637" s="119"/>
      <c r="P637" s="119"/>
      <c r="Q637" s="119"/>
      <c r="R637" s="119"/>
      <c r="S637" s="4"/>
      <c r="T637" s="4"/>
      <c r="U637" s="4"/>
      <c r="V637" s="4"/>
      <c r="W637" s="4"/>
      <c r="X637" s="4"/>
      <c r="Y637" s="4"/>
      <c r="Z637" s="4"/>
      <c r="AA637" s="4"/>
      <c r="AB637" s="4"/>
      <c r="AC637" s="4"/>
      <c r="AD637" s="4"/>
      <c r="AE637" s="4"/>
      <c r="AF637" s="4"/>
      <c r="AG637" s="4"/>
    </row>
    <row r="638">
      <c r="A638" s="4"/>
      <c r="B638" s="4"/>
      <c r="C638" s="4"/>
      <c r="D638" s="4"/>
      <c r="E638" s="4"/>
      <c r="F638" s="4"/>
      <c r="G638" s="4"/>
      <c r="H638" s="8"/>
      <c r="I638" s="8"/>
      <c r="J638" s="8"/>
      <c r="K638" s="8"/>
      <c r="L638" s="8"/>
      <c r="M638" s="119"/>
      <c r="N638" s="118"/>
      <c r="O638" s="119"/>
      <c r="P638" s="119"/>
      <c r="Q638" s="119"/>
      <c r="R638" s="119"/>
      <c r="S638" s="4"/>
      <c r="T638" s="4"/>
      <c r="U638" s="4"/>
      <c r="V638" s="4"/>
      <c r="W638" s="4"/>
      <c r="X638" s="4"/>
      <c r="Y638" s="4"/>
      <c r="Z638" s="4"/>
      <c r="AA638" s="4"/>
      <c r="AB638" s="4"/>
      <c r="AC638" s="4"/>
      <c r="AD638" s="4"/>
      <c r="AE638" s="4"/>
      <c r="AF638" s="4"/>
      <c r="AG638" s="4"/>
    </row>
    <row r="639">
      <c r="A639" s="4"/>
      <c r="B639" s="4"/>
      <c r="C639" s="4"/>
      <c r="D639" s="4"/>
      <c r="E639" s="4"/>
      <c r="F639" s="4"/>
      <c r="G639" s="4"/>
      <c r="H639" s="8"/>
      <c r="I639" s="8"/>
      <c r="J639" s="8"/>
      <c r="K639" s="8"/>
      <c r="L639" s="8"/>
      <c r="M639" s="119"/>
      <c r="N639" s="118"/>
      <c r="O639" s="119"/>
      <c r="P639" s="119"/>
      <c r="Q639" s="119"/>
      <c r="R639" s="119"/>
      <c r="S639" s="4"/>
      <c r="T639" s="4"/>
      <c r="U639" s="4"/>
      <c r="V639" s="4"/>
      <c r="W639" s="4"/>
      <c r="X639" s="4"/>
      <c r="Y639" s="4"/>
      <c r="Z639" s="4"/>
      <c r="AA639" s="4"/>
      <c r="AB639" s="4"/>
      <c r="AC639" s="4"/>
      <c r="AD639" s="4"/>
      <c r="AE639" s="4"/>
      <c r="AF639" s="4"/>
      <c r="AG639" s="4"/>
    </row>
    <row r="640">
      <c r="A640" s="4"/>
      <c r="B640" s="4"/>
      <c r="C640" s="4"/>
      <c r="D640" s="4"/>
      <c r="E640" s="4"/>
      <c r="F640" s="4"/>
      <c r="G640" s="4"/>
      <c r="H640" s="8"/>
      <c r="I640" s="8"/>
      <c r="J640" s="8"/>
      <c r="K640" s="8"/>
      <c r="L640" s="8"/>
      <c r="M640" s="119"/>
      <c r="N640" s="118"/>
      <c r="O640" s="119"/>
      <c r="P640" s="119"/>
      <c r="Q640" s="119"/>
      <c r="R640" s="119"/>
      <c r="S640" s="4"/>
      <c r="T640" s="4"/>
      <c r="U640" s="4"/>
      <c r="V640" s="4"/>
      <c r="W640" s="4"/>
      <c r="X640" s="4"/>
      <c r="Y640" s="4"/>
      <c r="Z640" s="4"/>
      <c r="AA640" s="4"/>
      <c r="AB640" s="4"/>
      <c r="AC640" s="4"/>
      <c r="AD640" s="4"/>
      <c r="AE640" s="4"/>
      <c r="AF640" s="4"/>
      <c r="AG640" s="4"/>
    </row>
    <row r="641">
      <c r="A641" s="4"/>
      <c r="B641" s="4"/>
      <c r="C641" s="4"/>
      <c r="D641" s="4"/>
      <c r="E641" s="4"/>
      <c r="F641" s="4"/>
      <c r="G641" s="4"/>
      <c r="H641" s="8"/>
      <c r="I641" s="8"/>
      <c r="J641" s="8"/>
      <c r="K641" s="8"/>
      <c r="L641" s="8"/>
      <c r="M641" s="119"/>
      <c r="N641" s="118"/>
      <c r="O641" s="119"/>
      <c r="P641" s="119"/>
      <c r="Q641" s="119"/>
      <c r="R641" s="119"/>
      <c r="S641" s="4"/>
      <c r="T641" s="4"/>
      <c r="U641" s="4"/>
      <c r="V641" s="4"/>
      <c r="W641" s="4"/>
      <c r="X641" s="4"/>
      <c r="Y641" s="4"/>
      <c r="Z641" s="4"/>
      <c r="AA641" s="4"/>
      <c r="AB641" s="4"/>
      <c r="AC641" s="4"/>
      <c r="AD641" s="4"/>
      <c r="AE641" s="4"/>
      <c r="AF641" s="4"/>
      <c r="AG641" s="4"/>
    </row>
    <row r="642">
      <c r="A642" s="4"/>
      <c r="B642" s="4"/>
      <c r="C642" s="4"/>
      <c r="D642" s="4"/>
      <c r="E642" s="4"/>
      <c r="F642" s="4"/>
      <c r="G642" s="4"/>
      <c r="H642" s="8"/>
      <c r="I642" s="8"/>
      <c r="J642" s="8"/>
      <c r="K642" s="8"/>
      <c r="L642" s="8"/>
      <c r="M642" s="119"/>
      <c r="N642" s="118"/>
      <c r="O642" s="119"/>
      <c r="P642" s="119"/>
      <c r="Q642" s="119"/>
      <c r="R642" s="119"/>
      <c r="S642" s="4"/>
      <c r="T642" s="4"/>
      <c r="U642" s="4"/>
      <c r="V642" s="4"/>
      <c r="W642" s="4"/>
      <c r="X642" s="4"/>
      <c r="Y642" s="4"/>
      <c r="Z642" s="4"/>
      <c r="AA642" s="4"/>
      <c r="AB642" s="4"/>
      <c r="AC642" s="4"/>
      <c r="AD642" s="4"/>
      <c r="AE642" s="4"/>
      <c r="AF642" s="4"/>
      <c r="AG642" s="4"/>
    </row>
    <row r="643">
      <c r="A643" s="4"/>
      <c r="B643" s="4"/>
      <c r="C643" s="4"/>
      <c r="D643" s="4"/>
      <c r="E643" s="4"/>
      <c r="F643" s="4"/>
      <c r="G643" s="4"/>
      <c r="H643" s="8"/>
      <c r="I643" s="8"/>
      <c r="J643" s="8"/>
      <c r="K643" s="8"/>
      <c r="L643" s="8"/>
      <c r="M643" s="119"/>
      <c r="N643" s="118"/>
      <c r="O643" s="119"/>
      <c r="P643" s="119"/>
      <c r="Q643" s="119"/>
      <c r="R643" s="119"/>
      <c r="S643" s="4"/>
      <c r="T643" s="4"/>
      <c r="U643" s="4"/>
      <c r="V643" s="4"/>
      <c r="W643" s="4"/>
      <c r="X643" s="4"/>
      <c r="Y643" s="4"/>
      <c r="Z643" s="4"/>
      <c r="AA643" s="4"/>
      <c r="AB643" s="4"/>
      <c r="AC643" s="4"/>
      <c r="AD643" s="4"/>
      <c r="AE643" s="4"/>
      <c r="AF643" s="4"/>
      <c r="AG643" s="4"/>
    </row>
    <row r="644">
      <c r="A644" s="4"/>
      <c r="B644" s="4"/>
      <c r="C644" s="4"/>
      <c r="D644" s="4"/>
      <c r="E644" s="4"/>
      <c r="F644" s="4"/>
      <c r="G644" s="4"/>
      <c r="H644" s="8"/>
      <c r="I644" s="8"/>
      <c r="J644" s="8"/>
      <c r="K644" s="8"/>
      <c r="L644" s="8"/>
      <c r="M644" s="119"/>
      <c r="N644" s="118"/>
      <c r="O644" s="119"/>
      <c r="P644" s="119"/>
      <c r="Q644" s="119"/>
      <c r="R644" s="119"/>
      <c r="S644" s="4"/>
      <c r="T644" s="4"/>
      <c r="U644" s="4"/>
      <c r="V644" s="4"/>
      <c r="W644" s="4"/>
      <c r="X644" s="4"/>
      <c r="Y644" s="4"/>
      <c r="Z644" s="4"/>
      <c r="AA644" s="4"/>
      <c r="AB644" s="4"/>
      <c r="AC644" s="4"/>
      <c r="AD644" s="4"/>
      <c r="AE644" s="4"/>
      <c r="AF644" s="4"/>
      <c r="AG644" s="4"/>
    </row>
    <row r="645">
      <c r="A645" s="4"/>
      <c r="B645" s="4"/>
      <c r="C645" s="4"/>
      <c r="D645" s="4"/>
      <c r="E645" s="4"/>
      <c r="F645" s="4"/>
      <c r="G645" s="4"/>
      <c r="H645" s="8"/>
      <c r="I645" s="8"/>
      <c r="J645" s="8"/>
      <c r="K645" s="8"/>
      <c r="L645" s="8"/>
      <c r="M645" s="119"/>
      <c r="N645" s="118"/>
      <c r="O645" s="119"/>
      <c r="P645" s="119"/>
      <c r="Q645" s="119"/>
      <c r="R645" s="119"/>
      <c r="S645" s="4"/>
      <c r="T645" s="4"/>
      <c r="U645" s="4"/>
      <c r="V645" s="4"/>
      <c r="W645" s="4"/>
      <c r="X645" s="4"/>
      <c r="Y645" s="4"/>
      <c r="Z645" s="4"/>
      <c r="AA645" s="4"/>
      <c r="AB645" s="4"/>
      <c r="AC645" s="4"/>
      <c r="AD645" s="4"/>
      <c r="AE645" s="4"/>
      <c r="AF645" s="4"/>
      <c r="AG645" s="4"/>
    </row>
    <row r="646">
      <c r="A646" s="4"/>
      <c r="B646" s="4"/>
      <c r="C646" s="4"/>
      <c r="D646" s="4"/>
      <c r="E646" s="4"/>
      <c r="F646" s="4"/>
      <c r="G646" s="4"/>
      <c r="H646" s="8"/>
      <c r="I646" s="8"/>
      <c r="J646" s="8"/>
      <c r="K646" s="8"/>
      <c r="L646" s="8"/>
      <c r="M646" s="119"/>
      <c r="N646" s="118"/>
      <c r="O646" s="119"/>
      <c r="P646" s="119"/>
      <c r="Q646" s="119"/>
      <c r="R646" s="119"/>
      <c r="S646" s="4"/>
      <c r="T646" s="4"/>
      <c r="U646" s="4"/>
      <c r="V646" s="4"/>
      <c r="W646" s="4"/>
      <c r="X646" s="4"/>
      <c r="Y646" s="4"/>
      <c r="Z646" s="4"/>
      <c r="AA646" s="4"/>
      <c r="AB646" s="4"/>
      <c r="AC646" s="4"/>
      <c r="AD646" s="4"/>
      <c r="AE646" s="4"/>
      <c r="AF646" s="4"/>
      <c r="AG646" s="4"/>
    </row>
    <row r="647">
      <c r="A647" s="4"/>
      <c r="B647" s="4"/>
      <c r="C647" s="4"/>
      <c r="D647" s="4"/>
      <c r="E647" s="4"/>
      <c r="F647" s="4"/>
      <c r="G647" s="4"/>
      <c r="H647" s="8"/>
      <c r="I647" s="8"/>
      <c r="J647" s="8"/>
      <c r="K647" s="8"/>
      <c r="L647" s="8"/>
      <c r="M647" s="119"/>
      <c r="N647" s="118"/>
      <c r="O647" s="119"/>
      <c r="P647" s="119"/>
      <c r="Q647" s="119"/>
      <c r="R647" s="119"/>
      <c r="S647" s="4"/>
      <c r="T647" s="4"/>
      <c r="U647" s="4"/>
      <c r="V647" s="4"/>
      <c r="W647" s="4"/>
      <c r="X647" s="4"/>
      <c r="Y647" s="4"/>
      <c r="Z647" s="4"/>
      <c r="AA647" s="4"/>
      <c r="AB647" s="4"/>
      <c r="AC647" s="4"/>
      <c r="AD647" s="4"/>
      <c r="AE647" s="4"/>
      <c r="AF647" s="4"/>
      <c r="AG647" s="4"/>
    </row>
    <row r="648">
      <c r="A648" s="4"/>
      <c r="B648" s="4"/>
      <c r="C648" s="4"/>
      <c r="D648" s="4"/>
      <c r="E648" s="4"/>
      <c r="F648" s="4"/>
      <c r="G648" s="4"/>
      <c r="H648" s="8"/>
      <c r="I648" s="8"/>
      <c r="J648" s="8"/>
      <c r="K648" s="8"/>
      <c r="L648" s="8"/>
      <c r="M648" s="119"/>
      <c r="N648" s="118"/>
      <c r="O648" s="119"/>
      <c r="P648" s="119"/>
      <c r="Q648" s="119"/>
      <c r="R648" s="119"/>
      <c r="S648" s="4"/>
      <c r="T648" s="4"/>
      <c r="U648" s="4"/>
      <c r="V648" s="4"/>
      <c r="W648" s="4"/>
      <c r="X648" s="4"/>
      <c r="Y648" s="4"/>
      <c r="Z648" s="4"/>
      <c r="AA648" s="4"/>
      <c r="AB648" s="4"/>
      <c r="AC648" s="4"/>
      <c r="AD648" s="4"/>
      <c r="AE648" s="4"/>
      <c r="AF648" s="4"/>
      <c r="AG648" s="4"/>
    </row>
    <row r="649">
      <c r="A649" s="4"/>
      <c r="B649" s="4"/>
      <c r="C649" s="4"/>
      <c r="D649" s="4"/>
      <c r="E649" s="4"/>
      <c r="F649" s="4"/>
      <c r="G649" s="4"/>
      <c r="H649" s="8"/>
      <c r="I649" s="8"/>
      <c r="J649" s="8"/>
      <c r="K649" s="8"/>
      <c r="L649" s="8"/>
      <c r="M649" s="119"/>
      <c r="N649" s="118"/>
      <c r="O649" s="119"/>
      <c r="P649" s="119"/>
      <c r="Q649" s="119"/>
      <c r="R649" s="119"/>
      <c r="S649" s="4"/>
      <c r="T649" s="4"/>
      <c r="U649" s="4"/>
      <c r="V649" s="4"/>
      <c r="W649" s="4"/>
      <c r="X649" s="4"/>
      <c r="Y649" s="4"/>
      <c r="Z649" s="4"/>
      <c r="AA649" s="4"/>
      <c r="AB649" s="4"/>
      <c r="AC649" s="4"/>
      <c r="AD649" s="4"/>
      <c r="AE649" s="4"/>
      <c r="AF649" s="4"/>
      <c r="AG649" s="4"/>
    </row>
    <row r="650">
      <c r="A650" s="4"/>
      <c r="B650" s="4"/>
      <c r="C650" s="4"/>
      <c r="D650" s="4"/>
      <c r="E650" s="4"/>
      <c r="F650" s="4"/>
      <c r="G650" s="4"/>
      <c r="H650" s="8"/>
      <c r="I650" s="8"/>
      <c r="J650" s="8"/>
      <c r="K650" s="8"/>
      <c r="L650" s="8"/>
      <c r="M650" s="119"/>
      <c r="N650" s="118"/>
      <c r="O650" s="119"/>
      <c r="P650" s="119"/>
      <c r="Q650" s="119"/>
      <c r="R650" s="119"/>
      <c r="S650" s="4"/>
      <c r="T650" s="4"/>
      <c r="U650" s="4"/>
      <c r="V650" s="4"/>
      <c r="W650" s="4"/>
      <c r="X650" s="4"/>
      <c r="Y650" s="4"/>
      <c r="Z650" s="4"/>
      <c r="AA650" s="4"/>
      <c r="AB650" s="4"/>
      <c r="AC650" s="4"/>
      <c r="AD650" s="4"/>
      <c r="AE650" s="4"/>
      <c r="AF650" s="4"/>
      <c r="AG650" s="4"/>
    </row>
    <row r="651">
      <c r="A651" s="4"/>
      <c r="B651" s="4"/>
      <c r="C651" s="4"/>
      <c r="D651" s="4"/>
      <c r="E651" s="4"/>
      <c r="F651" s="4"/>
      <c r="G651" s="4"/>
      <c r="H651" s="8"/>
      <c r="I651" s="8"/>
      <c r="J651" s="8"/>
      <c r="K651" s="8"/>
      <c r="L651" s="8"/>
      <c r="M651" s="119"/>
      <c r="N651" s="118"/>
      <c r="O651" s="119"/>
      <c r="P651" s="119"/>
      <c r="Q651" s="119"/>
      <c r="R651" s="119"/>
      <c r="S651" s="4"/>
      <c r="T651" s="4"/>
      <c r="U651" s="4"/>
      <c r="V651" s="4"/>
      <c r="W651" s="4"/>
      <c r="X651" s="4"/>
      <c r="Y651" s="4"/>
      <c r="Z651" s="4"/>
      <c r="AA651" s="4"/>
      <c r="AB651" s="4"/>
      <c r="AC651" s="4"/>
      <c r="AD651" s="4"/>
      <c r="AE651" s="4"/>
      <c r="AF651" s="4"/>
      <c r="AG651" s="4"/>
    </row>
    <row r="652">
      <c r="A652" s="4"/>
      <c r="B652" s="4"/>
      <c r="C652" s="4"/>
      <c r="D652" s="4"/>
      <c r="E652" s="4"/>
      <c r="F652" s="4"/>
      <c r="G652" s="4"/>
      <c r="H652" s="8"/>
      <c r="I652" s="8"/>
      <c r="J652" s="8"/>
      <c r="K652" s="8"/>
      <c r="L652" s="8"/>
      <c r="M652" s="119"/>
      <c r="N652" s="118"/>
      <c r="O652" s="119"/>
      <c r="P652" s="119"/>
      <c r="Q652" s="119"/>
      <c r="R652" s="119"/>
      <c r="S652" s="4"/>
      <c r="T652" s="4"/>
      <c r="U652" s="4"/>
      <c r="V652" s="4"/>
      <c r="W652" s="4"/>
      <c r="X652" s="4"/>
      <c r="Y652" s="4"/>
      <c r="Z652" s="4"/>
      <c r="AA652" s="4"/>
      <c r="AB652" s="4"/>
      <c r="AC652" s="4"/>
      <c r="AD652" s="4"/>
      <c r="AE652" s="4"/>
      <c r="AF652" s="4"/>
      <c r="AG652" s="4"/>
    </row>
    <row r="653">
      <c r="A653" s="4"/>
      <c r="B653" s="4"/>
      <c r="C653" s="4"/>
      <c r="D653" s="4"/>
      <c r="E653" s="4"/>
      <c r="F653" s="4"/>
      <c r="G653" s="4"/>
      <c r="H653" s="8"/>
      <c r="I653" s="8"/>
      <c r="J653" s="8"/>
      <c r="K653" s="8"/>
      <c r="L653" s="8"/>
      <c r="M653" s="119"/>
      <c r="N653" s="118"/>
      <c r="O653" s="119"/>
      <c r="P653" s="119"/>
      <c r="Q653" s="119"/>
      <c r="R653" s="119"/>
      <c r="S653" s="4"/>
      <c r="T653" s="4"/>
      <c r="U653" s="4"/>
      <c r="V653" s="4"/>
      <c r="W653" s="4"/>
      <c r="X653" s="4"/>
      <c r="Y653" s="4"/>
      <c r="Z653" s="4"/>
      <c r="AA653" s="4"/>
      <c r="AB653" s="4"/>
      <c r="AC653" s="4"/>
      <c r="AD653" s="4"/>
      <c r="AE653" s="4"/>
      <c r="AF653" s="4"/>
      <c r="AG653" s="4"/>
    </row>
    <row r="654">
      <c r="A654" s="4"/>
      <c r="B654" s="4"/>
      <c r="C654" s="4"/>
      <c r="D654" s="4"/>
      <c r="E654" s="4"/>
      <c r="F654" s="4"/>
      <c r="G654" s="4"/>
      <c r="H654" s="8"/>
      <c r="I654" s="8"/>
      <c r="J654" s="8"/>
      <c r="K654" s="8"/>
      <c r="L654" s="8"/>
      <c r="M654" s="119"/>
      <c r="N654" s="118"/>
      <c r="O654" s="119"/>
      <c r="P654" s="119"/>
      <c r="Q654" s="119"/>
      <c r="R654" s="119"/>
      <c r="S654" s="4"/>
      <c r="T654" s="4"/>
      <c r="U654" s="4"/>
      <c r="V654" s="4"/>
      <c r="W654" s="4"/>
      <c r="X654" s="4"/>
      <c r="Y654" s="4"/>
      <c r="Z654" s="4"/>
      <c r="AA654" s="4"/>
      <c r="AB654" s="4"/>
      <c r="AC654" s="4"/>
      <c r="AD654" s="4"/>
      <c r="AE654" s="4"/>
      <c r="AF654" s="4"/>
      <c r="AG654" s="4"/>
    </row>
    <row r="655">
      <c r="A655" s="4"/>
      <c r="B655" s="4"/>
      <c r="C655" s="4"/>
      <c r="D655" s="4"/>
      <c r="E655" s="4"/>
      <c r="F655" s="4"/>
      <c r="G655" s="4"/>
      <c r="H655" s="8"/>
      <c r="I655" s="8"/>
      <c r="J655" s="8"/>
      <c r="K655" s="8"/>
      <c r="L655" s="8"/>
      <c r="M655" s="119"/>
      <c r="N655" s="118"/>
      <c r="O655" s="119"/>
      <c r="P655" s="119"/>
      <c r="Q655" s="119"/>
      <c r="R655" s="119"/>
      <c r="S655" s="4"/>
      <c r="T655" s="4"/>
      <c r="U655" s="4"/>
      <c r="V655" s="4"/>
      <c r="W655" s="4"/>
      <c r="X655" s="4"/>
      <c r="Y655" s="4"/>
      <c r="Z655" s="4"/>
      <c r="AA655" s="4"/>
      <c r="AB655" s="4"/>
      <c r="AC655" s="4"/>
      <c r="AD655" s="4"/>
      <c r="AE655" s="4"/>
      <c r="AF655" s="4"/>
      <c r="AG655" s="4"/>
    </row>
    <row r="656">
      <c r="A656" s="4"/>
      <c r="B656" s="4"/>
      <c r="C656" s="4"/>
      <c r="D656" s="4"/>
      <c r="E656" s="4"/>
      <c r="F656" s="4"/>
      <c r="G656" s="4"/>
      <c r="H656" s="8"/>
      <c r="I656" s="8"/>
      <c r="J656" s="8"/>
      <c r="K656" s="8"/>
      <c r="L656" s="8"/>
      <c r="M656" s="119"/>
      <c r="N656" s="118"/>
      <c r="O656" s="119"/>
      <c r="P656" s="119"/>
      <c r="Q656" s="119"/>
      <c r="R656" s="119"/>
      <c r="S656" s="4"/>
      <c r="T656" s="4"/>
      <c r="U656" s="4"/>
      <c r="V656" s="4"/>
      <c r="W656" s="4"/>
      <c r="X656" s="4"/>
      <c r="Y656" s="4"/>
      <c r="Z656" s="4"/>
      <c r="AA656" s="4"/>
      <c r="AB656" s="4"/>
      <c r="AC656" s="4"/>
      <c r="AD656" s="4"/>
      <c r="AE656" s="4"/>
      <c r="AF656" s="4"/>
      <c r="AG656" s="4"/>
    </row>
    <row r="657">
      <c r="A657" s="4"/>
      <c r="B657" s="4"/>
      <c r="C657" s="4"/>
      <c r="D657" s="4"/>
      <c r="E657" s="4"/>
      <c r="F657" s="4"/>
      <c r="G657" s="4"/>
      <c r="H657" s="8"/>
      <c r="I657" s="8"/>
      <c r="J657" s="8"/>
      <c r="K657" s="8"/>
      <c r="L657" s="8"/>
      <c r="M657" s="119"/>
      <c r="N657" s="118"/>
      <c r="O657" s="119"/>
      <c r="P657" s="119"/>
      <c r="Q657" s="119"/>
      <c r="R657" s="119"/>
      <c r="S657" s="4"/>
      <c r="T657" s="4"/>
      <c r="U657" s="4"/>
      <c r="V657" s="4"/>
      <c r="W657" s="4"/>
      <c r="X657" s="4"/>
      <c r="Y657" s="4"/>
      <c r="Z657" s="4"/>
      <c r="AA657" s="4"/>
      <c r="AB657" s="4"/>
      <c r="AC657" s="4"/>
      <c r="AD657" s="4"/>
      <c r="AE657" s="4"/>
      <c r="AF657" s="4"/>
      <c r="AG657" s="4"/>
    </row>
    <row r="658">
      <c r="A658" s="4"/>
      <c r="B658" s="4"/>
      <c r="C658" s="4"/>
      <c r="D658" s="4"/>
      <c r="E658" s="4"/>
      <c r="F658" s="4"/>
      <c r="G658" s="4"/>
      <c r="H658" s="8"/>
      <c r="I658" s="8"/>
      <c r="J658" s="8"/>
      <c r="K658" s="8"/>
      <c r="L658" s="8"/>
      <c r="M658" s="119"/>
      <c r="N658" s="118"/>
      <c r="O658" s="119"/>
      <c r="P658" s="119"/>
      <c r="Q658" s="119"/>
      <c r="R658" s="119"/>
      <c r="S658" s="4"/>
      <c r="T658" s="4"/>
      <c r="U658" s="4"/>
      <c r="V658" s="4"/>
      <c r="W658" s="4"/>
      <c r="X658" s="4"/>
      <c r="Y658" s="4"/>
      <c r="Z658" s="4"/>
      <c r="AA658" s="4"/>
      <c r="AB658" s="4"/>
      <c r="AC658" s="4"/>
      <c r="AD658" s="4"/>
      <c r="AE658" s="4"/>
      <c r="AF658" s="4"/>
      <c r="AG658" s="4"/>
    </row>
    <row r="659">
      <c r="A659" s="4"/>
      <c r="B659" s="4"/>
      <c r="C659" s="4"/>
      <c r="D659" s="4"/>
      <c r="E659" s="4"/>
      <c r="F659" s="4"/>
      <c r="G659" s="4"/>
      <c r="H659" s="8"/>
      <c r="I659" s="8"/>
      <c r="J659" s="8"/>
      <c r="K659" s="8"/>
      <c r="L659" s="8"/>
      <c r="M659" s="119"/>
      <c r="N659" s="118"/>
      <c r="O659" s="119"/>
      <c r="P659" s="119"/>
      <c r="Q659" s="119"/>
      <c r="R659" s="119"/>
      <c r="S659" s="4"/>
      <c r="T659" s="4"/>
      <c r="U659" s="4"/>
      <c r="V659" s="4"/>
      <c r="W659" s="4"/>
      <c r="X659" s="4"/>
      <c r="Y659" s="4"/>
      <c r="Z659" s="4"/>
      <c r="AA659" s="4"/>
      <c r="AB659" s="4"/>
      <c r="AC659" s="4"/>
      <c r="AD659" s="4"/>
      <c r="AE659" s="4"/>
      <c r="AF659" s="4"/>
      <c r="AG659" s="4"/>
    </row>
    <row r="660">
      <c r="A660" s="4"/>
      <c r="B660" s="4"/>
      <c r="C660" s="4"/>
      <c r="D660" s="4"/>
      <c r="E660" s="4"/>
      <c r="F660" s="4"/>
      <c r="G660" s="4"/>
      <c r="H660" s="8"/>
      <c r="I660" s="8"/>
      <c r="J660" s="8"/>
      <c r="K660" s="8"/>
      <c r="L660" s="8"/>
      <c r="M660" s="119"/>
      <c r="N660" s="118"/>
      <c r="O660" s="119"/>
      <c r="P660" s="119"/>
      <c r="Q660" s="119"/>
      <c r="R660" s="119"/>
      <c r="S660" s="4"/>
      <c r="T660" s="4"/>
      <c r="U660" s="4"/>
      <c r="V660" s="4"/>
      <c r="W660" s="4"/>
      <c r="X660" s="4"/>
      <c r="Y660" s="4"/>
      <c r="Z660" s="4"/>
      <c r="AA660" s="4"/>
      <c r="AB660" s="4"/>
      <c r="AC660" s="4"/>
      <c r="AD660" s="4"/>
      <c r="AE660" s="4"/>
      <c r="AF660" s="4"/>
      <c r="AG660" s="4"/>
    </row>
    <row r="661">
      <c r="A661" s="4"/>
      <c r="B661" s="4"/>
      <c r="C661" s="4"/>
      <c r="D661" s="4"/>
      <c r="E661" s="4"/>
      <c r="F661" s="4"/>
      <c r="G661" s="4"/>
      <c r="H661" s="8"/>
      <c r="I661" s="8"/>
      <c r="J661" s="8"/>
      <c r="K661" s="8"/>
      <c r="L661" s="8"/>
      <c r="M661" s="119"/>
      <c r="N661" s="118"/>
      <c r="O661" s="119"/>
      <c r="P661" s="119"/>
      <c r="Q661" s="119"/>
      <c r="R661" s="119"/>
      <c r="S661" s="4"/>
      <c r="T661" s="4"/>
      <c r="U661" s="4"/>
      <c r="V661" s="4"/>
      <c r="W661" s="4"/>
      <c r="X661" s="4"/>
      <c r="Y661" s="4"/>
      <c r="Z661" s="4"/>
      <c r="AA661" s="4"/>
      <c r="AB661" s="4"/>
      <c r="AC661" s="4"/>
      <c r="AD661" s="4"/>
      <c r="AE661" s="4"/>
      <c r="AF661" s="4"/>
      <c r="AG661" s="4"/>
    </row>
    <row r="662">
      <c r="A662" s="4"/>
      <c r="B662" s="4"/>
      <c r="C662" s="4"/>
      <c r="D662" s="4"/>
      <c r="E662" s="4"/>
      <c r="F662" s="4"/>
      <c r="G662" s="4"/>
      <c r="H662" s="8"/>
      <c r="I662" s="8"/>
      <c r="J662" s="8"/>
      <c r="K662" s="8"/>
      <c r="L662" s="8"/>
      <c r="M662" s="119"/>
      <c r="N662" s="118"/>
      <c r="O662" s="119"/>
      <c r="P662" s="119"/>
      <c r="Q662" s="119"/>
      <c r="R662" s="119"/>
      <c r="S662" s="4"/>
      <c r="T662" s="4"/>
      <c r="U662" s="4"/>
      <c r="V662" s="4"/>
      <c r="W662" s="4"/>
      <c r="X662" s="4"/>
      <c r="Y662" s="4"/>
      <c r="Z662" s="4"/>
      <c r="AA662" s="4"/>
      <c r="AB662" s="4"/>
      <c r="AC662" s="4"/>
      <c r="AD662" s="4"/>
      <c r="AE662" s="4"/>
      <c r="AF662" s="4"/>
      <c r="AG662" s="4"/>
    </row>
    <row r="663">
      <c r="A663" s="4"/>
      <c r="B663" s="4"/>
      <c r="C663" s="4"/>
      <c r="D663" s="4"/>
      <c r="E663" s="4"/>
      <c r="F663" s="4"/>
      <c r="G663" s="4"/>
      <c r="H663" s="8"/>
      <c r="I663" s="8"/>
      <c r="J663" s="8"/>
      <c r="K663" s="8"/>
      <c r="L663" s="8"/>
      <c r="M663" s="119"/>
      <c r="N663" s="118"/>
      <c r="O663" s="119"/>
      <c r="P663" s="119"/>
      <c r="Q663" s="119"/>
      <c r="R663" s="119"/>
      <c r="S663" s="4"/>
      <c r="T663" s="4"/>
      <c r="U663" s="4"/>
      <c r="V663" s="4"/>
      <c r="W663" s="4"/>
      <c r="X663" s="4"/>
      <c r="Y663" s="4"/>
      <c r="Z663" s="4"/>
      <c r="AA663" s="4"/>
      <c r="AB663" s="4"/>
      <c r="AC663" s="4"/>
      <c r="AD663" s="4"/>
      <c r="AE663" s="4"/>
      <c r="AF663" s="4"/>
      <c r="AG663" s="4"/>
    </row>
    <row r="664">
      <c r="A664" s="4"/>
      <c r="B664" s="4"/>
      <c r="C664" s="4"/>
      <c r="D664" s="4"/>
      <c r="E664" s="4"/>
      <c r="F664" s="4"/>
      <c r="G664" s="4"/>
      <c r="H664" s="8"/>
      <c r="I664" s="8"/>
      <c r="J664" s="8"/>
      <c r="K664" s="8"/>
      <c r="L664" s="8"/>
      <c r="M664" s="119"/>
      <c r="N664" s="118"/>
      <c r="O664" s="119"/>
      <c r="P664" s="119"/>
      <c r="Q664" s="119"/>
      <c r="R664" s="119"/>
      <c r="S664" s="4"/>
      <c r="T664" s="4"/>
      <c r="U664" s="4"/>
      <c r="V664" s="4"/>
      <c r="W664" s="4"/>
      <c r="X664" s="4"/>
      <c r="Y664" s="4"/>
      <c r="Z664" s="4"/>
      <c r="AA664" s="4"/>
      <c r="AB664" s="4"/>
      <c r="AC664" s="4"/>
      <c r="AD664" s="4"/>
      <c r="AE664" s="4"/>
      <c r="AF664" s="4"/>
      <c r="AG664" s="4"/>
    </row>
    <row r="665">
      <c r="A665" s="4"/>
      <c r="B665" s="4"/>
      <c r="C665" s="4"/>
      <c r="D665" s="4"/>
      <c r="E665" s="4"/>
      <c r="F665" s="4"/>
      <c r="G665" s="4"/>
      <c r="H665" s="8"/>
      <c r="I665" s="8"/>
      <c r="J665" s="8"/>
      <c r="K665" s="8"/>
      <c r="L665" s="8"/>
      <c r="M665" s="119"/>
      <c r="N665" s="118"/>
      <c r="O665" s="119"/>
      <c r="P665" s="119"/>
      <c r="Q665" s="119"/>
      <c r="R665" s="119"/>
      <c r="S665" s="4"/>
      <c r="T665" s="4"/>
      <c r="U665" s="4"/>
      <c r="V665" s="4"/>
      <c r="W665" s="4"/>
      <c r="X665" s="4"/>
      <c r="Y665" s="4"/>
      <c r="Z665" s="4"/>
      <c r="AA665" s="4"/>
      <c r="AB665" s="4"/>
      <c r="AC665" s="4"/>
      <c r="AD665" s="4"/>
      <c r="AE665" s="4"/>
      <c r="AF665" s="4"/>
      <c r="AG665" s="4"/>
    </row>
    <row r="666">
      <c r="A666" s="4"/>
      <c r="B666" s="4"/>
      <c r="C666" s="4"/>
      <c r="D666" s="4"/>
      <c r="E666" s="4"/>
      <c r="F666" s="4"/>
      <c r="G666" s="4"/>
      <c r="H666" s="8"/>
      <c r="I666" s="8"/>
      <c r="J666" s="8"/>
      <c r="K666" s="8"/>
      <c r="L666" s="8"/>
      <c r="M666" s="119"/>
      <c r="N666" s="118"/>
      <c r="O666" s="119"/>
      <c r="P666" s="119"/>
      <c r="Q666" s="119"/>
      <c r="R666" s="119"/>
      <c r="S666" s="4"/>
      <c r="T666" s="4"/>
      <c r="U666" s="4"/>
      <c r="V666" s="4"/>
      <c r="W666" s="4"/>
      <c r="X666" s="4"/>
      <c r="Y666" s="4"/>
      <c r="Z666" s="4"/>
      <c r="AA666" s="4"/>
      <c r="AB666" s="4"/>
      <c r="AC666" s="4"/>
      <c r="AD666" s="4"/>
      <c r="AE666" s="4"/>
      <c r="AF666" s="4"/>
      <c r="AG666" s="4"/>
    </row>
    <row r="667">
      <c r="A667" s="4"/>
      <c r="B667" s="4"/>
      <c r="C667" s="4"/>
      <c r="D667" s="4"/>
      <c r="E667" s="4"/>
      <c r="F667" s="4"/>
      <c r="G667" s="4"/>
      <c r="H667" s="8"/>
      <c r="I667" s="8"/>
      <c r="J667" s="8"/>
      <c r="K667" s="8"/>
      <c r="L667" s="8"/>
      <c r="M667" s="119"/>
      <c r="N667" s="118"/>
      <c r="O667" s="119"/>
      <c r="P667" s="119"/>
      <c r="Q667" s="119"/>
      <c r="R667" s="119"/>
      <c r="S667" s="4"/>
      <c r="T667" s="4"/>
      <c r="U667" s="4"/>
      <c r="V667" s="4"/>
      <c r="W667" s="4"/>
      <c r="X667" s="4"/>
      <c r="Y667" s="4"/>
      <c r="Z667" s="4"/>
      <c r="AA667" s="4"/>
      <c r="AB667" s="4"/>
      <c r="AC667" s="4"/>
      <c r="AD667" s="4"/>
      <c r="AE667" s="4"/>
      <c r="AF667" s="4"/>
      <c r="AG667" s="4"/>
    </row>
    <row r="668">
      <c r="A668" s="4"/>
      <c r="B668" s="4"/>
      <c r="C668" s="4"/>
      <c r="D668" s="4"/>
      <c r="E668" s="4"/>
      <c r="F668" s="4"/>
      <c r="G668" s="4"/>
      <c r="H668" s="8"/>
      <c r="I668" s="8"/>
      <c r="J668" s="8"/>
      <c r="K668" s="8"/>
      <c r="L668" s="8"/>
      <c r="M668" s="119"/>
      <c r="N668" s="118"/>
      <c r="O668" s="119"/>
      <c r="P668" s="119"/>
      <c r="Q668" s="119"/>
      <c r="R668" s="119"/>
      <c r="S668" s="4"/>
      <c r="T668" s="4"/>
      <c r="U668" s="4"/>
      <c r="V668" s="4"/>
      <c r="W668" s="4"/>
      <c r="X668" s="4"/>
      <c r="Y668" s="4"/>
      <c r="Z668" s="4"/>
      <c r="AA668" s="4"/>
      <c r="AB668" s="4"/>
      <c r="AC668" s="4"/>
      <c r="AD668" s="4"/>
      <c r="AE668" s="4"/>
      <c r="AF668" s="4"/>
      <c r="AG668" s="4"/>
    </row>
    <row r="669">
      <c r="A669" s="4"/>
      <c r="B669" s="4"/>
      <c r="C669" s="4"/>
      <c r="D669" s="4"/>
      <c r="E669" s="4"/>
      <c r="F669" s="4"/>
      <c r="G669" s="4"/>
      <c r="H669" s="8"/>
      <c r="I669" s="8"/>
      <c r="J669" s="8"/>
      <c r="K669" s="8"/>
      <c r="L669" s="8"/>
      <c r="M669" s="119"/>
      <c r="N669" s="118"/>
      <c r="O669" s="119"/>
      <c r="P669" s="119"/>
      <c r="Q669" s="119"/>
      <c r="R669" s="119"/>
      <c r="S669" s="4"/>
      <c r="T669" s="4"/>
      <c r="U669" s="4"/>
      <c r="V669" s="4"/>
      <c r="W669" s="4"/>
      <c r="X669" s="4"/>
      <c r="Y669" s="4"/>
      <c r="Z669" s="4"/>
      <c r="AA669" s="4"/>
      <c r="AB669" s="4"/>
      <c r="AC669" s="4"/>
      <c r="AD669" s="4"/>
      <c r="AE669" s="4"/>
      <c r="AF669" s="4"/>
      <c r="AG669" s="4"/>
    </row>
    <row r="670">
      <c r="A670" s="4"/>
      <c r="B670" s="4"/>
      <c r="C670" s="4"/>
      <c r="D670" s="4"/>
      <c r="E670" s="4"/>
      <c r="F670" s="4"/>
      <c r="G670" s="4"/>
      <c r="H670" s="8"/>
      <c r="I670" s="8"/>
      <c r="J670" s="8"/>
      <c r="K670" s="8"/>
      <c r="L670" s="8"/>
      <c r="M670" s="119"/>
      <c r="N670" s="118"/>
      <c r="O670" s="119"/>
      <c r="P670" s="119"/>
      <c r="Q670" s="119"/>
      <c r="R670" s="119"/>
      <c r="S670" s="4"/>
      <c r="T670" s="4"/>
      <c r="U670" s="4"/>
      <c r="V670" s="4"/>
      <c r="W670" s="4"/>
      <c r="X670" s="4"/>
      <c r="Y670" s="4"/>
      <c r="Z670" s="4"/>
      <c r="AA670" s="4"/>
      <c r="AB670" s="4"/>
      <c r="AC670" s="4"/>
      <c r="AD670" s="4"/>
      <c r="AE670" s="4"/>
      <c r="AF670" s="4"/>
      <c r="AG670" s="4"/>
    </row>
    <row r="671">
      <c r="A671" s="4"/>
      <c r="B671" s="4"/>
      <c r="C671" s="4"/>
      <c r="D671" s="4"/>
      <c r="E671" s="4"/>
      <c r="F671" s="4"/>
      <c r="G671" s="4"/>
      <c r="H671" s="8"/>
      <c r="I671" s="8"/>
      <c r="J671" s="8"/>
      <c r="K671" s="8"/>
      <c r="L671" s="8"/>
      <c r="M671" s="119"/>
      <c r="N671" s="118"/>
      <c r="O671" s="119"/>
      <c r="P671" s="119"/>
      <c r="Q671" s="119"/>
      <c r="R671" s="119"/>
      <c r="S671" s="4"/>
      <c r="T671" s="4"/>
      <c r="U671" s="4"/>
      <c r="V671" s="4"/>
      <c r="W671" s="4"/>
      <c r="X671" s="4"/>
      <c r="Y671" s="4"/>
      <c r="Z671" s="4"/>
      <c r="AA671" s="4"/>
      <c r="AB671" s="4"/>
      <c r="AC671" s="4"/>
      <c r="AD671" s="4"/>
      <c r="AE671" s="4"/>
      <c r="AF671" s="4"/>
      <c r="AG671" s="4"/>
    </row>
    <row r="672">
      <c r="A672" s="4"/>
      <c r="B672" s="4"/>
      <c r="C672" s="4"/>
      <c r="D672" s="4"/>
      <c r="E672" s="4"/>
      <c r="F672" s="4"/>
      <c r="G672" s="4"/>
      <c r="H672" s="8"/>
      <c r="I672" s="8"/>
      <c r="J672" s="8"/>
      <c r="K672" s="8"/>
      <c r="L672" s="8"/>
      <c r="M672" s="119"/>
      <c r="N672" s="118"/>
      <c r="O672" s="119"/>
      <c r="P672" s="119"/>
      <c r="Q672" s="119"/>
      <c r="R672" s="119"/>
      <c r="S672" s="4"/>
      <c r="T672" s="4"/>
      <c r="U672" s="4"/>
      <c r="V672" s="4"/>
      <c r="W672" s="4"/>
      <c r="X672" s="4"/>
      <c r="Y672" s="4"/>
      <c r="Z672" s="4"/>
      <c r="AA672" s="4"/>
      <c r="AB672" s="4"/>
      <c r="AC672" s="4"/>
      <c r="AD672" s="4"/>
      <c r="AE672" s="4"/>
      <c r="AF672" s="4"/>
      <c r="AG672" s="4"/>
    </row>
    <row r="673">
      <c r="A673" s="4"/>
      <c r="B673" s="4"/>
      <c r="C673" s="4"/>
      <c r="D673" s="4"/>
      <c r="E673" s="4"/>
      <c r="F673" s="4"/>
      <c r="G673" s="4"/>
      <c r="H673" s="8"/>
      <c r="I673" s="8"/>
      <c r="J673" s="8"/>
      <c r="K673" s="8"/>
      <c r="L673" s="8"/>
      <c r="M673" s="119"/>
      <c r="N673" s="118"/>
      <c r="O673" s="119"/>
      <c r="P673" s="119"/>
      <c r="Q673" s="119"/>
      <c r="R673" s="119"/>
      <c r="S673" s="4"/>
      <c r="T673" s="4"/>
      <c r="U673" s="4"/>
      <c r="V673" s="4"/>
      <c r="W673" s="4"/>
      <c r="X673" s="4"/>
      <c r="Y673" s="4"/>
      <c r="Z673" s="4"/>
      <c r="AA673" s="4"/>
      <c r="AB673" s="4"/>
      <c r="AC673" s="4"/>
      <c r="AD673" s="4"/>
      <c r="AE673" s="4"/>
      <c r="AF673" s="4"/>
      <c r="AG673" s="4"/>
    </row>
    <row r="674">
      <c r="A674" s="4"/>
      <c r="B674" s="4"/>
      <c r="C674" s="4"/>
      <c r="D674" s="4"/>
      <c r="E674" s="4"/>
      <c r="F674" s="4"/>
      <c r="G674" s="4"/>
      <c r="H674" s="8"/>
      <c r="I674" s="8"/>
      <c r="J674" s="8"/>
      <c r="K674" s="8"/>
      <c r="L674" s="8"/>
      <c r="M674" s="119"/>
      <c r="N674" s="118"/>
      <c r="O674" s="119"/>
      <c r="P674" s="119"/>
      <c r="Q674" s="119"/>
      <c r="R674" s="119"/>
      <c r="S674" s="4"/>
      <c r="T674" s="4"/>
      <c r="U674" s="4"/>
      <c r="V674" s="4"/>
      <c r="W674" s="4"/>
      <c r="X674" s="4"/>
      <c r="Y674" s="4"/>
      <c r="Z674" s="4"/>
      <c r="AA674" s="4"/>
      <c r="AB674" s="4"/>
      <c r="AC674" s="4"/>
      <c r="AD674" s="4"/>
      <c r="AE674" s="4"/>
      <c r="AF674" s="4"/>
      <c r="AG674" s="4"/>
    </row>
    <row r="675">
      <c r="A675" s="4"/>
      <c r="B675" s="4"/>
      <c r="C675" s="4"/>
      <c r="D675" s="4"/>
      <c r="E675" s="4"/>
      <c r="F675" s="4"/>
      <c r="G675" s="4"/>
      <c r="H675" s="8"/>
      <c r="I675" s="8"/>
      <c r="J675" s="8"/>
      <c r="K675" s="8"/>
      <c r="L675" s="8"/>
      <c r="M675" s="119"/>
      <c r="N675" s="118"/>
      <c r="O675" s="119"/>
      <c r="P675" s="119"/>
      <c r="Q675" s="119"/>
      <c r="R675" s="119"/>
      <c r="S675" s="4"/>
      <c r="T675" s="4"/>
      <c r="U675" s="4"/>
      <c r="V675" s="4"/>
      <c r="W675" s="4"/>
      <c r="X675" s="4"/>
      <c r="Y675" s="4"/>
      <c r="Z675" s="4"/>
      <c r="AA675" s="4"/>
      <c r="AB675" s="4"/>
      <c r="AC675" s="4"/>
      <c r="AD675" s="4"/>
      <c r="AE675" s="4"/>
      <c r="AF675" s="4"/>
      <c r="AG675" s="4"/>
    </row>
    <row r="676">
      <c r="A676" s="4"/>
      <c r="B676" s="4"/>
      <c r="C676" s="4"/>
      <c r="D676" s="4"/>
      <c r="E676" s="4"/>
      <c r="F676" s="4"/>
      <c r="G676" s="4"/>
      <c r="H676" s="8"/>
      <c r="I676" s="8"/>
      <c r="J676" s="8"/>
      <c r="K676" s="8"/>
      <c r="L676" s="8"/>
      <c r="M676" s="119"/>
      <c r="N676" s="118"/>
      <c r="O676" s="119"/>
      <c r="P676" s="119"/>
      <c r="Q676" s="119"/>
      <c r="R676" s="119"/>
      <c r="S676" s="4"/>
      <c r="T676" s="4"/>
      <c r="U676" s="4"/>
      <c r="V676" s="4"/>
      <c r="W676" s="4"/>
      <c r="X676" s="4"/>
      <c r="Y676" s="4"/>
      <c r="Z676" s="4"/>
      <c r="AA676" s="4"/>
      <c r="AB676" s="4"/>
      <c r="AC676" s="4"/>
      <c r="AD676" s="4"/>
      <c r="AE676" s="4"/>
      <c r="AF676" s="4"/>
      <c r="AG676" s="4"/>
    </row>
    <row r="677">
      <c r="A677" s="4"/>
      <c r="B677" s="4"/>
      <c r="C677" s="4"/>
      <c r="D677" s="4"/>
      <c r="E677" s="4"/>
      <c r="F677" s="4"/>
      <c r="G677" s="4"/>
      <c r="H677" s="8"/>
      <c r="I677" s="8"/>
      <c r="J677" s="8"/>
      <c r="K677" s="8"/>
      <c r="L677" s="8"/>
      <c r="M677" s="119"/>
      <c r="N677" s="118"/>
      <c r="O677" s="119"/>
      <c r="P677" s="119"/>
      <c r="Q677" s="119"/>
      <c r="R677" s="119"/>
      <c r="S677" s="4"/>
      <c r="T677" s="4"/>
      <c r="U677" s="4"/>
      <c r="V677" s="4"/>
      <c r="W677" s="4"/>
      <c r="X677" s="4"/>
      <c r="Y677" s="4"/>
      <c r="Z677" s="4"/>
      <c r="AA677" s="4"/>
      <c r="AB677" s="4"/>
      <c r="AC677" s="4"/>
      <c r="AD677" s="4"/>
      <c r="AE677" s="4"/>
      <c r="AF677" s="4"/>
      <c r="AG677" s="4"/>
    </row>
    <row r="678">
      <c r="A678" s="4"/>
      <c r="B678" s="4"/>
      <c r="C678" s="4"/>
      <c r="D678" s="4"/>
      <c r="E678" s="4"/>
      <c r="F678" s="4"/>
      <c r="G678" s="4"/>
      <c r="H678" s="8"/>
      <c r="I678" s="8"/>
      <c r="J678" s="8"/>
      <c r="K678" s="8"/>
      <c r="L678" s="8"/>
      <c r="M678" s="119"/>
      <c r="N678" s="118"/>
      <c r="O678" s="119"/>
      <c r="P678" s="119"/>
      <c r="Q678" s="119"/>
      <c r="R678" s="119"/>
      <c r="S678" s="4"/>
      <c r="T678" s="4"/>
      <c r="U678" s="4"/>
      <c r="V678" s="4"/>
      <c r="W678" s="4"/>
      <c r="X678" s="4"/>
      <c r="Y678" s="4"/>
      <c r="Z678" s="4"/>
      <c r="AA678" s="4"/>
      <c r="AB678" s="4"/>
      <c r="AC678" s="4"/>
      <c r="AD678" s="4"/>
      <c r="AE678" s="4"/>
      <c r="AF678" s="4"/>
      <c r="AG678" s="4"/>
    </row>
    <row r="679">
      <c r="A679" s="4"/>
      <c r="B679" s="4"/>
      <c r="C679" s="4"/>
      <c r="D679" s="4"/>
      <c r="E679" s="4"/>
      <c r="F679" s="4"/>
      <c r="G679" s="4"/>
      <c r="H679" s="8"/>
      <c r="I679" s="8"/>
      <c r="J679" s="8"/>
      <c r="K679" s="8"/>
      <c r="L679" s="8"/>
      <c r="M679" s="119"/>
      <c r="N679" s="118"/>
      <c r="O679" s="119"/>
      <c r="P679" s="119"/>
      <c r="Q679" s="119"/>
      <c r="R679" s="119"/>
      <c r="S679" s="4"/>
      <c r="T679" s="4"/>
      <c r="U679" s="4"/>
      <c r="V679" s="4"/>
      <c r="W679" s="4"/>
      <c r="X679" s="4"/>
      <c r="Y679" s="4"/>
      <c r="Z679" s="4"/>
      <c r="AA679" s="4"/>
      <c r="AB679" s="4"/>
      <c r="AC679" s="4"/>
      <c r="AD679" s="4"/>
      <c r="AE679" s="4"/>
      <c r="AF679" s="4"/>
      <c r="AG679" s="4"/>
    </row>
    <row r="680">
      <c r="A680" s="4"/>
      <c r="B680" s="4"/>
      <c r="C680" s="4"/>
      <c r="D680" s="4"/>
      <c r="E680" s="4"/>
      <c r="F680" s="4"/>
      <c r="G680" s="4"/>
      <c r="H680" s="8"/>
      <c r="I680" s="8"/>
      <c r="J680" s="8"/>
      <c r="K680" s="8"/>
      <c r="L680" s="8"/>
      <c r="M680" s="119"/>
      <c r="N680" s="118"/>
      <c r="O680" s="119"/>
      <c r="P680" s="119"/>
      <c r="Q680" s="119"/>
      <c r="R680" s="119"/>
      <c r="S680" s="4"/>
      <c r="T680" s="4"/>
      <c r="U680" s="4"/>
      <c r="V680" s="4"/>
      <c r="W680" s="4"/>
      <c r="X680" s="4"/>
      <c r="Y680" s="4"/>
      <c r="Z680" s="4"/>
      <c r="AA680" s="4"/>
      <c r="AB680" s="4"/>
      <c r="AC680" s="4"/>
      <c r="AD680" s="4"/>
      <c r="AE680" s="4"/>
      <c r="AF680" s="4"/>
      <c r="AG680" s="4"/>
    </row>
    <row r="681">
      <c r="A681" s="4"/>
      <c r="B681" s="4"/>
      <c r="C681" s="4"/>
      <c r="D681" s="4"/>
      <c r="E681" s="4"/>
      <c r="F681" s="4"/>
      <c r="G681" s="4"/>
      <c r="H681" s="8"/>
      <c r="I681" s="8"/>
      <c r="J681" s="8"/>
      <c r="K681" s="8"/>
      <c r="L681" s="8"/>
      <c r="M681" s="119"/>
      <c r="N681" s="118"/>
      <c r="O681" s="119"/>
      <c r="P681" s="119"/>
      <c r="Q681" s="119"/>
      <c r="R681" s="119"/>
      <c r="S681" s="4"/>
      <c r="T681" s="4"/>
      <c r="U681" s="4"/>
      <c r="V681" s="4"/>
      <c r="W681" s="4"/>
      <c r="X681" s="4"/>
      <c r="Y681" s="4"/>
      <c r="Z681" s="4"/>
      <c r="AA681" s="4"/>
      <c r="AB681" s="4"/>
      <c r="AC681" s="4"/>
      <c r="AD681" s="4"/>
      <c r="AE681" s="4"/>
      <c r="AF681" s="4"/>
      <c r="AG681" s="4"/>
    </row>
    <row r="682">
      <c r="A682" s="4"/>
      <c r="B682" s="4"/>
      <c r="C682" s="4"/>
      <c r="D682" s="4"/>
      <c r="E682" s="4"/>
      <c r="F682" s="4"/>
      <c r="G682" s="4"/>
      <c r="H682" s="8"/>
      <c r="I682" s="8"/>
      <c r="J682" s="8"/>
      <c r="K682" s="8"/>
      <c r="L682" s="8"/>
      <c r="M682" s="119"/>
      <c r="N682" s="118"/>
      <c r="O682" s="119"/>
      <c r="P682" s="119"/>
      <c r="Q682" s="119"/>
      <c r="R682" s="119"/>
      <c r="S682" s="4"/>
      <c r="T682" s="4"/>
      <c r="U682" s="4"/>
      <c r="V682" s="4"/>
      <c r="W682" s="4"/>
      <c r="X682" s="4"/>
      <c r="Y682" s="4"/>
      <c r="Z682" s="4"/>
      <c r="AA682" s="4"/>
      <c r="AB682" s="4"/>
      <c r="AC682" s="4"/>
      <c r="AD682" s="4"/>
      <c r="AE682" s="4"/>
      <c r="AF682" s="4"/>
      <c r="AG682" s="4"/>
    </row>
    <row r="683">
      <c r="A683" s="4"/>
      <c r="B683" s="4"/>
      <c r="C683" s="4"/>
      <c r="D683" s="4"/>
      <c r="E683" s="4"/>
      <c r="F683" s="4"/>
      <c r="G683" s="4"/>
      <c r="H683" s="8"/>
      <c r="I683" s="8"/>
      <c r="J683" s="8"/>
      <c r="K683" s="8"/>
      <c r="L683" s="8"/>
      <c r="M683" s="119"/>
      <c r="N683" s="118"/>
      <c r="O683" s="119"/>
      <c r="P683" s="119"/>
      <c r="Q683" s="119"/>
      <c r="R683" s="119"/>
      <c r="S683" s="4"/>
      <c r="T683" s="4"/>
      <c r="U683" s="4"/>
      <c r="V683" s="4"/>
      <c r="W683" s="4"/>
      <c r="X683" s="4"/>
      <c r="Y683" s="4"/>
      <c r="Z683" s="4"/>
      <c r="AA683" s="4"/>
      <c r="AB683" s="4"/>
      <c r="AC683" s="4"/>
      <c r="AD683" s="4"/>
      <c r="AE683" s="4"/>
      <c r="AF683" s="4"/>
      <c r="AG683" s="4"/>
    </row>
    <row r="684">
      <c r="A684" s="4"/>
      <c r="B684" s="4"/>
      <c r="C684" s="4"/>
      <c r="D684" s="4"/>
      <c r="E684" s="4"/>
      <c r="F684" s="4"/>
      <c r="G684" s="4"/>
      <c r="H684" s="8"/>
      <c r="I684" s="8"/>
      <c r="J684" s="8"/>
      <c r="K684" s="8"/>
      <c r="L684" s="8"/>
      <c r="M684" s="119"/>
      <c r="N684" s="118"/>
      <c r="O684" s="119"/>
      <c r="P684" s="119"/>
      <c r="Q684" s="119"/>
      <c r="R684" s="119"/>
      <c r="S684" s="4"/>
      <c r="T684" s="4"/>
      <c r="U684" s="4"/>
      <c r="V684" s="4"/>
      <c r="W684" s="4"/>
      <c r="X684" s="4"/>
      <c r="Y684" s="4"/>
      <c r="Z684" s="4"/>
      <c r="AA684" s="4"/>
      <c r="AB684" s="4"/>
      <c r="AC684" s="4"/>
      <c r="AD684" s="4"/>
      <c r="AE684" s="4"/>
      <c r="AF684" s="4"/>
      <c r="AG684" s="4"/>
    </row>
    <row r="685">
      <c r="A685" s="4"/>
      <c r="B685" s="4"/>
      <c r="C685" s="4"/>
      <c r="D685" s="4"/>
      <c r="E685" s="4"/>
      <c r="F685" s="4"/>
      <c r="G685" s="4"/>
      <c r="H685" s="8"/>
      <c r="I685" s="8"/>
      <c r="J685" s="8"/>
      <c r="K685" s="8"/>
      <c r="L685" s="8"/>
      <c r="M685" s="119"/>
      <c r="N685" s="118"/>
      <c r="O685" s="119"/>
      <c r="P685" s="119"/>
      <c r="Q685" s="119"/>
      <c r="R685" s="119"/>
      <c r="S685" s="4"/>
      <c r="T685" s="4"/>
      <c r="U685" s="4"/>
      <c r="V685" s="4"/>
      <c r="W685" s="4"/>
      <c r="X685" s="4"/>
      <c r="Y685" s="4"/>
      <c r="Z685" s="4"/>
      <c r="AA685" s="4"/>
      <c r="AB685" s="4"/>
      <c r="AC685" s="4"/>
      <c r="AD685" s="4"/>
      <c r="AE685" s="4"/>
      <c r="AF685" s="4"/>
      <c r="AG685" s="4"/>
    </row>
    <row r="686">
      <c r="A686" s="4"/>
      <c r="B686" s="4"/>
      <c r="C686" s="4"/>
      <c r="D686" s="4"/>
      <c r="E686" s="4"/>
      <c r="F686" s="4"/>
      <c r="G686" s="4"/>
      <c r="H686" s="8"/>
      <c r="I686" s="8"/>
      <c r="J686" s="8"/>
      <c r="K686" s="8"/>
      <c r="L686" s="8"/>
      <c r="M686" s="119"/>
      <c r="N686" s="118"/>
      <c r="O686" s="119"/>
      <c r="P686" s="119"/>
      <c r="Q686" s="119"/>
      <c r="R686" s="119"/>
      <c r="S686" s="4"/>
      <c r="T686" s="4"/>
      <c r="U686" s="4"/>
      <c r="V686" s="4"/>
      <c r="W686" s="4"/>
      <c r="X686" s="4"/>
      <c r="Y686" s="4"/>
      <c r="Z686" s="4"/>
      <c r="AA686" s="4"/>
      <c r="AB686" s="4"/>
      <c r="AC686" s="4"/>
      <c r="AD686" s="4"/>
      <c r="AE686" s="4"/>
      <c r="AF686" s="4"/>
      <c r="AG686" s="4"/>
    </row>
    <row r="687">
      <c r="A687" s="4"/>
      <c r="B687" s="4"/>
      <c r="C687" s="4"/>
      <c r="D687" s="4"/>
      <c r="E687" s="4"/>
      <c r="F687" s="4"/>
      <c r="G687" s="4"/>
      <c r="H687" s="8"/>
      <c r="I687" s="8"/>
      <c r="J687" s="8"/>
      <c r="K687" s="8"/>
      <c r="L687" s="8"/>
      <c r="M687" s="119"/>
      <c r="N687" s="118"/>
      <c r="O687" s="119"/>
      <c r="P687" s="119"/>
      <c r="Q687" s="119"/>
      <c r="R687" s="119"/>
      <c r="S687" s="4"/>
      <c r="T687" s="4"/>
      <c r="U687" s="4"/>
      <c r="V687" s="4"/>
      <c r="W687" s="4"/>
      <c r="X687" s="4"/>
      <c r="Y687" s="4"/>
      <c r="Z687" s="4"/>
      <c r="AA687" s="4"/>
      <c r="AB687" s="4"/>
      <c r="AC687" s="4"/>
      <c r="AD687" s="4"/>
      <c r="AE687" s="4"/>
      <c r="AF687" s="4"/>
      <c r="AG687" s="4"/>
    </row>
    <row r="688">
      <c r="A688" s="4"/>
      <c r="B688" s="4"/>
      <c r="C688" s="4"/>
      <c r="D688" s="4"/>
      <c r="E688" s="4"/>
      <c r="F688" s="4"/>
      <c r="G688" s="4"/>
      <c r="H688" s="8"/>
      <c r="I688" s="8"/>
      <c r="J688" s="8"/>
      <c r="K688" s="8"/>
      <c r="L688" s="8"/>
      <c r="M688" s="119"/>
      <c r="N688" s="118"/>
      <c r="O688" s="119"/>
      <c r="P688" s="119"/>
      <c r="Q688" s="119"/>
      <c r="R688" s="119"/>
      <c r="S688" s="4"/>
      <c r="T688" s="4"/>
      <c r="U688" s="4"/>
      <c r="V688" s="4"/>
      <c r="W688" s="4"/>
      <c r="X688" s="4"/>
      <c r="Y688" s="4"/>
      <c r="Z688" s="4"/>
      <c r="AA688" s="4"/>
      <c r="AB688" s="4"/>
      <c r="AC688" s="4"/>
      <c r="AD688" s="4"/>
      <c r="AE688" s="4"/>
      <c r="AF688" s="4"/>
      <c r="AG688" s="4"/>
    </row>
    <row r="689">
      <c r="A689" s="4"/>
      <c r="B689" s="4"/>
      <c r="C689" s="4"/>
      <c r="D689" s="4"/>
      <c r="E689" s="4"/>
      <c r="F689" s="4"/>
      <c r="G689" s="4"/>
      <c r="H689" s="8"/>
      <c r="I689" s="8"/>
      <c r="J689" s="8"/>
      <c r="K689" s="8"/>
      <c r="L689" s="8"/>
      <c r="M689" s="119"/>
      <c r="N689" s="118"/>
      <c r="O689" s="119"/>
      <c r="P689" s="119"/>
      <c r="Q689" s="119"/>
      <c r="R689" s="119"/>
      <c r="S689" s="4"/>
      <c r="T689" s="4"/>
      <c r="U689" s="4"/>
      <c r="V689" s="4"/>
      <c r="W689" s="4"/>
      <c r="X689" s="4"/>
      <c r="Y689" s="4"/>
      <c r="Z689" s="4"/>
      <c r="AA689" s="4"/>
      <c r="AB689" s="4"/>
      <c r="AC689" s="4"/>
      <c r="AD689" s="4"/>
      <c r="AE689" s="4"/>
      <c r="AF689" s="4"/>
      <c r="AG689" s="4"/>
    </row>
    <row r="690">
      <c r="A690" s="4"/>
      <c r="B690" s="4"/>
      <c r="C690" s="4"/>
      <c r="D690" s="4"/>
      <c r="E690" s="4"/>
      <c r="F690" s="4"/>
      <c r="G690" s="4"/>
      <c r="H690" s="8"/>
      <c r="I690" s="8"/>
      <c r="J690" s="8"/>
      <c r="K690" s="8"/>
      <c r="L690" s="8"/>
      <c r="M690" s="119"/>
      <c r="N690" s="118"/>
      <c r="O690" s="119"/>
      <c r="P690" s="119"/>
      <c r="Q690" s="119"/>
      <c r="R690" s="119"/>
      <c r="S690" s="4"/>
      <c r="T690" s="4"/>
      <c r="U690" s="4"/>
      <c r="V690" s="4"/>
      <c r="W690" s="4"/>
      <c r="X690" s="4"/>
      <c r="Y690" s="4"/>
      <c r="Z690" s="4"/>
      <c r="AA690" s="4"/>
      <c r="AB690" s="4"/>
      <c r="AC690" s="4"/>
      <c r="AD690" s="4"/>
      <c r="AE690" s="4"/>
      <c r="AF690" s="4"/>
      <c r="AG690" s="4"/>
    </row>
    <row r="691">
      <c r="A691" s="4"/>
      <c r="B691" s="4"/>
      <c r="C691" s="4"/>
      <c r="D691" s="4"/>
      <c r="E691" s="4"/>
      <c r="F691" s="4"/>
      <c r="G691" s="4"/>
      <c r="H691" s="8"/>
      <c r="I691" s="8"/>
      <c r="J691" s="8"/>
      <c r="K691" s="8"/>
      <c r="L691" s="8"/>
      <c r="M691" s="119"/>
      <c r="N691" s="118"/>
      <c r="O691" s="119"/>
      <c r="P691" s="119"/>
      <c r="Q691" s="119"/>
      <c r="R691" s="119"/>
      <c r="S691" s="4"/>
      <c r="T691" s="4"/>
      <c r="U691" s="4"/>
      <c r="V691" s="4"/>
      <c r="W691" s="4"/>
      <c r="X691" s="4"/>
      <c r="Y691" s="4"/>
      <c r="Z691" s="4"/>
      <c r="AA691" s="4"/>
      <c r="AB691" s="4"/>
      <c r="AC691" s="4"/>
      <c r="AD691" s="4"/>
      <c r="AE691" s="4"/>
      <c r="AF691" s="4"/>
      <c r="AG691" s="4"/>
    </row>
    <row r="692">
      <c r="A692" s="4"/>
      <c r="B692" s="4"/>
      <c r="C692" s="4"/>
      <c r="D692" s="4"/>
      <c r="E692" s="4"/>
      <c r="F692" s="4"/>
      <c r="G692" s="4"/>
      <c r="H692" s="8"/>
      <c r="I692" s="8"/>
      <c r="J692" s="8"/>
      <c r="K692" s="8"/>
      <c r="L692" s="8"/>
      <c r="M692" s="119"/>
      <c r="N692" s="118"/>
      <c r="O692" s="119"/>
      <c r="P692" s="119"/>
      <c r="Q692" s="119"/>
      <c r="R692" s="119"/>
      <c r="S692" s="4"/>
      <c r="T692" s="4"/>
      <c r="U692" s="4"/>
      <c r="V692" s="4"/>
      <c r="W692" s="4"/>
      <c r="X692" s="4"/>
      <c r="Y692" s="4"/>
      <c r="Z692" s="4"/>
      <c r="AA692" s="4"/>
      <c r="AB692" s="4"/>
      <c r="AC692" s="4"/>
      <c r="AD692" s="4"/>
      <c r="AE692" s="4"/>
      <c r="AF692" s="4"/>
      <c r="AG692" s="4"/>
    </row>
    <row r="693">
      <c r="A693" s="4"/>
      <c r="B693" s="4"/>
      <c r="C693" s="4"/>
      <c r="D693" s="4"/>
      <c r="E693" s="4"/>
      <c r="F693" s="4"/>
      <c r="G693" s="4"/>
      <c r="H693" s="8"/>
      <c r="I693" s="8"/>
      <c r="J693" s="8"/>
      <c r="K693" s="8"/>
      <c r="L693" s="8"/>
      <c r="M693" s="119"/>
      <c r="N693" s="118"/>
      <c r="O693" s="119"/>
      <c r="P693" s="119"/>
      <c r="Q693" s="119"/>
      <c r="R693" s="119"/>
      <c r="S693" s="4"/>
      <c r="T693" s="4"/>
      <c r="U693" s="4"/>
      <c r="V693" s="4"/>
      <c r="W693" s="4"/>
      <c r="X693" s="4"/>
      <c r="Y693" s="4"/>
      <c r="Z693" s="4"/>
      <c r="AA693" s="4"/>
      <c r="AB693" s="4"/>
      <c r="AC693" s="4"/>
      <c r="AD693" s="4"/>
      <c r="AE693" s="4"/>
      <c r="AF693" s="4"/>
      <c r="AG693" s="4"/>
    </row>
    <row r="694">
      <c r="A694" s="4"/>
      <c r="B694" s="4"/>
      <c r="C694" s="4"/>
      <c r="D694" s="4"/>
      <c r="E694" s="4"/>
      <c r="F694" s="4"/>
      <c r="G694" s="4"/>
      <c r="H694" s="8"/>
      <c r="I694" s="8"/>
      <c r="J694" s="8"/>
      <c r="K694" s="8"/>
      <c r="L694" s="8"/>
      <c r="M694" s="119"/>
      <c r="N694" s="118"/>
      <c r="O694" s="119"/>
      <c r="P694" s="119"/>
      <c r="Q694" s="119"/>
      <c r="R694" s="119"/>
      <c r="S694" s="4"/>
      <c r="T694" s="4"/>
      <c r="U694" s="4"/>
      <c r="V694" s="4"/>
      <c r="W694" s="4"/>
      <c r="X694" s="4"/>
      <c r="Y694" s="4"/>
      <c r="Z694" s="4"/>
      <c r="AA694" s="4"/>
      <c r="AB694" s="4"/>
      <c r="AC694" s="4"/>
      <c r="AD694" s="4"/>
      <c r="AE694" s="4"/>
      <c r="AF694" s="4"/>
      <c r="AG694" s="4"/>
    </row>
    <row r="695">
      <c r="A695" s="4"/>
      <c r="B695" s="4"/>
      <c r="C695" s="4"/>
      <c r="D695" s="4"/>
      <c r="E695" s="4"/>
      <c r="F695" s="4"/>
      <c r="G695" s="4"/>
      <c r="H695" s="8"/>
      <c r="I695" s="8"/>
      <c r="J695" s="8"/>
      <c r="K695" s="8"/>
      <c r="L695" s="8"/>
      <c r="M695" s="119"/>
      <c r="N695" s="118"/>
      <c r="O695" s="119"/>
      <c r="P695" s="119"/>
      <c r="Q695" s="119"/>
      <c r="R695" s="119"/>
      <c r="S695" s="4"/>
      <c r="T695" s="4"/>
      <c r="U695" s="4"/>
      <c r="V695" s="4"/>
      <c r="W695" s="4"/>
      <c r="X695" s="4"/>
      <c r="Y695" s="4"/>
      <c r="Z695" s="4"/>
      <c r="AA695" s="4"/>
      <c r="AB695" s="4"/>
      <c r="AC695" s="4"/>
      <c r="AD695" s="4"/>
      <c r="AE695" s="4"/>
      <c r="AF695" s="4"/>
      <c r="AG695" s="4"/>
    </row>
    <row r="696">
      <c r="A696" s="4"/>
      <c r="B696" s="4"/>
      <c r="C696" s="4"/>
      <c r="D696" s="4"/>
      <c r="E696" s="4"/>
      <c r="F696" s="4"/>
      <c r="G696" s="4"/>
      <c r="H696" s="8"/>
      <c r="I696" s="8"/>
      <c r="J696" s="8"/>
      <c r="K696" s="8"/>
      <c r="L696" s="8"/>
      <c r="M696" s="119"/>
      <c r="N696" s="118"/>
      <c r="O696" s="119"/>
      <c r="P696" s="119"/>
      <c r="Q696" s="119"/>
      <c r="R696" s="119"/>
      <c r="S696" s="4"/>
      <c r="T696" s="4"/>
      <c r="U696" s="4"/>
      <c r="V696" s="4"/>
      <c r="W696" s="4"/>
      <c r="X696" s="4"/>
      <c r="Y696" s="4"/>
      <c r="Z696" s="4"/>
      <c r="AA696" s="4"/>
      <c r="AB696" s="4"/>
      <c r="AC696" s="4"/>
      <c r="AD696" s="4"/>
      <c r="AE696" s="4"/>
      <c r="AF696" s="4"/>
      <c r="AG696" s="4"/>
    </row>
    <row r="697">
      <c r="A697" s="4"/>
      <c r="B697" s="4"/>
      <c r="C697" s="4"/>
      <c r="D697" s="4"/>
      <c r="E697" s="4"/>
      <c r="F697" s="4"/>
      <c r="G697" s="4"/>
      <c r="H697" s="8"/>
      <c r="I697" s="8"/>
      <c r="J697" s="8"/>
      <c r="K697" s="8"/>
      <c r="L697" s="8"/>
      <c r="M697" s="119"/>
      <c r="N697" s="118"/>
      <c r="O697" s="119"/>
      <c r="P697" s="119"/>
      <c r="Q697" s="119"/>
      <c r="R697" s="119"/>
      <c r="S697" s="4"/>
      <c r="T697" s="4"/>
      <c r="U697" s="4"/>
      <c r="V697" s="4"/>
      <c r="W697" s="4"/>
      <c r="X697" s="4"/>
      <c r="Y697" s="4"/>
      <c r="Z697" s="4"/>
      <c r="AA697" s="4"/>
      <c r="AB697" s="4"/>
      <c r="AC697" s="4"/>
      <c r="AD697" s="4"/>
      <c r="AE697" s="4"/>
      <c r="AF697" s="4"/>
      <c r="AG697" s="4"/>
    </row>
    <row r="698">
      <c r="A698" s="4"/>
      <c r="B698" s="4"/>
      <c r="C698" s="4"/>
      <c r="D698" s="4"/>
      <c r="E698" s="4"/>
      <c r="F698" s="4"/>
      <c r="G698" s="4"/>
      <c r="H698" s="8"/>
      <c r="I698" s="8"/>
      <c r="J698" s="8"/>
      <c r="K698" s="8"/>
      <c r="L698" s="8"/>
      <c r="M698" s="119"/>
      <c r="N698" s="118"/>
      <c r="O698" s="119"/>
      <c r="P698" s="119"/>
      <c r="Q698" s="119"/>
      <c r="R698" s="119"/>
      <c r="S698" s="4"/>
      <c r="T698" s="4"/>
      <c r="U698" s="4"/>
      <c r="V698" s="4"/>
      <c r="W698" s="4"/>
      <c r="X698" s="4"/>
      <c r="Y698" s="4"/>
      <c r="Z698" s="4"/>
      <c r="AA698" s="4"/>
      <c r="AB698" s="4"/>
      <c r="AC698" s="4"/>
      <c r="AD698" s="4"/>
      <c r="AE698" s="4"/>
      <c r="AF698" s="4"/>
      <c r="AG698" s="4"/>
    </row>
    <row r="699">
      <c r="A699" s="4"/>
      <c r="B699" s="4"/>
      <c r="C699" s="4"/>
      <c r="D699" s="4"/>
      <c r="E699" s="4"/>
      <c r="F699" s="4"/>
      <c r="G699" s="4"/>
      <c r="H699" s="8"/>
      <c r="I699" s="8"/>
      <c r="J699" s="8"/>
      <c r="K699" s="8"/>
      <c r="L699" s="8"/>
      <c r="M699" s="119"/>
      <c r="N699" s="118"/>
      <c r="O699" s="119"/>
      <c r="P699" s="119"/>
      <c r="Q699" s="119"/>
      <c r="R699" s="119"/>
      <c r="S699" s="4"/>
      <c r="T699" s="4"/>
      <c r="U699" s="4"/>
      <c r="V699" s="4"/>
      <c r="W699" s="4"/>
      <c r="X699" s="4"/>
      <c r="Y699" s="4"/>
      <c r="Z699" s="4"/>
      <c r="AA699" s="4"/>
      <c r="AB699" s="4"/>
      <c r="AC699" s="4"/>
      <c r="AD699" s="4"/>
      <c r="AE699" s="4"/>
      <c r="AF699" s="4"/>
      <c r="AG699" s="4"/>
    </row>
    <row r="700">
      <c r="A700" s="4"/>
      <c r="B700" s="4"/>
      <c r="C700" s="4"/>
      <c r="D700" s="4"/>
      <c r="E700" s="4"/>
      <c r="F700" s="4"/>
      <c r="G700" s="4"/>
      <c r="H700" s="8"/>
      <c r="I700" s="8"/>
      <c r="J700" s="8"/>
      <c r="K700" s="8"/>
      <c r="L700" s="8"/>
      <c r="M700" s="119"/>
      <c r="N700" s="118"/>
      <c r="O700" s="119"/>
      <c r="P700" s="119"/>
      <c r="Q700" s="119"/>
      <c r="R700" s="119"/>
      <c r="S700" s="4"/>
      <c r="T700" s="4"/>
      <c r="U700" s="4"/>
      <c r="V700" s="4"/>
      <c r="W700" s="4"/>
      <c r="X700" s="4"/>
      <c r="Y700" s="4"/>
      <c r="Z700" s="4"/>
      <c r="AA700" s="4"/>
      <c r="AB700" s="4"/>
      <c r="AC700" s="4"/>
      <c r="AD700" s="4"/>
      <c r="AE700" s="4"/>
      <c r="AF700" s="4"/>
      <c r="AG700" s="4"/>
    </row>
    <row r="701">
      <c r="A701" s="4"/>
      <c r="B701" s="4"/>
      <c r="C701" s="4"/>
      <c r="D701" s="4"/>
      <c r="E701" s="4"/>
      <c r="F701" s="4"/>
      <c r="G701" s="4"/>
      <c r="H701" s="8"/>
      <c r="I701" s="8"/>
      <c r="J701" s="8"/>
      <c r="K701" s="8"/>
      <c r="L701" s="8"/>
      <c r="M701" s="119"/>
      <c r="N701" s="118"/>
      <c r="O701" s="119"/>
      <c r="P701" s="119"/>
      <c r="Q701" s="119"/>
      <c r="R701" s="119"/>
      <c r="S701" s="4"/>
      <c r="T701" s="4"/>
      <c r="U701" s="4"/>
      <c r="V701" s="4"/>
      <c r="W701" s="4"/>
      <c r="X701" s="4"/>
      <c r="Y701" s="4"/>
      <c r="Z701" s="4"/>
      <c r="AA701" s="4"/>
      <c r="AB701" s="4"/>
      <c r="AC701" s="4"/>
      <c r="AD701" s="4"/>
      <c r="AE701" s="4"/>
      <c r="AF701" s="4"/>
      <c r="AG701" s="4"/>
    </row>
    <row r="702">
      <c r="A702" s="4"/>
      <c r="B702" s="4"/>
      <c r="C702" s="4"/>
      <c r="D702" s="4"/>
      <c r="E702" s="4"/>
      <c r="F702" s="4"/>
      <c r="G702" s="4"/>
      <c r="H702" s="8"/>
      <c r="I702" s="8"/>
      <c r="J702" s="8"/>
      <c r="K702" s="8"/>
      <c r="L702" s="8"/>
      <c r="M702" s="119"/>
      <c r="N702" s="118"/>
      <c r="O702" s="119"/>
      <c r="P702" s="119"/>
      <c r="Q702" s="119"/>
      <c r="R702" s="119"/>
      <c r="S702" s="4"/>
      <c r="T702" s="4"/>
      <c r="U702" s="4"/>
      <c r="V702" s="4"/>
      <c r="W702" s="4"/>
      <c r="X702" s="4"/>
      <c r="Y702" s="4"/>
      <c r="Z702" s="4"/>
      <c r="AA702" s="4"/>
      <c r="AB702" s="4"/>
      <c r="AC702" s="4"/>
      <c r="AD702" s="4"/>
      <c r="AE702" s="4"/>
      <c r="AF702" s="4"/>
      <c r="AG702" s="4"/>
    </row>
    <row r="703">
      <c r="A703" s="4"/>
      <c r="B703" s="4"/>
      <c r="C703" s="4"/>
      <c r="D703" s="4"/>
      <c r="E703" s="4"/>
      <c r="F703" s="4"/>
      <c r="G703" s="4"/>
      <c r="H703" s="8"/>
      <c r="I703" s="8"/>
      <c r="J703" s="8"/>
      <c r="K703" s="8"/>
      <c r="L703" s="8"/>
      <c r="M703" s="119"/>
      <c r="N703" s="118"/>
      <c r="O703" s="119"/>
      <c r="P703" s="119"/>
      <c r="Q703" s="119"/>
      <c r="R703" s="119"/>
      <c r="S703" s="4"/>
      <c r="T703" s="4"/>
      <c r="U703" s="4"/>
      <c r="V703" s="4"/>
      <c r="W703" s="4"/>
      <c r="X703" s="4"/>
      <c r="Y703" s="4"/>
      <c r="Z703" s="4"/>
      <c r="AA703" s="4"/>
      <c r="AB703" s="4"/>
      <c r="AC703" s="4"/>
      <c r="AD703" s="4"/>
      <c r="AE703" s="4"/>
      <c r="AF703" s="4"/>
      <c r="AG703" s="4"/>
    </row>
    <row r="704">
      <c r="A704" s="4"/>
      <c r="B704" s="4"/>
      <c r="C704" s="4"/>
      <c r="D704" s="4"/>
      <c r="E704" s="4"/>
      <c r="F704" s="4"/>
      <c r="G704" s="4"/>
      <c r="H704" s="8"/>
      <c r="I704" s="8"/>
      <c r="J704" s="8"/>
      <c r="K704" s="8"/>
      <c r="L704" s="8"/>
      <c r="M704" s="119"/>
      <c r="N704" s="118"/>
      <c r="O704" s="119"/>
      <c r="P704" s="119"/>
      <c r="Q704" s="119"/>
      <c r="R704" s="119"/>
      <c r="S704" s="4"/>
      <c r="T704" s="4"/>
      <c r="U704" s="4"/>
      <c r="V704" s="4"/>
      <c r="W704" s="4"/>
      <c r="X704" s="4"/>
      <c r="Y704" s="4"/>
      <c r="Z704" s="4"/>
      <c r="AA704" s="4"/>
      <c r="AB704" s="4"/>
      <c r="AC704" s="4"/>
      <c r="AD704" s="4"/>
      <c r="AE704" s="4"/>
      <c r="AF704" s="4"/>
      <c r="AG704" s="4"/>
    </row>
    <row r="705">
      <c r="A705" s="4"/>
      <c r="B705" s="4"/>
      <c r="C705" s="4"/>
      <c r="D705" s="4"/>
      <c r="E705" s="4"/>
      <c r="F705" s="4"/>
      <c r="G705" s="4"/>
      <c r="H705" s="8"/>
      <c r="I705" s="8"/>
      <c r="J705" s="8"/>
      <c r="K705" s="8"/>
      <c r="L705" s="8"/>
      <c r="M705" s="119"/>
      <c r="N705" s="118"/>
      <c r="O705" s="119"/>
      <c r="P705" s="119"/>
      <c r="Q705" s="119"/>
      <c r="R705" s="119"/>
      <c r="S705" s="4"/>
      <c r="T705" s="4"/>
      <c r="U705" s="4"/>
      <c r="V705" s="4"/>
      <c r="W705" s="4"/>
      <c r="X705" s="4"/>
      <c r="Y705" s="4"/>
      <c r="Z705" s="4"/>
      <c r="AA705" s="4"/>
      <c r="AB705" s="4"/>
      <c r="AC705" s="4"/>
      <c r="AD705" s="4"/>
      <c r="AE705" s="4"/>
      <c r="AF705" s="4"/>
      <c r="AG705" s="4"/>
    </row>
    <row r="706">
      <c r="A706" s="4"/>
      <c r="B706" s="4"/>
      <c r="C706" s="4"/>
      <c r="D706" s="4"/>
      <c r="E706" s="4"/>
      <c r="F706" s="4"/>
      <c r="G706" s="4"/>
      <c r="H706" s="8"/>
      <c r="I706" s="8"/>
      <c r="J706" s="8"/>
      <c r="K706" s="8"/>
      <c r="L706" s="8"/>
      <c r="M706" s="119"/>
      <c r="N706" s="118"/>
      <c r="O706" s="119"/>
      <c r="P706" s="119"/>
      <c r="Q706" s="119"/>
      <c r="R706" s="119"/>
      <c r="S706" s="4"/>
      <c r="T706" s="4"/>
      <c r="U706" s="4"/>
      <c r="V706" s="4"/>
      <c r="W706" s="4"/>
      <c r="X706" s="4"/>
      <c r="Y706" s="4"/>
      <c r="Z706" s="4"/>
      <c r="AA706" s="4"/>
      <c r="AB706" s="4"/>
      <c r="AC706" s="4"/>
      <c r="AD706" s="4"/>
      <c r="AE706" s="4"/>
      <c r="AF706" s="4"/>
      <c r="AG706" s="4"/>
    </row>
    <row r="707">
      <c r="A707" s="4"/>
      <c r="B707" s="4"/>
      <c r="C707" s="4"/>
      <c r="D707" s="4"/>
      <c r="E707" s="4"/>
      <c r="F707" s="4"/>
      <c r="G707" s="4"/>
      <c r="H707" s="8"/>
      <c r="I707" s="8"/>
      <c r="J707" s="8"/>
      <c r="K707" s="8"/>
      <c r="L707" s="8"/>
      <c r="M707" s="119"/>
      <c r="N707" s="118"/>
      <c r="O707" s="119"/>
      <c r="P707" s="119"/>
      <c r="Q707" s="119"/>
      <c r="R707" s="119"/>
      <c r="S707" s="4"/>
      <c r="T707" s="4"/>
      <c r="U707" s="4"/>
      <c r="V707" s="4"/>
      <c r="W707" s="4"/>
      <c r="X707" s="4"/>
      <c r="Y707" s="4"/>
      <c r="Z707" s="4"/>
      <c r="AA707" s="4"/>
      <c r="AB707" s="4"/>
      <c r="AC707" s="4"/>
      <c r="AD707" s="4"/>
      <c r="AE707" s="4"/>
      <c r="AF707" s="4"/>
      <c r="AG707" s="4"/>
    </row>
    <row r="708">
      <c r="A708" s="4"/>
      <c r="B708" s="4"/>
      <c r="C708" s="4"/>
      <c r="D708" s="4"/>
      <c r="E708" s="4"/>
      <c r="F708" s="4"/>
      <c r="G708" s="4"/>
      <c r="H708" s="8"/>
      <c r="I708" s="8"/>
      <c r="J708" s="8"/>
      <c r="K708" s="8"/>
      <c r="L708" s="8"/>
      <c r="M708" s="119"/>
      <c r="N708" s="118"/>
      <c r="O708" s="119"/>
      <c r="P708" s="119"/>
      <c r="Q708" s="119"/>
      <c r="R708" s="119"/>
      <c r="S708" s="4"/>
      <c r="T708" s="4"/>
      <c r="U708" s="4"/>
      <c r="V708" s="4"/>
      <c r="W708" s="4"/>
      <c r="X708" s="4"/>
      <c r="Y708" s="4"/>
      <c r="Z708" s="4"/>
      <c r="AA708" s="4"/>
      <c r="AB708" s="4"/>
      <c r="AC708" s="4"/>
      <c r="AD708" s="4"/>
      <c r="AE708" s="4"/>
      <c r="AF708" s="4"/>
      <c r="AG708" s="4"/>
    </row>
    <row r="709">
      <c r="A709" s="4"/>
      <c r="B709" s="4"/>
      <c r="C709" s="4"/>
      <c r="D709" s="4"/>
      <c r="E709" s="4"/>
      <c r="F709" s="4"/>
      <c r="G709" s="4"/>
      <c r="H709" s="8"/>
      <c r="I709" s="8"/>
      <c r="J709" s="8"/>
      <c r="K709" s="8"/>
      <c r="L709" s="8"/>
      <c r="M709" s="119"/>
      <c r="N709" s="118"/>
      <c r="O709" s="119"/>
      <c r="P709" s="119"/>
      <c r="Q709" s="119"/>
      <c r="R709" s="119"/>
      <c r="S709" s="4"/>
      <c r="T709" s="4"/>
      <c r="U709" s="4"/>
      <c r="V709" s="4"/>
      <c r="W709" s="4"/>
      <c r="X709" s="4"/>
      <c r="Y709" s="4"/>
      <c r="Z709" s="4"/>
      <c r="AA709" s="4"/>
      <c r="AB709" s="4"/>
      <c r="AC709" s="4"/>
      <c r="AD709" s="4"/>
      <c r="AE709" s="4"/>
      <c r="AF709" s="4"/>
      <c r="AG709" s="4"/>
    </row>
    <row r="710">
      <c r="A710" s="4"/>
      <c r="B710" s="4"/>
      <c r="C710" s="4"/>
      <c r="D710" s="4"/>
      <c r="E710" s="4"/>
      <c r="F710" s="4"/>
      <c r="G710" s="4"/>
      <c r="H710" s="8"/>
      <c r="I710" s="8"/>
      <c r="J710" s="8"/>
      <c r="K710" s="8"/>
      <c r="L710" s="8"/>
      <c r="M710" s="119"/>
      <c r="N710" s="118"/>
      <c r="O710" s="119"/>
      <c r="P710" s="119"/>
      <c r="Q710" s="119"/>
      <c r="R710" s="119"/>
      <c r="S710" s="4"/>
      <c r="T710" s="4"/>
      <c r="U710" s="4"/>
      <c r="V710" s="4"/>
      <c r="W710" s="4"/>
      <c r="X710" s="4"/>
      <c r="Y710" s="4"/>
      <c r="Z710" s="4"/>
      <c r="AA710" s="4"/>
      <c r="AB710" s="4"/>
      <c r="AC710" s="4"/>
      <c r="AD710" s="4"/>
      <c r="AE710" s="4"/>
      <c r="AF710" s="4"/>
      <c r="AG710" s="4"/>
    </row>
    <row r="711">
      <c r="A711" s="4"/>
      <c r="B711" s="4"/>
      <c r="C711" s="4"/>
      <c r="D711" s="4"/>
      <c r="E711" s="4"/>
      <c r="F711" s="4"/>
      <c r="G711" s="4"/>
      <c r="H711" s="8"/>
      <c r="I711" s="8"/>
      <c r="J711" s="8"/>
      <c r="K711" s="8"/>
      <c r="L711" s="8"/>
      <c r="M711" s="119"/>
      <c r="N711" s="118"/>
      <c r="O711" s="119"/>
      <c r="P711" s="119"/>
      <c r="Q711" s="119"/>
      <c r="R711" s="119"/>
      <c r="S711" s="4"/>
      <c r="T711" s="4"/>
      <c r="U711" s="4"/>
      <c r="V711" s="4"/>
      <c r="W711" s="4"/>
      <c r="X711" s="4"/>
      <c r="Y711" s="4"/>
      <c r="Z711" s="4"/>
      <c r="AA711" s="4"/>
      <c r="AB711" s="4"/>
      <c r="AC711" s="4"/>
      <c r="AD711" s="4"/>
      <c r="AE711" s="4"/>
      <c r="AF711" s="4"/>
      <c r="AG711" s="4"/>
    </row>
    <row r="712">
      <c r="A712" s="4"/>
      <c r="B712" s="4"/>
      <c r="C712" s="4"/>
      <c r="D712" s="4"/>
      <c r="E712" s="4"/>
      <c r="F712" s="4"/>
      <c r="G712" s="4"/>
      <c r="H712" s="8"/>
      <c r="I712" s="8"/>
      <c r="J712" s="8"/>
      <c r="K712" s="8"/>
      <c r="L712" s="8"/>
      <c r="M712" s="119"/>
      <c r="N712" s="118"/>
      <c r="O712" s="119"/>
      <c r="P712" s="119"/>
      <c r="Q712" s="119"/>
      <c r="R712" s="119"/>
      <c r="S712" s="4"/>
      <c r="T712" s="4"/>
      <c r="U712" s="4"/>
      <c r="V712" s="4"/>
      <c r="W712" s="4"/>
      <c r="X712" s="4"/>
      <c r="Y712" s="4"/>
      <c r="Z712" s="4"/>
      <c r="AA712" s="4"/>
      <c r="AB712" s="4"/>
      <c r="AC712" s="4"/>
      <c r="AD712" s="4"/>
      <c r="AE712" s="4"/>
      <c r="AF712" s="4"/>
      <c r="AG712" s="4"/>
    </row>
    <row r="713">
      <c r="A713" s="4"/>
      <c r="B713" s="4"/>
      <c r="C713" s="4"/>
      <c r="D713" s="4"/>
      <c r="E713" s="4"/>
      <c r="F713" s="4"/>
      <c r="G713" s="4"/>
      <c r="H713" s="8"/>
      <c r="I713" s="8"/>
      <c r="J713" s="8"/>
      <c r="K713" s="8"/>
      <c r="L713" s="8"/>
      <c r="M713" s="119"/>
      <c r="N713" s="118"/>
      <c r="O713" s="119"/>
      <c r="P713" s="119"/>
      <c r="Q713" s="119"/>
      <c r="R713" s="119"/>
      <c r="S713" s="4"/>
      <c r="T713" s="4"/>
      <c r="U713" s="4"/>
      <c r="V713" s="4"/>
      <c r="W713" s="4"/>
      <c r="X713" s="4"/>
      <c r="Y713" s="4"/>
      <c r="Z713" s="4"/>
      <c r="AA713" s="4"/>
      <c r="AB713" s="4"/>
      <c r="AC713" s="4"/>
      <c r="AD713" s="4"/>
      <c r="AE713" s="4"/>
      <c r="AF713" s="4"/>
      <c r="AG713" s="4"/>
    </row>
    <row r="714">
      <c r="A714" s="4"/>
      <c r="B714" s="4"/>
      <c r="C714" s="4"/>
      <c r="D714" s="4"/>
      <c r="E714" s="4"/>
      <c r="F714" s="4"/>
      <c r="G714" s="4"/>
      <c r="H714" s="8"/>
      <c r="I714" s="8"/>
      <c r="J714" s="8"/>
      <c r="K714" s="8"/>
      <c r="L714" s="8"/>
      <c r="M714" s="119"/>
      <c r="N714" s="118"/>
      <c r="O714" s="119"/>
      <c r="P714" s="119"/>
      <c r="Q714" s="119"/>
      <c r="R714" s="119"/>
      <c r="S714" s="4"/>
      <c r="T714" s="4"/>
      <c r="U714" s="4"/>
      <c r="V714" s="4"/>
      <c r="W714" s="4"/>
      <c r="X714" s="4"/>
      <c r="Y714" s="4"/>
      <c r="Z714" s="4"/>
      <c r="AA714" s="4"/>
      <c r="AB714" s="4"/>
      <c r="AC714" s="4"/>
      <c r="AD714" s="4"/>
      <c r="AE714" s="4"/>
      <c r="AF714" s="4"/>
      <c r="AG714" s="4"/>
    </row>
    <row r="715">
      <c r="A715" s="4"/>
      <c r="B715" s="4"/>
      <c r="C715" s="4"/>
      <c r="D715" s="4"/>
      <c r="E715" s="4"/>
      <c r="F715" s="4"/>
      <c r="G715" s="4"/>
      <c r="H715" s="8"/>
      <c r="I715" s="8"/>
      <c r="J715" s="8"/>
      <c r="K715" s="8"/>
      <c r="L715" s="8"/>
      <c r="M715" s="119"/>
      <c r="N715" s="118"/>
      <c r="O715" s="119"/>
      <c r="P715" s="119"/>
      <c r="Q715" s="119"/>
      <c r="R715" s="119"/>
      <c r="S715" s="4"/>
      <c r="T715" s="4"/>
      <c r="U715" s="4"/>
      <c r="V715" s="4"/>
      <c r="W715" s="4"/>
      <c r="X715" s="4"/>
      <c r="Y715" s="4"/>
      <c r="Z715" s="4"/>
      <c r="AA715" s="4"/>
      <c r="AB715" s="4"/>
      <c r="AC715" s="4"/>
      <c r="AD715" s="4"/>
      <c r="AE715" s="4"/>
      <c r="AF715" s="4"/>
      <c r="AG715" s="4"/>
    </row>
    <row r="716">
      <c r="A716" s="4"/>
      <c r="B716" s="4"/>
      <c r="C716" s="4"/>
      <c r="D716" s="4"/>
      <c r="E716" s="4"/>
      <c r="F716" s="4"/>
      <c r="G716" s="4"/>
      <c r="H716" s="8"/>
      <c r="I716" s="8"/>
      <c r="J716" s="8"/>
      <c r="K716" s="8"/>
      <c r="L716" s="8"/>
      <c r="M716" s="119"/>
      <c r="N716" s="118"/>
      <c r="O716" s="119"/>
      <c r="P716" s="119"/>
      <c r="Q716" s="119"/>
      <c r="R716" s="119"/>
      <c r="S716" s="4"/>
      <c r="T716" s="4"/>
      <c r="U716" s="4"/>
      <c r="V716" s="4"/>
      <c r="W716" s="4"/>
      <c r="X716" s="4"/>
      <c r="Y716" s="4"/>
      <c r="Z716" s="4"/>
      <c r="AA716" s="4"/>
      <c r="AB716" s="4"/>
      <c r="AC716" s="4"/>
      <c r="AD716" s="4"/>
      <c r="AE716" s="4"/>
      <c r="AF716" s="4"/>
      <c r="AG716" s="4"/>
    </row>
    <row r="717">
      <c r="A717" s="4"/>
      <c r="B717" s="4"/>
      <c r="C717" s="4"/>
      <c r="D717" s="4"/>
      <c r="E717" s="4"/>
      <c r="F717" s="4"/>
      <c r="G717" s="4"/>
      <c r="H717" s="8"/>
      <c r="I717" s="8"/>
      <c r="J717" s="8"/>
      <c r="K717" s="8"/>
      <c r="L717" s="8"/>
      <c r="M717" s="119"/>
      <c r="N717" s="118"/>
      <c r="O717" s="119"/>
      <c r="P717" s="119"/>
      <c r="Q717" s="119"/>
      <c r="R717" s="119"/>
      <c r="S717" s="4"/>
      <c r="T717" s="4"/>
      <c r="U717" s="4"/>
      <c r="V717" s="4"/>
      <c r="W717" s="4"/>
      <c r="X717" s="4"/>
      <c r="Y717" s="4"/>
      <c r="Z717" s="4"/>
      <c r="AA717" s="4"/>
      <c r="AB717" s="4"/>
      <c r="AC717" s="4"/>
      <c r="AD717" s="4"/>
      <c r="AE717" s="4"/>
      <c r="AF717" s="4"/>
      <c r="AG717" s="4"/>
    </row>
    <row r="718">
      <c r="A718" s="4"/>
      <c r="B718" s="4"/>
      <c r="C718" s="4"/>
      <c r="D718" s="4"/>
      <c r="E718" s="4"/>
      <c r="F718" s="4"/>
      <c r="G718" s="4"/>
      <c r="H718" s="8"/>
      <c r="I718" s="8"/>
      <c r="J718" s="8"/>
      <c r="K718" s="8"/>
      <c r="L718" s="8"/>
      <c r="M718" s="119"/>
      <c r="N718" s="118"/>
      <c r="O718" s="119"/>
      <c r="P718" s="119"/>
      <c r="Q718" s="119"/>
      <c r="R718" s="119"/>
      <c r="S718" s="4"/>
      <c r="T718" s="4"/>
      <c r="U718" s="4"/>
      <c r="V718" s="4"/>
      <c r="W718" s="4"/>
      <c r="X718" s="4"/>
      <c r="Y718" s="4"/>
      <c r="Z718" s="4"/>
      <c r="AA718" s="4"/>
      <c r="AB718" s="4"/>
      <c r="AC718" s="4"/>
      <c r="AD718" s="4"/>
      <c r="AE718" s="4"/>
      <c r="AF718" s="4"/>
      <c r="AG718" s="4"/>
    </row>
    <row r="719">
      <c r="A719" s="4"/>
      <c r="B719" s="4"/>
      <c r="C719" s="4"/>
      <c r="D719" s="4"/>
      <c r="E719" s="4"/>
      <c r="F719" s="4"/>
      <c r="G719" s="4"/>
      <c r="H719" s="8"/>
      <c r="I719" s="8"/>
      <c r="J719" s="8"/>
      <c r="K719" s="8"/>
      <c r="L719" s="8"/>
      <c r="M719" s="119"/>
      <c r="N719" s="118"/>
      <c r="O719" s="119"/>
      <c r="P719" s="119"/>
      <c r="Q719" s="119"/>
      <c r="R719" s="119"/>
      <c r="S719" s="4"/>
      <c r="T719" s="4"/>
      <c r="U719" s="4"/>
      <c r="V719" s="4"/>
      <c r="W719" s="4"/>
      <c r="X719" s="4"/>
      <c r="Y719" s="4"/>
      <c r="Z719" s="4"/>
      <c r="AA719" s="4"/>
      <c r="AB719" s="4"/>
      <c r="AC719" s="4"/>
      <c r="AD719" s="4"/>
      <c r="AE719" s="4"/>
      <c r="AF719" s="4"/>
      <c r="AG719" s="4"/>
    </row>
    <row r="720">
      <c r="A720" s="4"/>
      <c r="B720" s="4"/>
      <c r="C720" s="4"/>
      <c r="D720" s="4"/>
      <c r="E720" s="4"/>
      <c r="F720" s="4"/>
      <c r="G720" s="4"/>
      <c r="H720" s="8"/>
      <c r="I720" s="8"/>
      <c r="J720" s="8"/>
      <c r="K720" s="8"/>
      <c r="L720" s="8"/>
      <c r="M720" s="119"/>
      <c r="N720" s="118"/>
      <c r="O720" s="119"/>
      <c r="P720" s="119"/>
      <c r="Q720" s="119"/>
      <c r="R720" s="119"/>
      <c r="S720" s="4"/>
      <c r="T720" s="4"/>
      <c r="U720" s="4"/>
      <c r="V720" s="4"/>
      <c r="W720" s="4"/>
      <c r="X720" s="4"/>
      <c r="Y720" s="4"/>
      <c r="Z720" s="4"/>
      <c r="AA720" s="4"/>
      <c r="AB720" s="4"/>
      <c r="AC720" s="4"/>
      <c r="AD720" s="4"/>
      <c r="AE720" s="4"/>
      <c r="AF720" s="4"/>
      <c r="AG720" s="4"/>
    </row>
    <row r="721">
      <c r="A721" s="4"/>
      <c r="B721" s="4"/>
      <c r="C721" s="4"/>
      <c r="D721" s="4"/>
      <c r="E721" s="4"/>
      <c r="F721" s="4"/>
      <c r="G721" s="4"/>
      <c r="H721" s="8"/>
      <c r="I721" s="8"/>
      <c r="J721" s="8"/>
      <c r="K721" s="8"/>
      <c r="L721" s="8"/>
      <c r="M721" s="119"/>
      <c r="N721" s="118"/>
      <c r="O721" s="119"/>
      <c r="P721" s="119"/>
      <c r="Q721" s="119"/>
      <c r="R721" s="119"/>
      <c r="S721" s="4"/>
      <c r="T721" s="4"/>
      <c r="U721" s="4"/>
      <c r="V721" s="4"/>
      <c r="W721" s="4"/>
      <c r="X721" s="4"/>
      <c r="Y721" s="4"/>
      <c r="Z721" s="4"/>
      <c r="AA721" s="4"/>
      <c r="AB721" s="4"/>
      <c r="AC721" s="4"/>
      <c r="AD721" s="4"/>
      <c r="AE721" s="4"/>
      <c r="AF721" s="4"/>
      <c r="AG721" s="4"/>
    </row>
    <row r="722">
      <c r="A722" s="4"/>
      <c r="B722" s="4"/>
      <c r="C722" s="4"/>
      <c r="D722" s="4"/>
      <c r="E722" s="4"/>
      <c r="F722" s="4"/>
      <c r="G722" s="4"/>
      <c r="H722" s="8"/>
      <c r="I722" s="8"/>
      <c r="J722" s="8"/>
      <c r="K722" s="8"/>
      <c r="L722" s="8"/>
      <c r="M722" s="119"/>
      <c r="N722" s="118"/>
      <c r="O722" s="119"/>
      <c r="P722" s="119"/>
      <c r="Q722" s="119"/>
      <c r="R722" s="119"/>
      <c r="S722" s="4"/>
      <c r="T722" s="4"/>
      <c r="U722" s="4"/>
      <c r="V722" s="4"/>
      <c r="W722" s="4"/>
      <c r="X722" s="4"/>
      <c r="Y722" s="4"/>
      <c r="Z722" s="4"/>
      <c r="AA722" s="4"/>
      <c r="AB722" s="4"/>
      <c r="AC722" s="4"/>
      <c r="AD722" s="4"/>
      <c r="AE722" s="4"/>
      <c r="AF722" s="4"/>
      <c r="AG722" s="4"/>
    </row>
    <row r="723">
      <c r="A723" s="4"/>
      <c r="B723" s="4"/>
      <c r="C723" s="4"/>
      <c r="D723" s="4"/>
      <c r="E723" s="4"/>
      <c r="F723" s="4"/>
      <c r="G723" s="4"/>
      <c r="H723" s="8"/>
      <c r="I723" s="8"/>
      <c r="J723" s="8"/>
      <c r="K723" s="8"/>
      <c r="L723" s="8"/>
      <c r="M723" s="119"/>
      <c r="N723" s="118"/>
      <c r="O723" s="119"/>
      <c r="P723" s="119"/>
      <c r="Q723" s="119"/>
      <c r="R723" s="119"/>
      <c r="S723" s="4"/>
      <c r="T723" s="4"/>
      <c r="U723" s="4"/>
      <c r="V723" s="4"/>
      <c r="W723" s="4"/>
      <c r="X723" s="4"/>
      <c r="Y723" s="4"/>
      <c r="Z723" s="4"/>
      <c r="AA723" s="4"/>
      <c r="AB723" s="4"/>
      <c r="AC723" s="4"/>
      <c r="AD723" s="4"/>
      <c r="AE723" s="4"/>
      <c r="AF723" s="4"/>
      <c r="AG723" s="4"/>
    </row>
    <row r="724">
      <c r="A724" s="4"/>
      <c r="B724" s="4"/>
      <c r="C724" s="4"/>
      <c r="D724" s="4"/>
      <c r="E724" s="4"/>
      <c r="F724" s="4"/>
      <c r="G724" s="4"/>
      <c r="H724" s="8"/>
      <c r="I724" s="8"/>
      <c r="J724" s="8"/>
      <c r="K724" s="8"/>
      <c r="L724" s="8"/>
      <c r="M724" s="119"/>
      <c r="N724" s="118"/>
      <c r="O724" s="119"/>
      <c r="P724" s="119"/>
      <c r="Q724" s="119"/>
      <c r="R724" s="119"/>
      <c r="S724" s="4"/>
      <c r="T724" s="4"/>
      <c r="U724" s="4"/>
      <c r="V724" s="4"/>
      <c r="W724" s="4"/>
      <c r="X724" s="4"/>
      <c r="Y724" s="4"/>
      <c r="Z724" s="4"/>
      <c r="AA724" s="4"/>
      <c r="AB724" s="4"/>
      <c r="AC724" s="4"/>
      <c r="AD724" s="4"/>
      <c r="AE724" s="4"/>
      <c r="AF724" s="4"/>
      <c r="AG724" s="4"/>
    </row>
    <row r="725">
      <c r="A725" s="4"/>
      <c r="B725" s="4"/>
      <c r="C725" s="4"/>
      <c r="D725" s="4"/>
      <c r="E725" s="4"/>
      <c r="F725" s="4"/>
      <c r="G725" s="4"/>
      <c r="H725" s="8"/>
      <c r="I725" s="8"/>
      <c r="J725" s="8"/>
      <c r="K725" s="8"/>
      <c r="L725" s="8"/>
      <c r="M725" s="119"/>
      <c r="N725" s="118"/>
      <c r="O725" s="119"/>
      <c r="P725" s="119"/>
      <c r="Q725" s="119"/>
      <c r="R725" s="119"/>
      <c r="S725" s="4"/>
      <c r="T725" s="4"/>
      <c r="U725" s="4"/>
      <c r="V725" s="4"/>
      <c r="W725" s="4"/>
      <c r="X725" s="4"/>
      <c r="Y725" s="4"/>
      <c r="Z725" s="4"/>
      <c r="AA725" s="4"/>
      <c r="AB725" s="4"/>
      <c r="AC725" s="4"/>
      <c r="AD725" s="4"/>
      <c r="AE725" s="4"/>
      <c r="AF725" s="4"/>
      <c r="AG725" s="4"/>
    </row>
    <row r="726">
      <c r="A726" s="4"/>
      <c r="B726" s="4"/>
      <c r="C726" s="4"/>
      <c r="D726" s="4"/>
      <c r="E726" s="4"/>
      <c r="F726" s="4"/>
      <c r="G726" s="4"/>
      <c r="H726" s="8"/>
      <c r="I726" s="8"/>
      <c r="J726" s="8"/>
      <c r="K726" s="8"/>
      <c r="L726" s="8"/>
      <c r="M726" s="119"/>
      <c r="N726" s="118"/>
      <c r="O726" s="119"/>
      <c r="P726" s="119"/>
      <c r="Q726" s="119"/>
      <c r="R726" s="119"/>
      <c r="S726" s="4"/>
      <c r="T726" s="4"/>
      <c r="U726" s="4"/>
      <c r="V726" s="4"/>
      <c r="W726" s="4"/>
      <c r="X726" s="4"/>
      <c r="Y726" s="4"/>
      <c r="Z726" s="4"/>
      <c r="AA726" s="4"/>
      <c r="AB726" s="4"/>
      <c r="AC726" s="4"/>
      <c r="AD726" s="4"/>
      <c r="AE726" s="4"/>
      <c r="AF726" s="4"/>
      <c r="AG726" s="4"/>
    </row>
    <row r="727">
      <c r="A727" s="4"/>
      <c r="B727" s="4"/>
      <c r="C727" s="4"/>
      <c r="D727" s="4"/>
      <c r="E727" s="4"/>
      <c r="F727" s="4"/>
      <c r="G727" s="4"/>
      <c r="H727" s="8"/>
      <c r="I727" s="8"/>
      <c r="J727" s="8"/>
      <c r="K727" s="8"/>
      <c r="L727" s="8"/>
      <c r="M727" s="119"/>
      <c r="N727" s="118"/>
      <c r="O727" s="119"/>
      <c r="P727" s="119"/>
      <c r="Q727" s="119"/>
      <c r="R727" s="119"/>
      <c r="S727" s="4"/>
      <c r="T727" s="4"/>
      <c r="U727" s="4"/>
      <c r="V727" s="4"/>
      <c r="W727" s="4"/>
      <c r="X727" s="4"/>
      <c r="Y727" s="4"/>
      <c r="Z727" s="4"/>
      <c r="AA727" s="4"/>
      <c r="AB727" s="4"/>
      <c r="AC727" s="4"/>
      <c r="AD727" s="4"/>
      <c r="AE727" s="4"/>
      <c r="AF727" s="4"/>
      <c r="AG727" s="4"/>
    </row>
    <row r="728">
      <c r="A728" s="4"/>
      <c r="B728" s="4"/>
      <c r="C728" s="4"/>
      <c r="D728" s="4"/>
      <c r="E728" s="4"/>
      <c r="F728" s="4"/>
      <c r="G728" s="4"/>
      <c r="H728" s="8"/>
      <c r="I728" s="8"/>
      <c r="J728" s="8"/>
      <c r="K728" s="8"/>
      <c r="L728" s="8"/>
      <c r="M728" s="119"/>
      <c r="N728" s="118"/>
      <c r="O728" s="119"/>
      <c r="P728" s="119"/>
      <c r="Q728" s="119"/>
      <c r="R728" s="119"/>
      <c r="S728" s="4"/>
      <c r="T728" s="4"/>
      <c r="U728" s="4"/>
      <c r="V728" s="4"/>
      <c r="W728" s="4"/>
      <c r="X728" s="4"/>
      <c r="Y728" s="4"/>
      <c r="Z728" s="4"/>
      <c r="AA728" s="4"/>
      <c r="AB728" s="4"/>
      <c r="AC728" s="4"/>
      <c r="AD728" s="4"/>
      <c r="AE728" s="4"/>
      <c r="AF728" s="4"/>
      <c r="AG728" s="4"/>
    </row>
    <row r="729">
      <c r="A729" s="4"/>
      <c r="B729" s="4"/>
      <c r="C729" s="4"/>
      <c r="D729" s="4"/>
      <c r="E729" s="4"/>
      <c r="F729" s="4"/>
      <c r="G729" s="4"/>
      <c r="H729" s="8"/>
      <c r="I729" s="8"/>
      <c r="J729" s="8"/>
      <c r="K729" s="8"/>
      <c r="L729" s="8"/>
      <c r="M729" s="119"/>
      <c r="N729" s="118"/>
      <c r="O729" s="119"/>
      <c r="P729" s="119"/>
      <c r="Q729" s="119"/>
      <c r="R729" s="119"/>
      <c r="S729" s="4"/>
      <c r="T729" s="4"/>
      <c r="U729" s="4"/>
      <c r="V729" s="4"/>
      <c r="W729" s="4"/>
      <c r="X729" s="4"/>
      <c r="Y729" s="4"/>
      <c r="Z729" s="4"/>
      <c r="AA729" s="4"/>
      <c r="AB729" s="4"/>
      <c r="AC729" s="4"/>
      <c r="AD729" s="4"/>
      <c r="AE729" s="4"/>
      <c r="AF729" s="4"/>
      <c r="AG729" s="4"/>
    </row>
    <row r="730">
      <c r="A730" s="4"/>
      <c r="B730" s="4"/>
      <c r="C730" s="4"/>
      <c r="D730" s="4"/>
      <c r="E730" s="4"/>
      <c r="F730" s="4"/>
      <c r="G730" s="4"/>
      <c r="H730" s="8"/>
      <c r="I730" s="8"/>
      <c r="J730" s="8"/>
      <c r="K730" s="8"/>
      <c r="L730" s="8"/>
      <c r="M730" s="119"/>
      <c r="N730" s="118"/>
      <c r="O730" s="119"/>
      <c r="P730" s="119"/>
      <c r="Q730" s="119"/>
      <c r="R730" s="119"/>
      <c r="S730" s="4"/>
      <c r="T730" s="4"/>
      <c r="U730" s="4"/>
      <c r="V730" s="4"/>
      <c r="W730" s="4"/>
      <c r="X730" s="4"/>
      <c r="Y730" s="4"/>
      <c r="Z730" s="4"/>
      <c r="AA730" s="4"/>
      <c r="AB730" s="4"/>
      <c r="AC730" s="4"/>
      <c r="AD730" s="4"/>
      <c r="AE730" s="4"/>
      <c r="AF730" s="4"/>
      <c r="AG730" s="4"/>
    </row>
    <row r="731">
      <c r="A731" s="4"/>
      <c r="B731" s="4"/>
      <c r="C731" s="4"/>
      <c r="D731" s="4"/>
      <c r="E731" s="4"/>
      <c r="F731" s="4"/>
      <c r="G731" s="4"/>
      <c r="H731" s="8"/>
      <c r="I731" s="8"/>
      <c r="J731" s="8"/>
      <c r="K731" s="8"/>
      <c r="L731" s="8"/>
      <c r="M731" s="119"/>
      <c r="N731" s="118"/>
      <c r="O731" s="119"/>
      <c r="P731" s="119"/>
      <c r="Q731" s="119"/>
      <c r="R731" s="119"/>
      <c r="S731" s="4"/>
      <c r="T731" s="4"/>
      <c r="U731" s="4"/>
      <c r="V731" s="4"/>
      <c r="W731" s="4"/>
      <c r="X731" s="4"/>
      <c r="Y731" s="4"/>
      <c r="Z731" s="4"/>
      <c r="AA731" s="4"/>
      <c r="AB731" s="4"/>
      <c r="AC731" s="4"/>
      <c r="AD731" s="4"/>
      <c r="AE731" s="4"/>
      <c r="AF731" s="4"/>
      <c r="AG731" s="4"/>
    </row>
    <row r="732">
      <c r="A732" s="4"/>
      <c r="B732" s="4"/>
      <c r="C732" s="4"/>
      <c r="D732" s="4"/>
      <c r="E732" s="4"/>
      <c r="F732" s="4"/>
      <c r="G732" s="4"/>
      <c r="H732" s="8"/>
      <c r="I732" s="8"/>
      <c r="J732" s="8"/>
      <c r="K732" s="8"/>
      <c r="L732" s="8"/>
      <c r="M732" s="119"/>
      <c r="N732" s="118"/>
      <c r="O732" s="119"/>
      <c r="P732" s="119"/>
      <c r="Q732" s="119"/>
      <c r="R732" s="119"/>
      <c r="S732" s="4"/>
      <c r="T732" s="4"/>
      <c r="U732" s="4"/>
      <c r="V732" s="4"/>
      <c r="W732" s="4"/>
      <c r="X732" s="4"/>
      <c r="Y732" s="4"/>
      <c r="Z732" s="4"/>
      <c r="AA732" s="4"/>
      <c r="AB732" s="4"/>
      <c r="AC732" s="4"/>
      <c r="AD732" s="4"/>
      <c r="AE732" s="4"/>
      <c r="AF732" s="4"/>
      <c r="AG732" s="4"/>
    </row>
    <row r="733">
      <c r="A733" s="4"/>
      <c r="B733" s="4"/>
      <c r="C733" s="4"/>
      <c r="D733" s="4"/>
      <c r="E733" s="4"/>
      <c r="F733" s="4"/>
      <c r="G733" s="4"/>
      <c r="H733" s="8"/>
      <c r="I733" s="8"/>
      <c r="J733" s="8"/>
      <c r="K733" s="8"/>
      <c r="L733" s="8"/>
      <c r="M733" s="119"/>
      <c r="N733" s="118"/>
      <c r="O733" s="119"/>
      <c r="P733" s="119"/>
      <c r="Q733" s="119"/>
      <c r="R733" s="119"/>
      <c r="S733" s="4"/>
      <c r="T733" s="4"/>
      <c r="U733" s="4"/>
      <c r="V733" s="4"/>
      <c r="W733" s="4"/>
      <c r="X733" s="4"/>
      <c r="Y733" s="4"/>
      <c r="Z733" s="4"/>
      <c r="AA733" s="4"/>
      <c r="AB733" s="4"/>
      <c r="AC733" s="4"/>
      <c r="AD733" s="4"/>
      <c r="AE733" s="4"/>
      <c r="AF733" s="4"/>
      <c r="AG733" s="4"/>
    </row>
    <row r="734">
      <c r="A734" s="4"/>
      <c r="B734" s="4"/>
      <c r="C734" s="4"/>
      <c r="D734" s="4"/>
      <c r="E734" s="4"/>
      <c r="F734" s="4"/>
      <c r="G734" s="4"/>
      <c r="H734" s="8"/>
      <c r="I734" s="8"/>
      <c r="J734" s="8"/>
      <c r="K734" s="8"/>
      <c r="L734" s="8"/>
      <c r="M734" s="119"/>
      <c r="N734" s="118"/>
      <c r="O734" s="119"/>
      <c r="P734" s="119"/>
      <c r="Q734" s="119"/>
      <c r="R734" s="119"/>
      <c r="S734" s="4"/>
      <c r="T734" s="4"/>
      <c r="U734" s="4"/>
      <c r="V734" s="4"/>
      <c r="W734" s="4"/>
      <c r="X734" s="4"/>
      <c r="Y734" s="4"/>
      <c r="Z734" s="4"/>
      <c r="AA734" s="4"/>
      <c r="AB734" s="4"/>
      <c r="AC734" s="4"/>
      <c r="AD734" s="4"/>
      <c r="AE734" s="4"/>
      <c r="AF734" s="4"/>
      <c r="AG734" s="4"/>
    </row>
    <row r="735">
      <c r="A735" s="4"/>
      <c r="B735" s="4"/>
      <c r="C735" s="4"/>
      <c r="D735" s="4"/>
      <c r="E735" s="4"/>
      <c r="F735" s="4"/>
      <c r="G735" s="4"/>
      <c r="H735" s="8"/>
      <c r="I735" s="8"/>
      <c r="J735" s="8"/>
      <c r="K735" s="8"/>
      <c r="L735" s="8"/>
      <c r="M735" s="119"/>
      <c r="N735" s="118"/>
      <c r="O735" s="119"/>
      <c r="P735" s="119"/>
      <c r="Q735" s="119"/>
      <c r="R735" s="119"/>
      <c r="S735" s="4"/>
      <c r="T735" s="4"/>
      <c r="U735" s="4"/>
      <c r="V735" s="4"/>
      <c r="W735" s="4"/>
      <c r="X735" s="4"/>
      <c r="Y735" s="4"/>
      <c r="Z735" s="4"/>
      <c r="AA735" s="4"/>
      <c r="AB735" s="4"/>
      <c r="AC735" s="4"/>
      <c r="AD735" s="4"/>
      <c r="AE735" s="4"/>
      <c r="AF735" s="4"/>
      <c r="AG735" s="4"/>
    </row>
    <row r="736">
      <c r="A736" s="4"/>
      <c r="B736" s="4"/>
      <c r="C736" s="4"/>
      <c r="D736" s="4"/>
      <c r="E736" s="4"/>
      <c r="F736" s="4"/>
      <c r="G736" s="4"/>
      <c r="H736" s="8"/>
      <c r="I736" s="8"/>
      <c r="J736" s="8"/>
      <c r="K736" s="8"/>
      <c r="L736" s="8"/>
      <c r="M736" s="119"/>
      <c r="N736" s="118"/>
      <c r="O736" s="119"/>
      <c r="P736" s="119"/>
      <c r="Q736" s="119"/>
      <c r="R736" s="119"/>
      <c r="S736" s="4"/>
      <c r="T736" s="4"/>
      <c r="U736" s="4"/>
      <c r="V736" s="4"/>
      <c r="W736" s="4"/>
      <c r="X736" s="4"/>
      <c r="Y736" s="4"/>
      <c r="Z736" s="4"/>
      <c r="AA736" s="4"/>
      <c r="AB736" s="4"/>
      <c r="AC736" s="4"/>
      <c r="AD736" s="4"/>
      <c r="AE736" s="4"/>
      <c r="AF736" s="4"/>
      <c r="AG736" s="4"/>
    </row>
    <row r="737">
      <c r="A737" s="4"/>
      <c r="B737" s="4"/>
      <c r="C737" s="4"/>
      <c r="D737" s="4"/>
      <c r="E737" s="4"/>
      <c r="F737" s="4"/>
      <c r="G737" s="4"/>
      <c r="H737" s="8"/>
      <c r="I737" s="8"/>
      <c r="J737" s="8"/>
      <c r="K737" s="8"/>
      <c r="L737" s="8"/>
      <c r="M737" s="119"/>
      <c r="N737" s="118"/>
      <c r="O737" s="119"/>
      <c r="P737" s="119"/>
      <c r="Q737" s="119"/>
      <c r="R737" s="119"/>
      <c r="S737" s="4"/>
      <c r="T737" s="4"/>
      <c r="U737" s="4"/>
      <c r="V737" s="4"/>
      <c r="W737" s="4"/>
      <c r="X737" s="4"/>
      <c r="Y737" s="4"/>
      <c r="Z737" s="4"/>
      <c r="AA737" s="4"/>
      <c r="AB737" s="4"/>
      <c r="AC737" s="4"/>
      <c r="AD737" s="4"/>
      <c r="AE737" s="4"/>
      <c r="AF737" s="4"/>
      <c r="AG737" s="4"/>
    </row>
    <row r="738">
      <c r="A738" s="4"/>
      <c r="B738" s="4"/>
      <c r="C738" s="4"/>
      <c r="D738" s="4"/>
      <c r="E738" s="4"/>
      <c r="F738" s="4"/>
      <c r="G738" s="4"/>
      <c r="H738" s="8"/>
      <c r="I738" s="8"/>
      <c r="J738" s="8"/>
      <c r="K738" s="8"/>
      <c r="L738" s="8"/>
      <c r="M738" s="119"/>
      <c r="N738" s="118"/>
      <c r="O738" s="119"/>
      <c r="P738" s="119"/>
      <c r="Q738" s="119"/>
      <c r="R738" s="119"/>
      <c r="S738" s="4"/>
      <c r="T738" s="4"/>
      <c r="U738" s="4"/>
      <c r="V738" s="4"/>
      <c r="W738" s="4"/>
      <c r="X738" s="4"/>
      <c r="Y738" s="4"/>
      <c r="Z738" s="4"/>
      <c r="AA738" s="4"/>
      <c r="AB738" s="4"/>
      <c r="AC738" s="4"/>
      <c r="AD738" s="4"/>
      <c r="AE738" s="4"/>
      <c r="AF738" s="4"/>
      <c r="AG738" s="4"/>
    </row>
    <row r="739">
      <c r="A739" s="4"/>
      <c r="B739" s="4"/>
      <c r="C739" s="4"/>
      <c r="D739" s="4"/>
      <c r="E739" s="4"/>
      <c r="F739" s="4"/>
      <c r="G739" s="4"/>
      <c r="H739" s="8"/>
      <c r="I739" s="8"/>
      <c r="J739" s="8"/>
      <c r="K739" s="8"/>
      <c r="L739" s="8"/>
      <c r="M739" s="119"/>
      <c r="N739" s="118"/>
      <c r="O739" s="119"/>
      <c r="P739" s="119"/>
      <c r="Q739" s="119"/>
      <c r="R739" s="119"/>
      <c r="S739" s="4"/>
      <c r="T739" s="4"/>
      <c r="U739" s="4"/>
      <c r="V739" s="4"/>
      <c r="W739" s="4"/>
      <c r="X739" s="4"/>
      <c r="Y739" s="4"/>
      <c r="Z739" s="4"/>
      <c r="AA739" s="4"/>
      <c r="AB739" s="4"/>
      <c r="AC739" s="4"/>
      <c r="AD739" s="4"/>
      <c r="AE739" s="4"/>
      <c r="AF739" s="4"/>
      <c r="AG739" s="4"/>
    </row>
    <row r="740">
      <c r="A740" s="4"/>
      <c r="B740" s="4"/>
      <c r="C740" s="4"/>
      <c r="D740" s="4"/>
      <c r="E740" s="4"/>
      <c r="F740" s="4"/>
      <c r="G740" s="4"/>
      <c r="H740" s="8"/>
      <c r="I740" s="8"/>
      <c r="J740" s="8"/>
      <c r="K740" s="8"/>
      <c r="L740" s="8"/>
      <c r="M740" s="119"/>
      <c r="N740" s="118"/>
      <c r="O740" s="119"/>
      <c r="P740" s="119"/>
      <c r="Q740" s="119"/>
      <c r="R740" s="119"/>
      <c r="S740" s="4"/>
      <c r="T740" s="4"/>
      <c r="U740" s="4"/>
      <c r="V740" s="4"/>
      <c r="W740" s="4"/>
      <c r="X740" s="4"/>
      <c r="Y740" s="4"/>
      <c r="Z740" s="4"/>
      <c r="AA740" s="4"/>
      <c r="AB740" s="4"/>
      <c r="AC740" s="4"/>
      <c r="AD740" s="4"/>
      <c r="AE740" s="4"/>
      <c r="AF740" s="4"/>
      <c r="AG740" s="4"/>
    </row>
    <row r="741">
      <c r="A741" s="4"/>
      <c r="B741" s="4"/>
      <c r="C741" s="4"/>
      <c r="D741" s="4"/>
      <c r="E741" s="4"/>
      <c r="F741" s="4"/>
      <c r="G741" s="4"/>
      <c r="H741" s="8"/>
      <c r="I741" s="8"/>
      <c r="J741" s="8"/>
      <c r="K741" s="8"/>
      <c r="L741" s="8"/>
      <c r="M741" s="119"/>
      <c r="N741" s="118"/>
      <c r="O741" s="119"/>
      <c r="P741" s="119"/>
      <c r="Q741" s="119"/>
      <c r="R741" s="119"/>
      <c r="S741" s="4"/>
      <c r="T741" s="4"/>
      <c r="U741" s="4"/>
      <c r="V741" s="4"/>
      <c r="W741" s="4"/>
      <c r="X741" s="4"/>
      <c r="Y741" s="4"/>
      <c r="Z741" s="4"/>
      <c r="AA741" s="4"/>
      <c r="AB741" s="4"/>
      <c r="AC741" s="4"/>
      <c r="AD741" s="4"/>
      <c r="AE741" s="4"/>
      <c r="AF741" s="4"/>
      <c r="AG741" s="4"/>
    </row>
    <row r="742">
      <c r="A742" s="4"/>
      <c r="B742" s="4"/>
      <c r="C742" s="4"/>
      <c r="D742" s="4"/>
      <c r="E742" s="4"/>
      <c r="F742" s="4"/>
      <c r="G742" s="4"/>
      <c r="H742" s="8"/>
      <c r="I742" s="8"/>
      <c r="J742" s="8"/>
      <c r="K742" s="8"/>
      <c r="L742" s="8"/>
      <c r="M742" s="119"/>
      <c r="N742" s="118"/>
      <c r="O742" s="119"/>
      <c r="P742" s="119"/>
      <c r="Q742" s="119"/>
      <c r="R742" s="119"/>
      <c r="S742" s="4"/>
      <c r="T742" s="4"/>
      <c r="U742" s="4"/>
      <c r="V742" s="4"/>
      <c r="W742" s="4"/>
      <c r="X742" s="4"/>
      <c r="Y742" s="4"/>
      <c r="Z742" s="4"/>
      <c r="AA742" s="4"/>
      <c r="AB742" s="4"/>
      <c r="AC742" s="4"/>
      <c r="AD742" s="4"/>
      <c r="AE742" s="4"/>
      <c r="AF742" s="4"/>
      <c r="AG742" s="4"/>
    </row>
    <row r="743">
      <c r="A743" s="4"/>
      <c r="B743" s="4"/>
      <c r="C743" s="4"/>
      <c r="D743" s="4"/>
      <c r="E743" s="4"/>
      <c r="F743" s="4"/>
      <c r="G743" s="4"/>
      <c r="H743" s="8"/>
      <c r="I743" s="8"/>
      <c r="J743" s="8"/>
      <c r="K743" s="8"/>
      <c r="L743" s="8"/>
      <c r="M743" s="119"/>
      <c r="N743" s="118"/>
      <c r="O743" s="119"/>
      <c r="P743" s="119"/>
      <c r="Q743" s="119"/>
      <c r="R743" s="119"/>
      <c r="S743" s="4"/>
      <c r="T743" s="4"/>
      <c r="U743" s="4"/>
      <c r="V743" s="4"/>
      <c r="W743" s="4"/>
      <c r="X743" s="4"/>
      <c r="Y743" s="4"/>
      <c r="Z743" s="4"/>
      <c r="AA743" s="4"/>
      <c r="AB743" s="4"/>
      <c r="AC743" s="4"/>
      <c r="AD743" s="4"/>
      <c r="AE743" s="4"/>
      <c r="AF743" s="4"/>
      <c r="AG743" s="4"/>
    </row>
    <row r="744">
      <c r="A744" s="4"/>
      <c r="B744" s="4"/>
      <c r="C744" s="4"/>
      <c r="D744" s="4"/>
      <c r="E744" s="4"/>
      <c r="F744" s="4"/>
      <c r="G744" s="4"/>
      <c r="H744" s="8"/>
      <c r="I744" s="8"/>
      <c r="J744" s="8"/>
      <c r="K744" s="8"/>
      <c r="L744" s="8"/>
      <c r="M744" s="119"/>
      <c r="N744" s="118"/>
      <c r="O744" s="119"/>
      <c r="P744" s="119"/>
      <c r="Q744" s="119"/>
      <c r="R744" s="119"/>
      <c r="S744" s="4"/>
      <c r="T744" s="4"/>
      <c r="U744" s="4"/>
      <c r="V744" s="4"/>
      <c r="W744" s="4"/>
      <c r="X744" s="4"/>
      <c r="Y744" s="4"/>
      <c r="Z744" s="4"/>
      <c r="AA744" s="4"/>
      <c r="AB744" s="4"/>
      <c r="AC744" s="4"/>
      <c r="AD744" s="4"/>
      <c r="AE744" s="4"/>
      <c r="AF744" s="4"/>
      <c r="AG744" s="4"/>
    </row>
    <row r="745">
      <c r="A745" s="4"/>
      <c r="B745" s="4"/>
      <c r="C745" s="4"/>
      <c r="D745" s="4"/>
      <c r="E745" s="4"/>
      <c r="F745" s="4"/>
      <c r="G745" s="4"/>
      <c r="H745" s="8"/>
      <c r="I745" s="8"/>
      <c r="J745" s="8"/>
      <c r="K745" s="8"/>
      <c r="L745" s="8"/>
      <c r="M745" s="119"/>
      <c r="N745" s="118"/>
      <c r="O745" s="119"/>
      <c r="P745" s="119"/>
      <c r="Q745" s="119"/>
      <c r="R745" s="119"/>
      <c r="S745" s="4"/>
      <c r="T745" s="4"/>
      <c r="U745" s="4"/>
      <c r="V745" s="4"/>
      <c r="W745" s="4"/>
      <c r="X745" s="4"/>
      <c r="Y745" s="4"/>
      <c r="Z745" s="4"/>
      <c r="AA745" s="4"/>
      <c r="AB745" s="4"/>
      <c r="AC745" s="4"/>
      <c r="AD745" s="4"/>
      <c r="AE745" s="4"/>
      <c r="AF745" s="4"/>
      <c r="AG745" s="4"/>
    </row>
    <row r="746">
      <c r="A746" s="4"/>
      <c r="B746" s="4"/>
      <c r="C746" s="4"/>
      <c r="D746" s="4"/>
      <c r="E746" s="4"/>
      <c r="F746" s="4"/>
      <c r="G746" s="4"/>
      <c r="H746" s="8"/>
      <c r="I746" s="8"/>
      <c r="J746" s="8"/>
      <c r="K746" s="8"/>
      <c r="L746" s="8"/>
      <c r="M746" s="119"/>
      <c r="N746" s="118"/>
      <c r="O746" s="119"/>
      <c r="P746" s="119"/>
      <c r="Q746" s="119"/>
      <c r="R746" s="119"/>
      <c r="S746" s="4"/>
      <c r="T746" s="4"/>
      <c r="U746" s="4"/>
      <c r="V746" s="4"/>
      <c r="W746" s="4"/>
      <c r="X746" s="4"/>
      <c r="Y746" s="4"/>
      <c r="Z746" s="4"/>
      <c r="AA746" s="4"/>
      <c r="AB746" s="4"/>
      <c r="AC746" s="4"/>
      <c r="AD746" s="4"/>
      <c r="AE746" s="4"/>
      <c r="AF746" s="4"/>
      <c r="AG746" s="4"/>
    </row>
    <row r="747">
      <c r="A747" s="4"/>
      <c r="B747" s="4"/>
      <c r="C747" s="4"/>
      <c r="D747" s="4"/>
      <c r="E747" s="4"/>
      <c r="F747" s="4"/>
      <c r="G747" s="4"/>
      <c r="H747" s="8"/>
      <c r="I747" s="8"/>
      <c r="J747" s="8"/>
      <c r="K747" s="8"/>
      <c r="L747" s="8"/>
      <c r="M747" s="119"/>
      <c r="N747" s="118"/>
      <c r="O747" s="119"/>
      <c r="P747" s="119"/>
      <c r="Q747" s="119"/>
      <c r="R747" s="119"/>
      <c r="S747" s="4"/>
      <c r="T747" s="4"/>
      <c r="U747" s="4"/>
      <c r="V747" s="4"/>
      <c r="W747" s="4"/>
      <c r="X747" s="4"/>
      <c r="Y747" s="4"/>
      <c r="Z747" s="4"/>
      <c r="AA747" s="4"/>
      <c r="AB747" s="4"/>
      <c r="AC747" s="4"/>
      <c r="AD747" s="4"/>
      <c r="AE747" s="4"/>
      <c r="AF747" s="4"/>
      <c r="AG747" s="4"/>
    </row>
    <row r="748">
      <c r="A748" s="4"/>
      <c r="B748" s="4"/>
      <c r="C748" s="4"/>
      <c r="D748" s="4"/>
      <c r="E748" s="4"/>
      <c r="F748" s="4"/>
      <c r="G748" s="4"/>
      <c r="H748" s="8"/>
      <c r="I748" s="8"/>
      <c r="J748" s="8"/>
      <c r="K748" s="8"/>
      <c r="L748" s="8"/>
      <c r="M748" s="119"/>
      <c r="N748" s="118"/>
      <c r="O748" s="119"/>
      <c r="P748" s="119"/>
      <c r="Q748" s="119"/>
      <c r="R748" s="119"/>
      <c r="S748" s="4"/>
      <c r="T748" s="4"/>
      <c r="U748" s="4"/>
      <c r="V748" s="4"/>
      <c r="W748" s="4"/>
      <c r="X748" s="4"/>
      <c r="Y748" s="4"/>
      <c r="Z748" s="4"/>
      <c r="AA748" s="4"/>
      <c r="AB748" s="4"/>
      <c r="AC748" s="4"/>
      <c r="AD748" s="4"/>
      <c r="AE748" s="4"/>
      <c r="AF748" s="4"/>
      <c r="AG748" s="4"/>
    </row>
    <row r="749">
      <c r="A749" s="4"/>
      <c r="B749" s="4"/>
      <c r="C749" s="4"/>
      <c r="D749" s="4"/>
      <c r="E749" s="4"/>
      <c r="F749" s="4"/>
      <c r="G749" s="4"/>
      <c r="H749" s="8"/>
      <c r="I749" s="8"/>
      <c r="J749" s="8"/>
      <c r="K749" s="8"/>
      <c r="L749" s="8"/>
      <c r="M749" s="119"/>
      <c r="N749" s="118"/>
      <c r="O749" s="119"/>
      <c r="P749" s="119"/>
      <c r="Q749" s="119"/>
      <c r="R749" s="119"/>
      <c r="S749" s="4"/>
      <c r="T749" s="4"/>
      <c r="U749" s="4"/>
      <c r="V749" s="4"/>
      <c r="W749" s="4"/>
      <c r="X749" s="4"/>
      <c r="Y749" s="4"/>
      <c r="Z749" s="4"/>
      <c r="AA749" s="4"/>
      <c r="AB749" s="4"/>
      <c r="AC749" s="4"/>
      <c r="AD749" s="4"/>
      <c r="AE749" s="4"/>
      <c r="AF749" s="4"/>
      <c r="AG749" s="4"/>
    </row>
    <row r="750">
      <c r="A750" s="4"/>
      <c r="B750" s="4"/>
      <c r="C750" s="4"/>
      <c r="D750" s="4"/>
      <c r="E750" s="4"/>
      <c r="F750" s="4"/>
      <c r="G750" s="4"/>
      <c r="H750" s="8"/>
      <c r="I750" s="8"/>
      <c r="J750" s="8"/>
      <c r="K750" s="8"/>
      <c r="L750" s="8"/>
      <c r="M750" s="119"/>
      <c r="N750" s="118"/>
      <c r="O750" s="119"/>
      <c r="P750" s="119"/>
      <c r="Q750" s="119"/>
      <c r="R750" s="119"/>
      <c r="S750" s="4"/>
      <c r="T750" s="4"/>
      <c r="U750" s="4"/>
      <c r="V750" s="4"/>
      <c r="W750" s="4"/>
      <c r="X750" s="4"/>
      <c r="Y750" s="4"/>
      <c r="Z750" s="4"/>
      <c r="AA750" s="4"/>
      <c r="AB750" s="4"/>
      <c r="AC750" s="4"/>
      <c r="AD750" s="4"/>
      <c r="AE750" s="4"/>
      <c r="AF750" s="4"/>
      <c r="AG750" s="4"/>
    </row>
    <row r="751">
      <c r="A751" s="4"/>
      <c r="B751" s="4"/>
      <c r="C751" s="4"/>
      <c r="D751" s="4"/>
      <c r="E751" s="4"/>
      <c r="F751" s="4"/>
      <c r="G751" s="4"/>
      <c r="H751" s="8"/>
      <c r="I751" s="8"/>
      <c r="J751" s="8"/>
      <c r="K751" s="8"/>
      <c r="L751" s="8"/>
      <c r="M751" s="119"/>
      <c r="N751" s="118"/>
      <c r="O751" s="119"/>
      <c r="P751" s="119"/>
      <c r="Q751" s="119"/>
      <c r="R751" s="119"/>
      <c r="S751" s="4"/>
      <c r="T751" s="4"/>
      <c r="U751" s="4"/>
      <c r="V751" s="4"/>
      <c r="W751" s="4"/>
      <c r="X751" s="4"/>
      <c r="Y751" s="4"/>
      <c r="Z751" s="4"/>
      <c r="AA751" s="4"/>
      <c r="AB751" s="4"/>
      <c r="AC751" s="4"/>
      <c r="AD751" s="4"/>
      <c r="AE751" s="4"/>
      <c r="AF751" s="4"/>
      <c r="AG751" s="4"/>
    </row>
    <row r="752">
      <c r="A752" s="4"/>
      <c r="B752" s="4"/>
      <c r="C752" s="4"/>
      <c r="D752" s="4"/>
      <c r="E752" s="4"/>
      <c r="F752" s="4"/>
      <c r="G752" s="4"/>
      <c r="H752" s="8"/>
      <c r="I752" s="8"/>
      <c r="J752" s="8"/>
      <c r="K752" s="8"/>
      <c r="L752" s="8"/>
      <c r="M752" s="119"/>
      <c r="N752" s="118"/>
      <c r="O752" s="119"/>
      <c r="P752" s="119"/>
      <c r="Q752" s="119"/>
      <c r="R752" s="119"/>
      <c r="S752" s="4"/>
      <c r="T752" s="4"/>
      <c r="U752" s="4"/>
      <c r="V752" s="4"/>
      <c r="W752" s="4"/>
      <c r="X752" s="4"/>
      <c r="Y752" s="4"/>
      <c r="Z752" s="4"/>
      <c r="AA752" s="4"/>
      <c r="AB752" s="4"/>
      <c r="AC752" s="4"/>
      <c r="AD752" s="4"/>
      <c r="AE752" s="4"/>
      <c r="AF752" s="4"/>
      <c r="AG752" s="4"/>
    </row>
    <row r="753">
      <c r="A753" s="4"/>
      <c r="B753" s="4"/>
      <c r="C753" s="4"/>
      <c r="D753" s="4"/>
      <c r="E753" s="4"/>
      <c r="F753" s="4"/>
      <c r="G753" s="4"/>
      <c r="H753" s="8"/>
      <c r="I753" s="8"/>
      <c r="J753" s="8"/>
      <c r="K753" s="8"/>
      <c r="L753" s="8"/>
      <c r="M753" s="119"/>
      <c r="N753" s="118"/>
      <c r="O753" s="119"/>
      <c r="P753" s="119"/>
      <c r="Q753" s="119"/>
      <c r="R753" s="119"/>
      <c r="S753" s="4"/>
      <c r="T753" s="4"/>
      <c r="U753" s="4"/>
      <c r="V753" s="4"/>
      <c r="W753" s="4"/>
      <c r="X753" s="4"/>
      <c r="Y753" s="4"/>
      <c r="Z753" s="4"/>
      <c r="AA753" s="4"/>
      <c r="AB753" s="4"/>
      <c r="AC753" s="4"/>
      <c r="AD753" s="4"/>
      <c r="AE753" s="4"/>
      <c r="AF753" s="4"/>
      <c r="AG753" s="4"/>
    </row>
    <row r="754">
      <c r="A754" s="4"/>
      <c r="B754" s="4"/>
      <c r="C754" s="4"/>
      <c r="D754" s="4"/>
      <c r="E754" s="4"/>
      <c r="F754" s="4"/>
      <c r="G754" s="4"/>
      <c r="H754" s="8"/>
      <c r="I754" s="8"/>
      <c r="J754" s="8"/>
      <c r="K754" s="8"/>
      <c r="L754" s="8"/>
      <c r="M754" s="119"/>
      <c r="N754" s="118"/>
      <c r="O754" s="119"/>
      <c r="P754" s="119"/>
      <c r="Q754" s="119"/>
      <c r="R754" s="119"/>
      <c r="S754" s="4"/>
      <c r="T754" s="4"/>
      <c r="U754" s="4"/>
      <c r="V754" s="4"/>
      <c r="W754" s="4"/>
      <c r="X754" s="4"/>
      <c r="Y754" s="4"/>
      <c r="Z754" s="4"/>
      <c r="AA754" s="4"/>
      <c r="AB754" s="4"/>
      <c r="AC754" s="4"/>
      <c r="AD754" s="4"/>
      <c r="AE754" s="4"/>
      <c r="AF754" s="4"/>
      <c r="AG754" s="4"/>
    </row>
    <row r="755">
      <c r="A755" s="4"/>
      <c r="B755" s="4"/>
      <c r="C755" s="4"/>
      <c r="D755" s="4"/>
      <c r="E755" s="4"/>
      <c r="F755" s="4"/>
      <c r="G755" s="4"/>
      <c r="H755" s="8"/>
      <c r="I755" s="8"/>
      <c r="J755" s="8"/>
      <c r="K755" s="8"/>
      <c r="L755" s="8"/>
      <c r="M755" s="119"/>
      <c r="N755" s="118"/>
      <c r="O755" s="119"/>
      <c r="P755" s="119"/>
      <c r="Q755" s="119"/>
      <c r="R755" s="119"/>
      <c r="S755" s="4"/>
      <c r="T755" s="4"/>
      <c r="U755" s="4"/>
      <c r="V755" s="4"/>
      <c r="W755" s="4"/>
      <c r="X755" s="4"/>
      <c r="Y755" s="4"/>
      <c r="Z755" s="4"/>
      <c r="AA755" s="4"/>
      <c r="AB755" s="4"/>
      <c r="AC755" s="4"/>
      <c r="AD755" s="4"/>
      <c r="AE755" s="4"/>
      <c r="AF755" s="4"/>
      <c r="AG755" s="4"/>
    </row>
    <row r="756">
      <c r="A756" s="4"/>
      <c r="B756" s="4"/>
      <c r="C756" s="4"/>
      <c r="D756" s="4"/>
      <c r="E756" s="4"/>
      <c r="F756" s="4"/>
      <c r="G756" s="4"/>
      <c r="H756" s="8"/>
      <c r="I756" s="8"/>
      <c r="J756" s="8"/>
      <c r="K756" s="8"/>
      <c r="L756" s="8"/>
      <c r="M756" s="119"/>
      <c r="N756" s="118"/>
      <c r="O756" s="119"/>
      <c r="P756" s="119"/>
      <c r="Q756" s="119"/>
      <c r="R756" s="119"/>
      <c r="S756" s="4"/>
      <c r="T756" s="4"/>
      <c r="U756" s="4"/>
      <c r="V756" s="4"/>
      <c r="W756" s="4"/>
      <c r="X756" s="4"/>
      <c r="Y756" s="4"/>
      <c r="Z756" s="4"/>
      <c r="AA756" s="4"/>
      <c r="AB756" s="4"/>
      <c r="AC756" s="4"/>
      <c r="AD756" s="4"/>
      <c r="AE756" s="4"/>
      <c r="AF756" s="4"/>
      <c r="AG756" s="4"/>
    </row>
    <row r="757">
      <c r="A757" s="4"/>
      <c r="B757" s="4"/>
      <c r="C757" s="4"/>
      <c r="D757" s="4"/>
      <c r="E757" s="4"/>
      <c r="F757" s="4"/>
      <c r="G757" s="4"/>
      <c r="H757" s="8"/>
      <c r="I757" s="8"/>
      <c r="J757" s="8"/>
      <c r="K757" s="8"/>
      <c r="L757" s="8"/>
      <c r="M757" s="119"/>
      <c r="N757" s="118"/>
      <c r="O757" s="119"/>
      <c r="P757" s="119"/>
      <c r="Q757" s="119"/>
      <c r="R757" s="119"/>
      <c r="S757" s="4"/>
      <c r="T757" s="4"/>
      <c r="U757" s="4"/>
      <c r="V757" s="4"/>
      <c r="W757" s="4"/>
      <c r="X757" s="4"/>
      <c r="Y757" s="4"/>
      <c r="Z757" s="4"/>
      <c r="AA757" s="4"/>
      <c r="AB757" s="4"/>
      <c r="AC757" s="4"/>
      <c r="AD757" s="4"/>
      <c r="AE757" s="4"/>
      <c r="AF757" s="4"/>
      <c r="AG757" s="4"/>
    </row>
    <row r="758">
      <c r="A758" s="4"/>
      <c r="B758" s="4"/>
      <c r="C758" s="4"/>
      <c r="D758" s="4"/>
      <c r="E758" s="4"/>
      <c r="F758" s="4"/>
      <c r="G758" s="4"/>
      <c r="H758" s="8"/>
      <c r="I758" s="8"/>
      <c r="J758" s="8"/>
      <c r="K758" s="8"/>
      <c r="L758" s="8"/>
      <c r="M758" s="119"/>
      <c r="N758" s="118"/>
      <c r="O758" s="119"/>
      <c r="P758" s="119"/>
      <c r="Q758" s="119"/>
      <c r="R758" s="119"/>
      <c r="S758" s="4"/>
      <c r="T758" s="4"/>
      <c r="U758" s="4"/>
      <c r="V758" s="4"/>
      <c r="W758" s="4"/>
      <c r="X758" s="4"/>
      <c r="Y758" s="4"/>
      <c r="Z758" s="4"/>
      <c r="AA758" s="4"/>
      <c r="AB758" s="4"/>
      <c r="AC758" s="4"/>
      <c r="AD758" s="4"/>
      <c r="AE758" s="4"/>
      <c r="AF758" s="4"/>
      <c r="AG758" s="4"/>
    </row>
    <row r="759">
      <c r="A759" s="4"/>
      <c r="B759" s="4"/>
      <c r="C759" s="4"/>
      <c r="D759" s="4"/>
      <c r="E759" s="4"/>
      <c r="F759" s="4"/>
      <c r="G759" s="4"/>
      <c r="H759" s="8"/>
      <c r="I759" s="8"/>
      <c r="J759" s="8"/>
      <c r="K759" s="8"/>
      <c r="L759" s="8"/>
      <c r="M759" s="119"/>
      <c r="N759" s="118"/>
      <c r="O759" s="119"/>
      <c r="P759" s="119"/>
      <c r="Q759" s="119"/>
      <c r="R759" s="119"/>
      <c r="S759" s="4"/>
      <c r="T759" s="4"/>
      <c r="U759" s="4"/>
      <c r="V759" s="4"/>
      <c r="W759" s="4"/>
      <c r="X759" s="4"/>
      <c r="Y759" s="4"/>
      <c r="Z759" s="4"/>
      <c r="AA759" s="4"/>
      <c r="AB759" s="4"/>
      <c r="AC759" s="4"/>
      <c r="AD759" s="4"/>
      <c r="AE759" s="4"/>
      <c r="AF759" s="4"/>
      <c r="AG759" s="4"/>
    </row>
    <row r="760">
      <c r="A760" s="4"/>
      <c r="B760" s="4"/>
      <c r="C760" s="4"/>
      <c r="D760" s="4"/>
      <c r="E760" s="4"/>
      <c r="F760" s="4"/>
      <c r="G760" s="4"/>
      <c r="H760" s="8"/>
      <c r="I760" s="8"/>
      <c r="J760" s="8"/>
      <c r="K760" s="8"/>
      <c r="L760" s="8"/>
      <c r="M760" s="119"/>
      <c r="N760" s="118"/>
      <c r="O760" s="119"/>
      <c r="P760" s="119"/>
      <c r="Q760" s="119"/>
      <c r="R760" s="119"/>
      <c r="S760" s="4"/>
      <c r="T760" s="4"/>
      <c r="U760" s="4"/>
      <c r="V760" s="4"/>
      <c r="W760" s="4"/>
      <c r="X760" s="4"/>
      <c r="Y760" s="4"/>
      <c r="Z760" s="4"/>
      <c r="AA760" s="4"/>
      <c r="AB760" s="4"/>
      <c r="AC760" s="4"/>
      <c r="AD760" s="4"/>
      <c r="AE760" s="4"/>
      <c r="AF760" s="4"/>
      <c r="AG760" s="4"/>
    </row>
    <row r="761">
      <c r="A761" s="4"/>
      <c r="B761" s="4"/>
      <c r="C761" s="4"/>
      <c r="D761" s="4"/>
      <c r="E761" s="4"/>
      <c r="F761" s="4"/>
      <c r="G761" s="4"/>
      <c r="H761" s="8"/>
      <c r="I761" s="8"/>
      <c r="J761" s="8"/>
      <c r="K761" s="8"/>
      <c r="L761" s="8"/>
      <c r="M761" s="119"/>
      <c r="N761" s="118"/>
      <c r="O761" s="119"/>
      <c r="P761" s="119"/>
      <c r="Q761" s="119"/>
      <c r="R761" s="119"/>
      <c r="S761" s="4"/>
      <c r="T761" s="4"/>
      <c r="U761" s="4"/>
      <c r="V761" s="4"/>
      <c r="W761" s="4"/>
      <c r="X761" s="4"/>
      <c r="Y761" s="4"/>
      <c r="Z761" s="4"/>
      <c r="AA761" s="4"/>
      <c r="AB761" s="4"/>
      <c r="AC761" s="4"/>
      <c r="AD761" s="4"/>
      <c r="AE761" s="4"/>
      <c r="AF761" s="4"/>
      <c r="AG761" s="4"/>
    </row>
    <row r="762">
      <c r="A762" s="4"/>
      <c r="B762" s="4"/>
      <c r="C762" s="4"/>
      <c r="D762" s="4"/>
      <c r="E762" s="4"/>
      <c r="F762" s="4"/>
      <c r="G762" s="4"/>
      <c r="H762" s="8"/>
      <c r="I762" s="8"/>
      <c r="J762" s="8"/>
      <c r="K762" s="8"/>
      <c r="L762" s="8"/>
      <c r="M762" s="119"/>
      <c r="N762" s="118"/>
      <c r="O762" s="119"/>
      <c r="P762" s="119"/>
      <c r="Q762" s="119"/>
      <c r="R762" s="119"/>
      <c r="S762" s="4"/>
      <c r="T762" s="4"/>
      <c r="U762" s="4"/>
      <c r="V762" s="4"/>
      <c r="W762" s="4"/>
      <c r="X762" s="4"/>
      <c r="Y762" s="4"/>
      <c r="Z762" s="4"/>
      <c r="AA762" s="4"/>
      <c r="AB762" s="4"/>
      <c r="AC762" s="4"/>
      <c r="AD762" s="4"/>
      <c r="AE762" s="4"/>
      <c r="AF762" s="4"/>
      <c r="AG762" s="4"/>
    </row>
    <row r="763">
      <c r="A763" s="4"/>
      <c r="B763" s="4"/>
      <c r="C763" s="4"/>
      <c r="D763" s="4"/>
      <c r="E763" s="4"/>
      <c r="F763" s="4"/>
      <c r="G763" s="4"/>
      <c r="H763" s="8"/>
      <c r="I763" s="8"/>
      <c r="J763" s="8"/>
      <c r="K763" s="8"/>
      <c r="L763" s="8"/>
      <c r="M763" s="119"/>
      <c r="N763" s="118"/>
      <c r="O763" s="119"/>
      <c r="P763" s="119"/>
      <c r="Q763" s="119"/>
      <c r="R763" s="119"/>
      <c r="S763" s="4"/>
      <c r="T763" s="4"/>
      <c r="U763" s="4"/>
      <c r="V763" s="4"/>
      <c r="W763" s="4"/>
      <c r="X763" s="4"/>
      <c r="Y763" s="4"/>
      <c r="Z763" s="4"/>
      <c r="AA763" s="4"/>
      <c r="AB763" s="4"/>
      <c r="AC763" s="4"/>
      <c r="AD763" s="4"/>
      <c r="AE763" s="4"/>
      <c r="AF763" s="4"/>
      <c r="AG763" s="4"/>
    </row>
    <row r="764">
      <c r="A764" s="4"/>
      <c r="B764" s="4"/>
      <c r="C764" s="4"/>
      <c r="D764" s="4"/>
      <c r="E764" s="4"/>
      <c r="F764" s="4"/>
      <c r="G764" s="4"/>
      <c r="H764" s="8"/>
      <c r="I764" s="8"/>
      <c r="J764" s="8"/>
      <c r="K764" s="8"/>
      <c r="L764" s="8"/>
      <c r="M764" s="119"/>
      <c r="N764" s="118"/>
      <c r="O764" s="119"/>
      <c r="P764" s="119"/>
      <c r="Q764" s="119"/>
      <c r="R764" s="119"/>
      <c r="S764" s="4"/>
      <c r="T764" s="4"/>
      <c r="U764" s="4"/>
      <c r="V764" s="4"/>
      <c r="W764" s="4"/>
      <c r="X764" s="4"/>
      <c r="Y764" s="4"/>
      <c r="Z764" s="4"/>
      <c r="AA764" s="4"/>
      <c r="AB764" s="4"/>
      <c r="AC764" s="4"/>
      <c r="AD764" s="4"/>
      <c r="AE764" s="4"/>
      <c r="AF764" s="4"/>
      <c r="AG764" s="4"/>
    </row>
    <row r="765">
      <c r="A765" s="4"/>
      <c r="B765" s="4"/>
      <c r="C765" s="4"/>
      <c r="D765" s="4"/>
      <c r="E765" s="4"/>
      <c r="F765" s="4"/>
      <c r="G765" s="4"/>
      <c r="H765" s="8"/>
      <c r="I765" s="8"/>
      <c r="J765" s="8"/>
      <c r="K765" s="8"/>
      <c r="L765" s="8"/>
      <c r="M765" s="119"/>
      <c r="N765" s="118"/>
      <c r="O765" s="119"/>
      <c r="P765" s="119"/>
      <c r="Q765" s="119"/>
      <c r="R765" s="119"/>
      <c r="S765" s="4"/>
      <c r="T765" s="4"/>
      <c r="U765" s="4"/>
      <c r="V765" s="4"/>
      <c r="W765" s="4"/>
      <c r="X765" s="4"/>
      <c r="Y765" s="4"/>
      <c r="Z765" s="4"/>
      <c r="AA765" s="4"/>
      <c r="AB765" s="4"/>
      <c r="AC765" s="4"/>
      <c r="AD765" s="4"/>
      <c r="AE765" s="4"/>
      <c r="AF765" s="4"/>
      <c r="AG765" s="4"/>
    </row>
    <row r="766">
      <c r="A766" s="4"/>
      <c r="B766" s="4"/>
      <c r="C766" s="4"/>
      <c r="D766" s="4"/>
      <c r="E766" s="4"/>
      <c r="F766" s="4"/>
      <c r="G766" s="4"/>
      <c r="H766" s="8"/>
      <c r="I766" s="8"/>
      <c r="J766" s="8"/>
      <c r="K766" s="8"/>
      <c r="L766" s="8"/>
      <c r="M766" s="119"/>
      <c r="N766" s="118"/>
      <c r="O766" s="119"/>
      <c r="P766" s="119"/>
      <c r="Q766" s="119"/>
      <c r="R766" s="119"/>
      <c r="S766" s="4"/>
      <c r="T766" s="4"/>
      <c r="U766" s="4"/>
      <c r="V766" s="4"/>
      <c r="W766" s="4"/>
      <c r="X766" s="4"/>
      <c r="Y766" s="4"/>
      <c r="Z766" s="4"/>
      <c r="AA766" s="4"/>
      <c r="AB766" s="4"/>
      <c r="AC766" s="4"/>
      <c r="AD766" s="4"/>
      <c r="AE766" s="4"/>
      <c r="AF766" s="4"/>
      <c r="AG766" s="4"/>
    </row>
    <row r="767">
      <c r="A767" s="4"/>
      <c r="B767" s="4"/>
      <c r="C767" s="4"/>
      <c r="D767" s="4"/>
      <c r="E767" s="4"/>
      <c r="F767" s="4"/>
      <c r="G767" s="4"/>
      <c r="H767" s="8"/>
      <c r="I767" s="8"/>
      <c r="J767" s="8"/>
      <c r="K767" s="8"/>
      <c r="L767" s="8"/>
      <c r="M767" s="119"/>
      <c r="N767" s="118"/>
      <c r="O767" s="119"/>
      <c r="P767" s="119"/>
      <c r="Q767" s="119"/>
      <c r="R767" s="119"/>
      <c r="S767" s="4"/>
      <c r="T767" s="4"/>
      <c r="U767" s="4"/>
      <c r="V767" s="4"/>
      <c r="W767" s="4"/>
      <c r="X767" s="4"/>
      <c r="Y767" s="4"/>
      <c r="Z767" s="4"/>
      <c r="AA767" s="4"/>
      <c r="AB767" s="4"/>
      <c r="AC767" s="4"/>
      <c r="AD767" s="4"/>
      <c r="AE767" s="4"/>
      <c r="AF767" s="4"/>
      <c r="AG767" s="4"/>
    </row>
    <row r="768">
      <c r="A768" s="4"/>
      <c r="B768" s="4"/>
      <c r="C768" s="4"/>
      <c r="D768" s="4"/>
      <c r="E768" s="4"/>
      <c r="F768" s="4"/>
      <c r="G768" s="4"/>
      <c r="H768" s="8"/>
      <c r="I768" s="8"/>
      <c r="J768" s="8"/>
      <c r="K768" s="8"/>
      <c r="L768" s="8"/>
      <c r="M768" s="119"/>
      <c r="N768" s="118"/>
      <c r="O768" s="119"/>
      <c r="P768" s="119"/>
      <c r="Q768" s="119"/>
      <c r="R768" s="119"/>
      <c r="S768" s="4"/>
      <c r="T768" s="4"/>
      <c r="U768" s="4"/>
      <c r="V768" s="4"/>
      <c r="W768" s="4"/>
      <c r="X768" s="4"/>
      <c r="Y768" s="4"/>
      <c r="Z768" s="4"/>
      <c r="AA768" s="4"/>
      <c r="AB768" s="4"/>
      <c r="AC768" s="4"/>
      <c r="AD768" s="4"/>
      <c r="AE768" s="4"/>
      <c r="AF768" s="4"/>
      <c r="AG768" s="4"/>
    </row>
    <row r="769">
      <c r="A769" s="4"/>
      <c r="B769" s="4"/>
      <c r="C769" s="4"/>
      <c r="D769" s="4"/>
      <c r="E769" s="4"/>
      <c r="F769" s="4"/>
      <c r="G769" s="4"/>
      <c r="H769" s="8"/>
      <c r="I769" s="8"/>
      <c r="J769" s="8"/>
      <c r="K769" s="8"/>
      <c r="L769" s="8"/>
      <c r="M769" s="119"/>
      <c r="N769" s="118"/>
      <c r="O769" s="119"/>
      <c r="P769" s="119"/>
      <c r="Q769" s="119"/>
      <c r="R769" s="119"/>
      <c r="S769" s="4"/>
      <c r="T769" s="4"/>
      <c r="U769" s="4"/>
      <c r="V769" s="4"/>
      <c r="W769" s="4"/>
      <c r="X769" s="4"/>
      <c r="Y769" s="4"/>
      <c r="Z769" s="4"/>
      <c r="AA769" s="4"/>
      <c r="AB769" s="4"/>
      <c r="AC769" s="4"/>
      <c r="AD769" s="4"/>
      <c r="AE769" s="4"/>
      <c r="AF769" s="4"/>
      <c r="AG769" s="4"/>
    </row>
    <row r="770">
      <c r="A770" s="4"/>
      <c r="B770" s="4"/>
      <c r="C770" s="4"/>
      <c r="D770" s="4"/>
      <c r="E770" s="4"/>
      <c r="F770" s="4"/>
      <c r="G770" s="4"/>
      <c r="H770" s="8"/>
      <c r="I770" s="8"/>
      <c r="J770" s="8"/>
      <c r="K770" s="8"/>
      <c r="L770" s="8"/>
      <c r="M770" s="119"/>
      <c r="N770" s="118"/>
      <c r="O770" s="119"/>
      <c r="P770" s="119"/>
      <c r="Q770" s="119"/>
      <c r="R770" s="119"/>
      <c r="S770" s="4"/>
      <c r="T770" s="4"/>
      <c r="U770" s="4"/>
      <c r="V770" s="4"/>
      <c r="W770" s="4"/>
      <c r="X770" s="4"/>
      <c r="Y770" s="4"/>
      <c r="Z770" s="4"/>
      <c r="AA770" s="4"/>
      <c r="AB770" s="4"/>
      <c r="AC770" s="4"/>
      <c r="AD770" s="4"/>
      <c r="AE770" s="4"/>
      <c r="AF770" s="4"/>
      <c r="AG770" s="4"/>
    </row>
    <row r="771">
      <c r="A771" s="4"/>
      <c r="B771" s="4"/>
      <c r="C771" s="4"/>
      <c r="D771" s="4"/>
      <c r="E771" s="4"/>
      <c r="F771" s="4"/>
      <c r="G771" s="4"/>
      <c r="H771" s="8"/>
      <c r="I771" s="8"/>
      <c r="J771" s="8"/>
      <c r="K771" s="8"/>
      <c r="L771" s="8"/>
      <c r="M771" s="119"/>
      <c r="N771" s="118"/>
      <c r="O771" s="119"/>
      <c r="P771" s="119"/>
      <c r="Q771" s="119"/>
      <c r="R771" s="119"/>
      <c r="S771" s="4"/>
      <c r="T771" s="4"/>
      <c r="U771" s="4"/>
      <c r="V771" s="4"/>
      <c r="W771" s="4"/>
      <c r="X771" s="4"/>
      <c r="Y771" s="4"/>
      <c r="Z771" s="4"/>
      <c r="AA771" s="4"/>
      <c r="AB771" s="4"/>
      <c r="AC771" s="4"/>
      <c r="AD771" s="4"/>
      <c r="AE771" s="4"/>
      <c r="AF771" s="4"/>
      <c r="AG771" s="4"/>
    </row>
    <row r="772">
      <c r="A772" s="4"/>
      <c r="B772" s="4"/>
      <c r="C772" s="4"/>
      <c r="D772" s="4"/>
      <c r="E772" s="4"/>
      <c r="F772" s="4"/>
      <c r="G772" s="4"/>
      <c r="H772" s="8"/>
      <c r="I772" s="8"/>
      <c r="J772" s="8"/>
      <c r="K772" s="8"/>
      <c r="L772" s="8"/>
      <c r="M772" s="119"/>
      <c r="N772" s="118"/>
      <c r="O772" s="119"/>
      <c r="P772" s="119"/>
      <c r="Q772" s="119"/>
      <c r="R772" s="119"/>
      <c r="S772" s="4"/>
      <c r="T772" s="4"/>
      <c r="U772" s="4"/>
      <c r="V772" s="4"/>
      <c r="W772" s="4"/>
      <c r="X772" s="4"/>
      <c r="Y772" s="4"/>
      <c r="Z772" s="4"/>
      <c r="AA772" s="4"/>
      <c r="AB772" s="4"/>
      <c r="AC772" s="4"/>
      <c r="AD772" s="4"/>
      <c r="AE772" s="4"/>
      <c r="AF772" s="4"/>
      <c r="AG772" s="4"/>
    </row>
    <row r="773">
      <c r="A773" s="4"/>
      <c r="B773" s="4"/>
      <c r="C773" s="4"/>
      <c r="D773" s="4"/>
      <c r="E773" s="4"/>
      <c r="F773" s="4"/>
      <c r="G773" s="4"/>
      <c r="H773" s="8"/>
      <c r="I773" s="8"/>
      <c r="J773" s="8"/>
      <c r="K773" s="8"/>
      <c r="L773" s="8"/>
      <c r="M773" s="119"/>
      <c r="N773" s="118"/>
      <c r="O773" s="119"/>
      <c r="P773" s="119"/>
      <c r="Q773" s="119"/>
      <c r="R773" s="119"/>
      <c r="S773" s="4"/>
      <c r="T773" s="4"/>
      <c r="U773" s="4"/>
      <c r="V773" s="4"/>
      <c r="W773" s="4"/>
      <c r="X773" s="4"/>
      <c r="Y773" s="4"/>
      <c r="Z773" s="4"/>
      <c r="AA773" s="4"/>
      <c r="AB773" s="4"/>
      <c r="AC773" s="4"/>
      <c r="AD773" s="4"/>
      <c r="AE773" s="4"/>
      <c r="AF773" s="4"/>
      <c r="AG773" s="4"/>
    </row>
    <row r="774">
      <c r="A774" s="4"/>
      <c r="B774" s="4"/>
      <c r="C774" s="4"/>
      <c r="D774" s="4"/>
      <c r="E774" s="4"/>
      <c r="F774" s="4"/>
      <c r="G774" s="4"/>
      <c r="H774" s="8"/>
      <c r="I774" s="8"/>
      <c r="J774" s="8"/>
      <c r="K774" s="8"/>
      <c r="L774" s="8"/>
      <c r="M774" s="119"/>
      <c r="N774" s="118"/>
      <c r="O774" s="119"/>
      <c r="P774" s="119"/>
      <c r="Q774" s="119"/>
      <c r="R774" s="119"/>
      <c r="S774" s="4"/>
      <c r="T774" s="4"/>
      <c r="U774" s="4"/>
      <c r="V774" s="4"/>
      <c r="W774" s="4"/>
      <c r="X774" s="4"/>
      <c r="Y774" s="4"/>
      <c r="Z774" s="4"/>
      <c r="AA774" s="4"/>
      <c r="AB774" s="4"/>
      <c r="AC774" s="4"/>
      <c r="AD774" s="4"/>
      <c r="AE774" s="4"/>
      <c r="AF774" s="4"/>
      <c r="AG774" s="4"/>
    </row>
    <row r="775">
      <c r="A775" s="4"/>
      <c r="B775" s="4"/>
      <c r="C775" s="4"/>
      <c r="D775" s="4"/>
      <c r="E775" s="4"/>
      <c r="F775" s="4"/>
      <c r="G775" s="4"/>
      <c r="H775" s="8"/>
      <c r="I775" s="8"/>
      <c r="J775" s="8"/>
      <c r="K775" s="8"/>
      <c r="L775" s="8"/>
      <c r="M775" s="119"/>
      <c r="N775" s="118"/>
      <c r="O775" s="119"/>
      <c r="P775" s="119"/>
      <c r="Q775" s="119"/>
      <c r="R775" s="119"/>
      <c r="S775" s="4"/>
      <c r="T775" s="4"/>
      <c r="U775" s="4"/>
      <c r="V775" s="4"/>
      <c r="W775" s="4"/>
      <c r="X775" s="4"/>
      <c r="Y775" s="4"/>
      <c r="Z775" s="4"/>
      <c r="AA775" s="4"/>
      <c r="AB775" s="4"/>
      <c r="AC775" s="4"/>
      <c r="AD775" s="4"/>
      <c r="AE775" s="4"/>
      <c r="AF775" s="4"/>
      <c r="AG775" s="4"/>
    </row>
    <row r="776">
      <c r="A776" s="4"/>
      <c r="B776" s="4"/>
      <c r="C776" s="4"/>
      <c r="D776" s="4"/>
      <c r="E776" s="4"/>
      <c r="F776" s="4"/>
      <c r="G776" s="4"/>
      <c r="H776" s="8"/>
      <c r="I776" s="8"/>
      <c r="J776" s="8"/>
      <c r="K776" s="8"/>
      <c r="L776" s="8"/>
      <c r="M776" s="119"/>
      <c r="N776" s="118"/>
      <c r="O776" s="119"/>
      <c r="P776" s="119"/>
      <c r="Q776" s="119"/>
      <c r="R776" s="119"/>
      <c r="S776" s="4"/>
      <c r="T776" s="4"/>
      <c r="U776" s="4"/>
      <c r="V776" s="4"/>
      <c r="W776" s="4"/>
      <c r="X776" s="4"/>
      <c r="Y776" s="4"/>
      <c r="Z776" s="4"/>
      <c r="AA776" s="4"/>
      <c r="AB776" s="4"/>
      <c r="AC776" s="4"/>
      <c r="AD776" s="4"/>
      <c r="AE776" s="4"/>
      <c r="AF776" s="4"/>
      <c r="AG776" s="4"/>
    </row>
    <row r="777">
      <c r="A777" s="4"/>
      <c r="B777" s="4"/>
      <c r="C777" s="4"/>
      <c r="D777" s="4"/>
      <c r="E777" s="4"/>
      <c r="F777" s="4"/>
      <c r="G777" s="4"/>
      <c r="H777" s="8"/>
      <c r="I777" s="8"/>
      <c r="J777" s="8"/>
      <c r="K777" s="8"/>
      <c r="L777" s="8"/>
      <c r="M777" s="119"/>
      <c r="N777" s="118"/>
      <c r="O777" s="119"/>
      <c r="P777" s="119"/>
      <c r="Q777" s="119"/>
      <c r="R777" s="119"/>
      <c r="S777" s="4"/>
      <c r="T777" s="4"/>
      <c r="U777" s="4"/>
      <c r="V777" s="4"/>
      <c r="W777" s="4"/>
      <c r="X777" s="4"/>
      <c r="Y777" s="4"/>
      <c r="Z777" s="4"/>
      <c r="AA777" s="4"/>
      <c r="AB777" s="4"/>
      <c r="AC777" s="4"/>
      <c r="AD777" s="4"/>
      <c r="AE777" s="4"/>
      <c r="AF777" s="4"/>
      <c r="AG777" s="4"/>
    </row>
    <row r="778">
      <c r="A778" s="4"/>
      <c r="B778" s="4"/>
      <c r="C778" s="4"/>
      <c r="D778" s="4"/>
      <c r="E778" s="4"/>
      <c r="F778" s="4"/>
      <c r="G778" s="4"/>
      <c r="H778" s="8"/>
      <c r="I778" s="8"/>
      <c r="J778" s="8"/>
      <c r="K778" s="8"/>
      <c r="L778" s="8"/>
      <c r="M778" s="119"/>
      <c r="N778" s="118"/>
      <c r="O778" s="119"/>
      <c r="P778" s="119"/>
      <c r="Q778" s="119"/>
      <c r="R778" s="119"/>
      <c r="S778" s="4"/>
      <c r="T778" s="4"/>
      <c r="U778" s="4"/>
      <c r="V778" s="4"/>
      <c r="W778" s="4"/>
      <c r="X778" s="4"/>
      <c r="Y778" s="4"/>
      <c r="Z778" s="4"/>
      <c r="AA778" s="4"/>
      <c r="AB778" s="4"/>
      <c r="AC778" s="4"/>
      <c r="AD778" s="4"/>
      <c r="AE778" s="4"/>
      <c r="AF778" s="4"/>
      <c r="AG778" s="4"/>
    </row>
    <row r="779">
      <c r="A779" s="4"/>
      <c r="B779" s="4"/>
      <c r="C779" s="4"/>
      <c r="D779" s="4"/>
      <c r="E779" s="4"/>
      <c r="F779" s="4"/>
      <c r="G779" s="4"/>
      <c r="H779" s="8"/>
      <c r="I779" s="8"/>
      <c r="J779" s="8"/>
      <c r="K779" s="8"/>
      <c r="L779" s="8"/>
      <c r="M779" s="119"/>
      <c r="N779" s="118"/>
      <c r="O779" s="119"/>
      <c r="P779" s="119"/>
      <c r="Q779" s="119"/>
      <c r="R779" s="119"/>
      <c r="S779" s="4"/>
      <c r="T779" s="4"/>
      <c r="U779" s="4"/>
      <c r="V779" s="4"/>
      <c r="W779" s="4"/>
      <c r="X779" s="4"/>
      <c r="Y779" s="4"/>
      <c r="Z779" s="4"/>
      <c r="AA779" s="4"/>
      <c r="AB779" s="4"/>
      <c r="AC779" s="4"/>
      <c r="AD779" s="4"/>
      <c r="AE779" s="4"/>
      <c r="AF779" s="4"/>
      <c r="AG779" s="4"/>
    </row>
    <row r="780">
      <c r="A780" s="4"/>
      <c r="B780" s="4"/>
      <c r="C780" s="4"/>
      <c r="D780" s="4"/>
      <c r="E780" s="4"/>
      <c r="F780" s="4"/>
      <c r="G780" s="4"/>
      <c r="H780" s="8"/>
      <c r="I780" s="8"/>
      <c r="J780" s="8"/>
      <c r="K780" s="8"/>
      <c r="L780" s="8"/>
      <c r="M780" s="119"/>
      <c r="N780" s="118"/>
      <c r="O780" s="119"/>
      <c r="P780" s="119"/>
      <c r="Q780" s="119"/>
      <c r="R780" s="119"/>
      <c r="S780" s="4"/>
      <c r="T780" s="4"/>
      <c r="U780" s="4"/>
      <c r="V780" s="4"/>
      <c r="W780" s="4"/>
      <c r="X780" s="4"/>
      <c r="Y780" s="4"/>
      <c r="Z780" s="4"/>
      <c r="AA780" s="4"/>
      <c r="AB780" s="4"/>
      <c r="AC780" s="4"/>
      <c r="AD780" s="4"/>
      <c r="AE780" s="4"/>
      <c r="AF780" s="4"/>
      <c r="AG780" s="4"/>
    </row>
    <row r="781">
      <c r="A781" s="4"/>
      <c r="B781" s="4"/>
      <c r="C781" s="4"/>
      <c r="D781" s="4"/>
      <c r="E781" s="4"/>
      <c r="F781" s="4"/>
      <c r="G781" s="4"/>
      <c r="H781" s="8"/>
      <c r="I781" s="8"/>
      <c r="J781" s="8"/>
      <c r="K781" s="8"/>
      <c r="L781" s="8"/>
      <c r="M781" s="119"/>
      <c r="N781" s="118"/>
      <c r="O781" s="119"/>
      <c r="P781" s="119"/>
      <c r="Q781" s="119"/>
      <c r="R781" s="119"/>
      <c r="S781" s="4"/>
      <c r="T781" s="4"/>
      <c r="U781" s="4"/>
      <c r="V781" s="4"/>
      <c r="W781" s="4"/>
      <c r="X781" s="4"/>
      <c r="Y781" s="4"/>
      <c r="Z781" s="4"/>
      <c r="AA781" s="4"/>
      <c r="AB781" s="4"/>
      <c r="AC781" s="4"/>
      <c r="AD781" s="4"/>
      <c r="AE781" s="4"/>
      <c r="AF781" s="4"/>
      <c r="AG781" s="4"/>
    </row>
    <row r="782">
      <c r="A782" s="4"/>
      <c r="B782" s="4"/>
      <c r="C782" s="4"/>
      <c r="D782" s="4"/>
      <c r="E782" s="4"/>
      <c r="F782" s="4"/>
      <c r="G782" s="4"/>
      <c r="H782" s="8"/>
      <c r="I782" s="8"/>
      <c r="J782" s="8"/>
      <c r="K782" s="8"/>
      <c r="L782" s="8"/>
      <c r="M782" s="119"/>
      <c r="N782" s="118"/>
      <c r="O782" s="119"/>
      <c r="P782" s="119"/>
      <c r="Q782" s="119"/>
      <c r="R782" s="119"/>
      <c r="S782" s="4"/>
      <c r="T782" s="4"/>
      <c r="U782" s="4"/>
      <c r="V782" s="4"/>
      <c r="W782" s="4"/>
      <c r="X782" s="4"/>
      <c r="Y782" s="4"/>
      <c r="Z782" s="4"/>
      <c r="AA782" s="4"/>
      <c r="AB782" s="4"/>
      <c r="AC782" s="4"/>
      <c r="AD782" s="4"/>
      <c r="AE782" s="4"/>
      <c r="AF782" s="4"/>
      <c r="AG782" s="4"/>
    </row>
    <row r="783">
      <c r="A783" s="4"/>
      <c r="B783" s="4"/>
      <c r="C783" s="4"/>
      <c r="D783" s="4"/>
      <c r="E783" s="4"/>
      <c r="F783" s="4"/>
      <c r="G783" s="4"/>
      <c r="H783" s="8"/>
      <c r="I783" s="8"/>
      <c r="J783" s="8"/>
      <c r="K783" s="8"/>
      <c r="L783" s="8"/>
      <c r="M783" s="119"/>
      <c r="N783" s="118"/>
      <c r="O783" s="119"/>
      <c r="P783" s="119"/>
      <c r="Q783" s="119"/>
      <c r="R783" s="119"/>
      <c r="S783" s="4"/>
      <c r="T783" s="4"/>
      <c r="U783" s="4"/>
      <c r="V783" s="4"/>
      <c r="W783" s="4"/>
      <c r="X783" s="4"/>
      <c r="Y783" s="4"/>
      <c r="Z783" s="4"/>
      <c r="AA783" s="4"/>
      <c r="AB783" s="4"/>
      <c r="AC783" s="4"/>
      <c r="AD783" s="4"/>
      <c r="AE783" s="4"/>
      <c r="AF783" s="4"/>
      <c r="AG783" s="4"/>
    </row>
    <row r="784">
      <c r="A784" s="4"/>
      <c r="B784" s="4"/>
      <c r="C784" s="4"/>
      <c r="D784" s="4"/>
      <c r="E784" s="4"/>
      <c r="F784" s="4"/>
      <c r="G784" s="4"/>
      <c r="H784" s="8"/>
      <c r="I784" s="8"/>
      <c r="J784" s="8"/>
      <c r="K784" s="8"/>
      <c r="L784" s="8"/>
      <c r="M784" s="119"/>
      <c r="N784" s="118"/>
      <c r="O784" s="119"/>
      <c r="P784" s="119"/>
      <c r="Q784" s="119"/>
      <c r="R784" s="119"/>
      <c r="S784" s="4"/>
      <c r="T784" s="4"/>
      <c r="U784" s="4"/>
      <c r="V784" s="4"/>
      <c r="W784" s="4"/>
      <c r="X784" s="4"/>
      <c r="Y784" s="4"/>
      <c r="Z784" s="4"/>
      <c r="AA784" s="4"/>
      <c r="AB784" s="4"/>
      <c r="AC784" s="4"/>
      <c r="AD784" s="4"/>
      <c r="AE784" s="4"/>
      <c r="AF784" s="4"/>
      <c r="AG784" s="4"/>
    </row>
    <row r="785">
      <c r="A785" s="4"/>
      <c r="B785" s="4"/>
      <c r="C785" s="4"/>
      <c r="D785" s="4"/>
      <c r="E785" s="4"/>
      <c r="F785" s="4"/>
      <c r="G785" s="4"/>
      <c r="H785" s="8"/>
      <c r="I785" s="8"/>
      <c r="J785" s="8"/>
      <c r="K785" s="8"/>
      <c r="L785" s="8"/>
      <c r="M785" s="119"/>
      <c r="N785" s="118"/>
      <c r="O785" s="119"/>
      <c r="P785" s="119"/>
      <c r="Q785" s="119"/>
      <c r="R785" s="119"/>
      <c r="S785" s="4"/>
      <c r="T785" s="4"/>
      <c r="U785" s="4"/>
      <c r="V785" s="4"/>
      <c r="W785" s="4"/>
      <c r="X785" s="4"/>
      <c r="Y785" s="4"/>
      <c r="Z785" s="4"/>
      <c r="AA785" s="4"/>
      <c r="AB785" s="4"/>
      <c r="AC785" s="4"/>
      <c r="AD785" s="4"/>
      <c r="AE785" s="4"/>
      <c r="AF785" s="4"/>
      <c r="AG785" s="4"/>
    </row>
    <row r="786">
      <c r="A786" s="4"/>
      <c r="B786" s="4"/>
      <c r="C786" s="4"/>
      <c r="D786" s="4"/>
      <c r="E786" s="4"/>
      <c r="F786" s="4"/>
      <c r="G786" s="4"/>
      <c r="H786" s="8"/>
      <c r="I786" s="8"/>
      <c r="J786" s="8"/>
      <c r="K786" s="8"/>
      <c r="L786" s="8"/>
      <c r="M786" s="119"/>
      <c r="N786" s="118"/>
      <c r="O786" s="119"/>
      <c r="P786" s="119"/>
      <c r="Q786" s="119"/>
      <c r="R786" s="119"/>
      <c r="S786" s="4"/>
      <c r="T786" s="4"/>
      <c r="U786" s="4"/>
      <c r="V786" s="4"/>
      <c r="W786" s="4"/>
      <c r="X786" s="4"/>
      <c r="Y786" s="4"/>
      <c r="Z786" s="4"/>
      <c r="AA786" s="4"/>
      <c r="AB786" s="4"/>
      <c r="AC786" s="4"/>
      <c r="AD786" s="4"/>
      <c r="AE786" s="4"/>
      <c r="AF786" s="4"/>
      <c r="AG786" s="4"/>
    </row>
    <row r="787">
      <c r="A787" s="4"/>
      <c r="B787" s="4"/>
      <c r="C787" s="4"/>
      <c r="D787" s="4"/>
      <c r="E787" s="4"/>
      <c r="F787" s="4"/>
      <c r="G787" s="4"/>
      <c r="H787" s="8"/>
      <c r="I787" s="8"/>
      <c r="J787" s="8"/>
      <c r="K787" s="8"/>
      <c r="L787" s="8"/>
      <c r="M787" s="119"/>
      <c r="N787" s="118"/>
      <c r="O787" s="119"/>
      <c r="P787" s="119"/>
      <c r="Q787" s="119"/>
      <c r="R787" s="119"/>
      <c r="S787" s="4"/>
      <c r="T787" s="4"/>
      <c r="U787" s="4"/>
      <c r="V787" s="4"/>
      <c r="W787" s="4"/>
      <c r="X787" s="4"/>
      <c r="Y787" s="4"/>
      <c r="Z787" s="4"/>
      <c r="AA787" s="4"/>
      <c r="AB787" s="4"/>
      <c r="AC787" s="4"/>
      <c r="AD787" s="4"/>
      <c r="AE787" s="4"/>
      <c r="AF787" s="4"/>
      <c r="AG787" s="4"/>
    </row>
    <row r="788">
      <c r="A788" s="4"/>
      <c r="B788" s="4"/>
      <c r="C788" s="4"/>
      <c r="D788" s="4"/>
      <c r="E788" s="4"/>
      <c r="F788" s="4"/>
      <c r="G788" s="4"/>
      <c r="H788" s="8"/>
      <c r="I788" s="8"/>
      <c r="J788" s="8"/>
      <c r="K788" s="8"/>
      <c r="L788" s="8"/>
      <c r="M788" s="119"/>
      <c r="N788" s="118"/>
      <c r="O788" s="119"/>
      <c r="P788" s="119"/>
      <c r="Q788" s="119"/>
      <c r="R788" s="119"/>
      <c r="S788" s="4"/>
      <c r="T788" s="4"/>
      <c r="U788" s="4"/>
      <c r="V788" s="4"/>
      <c r="W788" s="4"/>
      <c r="X788" s="4"/>
      <c r="Y788" s="4"/>
      <c r="Z788" s="4"/>
      <c r="AA788" s="4"/>
      <c r="AB788" s="4"/>
      <c r="AC788" s="4"/>
      <c r="AD788" s="4"/>
      <c r="AE788" s="4"/>
      <c r="AF788" s="4"/>
      <c r="AG788" s="4"/>
    </row>
    <row r="789">
      <c r="A789" s="4"/>
      <c r="B789" s="4"/>
      <c r="C789" s="4"/>
      <c r="D789" s="4"/>
      <c r="E789" s="4"/>
      <c r="F789" s="4"/>
      <c r="G789" s="4"/>
      <c r="H789" s="8"/>
      <c r="I789" s="8"/>
      <c r="J789" s="8"/>
      <c r="K789" s="8"/>
      <c r="L789" s="8"/>
      <c r="M789" s="119"/>
      <c r="N789" s="118"/>
      <c r="O789" s="119"/>
      <c r="P789" s="119"/>
      <c r="Q789" s="119"/>
      <c r="R789" s="119"/>
      <c r="S789" s="4"/>
      <c r="T789" s="4"/>
      <c r="U789" s="4"/>
      <c r="V789" s="4"/>
      <c r="W789" s="4"/>
      <c r="X789" s="4"/>
      <c r="Y789" s="4"/>
      <c r="Z789" s="4"/>
      <c r="AA789" s="4"/>
      <c r="AB789" s="4"/>
      <c r="AC789" s="4"/>
      <c r="AD789" s="4"/>
      <c r="AE789" s="4"/>
      <c r="AF789" s="4"/>
      <c r="AG789" s="4"/>
    </row>
    <row r="790">
      <c r="A790" s="4"/>
      <c r="B790" s="4"/>
      <c r="C790" s="4"/>
      <c r="D790" s="4"/>
      <c r="E790" s="4"/>
      <c r="F790" s="4"/>
      <c r="G790" s="4"/>
      <c r="H790" s="8"/>
      <c r="I790" s="8"/>
      <c r="J790" s="8"/>
      <c r="K790" s="8"/>
      <c r="L790" s="8"/>
      <c r="M790" s="119"/>
      <c r="N790" s="118"/>
      <c r="O790" s="119"/>
      <c r="P790" s="119"/>
      <c r="Q790" s="119"/>
      <c r="R790" s="119"/>
      <c r="S790" s="4"/>
      <c r="T790" s="4"/>
      <c r="U790" s="4"/>
      <c r="V790" s="4"/>
      <c r="W790" s="4"/>
      <c r="X790" s="4"/>
      <c r="Y790" s="4"/>
      <c r="Z790" s="4"/>
      <c r="AA790" s="4"/>
      <c r="AB790" s="4"/>
      <c r="AC790" s="4"/>
      <c r="AD790" s="4"/>
      <c r="AE790" s="4"/>
      <c r="AF790" s="4"/>
      <c r="AG790" s="4"/>
    </row>
    <row r="791">
      <c r="A791" s="4"/>
      <c r="B791" s="4"/>
      <c r="C791" s="4"/>
      <c r="D791" s="4"/>
      <c r="E791" s="4"/>
      <c r="F791" s="4"/>
      <c r="G791" s="4"/>
      <c r="H791" s="8"/>
      <c r="I791" s="8"/>
      <c r="J791" s="8"/>
      <c r="K791" s="8"/>
      <c r="L791" s="8"/>
      <c r="M791" s="119"/>
      <c r="N791" s="118"/>
      <c r="O791" s="119"/>
      <c r="P791" s="119"/>
      <c r="Q791" s="119"/>
      <c r="R791" s="119"/>
      <c r="S791" s="4"/>
      <c r="T791" s="4"/>
      <c r="U791" s="4"/>
      <c r="V791" s="4"/>
      <c r="W791" s="4"/>
      <c r="X791" s="4"/>
      <c r="Y791" s="4"/>
      <c r="Z791" s="4"/>
      <c r="AA791" s="4"/>
      <c r="AB791" s="4"/>
      <c r="AC791" s="4"/>
      <c r="AD791" s="4"/>
      <c r="AE791" s="4"/>
      <c r="AF791" s="4"/>
      <c r="AG791" s="4"/>
    </row>
    <row r="792">
      <c r="A792" s="4"/>
      <c r="B792" s="4"/>
      <c r="C792" s="4"/>
      <c r="D792" s="4"/>
      <c r="E792" s="4"/>
      <c r="F792" s="4"/>
      <c r="G792" s="4"/>
      <c r="H792" s="8"/>
      <c r="I792" s="8"/>
      <c r="J792" s="8"/>
      <c r="K792" s="8"/>
      <c r="L792" s="8"/>
      <c r="M792" s="119"/>
      <c r="N792" s="118"/>
      <c r="O792" s="119"/>
      <c r="P792" s="119"/>
      <c r="Q792" s="119"/>
      <c r="R792" s="119"/>
      <c r="S792" s="4"/>
      <c r="T792" s="4"/>
      <c r="U792" s="4"/>
      <c r="V792" s="4"/>
      <c r="W792" s="4"/>
      <c r="X792" s="4"/>
      <c r="Y792" s="4"/>
      <c r="Z792" s="4"/>
      <c r="AA792" s="4"/>
      <c r="AB792" s="4"/>
      <c r="AC792" s="4"/>
      <c r="AD792" s="4"/>
      <c r="AE792" s="4"/>
      <c r="AF792" s="4"/>
      <c r="AG792" s="4"/>
    </row>
    <row r="793">
      <c r="A793" s="4"/>
      <c r="B793" s="4"/>
      <c r="C793" s="4"/>
      <c r="D793" s="4"/>
      <c r="E793" s="4"/>
      <c r="F793" s="4"/>
      <c r="G793" s="4"/>
      <c r="H793" s="8"/>
      <c r="I793" s="8"/>
      <c r="J793" s="8"/>
      <c r="K793" s="8"/>
      <c r="L793" s="8"/>
      <c r="M793" s="119"/>
      <c r="N793" s="118"/>
      <c r="O793" s="119"/>
      <c r="P793" s="119"/>
      <c r="Q793" s="119"/>
      <c r="R793" s="119"/>
      <c r="S793" s="4"/>
      <c r="T793" s="4"/>
      <c r="U793" s="4"/>
      <c r="V793" s="4"/>
      <c r="W793" s="4"/>
      <c r="X793" s="4"/>
      <c r="Y793" s="4"/>
      <c r="Z793" s="4"/>
      <c r="AA793" s="4"/>
      <c r="AB793" s="4"/>
      <c r="AC793" s="4"/>
      <c r="AD793" s="4"/>
      <c r="AE793" s="4"/>
      <c r="AF793" s="4"/>
      <c r="AG793" s="4"/>
    </row>
    <row r="794">
      <c r="A794" s="4"/>
      <c r="B794" s="4"/>
      <c r="C794" s="4"/>
      <c r="D794" s="4"/>
      <c r="E794" s="4"/>
      <c r="F794" s="4"/>
      <c r="G794" s="4"/>
      <c r="H794" s="8"/>
      <c r="I794" s="8"/>
      <c r="J794" s="8"/>
      <c r="K794" s="8"/>
      <c r="L794" s="8"/>
      <c r="M794" s="119"/>
      <c r="N794" s="118"/>
      <c r="O794" s="119"/>
      <c r="P794" s="119"/>
      <c r="Q794" s="119"/>
      <c r="R794" s="119"/>
      <c r="S794" s="4"/>
      <c r="T794" s="4"/>
      <c r="U794" s="4"/>
      <c r="V794" s="4"/>
      <c r="W794" s="4"/>
      <c r="X794" s="4"/>
      <c r="Y794" s="4"/>
      <c r="Z794" s="4"/>
      <c r="AA794" s="4"/>
      <c r="AB794" s="4"/>
      <c r="AC794" s="4"/>
      <c r="AD794" s="4"/>
      <c r="AE794" s="4"/>
      <c r="AF794" s="4"/>
      <c r="AG794" s="4"/>
    </row>
    <row r="795">
      <c r="A795" s="4"/>
      <c r="B795" s="4"/>
      <c r="C795" s="4"/>
      <c r="D795" s="4"/>
      <c r="E795" s="4"/>
      <c r="F795" s="4"/>
      <c r="G795" s="4"/>
      <c r="H795" s="8"/>
      <c r="I795" s="8"/>
      <c r="J795" s="8"/>
      <c r="K795" s="8"/>
      <c r="L795" s="8"/>
      <c r="M795" s="119"/>
      <c r="N795" s="118"/>
      <c r="O795" s="119"/>
      <c r="P795" s="119"/>
      <c r="Q795" s="119"/>
      <c r="R795" s="119"/>
      <c r="S795" s="4"/>
      <c r="T795" s="4"/>
      <c r="U795" s="4"/>
      <c r="V795" s="4"/>
      <c r="W795" s="4"/>
      <c r="X795" s="4"/>
      <c r="Y795" s="4"/>
      <c r="Z795" s="4"/>
      <c r="AA795" s="4"/>
      <c r="AB795" s="4"/>
      <c r="AC795" s="4"/>
      <c r="AD795" s="4"/>
      <c r="AE795" s="4"/>
      <c r="AF795" s="4"/>
      <c r="AG795" s="4"/>
    </row>
    <row r="796">
      <c r="A796" s="4"/>
      <c r="B796" s="4"/>
      <c r="C796" s="4"/>
      <c r="D796" s="4"/>
      <c r="E796" s="4"/>
      <c r="F796" s="4"/>
      <c r="G796" s="4"/>
      <c r="H796" s="8"/>
      <c r="I796" s="8"/>
      <c r="J796" s="8"/>
      <c r="K796" s="8"/>
      <c r="L796" s="8"/>
      <c r="M796" s="119"/>
      <c r="N796" s="118"/>
      <c r="O796" s="119"/>
      <c r="P796" s="119"/>
      <c r="Q796" s="119"/>
      <c r="R796" s="119"/>
      <c r="S796" s="4"/>
      <c r="T796" s="4"/>
      <c r="U796" s="4"/>
      <c r="V796" s="4"/>
      <c r="W796" s="4"/>
      <c r="X796" s="4"/>
      <c r="Y796" s="4"/>
      <c r="Z796" s="4"/>
      <c r="AA796" s="4"/>
      <c r="AB796" s="4"/>
      <c r="AC796" s="4"/>
      <c r="AD796" s="4"/>
      <c r="AE796" s="4"/>
      <c r="AF796" s="4"/>
      <c r="AG796" s="4"/>
    </row>
    <row r="797">
      <c r="A797" s="4"/>
      <c r="B797" s="4"/>
      <c r="C797" s="4"/>
      <c r="D797" s="4"/>
      <c r="E797" s="4"/>
      <c r="F797" s="4"/>
      <c r="G797" s="4"/>
      <c r="H797" s="8"/>
      <c r="I797" s="8"/>
      <c r="J797" s="8"/>
      <c r="K797" s="8"/>
      <c r="L797" s="8"/>
      <c r="M797" s="119"/>
      <c r="N797" s="118"/>
      <c r="O797" s="119"/>
      <c r="P797" s="119"/>
      <c r="Q797" s="119"/>
      <c r="R797" s="119"/>
      <c r="S797" s="4"/>
      <c r="T797" s="4"/>
      <c r="U797" s="4"/>
      <c r="V797" s="4"/>
      <c r="W797" s="4"/>
      <c r="X797" s="4"/>
      <c r="Y797" s="4"/>
      <c r="Z797" s="4"/>
      <c r="AA797" s="4"/>
      <c r="AB797" s="4"/>
      <c r="AC797" s="4"/>
      <c r="AD797" s="4"/>
      <c r="AE797" s="4"/>
      <c r="AF797" s="4"/>
      <c r="AG797" s="4"/>
    </row>
    <row r="798">
      <c r="A798" s="4"/>
      <c r="B798" s="4"/>
      <c r="C798" s="4"/>
      <c r="D798" s="4"/>
      <c r="E798" s="4"/>
      <c r="F798" s="4"/>
      <c r="G798" s="4"/>
      <c r="H798" s="8"/>
      <c r="I798" s="8"/>
      <c r="J798" s="8"/>
      <c r="K798" s="8"/>
      <c r="L798" s="8"/>
      <c r="M798" s="119"/>
      <c r="N798" s="118"/>
      <c r="O798" s="119"/>
      <c r="P798" s="119"/>
      <c r="Q798" s="119"/>
      <c r="R798" s="119"/>
      <c r="S798" s="4"/>
      <c r="T798" s="4"/>
      <c r="U798" s="4"/>
      <c r="V798" s="4"/>
      <c r="W798" s="4"/>
      <c r="X798" s="4"/>
      <c r="Y798" s="4"/>
      <c r="Z798" s="4"/>
      <c r="AA798" s="4"/>
      <c r="AB798" s="4"/>
      <c r="AC798" s="4"/>
      <c r="AD798" s="4"/>
      <c r="AE798" s="4"/>
      <c r="AF798" s="4"/>
      <c r="AG798" s="4"/>
    </row>
    <row r="799">
      <c r="A799" s="4"/>
      <c r="B799" s="4"/>
      <c r="C799" s="4"/>
      <c r="D799" s="4"/>
      <c r="E799" s="4"/>
      <c r="F799" s="4"/>
      <c r="G799" s="4"/>
      <c r="H799" s="8"/>
      <c r="I799" s="8"/>
      <c r="J799" s="8"/>
      <c r="K799" s="8"/>
      <c r="L799" s="8"/>
      <c r="M799" s="119"/>
      <c r="N799" s="118"/>
      <c r="O799" s="119"/>
      <c r="P799" s="119"/>
      <c r="Q799" s="119"/>
      <c r="R799" s="119"/>
      <c r="S799" s="4"/>
      <c r="T799" s="4"/>
      <c r="U799" s="4"/>
      <c r="V799" s="4"/>
      <c r="W799" s="4"/>
      <c r="X799" s="4"/>
      <c r="Y799" s="4"/>
      <c r="Z799" s="4"/>
      <c r="AA799" s="4"/>
      <c r="AB799" s="4"/>
      <c r="AC799" s="4"/>
      <c r="AD799" s="4"/>
      <c r="AE799" s="4"/>
      <c r="AF799" s="4"/>
      <c r="AG799" s="4"/>
    </row>
    <row r="800">
      <c r="A800" s="4"/>
      <c r="B800" s="4"/>
      <c r="C800" s="4"/>
      <c r="D800" s="4"/>
      <c r="E800" s="4"/>
      <c r="F800" s="4"/>
      <c r="G800" s="4"/>
      <c r="H800" s="8"/>
      <c r="I800" s="8"/>
      <c r="J800" s="8"/>
      <c r="K800" s="8"/>
      <c r="L800" s="8"/>
      <c r="M800" s="119"/>
      <c r="N800" s="118"/>
      <c r="O800" s="119"/>
      <c r="P800" s="119"/>
      <c r="Q800" s="119"/>
      <c r="R800" s="119"/>
      <c r="S800" s="4"/>
      <c r="T800" s="4"/>
      <c r="U800" s="4"/>
      <c r="V800" s="4"/>
      <c r="W800" s="4"/>
      <c r="X800" s="4"/>
      <c r="Y800" s="4"/>
      <c r="Z800" s="4"/>
      <c r="AA800" s="4"/>
      <c r="AB800" s="4"/>
      <c r="AC800" s="4"/>
      <c r="AD800" s="4"/>
      <c r="AE800" s="4"/>
      <c r="AF800" s="4"/>
      <c r="AG800" s="4"/>
    </row>
    <row r="801">
      <c r="A801" s="4"/>
      <c r="B801" s="4"/>
      <c r="C801" s="4"/>
      <c r="D801" s="4"/>
      <c r="E801" s="4"/>
      <c r="F801" s="4"/>
      <c r="G801" s="4"/>
      <c r="H801" s="8"/>
      <c r="I801" s="8"/>
      <c r="J801" s="8"/>
      <c r="K801" s="8"/>
      <c r="L801" s="8"/>
      <c r="M801" s="119"/>
      <c r="N801" s="118"/>
      <c r="O801" s="119"/>
      <c r="P801" s="119"/>
      <c r="Q801" s="119"/>
      <c r="R801" s="119"/>
      <c r="S801" s="4"/>
      <c r="T801" s="4"/>
      <c r="U801" s="4"/>
      <c r="V801" s="4"/>
      <c r="W801" s="4"/>
      <c r="X801" s="4"/>
      <c r="Y801" s="4"/>
      <c r="Z801" s="4"/>
      <c r="AA801" s="4"/>
      <c r="AB801" s="4"/>
      <c r="AC801" s="4"/>
      <c r="AD801" s="4"/>
      <c r="AE801" s="4"/>
      <c r="AF801" s="4"/>
      <c r="AG801" s="4"/>
    </row>
    <row r="802">
      <c r="A802" s="4"/>
      <c r="B802" s="4"/>
      <c r="C802" s="4"/>
      <c r="D802" s="4"/>
      <c r="E802" s="4"/>
      <c r="F802" s="4"/>
      <c r="G802" s="4"/>
      <c r="H802" s="8"/>
      <c r="I802" s="8"/>
      <c r="J802" s="8"/>
      <c r="K802" s="8"/>
      <c r="L802" s="8"/>
      <c r="M802" s="119"/>
      <c r="N802" s="118"/>
      <c r="O802" s="119"/>
      <c r="P802" s="119"/>
      <c r="Q802" s="119"/>
      <c r="R802" s="119"/>
      <c r="S802" s="4"/>
      <c r="T802" s="4"/>
      <c r="U802" s="4"/>
      <c r="V802" s="4"/>
      <c r="W802" s="4"/>
      <c r="X802" s="4"/>
      <c r="Y802" s="4"/>
      <c r="Z802" s="4"/>
      <c r="AA802" s="4"/>
      <c r="AB802" s="4"/>
      <c r="AC802" s="4"/>
      <c r="AD802" s="4"/>
      <c r="AE802" s="4"/>
      <c r="AF802" s="4"/>
      <c r="AG802" s="4"/>
    </row>
    <row r="803">
      <c r="A803" s="4"/>
      <c r="B803" s="4"/>
      <c r="C803" s="4"/>
      <c r="D803" s="4"/>
      <c r="E803" s="4"/>
      <c r="F803" s="4"/>
      <c r="G803" s="4"/>
      <c r="H803" s="8"/>
      <c r="I803" s="8"/>
      <c r="J803" s="8"/>
      <c r="K803" s="8"/>
      <c r="L803" s="8"/>
      <c r="M803" s="119"/>
      <c r="N803" s="118"/>
      <c r="O803" s="119"/>
      <c r="P803" s="119"/>
      <c r="Q803" s="119"/>
      <c r="R803" s="119"/>
      <c r="S803" s="4"/>
      <c r="T803" s="4"/>
      <c r="U803" s="4"/>
      <c r="V803" s="4"/>
      <c r="W803" s="4"/>
      <c r="X803" s="4"/>
      <c r="Y803" s="4"/>
      <c r="Z803" s="4"/>
      <c r="AA803" s="4"/>
      <c r="AB803" s="4"/>
      <c r="AC803" s="4"/>
      <c r="AD803" s="4"/>
      <c r="AE803" s="4"/>
      <c r="AF803" s="4"/>
      <c r="AG803" s="4"/>
    </row>
    <row r="804">
      <c r="A804" s="4"/>
      <c r="B804" s="4"/>
      <c r="C804" s="4"/>
      <c r="D804" s="4"/>
      <c r="E804" s="4"/>
      <c r="F804" s="4"/>
      <c r="G804" s="4"/>
      <c r="H804" s="8"/>
      <c r="I804" s="8"/>
      <c r="J804" s="8"/>
      <c r="K804" s="8"/>
      <c r="L804" s="8"/>
      <c r="M804" s="119"/>
      <c r="N804" s="118"/>
      <c r="O804" s="119"/>
      <c r="P804" s="119"/>
      <c r="Q804" s="119"/>
      <c r="R804" s="119"/>
      <c r="S804" s="4"/>
      <c r="T804" s="4"/>
      <c r="U804" s="4"/>
      <c r="V804" s="4"/>
      <c r="W804" s="4"/>
      <c r="X804" s="4"/>
      <c r="Y804" s="4"/>
      <c r="Z804" s="4"/>
      <c r="AA804" s="4"/>
      <c r="AB804" s="4"/>
      <c r="AC804" s="4"/>
      <c r="AD804" s="4"/>
      <c r="AE804" s="4"/>
      <c r="AF804" s="4"/>
      <c r="AG804" s="4"/>
    </row>
    <row r="805">
      <c r="A805" s="4"/>
      <c r="B805" s="4"/>
      <c r="C805" s="4"/>
      <c r="D805" s="4"/>
      <c r="E805" s="4"/>
      <c r="F805" s="4"/>
      <c r="G805" s="4"/>
      <c r="H805" s="8"/>
      <c r="I805" s="8"/>
      <c r="J805" s="8"/>
      <c r="K805" s="8"/>
      <c r="L805" s="8"/>
      <c r="M805" s="119"/>
      <c r="N805" s="118"/>
      <c r="O805" s="119"/>
      <c r="P805" s="119"/>
      <c r="Q805" s="119"/>
      <c r="R805" s="119"/>
      <c r="S805" s="4"/>
      <c r="T805" s="4"/>
      <c r="U805" s="4"/>
      <c r="V805" s="4"/>
      <c r="W805" s="4"/>
      <c r="X805" s="4"/>
      <c r="Y805" s="4"/>
      <c r="Z805" s="4"/>
      <c r="AA805" s="4"/>
      <c r="AB805" s="4"/>
      <c r="AC805" s="4"/>
      <c r="AD805" s="4"/>
      <c r="AE805" s="4"/>
      <c r="AF805" s="4"/>
      <c r="AG805" s="4"/>
    </row>
    <row r="806">
      <c r="A806" s="4"/>
      <c r="B806" s="4"/>
      <c r="C806" s="4"/>
      <c r="D806" s="4"/>
      <c r="E806" s="4"/>
      <c r="F806" s="4"/>
      <c r="G806" s="4"/>
      <c r="H806" s="8"/>
      <c r="I806" s="8"/>
      <c r="J806" s="8"/>
      <c r="K806" s="8"/>
      <c r="L806" s="8"/>
      <c r="M806" s="119"/>
      <c r="N806" s="118"/>
      <c r="O806" s="119"/>
      <c r="P806" s="119"/>
      <c r="Q806" s="119"/>
      <c r="R806" s="119"/>
      <c r="S806" s="4"/>
      <c r="T806" s="4"/>
      <c r="U806" s="4"/>
      <c r="V806" s="4"/>
      <c r="W806" s="4"/>
      <c r="X806" s="4"/>
      <c r="Y806" s="4"/>
      <c r="Z806" s="4"/>
      <c r="AA806" s="4"/>
      <c r="AB806" s="4"/>
      <c r="AC806" s="4"/>
      <c r="AD806" s="4"/>
      <c r="AE806" s="4"/>
      <c r="AF806" s="4"/>
      <c r="AG806" s="4"/>
    </row>
    <row r="807">
      <c r="A807" s="4"/>
      <c r="B807" s="4"/>
      <c r="C807" s="4"/>
      <c r="D807" s="4"/>
      <c r="E807" s="4"/>
      <c r="F807" s="4"/>
      <c r="G807" s="4"/>
      <c r="H807" s="8"/>
      <c r="I807" s="8"/>
      <c r="J807" s="8"/>
      <c r="K807" s="8"/>
      <c r="L807" s="8"/>
      <c r="M807" s="119"/>
      <c r="N807" s="118"/>
      <c r="O807" s="119"/>
      <c r="P807" s="119"/>
      <c r="Q807" s="119"/>
      <c r="R807" s="119"/>
      <c r="S807" s="4"/>
      <c r="T807" s="4"/>
      <c r="U807" s="4"/>
      <c r="V807" s="4"/>
      <c r="W807" s="4"/>
      <c r="X807" s="4"/>
      <c r="Y807" s="4"/>
      <c r="Z807" s="4"/>
      <c r="AA807" s="4"/>
      <c r="AB807" s="4"/>
      <c r="AC807" s="4"/>
      <c r="AD807" s="4"/>
      <c r="AE807" s="4"/>
      <c r="AF807" s="4"/>
      <c r="AG807" s="4"/>
    </row>
    <row r="808">
      <c r="A808" s="4"/>
      <c r="B808" s="4"/>
      <c r="C808" s="4"/>
      <c r="D808" s="4"/>
      <c r="E808" s="4"/>
      <c r="F808" s="4"/>
      <c r="G808" s="4"/>
      <c r="H808" s="8"/>
      <c r="I808" s="8"/>
      <c r="J808" s="8"/>
      <c r="K808" s="8"/>
      <c r="L808" s="8"/>
      <c r="M808" s="119"/>
      <c r="N808" s="118"/>
      <c r="O808" s="119"/>
      <c r="P808" s="119"/>
      <c r="Q808" s="119"/>
      <c r="R808" s="119"/>
      <c r="S808" s="4"/>
      <c r="T808" s="4"/>
      <c r="U808" s="4"/>
      <c r="V808" s="4"/>
      <c r="W808" s="4"/>
      <c r="X808" s="4"/>
      <c r="Y808" s="4"/>
      <c r="Z808" s="4"/>
      <c r="AA808" s="4"/>
      <c r="AB808" s="4"/>
      <c r="AC808" s="4"/>
      <c r="AD808" s="4"/>
      <c r="AE808" s="4"/>
      <c r="AF808" s="4"/>
      <c r="AG808" s="4"/>
    </row>
    <row r="809">
      <c r="A809" s="4"/>
      <c r="B809" s="4"/>
      <c r="C809" s="4"/>
      <c r="D809" s="4"/>
      <c r="E809" s="4"/>
      <c r="F809" s="4"/>
      <c r="G809" s="4"/>
      <c r="H809" s="8"/>
      <c r="I809" s="8"/>
      <c r="J809" s="8"/>
      <c r="K809" s="8"/>
      <c r="L809" s="8"/>
      <c r="M809" s="119"/>
      <c r="N809" s="118"/>
      <c r="O809" s="119"/>
      <c r="P809" s="119"/>
      <c r="Q809" s="119"/>
      <c r="R809" s="119"/>
      <c r="S809" s="4"/>
      <c r="T809" s="4"/>
      <c r="U809" s="4"/>
      <c r="V809" s="4"/>
      <c r="W809" s="4"/>
      <c r="X809" s="4"/>
      <c r="Y809" s="4"/>
      <c r="Z809" s="4"/>
      <c r="AA809" s="4"/>
      <c r="AB809" s="4"/>
      <c r="AC809" s="4"/>
      <c r="AD809" s="4"/>
      <c r="AE809" s="4"/>
      <c r="AF809" s="4"/>
      <c r="AG809" s="4"/>
    </row>
    <row r="810">
      <c r="A810" s="4"/>
      <c r="B810" s="4"/>
      <c r="C810" s="4"/>
      <c r="D810" s="4"/>
      <c r="E810" s="4"/>
      <c r="F810" s="4"/>
      <c r="G810" s="4"/>
      <c r="H810" s="8"/>
      <c r="I810" s="8"/>
      <c r="J810" s="8"/>
      <c r="K810" s="8"/>
      <c r="L810" s="8"/>
      <c r="M810" s="119"/>
      <c r="N810" s="118"/>
      <c r="O810" s="119"/>
      <c r="P810" s="119"/>
      <c r="Q810" s="119"/>
      <c r="R810" s="119"/>
      <c r="S810" s="4"/>
      <c r="T810" s="4"/>
      <c r="U810" s="4"/>
      <c r="V810" s="4"/>
      <c r="W810" s="4"/>
      <c r="X810" s="4"/>
      <c r="Y810" s="4"/>
      <c r="Z810" s="4"/>
      <c r="AA810" s="4"/>
      <c r="AB810" s="4"/>
      <c r="AC810" s="4"/>
      <c r="AD810" s="4"/>
      <c r="AE810" s="4"/>
      <c r="AF810" s="4"/>
      <c r="AG810" s="4"/>
    </row>
    <row r="811">
      <c r="A811" s="4"/>
      <c r="B811" s="4"/>
      <c r="C811" s="4"/>
      <c r="D811" s="4"/>
      <c r="E811" s="4"/>
      <c r="F811" s="4"/>
      <c r="G811" s="4"/>
      <c r="H811" s="8"/>
      <c r="I811" s="8"/>
      <c r="J811" s="8"/>
      <c r="K811" s="8"/>
      <c r="L811" s="8"/>
      <c r="M811" s="119"/>
      <c r="N811" s="118"/>
      <c r="O811" s="119"/>
      <c r="P811" s="119"/>
      <c r="Q811" s="119"/>
      <c r="R811" s="119"/>
      <c r="S811" s="4"/>
      <c r="T811" s="4"/>
      <c r="U811" s="4"/>
      <c r="V811" s="4"/>
      <c r="W811" s="4"/>
      <c r="X811" s="4"/>
      <c r="Y811" s="4"/>
      <c r="Z811" s="4"/>
      <c r="AA811" s="4"/>
      <c r="AB811" s="4"/>
      <c r="AC811" s="4"/>
      <c r="AD811" s="4"/>
      <c r="AE811" s="4"/>
      <c r="AF811" s="4"/>
      <c r="AG811" s="4"/>
    </row>
    <row r="812">
      <c r="A812" s="4"/>
      <c r="B812" s="4"/>
      <c r="C812" s="4"/>
      <c r="D812" s="4"/>
      <c r="E812" s="4"/>
      <c r="F812" s="4"/>
      <c r="G812" s="4"/>
      <c r="H812" s="8"/>
      <c r="I812" s="8"/>
      <c r="J812" s="8"/>
      <c r="K812" s="8"/>
      <c r="L812" s="8"/>
      <c r="M812" s="119"/>
      <c r="N812" s="118"/>
      <c r="O812" s="119"/>
      <c r="P812" s="119"/>
      <c r="Q812" s="119"/>
      <c r="R812" s="119"/>
      <c r="S812" s="4"/>
      <c r="T812" s="4"/>
      <c r="U812" s="4"/>
      <c r="V812" s="4"/>
      <c r="W812" s="4"/>
      <c r="X812" s="4"/>
      <c r="Y812" s="4"/>
      <c r="Z812" s="4"/>
      <c r="AA812" s="4"/>
      <c r="AB812" s="4"/>
      <c r="AC812" s="4"/>
      <c r="AD812" s="4"/>
      <c r="AE812" s="4"/>
      <c r="AF812" s="4"/>
      <c r="AG812" s="4"/>
    </row>
    <row r="813">
      <c r="A813" s="4"/>
      <c r="B813" s="4"/>
      <c r="C813" s="4"/>
      <c r="D813" s="4"/>
      <c r="E813" s="4"/>
      <c r="F813" s="4"/>
      <c r="G813" s="4"/>
      <c r="H813" s="8"/>
      <c r="I813" s="8"/>
      <c r="J813" s="8"/>
      <c r="K813" s="8"/>
      <c r="L813" s="8"/>
      <c r="M813" s="119"/>
      <c r="N813" s="118"/>
      <c r="O813" s="119"/>
      <c r="P813" s="119"/>
      <c r="Q813" s="119"/>
      <c r="R813" s="119"/>
      <c r="S813" s="4"/>
      <c r="T813" s="4"/>
      <c r="U813" s="4"/>
      <c r="V813" s="4"/>
      <c r="W813" s="4"/>
      <c r="X813" s="4"/>
      <c r="Y813" s="4"/>
      <c r="Z813" s="4"/>
      <c r="AA813" s="4"/>
      <c r="AB813" s="4"/>
      <c r="AC813" s="4"/>
      <c r="AD813" s="4"/>
      <c r="AE813" s="4"/>
      <c r="AF813" s="4"/>
      <c r="AG813" s="4"/>
    </row>
    <row r="814">
      <c r="A814" s="4"/>
      <c r="B814" s="4"/>
      <c r="C814" s="4"/>
      <c r="D814" s="4"/>
      <c r="E814" s="4"/>
      <c r="F814" s="4"/>
      <c r="G814" s="4"/>
      <c r="H814" s="8"/>
      <c r="I814" s="8"/>
      <c r="J814" s="8"/>
      <c r="K814" s="8"/>
      <c r="L814" s="8"/>
      <c r="M814" s="119"/>
      <c r="N814" s="118"/>
      <c r="O814" s="119"/>
      <c r="P814" s="119"/>
      <c r="Q814" s="119"/>
      <c r="R814" s="119"/>
      <c r="S814" s="4"/>
      <c r="T814" s="4"/>
      <c r="U814" s="4"/>
      <c r="V814" s="4"/>
      <c r="W814" s="4"/>
      <c r="X814" s="4"/>
      <c r="Y814" s="4"/>
      <c r="Z814" s="4"/>
      <c r="AA814" s="4"/>
      <c r="AB814" s="4"/>
      <c r="AC814" s="4"/>
      <c r="AD814" s="4"/>
      <c r="AE814" s="4"/>
      <c r="AF814" s="4"/>
      <c r="AG814" s="4"/>
    </row>
    <row r="815">
      <c r="A815" s="4"/>
      <c r="B815" s="4"/>
      <c r="C815" s="4"/>
      <c r="D815" s="4"/>
      <c r="E815" s="4"/>
      <c r="F815" s="4"/>
      <c r="G815" s="4"/>
      <c r="H815" s="8"/>
      <c r="I815" s="8"/>
      <c r="J815" s="8"/>
      <c r="K815" s="8"/>
      <c r="L815" s="8"/>
      <c r="M815" s="119"/>
      <c r="N815" s="118"/>
      <c r="O815" s="119"/>
      <c r="P815" s="119"/>
      <c r="Q815" s="119"/>
      <c r="R815" s="119"/>
      <c r="S815" s="4"/>
      <c r="T815" s="4"/>
      <c r="U815" s="4"/>
      <c r="V815" s="4"/>
      <c r="W815" s="4"/>
      <c r="X815" s="4"/>
      <c r="Y815" s="4"/>
      <c r="Z815" s="4"/>
      <c r="AA815" s="4"/>
      <c r="AB815" s="4"/>
      <c r="AC815" s="4"/>
      <c r="AD815" s="4"/>
      <c r="AE815" s="4"/>
      <c r="AF815" s="4"/>
      <c r="AG815" s="4"/>
    </row>
    <row r="816">
      <c r="A816" s="4"/>
      <c r="B816" s="4"/>
      <c r="C816" s="4"/>
      <c r="D816" s="4"/>
      <c r="E816" s="4"/>
      <c r="F816" s="4"/>
      <c r="G816" s="4"/>
      <c r="H816" s="8"/>
      <c r="I816" s="8"/>
      <c r="J816" s="8"/>
      <c r="K816" s="8"/>
      <c r="L816" s="8"/>
      <c r="M816" s="119"/>
      <c r="N816" s="118"/>
      <c r="O816" s="119"/>
      <c r="P816" s="119"/>
      <c r="Q816" s="119"/>
      <c r="R816" s="119"/>
      <c r="S816" s="4"/>
      <c r="T816" s="4"/>
      <c r="U816" s="4"/>
      <c r="V816" s="4"/>
      <c r="W816" s="4"/>
      <c r="X816" s="4"/>
      <c r="Y816" s="4"/>
      <c r="Z816" s="4"/>
      <c r="AA816" s="4"/>
      <c r="AB816" s="4"/>
      <c r="AC816" s="4"/>
      <c r="AD816" s="4"/>
      <c r="AE816" s="4"/>
      <c r="AF816" s="4"/>
      <c r="AG816" s="4"/>
    </row>
    <row r="817">
      <c r="A817" s="4"/>
      <c r="B817" s="4"/>
      <c r="C817" s="4"/>
      <c r="D817" s="4"/>
      <c r="E817" s="4"/>
      <c r="F817" s="4"/>
      <c r="G817" s="4"/>
      <c r="H817" s="8"/>
      <c r="I817" s="8"/>
      <c r="J817" s="8"/>
      <c r="K817" s="8"/>
      <c r="L817" s="8"/>
      <c r="M817" s="119"/>
      <c r="N817" s="118"/>
      <c r="O817" s="119"/>
      <c r="P817" s="119"/>
      <c r="Q817" s="119"/>
      <c r="R817" s="119"/>
      <c r="S817" s="4"/>
      <c r="T817" s="4"/>
      <c r="U817" s="4"/>
      <c r="V817" s="4"/>
      <c r="W817" s="4"/>
      <c r="X817" s="4"/>
      <c r="Y817" s="4"/>
      <c r="Z817" s="4"/>
      <c r="AA817" s="4"/>
      <c r="AB817" s="4"/>
      <c r="AC817" s="4"/>
      <c r="AD817" s="4"/>
      <c r="AE817" s="4"/>
      <c r="AF817" s="4"/>
      <c r="AG817" s="4"/>
    </row>
    <row r="818">
      <c r="A818" s="4"/>
      <c r="B818" s="4"/>
      <c r="C818" s="4"/>
      <c r="D818" s="4"/>
      <c r="E818" s="4"/>
      <c r="F818" s="4"/>
      <c r="G818" s="4"/>
      <c r="H818" s="8"/>
      <c r="I818" s="8"/>
      <c r="J818" s="8"/>
      <c r="K818" s="8"/>
      <c r="L818" s="8"/>
      <c r="M818" s="119"/>
      <c r="N818" s="118"/>
      <c r="O818" s="119"/>
      <c r="P818" s="119"/>
      <c r="Q818" s="119"/>
      <c r="R818" s="119"/>
      <c r="S818" s="4"/>
      <c r="T818" s="4"/>
      <c r="U818" s="4"/>
      <c r="V818" s="4"/>
      <c r="W818" s="4"/>
      <c r="X818" s="4"/>
      <c r="Y818" s="4"/>
      <c r="Z818" s="4"/>
      <c r="AA818" s="4"/>
      <c r="AB818" s="4"/>
      <c r="AC818" s="4"/>
      <c r="AD818" s="4"/>
      <c r="AE818" s="4"/>
      <c r="AF818" s="4"/>
      <c r="AG818" s="4"/>
    </row>
    <row r="819">
      <c r="A819" s="4"/>
      <c r="B819" s="4"/>
      <c r="C819" s="4"/>
      <c r="D819" s="4"/>
      <c r="E819" s="4"/>
      <c r="F819" s="4"/>
      <c r="G819" s="4"/>
      <c r="H819" s="8"/>
      <c r="I819" s="8"/>
      <c r="J819" s="8"/>
      <c r="K819" s="8"/>
      <c r="L819" s="8"/>
      <c r="M819" s="119"/>
      <c r="N819" s="118"/>
      <c r="O819" s="119"/>
      <c r="P819" s="119"/>
      <c r="Q819" s="119"/>
      <c r="R819" s="119"/>
      <c r="S819" s="4"/>
      <c r="T819" s="4"/>
      <c r="U819" s="4"/>
      <c r="V819" s="4"/>
      <c r="W819" s="4"/>
      <c r="X819" s="4"/>
      <c r="Y819" s="4"/>
      <c r="Z819" s="4"/>
      <c r="AA819" s="4"/>
      <c r="AB819" s="4"/>
      <c r="AC819" s="4"/>
      <c r="AD819" s="4"/>
      <c r="AE819" s="4"/>
      <c r="AF819" s="4"/>
      <c r="AG819" s="4"/>
    </row>
    <row r="820">
      <c r="A820" s="4"/>
      <c r="B820" s="4"/>
      <c r="C820" s="4"/>
      <c r="D820" s="4"/>
      <c r="E820" s="4"/>
      <c r="F820" s="4"/>
      <c r="G820" s="4"/>
      <c r="H820" s="8"/>
      <c r="I820" s="8"/>
      <c r="J820" s="8"/>
      <c r="K820" s="8"/>
      <c r="L820" s="8"/>
      <c r="M820" s="119"/>
      <c r="N820" s="118"/>
      <c r="O820" s="119"/>
      <c r="P820" s="119"/>
      <c r="Q820" s="119"/>
      <c r="R820" s="119"/>
      <c r="S820" s="4"/>
      <c r="T820" s="4"/>
      <c r="U820" s="4"/>
      <c r="V820" s="4"/>
      <c r="W820" s="4"/>
      <c r="X820" s="4"/>
      <c r="Y820" s="4"/>
      <c r="Z820" s="4"/>
      <c r="AA820" s="4"/>
      <c r="AB820" s="4"/>
      <c r="AC820" s="4"/>
      <c r="AD820" s="4"/>
      <c r="AE820" s="4"/>
      <c r="AF820" s="4"/>
      <c r="AG820" s="4"/>
    </row>
    <row r="821">
      <c r="A821" s="4"/>
      <c r="B821" s="4"/>
      <c r="C821" s="4"/>
      <c r="D821" s="4"/>
      <c r="E821" s="4"/>
      <c r="F821" s="4"/>
      <c r="G821" s="4"/>
      <c r="H821" s="8"/>
      <c r="I821" s="8"/>
      <c r="J821" s="8"/>
      <c r="K821" s="8"/>
      <c r="L821" s="8"/>
      <c r="M821" s="119"/>
      <c r="N821" s="118"/>
      <c r="O821" s="119"/>
      <c r="P821" s="119"/>
      <c r="Q821" s="119"/>
      <c r="R821" s="119"/>
      <c r="S821" s="4"/>
      <c r="T821" s="4"/>
      <c r="U821" s="4"/>
      <c r="V821" s="4"/>
      <c r="W821" s="4"/>
      <c r="X821" s="4"/>
      <c r="Y821" s="4"/>
      <c r="Z821" s="4"/>
      <c r="AA821" s="4"/>
      <c r="AB821" s="4"/>
      <c r="AC821" s="4"/>
      <c r="AD821" s="4"/>
      <c r="AE821" s="4"/>
      <c r="AF821" s="4"/>
      <c r="AG821" s="4"/>
    </row>
    <row r="822">
      <c r="A822" s="4"/>
      <c r="B822" s="4"/>
      <c r="C822" s="4"/>
      <c r="D822" s="4"/>
      <c r="E822" s="4"/>
      <c r="F822" s="4"/>
      <c r="G822" s="4"/>
      <c r="H822" s="8"/>
      <c r="I822" s="8"/>
      <c r="J822" s="8"/>
      <c r="K822" s="8"/>
      <c r="L822" s="8"/>
      <c r="M822" s="119"/>
      <c r="N822" s="118"/>
      <c r="O822" s="119"/>
      <c r="P822" s="119"/>
      <c r="Q822" s="119"/>
      <c r="R822" s="119"/>
      <c r="S822" s="4"/>
      <c r="T822" s="4"/>
      <c r="U822" s="4"/>
      <c r="V822" s="4"/>
      <c r="W822" s="4"/>
      <c r="X822" s="4"/>
      <c r="Y822" s="4"/>
      <c r="Z822" s="4"/>
      <c r="AA822" s="4"/>
      <c r="AB822" s="4"/>
      <c r="AC822" s="4"/>
      <c r="AD822" s="4"/>
      <c r="AE822" s="4"/>
      <c r="AF822" s="4"/>
      <c r="AG822" s="4"/>
    </row>
    <row r="823">
      <c r="A823" s="4"/>
      <c r="B823" s="4"/>
      <c r="C823" s="4"/>
      <c r="D823" s="4"/>
      <c r="E823" s="4"/>
      <c r="F823" s="4"/>
      <c r="G823" s="4"/>
      <c r="H823" s="8"/>
      <c r="I823" s="8"/>
      <c r="J823" s="8"/>
      <c r="K823" s="8"/>
      <c r="L823" s="8"/>
      <c r="M823" s="119"/>
      <c r="N823" s="118"/>
      <c r="O823" s="119"/>
      <c r="P823" s="119"/>
      <c r="Q823" s="119"/>
      <c r="R823" s="119"/>
      <c r="S823" s="4"/>
      <c r="T823" s="4"/>
      <c r="U823" s="4"/>
      <c r="V823" s="4"/>
      <c r="W823" s="4"/>
      <c r="X823" s="4"/>
      <c r="Y823" s="4"/>
      <c r="Z823" s="4"/>
      <c r="AA823" s="4"/>
      <c r="AB823" s="4"/>
      <c r="AC823" s="4"/>
      <c r="AD823" s="4"/>
      <c r="AE823" s="4"/>
      <c r="AF823" s="4"/>
      <c r="AG823" s="4"/>
    </row>
    <row r="824">
      <c r="A824" s="4"/>
      <c r="B824" s="4"/>
      <c r="C824" s="4"/>
      <c r="D824" s="4"/>
      <c r="E824" s="4"/>
      <c r="F824" s="4"/>
      <c r="G824" s="4"/>
      <c r="H824" s="8"/>
      <c r="I824" s="8"/>
      <c r="J824" s="8"/>
      <c r="K824" s="8"/>
      <c r="L824" s="8"/>
      <c r="M824" s="119"/>
      <c r="N824" s="118"/>
      <c r="O824" s="119"/>
      <c r="P824" s="119"/>
      <c r="Q824" s="119"/>
      <c r="R824" s="119"/>
      <c r="S824" s="4"/>
      <c r="T824" s="4"/>
      <c r="U824" s="4"/>
      <c r="V824" s="4"/>
      <c r="W824" s="4"/>
      <c r="X824" s="4"/>
      <c r="Y824" s="4"/>
      <c r="Z824" s="4"/>
      <c r="AA824" s="4"/>
      <c r="AB824" s="4"/>
      <c r="AC824" s="4"/>
      <c r="AD824" s="4"/>
      <c r="AE824" s="4"/>
      <c r="AF824" s="4"/>
      <c r="AG824" s="4"/>
    </row>
    <row r="825">
      <c r="A825" s="4"/>
      <c r="B825" s="4"/>
      <c r="C825" s="4"/>
      <c r="D825" s="4"/>
      <c r="E825" s="4"/>
      <c r="F825" s="4"/>
      <c r="G825" s="4"/>
      <c r="H825" s="8"/>
      <c r="I825" s="8"/>
      <c r="J825" s="8"/>
      <c r="K825" s="8"/>
      <c r="L825" s="8"/>
      <c r="M825" s="119"/>
      <c r="N825" s="118"/>
      <c r="O825" s="119"/>
      <c r="P825" s="119"/>
      <c r="Q825" s="119"/>
      <c r="R825" s="119"/>
      <c r="S825" s="4"/>
      <c r="T825" s="4"/>
      <c r="U825" s="4"/>
      <c r="V825" s="4"/>
      <c r="W825" s="4"/>
      <c r="X825" s="4"/>
      <c r="Y825" s="4"/>
      <c r="Z825" s="4"/>
      <c r="AA825" s="4"/>
      <c r="AB825" s="4"/>
      <c r="AC825" s="4"/>
      <c r="AD825" s="4"/>
      <c r="AE825" s="4"/>
      <c r="AF825" s="4"/>
      <c r="AG825" s="4"/>
    </row>
    <row r="826">
      <c r="A826" s="4"/>
      <c r="B826" s="4"/>
      <c r="C826" s="4"/>
      <c r="D826" s="4"/>
      <c r="E826" s="4"/>
      <c r="F826" s="4"/>
      <c r="G826" s="4"/>
      <c r="H826" s="8"/>
      <c r="I826" s="8"/>
      <c r="J826" s="8"/>
      <c r="K826" s="8"/>
      <c r="L826" s="8"/>
      <c r="M826" s="119"/>
      <c r="N826" s="118"/>
      <c r="O826" s="119"/>
      <c r="P826" s="119"/>
      <c r="Q826" s="119"/>
      <c r="R826" s="119"/>
      <c r="S826" s="4"/>
      <c r="T826" s="4"/>
      <c r="U826" s="4"/>
      <c r="V826" s="4"/>
      <c r="W826" s="4"/>
      <c r="X826" s="4"/>
      <c r="Y826" s="4"/>
      <c r="Z826" s="4"/>
      <c r="AA826" s="4"/>
      <c r="AB826" s="4"/>
      <c r="AC826" s="4"/>
      <c r="AD826" s="4"/>
      <c r="AE826" s="4"/>
      <c r="AF826" s="4"/>
      <c r="AG826" s="4"/>
    </row>
    <row r="827">
      <c r="A827" s="4"/>
      <c r="B827" s="4"/>
      <c r="C827" s="4"/>
      <c r="D827" s="4"/>
      <c r="E827" s="4"/>
      <c r="F827" s="4"/>
      <c r="G827" s="4"/>
      <c r="H827" s="8"/>
      <c r="I827" s="8"/>
      <c r="J827" s="8"/>
      <c r="K827" s="8"/>
      <c r="L827" s="8"/>
      <c r="M827" s="119"/>
      <c r="N827" s="118"/>
      <c r="O827" s="119"/>
      <c r="P827" s="119"/>
      <c r="Q827" s="119"/>
      <c r="R827" s="119"/>
      <c r="S827" s="4"/>
      <c r="T827" s="4"/>
      <c r="U827" s="4"/>
      <c r="V827" s="4"/>
      <c r="W827" s="4"/>
      <c r="X827" s="4"/>
      <c r="Y827" s="4"/>
      <c r="Z827" s="4"/>
      <c r="AA827" s="4"/>
      <c r="AB827" s="4"/>
      <c r="AC827" s="4"/>
      <c r="AD827" s="4"/>
      <c r="AE827" s="4"/>
      <c r="AF827" s="4"/>
      <c r="AG827" s="4"/>
    </row>
    <row r="828">
      <c r="A828" s="4"/>
      <c r="B828" s="4"/>
      <c r="C828" s="4"/>
      <c r="D828" s="4"/>
      <c r="E828" s="4"/>
      <c r="F828" s="4"/>
      <c r="G828" s="4"/>
      <c r="H828" s="8"/>
      <c r="I828" s="8"/>
      <c r="J828" s="8"/>
      <c r="K828" s="8"/>
      <c r="L828" s="8"/>
      <c r="M828" s="119"/>
      <c r="N828" s="118"/>
      <c r="O828" s="119"/>
      <c r="P828" s="119"/>
      <c r="Q828" s="119"/>
      <c r="R828" s="119"/>
      <c r="S828" s="4"/>
      <c r="T828" s="4"/>
      <c r="U828" s="4"/>
      <c r="V828" s="4"/>
      <c r="W828" s="4"/>
      <c r="X828" s="4"/>
      <c r="Y828" s="4"/>
      <c r="Z828" s="4"/>
      <c r="AA828" s="4"/>
      <c r="AB828" s="4"/>
      <c r="AC828" s="4"/>
      <c r="AD828" s="4"/>
      <c r="AE828" s="4"/>
      <c r="AF828" s="4"/>
      <c r="AG828" s="4"/>
    </row>
    <row r="829">
      <c r="A829" s="4"/>
      <c r="B829" s="4"/>
      <c r="C829" s="4"/>
      <c r="D829" s="4"/>
      <c r="E829" s="4"/>
      <c r="F829" s="4"/>
      <c r="G829" s="4"/>
      <c r="H829" s="8"/>
      <c r="I829" s="8"/>
      <c r="J829" s="8"/>
      <c r="K829" s="8"/>
      <c r="L829" s="8"/>
      <c r="M829" s="119"/>
      <c r="N829" s="118"/>
      <c r="O829" s="119"/>
      <c r="P829" s="119"/>
      <c r="Q829" s="119"/>
      <c r="R829" s="119"/>
      <c r="S829" s="4"/>
      <c r="T829" s="4"/>
      <c r="U829" s="4"/>
      <c r="V829" s="4"/>
      <c r="W829" s="4"/>
      <c r="X829" s="4"/>
      <c r="Y829" s="4"/>
      <c r="Z829" s="4"/>
      <c r="AA829" s="4"/>
      <c r="AB829" s="4"/>
      <c r="AC829" s="4"/>
      <c r="AD829" s="4"/>
      <c r="AE829" s="4"/>
      <c r="AF829" s="4"/>
      <c r="AG829" s="4"/>
    </row>
    <row r="830">
      <c r="A830" s="4"/>
      <c r="B830" s="4"/>
      <c r="C830" s="4"/>
      <c r="D830" s="4"/>
      <c r="E830" s="4"/>
      <c r="F830" s="4"/>
      <c r="G830" s="4"/>
      <c r="H830" s="8"/>
      <c r="I830" s="8"/>
      <c r="J830" s="8"/>
      <c r="K830" s="8"/>
      <c r="L830" s="8"/>
      <c r="M830" s="119"/>
      <c r="N830" s="118"/>
      <c r="O830" s="119"/>
      <c r="P830" s="119"/>
      <c r="Q830" s="119"/>
      <c r="R830" s="119"/>
      <c r="S830" s="4"/>
      <c r="T830" s="4"/>
      <c r="U830" s="4"/>
      <c r="V830" s="4"/>
      <c r="W830" s="4"/>
      <c r="X830" s="4"/>
      <c r="Y830" s="4"/>
      <c r="Z830" s="4"/>
      <c r="AA830" s="4"/>
      <c r="AB830" s="4"/>
      <c r="AC830" s="4"/>
      <c r="AD830" s="4"/>
      <c r="AE830" s="4"/>
      <c r="AF830" s="4"/>
      <c r="AG830" s="4"/>
    </row>
    <row r="831">
      <c r="A831" s="4"/>
      <c r="B831" s="4"/>
      <c r="C831" s="4"/>
      <c r="D831" s="4"/>
      <c r="E831" s="4"/>
      <c r="F831" s="4"/>
      <c r="G831" s="4"/>
      <c r="H831" s="8"/>
      <c r="I831" s="8"/>
      <c r="J831" s="8"/>
      <c r="K831" s="8"/>
      <c r="L831" s="8"/>
      <c r="M831" s="119"/>
      <c r="N831" s="118"/>
      <c r="O831" s="119"/>
      <c r="P831" s="119"/>
      <c r="Q831" s="119"/>
      <c r="R831" s="119"/>
      <c r="S831" s="4"/>
      <c r="T831" s="4"/>
      <c r="U831" s="4"/>
      <c r="V831" s="4"/>
      <c r="W831" s="4"/>
      <c r="X831" s="4"/>
      <c r="Y831" s="4"/>
      <c r="Z831" s="4"/>
      <c r="AA831" s="4"/>
      <c r="AB831" s="4"/>
      <c r="AC831" s="4"/>
      <c r="AD831" s="4"/>
      <c r="AE831" s="4"/>
      <c r="AF831" s="4"/>
      <c r="AG831" s="4"/>
    </row>
    <row r="832">
      <c r="A832" s="4"/>
      <c r="B832" s="4"/>
      <c r="C832" s="4"/>
      <c r="D832" s="4"/>
      <c r="E832" s="4"/>
      <c r="F832" s="4"/>
      <c r="G832" s="4"/>
      <c r="H832" s="8"/>
      <c r="I832" s="8"/>
      <c r="J832" s="8"/>
      <c r="K832" s="8"/>
      <c r="L832" s="8"/>
      <c r="M832" s="119"/>
      <c r="N832" s="118"/>
      <c r="O832" s="119"/>
      <c r="P832" s="119"/>
      <c r="Q832" s="119"/>
      <c r="R832" s="119"/>
      <c r="S832" s="4"/>
      <c r="T832" s="4"/>
      <c r="U832" s="4"/>
      <c r="V832" s="4"/>
      <c r="W832" s="4"/>
      <c r="X832" s="4"/>
      <c r="Y832" s="4"/>
      <c r="Z832" s="4"/>
      <c r="AA832" s="4"/>
      <c r="AB832" s="4"/>
      <c r="AC832" s="4"/>
      <c r="AD832" s="4"/>
      <c r="AE832" s="4"/>
      <c r="AF832" s="4"/>
      <c r="AG832" s="4"/>
    </row>
    <row r="833">
      <c r="A833" s="4"/>
      <c r="B833" s="4"/>
      <c r="C833" s="4"/>
      <c r="D833" s="4"/>
      <c r="E833" s="4"/>
      <c r="F833" s="4"/>
      <c r="G833" s="4"/>
      <c r="H833" s="8"/>
      <c r="I833" s="8"/>
      <c r="J833" s="8"/>
      <c r="K833" s="8"/>
      <c r="L833" s="8"/>
      <c r="M833" s="119"/>
      <c r="N833" s="118"/>
      <c r="O833" s="119"/>
      <c r="P833" s="119"/>
      <c r="Q833" s="119"/>
      <c r="R833" s="119"/>
      <c r="S833" s="4"/>
      <c r="T833" s="4"/>
      <c r="U833" s="4"/>
      <c r="V833" s="4"/>
      <c r="W833" s="4"/>
      <c r="X833" s="4"/>
      <c r="Y833" s="4"/>
      <c r="Z833" s="4"/>
      <c r="AA833" s="4"/>
      <c r="AB833" s="4"/>
      <c r="AC833" s="4"/>
      <c r="AD833" s="4"/>
      <c r="AE833" s="4"/>
      <c r="AF833" s="4"/>
      <c r="AG833" s="4"/>
    </row>
    <row r="834">
      <c r="A834" s="4"/>
      <c r="B834" s="4"/>
      <c r="C834" s="4"/>
      <c r="D834" s="4"/>
      <c r="E834" s="4"/>
      <c r="F834" s="4"/>
      <c r="G834" s="4"/>
      <c r="H834" s="8"/>
      <c r="I834" s="8"/>
      <c r="J834" s="8"/>
      <c r="K834" s="8"/>
      <c r="L834" s="8"/>
      <c r="M834" s="119"/>
      <c r="N834" s="118"/>
      <c r="O834" s="119"/>
      <c r="P834" s="119"/>
      <c r="Q834" s="119"/>
      <c r="R834" s="119"/>
      <c r="S834" s="4"/>
      <c r="T834" s="4"/>
      <c r="U834" s="4"/>
      <c r="V834" s="4"/>
      <c r="W834" s="4"/>
      <c r="X834" s="4"/>
      <c r="Y834" s="4"/>
      <c r="Z834" s="4"/>
      <c r="AA834" s="4"/>
      <c r="AB834" s="4"/>
      <c r="AC834" s="4"/>
      <c r="AD834" s="4"/>
      <c r="AE834" s="4"/>
      <c r="AF834" s="4"/>
      <c r="AG834" s="4"/>
    </row>
    <row r="835">
      <c r="A835" s="4"/>
      <c r="B835" s="4"/>
      <c r="C835" s="4"/>
      <c r="D835" s="4"/>
      <c r="E835" s="4"/>
      <c r="F835" s="4"/>
      <c r="G835" s="4"/>
      <c r="H835" s="8"/>
      <c r="I835" s="8"/>
      <c r="J835" s="8"/>
      <c r="K835" s="8"/>
      <c r="L835" s="8"/>
      <c r="M835" s="119"/>
      <c r="N835" s="118"/>
      <c r="O835" s="119"/>
      <c r="P835" s="119"/>
      <c r="Q835" s="119"/>
      <c r="R835" s="119"/>
      <c r="S835" s="4"/>
      <c r="T835" s="4"/>
      <c r="U835" s="4"/>
      <c r="V835" s="4"/>
      <c r="W835" s="4"/>
      <c r="X835" s="4"/>
      <c r="Y835" s="4"/>
      <c r="Z835" s="4"/>
      <c r="AA835" s="4"/>
      <c r="AB835" s="4"/>
      <c r="AC835" s="4"/>
      <c r="AD835" s="4"/>
      <c r="AE835" s="4"/>
      <c r="AF835" s="4"/>
      <c r="AG835" s="4"/>
    </row>
    <row r="836">
      <c r="A836" s="4"/>
      <c r="B836" s="4"/>
      <c r="C836" s="4"/>
      <c r="D836" s="4"/>
      <c r="E836" s="4"/>
      <c r="F836" s="4"/>
      <c r="G836" s="4"/>
      <c r="H836" s="8"/>
      <c r="I836" s="8"/>
      <c r="J836" s="8"/>
      <c r="K836" s="8"/>
      <c r="L836" s="8"/>
      <c r="M836" s="119"/>
      <c r="N836" s="118"/>
      <c r="O836" s="119"/>
      <c r="P836" s="119"/>
      <c r="Q836" s="119"/>
      <c r="R836" s="119"/>
      <c r="S836" s="4"/>
      <c r="T836" s="4"/>
      <c r="U836" s="4"/>
      <c r="V836" s="4"/>
      <c r="W836" s="4"/>
      <c r="X836" s="4"/>
      <c r="Y836" s="4"/>
      <c r="Z836" s="4"/>
      <c r="AA836" s="4"/>
      <c r="AB836" s="4"/>
      <c r="AC836" s="4"/>
      <c r="AD836" s="4"/>
      <c r="AE836" s="4"/>
      <c r="AF836" s="4"/>
      <c r="AG836" s="4"/>
    </row>
    <row r="837">
      <c r="A837" s="4"/>
      <c r="B837" s="4"/>
      <c r="C837" s="4"/>
      <c r="D837" s="4"/>
      <c r="E837" s="4"/>
      <c r="F837" s="4"/>
      <c r="G837" s="4"/>
      <c r="H837" s="8"/>
      <c r="I837" s="8"/>
      <c r="J837" s="8"/>
      <c r="K837" s="8"/>
      <c r="L837" s="8"/>
      <c r="M837" s="119"/>
      <c r="N837" s="118"/>
      <c r="O837" s="119"/>
      <c r="P837" s="119"/>
      <c r="Q837" s="119"/>
      <c r="R837" s="119"/>
      <c r="S837" s="4"/>
      <c r="T837" s="4"/>
      <c r="U837" s="4"/>
      <c r="V837" s="4"/>
      <c r="W837" s="4"/>
      <c r="X837" s="4"/>
      <c r="Y837" s="4"/>
      <c r="Z837" s="4"/>
      <c r="AA837" s="4"/>
      <c r="AB837" s="4"/>
      <c r="AC837" s="4"/>
      <c r="AD837" s="4"/>
      <c r="AE837" s="4"/>
      <c r="AF837" s="4"/>
      <c r="AG837" s="4"/>
    </row>
    <row r="838">
      <c r="A838" s="4"/>
      <c r="B838" s="4"/>
      <c r="C838" s="4"/>
      <c r="D838" s="4"/>
      <c r="E838" s="4"/>
      <c r="F838" s="4"/>
      <c r="G838" s="4"/>
      <c r="H838" s="8"/>
      <c r="I838" s="8"/>
      <c r="J838" s="8"/>
      <c r="K838" s="8"/>
      <c r="L838" s="8"/>
      <c r="M838" s="119"/>
      <c r="N838" s="118"/>
      <c r="O838" s="119"/>
      <c r="P838" s="119"/>
      <c r="Q838" s="119"/>
      <c r="R838" s="119"/>
      <c r="S838" s="4"/>
      <c r="T838" s="4"/>
      <c r="U838" s="4"/>
      <c r="V838" s="4"/>
      <c r="W838" s="4"/>
      <c r="X838" s="4"/>
      <c r="Y838" s="4"/>
      <c r="Z838" s="4"/>
      <c r="AA838" s="4"/>
      <c r="AB838" s="4"/>
      <c r="AC838" s="4"/>
      <c r="AD838" s="4"/>
      <c r="AE838" s="4"/>
      <c r="AF838" s="4"/>
      <c r="AG838" s="4"/>
    </row>
    <row r="839">
      <c r="A839" s="4"/>
      <c r="B839" s="4"/>
      <c r="C839" s="4"/>
      <c r="D839" s="4"/>
      <c r="E839" s="4"/>
      <c r="F839" s="4"/>
      <c r="G839" s="4"/>
      <c r="H839" s="8"/>
      <c r="I839" s="8"/>
      <c r="J839" s="8"/>
      <c r="K839" s="8"/>
      <c r="L839" s="8"/>
      <c r="M839" s="119"/>
      <c r="N839" s="118"/>
      <c r="O839" s="119"/>
      <c r="P839" s="119"/>
      <c r="Q839" s="119"/>
      <c r="R839" s="119"/>
      <c r="S839" s="4"/>
      <c r="T839" s="4"/>
      <c r="U839" s="4"/>
      <c r="V839" s="4"/>
      <c r="W839" s="4"/>
      <c r="X839" s="4"/>
      <c r="Y839" s="4"/>
      <c r="Z839" s="4"/>
      <c r="AA839" s="4"/>
      <c r="AB839" s="4"/>
      <c r="AC839" s="4"/>
      <c r="AD839" s="4"/>
      <c r="AE839" s="4"/>
      <c r="AF839" s="4"/>
      <c r="AG839" s="4"/>
    </row>
    <row r="840">
      <c r="A840" s="4"/>
      <c r="B840" s="4"/>
      <c r="C840" s="4"/>
      <c r="D840" s="4"/>
      <c r="E840" s="4"/>
      <c r="F840" s="4"/>
      <c r="G840" s="4"/>
      <c r="H840" s="8"/>
      <c r="I840" s="8"/>
      <c r="J840" s="8"/>
      <c r="K840" s="8"/>
      <c r="L840" s="8"/>
      <c r="M840" s="119"/>
      <c r="N840" s="118"/>
      <c r="O840" s="119"/>
      <c r="P840" s="119"/>
      <c r="Q840" s="119"/>
      <c r="R840" s="119"/>
      <c r="S840" s="4"/>
      <c r="T840" s="4"/>
      <c r="U840" s="4"/>
      <c r="V840" s="4"/>
      <c r="W840" s="4"/>
      <c r="X840" s="4"/>
      <c r="Y840" s="4"/>
      <c r="Z840" s="4"/>
      <c r="AA840" s="4"/>
      <c r="AB840" s="4"/>
      <c r="AC840" s="4"/>
      <c r="AD840" s="4"/>
      <c r="AE840" s="4"/>
      <c r="AF840" s="4"/>
      <c r="AG840" s="4"/>
    </row>
    <row r="841">
      <c r="A841" s="4"/>
      <c r="B841" s="4"/>
      <c r="C841" s="4"/>
      <c r="D841" s="4"/>
      <c r="E841" s="4"/>
      <c r="F841" s="4"/>
      <c r="G841" s="4"/>
      <c r="H841" s="8"/>
      <c r="I841" s="8"/>
      <c r="J841" s="8"/>
      <c r="K841" s="8"/>
      <c r="L841" s="8"/>
      <c r="M841" s="119"/>
      <c r="N841" s="118"/>
      <c r="O841" s="119"/>
      <c r="P841" s="119"/>
      <c r="Q841" s="119"/>
      <c r="R841" s="119"/>
      <c r="S841" s="4"/>
      <c r="T841" s="4"/>
      <c r="U841" s="4"/>
      <c r="V841" s="4"/>
      <c r="W841" s="4"/>
      <c r="X841" s="4"/>
      <c r="Y841" s="4"/>
      <c r="Z841" s="4"/>
      <c r="AA841" s="4"/>
      <c r="AB841" s="4"/>
      <c r="AC841" s="4"/>
      <c r="AD841" s="4"/>
      <c r="AE841" s="4"/>
      <c r="AF841" s="4"/>
      <c r="AG841" s="4"/>
    </row>
    <row r="842">
      <c r="A842" s="4"/>
      <c r="B842" s="4"/>
      <c r="C842" s="4"/>
      <c r="D842" s="4"/>
      <c r="E842" s="4"/>
      <c r="F842" s="4"/>
      <c r="G842" s="4"/>
      <c r="H842" s="8"/>
      <c r="I842" s="8"/>
      <c r="J842" s="8"/>
      <c r="K842" s="8"/>
      <c r="L842" s="8"/>
      <c r="M842" s="119"/>
      <c r="N842" s="118"/>
      <c r="O842" s="119"/>
      <c r="P842" s="119"/>
      <c r="Q842" s="119"/>
      <c r="R842" s="119"/>
      <c r="S842" s="4"/>
      <c r="T842" s="4"/>
      <c r="U842" s="4"/>
      <c r="V842" s="4"/>
      <c r="W842" s="4"/>
      <c r="X842" s="4"/>
      <c r="Y842" s="4"/>
      <c r="Z842" s="4"/>
      <c r="AA842" s="4"/>
      <c r="AB842" s="4"/>
      <c r="AC842" s="4"/>
      <c r="AD842" s="4"/>
      <c r="AE842" s="4"/>
      <c r="AF842" s="4"/>
      <c r="AG842" s="4"/>
    </row>
    <row r="843">
      <c r="A843" s="4"/>
      <c r="B843" s="4"/>
      <c r="C843" s="4"/>
      <c r="D843" s="4"/>
      <c r="E843" s="4"/>
      <c r="F843" s="4"/>
      <c r="G843" s="4"/>
      <c r="H843" s="8"/>
      <c r="I843" s="8"/>
      <c r="J843" s="8"/>
      <c r="K843" s="8"/>
      <c r="L843" s="8"/>
      <c r="M843" s="119"/>
      <c r="N843" s="118"/>
      <c r="O843" s="119"/>
      <c r="P843" s="119"/>
      <c r="Q843" s="119"/>
      <c r="R843" s="119"/>
      <c r="S843" s="4"/>
      <c r="T843" s="4"/>
      <c r="U843" s="4"/>
      <c r="V843" s="4"/>
      <c r="W843" s="4"/>
      <c r="X843" s="4"/>
      <c r="Y843" s="4"/>
      <c r="Z843" s="4"/>
      <c r="AA843" s="4"/>
      <c r="AB843" s="4"/>
      <c r="AC843" s="4"/>
      <c r="AD843" s="4"/>
      <c r="AE843" s="4"/>
      <c r="AF843" s="4"/>
      <c r="AG843" s="4"/>
    </row>
    <row r="844">
      <c r="A844" s="4"/>
      <c r="B844" s="4"/>
      <c r="C844" s="4"/>
      <c r="D844" s="4"/>
      <c r="E844" s="4"/>
      <c r="F844" s="4"/>
      <c r="G844" s="4"/>
      <c r="H844" s="8"/>
      <c r="I844" s="8"/>
      <c r="J844" s="8"/>
      <c r="K844" s="8"/>
      <c r="L844" s="8"/>
      <c r="M844" s="119"/>
      <c r="N844" s="118"/>
      <c r="O844" s="119"/>
      <c r="P844" s="119"/>
      <c r="Q844" s="119"/>
      <c r="R844" s="119"/>
      <c r="S844" s="4"/>
      <c r="T844" s="4"/>
      <c r="U844" s="4"/>
      <c r="V844" s="4"/>
      <c r="W844" s="4"/>
      <c r="X844" s="4"/>
      <c r="Y844" s="4"/>
      <c r="Z844" s="4"/>
      <c r="AA844" s="4"/>
      <c r="AB844" s="4"/>
      <c r="AC844" s="4"/>
      <c r="AD844" s="4"/>
      <c r="AE844" s="4"/>
      <c r="AF844" s="4"/>
      <c r="AG844" s="4"/>
    </row>
    <row r="845">
      <c r="A845" s="4"/>
      <c r="B845" s="4"/>
      <c r="C845" s="4"/>
      <c r="D845" s="4"/>
      <c r="E845" s="4"/>
      <c r="F845" s="4"/>
      <c r="G845" s="4"/>
      <c r="H845" s="8"/>
      <c r="I845" s="8"/>
      <c r="J845" s="8"/>
      <c r="K845" s="8"/>
      <c r="L845" s="8"/>
      <c r="M845" s="119"/>
      <c r="N845" s="118"/>
      <c r="O845" s="119"/>
      <c r="P845" s="119"/>
      <c r="Q845" s="119"/>
      <c r="R845" s="119"/>
      <c r="S845" s="4"/>
      <c r="T845" s="4"/>
      <c r="U845" s="4"/>
      <c r="V845" s="4"/>
      <c r="W845" s="4"/>
      <c r="X845" s="4"/>
      <c r="Y845" s="4"/>
      <c r="Z845" s="4"/>
      <c r="AA845" s="4"/>
      <c r="AB845" s="4"/>
      <c r="AC845" s="4"/>
      <c r="AD845" s="4"/>
      <c r="AE845" s="4"/>
      <c r="AF845" s="4"/>
      <c r="AG845" s="4"/>
    </row>
    <row r="846">
      <c r="A846" s="4"/>
      <c r="B846" s="4"/>
      <c r="C846" s="4"/>
      <c r="D846" s="4"/>
      <c r="E846" s="4"/>
      <c r="F846" s="4"/>
      <c r="G846" s="4"/>
      <c r="H846" s="8"/>
      <c r="I846" s="8"/>
      <c r="J846" s="8"/>
      <c r="K846" s="8"/>
      <c r="L846" s="8"/>
      <c r="M846" s="119"/>
      <c r="N846" s="118"/>
      <c r="O846" s="119"/>
      <c r="P846" s="119"/>
      <c r="Q846" s="119"/>
      <c r="R846" s="119"/>
      <c r="S846" s="4"/>
      <c r="T846" s="4"/>
      <c r="U846" s="4"/>
      <c r="V846" s="4"/>
      <c r="W846" s="4"/>
      <c r="X846" s="4"/>
      <c r="Y846" s="4"/>
      <c r="Z846" s="4"/>
      <c r="AA846" s="4"/>
      <c r="AB846" s="4"/>
      <c r="AC846" s="4"/>
      <c r="AD846" s="4"/>
      <c r="AE846" s="4"/>
      <c r="AF846" s="4"/>
      <c r="AG846" s="4"/>
    </row>
    <row r="847">
      <c r="A847" s="4"/>
      <c r="B847" s="4"/>
      <c r="C847" s="4"/>
      <c r="D847" s="4"/>
      <c r="E847" s="4"/>
      <c r="F847" s="4"/>
      <c r="G847" s="4"/>
      <c r="H847" s="8"/>
      <c r="I847" s="8"/>
      <c r="J847" s="8"/>
      <c r="K847" s="8"/>
      <c r="L847" s="8"/>
      <c r="M847" s="119"/>
      <c r="N847" s="118"/>
      <c r="O847" s="119"/>
      <c r="P847" s="119"/>
      <c r="Q847" s="119"/>
      <c r="R847" s="119"/>
      <c r="S847" s="4"/>
      <c r="T847" s="4"/>
      <c r="U847" s="4"/>
      <c r="V847" s="4"/>
      <c r="W847" s="4"/>
      <c r="X847" s="4"/>
      <c r="Y847" s="4"/>
      <c r="Z847" s="4"/>
      <c r="AA847" s="4"/>
      <c r="AB847" s="4"/>
      <c r="AC847" s="4"/>
      <c r="AD847" s="4"/>
      <c r="AE847" s="4"/>
      <c r="AF847" s="4"/>
      <c r="AG847" s="4"/>
    </row>
    <row r="848">
      <c r="A848" s="4"/>
      <c r="B848" s="4"/>
      <c r="C848" s="4"/>
      <c r="D848" s="4"/>
      <c r="E848" s="4"/>
      <c r="F848" s="4"/>
      <c r="G848" s="4"/>
      <c r="H848" s="8"/>
      <c r="I848" s="8"/>
      <c r="J848" s="8"/>
      <c r="K848" s="8"/>
      <c r="L848" s="8"/>
      <c r="M848" s="119"/>
      <c r="N848" s="118"/>
      <c r="O848" s="119"/>
      <c r="P848" s="119"/>
      <c r="Q848" s="119"/>
      <c r="R848" s="119"/>
      <c r="S848" s="4"/>
      <c r="T848" s="4"/>
      <c r="U848" s="4"/>
      <c r="V848" s="4"/>
      <c r="W848" s="4"/>
      <c r="X848" s="4"/>
      <c r="Y848" s="4"/>
      <c r="Z848" s="4"/>
      <c r="AA848" s="4"/>
      <c r="AB848" s="4"/>
      <c r="AC848" s="4"/>
      <c r="AD848" s="4"/>
      <c r="AE848" s="4"/>
      <c r="AF848" s="4"/>
      <c r="AG848" s="4"/>
    </row>
    <row r="849">
      <c r="A849" s="4"/>
      <c r="B849" s="4"/>
      <c r="C849" s="4"/>
      <c r="D849" s="4"/>
      <c r="E849" s="4"/>
      <c r="F849" s="4"/>
      <c r="G849" s="4"/>
      <c r="H849" s="8"/>
      <c r="I849" s="8"/>
      <c r="J849" s="8"/>
      <c r="K849" s="8"/>
      <c r="L849" s="8"/>
      <c r="M849" s="119"/>
      <c r="N849" s="118"/>
      <c r="O849" s="119"/>
      <c r="P849" s="119"/>
      <c r="Q849" s="119"/>
      <c r="R849" s="119"/>
      <c r="S849" s="4"/>
      <c r="T849" s="4"/>
      <c r="U849" s="4"/>
      <c r="V849" s="4"/>
      <c r="W849" s="4"/>
      <c r="X849" s="4"/>
      <c r="Y849" s="4"/>
      <c r="Z849" s="4"/>
      <c r="AA849" s="4"/>
      <c r="AB849" s="4"/>
      <c r="AC849" s="4"/>
      <c r="AD849" s="4"/>
      <c r="AE849" s="4"/>
      <c r="AF849" s="4"/>
      <c r="AG849" s="4"/>
    </row>
    <row r="850">
      <c r="A850" s="4"/>
      <c r="B850" s="4"/>
      <c r="C850" s="4"/>
      <c r="D850" s="4"/>
      <c r="E850" s="4"/>
      <c r="F850" s="4"/>
      <c r="G850" s="4"/>
      <c r="H850" s="8"/>
      <c r="I850" s="8"/>
      <c r="J850" s="8"/>
      <c r="K850" s="8"/>
      <c r="L850" s="8"/>
      <c r="M850" s="119"/>
      <c r="N850" s="118"/>
      <c r="O850" s="119"/>
      <c r="P850" s="119"/>
      <c r="Q850" s="119"/>
      <c r="R850" s="119"/>
      <c r="S850" s="4"/>
      <c r="T850" s="4"/>
      <c r="U850" s="4"/>
      <c r="V850" s="4"/>
      <c r="W850" s="4"/>
      <c r="X850" s="4"/>
      <c r="Y850" s="4"/>
      <c r="Z850" s="4"/>
      <c r="AA850" s="4"/>
      <c r="AB850" s="4"/>
      <c r="AC850" s="4"/>
      <c r="AD850" s="4"/>
      <c r="AE850" s="4"/>
      <c r="AF850" s="4"/>
      <c r="AG850" s="4"/>
    </row>
    <row r="851">
      <c r="A851" s="4"/>
      <c r="B851" s="4"/>
      <c r="C851" s="4"/>
      <c r="D851" s="4"/>
      <c r="E851" s="4"/>
      <c r="F851" s="4"/>
      <c r="G851" s="4"/>
      <c r="H851" s="8"/>
      <c r="I851" s="8"/>
      <c r="J851" s="8"/>
      <c r="K851" s="8"/>
      <c r="L851" s="8"/>
      <c r="M851" s="119"/>
      <c r="N851" s="118"/>
      <c r="O851" s="119"/>
      <c r="P851" s="119"/>
      <c r="Q851" s="119"/>
      <c r="R851" s="119"/>
      <c r="S851" s="4"/>
      <c r="T851" s="4"/>
      <c r="U851" s="4"/>
      <c r="V851" s="4"/>
      <c r="W851" s="4"/>
      <c r="X851" s="4"/>
      <c r="Y851" s="4"/>
      <c r="Z851" s="4"/>
      <c r="AA851" s="4"/>
      <c r="AB851" s="4"/>
      <c r="AC851" s="4"/>
      <c r="AD851" s="4"/>
      <c r="AE851" s="4"/>
      <c r="AF851" s="4"/>
      <c r="AG851" s="4"/>
    </row>
    <row r="852">
      <c r="A852" s="4"/>
      <c r="B852" s="4"/>
      <c r="C852" s="4"/>
      <c r="D852" s="4"/>
      <c r="E852" s="4"/>
      <c r="F852" s="4"/>
      <c r="G852" s="4"/>
      <c r="H852" s="8"/>
      <c r="I852" s="8"/>
      <c r="J852" s="8"/>
      <c r="K852" s="8"/>
      <c r="L852" s="8"/>
      <c r="M852" s="119"/>
      <c r="N852" s="118"/>
      <c r="O852" s="119"/>
      <c r="P852" s="119"/>
      <c r="Q852" s="119"/>
      <c r="R852" s="119"/>
      <c r="S852" s="4"/>
      <c r="T852" s="4"/>
      <c r="U852" s="4"/>
      <c r="V852" s="4"/>
      <c r="W852" s="4"/>
      <c r="X852" s="4"/>
      <c r="Y852" s="4"/>
      <c r="Z852" s="4"/>
      <c r="AA852" s="4"/>
      <c r="AB852" s="4"/>
      <c r="AC852" s="4"/>
      <c r="AD852" s="4"/>
      <c r="AE852" s="4"/>
      <c r="AF852" s="4"/>
      <c r="AG852" s="4"/>
    </row>
    <row r="853">
      <c r="A853" s="4"/>
      <c r="B853" s="4"/>
      <c r="C853" s="4"/>
      <c r="D853" s="4"/>
      <c r="E853" s="4"/>
      <c r="F853" s="4"/>
      <c r="G853" s="4"/>
      <c r="H853" s="8"/>
      <c r="I853" s="8"/>
      <c r="J853" s="8"/>
      <c r="K853" s="8"/>
      <c r="L853" s="8"/>
      <c r="M853" s="119"/>
      <c r="N853" s="118"/>
      <c r="O853" s="119"/>
      <c r="P853" s="119"/>
      <c r="Q853" s="119"/>
      <c r="R853" s="119"/>
      <c r="S853" s="4"/>
      <c r="T853" s="4"/>
      <c r="U853" s="4"/>
      <c r="V853" s="4"/>
      <c r="W853" s="4"/>
      <c r="X853" s="4"/>
      <c r="Y853" s="4"/>
      <c r="Z853" s="4"/>
      <c r="AA853" s="4"/>
      <c r="AB853" s="4"/>
      <c r="AC853" s="4"/>
      <c r="AD853" s="4"/>
      <c r="AE853" s="4"/>
      <c r="AF853" s="4"/>
      <c r="AG853" s="4"/>
    </row>
    <row r="854">
      <c r="A854" s="4"/>
      <c r="B854" s="4"/>
      <c r="C854" s="4"/>
      <c r="D854" s="4"/>
      <c r="E854" s="4"/>
      <c r="F854" s="4"/>
      <c r="G854" s="4"/>
      <c r="H854" s="8"/>
      <c r="I854" s="8"/>
      <c r="J854" s="8"/>
      <c r="K854" s="8"/>
      <c r="L854" s="8"/>
      <c r="M854" s="119"/>
      <c r="N854" s="118"/>
      <c r="O854" s="119"/>
      <c r="P854" s="119"/>
      <c r="Q854" s="119"/>
      <c r="R854" s="119"/>
      <c r="S854" s="4"/>
      <c r="T854" s="4"/>
      <c r="U854" s="4"/>
      <c r="V854" s="4"/>
      <c r="W854" s="4"/>
      <c r="X854" s="4"/>
      <c r="Y854" s="4"/>
      <c r="Z854" s="4"/>
      <c r="AA854" s="4"/>
      <c r="AB854" s="4"/>
      <c r="AC854" s="4"/>
      <c r="AD854" s="4"/>
      <c r="AE854" s="4"/>
      <c r="AF854" s="4"/>
      <c r="AG854" s="4"/>
    </row>
    <row r="855">
      <c r="A855" s="4"/>
      <c r="B855" s="4"/>
      <c r="C855" s="4"/>
      <c r="D855" s="4"/>
      <c r="E855" s="4"/>
      <c r="F855" s="4"/>
      <c r="G855" s="4"/>
      <c r="H855" s="8"/>
      <c r="I855" s="8"/>
      <c r="J855" s="8"/>
      <c r="K855" s="8"/>
      <c r="L855" s="8"/>
      <c r="M855" s="119"/>
      <c r="N855" s="118"/>
      <c r="O855" s="119"/>
      <c r="P855" s="119"/>
      <c r="Q855" s="119"/>
      <c r="R855" s="119"/>
      <c r="S855" s="4"/>
      <c r="T855" s="4"/>
      <c r="U855" s="4"/>
      <c r="V855" s="4"/>
      <c r="W855" s="4"/>
      <c r="X855" s="4"/>
      <c r="Y855" s="4"/>
      <c r="Z855" s="4"/>
      <c r="AA855" s="4"/>
      <c r="AB855" s="4"/>
      <c r="AC855" s="4"/>
      <c r="AD855" s="4"/>
      <c r="AE855" s="4"/>
      <c r="AF855" s="4"/>
      <c r="AG855" s="4"/>
    </row>
    <row r="856">
      <c r="A856" s="4"/>
      <c r="B856" s="4"/>
      <c r="C856" s="4"/>
      <c r="D856" s="4"/>
      <c r="E856" s="4"/>
      <c r="F856" s="4"/>
      <c r="G856" s="4"/>
      <c r="H856" s="8"/>
      <c r="I856" s="8"/>
      <c r="J856" s="8"/>
      <c r="K856" s="8"/>
      <c r="L856" s="8"/>
      <c r="M856" s="119"/>
      <c r="N856" s="118"/>
      <c r="O856" s="119"/>
      <c r="P856" s="119"/>
      <c r="Q856" s="119"/>
      <c r="R856" s="119"/>
      <c r="S856" s="4"/>
      <c r="T856" s="4"/>
      <c r="U856" s="4"/>
      <c r="V856" s="4"/>
      <c r="W856" s="4"/>
      <c r="X856" s="4"/>
      <c r="Y856" s="4"/>
      <c r="Z856" s="4"/>
      <c r="AA856" s="4"/>
      <c r="AB856" s="4"/>
      <c r="AC856" s="4"/>
      <c r="AD856" s="4"/>
      <c r="AE856" s="4"/>
      <c r="AF856" s="4"/>
      <c r="AG856" s="4"/>
    </row>
    <row r="857">
      <c r="A857" s="4"/>
      <c r="B857" s="4"/>
      <c r="C857" s="4"/>
      <c r="D857" s="4"/>
      <c r="E857" s="4"/>
      <c r="F857" s="4"/>
      <c r="G857" s="4"/>
      <c r="H857" s="8"/>
      <c r="I857" s="8"/>
      <c r="J857" s="8"/>
      <c r="K857" s="8"/>
      <c r="L857" s="8"/>
      <c r="M857" s="119"/>
      <c r="N857" s="118"/>
      <c r="O857" s="119"/>
      <c r="P857" s="119"/>
      <c r="Q857" s="119"/>
      <c r="R857" s="119"/>
      <c r="S857" s="4"/>
      <c r="T857" s="4"/>
      <c r="U857" s="4"/>
      <c r="V857" s="4"/>
      <c r="W857" s="4"/>
      <c r="X857" s="4"/>
      <c r="Y857" s="4"/>
      <c r="Z857" s="4"/>
      <c r="AA857" s="4"/>
      <c r="AB857" s="4"/>
      <c r="AC857" s="4"/>
      <c r="AD857" s="4"/>
      <c r="AE857" s="4"/>
      <c r="AF857" s="4"/>
      <c r="AG857" s="4"/>
    </row>
    <row r="858">
      <c r="A858" s="4"/>
      <c r="B858" s="4"/>
      <c r="C858" s="4"/>
      <c r="D858" s="4"/>
      <c r="E858" s="4"/>
      <c r="F858" s="4"/>
      <c r="G858" s="4"/>
      <c r="H858" s="8"/>
      <c r="I858" s="8"/>
      <c r="J858" s="8"/>
      <c r="K858" s="8"/>
      <c r="L858" s="8"/>
      <c r="M858" s="119"/>
      <c r="N858" s="118"/>
      <c r="O858" s="119"/>
      <c r="P858" s="119"/>
      <c r="Q858" s="119"/>
      <c r="R858" s="119"/>
      <c r="S858" s="4"/>
      <c r="T858" s="4"/>
      <c r="U858" s="4"/>
      <c r="V858" s="4"/>
      <c r="W858" s="4"/>
      <c r="X858" s="4"/>
      <c r="Y858" s="4"/>
      <c r="Z858" s="4"/>
      <c r="AA858" s="4"/>
      <c r="AB858" s="4"/>
      <c r="AC858" s="4"/>
      <c r="AD858" s="4"/>
      <c r="AE858" s="4"/>
      <c r="AF858" s="4"/>
      <c r="AG858" s="4"/>
    </row>
    <row r="859">
      <c r="A859" s="4"/>
      <c r="B859" s="4"/>
      <c r="C859" s="4"/>
      <c r="D859" s="4"/>
      <c r="E859" s="4"/>
      <c r="F859" s="4"/>
      <c r="G859" s="4"/>
      <c r="H859" s="8"/>
      <c r="I859" s="8"/>
      <c r="J859" s="8"/>
      <c r="K859" s="8"/>
      <c r="L859" s="8"/>
      <c r="M859" s="119"/>
      <c r="N859" s="118"/>
      <c r="O859" s="119"/>
      <c r="P859" s="119"/>
      <c r="Q859" s="119"/>
      <c r="R859" s="119"/>
      <c r="S859" s="4"/>
      <c r="T859" s="4"/>
      <c r="U859" s="4"/>
      <c r="V859" s="4"/>
      <c r="W859" s="4"/>
      <c r="X859" s="4"/>
      <c r="Y859" s="4"/>
      <c r="Z859" s="4"/>
      <c r="AA859" s="4"/>
      <c r="AB859" s="4"/>
      <c r="AC859" s="4"/>
      <c r="AD859" s="4"/>
      <c r="AE859" s="4"/>
      <c r="AF859" s="4"/>
      <c r="AG859" s="4"/>
    </row>
    <row r="860">
      <c r="A860" s="4"/>
      <c r="B860" s="4"/>
      <c r="C860" s="4"/>
      <c r="D860" s="4"/>
      <c r="E860" s="4"/>
      <c r="F860" s="4"/>
      <c r="G860" s="4"/>
      <c r="H860" s="8"/>
      <c r="I860" s="8"/>
      <c r="J860" s="8"/>
      <c r="K860" s="8"/>
      <c r="L860" s="8"/>
      <c r="M860" s="119"/>
      <c r="N860" s="118"/>
      <c r="O860" s="119"/>
      <c r="P860" s="119"/>
      <c r="Q860" s="119"/>
      <c r="R860" s="119"/>
      <c r="S860" s="4"/>
      <c r="T860" s="4"/>
      <c r="U860" s="4"/>
      <c r="V860" s="4"/>
      <c r="W860" s="4"/>
      <c r="X860" s="4"/>
      <c r="Y860" s="4"/>
      <c r="Z860" s="4"/>
      <c r="AA860" s="4"/>
      <c r="AB860" s="4"/>
      <c r="AC860" s="4"/>
      <c r="AD860" s="4"/>
      <c r="AE860" s="4"/>
      <c r="AF860" s="4"/>
      <c r="AG860" s="4"/>
    </row>
    <row r="861">
      <c r="A861" s="4"/>
      <c r="B861" s="4"/>
      <c r="C861" s="4"/>
      <c r="D861" s="4"/>
      <c r="E861" s="4"/>
      <c r="F861" s="4"/>
      <c r="G861" s="4"/>
      <c r="H861" s="8"/>
      <c r="I861" s="8"/>
      <c r="J861" s="8"/>
      <c r="K861" s="8"/>
      <c r="L861" s="8"/>
      <c r="M861" s="119"/>
      <c r="N861" s="118"/>
      <c r="O861" s="119"/>
      <c r="P861" s="119"/>
      <c r="Q861" s="119"/>
      <c r="R861" s="119"/>
      <c r="S861" s="4"/>
      <c r="T861" s="4"/>
      <c r="U861" s="4"/>
      <c r="V861" s="4"/>
      <c r="W861" s="4"/>
      <c r="X861" s="4"/>
      <c r="Y861" s="4"/>
      <c r="Z861" s="4"/>
      <c r="AA861" s="4"/>
      <c r="AB861" s="4"/>
      <c r="AC861" s="4"/>
      <c r="AD861" s="4"/>
      <c r="AE861" s="4"/>
      <c r="AF861" s="4"/>
      <c r="AG861" s="4"/>
    </row>
    <row r="862">
      <c r="A862" s="4"/>
      <c r="B862" s="4"/>
      <c r="C862" s="4"/>
      <c r="D862" s="4"/>
      <c r="E862" s="4"/>
      <c r="F862" s="4"/>
      <c r="G862" s="4"/>
      <c r="H862" s="8"/>
      <c r="I862" s="8"/>
      <c r="J862" s="8"/>
      <c r="K862" s="8"/>
      <c r="L862" s="8"/>
      <c r="M862" s="119"/>
      <c r="N862" s="118"/>
      <c r="O862" s="119"/>
      <c r="P862" s="119"/>
      <c r="Q862" s="119"/>
      <c r="R862" s="119"/>
      <c r="S862" s="4"/>
      <c r="T862" s="4"/>
      <c r="U862" s="4"/>
      <c r="V862" s="4"/>
      <c r="W862" s="4"/>
      <c r="X862" s="4"/>
      <c r="Y862" s="4"/>
      <c r="Z862" s="4"/>
      <c r="AA862" s="4"/>
      <c r="AB862" s="4"/>
      <c r="AC862" s="4"/>
      <c r="AD862" s="4"/>
      <c r="AE862" s="4"/>
      <c r="AF862" s="4"/>
      <c r="AG862" s="4"/>
    </row>
    <row r="863">
      <c r="A863" s="4"/>
      <c r="B863" s="4"/>
      <c r="C863" s="4"/>
      <c r="D863" s="4"/>
      <c r="E863" s="4"/>
      <c r="F863" s="4"/>
      <c r="G863" s="4"/>
      <c r="H863" s="8"/>
      <c r="I863" s="8"/>
      <c r="J863" s="8"/>
      <c r="K863" s="8"/>
      <c r="L863" s="8"/>
      <c r="M863" s="119"/>
      <c r="N863" s="118"/>
      <c r="O863" s="119"/>
      <c r="P863" s="119"/>
      <c r="Q863" s="119"/>
      <c r="R863" s="119"/>
      <c r="S863" s="4"/>
      <c r="T863" s="4"/>
      <c r="U863" s="4"/>
      <c r="V863" s="4"/>
      <c r="W863" s="4"/>
      <c r="X863" s="4"/>
      <c r="Y863" s="4"/>
      <c r="Z863" s="4"/>
      <c r="AA863" s="4"/>
      <c r="AB863" s="4"/>
      <c r="AC863" s="4"/>
      <c r="AD863" s="4"/>
      <c r="AE863" s="4"/>
      <c r="AF863" s="4"/>
      <c r="AG863" s="4"/>
    </row>
    <row r="864">
      <c r="A864" s="4"/>
      <c r="B864" s="4"/>
      <c r="C864" s="4"/>
      <c r="D864" s="4"/>
      <c r="E864" s="4"/>
      <c r="F864" s="4"/>
      <c r="G864" s="4"/>
      <c r="H864" s="8"/>
      <c r="I864" s="8"/>
      <c r="J864" s="8"/>
      <c r="K864" s="8"/>
      <c r="L864" s="8"/>
      <c r="M864" s="119"/>
      <c r="N864" s="118"/>
      <c r="O864" s="119"/>
      <c r="P864" s="119"/>
      <c r="Q864" s="119"/>
      <c r="R864" s="119"/>
      <c r="S864" s="4"/>
      <c r="T864" s="4"/>
      <c r="U864" s="4"/>
      <c r="V864" s="4"/>
      <c r="W864" s="4"/>
      <c r="X864" s="4"/>
      <c r="Y864" s="4"/>
      <c r="Z864" s="4"/>
      <c r="AA864" s="4"/>
      <c r="AB864" s="4"/>
      <c r="AC864" s="4"/>
      <c r="AD864" s="4"/>
      <c r="AE864" s="4"/>
      <c r="AF864" s="4"/>
      <c r="AG864" s="4"/>
    </row>
    <row r="865">
      <c r="A865" s="4"/>
      <c r="B865" s="4"/>
      <c r="C865" s="4"/>
      <c r="D865" s="4"/>
      <c r="E865" s="4"/>
      <c r="F865" s="4"/>
      <c r="G865" s="4"/>
      <c r="H865" s="8"/>
      <c r="I865" s="8"/>
      <c r="J865" s="8"/>
      <c r="K865" s="8"/>
      <c r="L865" s="8"/>
      <c r="M865" s="119"/>
      <c r="N865" s="118"/>
      <c r="O865" s="119"/>
      <c r="P865" s="119"/>
      <c r="Q865" s="119"/>
      <c r="R865" s="119"/>
      <c r="S865" s="4"/>
      <c r="T865" s="4"/>
      <c r="U865" s="4"/>
      <c r="V865" s="4"/>
      <c r="W865" s="4"/>
      <c r="X865" s="4"/>
      <c r="Y865" s="4"/>
      <c r="Z865" s="4"/>
      <c r="AA865" s="4"/>
      <c r="AB865" s="4"/>
      <c r="AC865" s="4"/>
      <c r="AD865" s="4"/>
      <c r="AE865" s="4"/>
      <c r="AF865" s="4"/>
      <c r="AG865" s="4"/>
    </row>
    <row r="866">
      <c r="A866" s="4"/>
      <c r="B866" s="4"/>
      <c r="C866" s="4"/>
      <c r="D866" s="4"/>
      <c r="E866" s="4"/>
      <c r="F866" s="4"/>
      <c r="G866" s="4"/>
      <c r="H866" s="8"/>
      <c r="I866" s="8"/>
      <c r="J866" s="8"/>
      <c r="K866" s="8"/>
      <c r="L866" s="8"/>
      <c r="M866" s="119"/>
      <c r="N866" s="118"/>
      <c r="O866" s="119"/>
      <c r="P866" s="119"/>
      <c r="Q866" s="119"/>
      <c r="R866" s="119"/>
      <c r="S866" s="4"/>
      <c r="T866" s="4"/>
      <c r="U866" s="4"/>
      <c r="V866" s="4"/>
      <c r="W866" s="4"/>
      <c r="X866" s="4"/>
      <c r="Y866" s="4"/>
      <c r="Z866" s="4"/>
      <c r="AA866" s="4"/>
      <c r="AB866" s="4"/>
      <c r="AC866" s="4"/>
      <c r="AD866" s="4"/>
      <c r="AE866" s="4"/>
      <c r="AF866" s="4"/>
      <c r="AG866" s="4"/>
    </row>
    <row r="867">
      <c r="A867" s="4"/>
      <c r="B867" s="4"/>
      <c r="C867" s="4"/>
      <c r="D867" s="4"/>
      <c r="E867" s="4"/>
      <c r="F867" s="4"/>
      <c r="G867" s="4"/>
      <c r="H867" s="8"/>
      <c r="I867" s="8"/>
      <c r="J867" s="8"/>
      <c r="K867" s="8"/>
      <c r="L867" s="8"/>
      <c r="M867" s="119"/>
      <c r="N867" s="118"/>
      <c r="O867" s="119"/>
      <c r="P867" s="119"/>
      <c r="Q867" s="119"/>
      <c r="R867" s="119"/>
      <c r="S867" s="4"/>
      <c r="T867" s="4"/>
      <c r="U867" s="4"/>
      <c r="V867" s="4"/>
      <c r="W867" s="4"/>
      <c r="X867" s="4"/>
      <c r="Y867" s="4"/>
      <c r="Z867" s="4"/>
      <c r="AA867" s="4"/>
      <c r="AB867" s="4"/>
      <c r="AC867" s="4"/>
      <c r="AD867" s="4"/>
      <c r="AE867" s="4"/>
      <c r="AF867" s="4"/>
      <c r="AG867" s="4"/>
    </row>
    <row r="868">
      <c r="A868" s="4"/>
      <c r="B868" s="4"/>
      <c r="C868" s="4"/>
      <c r="D868" s="4"/>
      <c r="E868" s="4"/>
      <c r="F868" s="4"/>
      <c r="G868" s="4"/>
      <c r="H868" s="8"/>
      <c r="I868" s="8"/>
      <c r="J868" s="8"/>
      <c r="K868" s="8"/>
      <c r="L868" s="8"/>
      <c r="M868" s="119"/>
      <c r="N868" s="118"/>
      <c r="O868" s="119"/>
      <c r="P868" s="119"/>
      <c r="Q868" s="119"/>
      <c r="R868" s="119"/>
      <c r="S868" s="4"/>
      <c r="T868" s="4"/>
      <c r="U868" s="4"/>
      <c r="V868" s="4"/>
      <c r="W868" s="4"/>
      <c r="X868" s="4"/>
      <c r="Y868" s="4"/>
      <c r="Z868" s="4"/>
      <c r="AA868" s="4"/>
      <c r="AB868" s="4"/>
      <c r="AC868" s="4"/>
      <c r="AD868" s="4"/>
      <c r="AE868" s="4"/>
      <c r="AF868" s="4"/>
      <c r="AG868" s="4"/>
    </row>
    <row r="869">
      <c r="A869" s="4"/>
      <c r="B869" s="4"/>
      <c r="C869" s="4"/>
      <c r="D869" s="4"/>
      <c r="E869" s="4"/>
      <c r="F869" s="4"/>
      <c r="G869" s="4"/>
      <c r="H869" s="8"/>
      <c r="I869" s="8"/>
      <c r="J869" s="8"/>
      <c r="K869" s="8"/>
      <c r="L869" s="8"/>
      <c r="M869" s="119"/>
      <c r="N869" s="118"/>
      <c r="O869" s="119"/>
      <c r="P869" s="119"/>
      <c r="Q869" s="119"/>
      <c r="R869" s="119"/>
      <c r="S869" s="4"/>
      <c r="T869" s="4"/>
      <c r="U869" s="4"/>
      <c r="V869" s="4"/>
      <c r="W869" s="4"/>
      <c r="X869" s="4"/>
      <c r="Y869" s="4"/>
      <c r="Z869" s="4"/>
      <c r="AA869" s="4"/>
      <c r="AB869" s="4"/>
      <c r="AC869" s="4"/>
      <c r="AD869" s="4"/>
      <c r="AE869" s="4"/>
      <c r="AF869" s="4"/>
      <c r="AG869" s="4"/>
    </row>
    <row r="870">
      <c r="A870" s="4"/>
      <c r="B870" s="4"/>
      <c r="C870" s="4"/>
      <c r="D870" s="4"/>
      <c r="E870" s="4"/>
      <c r="F870" s="4"/>
      <c r="G870" s="4"/>
      <c r="H870" s="8"/>
      <c r="I870" s="8"/>
      <c r="J870" s="8"/>
      <c r="K870" s="8"/>
      <c r="L870" s="8"/>
      <c r="M870" s="119"/>
      <c r="N870" s="118"/>
      <c r="O870" s="119"/>
      <c r="P870" s="119"/>
      <c r="Q870" s="119"/>
      <c r="R870" s="119"/>
      <c r="S870" s="4"/>
      <c r="T870" s="4"/>
      <c r="U870" s="4"/>
      <c r="V870" s="4"/>
      <c r="W870" s="4"/>
      <c r="X870" s="4"/>
      <c r="Y870" s="4"/>
      <c r="Z870" s="4"/>
      <c r="AA870" s="4"/>
      <c r="AB870" s="4"/>
      <c r="AC870" s="4"/>
      <c r="AD870" s="4"/>
      <c r="AE870" s="4"/>
      <c r="AF870" s="4"/>
      <c r="AG870" s="4"/>
    </row>
    <row r="871">
      <c r="A871" s="4"/>
      <c r="B871" s="4"/>
      <c r="C871" s="4"/>
      <c r="D871" s="4"/>
      <c r="E871" s="4"/>
      <c r="F871" s="4"/>
      <c r="G871" s="4"/>
      <c r="H871" s="8"/>
      <c r="I871" s="8"/>
      <c r="J871" s="8"/>
      <c r="K871" s="8"/>
      <c r="L871" s="8"/>
      <c r="M871" s="119"/>
      <c r="N871" s="118"/>
      <c r="O871" s="119"/>
      <c r="P871" s="119"/>
      <c r="Q871" s="119"/>
      <c r="R871" s="119"/>
      <c r="S871" s="4"/>
      <c r="T871" s="4"/>
      <c r="U871" s="4"/>
      <c r="V871" s="4"/>
      <c r="W871" s="4"/>
      <c r="X871" s="4"/>
      <c r="Y871" s="4"/>
      <c r="Z871" s="4"/>
      <c r="AA871" s="4"/>
      <c r="AB871" s="4"/>
      <c r="AC871" s="4"/>
      <c r="AD871" s="4"/>
      <c r="AE871" s="4"/>
      <c r="AF871" s="4"/>
      <c r="AG871" s="4"/>
    </row>
    <row r="872">
      <c r="A872" s="4"/>
      <c r="B872" s="4"/>
      <c r="C872" s="4"/>
      <c r="D872" s="4"/>
      <c r="E872" s="4"/>
      <c r="F872" s="4"/>
      <c r="G872" s="4"/>
      <c r="H872" s="8"/>
      <c r="I872" s="8"/>
      <c r="J872" s="8"/>
      <c r="K872" s="8"/>
      <c r="L872" s="8"/>
      <c r="M872" s="119"/>
      <c r="N872" s="118"/>
      <c r="O872" s="119"/>
      <c r="P872" s="119"/>
      <c r="Q872" s="119"/>
      <c r="R872" s="119"/>
      <c r="S872" s="4"/>
      <c r="T872" s="4"/>
      <c r="U872" s="4"/>
      <c r="V872" s="4"/>
      <c r="W872" s="4"/>
      <c r="X872" s="4"/>
      <c r="Y872" s="4"/>
      <c r="Z872" s="4"/>
      <c r="AA872" s="4"/>
      <c r="AB872" s="4"/>
      <c r="AC872" s="4"/>
      <c r="AD872" s="4"/>
      <c r="AE872" s="4"/>
      <c r="AF872" s="4"/>
      <c r="AG872" s="4"/>
    </row>
    <row r="873">
      <c r="A873" s="4"/>
      <c r="B873" s="4"/>
      <c r="C873" s="4"/>
      <c r="D873" s="4"/>
      <c r="E873" s="4"/>
      <c r="F873" s="4"/>
      <c r="G873" s="4"/>
      <c r="H873" s="8"/>
      <c r="I873" s="8"/>
      <c r="J873" s="8"/>
      <c r="K873" s="8"/>
      <c r="L873" s="8"/>
      <c r="M873" s="119"/>
      <c r="N873" s="118"/>
      <c r="O873" s="119"/>
      <c r="P873" s="119"/>
      <c r="Q873" s="119"/>
      <c r="R873" s="119"/>
      <c r="S873" s="4"/>
      <c r="T873" s="4"/>
      <c r="U873" s="4"/>
      <c r="V873" s="4"/>
      <c r="W873" s="4"/>
      <c r="X873" s="4"/>
      <c r="Y873" s="4"/>
      <c r="Z873" s="4"/>
      <c r="AA873" s="4"/>
      <c r="AB873" s="4"/>
      <c r="AC873" s="4"/>
      <c r="AD873" s="4"/>
      <c r="AE873" s="4"/>
      <c r="AF873" s="4"/>
      <c r="AG873" s="4"/>
    </row>
    <row r="874">
      <c r="A874" s="4"/>
      <c r="B874" s="4"/>
      <c r="C874" s="4"/>
      <c r="D874" s="4"/>
      <c r="E874" s="4"/>
      <c r="F874" s="4"/>
      <c r="G874" s="4"/>
      <c r="H874" s="8"/>
      <c r="I874" s="8"/>
      <c r="J874" s="8"/>
      <c r="K874" s="8"/>
      <c r="L874" s="8"/>
      <c r="M874" s="119"/>
      <c r="N874" s="118"/>
      <c r="O874" s="119"/>
      <c r="P874" s="119"/>
      <c r="Q874" s="119"/>
      <c r="R874" s="119"/>
      <c r="S874" s="4"/>
      <c r="T874" s="4"/>
      <c r="U874" s="4"/>
      <c r="V874" s="4"/>
      <c r="W874" s="4"/>
      <c r="X874" s="4"/>
      <c r="Y874" s="4"/>
      <c r="Z874" s="4"/>
      <c r="AA874" s="4"/>
      <c r="AB874" s="4"/>
      <c r="AC874" s="4"/>
      <c r="AD874" s="4"/>
      <c r="AE874" s="4"/>
      <c r="AF874" s="4"/>
      <c r="AG874" s="4"/>
    </row>
    <row r="875">
      <c r="A875" s="4"/>
      <c r="B875" s="4"/>
      <c r="C875" s="4"/>
      <c r="D875" s="4"/>
      <c r="E875" s="4"/>
      <c r="F875" s="4"/>
      <c r="G875" s="4"/>
      <c r="H875" s="8"/>
      <c r="I875" s="8"/>
      <c r="J875" s="8"/>
      <c r="K875" s="8"/>
      <c r="L875" s="8"/>
      <c r="M875" s="119"/>
      <c r="N875" s="118"/>
      <c r="O875" s="119"/>
      <c r="P875" s="119"/>
      <c r="Q875" s="119"/>
      <c r="R875" s="119"/>
      <c r="S875" s="4"/>
      <c r="T875" s="4"/>
      <c r="U875" s="4"/>
      <c r="V875" s="4"/>
      <c r="W875" s="4"/>
      <c r="X875" s="4"/>
      <c r="Y875" s="4"/>
      <c r="Z875" s="4"/>
      <c r="AA875" s="4"/>
      <c r="AB875" s="4"/>
      <c r="AC875" s="4"/>
      <c r="AD875" s="4"/>
      <c r="AE875" s="4"/>
      <c r="AF875" s="4"/>
      <c r="AG875" s="4"/>
    </row>
    <row r="876">
      <c r="A876" s="4"/>
      <c r="B876" s="4"/>
      <c r="C876" s="4"/>
      <c r="D876" s="4"/>
      <c r="E876" s="4"/>
      <c r="F876" s="4"/>
      <c r="G876" s="4"/>
      <c r="H876" s="8"/>
      <c r="I876" s="8"/>
      <c r="J876" s="8"/>
      <c r="K876" s="8"/>
      <c r="L876" s="8"/>
      <c r="M876" s="119"/>
      <c r="N876" s="118"/>
      <c r="O876" s="119"/>
      <c r="P876" s="119"/>
      <c r="Q876" s="119"/>
      <c r="R876" s="119"/>
      <c r="S876" s="4"/>
      <c r="T876" s="4"/>
      <c r="U876" s="4"/>
      <c r="V876" s="4"/>
      <c r="W876" s="4"/>
      <c r="X876" s="4"/>
      <c r="Y876" s="4"/>
      <c r="Z876" s="4"/>
      <c r="AA876" s="4"/>
      <c r="AB876" s="4"/>
      <c r="AC876" s="4"/>
      <c r="AD876" s="4"/>
      <c r="AE876" s="4"/>
      <c r="AF876" s="4"/>
      <c r="AG876" s="4"/>
    </row>
    <row r="877">
      <c r="A877" s="4"/>
      <c r="B877" s="4"/>
      <c r="C877" s="4"/>
      <c r="D877" s="4"/>
      <c r="E877" s="4"/>
      <c r="F877" s="4"/>
      <c r="G877" s="4"/>
      <c r="H877" s="8"/>
      <c r="I877" s="8"/>
      <c r="J877" s="8"/>
      <c r="K877" s="8"/>
      <c r="L877" s="8"/>
      <c r="M877" s="119"/>
      <c r="N877" s="118"/>
      <c r="O877" s="119"/>
      <c r="P877" s="119"/>
      <c r="Q877" s="119"/>
      <c r="R877" s="119"/>
      <c r="S877" s="4"/>
      <c r="T877" s="4"/>
      <c r="U877" s="4"/>
      <c r="V877" s="4"/>
      <c r="W877" s="4"/>
      <c r="X877" s="4"/>
      <c r="Y877" s="4"/>
      <c r="Z877" s="4"/>
      <c r="AA877" s="4"/>
      <c r="AB877" s="4"/>
      <c r="AC877" s="4"/>
      <c r="AD877" s="4"/>
      <c r="AE877" s="4"/>
      <c r="AF877" s="4"/>
      <c r="AG877" s="4"/>
    </row>
    <row r="878">
      <c r="A878" s="4"/>
      <c r="B878" s="4"/>
      <c r="C878" s="4"/>
      <c r="D878" s="4"/>
      <c r="E878" s="4"/>
      <c r="F878" s="4"/>
      <c r="G878" s="4"/>
      <c r="H878" s="8"/>
      <c r="I878" s="8"/>
      <c r="J878" s="8"/>
      <c r="K878" s="8"/>
      <c r="L878" s="8"/>
      <c r="M878" s="119"/>
      <c r="N878" s="118"/>
      <c r="O878" s="119"/>
      <c r="P878" s="119"/>
      <c r="Q878" s="119"/>
      <c r="R878" s="119"/>
      <c r="S878" s="4"/>
      <c r="T878" s="4"/>
      <c r="U878" s="4"/>
      <c r="V878" s="4"/>
      <c r="W878" s="4"/>
      <c r="X878" s="4"/>
      <c r="Y878" s="4"/>
      <c r="Z878" s="4"/>
      <c r="AA878" s="4"/>
      <c r="AB878" s="4"/>
      <c r="AC878" s="4"/>
      <c r="AD878" s="4"/>
      <c r="AE878" s="4"/>
      <c r="AF878" s="4"/>
      <c r="AG878" s="4"/>
    </row>
    <row r="879">
      <c r="A879" s="4"/>
      <c r="B879" s="4"/>
      <c r="C879" s="4"/>
      <c r="D879" s="4"/>
      <c r="E879" s="4"/>
      <c r="F879" s="4"/>
      <c r="G879" s="4"/>
      <c r="H879" s="8"/>
      <c r="I879" s="8"/>
      <c r="J879" s="8"/>
      <c r="K879" s="8"/>
      <c r="L879" s="8"/>
      <c r="M879" s="119"/>
      <c r="N879" s="118"/>
      <c r="O879" s="119"/>
      <c r="P879" s="119"/>
      <c r="Q879" s="119"/>
      <c r="R879" s="119"/>
      <c r="S879" s="4"/>
      <c r="T879" s="4"/>
      <c r="U879" s="4"/>
      <c r="V879" s="4"/>
      <c r="W879" s="4"/>
      <c r="X879" s="4"/>
      <c r="Y879" s="4"/>
      <c r="Z879" s="4"/>
      <c r="AA879" s="4"/>
      <c r="AB879" s="4"/>
      <c r="AC879" s="4"/>
      <c r="AD879" s="4"/>
      <c r="AE879" s="4"/>
      <c r="AF879" s="4"/>
      <c r="AG879" s="4"/>
    </row>
    <row r="880">
      <c r="A880" s="4"/>
      <c r="B880" s="4"/>
      <c r="C880" s="4"/>
      <c r="D880" s="4"/>
      <c r="E880" s="4"/>
      <c r="F880" s="4"/>
      <c r="G880" s="4"/>
      <c r="H880" s="8"/>
      <c r="I880" s="8"/>
      <c r="J880" s="8"/>
      <c r="K880" s="8"/>
      <c r="L880" s="8"/>
      <c r="M880" s="119"/>
      <c r="N880" s="118"/>
      <c r="O880" s="119"/>
      <c r="P880" s="119"/>
      <c r="Q880" s="119"/>
      <c r="R880" s="119"/>
      <c r="S880" s="4"/>
      <c r="T880" s="4"/>
      <c r="U880" s="4"/>
      <c r="V880" s="4"/>
      <c r="W880" s="4"/>
      <c r="X880" s="4"/>
      <c r="Y880" s="4"/>
      <c r="Z880" s="4"/>
      <c r="AA880" s="4"/>
      <c r="AB880" s="4"/>
      <c r="AC880" s="4"/>
      <c r="AD880" s="4"/>
      <c r="AE880" s="4"/>
      <c r="AF880" s="4"/>
      <c r="AG880" s="4"/>
    </row>
    <row r="881">
      <c r="A881" s="4"/>
      <c r="B881" s="4"/>
      <c r="C881" s="4"/>
      <c r="D881" s="4"/>
      <c r="E881" s="4"/>
      <c r="F881" s="4"/>
      <c r="G881" s="4"/>
      <c r="H881" s="8"/>
      <c r="I881" s="8"/>
      <c r="J881" s="8"/>
      <c r="K881" s="8"/>
      <c r="L881" s="8"/>
      <c r="M881" s="119"/>
      <c r="N881" s="118"/>
      <c r="O881" s="119"/>
      <c r="P881" s="119"/>
      <c r="Q881" s="119"/>
      <c r="R881" s="119"/>
      <c r="S881" s="4"/>
      <c r="T881" s="4"/>
      <c r="U881" s="4"/>
      <c r="V881" s="4"/>
      <c r="W881" s="4"/>
      <c r="X881" s="4"/>
      <c r="Y881" s="4"/>
      <c r="Z881" s="4"/>
      <c r="AA881" s="4"/>
      <c r="AB881" s="4"/>
      <c r="AC881" s="4"/>
      <c r="AD881" s="4"/>
      <c r="AE881" s="4"/>
      <c r="AF881" s="4"/>
      <c r="AG881" s="4"/>
    </row>
    <row r="882">
      <c r="A882" s="4"/>
      <c r="B882" s="4"/>
      <c r="C882" s="4"/>
      <c r="D882" s="4"/>
      <c r="E882" s="4"/>
      <c r="F882" s="4"/>
      <c r="G882" s="4"/>
      <c r="H882" s="8"/>
      <c r="I882" s="8"/>
      <c r="J882" s="8"/>
      <c r="K882" s="8"/>
      <c r="L882" s="8"/>
      <c r="M882" s="119"/>
      <c r="N882" s="118"/>
      <c r="O882" s="119"/>
      <c r="P882" s="119"/>
      <c r="Q882" s="119"/>
      <c r="R882" s="119"/>
      <c r="S882" s="4"/>
      <c r="T882" s="4"/>
      <c r="U882" s="4"/>
      <c r="V882" s="4"/>
      <c r="W882" s="4"/>
      <c r="X882" s="4"/>
      <c r="Y882" s="4"/>
      <c r="Z882" s="4"/>
      <c r="AA882" s="4"/>
      <c r="AB882" s="4"/>
      <c r="AC882" s="4"/>
      <c r="AD882" s="4"/>
      <c r="AE882" s="4"/>
      <c r="AF882" s="4"/>
      <c r="AG882" s="4"/>
    </row>
    <row r="883">
      <c r="A883" s="4"/>
      <c r="B883" s="4"/>
      <c r="C883" s="4"/>
      <c r="D883" s="4"/>
      <c r="E883" s="4"/>
      <c r="F883" s="4"/>
      <c r="G883" s="4"/>
      <c r="H883" s="8"/>
      <c r="I883" s="8"/>
      <c r="J883" s="8"/>
      <c r="K883" s="8"/>
      <c r="L883" s="8"/>
      <c r="M883" s="119"/>
      <c r="N883" s="118"/>
      <c r="O883" s="119"/>
      <c r="P883" s="119"/>
      <c r="Q883" s="119"/>
      <c r="R883" s="119"/>
      <c r="S883" s="4"/>
      <c r="T883" s="4"/>
      <c r="U883" s="4"/>
      <c r="V883" s="4"/>
      <c r="W883" s="4"/>
      <c r="X883" s="4"/>
      <c r="Y883" s="4"/>
      <c r="Z883" s="4"/>
      <c r="AA883" s="4"/>
      <c r="AB883" s="4"/>
      <c r="AC883" s="4"/>
      <c r="AD883" s="4"/>
      <c r="AE883" s="4"/>
      <c r="AF883" s="4"/>
      <c r="AG883" s="4"/>
    </row>
    <row r="884">
      <c r="A884" s="4"/>
      <c r="B884" s="4"/>
      <c r="C884" s="4"/>
      <c r="D884" s="4"/>
      <c r="E884" s="4"/>
      <c r="F884" s="4"/>
      <c r="G884" s="4"/>
      <c r="H884" s="8"/>
      <c r="I884" s="8"/>
      <c r="J884" s="8"/>
      <c r="K884" s="8"/>
      <c r="L884" s="8"/>
      <c r="M884" s="119"/>
      <c r="N884" s="118"/>
      <c r="O884" s="119"/>
      <c r="P884" s="119"/>
      <c r="Q884" s="119"/>
      <c r="R884" s="119"/>
      <c r="S884" s="4"/>
      <c r="T884" s="4"/>
      <c r="U884" s="4"/>
      <c r="V884" s="4"/>
      <c r="W884" s="4"/>
      <c r="X884" s="4"/>
      <c r="Y884" s="4"/>
      <c r="Z884" s="4"/>
      <c r="AA884" s="4"/>
      <c r="AB884" s="4"/>
      <c r="AC884" s="4"/>
      <c r="AD884" s="4"/>
      <c r="AE884" s="4"/>
      <c r="AF884" s="4"/>
      <c r="AG884" s="4"/>
    </row>
    <row r="885">
      <c r="A885" s="4"/>
      <c r="B885" s="4"/>
      <c r="C885" s="4"/>
      <c r="D885" s="4"/>
      <c r="E885" s="4"/>
      <c r="F885" s="4"/>
      <c r="G885" s="4"/>
      <c r="H885" s="8"/>
      <c r="I885" s="8"/>
      <c r="J885" s="8"/>
      <c r="K885" s="8"/>
      <c r="L885" s="8"/>
      <c r="M885" s="119"/>
      <c r="N885" s="118"/>
      <c r="O885" s="119"/>
      <c r="P885" s="119"/>
      <c r="Q885" s="119"/>
      <c r="R885" s="119"/>
      <c r="S885" s="4"/>
      <c r="T885" s="4"/>
      <c r="U885" s="4"/>
      <c r="V885" s="4"/>
      <c r="W885" s="4"/>
      <c r="X885" s="4"/>
      <c r="Y885" s="4"/>
      <c r="Z885" s="4"/>
      <c r="AA885" s="4"/>
      <c r="AB885" s="4"/>
      <c r="AC885" s="4"/>
      <c r="AD885" s="4"/>
      <c r="AE885" s="4"/>
      <c r="AF885" s="4"/>
      <c r="AG885" s="4"/>
    </row>
    <row r="886">
      <c r="A886" s="4"/>
      <c r="B886" s="4"/>
      <c r="C886" s="4"/>
      <c r="D886" s="4"/>
      <c r="E886" s="4"/>
      <c r="F886" s="4"/>
      <c r="G886" s="4"/>
      <c r="H886" s="8"/>
      <c r="I886" s="8"/>
      <c r="J886" s="8"/>
      <c r="K886" s="8"/>
      <c r="L886" s="8"/>
      <c r="M886" s="119"/>
      <c r="N886" s="118"/>
      <c r="O886" s="119"/>
      <c r="P886" s="119"/>
      <c r="Q886" s="119"/>
      <c r="R886" s="119"/>
      <c r="S886" s="4"/>
      <c r="T886" s="4"/>
      <c r="U886" s="4"/>
      <c r="V886" s="4"/>
      <c r="W886" s="4"/>
      <c r="X886" s="4"/>
      <c r="Y886" s="4"/>
      <c r="Z886" s="4"/>
      <c r="AA886" s="4"/>
      <c r="AB886" s="4"/>
      <c r="AC886" s="4"/>
      <c r="AD886" s="4"/>
      <c r="AE886" s="4"/>
      <c r="AF886" s="4"/>
      <c r="AG886" s="4"/>
    </row>
    <row r="887">
      <c r="A887" s="4"/>
      <c r="B887" s="4"/>
      <c r="C887" s="4"/>
      <c r="D887" s="4"/>
      <c r="E887" s="4"/>
      <c r="F887" s="4"/>
      <c r="G887" s="4"/>
      <c r="H887" s="8"/>
      <c r="I887" s="8"/>
      <c r="J887" s="8"/>
      <c r="K887" s="8"/>
      <c r="L887" s="8"/>
      <c r="M887" s="119"/>
      <c r="N887" s="118"/>
      <c r="O887" s="119"/>
      <c r="P887" s="119"/>
      <c r="Q887" s="119"/>
      <c r="R887" s="119"/>
      <c r="S887" s="4"/>
      <c r="T887" s="4"/>
      <c r="U887" s="4"/>
      <c r="V887" s="4"/>
      <c r="W887" s="4"/>
      <c r="X887" s="4"/>
      <c r="Y887" s="4"/>
      <c r="Z887" s="4"/>
      <c r="AA887" s="4"/>
      <c r="AB887" s="4"/>
      <c r="AC887" s="4"/>
      <c r="AD887" s="4"/>
      <c r="AE887" s="4"/>
      <c r="AF887" s="4"/>
      <c r="AG887" s="4"/>
    </row>
    <row r="888">
      <c r="A888" s="4"/>
      <c r="B888" s="4"/>
      <c r="C888" s="4"/>
      <c r="D888" s="4"/>
      <c r="E888" s="4"/>
      <c r="F888" s="4"/>
      <c r="G888" s="4"/>
      <c r="H888" s="8"/>
      <c r="I888" s="8"/>
      <c r="J888" s="8"/>
      <c r="K888" s="8"/>
      <c r="L888" s="8"/>
      <c r="M888" s="119"/>
      <c r="N888" s="118"/>
      <c r="O888" s="119"/>
      <c r="P888" s="119"/>
      <c r="Q888" s="119"/>
      <c r="R888" s="119"/>
      <c r="S888" s="4"/>
      <c r="T888" s="4"/>
      <c r="U888" s="4"/>
      <c r="V888" s="4"/>
      <c r="W888" s="4"/>
      <c r="X888" s="4"/>
      <c r="Y888" s="4"/>
      <c r="Z888" s="4"/>
      <c r="AA888" s="4"/>
      <c r="AB888" s="4"/>
      <c r="AC888" s="4"/>
      <c r="AD888" s="4"/>
      <c r="AE888" s="4"/>
      <c r="AF888" s="4"/>
      <c r="AG888" s="4"/>
    </row>
    <row r="889">
      <c r="A889" s="4"/>
      <c r="B889" s="4"/>
      <c r="C889" s="4"/>
      <c r="D889" s="4"/>
      <c r="E889" s="4"/>
      <c r="F889" s="4"/>
      <c r="G889" s="4"/>
      <c r="H889" s="8"/>
      <c r="I889" s="8"/>
      <c r="J889" s="8"/>
      <c r="K889" s="8"/>
      <c r="L889" s="8"/>
      <c r="M889" s="119"/>
      <c r="N889" s="118"/>
      <c r="O889" s="119"/>
      <c r="P889" s="119"/>
      <c r="Q889" s="119"/>
      <c r="R889" s="119"/>
      <c r="S889" s="4"/>
      <c r="T889" s="4"/>
      <c r="U889" s="4"/>
      <c r="V889" s="4"/>
      <c r="W889" s="4"/>
      <c r="X889" s="4"/>
      <c r="Y889" s="4"/>
      <c r="Z889" s="4"/>
      <c r="AA889" s="4"/>
      <c r="AB889" s="4"/>
      <c r="AC889" s="4"/>
      <c r="AD889" s="4"/>
      <c r="AE889" s="4"/>
      <c r="AF889" s="4"/>
      <c r="AG889" s="4"/>
    </row>
    <row r="890">
      <c r="A890" s="4"/>
      <c r="B890" s="4"/>
      <c r="C890" s="4"/>
      <c r="D890" s="4"/>
      <c r="E890" s="4"/>
      <c r="F890" s="4"/>
      <c r="G890" s="4"/>
      <c r="H890" s="8"/>
      <c r="I890" s="8"/>
      <c r="J890" s="8"/>
      <c r="K890" s="8"/>
      <c r="L890" s="8"/>
      <c r="M890" s="119"/>
      <c r="N890" s="118"/>
      <c r="O890" s="119"/>
      <c r="P890" s="119"/>
      <c r="Q890" s="119"/>
      <c r="R890" s="119"/>
      <c r="S890" s="4"/>
      <c r="T890" s="4"/>
      <c r="U890" s="4"/>
      <c r="V890" s="4"/>
      <c r="W890" s="4"/>
      <c r="X890" s="4"/>
      <c r="Y890" s="4"/>
      <c r="Z890" s="4"/>
      <c r="AA890" s="4"/>
      <c r="AB890" s="4"/>
      <c r="AC890" s="4"/>
      <c r="AD890" s="4"/>
      <c r="AE890" s="4"/>
      <c r="AF890" s="4"/>
      <c r="AG890" s="4"/>
    </row>
    <row r="891">
      <c r="A891" s="4"/>
      <c r="B891" s="4"/>
      <c r="C891" s="4"/>
      <c r="D891" s="4"/>
      <c r="E891" s="4"/>
      <c r="F891" s="4"/>
      <c r="G891" s="4"/>
      <c r="H891" s="8"/>
      <c r="I891" s="8"/>
      <c r="J891" s="8"/>
      <c r="K891" s="8"/>
      <c r="L891" s="8"/>
      <c r="M891" s="119"/>
      <c r="N891" s="118"/>
      <c r="O891" s="119"/>
      <c r="P891" s="119"/>
      <c r="Q891" s="119"/>
      <c r="R891" s="119"/>
      <c r="S891" s="4"/>
      <c r="T891" s="4"/>
      <c r="U891" s="4"/>
      <c r="V891" s="4"/>
      <c r="W891" s="4"/>
      <c r="X891" s="4"/>
      <c r="Y891" s="4"/>
      <c r="Z891" s="4"/>
      <c r="AA891" s="4"/>
      <c r="AB891" s="4"/>
      <c r="AC891" s="4"/>
      <c r="AD891" s="4"/>
      <c r="AE891" s="4"/>
      <c r="AF891" s="4"/>
      <c r="AG891" s="4"/>
    </row>
    <row r="892">
      <c r="A892" s="4"/>
      <c r="B892" s="4"/>
      <c r="C892" s="4"/>
      <c r="D892" s="4"/>
      <c r="E892" s="4"/>
      <c r="F892" s="4"/>
      <c r="G892" s="4"/>
      <c r="H892" s="8"/>
      <c r="I892" s="8"/>
      <c r="J892" s="8"/>
      <c r="K892" s="8"/>
      <c r="L892" s="8"/>
      <c r="M892" s="119"/>
      <c r="N892" s="118"/>
      <c r="O892" s="119"/>
      <c r="P892" s="119"/>
      <c r="Q892" s="119"/>
      <c r="R892" s="119"/>
      <c r="S892" s="4"/>
      <c r="T892" s="4"/>
      <c r="U892" s="4"/>
      <c r="V892" s="4"/>
      <c r="W892" s="4"/>
      <c r="X892" s="4"/>
      <c r="Y892" s="4"/>
      <c r="Z892" s="4"/>
      <c r="AA892" s="4"/>
      <c r="AB892" s="4"/>
      <c r="AC892" s="4"/>
      <c r="AD892" s="4"/>
      <c r="AE892" s="4"/>
      <c r="AF892" s="4"/>
      <c r="AG892" s="4"/>
    </row>
    <row r="893">
      <c r="A893" s="4"/>
      <c r="B893" s="4"/>
      <c r="C893" s="4"/>
      <c r="D893" s="4"/>
      <c r="E893" s="4"/>
      <c r="F893" s="4"/>
      <c r="G893" s="4"/>
      <c r="H893" s="8"/>
      <c r="I893" s="8"/>
      <c r="J893" s="8"/>
      <c r="K893" s="8"/>
      <c r="L893" s="8"/>
      <c r="M893" s="119"/>
      <c r="N893" s="118"/>
      <c r="O893" s="119"/>
      <c r="P893" s="119"/>
      <c r="Q893" s="119"/>
      <c r="R893" s="119"/>
      <c r="S893" s="4"/>
      <c r="T893" s="4"/>
      <c r="U893" s="4"/>
      <c r="V893" s="4"/>
      <c r="W893" s="4"/>
      <c r="X893" s="4"/>
      <c r="Y893" s="4"/>
      <c r="Z893" s="4"/>
      <c r="AA893" s="4"/>
      <c r="AB893" s="4"/>
      <c r="AC893" s="4"/>
      <c r="AD893" s="4"/>
      <c r="AE893" s="4"/>
      <c r="AF893" s="4"/>
      <c r="AG893" s="4"/>
    </row>
    <row r="894">
      <c r="A894" s="4"/>
      <c r="B894" s="4"/>
      <c r="C894" s="4"/>
      <c r="D894" s="4"/>
      <c r="E894" s="4"/>
      <c r="F894" s="4"/>
      <c r="G894" s="4"/>
      <c r="H894" s="8"/>
      <c r="I894" s="8"/>
      <c r="J894" s="8"/>
      <c r="K894" s="8"/>
      <c r="L894" s="8"/>
      <c r="M894" s="119"/>
      <c r="N894" s="118"/>
      <c r="O894" s="119"/>
      <c r="P894" s="119"/>
      <c r="Q894" s="119"/>
      <c r="R894" s="119"/>
      <c r="S894" s="4"/>
      <c r="T894" s="4"/>
      <c r="U894" s="4"/>
      <c r="V894" s="4"/>
      <c r="W894" s="4"/>
      <c r="X894" s="4"/>
      <c r="Y894" s="4"/>
      <c r="Z894" s="4"/>
      <c r="AA894" s="4"/>
      <c r="AB894" s="4"/>
      <c r="AC894" s="4"/>
      <c r="AD894" s="4"/>
      <c r="AE894" s="4"/>
      <c r="AF894" s="4"/>
      <c r="AG894" s="4"/>
    </row>
    <row r="895">
      <c r="A895" s="4"/>
      <c r="B895" s="4"/>
      <c r="C895" s="4"/>
      <c r="D895" s="4"/>
      <c r="E895" s="4"/>
      <c r="F895" s="4"/>
      <c r="G895" s="4"/>
      <c r="H895" s="8"/>
      <c r="I895" s="8"/>
      <c r="J895" s="8"/>
      <c r="K895" s="8"/>
      <c r="L895" s="8"/>
      <c r="M895" s="119"/>
      <c r="N895" s="118"/>
      <c r="O895" s="119"/>
      <c r="P895" s="119"/>
      <c r="Q895" s="119"/>
      <c r="R895" s="119"/>
      <c r="S895" s="4"/>
      <c r="T895" s="4"/>
      <c r="U895" s="4"/>
      <c r="V895" s="4"/>
      <c r="W895" s="4"/>
      <c r="X895" s="4"/>
      <c r="Y895" s="4"/>
      <c r="Z895" s="4"/>
      <c r="AA895" s="4"/>
      <c r="AB895" s="4"/>
      <c r="AC895" s="4"/>
      <c r="AD895" s="4"/>
      <c r="AE895" s="4"/>
      <c r="AF895" s="4"/>
      <c r="AG895" s="4"/>
    </row>
    <row r="896">
      <c r="A896" s="4"/>
      <c r="B896" s="4"/>
      <c r="C896" s="4"/>
      <c r="D896" s="4"/>
      <c r="E896" s="4"/>
      <c r="F896" s="4"/>
      <c r="G896" s="4"/>
      <c r="H896" s="8"/>
      <c r="I896" s="8"/>
      <c r="J896" s="8"/>
      <c r="K896" s="8"/>
      <c r="L896" s="8"/>
      <c r="M896" s="119"/>
      <c r="N896" s="118"/>
      <c r="O896" s="119"/>
      <c r="P896" s="119"/>
      <c r="Q896" s="119"/>
      <c r="R896" s="119"/>
      <c r="S896" s="4"/>
      <c r="T896" s="4"/>
      <c r="U896" s="4"/>
      <c r="V896" s="4"/>
      <c r="W896" s="4"/>
      <c r="X896" s="4"/>
      <c r="Y896" s="4"/>
      <c r="Z896" s="4"/>
      <c r="AA896" s="4"/>
      <c r="AB896" s="4"/>
      <c r="AC896" s="4"/>
      <c r="AD896" s="4"/>
      <c r="AE896" s="4"/>
      <c r="AF896" s="4"/>
      <c r="AG896" s="4"/>
    </row>
    <row r="897">
      <c r="A897" s="4"/>
      <c r="B897" s="4"/>
      <c r="C897" s="4"/>
      <c r="D897" s="4"/>
      <c r="E897" s="4"/>
      <c r="F897" s="4"/>
      <c r="G897" s="4"/>
      <c r="H897" s="8"/>
      <c r="I897" s="8"/>
      <c r="J897" s="8"/>
      <c r="K897" s="8"/>
      <c r="L897" s="8"/>
      <c r="M897" s="119"/>
      <c r="N897" s="118"/>
      <c r="O897" s="119"/>
      <c r="P897" s="119"/>
      <c r="Q897" s="119"/>
      <c r="R897" s="119"/>
      <c r="S897" s="4"/>
      <c r="T897" s="4"/>
      <c r="U897" s="4"/>
      <c r="V897" s="4"/>
      <c r="W897" s="4"/>
      <c r="X897" s="4"/>
      <c r="Y897" s="4"/>
      <c r="Z897" s="4"/>
      <c r="AA897" s="4"/>
      <c r="AB897" s="4"/>
      <c r="AC897" s="4"/>
      <c r="AD897" s="4"/>
      <c r="AE897" s="4"/>
      <c r="AF897" s="4"/>
      <c r="AG897" s="4"/>
    </row>
    <row r="898">
      <c r="A898" s="4"/>
      <c r="B898" s="4"/>
      <c r="C898" s="4"/>
      <c r="D898" s="4"/>
      <c r="E898" s="4"/>
      <c r="F898" s="4"/>
      <c r="G898" s="4"/>
      <c r="H898" s="8"/>
      <c r="I898" s="8"/>
      <c r="J898" s="8"/>
      <c r="K898" s="8"/>
      <c r="L898" s="8"/>
      <c r="M898" s="119"/>
      <c r="N898" s="118"/>
      <c r="O898" s="119"/>
      <c r="P898" s="119"/>
      <c r="Q898" s="119"/>
      <c r="R898" s="119"/>
      <c r="S898" s="4"/>
      <c r="T898" s="4"/>
      <c r="U898" s="4"/>
      <c r="V898" s="4"/>
      <c r="W898" s="4"/>
      <c r="X898" s="4"/>
      <c r="Y898" s="4"/>
      <c r="Z898" s="4"/>
      <c r="AA898" s="4"/>
      <c r="AB898" s="4"/>
      <c r="AC898" s="4"/>
      <c r="AD898" s="4"/>
      <c r="AE898" s="4"/>
      <c r="AF898" s="4"/>
      <c r="AG898" s="4"/>
    </row>
    <row r="899">
      <c r="A899" s="4"/>
      <c r="B899" s="4"/>
      <c r="C899" s="4"/>
      <c r="D899" s="4"/>
      <c r="E899" s="4"/>
      <c r="F899" s="4"/>
      <c r="G899" s="4"/>
      <c r="H899" s="8"/>
      <c r="I899" s="8"/>
      <c r="J899" s="8"/>
      <c r="K899" s="8"/>
      <c r="L899" s="8"/>
      <c r="M899" s="119"/>
      <c r="N899" s="118"/>
      <c r="O899" s="119"/>
      <c r="P899" s="119"/>
      <c r="Q899" s="119"/>
      <c r="R899" s="119"/>
      <c r="S899" s="4"/>
      <c r="T899" s="4"/>
      <c r="U899" s="4"/>
      <c r="V899" s="4"/>
      <c r="W899" s="4"/>
      <c r="X899" s="4"/>
      <c r="Y899" s="4"/>
      <c r="Z899" s="4"/>
      <c r="AA899" s="4"/>
      <c r="AB899" s="4"/>
      <c r="AC899" s="4"/>
      <c r="AD899" s="4"/>
      <c r="AE899" s="4"/>
      <c r="AF899" s="4"/>
      <c r="AG899" s="4"/>
    </row>
    <row r="900">
      <c r="A900" s="4"/>
      <c r="B900" s="4"/>
      <c r="C900" s="4"/>
      <c r="D900" s="4"/>
      <c r="E900" s="4"/>
      <c r="F900" s="4"/>
      <c r="G900" s="4"/>
      <c r="H900" s="8"/>
      <c r="I900" s="8"/>
      <c r="J900" s="8"/>
      <c r="K900" s="8"/>
      <c r="L900" s="8"/>
      <c r="M900" s="119"/>
      <c r="N900" s="118"/>
      <c r="O900" s="119"/>
      <c r="P900" s="119"/>
      <c r="Q900" s="119"/>
      <c r="R900" s="119"/>
      <c r="S900" s="4"/>
      <c r="T900" s="4"/>
      <c r="U900" s="4"/>
      <c r="V900" s="4"/>
      <c r="W900" s="4"/>
      <c r="X900" s="4"/>
      <c r="Y900" s="4"/>
      <c r="Z900" s="4"/>
      <c r="AA900" s="4"/>
      <c r="AB900" s="4"/>
      <c r="AC900" s="4"/>
      <c r="AD900" s="4"/>
      <c r="AE900" s="4"/>
      <c r="AF900" s="4"/>
      <c r="AG900" s="4"/>
    </row>
    <row r="901">
      <c r="A901" s="4"/>
      <c r="B901" s="4"/>
      <c r="C901" s="4"/>
      <c r="D901" s="4"/>
      <c r="E901" s="4"/>
      <c r="F901" s="4"/>
      <c r="G901" s="4"/>
      <c r="H901" s="8"/>
      <c r="I901" s="8"/>
      <c r="J901" s="8"/>
      <c r="K901" s="8"/>
      <c r="L901" s="8"/>
      <c r="M901" s="119"/>
      <c r="N901" s="118"/>
      <c r="O901" s="119"/>
      <c r="P901" s="119"/>
      <c r="Q901" s="119"/>
      <c r="R901" s="119"/>
      <c r="S901" s="4"/>
      <c r="T901" s="4"/>
      <c r="U901" s="4"/>
      <c r="V901" s="4"/>
      <c r="W901" s="4"/>
      <c r="X901" s="4"/>
      <c r="Y901" s="4"/>
      <c r="Z901" s="4"/>
      <c r="AA901" s="4"/>
      <c r="AB901" s="4"/>
      <c r="AC901" s="4"/>
      <c r="AD901" s="4"/>
      <c r="AE901" s="4"/>
      <c r="AF901" s="4"/>
      <c r="AG901" s="4"/>
    </row>
    <row r="902">
      <c r="A902" s="4"/>
      <c r="B902" s="4"/>
      <c r="C902" s="4"/>
      <c r="D902" s="4"/>
      <c r="E902" s="4"/>
      <c r="F902" s="4"/>
      <c r="G902" s="4"/>
      <c r="H902" s="8"/>
      <c r="I902" s="8"/>
      <c r="J902" s="8"/>
      <c r="K902" s="8"/>
      <c r="L902" s="8"/>
      <c r="M902" s="119"/>
      <c r="N902" s="118"/>
      <c r="O902" s="119"/>
      <c r="P902" s="119"/>
      <c r="Q902" s="119"/>
      <c r="R902" s="119"/>
      <c r="S902" s="4"/>
      <c r="T902" s="4"/>
      <c r="U902" s="4"/>
      <c r="V902" s="4"/>
      <c r="W902" s="4"/>
      <c r="X902" s="4"/>
      <c r="Y902" s="4"/>
      <c r="Z902" s="4"/>
      <c r="AA902" s="4"/>
      <c r="AB902" s="4"/>
      <c r="AC902" s="4"/>
      <c r="AD902" s="4"/>
      <c r="AE902" s="4"/>
      <c r="AF902" s="4"/>
      <c r="AG902" s="4"/>
    </row>
    <row r="903">
      <c r="A903" s="4"/>
      <c r="B903" s="4"/>
      <c r="C903" s="4"/>
      <c r="D903" s="4"/>
      <c r="E903" s="4"/>
      <c r="F903" s="4"/>
      <c r="G903" s="4"/>
      <c r="H903" s="8"/>
      <c r="I903" s="8"/>
      <c r="J903" s="8"/>
      <c r="K903" s="8"/>
      <c r="L903" s="8"/>
      <c r="M903" s="119"/>
      <c r="N903" s="118"/>
      <c r="O903" s="119"/>
      <c r="P903" s="119"/>
      <c r="Q903" s="119"/>
      <c r="R903" s="119"/>
      <c r="S903" s="4"/>
      <c r="T903" s="4"/>
      <c r="U903" s="4"/>
      <c r="V903" s="4"/>
      <c r="W903" s="4"/>
      <c r="X903" s="4"/>
      <c r="Y903" s="4"/>
      <c r="Z903" s="4"/>
      <c r="AA903" s="4"/>
      <c r="AB903" s="4"/>
      <c r="AC903" s="4"/>
      <c r="AD903" s="4"/>
      <c r="AE903" s="4"/>
      <c r="AF903" s="4"/>
      <c r="AG903" s="4"/>
    </row>
    <row r="904">
      <c r="A904" s="4"/>
      <c r="B904" s="4"/>
      <c r="C904" s="4"/>
      <c r="D904" s="4"/>
      <c r="E904" s="4"/>
      <c r="F904" s="4"/>
      <c r="G904" s="4"/>
      <c r="H904" s="8"/>
      <c r="I904" s="8"/>
      <c r="J904" s="8"/>
      <c r="K904" s="8"/>
      <c r="L904" s="8"/>
      <c r="M904" s="119"/>
      <c r="N904" s="118"/>
      <c r="O904" s="119"/>
      <c r="P904" s="119"/>
      <c r="Q904" s="119"/>
      <c r="R904" s="119"/>
      <c r="S904" s="4"/>
      <c r="T904" s="4"/>
      <c r="U904" s="4"/>
      <c r="V904" s="4"/>
      <c r="W904" s="4"/>
      <c r="X904" s="4"/>
      <c r="Y904" s="4"/>
      <c r="Z904" s="4"/>
      <c r="AA904" s="4"/>
      <c r="AB904" s="4"/>
      <c r="AC904" s="4"/>
      <c r="AD904" s="4"/>
      <c r="AE904" s="4"/>
      <c r="AF904" s="4"/>
      <c r="AG904" s="4"/>
    </row>
    <row r="905">
      <c r="A905" s="4"/>
      <c r="B905" s="4"/>
      <c r="C905" s="4"/>
      <c r="D905" s="4"/>
      <c r="E905" s="4"/>
      <c r="F905" s="4"/>
      <c r="G905" s="4"/>
      <c r="H905" s="8"/>
      <c r="I905" s="8"/>
      <c r="J905" s="8"/>
      <c r="K905" s="8"/>
      <c r="L905" s="8"/>
      <c r="M905" s="119"/>
      <c r="N905" s="118"/>
      <c r="O905" s="119"/>
      <c r="P905" s="119"/>
      <c r="Q905" s="119"/>
      <c r="R905" s="119"/>
      <c r="S905" s="4"/>
      <c r="T905" s="4"/>
      <c r="U905" s="4"/>
      <c r="V905" s="4"/>
      <c r="W905" s="4"/>
      <c r="X905" s="4"/>
      <c r="Y905" s="4"/>
      <c r="Z905" s="4"/>
      <c r="AA905" s="4"/>
      <c r="AB905" s="4"/>
      <c r="AC905" s="4"/>
      <c r="AD905" s="4"/>
      <c r="AE905" s="4"/>
      <c r="AF905" s="4"/>
      <c r="AG905" s="4"/>
    </row>
    <row r="906">
      <c r="A906" s="4"/>
      <c r="B906" s="4"/>
      <c r="C906" s="4"/>
      <c r="D906" s="4"/>
      <c r="E906" s="4"/>
      <c r="F906" s="4"/>
      <c r="G906" s="4"/>
      <c r="H906" s="8"/>
      <c r="I906" s="8"/>
      <c r="J906" s="8"/>
      <c r="K906" s="8"/>
      <c r="L906" s="8"/>
      <c r="M906" s="119"/>
      <c r="N906" s="118"/>
      <c r="O906" s="119"/>
      <c r="P906" s="119"/>
      <c r="Q906" s="119"/>
      <c r="R906" s="119"/>
      <c r="S906" s="4"/>
      <c r="T906" s="4"/>
      <c r="U906" s="4"/>
      <c r="V906" s="4"/>
      <c r="W906" s="4"/>
      <c r="X906" s="4"/>
      <c r="Y906" s="4"/>
      <c r="Z906" s="4"/>
      <c r="AA906" s="4"/>
      <c r="AB906" s="4"/>
      <c r="AC906" s="4"/>
      <c r="AD906" s="4"/>
      <c r="AE906" s="4"/>
      <c r="AF906" s="4"/>
      <c r="AG906" s="4"/>
    </row>
    <row r="907">
      <c r="A907" s="4"/>
      <c r="B907" s="4"/>
      <c r="C907" s="4"/>
      <c r="D907" s="4"/>
      <c r="E907" s="4"/>
      <c r="F907" s="4"/>
      <c r="G907" s="4"/>
      <c r="H907" s="8"/>
      <c r="I907" s="8"/>
      <c r="J907" s="8"/>
      <c r="K907" s="8"/>
      <c r="L907" s="8"/>
      <c r="M907" s="119"/>
      <c r="N907" s="118"/>
      <c r="O907" s="119"/>
      <c r="P907" s="119"/>
      <c r="Q907" s="119"/>
      <c r="R907" s="119"/>
      <c r="S907" s="4"/>
      <c r="T907" s="4"/>
      <c r="U907" s="4"/>
      <c r="V907" s="4"/>
      <c r="W907" s="4"/>
      <c r="X907" s="4"/>
      <c r="Y907" s="4"/>
      <c r="Z907" s="4"/>
      <c r="AA907" s="4"/>
      <c r="AB907" s="4"/>
      <c r="AC907" s="4"/>
      <c r="AD907" s="4"/>
      <c r="AE907" s="4"/>
      <c r="AF907" s="4"/>
      <c r="AG907" s="4"/>
    </row>
    <row r="908">
      <c r="A908" s="4"/>
      <c r="B908" s="4"/>
      <c r="C908" s="4"/>
      <c r="D908" s="4"/>
      <c r="E908" s="4"/>
      <c r="F908" s="4"/>
      <c r="G908" s="4"/>
      <c r="H908" s="8"/>
      <c r="I908" s="8"/>
      <c r="J908" s="8"/>
      <c r="K908" s="8"/>
      <c r="L908" s="8"/>
      <c r="M908" s="119"/>
      <c r="N908" s="118"/>
      <c r="O908" s="119"/>
      <c r="P908" s="119"/>
      <c r="Q908" s="119"/>
      <c r="R908" s="119"/>
      <c r="S908" s="4"/>
      <c r="T908" s="4"/>
      <c r="U908" s="4"/>
      <c r="V908" s="4"/>
      <c r="W908" s="4"/>
      <c r="X908" s="4"/>
      <c r="Y908" s="4"/>
      <c r="Z908" s="4"/>
      <c r="AA908" s="4"/>
      <c r="AB908" s="4"/>
      <c r="AC908" s="4"/>
      <c r="AD908" s="4"/>
      <c r="AE908" s="4"/>
      <c r="AF908" s="4"/>
      <c r="AG908" s="4"/>
    </row>
    <row r="909">
      <c r="A909" s="4"/>
      <c r="B909" s="4"/>
      <c r="C909" s="4"/>
      <c r="D909" s="4"/>
      <c r="E909" s="4"/>
      <c r="F909" s="4"/>
      <c r="G909" s="4"/>
      <c r="H909" s="8"/>
      <c r="I909" s="8"/>
      <c r="J909" s="8"/>
      <c r="K909" s="8"/>
      <c r="L909" s="8"/>
      <c r="M909" s="119"/>
      <c r="N909" s="118"/>
      <c r="O909" s="119"/>
      <c r="P909" s="119"/>
      <c r="Q909" s="119"/>
      <c r="R909" s="119"/>
      <c r="S909" s="4"/>
      <c r="T909" s="4"/>
      <c r="U909" s="4"/>
      <c r="V909" s="4"/>
      <c r="W909" s="4"/>
      <c r="X909" s="4"/>
      <c r="Y909" s="4"/>
      <c r="Z909" s="4"/>
      <c r="AA909" s="4"/>
      <c r="AB909" s="4"/>
      <c r="AC909" s="4"/>
      <c r="AD909" s="4"/>
      <c r="AE909" s="4"/>
      <c r="AF909" s="4"/>
      <c r="AG909" s="4"/>
    </row>
    <row r="910">
      <c r="A910" s="4"/>
      <c r="B910" s="4"/>
      <c r="C910" s="4"/>
      <c r="D910" s="4"/>
      <c r="E910" s="4"/>
      <c r="F910" s="4"/>
      <c r="G910" s="4"/>
      <c r="H910" s="8"/>
      <c r="I910" s="8"/>
      <c r="J910" s="8"/>
      <c r="K910" s="8"/>
      <c r="L910" s="8"/>
      <c r="M910" s="119"/>
      <c r="N910" s="118"/>
      <c r="O910" s="119"/>
      <c r="P910" s="119"/>
      <c r="Q910" s="119"/>
      <c r="R910" s="119"/>
      <c r="S910" s="4"/>
      <c r="T910" s="4"/>
      <c r="U910" s="4"/>
      <c r="V910" s="4"/>
      <c r="W910" s="4"/>
      <c r="X910" s="4"/>
      <c r="Y910" s="4"/>
      <c r="Z910" s="4"/>
      <c r="AA910" s="4"/>
      <c r="AB910" s="4"/>
      <c r="AC910" s="4"/>
      <c r="AD910" s="4"/>
      <c r="AE910" s="4"/>
      <c r="AF910" s="4"/>
      <c r="AG910" s="4"/>
    </row>
    <row r="911">
      <c r="A911" s="4"/>
      <c r="B911" s="4"/>
      <c r="C911" s="4"/>
      <c r="D911" s="4"/>
      <c r="E911" s="4"/>
      <c r="F911" s="4"/>
      <c r="G911" s="4"/>
      <c r="H911" s="8"/>
      <c r="I911" s="8"/>
      <c r="J911" s="8"/>
      <c r="K911" s="8"/>
      <c r="L911" s="8"/>
      <c r="M911" s="119"/>
      <c r="N911" s="118"/>
      <c r="O911" s="119"/>
      <c r="P911" s="119"/>
      <c r="Q911" s="119"/>
      <c r="R911" s="119"/>
      <c r="S911" s="4"/>
      <c r="T911" s="4"/>
      <c r="U911" s="4"/>
      <c r="V911" s="4"/>
      <c r="W911" s="4"/>
      <c r="X911" s="4"/>
      <c r="Y911" s="4"/>
      <c r="Z911" s="4"/>
      <c r="AA911" s="4"/>
      <c r="AB911" s="4"/>
      <c r="AC911" s="4"/>
      <c r="AD911" s="4"/>
      <c r="AE911" s="4"/>
      <c r="AF911" s="4"/>
      <c r="AG911" s="4"/>
    </row>
    <row r="912">
      <c r="A912" s="4"/>
      <c r="B912" s="4"/>
      <c r="C912" s="4"/>
      <c r="D912" s="4"/>
      <c r="E912" s="4"/>
      <c r="F912" s="4"/>
      <c r="G912" s="4"/>
      <c r="H912" s="8"/>
      <c r="I912" s="8"/>
      <c r="J912" s="8"/>
      <c r="K912" s="8"/>
      <c r="L912" s="8"/>
      <c r="M912" s="119"/>
      <c r="N912" s="118"/>
      <c r="O912" s="119"/>
      <c r="P912" s="119"/>
      <c r="Q912" s="119"/>
      <c r="R912" s="119"/>
      <c r="S912" s="4"/>
      <c r="T912" s="4"/>
      <c r="U912" s="4"/>
      <c r="V912" s="4"/>
      <c r="W912" s="4"/>
      <c r="X912" s="4"/>
      <c r="Y912" s="4"/>
      <c r="Z912" s="4"/>
      <c r="AA912" s="4"/>
      <c r="AB912" s="4"/>
      <c r="AC912" s="4"/>
      <c r="AD912" s="4"/>
      <c r="AE912" s="4"/>
      <c r="AF912" s="4"/>
      <c r="AG912" s="4"/>
    </row>
    <row r="913">
      <c r="A913" s="4"/>
      <c r="B913" s="4"/>
      <c r="C913" s="4"/>
      <c r="D913" s="4"/>
      <c r="E913" s="4"/>
      <c r="F913" s="4"/>
      <c r="G913" s="4"/>
      <c r="H913" s="8"/>
      <c r="I913" s="8"/>
      <c r="J913" s="8"/>
      <c r="K913" s="8"/>
      <c r="L913" s="8"/>
      <c r="M913" s="119"/>
      <c r="N913" s="118"/>
      <c r="O913" s="119"/>
      <c r="P913" s="119"/>
      <c r="Q913" s="119"/>
      <c r="R913" s="119"/>
      <c r="S913" s="4"/>
      <c r="T913" s="4"/>
      <c r="U913" s="4"/>
      <c r="V913" s="4"/>
      <c r="W913" s="4"/>
      <c r="X913" s="4"/>
      <c r="Y913" s="4"/>
      <c r="Z913" s="4"/>
      <c r="AA913" s="4"/>
      <c r="AB913" s="4"/>
      <c r="AC913" s="4"/>
      <c r="AD913" s="4"/>
      <c r="AE913" s="4"/>
      <c r="AF913" s="4"/>
      <c r="AG913" s="4"/>
    </row>
    <row r="914">
      <c r="A914" s="4"/>
      <c r="B914" s="4"/>
      <c r="C914" s="4"/>
      <c r="D914" s="4"/>
      <c r="E914" s="4"/>
      <c r="F914" s="4"/>
      <c r="G914" s="4"/>
      <c r="H914" s="8"/>
      <c r="I914" s="8"/>
      <c r="J914" s="8"/>
      <c r="K914" s="8"/>
      <c r="L914" s="8"/>
      <c r="M914" s="119"/>
      <c r="N914" s="118"/>
      <c r="O914" s="119"/>
      <c r="P914" s="119"/>
      <c r="Q914" s="119"/>
      <c r="R914" s="119"/>
      <c r="S914" s="4"/>
      <c r="T914" s="4"/>
      <c r="U914" s="4"/>
      <c r="V914" s="4"/>
      <c r="W914" s="4"/>
      <c r="X914" s="4"/>
      <c r="Y914" s="4"/>
      <c r="Z914" s="4"/>
      <c r="AA914" s="4"/>
      <c r="AB914" s="4"/>
      <c r="AC914" s="4"/>
      <c r="AD914" s="4"/>
      <c r="AE914" s="4"/>
      <c r="AF914" s="4"/>
      <c r="AG914" s="4"/>
    </row>
    <row r="915">
      <c r="A915" s="4"/>
      <c r="B915" s="4"/>
      <c r="C915" s="4"/>
      <c r="D915" s="4"/>
      <c r="E915" s="4"/>
      <c r="F915" s="4"/>
      <c r="G915" s="4"/>
      <c r="H915" s="8"/>
      <c r="I915" s="8"/>
      <c r="J915" s="8"/>
      <c r="K915" s="8"/>
      <c r="L915" s="8"/>
      <c r="M915" s="119"/>
      <c r="N915" s="118"/>
      <c r="O915" s="119"/>
      <c r="P915" s="119"/>
      <c r="Q915" s="119"/>
      <c r="R915" s="119"/>
      <c r="S915" s="4"/>
      <c r="T915" s="4"/>
      <c r="U915" s="4"/>
      <c r="V915" s="4"/>
      <c r="W915" s="4"/>
      <c r="X915" s="4"/>
      <c r="Y915" s="4"/>
      <c r="Z915" s="4"/>
      <c r="AA915" s="4"/>
      <c r="AB915" s="4"/>
      <c r="AC915" s="4"/>
      <c r="AD915" s="4"/>
      <c r="AE915" s="4"/>
      <c r="AF915" s="4"/>
      <c r="AG915" s="4"/>
    </row>
    <row r="916">
      <c r="A916" s="4"/>
      <c r="B916" s="4"/>
      <c r="C916" s="4"/>
      <c r="D916" s="4"/>
      <c r="E916" s="4"/>
      <c r="F916" s="4"/>
      <c r="G916" s="4"/>
      <c r="H916" s="8"/>
      <c r="I916" s="8"/>
      <c r="J916" s="8"/>
      <c r="K916" s="8"/>
      <c r="L916" s="8"/>
      <c r="M916" s="119"/>
      <c r="N916" s="118"/>
      <c r="O916" s="119"/>
      <c r="P916" s="119"/>
      <c r="Q916" s="119"/>
      <c r="R916" s="119"/>
      <c r="S916" s="4"/>
      <c r="T916" s="4"/>
      <c r="U916" s="4"/>
      <c r="V916" s="4"/>
      <c r="W916" s="4"/>
      <c r="X916" s="4"/>
      <c r="Y916" s="4"/>
      <c r="Z916" s="4"/>
      <c r="AA916" s="4"/>
      <c r="AB916" s="4"/>
      <c r="AC916" s="4"/>
      <c r="AD916" s="4"/>
      <c r="AE916" s="4"/>
      <c r="AF916" s="4"/>
      <c r="AG916" s="4"/>
    </row>
    <row r="917">
      <c r="A917" s="4"/>
      <c r="B917" s="4"/>
      <c r="C917" s="4"/>
      <c r="D917" s="4"/>
      <c r="E917" s="4"/>
      <c r="F917" s="4"/>
      <c r="G917" s="4"/>
      <c r="H917" s="8"/>
      <c r="I917" s="8"/>
      <c r="J917" s="8"/>
      <c r="K917" s="8"/>
      <c r="L917" s="8"/>
      <c r="M917" s="119"/>
      <c r="N917" s="118"/>
      <c r="O917" s="119"/>
      <c r="P917" s="119"/>
      <c r="Q917" s="119"/>
      <c r="R917" s="119"/>
      <c r="S917" s="4"/>
      <c r="T917" s="4"/>
      <c r="U917" s="4"/>
      <c r="V917" s="4"/>
      <c r="W917" s="4"/>
      <c r="X917" s="4"/>
      <c r="Y917" s="4"/>
      <c r="Z917" s="4"/>
      <c r="AA917" s="4"/>
      <c r="AB917" s="4"/>
      <c r="AC917" s="4"/>
      <c r="AD917" s="4"/>
      <c r="AE917" s="4"/>
      <c r="AF917" s="4"/>
      <c r="AG917" s="4"/>
    </row>
    <row r="918">
      <c r="A918" s="4"/>
      <c r="B918" s="4"/>
      <c r="C918" s="4"/>
      <c r="D918" s="4"/>
      <c r="E918" s="4"/>
      <c r="F918" s="4"/>
      <c r="G918" s="4"/>
      <c r="H918" s="8"/>
      <c r="I918" s="8"/>
      <c r="J918" s="8"/>
      <c r="K918" s="8"/>
      <c r="L918" s="8"/>
      <c r="M918" s="119"/>
      <c r="N918" s="118"/>
      <c r="O918" s="119"/>
      <c r="P918" s="119"/>
      <c r="Q918" s="119"/>
      <c r="R918" s="119"/>
      <c r="S918" s="4"/>
      <c r="T918" s="4"/>
      <c r="U918" s="4"/>
      <c r="V918" s="4"/>
      <c r="W918" s="4"/>
      <c r="X918" s="4"/>
      <c r="Y918" s="4"/>
      <c r="Z918" s="4"/>
      <c r="AA918" s="4"/>
      <c r="AB918" s="4"/>
      <c r="AC918" s="4"/>
      <c r="AD918" s="4"/>
      <c r="AE918" s="4"/>
      <c r="AF918" s="4"/>
      <c r="AG918" s="4"/>
    </row>
    <row r="919">
      <c r="A919" s="4"/>
      <c r="B919" s="4"/>
      <c r="C919" s="4"/>
      <c r="D919" s="4"/>
      <c r="E919" s="4"/>
      <c r="F919" s="4"/>
      <c r="G919" s="4"/>
      <c r="H919" s="8"/>
      <c r="I919" s="8"/>
      <c r="J919" s="8"/>
      <c r="K919" s="8"/>
      <c r="L919" s="8"/>
      <c r="M919" s="119"/>
      <c r="N919" s="118"/>
      <c r="O919" s="119"/>
      <c r="P919" s="119"/>
      <c r="Q919" s="119"/>
      <c r="R919" s="119"/>
      <c r="S919" s="4"/>
      <c r="T919" s="4"/>
      <c r="U919" s="4"/>
      <c r="V919" s="4"/>
      <c r="W919" s="4"/>
      <c r="X919" s="4"/>
      <c r="Y919" s="4"/>
      <c r="Z919" s="4"/>
      <c r="AA919" s="4"/>
      <c r="AB919" s="4"/>
      <c r="AC919" s="4"/>
      <c r="AD919" s="4"/>
      <c r="AE919" s="4"/>
      <c r="AF919" s="4"/>
      <c r="AG919" s="4"/>
    </row>
    <row r="920">
      <c r="A920" s="4"/>
      <c r="B920" s="4"/>
      <c r="C920" s="4"/>
      <c r="D920" s="4"/>
      <c r="E920" s="4"/>
      <c r="F920" s="4"/>
      <c r="G920" s="4"/>
      <c r="H920" s="8"/>
      <c r="I920" s="8"/>
      <c r="J920" s="8"/>
      <c r="K920" s="8"/>
      <c r="L920" s="8"/>
      <c r="M920" s="119"/>
      <c r="N920" s="118"/>
      <c r="O920" s="119"/>
      <c r="P920" s="119"/>
      <c r="Q920" s="119"/>
      <c r="R920" s="119"/>
      <c r="S920" s="4"/>
      <c r="T920" s="4"/>
      <c r="U920" s="4"/>
      <c r="V920" s="4"/>
      <c r="W920" s="4"/>
      <c r="X920" s="4"/>
      <c r="Y920" s="4"/>
      <c r="Z920" s="4"/>
      <c r="AA920" s="4"/>
      <c r="AB920" s="4"/>
      <c r="AC920" s="4"/>
      <c r="AD920" s="4"/>
      <c r="AE920" s="4"/>
      <c r="AF920" s="4"/>
      <c r="AG920" s="4"/>
    </row>
    <row r="921">
      <c r="A921" s="4"/>
      <c r="B921" s="4"/>
      <c r="C921" s="4"/>
      <c r="D921" s="4"/>
      <c r="E921" s="4"/>
      <c r="F921" s="4"/>
      <c r="G921" s="4"/>
      <c r="H921" s="8"/>
      <c r="I921" s="8"/>
      <c r="J921" s="8"/>
      <c r="K921" s="8"/>
      <c r="L921" s="8"/>
      <c r="M921" s="119"/>
      <c r="N921" s="118"/>
      <c r="O921" s="119"/>
      <c r="P921" s="119"/>
      <c r="Q921" s="119"/>
      <c r="R921" s="119"/>
      <c r="S921" s="4"/>
      <c r="T921" s="4"/>
      <c r="U921" s="4"/>
      <c r="V921" s="4"/>
      <c r="W921" s="4"/>
      <c r="X921" s="4"/>
      <c r="Y921" s="4"/>
      <c r="Z921" s="4"/>
      <c r="AA921" s="4"/>
      <c r="AB921" s="4"/>
      <c r="AC921" s="4"/>
      <c r="AD921" s="4"/>
      <c r="AE921" s="4"/>
      <c r="AF921" s="4"/>
      <c r="AG921" s="4"/>
    </row>
    <row r="922">
      <c r="A922" s="4"/>
      <c r="B922" s="4"/>
      <c r="C922" s="4"/>
      <c r="D922" s="4"/>
      <c r="E922" s="4"/>
      <c r="F922" s="4"/>
      <c r="G922" s="4"/>
      <c r="H922" s="8"/>
      <c r="I922" s="8"/>
      <c r="J922" s="8"/>
      <c r="K922" s="8"/>
      <c r="L922" s="8"/>
      <c r="M922" s="119"/>
      <c r="N922" s="118"/>
      <c r="O922" s="119"/>
      <c r="P922" s="119"/>
      <c r="Q922" s="119"/>
      <c r="R922" s="119"/>
      <c r="S922" s="4"/>
      <c r="T922" s="4"/>
      <c r="U922" s="4"/>
      <c r="V922" s="4"/>
      <c r="W922" s="4"/>
      <c r="X922" s="4"/>
      <c r="Y922" s="4"/>
      <c r="Z922" s="4"/>
      <c r="AA922" s="4"/>
      <c r="AB922" s="4"/>
      <c r="AC922" s="4"/>
      <c r="AD922" s="4"/>
      <c r="AE922" s="4"/>
      <c r="AF922" s="4"/>
      <c r="AG922" s="4"/>
    </row>
    <row r="923">
      <c r="A923" s="4"/>
      <c r="B923" s="4"/>
      <c r="C923" s="4"/>
      <c r="D923" s="4"/>
      <c r="E923" s="4"/>
      <c r="F923" s="4"/>
      <c r="G923" s="4"/>
      <c r="H923" s="8"/>
      <c r="I923" s="8"/>
      <c r="J923" s="8"/>
      <c r="K923" s="8"/>
      <c r="L923" s="8"/>
      <c r="M923" s="119"/>
      <c r="N923" s="118"/>
      <c r="O923" s="119"/>
      <c r="P923" s="119"/>
      <c r="Q923" s="119"/>
      <c r="R923" s="119"/>
      <c r="S923" s="4"/>
      <c r="T923" s="4"/>
      <c r="U923" s="4"/>
      <c r="V923" s="4"/>
      <c r="W923" s="4"/>
      <c r="X923" s="4"/>
      <c r="Y923" s="4"/>
      <c r="Z923" s="4"/>
      <c r="AA923" s="4"/>
      <c r="AB923" s="4"/>
      <c r="AC923" s="4"/>
      <c r="AD923" s="4"/>
      <c r="AE923" s="4"/>
      <c r="AF923" s="4"/>
      <c r="AG923" s="4"/>
    </row>
    <row r="924">
      <c r="A924" s="4"/>
      <c r="B924" s="4"/>
      <c r="C924" s="4"/>
      <c r="D924" s="4"/>
      <c r="E924" s="4"/>
      <c r="F924" s="4"/>
      <c r="G924" s="4"/>
      <c r="H924" s="8"/>
      <c r="I924" s="8"/>
      <c r="J924" s="8"/>
      <c r="K924" s="8"/>
      <c r="L924" s="8"/>
      <c r="M924" s="119"/>
      <c r="N924" s="118"/>
      <c r="O924" s="119"/>
      <c r="P924" s="119"/>
      <c r="Q924" s="119"/>
      <c r="R924" s="119"/>
      <c r="S924" s="4"/>
      <c r="T924" s="4"/>
      <c r="U924" s="4"/>
      <c r="V924" s="4"/>
      <c r="W924" s="4"/>
      <c r="X924" s="4"/>
      <c r="Y924" s="4"/>
      <c r="Z924" s="4"/>
      <c r="AA924" s="4"/>
      <c r="AB924" s="4"/>
      <c r="AC924" s="4"/>
      <c r="AD924" s="4"/>
      <c r="AE924" s="4"/>
      <c r="AF924" s="4"/>
      <c r="AG924" s="4"/>
    </row>
    <row r="925">
      <c r="A925" s="4"/>
      <c r="B925" s="4"/>
      <c r="C925" s="4"/>
      <c r="D925" s="4"/>
      <c r="E925" s="4"/>
      <c r="F925" s="4"/>
      <c r="G925" s="4"/>
      <c r="H925" s="8"/>
      <c r="I925" s="8"/>
      <c r="J925" s="8"/>
      <c r="K925" s="8"/>
      <c r="L925" s="8"/>
      <c r="M925" s="119"/>
      <c r="N925" s="118"/>
      <c r="O925" s="119"/>
      <c r="P925" s="119"/>
      <c r="Q925" s="119"/>
      <c r="R925" s="119"/>
      <c r="S925" s="4"/>
      <c r="T925" s="4"/>
      <c r="U925" s="4"/>
      <c r="V925" s="4"/>
      <c r="W925" s="4"/>
      <c r="X925" s="4"/>
      <c r="Y925" s="4"/>
      <c r="Z925" s="4"/>
      <c r="AA925" s="4"/>
      <c r="AB925" s="4"/>
      <c r="AC925" s="4"/>
      <c r="AD925" s="4"/>
      <c r="AE925" s="4"/>
      <c r="AF925" s="4"/>
      <c r="AG925" s="4"/>
    </row>
    <row r="926">
      <c r="A926" s="4"/>
      <c r="B926" s="4"/>
      <c r="C926" s="4"/>
      <c r="D926" s="4"/>
      <c r="E926" s="4"/>
      <c r="F926" s="4"/>
      <c r="G926" s="4"/>
      <c r="H926" s="8"/>
      <c r="I926" s="8"/>
      <c r="J926" s="8"/>
      <c r="K926" s="8"/>
      <c r="L926" s="8"/>
      <c r="M926" s="119"/>
      <c r="N926" s="118"/>
      <c r="O926" s="119"/>
      <c r="P926" s="119"/>
      <c r="Q926" s="119"/>
      <c r="R926" s="119"/>
      <c r="S926" s="4"/>
      <c r="T926" s="4"/>
      <c r="U926" s="4"/>
      <c r="V926" s="4"/>
      <c r="W926" s="4"/>
      <c r="X926" s="4"/>
      <c r="Y926" s="4"/>
      <c r="Z926" s="4"/>
      <c r="AA926" s="4"/>
      <c r="AB926" s="4"/>
      <c r="AC926" s="4"/>
      <c r="AD926" s="4"/>
      <c r="AE926" s="4"/>
      <c r="AF926" s="4"/>
      <c r="AG926" s="4"/>
    </row>
    <row r="927">
      <c r="A927" s="4"/>
      <c r="B927" s="4"/>
      <c r="C927" s="4"/>
      <c r="D927" s="4"/>
      <c r="E927" s="4"/>
      <c r="F927" s="4"/>
      <c r="G927" s="4"/>
      <c r="H927" s="8"/>
      <c r="I927" s="8"/>
      <c r="J927" s="8"/>
      <c r="K927" s="8"/>
      <c r="L927" s="8"/>
      <c r="M927" s="119"/>
      <c r="N927" s="118"/>
      <c r="O927" s="119"/>
      <c r="P927" s="119"/>
      <c r="Q927" s="119"/>
      <c r="R927" s="119"/>
      <c r="S927" s="4"/>
      <c r="T927" s="4"/>
      <c r="U927" s="4"/>
      <c r="V927" s="4"/>
      <c r="W927" s="4"/>
      <c r="X927" s="4"/>
      <c r="Y927" s="4"/>
      <c r="Z927" s="4"/>
      <c r="AA927" s="4"/>
      <c r="AB927" s="4"/>
      <c r="AC927" s="4"/>
      <c r="AD927" s="4"/>
      <c r="AE927" s="4"/>
      <c r="AF927" s="4"/>
      <c r="AG927" s="4"/>
    </row>
    <row r="928">
      <c r="A928" s="4"/>
      <c r="B928" s="4"/>
      <c r="C928" s="4"/>
      <c r="D928" s="4"/>
      <c r="E928" s="4"/>
      <c r="F928" s="4"/>
      <c r="G928" s="4"/>
      <c r="H928" s="8"/>
      <c r="I928" s="8"/>
      <c r="J928" s="8"/>
      <c r="K928" s="8"/>
      <c r="L928" s="8"/>
      <c r="M928" s="119"/>
      <c r="N928" s="118"/>
      <c r="O928" s="119"/>
      <c r="P928" s="119"/>
      <c r="Q928" s="119"/>
      <c r="R928" s="119"/>
      <c r="S928" s="4"/>
      <c r="T928" s="4"/>
      <c r="U928" s="4"/>
      <c r="V928" s="4"/>
      <c r="W928" s="4"/>
      <c r="X928" s="4"/>
      <c r="Y928" s="4"/>
      <c r="Z928" s="4"/>
      <c r="AA928" s="4"/>
      <c r="AB928" s="4"/>
      <c r="AC928" s="4"/>
      <c r="AD928" s="4"/>
      <c r="AE928" s="4"/>
      <c r="AF928" s="4"/>
      <c r="AG928" s="4"/>
    </row>
    <row r="929">
      <c r="A929" s="4"/>
      <c r="B929" s="4"/>
      <c r="C929" s="4"/>
      <c r="D929" s="4"/>
      <c r="E929" s="4"/>
      <c r="F929" s="4"/>
      <c r="G929" s="4"/>
      <c r="H929" s="8"/>
      <c r="I929" s="8"/>
      <c r="J929" s="8"/>
      <c r="K929" s="8"/>
      <c r="L929" s="8"/>
      <c r="M929" s="119"/>
      <c r="N929" s="118"/>
      <c r="O929" s="119"/>
      <c r="P929" s="119"/>
      <c r="Q929" s="119"/>
      <c r="R929" s="119"/>
      <c r="S929" s="4"/>
      <c r="T929" s="4"/>
      <c r="U929" s="4"/>
      <c r="V929" s="4"/>
      <c r="W929" s="4"/>
      <c r="X929" s="4"/>
      <c r="Y929" s="4"/>
      <c r="Z929" s="4"/>
      <c r="AA929" s="4"/>
      <c r="AB929" s="4"/>
      <c r="AC929" s="4"/>
      <c r="AD929" s="4"/>
      <c r="AE929" s="4"/>
      <c r="AF929" s="4"/>
      <c r="AG929" s="4"/>
    </row>
    <row r="930">
      <c r="A930" s="4"/>
      <c r="B930" s="4"/>
      <c r="C930" s="4"/>
      <c r="D930" s="4"/>
      <c r="E930" s="4"/>
      <c r="F930" s="4"/>
      <c r="G930" s="4"/>
      <c r="H930" s="8"/>
      <c r="I930" s="8"/>
      <c r="J930" s="8"/>
      <c r="K930" s="8"/>
      <c r="L930" s="8"/>
      <c r="M930" s="119"/>
      <c r="N930" s="118"/>
      <c r="O930" s="119"/>
      <c r="P930" s="119"/>
      <c r="Q930" s="119"/>
      <c r="R930" s="119"/>
      <c r="S930" s="4"/>
      <c r="T930" s="4"/>
      <c r="U930" s="4"/>
      <c r="V930" s="4"/>
      <c r="W930" s="4"/>
      <c r="X930" s="4"/>
      <c r="Y930" s="4"/>
      <c r="Z930" s="4"/>
      <c r="AA930" s="4"/>
      <c r="AB930" s="4"/>
      <c r="AC930" s="4"/>
      <c r="AD930" s="4"/>
      <c r="AE930" s="4"/>
      <c r="AF930" s="4"/>
      <c r="AG930" s="4"/>
    </row>
    <row r="931">
      <c r="A931" s="4"/>
      <c r="B931" s="4"/>
      <c r="C931" s="4"/>
      <c r="D931" s="4"/>
      <c r="E931" s="4"/>
      <c r="F931" s="4"/>
      <c r="G931" s="4"/>
      <c r="H931" s="8"/>
      <c r="I931" s="8"/>
      <c r="J931" s="8"/>
      <c r="K931" s="8"/>
      <c r="L931" s="8"/>
      <c r="M931" s="119"/>
      <c r="N931" s="118"/>
      <c r="O931" s="119"/>
      <c r="P931" s="119"/>
      <c r="Q931" s="119"/>
      <c r="R931" s="119"/>
      <c r="S931" s="4"/>
      <c r="T931" s="4"/>
      <c r="U931" s="4"/>
      <c r="V931" s="4"/>
      <c r="W931" s="4"/>
      <c r="X931" s="4"/>
      <c r="Y931" s="4"/>
      <c r="Z931" s="4"/>
      <c r="AA931" s="4"/>
      <c r="AB931" s="4"/>
      <c r="AC931" s="4"/>
      <c r="AD931" s="4"/>
      <c r="AE931" s="4"/>
      <c r="AF931" s="4"/>
      <c r="AG931" s="4"/>
    </row>
    <row r="932">
      <c r="A932" s="4"/>
      <c r="B932" s="4"/>
      <c r="C932" s="4"/>
      <c r="D932" s="4"/>
      <c r="E932" s="4"/>
      <c r="F932" s="4"/>
      <c r="G932" s="4"/>
      <c r="H932" s="8"/>
      <c r="I932" s="8"/>
      <c r="J932" s="8"/>
      <c r="K932" s="8"/>
      <c r="L932" s="8"/>
      <c r="M932" s="119"/>
      <c r="N932" s="118"/>
      <c r="O932" s="119"/>
      <c r="P932" s="119"/>
      <c r="Q932" s="119"/>
      <c r="R932" s="119"/>
      <c r="S932" s="4"/>
      <c r="T932" s="4"/>
      <c r="U932" s="4"/>
      <c r="V932" s="4"/>
      <c r="W932" s="4"/>
      <c r="X932" s="4"/>
      <c r="Y932" s="4"/>
      <c r="Z932" s="4"/>
      <c r="AA932" s="4"/>
      <c r="AB932" s="4"/>
      <c r="AC932" s="4"/>
      <c r="AD932" s="4"/>
      <c r="AE932" s="4"/>
      <c r="AF932" s="4"/>
      <c r="AG932" s="4"/>
    </row>
    <row r="933">
      <c r="A933" s="4"/>
      <c r="B933" s="4"/>
      <c r="C933" s="4"/>
      <c r="D933" s="4"/>
      <c r="E933" s="4"/>
      <c r="F933" s="4"/>
      <c r="G933" s="4"/>
      <c r="H933" s="8"/>
      <c r="I933" s="8"/>
      <c r="J933" s="8"/>
      <c r="K933" s="8"/>
      <c r="L933" s="8"/>
      <c r="M933" s="119"/>
      <c r="N933" s="118"/>
      <c r="O933" s="119"/>
      <c r="P933" s="119"/>
      <c r="Q933" s="119"/>
      <c r="R933" s="119"/>
      <c r="S933" s="4"/>
      <c r="T933" s="4"/>
      <c r="U933" s="4"/>
      <c r="V933" s="4"/>
      <c r="W933" s="4"/>
      <c r="X933" s="4"/>
      <c r="Y933" s="4"/>
      <c r="Z933" s="4"/>
      <c r="AA933" s="4"/>
      <c r="AB933" s="4"/>
      <c r="AC933" s="4"/>
      <c r="AD933" s="4"/>
      <c r="AE933" s="4"/>
      <c r="AF933" s="4"/>
      <c r="AG933" s="4"/>
    </row>
    <row r="934">
      <c r="A934" s="4"/>
      <c r="B934" s="4"/>
      <c r="C934" s="4"/>
      <c r="D934" s="4"/>
      <c r="E934" s="4"/>
      <c r="F934" s="4"/>
      <c r="G934" s="4"/>
      <c r="H934" s="8"/>
      <c r="I934" s="8"/>
      <c r="J934" s="8"/>
      <c r="K934" s="8"/>
      <c r="L934" s="8"/>
      <c r="M934" s="119"/>
      <c r="N934" s="118"/>
      <c r="O934" s="119"/>
      <c r="P934" s="119"/>
      <c r="Q934" s="119"/>
      <c r="R934" s="119"/>
      <c r="S934" s="4"/>
      <c r="T934" s="4"/>
      <c r="U934" s="4"/>
      <c r="V934" s="4"/>
      <c r="W934" s="4"/>
      <c r="X934" s="4"/>
      <c r="Y934" s="4"/>
      <c r="Z934" s="4"/>
      <c r="AA934" s="4"/>
      <c r="AB934" s="4"/>
      <c r="AC934" s="4"/>
      <c r="AD934" s="4"/>
      <c r="AE934" s="4"/>
      <c r="AF934" s="4"/>
      <c r="AG934" s="4"/>
    </row>
    <row r="935">
      <c r="A935" s="4"/>
      <c r="B935" s="4"/>
      <c r="C935" s="4"/>
      <c r="D935" s="4"/>
      <c r="E935" s="4"/>
      <c r="F935" s="4"/>
      <c r="G935" s="4"/>
      <c r="H935" s="8"/>
      <c r="I935" s="8"/>
      <c r="J935" s="8"/>
      <c r="K935" s="8"/>
      <c r="L935" s="8"/>
      <c r="M935" s="119"/>
      <c r="N935" s="118"/>
      <c r="O935" s="119"/>
      <c r="P935" s="119"/>
      <c r="Q935" s="119"/>
      <c r="R935" s="119"/>
      <c r="S935" s="4"/>
      <c r="T935" s="4"/>
      <c r="U935" s="4"/>
      <c r="V935" s="4"/>
      <c r="W935" s="4"/>
      <c r="X935" s="4"/>
      <c r="Y935" s="4"/>
      <c r="Z935" s="4"/>
      <c r="AA935" s="4"/>
      <c r="AB935" s="4"/>
      <c r="AC935" s="4"/>
      <c r="AD935" s="4"/>
      <c r="AE935" s="4"/>
      <c r="AF935" s="4"/>
      <c r="AG935" s="4"/>
    </row>
    <row r="936">
      <c r="A936" s="4"/>
      <c r="B936" s="4"/>
      <c r="C936" s="4"/>
      <c r="D936" s="4"/>
      <c r="E936" s="4"/>
      <c r="F936" s="4"/>
      <c r="G936" s="4"/>
      <c r="H936" s="8"/>
      <c r="I936" s="8"/>
      <c r="J936" s="8"/>
      <c r="K936" s="8"/>
      <c r="L936" s="8"/>
      <c r="M936" s="119"/>
      <c r="N936" s="118"/>
      <c r="O936" s="119"/>
      <c r="P936" s="119"/>
      <c r="Q936" s="119"/>
      <c r="R936" s="119"/>
      <c r="S936" s="4"/>
      <c r="T936" s="4"/>
      <c r="U936" s="4"/>
      <c r="V936" s="4"/>
      <c r="W936" s="4"/>
      <c r="X936" s="4"/>
      <c r="Y936" s="4"/>
      <c r="Z936" s="4"/>
      <c r="AA936" s="4"/>
      <c r="AB936" s="4"/>
      <c r="AC936" s="4"/>
      <c r="AD936" s="4"/>
      <c r="AE936" s="4"/>
      <c r="AF936" s="4"/>
      <c r="AG936" s="4"/>
    </row>
    <row r="937">
      <c r="A937" s="4"/>
      <c r="B937" s="4"/>
      <c r="C937" s="4"/>
      <c r="D937" s="4"/>
      <c r="E937" s="4"/>
      <c r="F937" s="4"/>
      <c r="G937" s="4"/>
      <c r="H937" s="8"/>
      <c r="I937" s="8"/>
      <c r="J937" s="8"/>
      <c r="K937" s="8"/>
      <c r="L937" s="8"/>
      <c r="M937" s="119"/>
      <c r="N937" s="118"/>
      <c r="O937" s="119"/>
      <c r="P937" s="119"/>
      <c r="Q937" s="119"/>
      <c r="R937" s="119"/>
      <c r="S937" s="4"/>
      <c r="T937" s="4"/>
      <c r="U937" s="4"/>
      <c r="V937" s="4"/>
      <c r="W937" s="4"/>
      <c r="X937" s="4"/>
      <c r="Y937" s="4"/>
      <c r="Z937" s="4"/>
      <c r="AA937" s="4"/>
      <c r="AB937" s="4"/>
      <c r="AC937" s="4"/>
      <c r="AD937" s="4"/>
      <c r="AE937" s="4"/>
      <c r="AF937" s="4"/>
      <c r="AG937" s="4"/>
    </row>
    <row r="938">
      <c r="A938" s="4"/>
      <c r="B938" s="4"/>
      <c r="C938" s="4"/>
      <c r="D938" s="4"/>
      <c r="E938" s="4"/>
      <c r="F938" s="4"/>
      <c r="G938" s="4"/>
      <c r="H938" s="8"/>
      <c r="I938" s="8"/>
      <c r="J938" s="8"/>
      <c r="K938" s="8"/>
      <c r="L938" s="8"/>
      <c r="M938" s="119"/>
      <c r="N938" s="118"/>
      <c r="O938" s="119"/>
      <c r="P938" s="119"/>
      <c r="Q938" s="119"/>
      <c r="R938" s="119"/>
      <c r="S938" s="4"/>
      <c r="T938" s="4"/>
      <c r="U938" s="4"/>
      <c r="V938" s="4"/>
      <c r="W938" s="4"/>
      <c r="X938" s="4"/>
      <c r="Y938" s="4"/>
      <c r="Z938" s="4"/>
      <c r="AA938" s="4"/>
      <c r="AB938" s="4"/>
      <c r="AC938" s="4"/>
      <c r="AD938" s="4"/>
      <c r="AE938" s="4"/>
      <c r="AF938" s="4"/>
      <c r="AG938" s="4"/>
    </row>
    <row r="939">
      <c r="A939" s="4"/>
      <c r="B939" s="4"/>
      <c r="C939" s="4"/>
      <c r="D939" s="4"/>
      <c r="E939" s="4"/>
      <c r="F939" s="4"/>
      <c r="G939" s="4"/>
      <c r="H939" s="8"/>
      <c r="I939" s="8"/>
      <c r="J939" s="8"/>
      <c r="K939" s="8"/>
      <c r="L939" s="8"/>
      <c r="M939" s="119"/>
      <c r="N939" s="118"/>
      <c r="O939" s="119"/>
      <c r="P939" s="119"/>
      <c r="Q939" s="119"/>
      <c r="R939" s="119"/>
      <c r="S939" s="4"/>
      <c r="T939" s="4"/>
      <c r="U939" s="4"/>
      <c r="V939" s="4"/>
      <c r="W939" s="4"/>
      <c r="X939" s="4"/>
      <c r="Y939" s="4"/>
      <c r="Z939" s="4"/>
      <c r="AA939" s="4"/>
      <c r="AB939" s="4"/>
      <c r="AC939" s="4"/>
      <c r="AD939" s="4"/>
      <c r="AE939" s="4"/>
      <c r="AF939" s="4"/>
      <c r="AG939" s="4"/>
    </row>
    <row r="940">
      <c r="A940" s="4"/>
      <c r="B940" s="4"/>
      <c r="C940" s="4"/>
      <c r="D940" s="4"/>
      <c r="E940" s="4"/>
      <c r="F940" s="4"/>
      <c r="G940" s="4"/>
      <c r="H940" s="8"/>
      <c r="I940" s="8"/>
      <c r="J940" s="8"/>
      <c r="K940" s="8"/>
      <c r="L940" s="8"/>
      <c r="M940" s="119"/>
      <c r="N940" s="118"/>
      <c r="O940" s="119"/>
      <c r="P940" s="119"/>
      <c r="Q940" s="119"/>
      <c r="R940" s="119"/>
      <c r="S940" s="4"/>
      <c r="T940" s="4"/>
      <c r="U940" s="4"/>
      <c r="V940" s="4"/>
      <c r="W940" s="4"/>
      <c r="X940" s="4"/>
      <c r="Y940" s="4"/>
      <c r="Z940" s="4"/>
      <c r="AA940" s="4"/>
      <c r="AB940" s="4"/>
      <c r="AC940" s="4"/>
      <c r="AD940" s="4"/>
      <c r="AE940" s="4"/>
      <c r="AF940" s="4"/>
      <c r="AG940" s="4"/>
    </row>
    <row r="941">
      <c r="A941" s="4"/>
      <c r="B941" s="4"/>
      <c r="C941" s="4"/>
      <c r="D941" s="4"/>
      <c r="E941" s="4"/>
      <c r="F941" s="4"/>
      <c r="G941" s="4"/>
      <c r="H941" s="8"/>
      <c r="I941" s="8"/>
      <c r="J941" s="8"/>
      <c r="K941" s="8"/>
      <c r="L941" s="8"/>
      <c r="M941" s="119"/>
      <c r="N941" s="118"/>
      <c r="O941" s="119"/>
      <c r="P941" s="119"/>
      <c r="Q941" s="119"/>
      <c r="R941" s="119"/>
      <c r="S941" s="4"/>
      <c r="T941" s="4"/>
      <c r="U941" s="4"/>
      <c r="V941" s="4"/>
      <c r="W941" s="4"/>
      <c r="X941" s="4"/>
      <c r="Y941" s="4"/>
      <c r="Z941" s="4"/>
      <c r="AA941" s="4"/>
      <c r="AB941" s="4"/>
      <c r="AC941" s="4"/>
      <c r="AD941" s="4"/>
      <c r="AE941" s="4"/>
      <c r="AF941" s="4"/>
      <c r="AG941" s="4"/>
    </row>
    <row r="942">
      <c r="A942" s="4"/>
      <c r="B942" s="4"/>
      <c r="C942" s="4"/>
      <c r="D942" s="4"/>
      <c r="E942" s="4"/>
      <c r="F942" s="4"/>
      <c r="G942" s="4"/>
      <c r="H942" s="8"/>
      <c r="I942" s="8"/>
      <c r="J942" s="8"/>
      <c r="K942" s="8"/>
      <c r="L942" s="8"/>
      <c r="M942" s="119"/>
      <c r="N942" s="118"/>
      <c r="O942" s="119"/>
      <c r="P942" s="119"/>
      <c r="Q942" s="119"/>
      <c r="R942" s="119"/>
      <c r="S942" s="4"/>
      <c r="T942" s="4"/>
      <c r="U942" s="4"/>
      <c r="V942" s="4"/>
      <c r="W942" s="4"/>
      <c r="X942" s="4"/>
      <c r="Y942" s="4"/>
      <c r="Z942" s="4"/>
      <c r="AA942" s="4"/>
      <c r="AB942" s="4"/>
      <c r="AC942" s="4"/>
      <c r="AD942" s="4"/>
      <c r="AE942" s="4"/>
      <c r="AF942" s="4"/>
      <c r="AG942" s="4"/>
    </row>
    <row r="943">
      <c r="A943" s="4"/>
      <c r="B943" s="4"/>
      <c r="C943" s="4"/>
      <c r="D943" s="4"/>
      <c r="E943" s="4"/>
      <c r="F943" s="4"/>
      <c r="G943" s="4"/>
      <c r="H943" s="8"/>
      <c r="I943" s="8"/>
      <c r="J943" s="8"/>
      <c r="K943" s="8"/>
      <c r="L943" s="8"/>
      <c r="M943" s="119"/>
      <c r="N943" s="118"/>
      <c r="O943" s="119"/>
      <c r="P943" s="119"/>
      <c r="Q943" s="119"/>
      <c r="R943" s="119"/>
      <c r="S943" s="4"/>
      <c r="T943" s="4"/>
      <c r="U943" s="4"/>
      <c r="V943" s="4"/>
      <c r="W943" s="4"/>
      <c r="X943" s="4"/>
      <c r="Y943" s="4"/>
      <c r="Z943" s="4"/>
      <c r="AA943" s="4"/>
      <c r="AB943" s="4"/>
      <c r="AC943" s="4"/>
      <c r="AD943" s="4"/>
      <c r="AE943" s="4"/>
      <c r="AF943" s="4"/>
      <c r="AG943" s="4"/>
    </row>
    <row r="944">
      <c r="A944" s="4"/>
      <c r="B944" s="4"/>
      <c r="C944" s="4"/>
      <c r="D944" s="4"/>
      <c r="E944" s="4"/>
      <c r="F944" s="4"/>
      <c r="G944" s="4"/>
      <c r="H944" s="8"/>
      <c r="I944" s="8"/>
      <c r="J944" s="8"/>
      <c r="K944" s="8"/>
      <c r="L944" s="8"/>
      <c r="M944" s="119"/>
      <c r="N944" s="118"/>
      <c r="O944" s="119"/>
      <c r="P944" s="119"/>
      <c r="Q944" s="119"/>
      <c r="R944" s="119"/>
      <c r="S944" s="4"/>
      <c r="T944" s="4"/>
      <c r="U944" s="4"/>
      <c r="V944" s="4"/>
      <c r="W944" s="4"/>
      <c r="X944" s="4"/>
      <c r="Y944" s="4"/>
      <c r="Z944" s="4"/>
      <c r="AA944" s="4"/>
      <c r="AB944" s="4"/>
      <c r="AC944" s="4"/>
      <c r="AD944" s="4"/>
      <c r="AE944" s="4"/>
      <c r="AF944" s="4"/>
      <c r="AG944" s="4"/>
    </row>
    <row r="945">
      <c r="A945" s="4"/>
      <c r="B945" s="4"/>
      <c r="C945" s="4"/>
      <c r="D945" s="4"/>
      <c r="E945" s="4"/>
      <c r="F945" s="4"/>
      <c r="G945" s="4"/>
      <c r="H945" s="8"/>
      <c r="I945" s="8"/>
      <c r="J945" s="8"/>
      <c r="K945" s="8"/>
      <c r="L945" s="8"/>
      <c r="M945" s="119"/>
      <c r="N945" s="118"/>
      <c r="O945" s="119"/>
      <c r="P945" s="119"/>
      <c r="Q945" s="119"/>
      <c r="R945" s="119"/>
      <c r="S945" s="4"/>
      <c r="T945" s="4"/>
      <c r="U945" s="4"/>
      <c r="V945" s="4"/>
      <c r="W945" s="4"/>
      <c r="X945" s="4"/>
      <c r="Y945" s="4"/>
      <c r="Z945" s="4"/>
      <c r="AA945" s="4"/>
      <c r="AB945" s="4"/>
      <c r="AC945" s="4"/>
      <c r="AD945" s="4"/>
      <c r="AE945" s="4"/>
      <c r="AF945" s="4"/>
      <c r="AG945" s="4"/>
    </row>
    <row r="946">
      <c r="A946" s="4"/>
      <c r="B946" s="4"/>
      <c r="C946" s="4"/>
      <c r="D946" s="4"/>
      <c r="E946" s="4"/>
      <c r="F946" s="4"/>
      <c r="G946" s="4"/>
      <c r="H946" s="8"/>
      <c r="I946" s="8"/>
      <c r="J946" s="8"/>
      <c r="K946" s="8"/>
      <c r="L946" s="8"/>
      <c r="M946" s="119"/>
      <c r="N946" s="118"/>
      <c r="O946" s="119"/>
      <c r="P946" s="119"/>
      <c r="Q946" s="119"/>
      <c r="R946" s="119"/>
      <c r="S946" s="4"/>
      <c r="T946" s="4"/>
      <c r="U946" s="4"/>
      <c r="V946" s="4"/>
      <c r="W946" s="4"/>
      <c r="X946" s="4"/>
      <c r="Y946" s="4"/>
      <c r="Z946" s="4"/>
      <c r="AA946" s="4"/>
      <c r="AB946" s="4"/>
      <c r="AC946" s="4"/>
      <c r="AD946" s="4"/>
      <c r="AE946" s="4"/>
      <c r="AF946" s="4"/>
      <c r="AG946" s="4"/>
    </row>
    <row r="947">
      <c r="A947" s="4"/>
      <c r="B947" s="4"/>
      <c r="C947" s="4"/>
      <c r="D947" s="4"/>
      <c r="E947" s="4"/>
      <c r="F947" s="4"/>
      <c r="G947" s="4"/>
      <c r="H947" s="8"/>
      <c r="I947" s="8"/>
      <c r="J947" s="8"/>
      <c r="K947" s="8"/>
      <c r="L947" s="8"/>
      <c r="M947" s="119"/>
      <c r="N947" s="118"/>
      <c r="O947" s="119"/>
      <c r="P947" s="119"/>
      <c r="Q947" s="119"/>
      <c r="R947" s="119"/>
      <c r="S947" s="4"/>
      <c r="T947" s="4"/>
      <c r="U947" s="4"/>
      <c r="V947" s="4"/>
      <c r="W947" s="4"/>
      <c r="X947" s="4"/>
      <c r="Y947" s="4"/>
      <c r="Z947" s="4"/>
      <c r="AA947" s="4"/>
      <c r="AB947" s="4"/>
      <c r="AC947" s="4"/>
      <c r="AD947" s="4"/>
      <c r="AE947" s="4"/>
      <c r="AF947" s="4"/>
      <c r="AG947" s="4"/>
    </row>
    <row r="948">
      <c r="A948" s="4"/>
      <c r="B948" s="4"/>
      <c r="C948" s="4"/>
      <c r="D948" s="4"/>
      <c r="E948" s="4"/>
      <c r="F948" s="4"/>
      <c r="G948" s="4"/>
      <c r="H948" s="8"/>
      <c r="I948" s="8"/>
      <c r="J948" s="8"/>
      <c r="K948" s="8"/>
      <c r="L948" s="8"/>
      <c r="M948" s="119"/>
      <c r="N948" s="118"/>
      <c r="O948" s="119"/>
      <c r="P948" s="119"/>
      <c r="Q948" s="119"/>
      <c r="R948" s="119"/>
      <c r="S948" s="4"/>
      <c r="T948" s="4"/>
      <c r="U948" s="4"/>
      <c r="V948" s="4"/>
      <c r="W948" s="4"/>
      <c r="X948" s="4"/>
      <c r="Y948" s="4"/>
      <c r="Z948" s="4"/>
      <c r="AA948" s="4"/>
      <c r="AB948" s="4"/>
      <c r="AC948" s="4"/>
      <c r="AD948" s="4"/>
      <c r="AE948" s="4"/>
      <c r="AF948" s="4"/>
      <c r="AG948" s="4"/>
    </row>
    <row r="949">
      <c r="A949" s="4"/>
      <c r="B949" s="4"/>
      <c r="C949" s="4"/>
      <c r="D949" s="4"/>
      <c r="E949" s="4"/>
      <c r="F949" s="4"/>
      <c r="G949" s="4"/>
      <c r="H949" s="8"/>
      <c r="I949" s="8"/>
      <c r="J949" s="8"/>
      <c r="K949" s="8"/>
      <c r="L949" s="8"/>
      <c r="M949" s="119"/>
      <c r="N949" s="118"/>
      <c r="O949" s="119"/>
      <c r="P949" s="119"/>
      <c r="Q949" s="119"/>
      <c r="R949" s="119"/>
      <c r="S949" s="4"/>
      <c r="T949" s="4"/>
      <c r="U949" s="4"/>
      <c r="V949" s="4"/>
      <c r="W949" s="4"/>
      <c r="X949" s="4"/>
      <c r="Y949" s="4"/>
      <c r="Z949" s="4"/>
      <c r="AA949" s="4"/>
      <c r="AB949" s="4"/>
      <c r="AC949" s="4"/>
      <c r="AD949" s="4"/>
      <c r="AE949" s="4"/>
      <c r="AF949" s="4"/>
      <c r="AG949" s="4"/>
    </row>
    <row r="950">
      <c r="A950" s="4"/>
      <c r="B950" s="4"/>
      <c r="C950" s="4"/>
      <c r="D950" s="4"/>
      <c r="E950" s="4"/>
      <c r="F950" s="4"/>
      <c r="G950" s="4"/>
      <c r="H950" s="8"/>
      <c r="I950" s="8"/>
      <c r="J950" s="8"/>
      <c r="K950" s="8"/>
      <c r="L950" s="8"/>
      <c r="M950" s="119"/>
      <c r="N950" s="118"/>
      <c r="O950" s="119"/>
      <c r="P950" s="119"/>
      <c r="Q950" s="119"/>
      <c r="R950" s="119"/>
      <c r="S950" s="4"/>
      <c r="T950" s="4"/>
      <c r="U950" s="4"/>
      <c r="V950" s="4"/>
      <c r="W950" s="4"/>
      <c r="X950" s="4"/>
      <c r="Y950" s="4"/>
      <c r="Z950" s="4"/>
      <c r="AA950" s="4"/>
      <c r="AB950" s="4"/>
      <c r="AC950" s="4"/>
      <c r="AD950" s="4"/>
      <c r="AE950" s="4"/>
      <c r="AF950" s="4"/>
      <c r="AG950" s="4"/>
    </row>
    <row r="951">
      <c r="A951" s="4"/>
      <c r="B951" s="4"/>
      <c r="C951" s="4"/>
      <c r="D951" s="4"/>
      <c r="E951" s="4"/>
      <c r="F951" s="4"/>
      <c r="G951" s="4"/>
      <c r="H951" s="8"/>
      <c r="I951" s="8"/>
      <c r="J951" s="8"/>
      <c r="K951" s="8"/>
      <c r="L951" s="8"/>
      <c r="M951" s="119"/>
      <c r="N951" s="118"/>
      <c r="O951" s="119"/>
      <c r="P951" s="119"/>
      <c r="Q951" s="119"/>
      <c r="R951" s="119"/>
      <c r="S951" s="4"/>
      <c r="T951" s="4"/>
      <c r="U951" s="4"/>
      <c r="V951" s="4"/>
      <c r="W951" s="4"/>
      <c r="X951" s="4"/>
      <c r="Y951" s="4"/>
      <c r="Z951" s="4"/>
      <c r="AA951" s="4"/>
      <c r="AB951" s="4"/>
      <c r="AC951" s="4"/>
      <c r="AD951" s="4"/>
      <c r="AE951" s="4"/>
      <c r="AF951" s="4"/>
      <c r="AG951" s="4"/>
    </row>
    <row r="952">
      <c r="A952" s="4"/>
      <c r="B952" s="4"/>
      <c r="C952" s="4"/>
      <c r="D952" s="4"/>
      <c r="E952" s="4"/>
      <c r="F952" s="4"/>
      <c r="G952" s="4"/>
      <c r="H952" s="8"/>
      <c r="I952" s="8"/>
      <c r="J952" s="8"/>
      <c r="K952" s="8"/>
      <c r="L952" s="8"/>
      <c r="M952" s="119"/>
      <c r="N952" s="118"/>
      <c r="O952" s="119"/>
      <c r="P952" s="119"/>
      <c r="Q952" s="119"/>
      <c r="R952" s="119"/>
      <c r="S952" s="4"/>
      <c r="T952" s="4"/>
      <c r="U952" s="4"/>
      <c r="V952" s="4"/>
      <c r="W952" s="4"/>
      <c r="X952" s="4"/>
      <c r="Y952" s="4"/>
      <c r="Z952" s="4"/>
      <c r="AA952" s="4"/>
      <c r="AB952" s="4"/>
      <c r="AC952" s="4"/>
      <c r="AD952" s="4"/>
      <c r="AE952" s="4"/>
      <c r="AF952" s="4"/>
      <c r="AG952" s="4"/>
    </row>
    <row r="953">
      <c r="A953" s="4"/>
      <c r="B953" s="4"/>
      <c r="C953" s="4"/>
      <c r="D953" s="4"/>
      <c r="E953" s="4"/>
      <c r="F953" s="4"/>
      <c r="G953" s="4"/>
      <c r="H953" s="8"/>
      <c r="I953" s="8"/>
      <c r="J953" s="8"/>
      <c r="K953" s="8"/>
      <c r="L953" s="8"/>
      <c r="M953" s="119"/>
      <c r="N953" s="118"/>
      <c r="O953" s="119"/>
      <c r="P953" s="119"/>
      <c r="Q953" s="119"/>
      <c r="R953" s="119"/>
      <c r="S953" s="4"/>
      <c r="T953" s="4"/>
      <c r="U953" s="4"/>
      <c r="V953" s="4"/>
      <c r="W953" s="4"/>
      <c r="X953" s="4"/>
      <c r="Y953" s="4"/>
      <c r="Z953" s="4"/>
      <c r="AA953" s="4"/>
      <c r="AB953" s="4"/>
      <c r="AC953" s="4"/>
      <c r="AD953" s="4"/>
      <c r="AE953" s="4"/>
      <c r="AF953" s="4"/>
      <c r="AG953" s="4"/>
    </row>
    <row r="954">
      <c r="A954" s="4"/>
      <c r="B954" s="4"/>
      <c r="C954" s="4"/>
      <c r="D954" s="4"/>
      <c r="E954" s="4"/>
      <c r="F954" s="4"/>
      <c r="G954" s="4"/>
      <c r="H954" s="8"/>
      <c r="I954" s="8"/>
      <c r="J954" s="8"/>
      <c r="K954" s="8"/>
      <c r="L954" s="8"/>
      <c r="M954" s="119"/>
      <c r="N954" s="118"/>
      <c r="O954" s="119"/>
      <c r="P954" s="119"/>
      <c r="Q954" s="119"/>
      <c r="R954" s="119"/>
      <c r="S954" s="4"/>
      <c r="T954" s="4"/>
      <c r="U954" s="4"/>
      <c r="V954" s="4"/>
      <c r="W954" s="4"/>
      <c r="X954" s="4"/>
      <c r="Y954" s="4"/>
      <c r="Z954" s="4"/>
      <c r="AA954" s="4"/>
      <c r="AB954" s="4"/>
      <c r="AC954" s="4"/>
      <c r="AD954" s="4"/>
      <c r="AE954" s="4"/>
      <c r="AF954" s="4"/>
      <c r="AG954" s="4"/>
    </row>
    <row r="955">
      <c r="A955" s="4"/>
      <c r="B955" s="4"/>
      <c r="C955" s="4"/>
      <c r="D955" s="4"/>
      <c r="E955" s="4"/>
      <c r="F955" s="4"/>
      <c r="G955" s="4"/>
      <c r="H955" s="8"/>
      <c r="I955" s="8"/>
      <c r="J955" s="8"/>
      <c r="K955" s="8"/>
      <c r="L955" s="8"/>
      <c r="M955" s="119"/>
      <c r="N955" s="118"/>
      <c r="O955" s="119"/>
      <c r="P955" s="119"/>
      <c r="Q955" s="119"/>
      <c r="R955" s="119"/>
      <c r="S955" s="4"/>
      <c r="T955" s="4"/>
      <c r="U955" s="4"/>
      <c r="V955" s="4"/>
      <c r="W955" s="4"/>
      <c r="X955" s="4"/>
      <c r="Y955" s="4"/>
      <c r="Z955" s="4"/>
      <c r="AA955" s="4"/>
      <c r="AB955" s="4"/>
      <c r="AC955" s="4"/>
      <c r="AD955" s="4"/>
      <c r="AE955" s="4"/>
      <c r="AF955" s="4"/>
      <c r="AG955" s="4"/>
    </row>
    <row r="956">
      <c r="A956" s="4"/>
      <c r="B956" s="4"/>
      <c r="C956" s="4"/>
      <c r="D956" s="4"/>
      <c r="E956" s="4"/>
      <c r="F956" s="4"/>
      <c r="G956" s="4"/>
      <c r="H956" s="8"/>
      <c r="I956" s="8"/>
      <c r="J956" s="8"/>
      <c r="K956" s="8"/>
      <c r="L956" s="8"/>
      <c r="M956" s="119"/>
      <c r="N956" s="118"/>
      <c r="O956" s="119"/>
      <c r="P956" s="119"/>
      <c r="Q956" s="119"/>
      <c r="R956" s="119"/>
      <c r="S956" s="4"/>
      <c r="T956" s="4"/>
      <c r="U956" s="4"/>
      <c r="V956" s="4"/>
      <c r="W956" s="4"/>
      <c r="X956" s="4"/>
      <c r="Y956" s="4"/>
      <c r="Z956" s="4"/>
      <c r="AA956" s="4"/>
      <c r="AB956" s="4"/>
      <c r="AC956" s="4"/>
      <c r="AD956" s="4"/>
      <c r="AE956" s="4"/>
      <c r="AF956" s="4"/>
      <c r="AG956" s="4"/>
    </row>
    <row r="957">
      <c r="A957" s="4"/>
      <c r="B957" s="4"/>
      <c r="C957" s="4"/>
      <c r="D957" s="4"/>
      <c r="E957" s="4"/>
      <c r="F957" s="4"/>
      <c r="G957" s="4"/>
      <c r="H957" s="8"/>
      <c r="I957" s="8"/>
      <c r="J957" s="8"/>
      <c r="K957" s="8"/>
      <c r="L957" s="8"/>
      <c r="M957" s="119"/>
      <c r="N957" s="118"/>
      <c r="O957" s="119"/>
      <c r="P957" s="119"/>
      <c r="Q957" s="119"/>
      <c r="R957" s="119"/>
      <c r="S957" s="4"/>
      <c r="T957" s="4"/>
      <c r="U957" s="4"/>
      <c r="V957" s="4"/>
      <c r="W957" s="4"/>
      <c r="X957" s="4"/>
      <c r="Y957" s="4"/>
      <c r="Z957" s="4"/>
      <c r="AA957" s="4"/>
      <c r="AB957" s="4"/>
      <c r="AC957" s="4"/>
      <c r="AD957" s="4"/>
      <c r="AE957" s="4"/>
      <c r="AF957" s="4"/>
      <c r="AG957" s="4"/>
    </row>
    <row r="958">
      <c r="A958" s="4"/>
      <c r="B958" s="4"/>
      <c r="C958" s="4"/>
      <c r="D958" s="4"/>
      <c r="E958" s="4"/>
      <c r="F958" s="4"/>
      <c r="G958" s="4"/>
      <c r="H958" s="8"/>
      <c r="I958" s="8"/>
      <c r="J958" s="8"/>
      <c r="K958" s="8"/>
      <c r="L958" s="8"/>
      <c r="M958" s="119"/>
      <c r="N958" s="118"/>
      <c r="O958" s="119"/>
      <c r="P958" s="119"/>
      <c r="Q958" s="119"/>
      <c r="R958" s="119"/>
      <c r="S958" s="4"/>
      <c r="T958" s="4"/>
      <c r="U958" s="4"/>
      <c r="V958" s="4"/>
      <c r="W958" s="4"/>
      <c r="X958" s="4"/>
      <c r="Y958" s="4"/>
      <c r="Z958" s="4"/>
      <c r="AA958" s="4"/>
      <c r="AB958" s="4"/>
      <c r="AC958" s="4"/>
      <c r="AD958" s="4"/>
      <c r="AE958" s="4"/>
      <c r="AF958" s="4"/>
      <c r="AG958" s="4"/>
    </row>
    <row r="959">
      <c r="A959" s="4"/>
      <c r="B959" s="4"/>
      <c r="C959" s="4"/>
      <c r="D959" s="4"/>
      <c r="E959" s="4"/>
      <c r="F959" s="4"/>
      <c r="G959" s="4"/>
      <c r="H959" s="8"/>
      <c r="I959" s="8"/>
      <c r="J959" s="8"/>
      <c r="K959" s="8"/>
      <c r="L959" s="8"/>
      <c r="M959" s="119"/>
      <c r="N959" s="118"/>
      <c r="O959" s="119"/>
      <c r="P959" s="119"/>
      <c r="Q959" s="119"/>
      <c r="R959" s="119"/>
      <c r="S959" s="4"/>
      <c r="T959" s="4"/>
      <c r="U959" s="4"/>
      <c r="V959" s="4"/>
      <c r="W959" s="4"/>
      <c r="X959" s="4"/>
      <c r="Y959" s="4"/>
      <c r="Z959" s="4"/>
      <c r="AA959" s="4"/>
      <c r="AB959" s="4"/>
      <c r="AC959" s="4"/>
      <c r="AD959" s="4"/>
      <c r="AE959" s="4"/>
      <c r="AF959" s="4"/>
      <c r="AG959" s="4"/>
    </row>
    <row r="960">
      <c r="A960" s="4"/>
      <c r="B960" s="4"/>
      <c r="C960" s="4"/>
      <c r="D960" s="4"/>
      <c r="E960" s="4"/>
      <c r="F960" s="4"/>
      <c r="G960" s="4"/>
      <c r="H960" s="8"/>
      <c r="I960" s="8"/>
      <c r="J960" s="8"/>
      <c r="K960" s="8"/>
      <c r="L960" s="8"/>
      <c r="M960" s="119"/>
      <c r="N960" s="118"/>
      <c r="O960" s="119"/>
      <c r="P960" s="119"/>
      <c r="Q960" s="119"/>
      <c r="R960" s="119"/>
      <c r="S960" s="4"/>
      <c r="T960" s="4"/>
      <c r="U960" s="4"/>
      <c r="V960" s="4"/>
      <c r="W960" s="4"/>
      <c r="X960" s="4"/>
      <c r="Y960" s="4"/>
      <c r="Z960" s="4"/>
      <c r="AA960" s="4"/>
      <c r="AB960" s="4"/>
      <c r="AC960" s="4"/>
      <c r="AD960" s="4"/>
      <c r="AE960" s="4"/>
      <c r="AF960" s="4"/>
      <c r="AG960" s="4"/>
    </row>
    <row r="961">
      <c r="A961" s="4"/>
      <c r="B961" s="4"/>
      <c r="C961" s="4"/>
      <c r="D961" s="4"/>
      <c r="E961" s="4"/>
      <c r="F961" s="4"/>
      <c r="G961" s="4"/>
      <c r="H961" s="8"/>
      <c r="I961" s="8"/>
      <c r="J961" s="8"/>
      <c r="K961" s="8"/>
      <c r="L961" s="8"/>
      <c r="M961" s="119"/>
      <c r="N961" s="118"/>
      <c r="O961" s="119"/>
      <c r="P961" s="119"/>
      <c r="Q961" s="119"/>
      <c r="R961" s="119"/>
      <c r="S961" s="4"/>
      <c r="T961" s="4"/>
      <c r="U961" s="4"/>
      <c r="V961" s="4"/>
      <c r="W961" s="4"/>
      <c r="X961" s="4"/>
      <c r="Y961" s="4"/>
      <c r="Z961" s="4"/>
      <c r="AA961" s="4"/>
      <c r="AB961" s="4"/>
      <c r="AC961" s="4"/>
      <c r="AD961" s="4"/>
      <c r="AE961" s="4"/>
      <c r="AF961" s="4"/>
      <c r="AG961" s="4"/>
    </row>
    <row r="962">
      <c r="A962" s="4"/>
      <c r="B962" s="4"/>
      <c r="C962" s="4"/>
      <c r="D962" s="4"/>
      <c r="E962" s="4"/>
      <c r="F962" s="4"/>
      <c r="G962" s="4"/>
      <c r="H962" s="8"/>
      <c r="I962" s="8"/>
      <c r="J962" s="8"/>
      <c r="K962" s="8"/>
      <c r="L962" s="8"/>
      <c r="M962" s="119"/>
      <c r="N962" s="118"/>
      <c r="O962" s="119"/>
      <c r="P962" s="119"/>
      <c r="Q962" s="119"/>
      <c r="R962" s="119"/>
      <c r="S962" s="4"/>
      <c r="T962" s="4"/>
      <c r="U962" s="4"/>
      <c r="V962" s="4"/>
      <c r="W962" s="4"/>
      <c r="X962" s="4"/>
      <c r="Y962" s="4"/>
      <c r="Z962" s="4"/>
      <c r="AA962" s="4"/>
      <c r="AB962" s="4"/>
      <c r="AC962" s="4"/>
      <c r="AD962" s="4"/>
      <c r="AE962" s="4"/>
      <c r="AF962" s="4"/>
      <c r="AG962" s="4"/>
    </row>
    <row r="963">
      <c r="A963" s="4"/>
      <c r="B963" s="4"/>
      <c r="C963" s="4"/>
      <c r="D963" s="4"/>
      <c r="E963" s="4"/>
      <c r="F963" s="4"/>
      <c r="G963" s="4"/>
      <c r="H963" s="8"/>
      <c r="I963" s="8"/>
      <c r="J963" s="8"/>
      <c r="K963" s="8"/>
      <c r="L963" s="8"/>
      <c r="M963" s="119"/>
      <c r="N963" s="118"/>
      <c r="O963" s="119"/>
      <c r="P963" s="119"/>
      <c r="Q963" s="119"/>
      <c r="R963" s="119"/>
      <c r="S963" s="4"/>
      <c r="T963" s="4"/>
      <c r="U963" s="4"/>
      <c r="V963" s="4"/>
      <c r="W963" s="4"/>
      <c r="X963" s="4"/>
      <c r="Y963" s="4"/>
      <c r="Z963" s="4"/>
      <c r="AA963" s="4"/>
      <c r="AB963" s="4"/>
      <c r="AC963" s="4"/>
      <c r="AD963" s="4"/>
      <c r="AE963" s="4"/>
      <c r="AF963" s="4"/>
      <c r="AG963" s="4"/>
    </row>
    <row r="964">
      <c r="A964" s="4"/>
      <c r="B964" s="4"/>
      <c r="C964" s="4"/>
      <c r="D964" s="4"/>
      <c r="E964" s="4"/>
      <c r="F964" s="4"/>
      <c r="G964" s="4"/>
      <c r="H964" s="8"/>
      <c r="I964" s="8"/>
      <c r="J964" s="8"/>
      <c r="K964" s="8"/>
      <c r="L964" s="8"/>
      <c r="M964" s="119"/>
      <c r="N964" s="118"/>
      <c r="O964" s="119"/>
      <c r="P964" s="119"/>
      <c r="Q964" s="119"/>
      <c r="R964" s="119"/>
      <c r="S964" s="4"/>
      <c r="T964" s="4"/>
      <c r="U964" s="4"/>
      <c r="V964" s="4"/>
      <c r="W964" s="4"/>
      <c r="X964" s="4"/>
      <c r="Y964" s="4"/>
      <c r="Z964" s="4"/>
      <c r="AA964" s="4"/>
      <c r="AB964" s="4"/>
      <c r="AC964" s="4"/>
      <c r="AD964" s="4"/>
      <c r="AE964" s="4"/>
      <c r="AF964" s="4"/>
      <c r="AG964" s="4"/>
    </row>
    <row r="965">
      <c r="A965" s="4"/>
      <c r="B965" s="4"/>
      <c r="C965" s="4"/>
      <c r="D965" s="4"/>
      <c r="E965" s="4"/>
      <c r="F965" s="4"/>
      <c r="G965" s="4"/>
      <c r="H965" s="8"/>
      <c r="I965" s="8"/>
      <c r="J965" s="8"/>
      <c r="K965" s="8"/>
      <c r="L965" s="8"/>
      <c r="M965" s="119"/>
      <c r="N965" s="118"/>
      <c r="O965" s="119"/>
      <c r="P965" s="119"/>
      <c r="Q965" s="119"/>
      <c r="R965" s="119"/>
      <c r="S965" s="4"/>
      <c r="T965" s="4"/>
      <c r="U965" s="4"/>
      <c r="V965" s="4"/>
      <c r="W965" s="4"/>
      <c r="X965" s="4"/>
      <c r="Y965" s="4"/>
      <c r="Z965" s="4"/>
      <c r="AA965" s="4"/>
      <c r="AB965" s="4"/>
      <c r="AC965" s="4"/>
      <c r="AD965" s="4"/>
      <c r="AE965" s="4"/>
      <c r="AF965" s="4"/>
      <c r="AG965" s="4"/>
    </row>
    <row r="966">
      <c r="A966" s="4"/>
      <c r="B966" s="4"/>
      <c r="C966" s="4"/>
      <c r="D966" s="4"/>
      <c r="E966" s="4"/>
      <c r="F966" s="4"/>
      <c r="G966" s="4"/>
      <c r="H966" s="8"/>
      <c r="I966" s="8"/>
      <c r="J966" s="8"/>
      <c r="K966" s="8"/>
      <c r="L966" s="8"/>
      <c r="M966" s="119"/>
      <c r="N966" s="118"/>
      <c r="O966" s="119"/>
      <c r="P966" s="119"/>
      <c r="Q966" s="119"/>
      <c r="R966" s="119"/>
      <c r="S966" s="4"/>
      <c r="T966" s="4"/>
      <c r="U966" s="4"/>
      <c r="V966" s="4"/>
      <c r="W966" s="4"/>
      <c r="X966" s="4"/>
      <c r="Y966" s="4"/>
      <c r="Z966" s="4"/>
      <c r="AA966" s="4"/>
      <c r="AB966" s="4"/>
      <c r="AC966" s="4"/>
      <c r="AD966" s="4"/>
      <c r="AE966" s="4"/>
      <c r="AF966" s="4"/>
      <c r="AG966" s="4"/>
    </row>
    <row r="967">
      <c r="A967" s="4"/>
      <c r="B967" s="4"/>
      <c r="C967" s="4"/>
      <c r="D967" s="4"/>
      <c r="E967" s="4"/>
      <c r="F967" s="4"/>
      <c r="G967" s="4"/>
      <c r="H967" s="8"/>
      <c r="I967" s="8"/>
      <c r="J967" s="8"/>
      <c r="K967" s="8"/>
      <c r="L967" s="8"/>
      <c r="M967" s="119"/>
      <c r="N967" s="118"/>
      <c r="O967" s="119"/>
      <c r="P967" s="119"/>
      <c r="Q967" s="119"/>
      <c r="R967" s="119"/>
      <c r="S967" s="4"/>
      <c r="T967" s="4"/>
      <c r="U967" s="4"/>
      <c r="V967" s="4"/>
      <c r="W967" s="4"/>
      <c r="X967" s="4"/>
      <c r="Y967" s="4"/>
      <c r="Z967" s="4"/>
      <c r="AA967" s="4"/>
      <c r="AB967" s="4"/>
      <c r="AC967" s="4"/>
      <c r="AD967" s="4"/>
      <c r="AE967" s="4"/>
      <c r="AF967" s="4"/>
      <c r="AG967" s="4"/>
    </row>
    <row r="968">
      <c r="A968" s="4"/>
      <c r="B968" s="4"/>
      <c r="C968" s="4"/>
      <c r="D968" s="4"/>
      <c r="E968" s="4"/>
      <c r="F968" s="4"/>
      <c r="G968" s="4"/>
      <c r="H968" s="8"/>
      <c r="I968" s="8"/>
      <c r="J968" s="8"/>
      <c r="K968" s="8"/>
      <c r="L968" s="8"/>
      <c r="M968" s="119"/>
      <c r="N968" s="118"/>
      <c r="O968" s="119"/>
      <c r="P968" s="119"/>
      <c r="Q968" s="119"/>
      <c r="R968" s="119"/>
      <c r="S968" s="4"/>
      <c r="T968" s="4"/>
      <c r="U968" s="4"/>
      <c r="V968" s="4"/>
      <c r="W968" s="4"/>
      <c r="X968" s="4"/>
      <c r="Y968" s="4"/>
      <c r="Z968" s="4"/>
      <c r="AA968" s="4"/>
      <c r="AB968" s="4"/>
      <c r="AC968" s="4"/>
      <c r="AD968" s="4"/>
      <c r="AE968" s="4"/>
      <c r="AF968" s="4"/>
      <c r="AG968" s="4"/>
    </row>
    <row r="969">
      <c r="A969" s="4"/>
      <c r="B969" s="4"/>
      <c r="C969" s="4"/>
      <c r="D969" s="4"/>
      <c r="E969" s="4"/>
      <c r="F969" s="4"/>
      <c r="G969" s="4"/>
      <c r="H969" s="8"/>
      <c r="I969" s="8"/>
      <c r="J969" s="8"/>
      <c r="K969" s="8"/>
      <c r="L969" s="8"/>
      <c r="M969" s="119"/>
      <c r="N969" s="118"/>
      <c r="O969" s="119"/>
      <c r="P969" s="119"/>
      <c r="Q969" s="119"/>
      <c r="R969" s="119"/>
      <c r="S969" s="4"/>
      <c r="T969" s="4"/>
      <c r="U969" s="4"/>
      <c r="V969" s="4"/>
      <c r="W969" s="4"/>
      <c r="X969" s="4"/>
      <c r="Y969" s="4"/>
      <c r="Z969" s="4"/>
      <c r="AA969" s="4"/>
      <c r="AB969" s="4"/>
      <c r="AC969" s="4"/>
      <c r="AD969" s="4"/>
      <c r="AE969" s="4"/>
      <c r="AF969" s="4"/>
      <c r="AG969" s="4"/>
    </row>
    <row r="970">
      <c r="A970" s="4"/>
      <c r="B970" s="4"/>
      <c r="C970" s="4"/>
      <c r="D970" s="4"/>
      <c r="E970" s="4"/>
      <c r="F970" s="4"/>
      <c r="G970" s="4"/>
      <c r="H970" s="8"/>
      <c r="I970" s="8"/>
      <c r="J970" s="8"/>
      <c r="K970" s="8"/>
      <c r="L970" s="8"/>
      <c r="M970" s="119"/>
      <c r="N970" s="118"/>
      <c r="O970" s="119"/>
      <c r="P970" s="119"/>
      <c r="Q970" s="119"/>
      <c r="R970" s="119"/>
      <c r="S970" s="4"/>
      <c r="T970" s="4"/>
      <c r="U970" s="4"/>
      <c r="V970" s="4"/>
      <c r="W970" s="4"/>
      <c r="X970" s="4"/>
      <c r="Y970" s="4"/>
      <c r="Z970" s="4"/>
      <c r="AA970" s="4"/>
      <c r="AB970" s="4"/>
      <c r="AC970" s="4"/>
      <c r="AD970" s="4"/>
      <c r="AE970" s="4"/>
      <c r="AF970" s="4"/>
      <c r="AG970" s="4"/>
    </row>
    <row r="971">
      <c r="A971" s="4"/>
      <c r="B971" s="4"/>
      <c r="C971" s="4"/>
      <c r="D971" s="4"/>
      <c r="E971" s="4"/>
      <c r="F971" s="4"/>
      <c r="G971" s="4"/>
      <c r="H971" s="8"/>
      <c r="I971" s="8"/>
      <c r="J971" s="8"/>
      <c r="K971" s="8"/>
      <c r="L971" s="8"/>
      <c r="M971" s="119"/>
      <c r="N971" s="118"/>
      <c r="O971" s="119"/>
      <c r="P971" s="119"/>
      <c r="Q971" s="119"/>
      <c r="R971" s="119"/>
      <c r="S971" s="4"/>
      <c r="T971" s="4"/>
      <c r="U971" s="4"/>
      <c r="V971" s="4"/>
      <c r="W971" s="4"/>
      <c r="X971" s="4"/>
      <c r="Y971" s="4"/>
      <c r="Z971" s="4"/>
      <c r="AA971" s="4"/>
      <c r="AB971" s="4"/>
      <c r="AC971" s="4"/>
      <c r="AD971" s="4"/>
      <c r="AE971" s="4"/>
      <c r="AF971" s="4"/>
      <c r="AG971" s="4"/>
    </row>
    <row r="972">
      <c r="A972" s="4"/>
      <c r="B972" s="4"/>
      <c r="C972" s="4"/>
      <c r="D972" s="4"/>
      <c r="E972" s="4"/>
      <c r="F972" s="4"/>
      <c r="G972" s="4"/>
      <c r="H972" s="8"/>
      <c r="I972" s="8"/>
      <c r="J972" s="8"/>
      <c r="K972" s="8"/>
      <c r="L972" s="8"/>
      <c r="M972" s="119"/>
      <c r="N972" s="118"/>
      <c r="O972" s="119"/>
      <c r="P972" s="119"/>
      <c r="Q972" s="119"/>
      <c r="R972" s="119"/>
      <c r="S972" s="4"/>
      <c r="T972" s="4"/>
      <c r="U972" s="4"/>
      <c r="V972" s="4"/>
      <c r="W972" s="4"/>
      <c r="X972" s="4"/>
      <c r="Y972" s="4"/>
      <c r="Z972" s="4"/>
      <c r="AA972" s="4"/>
      <c r="AB972" s="4"/>
      <c r="AC972" s="4"/>
      <c r="AD972" s="4"/>
      <c r="AE972" s="4"/>
      <c r="AF972" s="4"/>
      <c r="AG972" s="4"/>
    </row>
    <row r="973">
      <c r="A973" s="4"/>
      <c r="B973" s="4"/>
      <c r="C973" s="4"/>
      <c r="D973" s="4"/>
      <c r="E973" s="4"/>
      <c r="F973" s="4"/>
      <c r="G973" s="4"/>
      <c r="H973" s="8"/>
      <c r="I973" s="8"/>
      <c r="J973" s="8"/>
      <c r="K973" s="8"/>
      <c r="L973" s="8"/>
      <c r="M973" s="119"/>
      <c r="N973" s="118"/>
      <c r="O973" s="119"/>
      <c r="P973" s="119"/>
      <c r="Q973" s="119"/>
      <c r="R973" s="119"/>
      <c r="S973" s="4"/>
      <c r="T973" s="4"/>
      <c r="U973" s="4"/>
      <c r="V973" s="4"/>
      <c r="W973" s="4"/>
      <c r="X973" s="4"/>
      <c r="Y973" s="4"/>
      <c r="Z973" s="4"/>
      <c r="AA973" s="4"/>
      <c r="AB973" s="4"/>
      <c r="AC973" s="4"/>
      <c r="AD973" s="4"/>
      <c r="AE973" s="4"/>
      <c r="AF973" s="4"/>
      <c r="AG973" s="4"/>
    </row>
    <row r="974">
      <c r="A974" s="4"/>
      <c r="B974" s="4"/>
      <c r="C974" s="4"/>
      <c r="D974" s="4"/>
      <c r="E974" s="4"/>
      <c r="F974" s="4"/>
      <c r="G974" s="4"/>
      <c r="H974" s="8"/>
      <c r="I974" s="8"/>
      <c r="J974" s="8"/>
      <c r="K974" s="8"/>
      <c r="L974" s="8"/>
      <c r="M974" s="119"/>
      <c r="N974" s="118"/>
      <c r="O974" s="119"/>
      <c r="P974" s="119"/>
      <c r="Q974" s="119"/>
      <c r="R974" s="119"/>
      <c r="S974" s="4"/>
      <c r="T974" s="4"/>
      <c r="U974" s="4"/>
      <c r="V974" s="4"/>
      <c r="W974" s="4"/>
      <c r="X974" s="4"/>
      <c r="Y974" s="4"/>
      <c r="Z974" s="4"/>
      <c r="AA974" s="4"/>
      <c r="AB974" s="4"/>
      <c r="AC974" s="4"/>
      <c r="AD974" s="4"/>
      <c r="AE974" s="4"/>
      <c r="AF974" s="4"/>
      <c r="AG974" s="4"/>
    </row>
    <row r="975">
      <c r="A975" s="4"/>
      <c r="B975" s="4"/>
      <c r="C975" s="4"/>
      <c r="D975" s="4"/>
      <c r="E975" s="4"/>
      <c r="F975" s="4"/>
      <c r="G975" s="4"/>
      <c r="H975" s="8"/>
      <c r="I975" s="8"/>
      <c r="J975" s="8"/>
      <c r="K975" s="8"/>
      <c r="L975" s="8"/>
      <c r="M975" s="119"/>
      <c r="N975" s="118"/>
      <c r="O975" s="119"/>
      <c r="P975" s="119"/>
      <c r="Q975" s="119"/>
      <c r="R975" s="119"/>
      <c r="S975" s="4"/>
      <c r="T975" s="4"/>
      <c r="U975" s="4"/>
      <c r="V975" s="4"/>
      <c r="W975" s="4"/>
      <c r="X975" s="4"/>
      <c r="Y975" s="4"/>
      <c r="Z975" s="4"/>
      <c r="AA975" s="4"/>
      <c r="AB975" s="4"/>
      <c r="AC975" s="4"/>
      <c r="AD975" s="4"/>
      <c r="AE975" s="4"/>
      <c r="AF975" s="4"/>
      <c r="AG975" s="4"/>
    </row>
    <row r="976">
      <c r="A976" s="4"/>
      <c r="B976" s="4"/>
      <c r="C976" s="4"/>
      <c r="D976" s="4"/>
      <c r="E976" s="4"/>
      <c r="F976" s="4"/>
      <c r="G976" s="4"/>
      <c r="H976" s="8"/>
      <c r="I976" s="8"/>
      <c r="J976" s="8"/>
      <c r="K976" s="8"/>
      <c r="L976" s="8"/>
      <c r="M976" s="119"/>
      <c r="N976" s="118"/>
      <c r="O976" s="119"/>
      <c r="P976" s="119"/>
      <c r="Q976" s="119"/>
      <c r="R976" s="119"/>
      <c r="S976" s="4"/>
      <c r="T976" s="4"/>
      <c r="U976" s="4"/>
      <c r="V976" s="4"/>
      <c r="W976" s="4"/>
      <c r="X976" s="4"/>
      <c r="Y976" s="4"/>
      <c r="Z976" s="4"/>
      <c r="AA976" s="4"/>
      <c r="AB976" s="4"/>
      <c r="AC976" s="4"/>
      <c r="AD976" s="4"/>
      <c r="AE976" s="4"/>
      <c r="AF976" s="4"/>
      <c r="AG976" s="4"/>
    </row>
    <row r="977">
      <c r="A977" s="4"/>
      <c r="B977" s="4"/>
      <c r="C977" s="4"/>
      <c r="D977" s="4"/>
      <c r="E977" s="4"/>
      <c r="F977" s="4"/>
      <c r="G977" s="4"/>
      <c r="H977" s="8"/>
      <c r="I977" s="8"/>
      <c r="J977" s="8"/>
      <c r="K977" s="8"/>
      <c r="L977" s="8"/>
      <c r="M977" s="119"/>
      <c r="N977" s="118"/>
      <c r="O977" s="119"/>
      <c r="P977" s="119"/>
      <c r="Q977" s="119"/>
      <c r="R977" s="119"/>
      <c r="S977" s="4"/>
      <c r="T977" s="4"/>
      <c r="U977" s="4"/>
      <c r="V977" s="4"/>
      <c r="W977" s="4"/>
      <c r="X977" s="4"/>
      <c r="Y977" s="4"/>
      <c r="Z977" s="4"/>
      <c r="AA977" s="4"/>
      <c r="AB977" s="4"/>
      <c r="AC977" s="4"/>
      <c r="AD977" s="4"/>
      <c r="AE977" s="4"/>
      <c r="AF977" s="4"/>
      <c r="AG977" s="4"/>
    </row>
    <row r="978">
      <c r="A978" s="4"/>
      <c r="B978" s="4"/>
      <c r="C978" s="4"/>
      <c r="D978" s="4"/>
      <c r="E978" s="4"/>
      <c r="F978" s="4"/>
      <c r="G978" s="4"/>
      <c r="H978" s="8"/>
      <c r="I978" s="8"/>
      <c r="J978" s="8"/>
      <c r="K978" s="8"/>
      <c r="L978" s="8"/>
      <c r="M978" s="119"/>
      <c r="N978" s="118"/>
      <c r="O978" s="119"/>
      <c r="P978" s="119"/>
      <c r="Q978" s="119"/>
      <c r="R978" s="119"/>
      <c r="S978" s="4"/>
      <c r="T978" s="4"/>
      <c r="U978" s="4"/>
      <c r="V978" s="4"/>
      <c r="W978" s="4"/>
      <c r="X978" s="4"/>
      <c r="Y978" s="4"/>
      <c r="Z978" s="4"/>
      <c r="AA978" s="4"/>
      <c r="AB978" s="4"/>
      <c r="AC978" s="4"/>
      <c r="AD978" s="4"/>
      <c r="AE978" s="4"/>
      <c r="AF978" s="4"/>
      <c r="AG978" s="4"/>
    </row>
    <row r="979">
      <c r="A979" s="4"/>
      <c r="B979" s="4"/>
      <c r="C979" s="4"/>
      <c r="D979" s="4"/>
      <c r="E979" s="4"/>
      <c r="F979" s="4"/>
      <c r="G979" s="4"/>
      <c r="H979" s="8"/>
      <c r="I979" s="8"/>
      <c r="J979" s="8"/>
      <c r="K979" s="8"/>
      <c r="L979" s="8"/>
      <c r="M979" s="119"/>
      <c r="N979" s="118"/>
      <c r="O979" s="119"/>
      <c r="P979" s="119"/>
      <c r="Q979" s="119"/>
      <c r="R979" s="119"/>
      <c r="S979" s="4"/>
      <c r="T979" s="4"/>
      <c r="U979" s="4"/>
      <c r="V979" s="4"/>
      <c r="W979" s="4"/>
      <c r="X979" s="4"/>
      <c r="Y979" s="4"/>
      <c r="Z979" s="4"/>
      <c r="AA979" s="4"/>
      <c r="AB979" s="4"/>
      <c r="AC979" s="4"/>
      <c r="AD979" s="4"/>
      <c r="AE979" s="4"/>
      <c r="AF979" s="4"/>
      <c r="AG979" s="4"/>
    </row>
    <row r="980">
      <c r="A980" s="4"/>
      <c r="B980" s="4"/>
      <c r="C980" s="4"/>
      <c r="D980" s="4"/>
      <c r="E980" s="4"/>
      <c r="F980" s="4"/>
      <c r="G980" s="4"/>
      <c r="H980" s="8"/>
      <c r="I980" s="8"/>
      <c r="J980" s="8"/>
      <c r="K980" s="8"/>
      <c r="L980" s="8"/>
      <c r="M980" s="119"/>
      <c r="N980" s="118"/>
      <c r="O980" s="119"/>
      <c r="P980" s="119"/>
      <c r="Q980" s="119"/>
      <c r="R980" s="119"/>
      <c r="S980" s="4"/>
      <c r="T980" s="4"/>
      <c r="U980" s="4"/>
      <c r="V980" s="4"/>
      <c r="W980" s="4"/>
      <c r="X980" s="4"/>
      <c r="Y980" s="4"/>
      <c r="Z980" s="4"/>
      <c r="AA980" s="4"/>
      <c r="AB980" s="4"/>
      <c r="AC980" s="4"/>
      <c r="AD980" s="4"/>
      <c r="AE980" s="4"/>
      <c r="AF980" s="4"/>
      <c r="AG980" s="4"/>
    </row>
    <row r="981">
      <c r="A981" s="4"/>
      <c r="B981" s="4"/>
      <c r="C981" s="4"/>
      <c r="D981" s="4"/>
      <c r="E981" s="4"/>
      <c r="F981" s="4"/>
      <c r="G981" s="4"/>
      <c r="H981" s="8"/>
      <c r="I981" s="8"/>
      <c r="J981" s="8"/>
      <c r="K981" s="8"/>
      <c r="L981" s="8"/>
      <c r="M981" s="119"/>
      <c r="N981" s="118"/>
      <c r="O981" s="119"/>
      <c r="P981" s="119"/>
      <c r="Q981" s="119"/>
      <c r="R981" s="119"/>
      <c r="S981" s="4"/>
      <c r="T981" s="4"/>
      <c r="U981" s="4"/>
      <c r="V981" s="4"/>
      <c r="W981" s="4"/>
      <c r="X981" s="4"/>
      <c r="Y981" s="4"/>
      <c r="Z981" s="4"/>
      <c r="AA981" s="4"/>
      <c r="AB981" s="4"/>
      <c r="AC981" s="4"/>
      <c r="AD981" s="4"/>
      <c r="AE981" s="4"/>
      <c r="AF981" s="4"/>
      <c r="AG981" s="4"/>
    </row>
    <row r="982">
      <c r="A982" s="4"/>
      <c r="B982" s="4"/>
      <c r="C982" s="4"/>
      <c r="D982" s="4"/>
      <c r="E982" s="4"/>
      <c r="F982" s="4"/>
      <c r="G982" s="4"/>
      <c r="H982" s="8"/>
      <c r="I982" s="8"/>
      <c r="J982" s="8"/>
      <c r="K982" s="8"/>
      <c r="L982" s="8"/>
      <c r="M982" s="119"/>
      <c r="N982" s="118"/>
      <c r="O982" s="119"/>
      <c r="P982" s="119"/>
      <c r="Q982" s="119"/>
      <c r="R982" s="119"/>
      <c r="S982" s="4"/>
      <c r="T982" s="4"/>
      <c r="U982" s="4"/>
      <c r="V982" s="4"/>
      <c r="W982" s="4"/>
      <c r="X982" s="4"/>
      <c r="Y982" s="4"/>
      <c r="Z982" s="4"/>
      <c r="AA982" s="4"/>
      <c r="AB982" s="4"/>
      <c r="AC982" s="4"/>
      <c r="AD982" s="4"/>
      <c r="AE982" s="4"/>
      <c r="AF982" s="4"/>
      <c r="AG982" s="4"/>
    </row>
    <row r="983">
      <c r="A983" s="4"/>
      <c r="B983" s="4"/>
      <c r="C983" s="4"/>
      <c r="D983" s="4"/>
      <c r="E983" s="4"/>
      <c r="F983" s="4"/>
      <c r="G983" s="4"/>
      <c r="H983" s="8"/>
      <c r="I983" s="8"/>
      <c r="J983" s="8"/>
      <c r="K983" s="8"/>
      <c r="L983" s="8"/>
      <c r="M983" s="119"/>
      <c r="N983" s="118"/>
      <c r="O983" s="119"/>
      <c r="P983" s="119"/>
      <c r="Q983" s="119"/>
      <c r="R983" s="119"/>
      <c r="S983" s="4"/>
      <c r="T983" s="4"/>
      <c r="U983" s="4"/>
      <c r="V983" s="4"/>
      <c r="W983" s="4"/>
      <c r="X983" s="4"/>
      <c r="Y983" s="4"/>
      <c r="Z983" s="4"/>
      <c r="AA983" s="4"/>
      <c r="AB983" s="4"/>
      <c r="AC983" s="4"/>
      <c r="AD983" s="4"/>
      <c r="AE983" s="4"/>
      <c r="AF983" s="4"/>
      <c r="AG983" s="4"/>
    </row>
    <row r="984">
      <c r="A984" s="4"/>
      <c r="B984" s="4"/>
      <c r="C984" s="4"/>
      <c r="D984" s="4"/>
      <c r="E984" s="4"/>
      <c r="F984" s="4"/>
      <c r="G984" s="4"/>
      <c r="H984" s="8"/>
      <c r="I984" s="8"/>
      <c r="J984" s="8"/>
      <c r="K984" s="8"/>
      <c r="L984" s="8"/>
      <c r="M984" s="119"/>
      <c r="N984" s="118"/>
      <c r="O984" s="119"/>
      <c r="P984" s="119"/>
      <c r="Q984" s="119"/>
      <c r="R984" s="119"/>
      <c r="S984" s="4"/>
      <c r="T984" s="4"/>
      <c r="U984" s="4"/>
      <c r="V984" s="4"/>
      <c r="W984" s="4"/>
      <c r="X984" s="4"/>
      <c r="Y984" s="4"/>
      <c r="Z984" s="4"/>
      <c r="AA984" s="4"/>
      <c r="AB984" s="4"/>
      <c r="AC984" s="4"/>
      <c r="AD984" s="4"/>
      <c r="AE984" s="4"/>
      <c r="AF984" s="4"/>
      <c r="AG984" s="4"/>
    </row>
    <row r="985">
      <c r="A985" s="4"/>
      <c r="B985" s="4"/>
      <c r="C985" s="4"/>
      <c r="D985" s="4"/>
      <c r="E985" s="4"/>
      <c r="F985" s="4"/>
      <c r="G985" s="4"/>
      <c r="H985" s="8"/>
      <c r="I985" s="8"/>
      <c r="J985" s="8"/>
      <c r="K985" s="8"/>
      <c r="L985" s="8"/>
      <c r="M985" s="119"/>
      <c r="N985" s="118"/>
      <c r="O985" s="119"/>
      <c r="P985" s="119"/>
      <c r="Q985" s="119"/>
      <c r="R985" s="119"/>
      <c r="S985" s="4"/>
      <c r="T985" s="4"/>
      <c r="U985" s="4"/>
      <c r="V985" s="4"/>
      <c r="W985" s="4"/>
      <c r="X985" s="4"/>
      <c r="Y985" s="4"/>
      <c r="Z985" s="4"/>
      <c r="AA985" s="4"/>
      <c r="AB985" s="4"/>
      <c r="AC985" s="4"/>
      <c r="AD985" s="4"/>
      <c r="AE985" s="4"/>
      <c r="AF985" s="4"/>
      <c r="AG985" s="4"/>
    </row>
    <row r="986">
      <c r="A986" s="4"/>
      <c r="B986" s="4"/>
      <c r="C986" s="4"/>
      <c r="D986" s="4"/>
      <c r="E986" s="4"/>
      <c r="F986" s="4"/>
      <c r="G986" s="4"/>
      <c r="H986" s="8"/>
      <c r="I986" s="8"/>
      <c r="J986" s="8"/>
      <c r="K986" s="8"/>
      <c r="L986" s="8"/>
      <c r="M986" s="119"/>
      <c r="N986" s="118"/>
      <c r="O986" s="119"/>
      <c r="P986" s="119"/>
      <c r="Q986" s="119"/>
      <c r="R986" s="119"/>
      <c r="S986" s="4"/>
      <c r="T986" s="4"/>
      <c r="U986" s="4"/>
      <c r="V986" s="4"/>
      <c r="W986" s="4"/>
      <c r="X986" s="4"/>
      <c r="Y986" s="4"/>
      <c r="Z986" s="4"/>
      <c r="AA986" s="4"/>
      <c r="AB986" s="4"/>
      <c r="AC986" s="4"/>
      <c r="AD986" s="4"/>
      <c r="AE986" s="4"/>
      <c r="AF986" s="4"/>
      <c r="AG986" s="4"/>
    </row>
    <row r="987">
      <c r="A987" s="4"/>
      <c r="B987" s="4"/>
      <c r="C987" s="4"/>
      <c r="D987" s="4"/>
      <c r="E987" s="4"/>
      <c r="F987" s="4"/>
      <c r="G987" s="4"/>
      <c r="H987" s="8"/>
      <c r="I987" s="8"/>
      <c r="J987" s="8"/>
      <c r="K987" s="8"/>
      <c r="L987" s="8"/>
      <c r="M987" s="119"/>
      <c r="N987" s="118"/>
      <c r="O987" s="119"/>
      <c r="P987" s="119"/>
      <c r="Q987" s="119"/>
      <c r="R987" s="119"/>
      <c r="S987" s="4"/>
      <c r="T987" s="4"/>
      <c r="U987" s="4"/>
      <c r="V987" s="4"/>
      <c r="W987" s="4"/>
      <c r="X987" s="4"/>
      <c r="Y987" s="4"/>
      <c r="Z987" s="4"/>
      <c r="AA987" s="4"/>
      <c r="AB987" s="4"/>
      <c r="AC987" s="4"/>
      <c r="AD987" s="4"/>
      <c r="AE987" s="4"/>
      <c r="AF987" s="4"/>
      <c r="AG987" s="4"/>
    </row>
    <row r="988">
      <c r="A988" s="4"/>
      <c r="B988" s="4"/>
      <c r="C988" s="4"/>
      <c r="D988" s="4"/>
      <c r="E988" s="4"/>
      <c r="F988" s="4"/>
      <c r="G988" s="4"/>
      <c r="H988" s="8"/>
      <c r="I988" s="8"/>
      <c r="J988" s="8"/>
      <c r="K988" s="8"/>
      <c r="L988" s="8"/>
      <c r="M988" s="119"/>
      <c r="N988" s="118"/>
      <c r="O988" s="119"/>
      <c r="P988" s="119"/>
      <c r="Q988" s="119"/>
      <c r="R988" s="119"/>
      <c r="S988" s="4"/>
      <c r="T988" s="4"/>
      <c r="U988" s="4"/>
      <c r="V988" s="4"/>
      <c r="W988" s="4"/>
      <c r="X988" s="4"/>
      <c r="Y988" s="4"/>
      <c r="Z988" s="4"/>
      <c r="AA988" s="4"/>
      <c r="AB988" s="4"/>
      <c r="AC988" s="4"/>
      <c r="AD988" s="4"/>
      <c r="AE988" s="4"/>
      <c r="AF988" s="4"/>
      <c r="AG988" s="4"/>
    </row>
    <row r="989">
      <c r="A989" s="4"/>
      <c r="B989" s="4"/>
      <c r="C989" s="4"/>
      <c r="D989" s="4"/>
      <c r="E989" s="4"/>
      <c r="F989" s="4"/>
      <c r="G989" s="4"/>
      <c r="H989" s="8"/>
      <c r="I989" s="8"/>
      <c r="J989" s="8"/>
      <c r="K989" s="8"/>
      <c r="L989" s="8"/>
      <c r="M989" s="119"/>
      <c r="N989" s="118"/>
      <c r="O989" s="119"/>
      <c r="P989" s="119"/>
      <c r="Q989" s="119"/>
      <c r="R989" s="119"/>
      <c r="S989" s="4"/>
      <c r="T989" s="4"/>
      <c r="U989" s="4"/>
      <c r="V989" s="4"/>
      <c r="W989" s="4"/>
      <c r="X989" s="4"/>
      <c r="Y989" s="4"/>
      <c r="Z989" s="4"/>
      <c r="AA989" s="4"/>
      <c r="AB989" s="4"/>
      <c r="AC989" s="4"/>
      <c r="AD989" s="4"/>
      <c r="AE989" s="4"/>
      <c r="AF989" s="4"/>
      <c r="AG989" s="4"/>
    </row>
    <row r="990">
      <c r="A990" s="4"/>
      <c r="B990" s="4"/>
      <c r="C990" s="4"/>
      <c r="D990" s="4"/>
      <c r="E990" s="4"/>
      <c r="F990" s="4"/>
      <c r="G990" s="4"/>
      <c r="H990" s="8"/>
      <c r="I990" s="8"/>
      <c r="J990" s="8"/>
      <c r="K990" s="8"/>
      <c r="L990" s="8"/>
      <c r="M990" s="119"/>
      <c r="N990" s="118"/>
      <c r="O990" s="119"/>
      <c r="P990" s="119"/>
      <c r="Q990" s="119"/>
      <c r="R990" s="119"/>
      <c r="S990" s="4"/>
      <c r="T990" s="4"/>
      <c r="U990" s="4"/>
      <c r="V990" s="4"/>
      <c r="W990" s="4"/>
      <c r="X990" s="4"/>
      <c r="Y990" s="4"/>
      <c r="Z990" s="4"/>
      <c r="AA990" s="4"/>
      <c r="AB990" s="4"/>
      <c r="AC990" s="4"/>
      <c r="AD990" s="4"/>
      <c r="AE990" s="4"/>
      <c r="AF990" s="4"/>
      <c r="AG990" s="4"/>
    </row>
    <row r="991">
      <c r="A991" s="4"/>
      <c r="B991" s="4"/>
      <c r="C991" s="4"/>
      <c r="D991" s="4"/>
      <c r="E991" s="4"/>
      <c r="F991" s="4"/>
      <c r="G991" s="4"/>
      <c r="H991" s="8"/>
      <c r="I991" s="8"/>
      <c r="J991" s="8"/>
      <c r="K991" s="8"/>
      <c r="L991" s="8"/>
      <c r="M991" s="119"/>
      <c r="N991" s="118"/>
      <c r="O991" s="119"/>
      <c r="P991" s="119"/>
      <c r="Q991" s="119"/>
      <c r="R991" s="119"/>
      <c r="S991" s="4"/>
      <c r="T991" s="4"/>
      <c r="U991" s="4"/>
      <c r="V991" s="4"/>
      <c r="W991" s="4"/>
      <c r="X991" s="4"/>
      <c r="Y991" s="4"/>
      <c r="Z991" s="4"/>
      <c r="AA991" s="4"/>
      <c r="AB991" s="4"/>
      <c r="AC991" s="4"/>
      <c r="AD991" s="4"/>
      <c r="AE991" s="4"/>
      <c r="AF991" s="4"/>
      <c r="AG991" s="4"/>
    </row>
    <row r="992">
      <c r="A992" s="4"/>
      <c r="B992" s="4"/>
      <c r="C992" s="4"/>
      <c r="D992" s="4"/>
      <c r="E992" s="4"/>
      <c r="F992" s="4"/>
      <c r="G992" s="4"/>
      <c r="H992" s="8"/>
      <c r="I992" s="8"/>
      <c r="J992" s="8"/>
      <c r="K992" s="8"/>
      <c r="L992" s="8"/>
      <c r="M992" s="119"/>
      <c r="N992" s="118"/>
      <c r="O992" s="119"/>
      <c r="P992" s="119"/>
      <c r="Q992" s="119"/>
      <c r="R992" s="119"/>
      <c r="S992" s="4"/>
      <c r="T992" s="4"/>
      <c r="U992" s="4"/>
      <c r="V992" s="4"/>
      <c r="W992" s="4"/>
      <c r="X992" s="4"/>
      <c r="Y992" s="4"/>
      <c r="Z992" s="4"/>
      <c r="AA992" s="4"/>
      <c r="AB992" s="4"/>
      <c r="AC992" s="4"/>
      <c r="AD992" s="4"/>
      <c r="AE992" s="4"/>
      <c r="AF992" s="4"/>
      <c r="AG992" s="4"/>
    </row>
    <row r="993">
      <c r="A993" s="4"/>
      <c r="B993" s="4"/>
      <c r="C993" s="4"/>
      <c r="D993" s="4"/>
      <c r="E993" s="4"/>
      <c r="F993" s="4"/>
      <c r="G993" s="4"/>
      <c r="H993" s="8"/>
      <c r="I993" s="8"/>
      <c r="J993" s="8"/>
      <c r="K993" s="8"/>
      <c r="L993" s="8"/>
      <c r="M993" s="119"/>
      <c r="N993" s="118"/>
      <c r="O993" s="119"/>
      <c r="P993" s="119"/>
      <c r="Q993" s="119"/>
      <c r="R993" s="119"/>
      <c r="S993" s="4"/>
      <c r="T993" s="4"/>
      <c r="U993" s="4"/>
      <c r="V993" s="4"/>
      <c r="W993" s="4"/>
      <c r="X993" s="4"/>
      <c r="Y993" s="4"/>
      <c r="Z993" s="4"/>
      <c r="AA993" s="4"/>
      <c r="AB993" s="4"/>
      <c r="AC993" s="4"/>
      <c r="AD993" s="4"/>
      <c r="AE993" s="4"/>
      <c r="AF993" s="4"/>
      <c r="AG993" s="4"/>
    </row>
    <row r="994">
      <c r="A994" s="4"/>
      <c r="B994" s="4"/>
      <c r="C994" s="4"/>
      <c r="D994" s="4"/>
      <c r="E994" s="4"/>
      <c r="F994" s="4"/>
      <c r="G994" s="4"/>
      <c r="H994" s="8"/>
      <c r="I994" s="8"/>
      <c r="J994" s="8"/>
      <c r="K994" s="8"/>
      <c r="L994" s="8"/>
      <c r="M994" s="119"/>
      <c r="N994" s="118"/>
      <c r="O994" s="119"/>
      <c r="P994" s="119"/>
      <c r="Q994" s="119"/>
      <c r="R994" s="119"/>
      <c r="S994" s="4"/>
      <c r="T994" s="4"/>
      <c r="U994" s="4"/>
      <c r="V994" s="4"/>
      <c r="W994" s="4"/>
      <c r="X994" s="4"/>
      <c r="Y994" s="4"/>
      <c r="Z994" s="4"/>
      <c r="AA994" s="4"/>
      <c r="AB994" s="4"/>
      <c r="AC994" s="4"/>
      <c r="AD994" s="4"/>
      <c r="AE994" s="4"/>
      <c r="AF994" s="4"/>
      <c r="AG994" s="4"/>
    </row>
    <row r="995">
      <c r="A995" s="4"/>
      <c r="B995" s="4"/>
      <c r="C995" s="4"/>
      <c r="D995" s="4"/>
      <c r="E995" s="4"/>
      <c r="F995" s="4"/>
      <c r="G995" s="4"/>
      <c r="H995" s="8"/>
      <c r="I995" s="8"/>
      <c r="J995" s="8"/>
      <c r="K995" s="8"/>
      <c r="L995" s="8"/>
      <c r="M995" s="119"/>
      <c r="N995" s="118"/>
      <c r="O995" s="119"/>
      <c r="P995" s="119"/>
      <c r="Q995" s="119"/>
      <c r="R995" s="119"/>
      <c r="S995" s="4"/>
      <c r="T995" s="4"/>
      <c r="U995" s="4"/>
      <c r="V995" s="4"/>
      <c r="W995" s="4"/>
      <c r="X995" s="4"/>
      <c r="Y995" s="4"/>
      <c r="Z995" s="4"/>
      <c r="AA995" s="4"/>
      <c r="AB995" s="4"/>
      <c r="AC995" s="4"/>
      <c r="AD995" s="4"/>
      <c r="AE995" s="4"/>
      <c r="AF995" s="4"/>
      <c r="AG995" s="4"/>
    </row>
    <row r="996">
      <c r="A996" s="4"/>
      <c r="B996" s="4"/>
      <c r="C996" s="4"/>
      <c r="D996" s="4"/>
      <c r="E996" s="4"/>
      <c r="F996" s="4"/>
      <c r="G996" s="4"/>
      <c r="H996" s="8"/>
      <c r="I996" s="8"/>
      <c r="J996" s="8"/>
      <c r="K996" s="8"/>
      <c r="L996" s="8"/>
      <c r="M996" s="119"/>
      <c r="N996" s="118"/>
      <c r="O996" s="119"/>
      <c r="P996" s="119"/>
      <c r="Q996" s="119"/>
      <c r="R996" s="119"/>
      <c r="S996" s="4"/>
      <c r="T996" s="4"/>
      <c r="U996" s="4"/>
      <c r="V996" s="4"/>
      <c r="W996" s="4"/>
      <c r="X996" s="4"/>
      <c r="Y996" s="4"/>
      <c r="Z996" s="4"/>
      <c r="AA996" s="4"/>
      <c r="AB996" s="4"/>
      <c r="AC996" s="4"/>
      <c r="AD996" s="4"/>
      <c r="AE996" s="4"/>
      <c r="AF996" s="4"/>
      <c r="AG996" s="4"/>
    </row>
    <row r="997">
      <c r="A997" s="4"/>
      <c r="B997" s="4"/>
      <c r="C997" s="4"/>
      <c r="D997" s="4"/>
      <c r="E997" s="4"/>
      <c r="F997" s="4"/>
      <c r="G997" s="4"/>
      <c r="H997" s="8"/>
      <c r="I997" s="8"/>
      <c r="J997" s="8"/>
      <c r="K997" s="8"/>
      <c r="L997" s="8"/>
      <c r="M997" s="119"/>
      <c r="N997" s="118"/>
      <c r="O997" s="119"/>
      <c r="P997" s="119"/>
      <c r="Q997" s="119"/>
      <c r="R997" s="119"/>
      <c r="S997" s="4"/>
      <c r="T997" s="4"/>
      <c r="U997" s="4"/>
      <c r="V997" s="4"/>
      <c r="W997" s="4"/>
      <c r="X997" s="4"/>
      <c r="Y997" s="4"/>
      <c r="Z997" s="4"/>
      <c r="AA997" s="4"/>
      <c r="AB997" s="4"/>
      <c r="AC997" s="4"/>
      <c r="AD997" s="4"/>
      <c r="AE997" s="4"/>
      <c r="AF997" s="4"/>
      <c r="AG997" s="4"/>
    </row>
    <row r="998">
      <c r="A998" s="4"/>
      <c r="B998" s="4"/>
      <c r="C998" s="4"/>
      <c r="D998" s="4"/>
      <c r="E998" s="4"/>
      <c r="F998" s="4"/>
      <c r="G998" s="4"/>
      <c r="H998" s="8"/>
      <c r="I998" s="8"/>
      <c r="J998" s="8"/>
      <c r="K998" s="8"/>
      <c r="L998" s="8"/>
      <c r="M998" s="119"/>
      <c r="N998" s="118"/>
      <c r="O998" s="119"/>
      <c r="P998" s="119"/>
      <c r="Q998" s="119"/>
      <c r="R998" s="119"/>
      <c r="S998" s="4"/>
      <c r="T998" s="4"/>
      <c r="U998" s="4"/>
      <c r="V998" s="4"/>
      <c r="W998" s="4"/>
      <c r="X998" s="4"/>
      <c r="Y998" s="4"/>
      <c r="Z998" s="4"/>
      <c r="AA998" s="4"/>
      <c r="AB998" s="4"/>
      <c r="AC998" s="4"/>
      <c r="AD998" s="4"/>
      <c r="AE998" s="4"/>
      <c r="AF998" s="4"/>
      <c r="AG998" s="4"/>
    </row>
    <row r="999">
      <c r="A999" s="4"/>
      <c r="B999" s="4"/>
      <c r="C999" s="4"/>
      <c r="D999" s="4"/>
      <c r="E999" s="4"/>
      <c r="F999" s="4"/>
      <c r="G999" s="4"/>
      <c r="H999" s="8"/>
      <c r="I999" s="8"/>
      <c r="J999" s="8"/>
      <c r="K999" s="8"/>
      <c r="L999" s="8"/>
      <c r="M999" s="119"/>
      <c r="N999" s="118"/>
      <c r="O999" s="119"/>
      <c r="P999" s="119"/>
      <c r="Q999" s="119"/>
      <c r="R999" s="119"/>
      <c r="S999" s="4"/>
      <c r="T999" s="4"/>
      <c r="U999" s="4"/>
      <c r="V999" s="4"/>
      <c r="W999" s="4"/>
      <c r="X999" s="4"/>
      <c r="Y999" s="4"/>
      <c r="Z999" s="4"/>
      <c r="AA999" s="4"/>
      <c r="AB999" s="4"/>
      <c r="AC999" s="4"/>
      <c r="AD999" s="4"/>
      <c r="AE999" s="4"/>
      <c r="AF999" s="4"/>
      <c r="AG999" s="4"/>
    </row>
    <row r="1000">
      <c r="A1000" s="4"/>
      <c r="B1000" s="4"/>
      <c r="C1000" s="4"/>
      <c r="D1000" s="4"/>
      <c r="E1000" s="4"/>
      <c r="F1000" s="4"/>
      <c r="G1000" s="4"/>
      <c r="H1000" s="8"/>
      <c r="I1000" s="8"/>
      <c r="J1000" s="8"/>
      <c r="K1000" s="8"/>
      <c r="L1000" s="8"/>
      <c r="M1000" s="119"/>
      <c r="N1000" s="118"/>
      <c r="O1000" s="119"/>
      <c r="P1000" s="119"/>
      <c r="Q1000" s="119"/>
      <c r="R1000" s="119"/>
      <c r="S1000" s="4"/>
      <c r="T1000" s="4"/>
      <c r="U1000" s="4"/>
      <c r="V1000" s="4"/>
      <c r="W1000" s="4"/>
      <c r="X1000" s="4"/>
      <c r="Y1000" s="4"/>
      <c r="Z1000" s="4"/>
      <c r="AA1000" s="4"/>
      <c r="AB1000" s="4"/>
      <c r="AC1000" s="4"/>
      <c r="AD1000" s="4"/>
      <c r="AE1000" s="4"/>
      <c r="AF1000" s="4"/>
      <c r="AG1000" s="4"/>
    </row>
    <row r="1001">
      <c r="A1001" s="4"/>
      <c r="B1001" s="4"/>
      <c r="C1001" s="4"/>
      <c r="D1001" s="4"/>
      <c r="E1001" s="4"/>
      <c r="F1001" s="4"/>
      <c r="G1001" s="4"/>
      <c r="H1001" s="8"/>
      <c r="I1001" s="8"/>
      <c r="J1001" s="8"/>
      <c r="K1001" s="8"/>
      <c r="L1001" s="8"/>
      <c r="M1001" s="119"/>
      <c r="N1001" s="118"/>
      <c r="O1001" s="119"/>
      <c r="P1001" s="119"/>
      <c r="Q1001" s="119"/>
      <c r="R1001" s="119"/>
      <c r="S1001" s="4"/>
      <c r="T1001" s="4"/>
      <c r="U1001" s="4"/>
      <c r="V1001" s="4"/>
      <c r="W1001" s="4"/>
      <c r="X1001" s="4"/>
      <c r="Y1001" s="4"/>
      <c r="Z1001" s="4"/>
      <c r="AA1001" s="4"/>
      <c r="AB1001" s="4"/>
      <c r="AC1001" s="4"/>
      <c r="AD1001" s="4"/>
      <c r="AE1001" s="4"/>
      <c r="AF1001" s="4"/>
      <c r="AG1001" s="4"/>
    </row>
    <row r="1002">
      <c r="A1002" s="4"/>
      <c r="B1002" s="4"/>
      <c r="C1002" s="4"/>
      <c r="D1002" s="4"/>
      <c r="E1002" s="4"/>
      <c r="F1002" s="4"/>
      <c r="G1002" s="4"/>
      <c r="H1002" s="8"/>
      <c r="I1002" s="8"/>
      <c r="J1002" s="8"/>
      <c r="K1002" s="8"/>
      <c r="L1002" s="8"/>
      <c r="M1002" s="119"/>
      <c r="N1002" s="118"/>
      <c r="O1002" s="119"/>
      <c r="P1002" s="119"/>
      <c r="Q1002" s="119"/>
      <c r="R1002" s="119"/>
      <c r="S1002" s="4"/>
      <c r="T1002" s="4"/>
      <c r="U1002" s="4"/>
      <c r="V1002" s="4"/>
      <c r="W1002" s="4"/>
      <c r="X1002" s="4"/>
      <c r="Y1002" s="4"/>
      <c r="Z1002" s="4"/>
      <c r="AA1002" s="4"/>
      <c r="AB1002" s="4"/>
      <c r="AC1002" s="4"/>
      <c r="AD1002" s="4"/>
      <c r="AE1002" s="4"/>
      <c r="AF1002" s="4"/>
      <c r="AG1002" s="4"/>
    </row>
    <row r="1003">
      <c r="A1003" s="4"/>
      <c r="B1003" s="4"/>
      <c r="C1003" s="4"/>
      <c r="D1003" s="4"/>
      <c r="E1003" s="4"/>
      <c r="F1003" s="4"/>
      <c r="G1003" s="4"/>
      <c r="H1003" s="8"/>
      <c r="I1003" s="8"/>
      <c r="J1003" s="8"/>
      <c r="K1003" s="8"/>
      <c r="L1003" s="8"/>
      <c r="M1003" s="119"/>
      <c r="N1003" s="118"/>
      <c r="O1003" s="119"/>
      <c r="P1003" s="119"/>
      <c r="Q1003" s="119"/>
      <c r="R1003" s="119"/>
      <c r="S1003" s="4"/>
      <c r="T1003" s="4"/>
      <c r="U1003" s="4"/>
      <c r="V1003" s="4"/>
      <c r="W1003" s="4"/>
      <c r="X1003" s="4"/>
      <c r="Y1003" s="4"/>
      <c r="Z1003" s="4"/>
      <c r="AA1003" s="4"/>
      <c r="AB1003" s="4"/>
      <c r="AC1003" s="4"/>
      <c r="AD1003" s="4"/>
      <c r="AE1003" s="4"/>
      <c r="AF1003" s="4"/>
      <c r="AG1003" s="4"/>
    </row>
    <row r="1004">
      <c r="A1004" s="4"/>
      <c r="B1004" s="4"/>
      <c r="C1004" s="4"/>
      <c r="D1004" s="4"/>
      <c r="E1004" s="4"/>
      <c r="F1004" s="4"/>
      <c r="G1004" s="4"/>
      <c r="H1004" s="8"/>
      <c r="I1004" s="8"/>
      <c r="J1004" s="8"/>
      <c r="K1004" s="8"/>
      <c r="L1004" s="8"/>
      <c r="M1004" s="119"/>
      <c r="N1004" s="118"/>
      <c r="O1004" s="119"/>
      <c r="P1004" s="119"/>
      <c r="Q1004" s="119"/>
      <c r="R1004" s="119"/>
      <c r="S1004" s="4"/>
      <c r="T1004" s="4"/>
      <c r="U1004" s="4"/>
      <c r="V1004" s="4"/>
      <c r="W1004" s="4"/>
      <c r="X1004" s="4"/>
      <c r="Y1004" s="4"/>
      <c r="Z1004" s="4"/>
      <c r="AA1004" s="4"/>
      <c r="AB1004" s="4"/>
      <c r="AC1004" s="4"/>
      <c r="AD1004" s="4"/>
      <c r="AE1004" s="4"/>
      <c r="AF1004" s="4"/>
      <c r="AG1004" s="4"/>
    </row>
    <row r="1005">
      <c r="A1005" s="4"/>
      <c r="B1005" s="4"/>
      <c r="C1005" s="4"/>
      <c r="D1005" s="4"/>
      <c r="E1005" s="4"/>
      <c r="F1005" s="4"/>
      <c r="G1005" s="4"/>
      <c r="H1005" s="8"/>
      <c r="I1005" s="8"/>
      <c r="J1005" s="8"/>
      <c r="K1005" s="8"/>
      <c r="L1005" s="8"/>
      <c r="M1005" s="119"/>
      <c r="N1005" s="118"/>
      <c r="O1005" s="119"/>
      <c r="P1005" s="119"/>
      <c r="Q1005" s="119"/>
      <c r="R1005" s="119"/>
      <c r="S1005" s="4"/>
      <c r="T1005" s="4"/>
      <c r="U1005" s="4"/>
      <c r="V1005" s="4"/>
      <c r="W1005" s="4"/>
      <c r="X1005" s="4"/>
      <c r="Y1005" s="4"/>
      <c r="Z1005" s="4"/>
      <c r="AA1005" s="4"/>
      <c r="AB1005" s="4"/>
      <c r="AC1005" s="4"/>
      <c r="AD1005" s="4"/>
      <c r="AE1005" s="4"/>
      <c r="AF1005" s="4"/>
      <c r="AG1005" s="4"/>
    </row>
    <row r="1006">
      <c r="A1006" s="4"/>
      <c r="B1006" s="4"/>
      <c r="C1006" s="4"/>
      <c r="D1006" s="4"/>
      <c r="E1006" s="4"/>
      <c r="F1006" s="4"/>
      <c r="G1006" s="4"/>
      <c r="H1006" s="8"/>
      <c r="I1006" s="8"/>
      <c r="J1006" s="8"/>
      <c r="K1006" s="8"/>
      <c r="L1006" s="8"/>
      <c r="M1006" s="119"/>
      <c r="N1006" s="118"/>
      <c r="O1006" s="119"/>
      <c r="P1006" s="119"/>
      <c r="Q1006" s="119"/>
      <c r="R1006" s="119"/>
      <c r="S1006" s="4"/>
      <c r="T1006" s="4"/>
      <c r="U1006" s="4"/>
      <c r="V1006" s="4"/>
      <c r="W1006" s="4"/>
      <c r="X1006" s="4"/>
      <c r="Y1006" s="4"/>
      <c r="Z1006" s="4"/>
      <c r="AA1006" s="4"/>
      <c r="AB1006" s="4"/>
      <c r="AC1006" s="4"/>
      <c r="AD1006" s="4"/>
      <c r="AE1006" s="4"/>
      <c r="AF1006" s="4"/>
      <c r="AG1006" s="4"/>
    </row>
    <row r="1007">
      <c r="A1007" s="4"/>
      <c r="B1007" s="4"/>
      <c r="C1007" s="4"/>
      <c r="D1007" s="4"/>
      <c r="E1007" s="4"/>
      <c r="F1007" s="4"/>
      <c r="G1007" s="4"/>
      <c r="H1007" s="8"/>
      <c r="I1007" s="8"/>
      <c r="J1007" s="8"/>
      <c r="K1007" s="8"/>
      <c r="L1007" s="8"/>
      <c r="M1007" s="119"/>
      <c r="N1007" s="118"/>
      <c r="O1007" s="119"/>
      <c r="P1007" s="119"/>
      <c r="Q1007" s="119"/>
      <c r="R1007" s="119"/>
      <c r="S1007" s="4"/>
      <c r="T1007" s="4"/>
      <c r="U1007" s="4"/>
      <c r="V1007" s="4"/>
      <c r="W1007" s="4"/>
      <c r="X1007" s="4"/>
      <c r="Y1007" s="4"/>
      <c r="Z1007" s="4"/>
      <c r="AA1007" s="4"/>
      <c r="AB1007" s="4"/>
      <c r="AC1007" s="4"/>
      <c r="AD1007" s="4"/>
      <c r="AE1007" s="4"/>
      <c r="AF1007" s="4"/>
      <c r="AG1007" s="4"/>
    </row>
    <row r="1008">
      <c r="A1008" s="4"/>
      <c r="B1008" s="4"/>
      <c r="C1008" s="4"/>
      <c r="D1008" s="4"/>
      <c r="E1008" s="4"/>
      <c r="F1008" s="4"/>
      <c r="G1008" s="4"/>
      <c r="H1008" s="8"/>
      <c r="I1008" s="8"/>
      <c r="J1008" s="8"/>
      <c r="K1008" s="8"/>
      <c r="L1008" s="8"/>
      <c r="M1008" s="119"/>
      <c r="N1008" s="118"/>
      <c r="O1008" s="119"/>
      <c r="P1008" s="119"/>
      <c r="Q1008" s="119"/>
      <c r="R1008" s="119"/>
      <c r="S1008" s="4"/>
      <c r="T1008" s="4"/>
      <c r="U1008" s="4"/>
      <c r="V1008" s="4"/>
      <c r="W1008" s="4"/>
      <c r="X1008" s="4"/>
      <c r="Y1008" s="4"/>
      <c r="Z1008" s="4"/>
      <c r="AA1008" s="4"/>
      <c r="AB1008" s="4"/>
      <c r="AC1008" s="4"/>
      <c r="AD1008" s="4"/>
      <c r="AE1008" s="4"/>
      <c r="AF1008" s="4"/>
      <c r="AG1008" s="4"/>
    </row>
    <row r="1009">
      <c r="A1009" s="4"/>
      <c r="B1009" s="4"/>
      <c r="C1009" s="4"/>
      <c r="D1009" s="4"/>
      <c r="E1009" s="4"/>
      <c r="F1009" s="4"/>
      <c r="G1009" s="4"/>
      <c r="H1009" s="8"/>
      <c r="I1009" s="8"/>
      <c r="J1009" s="8"/>
      <c r="K1009" s="8"/>
      <c r="L1009" s="8"/>
      <c r="M1009" s="119"/>
      <c r="N1009" s="118"/>
      <c r="O1009" s="119"/>
      <c r="P1009" s="119"/>
      <c r="Q1009" s="119"/>
      <c r="R1009" s="119"/>
      <c r="S1009" s="4"/>
      <c r="T1009" s="4"/>
      <c r="U1009" s="4"/>
      <c r="V1009" s="4"/>
      <c r="W1009" s="4"/>
      <c r="X1009" s="4"/>
      <c r="Y1009" s="4"/>
      <c r="Z1009" s="4"/>
      <c r="AA1009" s="4"/>
      <c r="AB1009" s="4"/>
      <c r="AC1009" s="4"/>
      <c r="AD1009" s="4"/>
      <c r="AE1009" s="4"/>
      <c r="AF1009" s="4"/>
      <c r="AG1009" s="4"/>
    </row>
    <row r="1010">
      <c r="A1010" s="4"/>
      <c r="B1010" s="4"/>
      <c r="C1010" s="4"/>
      <c r="D1010" s="4"/>
      <c r="E1010" s="4"/>
      <c r="F1010" s="4"/>
      <c r="G1010" s="4"/>
      <c r="H1010" s="8"/>
      <c r="I1010" s="8"/>
      <c r="J1010" s="8"/>
      <c r="K1010" s="8"/>
      <c r="L1010" s="8"/>
      <c r="M1010" s="119"/>
      <c r="N1010" s="118"/>
      <c r="O1010" s="119"/>
      <c r="P1010" s="119"/>
      <c r="Q1010" s="119"/>
      <c r="R1010" s="119"/>
      <c r="S1010" s="4"/>
      <c r="T1010" s="4"/>
      <c r="U1010" s="4"/>
      <c r="V1010" s="4"/>
      <c r="W1010" s="4"/>
      <c r="X1010" s="4"/>
      <c r="Y1010" s="4"/>
      <c r="Z1010" s="4"/>
      <c r="AA1010" s="4"/>
      <c r="AB1010" s="4"/>
      <c r="AC1010" s="4"/>
      <c r="AD1010" s="4"/>
      <c r="AE1010" s="4"/>
      <c r="AF1010" s="4"/>
      <c r="AG1010" s="4"/>
    </row>
    <row r="1011">
      <c r="A1011" s="4"/>
      <c r="B1011" s="4"/>
      <c r="C1011" s="4"/>
      <c r="D1011" s="4"/>
      <c r="E1011" s="4"/>
      <c r="F1011" s="4"/>
      <c r="G1011" s="4"/>
      <c r="H1011" s="8"/>
      <c r="I1011" s="8"/>
      <c r="J1011" s="8"/>
      <c r="K1011" s="8"/>
      <c r="L1011" s="8"/>
      <c r="M1011" s="119"/>
      <c r="N1011" s="118"/>
      <c r="O1011" s="119"/>
      <c r="P1011" s="119"/>
      <c r="Q1011" s="119"/>
      <c r="R1011" s="119"/>
      <c r="S1011" s="4"/>
      <c r="T1011" s="4"/>
      <c r="U1011" s="4"/>
      <c r="V1011" s="4"/>
      <c r="W1011" s="4"/>
      <c r="X1011" s="4"/>
      <c r="Y1011" s="4"/>
      <c r="Z1011" s="4"/>
      <c r="AA1011" s="4"/>
      <c r="AB1011" s="4"/>
      <c r="AC1011" s="4"/>
      <c r="AD1011" s="4"/>
      <c r="AE1011" s="4"/>
      <c r="AF1011" s="4"/>
      <c r="AG1011" s="4"/>
    </row>
    <row r="1012">
      <c r="A1012" s="4"/>
      <c r="B1012" s="4"/>
      <c r="C1012" s="4"/>
      <c r="D1012" s="4"/>
      <c r="E1012" s="4"/>
      <c r="F1012" s="4"/>
      <c r="G1012" s="4"/>
      <c r="H1012" s="8"/>
      <c r="I1012" s="8"/>
      <c r="J1012" s="8"/>
      <c r="K1012" s="8"/>
      <c r="L1012" s="8"/>
      <c r="M1012" s="119"/>
      <c r="N1012" s="118"/>
      <c r="O1012" s="119"/>
      <c r="P1012" s="119"/>
      <c r="Q1012" s="119"/>
      <c r="R1012" s="119"/>
      <c r="S1012" s="4"/>
      <c r="T1012" s="4"/>
      <c r="U1012" s="4"/>
      <c r="V1012" s="4"/>
      <c r="W1012" s="4"/>
      <c r="X1012" s="4"/>
      <c r="Y1012" s="4"/>
      <c r="Z1012" s="4"/>
      <c r="AA1012" s="4"/>
      <c r="AB1012" s="4"/>
      <c r="AC1012" s="4"/>
      <c r="AD1012" s="4"/>
      <c r="AE1012" s="4"/>
      <c r="AF1012" s="4"/>
      <c r="AG1012" s="4"/>
    </row>
    <row r="1013">
      <c r="A1013" s="4"/>
      <c r="B1013" s="4"/>
      <c r="C1013" s="4"/>
      <c r="D1013" s="4"/>
      <c r="E1013" s="4"/>
      <c r="F1013" s="4"/>
      <c r="G1013" s="4"/>
      <c r="H1013" s="8"/>
      <c r="I1013" s="8"/>
      <c r="J1013" s="8"/>
      <c r="K1013" s="8"/>
      <c r="L1013" s="8"/>
      <c r="M1013" s="119"/>
      <c r="N1013" s="118"/>
      <c r="O1013" s="119"/>
      <c r="P1013" s="119"/>
      <c r="Q1013" s="119"/>
      <c r="R1013" s="119"/>
      <c r="S1013" s="4"/>
      <c r="T1013" s="4"/>
      <c r="U1013" s="4"/>
      <c r="V1013" s="4"/>
      <c r="W1013" s="4"/>
      <c r="X1013" s="4"/>
      <c r="Y1013" s="4"/>
      <c r="Z1013" s="4"/>
      <c r="AA1013" s="4"/>
      <c r="AB1013" s="4"/>
      <c r="AC1013" s="4"/>
      <c r="AD1013" s="4"/>
      <c r="AE1013" s="4"/>
      <c r="AF1013" s="4"/>
      <c r="AG1013" s="4"/>
    </row>
    <row r="1014">
      <c r="A1014" s="4"/>
      <c r="B1014" s="4"/>
      <c r="C1014" s="4"/>
      <c r="D1014" s="4"/>
      <c r="E1014" s="4"/>
      <c r="F1014" s="4"/>
      <c r="G1014" s="4"/>
      <c r="H1014" s="8"/>
      <c r="I1014" s="8"/>
      <c r="J1014" s="8"/>
      <c r="K1014" s="8"/>
      <c r="L1014" s="8"/>
      <c r="M1014" s="119"/>
      <c r="N1014" s="118"/>
      <c r="O1014" s="119"/>
      <c r="P1014" s="119"/>
      <c r="Q1014" s="119"/>
      <c r="R1014" s="119"/>
      <c r="S1014" s="4"/>
      <c r="T1014" s="4"/>
      <c r="U1014" s="4"/>
      <c r="V1014" s="4"/>
      <c r="W1014" s="4"/>
      <c r="X1014" s="4"/>
      <c r="Y1014" s="4"/>
      <c r="Z1014" s="4"/>
      <c r="AA1014" s="4"/>
      <c r="AB1014" s="4"/>
      <c r="AC1014" s="4"/>
      <c r="AD1014" s="4"/>
      <c r="AE1014" s="4"/>
      <c r="AF1014" s="4"/>
      <c r="AG1014" s="4"/>
    </row>
    <row r="1015">
      <c r="A1015" s="4"/>
      <c r="B1015" s="4"/>
      <c r="C1015" s="4"/>
      <c r="D1015" s="4"/>
      <c r="E1015" s="4"/>
      <c r="F1015" s="4"/>
      <c r="G1015" s="4"/>
      <c r="H1015" s="8"/>
      <c r="I1015" s="8"/>
      <c r="J1015" s="8"/>
      <c r="K1015" s="8"/>
      <c r="L1015" s="8"/>
      <c r="M1015" s="119"/>
      <c r="N1015" s="118"/>
      <c r="O1015" s="119"/>
      <c r="P1015" s="119"/>
      <c r="Q1015" s="119"/>
      <c r="R1015" s="119"/>
      <c r="S1015" s="4"/>
      <c r="T1015" s="4"/>
      <c r="U1015" s="4"/>
      <c r="V1015" s="4"/>
      <c r="W1015" s="4"/>
      <c r="X1015" s="4"/>
      <c r="Y1015" s="4"/>
      <c r="Z1015" s="4"/>
      <c r="AA1015" s="4"/>
      <c r="AB1015" s="4"/>
      <c r="AC1015" s="4"/>
      <c r="AD1015" s="4"/>
      <c r="AE1015" s="4"/>
      <c r="AF1015" s="4"/>
      <c r="AG1015" s="4"/>
    </row>
    <row r="1016">
      <c r="A1016" s="4"/>
      <c r="B1016" s="4"/>
      <c r="C1016" s="4"/>
      <c r="D1016" s="4"/>
      <c r="E1016" s="4"/>
      <c r="F1016" s="4"/>
      <c r="G1016" s="4"/>
      <c r="H1016" s="8"/>
      <c r="I1016" s="8"/>
      <c r="J1016" s="8"/>
      <c r="K1016" s="8"/>
      <c r="L1016" s="8"/>
      <c r="M1016" s="119"/>
      <c r="N1016" s="118"/>
      <c r="O1016" s="119"/>
      <c r="P1016" s="119"/>
      <c r="Q1016" s="119"/>
      <c r="R1016" s="119"/>
      <c r="S1016" s="4"/>
      <c r="T1016" s="4"/>
      <c r="U1016" s="4"/>
      <c r="V1016" s="4"/>
      <c r="W1016" s="4"/>
      <c r="X1016" s="4"/>
      <c r="Y1016" s="4"/>
      <c r="Z1016" s="4"/>
      <c r="AA1016" s="4"/>
      <c r="AB1016" s="4"/>
      <c r="AC1016" s="4"/>
      <c r="AD1016" s="4"/>
      <c r="AE1016" s="4"/>
      <c r="AF1016" s="4"/>
      <c r="AG1016" s="4"/>
    </row>
    <row r="1017">
      <c r="A1017" s="4"/>
      <c r="B1017" s="4"/>
      <c r="C1017" s="4"/>
      <c r="D1017" s="4"/>
      <c r="E1017" s="4"/>
      <c r="F1017" s="4"/>
      <c r="G1017" s="4"/>
      <c r="H1017" s="8"/>
      <c r="I1017" s="8"/>
      <c r="J1017" s="8"/>
      <c r="K1017" s="8"/>
      <c r="L1017" s="8"/>
      <c r="M1017" s="119"/>
      <c r="N1017" s="118"/>
      <c r="O1017" s="119"/>
      <c r="P1017" s="119"/>
      <c r="Q1017" s="119"/>
      <c r="R1017" s="119"/>
      <c r="S1017" s="4"/>
      <c r="T1017" s="4"/>
      <c r="U1017" s="4"/>
      <c r="V1017" s="4"/>
      <c r="W1017" s="4"/>
      <c r="X1017" s="4"/>
      <c r="Y1017" s="4"/>
      <c r="Z1017" s="4"/>
      <c r="AA1017" s="4"/>
      <c r="AB1017" s="4"/>
      <c r="AC1017" s="4"/>
      <c r="AD1017" s="4"/>
      <c r="AE1017" s="4"/>
      <c r="AF1017" s="4"/>
      <c r="AG1017"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4.75"/>
    <col hidden="1" min="12" max="15" width="12.63"/>
    <col customWidth="1" min="16" max="16" width="11.88"/>
    <col customWidth="1" min="17" max="18" width="12.25"/>
    <col customWidth="1" min="19" max="19" width="29.0"/>
    <col customWidth="1" min="20" max="28" width="4.38"/>
    <col customWidth="1" min="29" max="29" width="5.25"/>
  </cols>
  <sheetData>
    <row r="1">
      <c r="A1" s="1" t="s">
        <v>0</v>
      </c>
      <c r="B1" s="2">
        <v>44378.0</v>
      </c>
      <c r="C1" s="2">
        <v>44409.0</v>
      </c>
      <c r="D1" s="2">
        <v>44440.0</v>
      </c>
      <c r="E1" s="2">
        <v>44470.0</v>
      </c>
      <c r="F1" s="2">
        <v>44501.0</v>
      </c>
      <c r="G1" s="2">
        <v>44531.0</v>
      </c>
      <c r="H1" s="194">
        <v>44562.0</v>
      </c>
      <c r="I1" s="194">
        <v>44593.0</v>
      </c>
      <c r="J1" s="194">
        <v>44621.0</v>
      </c>
      <c r="K1" s="194">
        <v>44652.0</v>
      </c>
      <c r="L1" s="49" t="s">
        <v>109</v>
      </c>
      <c r="M1" s="48" t="s">
        <v>56</v>
      </c>
      <c r="N1" s="49" t="s">
        <v>57</v>
      </c>
      <c r="O1" s="49" t="s">
        <v>58</v>
      </c>
      <c r="P1" s="49" t="s">
        <v>59</v>
      </c>
      <c r="Q1" s="49" t="s">
        <v>60</v>
      </c>
      <c r="R1" s="4"/>
      <c r="S1" s="19" t="s">
        <v>184</v>
      </c>
      <c r="T1" s="115">
        <v>0.1</v>
      </c>
      <c r="U1" s="115">
        <v>0.2</v>
      </c>
      <c r="V1" s="115">
        <v>0.3</v>
      </c>
      <c r="W1" s="115">
        <v>0.4</v>
      </c>
      <c r="X1" s="115">
        <v>0.5</v>
      </c>
      <c r="Y1" s="115">
        <v>0.6</v>
      </c>
      <c r="Z1" s="115">
        <v>0.7</v>
      </c>
      <c r="AA1" s="115">
        <v>0.8</v>
      </c>
      <c r="AB1" s="115">
        <v>0.9</v>
      </c>
      <c r="AC1" s="115">
        <v>1.0</v>
      </c>
    </row>
    <row r="2">
      <c r="A2" s="19" t="s">
        <v>2</v>
      </c>
      <c r="B2" s="138">
        <v>161497.0</v>
      </c>
      <c r="C2" s="138">
        <v>158480.0</v>
      </c>
      <c r="D2" s="138">
        <v>165415.1</v>
      </c>
      <c r="E2" s="138">
        <v>197327.04</v>
      </c>
      <c r="F2" s="138">
        <v>218279.0</v>
      </c>
      <c r="G2" s="131">
        <v>242284.0</v>
      </c>
      <c r="H2" s="131">
        <v>267922.0</v>
      </c>
      <c r="I2" s="131">
        <v>291157.0</v>
      </c>
      <c r="J2" s="197">
        <v>339333.0</v>
      </c>
      <c r="K2" s="198">
        <v>361370.0</v>
      </c>
      <c r="L2" s="200">
        <v>252989.0</v>
      </c>
      <c r="M2" s="201">
        <v>275590.0</v>
      </c>
      <c r="N2" s="200">
        <v>318561.0</v>
      </c>
      <c r="O2" s="200">
        <v>333899.0</v>
      </c>
      <c r="P2" s="200">
        <v>368801.0</v>
      </c>
      <c r="Q2" s="200">
        <v>407368.0</v>
      </c>
      <c r="R2" s="4"/>
      <c r="S2" s="115">
        <v>0.0</v>
      </c>
      <c r="T2" s="60"/>
      <c r="U2" s="60"/>
      <c r="V2" s="60"/>
      <c r="W2" s="60"/>
      <c r="X2" s="60"/>
      <c r="Y2" s="60"/>
      <c r="Z2" s="60"/>
      <c r="AA2" s="60"/>
      <c r="AB2" s="60"/>
      <c r="AC2" s="60"/>
      <c r="AD2" s="4"/>
    </row>
    <row r="3">
      <c r="A3" s="19" t="s">
        <v>3</v>
      </c>
      <c r="B3" s="138">
        <v>13095.185004</v>
      </c>
      <c r="C3" s="138">
        <v>14196.747733253964</v>
      </c>
      <c r="D3" s="138">
        <v>27741.61911287889</v>
      </c>
      <c r="E3" s="138">
        <v>38970.2600887214</v>
      </c>
      <c r="F3" s="138">
        <v>42917.35</v>
      </c>
      <c r="G3" s="131">
        <f t="shared" ref="G3:K3" si="1">SUM(G14:G16)</f>
        <v>68427.28313</v>
      </c>
      <c r="H3" s="131">
        <f t="shared" si="1"/>
        <v>60784.61061</v>
      </c>
      <c r="I3" s="131">
        <f t="shared" si="1"/>
        <v>29090.46853</v>
      </c>
      <c r="J3" s="131">
        <f t="shared" si="1"/>
        <v>28911.68857</v>
      </c>
      <c r="K3" s="131">
        <f t="shared" si="1"/>
        <v>63948.65681</v>
      </c>
      <c r="L3" s="200">
        <v>49539.55633085925</v>
      </c>
      <c r="M3" s="201">
        <f t="shared" ref="M3:Q3" si="2">SUM(M14:M16)</f>
        <v>26625.95254</v>
      </c>
      <c r="N3" s="200">
        <f t="shared" si="2"/>
        <v>34223.27307</v>
      </c>
      <c r="O3" s="200">
        <f t="shared" si="2"/>
        <v>52377.08753</v>
      </c>
      <c r="P3" s="200">
        <f t="shared" si="2"/>
        <v>75542.48</v>
      </c>
      <c r="Q3" s="200">
        <f t="shared" si="2"/>
        <v>67462.19247</v>
      </c>
      <c r="R3" s="4"/>
      <c r="S3" s="115">
        <v>0.05</v>
      </c>
      <c r="T3" s="60"/>
      <c r="U3" s="60"/>
      <c r="V3" s="60"/>
      <c r="W3" s="60"/>
      <c r="X3" s="60"/>
      <c r="Y3" s="60"/>
      <c r="Z3" s="60"/>
      <c r="AA3" s="60"/>
      <c r="AB3" s="60"/>
      <c r="AC3" s="60"/>
      <c r="AD3" s="4"/>
    </row>
    <row r="4">
      <c r="A4" s="19" t="s">
        <v>4</v>
      </c>
      <c r="B4" s="138">
        <f t="shared" ref="B4:K4" si="3">B2-B3</f>
        <v>148401.815</v>
      </c>
      <c r="C4" s="138">
        <f t="shared" si="3"/>
        <v>144283.2523</v>
      </c>
      <c r="D4" s="138">
        <f t="shared" si="3"/>
        <v>137673.4809</v>
      </c>
      <c r="E4" s="138">
        <f t="shared" si="3"/>
        <v>158356.7799</v>
      </c>
      <c r="F4" s="138">
        <f t="shared" si="3"/>
        <v>175361.65</v>
      </c>
      <c r="G4" s="138">
        <f t="shared" si="3"/>
        <v>173856.7169</v>
      </c>
      <c r="H4" s="138">
        <f t="shared" si="3"/>
        <v>207137.3894</v>
      </c>
      <c r="I4" s="138">
        <f t="shared" si="3"/>
        <v>262066.5315</v>
      </c>
      <c r="J4" s="138">
        <f t="shared" si="3"/>
        <v>310421.3114</v>
      </c>
      <c r="K4" s="138">
        <f t="shared" si="3"/>
        <v>297421.3432</v>
      </c>
      <c r="L4" s="202">
        <v>203449.44366914075</v>
      </c>
      <c r="M4" s="258">
        <f t="shared" ref="M4:Q4" si="4">M2-M3</f>
        <v>248964.0475</v>
      </c>
      <c r="N4" s="202">
        <f t="shared" si="4"/>
        <v>284337.7269</v>
      </c>
      <c r="O4" s="202">
        <f t="shared" si="4"/>
        <v>281521.9125</v>
      </c>
      <c r="P4" s="202">
        <f t="shared" si="4"/>
        <v>293258.52</v>
      </c>
      <c r="Q4" s="202">
        <f t="shared" si="4"/>
        <v>339905.8075</v>
      </c>
      <c r="R4" s="4"/>
      <c r="S4" s="115">
        <v>0.1</v>
      </c>
      <c r="T4" s="60"/>
      <c r="U4" s="60"/>
      <c r="V4" s="60"/>
      <c r="W4" s="60"/>
      <c r="X4" s="60"/>
      <c r="Y4" s="60"/>
      <c r="Z4" s="60"/>
      <c r="AA4" s="60"/>
      <c r="AB4" s="60"/>
      <c r="AC4" s="60"/>
      <c r="AD4" s="4"/>
    </row>
    <row r="5">
      <c r="A5" s="19" t="s">
        <v>5</v>
      </c>
      <c r="B5" s="138"/>
      <c r="C5" s="138"/>
      <c r="D5" s="138">
        <f t="shared" ref="D5:K5" si="5">(C34+D34)/2</f>
        <v>62802</v>
      </c>
      <c r="E5" s="138">
        <f t="shared" si="5"/>
        <v>90488.5</v>
      </c>
      <c r="F5" s="138">
        <f t="shared" si="5"/>
        <v>119288</v>
      </c>
      <c r="G5" s="138">
        <f t="shared" si="5"/>
        <v>146052</v>
      </c>
      <c r="H5" s="138">
        <f t="shared" si="5"/>
        <v>174537.5</v>
      </c>
      <c r="I5" s="138">
        <f t="shared" si="5"/>
        <v>201716</v>
      </c>
      <c r="J5" s="138">
        <f t="shared" si="5"/>
        <v>229355.5</v>
      </c>
      <c r="K5" s="138">
        <f t="shared" si="5"/>
        <v>265060.5</v>
      </c>
      <c r="L5" s="202">
        <v>170333.73630822267</v>
      </c>
      <c r="M5" s="258">
        <f>(L34+M34)/2</f>
        <v>190998.8266</v>
      </c>
      <c r="N5" s="202">
        <f>(I34+N34)/2</f>
        <v>231828.6495</v>
      </c>
      <c r="O5" s="202">
        <f t="shared" ref="O5:Q5" si="6">(N34+O34)/2</f>
        <v>272890.7772</v>
      </c>
      <c r="P5" s="202">
        <f t="shared" si="6"/>
        <v>327736.5353</v>
      </c>
      <c r="Q5" s="202">
        <f t="shared" si="6"/>
        <v>396574.0377</v>
      </c>
      <c r="R5" s="4"/>
      <c r="S5" s="115">
        <v>0.15</v>
      </c>
      <c r="T5" s="60"/>
      <c r="U5" s="60"/>
      <c r="V5" s="60"/>
      <c r="W5" s="60"/>
      <c r="X5" s="60"/>
      <c r="Y5" s="60"/>
      <c r="Z5" s="60"/>
      <c r="AA5" s="60"/>
      <c r="AB5" s="60"/>
      <c r="AC5" s="60"/>
      <c r="AD5" s="4"/>
    </row>
    <row r="6">
      <c r="A6" s="19" t="s">
        <v>6</v>
      </c>
      <c r="B6" s="2"/>
      <c r="C6" s="2"/>
      <c r="D6" s="2"/>
      <c r="E6" s="2"/>
      <c r="F6" s="203">
        <f t="shared" ref="F6:K6" si="7">F4/F5</f>
        <v>1.470069496</v>
      </c>
      <c r="G6" s="203">
        <f t="shared" si="7"/>
        <v>1.190375461</v>
      </c>
      <c r="H6" s="203">
        <f t="shared" si="7"/>
        <v>1.186778712</v>
      </c>
      <c r="I6" s="203">
        <f t="shared" si="7"/>
        <v>1.299185645</v>
      </c>
      <c r="J6" s="203">
        <f t="shared" si="7"/>
        <v>1.353450479</v>
      </c>
      <c r="K6" s="203">
        <f t="shared" si="7"/>
        <v>1.122088516</v>
      </c>
      <c r="L6" s="205">
        <v>1.1944166087039532</v>
      </c>
      <c r="M6" s="329">
        <f t="shared" ref="M6:Q6" si="8">M4/M5</f>
        <v>1.303484696</v>
      </c>
      <c r="N6" s="205">
        <f t="shared" si="8"/>
        <v>1.226499518</v>
      </c>
      <c r="O6" s="205">
        <f t="shared" si="8"/>
        <v>1.031628534</v>
      </c>
      <c r="P6" s="205">
        <f t="shared" si="8"/>
        <v>0.8947995979</v>
      </c>
      <c r="Q6" s="205">
        <f t="shared" si="8"/>
        <v>0.857105547</v>
      </c>
      <c r="R6" s="4"/>
      <c r="S6" s="115">
        <v>0.2</v>
      </c>
      <c r="T6" s="60"/>
      <c r="U6" s="60"/>
      <c r="V6" s="60"/>
      <c r="W6" s="60"/>
      <c r="X6" s="60"/>
      <c r="Y6" s="60"/>
      <c r="Z6" s="60"/>
      <c r="AA6" s="60"/>
      <c r="AB6" s="60"/>
      <c r="AC6" s="60"/>
      <c r="AD6" s="4"/>
    </row>
    <row r="7">
      <c r="A7" s="19" t="s">
        <v>7</v>
      </c>
      <c r="B7" s="2"/>
      <c r="C7" s="2"/>
      <c r="D7" s="2"/>
      <c r="E7" s="2"/>
      <c r="F7" s="203">
        <f t="shared" ref="F7:K7" si="9">F6*12</f>
        <v>17.64083395</v>
      </c>
      <c r="G7" s="203">
        <f t="shared" si="9"/>
        <v>14.28450554</v>
      </c>
      <c r="H7" s="203">
        <f t="shared" si="9"/>
        <v>14.24134454</v>
      </c>
      <c r="I7" s="203">
        <f t="shared" si="9"/>
        <v>15.59022773</v>
      </c>
      <c r="J7" s="203">
        <f t="shared" si="9"/>
        <v>16.24140575</v>
      </c>
      <c r="K7" s="203">
        <f t="shared" si="9"/>
        <v>13.4650622</v>
      </c>
      <c r="L7" s="205">
        <v>14.332999304447437</v>
      </c>
      <c r="M7" s="329">
        <f t="shared" ref="M7:Q7" si="10">M6*12</f>
        <v>15.64181635</v>
      </c>
      <c r="N7" s="205">
        <f t="shared" si="10"/>
        <v>14.71799422</v>
      </c>
      <c r="O7" s="205">
        <f t="shared" si="10"/>
        <v>12.37954241</v>
      </c>
      <c r="P7" s="205">
        <f t="shared" si="10"/>
        <v>10.73759517</v>
      </c>
      <c r="Q7" s="205">
        <f t="shared" si="10"/>
        <v>10.28526656</v>
      </c>
      <c r="R7" s="4"/>
      <c r="S7" s="115">
        <v>0.25</v>
      </c>
      <c r="T7" s="60"/>
      <c r="U7" s="60"/>
      <c r="V7" s="60"/>
      <c r="W7" s="60"/>
      <c r="X7" s="60"/>
      <c r="Y7" s="60"/>
      <c r="Z7" s="60"/>
      <c r="AA7" s="60"/>
      <c r="AB7" s="60"/>
      <c r="AC7" s="60"/>
      <c r="AD7" s="4"/>
    </row>
    <row r="8">
      <c r="A8" s="19" t="s">
        <v>8</v>
      </c>
      <c r="B8" s="20">
        <v>118844.0</v>
      </c>
      <c r="C8" s="20">
        <v>125096.0</v>
      </c>
      <c r="D8" s="20">
        <v>132478.0</v>
      </c>
      <c r="E8" s="20">
        <v>141301.0</v>
      </c>
      <c r="F8" s="20">
        <f>'EP (dont use)'!U8</f>
        <v>153179</v>
      </c>
      <c r="G8" s="20">
        <v>163638.0</v>
      </c>
      <c r="H8" s="80">
        <v>176242.0</v>
      </c>
      <c r="I8" s="80">
        <f>'Cover Me Old Q2'!G8</f>
        <v>185447</v>
      </c>
      <c r="J8" s="206">
        <v>196866.0</v>
      </c>
      <c r="K8" s="206">
        <f>'Cover (Old)'!I8</f>
        <v>206084</v>
      </c>
      <c r="L8" s="208">
        <v>164739.0</v>
      </c>
      <c r="M8" s="209">
        <v>177800.0</v>
      </c>
      <c r="N8" s="208">
        <v>195356.0</v>
      </c>
      <c r="O8" s="208">
        <v>205790.0</v>
      </c>
      <c r="P8" s="208">
        <v>216372.0</v>
      </c>
      <c r="Q8" s="208">
        <v>227112.0</v>
      </c>
      <c r="R8" s="4"/>
      <c r="S8" s="115">
        <v>0.3</v>
      </c>
      <c r="T8" s="60"/>
      <c r="U8" s="60"/>
      <c r="V8" s="60"/>
      <c r="W8" s="60"/>
      <c r="X8" s="60"/>
      <c r="Y8" s="60"/>
      <c r="Z8" s="60"/>
      <c r="AA8" s="60"/>
      <c r="AB8" s="60"/>
      <c r="AC8" s="60"/>
      <c r="AD8" s="4"/>
    </row>
    <row r="9">
      <c r="A9" s="19" t="s">
        <v>66</v>
      </c>
      <c r="B9" s="210">
        <f t="shared" ref="B9:Q9" si="11">B2/B8</f>
        <v>1.358899061</v>
      </c>
      <c r="C9" s="210">
        <f t="shared" si="11"/>
        <v>1.266867046</v>
      </c>
      <c r="D9" s="210">
        <f t="shared" si="11"/>
        <v>1.248623168</v>
      </c>
      <c r="E9" s="210">
        <f t="shared" si="11"/>
        <v>1.396501369</v>
      </c>
      <c r="F9" s="210">
        <f t="shared" si="11"/>
        <v>1.424992982</v>
      </c>
      <c r="G9" s="210">
        <f t="shared" si="11"/>
        <v>1.480609638</v>
      </c>
      <c r="H9" s="210">
        <f t="shared" si="11"/>
        <v>1.520193824</v>
      </c>
      <c r="I9" s="210">
        <f t="shared" si="11"/>
        <v>1.570028094</v>
      </c>
      <c r="J9" s="210">
        <f t="shared" si="11"/>
        <v>1.723674987</v>
      </c>
      <c r="K9" s="210">
        <f t="shared" si="11"/>
        <v>1.753508278</v>
      </c>
      <c r="L9" s="212">
        <f t="shared" si="11"/>
        <v>1.535695858</v>
      </c>
      <c r="M9" s="433">
        <f t="shared" si="11"/>
        <v>1.55</v>
      </c>
      <c r="N9" s="212">
        <f t="shared" si="11"/>
        <v>1.630669137</v>
      </c>
      <c r="O9" s="212">
        <f t="shared" si="11"/>
        <v>1.62252296</v>
      </c>
      <c r="P9" s="212">
        <f t="shared" si="11"/>
        <v>1.70447655</v>
      </c>
      <c r="Q9" s="212">
        <f t="shared" si="11"/>
        <v>1.793687696</v>
      </c>
      <c r="R9" s="4"/>
      <c r="S9" s="4"/>
      <c r="T9" s="4"/>
      <c r="U9" s="4"/>
      <c r="V9" s="4"/>
      <c r="W9" s="4"/>
      <c r="X9" s="4"/>
      <c r="Y9" s="4"/>
      <c r="Z9" s="4"/>
      <c r="AA9" s="4"/>
      <c r="AB9" s="4"/>
      <c r="AC9" s="4"/>
      <c r="AD9" s="4"/>
    </row>
    <row r="10">
      <c r="A10" s="19" t="s">
        <v>67</v>
      </c>
      <c r="B10" s="210">
        <f t="shared" ref="B10:Q10" si="12">B3/B8</f>
        <v>0.1101880196</v>
      </c>
      <c r="C10" s="210">
        <f t="shared" si="12"/>
        <v>0.113486824</v>
      </c>
      <c r="D10" s="210">
        <f t="shared" si="12"/>
        <v>0.2094054795</v>
      </c>
      <c r="E10" s="210">
        <f t="shared" si="12"/>
        <v>0.2757960672</v>
      </c>
      <c r="F10" s="210">
        <f t="shared" si="12"/>
        <v>0.2801777659</v>
      </c>
      <c r="G10" s="210">
        <f t="shared" si="12"/>
        <v>0.4181625486</v>
      </c>
      <c r="H10" s="210">
        <f t="shared" si="12"/>
        <v>0.344892878</v>
      </c>
      <c r="I10" s="210">
        <f t="shared" si="12"/>
        <v>0.1568667519</v>
      </c>
      <c r="J10" s="210">
        <f t="shared" si="12"/>
        <v>0.1468597349</v>
      </c>
      <c r="K10" s="210">
        <f t="shared" si="12"/>
        <v>0.3103038412</v>
      </c>
      <c r="L10" s="210">
        <f t="shared" si="12"/>
        <v>0.3007154124</v>
      </c>
      <c r="M10" s="210">
        <f t="shared" si="12"/>
        <v>0.149752264</v>
      </c>
      <c r="N10" s="212">
        <f t="shared" si="12"/>
        <v>0.1751841411</v>
      </c>
      <c r="O10" s="212">
        <f t="shared" si="12"/>
        <v>0.2545171657</v>
      </c>
      <c r="P10" s="212">
        <f t="shared" si="12"/>
        <v>0.3491324201</v>
      </c>
      <c r="Q10" s="212">
        <f t="shared" si="12"/>
        <v>0.2970437162</v>
      </c>
      <c r="R10" s="4"/>
      <c r="S10" s="4"/>
      <c r="T10" s="4"/>
      <c r="U10" s="4"/>
      <c r="V10" s="4"/>
      <c r="W10" s="4"/>
      <c r="X10" s="4"/>
      <c r="Y10" s="4"/>
      <c r="Z10" s="4"/>
      <c r="AA10" s="4"/>
      <c r="AB10" s="4"/>
      <c r="AC10" s="4"/>
      <c r="AD10" s="4"/>
    </row>
    <row r="11">
      <c r="A11" s="19" t="s">
        <v>9</v>
      </c>
      <c r="B11" s="210">
        <f t="shared" ref="B11:K11" si="13">B4/B8</f>
        <v>1.248711041</v>
      </c>
      <c r="C11" s="210">
        <f t="shared" si="13"/>
        <v>1.153380222</v>
      </c>
      <c r="D11" s="210">
        <f t="shared" si="13"/>
        <v>1.039217688</v>
      </c>
      <c r="E11" s="210">
        <f t="shared" si="13"/>
        <v>1.120705302</v>
      </c>
      <c r="F11" s="210">
        <f t="shared" si="13"/>
        <v>1.144815216</v>
      </c>
      <c r="G11" s="210">
        <f t="shared" si="13"/>
        <v>1.06244709</v>
      </c>
      <c r="H11" s="210">
        <f t="shared" si="13"/>
        <v>1.175300946</v>
      </c>
      <c r="I11" s="210">
        <f t="shared" si="13"/>
        <v>1.413161342</v>
      </c>
      <c r="J11" s="210">
        <f t="shared" si="13"/>
        <v>1.576815252</v>
      </c>
      <c r="K11" s="210">
        <f t="shared" si="13"/>
        <v>1.443204437</v>
      </c>
      <c r="L11" s="212">
        <v>1.2349804458515636</v>
      </c>
      <c r="M11" s="433">
        <f t="shared" ref="M11:Q11" si="14">M4/M8</f>
        <v>1.400247736</v>
      </c>
      <c r="N11" s="212">
        <f t="shared" si="14"/>
        <v>1.455484996</v>
      </c>
      <c r="O11" s="212">
        <f t="shared" si="14"/>
        <v>1.368005795</v>
      </c>
      <c r="P11" s="212">
        <f t="shared" si="14"/>
        <v>1.35534413</v>
      </c>
      <c r="Q11" s="212">
        <f t="shared" si="14"/>
        <v>1.49664398</v>
      </c>
      <c r="R11" s="4"/>
      <c r="S11" s="4"/>
      <c r="T11" s="4"/>
      <c r="U11" s="4"/>
      <c r="V11" s="4"/>
      <c r="W11" s="4"/>
      <c r="X11" s="4"/>
      <c r="Y11" s="4"/>
      <c r="Z11" s="4"/>
      <c r="AA11" s="4"/>
      <c r="AB11" s="4"/>
      <c r="AC11" s="4"/>
      <c r="AD11" s="4"/>
    </row>
    <row r="12">
      <c r="A12" s="21" t="s">
        <v>117</v>
      </c>
      <c r="B12" s="214">
        <f t="shared" ref="B12:K12" si="15">B4/B2</f>
        <v>0.9189137569</v>
      </c>
      <c r="C12" s="214">
        <f t="shared" si="15"/>
        <v>0.9104193101</v>
      </c>
      <c r="D12" s="214">
        <f t="shared" si="15"/>
        <v>0.8322908905</v>
      </c>
      <c r="E12" s="214">
        <f t="shared" si="15"/>
        <v>0.8025092755</v>
      </c>
      <c r="F12" s="214">
        <f t="shared" si="15"/>
        <v>0.8033830556</v>
      </c>
      <c r="G12" s="214">
        <f t="shared" si="15"/>
        <v>0.7175740737</v>
      </c>
      <c r="H12" s="214">
        <f t="shared" si="15"/>
        <v>0.7731257209</v>
      </c>
      <c r="I12" s="214">
        <f t="shared" si="15"/>
        <v>0.9000866593</v>
      </c>
      <c r="J12" s="214">
        <f t="shared" si="15"/>
        <v>0.9147984765</v>
      </c>
      <c r="K12" s="214">
        <f t="shared" si="15"/>
        <v>0.8230382799</v>
      </c>
      <c r="L12" s="216">
        <v>0.8041829631689155</v>
      </c>
      <c r="M12" s="434">
        <f t="shared" ref="M12:Q12" si="16">M4/M2</f>
        <v>0.9033856361</v>
      </c>
      <c r="N12" s="216">
        <f t="shared" si="16"/>
        <v>0.8925691686</v>
      </c>
      <c r="O12" s="216">
        <f t="shared" si="16"/>
        <v>0.8431349374</v>
      </c>
      <c r="P12" s="216">
        <f t="shared" si="16"/>
        <v>0.7951673667</v>
      </c>
      <c r="Q12" s="216">
        <f t="shared" si="16"/>
        <v>0.8343949636</v>
      </c>
      <c r="R12" s="23"/>
      <c r="S12" s="23"/>
      <c r="T12" s="23"/>
      <c r="U12" s="23"/>
      <c r="V12" s="23"/>
      <c r="W12" s="23"/>
      <c r="X12" s="23"/>
      <c r="Y12" s="23"/>
      <c r="Z12" s="23"/>
      <c r="AA12" s="23"/>
      <c r="AB12" s="23"/>
      <c r="AC12" s="23"/>
      <c r="AD12" s="23"/>
    </row>
    <row r="13">
      <c r="A13" s="24" t="s">
        <v>69</v>
      </c>
      <c r="B13" s="217"/>
      <c r="C13" s="217"/>
      <c r="D13" s="217"/>
      <c r="E13" s="217"/>
      <c r="F13" s="217"/>
      <c r="G13" s="218"/>
      <c r="H13" s="217"/>
      <c r="I13" s="217"/>
      <c r="J13" s="218"/>
      <c r="K13" s="218"/>
      <c r="L13" s="217"/>
      <c r="M13" s="222"/>
      <c r="N13" s="223"/>
      <c r="O13" s="223"/>
      <c r="P13" s="223"/>
      <c r="Q13" s="223"/>
      <c r="R13" s="4"/>
      <c r="S13" s="4"/>
      <c r="T13" s="4"/>
      <c r="U13" s="4"/>
      <c r="V13" s="4"/>
      <c r="W13" s="4"/>
      <c r="X13" s="4"/>
      <c r="Y13" s="4"/>
      <c r="Z13" s="4"/>
      <c r="AA13" s="4"/>
      <c r="AB13" s="4"/>
      <c r="AC13" s="4"/>
      <c r="AD13" s="4"/>
    </row>
    <row r="14">
      <c r="A14" s="19" t="s">
        <v>70</v>
      </c>
      <c r="B14" s="138">
        <v>281.185004</v>
      </c>
      <c r="C14" s="138">
        <v>2196.747733253963</v>
      </c>
      <c r="D14" s="138">
        <v>7961.189112878888</v>
      </c>
      <c r="E14" s="138">
        <v>20803.764425867146</v>
      </c>
      <c r="F14" s="138">
        <v>4805.0</v>
      </c>
      <c r="G14" s="131">
        <f>G87-F88</f>
        <v>25783.54313</v>
      </c>
      <c r="H14" s="131">
        <f t="shared" ref="H14:K14" si="17">H89</f>
        <v>15422.35061</v>
      </c>
      <c r="I14" s="131">
        <f t="shared" si="17"/>
        <v>-3094.631468</v>
      </c>
      <c r="J14" s="131">
        <f t="shared" si="17"/>
        <v>-2842.921429</v>
      </c>
      <c r="K14" s="131">
        <f t="shared" si="17"/>
        <v>22786.01681</v>
      </c>
      <c r="L14" s="200">
        <v>11909.111773673016</v>
      </c>
      <c r="M14" s="201">
        <f t="shared" ref="M14:Q14" si="18">M89</f>
        <v>-12641.40737</v>
      </c>
      <c r="N14" s="200">
        <f t="shared" si="18"/>
        <v>-3959.426432</v>
      </c>
      <c r="O14" s="200">
        <f t="shared" si="18"/>
        <v>12034.79605</v>
      </c>
      <c r="P14" s="200">
        <f t="shared" si="18"/>
        <v>33026.0247</v>
      </c>
      <c r="Q14" s="200">
        <f t="shared" si="18"/>
        <v>15974.03702</v>
      </c>
      <c r="R14" s="4"/>
      <c r="S14" s="4"/>
      <c r="T14" s="4"/>
      <c r="U14" s="4"/>
      <c r="V14" s="4"/>
      <c r="W14" s="4"/>
      <c r="X14" s="4"/>
      <c r="Y14" s="4"/>
      <c r="Z14" s="4"/>
      <c r="AA14" s="4"/>
      <c r="AB14" s="4"/>
      <c r="AC14" s="4"/>
      <c r="AD14" s="4"/>
    </row>
    <row r="15">
      <c r="A15" s="19" t="s">
        <v>23</v>
      </c>
      <c r="B15" s="138">
        <v>0.0</v>
      </c>
      <c r="C15" s="138">
        <v>0.0</v>
      </c>
      <c r="D15" s="138">
        <v>0.0</v>
      </c>
      <c r="E15" s="138">
        <v>0.0</v>
      </c>
      <c r="F15" s="138">
        <f>F45</f>
        <v>9279</v>
      </c>
      <c r="G15" s="138">
        <f>G92</f>
        <v>16210.74</v>
      </c>
      <c r="H15" s="138">
        <f t="shared" ref="H15:K15" si="19">H91</f>
        <v>14127.26</v>
      </c>
      <c r="I15" s="138">
        <f t="shared" si="19"/>
        <v>7831</v>
      </c>
      <c r="J15" s="138">
        <f t="shared" si="19"/>
        <v>7340</v>
      </c>
      <c r="K15" s="138">
        <f t="shared" si="19"/>
        <v>12283</v>
      </c>
      <c r="L15" s="200">
        <v>15945.44455718623</v>
      </c>
      <c r="M15" s="201">
        <f t="shared" ref="M15:O15" si="20">M45</f>
        <v>15630.35991</v>
      </c>
      <c r="N15" s="200">
        <f t="shared" si="20"/>
        <v>12182.6995</v>
      </c>
      <c r="O15" s="200">
        <f t="shared" si="20"/>
        <v>11742.29147</v>
      </c>
      <c r="P15" s="200">
        <f t="shared" ref="P15:Q15" si="21">P91</f>
        <v>10891.45529</v>
      </c>
      <c r="Q15" s="200">
        <f t="shared" si="21"/>
        <v>15909.15546</v>
      </c>
      <c r="R15" s="229"/>
      <c r="S15" s="4"/>
      <c r="T15" s="4"/>
      <c r="U15" s="4"/>
      <c r="V15" s="4"/>
      <c r="W15" s="4"/>
      <c r="X15" s="4"/>
      <c r="Y15" s="4"/>
      <c r="Z15" s="4"/>
      <c r="AA15" s="4"/>
      <c r="AB15" s="4"/>
      <c r="AC15" s="4"/>
      <c r="AD15" s="4"/>
    </row>
    <row r="16">
      <c r="A16" s="21" t="s">
        <v>118</v>
      </c>
      <c r="B16" s="230">
        <v>12814.0</v>
      </c>
      <c r="C16" s="230">
        <v>12000.0</v>
      </c>
      <c r="D16" s="230">
        <v>19780.43</v>
      </c>
      <c r="E16" s="230">
        <v>18166.495662854253</v>
      </c>
      <c r="F16" s="230">
        <v>26812.35</v>
      </c>
      <c r="G16" s="230">
        <v>26433.0</v>
      </c>
      <c r="H16" s="230">
        <v>31235.0</v>
      </c>
      <c r="I16" s="230">
        <v>24354.1</v>
      </c>
      <c r="J16" s="230">
        <v>24414.61</v>
      </c>
      <c r="K16" s="230">
        <v>28879.64</v>
      </c>
      <c r="L16" s="114">
        <v>21685.0</v>
      </c>
      <c r="M16" s="113">
        <v>23637.0</v>
      </c>
      <c r="N16" s="114">
        <v>26000.0</v>
      </c>
      <c r="O16" s="114">
        <f>N16*110%</f>
        <v>28600</v>
      </c>
      <c r="P16" s="114">
        <v>31625.0</v>
      </c>
      <c r="Q16" s="114">
        <v>35579.0</v>
      </c>
      <c r="R16" s="23"/>
      <c r="S16" s="23"/>
      <c r="T16" s="23"/>
      <c r="U16" s="23"/>
      <c r="V16" s="23"/>
      <c r="W16" s="23"/>
      <c r="X16" s="23"/>
      <c r="Y16" s="23"/>
      <c r="Z16" s="23"/>
      <c r="AA16" s="23"/>
      <c r="AB16" s="23"/>
      <c r="AC16" s="23"/>
      <c r="AD16" s="23"/>
    </row>
    <row r="17" ht="17.25" customHeight="1">
      <c r="A17" s="24" t="s">
        <v>73</v>
      </c>
      <c r="B17" s="4"/>
      <c r="C17" s="4"/>
      <c r="D17" s="4"/>
      <c r="E17" s="4"/>
      <c r="F17" s="364"/>
      <c r="G17" s="364"/>
      <c r="H17" s="364"/>
      <c r="I17" s="364"/>
      <c r="J17" s="364"/>
      <c r="K17" s="364"/>
      <c r="L17" s="240"/>
      <c r="M17" s="241"/>
      <c r="N17" s="240"/>
      <c r="O17" s="150"/>
      <c r="P17" s="150"/>
      <c r="Q17" s="119"/>
      <c r="R17" s="4"/>
      <c r="S17" s="4"/>
      <c r="T17" s="4"/>
      <c r="U17" s="4"/>
      <c r="V17" s="4"/>
      <c r="W17" s="4"/>
      <c r="X17" s="4"/>
      <c r="Y17" s="4"/>
      <c r="Z17" s="4"/>
      <c r="AA17" s="4"/>
      <c r="AB17" s="4"/>
      <c r="AC17" s="4"/>
      <c r="AD17" s="4"/>
    </row>
    <row r="18" ht="31.5" customHeight="1">
      <c r="A18" s="237" t="s">
        <v>74</v>
      </c>
      <c r="B18" s="4"/>
      <c r="C18" s="4"/>
      <c r="D18" s="4"/>
      <c r="E18" s="238"/>
      <c r="F18" s="149">
        <f t="shared" ref="F18:K18" si="22">F15/F34</f>
        <v>0.07030024774</v>
      </c>
      <c r="G18" s="149">
        <f t="shared" si="22"/>
        <v>0.1012456203</v>
      </c>
      <c r="H18" s="149">
        <f t="shared" si="22"/>
        <v>0.07476243901</v>
      </c>
      <c r="I18" s="149">
        <f t="shared" si="22"/>
        <v>0.03651326526</v>
      </c>
      <c r="J18" s="149">
        <f t="shared" si="22"/>
        <v>0.03005228442</v>
      </c>
      <c r="K18" s="149">
        <f t="shared" si="22"/>
        <v>0.04296557996</v>
      </c>
      <c r="L18" s="240">
        <v>0.08655302236265297</v>
      </c>
      <c r="M18" s="241">
        <f t="shared" ref="M18:Q18" si="23">M15/M34</f>
        <v>0.0790329455</v>
      </c>
      <c r="N18" s="240">
        <f t="shared" si="23"/>
        <v>0.04888972893</v>
      </c>
      <c r="O18" s="240">
        <f t="shared" si="23"/>
        <v>0.03959042114</v>
      </c>
      <c r="P18" s="240">
        <f t="shared" si="23"/>
        <v>0.03034856009</v>
      </c>
      <c r="Q18" s="240">
        <f t="shared" si="23"/>
        <v>0.03663431175</v>
      </c>
      <c r="R18" s="4"/>
      <c r="S18" s="4"/>
      <c r="T18" s="4"/>
      <c r="U18" s="4"/>
      <c r="V18" s="4"/>
      <c r="W18" s="4"/>
      <c r="X18" s="4"/>
      <c r="Y18" s="4"/>
      <c r="Z18" s="4"/>
      <c r="AA18" s="4"/>
      <c r="AB18" s="4"/>
      <c r="AC18" s="4"/>
      <c r="AD18" s="4"/>
    </row>
    <row r="19">
      <c r="A19" s="237" t="s">
        <v>119</v>
      </c>
      <c r="B19" s="4"/>
      <c r="C19" s="4"/>
      <c r="D19" s="4"/>
      <c r="E19" s="4"/>
      <c r="F19" s="149">
        <f t="shared" ref="F19:K19" si="24">F15/F27</f>
        <v>0.01710197953</v>
      </c>
      <c r="G19" s="149">
        <f t="shared" si="24"/>
        <v>0.02789031126</v>
      </c>
      <c r="H19" s="149">
        <f t="shared" si="24"/>
        <v>0.02113695705</v>
      </c>
      <c r="I19" s="149">
        <f t="shared" si="24"/>
        <v>0.01201331574</v>
      </c>
      <c r="J19" s="149">
        <f t="shared" si="24"/>
        <v>0.009429817236</v>
      </c>
      <c r="K19" s="149" t="str">
        <f t="shared" si="24"/>
        <v>#DIV/0!</v>
      </c>
      <c r="L19" s="240"/>
      <c r="M19" s="241"/>
      <c r="N19" s="240"/>
      <c r="O19" s="150"/>
      <c r="P19" s="150"/>
      <c r="Q19" s="119"/>
      <c r="R19" s="4"/>
      <c r="S19" s="210"/>
      <c r="T19" s="4"/>
      <c r="U19" s="19"/>
      <c r="V19" s="19"/>
      <c r="W19" s="19"/>
      <c r="Y19" s="4"/>
      <c r="Z19" s="4"/>
      <c r="AA19" s="4"/>
      <c r="AB19" s="4"/>
      <c r="AC19" s="4"/>
      <c r="AD19" s="4"/>
    </row>
    <row r="20">
      <c r="A20" s="237" t="s">
        <v>75</v>
      </c>
      <c r="B20" s="4"/>
      <c r="C20" s="4"/>
      <c r="D20" s="4"/>
      <c r="E20" s="4"/>
      <c r="F20" s="149">
        <f t="shared" ref="F20:K20" si="25">F14/F34</f>
        <v>0.03640399724</v>
      </c>
      <c r="G20" s="149">
        <f t="shared" si="25"/>
        <v>0.1610334147</v>
      </c>
      <c r="H20" s="149">
        <f t="shared" si="25"/>
        <v>0.08161614826</v>
      </c>
      <c r="I20" s="149">
        <f t="shared" si="25"/>
        <v>-0.0144292044</v>
      </c>
      <c r="J20" s="149">
        <f t="shared" si="25"/>
        <v>-0.01163982062</v>
      </c>
      <c r="K20" s="149">
        <f t="shared" si="25"/>
        <v>0.07970483003</v>
      </c>
      <c r="L20" s="240">
        <v>0.06464351708535533</v>
      </c>
      <c r="M20" s="241">
        <f t="shared" ref="M20:Q20" si="26">M14/M34</f>
        <v>-0.06391968358</v>
      </c>
      <c r="N20" s="240">
        <f t="shared" si="26"/>
        <v>-0.01588935892</v>
      </c>
      <c r="O20" s="240">
        <f t="shared" si="26"/>
        <v>0.04057663235</v>
      </c>
      <c r="P20" s="240">
        <f t="shared" si="26"/>
        <v>0.09202556209</v>
      </c>
      <c r="Q20" s="240">
        <f t="shared" si="26"/>
        <v>0.03678371574</v>
      </c>
      <c r="R20" s="4"/>
      <c r="S20" s="4"/>
      <c r="T20" s="4"/>
      <c r="U20" s="435"/>
      <c r="V20" s="19"/>
      <c r="W20" s="19"/>
      <c r="Y20" s="4"/>
      <c r="Z20" s="4"/>
      <c r="AA20" s="4"/>
      <c r="AB20" s="4"/>
      <c r="AC20" s="4"/>
      <c r="AD20" s="4"/>
    </row>
    <row r="21">
      <c r="A21" s="246" t="s">
        <v>152</v>
      </c>
      <c r="B21" s="40">
        <f t="shared" ref="B21:G21" si="27">F15/B29</f>
        <v>0.3709226095</v>
      </c>
      <c r="C21" s="40">
        <f t="shared" si="27"/>
        <v>0.3296848653</v>
      </c>
      <c r="D21" s="40">
        <f t="shared" si="27"/>
        <v>0.2666327193</v>
      </c>
      <c r="E21" s="436">
        <f t="shared" si="27"/>
        <v>0.116301226</v>
      </c>
      <c r="F21" s="436">
        <f t="shared" si="27"/>
        <v>0.09571758982</v>
      </c>
      <c r="G21" s="436">
        <f t="shared" si="27"/>
        <v>0.1275066904</v>
      </c>
      <c r="H21" s="247">
        <f t="shared" ref="H21:I21" si="28">P15/H29</f>
        <v>0.1003720947</v>
      </c>
      <c r="I21" s="247">
        <f t="shared" si="28"/>
        <v>0.1271430492</v>
      </c>
      <c r="J21" s="247"/>
      <c r="K21" s="247"/>
      <c r="L21" s="261"/>
      <c r="M21" s="437"/>
      <c r="N21" s="261"/>
      <c r="O21" s="250"/>
      <c r="P21" s="250"/>
      <c r="Q21" s="154"/>
      <c r="R21" s="23"/>
      <c r="S21" s="23"/>
      <c r="T21" s="23"/>
      <c r="U21" s="438"/>
      <c r="V21" s="21"/>
      <c r="W21" s="21"/>
      <c r="X21" s="21"/>
      <c r="Y21" s="23"/>
      <c r="Z21" s="23"/>
      <c r="AA21" s="23"/>
      <c r="AB21" s="23"/>
      <c r="AC21" s="23"/>
      <c r="AD21" s="23"/>
    </row>
    <row r="22">
      <c r="A22" s="126" t="s">
        <v>122</v>
      </c>
      <c r="B22" s="4"/>
      <c r="C22" s="80"/>
      <c r="D22" s="80"/>
      <c r="E22" s="80"/>
      <c r="F22" s="131"/>
      <c r="G22" s="80"/>
      <c r="H22" s="206"/>
      <c r="I22" s="206"/>
      <c r="J22" s="206"/>
      <c r="K22" s="206"/>
      <c r="L22" s="150"/>
      <c r="M22" s="253"/>
      <c r="N22" s="150"/>
      <c r="O22" s="150"/>
      <c r="P22" s="150"/>
      <c r="Q22" s="119"/>
      <c r="R22" s="4"/>
      <c r="S22" s="4"/>
      <c r="T22" s="4"/>
      <c r="U22" s="435"/>
      <c r="V22" s="19"/>
      <c r="W22" s="19"/>
      <c r="Y22" s="4"/>
      <c r="Z22" s="4"/>
      <c r="AA22" s="4"/>
      <c r="AB22" s="4"/>
      <c r="AC22" s="4"/>
      <c r="AD22" s="4"/>
    </row>
    <row r="23">
      <c r="A23" s="36" t="s">
        <v>123</v>
      </c>
      <c r="B23" s="207">
        <v>21767.0</v>
      </c>
      <c r="C23" s="207">
        <v>21638.0</v>
      </c>
      <c r="D23" s="207">
        <v>22852.0</v>
      </c>
      <c r="E23" s="207">
        <v>27099.0</v>
      </c>
      <c r="F23" s="207">
        <v>30444.0</v>
      </c>
      <c r="G23" s="207">
        <v>33397.0</v>
      </c>
      <c r="H23" s="206">
        <v>37838.0</v>
      </c>
      <c r="I23" s="206">
        <v>41665.0</v>
      </c>
      <c r="J23" s="206">
        <v>45380.0</v>
      </c>
      <c r="K23" s="206">
        <v>48770.0</v>
      </c>
      <c r="L23" s="86">
        <v>36141.0</v>
      </c>
      <c r="M23" s="85">
        <v>39394.0</v>
      </c>
      <c r="N23" s="86">
        <v>43366.0</v>
      </c>
      <c r="O23" s="256">
        <v>47486.0</v>
      </c>
      <c r="P23" s="256">
        <v>52709.0</v>
      </c>
      <c r="Q23" s="86">
        <v>59298.0</v>
      </c>
      <c r="R23" s="4"/>
      <c r="S23" s="60">
        <f t="shared" ref="S23:X23" si="29">F23/E23</f>
        <v>1.123436289</v>
      </c>
      <c r="T23" s="60">
        <f t="shared" si="29"/>
        <v>1.096997766</v>
      </c>
      <c r="U23" s="60">
        <f t="shared" si="29"/>
        <v>1.132976016</v>
      </c>
      <c r="V23" s="60">
        <f t="shared" si="29"/>
        <v>1.101141709</v>
      </c>
      <c r="W23" s="60">
        <f t="shared" si="29"/>
        <v>1.089163567</v>
      </c>
      <c r="X23" s="60">
        <f t="shared" si="29"/>
        <v>1.074702512</v>
      </c>
      <c r="Y23" s="4"/>
      <c r="Z23" s="4"/>
      <c r="AA23" s="4"/>
      <c r="AB23" s="4"/>
      <c r="AC23" s="4"/>
      <c r="AD23" s="4"/>
    </row>
    <row r="24">
      <c r="A24" s="36" t="s">
        <v>124</v>
      </c>
      <c r="B24" s="138">
        <v>225.0</v>
      </c>
      <c r="C24" s="138">
        <v>225.0</v>
      </c>
      <c r="D24" s="138">
        <v>225.0</v>
      </c>
      <c r="E24" s="138">
        <v>225.0</v>
      </c>
      <c r="F24" s="138">
        <v>225.0</v>
      </c>
      <c r="G24" s="131">
        <v>225.0</v>
      </c>
      <c r="H24" s="131">
        <v>225.0</v>
      </c>
      <c r="I24" s="131">
        <v>225.0</v>
      </c>
      <c r="J24" s="131">
        <v>225.0</v>
      </c>
      <c r="K24" s="131">
        <v>225.0</v>
      </c>
      <c r="L24" s="200">
        <v>225.0</v>
      </c>
      <c r="M24" s="201">
        <v>225.0</v>
      </c>
      <c r="N24" s="200">
        <v>225.0</v>
      </c>
      <c r="O24" s="200">
        <v>225.0</v>
      </c>
      <c r="P24" s="200">
        <v>225.0</v>
      </c>
      <c r="Q24" s="200">
        <v>225.0</v>
      </c>
      <c r="R24" s="4"/>
      <c r="S24" s="4"/>
      <c r="T24" s="4"/>
      <c r="U24" s="4"/>
      <c r="V24" s="4"/>
      <c r="W24" s="435"/>
      <c r="X24" s="19"/>
      <c r="Y24" s="4"/>
      <c r="Z24" s="4"/>
      <c r="AA24" s="4"/>
      <c r="AB24" s="4"/>
      <c r="AC24" s="4"/>
      <c r="AD24" s="4"/>
    </row>
    <row r="25">
      <c r="A25" s="36" t="s">
        <v>125</v>
      </c>
      <c r="B25" s="138">
        <v>4882500.0</v>
      </c>
      <c r="C25" s="138">
        <v>4873500.0</v>
      </c>
      <c r="D25" s="138">
        <v>5097150.0</v>
      </c>
      <c r="E25" s="138">
        <v>6077475.0</v>
      </c>
      <c r="F25" s="138">
        <f t="shared" ref="F25:K25" si="30">F23*F24</f>
        <v>6849900</v>
      </c>
      <c r="G25" s="138">
        <f t="shared" si="30"/>
        <v>7514325</v>
      </c>
      <c r="H25" s="138">
        <f t="shared" si="30"/>
        <v>8513550</v>
      </c>
      <c r="I25" s="138">
        <f t="shared" si="30"/>
        <v>9374625</v>
      </c>
      <c r="J25" s="138">
        <f t="shared" si="30"/>
        <v>10210500</v>
      </c>
      <c r="K25" s="138">
        <f t="shared" si="30"/>
        <v>10973250</v>
      </c>
      <c r="L25" s="202">
        <v>8131725.0</v>
      </c>
      <c r="M25" s="258">
        <f t="shared" ref="M25:Q25" si="31">M23*M24</f>
        <v>8863650</v>
      </c>
      <c r="N25" s="202">
        <f t="shared" si="31"/>
        <v>9757350</v>
      </c>
      <c r="O25" s="202">
        <f t="shared" si="31"/>
        <v>10684350</v>
      </c>
      <c r="P25" s="202">
        <f t="shared" si="31"/>
        <v>11859525</v>
      </c>
      <c r="Q25" s="202">
        <f t="shared" si="31"/>
        <v>13342050</v>
      </c>
      <c r="R25" s="4"/>
      <c r="S25" s="4"/>
      <c r="T25" s="4"/>
      <c r="U25" s="4"/>
      <c r="V25" s="4"/>
      <c r="W25" s="4"/>
      <c r="X25" s="4"/>
      <c r="Y25" s="4"/>
      <c r="Z25" s="4"/>
      <c r="AA25" s="4"/>
      <c r="AB25" s="4"/>
      <c r="AC25" s="4"/>
      <c r="AD25" s="4"/>
    </row>
    <row r="26">
      <c r="A26" s="259" t="s">
        <v>126</v>
      </c>
      <c r="B26" s="260">
        <f t="shared" ref="B26:K26" si="32">B27/B25</f>
        <v>0.1182280082</v>
      </c>
      <c r="C26" s="260">
        <f t="shared" si="32"/>
        <v>0.06820957423</v>
      </c>
      <c r="D26" s="260">
        <f t="shared" si="32"/>
        <v>0.0692622544</v>
      </c>
      <c r="E26" s="260">
        <f t="shared" si="32"/>
        <v>0.08283608406</v>
      </c>
      <c r="F26" s="260">
        <f t="shared" si="32"/>
        <v>0.07920827603</v>
      </c>
      <c r="G26" s="260">
        <f t="shared" si="32"/>
        <v>0.07734985511</v>
      </c>
      <c r="H26" s="260">
        <f t="shared" si="32"/>
        <v>0.07850634929</v>
      </c>
      <c r="I26" s="260">
        <f t="shared" si="32"/>
        <v>0.06953451471</v>
      </c>
      <c r="J26" s="260">
        <f t="shared" si="32"/>
        <v>0.07623348514</v>
      </c>
      <c r="K26" s="260">
        <f t="shared" si="32"/>
        <v>0</v>
      </c>
      <c r="L26" s="154"/>
      <c r="M26" s="155"/>
      <c r="N26" s="154"/>
      <c r="O26" s="154"/>
      <c r="P26" s="154"/>
      <c r="Q26" s="154"/>
      <c r="R26" s="23"/>
      <c r="S26" s="23"/>
      <c r="T26" s="23"/>
      <c r="U26" s="23"/>
      <c r="V26" s="23"/>
      <c r="W26" s="23"/>
      <c r="X26" s="23"/>
      <c r="Y26" s="23"/>
      <c r="Z26" s="23"/>
      <c r="AA26" s="23"/>
      <c r="AB26" s="23"/>
      <c r="AC26" s="23"/>
      <c r="AD26" s="23"/>
    </row>
    <row r="27">
      <c r="A27" s="36" t="s">
        <v>127</v>
      </c>
      <c r="B27" s="262">
        <v>577248.25</v>
      </c>
      <c r="C27" s="262">
        <v>332419.36</v>
      </c>
      <c r="D27" s="262">
        <v>353040.1</v>
      </c>
      <c r="E27" s="262">
        <v>503434.23</v>
      </c>
      <c r="F27" s="262">
        <v>542568.77</v>
      </c>
      <c r="G27" s="262">
        <v>581231.95</v>
      </c>
      <c r="H27" s="262">
        <v>668367.73</v>
      </c>
      <c r="I27" s="262">
        <v>651860.0</v>
      </c>
      <c r="J27" s="262">
        <v>778382.0</v>
      </c>
      <c r="K27" s="445"/>
      <c r="L27" s="200"/>
      <c r="M27" s="201"/>
      <c r="N27" s="240"/>
      <c r="O27" s="240"/>
      <c r="P27" s="240"/>
      <c r="Q27" s="240"/>
      <c r="R27" s="149"/>
      <c r="S27" s="4"/>
      <c r="T27" s="131"/>
      <c r="U27" s="4"/>
      <c r="V27" s="131"/>
      <c r="W27" s="4"/>
      <c r="X27" s="131"/>
      <c r="Y27" s="4"/>
      <c r="Z27" s="131"/>
      <c r="AA27" s="4"/>
      <c r="AB27" s="4"/>
      <c r="AC27" s="4"/>
      <c r="AD27" s="4"/>
    </row>
    <row r="28">
      <c r="A28" s="38"/>
      <c r="B28" s="38"/>
      <c r="C28" s="36"/>
      <c r="D28" s="19"/>
      <c r="E28" s="131"/>
      <c r="F28" s="149"/>
      <c r="G28" s="149"/>
      <c r="H28" s="149"/>
      <c r="I28" s="252"/>
      <c r="J28" s="252"/>
      <c r="K28" s="149"/>
      <c r="L28" s="200"/>
      <c r="M28" s="201"/>
      <c r="N28" s="200"/>
      <c r="O28" s="200"/>
      <c r="P28" s="446">
        <v>0.4</v>
      </c>
      <c r="Q28" s="119"/>
      <c r="R28" s="131"/>
      <c r="S28" s="4"/>
      <c r="T28" s="131"/>
      <c r="U28" s="4"/>
      <c r="V28" s="131"/>
      <c r="W28" s="4"/>
      <c r="X28" s="131"/>
      <c r="Y28" s="4"/>
      <c r="Z28" s="131"/>
      <c r="AA28" s="4"/>
      <c r="AB28" s="4"/>
      <c r="AC28" s="4"/>
      <c r="AD28" s="4"/>
    </row>
    <row r="29">
      <c r="A29" s="36" t="s">
        <v>131</v>
      </c>
      <c r="B29" s="262">
        <v>25016.0</v>
      </c>
      <c r="C29" s="102">
        <v>49170.41</v>
      </c>
      <c r="D29" s="102">
        <v>52983.97</v>
      </c>
      <c r="E29" s="102">
        <v>67333.77</v>
      </c>
      <c r="F29" s="102">
        <v>76683.92</v>
      </c>
      <c r="G29" s="102">
        <v>96332.2</v>
      </c>
      <c r="H29" s="102">
        <v>108510.79</v>
      </c>
      <c r="I29" s="138">
        <v>125128.0</v>
      </c>
      <c r="J29" s="138">
        <v>162763.0</v>
      </c>
      <c r="K29" s="138">
        <v>184776.0</v>
      </c>
      <c r="L29" s="200"/>
      <c r="M29" s="201"/>
      <c r="N29" s="200"/>
      <c r="O29" s="200"/>
      <c r="P29" s="200">
        <f>K29*(1+$P$28)</f>
        <v>258686.4</v>
      </c>
      <c r="Q29" s="74">
        <f>P29*(1+$P$28)</f>
        <v>362160.96</v>
      </c>
      <c r="R29" s="131"/>
      <c r="S29" s="60">
        <f t="shared" ref="S29:X29" si="33">F29/E29</f>
        <v>1.138862713</v>
      </c>
      <c r="T29" s="60">
        <f t="shared" si="33"/>
        <v>1.256224251</v>
      </c>
      <c r="U29" s="60">
        <f t="shared" si="33"/>
        <v>1.126422837</v>
      </c>
      <c r="V29" s="60">
        <f t="shared" si="33"/>
        <v>1.15313878</v>
      </c>
      <c r="W29" s="60">
        <f t="shared" si="33"/>
        <v>1.300772009</v>
      </c>
      <c r="X29" s="60">
        <f t="shared" si="33"/>
        <v>1.135245725</v>
      </c>
      <c r="Y29" s="4"/>
      <c r="Z29" s="131"/>
      <c r="AA29" s="4"/>
      <c r="AB29" s="4"/>
      <c r="AC29" s="4"/>
      <c r="AD29" s="4"/>
    </row>
    <row r="30">
      <c r="A30" s="36" t="s">
        <v>132</v>
      </c>
      <c r="B30" s="439">
        <f t="shared" ref="B30:K30" si="34">B29/B27</f>
        <v>0.04333664069</v>
      </c>
      <c r="C30" s="439">
        <f t="shared" si="34"/>
        <v>0.147916806</v>
      </c>
      <c r="D30" s="439">
        <f t="shared" si="34"/>
        <v>0.1500791836</v>
      </c>
      <c r="E30" s="439">
        <f t="shared" si="34"/>
        <v>0.1337488911</v>
      </c>
      <c r="F30" s="439">
        <f t="shared" si="34"/>
        <v>0.1413349316</v>
      </c>
      <c r="G30" s="439">
        <f t="shared" si="34"/>
        <v>0.165737964</v>
      </c>
      <c r="H30" s="439">
        <f t="shared" si="34"/>
        <v>0.1623519286</v>
      </c>
      <c r="I30" s="439">
        <f t="shared" si="34"/>
        <v>0.1919553278</v>
      </c>
      <c r="J30" s="439">
        <f t="shared" si="34"/>
        <v>0.2091042701</v>
      </c>
      <c r="K30" s="439" t="str">
        <f t="shared" si="34"/>
        <v>#DIV/0!</v>
      </c>
      <c r="L30" s="200"/>
      <c r="M30" s="201"/>
      <c r="N30" s="200"/>
      <c r="O30" s="200"/>
      <c r="P30" s="200"/>
      <c r="Q30" s="150"/>
      <c r="R30" s="131"/>
      <c r="S30" s="60"/>
      <c r="T30" s="50"/>
      <c r="U30" s="60"/>
      <c r="V30" s="50"/>
      <c r="W30" s="60"/>
      <c r="X30" s="50"/>
      <c r="Y30" s="4"/>
      <c r="Z30" s="131"/>
      <c r="AA30" s="4"/>
      <c r="AB30" s="4"/>
      <c r="AC30" s="4"/>
      <c r="AD30" s="4"/>
    </row>
    <row r="31">
      <c r="A31" s="36" t="s">
        <v>133</v>
      </c>
      <c r="B31" s="269">
        <v>251.0</v>
      </c>
      <c r="C31" s="36">
        <v>493.0</v>
      </c>
      <c r="D31" s="19">
        <v>613.0</v>
      </c>
      <c r="E31" s="36">
        <v>788.0</v>
      </c>
      <c r="F31" s="36">
        <v>855.0</v>
      </c>
      <c r="G31" s="36">
        <v>1052.0</v>
      </c>
      <c r="H31" s="36">
        <v>1189.0</v>
      </c>
      <c r="I31" s="255">
        <v>1371.0</v>
      </c>
      <c r="J31" s="255">
        <v>1502.0</v>
      </c>
      <c r="K31" s="255">
        <v>1808.0</v>
      </c>
      <c r="L31" s="200"/>
      <c r="M31" s="201"/>
      <c r="N31" s="200"/>
      <c r="O31" s="200"/>
      <c r="P31" s="200"/>
      <c r="Q31" s="119"/>
      <c r="R31" s="131"/>
      <c r="S31" s="60">
        <f t="shared" ref="S31:X31" si="35">F31/E31</f>
        <v>1.085025381</v>
      </c>
      <c r="T31" s="60">
        <f t="shared" si="35"/>
        <v>1.230409357</v>
      </c>
      <c r="U31" s="60">
        <f t="shared" si="35"/>
        <v>1.130228137</v>
      </c>
      <c r="V31" s="60">
        <f t="shared" si="35"/>
        <v>1.153069807</v>
      </c>
      <c r="W31" s="60">
        <f t="shared" si="35"/>
        <v>1.095550693</v>
      </c>
      <c r="X31" s="60">
        <f t="shared" si="35"/>
        <v>1.203728362</v>
      </c>
      <c r="Y31" s="4"/>
      <c r="Z31" s="131"/>
      <c r="AA31" s="4"/>
      <c r="AB31" s="4"/>
      <c r="AC31" s="4"/>
      <c r="AD31" s="4"/>
    </row>
    <row r="32">
      <c r="A32" s="259" t="s">
        <v>135</v>
      </c>
      <c r="B32" s="260">
        <f t="shared" ref="B32:K32" si="36">B31/B23</f>
        <v>0.01153121698</v>
      </c>
      <c r="C32" s="260">
        <f t="shared" si="36"/>
        <v>0.02278399113</v>
      </c>
      <c r="D32" s="260">
        <f t="shared" si="36"/>
        <v>0.02682478558</v>
      </c>
      <c r="E32" s="260">
        <f t="shared" si="36"/>
        <v>0.02907856378</v>
      </c>
      <c r="F32" s="260">
        <f t="shared" si="36"/>
        <v>0.0280843516</v>
      </c>
      <c r="G32" s="260">
        <f t="shared" si="36"/>
        <v>0.03149983531</v>
      </c>
      <c r="H32" s="260">
        <f t="shared" si="36"/>
        <v>0.03142343676</v>
      </c>
      <c r="I32" s="260">
        <f t="shared" si="36"/>
        <v>0.03290531621</v>
      </c>
      <c r="J32" s="260">
        <f t="shared" si="36"/>
        <v>0.03309828118</v>
      </c>
      <c r="K32" s="260">
        <f t="shared" si="36"/>
        <v>0.03707197047</v>
      </c>
      <c r="L32" s="114"/>
      <c r="M32" s="113"/>
      <c r="N32" s="114"/>
      <c r="O32" s="114"/>
      <c r="P32" s="114"/>
      <c r="Q32" s="154"/>
      <c r="R32" s="112"/>
      <c r="S32" s="23"/>
      <c r="T32" s="112"/>
      <c r="U32" s="23"/>
      <c r="V32" s="112"/>
      <c r="W32" s="23"/>
      <c r="X32" s="112"/>
      <c r="Y32" s="23"/>
      <c r="Z32" s="112"/>
      <c r="AA32" s="23"/>
      <c r="AB32" s="23"/>
      <c r="AC32" s="23"/>
      <c r="AD32" s="23"/>
    </row>
    <row r="33">
      <c r="A33" s="38"/>
      <c r="B33" s="38"/>
      <c r="C33" s="38"/>
      <c r="D33" s="4"/>
      <c r="E33" s="131"/>
      <c r="F33" s="131"/>
      <c r="G33" s="131"/>
      <c r="H33" s="197"/>
      <c r="I33" s="197"/>
      <c r="J33" s="197"/>
      <c r="K33" s="197"/>
      <c r="L33" s="200"/>
      <c r="M33" s="201"/>
      <c r="N33" s="200"/>
      <c r="O33" s="200"/>
      <c r="P33" s="200"/>
      <c r="Q33" s="119"/>
      <c r="R33" s="131"/>
      <c r="S33" s="4"/>
      <c r="T33" s="131"/>
      <c r="U33" s="4"/>
      <c r="V33" s="131"/>
      <c r="W33" s="4"/>
      <c r="X33" s="131"/>
      <c r="Y33" s="4"/>
      <c r="Z33" s="131"/>
      <c r="AA33" s="4"/>
      <c r="AB33" s="4"/>
      <c r="AC33" s="4"/>
      <c r="AD33" s="4"/>
    </row>
    <row r="34">
      <c r="A34" s="38" t="s">
        <v>13</v>
      </c>
      <c r="B34" s="102">
        <f t="shared" ref="B34:K34" si="37">SUM(B38:B41)</f>
        <v>20702</v>
      </c>
      <c r="C34" s="102">
        <f t="shared" si="37"/>
        <v>51212</v>
      </c>
      <c r="D34" s="102">
        <f t="shared" si="37"/>
        <v>74392</v>
      </c>
      <c r="E34" s="102">
        <f t="shared" si="37"/>
        <v>106585</v>
      </c>
      <c r="F34" s="102">
        <f t="shared" si="37"/>
        <v>131991</v>
      </c>
      <c r="G34" s="102">
        <f t="shared" si="37"/>
        <v>160113</v>
      </c>
      <c r="H34" s="102">
        <f t="shared" si="37"/>
        <v>188962</v>
      </c>
      <c r="I34" s="102">
        <f t="shared" si="37"/>
        <v>214470</v>
      </c>
      <c r="J34" s="102">
        <f t="shared" si="37"/>
        <v>244241</v>
      </c>
      <c r="K34" s="102">
        <f t="shared" si="37"/>
        <v>285880</v>
      </c>
      <c r="L34" s="107">
        <v>184227.47261644533</v>
      </c>
      <c r="M34" s="106">
        <f t="shared" ref="M34:Q34" si="38">SUM(M38:M41)</f>
        <v>197770.1806</v>
      </c>
      <c r="N34" s="107">
        <f t="shared" si="38"/>
        <v>249187.299</v>
      </c>
      <c r="O34" s="107">
        <f t="shared" si="38"/>
        <v>296594.2553</v>
      </c>
      <c r="P34" s="107">
        <f t="shared" si="38"/>
        <v>358878.8153</v>
      </c>
      <c r="Q34" s="107">
        <f t="shared" si="38"/>
        <v>434269.2601</v>
      </c>
      <c r="R34" s="131"/>
      <c r="S34" s="4"/>
      <c r="T34" s="131"/>
      <c r="U34" s="4"/>
      <c r="V34" s="131"/>
      <c r="W34" s="4"/>
      <c r="X34" s="131"/>
      <c r="Y34" s="4"/>
      <c r="Z34" s="131"/>
      <c r="AA34" s="4"/>
      <c r="AB34" s="4"/>
      <c r="AC34" s="4"/>
      <c r="AD34" s="4"/>
    </row>
    <row r="35">
      <c r="A35" s="36" t="s">
        <v>136</v>
      </c>
      <c r="B35" s="80">
        <f t="shared" ref="B35:K35" si="39">SUM(B47:B50)</f>
        <v>200</v>
      </c>
      <c r="C35" s="80">
        <f t="shared" si="39"/>
        <v>500</v>
      </c>
      <c r="D35" s="80">
        <f t="shared" si="39"/>
        <v>790</v>
      </c>
      <c r="E35" s="80">
        <f t="shared" si="39"/>
        <v>1146</v>
      </c>
      <c r="F35" s="80">
        <f t="shared" si="39"/>
        <v>1428</v>
      </c>
      <c r="G35" s="80">
        <f t="shared" si="39"/>
        <v>1729</v>
      </c>
      <c r="H35" s="80">
        <f t="shared" si="39"/>
        <v>2062</v>
      </c>
      <c r="I35" s="80">
        <f t="shared" si="39"/>
        <v>2283</v>
      </c>
      <c r="J35" s="80">
        <f t="shared" si="39"/>
        <v>2083</v>
      </c>
      <c r="K35" s="80">
        <f t="shared" si="39"/>
        <v>2383</v>
      </c>
      <c r="L35" s="86">
        <v>1959.7893194219214</v>
      </c>
      <c r="M35" s="85">
        <f t="shared" ref="M35:Q35" si="40">SUM(M47:M50)</f>
        <v>1895.39006</v>
      </c>
      <c r="N35" s="86">
        <f t="shared" si="40"/>
        <v>2532.026388</v>
      </c>
      <c r="O35" s="86">
        <f t="shared" si="40"/>
        <v>2951.638221</v>
      </c>
      <c r="P35" s="86">
        <f t="shared" si="40"/>
        <v>3420.661217</v>
      </c>
      <c r="Q35" s="86">
        <f t="shared" si="40"/>
        <v>4028.197813</v>
      </c>
      <c r="R35" s="131"/>
      <c r="S35" s="4"/>
      <c r="T35" s="131"/>
      <c r="U35" s="4"/>
      <c r="V35" s="131"/>
      <c r="W35" s="4"/>
      <c r="X35" s="131"/>
      <c r="Y35" s="4"/>
      <c r="Z35" s="131"/>
      <c r="AA35" s="4"/>
      <c r="AB35" s="4"/>
      <c r="AC35" s="4"/>
      <c r="AD35" s="4"/>
    </row>
    <row r="36">
      <c r="A36" s="259" t="s">
        <v>137</v>
      </c>
      <c r="B36" s="22">
        <f t="shared" ref="B36:K36" si="41">B34/B35</f>
        <v>103.51</v>
      </c>
      <c r="C36" s="22">
        <f t="shared" si="41"/>
        <v>102.424</v>
      </c>
      <c r="D36" s="22">
        <f t="shared" si="41"/>
        <v>94.16708861</v>
      </c>
      <c r="E36" s="22">
        <f t="shared" si="41"/>
        <v>93.0061082</v>
      </c>
      <c r="F36" s="22">
        <f t="shared" si="41"/>
        <v>92.43067227</v>
      </c>
      <c r="G36" s="22">
        <f t="shared" si="41"/>
        <v>92.6043956</v>
      </c>
      <c r="H36" s="22">
        <f t="shared" si="41"/>
        <v>91.64015519</v>
      </c>
      <c r="I36" s="22">
        <f t="shared" si="41"/>
        <v>93.94218134</v>
      </c>
      <c r="J36" s="22">
        <f t="shared" si="41"/>
        <v>117.2544407</v>
      </c>
      <c r="K36" s="22">
        <f t="shared" si="41"/>
        <v>119.9664289</v>
      </c>
      <c r="L36" s="111">
        <v>94.00371294542357</v>
      </c>
      <c r="M36" s="110">
        <f t="shared" ref="M36:Q36" si="42">M34/M35</f>
        <v>104.3427339</v>
      </c>
      <c r="N36" s="111">
        <f t="shared" si="42"/>
        <v>98.41417934</v>
      </c>
      <c r="O36" s="111">
        <f t="shared" si="42"/>
        <v>100.4846235</v>
      </c>
      <c r="P36" s="111">
        <f t="shared" si="42"/>
        <v>104.915042</v>
      </c>
      <c r="Q36" s="111">
        <f t="shared" si="42"/>
        <v>107.8073323</v>
      </c>
      <c r="R36" s="23"/>
      <c r="S36" s="23"/>
      <c r="T36" s="23"/>
      <c r="U36" s="23"/>
      <c r="V36" s="23"/>
      <c r="W36" s="23"/>
      <c r="X36" s="23"/>
      <c r="Y36" s="23"/>
      <c r="Z36" s="23"/>
      <c r="AA36" s="23"/>
      <c r="AB36" s="23"/>
      <c r="AC36" s="23"/>
      <c r="AD36" s="23"/>
    </row>
    <row r="37">
      <c r="A37" s="270" t="s">
        <v>16</v>
      </c>
      <c r="B37" s="38"/>
      <c r="C37" s="8"/>
      <c r="D37" s="8"/>
      <c r="E37" s="8"/>
      <c r="F37" s="8"/>
      <c r="G37" s="8"/>
      <c r="H37" s="8"/>
      <c r="I37" s="8"/>
      <c r="J37" s="8"/>
      <c r="K37" s="8"/>
      <c r="L37" s="119"/>
      <c r="M37" s="118"/>
      <c r="N37" s="119"/>
      <c r="O37" s="119"/>
      <c r="P37" s="119"/>
      <c r="Q37" s="150"/>
      <c r="R37" s="19"/>
      <c r="S37" s="4"/>
      <c r="T37" s="4"/>
      <c r="U37" s="4"/>
      <c r="V37" s="4"/>
      <c r="W37" s="4"/>
      <c r="X37" s="4"/>
      <c r="Y37" s="4"/>
      <c r="Z37" s="4"/>
      <c r="AA37" s="4"/>
      <c r="AB37" s="4"/>
      <c r="AC37" s="4"/>
      <c r="AD37" s="4"/>
    </row>
    <row r="38">
      <c r="A38" s="36" t="s">
        <v>17</v>
      </c>
      <c r="B38" s="147">
        <v>20702.0</v>
      </c>
      <c r="C38" s="147">
        <v>38348.0</v>
      </c>
      <c r="D38" s="131">
        <v>43266.0</v>
      </c>
      <c r="E38" s="131">
        <v>54620.0</v>
      </c>
      <c r="F38" s="131">
        <v>66098.0</v>
      </c>
      <c r="G38" s="131">
        <v>83467.0</v>
      </c>
      <c r="H38" s="139">
        <v>95925.0</v>
      </c>
      <c r="I38" s="139">
        <v>120961.0</v>
      </c>
      <c r="J38" s="139">
        <v>147609.0</v>
      </c>
      <c r="K38" s="139">
        <v>167266.0</v>
      </c>
      <c r="L38" s="70">
        <v>80344.0</v>
      </c>
      <c r="M38" s="272">
        <f>H38*(1+10%)</f>
        <v>105517.5</v>
      </c>
      <c r="N38" s="70">
        <f>I38*(1+20%)</f>
        <v>145153.2</v>
      </c>
      <c r="O38" s="70">
        <f>N38*(1+20%)</f>
        <v>174183.84</v>
      </c>
      <c r="P38" s="70">
        <f>P29*0.9</f>
        <v>232817.76</v>
      </c>
      <c r="Q38" s="70">
        <f>P38*(1+20%)</f>
        <v>279381.312</v>
      </c>
      <c r="R38" s="60"/>
      <c r="S38" s="60">
        <f t="shared" ref="S38:X38" si="43">F38/F29</f>
        <v>0.861953849</v>
      </c>
      <c r="T38" s="60">
        <f t="shared" si="43"/>
        <v>0.8664496399</v>
      </c>
      <c r="U38" s="60">
        <f t="shared" si="43"/>
        <v>0.88401347</v>
      </c>
      <c r="V38" s="60">
        <f t="shared" si="43"/>
        <v>0.9666981011</v>
      </c>
      <c r="W38" s="60">
        <f t="shared" si="43"/>
        <v>0.9068953018</v>
      </c>
      <c r="X38" s="60">
        <f t="shared" si="43"/>
        <v>0.9052366108</v>
      </c>
      <c r="Y38" s="4"/>
      <c r="Z38" s="4"/>
      <c r="AA38" s="4"/>
      <c r="AB38" s="4"/>
      <c r="AC38" s="4"/>
      <c r="AD38" s="4"/>
    </row>
    <row r="39">
      <c r="A39" s="180" t="s">
        <v>18</v>
      </c>
      <c r="B39" s="38"/>
      <c r="C39" s="147">
        <v>12864.0</v>
      </c>
      <c r="D39" s="131">
        <v>20473.0</v>
      </c>
      <c r="E39" s="131">
        <v>23806.0</v>
      </c>
      <c r="F39" s="131">
        <v>29464.0</v>
      </c>
      <c r="G39" s="131">
        <v>34303.0</v>
      </c>
      <c r="H39" s="197">
        <v>43016.0</v>
      </c>
      <c r="I39" s="197">
        <f>43113</f>
        <v>43113</v>
      </c>
      <c r="J39" s="197">
        <v>47383.0</v>
      </c>
      <c r="K39" s="197">
        <v>60601.0</v>
      </c>
      <c r="L39" s="200">
        <v>49153.31124742412</v>
      </c>
      <c r="M39" s="201">
        <f t="shared" ref="M39:N39" si="44">H38*M56</f>
        <v>41941.74456</v>
      </c>
      <c r="N39" s="200">
        <f t="shared" si="44"/>
        <v>54365.30199</v>
      </c>
      <c r="O39" s="200">
        <f t="shared" ref="O39:O42" si="46">N38*O56</f>
        <v>65238.36238</v>
      </c>
      <c r="P39" s="200">
        <f t="shared" ref="P39:P42" si="47">K38*P56</f>
        <v>61804.0782</v>
      </c>
      <c r="Q39" s="200">
        <f t="shared" ref="Q39:Q42" si="48">P38*Q56</f>
        <v>86025.17574</v>
      </c>
      <c r="S39" s="4"/>
      <c r="T39" s="4"/>
      <c r="U39" s="4"/>
      <c r="V39" s="4"/>
      <c r="W39" s="4"/>
      <c r="X39" s="4"/>
      <c r="Y39" s="4"/>
      <c r="Z39" s="4"/>
      <c r="AA39" s="4"/>
      <c r="AB39" s="4"/>
      <c r="AC39" s="4"/>
      <c r="AD39" s="4"/>
    </row>
    <row r="40">
      <c r="A40" s="38" t="s">
        <v>19</v>
      </c>
      <c r="B40" s="38"/>
      <c r="C40" s="38"/>
      <c r="D40" s="131">
        <v>10653.0</v>
      </c>
      <c r="E40" s="131">
        <v>18342.0</v>
      </c>
      <c r="F40" s="131">
        <v>19747.0</v>
      </c>
      <c r="G40" s="131">
        <v>24611.0</v>
      </c>
      <c r="H40" s="197">
        <v>29571.0</v>
      </c>
      <c r="I40" s="197">
        <f>28502</f>
        <v>28502</v>
      </c>
      <c r="J40" s="197">
        <v>29030.0</v>
      </c>
      <c r="K40" s="197">
        <v>33775.0</v>
      </c>
      <c r="L40" s="200">
        <v>30990.92037786352</v>
      </c>
      <c r="M40" s="201">
        <f t="shared" ref="M40:N40" si="45">H39*M57</f>
        <v>29256.91504</v>
      </c>
      <c r="N40" s="200">
        <f t="shared" si="45"/>
        <v>28566.27129</v>
      </c>
      <c r="O40" s="200">
        <f t="shared" si="46"/>
        <v>36021.94154</v>
      </c>
      <c r="P40" s="200">
        <f t="shared" si="47"/>
        <v>38877.21118</v>
      </c>
      <c r="Q40" s="200">
        <f t="shared" si="48"/>
        <v>39649.019</v>
      </c>
      <c r="R40" s="4"/>
      <c r="S40" s="4"/>
      <c r="T40" s="4"/>
      <c r="U40" s="4"/>
      <c r="V40" s="4"/>
      <c r="W40" s="4"/>
      <c r="X40" s="4"/>
      <c r="Y40" s="4"/>
      <c r="Z40" s="4"/>
      <c r="AA40" s="4"/>
      <c r="AB40" s="4"/>
      <c r="AC40" s="4"/>
      <c r="AD40" s="4"/>
    </row>
    <row r="41">
      <c r="A41" s="38" t="s">
        <v>20</v>
      </c>
      <c r="B41" s="38"/>
      <c r="C41" s="38"/>
      <c r="D41" s="4"/>
      <c r="E41" s="131">
        <v>9817.0</v>
      </c>
      <c r="F41" s="131">
        <v>16682.0</v>
      </c>
      <c r="G41" s="131">
        <v>17732.0</v>
      </c>
      <c r="H41" s="197">
        <v>20450.0</v>
      </c>
      <c r="I41" s="197">
        <f>21894</f>
        <v>21894</v>
      </c>
      <c r="J41" s="197">
        <v>20219.0</v>
      </c>
      <c r="K41" s="197">
        <v>24238.0</v>
      </c>
      <c r="L41" s="200">
        <v>23739.240991157676</v>
      </c>
      <c r="M41" s="201">
        <f t="shared" ref="M41:N41" si="49">H40*M58</f>
        <v>21054.02105</v>
      </c>
      <c r="N41" s="200">
        <f t="shared" si="49"/>
        <v>21102.52572</v>
      </c>
      <c r="O41" s="200">
        <f t="shared" si="46"/>
        <v>21150.11138</v>
      </c>
      <c r="P41" s="200">
        <f t="shared" si="47"/>
        <v>25379.76593</v>
      </c>
      <c r="Q41" s="200">
        <f t="shared" si="48"/>
        <v>29213.75337</v>
      </c>
      <c r="R41" s="440"/>
      <c r="S41" s="4"/>
      <c r="T41" s="4"/>
      <c r="U41" s="4"/>
      <c r="V41" s="4"/>
      <c r="W41" s="4"/>
      <c r="X41" s="4"/>
      <c r="Y41" s="4"/>
      <c r="Z41" s="4"/>
      <c r="AA41" s="4"/>
      <c r="AB41" s="4"/>
      <c r="AC41" s="4"/>
      <c r="AD41" s="4"/>
    </row>
    <row r="42">
      <c r="A42" s="36" t="s">
        <v>84</v>
      </c>
      <c r="B42" s="38"/>
      <c r="C42" s="38"/>
      <c r="D42" s="4"/>
      <c r="E42" s="131"/>
      <c r="F42" s="131">
        <v>9279.0</v>
      </c>
      <c r="G42" s="131">
        <v>15749.0</v>
      </c>
      <c r="H42" s="197">
        <v>17323.0</v>
      </c>
      <c r="I42" s="197">
        <f>14224</f>
        <v>14224</v>
      </c>
      <c r="J42" s="197">
        <v>17987.0</v>
      </c>
      <c r="K42" s="197">
        <v>17603.0</v>
      </c>
      <c r="L42" s="200">
        <v>15945.44455718623</v>
      </c>
      <c r="M42" s="201">
        <f t="shared" ref="M42:N42" si="50">H41*M59</f>
        <v>15630.35991</v>
      </c>
      <c r="N42" s="200">
        <f t="shared" si="50"/>
        <v>15228.37438</v>
      </c>
      <c r="O42" s="200">
        <f t="shared" si="46"/>
        <v>14677.86434</v>
      </c>
      <c r="P42" s="200">
        <f t="shared" si="47"/>
        <v>18991.80783</v>
      </c>
      <c r="Q42" s="200">
        <f t="shared" si="48"/>
        <v>19886.44432</v>
      </c>
      <c r="R42" s="4"/>
      <c r="S42" s="4"/>
      <c r="T42" s="4"/>
      <c r="U42" s="4"/>
      <c r="V42" s="4"/>
      <c r="W42" s="4"/>
      <c r="X42" s="4"/>
      <c r="Y42" s="4"/>
      <c r="Z42" s="4"/>
      <c r="AA42" s="4"/>
      <c r="AB42" s="4"/>
      <c r="AC42" s="4"/>
      <c r="AD42" s="4"/>
    </row>
    <row r="43">
      <c r="A43" s="36" t="s">
        <v>85</v>
      </c>
      <c r="B43" s="38"/>
      <c r="C43" s="38"/>
      <c r="D43" s="4"/>
      <c r="E43" s="4"/>
      <c r="F43" s="131">
        <v>9279.0</v>
      </c>
      <c r="G43" s="131">
        <v>24766.0</v>
      </c>
      <c r="H43" s="197">
        <v>39617.0</v>
      </c>
      <c r="I43" s="197">
        <v>47448.0</v>
      </c>
      <c r="J43" s="197">
        <v>54788.0</v>
      </c>
      <c r="K43" s="197">
        <v>67071.0</v>
      </c>
      <c r="L43" s="200">
        <v>43456.44455718623</v>
      </c>
      <c r="M43" s="201">
        <f>H43+M42</f>
        <v>55247.35991</v>
      </c>
      <c r="N43" s="74">
        <f>I43+N45</f>
        <v>59630.6995</v>
      </c>
      <c r="O43" s="74">
        <f>N43+O45</f>
        <v>71372.99098</v>
      </c>
      <c r="P43" s="74">
        <f>K43+P45</f>
        <v>82264.44627</v>
      </c>
      <c r="Q43" s="74">
        <f>P43+Q45</f>
        <v>98173.60172</v>
      </c>
      <c r="R43" s="4"/>
      <c r="S43" s="4"/>
      <c r="T43" s="4"/>
      <c r="U43" s="4"/>
      <c r="V43" s="4"/>
      <c r="W43" s="4"/>
      <c r="X43" s="4"/>
      <c r="Y43" s="4"/>
      <c r="Z43" s="4"/>
      <c r="AA43" s="4"/>
      <c r="AB43" s="4"/>
      <c r="AC43" s="4"/>
      <c r="AD43" s="4"/>
    </row>
    <row r="44">
      <c r="A44" s="38" t="s">
        <v>22</v>
      </c>
      <c r="B44" s="131">
        <v>4315.0</v>
      </c>
      <c r="C44" s="131">
        <v>18660.89</v>
      </c>
      <c r="D44" s="131">
        <v>29803.74</v>
      </c>
      <c r="E44" s="131">
        <v>35140.03</v>
      </c>
      <c r="F44" s="131">
        <v>41999.74</v>
      </c>
      <c r="G44" s="131">
        <v>52722.01</v>
      </c>
      <c r="H44" s="131">
        <v>64808.82</v>
      </c>
      <c r="I44" s="131">
        <v>92779.0</v>
      </c>
      <c r="J44" s="131">
        <v>125302.0</v>
      </c>
      <c r="K44" s="131">
        <v>130853.0</v>
      </c>
      <c r="L44" s="119"/>
      <c r="M44" s="118"/>
      <c r="N44" s="119"/>
      <c r="O44" s="119"/>
      <c r="P44" s="119"/>
      <c r="Q44" s="150"/>
      <c r="R44" s="19"/>
      <c r="S44" s="4"/>
      <c r="T44" s="4"/>
      <c r="U44" s="4"/>
      <c r="V44" s="4"/>
      <c r="W44" s="4"/>
      <c r="X44" s="4"/>
      <c r="Y44" s="4"/>
      <c r="Z44" s="4"/>
      <c r="AA44" s="4"/>
      <c r="AB44" s="4"/>
      <c r="AC44" s="4"/>
      <c r="AD44" s="4"/>
    </row>
    <row r="45">
      <c r="A45" s="259" t="s">
        <v>140</v>
      </c>
      <c r="B45" s="39"/>
      <c r="C45" s="259"/>
      <c r="D45" s="23"/>
      <c r="E45" s="23"/>
      <c r="F45" s="22">
        <f>F43</f>
        <v>9279</v>
      </c>
      <c r="G45" s="22">
        <f t="shared" ref="G45:K45" si="51">G43-F43</f>
        <v>15487</v>
      </c>
      <c r="H45" s="22">
        <f t="shared" si="51"/>
        <v>14851</v>
      </c>
      <c r="I45" s="22">
        <f t="shared" si="51"/>
        <v>7831</v>
      </c>
      <c r="J45" s="22">
        <f t="shared" si="51"/>
        <v>7340</v>
      </c>
      <c r="K45" s="22">
        <f t="shared" si="51"/>
        <v>12283</v>
      </c>
      <c r="L45" s="109">
        <v>15945.44455718623</v>
      </c>
      <c r="M45" s="276">
        <f>M42</f>
        <v>15630.35991</v>
      </c>
      <c r="N45" s="109">
        <f t="shared" ref="N45:Q45" si="52">N42*80%</f>
        <v>12182.6995</v>
      </c>
      <c r="O45" s="109">
        <f t="shared" si="52"/>
        <v>11742.29147</v>
      </c>
      <c r="P45" s="109">
        <f t="shared" si="52"/>
        <v>15193.44627</v>
      </c>
      <c r="Q45" s="109">
        <f t="shared" si="52"/>
        <v>15909.15546</v>
      </c>
      <c r="R45" s="40"/>
      <c r="S45" s="23"/>
      <c r="T45" s="23"/>
      <c r="U45" s="23"/>
      <c r="V45" s="23"/>
      <c r="W45" s="23"/>
      <c r="X45" s="23"/>
      <c r="Y45" s="23"/>
      <c r="Z45" s="23"/>
      <c r="AA45" s="23"/>
      <c r="AB45" s="23"/>
      <c r="AC45" s="23"/>
      <c r="AD45" s="23"/>
    </row>
    <row r="46">
      <c r="A46" s="285" t="s">
        <v>25</v>
      </c>
      <c r="B46" s="38"/>
      <c r="C46" s="278"/>
      <c r="D46" s="278"/>
      <c r="E46" s="278"/>
      <c r="F46" s="278"/>
      <c r="G46" s="25"/>
      <c r="H46" s="441"/>
      <c r="I46" s="441"/>
      <c r="J46" s="441"/>
      <c r="K46" s="441"/>
      <c r="L46" s="279"/>
      <c r="M46" s="280"/>
      <c r="N46" s="279"/>
      <c r="O46" s="279"/>
      <c r="P46" s="279"/>
      <c r="Q46" s="119"/>
      <c r="R46" s="4"/>
      <c r="S46" s="4"/>
      <c r="T46" s="4"/>
      <c r="U46" s="4"/>
      <c r="V46" s="4"/>
      <c r="W46" s="4"/>
      <c r="X46" s="4"/>
      <c r="Y46" s="4"/>
      <c r="Z46" s="4"/>
      <c r="AA46" s="4"/>
      <c r="AB46" s="4"/>
      <c r="AC46" s="4"/>
      <c r="AD46" s="4"/>
    </row>
    <row r="47">
      <c r="A47" s="36" t="s">
        <v>17</v>
      </c>
      <c r="B47" s="36">
        <v>200.0</v>
      </c>
      <c r="C47" s="255">
        <v>392.0</v>
      </c>
      <c r="D47" s="80">
        <v>503.0</v>
      </c>
      <c r="E47" s="80">
        <v>636.0</v>
      </c>
      <c r="F47" s="80">
        <v>750.0</v>
      </c>
      <c r="G47" s="20">
        <v>917.0</v>
      </c>
      <c r="H47" s="206">
        <v>1074.0</v>
      </c>
      <c r="I47" s="206">
        <v>1316.0</v>
      </c>
      <c r="J47" s="206">
        <v>1221.0</v>
      </c>
      <c r="K47" s="206">
        <v>1483.0</v>
      </c>
      <c r="L47" s="129">
        <v>891.0000000000001</v>
      </c>
      <c r="M47" s="128">
        <f>L47*(1+10%)</f>
        <v>980.1</v>
      </c>
      <c r="N47" s="127">
        <f>I47*(1+20%)</f>
        <v>1579.2</v>
      </c>
      <c r="O47" s="127">
        <f t="shared" ref="O47:Q47" si="53">N47*(1+20%)</f>
        <v>1895.04</v>
      </c>
      <c r="P47" s="127">
        <f t="shared" si="53"/>
        <v>2274.048</v>
      </c>
      <c r="Q47" s="127">
        <f t="shared" si="53"/>
        <v>2728.8576</v>
      </c>
      <c r="R47" s="19"/>
      <c r="S47" s="60">
        <f t="shared" ref="S47:X47" si="54">F47/F31</f>
        <v>0.8771929825</v>
      </c>
      <c r="T47" s="60">
        <f t="shared" si="54"/>
        <v>0.8716730038</v>
      </c>
      <c r="U47" s="60">
        <f t="shared" si="54"/>
        <v>0.9032800673</v>
      </c>
      <c r="V47" s="60">
        <f t="shared" si="54"/>
        <v>0.9598832969</v>
      </c>
      <c r="W47" s="60">
        <f t="shared" si="54"/>
        <v>0.8129161119</v>
      </c>
      <c r="X47" s="60">
        <f t="shared" si="54"/>
        <v>0.8202433628</v>
      </c>
      <c r="Y47" s="4"/>
      <c r="Z47" s="4"/>
      <c r="AA47" s="4"/>
      <c r="AB47" s="4"/>
      <c r="AC47" s="4"/>
      <c r="AD47" s="4"/>
    </row>
    <row r="48">
      <c r="A48" s="180" t="s">
        <v>18</v>
      </c>
      <c r="B48" s="38"/>
      <c r="C48" s="36">
        <v>108.0</v>
      </c>
      <c r="D48" s="19">
        <v>198.0</v>
      </c>
      <c r="E48" s="80">
        <v>252.0</v>
      </c>
      <c r="F48" s="80">
        <v>318.0</v>
      </c>
      <c r="G48" s="25">
        <v>370.0</v>
      </c>
      <c r="H48" s="206">
        <v>465.0</v>
      </c>
      <c r="I48" s="206">
        <v>454.0</v>
      </c>
      <c r="J48" s="206">
        <v>422.0</v>
      </c>
      <c r="K48" s="206">
        <v>414.0</v>
      </c>
      <c r="L48" s="129">
        <v>489.7003902583609</v>
      </c>
      <c r="M48" s="128">
        <f t="shared" ref="M48:M51" si="56">L47*M61</f>
        <v>361.9263077</v>
      </c>
      <c r="N48" s="86">
        <f t="shared" ref="N48:N51" si="57">I47*N61</f>
        <v>500.6681564</v>
      </c>
      <c r="O48" s="86">
        <f t="shared" ref="O48:Q48" si="55">N47*O61</f>
        <v>600.8017877</v>
      </c>
      <c r="P48" s="86">
        <f t="shared" si="55"/>
        <v>578.2898477</v>
      </c>
      <c r="Q48" s="86">
        <f t="shared" si="55"/>
        <v>693.9478172</v>
      </c>
      <c r="R48" s="4"/>
      <c r="S48" s="4"/>
      <c r="T48" s="4"/>
      <c r="U48" s="4"/>
      <c r="V48" s="4"/>
      <c r="W48" s="4"/>
      <c r="X48" s="4"/>
      <c r="Y48" s="4"/>
      <c r="Z48" s="4"/>
      <c r="AA48" s="4"/>
      <c r="AB48" s="4"/>
      <c r="AC48" s="4"/>
      <c r="AD48" s="4"/>
    </row>
    <row r="49">
      <c r="A49" s="38" t="s">
        <v>19</v>
      </c>
      <c r="B49" s="38"/>
      <c r="C49" s="36"/>
      <c r="D49" s="19">
        <v>89.0</v>
      </c>
      <c r="E49" s="80">
        <v>175.0</v>
      </c>
      <c r="F49" s="80">
        <v>202.0</v>
      </c>
      <c r="G49" s="25">
        <v>263.0</v>
      </c>
      <c r="H49" s="206">
        <v>302.0</v>
      </c>
      <c r="I49" s="206">
        <v>297.0</v>
      </c>
      <c r="J49" s="206">
        <v>254.0</v>
      </c>
      <c r="K49" s="206">
        <v>278.0</v>
      </c>
      <c r="L49" s="129">
        <v>320.03629032258067</v>
      </c>
      <c r="M49" s="128">
        <f t="shared" si="56"/>
        <v>325.3773109</v>
      </c>
      <c r="N49" s="86">
        <f t="shared" si="57"/>
        <v>260.9767742</v>
      </c>
      <c r="O49" s="86">
        <f t="shared" ref="O49:Q49" si="58">N48*O62</f>
        <v>287.803437</v>
      </c>
      <c r="P49" s="86">
        <f t="shared" si="58"/>
        <v>356.2099699</v>
      </c>
      <c r="Q49" s="86">
        <f t="shared" si="58"/>
        <v>342.8628433</v>
      </c>
      <c r="R49" s="19"/>
      <c r="S49" s="4"/>
      <c r="T49" s="4"/>
      <c r="U49" s="4"/>
      <c r="V49" s="4"/>
      <c r="W49" s="4"/>
      <c r="X49" s="4"/>
      <c r="Y49" s="4"/>
      <c r="Z49" s="4"/>
      <c r="AA49" s="4"/>
      <c r="AB49" s="4"/>
      <c r="AC49" s="4"/>
      <c r="AD49" s="4"/>
    </row>
    <row r="50">
      <c r="A50" s="38" t="s">
        <v>20</v>
      </c>
      <c r="B50" s="38"/>
      <c r="C50" s="38"/>
      <c r="D50" s="4"/>
      <c r="E50" s="80">
        <v>83.0</v>
      </c>
      <c r="F50" s="80">
        <v>158.0</v>
      </c>
      <c r="G50" s="25">
        <v>179.0</v>
      </c>
      <c r="H50" s="206">
        <v>221.0</v>
      </c>
      <c r="I50" s="206">
        <v>216.0</v>
      </c>
      <c r="J50" s="206">
        <v>186.0</v>
      </c>
      <c r="K50" s="206">
        <v>208.0</v>
      </c>
      <c r="L50" s="129">
        <v>259.0526388409796</v>
      </c>
      <c r="M50" s="128">
        <f t="shared" si="56"/>
        <v>227.9864418</v>
      </c>
      <c r="N50" s="86">
        <f t="shared" si="57"/>
        <v>191.181457</v>
      </c>
      <c r="O50" s="86">
        <f t="shared" ref="O50:Q50" si="59">N49*O63</f>
        <v>167.9929964</v>
      </c>
      <c r="P50" s="86">
        <f t="shared" si="59"/>
        <v>212.1133992</v>
      </c>
      <c r="Q50" s="86">
        <f t="shared" si="59"/>
        <v>262.5295526</v>
      </c>
      <c r="R50" s="4"/>
      <c r="S50" s="4"/>
      <c r="T50" s="4"/>
      <c r="U50" s="4"/>
      <c r="V50" s="4"/>
      <c r="W50" s="4"/>
      <c r="X50" s="4"/>
      <c r="Y50" s="4"/>
      <c r="Z50" s="4"/>
      <c r="AA50" s="4"/>
      <c r="AB50" s="4"/>
      <c r="AC50" s="4"/>
      <c r="AD50" s="4"/>
    </row>
    <row r="51">
      <c r="A51" s="36" t="s">
        <v>84</v>
      </c>
      <c r="B51" s="38"/>
      <c r="C51" s="38"/>
      <c r="D51" s="4"/>
      <c r="E51" s="80"/>
      <c r="F51" s="80">
        <v>79.0</v>
      </c>
      <c r="G51" s="25">
        <v>146.0</v>
      </c>
      <c r="H51" s="206">
        <v>167.0</v>
      </c>
      <c r="I51" s="206">
        <v>148.0</v>
      </c>
      <c r="J51" s="206">
        <v>173.0</v>
      </c>
      <c r="K51" s="206">
        <v>156.0</v>
      </c>
      <c r="L51" s="129">
        <v>154.8550646551724</v>
      </c>
      <c r="M51" s="128">
        <f t="shared" si="56"/>
        <v>194.0351762</v>
      </c>
      <c r="N51" s="86">
        <f t="shared" si="57"/>
        <v>144.6515837</v>
      </c>
      <c r="O51" s="86">
        <f t="shared" ref="O51:Q51" si="60">N50*O64</f>
        <v>128.0310209</v>
      </c>
      <c r="P51" s="86">
        <f t="shared" si="60"/>
        <v>126.8076166</v>
      </c>
      <c r="Q51" s="86">
        <f t="shared" si="60"/>
        <v>160.1114046</v>
      </c>
      <c r="R51" s="4"/>
      <c r="S51" s="4"/>
      <c r="T51" s="4"/>
      <c r="U51" s="4"/>
      <c r="V51" s="4"/>
      <c r="W51" s="4"/>
      <c r="X51" s="4"/>
      <c r="Y51" s="4"/>
      <c r="Z51" s="4"/>
      <c r="AA51" s="4"/>
      <c r="AB51" s="4"/>
      <c r="AC51" s="4"/>
      <c r="AD51" s="4"/>
    </row>
    <row r="52">
      <c r="A52" s="36" t="s">
        <v>85</v>
      </c>
      <c r="B52" s="38"/>
      <c r="C52" s="38"/>
      <c r="D52" s="4"/>
      <c r="E52" s="80"/>
      <c r="F52" s="80">
        <v>79.0</v>
      </c>
      <c r="G52" s="25">
        <v>220.0</v>
      </c>
      <c r="H52" s="5">
        <v>362.0</v>
      </c>
      <c r="I52" s="5">
        <v>450.0</v>
      </c>
      <c r="J52" s="5">
        <v>507.0</v>
      </c>
      <c r="K52" s="5">
        <v>610.0</v>
      </c>
      <c r="L52" s="129">
        <v>398.85506465517244</v>
      </c>
      <c r="M52" s="128">
        <f>L52+M51</f>
        <v>592.8902408</v>
      </c>
      <c r="N52" s="129">
        <f>I52+N54</f>
        <v>565.721267</v>
      </c>
      <c r="O52" s="129">
        <f t="shared" ref="O52:Q52" si="61">N52+O54</f>
        <v>668.1460837</v>
      </c>
      <c r="P52" s="129">
        <f t="shared" si="61"/>
        <v>769.592177</v>
      </c>
      <c r="Q52" s="129">
        <f t="shared" si="61"/>
        <v>897.6813007</v>
      </c>
      <c r="R52" s="4"/>
      <c r="S52" s="4"/>
      <c r="T52" s="4"/>
      <c r="U52" s="4"/>
      <c r="V52" s="4"/>
      <c r="W52" s="4"/>
      <c r="X52" s="4"/>
      <c r="Y52" s="4"/>
      <c r="Z52" s="4"/>
      <c r="AA52" s="4"/>
      <c r="AB52" s="4"/>
      <c r="AC52" s="4"/>
      <c r="AD52" s="4"/>
    </row>
    <row r="53">
      <c r="A53" s="38" t="s">
        <v>22</v>
      </c>
      <c r="B53" s="36">
        <v>110.0</v>
      </c>
      <c r="C53" s="36">
        <v>363.0</v>
      </c>
      <c r="D53" s="19">
        <v>538.0</v>
      </c>
      <c r="E53" s="80">
        <v>692.0</v>
      </c>
      <c r="F53" s="19">
        <v>841.0</v>
      </c>
      <c r="G53" s="80">
        <v>1020.0</v>
      </c>
      <c r="H53" s="206">
        <v>1262.0</v>
      </c>
      <c r="I53" s="206">
        <v>1666.0</v>
      </c>
      <c r="J53" s="206">
        <v>2049.0</v>
      </c>
      <c r="K53" s="206">
        <v>2058.0</v>
      </c>
      <c r="L53" s="119"/>
      <c r="M53" s="118"/>
      <c r="N53" s="129"/>
      <c r="O53" s="129"/>
      <c r="P53" s="129"/>
      <c r="Q53" s="129"/>
      <c r="R53" s="4"/>
      <c r="S53" s="4"/>
      <c r="T53" s="4"/>
      <c r="U53" s="4"/>
      <c r="V53" s="4"/>
      <c r="W53" s="4"/>
      <c r="X53" s="4"/>
      <c r="Y53" s="4"/>
      <c r="Z53" s="4"/>
      <c r="AA53" s="4"/>
      <c r="AB53" s="4"/>
      <c r="AC53" s="4"/>
      <c r="AD53" s="4"/>
    </row>
    <row r="54">
      <c r="A54" s="259" t="s">
        <v>140</v>
      </c>
      <c r="B54" s="39"/>
      <c r="C54" s="39"/>
      <c r="D54" s="23"/>
      <c r="E54" s="287"/>
      <c r="F54" s="288">
        <f>F52</f>
        <v>79</v>
      </c>
      <c r="G54" s="30">
        <f t="shared" ref="G54:K54" si="62">G52-F52</f>
        <v>141</v>
      </c>
      <c r="H54" s="23">
        <f t="shared" si="62"/>
        <v>142</v>
      </c>
      <c r="I54" s="23">
        <f t="shared" si="62"/>
        <v>88</v>
      </c>
      <c r="J54" s="23">
        <f t="shared" si="62"/>
        <v>57</v>
      </c>
      <c r="K54" s="23">
        <f t="shared" si="62"/>
        <v>103</v>
      </c>
      <c r="L54" s="289">
        <v>154.8550646551724</v>
      </c>
      <c r="M54" s="290">
        <f>M51</f>
        <v>194.0351762</v>
      </c>
      <c r="N54" s="165">
        <f t="shared" ref="N54:Q54" si="63">N51*80%</f>
        <v>115.721267</v>
      </c>
      <c r="O54" s="165">
        <f t="shared" si="63"/>
        <v>102.4248168</v>
      </c>
      <c r="P54" s="165">
        <f t="shared" si="63"/>
        <v>101.4460933</v>
      </c>
      <c r="Q54" s="165">
        <f t="shared" si="63"/>
        <v>128.0891237</v>
      </c>
      <c r="R54" s="23"/>
      <c r="S54" s="23"/>
      <c r="T54" s="23"/>
      <c r="U54" s="23"/>
      <c r="V54" s="23"/>
      <c r="W54" s="23"/>
      <c r="X54" s="23"/>
      <c r="Y54" s="23"/>
      <c r="Z54" s="23"/>
      <c r="AA54" s="23"/>
      <c r="AB54" s="23"/>
      <c r="AC54" s="23"/>
      <c r="AD54" s="23"/>
    </row>
    <row r="55">
      <c r="A55" s="1" t="s">
        <v>36</v>
      </c>
      <c r="B55" s="4"/>
      <c r="C55" s="4"/>
      <c r="D55" s="4"/>
      <c r="E55" s="4"/>
      <c r="F55" s="4"/>
      <c r="G55" s="4"/>
      <c r="H55" s="8"/>
      <c r="I55" s="8"/>
      <c r="J55" s="8"/>
      <c r="K55" s="8"/>
      <c r="L55" s="119"/>
      <c r="M55" s="118"/>
      <c r="N55" s="119"/>
      <c r="O55" s="119"/>
      <c r="P55" s="446">
        <v>0.0</v>
      </c>
      <c r="Q55" s="150"/>
      <c r="R55" s="4"/>
      <c r="S55" s="4"/>
      <c r="T55" s="4"/>
      <c r="U55" s="4"/>
      <c r="V55" s="4"/>
      <c r="W55" s="4"/>
      <c r="X55" s="4"/>
      <c r="Y55" s="4"/>
      <c r="Z55" s="4"/>
      <c r="AA55" s="4"/>
      <c r="AB55" s="4"/>
      <c r="AC55" s="4"/>
      <c r="AD55" s="4"/>
    </row>
    <row r="56">
      <c r="A56" s="36" t="s">
        <v>37</v>
      </c>
      <c r="B56" s="149"/>
      <c r="C56" s="274">
        <f t="shared" ref="C56:K56" si="64">C39/B38</f>
        <v>0.6213892378</v>
      </c>
      <c r="D56" s="274">
        <f t="shared" si="64"/>
        <v>0.533873996</v>
      </c>
      <c r="E56" s="274">
        <f t="shared" si="64"/>
        <v>0.5502241945</v>
      </c>
      <c r="F56" s="274">
        <f t="shared" si="64"/>
        <v>0.539436104</v>
      </c>
      <c r="G56" s="274">
        <f t="shared" si="64"/>
        <v>0.5189718297</v>
      </c>
      <c r="H56" s="274">
        <f t="shared" si="64"/>
        <v>0.515365354</v>
      </c>
      <c r="I56" s="274">
        <f t="shared" si="64"/>
        <v>0.4494448788</v>
      </c>
      <c r="J56" s="274">
        <f t="shared" si="64"/>
        <v>0.3917212986</v>
      </c>
      <c r="K56" s="274">
        <f t="shared" si="64"/>
        <v>0.4105508472</v>
      </c>
      <c r="L56" s="79">
        <v>0.6729642832341747</v>
      </c>
      <c r="M56" s="78">
        <f t="shared" ref="M56:M59" si="66">AVERAGE(C56:H56)*80%</f>
        <v>0.4372347621</v>
      </c>
      <c r="N56" s="79">
        <f t="shared" ref="N56:N59" si="67">I56</f>
        <v>0.4494448788</v>
      </c>
      <c r="O56" s="79">
        <f t="shared" ref="O56:O59" si="68">N56</f>
        <v>0.4494448788</v>
      </c>
      <c r="P56" s="79">
        <f t="shared" ref="P56:P59" si="69">K56*90%*(1+$P$55)</f>
        <v>0.3694957625</v>
      </c>
      <c r="Q56" s="79">
        <f t="shared" ref="Q56:Q59" si="70">P56</f>
        <v>0.3694957625</v>
      </c>
      <c r="R56" s="4"/>
      <c r="S56" s="4"/>
      <c r="T56" s="4"/>
      <c r="U56" s="4"/>
      <c r="V56" s="4"/>
      <c r="W56" s="4"/>
      <c r="X56" s="4"/>
      <c r="Y56" s="4"/>
      <c r="Z56" s="4"/>
      <c r="AA56" s="4"/>
      <c r="AB56" s="4"/>
      <c r="AC56" s="4"/>
      <c r="AD56" s="4"/>
    </row>
    <row r="57">
      <c r="A57" s="38" t="s">
        <v>38</v>
      </c>
      <c r="B57" s="149"/>
      <c r="C57" s="149"/>
      <c r="D57" s="274">
        <f t="shared" ref="D57:K57" si="65">D40/C39</f>
        <v>0.828125</v>
      </c>
      <c r="E57" s="274">
        <f t="shared" si="65"/>
        <v>0.8959116886</v>
      </c>
      <c r="F57" s="274">
        <f t="shared" si="65"/>
        <v>0.8294967655</v>
      </c>
      <c r="G57" s="274">
        <f t="shared" si="65"/>
        <v>0.835290524</v>
      </c>
      <c r="H57" s="274">
        <f t="shared" si="65"/>
        <v>0.8620528817</v>
      </c>
      <c r="I57" s="274">
        <f t="shared" si="65"/>
        <v>0.6625906639</v>
      </c>
      <c r="J57" s="274">
        <f t="shared" si="65"/>
        <v>0.6733467864</v>
      </c>
      <c r="K57" s="274">
        <f t="shared" si="65"/>
        <v>0.7128083912</v>
      </c>
      <c r="L57" s="79">
        <v>0.8315468721420891</v>
      </c>
      <c r="M57" s="78">
        <f t="shared" si="66"/>
        <v>0.6801402976</v>
      </c>
      <c r="N57" s="79">
        <f t="shared" si="67"/>
        <v>0.6625906639</v>
      </c>
      <c r="O57" s="79">
        <f t="shared" si="68"/>
        <v>0.6625906639</v>
      </c>
      <c r="P57" s="79">
        <f t="shared" si="69"/>
        <v>0.6415275521</v>
      </c>
      <c r="Q57" s="79">
        <f t="shared" si="70"/>
        <v>0.6415275521</v>
      </c>
      <c r="R57" s="4"/>
      <c r="S57" s="4"/>
      <c r="T57" s="4"/>
      <c r="U57" s="4"/>
      <c r="V57" s="4"/>
      <c r="W57" s="4"/>
      <c r="X57" s="4"/>
      <c r="Y57" s="4"/>
      <c r="Z57" s="4"/>
      <c r="AA57" s="4"/>
      <c r="AB57" s="4"/>
      <c r="AC57" s="4"/>
      <c r="AD57" s="4"/>
    </row>
    <row r="58">
      <c r="A58" s="38" t="s">
        <v>39</v>
      </c>
      <c r="B58" s="149"/>
      <c r="C58" s="149"/>
      <c r="D58" s="274"/>
      <c r="E58" s="274">
        <f t="shared" ref="E58:K58" si="71">E41/D40</f>
        <v>0.9215244532</v>
      </c>
      <c r="F58" s="274">
        <f t="shared" si="71"/>
        <v>0.9094973285</v>
      </c>
      <c r="G58" s="274">
        <f t="shared" si="71"/>
        <v>0.8979591837</v>
      </c>
      <c r="H58" s="274">
        <f t="shared" si="71"/>
        <v>0.8309292593</v>
      </c>
      <c r="I58" s="274">
        <f t="shared" si="71"/>
        <v>0.7403875418</v>
      </c>
      <c r="J58" s="274">
        <f t="shared" si="71"/>
        <v>0.7093888148</v>
      </c>
      <c r="K58" s="274">
        <f t="shared" si="71"/>
        <v>0.8349293834</v>
      </c>
      <c r="L58" s="79">
        <v>0.8795569096390394</v>
      </c>
      <c r="M58" s="78">
        <f t="shared" si="66"/>
        <v>0.7119820449</v>
      </c>
      <c r="N58" s="79">
        <f t="shared" si="67"/>
        <v>0.7403875418</v>
      </c>
      <c r="O58" s="79">
        <f t="shared" si="68"/>
        <v>0.7403875418</v>
      </c>
      <c r="P58" s="79">
        <f t="shared" si="69"/>
        <v>0.7514364451</v>
      </c>
      <c r="Q58" s="79">
        <f t="shared" si="70"/>
        <v>0.7514364451</v>
      </c>
      <c r="R58" s="4"/>
      <c r="S58" s="4"/>
      <c r="T58" s="4"/>
      <c r="U58" s="4"/>
      <c r="V58" s="4"/>
      <c r="W58" s="4"/>
      <c r="X58" s="4"/>
      <c r="Y58" s="4"/>
      <c r="Z58" s="4"/>
      <c r="AA58" s="4"/>
      <c r="AB58" s="4"/>
      <c r="AC58" s="4"/>
      <c r="AD58" s="4"/>
    </row>
    <row r="59">
      <c r="A59" s="39" t="s">
        <v>40</v>
      </c>
      <c r="B59" s="287"/>
      <c r="C59" s="287"/>
      <c r="D59" s="291"/>
      <c r="E59" s="291"/>
      <c r="F59" s="291">
        <f t="shared" ref="F59:K59" si="72">F42/E41</f>
        <v>0.9451971071</v>
      </c>
      <c r="G59" s="291">
        <f t="shared" si="72"/>
        <v>0.9440714543</v>
      </c>
      <c r="H59" s="291">
        <f t="shared" si="72"/>
        <v>0.976934356</v>
      </c>
      <c r="I59" s="291">
        <f t="shared" si="72"/>
        <v>0.6955501222</v>
      </c>
      <c r="J59" s="291">
        <f t="shared" si="72"/>
        <v>0.8215492829</v>
      </c>
      <c r="K59" s="291">
        <f t="shared" si="72"/>
        <v>0.8706167466</v>
      </c>
      <c r="L59" s="124">
        <v>0.8330518027891035</v>
      </c>
      <c r="M59" s="125">
        <f t="shared" si="66"/>
        <v>0.7643207779</v>
      </c>
      <c r="N59" s="124">
        <f t="shared" si="67"/>
        <v>0.6955501222</v>
      </c>
      <c r="O59" s="124">
        <f t="shared" si="68"/>
        <v>0.6955501222</v>
      </c>
      <c r="P59" s="124">
        <f t="shared" si="69"/>
        <v>0.783555072</v>
      </c>
      <c r="Q59" s="124">
        <f t="shared" si="70"/>
        <v>0.783555072</v>
      </c>
      <c r="R59" s="23"/>
      <c r="S59" s="23"/>
      <c r="T59" s="23"/>
      <c r="U59" s="23"/>
      <c r="V59" s="23"/>
      <c r="W59" s="23"/>
      <c r="X59" s="23"/>
      <c r="Y59" s="23"/>
      <c r="Z59" s="23"/>
      <c r="AA59" s="23"/>
      <c r="AB59" s="23"/>
      <c r="AC59" s="23"/>
      <c r="AD59" s="23"/>
    </row>
    <row r="60">
      <c r="A60" s="1" t="s">
        <v>41</v>
      </c>
      <c r="B60" s="4"/>
      <c r="C60" s="4"/>
      <c r="D60" s="4"/>
      <c r="E60" s="4"/>
      <c r="F60" s="75"/>
      <c r="G60" s="4"/>
      <c r="H60" s="8"/>
      <c r="I60" s="8"/>
      <c r="J60" s="8"/>
      <c r="K60" s="8"/>
      <c r="L60" s="119"/>
      <c r="M60" s="118"/>
      <c r="N60" s="119"/>
      <c r="O60" s="119"/>
      <c r="P60" s="119"/>
      <c r="Q60" s="119"/>
      <c r="R60" s="4"/>
      <c r="S60" s="4"/>
      <c r="T60" s="4"/>
      <c r="U60" s="4"/>
      <c r="V60" s="4"/>
      <c r="W60" s="4"/>
      <c r="X60" s="4"/>
      <c r="Y60" s="4"/>
      <c r="Z60" s="4"/>
      <c r="AA60" s="4"/>
      <c r="AB60" s="4"/>
      <c r="AC60" s="4"/>
      <c r="AD60" s="4"/>
    </row>
    <row r="61">
      <c r="A61" s="36" t="s">
        <v>37</v>
      </c>
      <c r="B61" s="4"/>
      <c r="C61" s="274">
        <f t="shared" ref="C61:K61" si="73">C48/B47</f>
        <v>0.54</v>
      </c>
      <c r="D61" s="274">
        <f t="shared" si="73"/>
        <v>0.5051020408</v>
      </c>
      <c r="E61" s="274">
        <f t="shared" si="73"/>
        <v>0.5009940358</v>
      </c>
      <c r="F61" s="274">
        <f t="shared" si="73"/>
        <v>0.5</v>
      </c>
      <c r="G61" s="274">
        <f t="shared" si="73"/>
        <v>0.4933333333</v>
      </c>
      <c r="H61" s="274">
        <f t="shared" si="73"/>
        <v>0.5070883315</v>
      </c>
      <c r="I61" s="274">
        <f t="shared" si="73"/>
        <v>0.4227188082</v>
      </c>
      <c r="J61" s="274">
        <f t="shared" si="73"/>
        <v>0.320668693</v>
      </c>
      <c r="K61" s="274">
        <f t="shared" si="73"/>
        <v>0.3390663391</v>
      </c>
      <c r="L61" s="79">
        <v>0.6045683830350135</v>
      </c>
      <c r="M61" s="78">
        <f t="shared" ref="M61:M64" si="75">AVERAGE(C61:H61)*80%</f>
        <v>0.4062023655</v>
      </c>
      <c r="N61" s="79">
        <f t="shared" ref="N61:N63" si="76">I61*90%</f>
        <v>0.3804469274</v>
      </c>
      <c r="O61" s="79">
        <f t="shared" ref="O61:O64" si="77">N61</f>
        <v>0.3804469274</v>
      </c>
      <c r="P61" s="79">
        <f t="shared" ref="P61:P64" si="78">K61*90%*(1+$P$55)</f>
        <v>0.3051597052</v>
      </c>
      <c r="Q61" s="79">
        <f t="shared" ref="Q61:Q64" si="79">P61</f>
        <v>0.3051597052</v>
      </c>
      <c r="R61" s="4"/>
      <c r="S61" s="4"/>
      <c r="T61" s="4"/>
      <c r="U61" s="4"/>
      <c r="V61" s="4"/>
      <c r="W61" s="4"/>
      <c r="X61" s="4"/>
      <c r="Y61" s="4"/>
      <c r="Z61" s="4"/>
      <c r="AA61" s="4"/>
      <c r="AB61" s="4"/>
      <c r="AC61" s="4"/>
      <c r="AD61" s="4"/>
    </row>
    <row r="62">
      <c r="A62" s="38" t="s">
        <v>38</v>
      </c>
      <c r="B62" s="4"/>
      <c r="C62" s="4"/>
      <c r="D62" s="274">
        <f t="shared" ref="D62:K62" si="74">D49/C48</f>
        <v>0.8240740741</v>
      </c>
      <c r="E62" s="274">
        <f t="shared" si="74"/>
        <v>0.8838383838</v>
      </c>
      <c r="F62" s="274">
        <f t="shared" si="74"/>
        <v>0.8015873016</v>
      </c>
      <c r="G62" s="274">
        <f t="shared" si="74"/>
        <v>0.8270440252</v>
      </c>
      <c r="H62" s="274">
        <f t="shared" si="74"/>
        <v>0.8162162162</v>
      </c>
      <c r="I62" s="274">
        <f t="shared" si="74"/>
        <v>0.6387096774</v>
      </c>
      <c r="J62" s="274">
        <f t="shared" si="74"/>
        <v>0.5594713656</v>
      </c>
      <c r="K62" s="274">
        <f t="shared" si="74"/>
        <v>0.6587677725</v>
      </c>
      <c r="L62" s="79">
        <v>0.8269671584562808</v>
      </c>
      <c r="M62" s="78">
        <f t="shared" si="75"/>
        <v>0.6644416001</v>
      </c>
      <c r="N62" s="79">
        <f t="shared" si="76"/>
        <v>0.5748387097</v>
      </c>
      <c r="O62" s="79">
        <f t="shared" si="77"/>
        <v>0.5748387097</v>
      </c>
      <c r="P62" s="79">
        <f t="shared" si="78"/>
        <v>0.5928909953</v>
      </c>
      <c r="Q62" s="79">
        <f t="shared" si="79"/>
        <v>0.5928909953</v>
      </c>
      <c r="R62" s="4"/>
      <c r="S62" s="4"/>
      <c r="T62" s="4"/>
      <c r="U62" s="4"/>
      <c r="V62" s="4"/>
      <c r="W62" s="4"/>
      <c r="X62" s="4"/>
      <c r="Y62" s="4"/>
      <c r="Z62" s="4"/>
      <c r="AA62" s="4"/>
      <c r="AB62" s="4"/>
      <c r="AC62" s="4"/>
      <c r="AD62" s="4"/>
    </row>
    <row r="63">
      <c r="A63" s="38" t="s">
        <v>39</v>
      </c>
      <c r="B63" s="4"/>
      <c r="C63" s="4"/>
      <c r="D63" s="274"/>
      <c r="E63" s="274">
        <f t="shared" ref="E63:K63" si="80">E50/D49</f>
        <v>0.9325842697</v>
      </c>
      <c r="F63" s="274">
        <f t="shared" si="80"/>
        <v>0.9028571429</v>
      </c>
      <c r="G63" s="274">
        <f t="shared" si="80"/>
        <v>0.8861386139</v>
      </c>
      <c r="H63" s="274">
        <f t="shared" si="80"/>
        <v>0.8403041825</v>
      </c>
      <c r="I63" s="274">
        <f t="shared" si="80"/>
        <v>0.7152317881</v>
      </c>
      <c r="J63" s="274">
        <f t="shared" si="80"/>
        <v>0.6262626263</v>
      </c>
      <c r="K63" s="274">
        <f t="shared" si="80"/>
        <v>0.8188976378</v>
      </c>
      <c r="L63" s="79">
        <v>0.8811314246291825</v>
      </c>
      <c r="M63" s="78">
        <f t="shared" si="75"/>
        <v>0.7123768418</v>
      </c>
      <c r="N63" s="79">
        <f t="shared" si="76"/>
        <v>0.6437086093</v>
      </c>
      <c r="O63" s="79">
        <f t="shared" si="77"/>
        <v>0.6437086093</v>
      </c>
      <c r="P63" s="79">
        <f t="shared" si="78"/>
        <v>0.737007874</v>
      </c>
      <c r="Q63" s="79">
        <f t="shared" si="79"/>
        <v>0.737007874</v>
      </c>
      <c r="R63" s="4"/>
      <c r="S63" s="4"/>
      <c r="T63" s="4"/>
      <c r="U63" s="4"/>
      <c r="V63" s="4"/>
      <c r="W63" s="4"/>
      <c r="X63" s="4"/>
      <c r="Y63" s="4"/>
      <c r="Z63" s="4"/>
      <c r="AA63" s="4"/>
      <c r="AB63" s="4"/>
      <c r="AC63" s="4"/>
      <c r="AD63" s="4"/>
    </row>
    <row r="64">
      <c r="A64" s="39" t="s">
        <v>40</v>
      </c>
      <c r="B64" s="23"/>
      <c r="C64" s="23"/>
      <c r="D64" s="291"/>
      <c r="E64" s="291"/>
      <c r="F64" s="291">
        <f t="shared" ref="F64:K64" si="81">F51/E50</f>
        <v>0.9518072289</v>
      </c>
      <c r="G64" s="291">
        <f t="shared" si="81"/>
        <v>0.9240506329</v>
      </c>
      <c r="H64" s="291">
        <f t="shared" si="81"/>
        <v>0.9329608939</v>
      </c>
      <c r="I64" s="291">
        <f t="shared" si="81"/>
        <v>0.6696832579</v>
      </c>
      <c r="J64" s="291">
        <f t="shared" si="81"/>
        <v>0.8009259259</v>
      </c>
      <c r="K64" s="291">
        <f t="shared" si="81"/>
        <v>0.8387096774</v>
      </c>
      <c r="L64" s="124">
        <v>0.7982219827586207</v>
      </c>
      <c r="M64" s="125">
        <f t="shared" si="75"/>
        <v>0.7490183348</v>
      </c>
      <c r="N64" s="124">
        <f>I64</f>
        <v>0.6696832579</v>
      </c>
      <c r="O64" s="124">
        <f t="shared" si="77"/>
        <v>0.6696832579</v>
      </c>
      <c r="P64" s="124">
        <f t="shared" si="78"/>
        <v>0.7548387097</v>
      </c>
      <c r="Q64" s="124">
        <f t="shared" si="79"/>
        <v>0.7548387097</v>
      </c>
      <c r="R64" s="23"/>
      <c r="S64" s="23"/>
      <c r="T64" s="23"/>
      <c r="U64" s="23"/>
      <c r="V64" s="23"/>
      <c r="W64" s="23"/>
      <c r="X64" s="23"/>
      <c r="Y64" s="23"/>
      <c r="Z64" s="23"/>
      <c r="AA64" s="23"/>
      <c r="AB64" s="23"/>
      <c r="AC64" s="23"/>
      <c r="AD64" s="23"/>
    </row>
    <row r="65">
      <c r="A65" s="1" t="s">
        <v>93</v>
      </c>
      <c r="B65" s="4"/>
      <c r="C65" s="4"/>
      <c r="D65" s="4"/>
      <c r="E65" s="4"/>
      <c r="F65" s="4"/>
      <c r="G65" s="4"/>
      <c r="H65" s="8"/>
      <c r="I65" s="8"/>
      <c r="J65" s="8"/>
      <c r="K65" s="8"/>
      <c r="L65" s="119"/>
      <c r="M65" s="118"/>
      <c r="N65" s="119"/>
      <c r="O65" s="119"/>
      <c r="P65" s="119"/>
      <c r="Q65" s="119"/>
      <c r="R65" s="4"/>
      <c r="S65" s="4"/>
      <c r="T65" s="4"/>
      <c r="U65" s="4"/>
      <c r="V65" s="4"/>
      <c r="W65" s="4"/>
      <c r="X65" s="4"/>
      <c r="Y65" s="4"/>
      <c r="Z65" s="4"/>
      <c r="AA65" s="4"/>
      <c r="AB65" s="4"/>
      <c r="AC65" s="4"/>
      <c r="AD65" s="4"/>
    </row>
    <row r="66">
      <c r="A66" s="292" t="s">
        <v>17</v>
      </c>
      <c r="B66" s="4"/>
      <c r="C66" s="4"/>
      <c r="D66" s="4"/>
      <c r="E66" s="4"/>
      <c r="F66" s="75">
        <f t="shared" ref="F66:K66" si="82">F56*F57*F58*F59</f>
        <v>0.3846613207</v>
      </c>
      <c r="G66" s="75">
        <f t="shared" si="82"/>
        <v>0.367487695</v>
      </c>
      <c r="H66" s="75">
        <f t="shared" si="82"/>
        <v>0.3606438759</v>
      </c>
      <c r="I66" s="75">
        <f t="shared" si="82"/>
        <v>0.153359005</v>
      </c>
      <c r="J66" s="75">
        <f t="shared" si="82"/>
        <v>0.1537212597</v>
      </c>
      <c r="K66" s="75">
        <f t="shared" si="82"/>
        <v>0.2127240135</v>
      </c>
      <c r="L66" s="79">
        <v>0.4100291215287179</v>
      </c>
      <c r="M66" s="78">
        <f t="shared" ref="M66:Q66" si="83">M56*M57*M58*M59</f>
        <v>0.1618295765</v>
      </c>
      <c r="N66" s="79">
        <f t="shared" si="83"/>
        <v>0.153359005</v>
      </c>
      <c r="O66" s="79">
        <f t="shared" si="83"/>
        <v>0.153359005</v>
      </c>
      <c r="P66" s="79">
        <f t="shared" si="83"/>
        <v>0.1395682252</v>
      </c>
      <c r="Q66" s="79">
        <f t="shared" si="83"/>
        <v>0.1395682252</v>
      </c>
      <c r="R66" s="4"/>
      <c r="S66" s="4"/>
      <c r="T66" s="4"/>
      <c r="U66" s="4"/>
      <c r="V66" s="4"/>
      <c r="W66" s="4"/>
      <c r="X66" s="4"/>
      <c r="Y66" s="4"/>
      <c r="Z66" s="4"/>
      <c r="AA66" s="4"/>
      <c r="AB66" s="4"/>
      <c r="AC66" s="4"/>
      <c r="AD66" s="4"/>
    </row>
    <row r="67">
      <c r="A67" s="293" t="s">
        <v>18</v>
      </c>
      <c r="B67" s="4"/>
      <c r="C67" s="4"/>
      <c r="D67" s="4"/>
      <c r="E67" s="4"/>
      <c r="F67" s="75">
        <f t="shared" ref="F67:K67" si="84">F57*F58*F59</f>
        <v>0.7130804147</v>
      </c>
      <c r="G67" s="75">
        <f t="shared" si="84"/>
        <v>0.7081072112</v>
      </c>
      <c r="H67" s="75">
        <f t="shared" si="84"/>
        <v>0.6997829271</v>
      </c>
      <c r="I67" s="75">
        <f t="shared" si="84"/>
        <v>0.3412187173</v>
      </c>
      <c r="J67" s="75">
        <f t="shared" si="84"/>
        <v>0.3924250743</v>
      </c>
      <c r="K67" s="75">
        <f t="shared" si="84"/>
        <v>0.5181429168</v>
      </c>
      <c r="L67" s="79">
        <v>0.6092880881555464</v>
      </c>
      <c r="M67" s="78">
        <f t="shared" ref="M67:Q67" si="85">M57*M58*M59</f>
        <v>0.3701205634</v>
      </c>
      <c r="N67" s="79">
        <f t="shared" si="85"/>
        <v>0.3412187173</v>
      </c>
      <c r="O67" s="79">
        <f t="shared" si="85"/>
        <v>0.3412187173</v>
      </c>
      <c r="P67" s="79">
        <f t="shared" si="85"/>
        <v>0.3777261864</v>
      </c>
      <c r="Q67" s="79">
        <f t="shared" si="85"/>
        <v>0.3777261864</v>
      </c>
      <c r="R67" s="4"/>
      <c r="S67" s="4"/>
      <c r="T67" s="4"/>
      <c r="U67" s="4"/>
      <c r="V67" s="4"/>
      <c r="W67" s="4"/>
      <c r="X67" s="4"/>
      <c r="Y67" s="4"/>
      <c r="Z67" s="4"/>
      <c r="AA67" s="4"/>
      <c r="AB67" s="4"/>
      <c r="AC67" s="4"/>
      <c r="AD67" s="4"/>
    </row>
    <row r="68">
      <c r="A68" s="292" t="s">
        <v>19</v>
      </c>
      <c r="B68" s="4"/>
      <c r="C68" s="4"/>
      <c r="D68" s="4"/>
      <c r="E68" s="4"/>
      <c r="F68" s="75">
        <f t="shared" ref="F68:K68" si="86">F58*F59</f>
        <v>0.8596542438</v>
      </c>
      <c r="G68" s="75">
        <f t="shared" si="86"/>
        <v>0.8477376324</v>
      </c>
      <c r="H68" s="75">
        <f t="shared" si="86"/>
        <v>0.8117633408</v>
      </c>
      <c r="I68" s="75">
        <f t="shared" si="86"/>
        <v>0.5149766452</v>
      </c>
      <c r="J68" s="75">
        <f t="shared" si="86"/>
        <v>0.5827978721</v>
      </c>
      <c r="K68" s="75">
        <f t="shared" si="86"/>
        <v>0.7269035034</v>
      </c>
      <c r="L68" s="79">
        <v>0.7327164692304144</v>
      </c>
      <c r="M68" s="78">
        <f t="shared" ref="M68:Q68" si="87">M58*M59</f>
        <v>0.5441826705</v>
      </c>
      <c r="N68" s="79">
        <f t="shared" si="87"/>
        <v>0.5149766452</v>
      </c>
      <c r="O68" s="79">
        <f t="shared" si="87"/>
        <v>0.5149766452</v>
      </c>
      <c r="P68" s="79">
        <f t="shared" si="87"/>
        <v>0.5887918378</v>
      </c>
      <c r="Q68" s="79">
        <f t="shared" si="87"/>
        <v>0.5887918378</v>
      </c>
      <c r="R68" s="4"/>
      <c r="S68" s="4"/>
      <c r="T68" s="4"/>
      <c r="U68" s="4"/>
      <c r="V68" s="4"/>
      <c r="W68" s="4"/>
      <c r="X68" s="4"/>
      <c r="Y68" s="4"/>
      <c r="Z68" s="4"/>
      <c r="AA68" s="4"/>
      <c r="AB68" s="4"/>
      <c r="AC68" s="4"/>
      <c r="AD68" s="4"/>
    </row>
    <row r="69">
      <c r="A69" s="294" t="s">
        <v>20</v>
      </c>
      <c r="B69" s="23"/>
      <c r="C69" s="23"/>
      <c r="D69" s="23"/>
      <c r="E69" s="23"/>
      <c r="F69" s="122">
        <f t="shared" ref="F69:K69" si="88">F59</f>
        <v>0.9451971071</v>
      </c>
      <c r="G69" s="122">
        <f t="shared" si="88"/>
        <v>0.9440714543</v>
      </c>
      <c r="H69" s="122">
        <f t="shared" si="88"/>
        <v>0.976934356</v>
      </c>
      <c r="I69" s="122">
        <f t="shared" si="88"/>
        <v>0.6955501222</v>
      </c>
      <c r="J69" s="122">
        <f t="shared" si="88"/>
        <v>0.8215492829</v>
      </c>
      <c r="K69" s="122">
        <f t="shared" si="88"/>
        <v>0.8706167466</v>
      </c>
      <c r="L69" s="124">
        <v>0.8330518027891035</v>
      </c>
      <c r="M69" s="125">
        <f t="shared" ref="M69:Q69" si="89">M59</f>
        <v>0.7643207779</v>
      </c>
      <c r="N69" s="124">
        <f t="shared" si="89"/>
        <v>0.6955501222</v>
      </c>
      <c r="O69" s="124">
        <f t="shared" si="89"/>
        <v>0.6955501222</v>
      </c>
      <c r="P69" s="124">
        <f t="shared" si="89"/>
        <v>0.783555072</v>
      </c>
      <c r="Q69" s="124">
        <f t="shared" si="89"/>
        <v>0.783555072</v>
      </c>
      <c r="R69" s="23"/>
      <c r="S69" s="23"/>
      <c r="T69" s="23"/>
      <c r="U69" s="23"/>
      <c r="V69" s="23"/>
      <c r="W69" s="23"/>
      <c r="X69" s="23"/>
      <c r="Y69" s="23"/>
      <c r="Z69" s="23"/>
      <c r="AA69" s="23"/>
      <c r="AB69" s="23"/>
      <c r="AC69" s="23"/>
      <c r="AD69" s="23"/>
    </row>
    <row r="70">
      <c r="A70" s="1" t="s">
        <v>142</v>
      </c>
      <c r="B70" s="4"/>
      <c r="C70" s="4"/>
      <c r="D70" s="4"/>
      <c r="E70" s="4"/>
      <c r="F70" s="4"/>
      <c r="G70" s="4"/>
      <c r="H70" s="8"/>
      <c r="I70" s="8"/>
      <c r="J70" s="8"/>
      <c r="K70" s="8"/>
      <c r="L70" s="119"/>
      <c r="M70" s="118"/>
      <c r="N70" s="119"/>
      <c r="O70" s="119"/>
      <c r="P70" s="119"/>
      <c r="Q70" s="119"/>
      <c r="R70" s="4"/>
      <c r="S70" s="4"/>
      <c r="T70" s="4"/>
      <c r="U70" s="4"/>
      <c r="V70" s="4"/>
      <c r="W70" s="4"/>
      <c r="X70" s="4"/>
      <c r="Y70" s="4"/>
      <c r="Z70" s="4"/>
      <c r="AA70" s="4"/>
      <c r="AB70" s="4"/>
      <c r="AC70" s="4"/>
      <c r="AD70" s="4"/>
    </row>
    <row r="71">
      <c r="A71" s="292" t="s">
        <v>17</v>
      </c>
      <c r="B71" s="4"/>
      <c r="C71" s="4"/>
      <c r="D71" s="4"/>
      <c r="E71" s="4"/>
      <c r="F71" s="75">
        <f t="shared" ref="F71:F74" si="90">AVERAGE(F66)</f>
        <v>0.3846613207</v>
      </c>
      <c r="G71" s="75">
        <f t="shared" ref="G71:G74" si="91">AVERAGE(F66:G66)</f>
        <v>0.3760745079</v>
      </c>
      <c r="H71" s="75">
        <f t="shared" ref="H71:H74" si="92">AVERAGE(F66:H66)</f>
        <v>0.3709309639</v>
      </c>
      <c r="I71" s="75">
        <f t="shared" ref="I71:I74" si="93">AVERAGE(F66:I66)</f>
        <v>0.3165379742</v>
      </c>
      <c r="J71" s="75">
        <f t="shared" ref="J71:J74" si="94">AVERAGE(I66:J66)</f>
        <v>0.1535401324</v>
      </c>
      <c r="K71" s="75">
        <f t="shared" ref="K71:K74" si="95">AVERAGE(I66:K66)</f>
        <v>0.1732680927</v>
      </c>
      <c r="L71" s="77">
        <v>0.40939727592647285</v>
      </c>
      <c r="M71" s="295">
        <f t="shared" ref="M71:M74" si="96">AVERAGE(F66:H66,M66)</f>
        <v>0.3186556171</v>
      </c>
      <c r="N71" s="77">
        <f t="shared" ref="N71:N74" si="97">AVERAGE(I66,N66)</f>
        <v>0.153359005</v>
      </c>
      <c r="O71" s="77">
        <f t="shared" ref="O71:O74" si="98">AVERAGE(I66,N66:O66)</f>
        <v>0.153359005</v>
      </c>
      <c r="P71" s="77">
        <f t="shared" ref="P71:P74" si="99">AVERAGE(P66,K66)</f>
        <v>0.1761461193</v>
      </c>
      <c r="Q71" s="77">
        <f t="shared" ref="Q71:Q74" si="100">AVERAGE(K66,P66,Q66)</f>
        <v>0.163953488</v>
      </c>
      <c r="R71" s="4"/>
      <c r="S71" s="4"/>
      <c r="T71" s="4"/>
      <c r="U71" s="4"/>
      <c r="V71" s="4"/>
      <c r="W71" s="4"/>
      <c r="X71" s="4"/>
      <c r="Y71" s="4"/>
      <c r="Z71" s="4"/>
      <c r="AA71" s="4"/>
      <c r="AB71" s="4"/>
      <c r="AC71" s="4"/>
      <c r="AD71" s="4"/>
    </row>
    <row r="72">
      <c r="A72" s="293" t="s">
        <v>18</v>
      </c>
      <c r="B72" s="4"/>
      <c r="C72" s="4"/>
      <c r="D72" s="4"/>
      <c r="E72" s="4"/>
      <c r="F72" s="75">
        <f t="shared" si="90"/>
        <v>0.7130804147</v>
      </c>
      <c r="G72" s="75">
        <f t="shared" si="91"/>
        <v>0.710593813</v>
      </c>
      <c r="H72" s="75">
        <f t="shared" si="92"/>
        <v>0.7069901844</v>
      </c>
      <c r="I72" s="75">
        <f t="shared" si="93"/>
        <v>0.6155473176</v>
      </c>
      <c r="J72" s="75">
        <f t="shared" si="94"/>
        <v>0.3668218958</v>
      </c>
      <c r="K72" s="75">
        <f t="shared" si="95"/>
        <v>0.4172622361</v>
      </c>
      <c r="L72" s="77">
        <v>0.6095848496951558</v>
      </c>
      <c r="M72" s="295">
        <f t="shared" si="96"/>
        <v>0.6227727791</v>
      </c>
      <c r="N72" s="77">
        <f t="shared" si="97"/>
        <v>0.3412187173</v>
      </c>
      <c r="O72" s="77">
        <f t="shared" si="98"/>
        <v>0.3412187173</v>
      </c>
      <c r="P72" s="77">
        <f t="shared" si="99"/>
        <v>0.4479345516</v>
      </c>
      <c r="Q72" s="77">
        <f t="shared" si="100"/>
        <v>0.4245317632</v>
      </c>
      <c r="R72" s="4"/>
      <c r="S72" s="4"/>
      <c r="T72" s="4"/>
      <c r="U72" s="4"/>
      <c r="V72" s="4"/>
      <c r="W72" s="4"/>
      <c r="X72" s="4"/>
      <c r="Y72" s="4"/>
      <c r="Z72" s="4"/>
      <c r="AA72" s="4"/>
      <c r="AB72" s="4"/>
      <c r="AC72" s="4"/>
      <c r="AD72" s="4"/>
    </row>
    <row r="73">
      <c r="A73" s="292" t="s">
        <v>19</v>
      </c>
      <c r="B73" s="4"/>
      <c r="C73" s="4"/>
      <c r="D73" s="4"/>
      <c r="E73" s="4"/>
      <c r="F73" s="75">
        <f t="shared" si="90"/>
        <v>0.8596542438</v>
      </c>
      <c r="G73" s="75">
        <f t="shared" si="91"/>
        <v>0.8536959381</v>
      </c>
      <c r="H73" s="75">
        <f t="shared" si="92"/>
        <v>0.8397184057</v>
      </c>
      <c r="I73" s="75">
        <f t="shared" si="93"/>
        <v>0.7585329656</v>
      </c>
      <c r="J73" s="75">
        <f t="shared" si="94"/>
        <v>0.5488872587</v>
      </c>
      <c r="K73" s="75">
        <f t="shared" si="95"/>
        <v>0.6082260069</v>
      </c>
      <c r="L73" s="77">
        <v>0.732861314033415</v>
      </c>
      <c r="M73" s="295">
        <f t="shared" si="96"/>
        <v>0.7658344719</v>
      </c>
      <c r="N73" s="77">
        <f t="shared" si="97"/>
        <v>0.5149766452</v>
      </c>
      <c r="O73" s="77">
        <f t="shared" si="98"/>
        <v>0.5149766452</v>
      </c>
      <c r="P73" s="77">
        <f t="shared" si="99"/>
        <v>0.6578476706</v>
      </c>
      <c r="Q73" s="77">
        <f t="shared" si="100"/>
        <v>0.6348290597</v>
      </c>
      <c r="R73" s="4"/>
      <c r="S73" s="4"/>
      <c r="T73" s="4"/>
      <c r="U73" s="4"/>
      <c r="V73" s="4"/>
      <c r="W73" s="4"/>
      <c r="X73" s="4"/>
      <c r="Y73" s="4"/>
      <c r="Z73" s="4"/>
      <c r="AA73" s="4"/>
      <c r="AB73" s="4"/>
      <c r="AC73" s="4"/>
      <c r="AD73" s="4"/>
    </row>
    <row r="74">
      <c r="A74" s="294" t="s">
        <v>20</v>
      </c>
      <c r="B74" s="23"/>
      <c r="C74" s="23"/>
      <c r="D74" s="23"/>
      <c r="E74" s="23"/>
      <c r="F74" s="122">
        <f t="shared" si="90"/>
        <v>0.9451971071</v>
      </c>
      <c r="G74" s="122">
        <f t="shared" si="91"/>
        <v>0.9446342807</v>
      </c>
      <c r="H74" s="122">
        <f t="shared" si="92"/>
        <v>0.9554009724</v>
      </c>
      <c r="I74" s="122">
        <f t="shared" si="93"/>
        <v>0.8904382599</v>
      </c>
      <c r="J74" s="122">
        <f t="shared" si="94"/>
        <v>0.7585497026</v>
      </c>
      <c r="K74" s="122">
        <f t="shared" si="95"/>
        <v>0.7959053839</v>
      </c>
      <c r="L74" s="176">
        <v>0.8330518027891035</v>
      </c>
      <c r="M74" s="297">
        <f t="shared" si="96"/>
        <v>0.9076309238</v>
      </c>
      <c r="N74" s="176">
        <f t="shared" si="97"/>
        <v>0.6955501222</v>
      </c>
      <c r="O74" s="176">
        <f t="shared" si="98"/>
        <v>0.6955501222</v>
      </c>
      <c r="P74" s="176">
        <f t="shared" si="99"/>
        <v>0.8270859093</v>
      </c>
      <c r="Q74" s="176">
        <f t="shared" si="100"/>
        <v>0.8125756302</v>
      </c>
      <c r="R74" s="23"/>
      <c r="S74" s="23"/>
      <c r="T74" s="23"/>
      <c r="U74" s="23"/>
      <c r="V74" s="23"/>
      <c r="W74" s="23"/>
      <c r="X74" s="23"/>
      <c r="Y74" s="23"/>
      <c r="Z74" s="23"/>
      <c r="AA74" s="23"/>
      <c r="AB74" s="23"/>
      <c r="AC74" s="23"/>
      <c r="AD74" s="23"/>
    </row>
    <row r="75">
      <c r="A75" s="1" t="s">
        <v>95</v>
      </c>
      <c r="B75" s="4"/>
      <c r="C75" s="4"/>
      <c r="D75" s="4"/>
      <c r="E75" s="4"/>
      <c r="F75" s="4"/>
      <c r="G75" s="4"/>
      <c r="H75" s="8"/>
      <c r="I75" s="8"/>
      <c r="J75" s="8"/>
      <c r="K75" s="8"/>
      <c r="L75" s="119"/>
      <c r="M75" s="118"/>
      <c r="N75" s="119"/>
      <c r="O75" s="119"/>
      <c r="P75" s="119"/>
      <c r="Q75" s="119"/>
      <c r="R75" s="4"/>
      <c r="S75" s="4"/>
      <c r="T75" s="4"/>
      <c r="U75" s="4"/>
      <c r="V75" s="4"/>
      <c r="W75" s="4"/>
      <c r="X75" s="4"/>
      <c r="Y75" s="4"/>
      <c r="Z75" s="4"/>
      <c r="AA75" s="4"/>
      <c r="AB75" s="4"/>
      <c r="AC75" s="4"/>
      <c r="AD75" s="4"/>
    </row>
    <row r="76">
      <c r="A76" s="1"/>
      <c r="B76" s="4"/>
      <c r="C76" s="4"/>
      <c r="D76" s="4"/>
      <c r="E76" s="4"/>
      <c r="F76" s="4"/>
      <c r="G76" s="4"/>
      <c r="H76" s="8"/>
      <c r="I76" s="8"/>
      <c r="J76" s="8"/>
      <c r="K76" s="8"/>
      <c r="L76" s="119"/>
      <c r="M76" s="118"/>
      <c r="N76" s="119"/>
      <c r="O76" s="119"/>
      <c r="P76" s="119"/>
      <c r="Q76" s="119"/>
      <c r="R76" s="4"/>
      <c r="S76" s="4"/>
      <c r="T76" s="4"/>
      <c r="U76" s="4"/>
      <c r="V76" s="4"/>
      <c r="W76" s="4"/>
      <c r="X76" s="4"/>
      <c r="Y76" s="4"/>
      <c r="Z76" s="4"/>
      <c r="AA76" s="4"/>
      <c r="AB76" s="4"/>
      <c r="AC76" s="4"/>
      <c r="AD76" s="4"/>
    </row>
    <row r="77">
      <c r="A77" s="292" t="s">
        <v>17</v>
      </c>
      <c r="B77" s="4"/>
      <c r="C77" s="4"/>
      <c r="D77" s="4"/>
      <c r="E77" s="4"/>
      <c r="F77" s="149"/>
      <c r="G77" s="274">
        <f t="shared" ref="G77:I77" si="101">G71*70%</f>
        <v>0.2632521555</v>
      </c>
      <c r="H77" s="274">
        <f t="shared" si="101"/>
        <v>0.2596516747</v>
      </c>
      <c r="I77" s="274">
        <f t="shared" si="101"/>
        <v>0.2215765819</v>
      </c>
      <c r="J77" s="149">
        <f t="shared" ref="J77:K77" si="102">J71</f>
        <v>0.1535401324</v>
      </c>
      <c r="K77" s="149">
        <f t="shared" si="102"/>
        <v>0.1732680927</v>
      </c>
      <c r="L77" s="77">
        <v>0.286578093148531</v>
      </c>
      <c r="M77" s="295">
        <f t="shared" ref="M77:M80" si="106">M66</f>
        <v>0.1618295765</v>
      </c>
      <c r="N77" s="77">
        <f t="shared" ref="N77:Q77" si="103">N71</f>
        <v>0.153359005</v>
      </c>
      <c r="O77" s="77">
        <f t="shared" si="103"/>
        <v>0.153359005</v>
      </c>
      <c r="P77" s="77">
        <f t="shared" si="103"/>
        <v>0.1761461193</v>
      </c>
      <c r="Q77" s="77">
        <f t="shared" si="103"/>
        <v>0.163953488</v>
      </c>
      <c r="R77" s="4"/>
      <c r="S77" s="4"/>
      <c r="T77" s="4"/>
      <c r="U77" s="4"/>
      <c r="V77" s="4"/>
      <c r="W77" s="4"/>
      <c r="X77" s="4"/>
      <c r="Y77" s="4"/>
      <c r="Z77" s="4"/>
      <c r="AA77" s="4"/>
      <c r="AB77" s="4"/>
      <c r="AC77" s="4"/>
      <c r="AD77" s="4"/>
    </row>
    <row r="78">
      <c r="A78" s="293" t="s">
        <v>18</v>
      </c>
      <c r="B78" s="4"/>
      <c r="C78" s="4"/>
      <c r="D78" s="4"/>
      <c r="E78" s="4"/>
      <c r="F78" s="149"/>
      <c r="G78" s="274">
        <f t="shared" ref="G78:I78" si="104">G72*70%</f>
        <v>0.4974156691</v>
      </c>
      <c r="H78" s="274">
        <f t="shared" si="104"/>
        <v>0.494893129</v>
      </c>
      <c r="I78" s="274">
        <f t="shared" si="104"/>
        <v>0.4308831223</v>
      </c>
      <c r="J78" s="149">
        <f t="shared" ref="J78:K78" si="105">J72</f>
        <v>0.3668218958</v>
      </c>
      <c r="K78" s="149">
        <f t="shared" si="105"/>
        <v>0.4172622361</v>
      </c>
      <c r="L78" s="77">
        <v>0.426709394786609</v>
      </c>
      <c r="M78" s="295">
        <f t="shared" si="106"/>
        <v>0.3701205634</v>
      </c>
      <c r="N78" s="77">
        <f t="shared" ref="N78:Q78" si="107">N72</f>
        <v>0.3412187173</v>
      </c>
      <c r="O78" s="77">
        <f t="shared" si="107"/>
        <v>0.3412187173</v>
      </c>
      <c r="P78" s="77">
        <f t="shared" si="107"/>
        <v>0.4479345516</v>
      </c>
      <c r="Q78" s="77">
        <f t="shared" si="107"/>
        <v>0.4245317632</v>
      </c>
      <c r="R78" s="4"/>
      <c r="S78" s="4"/>
      <c r="T78" s="4"/>
      <c r="U78" s="4"/>
      <c r="V78" s="4"/>
      <c r="W78" s="4"/>
      <c r="X78" s="4"/>
      <c r="Y78" s="4"/>
      <c r="Z78" s="4"/>
      <c r="AA78" s="4"/>
      <c r="AB78" s="4"/>
      <c r="AC78" s="4"/>
      <c r="AD78" s="4"/>
    </row>
    <row r="79">
      <c r="A79" s="292" t="s">
        <v>19</v>
      </c>
      <c r="B79" s="4"/>
      <c r="C79" s="4"/>
      <c r="D79" s="4"/>
      <c r="E79" s="4"/>
      <c r="F79" s="149"/>
      <c r="G79" s="274">
        <f t="shared" ref="G79:I79" si="108">G73*70%</f>
        <v>0.5975871567</v>
      </c>
      <c r="H79" s="274">
        <f t="shared" si="108"/>
        <v>0.587802884</v>
      </c>
      <c r="I79" s="274">
        <f t="shared" si="108"/>
        <v>0.5309730759</v>
      </c>
      <c r="J79" s="149">
        <f t="shared" ref="J79:K79" si="109">J73</f>
        <v>0.5488872587</v>
      </c>
      <c r="K79" s="149">
        <f t="shared" si="109"/>
        <v>0.6082260069</v>
      </c>
      <c r="L79" s="77">
        <v>0.5130029198233905</v>
      </c>
      <c r="M79" s="295">
        <f t="shared" si="106"/>
        <v>0.5441826705</v>
      </c>
      <c r="N79" s="77">
        <f t="shared" ref="N79:Q79" si="110">N73</f>
        <v>0.5149766452</v>
      </c>
      <c r="O79" s="77">
        <f t="shared" si="110"/>
        <v>0.5149766452</v>
      </c>
      <c r="P79" s="77">
        <f t="shared" si="110"/>
        <v>0.6578476706</v>
      </c>
      <c r="Q79" s="77">
        <f t="shared" si="110"/>
        <v>0.6348290597</v>
      </c>
      <c r="R79" s="4"/>
      <c r="S79" s="4"/>
      <c r="T79" s="4"/>
      <c r="U79" s="4"/>
      <c r="V79" s="4"/>
      <c r="W79" s="4"/>
      <c r="X79" s="4"/>
      <c r="Y79" s="4"/>
      <c r="Z79" s="4"/>
      <c r="AA79" s="4"/>
      <c r="AB79" s="4"/>
      <c r="AC79" s="4"/>
      <c r="AD79" s="4"/>
    </row>
    <row r="80">
      <c r="A80" s="294" t="s">
        <v>20</v>
      </c>
      <c r="B80" s="23"/>
      <c r="C80" s="23"/>
      <c r="D80" s="23"/>
      <c r="E80" s="23"/>
      <c r="F80" s="287"/>
      <c r="G80" s="291">
        <f t="shared" ref="G80:I80" si="111">G74*70%</f>
        <v>0.6612439965</v>
      </c>
      <c r="H80" s="291">
        <f t="shared" si="111"/>
        <v>0.6687806807</v>
      </c>
      <c r="I80" s="291">
        <f t="shared" si="111"/>
        <v>0.6233067819</v>
      </c>
      <c r="J80" s="287">
        <f t="shared" ref="J80:K80" si="112">J74</f>
        <v>0.7585497026</v>
      </c>
      <c r="K80" s="287">
        <f t="shared" si="112"/>
        <v>0.7959053839</v>
      </c>
      <c r="L80" s="176">
        <v>0.5831362619523724</v>
      </c>
      <c r="M80" s="297">
        <f t="shared" si="106"/>
        <v>0.7643207779</v>
      </c>
      <c r="N80" s="176">
        <f t="shared" ref="N80:Q80" si="113">N74</f>
        <v>0.6955501222</v>
      </c>
      <c r="O80" s="176">
        <f t="shared" si="113"/>
        <v>0.6955501222</v>
      </c>
      <c r="P80" s="176">
        <f t="shared" si="113"/>
        <v>0.8270859093</v>
      </c>
      <c r="Q80" s="176">
        <f t="shared" si="113"/>
        <v>0.8125756302</v>
      </c>
      <c r="R80" s="23"/>
      <c r="S80" s="23"/>
      <c r="T80" s="23"/>
      <c r="U80" s="23"/>
      <c r="V80" s="23"/>
      <c r="W80" s="23"/>
      <c r="X80" s="23"/>
      <c r="Y80" s="23"/>
      <c r="Z80" s="23"/>
      <c r="AA80" s="23"/>
      <c r="AB80" s="23"/>
      <c r="AC80" s="23"/>
      <c r="AD80" s="23"/>
    </row>
    <row r="81">
      <c r="A81" s="1" t="s">
        <v>96</v>
      </c>
      <c r="B81" s="4"/>
      <c r="C81" s="4"/>
      <c r="D81" s="4"/>
      <c r="E81" s="4"/>
      <c r="F81" s="4"/>
      <c r="G81" s="4"/>
      <c r="H81" s="8"/>
      <c r="I81" s="8"/>
      <c r="J81" s="8"/>
      <c r="K81" s="8"/>
      <c r="L81" s="119"/>
      <c r="M81" s="118"/>
      <c r="N81" s="119"/>
      <c r="O81" s="119"/>
      <c r="P81" s="119"/>
      <c r="Q81" s="119"/>
      <c r="R81" s="4"/>
      <c r="S81" s="4"/>
      <c r="T81" s="4"/>
      <c r="U81" s="4"/>
      <c r="V81" s="4"/>
      <c r="W81" s="4"/>
      <c r="X81" s="4"/>
      <c r="Y81" s="4"/>
      <c r="Z81" s="4"/>
      <c r="AA81" s="4"/>
      <c r="AB81" s="4"/>
      <c r="AC81" s="4"/>
      <c r="AD81" s="4"/>
    </row>
    <row r="82">
      <c r="A82" s="292" t="s">
        <v>17</v>
      </c>
      <c r="B82" s="4"/>
      <c r="C82" s="4"/>
      <c r="D82" s="4"/>
      <c r="E82" s="4"/>
      <c r="F82" s="4"/>
      <c r="G82" s="27">
        <f t="shared" ref="G82:K82" si="114">G38*G77</f>
        <v>21972.86766</v>
      </c>
      <c r="H82" s="27">
        <f t="shared" si="114"/>
        <v>24907.0869</v>
      </c>
      <c r="I82" s="27">
        <f t="shared" si="114"/>
        <v>26802.12493</v>
      </c>
      <c r="J82" s="27">
        <f t="shared" si="114"/>
        <v>22663.9054</v>
      </c>
      <c r="K82" s="27">
        <f t="shared" si="114"/>
        <v>28981.8608</v>
      </c>
      <c r="L82" s="70">
        <v>23024.830315925574</v>
      </c>
      <c r="M82" s="272">
        <f t="shared" ref="M82:Q82" si="115">M38*M77</f>
        <v>17075.85234</v>
      </c>
      <c r="N82" s="70">
        <f t="shared" si="115"/>
        <v>22260.55033</v>
      </c>
      <c r="O82" s="70">
        <f t="shared" si="115"/>
        <v>26712.6604</v>
      </c>
      <c r="P82" s="70">
        <f t="shared" si="115"/>
        <v>41009.94494</v>
      </c>
      <c r="Q82" s="70">
        <f t="shared" si="115"/>
        <v>45805.54058</v>
      </c>
      <c r="R82" s="4"/>
      <c r="S82" s="4"/>
      <c r="T82" s="4"/>
      <c r="U82" s="4"/>
      <c r="V82" s="4"/>
      <c r="W82" s="4"/>
      <c r="X82" s="4"/>
      <c r="Y82" s="4"/>
      <c r="Z82" s="4"/>
      <c r="AA82" s="4"/>
      <c r="AB82" s="4"/>
      <c r="AC82" s="4"/>
      <c r="AD82" s="4"/>
    </row>
    <row r="83">
      <c r="A83" s="293" t="s">
        <v>18</v>
      </c>
      <c r="B83" s="4"/>
      <c r="C83" s="4"/>
      <c r="D83" s="4"/>
      <c r="E83" s="4"/>
      <c r="F83" s="4"/>
      <c r="G83" s="27">
        <f t="shared" ref="G83:K83" si="116">G39*G78</f>
        <v>17062.8497</v>
      </c>
      <c r="H83" s="27">
        <f t="shared" si="116"/>
        <v>21288.32284</v>
      </c>
      <c r="I83" s="27">
        <f t="shared" si="116"/>
        <v>18576.66405</v>
      </c>
      <c r="J83" s="27">
        <f t="shared" si="116"/>
        <v>17381.12189</v>
      </c>
      <c r="K83" s="27">
        <f t="shared" si="116"/>
        <v>25286.50877</v>
      </c>
      <c r="L83" s="70">
        <v>20974.17969414617</v>
      </c>
      <c r="M83" s="272">
        <f t="shared" ref="M83:Q83" si="117">M39*M78</f>
        <v>15523.50213</v>
      </c>
      <c r="N83" s="70">
        <f t="shared" si="117"/>
        <v>18550.45861</v>
      </c>
      <c r="O83" s="70">
        <f t="shared" si="117"/>
        <v>22260.55033</v>
      </c>
      <c r="P83" s="70">
        <f t="shared" si="117"/>
        <v>27684.18206</v>
      </c>
      <c r="Q83" s="70">
        <f t="shared" si="117"/>
        <v>36520.41954</v>
      </c>
      <c r="R83" s="4"/>
      <c r="S83" s="4"/>
      <c r="T83" s="4"/>
      <c r="U83" s="4"/>
      <c r="V83" s="4"/>
      <c r="W83" s="4"/>
      <c r="X83" s="4"/>
      <c r="Y83" s="4"/>
      <c r="Z83" s="4"/>
      <c r="AA83" s="4"/>
      <c r="AB83" s="4"/>
      <c r="AC83" s="4"/>
      <c r="AD83" s="4"/>
    </row>
    <row r="84">
      <c r="A84" s="292" t="s">
        <v>19</v>
      </c>
      <c r="B84" s="4"/>
      <c r="C84" s="4"/>
      <c r="D84" s="4"/>
      <c r="E84" s="4"/>
      <c r="F84" s="4"/>
      <c r="G84" s="27">
        <f t="shared" ref="G84:K84" si="118">G40*G79</f>
        <v>14707.21751</v>
      </c>
      <c r="H84" s="27">
        <f t="shared" si="118"/>
        <v>17381.91908</v>
      </c>
      <c r="I84" s="27">
        <f t="shared" si="118"/>
        <v>15133.79461</v>
      </c>
      <c r="J84" s="27">
        <f t="shared" si="118"/>
        <v>15934.19712</v>
      </c>
      <c r="K84" s="27">
        <f t="shared" si="118"/>
        <v>20542.83338</v>
      </c>
      <c r="L84" s="70">
        <v>15898.432641858199</v>
      </c>
      <c r="M84" s="272">
        <f t="shared" ref="M84:Q84" si="119">M40*M79</f>
        <v>15921.10616</v>
      </c>
      <c r="N84" s="70">
        <f t="shared" si="119"/>
        <v>14710.96256</v>
      </c>
      <c r="O84" s="70">
        <f t="shared" si="119"/>
        <v>18550.45861</v>
      </c>
      <c r="P84" s="70">
        <f t="shared" si="119"/>
        <v>25575.28282</v>
      </c>
      <c r="Q84" s="70">
        <f t="shared" si="119"/>
        <v>25170.34945</v>
      </c>
      <c r="R84" s="4"/>
      <c r="S84" s="4"/>
      <c r="T84" s="4"/>
      <c r="U84" s="4"/>
      <c r="V84" s="4"/>
      <c r="W84" s="4"/>
      <c r="X84" s="4"/>
      <c r="Y84" s="4"/>
      <c r="Z84" s="4"/>
      <c r="AA84" s="4"/>
      <c r="AB84" s="4"/>
      <c r="AC84" s="4"/>
      <c r="AD84" s="4"/>
    </row>
    <row r="85">
      <c r="A85" s="292" t="s">
        <v>20</v>
      </c>
      <c r="B85" s="4"/>
      <c r="C85" s="4"/>
      <c r="D85" s="4"/>
      <c r="E85" s="4"/>
      <c r="F85" s="4"/>
      <c r="G85" s="27">
        <f t="shared" ref="G85:K85" si="120">G41*G80</f>
        <v>11725.17855</v>
      </c>
      <c r="H85" s="27">
        <f t="shared" si="120"/>
        <v>13676.56492</v>
      </c>
      <c r="I85" s="27">
        <f t="shared" si="120"/>
        <v>13646.67868</v>
      </c>
      <c r="J85" s="27">
        <f t="shared" si="120"/>
        <v>15337.11644</v>
      </c>
      <c r="K85" s="27">
        <f t="shared" si="120"/>
        <v>19291.1547</v>
      </c>
      <c r="L85" s="70">
        <v>13843.21225317022</v>
      </c>
      <c r="M85" s="272">
        <f t="shared" ref="M85:Q85" si="121">M41*M80</f>
        <v>16092.02575</v>
      </c>
      <c r="N85" s="70">
        <f t="shared" si="121"/>
        <v>14677.86434</v>
      </c>
      <c r="O85" s="70">
        <f t="shared" si="121"/>
        <v>14710.96256</v>
      </c>
      <c r="P85" s="70">
        <f t="shared" si="121"/>
        <v>20991.24678</v>
      </c>
      <c r="Q85" s="70">
        <f t="shared" si="121"/>
        <v>23738.38405</v>
      </c>
      <c r="R85" s="4"/>
      <c r="S85" s="4"/>
      <c r="T85" s="4"/>
      <c r="U85" s="4"/>
      <c r="V85" s="4"/>
      <c r="W85" s="4"/>
      <c r="X85" s="4"/>
      <c r="Y85" s="4"/>
      <c r="Z85" s="4"/>
      <c r="AA85" s="4"/>
      <c r="AB85" s="4"/>
      <c r="AC85" s="4"/>
      <c r="AD85" s="4"/>
    </row>
    <row r="86">
      <c r="A86" s="21" t="s">
        <v>88</v>
      </c>
      <c r="B86" s="23"/>
      <c r="C86" s="23"/>
      <c r="D86" s="23"/>
      <c r="E86" s="23"/>
      <c r="F86" s="22">
        <v>36048.0</v>
      </c>
      <c r="G86" s="22">
        <f t="shared" ref="G86:K86" si="122">SUM(G82:G85)</f>
        <v>65468.11342</v>
      </c>
      <c r="H86" s="22">
        <f t="shared" si="122"/>
        <v>77253.89374</v>
      </c>
      <c r="I86" s="22">
        <f t="shared" si="122"/>
        <v>74159.26227</v>
      </c>
      <c r="J86" s="22">
        <f t="shared" si="122"/>
        <v>71316.34084</v>
      </c>
      <c r="K86" s="22">
        <f t="shared" si="122"/>
        <v>94102.35765</v>
      </c>
      <c r="L86" s="109">
        <v>73740.65490510016</v>
      </c>
      <c r="M86" s="276">
        <f t="shared" ref="M86:Q86" si="123">SUM(M82:M85)</f>
        <v>64612.48637</v>
      </c>
      <c r="N86" s="109">
        <f t="shared" si="123"/>
        <v>70199.83584</v>
      </c>
      <c r="O86" s="109">
        <f t="shared" si="123"/>
        <v>82234.63189</v>
      </c>
      <c r="P86" s="109">
        <f t="shared" si="123"/>
        <v>115260.6566</v>
      </c>
      <c r="Q86" s="109">
        <f t="shared" si="123"/>
        <v>131234.6936</v>
      </c>
      <c r="R86" s="23"/>
      <c r="S86" s="23"/>
      <c r="T86" s="23"/>
      <c r="U86" s="23"/>
      <c r="V86" s="23"/>
      <c r="W86" s="23"/>
      <c r="X86" s="23"/>
      <c r="Y86" s="23"/>
      <c r="Z86" s="23"/>
      <c r="AA86" s="23"/>
      <c r="AB86" s="23"/>
      <c r="AC86" s="23"/>
      <c r="AD86" s="23"/>
    </row>
    <row r="87">
      <c r="A87" s="4"/>
      <c r="B87" s="4"/>
      <c r="C87" s="4"/>
      <c r="D87" s="4"/>
      <c r="E87" s="4"/>
      <c r="F87" s="4"/>
      <c r="G87" s="27">
        <v>61831.54313142715</v>
      </c>
      <c r="H87" s="8"/>
      <c r="I87" s="8"/>
      <c r="J87" s="8"/>
      <c r="K87" s="8"/>
      <c r="L87" s="119"/>
      <c r="M87" s="118"/>
      <c r="N87" s="119"/>
      <c r="O87" s="119"/>
      <c r="P87" s="119"/>
      <c r="Q87" s="119"/>
      <c r="R87" s="4"/>
      <c r="S87" s="4"/>
      <c r="T87" s="4"/>
      <c r="U87" s="4"/>
      <c r="V87" s="4"/>
      <c r="W87" s="4"/>
      <c r="X87" s="4"/>
      <c r="Y87" s="4"/>
      <c r="Z87" s="4"/>
      <c r="AA87" s="4"/>
      <c r="AB87" s="4"/>
      <c r="AC87" s="4"/>
      <c r="AD87" s="4"/>
    </row>
    <row r="88">
      <c r="A88" s="292" t="s">
        <v>98</v>
      </c>
      <c r="B88" s="4"/>
      <c r="C88" s="4"/>
      <c r="D88" s="4"/>
      <c r="E88" s="4"/>
      <c r="F88" s="27">
        <f t="shared" ref="F88:K88" si="124">F86</f>
        <v>36048</v>
      </c>
      <c r="G88" s="27">
        <f t="shared" si="124"/>
        <v>65468.11342</v>
      </c>
      <c r="H88" s="27">
        <f t="shared" si="124"/>
        <v>77253.89374</v>
      </c>
      <c r="I88" s="27">
        <f t="shared" si="124"/>
        <v>74159.26227</v>
      </c>
      <c r="J88" s="27">
        <f t="shared" si="124"/>
        <v>71316.34084</v>
      </c>
      <c r="K88" s="27">
        <f t="shared" si="124"/>
        <v>94102.35765</v>
      </c>
      <c r="L88" s="74">
        <v>73740.65490510016</v>
      </c>
      <c r="M88" s="73">
        <f t="shared" ref="M88:Q88" si="125">M86</f>
        <v>64612.48637</v>
      </c>
      <c r="N88" s="74">
        <f t="shared" si="125"/>
        <v>70199.83584</v>
      </c>
      <c r="O88" s="74">
        <f t="shared" si="125"/>
        <v>82234.63189</v>
      </c>
      <c r="P88" s="74">
        <f t="shared" si="125"/>
        <v>115260.6566</v>
      </c>
      <c r="Q88" s="74">
        <f t="shared" si="125"/>
        <v>131234.6936</v>
      </c>
      <c r="R88" s="4"/>
      <c r="S88" s="4"/>
      <c r="T88" s="4"/>
      <c r="U88" s="4"/>
      <c r="V88" s="4"/>
      <c r="W88" s="4"/>
      <c r="X88" s="4"/>
      <c r="Y88" s="4"/>
      <c r="Z88" s="4"/>
      <c r="AA88" s="4"/>
      <c r="AB88" s="4"/>
      <c r="AC88" s="4"/>
      <c r="AD88" s="4"/>
    </row>
    <row r="89">
      <c r="A89" s="300" t="s">
        <v>70</v>
      </c>
      <c r="B89" s="4"/>
      <c r="C89" s="4"/>
      <c r="D89" s="4"/>
      <c r="E89" s="4"/>
      <c r="F89" s="4"/>
      <c r="G89" s="188">
        <f>G88-F88</f>
        <v>29420.11342</v>
      </c>
      <c r="H89" s="301">
        <f>H88-G87</f>
        <v>15422.35061</v>
      </c>
      <c r="I89" s="301">
        <f t="shared" ref="I89:K89" si="126">I88-H88</f>
        <v>-3094.631468</v>
      </c>
      <c r="J89" s="301">
        <f t="shared" si="126"/>
        <v>-2842.921429</v>
      </c>
      <c r="K89" s="301">
        <f t="shared" si="126"/>
        <v>22786.01681</v>
      </c>
      <c r="L89" s="192">
        <v>11909.111773673016</v>
      </c>
      <c r="M89" s="191">
        <f t="shared" ref="M89:N89" si="127">M88-H88</f>
        <v>-12641.40737</v>
      </c>
      <c r="N89" s="192">
        <f t="shared" si="127"/>
        <v>-3959.426432</v>
      </c>
      <c r="O89" s="192">
        <f t="shared" ref="O89:Q89" si="128">O88-N88</f>
        <v>12034.79605</v>
      </c>
      <c r="P89" s="192">
        <f t="shared" si="128"/>
        <v>33026.0247</v>
      </c>
      <c r="Q89" s="192">
        <f t="shared" si="128"/>
        <v>15974.03702</v>
      </c>
      <c r="R89" s="4"/>
      <c r="S89" s="4"/>
      <c r="T89" s="4"/>
      <c r="U89" s="4"/>
      <c r="V89" s="4"/>
      <c r="W89" s="4"/>
      <c r="X89" s="4"/>
      <c r="Y89" s="4"/>
      <c r="Z89" s="4"/>
      <c r="AA89" s="4"/>
      <c r="AB89" s="4"/>
      <c r="AC89" s="4"/>
      <c r="AD89" s="4"/>
    </row>
    <row r="90">
      <c r="A90" s="292" t="s">
        <v>101</v>
      </c>
      <c r="B90" s="4"/>
      <c r="C90" s="4"/>
      <c r="D90" s="4"/>
      <c r="E90" s="4"/>
      <c r="F90" s="27">
        <f t="shared" ref="F90:K90" si="129">F43</f>
        <v>9279</v>
      </c>
      <c r="G90" s="27">
        <f t="shared" si="129"/>
        <v>24766</v>
      </c>
      <c r="H90" s="27">
        <f t="shared" si="129"/>
        <v>39617</v>
      </c>
      <c r="I90" s="27">
        <f t="shared" si="129"/>
        <v>47448</v>
      </c>
      <c r="J90" s="27">
        <f t="shared" si="129"/>
        <v>54788</v>
      </c>
      <c r="K90" s="27">
        <f t="shared" si="129"/>
        <v>67071</v>
      </c>
      <c r="L90" s="74">
        <v>43456.44455718623</v>
      </c>
      <c r="M90" s="73">
        <f t="shared" ref="M90:Q90" si="130">M43</f>
        <v>55247.35991</v>
      </c>
      <c r="N90" s="74">
        <f t="shared" si="130"/>
        <v>59630.6995</v>
      </c>
      <c r="O90" s="74">
        <f t="shared" si="130"/>
        <v>71372.99098</v>
      </c>
      <c r="P90" s="74">
        <f t="shared" si="130"/>
        <v>82264.44627</v>
      </c>
      <c r="Q90" s="74">
        <f t="shared" si="130"/>
        <v>98173.60172</v>
      </c>
      <c r="R90" s="4"/>
      <c r="S90" s="4"/>
      <c r="T90" s="4"/>
      <c r="U90" s="4"/>
      <c r="V90" s="4"/>
      <c r="W90" s="4"/>
      <c r="X90" s="4"/>
      <c r="Y90" s="4"/>
      <c r="Z90" s="4"/>
      <c r="AA90" s="4"/>
      <c r="AB90" s="4"/>
      <c r="AC90" s="4"/>
      <c r="AD90" s="4"/>
    </row>
    <row r="91">
      <c r="A91" s="19" t="s">
        <v>103</v>
      </c>
      <c r="B91" s="4"/>
      <c r="C91" s="4"/>
      <c r="D91" s="4"/>
      <c r="E91" s="4"/>
      <c r="F91" s="4"/>
      <c r="G91" s="188">
        <f>G90-F90</f>
        <v>15487</v>
      </c>
      <c r="H91" s="188">
        <f>H90-G90+(G91-G92)</f>
        <v>14127.26</v>
      </c>
      <c r="I91" s="188">
        <f t="shared" ref="I91:K91" si="131">I90-H90</f>
        <v>7831</v>
      </c>
      <c r="J91" s="188">
        <f t="shared" si="131"/>
        <v>7340</v>
      </c>
      <c r="K91" s="188">
        <f t="shared" si="131"/>
        <v>12283</v>
      </c>
      <c r="L91" s="192">
        <v>15945.44455718623</v>
      </c>
      <c r="M91" s="191">
        <f>M90-H90</f>
        <v>15630.35991</v>
      </c>
      <c r="N91" s="192">
        <f t="shared" ref="N91:Q91" si="132">N90-M90</f>
        <v>4383.339592</v>
      </c>
      <c r="O91" s="192">
        <f t="shared" si="132"/>
        <v>11742.29147</v>
      </c>
      <c r="P91" s="192">
        <f t="shared" si="132"/>
        <v>10891.45529</v>
      </c>
      <c r="Q91" s="192">
        <f t="shared" si="132"/>
        <v>15909.15546</v>
      </c>
      <c r="R91" s="4"/>
      <c r="S91" s="4"/>
      <c r="T91" s="4"/>
      <c r="U91" s="4"/>
      <c r="V91" s="4"/>
      <c r="W91" s="4"/>
      <c r="X91" s="4"/>
      <c r="Y91" s="4"/>
      <c r="Z91" s="4"/>
      <c r="AA91" s="4"/>
      <c r="AB91" s="4"/>
      <c r="AC91" s="4"/>
      <c r="AD91" s="4"/>
    </row>
    <row r="92">
      <c r="A92" s="4"/>
      <c r="B92" s="4"/>
      <c r="C92" s="4"/>
      <c r="D92" s="4"/>
      <c r="E92" s="4"/>
      <c r="F92" s="4"/>
      <c r="G92" s="27">
        <v>16210.74</v>
      </c>
      <c r="H92" s="8"/>
      <c r="I92" s="8"/>
      <c r="J92" s="8"/>
      <c r="K92" s="8"/>
      <c r="L92" s="119"/>
      <c r="M92" s="118"/>
      <c r="N92" s="119"/>
      <c r="O92" s="119"/>
      <c r="P92" s="119"/>
      <c r="Q92" s="119"/>
      <c r="R92" s="4"/>
      <c r="S92" s="4"/>
      <c r="T92" s="4"/>
      <c r="U92" s="4"/>
      <c r="V92" s="4"/>
      <c r="W92" s="4"/>
      <c r="X92" s="4"/>
      <c r="Y92" s="4"/>
      <c r="Z92" s="4"/>
      <c r="AA92" s="4"/>
      <c r="AB92" s="4"/>
      <c r="AC92" s="4"/>
      <c r="AD92" s="4"/>
    </row>
    <row r="93">
      <c r="A93" s="4"/>
      <c r="B93" s="4"/>
      <c r="C93" s="4"/>
      <c r="D93" s="4"/>
      <c r="E93" s="4"/>
      <c r="F93" s="4"/>
      <c r="G93" s="4"/>
      <c r="H93" s="8"/>
      <c r="I93" s="8"/>
      <c r="J93" s="8"/>
      <c r="K93" s="8"/>
      <c r="L93" s="119"/>
      <c r="M93" s="118"/>
      <c r="N93" s="119"/>
      <c r="O93" s="119"/>
      <c r="P93" s="119"/>
      <c r="Q93" s="119"/>
      <c r="R93" s="4"/>
      <c r="S93" s="4"/>
      <c r="T93" s="4"/>
      <c r="U93" s="4"/>
      <c r="V93" s="4"/>
      <c r="W93" s="4"/>
      <c r="X93" s="4"/>
      <c r="Y93" s="4"/>
      <c r="Z93" s="4"/>
      <c r="AA93" s="4"/>
      <c r="AB93" s="4"/>
      <c r="AC93" s="4"/>
      <c r="AD93" s="4"/>
    </row>
    <row r="94">
      <c r="A94" s="19" t="s">
        <v>143</v>
      </c>
      <c r="B94" s="4"/>
      <c r="C94" s="4"/>
      <c r="D94" s="4"/>
      <c r="E94" s="4"/>
      <c r="F94" s="4"/>
      <c r="G94" s="27">
        <f>G88-G87+(G91-G92)</f>
        <v>2912.830288</v>
      </c>
      <c r="H94" s="8"/>
      <c r="I94" s="8"/>
      <c r="J94" s="8"/>
      <c r="K94" s="8"/>
      <c r="L94" s="119"/>
      <c r="M94" s="118"/>
      <c r="N94" s="119"/>
      <c r="O94" s="119"/>
      <c r="P94" s="119"/>
      <c r="Q94" s="119"/>
      <c r="R94" s="4"/>
      <c r="S94" s="4"/>
      <c r="T94" s="4"/>
      <c r="U94" s="4"/>
      <c r="V94" s="4"/>
      <c r="W94" s="4"/>
      <c r="X94" s="4"/>
      <c r="Y94" s="4"/>
      <c r="Z94" s="4"/>
      <c r="AA94" s="4"/>
      <c r="AB94" s="4"/>
      <c r="AC94" s="4"/>
      <c r="AD94" s="4"/>
    </row>
    <row r="95">
      <c r="A95" s="19" t="s">
        <v>144</v>
      </c>
      <c r="B95" s="4"/>
      <c r="C95" s="4"/>
      <c r="D95" s="4"/>
      <c r="E95" s="4"/>
      <c r="F95" s="4"/>
      <c r="G95" s="229">
        <f>G94/H8</f>
        <v>0.01652744685</v>
      </c>
      <c r="H95" s="8"/>
      <c r="I95" s="8"/>
      <c r="J95" s="8"/>
      <c r="K95" s="8"/>
      <c r="L95" s="119"/>
      <c r="M95" s="118"/>
      <c r="N95" s="119"/>
      <c r="O95" s="119"/>
      <c r="P95" s="119"/>
      <c r="Q95" s="119"/>
      <c r="R95" s="4"/>
      <c r="S95" s="4"/>
      <c r="T95" s="4"/>
      <c r="U95" s="4"/>
      <c r="V95" s="4"/>
      <c r="W95" s="4"/>
      <c r="X95" s="4"/>
      <c r="Y95" s="4"/>
      <c r="Z95" s="4"/>
      <c r="AA95" s="4"/>
      <c r="AB95" s="4"/>
      <c r="AC95" s="4"/>
      <c r="AD95" s="4"/>
    </row>
    <row r="96">
      <c r="A96" s="4"/>
      <c r="B96" s="4"/>
      <c r="C96" s="4"/>
      <c r="D96" s="4"/>
      <c r="E96" s="4"/>
      <c r="F96" s="4"/>
      <c r="G96" s="4"/>
      <c r="H96" s="8"/>
      <c r="I96" s="8"/>
      <c r="J96" s="8"/>
      <c r="K96" s="8"/>
      <c r="L96" s="119"/>
      <c r="M96" s="118"/>
      <c r="N96" s="119"/>
      <c r="O96" s="119"/>
      <c r="P96" s="119"/>
      <c r="Q96" s="119"/>
      <c r="R96" s="4"/>
      <c r="S96" s="4"/>
      <c r="T96" s="4"/>
      <c r="U96" s="4"/>
      <c r="V96" s="4"/>
      <c r="W96" s="4"/>
      <c r="X96" s="4"/>
      <c r="Y96" s="4"/>
      <c r="Z96" s="4"/>
      <c r="AA96" s="4"/>
      <c r="AB96" s="4"/>
      <c r="AC96" s="4"/>
      <c r="AD96" s="4"/>
    </row>
    <row r="97">
      <c r="A97" s="4"/>
      <c r="B97" s="4"/>
      <c r="C97" s="4"/>
      <c r="D97" s="4"/>
      <c r="E97" s="4"/>
      <c r="F97" s="4"/>
      <c r="G97" s="4"/>
      <c r="H97" s="8"/>
      <c r="I97" s="8"/>
      <c r="J97" s="8"/>
      <c r="K97" s="8"/>
      <c r="L97" s="119"/>
      <c r="M97" s="118"/>
      <c r="N97" s="119"/>
      <c r="O97" s="119"/>
      <c r="P97" s="119"/>
      <c r="Q97" s="119"/>
      <c r="R97" s="4"/>
      <c r="S97" s="4"/>
      <c r="T97" s="4"/>
      <c r="U97" s="4"/>
      <c r="V97" s="4"/>
      <c r="W97" s="4"/>
      <c r="X97" s="4"/>
      <c r="Y97" s="4"/>
      <c r="Z97" s="4"/>
      <c r="AA97" s="4"/>
      <c r="AB97" s="4"/>
      <c r="AC97" s="4"/>
      <c r="AD97" s="4"/>
    </row>
    <row r="98">
      <c r="A98" s="4"/>
      <c r="B98" s="4"/>
      <c r="C98" s="4"/>
      <c r="D98" s="4"/>
      <c r="E98" s="4"/>
      <c r="F98" s="4"/>
      <c r="G98" s="4"/>
      <c r="H98" s="8"/>
      <c r="I98" s="8"/>
      <c r="J98" s="8"/>
      <c r="K98" s="8"/>
      <c r="L98" s="119"/>
      <c r="M98" s="118"/>
      <c r="N98" s="119"/>
      <c r="O98" s="119"/>
      <c r="P98" s="119"/>
      <c r="Q98" s="119"/>
      <c r="R98" s="4"/>
      <c r="S98" s="4"/>
      <c r="T98" s="4"/>
      <c r="U98" s="4"/>
      <c r="V98" s="4"/>
      <c r="W98" s="4"/>
      <c r="X98" s="4"/>
      <c r="Y98" s="4"/>
      <c r="Z98" s="4"/>
      <c r="AA98" s="4"/>
      <c r="AB98" s="4"/>
      <c r="AC98" s="4"/>
      <c r="AD98" s="4"/>
    </row>
    <row r="99">
      <c r="A99" s="4"/>
      <c r="B99" s="4"/>
      <c r="C99" s="4"/>
      <c r="D99" s="4"/>
      <c r="E99" s="4"/>
      <c r="F99" s="4"/>
      <c r="G99" s="4"/>
      <c r="H99" s="8"/>
      <c r="I99" s="8"/>
      <c r="J99" s="8"/>
      <c r="K99" s="8"/>
      <c r="L99" s="119"/>
      <c r="M99" s="118"/>
      <c r="N99" s="119"/>
      <c r="O99" s="119"/>
      <c r="P99" s="119"/>
      <c r="Q99" s="119"/>
      <c r="R99" s="4"/>
      <c r="S99" s="4"/>
      <c r="T99" s="4"/>
      <c r="U99" s="4"/>
      <c r="V99" s="4"/>
      <c r="W99" s="4"/>
      <c r="X99" s="4"/>
      <c r="Y99" s="4"/>
      <c r="Z99" s="4"/>
      <c r="AA99" s="4"/>
      <c r="AB99" s="4"/>
      <c r="AC99" s="4"/>
      <c r="AD99" s="4"/>
    </row>
    <row r="100">
      <c r="A100" s="4"/>
      <c r="B100" s="4"/>
      <c r="C100" s="4"/>
      <c r="D100" s="4"/>
      <c r="E100" s="4"/>
      <c r="F100" s="4"/>
      <c r="G100" s="4"/>
      <c r="H100" s="8"/>
      <c r="I100" s="8"/>
      <c r="J100" s="8"/>
      <c r="K100" s="8"/>
      <c r="L100" s="119"/>
      <c r="M100" s="118"/>
      <c r="N100" s="119"/>
      <c r="O100" s="119"/>
      <c r="P100" s="119"/>
      <c r="Q100" s="119"/>
      <c r="R100" s="4"/>
      <c r="S100" s="4"/>
      <c r="T100" s="4"/>
      <c r="U100" s="4"/>
      <c r="V100" s="4"/>
      <c r="W100" s="4"/>
      <c r="X100" s="4"/>
      <c r="Y100" s="4"/>
      <c r="Z100" s="4"/>
      <c r="AA100" s="4"/>
      <c r="AB100" s="4"/>
      <c r="AC100" s="4"/>
      <c r="AD100" s="4"/>
    </row>
    <row r="101">
      <c r="A101" s="4"/>
      <c r="B101" s="4"/>
      <c r="C101" s="4"/>
      <c r="D101" s="4"/>
      <c r="E101" s="4"/>
      <c r="F101" s="4"/>
      <c r="G101" s="4"/>
      <c r="H101" s="8"/>
      <c r="I101" s="8"/>
      <c r="J101" s="8"/>
      <c r="K101" s="8"/>
      <c r="L101" s="119"/>
      <c r="M101" s="118"/>
      <c r="N101" s="119"/>
      <c r="O101" s="119"/>
      <c r="P101" s="119"/>
      <c r="Q101" s="119"/>
      <c r="R101" s="4"/>
      <c r="S101" s="4"/>
      <c r="T101" s="4"/>
      <c r="U101" s="4"/>
      <c r="V101" s="4"/>
      <c r="W101" s="4"/>
      <c r="X101" s="4"/>
      <c r="Y101" s="4"/>
      <c r="Z101" s="4"/>
      <c r="AA101" s="4"/>
      <c r="AB101" s="4"/>
      <c r="AC101" s="4"/>
      <c r="AD101" s="4"/>
    </row>
    <row r="102">
      <c r="A102" s="4"/>
      <c r="B102" s="4"/>
      <c r="C102" s="4"/>
      <c r="D102" s="4"/>
      <c r="E102" s="4"/>
      <c r="F102" s="4"/>
      <c r="G102" s="4"/>
      <c r="H102" s="8"/>
      <c r="I102" s="8"/>
      <c r="J102" s="8"/>
      <c r="K102" s="8"/>
      <c r="L102" s="119"/>
      <c r="M102" s="118"/>
      <c r="N102" s="119"/>
      <c r="O102" s="119"/>
      <c r="P102" s="119"/>
      <c r="Q102" s="119"/>
      <c r="R102" s="4"/>
      <c r="S102" s="4"/>
      <c r="T102" s="4"/>
      <c r="U102" s="4"/>
      <c r="V102" s="4"/>
      <c r="W102" s="4"/>
      <c r="X102" s="4"/>
      <c r="Y102" s="4"/>
      <c r="Z102" s="4"/>
      <c r="AA102" s="4"/>
      <c r="AB102" s="4"/>
      <c r="AC102" s="4"/>
      <c r="AD102" s="4"/>
    </row>
    <row r="103">
      <c r="A103" s="4"/>
      <c r="B103" s="4"/>
      <c r="C103" s="4"/>
      <c r="D103" s="4"/>
      <c r="E103" s="4"/>
      <c r="F103" s="4"/>
      <c r="G103" s="4"/>
      <c r="H103" s="8"/>
      <c r="I103" s="8"/>
      <c r="J103" s="8"/>
      <c r="K103" s="8"/>
      <c r="L103" s="119"/>
      <c r="M103" s="118"/>
      <c r="N103" s="119"/>
      <c r="O103" s="119"/>
      <c r="P103" s="119"/>
      <c r="Q103" s="119"/>
      <c r="R103" s="4"/>
      <c r="S103" s="4"/>
      <c r="T103" s="4"/>
      <c r="U103" s="4"/>
      <c r="V103" s="4"/>
      <c r="W103" s="4"/>
      <c r="X103" s="4"/>
      <c r="Y103" s="4"/>
      <c r="Z103" s="4"/>
      <c r="AA103" s="4"/>
      <c r="AB103" s="4"/>
      <c r="AC103" s="4"/>
      <c r="AD103" s="4"/>
    </row>
    <row r="104">
      <c r="A104" s="4"/>
      <c r="B104" s="4"/>
      <c r="C104" s="4"/>
      <c r="D104" s="4"/>
      <c r="E104" s="4"/>
      <c r="F104" s="4"/>
      <c r="G104" s="4"/>
      <c r="H104" s="8"/>
      <c r="I104" s="8"/>
      <c r="J104" s="8"/>
      <c r="K104" s="8"/>
      <c r="L104" s="119"/>
      <c r="M104" s="118"/>
      <c r="N104" s="119"/>
      <c r="O104" s="119"/>
      <c r="P104" s="119"/>
      <c r="Q104" s="119"/>
      <c r="R104" s="4"/>
      <c r="S104" s="4"/>
      <c r="T104" s="4"/>
      <c r="U104" s="4"/>
      <c r="V104" s="4"/>
      <c r="W104" s="4"/>
      <c r="X104" s="4"/>
      <c r="Y104" s="4"/>
      <c r="Z104" s="4"/>
      <c r="AA104" s="4"/>
      <c r="AB104" s="4"/>
      <c r="AC104" s="4"/>
      <c r="AD104" s="4"/>
    </row>
    <row r="105">
      <c r="A105" s="4"/>
      <c r="B105" s="4"/>
      <c r="C105" s="4"/>
      <c r="D105" s="4"/>
      <c r="E105" s="4"/>
      <c r="F105" s="4"/>
      <c r="G105" s="4"/>
      <c r="H105" s="8"/>
      <c r="I105" s="8"/>
      <c r="J105" s="8"/>
      <c r="K105" s="8"/>
      <c r="L105" s="119"/>
      <c r="M105" s="118"/>
      <c r="N105" s="119"/>
      <c r="O105" s="119"/>
      <c r="P105" s="119"/>
      <c r="Q105" s="119"/>
      <c r="R105" s="4"/>
      <c r="S105" s="4"/>
      <c r="T105" s="4"/>
      <c r="U105" s="4"/>
      <c r="V105" s="4"/>
      <c r="W105" s="4"/>
      <c r="X105" s="4"/>
      <c r="Y105" s="4"/>
      <c r="Z105" s="4"/>
      <c r="AA105" s="4"/>
      <c r="AB105" s="4"/>
      <c r="AC105" s="4"/>
      <c r="AD105" s="4"/>
    </row>
    <row r="106">
      <c r="A106" s="4"/>
      <c r="B106" s="4"/>
      <c r="C106" s="4"/>
      <c r="D106" s="4"/>
      <c r="E106" s="4"/>
      <c r="F106" s="4"/>
      <c r="G106" s="4"/>
      <c r="H106" s="8"/>
      <c r="I106" s="8"/>
      <c r="J106" s="8"/>
      <c r="K106" s="8"/>
      <c r="L106" s="119"/>
      <c r="M106" s="118"/>
      <c r="N106" s="119"/>
      <c r="O106" s="119"/>
      <c r="P106" s="119"/>
      <c r="Q106" s="119"/>
      <c r="R106" s="4"/>
      <c r="S106" s="4"/>
      <c r="T106" s="4"/>
      <c r="U106" s="4"/>
      <c r="V106" s="4"/>
      <c r="W106" s="4"/>
      <c r="X106" s="4"/>
      <c r="Y106" s="4"/>
      <c r="Z106" s="4"/>
      <c r="AA106" s="4"/>
      <c r="AB106" s="4"/>
      <c r="AC106" s="4"/>
      <c r="AD106" s="4"/>
    </row>
    <row r="107">
      <c r="A107" s="4"/>
      <c r="B107" s="4"/>
      <c r="C107" s="4"/>
      <c r="D107" s="4"/>
      <c r="E107" s="4"/>
      <c r="F107" s="4"/>
      <c r="G107" s="4"/>
      <c r="H107" s="8"/>
      <c r="I107" s="8"/>
      <c r="J107" s="8"/>
      <c r="K107" s="8"/>
      <c r="L107" s="119"/>
      <c r="M107" s="118"/>
      <c r="N107" s="119"/>
      <c r="O107" s="119"/>
      <c r="P107" s="119"/>
      <c r="Q107" s="119"/>
      <c r="R107" s="4"/>
      <c r="S107" s="4"/>
      <c r="T107" s="4"/>
      <c r="U107" s="4"/>
      <c r="V107" s="4"/>
      <c r="W107" s="4"/>
      <c r="X107" s="4"/>
      <c r="Y107" s="4"/>
      <c r="Z107" s="4"/>
      <c r="AA107" s="4"/>
      <c r="AB107" s="4"/>
      <c r="AC107" s="4"/>
      <c r="AD107" s="4"/>
    </row>
    <row r="108">
      <c r="A108" s="4"/>
      <c r="B108" s="4"/>
      <c r="C108" s="4"/>
      <c r="D108" s="4"/>
      <c r="E108" s="4"/>
      <c r="F108" s="4"/>
      <c r="G108" s="4"/>
      <c r="H108" s="8"/>
      <c r="I108" s="8"/>
      <c r="J108" s="8"/>
      <c r="K108" s="8"/>
      <c r="L108" s="119"/>
      <c r="M108" s="118"/>
      <c r="N108" s="119"/>
      <c r="O108" s="119"/>
      <c r="P108" s="119"/>
      <c r="Q108" s="119"/>
      <c r="R108" s="4"/>
      <c r="S108" s="4"/>
      <c r="T108" s="4"/>
      <c r="U108" s="4"/>
      <c r="V108" s="4"/>
      <c r="W108" s="4"/>
      <c r="X108" s="4"/>
      <c r="Y108" s="4"/>
      <c r="Z108" s="4"/>
      <c r="AA108" s="4"/>
      <c r="AB108" s="4"/>
      <c r="AC108" s="4"/>
      <c r="AD108" s="4"/>
    </row>
    <row r="109">
      <c r="A109" s="4"/>
      <c r="B109" s="4"/>
      <c r="C109" s="4"/>
      <c r="D109" s="4"/>
      <c r="E109" s="4"/>
      <c r="F109" s="4"/>
      <c r="G109" s="4"/>
      <c r="H109" s="8"/>
      <c r="I109" s="8"/>
      <c r="J109" s="8"/>
      <c r="K109" s="8"/>
      <c r="L109" s="119"/>
      <c r="M109" s="118"/>
      <c r="N109" s="119"/>
      <c r="O109" s="119"/>
      <c r="P109" s="119"/>
      <c r="Q109" s="119"/>
      <c r="R109" s="4"/>
      <c r="S109" s="4"/>
      <c r="T109" s="4"/>
      <c r="U109" s="4"/>
      <c r="V109" s="4"/>
      <c r="W109" s="4"/>
      <c r="X109" s="4"/>
      <c r="Y109" s="4"/>
      <c r="Z109" s="4"/>
      <c r="AA109" s="4"/>
      <c r="AB109" s="4"/>
      <c r="AC109" s="4"/>
      <c r="AD109" s="4"/>
    </row>
    <row r="110">
      <c r="A110" s="4"/>
      <c r="B110" s="4"/>
      <c r="C110" s="4"/>
      <c r="D110" s="4"/>
      <c r="E110" s="4"/>
      <c r="F110" s="4"/>
      <c r="G110" s="4"/>
      <c r="H110" s="8"/>
      <c r="I110" s="8"/>
      <c r="J110" s="8"/>
      <c r="K110" s="8"/>
      <c r="L110" s="119"/>
      <c r="M110" s="118"/>
      <c r="N110" s="119"/>
      <c r="O110" s="119"/>
      <c r="P110" s="119"/>
      <c r="Q110" s="119"/>
      <c r="R110" s="4"/>
      <c r="S110" s="4"/>
      <c r="T110" s="4"/>
      <c r="U110" s="4"/>
      <c r="V110" s="4"/>
      <c r="W110" s="4"/>
      <c r="X110" s="4"/>
      <c r="Y110" s="4"/>
      <c r="Z110" s="4"/>
      <c r="AA110" s="4"/>
      <c r="AB110" s="4"/>
      <c r="AC110" s="4"/>
      <c r="AD110" s="4"/>
    </row>
    <row r="111">
      <c r="A111" s="4"/>
      <c r="B111" s="4"/>
      <c r="C111" s="4"/>
      <c r="D111" s="4"/>
      <c r="E111" s="4"/>
      <c r="F111" s="4"/>
      <c r="G111" s="4"/>
      <c r="H111" s="8"/>
      <c r="I111" s="8"/>
      <c r="J111" s="8"/>
      <c r="K111" s="8"/>
      <c r="L111" s="119"/>
      <c r="M111" s="118"/>
      <c r="N111" s="119"/>
      <c r="O111" s="119"/>
      <c r="P111" s="119"/>
      <c r="Q111" s="119"/>
      <c r="R111" s="4"/>
      <c r="S111" s="4"/>
      <c r="T111" s="4"/>
      <c r="U111" s="4"/>
      <c r="V111" s="4"/>
      <c r="W111" s="4"/>
      <c r="X111" s="4"/>
      <c r="Y111" s="4"/>
      <c r="Z111" s="4"/>
      <c r="AA111" s="4"/>
      <c r="AB111" s="4"/>
      <c r="AC111" s="4"/>
      <c r="AD111" s="4"/>
    </row>
    <row r="112">
      <c r="A112" s="4"/>
      <c r="B112" s="4"/>
      <c r="C112" s="4"/>
      <c r="D112" s="4"/>
      <c r="E112" s="4"/>
      <c r="F112" s="4"/>
      <c r="G112" s="4"/>
      <c r="H112" s="8"/>
      <c r="I112" s="8"/>
      <c r="J112" s="8"/>
      <c r="K112" s="8"/>
      <c r="L112" s="119"/>
      <c r="M112" s="118"/>
      <c r="N112" s="119"/>
      <c r="O112" s="119"/>
      <c r="P112" s="119"/>
      <c r="Q112" s="119"/>
      <c r="R112" s="4"/>
      <c r="S112" s="4"/>
      <c r="T112" s="4"/>
      <c r="U112" s="4"/>
      <c r="V112" s="4"/>
      <c r="W112" s="4"/>
      <c r="X112" s="4"/>
      <c r="Y112" s="4"/>
      <c r="Z112" s="4"/>
      <c r="AA112" s="4"/>
      <c r="AB112" s="4"/>
      <c r="AC112" s="4"/>
      <c r="AD112" s="4"/>
    </row>
    <row r="113">
      <c r="A113" s="4"/>
      <c r="B113" s="4"/>
      <c r="C113" s="4"/>
      <c r="D113" s="4"/>
      <c r="E113" s="4"/>
      <c r="F113" s="4"/>
      <c r="G113" s="4"/>
      <c r="H113" s="8"/>
      <c r="I113" s="8"/>
      <c r="J113" s="8"/>
      <c r="K113" s="8"/>
      <c r="L113" s="119"/>
      <c r="M113" s="118"/>
      <c r="N113" s="119"/>
      <c r="O113" s="119"/>
      <c r="P113" s="119"/>
      <c r="Q113" s="119"/>
      <c r="R113" s="4"/>
      <c r="S113" s="4"/>
      <c r="T113" s="4"/>
      <c r="U113" s="4"/>
      <c r="V113" s="4"/>
      <c r="W113" s="4"/>
      <c r="X113" s="4"/>
      <c r="Y113" s="4"/>
      <c r="Z113" s="4"/>
      <c r="AA113" s="4"/>
      <c r="AB113" s="4"/>
      <c r="AC113" s="4"/>
      <c r="AD113" s="4"/>
    </row>
    <row r="114">
      <c r="A114" s="4"/>
      <c r="B114" s="4"/>
      <c r="C114" s="4"/>
      <c r="D114" s="4"/>
      <c r="E114" s="4"/>
      <c r="F114" s="4"/>
      <c r="G114" s="4"/>
      <c r="H114" s="8"/>
      <c r="I114" s="8"/>
      <c r="J114" s="8"/>
      <c r="K114" s="8"/>
      <c r="L114" s="119"/>
      <c r="M114" s="118"/>
      <c r="N114" s="119"/>
      <c r="O114" s="119"/>
      <c r="P114" s="119"/>
      <c r="Q114" s="119"/>
      <c r="R114" s="4"/>
      <c r="S114" s="4"/>
      <c r="T114" s="4"/>
      <c r="U114" s="4"/>
      <c r="V114" s="4"/>
      <c r="W114" s="4"/>
      <c r="X114" s="4"/>
      <c r="Y114" s="4"/>
      <c r="Z114" s="4"/>
      <c r="AA114" s="4"/>
      <c r="AB114" s="4"/>
      <c r="AC114" s="4"/>
      <c r="AD114" s="4"/>
    </row>
    <row r="115">
      <c r="A115" s="4"/>
      <c r="B115" s="4"/>
      <c r="C115" s="4"/>
      <c r="D115" s="4"/>
      <c r="E115" s="4"/>
      <c r="F115" s="4"/>
      <c r="G115" s="4"/>
      <c r="H115" s="8"/>
      <c r="I115" s="8"/>
      <c r="J115" s="8"/>
      <c r="K115" s="8"/>
      <c r="L115" s="119"/>
      <c r="M115" s="118"/>
      <c r="N115" s="119"/>
      <c r="O115" s="119"/>
      <c r="P115" s="119"/>
      <c r="Q115" s="119"/>
      <c r="R115" s="4"/>
      <c r="S115" s="4"/>
      <c r="T115" s="4"/>
      <c r="U115" s="4"/>
      <c r="V115" s="4"/>
      <c r="W115" s="4"/>
      <c r="X115" s="4"/>
      <c r="Y115" s="4"/>
      <c r="Z115" s="4"/>
      <c r="AA115" s="4"/>
      <c r="AB115" s="4"/>
      <c r="AC115" s="4"/>
      <c r="AD115" s="4"/>
    </row>
    <row r="116">
      <c r="A116" s="4"/>
      <c r="B116" s="4"/>
      <c r="C116" s="4"/>
      <c r="D116" s="4"/>
      <c r="E116" s="4"/>
      <c r="F116" s="4"/>
      <c r="G116" s="4"/>
      <c r="H116" s="8"/>
      <c r="I116" s="8"/>
      <c r="J116" s="8"/>
      <c r="K116" s="8"/>
      <c r="L116" s="119"/>
      <c r="M116" s="118"/>
      <c r="N116" s="119"/>
      <c r="O116" s="119"/>
      <c r="P116" s="119"/>
      <c r="Q116" s="119"/>
      <c r="R116" s="4"/>
      <c r="S116" s="4"/>
      <c r="T116" s="4"/>
      <c r="U116" s="4"/>
      <c r="V116" s="4"/>
      <c r="W116" s="4"/>
      <c r="X116" s="4"/>
      <c r="Y116" s="4"/>
      <c r="Z116" s="4"/>
      <c r="AA116" s="4"/>
      <c r="AB116" s="4"/>
      <c r="AC116" s="4"/>
      <c r="AD116" s="4"/>
    </row>
    <row r="117">
      <c r="A117" s="4"/>
      <c r="B117" s="4"/>
      <c r="C117" s="4"/>
      <c r="D117" s="4"/>
      <c r="E117" s="4"/>
      <c r="F117" s="4"/>
      <c r="G117" s="4"/>
      <c r="H117" s="8"/>
      <c r="I117" s="8"/>
      <c r="J117" s="8"/>
      <c r="K117" s="8"/>
      <c r="L117" s="119"/>
      <c r="M117" s="118"/>
      <c r="N117" s="119"/>
      <c r="O117" s="119"/>
      <c r="P117" s="119"/>
      <c r="Q117" s="119"/>
      <c r="R117" s="4"/>
      <c r="S117" s="4"/>
      <c r="T117" s="4"/>
      <c r="U117" s="4"/>
      <c r="V117" s="4"/>
      <c r="W117" s="4"/>
      <c r="X117" s="4"/>
      <c r="Y117" s="4"/>
      <c r="Z117" s="4"/>
      <c r="AA117" s="4"/>
      <c r="AB117" s="4"/>
      <c r="AC117" s="4"/>
      <c r="AD117" s="4"/>
    </row>
    <row r="118">
      <c r="A118" s="4"/>
      <c r="B118" s="4"/>
      <c r="C118" s="4"/>
      <c r="D118" s="4"/>
      <c r="E118" s="4"/>
      <c r="F118" s="4"/>
      <c r="G118" s="4"/>
      <c r="H118" s="8"/>
      <c r="I118" s="8"/>
      <c r="J118" s="8"/>
      <c r="K118" s="8"/>
      <c r="L118" s="119"/>
      <c r="M118" s="118"/>
      <c r="N118" s="119"/>
      <c r="O118" s="119"/>
      <c r="P118" s="119"/>
      <c r="Q118" s="119"/>
      <c r="R118" s="4"/>
      <c r="S118" s="4"/>
      <c r="T118" s="4"/>
      <c r="U118" s="4"/>
      <c r="V118" s="4"/>
      <c r="W118" s="4"/>
      <c r="X118" s="4"/>
      <c r="Y118" s="4"/>
      <c r="Z118" s="4"/>
      <c r="AA118" s="4"/>
      <c r="AB118" s="4"/>
      <c r="AC118" s="4"/>
      <c r="AD118" s="4"/>
    </row>
    <row r="119">
      <c r="A119" s="4"/>
      <c r="B119" s="4"/>
      <c r="C119" s="4"/>
      <c r="D119" s="4"/>
      <c r="E119" s="4"/>
      <c r="F119" s="4"/>
      <c r="G119" s="4"/>
      <c r="H119" s="8"/>
      <c r="I119" s="8"/>
      <c r="J119" s="8"/>
      <c r="K119" s="8"/>
      <c r="L119" s="119"/>
      <c r="M119" s="118"/>
      <c r="N119" s="119"/>
      <c r="O119" s="119"/>
      <c r="P119" s="119"/>
      <c r="Q119" s="119"/>
      <c r="R119" s="4"/>
      <c r="S119" s="4"/>
      <c r="T119" s="4"/>
      <c r="U119" s="4"/>
      <c r="V119" s="4"/>
      <c r="W119" s="4"/>
      <c r="X119" s="4"/>
      <c r="Y119" s="4"/>
      <c r="Z119" s="4"/>
      <c r="AA119" s="4"/>
      <c r="AB119" s="4"/>
      <c r="AC119" s="4"/>
      <c r="AD119" s="4"/>
    </row>
    <row r="120">
      <c r="A120" s="4"/>
      <c r="B120" s="4"/>
      <c r="C120" s="4"/>
      <c r="D120" s="4"/>
      <c r="E120" s="4"/>
      <c r="F120" s="4"/>
      <c r="G120" s="4"/>
      <c r="H120" s="8"/>
      <c r="I120" s="8"/>
      <c r="J120" s="8"/>
      <c r="K120" s="8"/>
      <c r="L120" s="119"/>
      <c r="M120" s="118"/>
      <c r="N120" s="119"/>
      <c r="O120" s="119"/>
      <c r="P120" s="119"/>
      <c r="Q120" s="119"/>
      <c r="R120" s="4"/>
      <c r="S120" s="4"/>
      <c r="T120" s="4"/>
      <c r="U120" s="4"/>
      <c r="V120" s="4"/>
      <c r="W120" s="4"/>
      <c r="X120" s="4"/>
      <c r="Y120" s="4"/>
      <c r="Z120" s="4"/>
      <c r="AA120" s="4"/>
      <c r="AB120" s="4"/>
      <c r="AC120" s="4"/>
      <c r="AD120" s="4"/>
    </row>
    <row r="121">
      <c r="A121" s="4"/>
      <c r="B121" s="4"/>
      <c r="C121" s="4"/>
      <c r="D121" s="4"/>
      <c r="E121" s="4"/>
      <c r="F121" s="4"/>
      <c r="G121" s="4"/>
      <c r="H121" s="8"/>
      <c r="I121" s="8"/>
      <c r="J121" s="8"/>
      <c r="K121" s="8"/>
      <c r="L121" s="119"/>
      <c r="M121" s="118"/>
      <c r="N121" s="119"/>
      <c r="O121" s="119"/>
      <c r="P121" s="119"/>
      <c r="Q121" s="119"/>
      <c r="R121" s="4"/>
      <c r="S121" s="4"/>
      <c r="T121" s="4"/>
      <c r="U121" s="4"/>
      <c r="V121" s="4"/>
      <c r="W121" s="4"/>
      <c r="X121" s="4"/>
      <c r="Y121" s="4"/>
      <c r="Z121" s="4"/>
      <c r="AA121" s="4"/>
      <c r="AB121" s="4"/>
      <c r="AC121" s="4"/>
      <c r="AD121" s="4"/>
    </row>
    <row r="122">
      <c r="A122" s="4"/>
      <c r="B122" s="4"/>
      <c r="C122" s="4"/>
      <c r="D122" s="4"/>
      <c r="E122" s="4"/>
      <c r="F122" s="4"/>
      <c r="G122" s="4"/>
      <c r="H122" s="8"/>
      <c r="I122" s="8"/>
      <c r="J122" s="8"/>
      <c r="K122" s="8"/>
      <c r="L122" s="119"/>
      <c r="M122" s="118"/>
      <c r="N122" s="119"/>
      <c r="O122" s="119"/>
      <c r="P122" s="119"/>
      <c r="Q122" s="119"/>
      <c r="R122" s="4"/>
      <c r="S122" s="4"/>
      <c r="T122" s="4"/>
      <c r="U122" s="4"/>
      <c r="V122" s="4"/>
      <c r="W122" s="4"/>
      <c r="X122" s="4"/>
      <c r="Y122" s="4"/>
      <c r="Z122" s="4"/>
      <c r="AA122" s="4"/>
      <c r="AB122" s="4"/>
      <c r="AC122" s="4"/>
      <c r="AD122" s="4"/>
    </row>
    <row r="123">
      <c r="A123" s="4"/>
      <c r="B123" s="4"/>
      <c r="C123" s="4"/>
      <c r="D123" s="4"/>
      <c r="E123" s="4"/>
      <c r="F123" s="4"/>
      <c r="G123" s="4"/>
      <c r="H123" s="8"/>
      <c r="I123" s="8"/>
      <c r="J123" s="8"/>
      <c r="K123" s="8"/>
      <c r="L123" s="119"/>
      <c r="M123" s="118"/>
      <c r="N123" s="119"/>
      <c r="O123" s="119"/>
      <c r="P123" s="119"/>
      <c r="Q123" s="119"/>
      <c r="R123" s="4"/>
      <c r="S123" s="4"/>
      <c r="T123" s="4"/>
      <c r="U123" s="4"/>
      <c r="V123" s="4"/>
      <c r="W123" s="4"/>
      <c r="X123" s="4"/>
      <c r="Y123" s="4"/>
      <c r="Z123" s="4"/>
      <c r="AA123" s="4"/>
      <c r="AB123" s="4"/>
      <c r="AC123" s="4"/>
      <c r="AD123" s="4"/>
    </row>
    <row r="124">
      <c r="A124" s="4"/>
      <c r="B124" s="4"/>
      <c r="C124" s="4"/>
      <c r="D124" s="4"/>
      <c r="E124" s="4"/>
      <c r="F124" s="4"/>
      <c r="G124" s="4"/>
      <c r="H124" s="8"/>
      <c r="I124" s="8"/>
      <c r="J124" s="8"/>
      <c r="K124" s="8"/>
      <c r="L124" s="119"/>
      <c r="M124" s="118"/>
      <c r="N124" s="119"/>
      <c r="O124" s="119"/>
      <c r="P124" s="119"/>
      <c r="Q124" s="119"/>
      <c r="R124" s="4"/>
      <c r="S124" s="4"/>
      <c r="T124" s="4"/>
      <c r="U124" s="4"/>
      <c r="V124" s="4"/>
      <c r="W124" s="4"/>
      <c r="X124" s="4"/>
      <c r="Y124" s="4"/>
      <c r="Z124" s="4"/>
      <c r="AA124" s="4"/>
      <c r="AB124" s="4"/>
      <c r="AC124" s="4"/>
      <c r="AD124" s="4"/>
    </row>
    <row r="125">
      <c r="A125" s="4"/>
      <c r="B125" s="4"/>
      <c r="C125" s="4"/>
      <c r="D125" s="4"/>
      <c r="E125" s="4"/>
      <c r="F125" s="4"/>
      <c r="G125" s="4"/>
      <c r="H125" s="8"/>
      <c r="I125" s="8"/>
      <c r="J125" s="8"/>
      <c r="K125" s="8"/>
      <c r="L125" s="119"/>
      <c r="M125" s="118"/>
      <c r="N125" s="119"/>
      <c r="O125" s="119"/>
      <c r="P125" s="119"/>
      <c r="Q125" s="119"/>
      <c r="R125" s="4"/>
      <c r="S125" s="4"/>
      <c r="T125" s="4"/>
      <c r="U125" s="4"/>
      <c r="V125" s="4"/>
      <c r="W125" s="4"/>
      <c r="X125" s="4"/>
      <c r="Y125" s="4"/>
      <c r="Z125" s="4"/>
      <c r="AA125" s="4"/>
      <c r="AB125" s="4"/>
      <c r="AC125" s="4"/>
      <c r="AD125" s="4"/>
    </row>
    <row r="126">
      <c r="A126" s="4"/>
      <c r="B126" s="4"/>
      <c r="C126" s="4"/>
      <c r="D126" s="4"/>
      <c r="E126" s="4"/>
      <c r="F126" s="4"/>
      <c r="G126" s="4"/>
      <c r="H126" s="8"/>
      <c r="I126" s="8"/>
      <c r="J126" s="8"/>
      <c r="K126" s="8"/>
      <c r="L126" s="119"/>
      <c r="M126" s="118"/>
      <c r="N126" s="119"/>
      <c r="O126" s="119"/>
      <c r="P126" s="119"/>
      <c r="Q126" s="119"/>
      <c r="R126" s="4"/>
      <c r="S126" s="4"/>
      <c r="T126" s="4"/>
      <c r="U126" s="4"/>
      <c r="V126" s="4"/>
      <c r="W126" s="4"/>
      <c r="X126" s="4"/>
      <c r="Y126" s="4"/>
      <c r="Z126" s="4"/>
      <c r="AA126" s="4"/>
      <c r="AB126" s="4"/>
      <c r="AC126" s="4"/>
      <c r="AD126" s="4"/>
    </row>
    <row r="127">
      <c r="A127" s="4"/>
      <c r="B127" s="4"/>
      <c r="C127" s="4"/>
      <c r="D127" s="4"/>
      <c r="E127" s="4"/>
      <c r="F127" s="4"/>
      <c r="G127" s="4"/>
      <c r="H127" s="8"/>
      <c r="I127" s="8"/>
      <c r="J127" s="8"/>
      <c r="K127" s="8"/>
      <c r="L127" s="119"/>
      <c r="M127" s="118"/>
      <c r="N127" s="119"/>
      <c r="O127" s="119"/>
      <c r="P127" s="119"/>
      <c r="Q127" s="119"/>
      <c r="R127" s="4"/>
      <c r="S127" s="4"/>
      <c r="T127" s="4"/>
      <c r="U127" s="4"/>
      <c r="V127" s="4"/>
      <c r="W127" s="4"/>
      <c r="X127" s="4"/>
      <c r="Y127" s="4"/>
      <c r="Z127" s="4"/>
      <c r="AA127" s="4"/>
      <c r="AB127" s="4"/>
      <c r="AC127" s="4"/>
      <c r="AD127" s="4"/>
    </row>
    <row r="128">
      <c r="A128" s="4"/>
      <c r="B128" s="4"/>
      <c r="C128" s="4"/>
      <c r="D128" s="4"/>
      <c r="E128" s="4"/>
      <c r="F128" s="4"/>
      <c r="G128" s="4"/>
      <c r="H128" s="8"/>
      <c r="I128" s="8"/>
      <c r="J128" s="8"/>
      <c r="K128" s="8"/>
      <c r="L128" s="119"/>
      <c r="M128" s="118"/>
      <c r="N128" s="119"/>
      <c r="O128" s="119"/>
      <c r="P128" s="119"/>
      <c r="Q128" s="119"/>
      <c r="R128" s="4"/>
      <c r="S128" s="4"/>
      <c r="T128" s="4"/>
      <c r="U128" s="4"/>
      <c r="V128" s="4"/>
      <c r="W128" s="4"/>
      <c r="X128" s="4"/>
      <c r="Y128" s="4"/>
      <c r="Z128" s="4"/>
      <c r="AA128" s="4"/>
      <c r="AB128" s="4"/>
      <c r="AC128" s="4"/>
      <c r="AD128" s="4"/>
    </row>
    <row r="129">
      <c r="A129" s="4"/>
      <c r="B129" s="4"/>
      <c r="C129" s="4"/>
      <c r="D129" s="4"/>
      <c r="E129" s="4"/>
      <c r="F129" s="4"/>
      <c r="G129" s="4"/>
      <c r="H129" s="8"/>
      <c r="I129" s="8"/>
      <c r="J129" s="8"/>
      <c r="K129" s="8"/>
      <c r="L129" s="119"/>
      <c r="M129" s="118"/>
      <c r="N129" s="119"/>
      <c r="O129" s="119"/>
      <c r="P129" s="119"/>
      <c r="Q129" s="119"/>
      <c r="R129" s="4"/>
      <c r="S129" s="4"/>
      <c r="T129" s="4"/>
      <c r="U129" s="4"/>
      <c r="V129" s="4"/>
      <c r="W129" s="4"/>
      <c r="X129" s="4"/>
      <c r="Y129" s="4"/>
      <c r="Z129" s="4"/>
      <c r="AA129" s="4"/>
      <c r="AB129" s="4"/>
      <c r="AC129" s="4"/>
      <c r="AD129" s="4"/>
    </row>
    <row r="130">
      <c r="A130" s="4"/>
      <c r="B130" s="4"/>
      <c r="C130" s="4"/>
      <c r="D130" s="4"/>
      <c r="E130" s="4"/>
      <c r="F130" s="4"/>
      <c r="G130" s="4"/>
      <c r="H130" s="8"/>
      <c r="I130" s="8"/>
      <c r="J130" s="8"/>
      <c r="K130" s="8"/>
      <c r="L130" s="119"/>
      <c r="M130" s="118"/>
      <c r="N130" s="119"/>
      <c r="O130" s="119"/>
      <c r="P130" s="119"/>
      <c r="Q130" s="119"/>
      <c r="R130" s="4"/>
      <c r="S130" s="4"/>
      <c r="T130" s="4"/>
      <c r="U130" s="4"/>
      <c r="V130" s="4"/>
      <c r="W130" s="4"/>
      <c r="X130" s="4"/>
      <c r="Y130" s="4"/>
      <c r="Z130" s="4"/>
      <c r="AA130" s="4"/>
      <c r="AB130" s="4"/>
      <c r="AC130" s="4"/>
      <c r="AD130" s="4"/>
    </row>
    <row r="131">
      <c r="A131" s="4"/>
      <c r="B131" s="4"/>
      <c r="C131" s="4"/>
      <c r="D131" s="4"/>
      <c r="E131" s="4"/>
      <c r="F131" s="4"/>
      <c r="G131" s="4"/>
      <c r="H131" s="8"/>
      <c r="I131" s="8"/>
      <c r="J131" s="8"/>
      <c r="K131" s="8"/>
      <c r="L131" s="119"/>
      <c r="M131" s="118"/>
      <c r="N131" s="119"/>
      <c r="O131" s="119"/>
      <c r="P131" s="119"/>
      <c r="Q131" s="119"/>
      <c r="R131" s="4"/>
      <c r="S131" s="4"/>
      <c r="T131" s="4"/>
      <c r="U131" s="4"/>
      <c r="V131" s="4"/>
      <c r="W131" s="4"/>
      <c r="X131" s="4"/>
      <c r="Y131" s="4"/>
      <c r="Z131" s="4"/>
      <c r="AA131" s="4"/>
      <c r="AB131" s="4"/>
      <c r="AC131" s="4"/>
      <c r="AD131" s="4"/>
    </row>
    <row r="132">
      <c r="A132" s="4"/>
      <c r="B132" s="4"/>
      <c r="C132" s="4"/>
      <c r="D132" s="4"/>
      <c r="E132" s="4"/>
      <c r="F132" s="4"/>
      <c r="G132" s="4"/>
      <c r="H132" s="8"/>
      <c r="I132" s="8"/>
      <c r="J132" s="8"/>
      <c r="K132" s="8"/>
      <c r="L132" s="119"/>
      <c r="M132" s="118"/>
      <c r="N132" s="119"/>
      <c r="O132" s="119"/>
      <c r="P132" s="119"/>
      <c r="Q132" s="119"/>
      <c r="R132" s="4"/>
      <c r="S132" s="4"/>
      <c r="T132" s="4"/>
      <c r="U132" s="4"/>
      <c r="V132" s="4"/>
      <c r="W132" s="4"/>
      <c r="X132" s="4"/>
      <c r="Y132" s="4"/>
      <c r="Z132" s="4"/>
      <c r="AA132" s="4"/>
      <c r="AB132" s="4"/>
      <c r="AC132" s="4"/>
      <c r="AD132" s="4"/>
    </row>
    <row r="133">
      <c r="A133" s="4"/>
      <c r="B133" s="4"/>
      <c r="C133" s="4"/>
      <c r="D133" s="4"/>
      <c r="E133" s="4"/>
      <c r="F133" s="4"/>
      <c r="G133" s="4"/>
      <c r="H133" s="8"/>
      <c r="I133" s="8"/>
      <c r="J133" s="8"/>
      <c r="K133" s="8"/>
      <c r="L133" s="119"/>
      <c r="M133" s="118"/>
      <c r="N133" s="119"/>
      <c r="O133" s="119"/>
      <c r="P133" s="119"/>
      <c r="Q133" s="119"/>
      <c r="R133" s="4"/>
      <c r="S133" s="4"/>
      <c r="T133" s="4"/>
      <c r="U133" s="4"/>
      <c r="V133" s="4"/>
      <c r="W133" s="4"/>
      <c r="X133" s="4"/>
      <c r="Y133" s="4"/>
      <c r="Z133" s="4"/>
      <c r="AA133" s="4"/>
      <c r="AB133" s="4"/>
      <c r="AC133" s="4"/>
      <c r="AD133" s="4"/>
    </row>
    <row r="134">
      <c r="A134" s="4"/>
      <c r="B134" s="4"/>
      <c r="C134" s="4"/>
      <c r="D134" s="4"/>
      <c r="E134" s="4"/>
      <c r="F134" s="4"/>
      <c r="G134" s="4"/>
      <c r="H134" s="8"/>
      <c r="I134" s="8"/>
      <c r="J134" s="8"/>
      <c r="K134" s="8"/>
      <c r="L134" s="119"/>
      <c r="M134" s="118"/>
      <c r="N134" s="119"/>
      <c r="O134" s="119"/>
      <c r="P134" s="119"/>
      <c r="Q134" s="119"/>
      <c r="R134" s="4"/>
      <c r="S134" s="4"/>
      <c r="T134" s="4"/>
      <c r="U134" s="4"/>
      <c r="V134" s="4"/>
      <c r="W134" s="4"/>
      <c r="X134" s="4"/>
      <c r="Y134" s="4"/>
      <c r="Z134" s="4"/>
      <c r="AA134" s="4"/>
      <c r="AB134" s="4"/>
      <c r="AC134" s="4"/>
      <c r="AD134" s="4"/>
    </row>
    <row r="135">
      <c r="A135" s="4"/>
      <c r="B135" s="4"/>
      <c r="C135" s="4"/>
      <c r="D135" s="4"/>
      <c r="E135" s="4"/>
      <c r="F135" s="4"/>
      <c r="G135" s="4"/>
      <c r="H135" s="8"/>
      <c r="I135" s="8"/>
      <c r="J135" s="8"/>
      <c r="K135" s="8"/>
      <c r="L135" s="119"/>
      <c r="M135" s="118"/>
      <c r="N135" s="119"/>
      <c r="O135" s="119"/>
      <c r="P135" s="119"/>
      <c r="Q135" s="119"/>
      <c r="R135" s="4"/>
      <c r="S135" s="4"/>
      <c r="T135" s="4"/>
      <c r="U135" s="4"/>
      <c r="V135" s="4"/>
      <c r="W135" s="4"/>
      <c r="X135" s="4"/>
      <c r="Y135" s="4"/>
      <c r="Z135" s="4"/>
      <c r="AA135" s="4"/>
      <c r="AB135" s="4"/>
      <c r="AC135" s="4"/>
      <c r="AD135" s="4"/>
    </row>
    <row r="136">
      <c r="A136" s="4"/>
      <c r="B136" s="4"/>
      <c r="C136" s="4"/>
      <c r="D136" s="4"/>
      <c r="E136" s="4"/>
      <c r="F136" s="4"/>
      <c r="G136" s="4"/>
      <c r="H136" s="8"/>
      <c r="I136" s="8"/>
      <c r="J136" s="8"/>
      <c r="K136" s="8"/>
      <c r="L136" s="119"/>
      <c r="M136" s="118"/>
      <c r="N136" s="119"/>
      <c r="O136" s="119"/>
      <c r="P136" s="119"/>
      <c r="Q136" s="119"/>
      <c r="R136" s="4"/>
      <c r="S136" s="4"/>
      <c r="T136" s="4"/>
      <c r="U136" s="4"/>
      <c r="V136" s="4"/>
      <c r="W136" s="4"/>
      <c r="X136" s="4"/>
      <c r="Y136" s="4"/>
      <c r="Z136" s="4"/>
      <c r="AA136" s="4"/>
      <c r="AB136" s="4"/>
      <c r="AC136" s="4"/>
      <c r="AD136" s="4"/>
    </row>
    <row r="137">
      <c r="A137" s="4"/>
      <c r="B137" s="4"/>
      <c r="C137" s="4"/>
      <c r="D137" s="4"/>
      <c r="E137" s="4"/>
      <c r="F137" s="4"/>
      <c r="G137" s="4"/>
      <c r="H137" s="8"/>
      <c r="I137" s="8"/>
      <c r="J137" s="8"/>
      <c r="K137" s="8"/>
      <c r="L137" s="119"/>
      <c r="M137" s="118"/>
      <c r="N137" s="119"/>
      <c r="O137" s="119"/>
      <c r="P137" s="119"/>
      <c r="Q137" s="119"/>
      <c r="R137" s="4"/>
      <c r="S137" s="4"/>
      <c r="T137" s="4"/>
      <c r="U137" s="4"/>
      <c r="V137" s="4"/>
      <c r="W137" s="4"/>
      <c r="X137" s="4"/>
      <c r="Y137" s="4"/>
      <c r="Z137" s="4"/>
      <c r="AA137" s="4"/>
      <c r="AB137" s="4"/>
      <c r="AC137" s="4"/>
      <c r="AD137" s="4"/>
    </row>
    <row r="138">
      <c r="A138" s="4"/>
      <c r="B138" s="4"/>
      <c r="C138" s="4"/>
      <c r="D138" s="4"/>
      <c r="E138" s="4"/>
      <c r="F138" s="4"/>
      <c r="G138" s="4"/>
      <c r="H138" s="8"/>
      <c r="I138" s="8"/>
      <c r="J138" s="8"/>
      <c r="K138" s="8"/>
      <c r="L138" s="119"/>
      <c r="M138" s="118"/>
      <c r="N138" s="119"/>
      <c r="O138" s="119"/>
      <c r="P138" s="119"/>
      <c r="Q138" s="119"/>
      <c r="R138" s="4"/>
      <c r="S138" s="4"/>
      <c r="T138" s="4"/>
      <c r="U138" s="4"/>
      <c r="V138" s="4"/>
      <c r="W138" s="4"/>
      <c r="X138" s="4"/>
      <c r="Y138" s="4"/>
      <c r="Z138" s="4"/>
      <c r="AA138" s="4"/>
      <c r="AB138" s="4"/>
      <c r="AC138" s="4"/>
      <c r="AD138" s="4"/>
    </row>
    <row r="139">
      <c r="A139" s="4"/>
      <c r="B139" s="4"/>
      <c r="C139" s="4"/>
      <c r="D139" s="4"/>
      <c r="E139" s="4"/>
      <c r="F139" s="4"/>
      <c r="G139" s="4"/>
      <c r="H139" s="8"/>
      <c r="I139" s="8"/>
      <c r="J139" s="8"/>
      <c r="K139" s="8"/>
      <c r="L139" s="119"/>
      <c r="M139" s="118"/>
      <c r="N139" s="119"/>
      <c r="O139" s="119"/>
      <c r="P139" s="119"/>
      <c r="Q139" s="119"/>
      <c r="R139" s="4"/>
      <c r="S139" s="4"/>
      <c r="T139" s="4"/>
      <c r="U139" s="4"/>
      <c r="V139" s="4"/>
      <c r="W139" s="4"/>
      <c r="X139" s="4"/>
      <c r="Y139" s="4"/>
      <c r="Z139" s="4"/>
      <c r="AA139" s="4"/>
      <c r="AB139" s="4"/>
      <c r="AC139" s="4"/>
      <c r="AD139" s="4"/>
    </row>
    <row r="140">
      <c r="A140" s="4"/>
      <c r="B140" s="4"/>
      <c r="C140" s="4"/>
      <c r="D140" s="4"/>
      <c r="E140" s="4"/>
      <c r="F140" s="4"/>
      <c r="G140" s="4"/>
      <c r="H140" s="8"/>
      <c r="I140" s="8"/>
      <c r="J140" s="8"/>
      <c r="K140" s="8"/>
      <c r="L140" s="119"/>
      <c r="M140" s="118"/>
      <c r="N140" s="119"/>
      <c r="O140" s="119"/>
      <c r="P140" s="119"/>
      <c r="Q140" s="119"/>
      <c r="R140" s="4"/>
      <c r="S140" s="4"/>
      <c r="T140" s="4"/>
      <c r="U140" s="4"/>
      <c r="V140" s="4"/>
      <c r="W140" s="4"/>
      <c r="X140" s="4"/>
      <c r="Y140" s="4"/>
      <c r="Z140" s="4"/>
      <c r="AA140" s="4"/>
      <c r="AB140" s="4"/>
      <c r="AC140" s="4"/>
      <c r="AD140" s="4"/>
    </row>
    <row r="141">
      <c r="A141" s="4"/>
      <c r="B141" s="4"/>
      <c r="C141" s="4"/>
      <c r="D141" s="4"/>
      <c r="E141" s="4"/>
      <c r="F141" s="4"/>
      <c r="G141" s="4"/>
      <c r="H141" s="8"/>
      <c r="I141" s="8"/>
      <c r="J141" s="8"/>
      <c r="K141" s="8"/>
      <c r="L141" s="119"/>
      <c r="M141" s="118"/>
      <c r="N141" s="119"/>
      <c r="O141" s="119"/>
      <c r="P141" s="119"/>
      <c r="Q141" s="119"/>
      <c r="R141" s="4"/>
      <c r="S141" s="4"/>
      <c r="T141" s="4"/>
      <c r="U141" s="4"/>
      <c r="V141" s="4"/>
      <c r="W141" s="4"/>
      <c r="X141" s="4"/>
      <c r="Y141" s="4"/>
      <c r="Z141" s="4"/>
      <c r="AA141" s="4"/>
      <c r="AB141" s="4"/>
      <c r="AC141" s="4"/>
      <c r="AD141" s="4"/>
    </row>
    <row r="142">
      <c r="A142" s="4"/>
      <c r="B142" s="4"/>
      <c r="C142" s="4"/>
      <c r="D142" s="4"/>
      <c r="E142" s="4"/>
      <c r="F142" s="4"/>
      <c r="G142" s="4"/>
      <c r="H142" s="8"/>
      <c r="I142" s="8"/>
      <c r="J142" s="8"/>
      <c r="K142" s="8"/>
      <c r="L142" s="119"/>
      <c r="M142" s="118"/>
      <c r="N142" s="119"/>
      <c r="O142" s="119"/>
      <c r="P142" s="119"/>
      <c r="Q142" s="119"/>
      <c r="R142" s="4"/>
      <c r="S142" s="4"/>
      <c r="T142" s="4"/>
      <c r="U142" s="4"/>
      <c r="V142" s="4"/>
      <c r="W142" s="4"/>
      <c r="X142" s="4"/>
      <c r="Y142" s="4"/>
      <c r="Z142" s="4"/>
      <c r="AA142" s="4"/>
      <c r="AB142" s="4"/>
      <c r="AC142" s="4"/>
      <c r="AD142" s="4"/>
    </row>
    <row r="143">
      <c r="A143" s="4"/>
      <c r="B143" s="4"/>
      <c r="C143" s="4"/>
      <c r="D143" s="4"/>
      <c r="E143" s="4"/>
      <c r="F143" s="4"/>
      <c r="G143" s="4"/>
      <c r="H143" s="8"/>
      <c r="I143" s="8"/>
      <c r="J143" s="8"/>
      <c r="K143" s="8"/>
      <c r="L143" s="119"/>
      <c r="M143" s="118"/>
      <c r="N143" s="119"/>
      <c r="O143" s="119"/>
      <c r="P143" s="119"/>
      <c r="Q143" s="119"/>
      <c r="R143" s="4"/>
      <c r="S143" s="4"/>
      <c r="T143" s="4"/>
      <c r="U143" s="4"/>
      <c r="V143" s="4"/>
      <c r="W143" s="4"/>
      <c r="X143" s="4"/>
      <c r="Y143" s="4"/>
      <c r="Z143" s="4"/>
      <c r="AA143" s="4"/>
      <c r="AB143" s="4"/>
      <c r="AC143" s="4"/>
      <c r="AD143" s="4"/>
    </row>
    <row r="144">
      <c r="A144" s="4"/>
      <c r="B144" s="4"/>
      <c r="C144" s="4"/>
      <c r="D144" s="4"/>
      <c r="E144" s="4"/>
      <c r="F144" s="4"/>
      <c r="G144" s="4"/>
      <c r="H144" s="8"/>
      <c r="I144" s="8"/>
      <c r="J144" s="8"/>
      <c r="K144" s="8"/>
      <c r="L144" s="119"/>
      <c r="M144" s="118"/>
      <c r="N144" s="119"/>
      <c r="O144" s="119"/>
      <c r="P144" s="119"/>
      <c r="Q144" s="119"/>
      <c r="R144" s="4"/>
      <c r="S144" s="4"/>
      <c r="T144" s="4"/>
      <c r="U144" s="4"/>
      <c r="V144" s="4"/>
      <c r="W144" s="4"/>
      <c r="X144" s="4"/>
      <c r="Y144" s="4"/>
      <c r="Z144" s="4"/>
      <c r="AA144" s="4"/>
      <c r="AB144" s="4"/>
      <c r="AC144" s="4"/>
      <c r="AD144" s="4"/>
    </row>
    <row r="145">
      <c r="A145" s="4"/>
      <c r="B145" s="4"/>
      <c r="C145" s="4"/>
      <c r="D145" s="4"/>
      <c r="E145" s="4"/>
      <c r="F145" s="4"/>
      <c r="G145" s="4"/>
      <c r="H145" s="8"/>
      <c r="I145" s="8"/>
      <c r="J145" s="8"/>
      <c r="K145" s="8"/>
      <c r="L145" s="119"/>
      <c r="M145" s="118"/>
      <c r="N145" s="119"/>
      <c r="O145" s="119"/>
      <c r="P145" s="119"/>
      <c r="Q145" s="119"/>
      <c r="R145" s="4"/>
      <c r="S145" s="4"/>
      <c r="T145" s="4"/>
      <c r="U145" s="4"/>
      <c r="V145" s="4"/>
      <c r="W145" s="4"/>
      <c r="X145" s="4"/>
      <c r="Y145" s="4"/>
      <c r="Z145" s="4"/>
      <c r="AA145" s="4"/>
      <c r="AB145" s="4"/>
      <c r="AC145" s="4"/>
      <c r="AD145" s="4"/>
    </row>
    <row r="146">
      <c r="A146" s="4"/>
      <c r="B146" s="4"/>
      <c r="C146" s="4"/>
      <c r="D146" s="4"/>
      <c r="E146" s="4"/>
      <c r="F146" s="4"/>
      <c r="G146" s="4"/>
      <c r="H146" s="8"/>
      <c r="I146" s="8"/>
      <c r="J146" s="8"/>
      <c r="K146" s="8"/>
      <c r="L146" s="119"/>
      <c r="M146" s="118"/>
      <c r="N146" s="119"/>
      <c r="O146" s="119"/>
      <c r="P146" s="119"/>
      <c r="Q146" s="119"/>
      <c r="R146" s="4"/>
      <c r="S146" s="4"/>
      <c r="T146" s="4"/>
      <c r="U146" s="4"/>
      <c r="V146" s="4"/>
      <c r="W146" s="4"/>
      <c r="X146" s="4"/>
      <c r="Y146" s="4"/>
      <c r="Z146" s="4"/>
      <c r="AA146" s="4"/>
      <c r="AB146" s="4"/>
      <c r="AC146" s="4"/>
      <c r="AD146" s="4"/>
    </row>
    <row r="147">
      <c r="A147" s="4"/>
      <c r="B147" s="4"/>
      <c r="C147" s="4"/>
      <c r="D147" s="4"/>
      <c r="E147" s="4"/>
      <c r="F147" s="4"/>
      <c r="G147" s="4"/>
      <c r="H147" s="8"/>
      <c r="I147" s="8"/>
      <c r="J147" s="8"/>
      <c r="K147" s="8"/>
      <c r="L147" s="119"/>
      <c r="M147" s="118"/>
      <c r="N147" s="119"/>
      <c r="O147" s="119"/>
      <c r="P147" s="119"/>
      <c r="Q147" s="119"/>
      <c r="R147" s="4"/>
      <c r="S147" s="4"/>
      <c r="T147" s="4"/>
      <c r="U147" s="4"/>
      <c r="V147" s="4"/>
      <c r="W147" s="4"/>
      <c r="X147" s="4"/>
      <c r="Y147" s="4"/>
      <c r="Z147" s="4"/>
      <c r="AA147" s="4"/>
      <c r="AB147" s="4"/>
      <c r="AC147" s="4"/>
      <c r="AD147" s="4"/>
    </row>
    <row r="148">
      <c r="A148" s="4"/>
      <c r="B148" s="4"/>
      <c r="C148" s="4"/>
      <c r="D148" s="4"/>
      <c r="E148" s="4"/>
      <c r="F148" s="4"/>
      <c r="G148" s="4"/>
      <c r="H148" s="8"/>
      <c r="I148" s="8"/>
      <c r="J148" s="8"/>
      <c r="K148" s="8"/>
      <c r="L148" s="119"/>
      <c r="M148" s="118"/>
      <c r="N148" s="119"/>
      <c r="O148" s="119"/>
      <c r="P148" s="119"/>
      <c r="Q148" s="119"/>
      <c r="R148" s="4"/>
      <c r="S148" s="4"/>
      <c r="T148" s="4"/>
      <c r="U148" s="4"/>
      <c r="V148" s="4"/>
      <c r="W148" s="4"/>
      <c r="X148" s="4"/>
      <c r="Y148" s="4"/>
      <c r="Z148" s="4"/>
      <c r="AA148" s="4"/>
      <c r="AB148" s="4"/>
      <c r="AC148" s="4"/>
      <c r="AD148" s="4"/>
    </row>
    <row r="149">
      <c r="A149" s="4"/>
      <c r="B149" s="4"/>
      <c r="C149" s="4"/>
      <c r="D149" s="4"/>
      <c r="E149" s="4"/>
      <c r="F149" s="4"/>
      <c r="G149" s="4"/>
      <c r="H149" s="8"/>
      <c r="I149" s="8"/>
      <c r="J149" s="8"/>
      <c r="K149" s="8"/>
      <c r="L149" s="119"/>
      <c r="M149" s="118"/>
      <c r="N149" s="119"/>
      <c r="O149" s="119"/>
      <c r="P149" s="119"/>
      <c r="Q149" s="119"/>
      <c r="R149" s="4"/>
      <c r="S149" s="4"/>
      <c r="T149" s="4"/>
      <c r="U149" s="4"/>
      <c r="V149" s="4"/>
      <c r="W149" s="4"/>
      <c r="X149" s="4"/>
      <c r="Y149" s="4"/>
      <c r="Z149" s="4"/>
      <c r="AA149" s="4"/>
      <c r="AB149" s="4"/>
      <c r="AC149" s="4"/>
      <c r="AD149" s="4"/>
    </row>
    <row r="150">
      <c r="A150" s="4"/>
      <c r="B150" s="4"/>
      <c r="C150" s="4"/>
      <c r="D150" s="4"/>
      <c r="E150" s="4"/>
      <c r="F150" s="4"/>
      <c r="G150" s="4"/>
      <c r="H150" s="8"/>
      <c r="I150" s="8"/>
      <c r="J150" s="8"/>
      <c r="K150" s="8"/>
      <c r="L150" s="119"/>
      <c r="M150" s="118"/>
      <c r="N150" s="119"/>
      <c r="O150" s="119"/>
      <c r="P150" s="119"/>
      <c r="Q150" s="119"/>
      <c r="R150" s="4"/>
      <c r="S150" s="4"/>
      <c r="T150" s="4"/>
      <c r="U150" s="4"/>
      <c r="V150" s="4"/>
      <c r="W150" s="4"/>
      <c r="X150" s="4"/>
      <c r="Y150" s="4"/>
      <c r="Z150" s="4"/>
      <c r="AA150" s="4"/>
      <c r="AB150" s="4"/>
      <c r="AC150" s="4"/>
      <c r="AD150" s="4"/>
    </row>
    <row r="151">
      <c r="A151" s="4"/>
      <c r="B151" s="4"/>
      <c r="C151" s="4"/>
      <c r="D151" s="4"/>
      <c r="E151" s="4"/>
      <c r="F151" s="4"/>
      <c r="G151" s="4"/>
      <c r="H151" s="8"/>
      <c r="I151" s="8"/>
      <c r="J151" s="8"/>
      <c r="K151" s="8"/>
      <c r="L151" s="119"/>
      <c r="M151" s="118"/>
      <c r="N151" s="119"/>
      <c r="O151" s="119"/>
      <c r="P151" s="119"/>
      <c r="Q151" s="119"/>
      <c r="R151" s="4"/>
      <c r="S151" s="4"/>
      <c r="T151" s="4"/>
      <c r="U151" s="4"/>
      <c r="V151" s="4"/>
      <c r="W151" s="4"/>
      <c r="X151" s="4"/>
      <c r="Y151" s="4"/>
      <c r="Z151" s="4"/>
      <c r="AA151" s="4"/>
      <c r="AB151" s="4"/>
      <c r="AC151" s="4"/>
      <c r="AD151" s="4"/>
    </row>
    <row r="152">
      <c r="A152" s="4"/>
      <c r="B152" s="4"/>
      <c r="C152" s="4"/>
      <c r="D152" s="4"/>
      <c r="E152" s="4"/>
      <c r="F152" s="4"/>
      <c r="G152" s="4"/>
      <c r="H152" s="8"/>
      <c r="I152" s="8"/>
      <c r="J152" s="8"/>
      <c r="K152" s="8"/>
      <c r="L152" s="119"/>
      <c r="M152" s="118"/>
      <c r="N152" s="119"/>
      <c r="O152" s="119"/>
      <c r="P152" s="119"/>
      <c r="Q152" s="119"/>
      <c r="R152" s="4"/>
      <c r="S152" s="4"/>
      <c r="T152" s="4"/>
      <c r="U152" s="4"/>
      <c r="V152" s="4"/>
      <c r="W152" s="4"/>
      <c r="X152" s="4"/>
      <c r="Y152" s="4"/>
      <c r="Z152" s="4"/>
      <c r="AA152" s="4"/>
      <c r="AB152" s="4"/>
      <c r="AC152" s="4"/>
      <c r="AD152" s="4"/>
    </row>
    <row r="153">
      <c r="A153" s="4"/>
      <c r="B153" s="4"/>
      <c r="C153" s="4"/>
      <c r="D153" s="4"/>
      <c r="E153" s="4"/>
      <c r="F153" s="4"/>
      <c r="G153" s="4"/>
      <c r="H153" s="8"/>
      <c r="I153" s="8"/>
      <c r="J153" s="8"/>
      <c r="K153" s="8"/>
      <c r="L153" s="119"/>
      <c r="M153" s="118"/>
      <c r="N153" s="119"/>
      <c r="O153" s="119"/>
      <c r="P153" s="119"/>
      <c r="Q153" s="119"/>
      <c r="R153" s="4"/>
      <c r="S153" s="4"/>
      <c r="T153" s="4"/>
      <c r="U153" s="4"/>
      <c r="V153" s="4"/>
      <c r="W153" s="4"/>
      <c r="X153" s="4"/>
      <c r="Y153" s="4"/>
      <c r="Z153" s="4"/>
      <c r="AA153" s="4"/>
      <c r="AB153" s="4"/>
      <c r="AC153" s="4"/>
      <c r="AD153" s="4"/>
    </row>
    <row r="154">
      <c r="A154" s="4"/>
      <c r="B154" s="4"/>
      <c r="C154" s="4"/>
      <c r="D154" s="4"/>
      <c r="E154" s="4"/>
      <c r="F154" s="4"/>
      <c r="G154" s="4"/>
      <c r="H154" s="8"/>
      <c r="I154" s="8"/>
      <c r="J154" s="8"/>
      <c r="K154" s="8"/>
      <c r="L154" s="119"/>
      <c r="M154" s="118"/>
      <c r="N154" s="119"/>
      <c r="O154" s="119"/>
      <c r="P154" s="119"/>
      <c r="Q154" s="119"/>
      <c r="R154" s="4"/>
      <c r="S154" s="4"/>
      <c r="T154" s="4"/>
      <c r="U154" s="4"/>
      <c r="V154" s="4"/>
      <c r="W154" s="4"/>
      <c r="X154" s="4"/>
      <c r="Y154" s="4"/>
      <c r="Z154" s="4"/>
      <c r="AA154" s="4"/>
      <c r="AB154" s="4"/>
      <c r="AC154" s="4"/>
      <c r="AD154" s="4"/>
    </row>
    <row r="155">
      <c r="A155" s="4"/>
      <c r="B155" s="4"/>
      <c r="C155" s="4"/>
      <c r="D155" s="4"/>
      <c r="E155" s="4"/>
      <c r="F155" s="4"/>
      <c r="G155" s="4"/>
      <c r="H155" s="8"/>
      <c r="I155" s="8"/>
      <c r="J155" s="8"/>
      <c r="K155" s="8"/>
      <c r="L155" s="119"/>
      <c r="M155" s="118"/>
      <c r="N155" s="119"/>
      <c r="O155" s="119"/>
      <c r="P155" s="119"/>
      <c r="Q155" s="119"/>
      <c r="R155" s="4"/>
      <c r="S155" s="4"/>
      <c r="T155" s="4"/>
      <c r="U155" s="4"/>
      <c r="V155" s="4"/>
      <c r="W155" s="4"/>
      <c r="X155" s="4"/>
      <c r="Y155" s="4"/>
      <c r="Z155" s="4"/>
      <c r="AA155" s="4"/>
      <c r="AB155" s="4"/>
      <c r="AC155" s="4"/>
      <c r="AD155" s="4"/>
    </row>
    <row r="156">
      <c r="A156" s="4"/>
      <c r="B156" s="4"/>
      <c r="C156" s="4"/>
      <c r="D156" s="4"/>
      <c r="E156" s="4"/>
      <c r="F156" s="4"/>
      <c r="G156" s="4"/>
      <c r="H156" s="8"/>
      <c r="I156" s="8"/>
      <c r="J156" s="8"/>
      <c r="K156" s="8"/>
      <c r="L156" s="119"/>
      <c r="M156" s="118"/>
      <c r="N156" s="119"/>
      <c r="O156" s="119"/>
      <c r="P156" s="119"/>
      <c r="Q156" s="119"/>
      <c r="R156" s="4"/>
      <c r="S156" s="4"/>
      <c r="T156" s="4"/>
      <c r="U156" s="4"/>
      <c r="V156" s="4"/>
      <c r="W156" s="4"/>
      <c r="X156" s="4"/>
      <c r="Y156" s="4"/>
      <c r="Z156" s="4"/>
      <c r="AA156" s="4"/>
      <c r="AB156" s="4"/>
      <c r="AC156" s="4"/>
      <c r="AD156" s="4"/>
    </row>
    <row r="157">
      <c r="A157" s="4"/>
      <c r="B157" s="4"/>
      <c r="C157" s="4"/>
      <c r="D157" s="4"/>
      <c r="E157" s="4"/>
      <c r="F157" s="4"/>
      <c r="G157" s="4"/>
      <c r="H157" s="8"/>
      <c r="I157" s="8"/>
      <c r="J157" s="8"/>
      <c r="K157" s="8"/>
      <c r="L157" s="119"/>
      <c r="M157" s="118"/>
      <c r="N157" s="119"/>
      <c r="O157" s="119"/>
      <c r="P157" s="119"/>
      <c r="Q157" s="119"/>
      <c r="R157" s="4"/>
      <c r="S157" s="4"/>
      <c r="T157" s="4"/>
      <c r="U157" s="4"/>
      <c r="V157" s="4"/>
      <c r="W157" s="4"/>
      <c r="X157" s="4"/>
      <c r="Y157" s="4"/>
      <c r="Z157" s="4"/>
      <c r="AA157" s="4"/>
      <c r="AB157" s="4"/>
      <c r="AC157" s="4"/>
      <c r="AD157" s="4"/>
    </row>
    <row r="158">
      <c r="A158" s="4"/>
      <c r="B158" s="4"/>
      <c r="C158" s="4"/>
      <c r="D158" s="4"/>
      <c r="E158" s="4"/>
      <c r="F158" s="4"/>
      <c r="G158" s="4"/>
      <c r="H158" s="8"/>
      <c r="I158" s="8"/>
      <c r="J158" s="8"/>
      <c r="K158" s="8"/>
      <c r="L158" s="119"/>
      <c r="M158" s="118"/>
      <c r="N158" s="119"/>
      <c r="O158" s="119"/>
      <c r="P158" s="119"/>
      <c r="Q158" s="119"/>
      <c r="R158" s="4"/>
      <c r="S158" s="4"/>
      <c r="T158" s="4"/>
      <c r="U158" s="4"/>
      <c r="V158" s="4"/>
      <c r="W158" s="4"/>
      <c r="X158" s="4"/>
      <c r="Y158" s="4"/>
      <c r="Z158" s="4"/>
      <c r="AA158" s="4"/>
      <c r="AB158" s="4"/>
      <c r="AC158" s="4"/>
      <c r="AD158" s="4"/>
    </row>
    <row r="159">
      <c r="A159" s="4"/>
      <c r="B159" s="4"/>
      <c r="C159" s="4"/>
      <c r="D159" s="4"/>
      <c r="E159" s="4"/>
      <c r="F159" s="4"/>
      <c r="G159" s="4"/>
      <c r="H159" s="8"/>
      <c r="I159" s="8"/>
      <c r="J159" s="8"/>
      <c r="K159" s="8"/>
      <c r="L159" s="119"/>
      <c r="M159" s="118"/>
      <c r="N159" s="119"/>
      <c r="O159" s="119"/>
      <c r="P159" s="119"/>
      <c r="Q159" s="119"/>
      <c r="R159" s="4"/>
      <c r="S159" s="4"/>
      <c r="T159" s="4"/>
      <c r="U159" s="4"/>
      <c r="V159" s="4"/>
      <c r="W159" s="4"/>
      <c r="X159" s="4"/>
      <c r="Y159" s="4"/>
      <c r="Z159" s="4"/>
      <c r="AA159" s="4"/>
      <c r="AB159" s="4"/>
      <c r="AC159" s="4"/>
      <c r="AD159" s="4"/>
    </row>
    <row r="160">
      <c r="A160" s="4"/>
      <c r="B160" s="4"/>
      <c r="C160" s="4"/>
      <c r="D160" s="4"/>
      <c r="E160" s="4"/>
      <c r="F160" s="4"/>
      <c r="G160" s="4"/>
      <c r="H160" s="8"/>
      <c r="I160" s="8"/>
      <c r="J160" s="8"/>
      <c r="K160" s="8"/>
      <c r="L160" s="119"/>
      <c r="M160" s="118"/>
      <c r="N160" s="119"/>
      <c r="O160" s="119"/>
      <c r="P160" s="119"/>
      <c r="Q160" s="119"/>
      <c r="R160" s="4"/>
      <c r="S160" s="4"/>
      <c r="T160" s="4"/>
      <c r="U160" s="4"/>
      <c r="V160" s="4"/>
      <c r="W160" s="4"/>
      <c r="X160" s="4"/>
      <c r="Y160" s="4"/>
      <c r="Z160" s="4"/>
      <c r="AA160" s="4"/>
      <c r="AB160" s="4"/>
      <c r="AC160" s="4"/>
      <c r="AD160" s="4"/>
    </row>
    <row r="161">
      <c r="A161" s="4"/>
      <c r="B161" s="4"/>
      <c r="C161" s="4"/>
      <c r="D161" s="4"/>
      <c r="E161" s="4"/>
      <c r="F161" s="4"/>
      <c r="G161" s="4"/>
      <c r="H161" s="8"/>
      <c r="I161" s="8"/>
      <c r="J161" s="8"/>
      <c r="K161" s="8"/>
      <c r="L161" s="119"/>
      <c r="M161" s="118"/>
      <c r="N161" s="119"/>
      <c r="O161" s="119"/>
      <c r="P161" s="119"/>
      <c r="Q161" s="119"/>
      <c r="R161" s="4"/>
      <c r="S161" s="4"/>
      <c r="T161" s="4"/>
      <c r="U161" s="4"/>
      <c r="V161" s="4"/>
      <c r="W161" s="4"/>
      <c r="X161" s="4"/>
      <c r="Y161" s="4"/>
      <c r="Z161" s="4"/>
      <c r="AA161" s="4"/>
      <c r="AB161" s="4"/>
      <c r="AC161" s="4"/>
      <c r="AD161" s="4"/>
    </row>
    <row r="162">
      <c r="A162" s="4"/>
      <c r="B162" s="4"/>
      <c r="C162" s="4"/>
      <c r="D162" s="4"/>
      <c r="E162" s="4"/>
      <c r="F162" s="4"/>
      <c r="G162" s="4"/>
      <c r="H162" s="8"/>
      <c r="I162" s="8"/>
      <c r="J162" s="8"/>
      <c r="K162" s="8"/>
      <c r="L162" s="119"/>
      <c r="M162" s="118"/>
      <c r="N162" s="119"/>
      <c r="O162" s="119"/>
      <c r="P162" s="119"/>
      <c r="Q162" s="119"/>
      <c r="R162" s="4"/>
      <c r="S162" s="4"/>
      <c r="T162" s="4"/>
      <c r="U162" s="4"/>
      <c r="V162" s="4"/>
      <c r="W162" s="4"/>
      <c r="X162" s="4"/>
      <c r="Y162" s="4"/>
      <c r="Z162" s="4"/>
      <c r="AA162" s="4"/>
      <c r="AB162" s="4"/>
      <c r="AC162" s="4"/>
      <c r="AD162" s="4"/>
    </row>
    <row r="163">
      <c r="A163" s="4"/>
      <c r="B163" s="4"/>
      <c r="C163" s="4"/>
      <c r="D163" s="4"/>
      <c r="E163" s="4"/>
      <c r="F163" s="4"/>
      <c r="G163" s="4"/>
      <c r="H163" s="8"/>
      <c r="I163" s="8"/>
      <c r="J163" s="8"/>
      <c r="K163" s="8"/>
      <c r="L163" s="119"/>
      <c r="M163" s="118"/>
      <c r="N163" s="119"/>
      <c r="O163" s="119"/>
      <c r="P163" s="119"/>
      <c r="Q163" s="119"/>
      <c r="R163" s="4"/>
      <c r="S163" s="4"/>
      <c r="T163" s="4"/>
      <c r="U163" s="4"/>
      <c r="V163" s="4"/>
      <c r="W163" s="4"/>
      <c r="X163" s="4"/>
      <c r="Y163" s="4"/>
      <c r="Z163" s="4"/>
      <c r="AA163" s="4"/>
      <c r="AB163" s="4"/>
      <c r="AC163" s="4"/>
      <c r="AD163" s="4"/>
    </row>
    <row r="164">
      <c r="A164" s="4"/>
      <c r="B164" s="4"/>
      <c r="C164" s="4"/>
      <c r="D164" s="4"/>
      <c r="E164" s="4"/>
      <c r="F164" s="4"/>
      <c r="G164" s="4"/>
      <c r="H164" s="8"/>
      <c r="I164" s="8"/>
      <c r="J164" s="8"/>
      <c r="K164" s="8"/>
      <c r="L164" s="119"/>
      <c r="M164" s="118"/>
      <c r="N164" s="119"/>
      <c r="O164" s="119"/>
      <c r="P164" s="119"/>
      <c r="Q164" s="119"/>
      <c r="R164" s="4"/>
      <c r="S164" s="4"/>
      <c r="T164" s="4"/>
      <c r="U164" s="4"/>
      <c r="V164" s="4"/>
      <c r="W164" s="4"/>
      <c r="X164" s="4"/>
      <c r="Y164" s="4"/>
      <c r="Z164" s="4"/>
      <c r="AA164" s="4"/>
      <c r="AB164" s="4"/>
      <c r="AC164" s="4"/>
      <c r="AD164" s="4"/>
    </row>
    <row r="165">
      <c r="A165" s="4"/>
      <c r="B165" s="4"/>
      <c r="C165" s="4"/>
      <c r="D165" s="4"/>
      <c r="E165" s="4"/>
      <c r="F165" s="4"/>
      <c r="G165" s="4"/>
      <c r="H165" s="8"/>
      <c r="I165" s="8"/>
      <c r="J165" s="8"/>
      <c r="K165" s="8"/>
      <c r="L165" s="119"/>
      <c r="M165" s="118"/>
      <c r="N165" s="119"/>
      <c r="O165" s="119"/>
      <c r="P165" s="119"/>
      <c r="Q165" s="119"/>
      <c r="R165" s="4"/>
      <c r="S165" s="4"/>
      <c r="T165" s="4"/>
      <c r="U165" s="4"/>
      <c r="V165" s="4"/>
      <c r="W165" s="4"/>
      <c r="X165" s="4"/>
      <c r="Y165" s="4"/>
      <c r="Z165" s="4"/>
      <c r="AA165" s="4"/>
      <c r="AB165" s="4"/>
      <c r="AC165" s="4"/>
      <c r="AD165" s="4"/>
    </row>
    <row r="166">
      <c r="A166" s="4"/>
      <c r="B166" s="4"/>
      <c r="C166" s="4"/>
      <c r="D166" s="4"/>
      <c r="E166" s="4"/>
      <c r="F166" s="4"/>
      <c r="G166" s="4"/>
      <c r="H166" s="8"/>
      <c r="I166" s="8"/>
      <c r="J166" s="8"/>
      <c r="K166" s="8"/>
      <c r="L166" s="119"/>
      <c r="M166" s="118"/>
      <c r="N166" s="119"/>
      <c r="O166" s="119"/>
      <c r="P166" s="119"/>
      <c r="Q166" s="119"/>
      <c r="R166" s="4"/>
      <c r="S166" s="4"/>
      <c r="T166" s="4"/>
      <c r="U166" s="4"/>
      <c r="V166" s="4"/>
      <c r="W166" s="4"/>
      <c r="X166" s="4"/>
      <c r="Y166" s="4"/>
      <c r="Z166" s="4"/>
      <c r="AA166" s="4"/>
      <c r="AB166" s="4"/>
      <c r="AC166" s="4"/>
      <c r="AD166" s="4"/>
    </row>
    <row r="167">
      <c r="A167" s="4"/>
      <c r="B167" s="4"/>
      <c r="C167" s="4"/>
      <c r="D167" s="4"/>
      <c r="E167" s="4"/>
      <c r="F167" s="4"/>
      <c r="G167" s="4"/>
      <c r="H167" s="8"/>
      <c r="I167" s="8"/>
      <c r="J167" s="8"/>
      <c r="K167" s="8"/>
      <c r="L167" s="119"/>
      <c r="M167" s="118"/>
      <c r="N167" s="119"/>
      <c r="O167" s="119"/>
      <c r="P167" s="119"/>
      <c r="Q167" s="119"/>
      <c r="R167" s="4"/>
      <c r="S167" s="4"/>
      <c r="T167" s="4"/>
      <c r="U167" s="4"/>
      <c r="V167" s="4"/>
      <c r="W167" s="4"/>
      <c r="X167" s="4"/>
      <c r="Y167" s="4"/>
      <c r="Z167" s="4"/>
      <c r="AA167" s="4"/>
      <c r="AB167" s="4"/>
      <c r="AC167" s="4"/>
      <c r="AD167" s="4"/>
    </row>
    <row r="168">
      <c r="A168" s="4"/>
      <c r="B168" s="4"/>
      <c r="C168" s="4"/>
      <c r="D168" s="4"/>
      <c r="E168" s="4"/>
      <c r="F168" s="4"/>
      <c r="G168" s="4"/>
      <c r="H168" s="8"/>
      <c r="I168" s="8"/>
      <c r="J168" s="8"/>
      <c r="K168" s="8"/>
      <c r="L168" s="119"/>
      <c r="M168" s="118"/>
      <c r="N168" s="119"/>
      <c r="O168" s="119"/>
      <c r="P168" s="119"/>
      <c r="Q168" s="119"/>
      <c r="R168" s="4"/>
      <c r="S168" s="4"/>
      <c r="T168" s="4"/>
      <c r="U168" s="4"/>
      <c r="V168" s="4"/>
      <c r="W168" s="4"/>
      <c r="X168" s="4"/>
      <c r="Y168" s="4"/>
      <c r="Z168" s="4"/>
      <c r="AA168" s="4"/>
      <c r="AB168" s="4"/>
      <c r="AC168" s="4"/>
      <c r="AD168" s="4"/>
    </row>
    <row r="169">
      <c r="A169" s="4"/>
      <c r="B169" s="4"/>
      <c r="C169" s="4"/>
      <c r="D169" s="4"/>
      <c r="E169" s="4"/>
      <c r="F169" s="4"/>
      <c r="G169" s="4"/>
      <c r="H169" s="8"/>
      <c r="I169" s="8"/>
      <c r="J169" s="8"/>
      <c r="K169" s="8"/>
      <c r="L169" s="119"/>
      <c r="M169" s="118"/>
      <c r="N169" s="119"/>
      <c r="O169" s="119"/>
      <c r="P169" s="119"/>
      <c r="Q169" s="119"/>
      <c r="R169" s="4"/>
      <c r="S169" s="4"/>
      <c r="T169" s="4"/>
      <c r="U169" s="4"/>
      <c r="V169" s="4"/>
      <c r="W169" s="4"/>
      <c r="X169" s="4"/>
      <c r="Y169" s="4"/>
      <c r="Z169" s="4"/>
      <c r="AA169" s="4"/>
      <c r="AB169" s="4"/>
      <c r="AC169" s="4"/>
      <c r="AD169" s="4"/>
    </row>
    <row r="170">
      <c r="A170" s="4"/>
      <c r="B170" s="4"/>
      <c r="C170" s="4"/>
      <c r="D170" s="4"/>
      <c r="E170" s="4"/>
      <c r="F170" s="4"/>
      <c r="G170" s="4"/>
      <c r="H170" s="8"/>
      <c r="I170" s="8"/>
      <c r="J170" s="8"/>
      <c r="K170" s="8"/>
      <c r="L170" s="119"/>
      <c r="M170" s="118"/>
      <c r="N170" s="119"/>
      <c r="O170" s="119"/>
      <c r="P170" s="119"/>
      <c r="Q170" s="119"/>
      <c r="R170" s="4"/>
      <c r="S170" s="4"/>
      <c r="T170" s="4"/>
      <c r="U170" s="4"/>
      <c r="V170" s="4"/>
      <c r="W170" s="4"/>
      <c r="X170" s="4"/>
      <c r="Y170" s="4"/>
      <c r="Z170" s="4"/>
      <c r="AA170" s="4"/>
      <c r="AB170" s="4"/>
      <c r="AC170" s="4"/>
      <c r="AD170" s="4"/>
    </row>
    <row r="171">
      <c r="A171" s="4"/>
      <c r="B171" s="4"/>
      <c r="C171" s="4"/>
      <c r="D171" s="4"/>
      <c r="E171" s="4"/>
      <c r="F171" s="4"/>
      <c r="G171" s="4"/>
      <c r="H171" s="8"/>
      <c r="I171" s="8"/>
      <c r="J171" s="8"/>
      <c r="K171" s="8"/>
      <c r="L171" s="119"/>
      <c r="M171" s="118"/>
      <c r="N171" s="119"/>
      <c r="O171" s="119"/>
      <c r="P171" s="119"/>
      <c r="Q171" s="119"/>
      <c r="R171" s="4"/>
      <c r="S171" s="4"/>
      <c r="T171" s="4"/>
      <c r="U171" s="4"/>
      <c r="V171" s="4"/>
      <c r="W171" s="4"/>
      <c r="X171" s="4"/>
      <c r="Y171" s="4"/>
      <c r="Z171" s="4"/>
      <c r="AA171" s="4"/>
      <c r="AB171" s="4"/>
      <c r="AC171" s="4"/>
      <c r="AD171" s="4"/>
    </row>
    <row r="172">
      <c r="A172" s="4"/>
      <c r="B172" s="4"/>
      <c r="C172" s="4"/>
      <c r="D172" s="4"/>
      <c r="E172" s="4"/>
      <c r="F172" s="4"/>
      <c r="G172" s="4"/>
      <c r="H172" s="8"/>
      <c r="I172" s="8"/>
      <c r="J172" s="8"/>
      <c r="K172" s="8"/>
      <c r="L172" s="119"/>
      <c r="M172" s="118"/>
      <c r="N172" s="119"/>
      <c r="O172" s="119"/>
      <c r="P172" s="119"/>
      <c r="Q172" s="119"/>
      <c r="R172" s="4"/>
      <c r="S172" s="4"/>
      <c r="T172" s="4"/>
      <c r="U172" s="4"/>
      <c r="V172" s="4"/>
      <c r="W172" s="4"/>
      <c r="X172" s="4"/>
      <c r="Y172" s="4"/>
      <c r="Z172" s="4"/>
      <c r="AA172" s="4"/>
      <c r="AB172" s="4"/>
      <c r="AC172" s="4"/>
      <c r="AD172" s="4"/>
    </row>
    <row r="173">
      <c r="A173" s="4"/>
      <c r="B173" s="4"/>
      <c r="C173" s="4"/>
      <c r="D173" s="4"/>
      <c r="E173" s="4"/>
      <c r="F173" s="4"/>
      <c r="G173" s="4"/>
      <c r="H173" s="8"/>
      <c r="I173" s="8"/>
      <c r="J173" s="8"/>
      <c r="K173" s="8"/>
      <c r="L173" s="119"/>
      <c r="M173" s="118"/>
      <c r="N173" s="119"/>
      <c r="O173" s="119"/>
      <c r="P173" s="119"/>
      <c r="Q173" s="119"/>
      <c r="R173" s="4"/>
      <c r="S173" s="4"/>
      <c r="T173" s="4"/>
      <c r="U173" s="4"/>
      <c r="V173" s="4"/>
      <c r="W173" s="4"/>
      <c r="X173" s="4"/>
      <c r="Y173" s="4"/>
      <c r="Z173" s="4"/>
      <c r="AA173" s="4"/>
      <c r="AB173" s="4"/>
      <c r="AC173" s="4"/>
      <c r="AD173" s="4"/>
    </row>
    <row r="174">
      <c r="A174" s="4"/>
      <c r="B174" s="4"/>
      <c r="C174" s="4"/>
      <c r="D174" s="4"/>
      <c r="E174" s="4"/>
      <c r="F174" s="4"/>
      <c r="G174" s="4"/>
      <c r="H174" s="8"/>
      <c r="I174" s="8"/>
      <c r="J174" s="8"/>
      <c r="K174" s="8"/>
      <c r="L174" s="119"/>
      <c r="M174" s="118"/>
      <c r="N174" s="119"/>
      <c r="O174" s="119"/>
      <c r="P174" s="119"/>
      <c r="Q174" s="119"/>
      <c r="R174" s="4"/>
      <c r="S174" s="4"/>
      <c r="T174" s="4"/>
      <c r="U174" s="4"/>
      <c r="V174" s="4"/>
      <c r="W174" s="4"/>
      <c r="X174" s="4"/>
      <c r="Y174" s="4"/>
      <c r="Z174" s="4"/>
      <c r="AA174" s="4"/>
      <c r="AB174" s="4"/>
      <c r="AC174" s="4"/>
      <c r="AD174" s="4"/>
    </row>
    <row r="175">
      <c r="A175" s="4"/>
      <c r="B175" s="4"/>
      <c r="C175" s="4"/>
      <c r="D175" s="4"/>
      <c r="E175" s="4"/>
      <c r="F175" s="4"/>
      <c r="G175" s="4"/>
      <c r="H175" s="8"/>
      <c r="I175" s="8"/>
      <c r="J175" s="8"/>
      <c r="K175" s="8"/>
      <c r="L175" s="119"/>
      <c r="M175" s="118"/>
      <c r="N175" s="119"/>
      <c r="O175" s="119"/>
      <c r="P175" s="119"/>
      <c r="Q175" s="119"/>
      <c r="R175" s="4"/>
      <c r="S175" s="4"/>
      <c r="T175" s="4"/>
      <c r="U175" s="4"/>
      <c r="V175" s="4"/>
      <c r="W175" s="4"/>
      <c r="X175" s="4"/>
      <c r="Y175" s="4"/>
      <c r="Z175" s="4"/>
      <c r="AA175" s="4"/>
      <c r="AB175" s="4"/>
      <c r="AC175" s="4"/>
      <c r="AD175" s="4"/>
    </row>
    <row r="176">
      <c r="A176" s="4"/>
      <c r="B176" s="4"/>
      <c r="C176" s="4"/>
      <c r="D176" s="4"/>
      <c r="E176" s="4"/>
      <c r="F176" s="4"/>
      <c r="G176" s="4"/>
      <c r="H176" s="8"/>
      <c r="I176" s="8"/>
      <c r="J176" s="8"/>
      <c r="K176" s="8"/>
      <c r="L176" s="119"/>
      <c r="M176" s="118"/>
      <c r="N176" s="119"/>
      <c r="O176" s="119"/>
      <c r="P176" s="119"/>
      <c r="Q176" s="119"/>
      <c r="R176" s="4"/>
      <c r="S176" s="4"/>
      <c r="T176" s="4"/>
      <c r="U176" s="4"/>
      <c r="V176" s="4"/>
      <c r="W176" s="4"/>
      <c r="X176" s="4"/>
      <c r="Y176" s="4"/>
      <c r="Z176" s="4"/>
      <c r="AA176" s="4"/>
      <c r="AB176" s="4"/>
      <c r="AC176" s="4"/>
      <c r="AD176" s="4"/>
    </row>
    <row r="177">
      <c r="A177" s="4"/>
      <c r="B177" s="4"/>
      <c r="C177" s="4"/>
      <c r="D177" s="4"/>
      <c r="E177" s="4"/>
      <c r="F177" s="4"/>
      <c r="G177" s="4"/>
      <c r="H177" s="8"/>
      <c r="I177" s="8"/>
      <c r="J177" s="8"/>
      <c r="K177" s="8"/>
      <c r="L177" s="119"/>
      <c r="M177" s="118"/>
      <c r="N177" s="119"/>
      <c r="O177" s="119"/>
      <c r="P177" s="119"/>
      <c r="Q177" s="119"/>
      <c r="R177" s="4"/>
      <c r="S177" s="4"/>
      <c r="T177" s="4"/>
      <c r="U177" s="4"/>
      <c r="V177" s="4"/>
      <c r="W177" s="4"/>
      <c r="X177" s="4"/>
      <c r="Y177" s="4"/>
      <c r="Z177" s="4"/>
      <c r="AA177" s="4"/>
      <c r="AB177" s="4"/>
      <c r="AC177" s="4"/>
      <c r="AD177" s="4"/>
    </row>
    <row r="178">
      <c r="A178" s="4"/>
      <c r="B178" s="4"/>
      <c r="C178" s="4"/>
      <c r="D178" s="4"/>
      <c r="E178" s="4"/>
      <c r="F178" s="4"/>
      <c r="G178" s="4"/>
      <c r="H178" s="8"/>
      <c r="I178" s="8"/>
      <c r="J178" s="8"/>
      <c r="K178" s="8"/>
      <c r="L178" s="119"/>
      <c r="M178" s="118"/>
      <c r="N178" s="119"/>
      <c r="O178" s="119"/>
      <c r="P178" s="119"/>
      <c r="Q178" s="119"/>
      <c r="R178" s="4"/>
      <c r="S178" s="4"/>
      <c r="T178" s="4"/>
      <c r="U178" s="4"/>
      <c r="V178" s="4"/>
      <c r="W178" s="4"/>
      <c r="X178" s="4"/>
      <c r="Y178" s="4"/>
      <c r="Z178" s="4"/>
      <c r="AA178" s="4"/>
      <c r="AB178" s="4"/>
      <c r="AC178" s="4"/>
      <c r="AD178" s="4"/>
    </row>
    <row r="179">
      <c r="A179" s="4"/>
      <c r="B179" s="4"/>
      <c r="C179" s="4"/>
      <c r="D179" s="4"/>
      <c r="E179" s="4"/>
      <c r="F179" s="4"/>
      <c r="G179" s="4"/>
      <c r="H179" s="8"/>
      <c r="I179" s="8"/>
      <c r="J179" s="8"/>
      <c r="K179" s="8"/>
      <c r="L179" s="119"/>
      <c r="M179" s="118"/>
      <c r="N179" s="119"/>
      <c r="O179" s="119"/>
      <c r="P179" s="119"/>
      <c r="Q179" s="119"/>
      <c r="R179" s="4"/>
      <c r="S179" s="4"/>
      <c r="T179" s="4"/>
      <c r="U179" s="4"/>
      <c r="V179" s="4"/>
      <c r="W179" s="4"/>
      <c r="X179" s="4"/>
      <c r="Y179" s="4"/>
      <c r="Z179" s="4"/>
      <c r="AA179" s="4"/>
      <c r="AB179" s="4"/>
      <c r="AC179" s="4"/>
      <c r="AD179" s="4"/>
    </row>
    <row r="180">
      <c r="A180" s="4"/>
      <c r="B180" s="4"/>
      <c r="C180" s="4"/>
      <c r="D180" s="4"/>
      <c r="E180" s="4"/>
      <c r="F180" s="4"/>
      <c r="G180" s="4"/>
      <c r="H180" s="8"/>
      <c r="I180" s="8"/>
      <c r="J180" s="8"/>
      <c r="K180" s="8"/>
      <c r="L180" s="119"/>
      <c r="M180" s="118"/>
      <c r="N180" s="119"/>
      <c r="O180" s="119"/>
      <c r="P180" s="119"/>
      <c r="Q180" s="119"/>
      <c r="R180" s="4"/>
      <c r="S180" s="4"/>
      <c r="T180" s="4"/>
      <c r="U180" s="4"/>
      <c r="V180" s="4"/>
      <c r="W180" s="4"/>
      <c r="X180" s="4"/>
      <c r="Y180" s="4"/>
      <c r="Z180" s="4"/>
      <c r="AA180" s="4"/>
      <c r="AB180" s="4"/>
      <c r="AC180" s="4"/>
      <c r="AD180" s="4"/>
    </row>
    <row r="181">
      <c r="A181" s="4"/>
      <c r="B181" s="4"/>
      <c r="C181" s="4"/>
      <c r="D181" s="4"/>
      <c r="E181" s="4"/>
      <c r="F181" s="4"/>
      <c r="G181" s="4"/>
      <c r="H181" s="8"/>
      <c r="I181" s="8"/>
      <c r="J181" s="8"/>
      <c r="K181" s="8"/>
      <c r="L181" s="119"/>
      <c r="M181" s="118"/>
      <c r="N181" s="119"/>
      <c r="O181" s="119"/>
      <c r="P181" s="119"/>
      <c r="Q181" s="119"/>
      <c r="R181" s="4"/>
      <c r="S181" s="4"/>
      <c r="T181" s="4"/>
      <c r="U181" s="4"/>
      <c r="V181" s="4"/>
      <c r="W181" s="4"/>
      <c r="X181" s="4"/>
      <c r="Y181" s="4"/>
      <c r="Z181" s="4"/>
      <c r="AA181" s="4"/>
      <c r="AB181" s="4"/>
      <c r="AC181" s="4"/>
      <c r="AD181" s="4"/>
    </row>
    <row r="182">
      <c r="A182" s="4"/>
      <c r="B182" s="4"/>
      <c r="C182" s="4"/>
      <c r="D182" s="4"/>
      <c r="E182" s="4"/>
      <c r="F182" s="4"/>
      <c r="G182" s="4"/>
      <c r="H182" s="8"/>
      <c r="I182" s="8"/>
      <c r="J182" s="8"/>
      <c r="K182" s="8"/>
      <c r="L182" s="119"/>
      <c r="M182" s="118"/>
      <c r="N182" s="119"/>
      <c r="O182" s="119"/>
      <c r="P182" s="119"/>
      <c r="Q182" s="119"/>
      <c r="R182" s="4"/>
      <c r="S182" s="4"/>
      <c r="T182" s="4"/>
      <c r="U182" s="4"/>
      <c r="V182" s="4"/>
      <c r="W182" s="4"/>
      <c r="X182" s="4"/>
      <c r="Y182" s="4"/>
      <c r="Z182" s="4"/>
      <c r="AA182" s="4"/>
      <c r="AB182" s="4"/>
      <c r="AC182" s="4"/>
      <c r="AD182" s="4"/>
    </row>
    <row r="183">
      <c r="A183" s="4"/>
      <c r="B183" s="4"/>
      <c r="C183" s="4"/>
      <c r="D183" s="4"/>
      <c r="E183" s="4"/>
      <c r="F183" s="4"/>
      <c r="G183" s="4"/>
      <c r="H183" s="8"/>
      <c r="I183" s="8"/>
      <c r="J183" s="8"/>
      <c r="K183" s="8"/>
      <c r="L183" s="119"/>
      <c r="M183" s="118"/>
      <c r="N183" s="119"/>
      <c r="O183" s="119"/>
      <c r="P183" s="119"/>
      <c r="Q183" s="119"/>
      <c r="R183" s="4"/>
      <c r="S183" s="4"/>
      <c r="T183" s="4"/>
      <c r="U183" s="4"/>
      <c r="V183" s="4"/>
      <c r="W183" s="4"/>
      <c r="X183" s="4"/>
      <c r="Y183" s="4"/>
      <c r="Z183" s="4"/>
      <c r="AA183" s="4"/>
      <c r="AB183" s="4"/>
      <c r="AC183" s="4"/>
      <c r="AD183" s="4"/>
    </row>
    <row r="184">
      <c r="A184" s="4"/>
      <c r="B184" s="4"/>
      <c r="C184" s="4"/>
      <c r="D184" s="4"/>
      <c r="E184" s="4"/>
      <c r="F184" s="4"/>
      <c r="G184" s="4"/>
      <c r="H184" s="8"/>
      <c r="I184" s="8"/>
      <c r="J184" s="8"/>
      <c r="K184" s="8"/>
      <c r="L184" s="119"/>
      <c r="M184" s="118"/>
      <c r="N184" s="119"/>
      <c r="O184" s="119"/>
      <c r="P184" s="119"/>
      <c r="Q184" s="119"/>
      <c r="R184" s="4"/>
      <c r="S184" s="4"/>
      <c r="T184" s="4"/>
      <c r="U184" s="4"/>
      <c r="V184" s="4"/>
      <c r="W184" s="4"/>
      <c r="X184" s="4"/>
      <c r="Y184" s="4"/>
      <c r="Z184" s="4"/>
      <c r="AA184" s="4"/>
      <c r="AB184" s="4"/>
      <c r="AC184" s="4"/>
      <c r="AD184" s="4"/>
    </row>
    <row r="185">
      <c r="A185" s="4"/>
      <c r="B185" s="4"/>
      <c r="C185" s="4"/>
      <c r="D185" s="4"/>
      <c r="E185" s="4"/>
      <c r="F185" s="4"/>
      <c r="G185" s="4"/>
      <c r="H185" s="8"/>
      <c r="I185" s="8"/>
      <c r="J185" s="8"/>
      <c r="K185" s="8"/>
      <c r="L185" s="119"/>
      <c r="M185" s="118"/>
      <c r="N185" s="119"/>
      <c r="O185" s="119"/>
      <c r="P185" s="119"/>
      <c r="Q185" s="119"/>
      <c r="R185" s="4"/>
      <c r="S185" s="4"/>
      <c r="T185" s="4"/>
      <c r="U185" s="4"/>
      <c r="V185" s="4"/>
      <c r="W185" s="4"/>
      <c r="X185" s="4"/>
      <c r="Y185" s="4"/>
      <c r="Z185" s="4"/>
      <c r="AA185" s="4"/>
      <c r="AB185" s="4"/>
      <c r="AC185" s="4"/>
      <c r="AD185" s="4"/>
    </row>
    <row r="186">
      <c r="A186" s="4"/>
      <c r="B186" s="4"/>
      <c r="C186" s="4"/>
      <c r="D186" s="4"/>
      <c r="E186" s="4"/>
      <c r="F186" s="4"/>
      <c r="G186" s="4"/>
      <c r="H186" s="8"/>
      <c r="I186" s="8"/>
      <c r="J186" s="8"/>
      <c r="K186" s="8"/>
      <c r="L186" s="119"/>
      <c r="M186" s="118"/>
      <c r="N186" s="119"/>
      <c r="O186" s="119"/>
      <c r="P186" s="119"/>
      <c r="Q186" s="119"/>
      <c r="R186" s="4"/>
      <c r="S186" s="4"/>
      <c r="T186" s="4"/>
      <c r="U186" s="4"/>
      <c r="V186" s="4"/>
      <c r="W186" s="4"/>
      <c r="X186" s="4"/>
      <c r="Y186" s="4"/>
      <c r="Z186" s="4"/>
      <c r="AA186" s="4"/>
      <c r="AB186" s="4"/>
      <c r="AC186" s="4"/>
      <c r="AD186" s="4"/>
    </row>
    <row r="187">
      <c r="A187" s="4"/>
      <c r="B187" s="4"/>
      <c r="C187" s="4"/>
      <c r="D187" s="4"/>
      <c r="E187" s="4"/>
      <c r="F187" s="4"/>
      <c r="G187" s="4"/>
      <c r="H187" s="8"/>
      <c r="I187" s="8"/>
      <c r="J187" s="8"/>
      <c r="K187" s="8"/>
      <c r="L187" s="119"/>
      <c r="M187" s="118"/>
      <c r="N187" s="119"/>
      <c r="O187" s="119"/>
      <c r="P187" s="119"/>
      <c r="Q187" s="119"/>
      <c r="R187" s="4"/>
      <c r="S187" s="4"/>
      <c r="T187" s="4"/>
      <c r="U187" s="4"/>
      <c r="V187" s="4"/>
      <c r="W187" s="4"/>
      <c r="X187" s="4"/>
      <c r="Y187" s="4"/>
      <c r="Z187" s="4"/>
      <c r="AA187" s="4"/>
      <c r="AB187" s="4"/>
      <c r="AC187" s="4"/>
      <c r="AD187" s="4"/>
    </row>
    <row r="188">
      <c r="A188" s="4"/>
      <c r="B188" s="4"/>
      <c r="C188" s="4"/>
      <c r="D188" s="4"/>
      <c r="E188" s="4"/>
      <c r="F188" s="4"/>
      <c r="G188" s="4"/>
      <c r="H188" s="8"/>
      <c r="I188" s="8"/>
      <c r="J188" s="8"/>
      <c r="K188" s="8"/>
      <c r="L188" s="119"/>
      <c r="M188" s="118"/>
      <c r="N188" s="119"/>
      <c r="O188" s="119"/>
      <c r="P188" s="119"/>
      <c r="Q188" s="119"/>
      <c r="R188" s="4"/>
      <c r="S188" s="4"/>
      <c r="T188" s="4"/>
      <c r="U188" s="4"/>
      <c r="V188" s="4"/>
      <c r="W188" s="4"/>
      <c r="X188" s="4"/>
      <c r="Y188" s="4"/>
      <c r="Z188" s="4"/>
      <c r="AA188" s="4"/>
      <c r="AB188" s="4"/>
      <c r="AC188" s="4"/>
      <c r="AD188" s="4"/>
    </row>
    <row r="189">
      <c r="A189" s="4"/>
      <c r="B189" s="4"/>
      <c r="C189" s="4"/>
      <c r="D189" s="4"/>
      <c r="E189" s="4"/>
      <c r="F189" s="4"/>
      <c r="G189" s="4"/>
      <c r="H189" s="8"/>
      <c r="I189" s="8"/>
      <c r="J189" s="8"/>
      <c r="K189" s="8"/>
      <c r="L189" s="119"/>
      <c r="M189" s="118"/>
      <c r="N189" s="119"/>
      <c r="O189" s="119"/>
      <c r="P189" s="119"/>
      <c r="Q189" s="119"/>
      <c r="R189" s="4"/>
      <c r="S189" s="4"/>
      <c r="T189" s="4"/>
      <c r="U189" s="4"/>
      <c r="V189" s="4"/>
      <c r="W189" s="4"/>
      <c r="X189" s="4"/>
      <c r="Y189" s="4"/>
      <c r="Z189" s="4"/>
      <c r="AA189" s="4"/>
      <c r="AB189" s="4"/>
      <c r="AC189" s="4"/>
      <c r="AD189" s="4"/>
    </row>
    <row r="190">
      <c r="A190" s="4"/>
      <c r="B190" s="4"/>
      <c r="C190" s="4"/>
      <c r="D190" s="4"/>
      <c r="E190" s="4"/>
      <c r="F190" s="4"/>
      <c r="G190" s="4"/>
      <c r="H190" s="8"/>
      <c r="I190" s="8"/>
      <c r="J190" s="8"/>
      <c r="K190" s="8"/>
      <c r="L190" s="119"/>
      <c r="M190" s="118"/>
      <c r="N190" s="119"/>
      <c r="O190" s="119"/>
      <c r="P190" s="119"/>
      <c r="Q190" s="119"/>
      <c r="R190" s="4"/>
      <c r="S190" s="4"/>
      <c r="T190" s="4"/>
      <c r="U190" s="4"/>
      <c r="V190" s="4"/>
      <c r="W190" s="4"/>
      <c r="X190" s="4"/>
      <c r="Y190" s="4"/>
      <c r="Z190" s="4"/>
      <c r="AA190" s="4"/>
      <c r="AB190" s="4"/>
      <c r="AC190" s="4"/>
      <c r="AD190" s="4"/>
    </row>
    <row r="191">
      <c r="A191" s="4"/>
      <c r="B191" s="4"/>
      <c r="C191" s="4"/>
      <c r="D191" s="4"/>
      <c r="E191" s="4"/>
      <c r="F191" s="4"/>
      <c r="G191" s="4"/>
      <c r="H191" s="8"/>
      <c r="I191" s="8"/>
      <c r="J191" s="8"/>
      <c r="K191" s="8"/>
      <c r="L191" s="119"/>
      <c r="M191" s="118"/>
      <c r="N191" s="119"/>
      <c r="O191" s="119"/>
      <c r="P191" s="119"/>
      <c r="Q191" s="119"/>
      <c r="R191" s="4"/>
      <c r="S191" s="4"/>
      <c r="T191" s="4"/>
      <c r="U191" s="4"/>
      <c r="V191" s="4"/>
      <c r="W191" s="4"/>
      <c r="X191" s="4"/>
      <c r="Y191" s="4"/>
      <c r="Z191" s="4"/>
      <c r="AA191" s="4"/>
      <c r="AB191" s="4"/>
      <c r="AC191" s="4"/>
      <c r="AD191" s="4"/>
    </row>
    <row r="192">
      <c r="A192" s="4"/>
      <c r="B192" s="4"/>
      <c r="C192" s="4"/>
      <c r="D192" s="4"/>
      <c r="E192" s="4"/>
      <c r="F192" s="4"/>
      <c r="G192" s="4"/>
      <c r="H192" s="8"/>
      <c r="I192" s="8"/>
      <c r="J192" s="8"/>
      <c r="K192" s="8"/>
      <c r="L192" s="119"/>
      <c r="M192" s="118"/>
      <c r="N192" s="119"/>
      <c r="O192" s="119"/>
      <c r="P192" s="119"/>
      <c r="Q192" s="119"/>
      <c r="R192" s="4"/>
      <c r="S192" s="4"/>
      <c r="T192" s="4"/>
      <c r="U192" s="4"/>
      <c r="V192" s="4"/>
      <c r="W192" s="4"/>
      <c r="X192" s="4"/>
      <c r="Y192" s="4"/>
      <c r="Z192" s="4"/>
      <c r="AA192" s="4"/>
      <c r="AB192" s="4"/>
      <c r="AC192" s="4"/>
      <c r="AD192" s="4"/>
    </row>
    <row r="193">
      <c r="A193" s="4"/>
      <c r="B193" s="4"/>
      <c r="C193" s="4"/>
      <c r="D193" s="4"/>
      <c r="E193" s="4"/>
      <c r="F193" s="4"/>
      <c r="G193" s="4"/>
      <c r="H193" s="8"/>
      <c r="I193" s="8"/>
      <c r="J193" s="8"/>
      <c r="K193" s="8"/>
      <c r="L193" s="119"/>
      <c r="M193" s="118"/>
      <c r="N193" s="119"/>
      <c r="O193" s="119"/>
      <c r="P193" s="119"/>
      <c r="Q193" s="119"/>
      <c r="R193" s="4"/>
      <c r="S193" s="4"/>
      <c r="T193" s="4"/>
      <c r="U193" s="4"/>
      <c r="V193" s="4"/>
      <c r="W193" s="4"/>
      <c r="X193" s="4"/>
      <c r="Y193" s="4"/>
      <c r="Z193" s="4"/>
      <c r="AA193" s="4"/>
      <c r="AB193" s="4"/>
      <c r="AC193" s="4"/>
      <c r="AD193" s="4"/>
    </row>
    <row r="194">
      <c r="A194" s="4"/>
      <c r="B194" s="4"/>
      <c r="C194" s="4"/>
      <c r="D194" s="4"/>
      <c r="E194" s="4"/>
      <c r="F194" s="4"/>
      <c r="G194" s="4"/>
      <c r="H194" s="8"/>
      <c r="I194" s="8"/>
      <c r="J194" s="8"/>
      <c r="K194" s="8"/>
      <c r="L194" s="119"/>
      <c r="M194" s="118"/>
      <c r="N194" s="119"/>
      <c r="O194" s="119"/>
      <c r="P194" s="119"/>
      <c r="Q194" s="119"/>
      <c r="R194" s="4"/>
      <c r="S194" s="4"/>
      <c r="T194" s="4"/>
      <c r="U194" s="4"/>
      <c r="V194" s="4"/>
      <c r="W194" s="4"/>
      <c r="X194" s="4"/>
      <c r="Y194" s="4"/>
      <c r="Z194" s="4"/>
      <c r="AA194" s="4"/>
      <c r="AB194" s="4"/>
      <c r="AC194" s="4"/>
      <c r="AD194" s="4"/>
    </row>
    <row r="195">
      <c r="A195" s="4"/>
      <c r="B195" s="4"/>
      <c r="C195" s="4"/>
      <c r="D195" s="4"/>
      <c r="E195" s="4"/>
      <c r="F195" s="4"/>
      <c r="G195" s="4"/>
      <c r="H195" s="8"/>
      <c r="I195" s="8"/>
      <c r="J195" s="8"/>
      <c r="K195" s="8"/>
      <c r="L195" s="119"/>
      <c r="M195" s="118"/>
      <c r="N195" s="119"/>
      <c r="O195" s="119"/>
      <c r="P195" s="119"/>
      <c r="Q195" s="119"/>
      <c r="R195" s="4"/>
      <c r="S195" s="4"/>
      <c r="T195" s="4"/>
      <c r="U195" s="4"/>
      <c r="V195" s="4"/>
      <c r="W195" s="4"/>
      <c r="X195" s="4"/>
      <c r="Y195" s="4"/>
      <c r="Z195" s="4"/>
      <c r="AA195" s="4"/>
      <c r="AB195" s="4"/>
      <c r="AC195" s="4"/>
      <c r="AD195" s="4"/>
    </row>
    <row r="196">
      <c r="A196" s="4"/>
      <c r="B196" s="4"/>
      <c r="C196" s="4"/>
      <c r="D196" s="4"/>
      <c r="E196" s="4"/>
      <c r="F196" s="4"/>
      <c r="G196" s="4"/>
      <c r="H196" s="8"/>
      <c r="I196" s="8"/>
      <c r="J196" s="8"/>
      <c r="K196" s="8"/>
      <c r="L196" s="119"/>
      <c r="M196" s="118"/>
      <c r="N196" s="119"/>
      <c r="O196" s="119"/>
      <c r="P196" s="119"/>
      <c r="Q196" s="119"/>
      <c r="R196" s="4"/>
      <c r="S196" s="4"/>
      <c r="T196" s="4"/>
      <c r="U196" s="4"/>
      <c r="V196" s="4"/>
      <c r="W196" s="4"/>
      <c r="X196" s="4"/>
      <c r="Y196" s="4"/>
      <c r="Z196" s="4"/>
      <c r="AA196" s="4"/>
      <c r="AB196" s="4"/>
      <c r="AC196" s="4"/>
      <c r="AD196" s="4"/>
    </row>
    <row r="197">
      <c r="A197" s="4"/>
      <c r="B197" s="4"/>
      <c r="C197" s="4"/>
      <c r="D197" s="4"/>
      <c r="E197" s="4"/>
      <c r="F197" s="4"/>
      <c r="G197" s="4"/>
      <c r="H197" s="8"/>
      <c r="I197" s="8"/>
      <c r="J197" s="8"/>
      <c r="K197" s="8"/>
      <c r="L197" s="119"/>
      <c r="M197" s="118"/>
      <c r="N197" s="119"/>
      <c r="O197" s="119"/>
      <c r="P197" s="119"/>
      <c r="Q197" s="119"/>
      <c r="R197" s="4"/>
      <c r="S197" s="4"/>
      <c r="T197" s="4"/>
      <c r="U197" s="4"/>
      <c r="V197" s="4"/>
      <c r="W197" s="4"/>
      <c r="X197" s="4"/>
      <c r="Y197" s="4"/>
      <c r="Z197" s="4"/>
      <c r="AA197" s="4"/>
      <c r="AB197" s="4"/>
      <c r="AC197" s="4"/>
      <c r="AD197" s="4"/>
    </row>
    <row r="198">
      <c r="A198" s="4"/>
      <c r="B198" s="4"/>
      <c r="C198" s="4"/>
      <c r="D198" s="4"/>
      <c r="E198" s="4"/>
      <c r="F198" s="4"/>
      <c r="G198" s="4"/>
      <c r="H198" s="8"/>
      <c r="I198" s="8"/>
      <c r="J198" s="8"/>
      <c r="K198" s="8"/>
      <c r="L198" s="119"/>
      <c r="M198" s="118"/>
      <c r="N198" s="119"/>
      <c r="O198" s="119"/>
      <c r="P198" s="119"/>
      <c r="Q198" s="119"/>
      <c r="R198" s="4"/>
      <c r="S198" s="4"/>
      <c r="T198" s="4"/>
      <c r="U198" s="4"/>
      <c r="V198" s="4"/>
      <c r="W198" s="4"/>
      <c r="X198" s="4"/>
      <c r="Y198" s="4"/>
      <c r="Z198" s="4"/>
      <c r="AA198" s="4"/>
      <c r="AB198" s="4"/>
      <c r="AC198" s="4"/>
      <c r="AD198" s="4"/>
    </row>
    <row r="199">
      <c r="A199" s="4"/>
      <c r="B199" s="4"/>
      <c r="C199" s="4"/>
      <c r="D199" s="4"/>
      <c r="E199" s="4"/>
      <c r="F199" s="4"/>
      <c r="G199" s="4"/>
      <c r="H199" s="8"/>
      <c r="I199" s="8"/>
      <c r="J199" s="8"/>
      <c r="K199" s="8"/>
      <c r="L199" s="119"/>
      <c r="M199" s="118"/>
      <c r="N199" s="119"/>
      <c r="O199" s="119"/>
      <c r="P199" s="119"/>
      <c r="Q199" s="119"/>
      <c r="R199" s="4"/>
      <c r="S199" s="4"/>
      <c r="T199" s="4"/>
      <c r="U199" s="4"/>
      <c r="V199" s="4"/>
      <c r="W199" s="4"/>
      <c r="X199" s="4"/>
      <c r="Y199" s="4"/>
      <c r="Z199" s="4"/>
      <c r="AA199" s="4"/>
      <c r="AB199" s="4"/>
      <c r="AC199" s="4"/>
      <c r="AD199" s="4"/>
    </row>
    <row r="200">
      <c r="A200" s="4"/>
      <c r="B200" s="4"/>
      <c r="C200" s="4"/>
      <c r="D200" s="4"/>
      <c r="E200" s="4"/>
      <c r="F200" s="4"/>
      <c r="G200" s="4"/>
      <c r="H200" s="8"/>
      <c r="I200" s="8"/>
      <c r="J200" s="8"/>
      <c r="K200" s="8"/>
      <c r="L200" s="119"/>
      <c r="M200" s="118"/>
      <c r="N200" s="119"/>
      <c r="O200" s="119"/>
      <c r="P200" s="119"/>
      <c r="Q200" s="119"/>
      <c r="R200" s="4"/>
      <c r="S200" s="4"/>
      <c r="T200" s="4"/>
      <c r="U200" s="4"/>
      <c r="V200" s="4"/>
      <c r="W200" s="4"/>
      <c r="X200" s="4"/>
      <c r="Y200" s="4"/>
      <c r="Z200" s="4"/>
      <c r="AA200" s="4"/>
      <c r="AB200" s="4"/>
      <c r="AC200" s="4"/>
      <c r="AD200" s="4"/>
    </row>
    <row r="201">
      <c r="A201" s="4"/>
      <c r="B201" s="4"/>
      <c r="C201" s="4"/>
      <c r="D201" s="4"/>
      <c r="E201" s="4"/>
      <c r="F201" s="4"/>
      <c r="G201" s="4"/>
      <c r="H201" s="8"/>
      <c r="I201" s="8"/>
      <c r="J201" s="8"/>
      <c r="K201" s="8"/>
      <c r="L201" s="119"/>
      <c r="M201" s="118"/>
      <c r="N201" s="119"/>
      <c r="O201" s="119"/>
      <c r="P201" s="119"/>
      <c r="Q201" s="119"/>
      <c r="R201" s="4"/>
      <c r="S201" s="4"/>
      <c r="T201" s="4"/>
      <c r="U201" s="4"/>
      <c r="V201" s="4"/>
      <c r="W201" s="4"/>
      <c r="X201" s="4"/>
      <c r="Y201" s="4"/>
      <c r="Z201" s="4"/>
      <c r="AA201" s="4"/>
      <c r="AB201" s="4"/>
      <c r="AC201" s="4"/>
      <c r="AD201" s="4"/>
    </row>
    <row r="202">
      <c r="A202" s="4"/>
      <c r="B202" s="4"/>
      <c r="C202" s="4"/>
      <c r="D202" s="4"/>
      <c r="E202" s="4"/>
      <c r="F202" s="4"/>
      <c r="G202" s="4"/>
      <c r="H202" s="8"/>
      <c r="I202" s="8"/>
      <c r="J202" s="8"/>
      <c r="K202" s="8"/>
      <c r="L202" s="119"/>
      <c r="M202" s="118"/>
      <c r="N202" s="119"/>
      <c r="O202" s="119"/>
      <c r="P202" s="119"/>
      <c r="Q202" s="119"/>
      <c r="R202" s="4"/>
      <c r="S202" s="4"/>
      <c r="T202" s="4"/>
      <c r="U202" s="4"/>
      <c r="V202" s="4"/>
      <c r="W202" s="4"/>
      <c r="X202" s="4"/>
      <c r="Y202" s="4"/>
      <c r="Z202" s="4"/>
      <c r="AA202" s="4"/>
      <c r="AB202" s="4"/>
      <c r="AC202" s="4"/>
      <c r="AD202" s="4"/>
    </row>
    <row r="203">
      <c r="A203" s="4"/>
      <c r="B203" s="4"/>
      <c r="C203" s="4"/>
      <c r="D203" s="4"/>
      <c r="E203" s="4"/>
      <c r="F203" s="4"/>
      <c r="G203" s="4"/>
      <c r="H203" s="8"/>
      <c r="I203" s="8"/>
      <c r="J203" s="8"/>
      <c r="K203" s="8"/>
      <c r="L203" s="119"/>
      <c r="M203" s="118"/>
      <c r="N203" s="119"/>
      <c r="O203" s="119"/>
      <c r="P203" s="119"/>
      <c r="Q203" s="119"/>
      <c r="R203" s="4"/>
      <c r="S203" s="4"/>
      <c r="T203" s="4"/>
      <c r="U203" s="4"/>
      <c r="V203" s="4"/>
      <c r="W203" s="4"/>
      <c r="X203" s="4"/>
      <c r="Y203" s="4"/>
      <c r="Z203" s="4"/>
      <c r="AA203" s="4"/>
      <c r="AB203" s="4"/>
      <c r="AC203" s="4"/>
      <c r="AD203" s="4"/>
    </row>
    <row r="204">
      <c r="A204" s="4"/>
      <c r="B204" s="4"/>
      <c r="C204" s="4"/>
      <c r="D204" s="4"/>
      <c r="E204" s="4"/>
      <c r="F204" s="4"/>
      <c r="G204" s="4"/>
      <c r="H204" s="8"/>
      <c r="I204" s="8"/>
      <c r="J204" s="8"/>
      <c r="K204" s="8"/>
      <c r="L204" s="119"/>
      <c r="M204" s="118"/>
      <c r="N204" s="119"/>
      <c r="O204" s="119"/>
      <c r="P204" s="119"/>
      <c r="Q204" s="119"/>
      <c r="R204" s="4"/>
      <c r="S204" s="4"/>
      <c r="T204" s="4"/>
      <c r="U204" s="4"/>
      <c r="V204" s="4"/>
      <c r="W204" s="4"/>
      <c r="X204" s="4"/>
      <c r="Y204" s="4"/>
      <c r="Z204" s="4"/>
      <c r="AA204" s="4"/>
      <c r="AB204" s="4"/>
      <c r="AC204" s="4"/>
      <c r="AD204" s="4"/>
    </row>
    <row r="205">
      <c r="A205" s="4"/>
      <c r="B205" s="4"/>
      <c r="C205" s="4"/>
      <c r="D205" s="4"/>
      <c r="E205" s="4"/>
      <c r="F205" s="4"/>
      <c r="G205" s="4"/>
      <c r="H205" s="8"/>
      <c r="I205" s="8"/>
      <c r="J205" s="8"/>
      <c r="K205" s="8"/>
      <c r="L205" s="119"/>
      <c r="M205" s="118"/>
      <c r="N205" s="119"/>
      <c r="O205" s="119"/>
      <c r="P205" s="119"/>
      <c r="Q205" s="119"/>
      <c r="R205" s="4"/>
      <c r="S205" s="4"/>
      <c r="T205" s="4"/>
      <c r="U205" s="4"/>
      <c r="V205" s="4"/>
      <c r="W205" s="4"/>
      <c r="X205" s="4"/>
      <c r="Y205" s="4"/>
      <c r="Z205" s="4"/>
      <c r="AA205" s="4"/>
      <c r="AB205" s="4"/>
      <c r="AC205" s="4"/>
      <c r="AD205" s="4"/>
    </row>
    <row r="206">
      <c r="A206" s="4"/>
      <c r="B206" s="4"/>
      <c r="C206" s="4"/>
      <c r="D206" s="4"/>
      <c r="E206" s="4"/>
      <c r="F206" s="4"/>
      <c r="G206" s="4"/>
      <c r="H206" s="8"/>
      <c r="I206" s="8"/>
      <c r="J206" s="8"/>
      <c r="K206" s="8"/>
      <c r="L206" s="119"/>
      <c r="M206" s="118"/>
      <c r="N206" s="119"/>
      <c r="O206" s="119"/>
      <c r="P206" s="119"/>
      <c r="Q206" s="119"/>
      <c r="R206" s="4"/>
      <c r="S206" s="4"/>
      <c r="T206" s="4"/>
      <c r="U206" s="4"/>
      <c r="V206" s="4"/>
      <c r="W206" s="4"/>
      <c r="X206" s="4"/>
      <c r="Y206" s="4"/>
      <c r="Z206" s="4"/>
      <c r="AA206" s="4"/>
      <c r="AB206" s="4"/>
      <c r="AC206" s="4"/>
      <c r="AD206" s="4"/>
    </row>
    <row r="207">
      <c r="A207" s="4"/>
      <c r="B207" s="4"/>
      <c r="C207" s="4"/>
      <c r="D207" s="4"/>
      <c r="E207" s="4"/>
      <c r="F207" s="4"/>
      <c r="G207" s="4"/>
      <c r="H207" s="8"/>
      <c r="I207" s="8"/>
      <c r="J207" s="8"/>
      <c r="K207" s="8"/>
      <c r="L207" s="119"/>
      <c r="M207" s="118"/>
      <c r="N207" s="119"/>
      <c r="O207" s="119"/>
      <c r="P207" s="119"/>
      <c r="Q207" s="119"/>
      <c r="R207" s="4"/>
      <c r="S207" s="4"/>
      <c r="T207" s="4"/>
      <c r="U207" s="4"/>
      <c r="V207" s="4"/>
      <c r="W207" s="4"/>
      <c r="X207" s="4"/>
      <c r="Y207" s="4"/>
      <c r="Z207" s="4"/>
      <c r="AA207" s="4"/>
      <c r="AB207" s="4"/>
      <c r="AC207" s="4"/>
      <c r="AD207" s="4"/>
    </row>
    <row r="208">
      <c r="A208" s="4"/>
      <c r="B208" s="4"/>
      <c r="C208" s="4"/>
      <c r="D208" s="4"/>
      <c r="E208" s="4"/>
      <c r="F208" s="4"/>
      <c r="G208" s="4"/>
      <c r="H208" s="8"/>
      <c r="I208" s="8"/>
      <c r="J208" s="8"/>
      <c r="K208" s="8"/>
      <c r="L208" s="119"/>
      <c r="M208" s="118"/>
      <c r="N208" s="119"/>
      <c r="O208" s="119"/>
      <c r="P208" s="119"/>
      <c r="Q208" s="119"/>
      <c r="R208" s="4"/>
      <c r="S208" s="4"/>
      <c r="T208" s="4"/>
      <c r="U208" s="4"/>
      <c r="V208" s="4"/>
      <c r="W208" s="4"/>
      <c r="X208" s="4"/>
      <c r="Y208" s="4"/>
      <c r="Z208" s="4"/>
      <c r="AA208" s="4"/>
      <c r="AB208" s="4"/>
      <c r="AC208" s="4"/>
      <c r="AD208" s="4"/>
    </row>
    <row r="209">
      <c r="A209" s="4"/>
      <c r="B209" s="4"/>
      <c r="C209" s="4"/>
      <c r="D209" s="4"/>
      <c r="E209" s="4"/>
      <c r="F209" s="4"/>
      <c r="G209" s="4"/>
      <c r="H209" s="8"/>
      <c r="I209" s="8"/>
      <c r="J209" s="8"/>
      <c r="K209" s="8"/>
      <c r="L209" s="119"/>
      <c r="M209" s="118"/>
      <c r="N209" s="119"/>
      <c r="O209" s="119"/>
      <c r="P209" s="119"/>
      <c r="Q209" s="119"/>
      <c r="R209" s="4"/>
      <c r="S209" s="4"/>
      <c r="T209" s="4"/>
      <c r="U209" s="4"/>
      <c r="V209" s="4"/>
      <c r="W209" s="4"/>
      <c r="X209" s="4"/>
      <c r="Y209" s="4"/>
      <c r="Z209" s="4"/>
      <c r="AA209" s="4"/>
      <c r="AB209" s="4"/>
      <c r="AC209" s="4"/>
      <c r="AD209" s="4"/>
    </row>
    <row r="210">
      <c r="A210" s="4"/>
      <c r="B210" s="4"/>
      <c r="C210" s="4"/>
      <c r="D210" s="4"/>
      <c r="E210" s="4"/>
      <c r="F210" s="4"/>
      <c r="G210" s="4"/>
      <c r="H210" s="8"/>
      <c r="I210" s="8"/>
      <c r="J210" s="8"/>
      <c r="K210" s="8"/>
      <c r="L210" s="119"/>
      <c r="M210" s="118"/>
      <c r="N210" s="119"/>
      <c r="O210" s="119"/>
      <c r="P210" s="119"/>
      <c r="Q210" s="119"/>
      <c r="R210" s="4"/>
      <c r="S210" s="4"/>
      <c r="T210" s="4"/>
      <c r="U210" s="4"/>
      <c r="V210" s="4"/>
      <c r="W210" s="4"/>
      <c r="X210" s="4"/>
      <c r="Y210" s="4"/>
      <c r="Z210" s="4"/>
      <c r="AA210" s="4"/>
      <c r="AB210" s="4"/>
      <c r="AC210" s="4"/>
      <c r="AD210" s="4"/>
    </row>
    <row r="211">
      <c r="A211" s="4"/>
      <c r="B211" s="4"/>
      <c r="C211" s="4"/>
      <c r="D211" s="4"/>
      <c r="E211" s="4"/>
      <c r="F211" s="4"/>
      <c r="G211" s="4"/>
      <c r="H211" s="8"/>
      <c r="I211" s="8"/>
      <c r="J211" s="8"/>
      <c r="K211" s="8"/>
      <c r="L211" s="119"/>
      <c r="M211" s="118"/>
      <c r="N211" s="119"/>
      <c r="O211" s="119"/>
      <c r="P211" s="119"/>
      <c r="Q211" s="119"/>
      <c r="R211" s="4"/>
      <c r="S211" s="4"/>
      <c r="T211" s="4"/>
      <c r="U211" s="4"/>
      <c r="V211" s="4"/>
      <c r="W211" s="4"/>
      <c r="X211" s="4"/>
      <c r="Y211" s="4"/>
      <c r="Z211" s="4"/>
      <c r="AA211" s="4"/>
      <c r="AB211" s="4"/>
      <c r="AC211" s="4"/>
      <c r="AD211" s="4"/>
    </row>
    <row r="212">
      <c r="A212" s="4"/>
      <c r="B212" s="4"/>
      <c r="C212" s="4"/>
      <c r="D212" s="4"/>
      <c r="E212" s="4"/>
      <c r="F212" s="4"/>
      <c r="G212" s="4"/>
      <c r="H212" s="8"/>
      <c r="I212" s="8"/>
      <c r="J212" s="8"/>
      <c r="K212" s="8"/>
      <c r="L212" s="119"/>
      <c r="M212" s="118"/>
      <c r="N212" s="119"/>
      <c r="O212" s="119"/>
      <c r="P212" s="119"/>
      <c r="Q212" s="119"/>
      <c r="R212" s="4"/>
      <c r="S212" s="4"/>
      <c r="T212" s="4"/>
      <c r="U212" s="4"/>
      <c r="V212" s="4"/>
      <c r="W212" s="4"/>
      <c r="X212" s="4"/>
      <c r="Y212" s="4"/>
      <c r="Z212" s="4"/>
      <c r="AA212" s="4"/>
      <c r="AB212" s="4"/>
      <c r="AC212" s="4"/>
      <c r="AD212" s="4"/>
    </row>
    <row r="213">
      <c r="A213" s="4"/>
      <c r="B213" s="4"/>
      <c r="C213" s="4"/>
      <c r="D213" s="4"/>
      <c r="E213" s="4"/>
      <c r="F213" s="4"/>
      <c r="G213" s="4"/>
      <c r="H213" s="8"/>
      <c r="I213" s="8"/>
      <c r="J213" s="8"/>
      <c r="K213" s="8"/>
      <c r="L213" s="119"/>
      <c r="M213" s="118"/>
      <c r="N213" s="119"/>
      <c r="O213" s="119"/>
      <c r="P213" s="119"/>
      <c r="Q213" s="119"/>
      <c r="R213" s="4"/>
      <c r="S213" s="4"/>
      <c r="T213" s="4"/>
      <c r="U213" s="4"/>
      <c r="V213" s="4"/>
      <c r="W213" s="4"/>
      <c r="X213" s="4"/>
      <c r="Y213" s="4"/>
      <c r="Z213" s="4"/>
      <c r="AA213" s="4"/>
      <c r="AB213" s="4"/>
      <c r="AC213" s="4"/>
      <c r="AD213" s="4"/>
    </row>
    <row r="214">
      <c r="A214" s="4"/>
      <c r="B214" s="4"/>
      <c r="C214" s="4"/>
      <c r="D214" s="4"/>
      <c r="E214" s="4"/>
      <c r="F214" s="4"/>
      <c r="G214" s="4"/>
      <c r="H214" s="8"/>
      <c r="I214" s="8"/>
      <c r="J214" s="8"/>
      <c r="K214" s="8"/>
      <c r="L214" s="119"/>
      <c r="M214" s="118"/>
      <c r="N214" s="119"/>
      <c r="O214" s="119"/>
      <c r="P214" s="119"/>
      <c r="Q214" s="119"/>
      <c r="R214" s="4"/>
      <c r="S214" s="4"/>
      <c r="T214" s="4"/>
      <c r="U214" s="4"/>
      <c r="V214" s="4"/>
      <c r="W214" s="4"/>
      <c r="X214" s="4"/>
      <c r="Y214" s="4"/>
      <c r="Z214" s="4"/>
      <c r="AA214" s="4"/>
      <c r="AB214" s="4"/>
      <c r="AC214" s="4"/>
      <c r="AD214" s="4"/>
    </row>
    <row r="215">
      <c r="A215" s="4"/>
      <c r="B215" s="4"/>
      <c r="C215" s="4"/>
      <c r="D215" s="4"/>
      <c r="E215" s="4"/>
      <c r="F215" s="4"/>
      <c r="G215" s="4"/>
      <c r="H215" s="8"/>
      <c r="I215" s="8"/>
      <c r="J215" s="8"/>
      <c r="K215" s="8"/>
      <c r="L215" s="119"/>
      <c r="M215" s="118"/>
      <c r="N215" s="119"/>
      <c r="O215" s="119"/>
      <c r="P215" s="119"/>
      <c r="Q215" s="119"/>
      <c r="R215" s="4"/>
      <c r="S215" s="4"/>
      <c r="T215" s="4"/>
      <c r="U215" s="4"/>
      <c r="V215" s="4"/>
      <c r="W215" s="4"/>
      <c r="X215" s="4"/>
      <c r="Y215" s="4"/>
      <c r="Z215" s="4"/>
      <c r="AA215" s="4"/>
      <c r="AB215" s="4"/>
      <c r="AC215" s="4"/>
      <c r="AD215" s="4"/>
    </row>
    <row r="216">
      <c r="A216" s="4"/>
      <c r="B216" s="4"/>
      <c r="C216" s="4"/>
      <c r="D216" s="4"/>
      <c r="E216" s="4"/>
      <c r="F216" s="4"/>
      <c r="G216" s="4"/>
      <c r="H216" s="8"/>
      <c r="I216" s="8"/>
      <c r="J216" s="8"/>
      <c r="K216" s="8"/>
      <c r="L216" s="119"/>
      <c r="M216" s="118"/>
      <c r="N216" s="119"/>
      <c r="O216" s="119"/>
      <c r="P216" s="119"/>
      <c r="Q216" s="119"/>
      <c r="R216" s="4"/>
      <c r="S216" s="4"/>
      <c r="T216" s="4"/>
      <c r="U216" s="4"/>
      <c r="V216" s="4"/>
      <c r="W216" s="4"/>
      <c r="X216" s="4"/>
      <c r="Y216" s="4"/>
      <c r="Z216" s="4"/>
      <c r="AA216" s="4"/>
      <c r="AB216" s="4"/>
      <c r="AC216" s="4"/>
      <c r="AD216" s="4"/>
    </row>
    <row r="217">
      <c r="A217" s="4"/>
      <c r="B217" s="4"/>
      <c r="C217" s="4"/>
      <c r="D217" s="4"/>
      <c r="E217" s="4"/>
      <c r="F217" s="4"/>
      <c r="G217" s="4"/>
      <c r="H217" s="8"/>
      <c r="I217" s="8"/>
      <c r="J217" s="8"/>
      <c r="K217" s="8"/>
      <c r="L217" s="119"/>
      <c r="M217" s="118"/>
      <c r="N217" s="119"/>
      <c r="O217" s="119"/>
      <c r="P217" s="119"/>
      <c r="Q217" s="119"/>
      <c r="R217" s="4"/>
      <c r="S217" s="4"/>
      <c r="T217" s="4"/>
      <c r="U217" s="4"/>
      <c r="V217" s="4"/>
      <c r="W217" s="4"/>
      <c r="X217" s="4"/>
      <c r="Y217" s="4"/>
      <c r="Z217" s="4"/>
      <c r="AA217" s="4"/>
      <c r="AB217" s="4"/>
      <c r="AC217" s="4"/>
      <c r="AD217" s="4"/>
    </row>
    <row r="218">
      <c r="A218" s="4"/>
      <c r="B218" s="4"/>
      <c r="C218" s="4"/>
      <c r="D218" s="4"/>
      <c r="E218" s="4"/>
      <c r="F218" s="4"/>
      <c r="G218" s="4"/>
      <c r="H218" s="8"/>
      <c r="I218" s="8"/>
      <c r="J218" s="8"/>
      <c r="K218" s="8"/>
      <c r="L218" s="119"/>
      <c r="M218" s="118"/>
      <c r="N218" s="119"/>
      <c r="O218" s="119"/>
      <c r="P218" s="119"/>
      <c r="Q218" s="119"/>
      <c r="R218" s="4"/>
      <c r="S218" s="4"/>
      <c r="T218" s="4"/>
      <c r="U218" s="4"/>
      <c r="V218" s="4"/>
      <c r="W218" s="4"/>
      <c r="X218" s="4"/>
      <c r="Y218" s="4"/>
      <c r="Z218" s="4"/>
      <c r="AA218" s="4"/>
      <c r="AB218" s="4"/>
      <c r="AC218" s="4"/>
      <c r="AD218" s="4"/>
    </row>
    <row r="219">
      <c r="A219" s="4"/>
      <c r="B219" s="4"/>
      <c r="C219" s="4"/>
      <c r="D219" s="4"/>
      <c r="E219" s="4"/>
      <c r="F219" s="4"/>
      <c r="G219" s="4"/>
      <c r="H219" s="8"/>
      <c r="I219" s="8"/>
      <c r="J219" s="8"/>
      <c r="K219" s="8"/>
      <c r="L219" s="119"/>
      <c r="M219" s="118"/>
      <c r="N219" s="119"/>
      <c r="O219" s="119"/>
      <c r="P219" s="119"/>
      <c r="Q219" s="119"/>
      <c r="R219" s="4"/>
      <c r="S219" s="4"/>
      <c r="T219" s="4"/>
      <c r="U219" s="4"/>
      <c r="V219" s="4"/>
      <c r="W219" s="4"/>
      <c r="X219" s="4"/>
      <c r="Y219" s="4"/>
      <c r="Z219" s="4"/>
      <c r="AA219" s="4"/>
      <c r="AB219" s="4"/>
      <c r="AC219" s="4"/>
      <c r="AD219" s="4"/>
    </row>
    <row r="220">
      <c r="A220" s="4"/>
      <c r="B220" s="4"/>
      <c r="C220" s="4"/>
      <c r="D220" s="4"/>
      <c r="E220" s="4"/>
      <c r="F220" s="4"/>
      <c r="G220" s="4"/>
      <c r="H220" s="8"/>
      <c r="I220" s="8"/>
      <c r="J220" s="8"/>
      <c r="K220" s="8"/>
      <c r="L220" s="119"/>
      <c r="M220" s="118"/>
      <c r="N220" s="119"/>
      <c r="O220" s="119"/>
      <c r="P220" s="119"/>
      <c r="Q220" s="119"/>
      <c r="R220" s="4"/>
      <c r="S220" s="4"/>
      <c r="T220" s="4"/>
      <c r="U220" s="4"/>
      <c r="V220" s="4"/>
      <c r="W220" s="4"/>
      <c r="X220" s="4"/>
      <c r="Y220" s="4"/>
      <c r="Z220" s="4"/>
      <c r="AA220" s="4"/>
      <c r="AB220" s="4"/>
      <c r="AC220" s="4"/>
      <c r="AD220" s="4"/>
    </row>
    <row r="221">
      <c r="A221" s="4"/>
      <c r="B221" s="4"/>
      <c r="C221" s="4"/>
      <c r="D221" s="4"/>
      <c r="E221" s="4"/>
      <c r="F221" s="4"/>
      <c r="G221" s="4"/>
      <c r="H221" s="8"/>
      <c r="I221" s="8"/>
      <c r="J221" s="8"/>
      <c r="K221" s="8"/>
      <c r="L221" s="119"/>
      <c r="M221" s="118"/>
      <c r="N221" s="119"/>
      <c r="O221" s="119"/>
      <c r="P221" s="119"/>
      <c r="Q221" s="119"/>
      <c r="R221" s="4"/>
      <c r="S221" s="4"/>
      <c r="T221" s="4"/>
      <c r="U221" s="4"/>
      <c r="V221" s="4"/>
      <c r="W221" s="4"/>
      <c r="X221" s="4"/>
      <c r="Y221" s="4"/>
      <c r="Z221" s="4"/>
      <c r="AA221" s="4"/>
      <c r="AB221" s="4"/>
      <c r="AC221" s="4"/>
      <c r="AD221" s="4"/>
    </row>
    <row r="222">
      <c r="A222" s="4"/>
      <c r="B222" s="4"/>
      <c r="C222" s="4"/>
      <c r="D222" s="4"/>
      <c r="E222" s="4"/>
      <c r="F222" s="4"/>
      <c r="G222" s="4"/>
      <c r="H222" s="8"/>
      <c r="I222" s="8"/>
      <c r="J222" s="8"/>
      <c r="K222" s="8"/>
      <c r="L222" s="119"/>
      <c r="M222" s="118"/>
      <c r="N222" s="119"/>
      <c r="O222" s="119"/>
      <c r="P222" s="119"/>
      <c r="Q222" s="119"/>
      <c r="R222" s="4"/>
      <c r="S222" s="4"/>
      <c r="T222" s="4"/>
      <c r="U222" s="4"/>
      <c r="V222" s="4"/>
      <c r="W222" s="4"/>
      <c r="X222" s="4"/>
      <c r="Y222" s="4"/>
      <c r="Z222" s="4"/>
      <c r="AA222" s="4"/>
      <c r="AB222" s="4"/>
      <c r="AC222" s="4"/>
      <c r="AD222" s="4"/>
    </row>
    <row r="223">
      <c r="A223" s="4"/>
      <c r="B223" s="4"/>
      <c r="C223" s="4"/>
      <c r="D223" s="4"/>
      <c r="E223" s="4"/>
      <c r="F223" s="4"/>
      <c r="G223" s="4"/>
      <c r="H223" s="8"/>
      <c r="I223" s="8"/>
      <c r="J223" s="8"/>
      <c r="K223" s="8"/>
      <c r="L223" s="119"/>
      <c r="M223" s="118"/>
      <c r="N223" s="119"/>
      <c r="O223" s="119"/>
      <c r="P223" s="119"/>
      <c r="Q223" s="119"/>
      <c r="R223" s="4"/>
      <c r="S223" s="4"/>
      <c r="T223" s="4"/>
      <c r="U223" s="4"/>
      <c r="V223" s="4"/>
      <c r="W223" s="4"/>
      <c r="X223" s="4"/>
      <c r="Y223" s="4"/>
      <c r="Z223" s="4"/>
      <c r="AA223" s="4"/>
      <c r="AB223" s="4"/>
      <c r="AC223" s="4"/>
      <c r="AD223" s="4"/>
    </row>
    <row r="224">
      <c r="A224" s="4"/>
      <c r="B224" s="4"/>
      <c r="C224" s="4"/>
      <c r="D224" s="4"/>
      <c r="E224" s="4"/>
      <c r="F224" s="4"/>
      <c r="G224" s="4"/>
      <c r="H224" s="8"/>
      <c r="I224" s="8"/>
      <c r="J224" s="8"/>
      <c r="K224" s="8"/>
      <c r="L224" s="119"/>
      <c r="M224" s="118"/>
      <c r="N224" s="119"/>
      <c r="O224" s="119"/>
      <c r="P224" s="119"/>
      <c r="Q224" s="119"/>
      <c r="R224" s="4"/>
      <c r="S224" s="4"/>
      <c r="T224" s="4"/>
      <c r="U224" s="4"/>
      <c r="V224" s="4"/>
      <c r="W224" s="4"/>
      <c r="X224" s="4"/>
      <c r="Y224" s="4"/>
      <c r="Z224" s="4"/>
      <c r="AA224" s="4"/>
      <c r="AB224" s="4"/>
      <c r="AC224" s="4"/>
      <c r="AD224" s="4"/>
    </row>
    <row r="225">
      <c r="A225" s="4"/>
      <c r="B225" s="4"/>
      <c r="C225" s="4"/>
      <c r="D225" s="4"/>
      <c r="E225" s="4"/>
      <c r="F225" s="4"/>
      <c r="G225" s="4"/>
      <c r="H225" s="8"/>
      <c r="I225" s="8"/>
      <c r="J225" s="8"/>
      <c r="K225" s="8"/>
      <c r="L225" s="119"/>
      <c r="M225" s="118"/>
      <c r="N225" s="119"/>
      <c r="O225" s="119"/>
      <c r="P225" s="119"/>
      <c r="Q225" s="119"/>
      <c r="R225" s="4"/>
      <c r="S225" s="4"/>
      <c r="T225" s="4"/>
      <c r="U225" s="4"/>
      <c r="V225" s="4"/>
      <c r="W225" s="4"/>
      <c r="X225" s="4"/>
      <c r="Y225" s="4"/>
      <c r="Z225" s="4"/>
      <c r="AA225" s="4"/>
      <c r="AB225" s="4"/>
      <c r="AC225" s="4"/>
      <c r="AD225" s="4"/>
    </row>
    <row r="226">
      <c r="A226" s="4"/>
      <c r="B226" s="4"/>
      <c r="C226" s="4"/>
      <c r="D226" s="4"/>
      <c r="E226" s="4"/>
      <c r="F226" s="4"/>
      <c r="G226" s="4"/>
      <c r="H226" s="8"/>
      <c r="I226" s="8"/>
      <c r="J226" s="8"/>
      <c r="K226" s="8"/>
      <c r="L226" s="119"/>
      <c r="M226" s="118"/>
      <c r="N226" s="119"/>
      <c r="O226" s="119"/>
      <c r="P226" s="119"/>
      <c r="Q226" s="119"/>
      <c r="R226" s="4"/>
      <c r="S226" s="4"/>
      <c r="T226" s="4"/>
      <c r="U226" s="4"/>
      <c r="V226" s="4"/>
      <c r="W226" s="4"/>
      <c r="X226" s="4"/>
      <c r="Y226" s="4"/>
      <c r="Z226" s="4"/>
      <c r="AA226" s="4"/>
      <c r="AB226" s="4"/>
      <c r="AC226" s="4"/>
      <c r="AD226" s="4"/>
    </row>
    <row r="227">
      <c r="A227" s="4"/>
      <c r="B227" s="4"/>
      <c r="C227" s="4"/>
      <c r="D227" s="4"/>
      <c r="E227" s="4"/>
      <c r="F227" s="4"/>
      <c r="G227" s="4"/>
      <c r="H227" s="8"/>
      <c r="I227" s="8"/>
      <c r="J227" s="8"/>
      <c r="K227" s="8"/>
      <c r="L227" s="119"/>
      <c r="M227" s="118"/>
      <c r="N227" s="119"/>
      <c r="O227" s="119"/>
      <c r="P227" s="119"/>
      <c r="Q227" s="119"/>
      <c r="R227" s="4"/>
      <c r="S227" s="4"/>
      <c r="T227" s="4"/>
      <c r="U227" s="4"/>
      <c r="V227" s="4"/>
      <c r="W227" s="4"/>
      <c r="X227" s="4"/>
      <c r="Y227" s="4"/>
      <c r="Z227" s="4"/>
      <c r="AA227" s="4"/>
      <c r="AB227" s="4"/>
      <c r="AC227" s="4"/>
      <c r="AD227" s="4"/>
    </row>
    <row r="228">
      <c r="A228" s="4"/>
      <c r="B228" s="4"/>
      <c r="C228" s="4"/>
      <c r="D228" s="4"/>
      <c r="E228" s="4"/>
      <c r="F228" s="4"/>
      <c r="G228" s="4"/>
      <c r="H228" s="8"/>
      <c r="I228" s="8"/>
      <c r="J228" s="8"/>
      <c r="K228" s="8"/>
      <c r="L228" s="119"/>
      <c r="M228" s="118"/>
      <c r="N228" s="119"/>
      <c r="O228" s="119"/>
      <c r="P228" s="119"/>
      <c r="Q228" s="119"/>
      <c r="R228" s="4"/>
      <c r="S228" s="4"/>
      <c r="T228" s="4"/>
      <c r="U228" s="4"/>
      <c r="V228" s="4"/>
      <c r="W228" s="4"/>
      <c r="X228" s="4"/>
      <c r="Y228" s="4"/>
      <c r="Z228" s="4"/>
      <c r="AA228" s="4"/>
      <c r="AB228" s="4"/>
      <c r="AC228" s="4"/>
      <c r="AD228" s="4"/>
    </row>
    <row r="229">
      <c r="A229" s="4"/>
      <c r="B229" s="4"/>
      <c r="C229" s="4"/>
      <c r="D229" s="4"/>
      <c r="E229" s="4"/>
      <c r="F229" s="4"/>
      <c r="G229" s="4"/>
      <c r="H229" s="8"/>
      <c r="I229" s="8"/>
      <c r="J229" s="8"/>
      <c r="K229" s="8"/>
      <c r="L229" s="119"/>
      <c r="M229" s="118"/>
      <c r="N229" s="119"/>
      <c r="O229" s="119"/>
      <c r="P229" s="119"/>
      <c r="Q229" s="119"/>
      <c r="R229" s="4"/>
      <c r="S229" s="4"/>
      <c r="T229" s="4"/>
      <c r="U229" s="4"/>
      <c r="V229" s="4"/>
      <c r="W229" s="4"/>
      <c r="X229" s="4"/>
      <c r="Y229" s="4"/>
      <c r="Z229" s="4"/>
      <c r="AA229" s="4"/>
      <c r="AB229" s="4"/>
      <c r="AC229" s="4"/>
      <c r="AD229" s="4"/>
    </row>
    <row r="230">
      <c r="A230" s="4"/>
      <c r="B230" s="4"/>
      <c r="C230" s="4"/>
      <c r="D230" s="4"/>
      <c r="E230" s="4"/>
      <c r="F230" s="4"/>
      <c r="G230" s="4"/>
      <c r="H230" s="8"/>
      <c r="I230" s="8"/>
      <c r="J230" s="8"/>
      <c r="K230" s="8"/>
      <c r="L230" s="119"/>
      <c r="M230" s="118"/>
      <c r="N230" s="119"/>
      <c r="O230" s="119"/>
      <c r="P230" s="119"/>
      <c r="Q230" s="119"/>
      <c r="R230" s="4"/>
      <c r="S230" s="4"/>
      <c r="T230" s="4"/>
      <c r="U230" s="4"/>
      <c r="V230" s="4"/>
      <c r="W230" s="4"/>
      <c r="X230" s="4"/>
      <c r="Y230" s="4"/>
      <c r="Z230" s="4"/>
      <c r="AA230" s="4"/>
      <c r="AB230" s="4"/>
      <c r="AC230" s="4"/>
      <c r="AD230" s="4"/>
    </row>
    <row r="231">
      <c r="A231" s="4"/>
      <c r="B231" s="4"/>
      <c r="C231" s="4"/>
      <c r="D231" s="4"/>
      <c r="E231" s="4"/>
      <c r="F231" s="4"/>
      <c r="G231" s="4"/>
      <c r="H231" s="8"/>
      <c r="I231" s="8"/>
      <c r="J231" s="8"/>
      <c r="K231" s="8"/>
      <c r="L231" s="119"/>
      <c r="M231" s="118"/>
      <c r="N231" s="119"/>
      <c r="O231" s="119"/>
      <c r="P231" s="119"/>
      <c r="Q231" s="119"/>
      <c r="R231" s="4"/>
      <c r="S231" s="4"/>
      <c r="T231" s="4"/>
      <c r="U231" s="4"/>
      <c r="V231" s="4"/>
      <c r="W231" s="4"/>
      <c r="X231" s="4"/>
      <c r="Y231" s="4"/>
      <c r="Z231" s="4"/>
      <c r="AA231" s="4"/>
      <c r="AB231" s="4"/>
      <c r="AC231" s="4"/>
      <c r="AD231" s="4"/>
    </row>
    <row r="232">
      <c r="A232" s="4"/>
      <c r="B232" s="4"/>
      <c r="C232" s="4"/>
      <c r="D232" s="4"/>
      <c r="E232" s="4"/>
      <c r="F232" s="4"/>
      <c r="G232" s="4"/>
      <c r="H232" s="8"/>
      <c r="I232" s="8"/>
      <c r="J232" s="8"/>
      <c r="K232" s="8"/>
      <c r="L232" s="119"/>
      <c r="M232" s="118"/>
      <c r="N232" s="119"/>
      <c r="O232" s="119"/>
      <c r="P232" s="119"/>
      <c r="Q232" s="119"/>
      <c r="R232" s="4"/>
      <c r="S232" s="4"/>
      <c r="T232" s="4"/>
      <c r="U232" s="4"/>
      <c r="V232" s="4"/>
      <c r="W232" s="4"/>
      <c r="X232" s="4"/>
      <c r="Y232" s="4"/>
      <c r="Z232" s="4"/>
      <c r="AA232" s="4"/>
      <c r="AB232" s="4"/>
      <c r="AC232" s="4"/>
      <c r="AD232" s="4"/>
    </row>
    <row r="233">
      <c r="A233" s="4"/>
      <c r="B233" s="4"/>
      <c r="C233" s="4"/>
      <c r="D233" s="4"/>
      <c r="E233" s="4"/>
      <c r="F233" s="4"/>
      <c r="G233" s="4"/>
      <c r="H233" s="8"/>
      <c r="I233" s="8"/>
      <c r="J233" s="8"/>
      <c r="K233" s="8"/>
      <c r="L233" s="119"/>
      <c r="M233" s="118"/>
      <c r="N233" s="119"/>
      <c r="O233" s="119"/>
      <c r="P233" s="119"/>
      <c r="Q233" s="119"/>
      <c r="R233" s="4"/>
      <c r="S233" s="4"/>
      <c r="T233" s="4"/>
      <c r="U233" s="4"/>
      <c r="V233" s="4"/>
      <c r="W233" s="4"/>
      <c r="X233" s="4"/>
      <c r="Y233" s="4"/>
      <c r="Z233" s="4"/>
      <c r="AA233" s="4"/>
      <c r="AB233" s="4"/>
      <c r="AC233" s="4"/>
      <c r="AD233" s="4"/>
    </row>
    <row r="234">
      <c r="A234" s="4"/>
      <c r="B234" s="4"/>
      <c r="C234" s="4"/>
      <c r="D234" s="4"/>
      <c r="E234" s="4"/>
      <c r="F234" s="4"/>
      <c r="G234" s="4"/>
      <c r="H234" s="8"/>
      <c r="I234" s="8"/>
      <c r="J234" s="8"/>
      <c r="K234" s="8"/>
      <c r="L234" s="119"/>
      <c r="M234" s="118"/>
      <c r="N234" s="119"/>
      <c r="O234" s="119"/>
      <c r="P234" s="119"/>
      <c r="Q234" s="119"/>
      <c r="R234" s="4"/>
      <c r="S234" s="4"/>
      <c r="T234" s="4"/>
      <c r="U234" s="4"/>
      <c r="V234" s="4"/>
      <c r="W234" s="4"/>
      <c r="X234" s="4"/>
      <c r="Y234" s="4"/>
      <c r="Z234" s="4"/>
      <c r="AA234" s="4"/>
      <c r="AB234" s="4"/>
      <c r="AC234" s="4"/>
      <c r="AD234" s="4"/>
    </row>
    <row r="235">
      <c r="A235" s="4"/>
      <c r="B235" s="4"/>
      <c r="C235" s="4"/>
      <c r="D235" s="4"/>
      <c r="E235" s="4"/>
      <c r="F235" s="4"/>
      <c r="G235" s="4"/>
      <c r="H235" s="8"/>
      <c r="I235" s="8"/>
      <c r="J235" s="8"/>
      <c r="K235" s="8"/>
      <c r="L235" s="119"/>
      <c r="M235" s="118"/>
      <c r="N235" s="119"/>
      <c r="O235" s="119"/>
      <c r="P235" s="119"/>
      <c r="Q235" s="119"/>
      <c r="R235" s="4"/>
      <c r="S235" s="4"/>
      <c r="T235" s="4"/>
      <c r="U235" s="4"/>
      <c r="V235" s="4"/>
      <c r="W235" s="4"/>
      <c r="X235" s="4"/>
      <c r="Y235" s="4"/>
      <c r="Z235" s="4"/>
      <c r="AA235" s="4"/>
      <c r="AB235" s="4"/>
      <c r="AC235" s="4"/>
      <c r="AD235" s="4"/>
    </row>
    <row r="236">
      <c r="A236" s="4"/>
      <c r="B236" s="4"/>
      <c r="C236" s="4"/>
      <c r="D236" s="4"/>
      <c r="E236" s="4"/>
      <c r="F236" s="4"/>
      <c r="G236" s="4"/>
      <c r="H236" s="8"/>
      <c r="I236" s="8"/>
      <c r="J236" s="8"/>
      <c r="K236" s="8"/>
      <c r="L236" s="119"/>
      <c r="M236" s="118"/>
      <c r="N236" s="119"/>
      <c r="O236" s="119"/>
      <c r="P236" s="119"/>
      <c r="Q236" s="119"/>
      <c r="R236" s="4"/>
      <c r="S236" s="4"/>
      <c r="T236" s="4"/>
      <c r="U236" s="4"/>
      <c r="V236" s="4"/>
      <c r="W236" s="4"/>
      <c r="X236" s="4"/>
      <c r="Y236" s="4"/>
      <c r="Z236" s="4"/>
      <c r="AA236" s="4"/>
      <c r="AB236" s="4"/>
      <c r="AC236" s="4"/>
      <c r="AD236" s="4"/>
    </row>
    <row r="237">
      <c r="A237" s="4"/>
      <c r="B237" s="4"/>
      <c r="C237" s="4"/>
      <c r="D237" s="4"/>
      <c r="E237" s="4"/>
      <c r="F237" s="4"/>
      <c r="G237" s="4"/>
      <c r="H237" s="8"/>
      <c r="I237" s="8"/>
      <c r="J237" s="8"/>
      <c r="K237" s="8"/>
      <c r="L237" s="119"/>
      <c r="M237" s="118"/>
      <c r="N237" s="119"/>
      <c r="O237" s="119"/>
      <c r="P237" s="119"/>
      <c r="Q237" s="119"/>
      <c r="R237" s="4"/>
      <c r="S237" s="4"/>
      <c r="T237" s="4"/>
      <c r="U237" s="4"/>
      <c r="V237" s="4"/>
      <c r="W237" s="4"/>
      <c r="X237" s="4"/>
      <c r="Y237" s="4"/>
      <c r="Z237" s="4"/>
      <c r="AA237" s="4"/>
      <c r="AB237" s="4"/>
      <c r="AC237" s="4"/>
      <c r="AD237" s="4"/>
    </row>
    <row r="238">
      <c r="A238" s="4"/>
      <c r="B238" s="4"/>
      <c r="C238" s="4"/>
      <c r="D238" s="4"/>
      <c r="E238" s="4"/>
      <c r="F238" s="4"/>
      <c r="G238" s="4"/>
      <c r="H238" s="8"/>
      <c r="I238" s="8"/>
      <c r="J238" s="8"/>
      <c r="K238" s="8"/>
      <c r="L238" s="119"/>
      <c r="M238" s="118"/>
      <c r="N238" s="119"/>
      <c r="O238" s="119"/>
      <c r="P238" s="119"/>
      <c r="Q238" s="119"/>
      <c r="R238" s="4"/>
      <c r="S238" s="4"/>
      <c r="T238" s="4"/>
      <c r="U238" s="4"/>
      <c r="V238" s="4"/>
      <c r="W238" s="4"/>
      <c r="X238" s="4"/>
      <c r="Y238" s="4"/>
      <c r="Z238" s="4"/>
      <c r="AA238" s="4"/>
      <c r="AB238" s="4"/>
      <c r="AC238" s="4"/>
      <c r="AD238" s="4"/>
    </row>
    <row r="239">
      <c r="A239" s="4"/>
      <c r="B239" s="4"/>
      <c r="C239" s="4"/>
      <c r="D239" s="4"/>
      <c r="E239" s="4"/>
      <c r="F239" s="4"/>
      <c r="G239" s="4"/>
      <c r="H239" s="8"/>
      <c r="I239" s="8"/>
      <c r="J239" s="8"/>
      <c r="K239" s="8"/>
      <c r="L239" s="119"/>
      <c r="M239" s="118"/>
      <c r="N239" s="119"/>
      <c r="O239" s="119"/>
      <c r="P239" s="119"/>
      <c r="Q239" s="119"/>
      <c r="R239" s="4"/>
      <c r="S239" s="4"/>
      <c r="T239" s="4"/>
      <c r="U239" s="4"/>
      <c r="V239" s="4"/>
      <c r="W239" s="4"/>
      <c r="X239" s="4"/>
      <c r="Y239" s="4"/>
      <c r="Z239" s="4"/>
      <c r="AA239" s="4"/>
      <c r="AB239" s="4"/>
      <c r="AC239" s="4"/>
      <c r="AD239" s="4"/>
    </row>
    <row r="240">
      <c r="A240" s="4"/>
      <c r="B240" s="4"/>
      <c r="C240" s="4"/>
      <c r="D240" s="4"/>
      <c r="E240" s="4"/>
      <c r="F240" s="4"/>
      <c r="G240" s="4"/>
      <c r="H240" s="8"/>
      <c r="I240" s="8"/>
      <c r="J240" s="8"/>
      <c r="K240" s="8"/>
      <c r="L240" s="119"/>
      <c r="M240" s="118"/>
      <c r="N240" s="119"/>
      <c r="O240" s="119"/>
      <c r="P240" s="119"/>
      <c r="Q240" s="119"/>
      <c r="R240" s="4"/>
      <c r="S240" s="4"/>
      <c r="T240" s="4"/>
      <c r="U240" s="4"/>
      <c r="V240" s="4"/>
      <c r="W240" s="4"/>
      <c r="X240" s="4"/>
      <c r="Y240" s="4"/>
      <c r="Z240" s="4"/>
      <c r="AA240" s="4"/>
      <c r="AB240" s="4"/>
      <c r="AC240" s="4"/>
      <c r="AD240" s="4"/>
    </row>
    <row r="241">
      <c r="A241" s="4"/>
      <c r="B241" s="4"/>
      <c r="C241" s="4"/>
      <c r="D241" s="4"/>
      <c r="E241" s="4"/>
      <c r="F241" s="4"/>
      <c r="G241" s="4"/>
      <c r="H241" s="8"/>
      <c r="I241" s="8"/>
      <c r="J241" s="8"/>
      <c r="K241" s="8"/>
      <c r="L241" s="119"/>
      <c r="M241" s="118"/>
      <c r="N241" s="119"/>
      <c r="O241" s="119"/>
      <c r="P241" s="119"/>
      <c r="Q241" s="119"/>
      <c r="R241" s="4"/>
      <c r="S241" s="4"/>
      <c r="T241" s="4"/>
      <c r="U241" s="4"/>
      <c r="V241" s="4"/>
      <c r="W241" s="4"/>
      <c r="X241" s="4"/>
      <c r="Y241" s="4"/>
      <c r="Z241" s="4"/>
      <c r="AA241" s="4"/>
      <c r="AB241" s="4"/>
      <c r="AC241" s="4"/>
      <c r="AD241" s="4"/>
    </row>
    <row r="242">
      <c r="A242" s="4"/>
      <c r="B242" s="4"/>
      <c r="C242" s="4"/>
      <c r="D242" s="4"/>
      <c r="E242" s="4"/>
      <c r="F242" s="4"/>
      <c r="G242" s="4"/>
      <c r="H242" s="8"/>
      <c r="I242" s="8"/>
      <c r="J242" s="8"/>
      <c r="K242" s="8"/>
      <c r="L242" s="119"/>
      <c r="M242" s="118"/>
      <c r="N242" s="119"/>
      <c r="O242" s="119"/>
      <c r="P242" s="119"/>
      <c r="Q242" s="119"/>
      <c r="R242" s="4"/>
      <c r="S242" s="4"/>
      <c r="T242" s="4"/>
      <c r="U242" s="4"/>
      <c r="V242" s="4"/>
      <c r="W242" s="4"/>
      <c r="X242" s="4"/>
      <c r="Y242" s="4"/>
      <c r="Z242" s="4"/>
      <c r="AA242" s="4"/>
      <c r="AB242" s="4"/>
      <c r="AC242" s="4"/>
      <c r="AD242" s="4"/>
    </row>
    <row r="243">
      <c r="A243" s="4"/>
      <c r="B243" s="4"/>
      <c r="C243" s="4"/>
      <c r="D243" s="4"/>
      <c r="E243" s="4"/>
      <c r="F243" s="4"/>
      <c r="G243" s="4"/>
      <c r="H243" s="8"/>
      <c r="I243" s="8"/>
      <c r="J243" s="8"/>
      <c r="K243" s="8"/>
      <c r="L243" s="119"/>
      <c r="M243" s="118"/>
      <c r="N243" s="119"/>
      <c r="O243" s="119"/>
      <c r="P243" s="119"/>
      <c r="Q243" s="119"/>
      <c r="R243" s="4"/>
      <c r="S243" s="4"/>
      <c r="T243" s="4"/>
      <c r="U243" s="4"/>
      <c r="V243" s="4"/>
      <c r="W243" s="4"/>
      <c r="X243" s="4"/>
      <c r="Y243" s="4"/>
      <c r="Z243" s="4"/>
      <c r="AA243" s="4"/>
      <c r="AB243" s="4"/>
      <c r="AC243" s="4"/>
      <c r="AD243" s="4"/>
    </row>
    <row r="244">
      <c r="A244" s="4"/>
      <c r="B244" s="4"/>
      <c r="C244" s="4"/>
      <c r="D244" s="4"/>
      <c r="E244" s="4"/>
      <c r="F244" s="4"/>
      <c r="G244" s="4"/>
      <c r="H244" s="8"/>
      <c r="I244" s="8"/>
      <c r="J244" s="8"/>
      <c r="K244" s="8"/>
      <c r="L244" s="119"/>
      <c r="M244" s="118"/>
      <c r="N244" s="119"/>
      <c r="O244" s="119"/>
      <c r="P244" s="119"/>
      <c r="Q244" s="119"/>
      <c r="R244" s="4"/>
      <c r="S244" s="4"/>
      <c r="T244" s="4"/>
      <c r="U244" s="4"/>
      <c r="V244" s="4"/>
      <c r="W244" s="4"/>
      <c r="X244" s="4"/>
      <c r="Y244" s="4"/>
      <c r="Z244" s="4"/>
      <c r="AA244" s="4"/>
      <c r="AB244" s="4"/>
      <c r="AC244" s="4"/>
      <c r="AD244" s="4"/>
    </row>
    <row r="245">
      <c r="A245" s="4"/>
      <c r="B245" s="4"/>
      <c r="C245" s="4"/>
      <c r="D245" s="4"/>
      <c r="E245" s="4"/>
      <c r="F245" s="4"/>
      <c r="G245" s="4"/>
      <c r="H245" s="8"/>
      <c r="I245" s="8"/>
      <c r="J245" s="8"/>
      <c r="K245" s="8"/>
      <c r="L245" s="119"/>
      <c r="M245" s="118"/>
      <c r="N245" s="119"/>
      <c r="O245" s="119"/>
      <c r="P245" s="119"/>
      <c r="Q245" s="119"/>
      <c r="R245" s="4"/>
      <c r="S245" s="4"/>
      <c r="T245" s="4"/>
      <c r="U245" s="4"/>
      <c r="V245" s="4"/>
      <c r="W245" s="4"/>
      <c r="X245" s="4"/>
      <c r="Y245" s="4"/>
      <c r="Z245" s="4"/>
      <c r="AA245" s="4"/>
      <c r="AB245" s="4"/>
      <c r="AC245" s="4"/>
      <c r="AD245" s="4"/>
    </row>
    <row r="246">
      <c r="A246" s="4"/>
      <c r="B246" s="4"/>
      <c r="C246" s="4"/>
      <c r="D246" s="4"/>
      <c r="E246" s="4"/>
      <c r="F246" s="4"/>
      <c r="G246" s="4"/>
      <c r="H246" s="8"/>
      <c r="I246" s="8"/>
      <c r="J246" s="8"/>
      <c r="K246" s="8"/>
      <c r="L246" s="119"/>
      <c r="M246" s="118"/>
      <c r="N246" s="119"/>
      <c r="O246" s="119"/>
      <c r="P246" s="119"/>
      <c r="Q246" s="119"/>
      <c r="R246" s="4"/>
      <c r="S246" s="4"/>
      <c r="T246" s="4"/>
      <c r="U246" s="4"/>
      <c r="V246" s="4"/>
      <c r="W246" s="4"/>
      <c r="X246" s="4"/>
      <c r="Y246" s="4"/>
      <c r="Z246" s="4"/>
      <c r="AA246" s="4"/>
      <c r="AB246" s="4"/>
      <c r="AC246" s="4"/>
      <c r="AD246" s="4"/>
    </row>
    <row r="247">
      <c r="A247" s="4"/>
      <c r="B247" s="4"/>
      <c r="C247" s="4"/>
      <c r="D247" s="4"/>
      <c r="E247" s="4"/>
      <c r="F247" s="4"/>
      <c r="G247" s="4"/>
      <c r="H247" s="8"/>
      <c r="I247" s="8"/>
      <c r="J247" s="8"/>
      <c r="K247" s="8"/>
      <c r="L247" s="119"/>
      <c r="M247" s="118"/>
      <c r="N247" s="119"/>
      <c r="O247" s="119"/>
      <c r="P247" s="119"/>
      <c r="Q247" s="119"/>
      <c r="R247" s="4"/>
      <c r="S247" s="4"/>
      <c r="T247" s="4"/>
      <c r="U247" s="4"/>
      <c r="V247" s="4"/>
      <c r="W247" s="4"/>
      <c r="X247" s="4"/>
      <c r="Y247" s="4"/>
      <c r="Z247" s="4"/>
      <c r="AA247" s="4"/>
      <c r="AB247" s="4"/>
      <c r="AC247" s="4"/>
      <c r="AD247" s="4"/>
    </row>
    <row r="248">
      <c r="A248" s="4"/>
      <c r="B248" s="4"/>
      <c r="C248" s="4"/>
      <c r="D248" s="4"/>
      <c r="E248" s="4"/>
      <c r="F248" s="4"/>
      <c r="G248" s="4"/>
      <c r="H248" s="8"/>
      <c r="I248" s="8"/>
      <c r="J248" s="8"/>
      <c r="K248" s="8"/>
      <c r="L248" s="119"/>
      <c r="M248" s="118"/>
      <c r="N248" s="119"/>
      <c r="O248" s="119"/>
      <c r="P248" s="119"/>
      <c r="Q248" s="119"/>
      <c r="R248" s="4"/>
      <c r="S248" s="4"/>
      <c r="T248" s="4"/>
      <c r="U248" s="4"/>
      <c r="V248" s="4"/>
      <c r="W248" s="4"/>
      <c r="X248" s="4"/>
      <c r="Y248" s="4"/>
      <c r="Z248" s="4"/>
      <c r="AA248" s="4"/>
      <c r="AB248" s="4"/>
      <c r="AC248" s="4"/>
      <c r="AD248" s="4"/>
    </row>
    <row r="249">
      <c r="A249" s="4"/>
      <c r="B249" s="4"/>
      <c r="C249" s="4"/>
      <c r="D249" s="4"/>
      <c r="E249" s="4"/>
      <c r="F249" s="4"/>
      <c r="G249" s="4"/>
      <c r="H249" s="8"/>
      <c r="I249" s="8"/>
      <c r="J249" s="8"/>
      <c r="K249" s="8"/>
      <c r="L249" s="119"/>
      <c r="M249" s="118"/>
      <c r="N249" s="119"/>
      <c r="O249" s="119"/>
      <c r="P249" s="119"/>
      <c r="Q249" s="119"/>
      <c r="R249" s="4"/>
      <c r="S249" s="4"/>
      <c r="T249" s="4"/>
      <c r="U249" s="4"/>
      <c r="V249" s="4"/>
      <c r="W249" s="4"/>
      <c r="X249" s="4"/>
      <c r="Y249" s="4"/>
      <c r="Z249" s="4"/>
      <c r="AA249" s="4"/>
      <c r="AB249" s="4"/>
      <c r="AC249" s="4"/>
      <c r="AD249" s="4"/>
    </row>
    <row r="250">
      <c r="A250" s="4"/>
      <c r="B250" s="4"/>
      <c r="C250" s="4"/>
      <c r="D250" s="4"/>
      <c r="E250" s="4"/>
      <c r="F250" s="4"/>
      <c r="G250" s="4"/>
      <c r="H250" s="8"/>
      <c r="I250" s="8"/>
      <c r="J250" s="8"/>
      <c r="K250" s="8"/>
      <c r="L250" s="119"/>
      <c r="M250" s="118"/>
      <c r="N250" s="119"/>
      <c r="O250" s="119"/>
      <c r="P250" s="119"/>
      <c r="Q250" s="119"/>
      <c r="R250" s="4"/>
      <c r="S250" s="4"/>
      <c r="T250" s="4"/>
      <c r="U250" s="4"/>
      <c r="V250" s="4"/>
      <c r="W250" s="4"/>
      <c r="X250" s="4"/>
      <c r="Y250" s="4"/>
      <c r="Z250" s="4"/>
      <c r="AA250" s="4"/>
      <c r="AB250" s="4"/>
      <c r="AC250" s="4"/>
      <c r="AD250" s="4"/>
    </row>
    <row r="251">
      <c r="A251" s="4"/>
      <c r="B251" s="4"/>
      <c r="C251" s="4"/>
      <c r="D251" s="4"/>
      <c r="E251" s="4"/>
      <c r="F251" s="4"/>
      <c r="G251" s="4"/>
      <c r="H251" s="8"/>
      <c r="I251" s="8"/>
      <c r="J251" s="8"/>
      <c r="K251" s="8"/>
      <c r="L251" s="119"/>
      <c r="M251" s="118"/>
      <c r="N251" s="119"/>
      <c r="O251" s="119"/>
      <c r="P251" s="119"/>
      <c r="Q251" s="119"/>
      <c r="R251" s="4"/>
      <c r="S251" s="4"/>
      <c r="T251" s="4"/>
      <c r="U251" s="4"/>
      <c r="V251" s="4"/>
      <c r="W251" s="4"/>
      <c r="X251" s="4"/>
      <c r="Y251" s="4"/>
      <c r="Z251" s="4"/>
      <c r="AA251" s="4"/>
      <c r="AB251" s="4"/>
      <c r="AC251" s="4"/>
      <c r="AD251" s="4"/>
    </row>
    <row r="252">
      <c r="A252" s="4"/>
      <c r="B252" s="4"/>
      <c r="C252" s="4"/>
      <c r="D252" s="4"/>
      <c r="E252" s="4"/>
      <c r="F252" s="4"/>
      <c r="G252" s="4"/>
      <c r="H252" s="8"/>
      <c r="I252" s="8"/>
      <c r="J252" s="8"/>
      <c r="K252" s="8"/>
      <c r="L252" s="119"/>
      <c r="M252" s="118"/>
      <c r="N252" s="119"/>
      <c r="O252" s="119"/>
      <c r="P252" s="119"/>
      <c r="Q252" s="119"/>
      <c r="R252" s="4"/>
      <c r="S252" s="4"/>
      <c r="T252" s="4"/>
      <c r="U252" s="4"/>
      <c r="V252" s="4"/>
      <c r="W252" s="4"/>
      <c r="X252" s="4"/>
      <c r="Y252" s="4"/>
      <c r="Z252" s="4"/>
      <c r="AA252" s="4"/>
      <c r="AB252" s="4"/>
      <c r="AC252" s="4"/>
      <c r="AD252" s="4"/>
    </row>
    <row r="253">
      <c r="A253" s="4"/>
      <c r="B253" s="4"/>
      <c r="C253" s="4"/>
      <c r="D253" s="4"/>
      <c r="E253" s="4"/>
      <c r="F253" s="4"/>
      <c r="G253" s="4"/>
      <c r="H253" s="8"/>
      <c r="I253" s="8"/>
      <c r="J253" s="8"/>
      <c r="K253" s="8"/>
      <c r="L253" s="119"/>
      <c r="M253" s="118"/>
      <c r="N253" s="119"/>
      <c r="O253" s="119"/>
      <c r="P253" s="119"/>
      <c r="Q253" s="119"/>
      <c r="R253" s="4"/>
      <c r="S253" s="4"/>
      <c r="T253" s="4"/>
      <c r="U253" s="4"/>
      <c r="V253" s="4"/>
      <c r="W253" s="4"/>
      <c r="X253" s="4"/>
      <c r="Y253" s="4"/>
      <c r="Z253" s="4"/>
      <c r="AA253" s="4"/>
      <c r="AB253" s="4"/>
      <c r="AC253" s="4"/>
      <c r="AD253" s="4"/>
    </row>
    <row r="254">
      <c r="A254" s="4"/>
      <c r="B254" s="4"/>
      <c r="C254" s="4"/>
      <c r="D254" s="4"/>
      <c r="E254" s="4"/>
      <c r="F254" s="4"/>
      <c r="G254" s="4"/>
      <c r="H254" s="8"/>
      <c r="I254" s="8"/>
      <c r="J254" s="8"/>
      <c r="K254" s="8"/>
      <c r="L254" s="119"/>
      <c r="M254" s="118"/>
      <c r="N254" s="119"/>
      <c r="O254" s="119"/>
      <c r="P254" s="119"/>
      <c r="Q254" s="119"/>
      <c r="R254" s="4"/>
      <c r="S254" s="4"/>
      <c r="T254" s="4"/>
      <c r="U254" s="4"/>
      <c r="V254" s="4"/>
      <c r="W254" s="4"/>
      <c r="X254" s="4"/>
      <c r="Y254" s="4"/>
      <c r="Z254" s="4"/>
      <c r="AA254" s="4"/>
      <c r="AB254" s="4"/>
      <c r="AC254" s="4"/>
      <c r="AD254" s="4"/>
    </row>
    <row r="255">
      <c r="A255" s="4"/>
      <c r="B255" s="4"/>
      <c r="C255" s="4"/>
      <c r="D255" s="4"/>
      <c r="E255" s="4"/>
      <c r="F255" s="4"/>
      <c r="G255" s="4"/>
      <c r="H255" s="8"/>
      <c r="I255" s="8"/>
      <c r="J255" s="8"/>
      <c r="K255" s="8"/>
      <c r="L255" s="119"/>
      <c r="M255" s="118"/>
      <c r="N255" s="119"/>
      <c r="O255" s="119"/>
      <c r="P255" s="119"/>
      <c r="Q255" s="119"/>
      <c r="R255" s="4"/>
      <c r="S255" s="4"/>
      <c r="T255" s="4"/>
      <c r="U255" s="4"/>
      <c r="V255" s="4"/>
      <c r="W255" s="4"/>
      <c r="X255" s="4"/>
      <c r="Y255" s="4"/>
      <c r="Z255" s="4"/>
      <c r="AA255" s="4"/>
      <c r="AB255" s="4"/>
      <c r="AC255" s="4"/>
      <c r="AD255" s="4"/>
    </row>
    <row r="256">
      <c r="A256" s="4"/>
      <c r="B256" s="4"/>
      <c r="C256" s="4"/>
      <c r="D256" s="4"/>
      <c r="E256" s="4"/>
      <c r="F256" s="4"/>
      <c r="G256" s="4"/>
      <c r="H256" s="8"/>
      <c r="I256" s="8"/>
      <c r="J256" s="8"/>
      <c r="K256" s="8"/>
      <c r="L256" s="119"/>
      <c r="M256" s="118"/>
      <c r="N256" s="119"/>
      <c r="O256" s="119"/>
      <c r="P256" s="119"/>
      <c r="Q256" s="119"/>
      <c r="R256" s="4"/>
      <c r="S256" s="4"/>
      <c r="T256" s="4"/>
      <c r="U256" s="4"/>
      <c r="V256" s="4"/>
      <c r="W256" s="4"/>
      <c r="X256" s="4"/>
      <c r="Y256" s="4"/>
      <c r="Z256" s="4"/>
      <c r="AA256" s="4"/>
      <c r="AB256" s="4"/>
      <c r="AC256" s="4"/>
      <c r="AD256" s="4"/>
    </row>
    <row r="257">
      <c r="A257" s="4"/>
      <c r="B257" s="4"/>
      <c r="C257" s="4"/>
      <c r="D257" s="4"/>
      <c r="E257" s="4"/>
      <c r="F257" s="4"/>
      <c r="G257" s="4"/>
      <c r="H257" s="8"/>
      <c r="I257" s="8"/>
      <c r="J257" s="8"/>
      <c r="K257" s="8"/>
      <c r="L257" s="119"/>
      <c r="M257" s="118"/>
      <c r="N257" s="119"/>
      <c r="O257" s="119"/>
      <c r="P257" s="119"/>
      <c r="Q257" s="119"/>
      <c r="R257" s="4"/>
      <c r="S257" s="4"/>
      <c r="T257" s="4"/>
      <c r="U257" s="4"/>
      <c r="V257" s="4"/>
      <c r="W257" s="4"/>
      <c r="X257" s="4"/>
      <c r="Y257" s="4"/>
      <c r="Z257" s="4"/>
      <c r="AA257" s="4"/>
      <c r="AB257" s="4"/>
      <c r="AC257" s="4"/>
      <c r="AD257" s="4"/>
    </row>
    <row r="258">
      <c r="A258" s="4"/>
      <c r="B258" s="4"/>
      <c r="C258" s="4"/>
      <c r="D258" s="4"/>
      <c r="E258" s="4"/>
      <c r="F258" s="4"/>
      <c r="G258" s="4"/>
      <c r="H258" s="8"/>
      <c r="I258" s="8"/>
      <c r="J258" s="8"/>
      <c r="K258" s="8"/>
      <c r="L258" s="119"/>
      <c r="M258" s="118"/>
      <c r="N258" s="119"/>
      <c r="O258" s="119"/>
      <c r="P258" s="119"/>
      <c r="Q258" s="119"/>
      <c r="R258" s="4"/>
      <c r="S258" s="4"/>
      <c r="T258" s="4"/>
      <c r="U258" s="4"/>
      <c r="V258" s="4"/>
      <c r="W258" s="4"/>
      <c r="X258" s="4"/>
      <c r="Y258" s="4"/>
      <c r="Z258" s="4"/>
      <c r="AA258" s="4"/>
      <c r="AB258" s="4"/>
      <c r="AC258" s="4"/>
      <c r="AD258" s="4"/>
    </row>
    <row r="259">
      <c r="A259" s="4"/>
      <c r="B259" s="4"/>
      <c r="C259" s="4"/>
      <c r="D259" s="4"/>
      <c r="E259" s="4"/>
      <c r="F259" s="4"/>
      <c r="G259" s="4"/>
      <c r="H259" s="8"/>
      <c r="I259" s="8"/>
      <c r="J259" s="8"/>
      <c r="K259" s="8"/>
      <c r="L259" s="119"/>
      <c r="M259" s="118"/>
      <c r="N259" s="119"/>
      <c r="O259" s="119"/>
      <c r="P259" s="119"/>
      <c r="Q259" s="119"/>
      <c r="R259" s="4"/>
      <c r="S259" s="4"/>
      <c r="T259" s="4"/>
      <c r="U259" s="4"/>
      <c r="V259" s="4"/>
      <c r="W259" s="4"/>
      <c r="X259" s="4"/>
      <c r="Y259" s="4"/>
      <c r="Z259" s="4"/>
      <c r="AA259" s="4"/>
      <c r="AB259" s="4"/>
      <c r="AC259" s="4"/>
      <c r="AD259" s="4"/>
    </row>
    <row r="260">
      <c r="A260" s="4"/>
      <c r="B260" s="4"/>
      <c r="C260" s="4"/>
      <c r="D260" s="4"/>
      <c r="E260" s="4"/>
      <c r="F260" s="4"/>
      <c r="G260" s="4"/>
      <c r="H260" s="8"/>
      <c r="I260" s="8"/>
      <c r="J260" s="8"/>
      <c r="K260" s="8"/>
      <c r="L260" s="119"/>
      <c r="M260" s="118"/>
      <c r="N260" s="119"/>
      <c r="O260" s="119"/>
      <c r="P260" s="119"/>
      <c r="Q260" s="119"/>
      <c r="R260" s="4"/>
      <c r="S260" s="4"/>
      <c r="T260" s="4"/>
      <c r="U260" s="4"/>
      <c r="V260" s="4"/>
      <c r="W260" s="4"/>
      <c r="X260" s="4"/>
      <c r="Y260" s="4"/>
      <c r="Z260" s="4"/>
      <c r="AA260" s="4"/>
      <c r="AB260" s="4"/>
      <c r="AC260" s="4"/>
      <c r="AD260" s="4"/>
    </row>
    <row r="261">
      <c r="A261" s="4"/>
      <c r="B261" s="4"/>
      <c r="C261" s="4"/>
      <c r="D261" s="4"/>
      <c r="E261" s="4"/>
      <c r="F261" s="4"/>
      <c r="G261" s="4"/>
      <c r="H261" s="8"/>
      <c r="I261" s="8"/>
      <c r="J261" s="8"/>
      <c r="K261" s="8"/>
      <c r="L261" s="119"/>
      <c r="M261" s="118"/>
      <c r="N261" s="119"/>
      <c r="O261" s="119"/>
      <c r="P261" s="119"/>
      <c r="Q261" s="119"/>
      <c r="R261" s="4"/>
      <c r="S261" s="4"/>
      <c r="T261" s="4"/>
      <c r="U261" s="4"/>
      <c r="V261" s="4"/>
      <c r="W261" s="4"/>
      <c r="X261" s="4"/>
      <c r="Y261" s="4"/>
      <c r="Z261" s="4"/>
      <c r="AA261" s="4"/>
      <c r="AB261" s="4"/>
      <c r="AC261" s="4"/>
      <c r="AD261" s="4"/>
    </row>
    <row r="262">
      <c r="A262" s="4"/>
      <c r="B262" s="4"/>
      <c r="C262" s="4"/>
      <c r="D262" s="4"/>
      <c r="E262" s="4"/>
      <c r="F262" s="4"/>
      <c r="G262" s="4"/>
      <c r="H262" s="8"/>
      <c r="I262" s="8"/>
      <c r="J262" s="8"/>
      <c r="K262" s="8"/>
      <c r="L262" s="119"/>
      <c r="M262" s="118"/>
      <c r="N262" s="119"/>
      <c r="O262" s="119"/>
      <c r="P262" s="119"/>
      <c r="Q262" s="119"/>
      <c r="R262" s="4"/>
      <c r="S262" s="4"/>
      <c r="T262" s="4"/>
      <c r="U262" s="4"/>
      <c r="V262" s="4"/>
      <c r="W262" s="4"/>
      <c r="X262" s="4"/>
      <c r="Y262" s="4"/>
      <c r="Z262" s="4"/>
      <c r="AA262" s="4"/>
      <c r="AB262" s="4"/>
      <c r="AC262" s="4"/>
      <c r="AD262" s="4"/>
    </row>
    <row r="263">
      <c r="A263" s="4"/>
      <c r="B263" s="4"/>
      <c r="C263" s="4"/>
      <c r="D263" s="4"/>
      <c r="E263" s="4"/>
      <c r="F263" s="4"/>
      <c r="G263" s="4"/>
      <c r="H263" s="8"/>
      <c r="I263" s="8"/>
      <c r="J263" s="8"/>
      <c r="K263" s="8"/>
      <c r="L263" s="119"/>
      <c r="M263" s="118"/>
      <c r="N263" s="119"/>
      <c r="O263" s="119"/>
      <c r="P263" s="119"/>
      <c r="Q263" s="119"/>
      <c r="R263" s="4"/>
      <c r="S263" s="4"/>
      <c r="T263" s="4"/>
      <c r="U263" s="4"/>
      <c r="V263" s="4"/>
      <c r="W263" s="4"/>
      <c r="X263" s="4"/>
      <c r="Y263" s="4"/>
      <c r="Z263" s="4"/>
      <c r="AA263" s="4"/>
      <c r="AB263" s="4"/>
      <c r="AC263" s="4"/>
      <c r="AD263" s="4"/>
    </row>
    <row r="264">
      <c r="A264" s="4"/>
      <c r="B264" s="4"/>
      <c r="C264" s="4"/>
      <c r="D264" s="4"/>
      <c r="E264" s="4"/>
      <c r="F264" s="4"/>
      <c r="G264" s="4"/>
      <c r="H264" s="8"/>
      <c r="I264" s="8"/>
      <c r="J264" s="8"/>
      <c r="K264" s="8"/>
      <c r="L264" s="119"/>
      <c r="M264" s="118"/>
      <c r="N264" s="119"/>
      <c r="O264" s="119"/>
      <c r="P264" s="119"/>
      <c r="Q264" s="119"/>
      <c r="R264" s="4"/>
      <c r="S264" s="4"/>
      <c r="T264" s="4"/>
      <c r="U264" s="4"/>
      <c r="V264" s="4"/>
      <c r="W264" s="4"/>
      <c r="X264" s="4"/>
      <c r="Y264" s="4"/>
      <c r="Z264" s="4"/>
      <c r="AA264" s="4"/>
      <c r="AB264" s="4"/>
      <c r="AC264" s="4"/>
      <c r="AD264" s="4"/>
    </row>
    <row r="265">
      <c r="A265" s="4"/>
      <c r="B265" s="4"/>
      <c r="C265" s="4"/>
      <c r="D265" s="4"/>
      <c r="E265" s="4"/>
      <c r="F265" s="4"/>
      <c r="G265" s="4"/>
      <c r="H265" s="8"/>
      <c r="I265" s="8"/>
      <c r="J265" s="8"/>
      <c r="K265" s="8"/>
      <c r="L265" s="119"/>
      <c r="M265" s="118"/>
      <c r="N265" s="119"/>
      <c r="O265" s="119"/>
      <c r="P265" s="119"/>
      <c r="Q265" s="119"/>
      <c r="R265" s="4"/>
      <c r="S265" s="4"/>
      <c r="T265" s="4"/>
      <c r="U265" s="4"/>
      <c r="V265" s="4"/>
      <c r="W265" s="4"/>
      <c r="X265" s="4"/>
      <c r="Y265" s="4"/>
      <c r="Z265" s="4"/>
      <c r="AA265" s="4"/>
      <c r="AB265" s="4"/>
      <c r="AC265" s="4"/>
      <c r="AD265" s="4"/>
    </row>
    <row r="266">
      <c r="A266" s="4"/>
      <c r="B266" s="4"/>
      <c r="C266" s="4"/>
      <c r="D266" s="4"/>
      <c r="E266" s="4"/>
      <c r="F266" s="4"/>
      <c r="G266" s="4"/>
      <c r="H266" s="8"/>
      <c r="I266" s="8"/>
      <c r="J266" s="8"/>
      <c r="K266" s="8"/>
      <c r="L266" s="119"/>
      <c r="M266" s="118"/>
      <c r="N266" s="119"/>
      <c r="O266" s="119"/>
      <c r="P266" s="119"/>
      <c r="Q266" s="119"/>
      <c r="R266" s="4"/>
      <c r="S266" s="4"/>
      <c r="T266" s="4"/>
      <c r="U266" s="4"/>
      <c r="V266" s="4"/>
      <c r="W266" s="4"/>
      <c r="X266" s="4"/>
      <c r="Y266" s="4"/>
      <c r="Z266" s="4"/>
      <c r="AA266" s="4"/>
      <c r="AB266" s="4"/>
      <c r="AC266" s="4"/>
      <c r="AD266" s="4"/>
    </row>
    <row r="267">
      <c r="A267" s="4"/>
      <c r="B267" s="4"/>
      <c r="C267" s="4"/>
      <c r="D267" s="4"/>
      <c r="E267" s="4"/>
      <c r="F267" s="4"/>
      <c r="G267" s="4"/>
      <c r="H267" s="8"/>
      <c r="I267" s="8"/>
      <c r="J267" s="8"/>
      <c r="K267" s="8"/>
      <c r="L267" s="119"/>
      <c r="M267" s="118"/>
      <c r="N267" s="119"/>
      <c r="O267" s="119"/>
      <c r="P267" s="119"/>
      <c r="Q267" s="119"/>
      <c r="R267" s="4"/>
      <c r="S267" s="4"/>
      <c r="T267" s="4"/>
      <c r="U267" s="4"/>
      <c r="V267" s="4"/>
      <c r="W267" s="4"/>
      <c r="X267" s="4"/>
      <c r="Y267" s="4"/>
      <c r="Z267" s="4"/>
      <c r="AA267" s="4"/>
      <c r="AB267" s="4"/>
      <c r="AC267" s="4"/>
      <c r="AD267" s="4"/>
    </row>
    <row r="268">
      <c r="A268" s="4"/>
      <c r="B268" s="4"/>
      <c r="C268" s="4"/>
      <c r="D268" s="4"/>
      <c r="E268" s="4"/>
      <c r="F268" s="4"/>
      <c r="G268" s="4"/>
      <c r="H268" s="8"/>
      <c r="I268" s="8"/>
      <c r="J268" s="8"/>
      <c r="K268" s="8"/>
      <c r="L268" s="119"/>
      <c r="M268" s="118"/>
      <c r="N268" s="119"/>
      <c r="O268" s="119"/>
      <c r="P268" s="119"/>
      <c r="Q268" s="119"/>
      <c r="R268" s="4"/>
      <c r="S268" s="4"/>
      <c r="T268" s="4"/>
      <c r="U268" s="4"/>
      <c r="V268" s="4"/>
      <c r="W268" s="4"/>
      <c r="X268" s="4"/>
      <c r="Y268" s="4"/>
      <c r="Z268" s="4"/>
      <c r="AA268" s="4"/>
      <c r="AB268" s="4"/>
      <c r="AC268" s="4"/>
      <c r="AD268" s="4"/>
    </row>
    <row r="269">
      <c r="A269" s="4"/>
      <c r="B269" s="4"/>
      <c r="C269" s="4"/>
      <c r="D269" s="4"/>
      <c r="E269" s="4"/>
      <c r="F269" s="4"/>
      <c r="G269" s="4"/>
      <c r="H269" s="8"/>
      <c r="I269" s="8"/>
      <c r="J269" s="8"/>
      <c r="K269" s="8"/>
      <c r="L269" s="119"/>
      <c r="M269" s="118"/>
      <c r="N269" s="119"/>
      <c r="O269" s="119"/>
      <c r="P269" s="119"/>
      <c r="Q269" s="119"/>
      <c r="R269" s="4"/>
      <c r="S269" s="4"/>
      <c r="T269" s="4"/>
      <c r="U269" s="4"/>
      <c r="V269" s="4"/>
      <c r="W269" s="4"/>
      <c r="X269" s="4"/>
      <c r="Y269" s="4"/>
      <c r="Z269" s="4"/>
      <c r="AA269" s="4"/>
      <c r="AB269" s="4"/>
      <c r="AC269" s="4"/>
      <c r="AD269" s="4"/>
    </row>
    <row r="270">
      <c r="A270" s="4"/>
      <c r="B270" s="4"/>
      <c r="C270" s="4"/>
      <c r="D270" s="4"/>
      <c r="E270" s="4"/>
      <c r="F270" s="4"/>
      <c r="G270" s="4"/>
      <c r="H270" s="8"/>
      <c r="I270" s="8"/>
      <c r="J270" s="8"/>
      <c r="K270" s="8"/>
      <c r="L270" s="119"/>
      <c r="M270" s="118"/>
      <c r="N270" s="119"/>
      <c r="O270" s="119"/>
      <c r="P270" s="119"/>
      <c r="Q270" s="119"/>
      <c r="R270" s="4"/>
      <c r="S270" s="4"/>
      <c r="T270" s="4"/>
      <c r="U270" s="4"/>
      <c r="V270" s="4"/>
      <c r="W270" s="4"/>
      <c r="X270" s="4"/>
      <c r="Y270" s="4"/>
      <c r="Z270" s="4"/>
      <c r="AA270" s="4"/>
      <c r="AB270" s="4"/>
      <c r="AC270" s="4"/>
      <c r="AD270" s="4"/>
    </row>
    <row r="271">
      <c r="A271" s="4"/>
      <c r="B271" s="4"/>
      <c r="C271" s="4"/>
      <c r="D271" s="4"/>
      <c r="E271" s="4"/>
      <c r="F271" s="4"/>
      <c r="G271" s="4"/>
      <c r="H271" s="8"/>
      <c r="I271" s="8"/>
      <c r="J271" s="8"/>
      <c r="K271" s="8"/>
      <c r="L271" s="119"/>
      <c r="M271" s="118"/>
      <c r="N271" s="119"/>
      <c r="O271" s="119"/>
      <c r="P271" s="119"/>
      <c r="Q271" s="119"/>
      <c r="R271" s="4"/>
      <c r="S271" s="4"/>
      <c r="T271" s="4"/>
      <c r="U271" s="4"/>
      <c r="V271" s="4"/>
      <c r="W271" s="4"/>
      <c r="X271" s="4"/>
      <c r="Y271" s="4"/>
      <c r="Z271" s="4"/>
      <c r="AA271" s="4"/>
      <c r="AB271" s="4"/>
      <c r="AC271" s="4"/>
      <c r="AD271" s="4"/>
    </row>
    <row r="272">
      <c r="A272" s="4"/>
      <c r="B272" s="4"/>
      <c r="C272" s="4"/>
      <c r="D272" s="4"/>
      <c r="E272" s="4"/>
      <c r="F272" s="4"/>
      <c r="G272" s="4"/>
      <c r="H272" s="8"/>
      <c r="I272" s="8"/>
      <c r="J272" s="8"/>
      <c r="K272" s="8"/>
      <c r="L272" s="119"/>
      <c r="M272" s="118"/>
      <c r="N272" s="119"/>
      <c r="O272" s="119"/>
      <c r="P272" s="119"/>
      <c r="Q272" s="119"/>
      <c r="R272" s="4"/>
      <c r="S272" s="4"/>
      <c r="T272" s="4"/>
      <c r="U272" s="4"/>
      <c r="V272" s="4"/>
      <c r="W272" s="4"/>
      <c r="X272" s="4"/>
      <c r="Y272" s="4"/>
      <c r="Z272" s="4"/>
      <c r="AA272" s="4"/>
      <c r="AB272" s="4"/>
      <c r="AC272" s="4"/>
      <c r="AD272" s="4"/>
    </row>
    <row r="273">
      <c r="A273" s="4"/>
      <c r="B273" s="4"/>
      <c r="C273" s="4"/>
      <c r="D273" s="4"/>
      <c r="E273" s="4"/>
      <c r="F273" s="4"/>
      <c r="G273" s="4"/>
      <c r="H273" s="8"/>
      <c r="I273" s="8"/>
      <c r="J273" s="8"/>
      <c r="K273" s="8"/>
      <c r="L273" s="119"/>
      <c r="M273" s="118"/>
      <c r="N273" s="119"/>
      <c r="O273" s="119"/>
      <c r="P273" s="119"/>
      <c r="Q273" s="119"/>
      <c r="R273" s="4"/>
      <c r="S273" s="4"/>
      <c r="T273" s="4"/>
      <c r="U273" s="4"/>
      <c r="V273" s="4"/>
      <c r="W273" s="4"/>
      <c r="X273" s="4"/>
      <c r="Y273" s="4"/>
      <c r="Z273" s="4"/>
      <c r="AA273" s="4"/>
      <c r="AB273" s="4"/>
      <c r="AC273" s="4"/>
      <c r="AD273" s="4"/>
    </row>
    <row r="274">
      <c r="A274" s="4"/>
      <c r="B274" s="4"/>
      <c r="C274" s="4"/>
      <c r="D274" s="4"/>
      <c r="E274" s="4"/>
      <c r="F274" s="4"/>
      <c r="G274" s="4"/>
      <c r="H274" s="8"/>
      <c r="I274" s="8"/>
      <c r="J274" s="8"/>
      <c r="K274" s="8"/>
      <c r="L274" s="119"/>
      <c r="M274" s="118"/>
      <c r="N274" s="119"/>
      <c r="O274" s="119"/>
      <c r="P274" s="119"/>
      <c r="Q274" s="119"/>
      <c r="R274" s="4"/>
      <c r="S274" s="4"/>
      <c r="T274" s="4"/>
      <c r="U274" s="4"/>
      <c r="V274" s="4"/>
      <c r="W274" s="4"/>
      <c r="X274" s="4"/>
      <c r="Y274" s="4"/>
      <c r="Z274" s="4"/>
      <c r="AA274" s="4"/>
      <c r="AB274" s="4"/>
      <c r="AC274" s="4"/>
      <c r="AD274" s="4"/>
    </row>
    <row r="275">
      <c r="A275" s="4"/>
      <c r="B275" s="4"/>
      <c r="C275" s="4"/>
      <c r="D275" s="4"/>
      <c r="E275" s="4"/>
      <c r="F275" s="4"/>
      <c r="G275" s="4"/>
      <c r="H275" s="8"/>
      <c r="I275" s="8"/>
      <c r="J275" s="8"/>
      <c r="K275" s="8"/>
      <c r="L275" s="119"/>
      <c r="M275" s="118"/>
      <c r="N275" s="119"/>
      <c r="O275" s="119"/>
      <c r="P275" s="119"/>
      <c r="Q275" s="119"/>
      <c r="R275" s="4"/>
      <c r="S275" s="4"/>
      <c r="T275" s="4"/>
      <c r="U275" s="4"/>
      <c r="V275" s="4"/>
      <c r="W275" s="4"/>
      <c r="X275" s="4"/>
      <c r="Y275" s="4"/>
      <c r="Z275" s="4"/>
      <c r="AA275" s="4"/>
      <c r="AB275" s="4"/>
      <c r="AC275" s="4"/>
      <c r="AD275" s="4"/>
    </row>
    <row r="276">
      <c r="A276" s="4"/>
      <c r="B276" s="4"/>
      <c r="C276" s="4"/>
      <c r="D276" s="4"/>
      <c r="E276" s="4"/>
      <c r="F276" s="4"/>
      <c r="G276" s="4"/>
      <c r="H276" s="8"/>
      <c r="I276" s="8"/>
      <c r="J276" s="8"/>
      <c r="K276" s="8"/>
      <c r="L276" s="119"/>
      <c r="M276" s="118"/>
      <c r="N276" s="119"/>
      <c r="O276" s="119"/>
      <c r="P276" s="119"/>
      <c r="Q276" s="119"/>
      <c r="R276" s="4"/>
      <c r="S276" s="4"/>
      <c r="T276" s="4"/>
      <c r="U276" s="4"/>
      <c r="V276" s="4"/>
      <c r="W276" s="4"/>
      <c r="X276" s="4"/>
      <c r="Y276" s="4"/>
      <c r="Z276" s="4"/>
      <c r="AA276" s="4"/>
      <c r="AB276" s="4"/>
      <c r="AC276" s="4"/>
      <c r="AD276" s="4"/>
    </row>
    <row r="277">
      <c r="A277" s="4"/>
      <c r="B277" s="4"/>
      <c r="C277" s="4"/>
      <c r="D277" s="4"/>
      <c r="E277" s="4"/>
      <c r="F277" s="4"/>
      <c r="G277" s="4"/>
      <c r="H277" s="8"/>
      <c r="I277" s="8"/>
      <c r="J277" s="8"/>
      <c r="K277" s="8"/>
      <c r="L277" s="119"/>
      <c r="M277" s="118"/>
      <c r="N277" s="119"/>
      <c r="O277" s="119"/>
      <c r="P277" s="119"/>
      <c r="Q277" s="119"/>
      <c r="R277" s="4"/>
      <c r="S277" s="4"/>
      <c r="T277" s="4"/>
      <c r="U277" s="4"/>
      <c r="V277" s="4"/>
      <c r="W277" s="4"/>
      <c r="X277" s="4"/>
      <c r="Y277" s="4"/>
      <c r="Z277" s="4"/>
      <c r="AA277" s="4"/>
      <c r="AB277" s="4"/>
      <c r="AC277" s="4"/>
      <c r="AD277" s="4"/>
    </row>
    <row r="278">
      <c r="A278" s="4"/>
      <c r="B278" s="4"/>
      <c r="C278" s="4"/>
      <c r="D278" s="4"/>
      <c r="E278" s="4"/>
      <c r="F278" s="4"/>
      <c r="G278" s="4"/>
      <c r="H278" s="8"/>
      <c r="I278" s="8"/>
      <c r="J278" s="8"/>
      <c r="K278" s="8"/>
      <c r="L278" s="119"/>
      <c r="M278" s="118"/>
      <c r="N278" s="119"/>
      <c r="O278" s="119"/>
      <c r="P278" s="119"/>
      <c r="Q278" s="119"/>
      <c r="R278" s="4"/>
      <c r="S278" s="4"/>
      <c r="T278" s="4"/>
      <c r="U278" s="4"/>
      <c r="V278" s="4"/>
      <c r="W278" s="4"/>
      <c r="X278" s="4"/>
      <c r="Y278" s="4"/>
      <c r="Z278" s="4"/>
      <c r="AA278" s="4"/>
      <c r="AB278" s="4"/>
      <c r="AC278" s="4"/>
      <c r="AD278" s="4"/>
    </row>
    <row r="279">
      <c r="A279" s="4"/>
      <c r="B279" s="4"/>
      <c r="C279" s="4"/>
      <c r="D279" s="4"/>
      <c r="E279" s="4"/>
      <c r="F279" s="4"/>
      <c r="G279" s="4"/>
      <c r="H279" s="8"/>
      <c r="I279" s="8"/>
      <c r="J279" s="8"/>
      <c r="K279" s="8"/>
      <c r="L279" s="119"/>
      <c r="M279" s="118"/>
      <c r="N279" s="119"/>
      <c r="O279" s="119"/>
      <c r="P279" s="119"/>
      <c r="Q279" s="119"/>
      <c r="R279" s="4"/>
      <c r="S279" s="4"/>
      <c r="T279" s="4"/>
      <c r="U279" s="4"/>
      <c r="V279" s="4"/>
      <c r="W279" s="4"/>
      <c r="X279" s="4"/>
      <c r="Y279" s="4"/>
      <c r="Z279" s="4"/>
      <c r="AA279" s="4"/>
      <c r="AB279" s="4"/>
      <c r="AC279" s="4"/>
      <c r="AD279" s="4"/>
    </row>
    <row r="280">
      <c r="A280" s="4"/>
      <c r="B280" s="4"/>
      <c r="C280" s="4"/>
      <c r="D280" s="4"/>
      <c r="E280" s="4"/>
      <c r="F280" s="4"/>
      <c r="G280" s="4"/>
      <c r="H280" s="8"/>
      <c r="I280" s="8"/>
      <c r="J280" s="8"/>
      <c r="K280" s="8"/>
      <c r="L280" s="119"/>
      <c r="M280" s="118"/>
      <c r="N280" s="119"/>
      <c r="O280" s="119"/>
      <c r="P280" s="119"/>
      <c r="Q280" s="119"/>
      <c r="R280" s="4"/>
      <c r="S280" s="4"/>
      <c r="T280" s="4"/>
      <c r="U280" s="4"/>
      <c r="V280" s="4"/>
      <c r="W280" s="4"/>
      <c r="X280" s="4"/>
      <c r="Y280" s="4"/>
      <c r="Z280" s="4"/>
      <c r="AA280" s="4"/>
      <c r="AB280" s="4"/>
      <c r="AC280" s="4"/>
      <c r="AD280" s="4"/>
    </row>
    <row r="281">
      <c r="A281" s="4"/>
      <c r="B281" s="4"/>
      <c r="C281" s="4"/>
      <c r="D281" s="4"/>
      <c r="E281" s="4"/>
      <c r="F281" s="4"/>
      <c r="G281" s="4"/>
      <c r="H281" s="8"/>
      <c r="I281" s="8"/>
      <c r="J281" s="8"/>
      <c r="K281" s="8"/>
      <c r="L281" s="119"/>
      <c r="M281" s="118"/>
      <c r="N281" s="119"/>
      <c r="O281" s="119"/>
      <c r="P281" s="119"/>
      <c r="Q281" s="119"/>
      <c r="R281" s="4"/>
      <c r="S281" s="4"/>
      <c r="T281" s="4"/>
      <c r="U281" s="4"/>
      <c r="V281" s="4"/>
      <c r="W281" s="4"/>
      <c r="X281" s="4"/>
      <c r="Y281" s="4"/>
      <c r="Z281" s="4"/>
      <c r="AA281" s="4"/>
      <c r="AB281" s="4"/>
      <c r="AC281" s="4"/>
      <c r="AD281" s="4"/>
    </row>
    <row r="282">
      <c r="A282" s="4"/>
      <c r="B282" s="4"/>
      <c r="C282" s="4"/>
      <c r="D282" s="4"/>
      <c r="E282" s="4"/>
      <c r="F282" s="4"/>
      <c r="G282" s="4"/>
      <c r="H282" s="8"/>
      <c r="I282" s="8"/>
      <c r="J282" s="8"/>
      <c r="K282" s="8"/>
      <c r="L282" s="119"/>
      <c r="M282" s="118"/>
      <c r="N282" s="119"/>
      <c r="O282" s="119"/>
      <c r="P282" s="119"/>
      <c r="Q282" s="119"/>
      <c r="R282" s="4"/>
      <c r="S282" s="4"/>
      <c r="T282" s="4"/>
      <c r="U282" s="4"/>
      <c r="V282" s="4"/>
      <c r="W282" s="4"/>
      <c r="X282" s="4"/>
      <c r="Y282" s="4"/>
      <c r="Z282" s="4"/>
      <c r="AA282" s="4"/>
      <c r="AB282" s="4"/>
      <c r="AC282" s="4"/>
      <c r="AD282" s="4"/>
    </row>
    <row r="283">
      <c r="A283" s="4"/>
      <c r="B283" s="4"/>
      <c r="C283" s="4"/>
      <c r="D283" s="4"/>
      <c r="E283" s="4"/>
      <c r="F283" s="4"/>
      <c r="G283" s="4"/>
      <c r="H283" s="8"/>
      <c r="I283" s="8"/>
      <c r="J283" s="8"/>
      <c r="K283" s="8"/>
      <c r="L283" s="119"/>
      <c r="M283" s="118"/>
      <c r="N283" s="119"/>
      <c r="O283" s="119"/>
      <c r="P283" s="119"/>
      <c r="Q283" s="119"/>
      <c r="R283" s="4"/>
      <c r="S283" s="4"/>
      <c r="T283" s="4"/>
      <c r="U283" s="4"/>
      <c r="V283" s="4"/>
      <c r="W283" s="4"/>
      <c r="X283" s="4"/>
      <c r="Y283" s="4"/>
      <c r="Z283" s="4"/>
      <c r="AA283" s="4"/>
      <c r="AB283" s="4"/>
      <c r="AC283" s="4"/>
      <c r="AD283" s="4"/>
    </row>
    <row r="284">
      <c r="A284" s="4"/>
      <c r="B284" s="4"/>
      <c r="C284" s="4"/>
      <c r="D284" s="4"/>
      <c r="E284" s="4"/>
      <c r="F284" s="4"/>
      <c r="G284" s="4"/>
      <c r="H284" s="8"/>
      <c r="I284" s="8"/>
      <c r="J284" s="8"/>
      <c r="K284" s="8"/>
      <c r="L284" s="119"/>
      <c r="M284" s="118"/>
      <c r="N284" s="119"/>
      <c r="O284" s="119"/>
      <c r="P284" s="119"/>
      <c r="Q284" s="119"/>
      <c r="R284" s="4"/>
      <c r="S284" s="4"/>
      <c r="T284" s="4"/>
      <c r="U284" s="4"/>
      <c r="V284" s="4"/>
      <c r="W284" s="4"/>
      <c r="X284" s="4"/>
      <c r="Y284" s="4"/>
      <c r="Z284" s="4"/>
      <c r="AA284" s="4"/>
      <c r="AB284" s="4"/>
      <c r="AC284" s="4"/>
      <c r="AD284" s="4"/>
    </row>
    <row r="285">
      <c r="A285" s="4"/>
      <c r="B285" s="4"/>
      <c r="C285" s="4"/>
      <c r="D285" s="4"/>
      <c r="E285" s="4"/>
      <c r="F285" s="4"/>
      <c r="G285" s="4"/>
      <c r="H285" s="8"/>
      <c r="I285" s="8"/>
      <c r="J285" s="8"/>
      <c r="K285" s="8"/>
      <c r="L285" s="119"/>
      <c r="M285" s="118"/>
      <c r="N285" s="119"/>
      <c r="O285" s="119"/>
      <c r="P285" s="119"/>
      <c r="Q285" s="119"/>
      <c r="R285" s="4"/>
      <c r="S285" s="4"/>
      <c r="T285" s="4"/>
      <c r="U285" s="4"/>
      <c r="V285" s="4"/>
      <c r="W285" s="4"/>
      <c r="X285" s="4"/>
      <c r="Y285" s="4"/>
      <c r="Z285" s="4"/>
      <c r="AA285" s="4"/>
      <c r="AB285" s="4"/>
      <c r="AC285" s="4"/>
      <c r="AD285" s="4"/>
    </row>
    <row r="286">
      <c r="A286" s="4"/>
      <c r="B286" s="4"/>
      <c r="C286" s="4"/>
      <c r="D286" s="4"/>
      <c r="E286" s="4"/>
      <c r="F286" s="4"/>
      <c r="G286" s="4"/>
      <c r="H286" s="8"/>
      <c r="I286" s="8"/>
      <c r="J286" s="8"/>
      <c r="K286" s="8"/>
      <c r="L286" s="119"/>
      <c r="M286" s="118"/>
      <c r="N286" s="119"/>
      <c r="O286" s="119"/>
      <c r="P286" s="119"/>
      <c r="Q286" s="119"/>
      <c r="R286" s="4"/>
      <c r="S286" s="4"/>
      <c r="T286" s="4"/>
      <c r="U286" s="4"/>
      <c r="V286" s="4"/>
      <c r="W286" s="4"/>
      <c r="X286" s="4"/>
      <c r="Y286" s="4"/>
      <c r="Z286" s="4"/>
      <c r="AA286" s="4"/>
      <c r="AB286" s="4"/>
      <c r="AC286" s="4"/>
      <c r="AD286" s="4"/>
    </row>
    <row r="287">
      <c r="A287" s="4"/>
      <c r="B287" s="4"/>
      <c r="C287" s="4"/>
      <c r="D287" s="4"/>
      <c r="E287" s="4"/>
      <c r="F287" s="4"/>
      <c r="G287" s="4"/>
      <c r="H287" s="8"/>
      <c r="I287" s="8"/>
      <c r="J287" s="8"/>
      <c r="K287" s="8"/>
      <c r="L287" s="119"/>
      <c r="M287" s="118"/>
      <c r="N287" s="119"/>
      <c r="O287" s="119"/>
      <c r="P287" s="119"/>
      <c r="Q287" s="119"/>
      <c r="R287" s="4"/>
      <c r="S287" s="4"/>
      <c r="T287" s="4"/>
      <c r="U287" s="4"/>
      <c r="V287" s="4"/>
      <c r="W287" s="4"/>
      <c r="X287" s="4"/>
      <c r="Y287" s="4"/>
      <c r="Z287" s="4"/>
      <c r="AA287" s="4"/>
      <c r="AB287" s="4"/>
      <c r="AC287" s="4"/>
      <c r="AD287" s="4"/>
    </row>
    <row r="288">
      <c r="A288" s="4"/>
      <c r="B288" s="4"/>
      <c r="C288" s="4"/>
      <c r="D288" s="4"/>
      <c r="E288" s="4"/>
      <c r="F288" s="4"/>
      <c r="G288" s="4"/>
      <c r="H288" s="8"/>
      <c r="I288" s="8"/>
      <c r="J288" s="8"/>
      <c r="K288" s="8"/>
      <c r="L288" s="119"/>
      <c r="M288" s="118"/>
      <c r="N288" s="119"/>
      <c r="O288" s="119"/>
      <c r="P288" s="119"/>
      <c r="Q288" s="119"/>
      <c r="R288" s="4"/>
      <c r="S288" s="4"/>
      <c r="T288" s="4"/>
      <c r="U288" s="4"/>
      <c r="V288" s="4"/>
      <c r="W288" s="4"/>
      <c r="X288" s="4"/>
      <c r="Y288" s="4"/>
      <c r="Z288" s="4"/>
      <c r="AA288" s="4"/>
      <c r="AB288" s="4"/>
      <c r="AC288" s="4"/>
      <c r="AD288" s="4"/>
    </row>
    <row r="289">
      <c r="A289" s="4"/>
      <c r="B289" s="4"/>
      <c r="C289" s="4"/>
      <c r="D289" s="4"/>
      <c r="E289" s="4"/>
      <c r="F289" s="4"/>
      <c r="G289" s="4"/>
      <c r="H289" s="8"/>
      <c r="I289" s="8"/>
      <c r="J289" s="8"/>
      <c r="K289" s="8"/>
      <c r="L289" s="119"/>
      <c r="M289" s="118"/>
      <c r="N289" s="119"/>
      <c r="O289" s="119"/>
      <c r="P289" s="119"/>
      <c r="Q289" s="119"/>
      <c r="R289" s="4"/>
      <c r="S289" s="4"/>
      <c r="T289" s="4"/>
      <c r="U289" s="4"/>
      <c r="V289" s="4"/>
      <c r="W289" s="4"/>
      <c r="X289" s="4"/>
      <c r="Y289" s="4"/>
      <c r="Z289" s="4"/>
      <c r="AA289" s="4"/>
      <c r="AB289" s="4"/>
      <c r="AC289" s="4"/>
      <c r="AD289" s="4"/>
    </row>
    <row r="290">
      <c r="A290" s="4"/>
      <c r="B290" s="4"/>
      <c r="C290" s="4"/>
      <c r="D290" s="4"/>
      <c r="E290" s="4"/>
      <c r="F290" s="4"/>
      <c r="G290" s="4"/>
      <c r="H290" s="8"/>
      <c r="I290" s="8"/>
      <c r="J290" s="8"/>
      <c r="K290" s="8"/>
      <c r="L290" s="119"/>
      <c r="M290" s="118"/>
      <c r="N290" s="119"/>
      <c r="O290" s="119"/>
      <c r="P290" s="119"/>
      <c r="Q290" s="119"/>
      <c r="R290" s="4"/>
      <c r="S290" s="4"/>
      <c r="T290" s="4"/>
      <c r="U290" s="4"/>
      <c r="V290" s="4"/>
      <c r="W290" s="4"/>
      <c r="X290" s="4"/>
      <c r="Y290" s="4"/>
      <c r="Z290" s="4"/>
      <c r="AA290" s="4"/>
      <c r="AB290" s="4"/>
      <c r="AC290" s="4"/>
      <c r="AD290" s="4"/>
    </row>
    <row r="291">
      <c r="A291" s="4"/>
      <c r="B291" s="4"/>
      <c r="C291" s="4"/>
      <c r="D291" s="4"/>
      <c r="E291" s="4"/>
      <c r="F291" s="4"/>
      <c r="G291" s="4"/>
      <c r="H291" s="8"/>
      <c r="I291" s="8"/>
      <c r="J291" s="8"/>
      <c r="K291" s="8"/>
      <c r="L291" s="119"/>
      <c r="M291" s="118"/>
      <c r="N291" s="119"/>
      <c r="O291" s="119"/>
      <c r="P291" s="119"/>
      <c r="Q291" s="119"/>
      <c r="R291" s="4"/>
      <c r="S291" s="4"/>
      <c r="T291" s="4"/>
      <c r="U291" s="4"/>
      <c r="V291" s="4"/>
      <c r="W291" s="4"/>
      <c r="X291" s="4"/>
      <c r="Y291" s="4"/>
      <c r="Z291" s="4"/>
      <c r="AA291" s="4"/>
      <c r="AB291" s="4"/>
      <c r="AC291" s="4"/>
      <c r="AD291" s="4"/>
    </row>
    <row r="292">
      <c r="A292" s="4"/>
      <c r="B292" s="4"/>
      <c r="C292" s="4"/>
      <c r="D292" s="4"/>
      <c r="E292" s="4"/>
      <c r="F292" s="4"/>
      <c r="G292" s="4"/>
      <c r="H292" s="8"/>
      <c r="I292" s="8"/>
      <c r="J292" s="8"/>
      <c r="K292" s="8"/>
      <c r="L292" s="119"/>
      <c r="M292" s="118"/>
      <c r="N292" s="119"/>
      <c r="O292" s="119"/>
      <c r="P292" s="119"/>
      <c r="Q292" s="119"/>
      <c r="R292" s="4"/>
      <c r="S292" s="4"/>
      <c r="T292" s="4"/>
      <c r="U292" s="4"/>
      <c r="V292" s="4"/>
      <c r="W292" s="4"/>
      <c r="X292" s="4"/>
      <c r="Y292" s="4"/>
      <c r="Z292" s="4"/>
      <c r="AA292" s="4"/>
      <c r="AB292" s="4"/>
      <c r="AC292" s="4"/>
      <c r="AD292" s="4"/>
    </row>
    <row r="293">
      <c r="A293" s="4"/>
      <c r="B293" s="4"/>
      <c r="C293" s="4"/>
      <c r="D293" s="4"/>
      <c r="E293" s="4"/>
      <c r="F293" s="4"/>
      <c r="G293" s="4"/>
      <c r="H293" s="8"/>
      <c r="I293" s="8"/>
      <c r="J293" s="8"/>
      <c r="K293" s="8"/>
      <c r="L293" s="119"/>
      <c r="M293" s="118"/>
      <c r="N293" s="119"/>
      <c r="O293" s="119"/>
      <c r="P293" s="119"/>
      <c r="Q293" s="119"/>
      <c r="R293" s="4"/>
      <c r="S293" s="4"/>
      <c r="T293" s="4"/>
      <c r="U293" s="4"/>
      <c r="V293" s="4"/>
      <c r="W293" s="4"/>
      <c r="X293" s="4"/>
      <c r="Y293" s="4"/>
      <c r="Z293" s="4"/>
      <c r="AA293" s="4"/>
      <c r="AB293" s="4"/>
      <c r="AC293" s="4"/>
      <c r="AD293" s="4"/>
    </row>
    <row r="294">
      <c r="A294" s="4"/>
      <c r="B294" s="4"/>
      <c r="C294" s="4"/>
      <c r="D294" s="4"/>
      <c r="E294" s="4"/>
      <c r="F294" s="4"/>
      <c r="G294" s="4"/>
      <c r="H294" s="8"/>
      <c r="I294" s="8"/>
      <c r="J294" s="8"/>
      <c r="K294" s="8"/>
      <c r="L294" s="119"/>
      <c r="M294" s="118"/>
      <c r="N294" s="119"/>
      <c r="O294" s="119"/>
      <c r="P294" s="119"/>
      <c r="Q294" s="119"/>
      <c r="R294" s="4"/>
      <c r="S294" s="4"/>
      <c r="T294" s="4"/>
      <c r="U294" s="4"/>
      <c r="V294" s="4"/>
      <c r="W294" s="4"/>
      <c r="X294" s="4"/>
      <c r="Y294" s="4"/>
      <c r="Z294" s="4"/>
      <c r="AA294" s="4"/>
      <c r="AB294" s="4"/>
      <c r="AC294" s="4"/>
      <c r="AD294" s="4"/>
    </row>
    <row r="295">
      <c r="A295" s="4"/>
      <c r="B295" s="4"/>
      <c r="C295" s="4"/>
      <c r="D295" s="4"/>
      <c r="E295" s="4"/>
      <c r="F295" s="4"/>
      <c r="G295" s="4"/>
      <c r="H295" s="8"/>
      <c r="I295" s="8"/>
      <c r="J295" s="8"/>
      <c r="K295" s="8"/>
      <c r="L295" s="119"/>
      <c r="M295" s="118"/>
      <c r="N295" s="119"/>
      <c r="O295" s="119"/>
      <c r="P295" s="119"/>
      <c r="Q295" s="119"/>
      <c r="R295" s="4"/>
      <c r="S295" s="4"/>
      <c r="T295" s="4"/>
      <c r="U295" s="4"/>
      <c r="V295" s="4"/>
      <c r="W295" s="4"/>
      <c r="X295" s="4"/>
      <c r="Y295" s="4"/>
      <c r="Z295" s="4"/>
      <c r="AA295" s="4"/>
      <c r="AB295" s="4"/>
      <c r="AC295" s="4"/>
      <c r="AD295" s="4"/>
    </row>
    <row r="296">
      <c r="A296" s="4"/>
      <c r="B296" s="4"/>
      <c r="C296" s="4"/>
      <c r="D296" s="4"/>
      <c r="E296" s="4"/>
      <c r="F296" s="4"/>
      <c r="G296" s="4"/>
      <c r="H296" s="8"/>
      <c r="I296" s="8"/>
      <c r="J296" s="8"/>
      <c r="K296" s="8"/>
      <c r="L296" s="119"/>
      <c r="M296" s="118"/>
      <c r="N296" s="119"/>
      <c r="O296" s="119"/>
      <c r="P296" s="119"/>
      <c r="Q296" s="119"/>
      <c r="R296" s="4"/>
      <c r="S296" s="4"/>
      <c r="T296" s="4"/>
      <c r="U296" s="4"/>
      <c r="V296" s="4"/>
      <c r="W296" s="4"/>
      <c r="X296" s="4"/>
      <c r="Y296" s="4"/>
      <c r="Z296" s="4"/>
      <c r="AA296" s="4"/>
      <c r="AB296" s="4"/>
      <c r="AC296" s="4"/>
      <c r="AD296" s="4"/>
    </row>
    <row r="297">
      <c r="A297" s="4"/>
      <c r="B297" s="4"/>
      <c r="C297" s="4"/>
      <c r="D297" s="4"/>
      <c r="E297" s="4"/>
      <c r="F297" s="4"/>
      <c r="G297" s="4"/>
      <c r="H297" s="8"/>
      <c r="I297" s="8"/>
      <c r="J297" s="8"/>
      <c r="K297" s="8"/>
      <c r="L297" s="119"/>
      <c r="M297" s="118"/>
      <c r="N297" s="119"/>
      <c r="O297" s="119"/>
      <c r="P297" s="119"/>
      <c r="Q297" s="119"/>
      <c r="R297" s="4"/>
      <c r="S297" s="4"/>
      <c r="T297" s="4"/>
      <c r="U297" s="4"/>
      <c r="V297" s="4"/>
      <c r="W297" s="4"/>
      <c r="X297" s="4"/>
      <c r="Y297" s="4"/>
      <c r="Z297" s="4"/>
      <c r="AA297" s="4"/>
      <c r="AB297" s="4"/>
      <c r="AC297" s="4"/>
      <c r="AD297" s="4"/>
    </row>
    <row r="298">
      <c r="A298" s="4"/>
      <c r="B298" s="4"/>
      <c r="C298" s="4"/>
      <c r="D298" s="4"/>
      <c r="E298" s="4"/>
      <c r="F298" s="4"/>
      <c r="G298" s="4"/>
      <c r="H298" s="8"/>
      <c r="I298" s="8"/>
      <c r="J298" s="8"/>
      <c r="K298" s="8"/>
      <c r="L298" s="119"/>
      <c r="M298" s="118"/>
      <c r="N298" s="119"/>
      <c r="O298" s="119"/>
      <c r="P298" s="119"/>
      <c r="Q298" s="119"/>
      <c r="R298" s="4"/>
      <c r="S298" s="4"/>
      <c r="T298" s="4"/>
      <c r="U298" s="4"/>
      <c r="V298" s="4"/>
      <c r="W298" s="4"/>
      <c r="X298" s="4"/>
      <c r="Y298" s="4"/>
      <c r="Z298" s="4"/>
      <c r="AA298" s="4"/>
      <c r="AB298" s="4"/>
      <c r="AC298" s="4"/>
      <c r="AD298" s="4"/>
    </row>
    <row r="299">
      <c r="A299" s="4"/>
      <c r="B299" s="4"/>
      <c r="C299" s="4"/>
      <c r="D299" s="4"/>
      <c r="E299" s="4"/>
      <c r="F299" s="4"/>
      <c r="G299" s="4"/>
      <c r="H299" s="8"/>
      <c r="I299" s="8"/>
      <c r="J299" s="8"/>
      <c r="K299" s="8"/>
      <c r="L299" s="119"/>
      <c r="M299" s="118"/>
      <c r="N299" s="119"/>
      <c r="O299" s="119"/>
      <c r="P299" s="119"/>
      <c r="Q299" s="119"/>
      <c r="R299" s="4"/>
      <c r="S299" s="4"/>
      <c r="T299" s="4"/>
      <c r="U299" s="4"/>
      <c r="V299" s="4"/>
      <c r="W299" s="4"/>
      <c r="X299" s="4"/>
      <c r="Y299" s="4"/>
      <c r="Z299" s="4"/>
      <c r="AA299" s="4"/>
      <c r="AB299" s="4"/>
      <c r="AC299" s="4"/>
      <c r="AD299" s="4"/>
    </row>
    <row r="300">
      <c r="A300" s="4"/>
      <c r="B300" s="4"/>
      <c r="C300" s="4"/>
      <c r="D300" s="4"/>
      <c r="E300" s="4"/>
      <c r="F300" s="4"/>
      <c r="G300" s="4"/>
      <c r="H300" s="8"/>
      <c r="I300" s="8"/>
      <c r="J300" s="8"/>
      <c r="K300" s="8"/>
      <c r="L300" s="119"/>
      <c r="M300" s="118"/>
      <c r="N300" s="119"/>
      <c r="O300" s="119"/>
      <c r="P300" s="119"/>
      <c r="Q300" s="119"/>
      <c r="R300" s="4"/>
      <c r="S300" s="4"/>
      <c r="T300" s="4"/>
      <c r="U300" s="4"/>
      <c r="V300" s="4"/>
      <c r="W300" s="4"/>
      <c r="X300" s="4"/>
      <c r="Y300" s="4"/>
      <c r="Z300" s="4"/>
      <c r="AA300" s="4"/>
      <c r="AB300" s="4"/>
      <c r="AC300" s="4"/>
      <c r="AD300" s="4"/>
    </row>
    <row r="301">
      <c r="A301" s="4"/>
      <c r="B301" s="4"/>
      <c r="C301" s="4"/>
      <c r="D301" s="4"/>
      <c r="E301" s="4"/>
      <c r="F301" s="4"/>
      <c r="G301" s="4"/>
      <c r="H301" s="8"/>
      <c r="I301" s="8"/>
      <c r="J301" s="8"/>
      <c r="K301" s="8"/>
      <c r="L301" s="119"/>
      <c r="M301" s="118"/>
      <c r="N301" s="119"/>
      <c r="O301" s="119"/>
      <c r="P301" s="119"/>
      <c r="Q301" s="119"/>
      <c r="R301" s="4"/>
      <c r="S301" s="4"/>
      <c r="T301" s="4"/>
      <c r="U301" s="4"/>
      <c r="V301" s="4"/>
      <c r="W301" s="4"/>
      <c r="X301" s="4"/>
      <c r="Y301" s="4"/>
      <c r="Z301" s="4"/>
      <c r="AA301" s="4"/>
      <c r="AB301" s="4"/>
      <c r="AC301" s="4"/>
      <c r="AD301" s="4"/>
    </row>
    <row r="302">
      <c r="A302" s="4"/>
      <c r="B302" s="4"/>
      <c r="C302" s="4"/>
      <c r="D302" s="4"/>
      <c r="E302" s="4"/>
      <c r="F302" s="4"/>
      <c r="G302" s="4"/>
      <c r="H302" s="8"/>
      <c r="I302" s="8"/>
      <c r="J302" s="8"/>
      <c r="K302" s="8"/>
      <c r="L302" s="119"/>
      <c r="M302" s="118"/>
      <c r="N302" s="119"/>
      <c r="O302" s="119"/>
      <c r="P302" s="119"/>
      <c r="Q302" s="119"/>
      <c r="R302" s="4"/>
      <c r="S302" s="4"/>
      <c r="T302" s="4"/>
      <c r="U302" s="4"/>
      <c r="V302" s="4"/>
      <c r="W302" s="4"/>
      <c r="X302" s="4"/>
      <c r="Y302" s="4"/>
      <c r="Z302" s="4"/>
      <c r="AA302" s="4"/>
      <c r="AB302" s="4"/>
      <c r="AC302" s="4"/>
      <c r="AD302" s="4"/>
    </row>
    <row r="303">
      <c r="A303" s="4"/>
      <c r="B303" s="4"/>
      <c r="C303" s="4"/>
      <c r="D303" s="4"/>
      <c r="E303" s="4"/>
      <c r="F303" s="4"/>
      <c r="G303" s="4"/>
      <c r="H303" s="8"/>
      <c r="I303" s="8"/>
      <c r="J303" s="8"/>
      <c r="K303" s="8"/>
      <c r="L303" s="119"/>
      <c r="M303" s="118"/>
      <c r="N303" s="119"/>
      <c r="O303" s="119"/>
      <c r="P303" s="119"/>
      <c r="Q303" s="119"/>
      <c r="R303" s="4"/>
      <c r="S303" s="4"/>
      <c r="T303" s="4"/>
      <c r="U303" s="4"/>
      <c r="V303" s="4"/>
      <c r="W303" s="4"/>
      <c r="X303" s="4"/>
      <c r="Y303" s="4"/>
      <c r="Z303" s="4"/>
      <c r="AA303" s="4"/>
      <c r="AB303" s="4"/>
      <c r="AC303" s="4"/>
      <c r="AD303" s="4"/>
    </row>
    <row r="304">
      <c r="A304" s="4"/>
      <c r="B304" s="4"/>
      <c r="C304" s="4"/>
      <c r="D304" s="4"/>
      <c r="E304" s="4"/>
      <c r="F304" s="4"/>
      <c r="G304" s="4"/>
      <c r="H304" s="8"/>
      <c r="I304" s="8"/>
      <c r="J304" s="8"/>
      <c r="K304" s="8"/>
      <c r="L304" s="119"/>
      <c r="M304" s="118"/>
      <c r="N304" s="119"/>
      <c r="O304" s="119"/>
      <c r="P304" s="119"/>
      <c r="Q304" s="119"/>
      <c r="R304" s="4"/>
      <c r="S304" s="4"/>
      <c r="T304" s="4"/>
      <c r="U304" s="4"/>
      <c r="V304" s="4"/>
      <c r="W304" s="4"/>
      <c r="X304" s="4"/>
      <c r="Y304" s="4"/>
      <c r="Z304" s="4"/>
      <c r="AA304" s="4"/>
      <c r="AB304" s="4"/>
      <c r="AC304" s="4"/>
      <c r="AD304" s="4"/>
    </row>
    <row r="305">
      <c r="A305" s="4"/>
      <c r="B305" s="4"/>
      <c r="C305" s="4"/>
      <c r="D305" s="4"/>
      <c r="E305" s="4"/>
      <c r="F305" s="4"/>
      <c r="G305" s="4"/>
      <c r="H305" s="8"/>
      <c r="I305" s="8"/>
      <c r="J305" s="8"/>
      <c r="K305" s="8"/>
      <c r="L305" s="119"/>
      <c r="M305" s="118"/>
      <c r="N305" s="119"/>
      <c r="O305" s="119"/>
      <c r="P305" s="119"/>
      <c r="Q305" s="119"/>
      <c r="R305" s="4"/>
      <c r="S305" s="4"/>
      <c r="T305" s="4"/>
      <c r="U305" s="4"/>
      <c r="V305" s="4"/>
      <c r="W305" s="4"/>
      <c r="X305" s="4"/>
      <c r="Y305" s="4"/>
      <c r="Z305" s="4"/>
      <c r="AA305" s="4"/>
      <c r="AB305" s="4"/>
      <c r="AC305" s="4"/>
      <c r="AD305" s="4"/>
    </row>
    <row r="306">
      <c r="A306" s="4"/>
      <c r="B306" s="4"/>
      <c r="C306" s="4"/>
      <c r="D306" s="4"/>
      <c r="E306" s="4"/>
      <c r="F306" s="4"/>
      <c r="G306" s="4"/>
      <c r="H306" s="8"/>
      <c r="I306" s="8"/>
      <c r="J306" s="8"/>
      <c r="K306" s="8"/>
      <c r="L306" s="119"/>
      <c r="M306" s="118"/>
      <c r="N306" s="119"/>
      <c r="O306" s="119"/>
      <c r="P306" s="119"/>
      <c r="Q306" s="119"/>
      <c r="R306" s="4"/>
      <c r="S306" s="4"/>
      <c r="T306" s="4"/>
      <c r="U306" s="4"/>
      <c r="V306" s="4"/>
      <c r="W306" s="4"/>
      <c r="X306" s="4"/>
      <c r="Y306" s="4"/>
      <c r="Z306" s="4"/>
      <c r="AA306" s="4"/>
      <c r="AB306" s="4"/>
      <c r="AC306" s="4"/>
      <c r="AD306" s="4"/>
    </row>
    <row r="307">
      <c r="A307" s="4"/>
      <c r="B307" s="4"/>
      <c r="C307" s="4"/>
      <c r="D307" s="4"/>
      <c r="E307" s="4"/>
      <c r="F307" s="4"/>
      <c r="G307" s="4"/>
      <c r="H307" s="8"/>
      <c r="I307" s="8"/>
      <c r="J307" s="8"/>
      <c r="K307" s="8"/>
      <c r="L307" s="119"/>
      <c r="M307" s="118"/>
      <c r="N307" s="119"/>
      <c r="O307" s="119"/>
      <c r="P307" s="119"/>
      <c r="Q307" s="119"/>
      <c r="R307" s="4"/>
      <c r="S307" s="4"/>
      <c r="T307" s="4"/>
      <c r="U307" s="4"/>
      <c r="V307" s="4"/>
      <c r="W307" s="4"/>
      <c r="X307" s="4"/>
      <c r="Y307" s="4"/>
      <c r="Z307" s="4"/>
      <c r="AA307" s="4"/>
      <c r="AB307" s="4"/>
      <c r="AC307" s="4"/>
      <c r="AD307" s="4"/>
    </row>
    <row r="308">
      <c r="A308" s="4"/>
      <c r="B308" s="4"/>
      <c r="C308" s="4"/>
      <c r="D308" s="4"/>
      <c r="E308" s="4"/>
      <c r="F308" s="4"/>
      <c r="G308" s="4"/>
      <c r="H308" s="8"/>
      <c r="I308" s="8"/>
      <c r="J308" s="8"/>
      <c r="K308" s="8"/>
      <c r="L308" s="119"/>
      <c r="M308" s="118"/>
      <c r="N308" s="119"/>
      <c r="O308" s="119"/>
      <c r="P308" s="119"/>
      <c r="Q308" s="119"/>
      <c r="R308" s="4"/>
      <c r="S308" s="4"/>
      <c r="T308" s="4"/>
      <c r="U308" s="4"/>
      <c r="V308" s="4"/>
      <c r="W308" s="4"/>
      <c r="X308" s="4"/>
      <c r="Y308" s="4"/>
      <c r="Z308" s="4"/>
      <c r="AA308" s="4"/>
      <c r="AB308" s="4"/>
      <c r="AC308" s="4"/>
      <c r="AD308" s="4"/>
    </row>
    <row r="309">
      <c r="A309" s="4"/>
      <c r="B309" s="4"/>
      <c r="C309" s="4"/>
      <c r="D309" s="4"/>
      <c r="E309" s="4"/>
      <c r="F309" s="4"/>
      <c r="G309" s="4"/>
      <c r="H309" s="8"/>
      <c r="I309" s="8"/>
      <c r="J309" s="8"/>
      <c r="K309" s="8"/>
      <c r="L309" s="119"/>
      <c r="M309" s="118"/>
      <c r="N309" s="119"/>
      <c r="O309" s="119"/>
      <c r="P309" s="119"/>
      <c r="Q309" s="119"/>
      <c r="R309" s="4"/>
      <c r="S309" s="4"/>
      <c r="T309" s="4"/>
      <c r="U309" s="4"/>
      <c r="V309" s="4"/>
      <c r="W309" s="4"/>
      <c r="X309" s="4"/>
      <c r="Y309" s="4"/>
      <c r="Z309" s="4"/>
      <c r="AA309" s="4"/>
      <c r="AB309" s="4"/>
      <c r="AC309" s="4"/>
      <c r="AD309" s="4"/>
    </row>
    <row r="310">
      <c r="A310" s="4"/>
      <c r="B310" s="4"/>
      <c r="C310" s="4"/>
      <c r="D310" s="4"/>
      <c r="E310" s="4"/>
      <c r="F310" s="4"/>
      <c r="G310" s="4"/>
      <c r="H310" s="8"/>
      <c r="I310" s="8"/>
      <c r="J310" s="8"/>
      <c r="K310" s="8"/>
      <c r="L310" s="119"/>
      <c r="M310" s="118"/>
      <c r="N310" s="119"/>
      <c r="O310" s="119"/>
      <c r="P310" s="119"/>
      <c r="Q310" s="119"/>
      <c r="R310" s="4"/>
      <c r="S310" s="4"/>
      <c r="T310" s="4"/>
      <c r="U310" s="4"/>
      <c r="V310" s="4"/>
      <c r="W310" s="4"/>
      <c r="X310" s="4"/>
      <c r="Y310" s="4"/>
      <c r="Z310" s="4"/>
      <c r="AA310" s="4"/>
      <c r="AB310" s="4"/>
      <c r="AC310" s="4"/>
      <c r="AD310" s="4"/>
    </row>
    <row r="311">
      <c r="A311" s="4"/>
      <c r="B311" s="4"/>
      <c r="C311" s="4"/>
      <c r="D311" s="4"/>
      <c r="E311" s="4"/>
      <c r="F311" s="4"/>
      <c r="G311" s="4"/>
      <c r="H311" s="8"/>
      <c r="I311" s="8"/>
      <c r="J311" s="8"/>
      <c r="K311" s="8"/>
      <c r="L311" s="119"/>
      <c r="M311" s="118"/>
      <c r="N311" s="119"/>
      <c r="O311" s="119"/>
      <c r="P311" s="119"/>
      <c r="Q311" s="119"/>
      <c r="R311" s="4"/>
      <c r="S311" s="4"/>
      <c r="T311" s="4"/>
      <c r="U311" s="4"/>
      <c r="V311" s="4"/>
      <c r="W311" s="4"/>
      <c r="X311" s="4"/>
      <c r="Y311" s="4"/>
      <c r="Z311" s="4"/>
      <c r="AA311" s="4"/>
      <c r="AB311" s="4"/>
      <c r="AC311" s="4"/>
      <c r="AD311" s="4"/>
    </row>
    <row r="312">
      <c r="A312" s="4"/>
      <c r="B312" s="4"/>
      <c r="C312" s="4"/>
      <c r="D312" s="4"/>
      <c r="E312" s="4"/>
      <c r="F312" s="4"/>
      <c r="G312" s="4"/>
      <c r="H312" s="8"/>
      <c r="I312" s="8"/>
      <c r="J312" s="8"/>
      <c r="K312" s="8"/>
      <c r="L312" s="119"/>
      <c r="M312" s="118"/>
      <c r="N312" s="119"/>
      <c r="O312" s="119"/>
      <c r="P312" s="119"/>
      <c r="Q312" s="119"/>
      <c r="R312" s="4"/>
      <c r="S312" s="4"/>
      <c r="T312" s="4"/>
      <c r="U312" s="4"/>
      <c r="V312" s="4"/>
      <c r="W312" s="4"/>
      <c r="X312" s="4"/>
      <c r="Y312" s="4"/>
      <c r="Z312" s="4"/>
      <c r="AA312" s="4"/>
      <c r="AB312" s="4"/>
      <c r="AC312" s="4"/>
      <c r="AD312" s="4"/>
    </row>
    <row r="313">
      <c r="A313" s="4"/>
      <c r="B313" s="4"/>
      <c r="C313" s="4"/>
      <c r="D313" s="4"/>
      <c r="E313" s="4"/>
      <c r="F313" s="4"/>
      <c r="G313" s="4"/>
      <c r="H313" s="8"/>
      <c r="I313" s="8"/>
      <c r="J313" s="8"/>
      <c r="K313" s="8"/>
      <c r="L313" s="119"/>
      <c r="M313" s="118"/>
      <c r="N313" s="119"/>
      <c r="O313" s="119"/>
      <c r="P313" s="119"/>
      <c r="Q313" s="119"/>
      <c r="R313" s="4"/>
      <c r="S313" s="4"/>
      <c r="T313" s="4"/>
      <c r="U313" s="4"/>
      <c r="V313" s="4"/>
      <c r="W313" s="4"/>
      <c r="X313" s="4"/>
      <c r="Y313" s="4"/>
      <c r="Z313" s="4"/>
      <c r="AA313" s="4"/>
      <c r="AB313" s="4"/>
      <c r="AC313" s="4"/>
      <c r="AD313" s="4"/>
    </row>
    <row r="314">
      <c r="A314" s="4"/>
      <c r="B314" s="4"/>
      <c r="C314" s="4"/>
      <c r="D314" s="4"/>
      <c r="E314" s="4"/>
      <c r="F314" s="4"/>
      <c r="G314" s="4"/>
      <c r="H314" s="8"/>
      <c r="I314" s="8"/>
      <c r="J314" s="8"/>
      <c r="K314" s="8"/>
      <c r="L314" s="119"/>
      <c r="M314" s="118"/>
      <c r="N314" s="119"/>
      <c r="O314" s="119"/>
      <c r="P314" s="119"/>
      <c r="Q314" s="119"/>
      <c r="R314" s="4"/>
      <c r="S314" s="4"/>
      <c r="T314" s="4"/>
      <c r="U314" s="4"/>
      <c r="V314" s="4"/>
      <c r="W314" s="4"/>
      <c r="X314" s="4"/>
      <c r="Y314" s="4"/>
      <c r="Z314" s="4"/>
      <c r="AA314" s="4"/>
      <c r="AB314" s="4"/>
      <c r="AC314" s="4"/>
      <c r="AD314" s="4"/>
    </row>
    <row r="315">
      <c r="A315" s="4"/>
      <c r="B315" s="4"/>
      <c r="C315" s="4"/>
      <c r="D315" s="4"/>
      <c r="E315" s="4"/>
      <c r="F315" s="4"/>
      <c r="G315" s="4"/>
      <c r="H315" s="8"/>
      <c r="I315" s="8"/>
      <c r="J315" s="8"/>
      <c r="K315" s="8"/>
      <c r="L315" s="119"/>
      <c r="M315" s="118"/>
      <c r="N315" s="119"/>
      <c r="O315" s="119"/>
      <c r="P315" s="119"/>
      <c r="Q315" s="119"/>
      <c r="R315" s="4"/>
      <c r="S315" s="4"/>
      <c r="T315" s="4"/>
      <c r="U315" s="4"/>
      <c r="V315" s="4"/>
      <c r="W315" s="4"/>
      <c r="X315" s="4"/>
      <c r="Y315" s="4"/>
      <c r="Z315" s="4"/>
      <c r="AA315" s="4"/>
      <c r="AB315" s="4"/>
      <c r="AC315" s="4"/>
      <c r="AD315" s="4"/>
    </row>
    <row r="316">
      <c r="A316" s="4"/>
      <c r="B316" s="4"/>
      <c r="C316" s="4"/>
      <c r="D316" s="4"/>
      <c r="E316" s="4"/>
      <c r="F316" s="4"/>
      <c r="G316" s="4"/>
      <c r="H316" s="8"/>
      <c r="I316" s="8"/>
      <c r="J316" s="8"/>
      <c r="K316" s="8"/>
      <c r="L316" s="119"/>
      <c r="M316" s="118"/>
      <c r="N316" s="119"/>
      <c r="O316" s="119"/>
      <c r="P316" s="119"/>
      <c r="Q316" s="119"/>
      <c r="R316" s="4"/>
      <c r="S316" s="4"/>
      <c r="T316" s="4"/>
      <c r="U316" s="4"/>
      <c r="V316" s="4"/>
      <c r="W316" s="4"/>
      <c r="X316" s="4"/>
      <c r="Y316" s="4"/>
      <c r="Z316" s="4"/>
      <c r="AA316" s="4"/>
      <c r="AB316" s="4"/>
      <c r="AC316" s="4"/>
      <c r="AD316" s="4"/>
    </row>
    <row r="317">
      <c r="A317" s="4"/>
      <c r="B317" s="4"/>
      <c r="C317" s="4"/>
      <c r="D317" s="4"/>
      <c r="E317" s="4"/>
      <c r="F317" s="4"/>
      <c r="G317" s="4"/>
      <c r="H317" s="8"/>
      <c r="I317" s="8"/>
      <c r="J317" s="8"/>
      <c r="K317" s="8"/>
      <c r="L317" s="119"/>
      <c r="M317" s="118"/>
      <c r="N317" s="119"/>
      <c r="O317" s="119"/>
      <c r="P317" s="119"/>
      <c r="Q317" s="119"/>
      <c r="R317" s="4"/>
      <c r="S317" s="4"/>
      <c r="T317" s="4"/>
      <c r="U317" s="4"/>
      <c r="V317" s="4"/>
      <c r="W317" s="4"/>
      <c r="X317" s="4"/>
      <c r="Y317" s="4"/>
      <c r="Z317" s="4"/>
      <c r="AA317" s="4"/>
      <c r="AB317" s="4"/>
      <c r="AC317" s="4"/>
      <c r="AD317" s="4"/>
    </row>
    <row r="318">
      <c r="A318" s="4"/>
      <c r="B318" s="4"/>
      <c r="C318" s="4"/>
      <c r="D318" s="4"/>
      <c r="E318" s="4"/>
      <c r="F318" s="4"/>
      <c r="G318" s="4"/>
      <c r="H318" s="8"/>
      <c r="I318" s="8"/>
      <c r="J318" s="8"/>
      <c r="K318" s="8"/>
      <c r="L318" s="119"/>
      <c r="M318" s="118"/>
      <c r="N318" s="119"/>
      <c r="O318" s="119"/>
      <c r="P318" s="119"/>
      <c r="Q318" s="119"/>
      <c r="R318" s="4"/>
      <c r="S318" s="4"/>
      <c r="T318" s="4"/>
      <c r="U318" s="4"/>
      <c r="V318" s="4"/>
      <c r="W318" s="4"/>
      <c r="X318" s="4"/>
      <c r="Y318" s="4"/>
      <c r="Z318" s="4"/>
      <c r="AA318" s="4"/>
      <c r="AB318" s="4"/>
      <c r="AC318" s="4"/>
      <c r="AD318" s="4"/>
    </row>
    <row r="319">
      <c r="A319" s="4"/>
      <c r="B319" s="4"/>
      <c r="C319" s="4"/>
      <c r="D319" s="4"/>
      <c r="E319" s="4"/>
      <c r="F319" s="4"/>
      <c r="G319" s="4"/>
      <c r="H319" s="8"/>
      <c r="I319" s="8"/>
      <c r="J319" s="8"/>
      <c r="K319" s="8"/>
      <c r="L319" s="119"/>
      <c r="M319" s="118"/>
      <c r="N319" s="119"/>
      <c r="O319" s="119"/>
      <c r="P319" s="119"/>
      <c r="Q319" s="119"/>
      <c r="R319" s="4"/>
      <c r="S319" s="4"/>
      <c r="T319" s="4"/>
      <c r="U319" s="4"/>
      <c r="V319" s="4"/>
      <c r="W319" s="4"/>
      <c r="X319" s="4"/>
      <c r="Y319" s="4"/>
      <c r="Z319" s="4"/>
      <c r="AA319" s="4"/>
      <c r="AB319" s="4"/>
      <c r="AC319" s="4"/>
      <c r="AD319" s="4"/>
    </row>
    <row r="320">
      <c r="A320" s="4"/>
      <c r="B320" s="4"/>
      <c r="C320" s="4"/>
      <c r="D320" s="4"/>
      <c r="E320" s="4"/>
      <c r="F320" s="4"/>
      <c r="G320" s="4"/>
      <c r="H320" s="8"/>
      <c r="I320" s="8"/>
      <c r="J320" s="8"/>
      <c r="K320" s="8"/>
      <c r="L320" s="119"/>
      <c r="M320" s="118"/>
      <c r="N320" s="119"/>
      <c r="O320" s="119"/>
      <c r="P320" s="119"/>
      <c r="Q320" s="119"/>
      <c r="R320" s="4"/>
      <c r="S320" s="4"/>
      <c r="T320" s="4"/>
      <c r="U320" s="4"/>
      <c r="V320" s="4"/>
      <c r="W320" s="4"/>
      <c r="X320" s="4"/>
      <c r="Y320" s="4"/>
      <c r="Z320" s="4"/>
      <c r="AA320" s="4"/>
      <c r="AB320" s="4"/>
      <c r="AC320" s="4"/>
      <c r="AD320" s="4"/>
    </row>
    <row r="321">
      <c r="A321" s="4"/>
      <c r="B321" s="4"/>
      <c r="C321" s="4"/>
      <c r="D321" s="4"/>
      <c r="E321" s="4"/>
      <c r="F321" s="4"/>
      <c r="G321" s="4"/>
      <c r="H321" s="8"/>
      <c r="I321" s="8"/>
      <c r="J321" s="8"/>
      <c r="K321" s="8"/>
      <c r="L321" s="119"/>
      <c r="M321" s="118"/>
      <c r="N321" s="119"/>
      <c r="O321" s="119"/>
      <c r="P321" s="119"/>
      <c r="Q321" s="119"/>
      <c r="R321" s="4"/>
      <c r="S321" s="4"/>
      <c r="T321" s="4"/>
      <c r="U321" s="4"/>
      <c r="V321" s="4"/>
      <c r="W321" s="4"/>
      <c r="X321" s="4"/>
      <c r="Y321" s="4"/>
      <c r="Z321" s="4"/>
      <c r="AA321" s="4"/>
      <c r="AB321" s="4"/>
      <c r="AC321" s="4"/>
      <c r="AD321" s="4"/>
    </row>
    <row r="322">
      <c r="A322" s="4"/>
      <c r="B322" s="4"/>
      <c r="C322" s="4"/>
      <c r="D322" s="4"/>
      <c r="E322" s="4"/>
      <c r="F322" s="4"/>
      <c r="G322" s="4"/>
      <c r="H322" s="8"/>
      <c r="I322" s="8"/>
      <c r="J322" s="8"/>
      <c r="K322" s="8"/>
      <c r="L322" s="119"/>
      <c r="M322" s="118"/>
      <c r="N322" s="119"/>
      <c r="O322" s="119"/>
      <c r="P322" s="119"/>
      <c r="Q322" s="119"/>
      <c r="R322" s="4"/>
      <c r="S322" s="4"/>
      <c r="T322" s="4"/>
      <c r="U322" s="4"/>
      <c r="V322" s="4"/>
      <c r="W322" s="4"/>
      <c r="X322" s="4"/>
      <c r="Y322" s="4"/>
      <c r="Z322" s="4"/>
      <c r="AA322" s="4"/>
      <c r="AB322" s="4"/>
      <c r="AC322" s="4"/>
      <c r="AD322" s="4"/>
    </row>
    <row r="323">
      <c r="A323" s="4"/>
      <c r="B323" s="4"/>
      <c r="C323" s="4"/>
      <c r="D323" s="4"/>
      <c r="E323" s="4"/>
      <c r="F323" s="4"/>
      <c r="G323" s="4"/>
      <c r="H323" s="8"/>
      <c r="I323" s="8"/>
      <c r="J323" s="8"/>
      <c r="K323" s="8"/>
      <c r="L323" s="119"/>
      <c r="M323" s="118"/>
      <c r="N323" s="119"/>
      <c r="O323" s="119"/>
      <c r="P323" s="119"/>
      <c r="Q323" s="119"/>
      <c r="R323" s="4"/>
      <c r="S323" s="4"/>
      <c r="T323" s="4"/>
      <c r="U323" s="4"/>
      <c r="V323" s="4"/>
      <c r="W323" s="4"/>
      <c r="X323" s="4"/>
      <c r="Y323" s="4"/>
      <c r="Z323" s="4"/>
      <c r="AA323" s="4"/>
      <c r="AB323" s="4"/>
      <c r="AC323" s="4"/>
      <c r="AD323" s="4"/>
    </row>
    <row r="324">
      <c r="A324" s="4"/>
      <c r="B324" s="4"/>
      <c r="C324" s="4"/>
      <c r="D324" s="4"/>
      <c r="E324" s="4"/>
      <c r="F324" s="4"/>
      <c r="G324" s="4"/>
      <c r="H324" s="8"/>
      <c r="I324" s="8"/>
      <c r="J324" s="8"/>
      <c r="K324" s="8"/>
      <c r="L324" s="119"/>
      <c r="M324" s="118"/>
      <c r="N324" s="119"/>
      <c r="O324" s="119"/>
      <c r="P324" s="119"/>
      <c r="Q324" s="119"/>
      <c r="R324" s="4"/>
      <c r="S324" s="4"/>
      <c r="T324" s="4"/>
      <c r="U324" s="4"/>
      <c r="V324" s="4"/>
      <c r="W324" s="4"/>
      <c r="X324" s="4"/>
      <c r="Y324" s="4"/>
      <c r="Z324" s="4"/>
      <c r="AA324" s="4"/>
      <c r="AB324" s="4"/>
      <c r="AC324" s="4"/>
      <c r="AD324" s="4"/>
    </row>
    <row r="325">
      <c r="A325" s="4"/>
      <c r="B325" s="4"/>
      <c r="C325" s="4"/>
      <c r="D325" s="4"/>
      <c r="E325" s="4"/>
      <c r="F325" s="4"/>
      <c r="G325" s="4"/>
      <c r="H325" s="8"/>
      <c r="I325" s="8"/>
      <c r="J325" s="8"/>
      <c r="K325" s="8"/>
      <c r="L325" s="119"/>
      <c r="M325" s="118"/>
      <c r="N325" s="119"/>
      <c r="O325" s="119"/>
      <c r="P325" s="119"/>
      <c r="Q325" s="119"/>
      <c r="R325" s="4"/>
      <c r="S325" s="4"/>
      <c r="T325" s="4"/>
      <c r="U325" s="4"/>
      <c r="V325" s="4"/>
      <c r="W325" s="4"/>
      <c r="X325" s="4"/>
      <c r="Y325" s="4"/>
      <c r="Z325" s="4"/>
      <c r="AA325" s="4"/>
      <c r="AB325" s="4"/>
      <c r="AC325" s="4"/>
      <c r="AD325" s="4"/>
    </row>
    <row r="326">
      <c r="A326" s="4"/>
      <c r="B326" s="4"/>
      <c r="C326" s="4"/>
      <c r="D326" s="4"/>
      <c r="E326" s="4"/>
      <c r="F326" s="4"/>
      <c r="G326" s="4"/>
      <c r="H326" s="8"/>
      <c r="I326" s="8"/>
      <c r="J326" s="8"/>
      <c r="K326" s="8"/>
      <c r="L326" s="119"/>
      <c r="M326" s="118"/>
      <c r="N326" s="119"/>
      <c r="O326" s="119"/>
      <c r="P326" s="119"/>
      <c r="Q326" s="119"/>
      <c r="R326" s="4"/>
      <c r="S326" s="4"/>
      <c r="T326" s="4"/>
      <c r="U326" s="4"/>
      <c r="V326" s="4"/>
      <c r="W326" s="4"/>
      <c r="X326" s="4"/>
      <c r="Y326" s="4"/>
      <c r="Z326" s="4"/>
      <c r="AA326" s="4"/>
      <c r="AB326" s="4"/>
      <c r="AC326" s="4"/>
      <c r="AD326" s="4"/>
    </row>
    <row r="327">
      <c r="A327" s="4"/>
      <c r="B327" s="4"/>
      <c r="C327" s="4"/>
      <c r="D327" s="4"/>
      <c r="E327" s="4"/>
      <c r="F327" s="4"/>
      <c r="G327" s="4"/>
      <c r="H327" s="8"/>
      <c r="I327" s="8"/>
      <c r="J327" s="8"/>
      <c r="K327" s="8"/>
      <c r="L327" s="119"/>
      <c r="M327" s="118"/>
      <c r="N327" s="119"/>
      <c r="O327" s="119"/>
      <c r="P327" s="119"/>
      <c r="Q327" s="119"/>
      <c r="R327" s="4"/>
      <c r="S327" s="4"/>
      <c r="T327" s="4"/>
      <c r="U327" s="4"/>
      <c r="V327" s="4"/>
      <c r="W327" s="4"/>
      <c r="X327" s="4"/>
      <c r="Y327" s="4"/>
      <c r="Z327" s="4"/>
      <c r="AA327" s="4"/>
      <c r="AB327" s="4"/>
      <c r="AC327" s="4"/>
      <c r="AD327" s="4"/>
    </row>
    <row r="328">
      <c r="A328" s="4"/>
      <c r="B328" s="4"/>
      <c r="C328" s="4"/>
      <c r="D328" s="4"/>
      <c r="E328" s="4"/>
      <c r="F328" s="4"/>
      <c r="G328" s="4"/>
      <c r="H328" s="8"/>
      <c r="I328" s="8"/>
      <c r="J328" s="8"/>
      <c r="K328" s="8"/>
      <c r="L328" s="119"/>
      <c r="M328" s="118"/>
      <c r="N328" s="119"/>
      <c r="O328" s="119"/>
      <c r="P328" s="119"/>
      <c r="Q328" s="119"/>
      <c r="R328" s="4"/>
      <c r="S328" s="4"/>
      <c r="T328" s="4"/>
      <c r="U328" s="4"/>
      <c r="V328" s="4"/>
      <c r="W328" s="4"/>
      <c r="X328" s="4"/>
      <c r="Y328" s="4"/>
      <c r="Z328" s="4"/>
      <c r="AA328" s="4"/>
      <c r="AB328" s="4"/>
      <c r="AC328" s="4"/>
      <c r="AD328" s="4"/>
    </row>
    <row r="329">
      <c r="A329" s="4"/>
      <c r="B329" s="4"/>
      <c r="C329" s="4"/>
      <c r="D329" s="4"/>
      <c r="E329" s="4"/>
      <c r="F329" s="4"/>
      <c r="G329" s="4"/>
      <c r="H329" s="8"/>
      <c r="I329" s="8"/>
      <c r="J329" s="8"/>
      <c r="K329" s="8"/>
      <c r="L329" s="119"/>
      <c r="M329" s="118"/>
      <c r="N329" s="119"/>
      <c r="O329" s="119"/>
      <c r="P329" s="119"/>
      <c r="Q329" s="119"/>
      <c r="R329" s="4"/>
      <c r="S329" s="4"/>
      <c r="T329" s="4"/>
      <c r="U329" s="4"/>
      <c r="V329" s="4"/>
      <c r="W329" s="4"/>
      <c r="X329" s="4"/>
      <c r="Y329" s="4"/>
      <c r="Z329" s="4"/>
      <c r="AA329" s="4"/>
      <c r="AB329" s="4"/>
      <c r="AC329" s="4"/>
      <c r="AD329" s="4"/>
    </row>
    <row r="330">
      <c r="A330" s="4"/>
      <c r="B330" s="4"/>
      <c r="C330" s="4"/>
      <c r="D330" s="4"/>
      <c r="E330" s="4"/>
      <c r="F330" s="4"/>
      <c r="G330" s="4"/>
      <c r="H330" s="8"/>
      <c r="I330" s="8"/>
      <c r="J330" s="8"/>
      <c r="K330" s="8"/>
      <c r="L330" s="119"/>
      <c r="M330" s="118"/>
      <c r="N330" s="119"/>
      <c r="O330" s="119"/>
      <c r="P330" s="119"/>
      <c r="Q330" s="119"/>
      <c r="R330" s="4"/>
      <c r="S330" s="4"/>
      <c r="T330" s="4"/>
      <c r="U330" s="4"/>
      <c r="V330" s="4"/>
      <c r="W330" s="4"/>
      <c r="X330" s="4"/>
      <c r="Y330" s="4"/>
      <c r="Z330" s="4"/>
      <c r="AA330" s="4"/>
      <c r="AB330" s="4"/>
      <c r="AC330" s="4"/>
      <c r="AD330" s="4"/>
    </row>
    <row r="331">
      <c r="A331" s="4"/>
      <c r="B331" s="4"/>
      <c r="C331" s="4"/>
      <c r="D331" s="4"/>
      <c r="E331" s="4"/>
      <c r="F331" s="4"/>
      <c r="G331" s="4"/>
      <c r="H331" s="8"/>
      <c r="I331" s="8"/>
      <c r="J331" s="8"/>
      <c r="K331" s="8"/>
      <c r="L331" s="119"/>
      <c r="M331" s="118"/>
      <c r="N331" s="119"/>
      <c r="O331" s="119"/>
      <c r="P331" s="119"/>
      <c r="Q331" s="119"/>
      <c r="R331" s="4"/>
      <c r="S331" s="4"/>
      <c r="T331" s="4"/>
      <c r="U331" s="4"/>
      <c r="V331" s="4"/>
      <c r="W331" s="4"/>
      <c r="X331" s="4"/>
      <c r="Y331" s="4"/>
      <c r="Z331" s="4"/>
      <c r="AA331" s="4"/>
      <c r="AB331" s="4"/>
      <c r="AC331" s="4"/>
      <c r="AD331" s="4"/>
    </row>
    <row r="332">
      <c r="A332" s="4"/>
      <c r="B332" s="4"/>
      <c r="C332" s="4"/>
      <c r="D332" s="4"/>
      <c r="E332" s="4"/>
      <c r="F332" s="4"/>
      <c r="G332" s="4"/>
      <c r="H332" s="8"/>
      <c r="I332" s="8"/>
      <c r="J332" s="8"/>
      <c r="K332" s="8"/>
      <c r="L332" s="119"/>
      <c r="M332" s="118"/>
      <c r="N332" s="119"/>
      <c r="O332" s="119"/>
      <c r="P332" s="119"/>
      <c r="Q332" s="119"/>
      <c r="R332" s="4"/>
      <c r="S332" s="4"/>
      <c r="T332" s="4"/>
      <c r="U332" s="4"/>
      <c r="V332" s="4"/>
      <c r="W332" s="4"/>
      <c r="X332" s="4"/>
      <c r="Y332" s="4"/>
      <c r="Z332" s="4"/>
      <c r="AA332" s="4"/>
      <c r="AB332" s="4"/>
      <c r="AC332" s="4"/>
      <c r="AD332" s="4"/>
    </row>
    <row r="333">
      <c r="A333" s="4"/>
      <c r="B333" s="4"/>
      <c r="C333" s="4"/>
      <c r="D333" s="4"/>
      <c r="E333" s="4"/>
      <c r="F333" s="4"/>
      <c r="G333" s="4"/>
      <c r="H333" s="8"/>
      <c r="I333" s="8"/>
      <c r="J333" s="8"/>
      <c r="K333" s="8"/>
      <c r="L333" s="119"/>
      <c r="M333" s="118"/>
      <c r="N333" s="119"/>
      <c r="O333" s="119"/>
      <c r="P333" s="119"/>
      <c r="Q333" s="119"/>
      <c r="R333" s="4"/>
      <c r="S333" s="4"/>
      <c r="T333" s="4"/>
      <c r="U333" s="4"/>
      <c r="V333" s="4"/>
      <c r="W333" s="4"/>
      <c r="X333" s="4"/>
      <c r="Y333" s="4"/>
      <c r="Z333" s="4"/>
      <c r="AA333" s="4"/>
      <c r="AB333" s="4"/>
      <c r="AC333" s="4"/>
      <c r="AD333" s="4"/>
    </row>
    <row r="334">
      <c r="A334" s="4"/>
      <c r="B334" s="4"/>
      <c r="C334" s="4"/>
      <c r="D334" s="4"/>
      <c r="E334" s="4"/>
      <c r="F334" s="4"/>
      <c r="G334" s="4"/>
      <c r="H334" s="8"/>
      <c r="I334" s="8"/>
      <c r="J334" s="8"/>
      <c r="K334" s="8"/>
      <c r="L334" s="119"/>
      <c r="M334" s="118"/>
      <c r="N334" s="119"/>
      <c r="O334" s="119"/>
      <c r="P334" s="119"/>
      <c r="Q334" s="119"/>
      <c r="R334" s="4"/>
      <c r="S334" s="4"/>
      <c r="T334" s="4"/>
      <c r="U334" s="4"/>
      <c r="V334" s="4"/>
      <c r="W334" s="4"/>
      <c r="X334" s="4"/>
      <c r="Y334" s="4"/>
      <c r="Z334" s="4"/>
      <c r="AA334" s="4"/>
      <c r="AB334" s="4"/>
      <c r="AC334" s="4"/>
      <c r="AD334" s="4"/>
    </row>
    <row r="335">
      <c r="A335" s="4"/>
      <c r="B335" s="4"/>
      <c r="C335" s="4"/>
      <c r="D335" s="4"/>
      <c r="E335" s="4"/>
      <c r="F335" s="4"/>
      <c r="G335" s="4"/>
      <c r="H335" s="8"/>
      <c r="I335" s="8"/>
      <c r="J335" s="8"/>
      <c r="K335" s="8"/>
      <c r="L335" s="119"/>
      <c r="M335" s="118"/>
      <c r="N335" s="119"/>
      <c r="O335" s="119"/>
      <c r="P335" s="119"/>
      <c r="Q335" s="119"/>
      <c r="R335" s="4"/>
      <c r="S335" s="4"/>
      <c r="T335" s="4"/>
      <c r="U335" s="4"/>
      <c r="V335" s="4"/>
      <c r="W335" s="4"/>
      <c r="X335" s="4"/>
      <c r="Y335" s="4"/>
      <c r="Z335" s="4"/>
      <c r="AA335" s="4"/>
      <c r="AB335" s="4"/>
      <c r="AC335" s="4"/>
      <c r="AD335" s="4"/>
    </row>
    <row r="336">
      <c r="A336" s="4"/>
      <c r="B336" s="4"/>
      <c r="C336" s="4"/>
      <c r="D336" s="4"/>
      <c r="E336" s="4"/>
      <c r="F336" s="4"/>
      <c r="G336" s="4"/>
      <c r="H336" s="8"/>
      <c r="I336" s="8"/>
      <c r="J336" s="8"/>
      <c r="K336" s="8"/>
      <c r="L336" s="119"/>
      <c r="M336" s="118"/>
      <c r="N336" s="119"/>
      <c r="O336" s="119"/>
      <c r="P336" s="119"/>
      <c r="Q336" s="119"/>
      <c r="R336" s="4"/>
      <c r="S336" s="4"/>
      <c r="T336" s="4"/>
      <c r="U336" s="4"/>
      <c r="V336" s="4"/>
      <c r="W336" s="4"/>
      <c r="X336" s="4"/>
      <c r="Y336" s="4"/>
      <c r="Z336" s="4"/>
      <c r="AA336" s="4"/>
      <c r="AB336" s="4"/>
      <c r="AC336" s="4"/>
      <c r="AD336" s="4"/>
    </row>
    <row r="337">
      <c r="A337" s="4"/>
      <c r="B337" s="4"/>
      <c r="C337" s="4"/>
      <c r="D337" s="4"/>
      <c r="E337" s="4"/>
      <c r="F337" s="4"/>
      <c r="G337" s="4"/>
      <c r="H337" s="8"/>
      <c r="I337" s="8"/>
      <c r="J337" s="8"/>
      <c r="K337" s="8"/>
      <c r="L337" s="119"/>
      <c r="M337" s="118"/>
      <c r="N337" s="119"/>
      <c r="O337" s="119"/>
      <c r="P337" s="119"/>
      <c r="Q337" s="119"/>
      <c r="R337" s="4"/>
      <c r="S337" s="4"/>
      <c r="T337" s="4"/>
      <c r="U337" s="4"/>
      <c r="V337" s="4"/>
      <c r="W337" s="4"/>
      <c r="X337" s="4"/>
      <c r="Y337" s="4"/>
      <c r="Z337" s="4"/>
      <c r="AA337" s="4"/>
      <c r="AB337" s="4"/>
      <c r="AC337" s="4"/>
      <c r="AD337" s="4"/>
    </row>
    <row r="338">
      <c r="A338" s="4"/>
      <c r="B338" s="4"/>
      <c r="C338" s="4"/>
      <c r="D338" s="4"/>
      <c r="E338" s="4"/>
      <c r="F338" s="4"/>
      <c r="G338" s="4"/>
      <c r="H338" s="8"/>
      <c r="I338" s="8"/>
      <c r="J338" s="8"/>
      <c r="K338" s="8"/>
      <c r="L338" s="119"/>
      <c r="M338" s="118"/>
      <c r="N338" s="119"/>
      <c r="O338" s="119"/>
      <c r="P338" s="119"/>
      <c r="Q338" s="119"/>
      <c r="R338" s="4"/>
      <c r="S338" s="4"/>
      <c r="T338" s="4"/>
      <c r="U338" s="4"/>
      <c r="V338" s="4"/>
      <c r="W338" s="4"/>
      <c r="X338" s="4"/>
      <c r="Y338" s="4"/>
      <c r="Z338" s="4"/>
      <c r="AA338" s="4"/>
      <c r="AB338" s="4"/>
      <c r="AC338" s="4"/>
      <c r="AD338" s="4"/>
    </row>
    <row r="339">
      <c r="A339" s="4"/>
      <c r="B339" s="4"/>
      <c r="C339" s="4"/>
      <c r="D339" s="4"/>
      <c r="E339" s="4"/>
      <c r="F339" s="4"/>
      <c r="G339" s="4"/>
      <c r="H339" s="8"/>
      <c r="I339" s="8"/>
      <c r="J339" s="8"/>
      <c r="K339" s="8"/>
      <c r="L339" s="119"/>
      <c r="M339" s="118"/>
      <c r="N339" s="119"/>
      <c r="O339" s="119"/>
      <c r="P339" s="119"/>
      <c r="Q339" s="119"/>
      <c r="R339" s="4"/>
      <c r="S339" s="4"/>
      <c r="T339" s="4"/>
      <c r="U339" s="4"/>
      <c r="V339" s="4"/>
      <c r="W339" s="4"/>
      <c r="X339" s="4"/>
      <c r="Y339" s="4"/>
      <c r="Z339" s="4"/>
      <c r="AA339" s="4"/>
      <c r="AB339" s="4"/>
      <c r="AC339" s="4"/>
      <c r="AD339" s="4"/>
    </row>
    <row r="340">
      <c r="A340" s="4"/>
      <c r="B340" s="4"/>
      <c r="C340" s="4"/>
      <c r="D340" s="4"/>
      <c r="E340" s="4"/>
      <c r="F340" s="4"/>
      <c r="G340" s="4"/>
      <c r="H340" s="8"/>
      <c r="I340" s="8"/>
      <c r="J340" s="8"/>
      <c r="K340" s="8"/>
      <c r="L340" s="119"/>
      <c r="M340" s="118"/>
      <c r="N340" s="119"/>
      <c r="O340" s="119"/>
      <c r="P340" s="119"/>
      <c r="Q340" s="119"/>
      <c r="R340" s="4"/>
      <c r="S340" s="4"/>
      <c r="T340" s="4"/>
      <c r="U340" s="4"/>
      <c r="V340" s="4"/>
      <c r="W340" s="4"/>
      <c r="X340" s="4"/>
      <c r="Y340" s="4"/>
      <c r="Z340" s="4"/>
      <c r="AA340" s="4"/>
      <c r="AB340" s="4"/>
      <c r="AC340" s="4"/>
      <c r="AD340" s="4"/>
    </row>
    <row r="341">
      <c r="A341" s="4"/>
      <c r="B341" s="4"/>
      <c r="C341" s="4"/>
      <c r="D341" s="4"/>
      <c r="E341" s="4"/>
      <c r="F341" s="4"/>
      <c r="G341" s="4"/>
      <c r="H341" s="8"/>
      <c r="I341" s="8"/>
      <c r="J341" s="8"/>
      <c r="K341" s="8"/>
      <c r="L341" s="119"/>
      <c r="M341" s="118"/>
      <c r="N341" s="119"/>
      <c r="O341" s="119"/>
      <c r="P341" s="119"/>
      <c r="Q341" s="119"/>
      <c r="R341" s="4"/>
      <c r="S341" s="4"/>
      <c r="T341" s="4"/>
      <c r="U341" s="4"/>
      <c r="V341" s="4"/>
      <c r="W341" s="4"/>
      <c r="X341" s="4"/>
      <c r="Y341" s="4"/>
      <c r="Z341" s="4"/>
      <c r="AA341" s="4"/>
      <c r="AB341" s="4"/>
      <c r="AC341" s="4"/>
      <c r="AD341" s="4"/>
    </row>
    <row r="342">
      <c r="A342" s="4"/>
      <c r="B342" s="4"/>
      <c r="C342" s="4"/>
      <c r="D342" s="4"/>
      <c r="E342" s="4"/>
      <c r="F342" s="4"/>
      <c r="G342" s="4"/>
      <c r="H342" s="8"/>
      <c r="I342" s="8"/>
      <c r="J342" s="8"/>
      <c r="K342" s="8"/>
      <c r="L342" s="119"/>
      <c r="M342" s="118"/>
      <c r="N342" s="119"/>
      <c r="O342" s="119"/>
      <c r="P342" s="119"/>
      <c r="Q342" s="119"/>
      <c r="R342" s="4"/>
      <c r="S342" s="4"/>
      <c r="T342" s="4"/>
      <c r="U342" s="4"/>
      <c r="V342" s="4"/>
      <c r="W342" s="4"/>
      <c r="X342" s="4"/>
      <c r="Y342" s="4"/>
      <c r="Z342" s="4"/>
      <c r="AA342" s="4"/>
      <c r="AB342" s="4"/>
      <c r="AC342" s="4"/>
      <c r="AD342" s="4"/>
    </row>
    <row r="343">
      <c r="A343" s="4"/>
      <c r="B343" s="4"/>
      <c r="C343" s="4"/>
      <c r="D343" s="4"/>
      <c r="E343" s="4"/>
      <c r="F343" s="4"/>
      <c r="G343" s="4"/>
      <c r="H343" s="8"/>
      <c r="I343" s="8"/>
      <c r="J343" s="8"/>
      <c r="K343" s="8"/>
      <c r="L343" s="119"/>
      <c r="M343" s="118"/>
      <c r="N343" s="119"/>
      <c r="O343" s="119"/>
      <c r="P343" s="119"/>
      <c r="Q343" s="119"/>
      <c r="R343" s="4"/>
      <c r="S343" s="4"/>
      <c r="T343" s="4"/>
      <c r="U343" s="4"/>
      <c r="V343" s="4"/>
      <c r="W343" s="4"/>
      <c r="X343" s="4"/>
      <c r="Y343" s="4"/>
      <c r="Z343" s="4"/>
      <c r="AA343" s="4"/>
      <c r="AB343" s="4"/>
      <c r="AC343" s="4"/>
      <c r="AD343" s="4"/>
    </row>
    <row r="344">
      <c r="A344" s="4"/>
      <c r="B344" s="4"/>
      <c r="C344" s="4"/>
      <c r="D344" s="4"/>
      <c r="E344" s="4"/>
      <c r="F344" s="4"/>
      <c r="G344" s="4"/>
      <c r="H344" s="8"/>
      <c r="I344" s="8"/>
      <c r="J344" s="8"/>
      <c r="K344" s="8"/>
      <c r="L344" s="119"/>
      <c r="M344" s="118"/>
      <c r="N344" s="119"/>
      <c r="O344" s="119"/>
      <c r="P344" s="119"/>
      <c r="Q344" s="119"/>
      <c r="R344" s="4"/>
      <c r="S344" s="4"/>
      <c r="T344" s="4"/>
      <c r="U344" s="4"/>
      <c r="V344" s="4"/>
      <c r="W344" s="4"/>
      <c r="X344" s="4"/>
      <c r="Y344" s="4"/>
      <c r="Z344" s="4"/>
      <c r="AA344" s="4"/>
      <c r="AB344" s="4"/>
      <c r="AC344" s="4"/>
      <c r="AD344" s="4"/>
    </row>
    <row r="345">
      <c r="A345" s="4"/>
      <c r="B345" s="4"/>
      <c r="C345" s="4"/>
      <c r="D345" s="4"/>
      <c r="E345" s="4"/>
      <c r="F345" s="4"/>
      <c r="G345" s="4"/>
      <c r="H345" s="8"/>
      <c r="I345" s="8"/>
      <c r="J345" s="8"/>
      <c r="K345" s="8"/>
      <c r="L345" s="119"/>
      <c r="M345" s="118"/>
      <c r="N345" s="119"/>
      <c r="O345" s="119"/>
      <c r="P345" s="119"/>
      <c r="Q345" s="119"/>
      <c r="R345" s="4"/>
      <c r="S345" s="4"/>
      <c r="T345" s="4"/>
      <c r="U345" s="4"/>
      <c r="V345" s="4"/>
      <c r="W345" s="4"/>
      <c r="X345" s="4"/>
      <c r="Y345" s="4"/>
      <c r="Z345" s="4"/>
      <c r="AA345" s="4"/>
      <c r="AB345" s="4"/>
      <c r="AC345" s="4"/>
      <c r="AD345" s="4"/>
    </row>
    <row r="346">
      <c r="A346" s="4"/>
      <c r="B346" s="4"/>
      <c r="C346" s="4"/>
      <c r="D346" s="4"/>
      <c r="E346" s="4"/>
      <c r="F346" s="4"/>
      <c r="G346" s="4"/>
      <c r="H346" s="8"/>
      <c r="I346" s="8"/>
      <c r="J346" s="8"/>
      <c r="K346" s="8"/>
      <c r="L346" s="119"/>
      <c r="M346" s="118"/>
      <c r="N346" s="119"/>
      <c r="O346" s="119"/>
      <c r="P346" s="119"/>
      <c r="Q346" s="119"/>
      <c r="R346" s="4"/>
      <c r="S346" s="4"/>
      <c r="T346" s="4"/>
      <c r="U346" s="4"/>
      <c r="V346" s="4"/>
      <c r="W346" s="4"/>
      <c r="X346" s="4"/>
      <c r="Y346" s="4"/>
      <c r="Z346" s="4"/>
      <c r="AA346" s="4"/>
      <c r="AB346" s="4"/>
      <c r="AC346" s="4"/>
      <c r="AD346" s="4"/>
    </row>
    <row r="347">
      <c r="A347" s="4"/>
      <c r="B347" s="4"/>
      <c r="C347" s="4"/>
      <c r="D347" s="4"/>
      <c r="E347" s="4"/>
      <c r="F347" s="4"/>
      <c r="G347" s="4"/>
      <c r="H347" s="8"/>
      <c r="I347" s="8"/>
      <c r="J347" s="8"/>
      <c r="K347" s="8"/>
      <c r="L347" s="119"/>
      <c r="M347" s="118"/>
      <c r="N347" s="119"/>
      <c r="O347" s="119"/>
      <c r="P347" s="119"/>
      <c r="Q347" s="119"/>
      <c r="R347" s="4"/>
      <c r="S347" s="4"/>
      <c r="T347" s="4"/>
      <c r="U347" s="4"/>
      <c r="V347" s="4"/>
      <c r="W347" s="4"/>
      <c r="X347" s="4"/>
      <c r="Y347" s="4"/>
      <c r="Z347" s="4"/>
      <c r="AA347" s="4"/>
      <c r="AB347" s="4"/>
      <c r="AC347" s="4"/>
      <c r="AD347" s="4"/>
    </row>
    <row r="348">
      <c r="A348" s="4"/>
      <c r="B348" s="4"/>
      <c r="C348" s="4"/>
      <c r="D348" s="4"/>
      <c r="E348" s="4"/>
      <c r="F348" s="4"/>
      <c r="G348" s="4"/>
      <c r="H348" s="8"/>
      <c r="I348" s="8"/>
      <c r="J348" s="8"/>
      <c r="K348" s="8"/>
      <c r="L348" s="119"/>
      <c r="M348" s="118"/>
      <c r="N348" s="119"/>
      <c r="O348" s="119"/>
      <c r="P348" s="119"/>
      <c r="Q348" s="119"/>
      <c r="R348" s="4"/>
      <c r="S348" s="4"/>
      <c r="T348" s="4"/>
      <c r="U348" s="4"/>
      <c r="V348" s="4"/>
      <c r="W348" s="4"/>
      <c r="X348" s="4"/>
      <c r="Y348" s="4"/>
      <c r="Z348" s="4"/>
      <c r="AA348" s="4"/>
      <c r="AB348" s="4"/>
      <c r="AC348" s="4"/>
      <c r="AD348" s="4"/>
    </row>
    <row r="349">
      <c r="A349" s="4"/>
      <c r="B349" s="4"/>
      <c r="C349" s="4"/>
      <c r="D349" s="4"/>
      <c r="E349" s="4"/>
      <c r="F349" s="4"/>
      <c r="G349" s="4"/>
      <c r="H349" s="8"/>
      <c r="I349" s="8"/>
      <c r="J349" s="8"/>
      <c r="K349" s="8"/>
      <c r="L349" s="119"/>
      <c r="M349" s="118"/>
      <c r="N349" s="119"/>
      <c r="O349" s="119"/>
      <c r="P349" s="119"/>
      <c r="Q349" s="119"/>
      <c r="R349" s="4"/>
      <c r="S349" s="4"/>
      <c r="T349" s="4"/>
      <c r="U349" s="4"/>
      <c r="V349" s="4"/>
      <c r="W349" s="4"/>
      <c r="X349" s="4"/>
      <c r="Y349" s="4"/>
      <c r="Z349" s="4"/>
      <c r="AA349" s="4"/>
      <c r="AB349" s="4"/>
      <c r="AC349" s="4"/>
      <c r="AD349" s="4"/>
    </row>
    <row r="350">
      <c r="A350" s="4"/>
      <c r="B350" s="4"/>
      <c r="C350" s="4"/>
      <c r="D350" s="4"/>
      <c r="E350" s="4"/>
      <c r="F350" s="4"/>
      <c r="G350" s="4"/>
      <c r="H350" s="8"/>
      <c r="I350" s="8"/>
      <c r="J350" s="8"/>
      <c r="K350" s="8"/>
      <c r="L350" s="119"/>
      <c r="M350" s="118"/>
      <c r="N350" s="119"/>
      <c r="O350" s="119"/>
      <c r="P350" s="119"/>
      <c r="Q350" s="119"/>
      <c r="R350" s="4"/>
      <c r="S350" s="4"/>
      <c r="T350" s="4"/>
      <c r="U350" s="4"/>
      <c r="V350" s="4"/>
      <c r="W350" s="4"/>
      <c r="X350" s="4"/>
      <c r="Y350" s="4"/>
      <c r="Z350" s="4"/>
      <c r="AA350" s="4"/>
      <c r="AB350" s="4"/>
      <c r="AC350" s="4"/>
      <c r="AD350" s="4"/>
    </row>
    <row r="351">
      <c r="A351" s="4"/>
      <c r="B351" s="4"/>
      <c r="C351" s="4"/>
      <c r="D351" s="4"/>
      <c r="E351" s="4"/>
      <c r="F351" s="4"/>
      <c r="G351" s="4"/>
      <c r="H351" s="8"/>
      <c r="I351" s="8"/>
      <c r="J351" s="8"/>
      <c r="K351" s="8"/>
      <c r="L351" s="119"/>
      <c r="M351" s="118"/>
      <c r="N351" s="119"/>
      <c r="O351" s="119"/>
      <c r="P351" s="119"/>
      <c r="Q351" s="119"/>
      <c r="R351" s="4"/>
      <c r="S351" s="4"/>
      <c r="T351" s="4"/>
      <c r="U351" s="4"/>
      <c r="V351" s="4"/>
      <c r="W351" s="4"/>
      <c r="X351" s="4"/>
      <c r="Y351" s="4"/>
      <c r="Z351" s="4"/>
      <c r="AA351" s="4"/>
      <c r="AB351" s="4"/>
      <c r="AC351" s="4"/>
      <c r="AD351" s="4"/>
    </row>
    <row r="352">
      <c r="A352" s="4"/>
      <c r="B352" s="4"/>
      <c r="C352" s="4"/>
      <c r="D352" s="4"/>
      <c r="E352" s="4"/>
      <c r="F352" s="4"/>
      <c r="G352" s="4"/>
      <c r="H352" s="8"/>
      <c r="I352" s="8"/>
      <c r="J352" s="8"/>
      <c r="K352" s="8"/>
      <c r="L352" s="119"/>
      <c r="M352" s="118"/>
      <c r="N352" s="119"/>
      <c r="O352" s="119"/>
      <c r="P352" s="119"/>
      <c r="Q352" s="119"/>
      <c r="R352" s="4"/>
      <c r="S352" s="4"/>
      <c r="T352" s="4"/>
      <c r="U352" s="4"/>
      <c r="V352" s="4"/>
      <c r="W352" s="4"/>
      <c r="X352" s="4"/>
      <c r="Y352" s="4"/>
      <c r="Z352" s="4"/>
      <c r="AA352" s="4"/>
      <c r="AB352" s="4"/>
      <c r="AC352" s="4"/>
      <c r="AD352" s="4"/>
    </row>
    <row r="353">
      <c r="A353" s="4"/>
      <c r="B353" s="4"/>
      <c r="C353" s="4"/>
      <c r="D353" s="4"/>
      <c r="E353" s="4"/>
      <c r="F353" s="4"/>
      <c r="G353" s="4"/>
      <c r="H353" s="8"/>
      <c r="I353" s="8"/>
      <c r="J353" s="8"/>
      <c r="K353" s="8"/>
      <c r="L353" s="119"/>
      <c r="M353" s="118"/>
      <c r="N353" s="119"/>
      <c r="O353" s="119"/>
      <c r="P353" s="119"/>
      <c r="Q353" s="119"/>
      <c r="R353" s="4"/>
      <c r="S353" s="4"/>
      <c r="T353" s="4"/>
      <c r="U353" s="4"/>
      <c r="V353" s="4"/>
      <c r="W353" s="4"/>
      <c r="X353" s="4"/>
      <c r="Y353" s="4"/>
      <c r="Z353" s="4"/>
      <c r="AA353" s="4"/>
      <c r="AB353" s="4"/>
      <c r="AC353" s="4"/>
      <c r="AD353" s="4"/>
    </row>
    <row r="354">
      <c r="A354" s="4"/>
      <c r="B354" s="4"/>
      <c r="C354" s="4"/>
      <c r="D354" s="4"/>
      <c r="E354" s="4"/>
      <c r="F354" s="4"/>
      <c r="G354" s="4"/>
      <c r="H354" s="8"/>
      <c r="I354" s="8"/>
      <c r="J354" s="8"/>
      <c r="K354" s="8"/>
      <c r="L354" s="119"/>
      <c r="M354" s="118"/>
      <c r="N354" s="119"/>
      <c r="O354" s="119"/>
      <c r="P354" s="119"/>
      <c r="Q354" s="119"/>
      <c r="R354" s="4"/>
      <c r="S354" s="4"/>
      <c r="T354" s="4"/>
      <c r="U354" s="4"/>
      <c r="V354" s="4"/>
      <c r="W354" s="4"/>
      <c r="X354" s="4"/>
      <c r="Y354" s="4"/>
      <c r="Z354" s="4"/>
      <c r="AA354" s="4"/>
      <c r="AB354" s="4"/>
      <c r="AC354" s="4"/>
      <c r="AD354" s="4"/>
    </row>
    <row r="355">
      <c r="A355" s="4"/>
      <c r="B355" s="4"/>
      <c r="C355" s="4"/>
      <c r="D355" s="4"/>
      <c r="E355" s="4"/>
      <c r="F355" s="4"/>
      <c r="G355" s="4"/>
      <c r="H355" s="8"/>
      <c r="I355" s="8"/>
      <c r="J355" s="8"/>
      <c r="K355" s="8"/>
      <c r="L355" s="119"/>
      <c r="M355" s="118"/>
      <c r="N355" s="119"/>
      <c r="O355" s="119"/>
      <c r="P355" s="119"/>
      <c r="Q355" s="119"/>
      <c r="R355" s="4"/>
      <c r="S355" s="4"/>
      <c r="T355" s="4"/>
      <c r="U355" s="4"/>
      <c r="V355" s="4"/>
      <c r="W355" s="4"/>
      <c r="X355" s="4"/>
      <c r="Y355" s="4"/>
      <c r="Z355" s="4"/>
      <c r="AA355" s="4"/>
      <c r="AB355" s="4"/>
      <c r="AC355" s="4"/>
      <c r="AD355" s="4"/>
    </row>
    <row r="356">
      <c r="A356" s="4"/>
      <c r="B356" s="4"/>
      <c r="C356" s="4"/>
      <c r="D356" s="4"/>
      <c r="E356" s="4"/>
      <c r="F356" s="4"/>
      <c r="G356" s="4"/>
      <c r="H356" s="8"/>
      <c r="I356" s="8"/>
      <c r="J356" s="8"/>
      <c r="K356" s="8"/>
      <c r="L356" s="119"/>
      <c r="M356" s="118"/>
      <c r="N356" s="119"/>
      <c r="O356" s="119"/>
      <c r="P356" s="119"/>
      <c r="Q356" s="119"/>
      <c r="R356" s="4"/>
      <c r="S356" s="4"/>
      <c r="T356" s="4"/>
      <c r="U356" s="4"/>
      <c r="V356" s="4"/>
      <c r="W356" s="4"/>
      <c r="X356" s="4"/>
      <c r="Y356" s="4"/>
      <c r="Z356" s="4"/>
      <c r="AA356" s="4"/>
      <c r="AB356" s="4"/>
      <c r="AC356" s="4"/>
      <c r="AD356" s="4"/>
    </row>
    <row r="357">
      <c r="A357" s="4"/>
      <c r="B357" s="4"/>
      <c r="C357" s="4"/>
      <c r="D357" s="4"/>
      <c r="E357" s="4"/>
      <c r="F357" s="4"/>
      <c r="G357" s="4"/>
      <c r="H357" s="8"/>
      <c r="I357" s="8"/>
      <c r="J357" s="8"/>
      <c r="K357" s="8"/>
      <c r="L357" s="119"/>
      <c r="M357" s="118"/>
      <c r="N357" s="119"/>
      <c r="O357" s="119"/>
      <c r="P357" s="119"/>
      <c r="Q357" s="119"/>
      <c r="R357" s="4"/>
      <c r="S357" s="4"/>
      <c r="T357" s="4"/>
      <c r="U357" s="4"/>
      <c r="V357" s="4"/>
      <c r="W357" s="4"/>
      <c r="X357" s="4"/>
      <c r="Y357" s="4"/>
      <c r="Z357" s="4"/>
      <c r="AA357" s="4"/>
      <c r="AB357" s="4"/>
      <c r="AC357" s="4"/>
      <c r="AD357" s="4"/>
    </row>
    <row r="358">
      <c r="A358" s="4"/>
      <c r="B358" s="4"/>
      <c r="C358" s="4"/>
      <c r="D358" s="4"/>
      <c r="E358" s="4"/>
      <c r="F358" s="4"/>
      <c r="G358" s="4"/>
      <c r="H358" s="8"/>
      <c r="I358" s="8"/>
      <c r="J358" s="8"/>
      <c r="K358" s="8"/>
      <c r="L358" s="119"/>
      <c r="M358" s="118"/>
      <c r="N358" s="119"/>
      <c r="O358" s="119"/>
      <c r="P358" s="119"/>
      <c r="Q358" s="119"/>
      <c r="R358" s="4"/>
      <c r="S358" s="4"/>
      <c r="T358" s="4"/>
      <c r="U358" s="4"/>
      <c r="V358" s="4"/>
      <c r="W358" s="4"/>
      <c r="X358" s="4"/>
      <c r="Y358" s="4"/>
      <c r="Z358" s="4"/>
      <c r="AA358" s="4"/>
      <c r="AB358" s="4"/>
      <c r="AC358" s="4"/>
      <c r="AD358" s="4"/>
    </row>
    <row r="359">
      <c r="A359" s="4"/>
      <c r="B359" s="4"/>
      <c r="C359" s="4"/>
      <c r="D359" s="4"/>
      <c r="E359" s="4"/>
      <c r="F359" s="4"/>
      <c r="G359" s="4"/>
      <c r="H359" s="8"/>
      <c r="I359" s="8"/>
      <c r="J359" s="8"/>
      <c r="K359" s="8"/>
      <c r="L359" s="119"/>
      <c r="M359" s="118"/>
      <c r="N359" s="119"/>
      <c r="O359" s="119"/>
      <c r="P359" s="119"/>
      <c r="Q359" s="119"/>
      <c r="R359" s="4"/>
      <c r="S359" s="4"/>
      <c r="T359" s="4"/>
      <c r="U359" s="4"/>
      <c r="V359" s="4"/>
      <c r="W359" s="4"/>
      <c r="X359" s="4"/>
      <c r="Y359" s="4"/>
      <c r="Z359" s="4"/>
      <c r="AA359" s="4"/>
      <c r="AB359" s="4"/>
      <c r="AC359" s="4"/>
      <c r="AD359" s="4"/>
    </row>
    <row r="360">
      <c r="A360" s="4"/>
      <c r="B360" s="4"/>
      <c r="C360" s="4"/>
      <c r="D360" s="4"/>
      <c r="E360" s="4"/>
      <c r="F360" s="4"/>
      <c r="G360" s="4"/>
      <c r="H360" s="8"/>
      <c r="I360" s="8"/>
      <c r="J360" s="8"/>
      <c r="K360" s="8"/>
      <c r="L360" s="119"/>
      <c r="M360" s="118"/>
      <c r="N360" s="119"/>
      <c r="O360" s="119"/>
      <c r="P360" s="119"/>
      <c r="Q360" s="119"/>
      <c r="R360" s="4"/>
      <c r="S360" s="4"/>
      <c r="T360" s="4"/>
      <c r="U360" s="4"/>
      <c r="V360" s="4"/>
      <c r="W360" s="4"/>
      <c r="X360" s="4"/>
      <c r="Y360" s="4"/>
      <c r="Z360" s="4"/>
      <c r="AA360" s="4"/>
      <c r="AB360" s="4"/>
      <c r="AC360" s="4"/>
      <c r="AD360" s="4"/>
    </row>
    <row r="361">
      <c r="A361" s="4"/>
      <c r="B361" s="4"/>
      <c r="C361" s="4"/>
      <c r="D361" s="4"/>
      <c r="E361" s="4"/>
      <c r="F361" s="4"/>
      <c r="G361" s="4"/>
      <c r="H361" s="8"/>
      <c r="I361" s="8"/>
      <c r="J361" s="8"/>
      <c r="K361" s="8"/>
      <c r="L361" s="119"/>
      <c r="M361" s="118"/>
      <c r="N361" s="119"/>
      <c r="O361" s="119"/>
      <c r="P361" s="119"/>
      <c r="Q361" s="119"/>
      <c r="R361" s="4"/>
      <c r="S361" s="4"/>
      <c r="T361" s="4"/>
      <c r="U361" s="4"/>
      <c r="V361" s="4"/>
      <c r="W361" s="4"/>
      <c r="X361" s="4"/>
      <c r="Y361" s="4"/>
      <c r="Z361" s="4"/>
      <c r="AA361" s="4"/>
      <c r="AB361" s="4"/>
      <c r="AC361" s="4"/>
      <c r="AD361" s="4"/>
    </row>
    <row r="362">
      <c r="A362" s="4"/>
      <c r="B362" s="4"/>
      <c r="C362" s="4"/>
      <c r="D362" s="4"/>
      <c r="E362" s="4"/>
      <c r="F362" s="4"/>
      <c r="G362" s="4"/>
      <c r="H362" s="8"/>
      <c r="I362" s="8"/>
      <c r="J362" s="8"/>
      <c r="K362" s="8"/>
      <c r="L362" s="119"/>
      <c r="M362" s="118"/>
      <c r="N362" s="119"/>
      <c r="O362" s="119"/>
      <c r="P362" s="119"/>
      <c r="Q362" s="119"/>
      <c r="R362" s="4"/>
      <c r="S362" s="4"/>
      <c r="T362" s="4"/>
      <c r="U362" s="4"/>
      <c r="V362" s="4"/>
      <c r="W362" s="4"/>
      <c r="X362" s="4"/>
      <c r="Y362" s="4"/>
      <c r="Z362" s="4"/>
      <c r="AA362" s="4"/>
      <c r="AB362" s="4"/>
      <c r="AC362" s="4"/>
      <c r="AD362" s="4"/>
    </row>
    <row r="363">
      <c r="A363" s="4"/>
      <c r="B363" s="4"/>
      <c r="C363" s="4"/>
      <c r="D363" s="4"/>
      <c r="E363" s="4"/>
      <c r="F363" s="4"/>
      <c r="G363" s="4"/>
      <c r="H363" s="8"/>
      <c r="I363" s="8"/>
      <c r="J363" s="8"/>
      <c r="K363" s="8"/>
      <c r="L363" s="119"/>
      <c r="M363" s="118"/>
      <c r="N363" s="119"/>
      <c r="O363" s="119"/>
      <c r="P363" s="119"/>
      <c r="Q363" s="119"/>
      <c r="R363" s="4"/>
      <c r="S363" s="4"/>
      <c r="T363" s="4"/>
      <c r="U363" s="4"/>
      <c r="V363" s="4"/>
      <c r="W363" s="4"/>
      <c r="X363" s="4"/>
      <c r="Y363" s="4"/>
      <c r="Z363" s="4"/>
      <c r="AA363" s="4"/>
      <c r="AB363" s="4"/>
      <c r="AC363" s="4"/>
      <c r="AD363" s="4"/>
    </row>
    <row r="364">
      <c r="A364" s="4"/>
      <c r="B364" s="4"/>
      <c r="C364" s="4"/>
      <c r="D364" s="4"/>
      <c r="E364" s="4"/>
      <c r="F364" s="4"/>
      <c r="G364" s="4"/>
      <c r="H364" s="8"/>
      <c r="I364" s="8"/>
      <c r="J364" s="8"/>
      <c r="K364" s="8"/>
      <c r="L364" s="119"/>
      <c r="M364" s="118"/>
      <c r="N364" s="119"/>
      <c r="O364" s="119"/>
      <c r="P364" s="119"/>
      <c r="Q364" s="119"/>
      <c r="R364" s="4"/>
      <c r="S364" s="4"/>
      <c r="T364" s="4"/>
      <c r="U364" s="4"/>
      <c r="V364" s="4"/>
      <c r="W364" s="4"/>
      <c r="X364" s="4"/>
      <c r="Y364" s="4"/>
      <c r="Z364" s="4"/>
      <c r="AA364" s="4"/>
      <c r="AB364" s="4"/>
      <c r="AC364" s="4"/>
      <c r="AD364" s="4"/>
    </row>
    <row r="365">
      <c r="A365" s="4"/>
      <c r="B365" s="4"/>
      <c r="C365" s="4"/>
      <c r="D365" s="4"/>
      <c r="E365" s="4"/>
      <c r="F365" s="4"/>
      <c r="G365" s="4"/>
      <c r="H365" s="8"/>
      <c r="I365" s="8"/>
      <c r="J365" s="8"/>
      <c r="K365" s="8"/>
      <c r="L365" s="119"/>
      <c r="M365" s="118"/>
      <c r="N365" s="119"/>
      <c r="O365" s="119"/>
      <c r="P365" s="119"/>
      <c r="Q365" s="119"/>
      <c r="R365" s="4"/>
      <c r="S365" s="4"/>
      <c r="T365" s="4"/>
      <c r="U365" s="4"/>
      <c r="V365" s="4"/>
      <c r="W365" s="4"/>
      <c r="X365" s="4"/>
      <c r="Y365" s="4"/>
      <c r="Z365" s="4"/>
      <c r="AA365" s="4"/>
      <c r="AB365" s="4"/>
      <c r="AC365" s="4"/>
      <c r="AD365" s="4"/>
    </row>
    <row r="366">
      <c r="A366" s="4"/>
      <c r="B366" s="4"/>
      <c r="C366" s="4"/>
      <c r="D366" s="4"/>
      <c r="E366" s="4"/>
      <c r="F366" s="4"/>
      <c r="G366" s="4"/>
      <c r="H366" s="8"/>
      <c r="I366" s="8"/>
      <c r="J366" s="8"/>
      <c r="K366" s="8"/>
      <c r="L366" s="119"/>
      <c r="M366" s="118"/>
      <c r="N366" s="119"/>
      <c r="O366" s="119"/>
      <c r="P366" s="119"/>
      <c r="Q366" s="119"/>
      <c r="R366" s="4"/>
      <c r="S366" s="4"/>
      <c r="T366" s="4"/>
      <c r="U366" s="4"/>
      <c r="V366" s="4"/>
      <c r="W366" s="4"/>
      <c r="X366" s="4"/>
      <c r="Y366" s="4"/>
      <c r="Z366" s="4"/>
      <c r="AA366" s="4"/>
      <c r="AB366" s="4"/>
      <c r="AC366" s="4"/>
      <c r="AD366" s="4"/>
    </row>
    <row r="367">
      <c r="A367" s="4"/>
      <c r="B367" s="4"/>
      <c r="C367" s="4"/>
      <c r="D367" s="4"/>
      <c r="E367" s="4"/>
      <c r="F367" s="4"/>
      <c r="G367" s="4"/>
      <c r="H367" s="8"/>
      <c r="I367" s="8"/>
      <c r="J367" s="8"/>
      <c r="K367" s="8"/>
      <c r="L367" s="119"/>
      <c r="M367" s="118"/>
      <c r="N367" s="119"/>
      <c r="O367" s="119"/>
      <c r="P367" s="119"/>
      <c r="Q367" s="119"/>
      <c r="R367" s="4"/>
      <c r="S367" s="4"/>
      <c r="T367" s="4"/>
      <c r="U367" s="4"/>
      <c r="V367" s="4"/>
      <c r="W367" s="4"/>
      <c r="X367" s="4"/>
      <c r="Y367" s="4"/>
      <c r="Z367" s="4"/>
      <c r="AA367" s="4"/>
      <c r="AB367" s="4"/>
      <c r="AC367" s="4"/>
      <c r="AD367" s="4"/>
    </row>
    <row r="368">
      <c r="A368" s="4"/>
      <c r="B368" s="4"/>
      <c r="C368" s="4"/>
      <c r="D368" s="4"/>
      <c r="E368" s="4"/>
      <c r="F368" s="4"/>
      <c r="G368" s="4"/>
      <c r="H368" s="8"/>
      <c r="I368" s="8"/>
      <c r="J368" s="8"/>
      <c r="K368" s="8"/>
      <c r="L368" s="119"/>
      <c r="M368" s="118"/>
      <c r="N368" s="119"/>
      <c r="O368" s="119"/>
      <c r="P368" s="119"/>
      <c r="Q368" s="119"/>
      <c r="R368" s="4"/>
      <c r="S368" s="4"/>
      <c r="T368" s="4"/>
      <c r="U368" s="4"/>
      <c r="V368" s="4"/>
      <c r="W368" s="4"/>
      <c r="X368" s="4"/>
      <c r="Y368" s="4"/>
      <c r="Z368" s="4"/>
      <c r="AA368" s="4"/>
      <c r="AB368" s="4"/>
      <c r="AC368" s="4"/>
      <c r="AD368" s="4"/>
    </row>
    <row r="369">
      <c r="A369" s="4"/>
      <c r="B369" s="4"/>
      <c r="C369" s="4"/>
      <c r="D369" s="4"/>
      <c r="E369" s="4"/>
      <c r="F369" s="4"/>
      <c r="G369" s="4"/>
      <c r="H369" s="8"/>
      <c r="I369" s="8"/>
      <c r="J369" s="8"/>
      <c r="K369" s="8"/>
      <c r="L369" s="119"/>
      <c r="M369" s="118"/>
      <c r="N369" s="119"/>
      <c r="O369" s="119"/>
      <c r="P369" s="119"/>
      <c r="Q369" s="119"/>
      <c r="R369" s="4"/>
      <c r="S369" s="4"/>
      <c r="T369" s="4"/>
      <c r="U369" s="4"/>
      <c r="V369" s="4"/>
      <c r="W369" s="4"/>
      <c r="X369" s="4"/>
      <c r="Y369" s="4"/>
      <c r="Z369" s="4"/>
      <c r="AA369" s="4"/>
      <c r="AB369" s="4"/>
      <c r="AC369" s="4"/>
      <c r="AD369" s="4"/>
    </row>
    <row r="370">
      <c r="A370" s="4"/>
      <c r="B370" s="4"/>
      <c r="C370" s="4"/>
      <c r="D370" s="4"/>
      <c r="E370" s="4"/>
      <c r="F370" s="4"/>
      <c r="G370" s="4"/>
      <c r="H370" s="8"/>
      <c r="I370" s="8"/>
      <c r="J370" s="8"/>
      <c r="K370" s="8"/>
      <c r="L370" s="119"/>
      <c r="M370" s="118"/>
      <c r="N370" s="119"/>
      <c r="O370" s="119"/>
      <c r="P370" s="119"/>
      <c r="Q370" s="119"/>
      <c r="R370" s="4"/>
      <c r="S370" s="4"/>
      <c r="T370" s="4"/>
      <c r="U370" s="4"/>
      <c r="V370" s="4"/>
      <c r="W370" s="4"/>
      <c r="X370" s="4"/>
      <c r="Y370" s="4"/>
      <c r="Z370" s="4"/>
      <c r="AA370" s="4"/>
      <c r="AB370" s="4"/>
      <c r="AC370" s="4"/>
      <c r="AD370" s="4"/>
    </row>
    <row r="371">
      <c r="A371" s="4"/>
      <c r="B371" s="4"/>
      <c r="C371" s="4"/>
      <c r="D371" s="4"/>
      <c r="E371" s="4"/>
      <c r="F371" s="4"/>
      <c r="G371" s="4"/>
      <c r="H371" s="8"/>
      <c r="I371" s="8"/>
      <c r="J371" s="8"/>
      <c r="K371" s="8"/>
      <c r="L371" s="119"/>
      <c r="M371" s="118"/>
      <c r="N371" s="119"/>
      <c r="O371" s="119"/>
      <c r="P371" s="119"/>
      <c r="Q371" s="119"/>
      <c r="R371" s="4"/>
      <c r="S371" s="4"/>
      <c r="T371" s="4"/>
      <c r="U371" s="4"/>
      <c r="V371" s="4"/>
      <c r="W371" s="4"/>
      <c r="X371" s="4"/>
      <c r="Y371" s="4"/>
      <c r="Z371" s="4"/>
      <c r="AA371" s="4"/>
      <c r="AB371" s="4"/>
      <c r="AC371" s="4"/>
      <c r="AD371" s="4"/>
    </row>
    <row r="372">
      <c r="A372" s="4"/>
      <c r="B372" s="4"/>
      <c r="C372" s="4"/>
      <c r="D372" s="4"/>
      <c r="E372" s="4"/>
      <c r="F372" s="4"/>
      <c r="G372" s="4"/>
      <c r="H372" s="8"/>
      <c r="I372" s="8"/>
      <c r="J372" s="8"/>
      <c r="K372" s="8"/>
      <c r="L372" s="119"/>
      <c r="M372" s="118"/>
      <c r="N372" s="119"/>
      <c r="O372" s="119"/>
      <c r="P372" s="119"/>
      <c r="Q372" s="119"/>
      <c r="R372" s="4"/>
      <c r="S372" s="4"/>
      <c r="T372" s="4"/>
      <c r="U372" s="4"/>
      <c r="V372" s="4"/>
      <c r="W372" s="4"/>
      <c r="X372" s="4"/>
      <c r="Y372" s="4"/>
      <c r="Z372" s="4"/>
      <c r="AA372" s="4"/>
      <c r="AB372" s="4"/>
      <c r="AC372" s="4"/>
      <c r="AD372" s="4"/>
    </row>
    <row r="373">
      <c r="A373" s="4"/>
      <c r="B373" s="4"/>
      <c r="C373" s="4"/>
      <c r="D373" s="4"/>
      <c r="E373" s="4"/>
      <c r="F373" s="4"/>
      <c r="G373" s="4"/>
      <c r="H373" s="8"/>
      <c r="I373" s="8"/>
      <c r="J373" s="8"/>
      <c r="K373" s="8"/>
      <c r="L373" s="119"/>
      <c r="M373" s="118"/>
      <c r="N373" s="119"/>
      <c r="O373" s="119"/>
      <c r="P373" s="119"/>
      <c r="Q373" s="119"/>
      <c r="R373" s="4"/>
      <c r="S373" s="4"/>
      <c r="T373" s="4"/>
      <c r="U373" s="4"/>
      <c r="V373" s="4"/>
      <c r="W373" s="4"/>
      <c r="X373" s="4"/>
      <c r="Y373" s="4"/>
      <c r="Z373" s="4"/>
      <c r="AA373" s="4"/>
      <c r="AB373" s="4"/>
      <c r="AC373" s="4"/>
      <c r="AD373" s="4"/>
    </row>
    <row r="374">
      <c r="A374" s="4"/>
      <c r="B374" s="4"/>
      <c r="C374" s="4"/>
      <c r="D374" s="4"/>
      <c r="E374" s="4"/>
      <c r="F374" s="4"/>
      <c r="G374" s="4"/>
      <c r="H374" s="8"/>
      <c r="I374" s="8"/>
      <c r="J374" s="8"/>
      <c r="K374" s="8"/>
      <c r="L374" s="119"/>
      <c r="M374" s="118"/>
      <c r="N374" s="119"/>
      <c r="O374" s="119"/>
      <c r="P374" s="119"/>
      <c r="Q374" s="119"/>
      <c r="R374" s="4"/>
      <c r="S374" s="4"/>
      <c r="T374" s="4"/>
      <c r="U374" s="4"/>
      <c r="V374" s="4"/>
      <c r="W374" s="4"/>
      <c r="X374" s="4"/>
      <c r="Y374" s="4"/>
      <c r="Z374" s="4"/>
      <c r="AA374" s="4"/>
      <c r="AB374" s="4"/>
      <c r="AC374" s="4"/>
      <c r="AD374" s="4"/>
    </row>
    <row r="375">
      <c r="A375" s="4"/>
      <c r="B375" s="4"/>
      <c r="C375" s="4"/>
      <c r="D375" s="4"/>
      <c r="E375" s="4"/>
      <c r="F375" s="4"/>
      <c r="G375" s="4"/>
      <c r="H375" s="8"/>
      <c r="I375" s="8"/>
      <c r="J375" s="8"/>
      <c r="K375" s="8"/>
      <c r="L375" s="119"/>
      <c r="M375" s="118"/>
      <c r="N375" s="119"/>
      <c r="O375" s="119"/>
      <c r="P375" s="119"/>
      <c r="Q375" s="119"/>
      <c r="R375" s="4"/>
      <c r="S375" s="4"/>
      <c r="T375" s="4"/>
      <c r="U375" s="4"/>
      <c r="V375" s="4"/>
      <c r="W375" s="4"/>
      <c r="X375" s="4"/>
      <c r="Y375" s="4"/>
      <c r="Z375" s="4"/>
      <c r="AA375" s="4"/>
      <c r="AB375" s="4"/>
      <c r="AC375" s="4"/>
      <c r="AD375" s="4"/>
    </row>
    <row r="376">
      <c r="A376" s="4"/>
      <c r="B376" s="4"/>
      <c r="C376" s="4"/>
      <c r="D376" s="4"/>
      <c r="E376" s="4"/>
      <c r="F376" s="4"/>
      <c r="G376" s="4"/>
      <c r="H376" s="8"/>
      <c r="I376" s="8"/>
      <c r="J376" s="8"/>
      <c r="K376" s="8"/>
      <c r="L376" s="119"/>
      <c r="M376" s="118"/>
      <c r="N376" s="119"/>
      <c r="O376" s="119"/>
      <c r="P376" s="119"/>
      <c r="Q376" s="119"/>
      <c r="R376" s="4"/>
      <c r="S376" s="4"/>
      <c r="T376" s="4"/>
      <c r="U376" s="4"/>
      <c r="V376" s="4"/>
      <c r="W376" s="4"/>
      <c r="X376" s="4"/>
      <c r="Y376" s="4"/>
      <c r="Z376" s="4"/>
      <c r="AA376" s="4"/>
      <c r="AB376" s="4"/>
      <c r="AC376" s="4"/>
      <c r="AD376" s="4"/>
    </row>
    <row r="377">
      <c r="A377" s="4"/>
      <c r="B377" s="4"/>
      <c r="C377" s="4"/>
      <c r="D377" s="4"/>
      <c r="E377" s="4"/>
      <c r="F377" s="4"/>
      <c r="G377" s="4"/>
      <c r="H377" s="8"/>
      <c r="I377" s="8"/>
      <c r="J377" s="8"/>
      <c r="K377" s="8"/>
      <c r="L377" s="119"/>
      <c r="M377" s="118"/>
      <c r="N377" s="119"/>
      <c r="O377" s="119"/>
      <c r="P377" s="119"/>
      <c r="Q377" s="119"/>
      <c r="R377" s="4"/>
      <c r="S377" s="4"/>
      <c r="T377" s="4"/>
      <c r="U377" s="4"/>
      <c r="V377" s="4"/>
      <c r="W377" s="4"/>
      <c r="X377" s="4"/>
      <c r="Y377" s="4"/>
      <c r="Z377" s="4"/>
      <c r="AA377" s="4"/>
      <c r="AB377" s="4"/>
      <c r="AC377" s="4"/>
      <c r="AD377" s="4"/>
    </row>
    <row r="378">
      <c r="A378" s="4"/>
      <c r="B378" s="4"/>
      <c r="C378" s="4"/>
      <c r="D378" s="4"/>
      <c r="E378" s="4"/>
      <c r="F378" s="4"/>
      <c r="G378" s="4"/>
      <c r="H378" s="8"/>
      <c r="I378" s="8"/>
      <c r="J378" s="8"/>
      <c r="K378" s="8"/>
      <c r="L378" s="119"/>
      <c r="M378" s="118"/>
      <c r="N378" s="119"/>
      <c r="O378" s="119"/>
      <c r="P378" s="119"/>
      <c r="Q378" s="119"/>
      <c r="R378" s="4"/>
      <c r="S378" s="4"/>
      <c r="T378" s="4"/>
      <c r="U378" s="4"/>
      <c r="V378" s="4"/>
      <c r="W378" s="4"/>
      <c r="X378" s="4"/>
      <c r="Y378" s="4"/>
      <c r="Z378" s="4"/>
      <c r="AA378" s="4"/>
      <c r="AB378" s="4"/>
      <c r="AC378" s="4"/>
      <c r="AD378" s="4"/>
    </row>
    <row r="379">
      <c r="A379" s="4"/>
      <c r="B379" s="4"/>
      <c r="C379" s="4"/>
      <c r="D379" s="4"/>
      <c r="E379" s="4"/>
      <c r="F379" s="4"/>
      <c r="G379" s="4"/>
      <c r="H379" s="8"/>
      <c r="I379" s="8"/>
      <c r="J379" s="8"/>
      <c r="K379" s="8"/>
      <c r="L379" s="119"/>
      <c r="M379" s="118"/>
      <c r="N379" s="119"/>
      <c r="O379" s="119"/>
      <c r="P379" s="119"/>
      <c r="Q379" s="119"/>
      <c r="R379" s="4"/>
      <c r="S379" s="4"/>
      <c r="T379" s="4"/>
      <c r="U379" s="4"/>
      <c r="V379" s="4"/>
      <c r="W379" s="4"/>
      <c r="X379" s="4"/>
      <c r="Y379" s="4"/>
      <c r="Z379" s="4"/>
      <c r="AA379" s="4"/>
      <c r="AB379" s="4"/>
      <c r="AC379" s="4"/>
      <c r="AD379" s="4"/>
    </row>
    <row r="380">
      <c r="A380" s="4"/>
      <c r="B380" s="4"/>
      <c r="C380" s="4"/>
      <c r="D380" s="4"/>
      <c r="E380" s="4"/>
      <c r="F380" s="4"/>
      <c r="G380" s="4"/>
      <c r="H380" s="8"/>
      <c r="I380" s="8"/>
      <c r="J380" s="8"/>
      <c r="K380" s="8"/>
      <c r="L380" s="119"/>
      <c r="M380" s="118"/>
      <c r="N380" s="119"/>
      <c r="O380" s="119"/>
      <c r="P380" s="119"/>
      <c r="Q380" s="119"/>
      <c r="R380" s="4"/>
      <c r="S380" s="4"/>
      <c r="T380" s="4"/>
      <c r="U380" s="4"/>
      <c r="V380" s="4"/>
      <c r="W380" s="4"/>
      <c r="X380" s="4"/>
      <c r="Y380" s="4"/>
      <c r="Z380" s="4"/>
      <c r="AA380" s="4"/>
      <c r="AB380" s="4"/>
      <c r="AC380" s="4"/>
      <c r="AD380" s="4"/>
    </row>
    <row r="381">
      <c r="A381" s="4"/>
      <c r="B381" s="4"/>
      <c r="C381" s="4"/>
      <c r="D381" s="4"/>
      <c r="E381" s="4"/>
      <c r="F381" s="4"/>
      <c r="G381" s="4"/>
      <c r="H381" s="8"/>
      <c r="I381" s="8"/>
      <c r="J381" s="8"/>
      <c r="K381" s="8"/>
      <c r="L381" s="119"/>
      <c r="M381" s="118"/>
      <c r="N381" s="119"/>
      <c r="O381" s="119"/>
      <c r="P381" s="119"/>
      <c r="Q381" s="119"/>
      <c r="R381" s="4"/>
      <c r="S381" s="4"/>
      <c r="T381" s="4"/>
      <c r="U381" s="4"/>
      <c r="V381" s="4"/>
      <c r="W381" s="4"/>
      <c r="X381" s="4"/>
      <c r="Y381" s="4"/>
      <c r="Z381" s="4"/>
      <c r="AA381" s="4"/>
      <c r="AB381" s="4"/>
      <c r="AC381" s="4"/>
      <c r="AD381" s="4"/>
    </row>
    <row r="382">
      <c r="A382" s="4"/>
      <c r="B382" s="4"/>
      <c r="C382" s="4"/>
      <c r="D382" s="4"/>
      <c r="E382" s="4"/>
      <c r="F382" s="4"/>
      <c r="G382" s="4"/>
      <c r="H382" s="8"/>
      <c r="I382" s="8"/>
      <c r="J382" s="8"/>
      <c r="K382" s="8"/>
      <c r="L382" s="119"/>
      <c r="M382" s="118"/>
      <c r="N382" s="119"/>
      <c r="O382" s="119"/>
      <c r="P382" s="119"/>
      <c r="Q382" s="119"/>
      <c r="R382" s="4"/>
      <c r="S382" s="4"/>
      <c r="T382" s="4"/>
      <c r="U382" s="4"/>
      <c r="V382" s="4"/>
      <c r="W382" s="4"/>
      <c r="X382" s="4"/>
      <c r="Y382" s="4"/>
      <c r="Z382" s="4"/>
      <c r="AA382" s="4"/>
      <c r="AB382" s="4"/>
      <c r="AC382" s="4"/>
      <c r="AD382" s="4"/>
    </row>
    <row r="383">
      <c r="A383" s="4"/>
      <c r="B383" s="4"/>
      <c r="C383" s="4"/>
      <c r="D383" s="4"/>
      <c r="E383" s="4"/>
      <c r="F383" s="4"/>
      <c r="G383" s="4"/>
      <c r="H383" s="8"/>
      <c r="I383" s="8"/>
      <c r="J383" s="8"/>
      <c r="K383" s="8"/>
      <c r="L383" s="119"/>
      <c r="M383" s="118"/>
      <c r="N383" s="119"/>
      <c r="O383" s="119"/>
      <c r="P383" s="119"/>
      <c r="Q383" s="119"/>
      <c r="R383" s="4"/>
      <c r="S383" s="4"/>
      <c r="T383" s="4"/>
      <c r="U383" s="4"/>
      <c r="V383" s="4"/>
      <c r="W383" s="4"/>
      <c r="X383" s="4"/>
      <c r="Y383" s="4"/>
      <c r="Z383" s="4"/>
      <c r="AA383" s="4"/>
      <c r="AB383" s="4"/>
      <c r="AC383" s="4"/>
      <c r="AD383" s="4"/>
    </row>
    <row r="384">
      <c r="A384" s="4"/>
      <c r="B384" s="4"/>
      <c r="C384" s="4"/>
      <c r="D384" s="4"/>
      <c r="E384" s="4"/>
      <c r="F384" s="4"/>
      <c r="G384" s="4"/>
      <c r="H384" s="8"/>
      <c r="I384" s="8"/>
      <c r="J384" s="8"/>
      <c r="K384" s="8"/>
      <c r="L384" s="119"/>
      <c r="M384" s="118"/>
      <c r="N384" s="119"/>
      <c r="O384" s="119"/>
      <c r="P384" s="119"/>
      <c r="Q384" s="119"/>
      <c r="R384" s="4"/>
      <c r="S384" s="4"/>
      <c r="T384" s="4"/>
      <c r="U384" s="4"/>
      <c r="V384" s="4"/>
      <c r="W384" s="4"/>
      <c r="X384" s="4"/>
      <c r="Y384" s="4"/>
      <c r="Z384" s="4"/>
      <c r="AA384" s="4"/>
      <c r="AB384" s="4"/>
      <c r="AC384" s="4"/>
      <c r="AD384" s="4"/>
    </row>
    <row r="385">
      <c r="A385" s="4"/>
      <c r="B385" s="4"/>
      <c r="C385" s="4"/>
      <c r="D385" s="4"/>
      <c r="E385" s="4"/>
      <c r="F385" s="4"/>
      <c r="G385" s="4"/>
      <c r="H385" s="8"/>
      <c r="I385" s="8"/>
      <c r="J385" s="8"/>
      <c r="K385" s="8"/>
      <c r="L385" s="119"/>
      <c r="M385" s="118"/>
      <c r="N385" s="119"/>
      <c r="O385" s="119"/>
      <c r="P385" s="119"/>
      <c r="Q385" s="119"/>
      <c r="R385" s="4"/>
      <c r="S385" s="4"/>
      <c r="T385" s="4"/>
      <c r="U385" s="4"/>
      <c r="V385" s="4"/>
      <c r="W385" s="4"/>
      <c r="X385" s="4"/>
      <c r="Y385" s="4"/>
      <c r="Z385" s="4"/>
      <c r="AA385" s="4"/>
      <c r="AB385" s="4"/>
      <c r="AC385" s="4"/>
      <c r="AD385" s="4"/>
    </row>
    <row r="386">
      <c r="A386" s="4"/>
      <c r="B386" s="4"/>
      <c r="C386" s="4"/>
      <c r="D386" s="4"/>
      <c r="E386" s="4"/>
      <c r="F386" s="4"/>
      <c r="G386" s="4"/>
      <c r="H386" s="8"/>
      <c r="I386" s="8"/>
      <c r="J386" s="8"/>
      <c r="K386" s="8"/>
      <c r="L386" s="119"/>
      <c r="M386" s="118"/>
      <c r="N386" s="119"/>
      <c r="O386" s="119"/>
      <c r="P386" s="119"/>
      <c r="Q386" s="119"/>
      <c r="R386" s="4"/>
      <c r="S386" s="4"/>
      <c r="T386" s="4"/>
      <c r="U386" s="4"/>
      <c r="V386" s="4"/>
      <c r="W386" s="4"/>
      <c r="X386" s="4"/>
      <c r="Y386" s="4"/>
      <c r="Z386" s="4"/>
      <c r="AA386" s="4"/>
      <c r="AB386" s="4"/>
      <c r="AC386" s="4"/>
      <c r="AD386" s="4"/>
    </row>
    <row r="387">
      <c r="A387" s="4"/>
      <c r="B387" s="4"/>
      <c r="C387" s="4"/>
      <c r="D387" s="4"/>
      <c r="E387" s="4"/>
      <c r="F387" s="4"/>
      <c r="G387" s="4"/>
      <c r="H387" s="8"/>
      <c r="I387" s="8"/>
      <c r="J387" s="8"/>
      <c r="K387" s="8"/>
      <c r="L387" s="119"/>
      <c r="M387" s="118"/>
      <c r="N387" s="119"/>
      <c r="O387" s="119"/>
      <c r="P387" s="119"/>
      <c r="Q387" s="119"/>
      <c r="R387" s="4"/>
      <c r="S387" s="4"/>
      <c r="T387" s="4"/>
      <c r="U387" s="4"/>
      <c r="V387" s="4"/>
      <c r="W387" s="4"/>
      <c r="X387" s="4"/>
      <c r="Y387" s="4"/>
      <c r="Z387" s="4"/>
      <c r="AA387" s="4"/>
      <c r="AB387" s="4"/>
      <c r="AC387" s="4"/>
      <c r="AD387" s="4"/>
    </row>
    <row r="388">
      <c r="A388" s="4"/>
      <c r="B388" s="4"/>
      <c r="C388" s="4"/>
      <c r="D388" s="4"/>
      <c r="E388" s="4"/>
      <c r="F388" s="4"/>
      <c r="G388" s="4"/>
      <c r="H388" s="8"/>
      <c r="I388" s="8"/>
      <c r="J388" s="8"/>
      <c r="K388" s="8"/>
      <c r="L388" s="119"/>
      <c r="M388" s="118"/>
      <c r="N388" s="119"/>
      <c r="O388" s="119"/>
      <c r="P388" s="119"/>
      <c r="Q388" s="119"/>
      <c r="R388" s="4"/>
      <c r="S388" s="4"/>
      <c r="T388" s="4"/>
      <c r="U388" s="4"/>
      <c r="V388" s="4"/>
      <c r="W388" s="4"/>
      <c r="X388" s="4"/>
      <c r="Y388" s="4"/>
      <c r="Z388" s="4"/>
      <c r="AA388" s="4"/>
      <c r="AB388" s="4"/>
      <c r="AC388" s="4"/>
      <c r="AD388" s="4"/>
    </row>
    <row r="389">
      <c r="A389" s="4"/>
      <c r="B389" s="4"/>
      <c r="C389" s="4"/>
      <c r="D389" s="4"/>
      <c r="E389" s="4"/>
      <c r="F389" s="4"/>
      <c r="G389" s="4"/>
      <c r="H389" s="8"/>
      <c r="I389" s="8"/>
      <c r="J389" s="8"/>
      <c r="K389" s="8"/>
      <c r="L389" s="119"/>
      <c r="M389" s="118"/>
      <c r="N389" s="119"/>
      <c r="O389" s="119"/>
      <c r="P389" s="119"/>
      <c r="Q389" s="119"/>
      <c r="R389" s="4"/>
      <c r="S389" s="4"/>
      <c r="T389" s="4"/>
      <c r="U389" s="4"/>
      <c r="V389" s="4"/>
      <c r="W389" s="4"/>
      <c r="X389" s="4"/>
      <c r="Y389" s="4"/>
      <c r="Z389" s="4"/>
      <c r="AA389" s="4"/>
      <c r="AB389" s="4"/>
      <c r="AC389" s="4"/>
      <c r="AD389" s="4"/>
    </row>
    <row r="390">
      <c r="A390" s="4"/>
      <c r="B390" s="4"/>
      <c r="C390" s="4"/>
      <c r="D390" s="4"/>
      <c r="E390" s="4"/>
      <c r="F390" s="4"/>
      <c r="G390" s="4"/>
      <c r="H390" s="8"/>
      <c r="I390" s="8"/>
      <c r="J390" s="8"/>
      <c r="K390" s="8"/>
      <c r="L390" s="119"/>
      <c r="M390" s="118"/>
      <c r="N390" s="119"/>
      <c r="O390" s="119"/>
      <c r="P390" s="119"/>
      <c r="Q390" s="119"/>
      <c r="R390" s="4"/>
      <c r="S390" s="4"/>
      <c r="T390" s="4"/>
      <c r="U390" s="4"/>
      <c r="V390" s="4"/>
      <c r="W390" s="4"/>
      <c r="X390" s="4"/>
      <c r="Y390" s="4"/>
      <c r="Z390" s="4"/>
      <c r="AA390" s="4"/>
      <c r="AB390" s="4"/>
      <c r="AC390" s="4"/>
      <c r="AD390" s="4"/>
    </row>
    <row r="391">
      <c r="A391" s="4"/>
      <c r="B391" s="4"/>
      <c r="C391" s="4"/>
      <c r="D391" s="4"/>
      <c r="E391" s="4"/>
      <c r="F391" s="4"/>
      <c r="G391" s="4"/>
      <c r="H391" s="8"/>
      <c r="I391" s="8"/>
      <c r="J391" s="8"/>
      <c r="K391" s="8"/>
      <c r="L391" s="119"/>
      <c r="M391" s="118"/>
      <c r="N391" s="119"/>
      <c r="O391" s="119"/>
      <c r="P391" s="119"/>
      <c r="Q391" s="119"/>
      <c r="R391" s="4"/>
      <c r="S391" s="4"/>
      <c r="T391" s="4"/>
      <c r="U391" s="4"/>
      <c r="V391" s="4"/>
      <c r="W391" s="4"/>
      <c r="X391" s="4"/>
      <c r="Y391" s="4"/>
      <c r="Z391" s="4"/>
      <c r="AA391" s="4"/>
      <c r="AB391" s="4"/>
      <c r="AC391" s="4"/>
      <c r="AD391" s="4"/>
    </row>
    <row r="392">
      <c r="A392" s="4"/>
      <c r="B392" s="4"/>
      <c r="C392" s="4"/>
      <c r="D392" s="4"/>
      <c r="E392" s="4"/>
      <c r="F392" s="4"/>
      <c r="G392" s="4"/>
      <c r="H392" s="8"/>
      <c r="I392" s="8"/>
      <c r="J392" s="8"/>
      <c r="K392" s="8"/>
      <c r="L392" s="119"/>
      <c r="M392" s="118"/>
      <c r="N392" s="119"/>
      <c r="O392" s="119"/>
      <c r="P392" s="119"/>
      <c r="Q392" s="119"/>
      <c r="R392" s="4"/>
      <c r="S392" s="4"/>
      <c r="T392" s="4"/>
      <c r="U392" s="4"/>
      <c r="V392" s="4"/>
      <c r="W392" s="4"/>
      <c r="X392" s="4"/>
      <c r="Y392" s="4"/>
      <c r="Z392" s="4"/>
      <c r="AA392" s="4"/>
      <c r="AB392" s="4"/>
      <c r="AC392" s="4"/>
      <c r="AD392" s="4"/>
    </row>
    <row r="393">
      <c r="A393" s="4"/>
      <c r="B393" s="4"/>
      <c r="C393" s="4"/>
      <c r="D393" s="4"/>
      <c r="E393" s="4"/>
      <c r="F393" s="4"/>
      <c r="G393" s="4"/>
      <c r="H393" s="8"/>
      <c r="I393" s="8"/>
      <c r="J393" s="8"/>
      <c r="K393" s="8"/>
      <c r="L393" s="119"/>
      <c r="M393" s="118"/>
      <c r="N393" s="119"/>
      <c r="O393" s="119"/>
      <c r="P393" s="119"/>
      <c r="Q393" s="119"/>
      <c r="R393" s="4"/>
      <c r="S393" s="4"/>
      <c r="T393" s="4"/>
      <c r="U393" s="4"/>
      <c r="V393" s="4"/>
      <c r="W393" s="4"/>
      <c r="X393" s="4"/>
      <c r="Y393" s="4"/>
      <c r="Z393" s="4"/>
      <c r="AA393" s="4"/>
      <c r="AB393" s="4"/>
      <c r="AC393" s="4"/>
      <c r="AD393" s="4"/>
    </row>
    <row r="394">
      <c r="A394" s="4"/>
      <c r="B394" s="4"/>
      <c r="C394" s="4"/>
      <c r="D394" s="4"/>
      <c r="E394" s="4"/>
      <c r="F394" s="4"/>
      <c r="G394" s="4"/>
      <c r="H394" s="8"/>
      <c r="I394" s="8"/>
      <c r="J394" s="8"/>
      <c r="K394" s="8"/>
      <c r="L394" s="119"/>
      <c r="M394" s="118"/>
      <c r="N394" s="119"/>
      <c r="O394" s="119"/>
      <c r="P394" s="119"/>
      <c r="Q394" s="119"/>
      <c r="R394" s="4"/>
      <c r="S394" s="4"/>
      <c r="T394" s="4"/>
      <c r="U394" s="4"/>
      <c r="V394" s="4"/>
      <c r="W394" s="4"/>
      <c r="X394" s="4"/>
      <c r="Y394" s="4"/>
      <c r="Z394" s="4"/>
      <c r="AA394" s="4"/>
      <c r="AB394" s="4"/>
      <c r="AC394" s="4"/>
      <c r="AD394" s="4"/>
    </row>
    <row r="395">
      <c r="A395" s="4"/>
      <c r="B395" s="4"/>
      <c r="C395" s="4"/>
      <c r="D395" s="4"/>
      <c r="E395" s="4"/>
      <c r="F395" s="4"/>
      <c r="G395" s="4"/>
      <c r="H395" s="8"/>
      <c r="I395" s="8"/>
      <c r="J395" s="8"/>
      <c r="K395" s="8"/>
      <c r="L395" s="119"/>
      <c r="M395" s="118"/>
      <c r="N395" s="119"/>
      <c r="O395" s="119"/>
      <c r="P395" s="119"/>
      <c r="Q395" s="119"/>
      <c r="R395" s="4"/>
      <c r="S395" s="4"/>
      <c r="T395" s="4"/>
      <c r="U395" s="4"/>
      <c r="V395" s="4"/>
      <c r="W395" s="4"/>
      <c r="X395" s="4"/>
      <c r="Y395" s="4"/>
      <c r="Z395" s="4"/>
      <c r="AA395" s="4"/>
      <c r="AB395" s="4"/>
      <c r="AC395" s="4"/>
      <c r="AD395" s="4"/>
    </row>
    <row r="396">
      <c r="A396" s="4"/>
      <c r="B396" s="4"/>
      <c r="C396" s="4"/>
      <c r="D396" s="4"/>
      <c r="E396" s="4"/>
      <c r="F396" s="4"/>
      <c r="G396" s="4"/>
      <c r="H396" s="8"/>
      <c r="I396" s="8"/>
      <c r="J396" s="8"/>
      <c r="K396" s="8"/>
      <c r="L396" s="119"/>
      <c r="M396" s="118"/>
      <c r="N396" s="119"/>
      <c r="O396" s="119"/>
      <c r="P396" s="119"/>
      <c r="Q396" s="119"/>
      <c r="R396" s="4"/>
      <c r="S396" s="4"/>
      <c r="T396" s="4"/>
      <c r="U396" s="4"/>
      <c r="V396" s="4"/>
      <c r="W396" s="4"/>
      <c r="X396" s="4"/>
      <c r="Y396" s="4"/>
      <c r="Z396" s="4"/>
      <c r="AA396" s="4"/>
      <c r="AB396" s="4"/>
      <c r="AC396" s="4"/>
      <c r="AD396" s="4"/>
    </row>
    <row r="397">
      <c r="A397" s="4"/>
      <c r="B397" s="4"/>
      <c r="C397" s="4"/>
      <c r="D397" s="4"/>
      <c r="E397" s="4"/>
      <c r="F397" s="4"/>
      <c r="G397" s="4"/>
      <c r="H397" s="8"/>
      <c r="I397" s="8"/>
      <c r="J397" s="8"/>
      <c r="K397" s="8"/>
      <c r="L397" s="119"/>
      <c r="M397" s="118"/>
      <c r="N397" s="119"/>
      <c r="O397" s="119"/>
      <c r="P397" s="119"/>
      <c r="Q397" s="119"/>
      <c r="R397" s="4"/>
      <c r="S397" s="4"/>
      <c r="T397" s="4"/>
      <c r="U397" s="4"/>
      <c r="V397" s="4"/>
      <c r="W397" s="4"/>
      <c r="X397" s="4"/>
      <c r="Y397" s="4"/>
      <c r="Z397" s="4"/>
      <c r="AA397" s="4"/>
      <c r="AB397" s="4"/>
      <c r="AC397" s="4"/>
      <c r="AD397" s="4"/>
    </row>
    <row r="398">
      <c r="A398" s="4"/>
      <c r="B398" s="4"/>
      <c r="C398" s="4"/>
      <c r="D398" s="4"/>
      <c r="E398" s="4"/>
      <c r="F398" s="4"/>
      <c r="G398" s="4"/>
      <c r="H398" s="8"/>
      <c r="I398" s="8"/>
      <c r="J398" s="8"/>
      <c r="K398" s="8"/>
      <c r="L398" s="119"/>
      <c r="M398" s="118"/>
      <c r="N398" s="119"/>
      <c r="O398" s="119"/>
      <c r="P398" s="119"/>
      <c r="Q398" s="119"/>
      <c r="R398" s="4"/>
      <c r="S398" s="4"/>
      <c r="T398" s="4"/>
      <c r="U398" s="4"/>
      <c r="V398" s="4"/>
      <c r="W398" s="4"/>
      <c r="X398" s="4"/>
      <c r="Y398" s="4"/>
      <c r="Z398" s="4"/>
      <c r="AA398" s="4"/>
      <c r="AB398" s="4"/>
      <c r="AC398" s="4"/>
      <c r="AD398" s="4"/>
    </row>
    <row r="399">
      <c r="A399" s="4"/>
      <c r="B399" s="4"/>
      <c r="C399" s="4"/>
      <c r="D399" s="4"/>
      <c r="E399" s="4"/>
      <c r="F399" s="4"/>
      <c r="G399" s="4"/>
      <c r="H399" s="8"/>
      <c r="I399" s="8"/>
      <c r="J399" s="8"/>
      <c r="K399" s="8"/>
      <c r="L399" s="119"/>
      <c r="M399" s="118"/>
      <c r="N399" s="119"/>
      <c r="O399" s="119"/>
      <c r="P399" s="119"/>
      <c r="Q399" s="119"/>
      <c r="R399" s="4"/>
      <c r="S399" s="4"/>
      <c r="T399" s="4"/>
      <c r="U399" s="4"/>
      <c r="V399" s="4"/>
      <c r="W399" s="4"/>
      <c r="X399" s="4"/>
      <c r="Y399" s="4"/>
      <c r="Z399" s="4"/>
      <c r="AA399" s="4"/>
      <c r="AB399" s="4"/>
      <c r="AC399" s="4"/>
      <c r="AD399" s="4"/>
    </row>
    <row r="400">
      <c r="A400" s="4"/>
      <c r="B400" s="4"/>
      <c r="C400" s="4"/>
      <c r="D400" s="4"/>
      <c r="E400" s="4"/>
      <c r="F400" s="4"/>
      <c r="G400" s="4"/>
      <c r="H400" s="8"/>
      <c r="I400" s="8"/>
      <c r="J400" s="8"/>
      <c r="K400" s="8"/>
      <c r="L400" s="119"/>
      <c r="M400" s="118"/>
      <c r="N400" s="119"/>
      <c r="O400" s="119"/>
      <c r="P400" s="119"/>
      <c r="Q400" s="119"/>
      <c r="R400" s="4"/>
      <c r="S400" s="4"/>
      <c r="T400" s="4"/>
      <c r="U400" s="4"/>
      <c r="V400" s="4"/>
      <c r="W400" s="4"/>
      <c r="X400" s="4"/>
      <c r="Y400" s="4"/>
      <c r="Z400" s="4"/>
      <c r="AA400" s="4"/>
      <c r="AB400" s="4"/>
      <c r="AC400" s="4"/>
      <c r="AD400" s="4"/>
    </row>
    <row r="401">
      <c r="A401" s="4"/>
      <c r="B401" s="4"/>
      <c r="C401" s="4"/>
      <c r="D401" s="4"/>
      <c r="E401" s="4"/>
      <c r="F401" s="4"/>
      <c r="G401" s="4"/>
      <c r="H401" s="8"/>
      <c r="I401" s="8"/>
      <c r="J401" s="8"/>
      <c r="K401" s="8"/>
      <c r="L401" s="119"/>
      <c r="M401" s="118"/>
      <c r="N401" s="119"/>
      <c r="O401" s="119"/>
      <c r="P401" s="119"/>
      <c r="Q401" s="119"/>
      <c r="R401" s="4"/>
      <c r="S401" s="4"/>
      <c r="T401" s="4"/>
      <c r="U401" s="4"/>
      <c r="V401" s="4"/>
      <c r="W401" s="4"/>
      <c r="X401" s="4"/>
      <c r="Y401" s="4"/>
      <c r="Z401" s="4"/>
      <c r="AA401" s="4"/>
      <c r="AB401" s="4"/>
      <c r="AC401" s="4"/>
      <c r="AD401" s="4"/>
    </row>
    <row r="402">
      <c r="A402" s="4"/>
      <c r="B402" s="4"/>
      <c r="C402" s="4"/>
      <c r="D402" s="4"/>
      <c r="E402" s="4"/>
      <c r="F402" s="4"/>
      <c r="G402" s="4"/>
      <c r="H402" s="8"/>
      <c r="I402" s="8"/>
      <c r="J402" s="8"/>
      <c r="K402" s="8"/>
      <c r="L402" s="119"/>
      <c r="M402" s="118"/>
      <c r="N402" s="119"/>
      <c r="O402" s="119"/>
      <c r="P402" s="119"/>
      <c r="Q402" s="119"/>
      <c r="R402" s="4"/>
      <c r="S402" s="4"/>
      <c r="T402" s="4"/>
      <c r="U402" s="4"/>
      <c r="V402" s="4"/>
      <c r="W402" s="4"/>
      <c r="X402" s="4"/>
      <c r="Y402" s="4"/>
      <c r="Z402" s="4"/>
      <c r="AA402" s="4"/>
      <c r="AB402" s="4"/>
      <c r="AC402" s="4"/>
      <c r="AD402" s="4"/>
    </row>
    <row r="403">
      <c r="A403" s="4"/>
      <c r="B403" s="4"/>
      <c r="C403" s="4"/>
      <c r="D403" s="4"/>
      <c r="E403" s="4"/>
      <c r="F403" s="4"/>
      <c r="G403" s="4"/>
      <c r="H403" s="8"/>
      <c r="I403" s="8"/>
      <c r="J403" s="8"/>
      <c r="K403" s="8"/>
      <c r="L403" s="119"/>
      <c r="M403" s="118"/>
      <c r="N403" s="119"/>
      <c r="O403" s="119"/>
      <c r="P403" s="119"/>
      <c r="Q403" s="119"/>
      <c r="R403" s="4"/>
      <c r="S403" s="4"/>
      <c r="T403" s="4"/>
      <c r="U403" s="4"/>
      <c r="V403" s="4"/>
      <c r="W403" s="4"/>
      <c r="X403" s="4"/>
      <c r="Y403" s="4"/>
      <c r="Z403" s="4"/>
      <c r="AA403" s="4"/>
      <c r="AB403" s="4"/>
      <c r="AC403" s="4"/>
      <c r="AD403" s="4"/>
    </row>
    <row r="404">
      <c r="A404" s="4"/>
      <c r="B404" s="4"/>
      <c r="C404" s="4"/>
      <c r="D404" s="4"/>
      <c r="E404" s="4"/>
      <c r="F404" s="4"/>
      <c r="G404" s="4"/>
      <c r="H404" s="8"/>
      <c r="I404" s="8"/>
      <c r="J404" s="8"/>
      <c r="K404" s="8"/>
      <c r="L404" s="119"/>
      <c r="M404" s="118"/>
      <c r="N404" s="119"/>
      <c r="O404" s="119"/>
      <c r="P404" s="119"/>
      <c r="Q404" s="119"/>
      <c r="R404" s="4"/>
      <c r="S404" s="4"/>
      <c r="T404" s="4"/>
      <c r="U404" s="4"/>
      <c r="V404" s="4"/>
      <c r="W404" s="4"/>
      <c r="X404" s="4"/>
      <c r="Y404" s="4"/>
      <c r="Z404" s="4"/>
      <c r="AA404" s="4"/>
      <c r="AB404" s="4"/>
      <c r="AC404" s="4"/>
      <c r="AD404" s="4"/>
    </row>
    <row r="405">
      <c r="A405" s="4"/>
      <c r="B405" s="4"/>
      <c r="C405" s="4"/>
      <c r="D405" s="4"/>
      <c r="E405" s="4"/>
      <c r="F405" s="4"/>
      <c r="G405" s="4"/>
      <c r="H405" s="8"/>
      <c r="I405" s="8"/>
      <c r="J405" s="8"/>
      <c r="K405" s="8"/>
      <c r="L405" s="119"/>
      <c r="M405" s="118"/>
      <c r="N405" s="119"/>
      <c r="O405" s="119"/>
      <c r="P405" s="119"/>
      <c r="Q405" s="119"/>
      <c r="R405" s="4"/>
      <c r="S405" s="4"/>
      <c r="T405" s="4"/>
      <c r="U405" s="4"/>
      <c r="V405" s="4"/>
      <c r="W405" s="4"/>
      <c r="X405" s="4"/>
      <c r="Y405" s="4"/>
      <c r="Z405" s="4"/>
      <c r="AA405" s="4"/>
      <c r="AB405" s="4"/>
      <c r="AC405" s="4"/>
      <c r="AD405" s="4"/>
    </row>
    <row r="406">
      <c r="A406" s="4"/>
      <c r="B406" s="4"/>
      <c r="C406" s="4"/>
      <c r="D406" s="4"/>
      <c r="E406" s="4"/>
      <c r="F406" s="4"/>
      <c r="G406" s="4"/>
      <c r="H406" s="8"/>
      <c r="I406" s="8"/>
      <c r="J406" s="8"/>
      <c r="K406" s="8"/>
      <c r="L406" s="119"/>
      <c r="M406" s="118"/>
      <c r="N406" s="119"/>
      <c r="O406" s="119"/>
      <c r="P406" s="119"/>
      <c r="Q406" s="119"/>
      <c r="R406" s="4"/>
      <c r="S406" s="4"/>
      <c r="T406" s="4"/>
      <c r="U406" s="4"/>
      <c r="V406" s="4"/>
      <c r="W406" s="4"/>
      <c r="X406" s="4"/>
      <c r="Y406" s="4"/>
      <c r="Z406" s="4"/>
      <c r="AA406" s="4"/>
      <c r="AB406" s="4"/>
      <c r="AC406" s="4"/>
      <c r="AD406" s="4"/>
    </row>
    <row r="407">
      <c r="A407" s="4"/>
      <c r="B407" s="4"/>
      <c r="C407" s="4"/>
      <c r="D407" s="4"/>
      <c r="E407" s="4"/>
      <c r="F407" s="4"/>
      <c r="G407" s="4"/>
      <c r="H407" s="8"/>
      <c r="I407" s="8"/>
      <c r="J407" s="8"/>
      <c r="K407" s="8"/>
      <c r="L407" s="119"/>
      <c r="M407" s="118"/>
      <c r="N407" s="119"/>
      <c r="O407" s="119"/>
      <c r="P407" s="119"/>
      <c r="Q407" s="119"/>
      <c r="R407" s="4"/>
      <c r="S407" s="4"/>
      <c r="T407" s="4"/>
      <c r="U407" s="4"/>
      <c r="V407" s="4"/>
      <c r="W407" s="4"/>
      <c r="X407" s="4"/>
      <c r="Y407" s="4"/>
      <c r="Z407" s="4"/>
      <c r="AA407" s="4"/>
      <c r="AB407" s="4"/>
      <c r="AC407" s="4"/>
      <c r="AD407" s="4"/>
    </row>
    <row r="408">
      <c r="A408" s="4"/>
      <c r="B408" s="4"/>
      <c r="C408" s="4"/>
      <c r="D408" s="4"/>
      <c r="E408" s="4"/>
      <c r="F408" s="4"/>
      <c r="G408" s="4"/>
      <c r="H408" s="8"/>
      <c r="I408" s="8"/>
      <c r="J408" s="8"/>
      <c r="K408" s="8"/>
      <c r="L408" s="119"/>
      <c r="M408" s="118"/>
      <c r="N408" s="119"/>
      <c r="O408" s="119"/>
      <c r="P408" s="119"/>
      <c r="Q408" s="119"/>
      <c r="R408" s="4"/>
      <c r="S408" s="4"/>
      <c r="T408" s="4"/>
      <c r="U408" s="4"/>
      <c r="V408" s="4"/>
      <c r="W408" s="4"/>
      <c r="X408" s="4"/>
      <c r="Y408" s="4"/>
      <c r="Z408" s="4"/>
      <c r="AA408" s="4"/>
      <c r="AB408" s="4"/>
      <c r="AC408" s="4"/>
      <c r="AD408" s="4"/>
    </row>
    <row r="409">
      <c r="A409" s="4"/>
      <c r="B409" s="4"/>
      <c r="C409" s="4"/>
      <c r="D409" s="4"/>
      <c r="E409" s="4"/>
      <c r="F409" s="4"/>
      <c r="G409" s="4"/>
      <c r="H409" s="8"/>
      <c r="I409" s="8"/>
      <c r="J409" s="8"/>
      <c r="K409" s="8"/>
      <c r="L409" s="119"/>
      <c r="M409" s="118"/>
      <c r="N409" s="119"/>
      <c r="O409" s="119"/>
      <c r="P409" s="119"/>
      <c r="Q409" s="119"/>
      <c r="R409" s="4"/>
      <c r="S409" s="4"/>
      <c r="T409" s="4"/>
      <c r="U409" s="4"/>
      <c r="V409" s="4"/>
      <c r="W409" s="4"/>
      <c r="X409" s="4"/>
      <c r="Y409" s="4"/>
      <c r="Z409" s="4"/>
      <c r="AA409" s="4"/>
      <c r="AB409" s="4"/>
      <c r="AC409" s="4"/>
      <c r="AD409" s="4"/>
    </row>
    <row r="410">
      <c r="A410" s="4"/>
      <c r="B410" s="4"/>
      <c r="C410" s="4"/>
      <c r="D410" s="4"/>
      <c r="E410" s="4"/>
      <c r="F410" s="4"/>
      <c r="G410" s="4"/>
      <c r="H410" s="8"/>
      <c r="I410" s="8"/>
      <c r="J410" s="8"/>
      <c r="K410" s="8"/>
      <c r="L410" s="119"/>
      <c r="M410" s="118"/>
      <c r="N410" s="119"/>
      <c r="O410" s="119"/>
      <c r="P410" s="119"/>
      <c r="Q410" s="119"/>
      <c r="R410" s="4"/>
      <c r="S410" s="4"/>
      <c r="T410" s="4"/>
      <c r="U410" s="4"/>
      <c r="V410" s="4"/>
      <c r="W410" s="4"/>
      <c r="X410" s="4"/>
      <c r="Y410" s="4"/>
      <c r="Z410" s="4"/>
      <c r="AA410" s="4"/>
      <c r="AB410" s="4"/>
      <c r="AC410" s="4"/>
      <c r="AD410" s="4"/>
    </row>
    <row r="411">
      <c r="A411" s="4"/>
      <c r="B411" s="4"/>
      <c r="C411" s="4"/>
      <c r="D411" s="4"/>
      <c r="E411" s="4"/>
      <c r="F411" s="4"/>
      <c r="G411" s="4"/>
      <c r="H411" s="8"/>
      <c r="I411" s="8"/>
      <c r="J411" s="8"/>
      <c r="K411" s="8"/>
      <c r="L411" s="119"/>
      <c r="M411" s="118"/>
      <c r="N411" s="119"/>
      <c r="O411" s="119"/>
      <c r="P411" s="119"/>
      <c r="Q411" s="119"/>
      <c r="R411" s="4"/>
      <c r="S411" s="4"/>
      <c r="T411" s="4"/>
      <c r="U411" s="4"/>
      <c r="V411" s="4"/>
      <c r="W411" s="4"/>
      <c r="X411" s="4"/>
      <c r="Y411" s="4"/>
      <c r="Z411" s="4"/>
      <c r="AA411" s="4"/>
      <c r="AB411" s="4"/>
      <c r="AC411" s="4"/>
      <c r="AD411" s="4"/>
    </row>
    <row r="412">
      <c r="A412" s="4"/>
      <c r="B412" s="4"/>
      <c r="C412" s="4"/>
      <c r="D412" s="4"/>
      <c r="E412" s="4"/>
      <c r="F412" s="4"/>
      <c r="G412" s="4"/>
      <c r="H412" s="8"/>
      <c r="I412" s="8"/>
      <c r="J412" s="8"/>
      <c r="K412" s="8"/>
      <c r="L412" s="119"/>
      <c r="M412" s="118"/>
      <c r="N412" s="119"/>
      <c r="O412" s="119"/>
      <c r="P412" s="119"/>
      <c r="Q412" s="119"/>
      <c r="R412" s="4"/>
      <c r="S412" s="4"/>
      <c r="T412" s="4"/>
      <c r="U412" s="4"/>
      <c r="V412" s="4"/>
      <c r="W412" s="4"/>
      <c r="X412" s="4"/>
      <c r="Y412" s="4"/>
      <c r="Z412" s="4"/>
      <c r="AA412" s="4"/>
      <c r="AB412" s="4"/>
      <c r="AC412" s="4"/>
      <c r="AD412" s="4"/>
    </row>
    <row r="413">
      <c r="A413" s="4"/>
      <c r="B413" s="4"/>
      <c r="C413" s="4"/>
      <c r="D413" s="4"/>
      <c r="E413" s="4"/>
      <c r="F413" s="4"/>
      <c r="G413" s="4"/>
      <c r="H413" s="8"/>
      <c r="I413" s="8"/>
      <c r="J413" s="8"/>
      <c r="K413" s="8"/>
      <c r="L413" s="119"/>
      <c r="M413" s="118"/>
      <c r="N413" s="119"/>
      <c r="O413" s="119"/>
      <c r="P413" s="119"/>
      <c r="Q413" s="119"/>
      <c r="R413" s="4"/>
      <c r="S413" s="4"/>
      <c r="T413" s="4"/>
      <c r="U413" s="4"/>
      <c r="V413" s="4"/>
      <c r="W413" s="4"/>
      <c r="X413" s="4"/>
      <c r="Y413" s="4"/>
      <c r="Z413" s="4"/>
      <c r="AA413" s="4"/>
      <c r="AB413" s="4"/>
      <c r="AC413" s="4"/>
      <c r="AD413" s="4"/>
    </row>
    <row r="414">
      <c r="A414" s="4"/>
      <c r="B414" s="4"/>
      <c r="C414" s="4"/>
      <c r="D414" s="4"/>
      <c r="E414" s="4"/>
      <c r="F414" s="4"/>
      <c r="G414" s="4"/>
      <c r="H414" s="8"/>
      <c r="I414" s="8"/>
      <c r="J414" s="8"/>
      <c r="K414" s="8"/>
      <c r="L414" s="119"/>
      <c r="M414" s="118"/>
      <c r="N414" s="119"/>
      <c r="O414" s="119"/>
      <c r="P414" s="119"/>
      <c r="Q414" s="119"/>
      <c r="R414" s="4"/>
      <c r="S414" s="4"/>
      <c r="T414" s="4"/>
      <c r="U414" s="4"/>
      <c r="V414" s="4"/>
      <c r="W414" s="4"/>
      <c r="X414" s="4"/>
      <c r="Y414" s="4"/>
      <c r="Z414" s="4"/>
      <c r="AA414" s="4"/>
      <c r="AB414" s="4"/>
      <c r="AC414" s="4"/>
      <c r="AD414" s="4"/>
    </row>
    <row r="415">
      <c r="A415" s="4"/>
      <c r="B415" s="4"/>
      <c r="C415" s="4"/>
      <c r="D415" s="4"/>
      <c r="E415" s="4"/>
      <c r="F415" s="4"/>
      <c r="G415" s="4"/>
      <c r="H415" s="8"/>
      <c r="I415" s="8"/>
      <c r="J415" s="8"/>
      <c r="K415" s="8"/>
      <c r="L415" s="119"/>
      <c r="M415" s="118"/>
      <c r="N415" s="119"/>
      <c r="O415" s="119"/>
      <c r="P415" s="119"/>
      <c r="Q415" s="119"/>
      <c r="R415" s="4"/>
      <c r="S415" s="4"/>
      <c r="T415" s="4"/>
      <c r="U415" s="4"/>
      <c r="V415" s="4"/>
      <c r="W415" s="4"/>
      <c r="X415" s="4"/>
      <c r="Y415" s="4"/>
      <c r="Z415" s="4"/>
      <c r="AA415" s="4"/>
      <c r="AB415" s="4"/>
      <c r="AC415" s="4"/>
      <c r="AD415" s="4"/>
    </row>
    <row r="416">
      <c r="A416" s="4"/>
      <c r="B416" s="4"/>
      <c r="C416" s="4"/>
      <c r="D416" s="4"/>
      <c r="E416" s="4"/>
      <c r="F416" s="4"/>
      <c r="G416" s="4"/>
      <c r="H416" s="8"/>
      <c r="I416" s="8"/>
      <c r="J416" s="8"/>
      <c r="K416" s="8"/>
      <c r="L416" s="119"/>
      <c r="M416" s="118"/>
      <c r="N416" s="119"/>
      <c r="O416" s="119"/>
      <c r="P416" s="119"/>
      <c r="Q416" s="119"/>
      <c r="R416" s="4"/>
      <c r="S416" s="4"/>
      <c r="T416" s="4"/>
      <c r="U416" s="4"/>
      <c r="V416" s="4"/>
      <c r="W416" s="4"/>
      <c r="X416" s="4"/>
      <c r="Y416" s="4"/>
      <c r="Z416" s="4"/>
      <c r="AA416" s="4"/>
      <c r="AB416" s="4"/>
      <c r="AC416" s="4"/>
      <c r="AD416" s="4"/>
    </row>
    <row r="417">
      <c r="A417" s="4"/>
      <c r="B417" s="4"/>
      <c r="C417" s="4"/>
      <c r="D417" s="4"/>
      <c r="E417" s="4"/>
      <c r="F417" s="4"/>
      <c r="G417" s="4"/>
      <c r="H417" s="8"/>
      <c r="I417" s="8"/>
      <c r="J417" s="8"/>
      <c r="K417" s="8"/>
      <c r="L417" s="119"/>
      <c r="M417" s="118"/>
      <c r="N417" s="119"/>
      <c r="O417" s="119"/>
      <c r="P417" s="119"/>
      <c r="Q417" s="119"/>
      <c r="R417" s="4"/>
      <c r="S417" s="4"/>
      <c r="T417" s="4"/>
      <c r="U417" s="4"/>
      <c r="V417" s="4"/>
      <c r="W417" s="4"/>
      <c r="X417" s="4"/>
      <c r="Y417" s="4"/>
      <c r="Z417" s="4"/>
      <c r="AA417" s="4"/>
      <c r="AB417" s="4"/>
      <c r="AC417" s="4"/>
      <c r="AD417" s="4"/>
    </row>
    <row r="418">
      <c r="A418" s="4"/>
      <c r="B418" s="4"/>
      <c r="C418" s="4"/>
      <c r="D418" s="4"/>
      <c r="E418" s="4"/>
      <c r="F418" s="4"/>
      <c r="G418" s="4"/>
      <c r="H418" s="8"/>
      <c r="I418" s="8"/>
      <c r="J418" s="8"/>
      <c r="K418" s="8"/>
      <c r="L418" s="119"/>
      <c r="M418" s="118"/>
      <c r="N418" s="119"/>
      <c r="O418" s="119"/>
      <c r="P418" s="119"/>
      <c r="Q418" s="119"/>
      <c r="R418" s="4"/>
      <c r="S418" s="4"/>
      <c r="T418" s="4"/>
      <c r="U418" s="4"/>
      <c r="V418" s="4"/>
      <c r="W418" s="4"/>
      <c r="X418" s="4"/>
      <c r="Y418" s="4"/>
      <c r="Z418" s="4"/>
      <c r="AA418" s="4"/>
      <c r="AB418" s="4"/>
      <c r="AC418" s="4"/>
      <c r="AD418" s="4"/>
    </row>
    <row r="419">
      <c r="A419" s="4"/>
      <c r="B419" s="4"/>
      <c r="C419" s="4"/>
      <c r="D419" s="4"/>
      <c r="E419" s="4"/>
      <c r="F419" s="4"/>
      <c r="G419" s="4"/>
      <c r="H419" s="8"/>
      <c r="I419" s="8"/>
      <c r="J419" s="8"/>
      <c r="K419" s="8"/>
      <c r="L419" s="119"/>
      <c r="M419" s="118"/>
      <c r="N419" s="119"/>
      <c r="O419" s="119"/>
      <c r="P419" s="119"/>
      <c r="Q419" s="119"/>
      <c r="R419" s="4"/>
      <c r="S419" s="4"/>
      <c r="T419" s="4"/>
      <c r="U419" s="4"/>
      <c r="V419" s="4"/>
      <c r="W419" s="4"/>
      <c r="X419" s="4"/>
      <c r="Y419" s="4"/>
      <c r="Z419" s="4"/>
      <c r="AA419" s="4"/>
      <c r="AB419" s="4"/>
      <c r="AC419" s="4"/>
      <c r="AD419" s="4"/>
    </row>
    <row r="420">
      <c r="A420" s="4"/>
      <c r="B420" s="4"/>
      <c r="C420" s="4"/>
      <c r="D420" s="4"/>
      <c r="E420" s="4"/>
      <c r="F420" s="4"/>
      <c r="G420" s="4"/>
      <c r="H420" s="8"/>
      <c r="I420" s="8"/>
      <c r="J420" s="8"/>
      <c r="K420" s="8"/>
      <c r="L420" s="119"/>
      <c r="M420" s="118"/>
      <c r="N420" s="119"/>
      <c r="O420" s="119"/>
      <c r="P420" s="119"/>
      <c r="Q420" s="119"/>
      <c r="R420" s="4"/>
      <c r="S420" s="4"/>
      <c r="T420" s="4"/>
      <c r="U420" s="4"/>
      <c r="V420" s="4"/>
      <c r="W420" s="4"/>
      <c r="X420" s="4"/>
      <c r="Y420" s="4"/>
      <c r="Z420" s="4"/>
      <c r="AA420" s="4"/>
      <c r="AB420" s="4"/>
      <c r="AC420" s="4"/>
      <c r="AD420" s="4"/>
    </row>
    <row r="421">
      <c r="A421" s="4"/>
      <c r="B421" s="4"/>
      <c r="C421" s="4"/>
      <c r="D421" s="4"/>
      <c r="E421" s="4"/>
      <c r="F421" s="4"/>
      <c r="G421" s="4"/>
      <c r="H421" s="8"/>
      <c r="I421" s="8"/>
      <c r="J421" s="8"/>
      <c r="K421" s="8"/>
      <c r="L421" s="119"/>
      <c r="M421" s="118"/>
      <c r="N421" s="119"/>
      <c r="O421" s="119"/>
      <c r="P421" s="119"/>
      <c r="Q421" s="119"/>
      <c r="R421" s="4"/>
      <c r="S421" s="4"/>
      <c r="T421" s="4"/>
      <c r="U421" s="4"/>
      <c r="V421" s="4"/>
      <c r="W421" s="4"/>
      <c r="X421" s="4"/>
      <c r="Y421" s="4"/>
      <c r="Z421" s="4"/>
      <c r="AA421" s="4"/>
      <c r="AB421" s="4"/>
      <c r="AC421" s="4"/>
      <c r="AD421" s="4"/>
    </row>
    <row r="422">
      <c r="A422" s="4"/>
      <c r="B422" s="4"/>
      <c r="C422" s="4"/>
      <c r="D422" s="4"/>
      <c r="E422" s="4"/>
      <c r="F422" s="4"/>
      <c r="G422" s="4"/>
      <c r="H422" s="8"/>
      <c r="I422" s="8"/>
      <c r="J422" s="8"/>
      <c r="K422" s="8"/>
      <c r="L422" s="119"/>
      <c r="M422" s="118"/>
      <c r="N422" s="119"/>
      <c r="O422" s="119"/>
      <c r="P422" s="119"/>
      <c r="Q422" s="119"/>
      <c r="R422" s="4"/>
      <c r="S422" s="4"/>
      <c r="T422" s="4"/>
      <c r="U422" s="4"/>
      <c r="V422" s="4"/>
      <c r="W422" s="4"/>
      <c r="X422" s="4"/>
      <c r="Y422" s="4"/>
      <c r="Z422" s="4"/>
      <c r="AA422" s="4"/>
      <c r="AB422" s="4"/>
      <c r="AC422" s="4"/>
      <c r="AD422" s="4"/>
    </row>
    <row r="423">
      <c r="A423" s="4"/>
      <c r="B423" s="4"/>
      <c r="C423" s="4"/>
      <c r="D423" s="4"/>
      <c r="E423" s="4"/>
      <c r="F423" s="4"/>
      <c r="G423" s="4"/>
      <c r="H423" s="8"/>
      <c r="I423" s="8"/>
      <c r="J423" s="8"/>
      <c r="K423" s="8"/>
      <c r="L423" s="119"/>
      <c r="M423" s="118"/>
      <c r="N423" s="119"/>
      <c r="O423" s="119"/>
      <c r="P423" s="119"/>
      <c r="Q423" s="119"/>
      <c r="R423" s="4"/>
      <c r="S423" s="4"/>
      <c r="T423" s="4"/>
      <c r="U423" s="4"/>
      <c r="V423" s="4"/>
      <c r="W423" s="4"/>
      <c r="X423" s="4"/>
      <c r="Y423" s="4"/>
      <c r="Z423" s="4"/>
      <c r="AA423" s="4"/>
      <c r="AB423" s="4"/>
      <c r="AC423" s="4"/>
      <c r="AD423" s="4"/>
    </row>
    <row r="424">
      <c r="A424" s="4"/>
      <c r="B424" s="4"/>
      <c r="C424" s="4"/>
      <c r="D424" s="4"/>
      <c r="E424" s="4"/>
      <c r="F424" s="4"/>
      <c r="G424" s="4"/>
      <c r="H424" s="8"/>
      <c r="I424" s="8"/>
      <c r="J424" s="8"/>
      <c r="K424" s="8"/>
      <c r="L424" s="119"/>
      <c r="M424" s="118"/>
      <c r="N424" s="119"/>
      <c r="O424" s="119"/>
      <c r="P424" s="119"/>
      <c r="Q424" s="119"/>
      <c r="R424" s="4"/>
      <c r="S424" s="4"/>
      <c r="T424" s="4"/>
      <c r="U424" s="4"/>
      <c r="V424" s="4"/>
      <c r="W424" s="4"/>
      <c r="X424" s="4"/>
      <c r="Y424" s="4"/>
      <c r="Z424" s="4"/>
      <c r="AA424" s="4"/>
      <c r="AB424" s="4"/>
      <c r="AC424" s="4"/>
      <c r="AD424" s="4"/>
    </row>
    <row r="425">
      <c r="A425" s="4"/>
      <c r="B425" s="4"/>
      <c r="C425" s="4"/>
      <c r="D425" s="4"/>
      <c r="E425" s="4"/>
      <c r="F425" s="4"/>
      <c r="G425" s="4"/>
      <c r="H425" s="8"/>
      <c r="I425" s="8"/>
      <c r="J425" s="8"/>
      <c r="K425" s="8"/>
      <c r="L425" s="119"/>
      <c r="M425" s="118"/>
      <c r="N425" s="119"/>
      <c r="O425" s="119"/>
      <c r="P425" s="119"/>
      <c r="Q425" s="119"/>
      <c r="R425" s="4"/>
      <c r="S425" s="4"/>
      <c r="T425" s="4"/>
      <c r="U425" s="4"/>
      <c r="V425" s="4"/>
      <c r="W425" s="4"/>
      <c r="X425" s="4"/>
      <c r="Y425" s="4"/>
      <c r="Z425" s="4"/>
      <c r="AA425" s="4"/>
      <c r="AB425" s="4"/>
      <c r="AC425" s="4"/>
      <c r="AD425" s="4"/>
    </row>
    <row r="426">
      <c r="A426" s="4"/>
      <c r="B426" s="4"/>
      <c r="C426" s="4"/>
      <c r="D426" s="4"/>
      <c r="E426" s="4"/>
      <c r="F426" s="4"/>
      <c r="G426" s="4"/>
      <c r="H426" s="8"/>
      <c r="I426" s="8"/>
      <c r="J426" s="8"/>
      <c r="K426" s="8"/>
      <c r="L426" s="119"/>
      <c r="M426" s="118"/>
      <c r="N426" s="119"/>
      <c r="O426" s="119"/>
      <c r="P426" s="119"/>
      <c r="Q426" s="119"/>
      <c r="R426" s="4"/>
      <c r="S426" s="4"/>
      <c r="T426" s="4"/>
      <c r="U426" s="4"/>
      <c r="V426" s="4"/>
      <c r="W426" s="4"/>
      <c r="X426" s="4"/>
      <c r="Y426" s="4"/>
      <c r="Z426" s="4"/>
      <c r="AA426" s="4"/>
      <c r="AB426" s="4"/>
      <c r="AC426" s="4"/>
      <c r="AD426" s="4"/>
    </row>
    <row r="427">
      <c r="A427" s="4"/>
      <c r="B427" s="4"/>
      <c r="C427" s="4"/>
      <c r="D427" s="4"/>
      <c r="E427" s="4"/>
      <c r="F427" s="4"/>
      <c r="G427" s="4"/>
      <c r="H427" s="8"/>
      <c r="I427" s="8"/>
      <c r="J427" s="8"/>
      <c r="K427" s="8"/>
      <c r="L427" s="119"/>
      <c r="M427" s="118"/>
      <c r="N427" s="119"/>
      <c r="O427" s="119"/>
      <c r="P427" s="119"/>
      <c r="Q427" s="119"/>
      <c r="R427" s="4"/>
      <c r="S427" s="4"/>
      <c r="T427" s="4"/>
      <c r="U427" s="4"/>
      <c r="V427" s="4"/>
      <c r="W427" s="4"/>
      <c r="X427" s="4"/>
      <c r="Y427" s="4"/>
      <c r="Z427" s="4"/>
      <c r="AA427" s="4"/>
      <c r="AB427" s="4"/>
      <c r="AC427" s="4"/>
      <c r="AD427" s="4"/>
    </row>
    <row r="428">
      <c r="A428" s="4"/>
      <c r="B428" s="4"/>
      <c r="C428" s="4"/>
      <c r="D428" s="4"/>
      <c r="E428" s="4"/>
      <c r="F428" s="4"/>
      <c r="G428" s="4"/>
      <c r="H428" s="8"/>
      <c r="I428" s="8"/>
      <c r="J428" s="8"/>
      <c r="K428" s="8"/>
      <c r="L428" s="119"/>
      <c r="M428" s="118"/>
      <c r="N428" s="119"/>
      <c r="O428" s="119"/>
      <c r="P428" s="119"/>
      <c r="Q428" s="119"/>
      <c r="R428" s="4"/>
      <c r="S428" s="4"/>
      <c r="T428" s="4"/>
      <c r="U428" s="4"/>
      <c r="V428" s="4"/>
      <c r="W428" s="4"/>
      <c r="X428" s="4"/>
      <c r="Y428" s="4"/>
      <c r="Z428" s="4"/>
      <c r="AA428" s="4"/>
      <c r="AB428" s="4"/>
      <c r="AC428" s="4"/>
      <c r="AD428" s="4"/>
    </row>
    <row r="429">
      <c r="A429" s="4"/>
      <c r="B429" s="4"/>
      <c r="C429" s="4"/>
      <c r="D429" s="4"/>
      <c r="E429" s="4"/>
      <c r="F429" s="4"/>
      <c r="G429" s="4"/>
      <c r="H429" s="8"/>
      <c r="I429" s="8"/>
      <c r="J429" s="8"/>
      <c r="K429" s="8"/>
      <c r="L429" s="119"/>
      <c r="M429" s="118"/>
      <c r="N429" s="119"/>
      <c r="O429" s="119"/>
      <c r="P429" s="119"/>
      <c r="Q429" s="119"/>
      <c r="R429" s="4"/>
      <c r="S429" s="4"/>
      <c r="T429" s="4"/>
      <c r="U429" s="4"/>
      <c r="V429" s="4"/>
      <c r="W429" s="4"/>
      <c r="X429" s="4"/>
      <c r="Y429" s="4"/>
      <c r="Z429" s="4"/>
      <c r="AA429" s="4"/>
      <c r="AB429" s="4"/>
      <c r="AC429" s="4"/>
      <c r="AD429" s="4"/>
    </row>
    <row r="430">
      <c r="A430" s="4"/>
      <c r="B430" s="4"/>
      <c r="C430" s="4"/>
      <c r="D430" s="4"/>
      <c r="E430" s="4"/>
      <c r="F430" s="4"/>
      <c r="G430" s="4"/>
      <c r="H430" s="8"/>
      <c r="I430" s="8"/>
      <c r="J430" s="8"/>
      <c r="K430" s="8"/>
      <c r="L430" s="119"/>
      <c r="M430" s="118"/>
      <c r="N430" s="119"/>
      <c r="O430" s="119"/>
      <c r="P430" s="119"/>
      <c r="Q430" s="119"/>
      <c r="R430" s="4"/>
      <c r="S430" s="4"/>
      <c r="T430" s="4"/>
      <c r="U430" s="4"/>
      <c r="V430" s="4"/>
      <c r="W430" s="4"/>
      <c r="X430" s="4"/>
      <c r="Y430" s="4"/>
      <c r="Z430" s="4"/>
      <c r="AA430" s="4"/>
      <c r="AB430" s="4"/>
      <c r="AC430" s="4"/>
      <c r="AD430" s="4"/>
    </row>
    <row r="431">
      <c r="A431" s="4"/>
      <c r="B431" s="4"/>
      <c r="C431" s="4"/>
      <c r="D431" s="4"/>
      <c r="E431" s="4"/>
      <c r="F431" s="4"/>
      <c r="G431" s="4"/>
      <c r="H431" s="8"/>
      <c r="I431" s="8"/>
      <c r="J431" s="8"/>
      <c r="K431" s="8"/>
      <c r="L431" s="119"/>
      <c r="M431" s="118"/>
      <c r="N431" s="119"/>
      <c r="O431" s="119"/>
      <c r="P431" s="119"/>
      <c r="Q431" s="119"/>
      <c r="R431" s="4"/>
      <c r="S431" s="4"/>
      <c r="T431" s="4"/>
      <c r="U431" s="4"/>
      <c r="V431" s="4"/>
      <c r="W431" s="4"/>
      <c r="X431" s="4"/>
      <c r="Y431" s="4"/>
      <c r="Z431" s="4"/>
      <c r="AA431" s="4"/>
      <c r="AB431" s="4"/>
      <c r="AC431" s="4"/>
      <c r="AD431" s="4"/>
    </row>
    <row r="432">
      <c r="A432" s="4"/>
      <c r="B432" s="4"/>
      <c r="C432" s="4"/>
      <c r="D432" s="4"/>
      <c r="E432" s="4"/>
      <c r="F432" s="4"/>
      <c r="G432" s="4"/>
      <c r="H432" s="8"/>
      <c r="I432" s="8"/>
      <c r="J432" s="8"/>
      <c r="K432" s="8"/>
      <c r="L432" s="119"/>
      <c r="M432" s="118"/>
      <c r="N432" s="119"/>
      <c r="O432" s="119"/>
      <c r="P432" s="119"/>
      <c r="Q432" s="119"/>
      <c r="R432" s="4"/>
      <c r="S432" s="4"/>
      <c r="T432" s="4"/>
      <c r="U432" s="4"/>
      <c r="V432" s="4"/>
      <c r="W432" s="4"/>
      <c r="X432" s="4"/>
      <c r="Y432" s="4"/>
      <c r="Z432" s="4"/>
      <c r="AA432" s="4"/>
      <c r="AB432" s="4"/>
      <c r="AC432" s="4"/>
      <c r="AD432" s="4"/>
    </row>
    <row r="433">
      <c r="A433" s="4"/>
      <c r="B433" s="4"/>
      <c r="C433" s="4"/>
      <c r="D433" s="4"/>
      <c r="E433" s="4"/>
      <c r="F433" s="4"/>
      <c r="G433" s="4"/>
      <c r="H433" s="8"/>
      <c r="I433" s="8"/>
      <c r="J433" s="8"/>
      <c r="K433" s="8"/>
      <c r="L433" s="119"/>
      <c r="M433" s="118"/>
      <c r="N433" s="119"/>
      <c r="O433" s="119"/>
      <c r="P433" s="119"/>
      <c r="Q433" s="119"/>
      <c r="R433" s="4"/>
      <c r="S433" s="4"/>
      <c r="T433" s="4"/>
      <c r="U433" s="4"/>
      <c r="V433" s="4"/>
      <c r="W433" s="4"/>
      <c r="X433" s="4"/>
      <c r="Y433" s="4"/>
      <c r="Z433" s="4"/>
      <c r="AA433" s="4"/>
      <c r="AB433" s="4"/>
      <c r="AC433" s="4"/>
      <c r="AD433" s="4"/>
    </row>
    <row r="434">
      <c r="A434" s="4"/>
      <c r="B434" s="4"/>
      <c r="C434" s="4"/>
      <c r="D434" s="4"/>
      <c r="E434" s="4"/>
      <c r="F434" s="4"/>
      <c r="G434" s="4"/>
      <c r="H434" s="8"/>
      <c r="I434" s="8"/>
      <c r="J434" s="8"/>
      <c r="K434" s="8"/>
      <c r="L434" s="119"/>
      <c r="M434" s="118"/>
      <c r="N434" s="119"/>
      <c r="O434" s="119"/>
      <c r="P434" s="119"/>
      <c r="Q434" s="119"/>
      <c r="R434" s="4"/>
      <c r="S434" s="4"/>
      <c r="T434" s="4"/>
      <c r="U434" s="4"/>
      <c r="V434" s="4"/>
      <c r="W434" s="4"/>
      <c r="X434" s="4"/>
      <c r="Y434" s="4"/>
      <c r="Z434" s="4"/>
      <c r="AA434" s="4"/>
      <c r="AB434" s="4"/>
      <c r="AC434" s="4"/>
      <c r="AD434" s="4"/>
    </row>
    <row r="435">
      <c r="A435" s="4"/>
      <c r="B435" s="4"/>
      <c r="C435" s="4"/>
      <c r="D435" s="4"/>
      <c r="E435" s="4"/>
      <c r="F435" s="4"/>
      <c r="G435" s="4"/>
      <c r="H435" s="8"/>
      <c r="I435" s="8"/>
      <c r="J435" s="8"/>
      <c r="K435" s="8"/>
      <c r="L435" s="119"/>
      <c r="M435" s="118"/>
      <c r="N435" s="119"/>
      <c r="O435" s="119"/>
      <c r="P435" s="119"/>
      <c r="Q435" s="119"/>
      <c r="R435" s="4"/>
      <c r="S435" s="4"/>
      <c r="T435" s="4"/>
      <c r="U435" s="4"/>
      <c r="V435" s="4"/>
      <c r="W435" s="4"/>
      <c r="X435" s="4"/>
      <c r="Y435" s="4"/>
      <c r="Z435" s="4"/>
      <c r="AA435" s="4"/>
      <c r="AB435" s="4"/>
      <c r="AC435" s="4"/>
      <c r="AD435" s="4"/>
    </row>
    <row r="436">
      <c r="A436" s="4"/>
      <c r="B436" s="4"/>
      <c r="C436" s="4"/>
      <c r="D436" s="4"/>
      <c r="E436" s="4"/>
      <c r="F436" s="4"/>
      <c r="G436" s="4"/>
      <c r="H436" s="8"/>
      <c r="I436" s="8"/>
      <c r="J436" s="8"/>
      <c r="K436" s="8"/>
      <c r="L436" s="119"/>
      <c r="M436" s="118"/>
      <c r="N436" s="119"/>
      <c r="O436" s="119"/>
      <c r="P436" s="119"/>
      <c r="Q436" s="119"/>
      <c r="R436" s="4"/>
      <c r="S436" s="4"/>
      <c r="T436" s="4"/>
      <c r="U436" s="4"/>
      <c r="V436" s="4"/>
      <c r="W436" s="4"/>
      <c r="X436" s="4"/>
      <c r="Y436" s="4"/>
      <c r="Z436" s="4"/>
      <c r="AA436" s="4"/>
      <c r="AB436" s="4"/>
      <c r="AC436" s="4"/>
      <c r="AD436" s="4"/>
    </row>
    <row r="437">
      <c r="A437" s="4"/>
      <c r="B437" s="4"/>
      <c r="C437" s="4"/>
      <c r="D437" s="4"/>
      <c r="E437" s="4"/>
      <c r="F437" s="4"/>
      <c r="G437" s="4"/>
      <c r="H437" s="8"/>
      <c r="I437" s="8"/>
      <c r="J437" s="8"/>
      <c r="K437" s="8"/>
      <c r="L437" s="119"/>
      <c r="M437" s="118"/>
      <c r="N437" s="119"/>
      <c r="O437" s="119"/>
      <c r="P437" s="119"/>
      <c r="Q437" s="119"/>
      <c r="R437" s="4"/>
      <c r="S437" s="4"/>
      <c r="T437" s="4"/>
      <c r="U437" s="4"/>
      <c r="V437" s="4"/>
      <c r="W437" s="4"/>
      <c r="X437" s="4"/>
      <c r="Y437" s="4"/>
      <c r="Z437" s="4"/>
      <c r="AA437" s="4"/>
      <c r="AB437" s="4"/>
      <c r="AC437" s="4"/>
      <c r="AD437" s="4"/>
    </row>
    <row r="438">
      <c r="A438" s="4"/>
      <c r="B438" s="4"/>
      <c r="C438" s="4"/>
      <c r="D438" s="4"/>
      <c r="E438" s="4"/>
      <c r="F438" s="4"/>
      <c r="G438" s="4"/>
      <c r="H438" s="8"/>
      <c r="I438" s="8"/>
      <c r="J438" s="8"/>
      <c r="K438" s="8"/>
      <c r="L438" s="119"/>
      <c r="M438" s="118"/>
      <c r="N438" s="119"/>
      <c r="O438" s="119"/>
      <c r="P438" s="119"/>
      <c r="Q438" s="119"/>
      <c r="R438" s="4"/>
      <c r="S438" s="4"/>
      <c r="T438" s="4"/>
      <c r="U438" s="4"/>
      <c r="V438" s="4"/>
      <c r="W438" s="4"/>
      <c r="X438" s="4"/>
      <c r="Y438" s="4"/>
      <c r="Z438" s="4"/>
      <c r="AA438" s="4"/>
      <c r="AB438" s="4"/>
      <c r="AC438" s="4"/>
      <c r="AD438" s="4"/>
    </row>
    <row r="439">
      <c r="A439" s="4"/>
      <c r="B439" s="4"/>
      <c r="C439" s="4"/>
      <c r="D439" s="4"/>
      <c r="E439" s="4"/>
      <c r="F439" s="4"/>
      <c r="G439" s="4"/>
      <c r="H439" s="8"/>
      <c r="I439" s="8"/>
      <c r="J439" s="8"/>
      <c r="K439" s="8"/>
      <c r="L439" s="119"/>
      <c r="M439" s="118"/>
      <c r="N439" s="119"/>
      <c r="O439" s="119"/>
      <c r="P439" s="119"/>
      <c r="Q439" s="119"/>
      <c r="R439" s="4"/>
      <c r="S439" s="4"/>
      <c r="T439" s="4"/>
      <c r="U439" s="4"/>
      <c r="V439" s="4"/>
      <c r="W439" s="4"/>
      <c r="X439" s="4"/>
      <c r="Y439" s="4"/>
      <c r="Z439" s="4"/>
      <c r="AA439" s="4"/>
      <c r="AB439" s="4"/>
      <c r="AC439" s="4"/>
      <c r="AD439" s="4"/>
    </row>
    <row r="440">
      <c r="A440" s="4"/>
      <c r="B440" s="4"/>
      <c r="C440" s="4"/>
      <c r="D440" s="4"/>
      <c r="E440" s="4"/>
      <c r="F440" s="4"/>
      <c r="G440" s="4"/>
      <c r="H440" s="8"/>
      <c r="I440" s="8"/>
      <c r="J440" s="8"/>
      <c r="K440" s="8"/>
      <c r="L440" s="119"/>
      <c r="M440" s="118"/>
      <c r="N440" s="119"/>
      <c r="O440" s="119"/>
      <c r="P440" s="119"/>
      <c r="Q440" s="119"/>
      <c r="R440" s="4"/>
      <c r="S440" s="4"/>
      <c r="T440" s="4"/>
      <c r="U440" s="4"/>
      <c r="V440" s="4"/>
      <c r="W440" s="4"/>
      <c r="X440" s="4"/>
      <c r="Y440" s="4"/>
      <c r="Z440" s="4"/>
      <c r="AA440" s="4"/>
      <c r="AB440" s="4"/>
      <c r="AC440" s="4"/>
      <c r="AD440" s="4"/>
    </row>
    <row r="441">
      <c r="A441" s="4"/>
      <c r="B441" s="4"/>
      <c r="C441" s="4"/>
      <c r="D441" s="4"/>
      <c r="E441" s="4"/>
      <c r="F441" s="4"/>
      <c r="G441" s="4"/>
      <c r="H441" s="8"/>
      <c r="I441" s="8"/>
      <c r="J441" s="8"/>
      <c r="K441" s="8"/>
      <c r="L441" s="119"/>
      <c r="M441" s="118"/>
      <c r="N441" s="119"/>
      <c r="O441" s="119"/>
      <c r="P441" s="119"/>
      <c r="Q441" s="119"/>
      <c r="R441" s="4"/>
      <c r="S441" s="4"/>
      <c r="T441" s="4"/>
      <c r="U441" s="4"/>
      <c r="V441" s="4"/>
      <c r="W441" s="4"/>
      <c r="X441" s="4"/>
      <c r="Y441" s="4"/>
      <c r="Z441" s="4"/>
      <c r="AA441" s="4"/>
      <c r="AB441" s="4"/>
      <c r="AC441" s="4"/>
      <c r="AD441" s="4"/>
    </row>
    <row r="442">
      <c r="A442" s="4"/>
      <c r="B442" s="4"/>
      <c r="C442" s="4"/>
      <c r="D442" s="4"/>
      <c r="E442" s="4"/>
      <c r="F442" s="4"/>
      <c r="G442" s="4"/>
      <c r="H442" s="8"/>
      <c r="I442" s="8"/>
      <c r="J442" s="8"/>
      <c r="K442" s="8"/>
      <c r="L442" s="119"/>
      <c r="M442" s="118"/>
      <c r="N442" s="119"/>
      <c r="O442" s="119"/>
      <c r="P442" s="119"/>
      <c r="Q442" s="119"/>
      <c r="R442" s="4"/>
      <c r="S442" s="4"/>
      <c r="T442" s="4"/>
      <c r="U442" s="4"/>
      <c r="V442" s="4"/>
      <c r="W442" s="4"/>
      <c r="X442" s="4"/>
      <c r="Y442" s="4"/>
      <c r="Z442" s="4"/>
      <c r="AA442" s="4"/>
      <c r="AB442" s="4"/>
      <c r="AC442" s="4"/>
      <c r="AD442" s="4"/>
    </row>
    <row r="443">
      <c r="A443" s="4"/>
      <c r="B443" s="4"/>
      <c r="C443" s="4"/>
      <c r="D443" s="4"/>
      <c r="E443" s="4"/>
      <c r="F443" s="4"/>
      <c r="G443" s="4"/>
      <c r="H443" s="8"/>
      <c r="I443" s="8"/>
      <c r="J443" s="8"/>
      <c r="K443" s="8"/>
      <c r="L443" s="119"/>
      <c r="M443" s="118"/>
      <c r="N443" s="119"/>
      <c r="O443" s="119"/>
      <c r="P443" s="119"/>
      <c r="Q443" s="119"/>
      <c r="R443" s="4"/>
      <c r="S443" s="4"/>
      <c r="T443" s="4"/>
      <c r="U443" s="4"/>
      <c r="V443" s="4"/>
      <c r="W443" s="4"/>
      <c r="X443" s="4"/>
      <c r="Y443" s="4"/>
      <c r="Z443" s="4"/>
      <c r="AA443" s="4"/>
      <c r="AB443" s="4"/>
      <c r="AC443" s="4"/>
      <c r="AD443" s="4"/>
    </row>
    <row r="444">
      <c r="A444" s="4"/>
      <c r="B444" s="4"/>
      <c r="C444" s="4"/>
      <c r="D444" s="4"/>
      <c r="E444" s="4"/>
      <c r="F444" s="4"/>
      <c r="G444" s="4"/>
      <c r="H444" s="8"/>
      <c r="I444" s="8"/>
      <c r="J444" s="8"/>
      <c r="K444" s="8"/>
      <c r="L444" s="119"/>
      <c r="M444" s="118"/>
      <c r="N444" s="119"/>
      <c r="O444" s="119"/>
      <c r="P444" s="119"/>
      <c r="Q444" s="119"/>
      <c r="R444" s="4"/>
      <c r="S444" s="4"/>
      <c r="T444" s="4"/>
      <c r="U444" s="4"/>
      <c r="V444" s="4"/>
      <c r="W444" s="4"/>
      <c r="X444" s="4"/>
      <c r="Y444" s="4"/>
      <c r="Z444" s="4"/>
      <c r="AA444" s="4"/>
      <c r="AB444" s="4"/>
      <c r="AC444" s="4"/>
      <c r="AD444" s="4"/>
    </row>
    <row r="445">
      <c r="A445" s="4"/>
      <c r="B445" s="4"/>
      <c r="C445" s="4"/>
      <c r="D445" s="4"/>
      <c r="E445" s="4"/>
      <c r="F445" s="4"/>
      <c r="G445" s="4"/>
      <c r="H445" s="8"/>
      <c r="I445" s="8"/>
      <c r="J445" s="8"/>
      <c r="K445" s="8"/>
      <c r="L445" s="119"/>
      <c r="M445" s="118"/>
      <c r="N445" s="119"/>
      <c r="O445" s="119"/>
      <c r="P445" s="119"/>
      <c r="Q445" s="119"/>
      <c r="R445" s="4"/>
      <c r="S445" s="4"/>
      <c r="T445" s="4"/>
      <c r="U445" s="4"/>
      <c r="V445" s="4"/>
      <c r="W445" s="4"/>
      <c r="X445" s="4"/>
      <c r="Y445" s="4"/>
      <c r="Z445" s="4"/>
      <c r="AA445" s="4"/>
      <c r="AB445" s="4"/>
      <c r="AC445" s="4"/>
      <c r="AD445" s="4"/>
    </row>
    <row r="446">
      <c r="A446" s="4"/>
      <c r="B446" s="4"/>
      <c r="C446" s="4"/>
      <c r="D446" s="4"/>
      <c r="E446" s="4"/>
      <c r="F446" s="4"/>
      <c r="G446" s="4"/>
      <c r="H446" s="8"/>
      <c r="I446" s="8"/>
      <c r="J446" s="8"/>
      <c r="K446" s="8"/>
      <c r="L446" s="119"/>
      <c r="M446" s="118"/>
      <c r="N446" s="119"/>
      <c r="O446" s="119"/>
      <c r="P446" s="119"/>
      <c r="Q446" s="119"/>
      <c r="R446" s="4"/>
      <c r="S446" s="4"/>
      <c r="T446" s="4"/>
      <c r="U446" s="4"/>
      <c r="V446" s="4"/>
      <c r="W446" s="4"/>
      <c r="X446" s="4"/>
      <c r="Y446" s="4"/>
      <c r="Z446" s="4"/>
      <c r="AA446" s="4"/>
      <c r="AB446" s="4"/>
      <c r="AC446" s="4"/>
      <c r="AD446" s="4"/>
    </row>
    <row r="447">
      <c r="A447" s="4"/>
      <c r="B447" s="4"/>
      <c r="C447" s="4"/>
      <c r="D447" s="4"/>
      <c r="E447" s="4"/>
      <c r="F447" s="4"/>
      <c r="G447" s="4"/>
      <c r="H447" s="8"/>
      <c r="I447" s="8"/>
      <c r="J447" s="8"/>
      <c r="K447" s="8"/>
      <c r="L447" s="119"/>
      <c r="M447" s="118"/>
      <c r="N447" s="119"/>
      <c r="O447" s="119"/>
      <c r="P447" s="119"/>
      <c r="Q447" s="119"/>
      <c r="R447" s="4"/>
      <c r="S447" s="4"/>
      <c r="T447" s="4"/>
      <c r="U447" s="4"/>
      <c r="V447" s="4"/>
      <c r="W447" s="4"/>
      <c r="X447" s="4"/>
      <c r="Y447" s="4"/>
      <c r="Z447" s="4"/>
      <c r="AA447" s="4"/>
      <c r="AB447" s="4"/>
      <c r="AC447" s="4"/>
      <c r="AD447" s="4"/>
    </row>
    <row r="448">
      <c r="A448" s="4"/>
      <c r="B448" s="4"/>
      <c r="C448" s="4"/>
      <c r="D448" s="4"/>
      <c r="E448" s="4"/>
      <c r="F448" s="4"/>
      <c r="G448" s="4"/>
      <c r="H448" s="8"/>
      <c r="I448" s="8"/>
      <c r="J448" s="8"/>
      <c r="K448" s="8"/>
      <c r="L448" s="119"/>
      <c r="M448" s="118"/>
      <c r="N448" s="119"/>
      <c r="O448" s="119"/>
      <c r="P448" s="119"/>
      <c r="Q448" s="119"/>
      <c r="R448" s="4"/>
      <c r="S448" s="4"/>
      <c r="T448" s="4"/>
      <c r="U448" s="4"/>
      <c r="V448" s="4"/>
      <c r="W448" s="4"/>
      <c r="X448" s="4"/>
      <c r="Y448" s="4"/>
      <c r="Z448" s="4"/>
      <c r="AA448" s="4"/>
      <c r="AB448" s="4"/>
      <c r="AC448" s="4"/>
      <c r="AD448" s="4"/>
    </row>
    <row r="449">
      <c r="A449" s="4"/>
      <c r="B449" s="4"/>
      <c r="C449" s="4"/>
      <c r="D449" s="4"/>
      <c r="E449" s="4"/>
      <c r="F449" s="4"/>
      <c r="G449" s="4"/>
      <c r="H449" s="8"/>
      <c r="I449" s="8"/>
      <c r="J449" s="8"/>
      <c r="K449" s="8"/>
      <c r="L449" s="119"/>
      <c r="M449" s="118"/>
      <c r="N449" s="119"/>
      <c r="O449" s="119"/>
      <c r="P449" s="119"/>
      <c r="Q449" s="119"/>
      <c r="R449" s="4"/>
      <c r="S449" s="4"/>
      <c r="T449" s="4"/>
      <c r="U449" s="4"/>
      <c r="V449" s="4"/>
      <c r="W449" s="4"/>
      <c r="X449" s="4"/>
      <c r="Y449" s="4"/>
      <c r="Z449" s="4"/>
      <c r="AA449" s="4"/>
      <c r="AB449" s="4"/>
      <c r="AC449" s="4"/>
      <c r="AD449" s="4"/>
    </row>
    <row r="450">
      <c r="A450" s="4"/>
      <c r="B450" s="4"/>
      <c r="C450" s="4"/>
      <c r="D450" s="4"/>
      <c r="E450" s="4"/>
      <c r="F450" s="4"/>
      <c r="G450" s="4"/>
      <c r="H450" s="8"/>
      <c r="I450" s="8"/>
      <c r="J450" s="8"/>
      <c r="K450" s="8"/>
      <c r="L450" s="119"/>
      <c r="M450" s="118"/>
      <c r="N450" s="119"/>
      <c r="O450" s="119"/>
      <c r="P450" s="119"/>
      <c r="Q450" s="119"/>
      <c r="R450" s="4"/>
      <c r="S450" s="4"/>
      <c r="T450" s="4"/>
      <c r="U450" s="4"/>
      <c r="V450" s="4"/>
      <c r="W450" s="4"/>
      <c r="X450" s="4"/>
      <c r="Y450" s="4"/>
      <c r="Z450" s="4"/>
      <c r="AA450" s="4"/>
      <c r="AB450" s="4"/>
      <c r="AC450" s="4"/>
      <c r="AD450" s="4"/>
    </row>
    <row r="451">
      <c r="A451" s="4"/>
      <c r="B451" s="4"/>
      <c r="C451" s="4"/>
      <c r="D451" s="4"/>
      <c r="E451" s="4"/>
      <c r="F451" s="4"/>
      <c r="G451" s="4"/>
      <c r="H451" s="8"/>
      <c r="I451" s="8"/>
      <c r="J451" s="8"/>
      <c r="K451" s="8"/>
      <c r="L451" s="119"/>
      <c r="M451" s="118"/>
      <c r="N451" s="119"/>
      <c r="O451" s="119"/>
      <c r="P451" s="119"/>
      <c r="Q451" s="119"/>
      <c r="R451" s="4"/>
      <c r="S451" s="4"/>
      <c r="T451" s="4"/>
      <c r="U451" s="4"/>
      <c r="V451" s="4"/>
      <c r="W451" s="4"/>
      <c r="X451" s="4"/>
      <c r="Y451" s="4"/>
      <c r="Z451" s="4"/>
      <c r="AA451" s="4"/>
      <c r="AB451" s="4"/>
      <c r="AC451" s="4"/>
      <c r="AD451" s="4"/>
    </row>
    <row r="452">
      <c r="A452" s="4"/>
      <c r="B452" s="4"/>
      <c r="C452" s="4"/>
      <c r="D452" s="4"/>
      <c r="E452" s="4"/>
      <c r="F452" s="4"/>
      <c r="G452" s="4"/>
      <c r="H452" s="8"/>
      <c r="I452" s="8"/>
      <c r="J452" s="8"/>
      <c r="K452" s="8"/>
      <c r="L452" s="119"/>
      <c r="M452" s="118"/>
      <c r="N452" s="119"/>
      <c r="O452" s="119"/>
      <c r="P452" s="119"/>
      <c r="Q452" s="119"/>
      <c r="R452" s="4"/>
      <c r="S452" s="4"/>
      <c r="T452" s="4"/>
      <c r="U452" s="4"/>
      <c r="V452" s="4"/>
      <c r="W452" s="4"/>
      <c r="X452" s="4"/>
      <c r="Y452" s="4"/>
      <c r="Z452" s="4"/>
      <c r="AA452" s="4"/>
      <c r="AB452" s="4"/>
      <c r="AC452" s="4"/>
      <c r="AD452" s="4"/>
    </row>
    <row r="453">
      <c r="A453" s="4"/>
      <c r="B453" s="4"/>
      <c r="C453" s="4"/>
      <c r="D453" s="4"/>
      <c r="E453" s="4"/>
      <c r="F453" s="4"/>
      <c r="G453" s="4"/>
      <c r="H453" s="8"/>
      <c r="I453" s="8"/>
      <c r="J453" s="8"/>
      <c r="K453" s="8"/>
      <c r="L453" s="119"/>
      <c r="M453" s="118"/>
      <c r="N453" s="119"/>
      <c r="O453" s="119"/>
      <c r="P453" s="119"/>
      <c r="Q453" s="119"/>
      <c r="R453" s="4"/>
      <c r="S453" s="4"/>
      <c r="T453" s="4"/>
      <c r="U453" s="4"/>
      <c r="V453" s="4"/>
      <c r="W453" s="4"/>
      <c r="X453" s="4"/>
      <c r="Y453" s="4"/>
      <c r="Z453" s="4"/>
      <c r="AA453" s="4"/>
      <c r="AB453" s="4"/>
      <c r="AC453" s="4"/>
      <c r="AD453" s="4"/>
    </row>
    <row r="454">
      <c r="A454" s="4"/>
      <c r="B454" s="4"/>
      <c r="C454" s="4"/>
      <c r="D454" s="4"/>
      <c r="E454" s="4"/>
      <c r="F454" s="4"/>
      <c r="G454" s="4"/>
      <c r="H454" s="8"/>
      <c r="I454" s="8"/>
      <c r="J454" s="8"/>
      <c r="K454" s="8"/>
      <c r="L454" s="119"/>
      <c r="M454" s="118"/>
      <c r="N454" s="119"/>
      <c r="O454" s="119"/>
      <c r="P454" s="119"/>
      <c r="Q454" s="119"/>
      <c r="R454" s="4"/>
      <c r="S454" s="4"/>
      <c r="T454" s="4"/>
      <c r="U454" s="4"/>
      <c r="V454" s="4"/>
      <c r="W454" s="4"/>
      <c r="X454" s="4"/>
      <c r="Y454" s="4"/>
      <c r="Z454" s="4"/>
      <c r="AA454" s="4"/>
      <c r="AB454" s="4"/>
      <c r="AC454" s="4"/>
      <c r="AD454" s="4"/>
    </row>
    <row r="455">
      <c r="A455" s="4"/>
      <c r="B455" s="4"/>
      <c r="C455" s="4"/>
      <c r="D455" s="4"/>
      <c r="E455" s="4"/>
      <c r="F455" s="4"/>
      <c r="G455" s="4"/>
      <c r="H455" s="8"/>
      <c r="I455" s="8"/>
      <c r="J455" s="8"/>
      <c r="K455" s="8"/>
      <c r="L455" s="119"/>
      <c r="M455" s="118"/>
      <c r="N455" s="119"/>
      <c r="O455" s="119"/>
      <c r="P455" s="119"/>
      <c r="Q455" s="119"/>
      <c r="R455" s="4"/>
      <c r="S455" s="4"/>
      <c r="T455" s="4"/>
      <c r="U455" s="4"/>
      <c r="V455" s="4"/>
      <c r="W455" s="4"/>
      <c r="X455" s="4"/>
      <c r="Y455" s="4"/>
      <c r="Z455" s="4"/>
      <c r="AA455" s="4"/>
      <c r="AB455" s="4"/>
      <c r="AC455" s="4"/>
      <c r="AD455" s="4"/>
    </row>
    <row r="456">
      <c r="A456" s="4"/>
      <c r="B456" s="4"/>
      <c r="C456" s="4"/>
      <c r="D456" s="4"/>
      <c r="E456" s="4"/>
      <c r="F456" s="4"/>
      <c r="G456" s="4"/>
      <c r="H456" s="8"/>
      <c r="I456" s="8"/>
      <c r="J456" s="8"/>
      <c r="K456" s="8"/>
      <c r="L456" s="119"/>
      <c r="M456" s="118"/>
      <c r="N456" s="119"/>
      <c r="O456" s="119"/>
      <c r="P456" s="119"/>
      <c r="Q456" s="119"/>
      <c r="R456" s="4"/>
      <c r="S456" s="4"/>
      <c r="T456" s="4"/>
      <c r="U456" s="4"/>
      <c r="V456" s="4"/>
      <c r="W456" s="4"/>
      <c r="X456" s="4"/>
      <c r="Y456" s="4"/>
      <c r="Z456" s="4"/>
      <c r="AA456" s="4"/>
      <c r="AB456" s="4"/>
      <c r="AC456" s="4"/>
      <c r="AD456" s="4"/>
    </row>
    <row r="457">
      <c r="A457" s="4"/>
      <c r="B457" s="4"/>
      <c r="C457" s="4"/>
      <c r="D457" s="4"/>
      <c r="E457" s="4"/>
      <c r="F457" s="4"/>
      <c r="G457" s="4"/>
      <c r="H457" s="8"/>
      <c r="I457" s="8"/>
      <c r="J457" s="8"/>
      <c r="K457" s="8"/>
      <c r="L457" s="119"/>
      <c r="M457" s="118"/>
      <c r="N457" s="119"/>
      <c r="O457" s="119"/>
      <c r="P457" s="119"/>
      <c r="Q457" s="119"/>
      <c r="R457" s="4"/>
      <c r="S457" s="4"/>
      <c r="T457" s="4"/>
      <c r="U457" s="4"/>
      <c r="V457" s="4"/>
      <c r="W457" s="4"/>
      <c r="X457" s="4"/>
      <c r="Y457" s="4"/>
      <c r="Z457" s="4"/>
      <c r="AA457" s="4"/>
      <c r="AB457" s="4"/>
      <c r="AC457" s="4"/>
      <c r="AD457" s="4"/>
    </row>
    <row r="458">
      <c r="A458" s="4"/>
      <c r="B458" s="4"/>
      <c r="C458" s="4"/>
      <c r="D458" s="4"/>
      <c r="E458" s="4"/>
      <c r="F458" s="4"/>
      <c r="G458" s="4"/>
      <c r="H458" s="8"/>
      <c r="I458" s="8"/>
      <c r="J458" s="8"/>
      <c r="K458" s="8"/>
      <c r="L458" s="119"/>
      <c r="M458" s="118"/>
      <c r="N458" s="119"/>
      <c r="O458" s="119"/>
      <c r="P458" s="119"/>
      <c r="Q458" s="119"/>
      <c r="R458" s="4"/>
      <c r="S458" s="4"/>
      <c r="T458" s="4"/>
      <c r="U458" s="4"/>
      <c r="V458" s="4"/>
      <c r="W458" s="4"/>
      <c r="X458" s="4"/>
      <c r="Y458" s="4"/>
      <c r="Z458" s="4"/>
      <c r="AA458" s="4"/>
      <c r="AB458" s="4"/>
      <c r="AC458" s="4"/>
      <c r="AD458" s="4"/>
    </row>
    <row r="459">
      <c r="A459" s="4"/>
      <c r="B459" s="4"/>
      <c r="C459" s="4"/>
      <c r="D459" s="4"/>
      <c r="E459" s="4"/>
      <c r="F459" s="4"/>
      <c r="G459" s="4"/>
      <c r="H459" s="8"/>
      <c r="I459" s="8"/>
      <c r="J459" s="8"/>
      <c r="K459" s="8"/>
      <c r="L459" s="119"/>
      <c r="M459" s="118"/>
      <c r="N459" s="119"/>
      <c r="O459" s="119"/>
      <c r="P459" s="119"/>
      <c r="Q459" s="119"/>
      <c r="R459" s="4"/>
      <c r="S459" s="4"/>
      <c r="T459" s="4"/>
      <c r="U459" s="4"/>
      <c r="V459" s="4"/>
      <c r="W459" s="4"/>
      <c r="X459" s="4"/>
      <c r="Y459" s="4"/>
      <c r="Z459" s="4"/>
      <c r="AA459" s="4"/>
      <c r="AB459" s="4"/>
      <c r="AC459" s="4"/>
      <c r="AD459" s="4"/>
    </row>
    <row r="460">
      <c r="A460" s="4"/>
      <c r="B460" s="4"/>
      <c r="C460" s="4"/>
      <c r="D460" s="4"/>
      <c r="E460" s="4"/>
      <c r="F460" s="4"/>
      <c r="G460" s="4"/>
      <c r="H460" s="8"/>
      <c r="I460" s="8"/>
      <c r="J460" s="8"/>
      <c r="K460" s="8"/>
      <c r="L460" s="119"/>
      <c r="M460" s="118"/>
      <c r="N460" s="119"/>
      <c r="O460" s="119"/>
      <c r="P460" s="119"/>
      <c r="Q460" s="119"/>
      <c r="R460" s="4"/>
      <c r="S460" s="4"/>
      <c r="T460" s="4"/>
      <c r="U460" s="4"/>
      <c r="V460" s="4"/>
      <c r="W460" s="4"/>
      <c r="X460" s="4"/>
      <c r="Y460" s="4"/>
      <c r="Z460" s="4"/>
      <c r="AA460" s="4"/>
      <c r="AB460" s="4"/>
      <c r="AC460" s="4"/>
      <c r="AD460" s="4"/>
    </row>
    <row r="461">
      <c r="A461" s="4"/>
      <c r="B461" s="4"/>
      <c r="C461" s="4"/>
      <c r="D461" s="4"/>
      <c r="E461" s="4"/>
      <c r="F461" s="4"/>
      <c r="G461" s="4"/>
      <c r="H461" s="8"/>
      <c r="I461" s="8"/>
      <c r="J461" s="8"/>
      <c r="K461" s="8"/>
      <c r="L461" s="119"/>
      <c r="M461" s="118"/>
      <c r="N461" s="119"/>
      <c r="O461" s="119"/>
      <c r="P461" s="119"/>
      <c r="Q461" s="119"/>
      <c r="R461" s="4"/>
      <c r="S461" s="4"/>
      <c r="T461" s="4"/>
      <c r="U461" s="4"/>
      <c r="V461" s="4"/>
      <c r="W461" s="4"/>
      <c r="X461" s="4"/>
      <c r="Y461" s="4"/>
      <c r="Z461" s="4"/>
      <c r="AA461" s="4"/>
      <c r="AB461" s="4"/>
      <c r="AC461" s="4"/>
      <c r="AD461" s="4"/>
    </row>
    <row r="462">
      <c r="A462" s="4"/>
      <c r="B462" s="4"/>
      <c r="C462" s="4"/>
      <c r="D462" s="4"/>
      <c r="E462" s="4"/>
      <c r="F462" s="4"/>
      <c r="G462" s="4"/>
      <c r="H462" s="8"/>
      <c r="I462" s="8"/>
      <c r="J462" s="8"/>
      <c r="K462" s="8"/>
      <c r="L462" s="119"/>
      <c r="M462" s="118"/>
      <c r="N462" s="119"/>
      <c r="O462" s="119"/>
      <c r="P462" s="119"/>
      <c r="Q462" s="119"/>
      <c r="R462" s="4"/>
      <c r="S462" s="4"/>
      <c r="T462" s="4"/>
      <c r="U462" s="4"/>
      <c r="V462" s="4"/>
      <c r="W462" s="4"/>
      <c r="X462" s="4"/>
      <c r="Y462" s="4"/>
      <c r="Z462" s="4"/>
      <c r="AA462" s="4"/>
      <c r="AB462" s="4"/>
      <c r="AC462" s="4"/>
      <c r="AD462" s="4"/>
    </row>
    <row r="463">
      <c r="A463" s="4"/>
      <c r="B463" s="4"/>
      <c r="C463" s="4"/>
      <c r="D463" s="4"/>
      <c r="E463" s="4"/>
      <c r="F463" s="4"/>
      <c r="G463" s="4"/>
      <c r="H463" s="8"/>
      <c r="I463" s="8"/>
      <c r="J463" s="8"/>
      <c r="K463" s="8"/>
      <c r="L463" s="119"/>
      <c r="M463" s="118"/>
      <c r="N463" s="119"/>
      <c r="O463" s="119"/>
      <c r="P463" s="119"/>
      <c r="Q463" s="119"/>
      <c r="R463" s="4"/>
      <c r="S463" s="4"/>
      <c r="T463" s="4"/>
      <c r="U463" s="4"/>
      <c r="V463" s="4"/>
      <c r="W463" s="4"/>
      <c r="X463" s="4"/>
      <c r="Y463" s="4"/>
      <c r="Z463" s="4"/>
      <c r="AA463" s="4"/>
      <c r="AB463" s="4"/>
      <c r="AC463" s="4"/>
      <c r="AD463" s="4"/>
    </row>
    <row r="464">
      <c r="A464" s="4"/>
      <c r="B464" s="4"/>
      <c r="C464" s="4"/>
      <c r="D464" s="4"/>
      <c r="E464" s="4"/>
      <c r="F464" s="4"/>
      <c r="G464" s="4"/>
      <c r="H464" s="8"/>
      <c r="I464" s="8"/>
      <c r="J464" s="8"/>
      <c r="K464" s="8"/>
      <c r="L464" s="119"/>
      <c r="M464" s="118"/>
      <c r="N464" s="119"/>
      <c r="O464" s="119"/>
      <c r="P464" s="119"/>
      <c r="Q464" s="119"/>
      <c r="R464" s="4"/>
      <c r="S464" s="4"/>
      <c r="T464" s="4"/>
      <c r="U464" s="4"/>
      <c r="V464" s="4"/>
      <c r="W464" s="4"/>
      <c r="X464" s="4"/>
      <c r="Y464" s="4"/>
      <c r="Z464" s="4"/>
      <c r="AA464" s="4"/>
      <c r="AB464" s="4"/>
      <c r="AC464" s="4"/>
      <c r="AD464" s="4"/>
    </row>
    <row r="465">
      <c r="A465" s="4"/>
      <c r="B465" s="4"/>
      <c r="C465" s="4"/>
      <c r="D465" s="4"/>
      <c r="E465" s="4"/>
      <c r="F465" s="4"/>
      <c r="G465" s="4"/>
      <c r="H465" s="8"/>
      <c r="I465" s="8"/>
      <c r="J465" s="8"/>
      <c r="K465" s="8"/>
      <c r="L465" s="119"/>
      <c r="M465" s="118"/>
      <c r="N465" s="119"/>
      <c r="O465" s="119"/>
      <c r="P465" s="119"/>
      <c r="Q465" s="119"/>
      <c r="R465" s="4"/>
      <c r="S465" s="4"/>
      <c r="T465" s="4"/>
      <c r="U465" s="4"/>
      <c r="V465" s="4"/>
      <c r="W465" s="4"/>
      <c r="X465" s="4"/>
      <c r="Y465" s="4"/>
      <c r="Z465" s="4"/>
      <c r="AA465" s="4"/>
      <c r="AB465" s="4"/>
      <c r="AC465" s="4"/>
      <c r="AD465" s="4"/>
    </row>
    <row r="466">
      <c r="A466" s="4"/>
      <c r="B466" s="4"/>
      <c r="C466" s="4"/>
      <c r="D466" s="4"/>
      <c r="E466" s="4"/>
      <c r="F466" s="4"/>
      <c r="G466" s="4"/>
      <c r="H466" s="8"/>
      <c r="I466" s="8"/>
      <c r="J466" s="8"/>
      <c r="K466" s="8"/>
      <c r="L466" s="119"/>
      <c r="M466" s="118"/>
      <c r="N466" s="119"/>
      <c r="O466" s="119"/>
      <c r="P466" s="119"/>
      <c r="Q466" s="119"/>
      <c r="R466" s="4"/>
      <c r="S466" s="4"/>
      <c r="T466" s="4"/>
      <c r="U466" s="4"/>
      <c r="V466" s="4"/>
      <c r="W466" s="4"/>
      <c r="X466" s="4"/>
      <c r="Y466" s="4"/>
      <c r="Z466" s="4"/>
      <c r="AA466" s="4"/>
      <c r="AB466" s="4"/>
      <c r="AC466" s="4"/>
      <c r="AD466" s="4"/>
    </row>
    <row r="467">
      <c r="A467" s="4"/>
      <c r="B467" s="4"/>
      <c r="C467" s="4"/>
      <c r="D467" s="4"/>
      <c r="E467" s="4"/>
      <c r="F467" s="4"/>
      <c r="G467" s="4"/>
      <c r="H467" s="8"/>
      <c r="I467" s="8"/>
      <c r="J467" s="8"/>
      <c r="K467" s="8"/>
      <c r="L467" s="119"/>
      <c r="M467" s="118"/>
      <c r="N467" s="119"/>
      <c r="O467" s="119"/>
      <c r="P467" s="119"/>
      <c r="Q467" s="119"/>
      <c r="R467" s="4"/>
      <c r="S467" s="4"/>
      <c r="T467" s="4"/>
      <c r="U467" s="4"/>
      <c r="V467" s="4"/>
      <c r="W467" s="4"/>
      <c r="X467" s="4"/>
      <c r="Y467" s="4"/>
      <c r="Z467" s="4"/>
      <c r="AA467" s="4"/>
      <c r="AB467" s="4"/>
      <c r="AC467" s="4"/>
      <c r="AD467" s="4"/>
    </row>
    <row r="468">
      <c r="A468" s="4"/>
      <c r="B468" s="4"/>
      <c r="C468" s="4"/>
      <c r="D468" s="4"/>
      <c r="E468" s="4"/>
      <c r="F468" s="4"/>
      <c r="G468" s="4"/>
      <c r="H468" s="8"/>
      <c r="I468" s="8"/>
      <c r="J468" s="8"/>
      <c r="K468" s="8"/>
      <c r="L468" s="119"/>
      <c r="M468" s="118"/>
      <c r="N468" s="119"/>
      <c r="O468" s="119"/>
      <c r="P468" s="119"/>
      <c r="Q468" s="119"/>
      <c r="R468" s="4"/>
      <c r="S468" s="4"/>
      <c r="T468" s="4"/>
      <c r="U468" s="4"/>
      <c r="V468" s="4"/>
      <c r="W468" s="4"/>
      <c r="X468" s="4"/>
      <c r="Y468" s="4"/>
      <c r="Z468" s="4"/>
      <c r="AA468" s="4"/>
      <c r="AB468" s="4"/>
      <c r="AC468" s="4"/>
      <c r="AD468" s="4"/>
    </row>
    <row r="469">
      <c r="A469" s="4"/>
      <c r="B469" s="4"/>
      <c r="C469" s="4"/>
      <c r="D469" s="4"/>
      <c r="E469" s="4"/>
      <c r="F469" s="4"/>
      <c r="G469" s="4"/>
      <c r="H469" s="8"/>
      <c r="I469" s="8"/>
      <c r="J469" s="8"/>
      <c r="K469" s="8"/>
      <c r="L469" s="119"/>
      <c r="M469" s="118"/>
      <c r="N469" s="119"/>
      <c r="O469" s="119"/>
      <c r="P469" s="119"/>
      <c r="Q469" s="119"/>
      <c r="R469" s="4"/>
      <c r="S469" s="4"/>
      <c r="T469" s="4"/>
      <c r="U469" s="4"/>
      <c r="V469" s="4"/>
      <c r="W469" s="4"/>
      <c r="X469" s="4"/>
      <c r="Y469" s="4"/>
      <c r="Z469" s="4"/>
      <c r="AA469" s="4"/>
      <c r="AB469" s="4"/>
      <c r="AC469" s="4"/>
      <c r="AD469" s="4"/>
    </row>
    <row r="470">
      <c r="A470" s="4"/>
      <c r="B470" s="4"/>
      <c r="C470" s="4"/>
      <c r="D470" s="4"/>
      <c r="E470" s="4"/>
      <c r="F470" s="4"/>
      <c r="G470" s="4"/>
      <c r="H470" s="8"/>
      <c r="I470" s="8"/>
      <c r="J470" s="8"/>
      <c r="K470" s="8"/>
      <c r="L470" s="119"/>
      <c r="M470" s="118"/>
      <c r="N470" s="119"/>
      <c r="O470" s="119"/>
      <c r="P470" s="119"/>
      <c r="Q470" s="119"/>
      <c r="R470" s="4"/>
      <c r="S470" s="4"/>
      <c r="T470" s="4"/>
      <c r="U470" s="4"/>
      <c r="V470" s="4"/>
      <c r="W470" s="4"/>
      <c r="X470" s="4"/>
      <c r="Y470" s="4"/>
      <c r="Z470" s="4"/>
      <c r="AA470" s="4"/>
      <c r="AB470" s="4"/>
      <c r="AC470" s="4"/>
      <c r="AD470" s="4"/>
    </row>
    <row r="471">
      <c r="A471" s="4"/>
      <c r="B471" s="4"/>
      <c r="C471" s="4"/>
      <c r="D471" s="4"/>
      <c r="E471" s="4"/>
      <c r="F471" s="4"/>
      <c r="G471" s="4"/>
      <c r="H471" s="8"/>
      <c r="I471" s="8"/>
      <c r="J471" s="8"/>
      <c r="K471" s="8"/>
      <c r="L471" s="119"/>
      <c r="M471" s="118"/>
      <c r="N471" s="119"/>
      <c r="O471" s="119"/>
      <c r="P471" s="119"/>
      <c r="Q471" s="119"/>
      <c r="R471" s="4"/>
      <c r="S471" s="4"/>
      <c r="T471" s="4"/>
      <c r="U471" s="4"/>
      <c r="V471" s="4"/>
      <c r="W471" s="4"/>
      <c r="X471" s="4"/>
      <c r="Y471" s="4"/>
      <c r="Z471" s="4"/>
      <c r="AA471" s="4"/>
      <c r="AB471" s="4"/>
      <c r="AC471" s="4"/>
      <c r="AD471" s="4"/>
    </row>
    <row r="472">
      <c r="A472" s="4"/>
      <c r="B472" s="4"/>
      <c r="C472" s="4"/>
      <c r="D472" s="4"/>
      <c r="E472" s="4"/>
      <c r="F472" s="4"/>
      <c r="G472" s="4"/>
      <c r="H472" s="8"/>
      <c r="I472" s="8"/>
      <c r="J472" s="8"/>
      <c r="K472" s="8"/>
      <c r="L472" s="119"/>
      <c r="M472" s="118"/>
      <c r="N472" s="119"/>
      <c r="O472" s="119"/>
      <c r="P472" s="119"/>
      <c r="Q472" s="119"/>
      <c r="R472" s="4"/>
      <c r="S472" s="4"/>
      <c r="T472" s="4"/>
      <c r="U472" s="4"/>
      <c r="V472" s="4"/>
      <c r="W472" s="4"/>
      <c r="X472" s="4"/>
      <c r="Y472" s="4"/>
      <c r="Z472" s="4"/>
      <c r="AA472" s="4"/>
      <c r="AB472" s="4"/>
      <c r="AC472" s="4"/>
      <c r="AD472" s="4"/>
    </row>
    <row r="473">
      <c r="A473" s="4"/>
      <c r="B473" s="4"/>
      <c r="C473" s="4"/>
      <c r="D473" s="4"/>
      <c r="E473" s="4"/>
      <c r="F473" s="4"/>
      <c r="G473" s="4"/>
      <c r="H473" s="8"/>
      <c r="I473" s="8"/>
      <c r="J473" s="8"/>
      <c r="K473" s="8"/>
      <c r="L473" s="119"/>
      <c r="M473" s="118"/>
      <c r="N473" s="119"/>
      <c r="O473" s="119"/>
      <c r="P473" s="119"/>
      <c r="Q473" s="119"/>
      <c r="R473" s="4"/>
      <c r="S473" s="4"/>
      <c r="T473" s="4"/>
      <c r="U473" s="4"/>
      <c r="V473" s="4"/>
      <c r="W473" s="4"/>
      <c r="X473" s="4"/>
      <c r="Y473" s="4"/>
      <c r="Z473" s="4"/>
      <c r="AA473" s="4"/>
      <c r="AB473" s="4"/>
      <c r="AC473" s="4"/>
      <c r="AD473" s="4"/>
    </row>
    <row r="474">
      <c r="A474" s="4"/>
      <c r="B474" s="4"/>
      <c r="C474" s="4"/>
      <c r="D474" s="4"/>
      <c r="E474" s="4"/>
      <c r="F474" s="4"/>
      <c r="G474" s="4"/>
      <c r="H474" s="8"/>
      <c r="I474" s="8"/>
      <c r="J474" s="8"/>
      <c r="K474" s="8"/>
      <c r="L474" s="119"/>
      <c r="M474" s="118"/>
      <c r="N474" s="119"/>
      <c r="O474" s="119"/>
      <c r="P474" s="119"/>
      <c r="Q474" s="119"/>
      <c r="R474" s="4"/>
      <c r="S474" s="4"/>
      <c r="T474" s="4"/>
      <c r="U474" s="4"/>
      <c r="V474" s="4"/>
      <c r="W474" s="4"/>
      <c r="X474" s="4"/>
      <c r="Y474" s="4"/>
      <c r="Z474" s="4"/>
      <c r="AA474" s="4"/>
      <c r="AB474" s="4"/>
      <c r="AC474" s="4"/>
      <c r="AD474" s="4"/>
    </row>
    <row r="475">
      <c r="A475" s="4"/>
      <c r="B475" s="4"/>
      <c r="C475" s="4"/>
      <c r="D475" s="4"/>
      <c r="E475" s="4"/>
      <c r="F475" s="4"/>
      <c r="G475" s="4"/>
      <c r="H475" s="8"/>
      <c r="I475" s="8"/>
      <c r="J475" s="8"/>
      <c r="K475" s="8"/>
      <c r="L475" s="119"/>
      <c r="M475" s="118"/>
      <c r="N475" s="119"/>
      <c r="O475" s="119"/>
      <c r="P475" s="119"/>
      <c r="Q475" s="119"/>
      <c r="R475" s="4"/>
      <c r="S475" s="4"/>
      <c r="T475" s="4"/>
      <c r="U475" s="4"/>
      <c r="V475" s="4"/>
      <c r="W475" s="4"/>
      <c r="X475" s="4"/>
      <c r="Y475" s="4"/>
      <c r="Z475" s="4"/>
      <c r="AA475" s="4"/>
      <c r="AB475" s="4"/>
      <c r="AC475" s="4"/>
      <c r="AD475" s="4"/>
    </row>
    <row r="476">
      <c r="A476" s="4"/>
      <c r="B476" s="4"/>
      <c r="C476" s="4"/>
      <c r="D476" s="4"/>
      <c r="E476" s="4"/>
      <c r="F476" s="4"/>
      <c r="G476" s="4"/>
      <c r="H476" s="8"/>
      <c r="I476" s="8"/>
      <c r="J476" s="8"/>
      <c r="K476" s="8"/>
      <c r="L476" s="119"/>
      <c r="M476" s="118"/>
      <c r="N476" s="119"/>
      <c r="O476" s="119"/>
      <c r="P476" s="119"/>
      <c r="Q476" s="119"/>
      <c r="R476" s="4"/>
      <c r="S476" s="4"/>
      <c r="T476" s="4"/>
      <c r="U476" s="4"/>
      <c r="V476" s="4"/>
      <c r="W476" s="4"/>
      <c r="X476" s="4"/>
      <c r="Y476" s="4"/>
      <c r="Z476" s="4"/>
      <c r="AA476" s="4"/>
      <c r="AB476" s="4"/>
      <c r="AC476" s="4"/>
      <c r="AD476" s="4"/>
    </row>
    <row r="477">
      <c r="A477" s="4"/>
      <c r="B477" s="4"/>
      <c r="C477" s="4"/>
      <c r="D477" s="4"/>
      <c r="E477" s="4"/>
      <c r="F477" s="4"/>
      <c r="G477" s="4"/>
      <c r="H477" s="8"/>
      <c r="I477" s="8"/>
      <c r="J477" s="8"/>
      <c r="K477" s="8"/>
      <c r="L477" s="119"/>
      <c r="M477" s="118"/>
      <c r="N477" s="119"/>
      <c r="O477" s="119"/>
      <c r="P477" s="119"/>
      <c r="Q477" s="119"/>
      <c r="R477" s="4"/>
      <c r="S477" s="4"/>
      <c r="T477" s="4"/>
      <c r="U477" s="4"/>
      <c r="V477" s="4"/>
      <c r="W477" s="4"/>
      <c r="X477" s="4"/>
      <c r="Y477" s="4"/>
      <c r="Z477" s="4"/>
      <c r="AA477" s="4"/>
      <c r="AB477" s="4"/>
      <c r="AC477" s="4"/>
      <c r="AD477" s="4"/>
    </row>
    <row r="478">
      <c r="A478" s="4"/>
      <c r="B478" s="4"/>
      <c r="C478" s="4"/>
      <c r="D478" s="4"/>
      <c r="E478" s="4"/>
      <c r="F478" s="4"/>
      <c r="G478" s="4"/>
      <c r="H478" s="8"/>
      <c r="I478" s="8"/>
      <c r="J478" s="8"/>
      <c r="K478" s="8"/>
      <c r="L478" s="119"/>
      <c r="M478" s="118"/>
      <c r="N478" s="119"/>
      <c r="O478" s="119"/>
      <c r="P478" s="119"/>
      <c r="Q478" s="119"/>
      <c r="R478" s="4"/>
      <c r="S478" s="4"/>
      <c r="T478" s="4"/>
      <c r="U478" s="4"/>
      <c r="V478" s="4"/>
      <c r="W478" s="4"/>
      <c r="X478" s="4"/>
      <c r="Y478" s="4"/>
      <c r="Z478" s="4"/>
      <c r="AA478" s="4"/>
      <c r="AB478" s="4"/>
      <c r="AC478" s="4"/>
      <c r="AD478" s="4"/>
    </row>
    <row r="479">
      <c r="A479" s="4"/>
      <c r="B479" s="4"/>
      <c r="C479" s="4"/>
      <c r="D479" s="4"/>
      <c r="E479" s="4"/>
      <c r="F479" s="4"/>
      <c r="G479" s="4"/>
      <c r="H479" s="8"/>
      <c r="I479" s="8"/>
      <c r="J479" s="8"/>
      <c r="K479" s="8"/>
      <c r="L479" s="119"/>
      <c r="M479" s="118"/>
      <c r="N479" s="119"/>
      <c r="O479" s="119"/>
      <c r="P479" s="119"/>
      <c r="Q479" s="119"/>
      <c r="R479" s="4"/>
      <c r="S479" s="4"/>
      <c r="T479" s="4"/>
      <c r="U479" s="4"/>
      <c r="V479" s="4"/>
      <c r="W479" s="4"/>
      <c r="X479" s="4"/>
      <c r="Y479" s="4"/>
      <c r="Z479" s="4"/>
      <c r="AA479" s="4"/>
      <c r="AB479" s="4"/>
      <c r="AC479" s="4"/>
      <c r="AD479" s="4"/>
    </row>
    <row r="480">
      <c r="A480" s="4"/>
      <c r="B480" s="4"/>
      <c r="C480" s="4"/>
      <c r="D480" s="4"/>
      <c r="E480" s="4"/>
      <c r="F480" s="4"/>
      <c r="G480" s="4"/>
      <c r="H480" s="8"/>
      <c r="I480" s="8"/>
      <c r="J480" s="8"/>
      <c r="K480" s="8"/>
      <c r="L480" s="119"/>
      <c r="M480" s="118"/>
      <c r="N480" s="119"/>
      <c r="O480" s="119"/>
      <c r="P480" s="119"/>
      <c r="Q480" s="119"/>
      <c r="R480" s="4"/>
      <c r="S480" s="4"/>
      <c r="T480" s="4"/>
      <c r="U480" s="4"/>
      <c r="V480" s="4"/>
      <c r="W480" s="4"/>
      <c r="X480" s="4"/>
      <c r="Y480" s="4"/>
      <c r="Z480" s="4"/>
      <c r="AA480" s="4"/>
      <c r="AB480" s="4"/>
      <c r="AC480" s="4"/>
      <c r="AD480" s="4"/>
    </row>
    <row r="481">
      <c r="A481" s="4"/>
      <c r="B481" s="4"/>
      <c r="C481" s="4"/>
      <c r="D481" s="4"/>
      <c r="E481" s="4"/>
      <c r="F481" s="4"/>
      <c r="G481" s="4"/>
      <c r="H481" s="8"/>
      <c r="I481" s="8"/>
      <c r="J481" s="8"/>
      <c r="K481" s="8"/>
      <c r="L481" s="119"/>
      <c r="M481" s="118"/>
      <c r="N481" s="119"/>
      <c r="O481" s="119"/>
      <c r="P481" s="119"/>
      <c r="Q481" s="119"/>
      <c r="R481" s="4"/>
      <c r="S481" s="4"/>
      <c r="T481" s="4"/>
      <c r="U481" s="4"/>
      <c r="V481" s="4"/>
      <c r="W481" s="4"/>
      <c r="X481" s="4"/>
      <c r="Y481" s="4"/>
      <c r="Z481" s="4"/>
      <c r="AA481" s="4"/>
      <c r="AB481" s="4"/>
      <c r="AC481" s="4"/>
      <c r="AD481" s="4"/>
    </row>
    <row r="482">
      <c r="A482" s="4"/>
      <c r="B482" s="4"/>
      <c r="C482" s="4"/>
      <c r="D482" s="4"/>
      <c r="E482" s="4"/>
      <c r="F482" s="4"/>
      <c r="G482" s="4"/>
      <c r="H482" s="8"/>
      <c r="I482" s="8"/>
      <c r="J482" s="8"/>
      <c r="K482" s="8"/>
      <c r="L482" s="119"/>
      <c r="M482" s="118"/>
      <c r="N482" s="119"/>
      <c r="O482" s="119"/>
      <c r="P482" s="119"/>
      <c r="Q482" s="119"/>
      <c r="R482" s="4"/>
      <c r="S482" s="4"/>
      <c r="T482" s="4"/>
      <c r="U482" s="4"/>
      <c r="V482" s="4"/>
      <c r="W482" s="4"/>
      <c r="X482" s="4"/>
      <c r="Y482" s="4"/>
      <c r="Z482" s="4"/>
      <c r="AA482" s="4"/>
      <c r="AB482" s="4"/>
      <c r="AC482" s="4"/>
      <c r="AD482" s="4"/>
    </row>
    <row r="483">
      <c r="A483" s="4"/>
      <c r="B483" s="4"/>
      <c r="C483" s="4"/>
      <c r="D483" s="4"/>
      <c r="E483" s="4"/>
      <c r="F483" s="4"/>
      <c r="G483" s="4"/>
      <c r="H483" s="8"/>
      <c r="I483" s="8"/>
      <c r="J483" s="8"/>
      <c r="K483" s="8"/>
      <c r="L483" s="119"/>
      <c r="M483" s="118"/>
      <c r="N483" s="119"/>
      <c r="O483" s="119"/>
      <c r="P483" s="119"/>
      <c r="Q483" s="119"/>
      <c r="R483" s="4"/>
      <c r="S483" s="4"/>
      <c r="T483" s="4"/>
      <c r="U483" s="4"/>
      <c r="V483" s="4"/>
      <c r="W483" s="4"/>
      <c r="X483" s="4"/>
      <c r="Y483" s="4"/>
      <c r="Z483" s="4"/>
      <c r="AA483" s="4"/>
      <c r="AB483" s="4"/>
      <c r="AC483" s="4"/>
      <c r="AD483" s="4"/>
    </row>
    <row r="484">
      <c r="A484" s="4"/>
      <c r="B484" s="4"/>
      <c r="C484" s="4"/>
      <c r="D484" s="4"/>
      <c r="E484" s="4"/>
      <c r="F484" s="4"/>
      <c r="G484" s="4"/>
      <c r="H484" s="8"/>
      <c r="I484" s="8"/>
      <c r="J484" s="8"/>
      <c r="K484" s="8"/>
      <c r="L484" s="119"/>
      <c r="M484" s="118"/>
      <c r="N484" s="119"/>
      <c r="O484" s="119"/>
      <c r="P484" s="119"/>
      <c r="Q484" s="119"/>
      <c r="R484" s="4"/>
      <c r="S484" s="4"/>
      <c r="T484" s="4"/>
      <c r="U484" s="4"/>
      <c r="V484" s="4"/>
      <c r="W484" s="4"/>
      <c r="X484" s="4"/>
      <c r="Y484" s="4"/>
      <c r="Z484" s="4"/>
      <c r="AA484" s="4"/>
      <c r="AB484" s="4"/>
      <c r="AC484" s="4"/>
      <c r="AD484" s="4"/>
    </row>
    <row r="485">
      <c r="A485" s="4"/>
      <c r="B485" s="4"/>
      <c r="C485" s="4"/>
      <c r="D485" s="4"/>
      <c r="E485" s="4"/>
      <c r="F485" s="4"/>
      <c r="G485" s="4"/>
      <c r="H485" s="8"/>
      <c r="I485" s="8"/>
      <c r="J485" s="8"/>
      <c r="K485" s="8"/>
      <c r="L485" s="119"/>
      <c r="M485" s="118"/>
      <c r="N485" s="119"/>
      <c r="O485" s="119"/>
      <c r="P485" s="119"/>
      <c r="Q485" s="119"/>
      <c r="R485" s="4"/>
      <c r="S485" s="4"/>
      <c r="T485" s="4"/>
      <c r="U485" s="4"/>
      <c r="V485" s="4"/>
      <c r="W485" s="4"/>
      <c r="X485" s="4"/>
      <c r="Y485" s="4"/>
      <c r="Z485" s="4"/>
      <c r="AA485" s="4"/>
      <c r="AB485" s="4"/>
      <c r="AC485" s="4"/>
      <c r="AD485" s="4"/>
    </row>
    <row r="486">
      <c r="A486" s="4"/>
      <c r="B486" s="4"/>
      <c r="C486" s="4"/>
      <c r="D486" s="4"/>
      <c r="E486" s="4"/>
      <c r="F486" s="4"/>
      <c r="G486" s="4"/>
      <c r="H486" s="8"/>
      <c r="I486" s="8"/>
      <c r="J486" s="8"/>
      <c r="K486" s="8"/>
      <c r="L486" s="119"/>
      <c r="M486" s="118"/>
      <c r="N486" s="119"/>
      <c r="O486" s="119"/>
      <c r="P486" s="119"/>
      <c r="Q486" s="119"/>
      <c r="R486" s="4"/>
      <c r="S486" s="4"/>
      <c r="T486" s="4"/>
      <c r="U486" s="4"/>
      <c r="V486" s="4"/>
      <c r="W486" s="4"/>
      <c r="X486" s="4"/>
      <c r="Y486" s="4"/>
      <c r="Z486" s="4"/>
      <c r="AA486" s="4"/>
      <c r="AB486" s="4"/>
      <c r="AC486" s="4"/>
      <c r="AD486" s="4"/>
    </row>
    <row r="487">
      <c r="A487" s="4"/>
      <c r="B487" s="4"/>
      <c r="C487" s="4"/>
      <c r="D487" s="4"/>
      <c r="E487" s="4"/>
      <c r="F487" s="4"/>
      <c r="G487" s="4"/>
      <c r="H487" s="8"/>
      <c r="I487" s="8"/>
      <c r="J487" s="8"/>
      <c r="K487" s="8"/>
      <c r="L487" s="119"/>
      <c r="M487" s="118"/>
      <c r="N487" s="119"/>
      <c r="O487" s="119"/>
      <c r="P487" s="119"/>
      <c r="Q487" s="119"/>
      <c r="R487" s="4"/>
      <c r="S487" s="4"/>
      <c r="T487" s="4"/>
      <c r="U487" s="4"/>
      <c r="V487" s="4"/>
      <c r="W487" s="4"/>
      <c r="X487" s="4"/>
      <c r="Y487" s="4"/>
      <c r="Z487" s="4"/>
      <c r="AA487" s="4"/>
      <c r="AB487" s="4"/>
      <c r="AC487" s="4"/>
      <c r="AD487" s="4"/>
    </row>
    <row r="488">
      <c r="A488" s="4"/>
      <c r="B488" s="4"/>
      <c r="C488" s="4"/>
      <c r="D488" s="4"/>
      <c r="E488" s="4"/>
      <c r="F488" s="4"/>
      <c r="G488" s="4"/>
      <c r="H488" s="8"/>
      <c r="I488" s="8"/>
      <c r="J488" s="8"/>
      <c r="K488" s="8"/>
      <c r="L488" s="119"/>
      <c r="M488" s="118"/>
      <c r="N488" s="119"/>
      <c r="O488" s="119"/>
      <c r="P488" s="119"/>
      <c r="Q488" s="119"/>
      <c r="R488" s="4"/>
      <c r="S488" s="4"/>
      <c r="T488" s="4"/>
      <c r="U488" s="4"/>
      <c r="V488" s="4"/>
      <c r="W488" s="4"/>
      <c r="X488" s="4"/>
      <c r="Y488" s="4"/>
      <c r="Z488" s="4"/>
      <c r="AA488" s="4"/>
      <c r="AB488" s="4"/>
      <c r="AC488" s="4"/>
      <c r="AD488" s="4"/>
    </row>
    <row r="489">
      <c r="A489" s="4"/>
      <c r="B489" s="4"/>
      <c r="C489" s="4"/>
      <c r="D489" s="4"/>
      <c r="E489" s="4"/>
      <c r="F489" s="4"/>
      <c r="G489" s="4"/>
      <c r="H489" s="8"/>
      <c r="I489" s="8"/>
      <c r="J489" s="8"/>
      <c r="K489" s="8"/>
      <c r="L489" s="119"/>
      <c r="M489" s="118"/>
      <c r="N489" s="119"/>
      <c r="O489" s="119"/>
      <c r="P489" s="119"/>
      <c r="Q489" s="119"/>
      <c r="R489" s="4"/>
      <c r="S489" s="4"/>
      <c r="T489" s="4"/>
      <c r="U489" s="4"/>
      <c r="V489" s="4"/>
      <c r="W489" s="4"/>
      <c r="X489" s="4"/>
      <c r="Y489" s="4"/>
      <c r="Z489" s="4"/>
      <c r="AA489" s="4"/>
      <c r="AB489" s="4"/>
      <c r="AC489" s="4"/>
      <c r="AD489" s="4"/>
    </row>
    <row r="490">
      <c r="A490" s="4"/>
      <c r="B490" s="4"/>
      <c r="C490" s="4"/>
      <c r="D490" s="4"/>
      <c r="E490" s="4"/>
      <c r="F490" s="4"/>
      <c r="G490" s="4"/>
      <c r="H490" s="8"/>
      <c r="I490" s="8"/>
      <c r="J490" s="8"/>
      <c r="K490" s="8"/>
      <c r="L490" s="119"/>
      <c r="M490" s="118"/>
      <c r="N490" s="119"/>
      <c r="O490" s="119"/>
      <c r="P490" s="119"/>
      <c r="Q490" s="119"/>
      <c r="R490" s="4"/>
      <c r="S490" s="4"/>
      <c r="T490" s="4"/>
      <c r="U490" s="4"/>
      <c r="V490" s="4"/>
      <c r="W490" s="4"/>
      <c r="X490" s="4"/>
      <c r="Y490" s="4"/>
      <c r="Z490" s="4"/>
      <c r="AA490" s="4"/>
      <c r="AB490" s="4"/>
      <c r="AC490" s="4"/>
      <c r="AD490" s="4"/>
    </row>
    <row r="491">
      <c r="A491" s="4"/>
      <c r="B491" s="4"/>
      <c r="C491" s="4"/>
      <c r="D491" s="4"/>
      <c r="E491" s="4"/>
      <c r="F491" s="4"/>
      <c r="G491" s="4"/>
      <c r="H491" s="8"/>
      <c r="I491" s="8"/>
      <c r="J491" s="8"/>
      <c r="K491" s="8"/>
      <c r="L491" s="119"/>
      <c r="M491" s="118"/>
      <c r="N491" s="119"/>
      <c r="O491" s="119"/>
      <c r="P491" s="119"/>
      <c r="Q491" s="119"/>
      <c r="R491" s="4"/>
      <c r="S491" s="4"/>
      <c r="T491" s="4"/>
      <c r="U491" s="4"/>
      <c r="V491" s="4"/>
      <c r="W491" s="4"/>
      <c r="X491" s="4"/>
      <c r="Y491" s="4"/>
      <c r="Z491" s="4"/>
      <c r="AA491" s="4"/>
      <c r="AB491" s="4"/>
      <c r="AC491" s="4"/>
      <c r="AD491" s="4"/>
    </row>
    <row r="492">
      <c r="A492" s="4"/>
      <c r="B492" s="4"/>
      <c r="C492" s="4"/>
      <c r="D492" s="4"/>
      <c r="E492" s="4"/>
      <c r="F492" s="4"/>
      <c r="G492" s="4"/>
      <c r="H492" s="8"/>
      <c r="I492" s="8"/>
      <c r="J492" s="8"/>
      <c r="K492" s="8"/>
      <c r="L492" s="119"/>
      <c r="M492" s="118"/>
      <c r="N492" s="119"/>
      <c r="O492" s="119"/>
      <c r="P492" s="119"/>
      <c r="Q492" s="119"/>
      <c r="R492" s="4"/>
      <c r="S492" s="4"/>
      <c r="T492" s="4"/>
      <c r="U492" s="4"/>
      <c r="V492" s="4"/>
      <c r="W492" s="4"/>
      <c r="X492" s="4"/>
      <c r="Y492" s="4"/>
      <c r="Z492" s="4"/>
      <c r="AA492" s="4"/>
      <c r="AB492" s="4"/>
      <c r="AC492" s="4"/>
      <c r="AD492" s="4"/>
    </row>
    <row r="493">
      <c r="A493" s="4"/>
      <c r="B493" s="4"/>
      <c r="C493" s="4"/>
      <c r="D493" s="4"/>
      <c r="E493" s="4"/>
      <c r="F493" s="4"/>
      <c r="G493" s="4"/>
      <c r="H493" s="8"/>
      <c r="I493" s="8"/>
      <c r="J493" s="8"/>
      <c r="K493" s="8"/>
      <c r="L493" s="119"/>
      <c r="M493" s="118"/>
      <c r="N493" s="119"/>
      <c r="O493" s="119"/>
      <c r="P493" s="119"/>
      <c r="Q493" s="119"/>
      <c r="R493" s="4"/>
      <c r="S493" s="4"/>
      <c r="T493" s="4"/>
      <c r="U493" s="4"/>
      <c r="V493" s="4"/>
      <c r="W493" s="4"/>
      <c r="X493" s="4"/>
      <c r="Y493" s="4"/>
      <c r="Z493" s="4"/>
      <c r="AA493" s="4"/>
      <c r="AB493" s="4"/>
      <c r="AC493" s="4"/>
      <c r="AD493" s="4"/>
    </row>
    <row r="494">
      <c r="A494" s="4"/>
      <c r="B494" s="4"/>
      <c r="C494" s="4"/>
      <c r="D494" s="4"/>
      <c r="E494" s="4"/>
      <c r="F494" s="4"/>
      <c r="G494" s="4"/>
      <c r="H494" s="8"/>
      <c r="I494" s="8"/>
      <c r="J494" s="8"/>
      <c r="K494" s="8"/>
      <c r="L494" s="119"/>
      <c r="M494" s="118"/>
      <c r="N494" s="119"/>
      <c r="O494" s="119"/>
      <c r="P494" s="119"/>
      <c r="Q494" s="119"/>
      <c r="R494" s="4"/>
      <c r="S494" s="4"/>
      <c r="T494" s="4"/>
      <c r="U494" s="4"/>
      <c r="V494" s="4"/>
      <c r="W494" s="4"/>
      <c r="X494" s="4"/>
      <c r="Y494" s="4"/>
      <c r="Z494" s="4"/>
      <c r="AA494" s="4"/>
      <c r="AB494" s="4"/>
      <c r="AC494" s="4"/>
      <c r="AD494" s="4"/>
    </row>
    <row r="495">
      <c r="A495" s="4"/>
      <c r="B495" s="4"/>
      <c r="C495" s="4"/>
      <c r="D495" s="4"/>
      <c r="E495" s="4"/>
      <c r="F495" s="4"/>
      <c r="G495" s="4"/>
      <c r="H495" s="8"/>
      <c r="I495" s="8"/>
      <c r="J495" s="8"/>
      <c r="K495" s="8"/>
      <c r="L495" s="119"/>
      <c r="M495" s="118"/>
      <c r="N495" s="119"/>
      <c r="O495" s="119"/>
      <c r="P495" s="119"/>
      <c r="Q495" s="119"/>
      <c r="R495" s="4"/>
      <c r="S495" s="4"/>
      <c r="T495" s="4"/>
      <c r="U495" s="4"/>
      <c r="V495" s="4"/>
      <c r="W495" s="4"/>
      <c r="X495" s="4"/>
      <c r="Y495" s="4"/>
      <c r="Z495" s="4"/>
      <c r="AA495" s="4"/>
      <c r="AB495" s="4"/>
      <c r="AC495" s="4"/>
      <c r="AD495" s="4"/>
    </row>
    <row r="496">
      <c r="A496" s="4"/>
      <c r="B496" s="4"/>
      <c r="C496" s="4"/>
      <c r="D496" s="4"/>
      <c r="E496" s="4"/>
      <c r="F496" s="4"/>
      <c r="G496" s="4"/>
      <c r="H496" s="8"/>
      <c r="I496" s="8"/>
      <c r="J496" s="8"/>
      <c r="K496" s="8"/>
      <c r="L496" s="119"/>
      <c r="M496" s="118"/>
      <c r="N496" s="119"/>
      <c r="O496" s="119"/>
      <c r="P496" s="119"/>
      <c r="Q496" s="119"/>
      <c r="R496" s="4"/>
      <c r="S496" s="4"/>
      <c r="T496" s="4"/>
      <c r="U496" s="4"/>
      <c r="V496" s="4"/>
      <c r="W496" s="4"/>
      <c r="X496" s="4"/>
      <c r="Y496" s="4"/>
      <c r="Z496" s="4"/>
      <c r="AA496" s="4"/>
      <c r="AB496" s="4"/>
      <c r="AC496" s="4"/>
      <c r="AD496" s="4"/>
    </row>
    <row r="497">
      <c r="A497" s="4"/>
      <c r="B497" s="4"/>
      <c r="C497" s="4"/>
      <c r="D497" s="4"/>
      <c r="E497" s="4"/>
      <c r="F497" s="4"/>
      <c r="G497" s="4"/>
      <c r="H497" s="8"/>
      <c r="I497" s="8"/>
      <c r="J497" s="8"/>
      <c r="K497" s="8"/>
      <c r="L497" s="119"/>
      <c r="M497" s="118"/>
      <c r="N497" s="119"/>
      <c r="O497" s="119"/>
      <c r="P497" s="119"/>
      <c r="Q497" s="119"/>
      <c r="R497" s="4"/>
      <c r="S497" s="4"/>
      <c r="T497" s="4"/>
      <c r="U497" s="4"/>
      <c r="V497" s="4"/>
      <c r="W497" s="4"/>
      <c r="X497" s="4"/>
      <c r="Y497" s="4"/>
      <c r="Z497" s="4"/>
      <c r="AA497" s="4"/>
      <c r="AB497" s="4"/>
      <c r="AC497" s="4"/>
      <c r="AD497" s="4"/>
    </row>
    <row r="498">
      <c r="A498" s="4"/>
      <c r="B498" s="4"/>
      <c r="C498" s="4"/>
      <c r="D498" s="4"/>
      <c r="E498" s="4"/>
      <c r="F498" s="4"/>
      <c r="G498" s="4"/>
      <c r="H498" s="8"/>
      <c r="I498" s="8"/>
      <c r="J498" s="8"/>
      <c r="K498" s="8"/>
      <c r="L498" s="119"/>
      <c r="M498" s="118"/>
      <c r="N498" s="119"/>
      <c r="O498" s="119"/>
      <c r="P498" s="119"/>
      <c r="Q498" s="119"/>
      <c r="R498" s="4"/>
      <c r="S498" s="4"/>
      <c r="T498" s="4"/>
      <c r="U498" s="4"/>
      <c r="V498" s="4"/>
      <c r="W498" s="4"/>
      <c r="X498" s="4"/>
      <c r="Y498" s="4"/>
      <c r="Z498" s="4"/>
      <c r="AA498" s="4"/>
      <c r="AB498" s="4"/>
      <c r="AC498" s="4"/>
      <c r="AD498" s="4"/>
    </row>
    <row r="499">
      <c r="A499" s="4"/>
      <c r="B499" s="4"/>
      <c r="C499" s="4"/>
      <c r="D499" s="4"/>
      <c r="E499" s="4"/>
      <c r="F499" s="4"/>
      <c r="G499" s="4"/>
      <c r="H499" s="8"/>
      <c r="I499" s="8"/>
      <c r="J499" s="8"/>
      <c r="K499" s="8"/>
      <c r="L499" s="119"/>
      <c r="M499" s="118"/>
      <c r="N499" s="119"/>
      <c r="O499" s="119"/>
      <c r="P499" s="119"/>
      <c r="Q499" s="119"/>
      <c r="R499" s="4"/>
      <c r="S499" s="4"/>
      <c r="T499" s="4"/>
      <c r="U499" s="4"/>
      <c r="V499" s="4"/>
      <c r="W499" s="4"/>
      <c r="X499" s="4"/>
      <c r="Y499" s="4"/>
      <c r="Z499" s="4"/>
      <c r="AA499" s="4"/>
      <c r="AB499" s="4"/>
      <c r="AC499" s="4"/>
      <c r="AD499" s="4"/>
    </row>
    <row r="500">
      <c r="A500" s="4"/>
      <c r="B500" s="4"/>
      <c r="C500" s="4"/>
      <c r="D500" s="4"/>
      <c r="E500" s="4"/>
      <c r="F500" s="4"/>
      <c r="G500" s="4"/>
      <c r="H500" s="8"/>
      <c r="I500" s="8"/>
      <c r="J500" s="8"/>
      <c r="K500" s="8"/>
      <c r="L500" s="119"/>
      <c r="M500" s="118"/>
      <c r="N500" s="119"/>
      <c r="O500" s="119"/>
      <c r="P500" s="119"/>
      <c r="Q500" s="119"/>
      <c r="R500" s="4"/>
      <c r="S500" s="4"/>
      <c r="T500" s="4"/>
      <c r="U500" s="4"/>
      <c r="V500" s="4"/>
      <c r="W500" s="4"/>
      <c r="X500" s="4"/>
      <c r="Y500" s="4"/>
      <c r="Z500" s="4"/>
      <c r="AA500" s="4"/>
      <c r="AB500" s="4"/>
      <c r="AC500" s="4"/>
      <c r="AD500" s="4"/>
    </row>
    <row r="501">
      <c r="A501" s="4"/>
      <c r="B501" s="4"/>
      <c r="C501" s="4"/>
      <c r="D501" s="4"/>
      <c r="E501" s="4"/>
      <c r="F501" s="4"/>
      <c r="G501" s="4"/>
      <c r="H501" s="8"/>
      <c r="I501" s="8"/>
      <c r="J501" s="8"/>
      <c r="K501" s="8"/>
      <c r="L501" s="119"/>
      <c r="M501" s="118"/>
      <c r="N501" s="119"/>
      <c r="O501" s="119"/>
      <c r="P501" s="119"/>
      <c r="Q501" s="119"/>
      <c r="R501" s="4"/>
      <c r="S501" s="4"/>
      <c r="T501" s="4"/>
      <c r="U501" s="4"/>
      <c r="V501" s="4"/>
      <c r="W501" s="4"/>
      <c r="X501" s="4"/>
      <c r="Y501" s="4"/>
      <c r="Z501" s="4"/>
      <c r="AA501" s="4"/>
      <c r="AB501" s="4"/>
      <c r="AC501" s="4"/>
      <c r="AD501" s="4"/>
    </row>
    <row r="502">
      <c r="A502" s="4"/>
      <c r="B502" s="4"/>
      <c r="C502" s="4"/>
      <c r="D502" s="4"/>
      <c r="E502" s="4"/>
      <c r="F502" s="4"/>
      <c r="G502" s="4"/>
      <c r="H502" s="8"/>
      <c r="I502" s="8"/>
      <c r="J502" s="8"/>
      <c r="K502" s="8"/>
      <c r="L502" s="119"/>
      <c r="M502" s="118"/>
      <c r="N502" s="119"/>
      <c r="O502" s="119"/>
      <c r="P502" s="119"/>
      <c r="Q502" s="119"/>
      <c r="R502" s="4"/>
      <c r="S502" s="4"/>
      <c r="T502" s="4"/>
      <c r="U502" s="4"/>
      <c r="V502" s="4"/>
      <c r="W502" s="4"/>
      <c r="X502" s="4"/>
      <c r="Y502" s="4"/>
      <c r="Z502" s="4"/>
      <c r="AA502" s="4"/>
      <c r="AB502" s="4"/>
      <c r="AC502" s="4"/>
      <c r="AD502" s="4"/>
    </row>
    <row r="503">
      <c r="A503" s="4"/>
      <c r="B503" s="4"/>
      <c r="C503" s="4"/>
      <c r="D503" s="4"/>
      <c r="E503" s="4"/>
      <c r="F503" s="4"/>
      <c r="G503" s="4"/>
      <c r="H503" s="8"/>
      <c r="I503" s="8"/>
      <c r="J503" s="8"/>
      <c r="K503" s="8"/>
      <c r="L503" s="119"/>
      <c r="M503" s="118"/>
      <c r="N503" s="119"/>
      <c r="O503" s="119"/>
      <c r="P503" s="119"/>
      <c r="Q503" s="119"/>
      <c r="R503" s="4"/>
      <c r="S503" s="4"/>
      <c r="T503" s="4"/>
      <c r="U503" s="4"/>
      <c r="V503" s="4"/>
      <c r="W503" s="4"/>
      <c r="X503" s="4"/>
      <c r="Y503" s="4"/>
      <c r="Z503" s="4"/>
      <c r="AA503" s="4"/>
      <c r="AB503" s="4"/>
      <c r="AC503" s="4"/>
      <c r="AD503" s="4"/>
    </row>
    <row r="504">
      <c r="A504" s="4"/>
      <c r="B504" s="4"/>
      <c r="C504" s="4"/>
      <c r="D504" s="4"/>
      <c r="E504" s="4"/>
      <c r="F504" s="4"/>
      <c r="G504" s="4"/>
      <c r="H504" s="8"/>
      <c r="I504" s="8"/>
      <c r="J504" s="8"/>
      <c r="K504" s="8"/>
      <c r="L504" s="119"/>
      <c r="M504" s="118"/>
      <c r="N504" s="119"/>
      <c r="O504" s="119"/>
      <c r="P504" s="119"/>
      <c r="Q504" s="119"/>
      <c r="R504" s="4"/>
      <c r="S504" s="4"/>
      <c r="T504" s="4"/>
      <c r="U504" s="4"/>
      <c r="V504" s="4"/>
      <c r="W504" s="4"/>
      <c r="X504" s="4"/>
      <c r="Y504" s="4"/>
      <c r="Z504" s="4"/>
      <c r="AA504" s="4"/>
      <c r="AB504" s="4"/>
      <c r="AC504" s="4"/>
      <c r="AD504" s="4"/>
    </row>
    <row r="505">
      <c r="A505" s="4"/>
      <c r="B505" s="4"/>
      <c r="C505" s="4"/>
      <c r="D505" s="4"/>
      <c r="E505" s="4"/>
      <c r="F505" s="4"/>
      <c r="G505" s="4"/>
      <c r="H505" s="8"/>
      <c r="I505" s="8"/>
      <c r="J505" s="8"/>
      <c r="K505" s="8"/>
      <c r="L505" s="119"/>
      <c r="M505" s="118"/>
      <c r="N505" s="119"/>
      <c r="O505" s="119"/>
      <c r="P505" s="119"/>
      <c r="Q505" s="119"/>
      <c r="R505" s="4"/>
      <c r="S505" s="4"/>
      <c r="T505" s="4"/>
      <c r="U505" s="4"/>
      <c r="V505" s="4"/>
      <c r="W505" s="4"/>
      <c r="X505" s="4"/>
      <c r="Y505" s="4"/>
      <c r="Z505" s="4"/>
      <c r="AA505" s="4"/>
      <c r="AB505" s="4"/>
      <c r="AC505" s="4"/>
      <c r="AD505" s="4"/>
    </row>
    <row r="506">
      <c r="A506" s="4"/>
      <c r="B506" s="4"/>
      <c r="C506" s="4"/>
      <c r="D506" s="4"/>
      <c r="E506" s="4"/>
      <c r="F506" s="4"/>
      <c r="G506" s="4"/>
      <c r="H506" s="8"/>
      <c r="I506" s="8"/>
      <c r="J506" s="8"/>
      <c r="K506" s="8"/>
      <c r="L506" s="119"/>
      <c r="M506" s="118"/>
      <c r="N506" s="119"/>
      <c r="O506" s="119"/>
      <c r="P506" s="119"/>
      <c r="Q506" s="119"/>
      <c r="R506" s="4"/>
      <c r="S506" s="4"/>
      <c r="T506" s="4"/>
      <c r="U506" s="4"/>
      <c r="V506" s="4"/>
      <c r="W506" s="4"/>
      <c r="X506" s="4"/>
      <c r="Y506" s="4"/>
      <c r="Z506" s="4"/>
      <c r="AA506" s="4"/>
      <c r="AB506" s="4"/>
      <c r="AC506" s="4"/>
      <c r="AD506" s="4"/>
    </row>
    <row r="507">
      <c r="A507" s="4"/>
      <c r="B507" s="4"/>
      <c r="C507" s="4"/>
      <c r="D507" s="4"/>
      <c r="E507" s="4"/>
      <c r="F507" s="4"/>
      <c r="G507" s="4"/>
      <c r="H507" s="8"/>
      <c r="I507" s="8"/>
      <c r="J507" s="8"/>
      <c r="K507" s="8"/>
      <c r="L507" s="119"/>
      <c r="M507" s="118"/>
      <c r="N507" s="119"/>
      <c r="O507" s="119"/>
      <c r="P507" s="119"/>
      <c r="Q507" s="119"/>
      <c r="R507" s="4"/>
      <c r="S507" s="4"/>
      <c r="T507" s="4"/>
      <c r="U507" s="4"/>
      <c r="V507" s="4"/>
      <c r="W507" s="4"/>
      <c r="X507" s="4"/>
      <c r="Y507" s="4"/>
      <c r="Z507" s="4"/>
      <c r="AA507" s="4"/>
      <c r="AB507" s="4"/>
      <c r="AC507" s="4"/>
      <c r="AD507" s="4"/>
    </row>
    <row r="508">
      <c r="A508" s="4"/>
      <c r="B508" s="4"/>
      <c r="C508" s="4"/>
      <c r="D508" s="4"/>
      <c r="E508" s="4"/>
      <c r="F508" s="4"/>
      <c r="G508" s="4"/>
      <c r="H508" s="8"/>
      <c r="I508" s="8"/>
      <c r="J508" s="8"/>
      <c r="K508" s="8"/>
      <c r="L508" s="119"/>
      <c r="M508" s="118"/>
      <c r="N508" s="119"/>
      <c r="O508" s="119"/>
      <c r="P508" s="119"/>
      <c r="Q508" s="119"/>
      <c r="R508" s="4"/>
      <c r="S508" s="4"/>
      <c r="T508" s="4"/>
      <c r="U508" s="4"/>
      <c r="V508" s="4"/>
      <c r="W508" s="4"/>
      <c r="X508" s="4"/>
      <c r="Y508" s="4"/>
      <c r="Z508" s="4"/>
      <c r="AA508" s="4"/>
      <c r="AB508" s="4"/>
      <c r="AC508" s="4"/>
      <c r="AD508" s="4"/>
    </row>
    <row r="509">
      <c r="A509" s="4"/>
      <c r="B509" s="4"/>
      <c r="C509" s="4"/>
      <c r="D509" s="4"/>
      <c r="E509" s="4"/>
      <c r="F509" s="4"/>
      <c r="G509" s="4"/>
      <c r="H509" s="8"/>
      <c r="I509" s="8"/>
      <c r="J509" s="8"/>
      <c r="K509" s="8"/>
      <c r="L509" s="119"/>
      <c r="M509" s="118"/>
      <c r="N509" s="119"/>
      <c r="O509" s="119"/>
      <c r="P509" s="119"/>
      <c r="Q509" s="119"/>
      <c r="R509" s="4"/>
      <c r="S509" s="4"/>
      <c r="T509" s="4"/>
      <c r="U509" s="4"/>
      <c r="V509" s="4"/>
      <c r="W509" s="4"/>
      <c r="X509" s="4"/>
      <c r="Y509" s="4"/>
      <c r="Z509" s="4"/>
      <c r="AA509" s="4"/>
      <c r="AB509" s="4"/>
      <c r="AC509" s="4"/>
      <c r="AD509" s="4"/>
    </row>
    <row r="510">
      <c r="A510" s="4"/>
      <c r="B510" s="4"/>
      <c r="C510" s="4"/>
      <c r="D510" s="4"/>
      <c r="E510" s="4"/>
      <c r="F510" s="4"/>
      <c r="G510" s="4"/>
      <c r="H510" s="8"/>
      <c r="I510" s="8"/>
      <c r="J510" s="8"/>
      <c r="K510" s="8"/>
      <c r="L510" s="119"/>
      <c r="M510" s="118"/>
      <c r="N510" s="119"/>
      <c r="O510" s="119"/>
      <c r="P510" s="119"/>
      <c r="Q510" s="119"/>
      <c r="R510" s="4"/>
      <c r="S510" s="4"/>
      <c r="T510" s="4"/>
      <c r="U510" s="4"/>
      <c r="V510" s="4"/>
      <c r="W510" s="4"/>
      <c r="X510" s="4"/>
      <c r="Y510" s="4"/>
      <c r="Z510" s="4"/>
      <c r="AA510" s="4"/>
      <c r="AB510" s="4"/>
      <c r="AC510" s="4"/>
      <c r="AD510" s="4"/>
    </row>
    <row r="511">
      <c r="A511" s="4"/>
      <c r="B511" s="4"/>
      <c r="C511" s="4"/>
      <c r="D511" s="4"/>
      <c r="E511" s="4"/>
      <c r="F511" s="4"/>
      <c r="G511" s="4"/>
      <c r="H511" s="8"/>
      <c r="I511" s="8"/>
      <c r="J511" s="8"/>
      <c r="K511" s="8"/>
      <c r="L511" s="119"/>
      <c r="M511" s="118"/>
      <c r="N511" s="119"/>
      <c r="O511" s="119"/>
      <c r="P511" s="119"/>
      <c r="Q511" s="119"/>
      <c r="R511" s="4"/>
      <c r="S511" s="4"/>
      <c r="T511" s="4"/>
      <c r="U511" s="4"/>
      <c r="V511" s="4"/>
      <c r="W511" s="4"/>
      <c r="X511" s="4"/>
      <c r="Y511" s="4"/>
      <c r="Z511" s="4"/>
      <c r="AA511" s="4"/>
      <c r="AB511" s="4"/>
      <c r="AC511" s="4"/>
      <c r="AD511" s="4"/>
    </row>
    <row r="512">
      <c r="A512" s="4"/>
      <c r="B512" s="4"/>
      <c r="C512" s="4"/>
      <c r="D512" s="4"/>
      <c r="E512" s="4"/>
      <c r="F512" s="4"/>
      <c r="G512" s="4"/>
      <c r="H512" s="8"/>
      <c r="I512" s="8"/>
      <c r="J512" s="8"/>
      <c r="K512" s="8"/>
      <c r="L512" s="119"/>
      <c r="M512" s="118"/>
      <c r="N512" s="119"/>
      <c r="O512" s="119"/>
      <c r="P512" s="119"/>
      <c r="Q512" s="119"/>
      <c r="R512" s="4"/>
      <c r="S512" s="4"/>
      <c r="T512" s="4"/>
      <c r="U512" s="4"/>
      <c r="V512" s="4"/>
      <c r="W512" s="4"/>
      <c r="X512" s="4"/>
      <c r="Y512" s="4"/>
      <c r="Z512" s="4"/>
      <c r="AA512" s="4"/>
      <c r="AB512" s="4"/>
      <c r="AC512" s="4"/>
      <c r="AD512" s="4"/>
    </row>
    <row r="513">
      <c r="A513" s="4"/>
      <c r="B513" s="4"/>
      <c r="C513" s="4"/>
      <c r="D513" s="4"/>
      <c r="E513" s="4"/>
      <c r="F513" s="4"/>
      <c r="G513" s="4"/>
      <c r="H513" s="8"/>
      <c r="I513" s="8"/>
      <c r="J513" s="8"/>
      <c r="K513" s="8"/>
      <c r="L513" s="119"/>
      <c r="M513" s="118"/>
      <c r="N513" s="119"/>
      <c r="O513" s="119"/>
      <c r="P513" s="119"/>
      <c r="Q513" s="119"/>
      <c r="R513" s="4"/>
      <c r="S513" s="4"/>
      <c r="T513" s="4"/>
      <c r="U513" s="4"/>
      <c r="V513" s="4"/>
      <c r="W513" s="4"/>
      <c r="X513" s="4"/>
      <c r="Y513" s="4"/>
      <c r="Z513" s="4"/>
      <c r="AA513" s="4"/>
      <c r="AB513" s="4"/>
      <c r="AC513" s="4"/>
      <c r="AD513" s="4"/>
    </row>
    <row r="514">
      <c r="A514" s="4"/>
      <c r="B514" s="4"/>
      <c r="C514" s="4"/>
      <c r="D514" s="4"/>
      <c r="E514" s="4"/>
      <c r="F514" s="4"/>
      <c r="G514" s="4"/>
      <c r="H514" s="8"/>
      <c r="I514" s="8"/>
      <c r="J514" s="8"/>
      <c r="K514" s="8"/>
      <c r="L514" s="119"/>
      <c r="M514" s="118"/>
      <c r="N514" s="119"/>
      <c r="O514" s="119"/>
      <c r="P514" s="119"/>
      <c r="Q514" s="119"/>
      <c r="R514" s="4"/>
      <c r="S514" s="4"/>
      <c r="T514" s="4"/>
      <c r="U514" s="4"/>
      <c r="V514" s="4"/>
      <c r="W514" s="4"/>
      <c r="X514" s="4"/>
      <c r="Y514" s="4"/>
      <c r="Z514" s="4"/>
      <c r="AA514" s="4"/>
      <c r="AB514" s="4"/>
      <c r="AC514" s="4"/>
      <c r="AD514" s="4"/>
    </row>
    <row r="515">
      <c r="A515" s="4"/>
      <c r="B515" s="4"/>
      <c r="C515" s="4"/>
      <c r="D515" s="4"/>
      <c r="E515" s="4"/>
      <c r="F515" s="4"/>
      <c r="G515" s="4"/>
      <c r="H515" s="8"/>
      <c r="I515" s="8"/>
      <c r="J515" s="8"/>
      <c r="K515" s="8"/>
      <c r="L515" s="119"/>
      <c r="M515" s="118"/>
      <c r="N515" s="119"/>
      <c r="O515" s="119"/>
      <c r="P515" s="119"/>
      <c r="Q515" s="119"/>
      <c r="R515" s="4"/>
      <c r="S515" s="4"/>
      <c r="T515" s="4"/>
      <c r="U515" s="4"/>
      <c r="V515" s="4"/>
      <c r="W515" s="4"/>
      <c r="X515" s="4"/>
      <c r="Y515" s="4"/>
      <c r="Z515" s="4"/>
      <c r="AA515" s="4"/>
      <c r="AB515" s="4"/>
      <c r="AC515" s="4"/>
      <c r="AD515" s="4"/>
    </row>
    <row r="516">
      <c r="A516" s="4"/>
      <c r="B516" s="4"/>
      <c r="C516" s="4"/>
      <c r="D516" s="4"/>
      <c r="E516" s="4"/>
      <c r="F516" s="4"/>
      <c r="G516" s="4"/>
      <c r="H516" s="8"/>
      <c r="I516" s="8"/>
      <c r="J516" s="8"/>
      <c r="K516" s="8"/>
      <c r="L516" s="119"/>
      <c r="M516" s="118"/>
      <c r="N516" s="119"/>
      <c r="O516" s="119"/>
      <c r="P516" s="119"/>
      <c r="Q516" s="119"/>
      <c r="R516" s="4"/>
      <c r="S516" s="4"/>
      <c r="T516" s="4"/>
      <c r="U516" s="4"/>
      <c r="V516" s="4"/>
      <c r="W516" s="4"/>
      <c r="X516" s="4"/>
      <c r="Y516" s="4"/>
      <c r="Z516" s="4"/>
      <c r="AA516" s="4"/>
      <c r="AB516" s="4"/>
      <c r="AC516" s="4"/>
      <c r="AD516" s="4"/>
    </row>
    <row r="517">
      <c r="A517" s="4"/>
      <c r="B517" s="4"/>
      <c r="C517" s="4"/>
      <c r="D517" s="4"/>
      <c r="E517" s="4"/>
      <c r="F517" s="4"/>
      <c r="G517" s="4"/>
      <c r="H517" s="8"/>
      <c r="I517" s="8"/>
      <c r="J517" s="8"/>
      <c r="K517" s="8"/>
      <c r="L517" s="119"/>
      <c r="M517" s="118"/>
      <c r="N517" s="119"/>
      <c r="O517" s="119"/>
      <c r="P517" s="119"/>
      <c r="Q517" s="119"/>
      <c r="R517" s="4"/>
      <c r="S517" s="4"/>
      <c r="T517" s="4"/>
      <c r="U517" s="4"/>
      <c r="V517" s="4"/>
      <c r="W517" s="4"/>
      <c r="X517" s="4"/>
      <c r="Y517" s="4"/>
      <c r="Z517" s="4"/>
      <c r="AA517" s="4"/>
      <c r="AB517" s="4"/>
      <c r="AC517" s="4"/>
      <c r="AD517" s="4"/>
    </row>
    <row r="518">
      <c r="A518" s="4"/>
      <c r="B518" s="4"/>
      <c r="C518" s="4"/>
      <c r="D518" s="4"/>
      <c r="E518" s="4"/>
      <c r="F518" s="4"/>
      <c r="G518" s="4"/>
      <c r="H518" s="8"/>
      <c r="I518" s="8"/>
      <c r="J518" s="8"/>
      <c r="K518" s="8"/>
      <c r="L518" s="119"/>
      <c r="M518" s="118"/>
      <c r="N518" s="119"/>
      <c r="O518" s="119"/>
      <c r="P518" s="119"/>
      <c r="Q518" s="119"/>
      <c r="R518" s="4"/>
      <c r="S518" s="4"/>
      <c r="T518" s="4"/>
      <c r="U518" s="4"/>
      <c r="V518" s="4"/>
      <c r="W518" s="4"/>
      <c r="X518" s="4"/>
      <c r="Y518" s="4"/>
      <c r="Z518" s="4"/>
      <c r="AA518" s="4"/>
      <c r="AB518" s="4"/>
      <c r="AC518" s="4"/>
      <c r="AD518" s="4"/>
    </row>
    <row r="519">
      <c r="A519" s="4"/>
      <c r="B519" s="4"/>
      <c r="C519" s="4"/>
      <c r="D519" s="4"/>
      <c r="E519" s="4"/>
      <c r="F519" s="4"/>
      <c r="G519" s="4"/>
      <c r="H519" s="8"/>
      <c r="I519" s="8"/>
      <c r="J519" s="8"/>
      <c r="K519" s="8"/>
      <c r="L519" s="119"/>
      <c r="M519" s="118"/>
      <c r="N519" s="119"/>
      <c r="O519" s="119"/>
      <c r="P519" s="119"/>
      <c r="Q519" s="119"/>
      <c r="R519" s="4"/>
      <c r="S519" s="4"/>
      <c r="T519" s="4"/>
      <c r="U519" s="4"/>
      <c r="V519" s="4"/>
      <c r="W519" s="4"/>
      <c r="X519" s="4"/>
      <c r="Y519" s="4"/>
      <c r="Z519" s="4"/>
      <c r="AA519" s="4"/>
      <c r="AB519" s="4"/>
      <c r="AC519" s="4"/>
      <c r="AD519" s="4"/>
    </row>
    <row r="520">
      <c r="A520" s="4"/>
      <c r="B520" s="4"/>
      <c r="C520" s="4"/>
      <c r="D520" s="4"/>
      <c r="E520" s="4"/>
      <c r="F520" s="4"/>
      <c r="G520" s="4"/>
      <c r="H520" s="8"/>
      <c r="I520" s="8"/>
      <c r="J520" s="8"/>
      <c r="K520" s="8"/>
      <c r="L520" s="119"/>
      <c r="M520" s="118"/>
      <c r="N520" s="119"/>
      <c r="O520" s="119"/>
      <c r="P520" s="119"/>
      <c r="Q520" s="119"/>
      <c r="R520" s="4"/>
      <c r="S520" s="4"/>
      <c r="T520" s="4"/>
      <c r="U520" s="4"/>
      <c r="V520" s="4"/>
      <c r="W520" s="4"/>
      <c r="X520" s="4"/>
      <c r="Y520" s="4"/>
      <c r="Z520" s="4"/>
      <c r="AA520" s="4"/>
      <c r="AB520" s="4"/>
      <c r="AC520" s="4"/>
      <c r="AD520" s="4"/>
    </row>
    <row r="521">
      <c r="A521" s="4"/>
      <c r="B521" s="4"/>
      <c r="C521" s="4"/>
      <c r="D521" s="4"/>
      <c r="E521" s="4"/>
      <c r="F521" s="4"/>
      <c r="G521" s="4"/>
      <c r="H521" s="8"/>
      <c r="I521" s="8"/>
      <c r="J521" s="8"/>
      <c r="K521" s="8"/>
      <c r="L521" s="119"/>
      <c r="M521" s="118"/>
      <c r="N521" s="119"/>
      <c r="O521" s="119"/>
      <c r="P521" s="119"/>
      <c r="Q521" s="119"/>
      <c r="R521" s="4"/>
      <c r="S521" s="4"/>
      <c r="T521" s="4"/>
      <c r="U521" s="4"/>
      <c r="V521" s="4"/>
      <c r="W521" s="4"/>
      <c r="X521" s="4"/>
      <c r="Y521" s="4"/>
      <c r="Z521" s="4"/>
      <c r="AA521" s="4"/>
      <c r="AB521" s="4"/>
      <c r="AC521" s="4"/>
      <c r="AD521" s="4"/>
    </row>
    <row r="522">
      <c r="A522" s="4"/>
      <c r="B522" s="4"/>
      <c r="C522" s="4"/>
      <c r="D522" s="4"/>
      <c r="E522" s="4"/>
      <c r="F522" s="4"/>
      <c r="G522" s="4"/>
      <c r="H522" s="8"/>
      <c r="I522" s="8"/>
      <c r="J522" s="8"/>
      <c r="K522" s="8"/>
      <c r="L522" s="119"/>
      <c r="M522" s="118"/>
      <c r="N522" s="119"/>
      <c r="O522" s="119"/>
      <c r="P522" s="119"/>
      <c r="Q522" s="119"/>
      <c r="R522" s="4"/>
      <c r="S522" s="4"/>
      <c r="T522" s="4"/>
      <c r="U522" s="4"/>
      <c r="V522" s="4"/>
      <c r="W522" s="4"/>
      <c r="X522" s="4"/>
      <c r="Y522" s="4"/>
      <c r="Z522" s="4"/>
      <c r="AA522" s="4"/>
      <c r="AB522" s="4"/>
      <c r="AC522" s="4"/>
      <c r="AD522" s="4"/>
    </row>
    <row r="523">
      <c r="A523" s="4"/>
      <c r="B523" s="4"/>
      <c r="C523" s="4"/>
      <c r="D523" s="4"/>
      <c r="E523" s="4"/>
      <c r="F523" s="4"/>
      <c r="G523" s="4"/>
      <c r="H523" s="8"/>
      <c r="I523" s="8"/>
      <c r="J523" s="8"/>
      <c r="K523" s="8"/>
      <c r="L523" s="119"/>
      <c r="M523" s="118"/>
      <c r="N523" s="119"/>
      <c r="O523" s="119"/>
      <c r="P523" s="119"/>
      <c r="Q523" s="119"/>
      <c r="R523" s="4"/>
      <c r="S523" s="4"/>
      <c r="T523" s="4"/>
      <c r="U523" s="4"/>
      <c r="V523" s="4"/>
      <c r="W523" s="4"/>
      <c r="X523" s="4"/>
      <c r="Y523" s="4"/>
      <c r="Z523" s="4"/>
      <c r="AA523" s="4"/>
      <c r="AB523" s="4"/>
      <c r="AC523" s="4"/>
      <c r="AD523" s="4"/>
    </row>
    <row r="524">
      <c r="A524" s="4"/>
      <c r="B524" s="4"/>
      <c r="C524" s="4"/>
      <c r="D524" s="4"/>
      <c r="E524" s="4"/>
      <c r="F524" s="4"/>
      <c r="G524" s="4"/>
      <c r="H524" s="8"/>
      <c r="I524" s="8"/>
      <c r="J524" s="8"/>
      <c r="K524" s="8"/>
      <c r="L524" s="119"/>
      <c r="M524" s="118"/>
      <c r="N524" s="119"/>
      <c r="O524" s="119"/>
      <c r="P524" s="119"/>
      <c r="Q524" s="119"/>
      <c r="R524" s="4"/>
      <c r="S524" s="4"/>
      <c r="T524" s="4"/>
      <c r="U524" s="4"/>
      <c r="V524" s="4"/>
      <c r="W524" s="4"/>
      <c r="X524" s="4"/>
      <c r="Y524" s="4"/>
      <c r="Z524" s="4"/>
      <c r="AA524" s="4"/>
      <c r="AB524" s="4"/>
      <c r="AC524" s="4"/>
      <c r="AD524" s="4"/>
    </row>
    <row r="525">
      <c r="A525" s="4"/>
      <c r="B525" s="4"/>
      <c r="C525" s="4"/>
      <c r="D525" s="4"/>
      <c r="E525" s="4"/>
      <c r="F525" s="4"/>
      <c r="G525" s="4"/>
      <c r="H525" s="8"/>
      <c r="I525" s="8"/>
      <c r="J525" s="8"/>
      <c r="K525" s="8"/>
      <c r="L525" s="119"/>
      <c r="M525" s="118"/>
      <c r="N525" s="119"/>
      <c r="O525" s="119"/>
      <c r="P525" s="119"/>
      <c r="Q525" s="119"/>
      <c r="R525" s="4"/>
      <c r="S525" s="4"/>
      <c r="T525" s="4"/>
      <c r="U525" s="4"/>
      <c r="V525" s="4"/>
      <c r="W525" s="4"/>
      <c r="X525" s="4"/>
      <c r="Y525" s="4"/>
      <c r="Z525" s="4"/>
      <c r="AA525" s="4"/>
      <c r="AB525" s="4"/>
      <c r="AC525" s="4"/>
      <c r="AD525" s="4"/>
    </row>
    <row r="526">
      <c r="A526" s="4"/>
      <c r="B526" s="4"/>
      <c r="C526" s="4"/>
      <c r="D526" s="4"/>
      <c r="E526" s="4"/>
      <c r="F526" s="4"/>
      <c r="G526" s="4"/>
      <c r="H526" s="8"/>
      <c r="I526" s="8"/>
      <c r="J526" s="8"/>
      <c r="K526" s="8"/>
      <c r="L526" s="119"/>
      <c r="M526" s="118"/>
      <c r="N526" s="119"/>
      <c r="O526" s="119"/>
      <c r="P526" s="119"/>
      <c r="Q526" s="119"/>
      <c r="R526" s="4"/>
      <c r="S526" s="4"/>
      <c r="T526" s="4"/>
      <c r="U526" s="4"/>
      <c r="V526" s="4"/>
      <c r="W526" s="4"/>
      <c r="X526" s="4"/>
      <c r="Y526" s="4"/>
      <c r="Z526" s="4"/>
      <c r="AA526" s="4"/>
      <c r="AB526" s="4"/>
      <c r="AC526" s="4"/>
      <c r="AD526" s="4"/>
    </row>
    <row r="527">
      <c r="A527" s="4"/>
      <c r="B527" s="4"/>
      <c r="C527" s="4"/>
      <c r="D527" s="4"/>
      <c r="E527" s="4"/>
      <c r="F527" s="4"/>
      <c r="G527" s="4"/>
      <c r="H527" s="8"/>
      <c r="I527" s="8"/>
      <c r="J527" s="8"/>
      <c r="K527" s="8"/>
      <c r="L527" s="119"/>
      <c r="M527" s="118"/>
      <c r="N527" s="119"/>
      <c r="O527" s="119"/>
      <c r="P527" s="119"/>
      <c r="Q527" s="119"/>
      <c r="R527" s="4"/>
      <c r="S527" s="4"/>
      <c r="T527" s="4"/>
      <c r="U527" s="4"/>
      <c r="V527" s="4"/>
      <c r="W527" s="4"/>
      <c r="X527" s="4"/>
      <c r="Y527" s="4"/>
      <c r="Z527" s="4"/>
      <c r="AA527" s="4"/>
      <c r="AB527" s="4"/>
      <c r="AC527" s="4"/>
      <c r="AD527" s="4"/>
    </row>
    <row r="528">
      <c r="A528" s="4"/>
      <c r="B528" s="4"/>
      <c r="C528" s="4"/>
      <c r="D528" s="4"/>
      <c r="E528" s="4"/>
      <c r="F528" s="4"/>
      <c r="G528" s="4"/>
      <c r="H528" s="8"/>
      <c r="I528" s="8"/>
      <c r="J528" s="8"/>
      <c r="K528" s="8"/>
      <c r="L528" s="119"/>
      <c r="M528" s="118"/>
      <c r="N528" s="119"/>
      <c r="O528" s="119"/>
      <c r="P528" s="119"/>
      <c r="Q528" s="119"/>
      <c r="R528" s="4"/>
      <c r="S528" s="4"/>
      <c r="T528" s="4"/>
      <c r="U528" s="4"/>
      <c r="V528" s="4"/>
      <c r="W528" s="4"/>
      <c r="X528" s="4"/>
      <c r="Y528" s="4"/>
      <c r="Z528" s="4"/>
      <c r="AA528" s="4"/>
      <c r="AB528" s="4"/>
      <c r="AC528" s="4"/>
      <c r="AD528" s="4"/>
    </row>
    <row r="529">
      <c r="A529" s="4"/>
      <c r="B529" s="4"/>
      <c r="C529" s="4"/>
      <c r="D529" s="4"/>
      <c r="E529" s="4"/>
      <c r="F529" s="4"/>
      <c r="G529" s="4"/>
      <c r="H529" s="8"/>
      <c r="I529" s="8"/>
      <c r="J529" s="8"/>
      <c r="K529" s="8"/>
      <c r="L529" s="119"/>
      <c r="M529" s="118"/>
      <c r="N529" s="119"/>
      <c r="O529" s="119"/>
      <c r="P529" s="119"/>
      <c r="Q529" s="119"/>
      <c r="R529" s="4"/>
      <c r="S529" s="4"/>
      <c r="T529" s="4"/>
      <c r="U529" s="4"/>
      <c r="V529" s="4"/>
      <c r="W529" s="4"/>
      <c r="X529" s="4"/>
      <c r="Y529" s="4"/>
      <c r="Z529" s="4"/>
      <c r="AA529" s="4"/>
      <c r="AB529" s="4"/>
      <c r="AC529" s="4"/>
      <c r="AD529" s="4"/>
    </row>
    <row r="530">
      <c r="A530" s="4"/>
      <c r="B530" s="4"/>
      <c r="C530" s="4"/>
      <c r="D530" s="4"/>
      <c r="E530" s="4"/>
      <c r="F530" s="4"/>
      <c r="G530" s="4"/>
      <c r="H530" s="8"/>
      <c r="I530" s="8"/>
      <c r="J530" s="8"/>
      <c r="K530" s="8"/>
      <c r="L530" s="119"/>
      <c r="M530" s="118"/>
      <c r="N530" s="119"/>
      <c r="O530" s="119"/>
      <c r="P530" s="119"/>
      <c r="Q530" s="119"/>
      <c r="R530" s="4"/>
      <c r="S530" s="4"/>
      <c r="T530" s="4"/>
      <c r="U530" s="4"/>
      <c r="V530" s="4"/>
      <c r="W530" s="4"/>
      <c r="X530" s="4"/>
      <c r="Y530" s="4"/>
      <c r="Z530" s="4"/>
      <c r="AA530" s="4"/>
      <c r="AB530" s="4"/>
      <c r="AC530" s="4"/>
      <c r="AD530" s="4"/>
    </row>
    <row r="531">
      <c r="A531" s="4"/>
      <c r="B531" s="4"/>
      <c r="C531" s="4"/>
      <c r="D531" s="4"/>
      <c r="E531" s="4"/>
      <c r="F531" s="4"/>
      <c r="G531" s="4"/>
      <c r="H531" s="8"/>
      <c r="I531" s="8"/>
      <c r="J531" s="8"/>
      <c r="K531" s="8"/>
      <c r="L531" s="119"/>
      <c r="M531" s="118"/>
      <c r="N531" s="119"/>
      <c r="O531" s="119"/>
      <c r="P531" s="119"/>
      <c r="Q531" s="119"/>
      <c r="R531" s="4"/>
      <c r="S531" s="4"/>
      <c r="T531" s="4"/>
      <c r="U531" s="4"/>
      <c r="V531" s="4"/>
      <c r="W531" s="4"/>
      <c r="X531" s="4"/>
      <c r="Y531" s="4"/>
      <c r="Z531" s="4"/>
      <c r="AA531" s="4"/>
      <c r="AB531" s="4"/>
      <c r="AC531" s="4"/>
      <c r="AD531" s="4"/>
    </row>
    <row r="532">
      <c r="A532" s="4"/>
      <c r="B532" s="4"/>
      <c r="C532" s="4"/>
      <c r="D532" s="4"/>
      <c r="E532" s="4"/>
      <c r="F532" s="4"/>
      <c r="G532" s="4"/>
      <c r="H532" s="8"/>
      <c r="I532" s="8"/>
      <c r="J532" s="8"/>
      <c r="K532" s="8"/>
      <c r="L532" s="119"/>
      <c r="M532" s="118"/>
      <c r="N532" s="119"/>
      <c r="O532" s="119"/>
      <c r="P532" s="119"/>
      <c r="Q532" s="119"/>
      <c r="R532" s="4"/>
      <c r="S532" s="4"/>
      <c r="T532" s="4"/>
      <c r="U532" s="4"/>
      <c r="V532" s="4"/>
      <c r="W532" s="4"/>
      <c r="X532" s="4"/>
      <c r="Y532" s="4"/>
      <c r="Z532" s="4"/>
      <c r="AA532" s="4"/>
      <c r="AB532" s="4"/>
      <c r="AC532" s="4"/>
      <c r="AD532" s="4"/>
    </row>
    <row r="533">
      <c r="A533" s="4"/>
      <c r="B533" s="4"/>
      <c r="C533" s="4"/>
      <c r="D533" s="4"/>
      <c r="E533" s="4"/>
      <c r="F533" s="4"/>
      <c r="G533" s="4"/>
      <c r="H533" s="8"/>
      <c r="I533" s="8"/>
      <c r="J533" s="8"/>
      <c r="K533" s="8"/>
      <c r="L533" s="119"/>
      <c r="M533" s="118"/>
      <c r="N533" s="119"/>
      <c r="O533" s="119"/>
      <c r="P533" s="119"/>
      <c r="Q533" s="119"/>
      <c r="R533" s="4"/>
      <c r="S533" s="4"/>
      <c r="T533" s="4"/>
      <c r="U533" s="4"/>
      <c r="V533" s="4"/>
      <c r="W533" s="4"/>
      <c r="X533" s="4"/>
      <c r="Y533" s="4"/>
      <c r="Z533" s="4"/>
      <c r="AA533" s="4"/>
      <c r="AB533" s="4"/>
      <c r="AC533" s="4"/>
      <c r="AD533" s="4"/>
    </row>
    <row r="534">
      <c r="A534" s="4"/>
      <c r="B534" s="4"/>
      <c r="C534" s="4"/>
      <c r="D534" s="4"/>
      <c r="E534" s="4"/>
      <c r="F534" s="4"/>
      <c r="G534" s="4"/>
      <c r="H534" s="8"/>
      <c r="I534" s="8"/>
      <c r="J534" s="8"/>
      <c r="K534" s="8"/>
      <c r="L534" s="119"/>
      <c r="M534" s="118"/>
      <c r="N534" s="119"/>
      <c r="O534" s="119"/>
      <c r="P534" s="119"/>
      <c r="Q534" s="119"/>
      <c r="R534" s="4"/>
      <c r="S534" s="4"/>
      <c r="T534" s="4"/>
      <c r="U534" s="4"/>
      <c r="V534" s="4"/>
      <c r="W534" s="4"/>
      <c r="X534" s="4"/>
      <c r="Y534" s="4"/>
      <c r="Z534" s="4"/>
      <c r="AA534" s="4"/>
      <c r="AB534" s="4"/>
      <c r="AC534" s="4"/>
      <c r="AD534" s="4"/>
    </row>
    <row r="535">
      <c r="A535" s="4"/>
      <c r="B535" s="4"/>
      <c r="C535" s="4"/>
      <c r="D535" s="4"/>
      <c r="E535" s="4"/>
      <c r="F535" s="4"/>
      <c r="G535" s="4"/>
      <c r="H535" s="8"/>
      <c r="I535" s="8"/>
      <c r="J535" s="8"/>
      <c r="K535" s="8"/>
      <c r="L535" s="119"/>
      <c r="M535" s="118"/>
      <c r="N535" s="119"/>
      <c r="O535" s="119"/>
      <c r="P535" s="119"/>
      <c r="Q535" s="119"/>
      <c r="R535" s="4"/>
      <c r="S535" s="4"/>
      <c r="T535" s="4"/>
      <c r="U535" s="4"/>
      <c r="V535" s="4"/>
      <c r="W535" s="4"/>
      <c r="X535" s="4"/>
      <c r="Y535" s="4"/>
      <c r="Z535" s="4"/>
      <c r="AA535" s="4"/>
      <c r="AB535" s="4"/>
      <c r="AC535" s="4"/>
      <c r="AD535" s="4"/>
    </row>
    <row r="536">
      <c r="A536" s="4"/>
      <c r="B536" s="4"/>
      <c r="C536" s="4"/>
      <c r="D536" s="4"/>
      <c r="E536" s="4"/>
      <c r="F536" s="4"/>
      <c r="G536" s="4"/>
      <c r="H536" s="8"/>
      <c r="I536" s="8"/>
      <c r="J536" s="8"/>
      <c r="K536" s="8"/>
      <c r="L536" s="119"/>
      <c r="M536" s="118"/>
      <c r="N536" s="119"/>
      <c r="O536" s="119"/>
      <c r="P536" s="119"/>
      <c r="Q536" s="119"/>
      <c r="R536" s="4"/>
      <c r="S536" s="4"/>
      <c r="T536" s="4"/>
      <c r="U536" s="4"/>
      <c r="V536" s="4"/>
      <c r="W536" s="4"/>
      <c r="X536" s="4"/>
      <c r="Y536" s="4"/>
      <c r="Z536" s="4"/>
      <c r="AA536" s="4"/>
      <c r="AB536" s="4"/>
      <c r="AC536" s="4"/>
      <c r="AD536" s="4"/>
    </row>
    <row r="537">
      <c r="A537" s="4"/>
      <c r="B537" s="4"/>
      <c r="C537" s="4"/>
      <c r="D537" s="4"/>
      <c r="E537" s="4"/>
      <c r="F537" s="4"/>
      <c r="G537" s="4"/>
      <c r="H537" s="8"/>
      <c r="I537" s="8"/>
      <c r="J537" s="8"/>
      <c r="K537" s="8"/>
      <c r="L537" s="119"/>
      <c r="M537" s="118"/>
      <c r="N537" s="119"/>
      <c r="O537" s="119"/>
      <c r="P537" s="119"/>
      <c r="Q537" s="119"/>
      <c r="R537" s="4"/>
      <c r="S537" s="4"/>
      <c r="T537" s="4"/>
      <c r="U537" s="4"/>
      <c r="V537" s="4"/>
      <c r="W537" s="4"/>
      <c r="X537" s="4"/>
      <c r="Y537" s="4"/>
      <c r="Z537" s="4"/>
      <c r="AA537" s="4"/>
      <c r="AB537" s="4"/>
      <c r="AC537" s="4"/>
      <c r="AD537" s="4"/>
    </row>
    <row r="538">
      <c r="A538" s="4"/>
      <c r="B538" s="4"/>
      <c r="C538" s="4"/>
      <c r="D538" s="4"/>
      <c r="E538" s="4"/>
      <c r="F538" s="4"/>
      <c r="G538" s="4"/>
      <c r="H538" s="8"/>
      <c r="I538" s="8"/>
      <c r="J538" s="8"/>
      <c r="K538" s="8"/>
      <c r="L538" s="119"/>
      <c r="M538" s="118"/>
      <c r="N538" s="119"/>
      <c r="O538" s="119"/>
      <c r="P538" s="119"/>
      <c r="Q538" s="119"/>
      <c r="R538" s="4"/>
      <c r="S538" s="4"/>
      <c r="T538" s="4"/>
      <c r="U538" s="4"/>
      <c r="V538" s="4"/>
      <c r="W538" s="4"/>
      <c r="X538" s="4"/>
      <c r="Y538" s="4"/>
      <c r="Z538" s="4"/>
      <c r="AA538" s="4"/>
      <c r="AB538" s="4"/>
      <c r="AC538" s="4"/>
      <c r="AD538" s="4"/>
    </row>
    <row r="539">
      <c r="A539" s="4"/>
      <c r="B539" s="4"/>
      <c r="C539" s="4"/>
      <c r="D539" s="4"/>
      <c r="E539" s="4"/>
      <c r="F539" s="4"/>
      <c r="G539" s="4"/>
      <c r="H539" s="8"/>
      <c r="I539" s="8"/>
      <c r="J539" s="8"/>
      <c r="K539" s="8"/>
      <c r="L539" s="119"/>
      <c r="M539" s="118"/>
      <c r="N539" s="119"/>
      <c r="O539" s="119"/>
      <c r="P539" s="119"/>
      <c r="Q539" s="119"/>
      <c r="R539" s="4"/>
      <c r="S539" s="4"/>
      <c r="T539" s="4"/>
      <c r="U539" s="4"/>
      <c r="V539" s="4"/>
      <c r="W539" s="4"/>
      <c r="X539" s="4"/>
      <c r="Y539" s="4"/>
      <c r="Z539" s="4"/>
      <c r="AA539" s="4"/>
      <c r="AB539" s="4"/>
      <c r="AC539" s="4"/>
      <c r="AD539" s="4"/>
    </row>
    <row r="540">
      <c r="A540" s="4"/>
      <c r="B540" s="4"/>
      <c r="C540" s="4"/>
      <c r="D540" s="4"/>
      <c r="E540" s="4"/>
      <c r="F540" s="4"/>
      <c r="G540" s="4"/>
      <c r="H540" s="8"/>
      <c r="I540" s="8"/>
      <c r="J540" s="8"/>
      <c r="K540" s="8"/>
      <c r="L540" s="119"/>
      <c r="M540" s="118"/>
      <c r="N540" s="119"/>
      <c r="O540" s="119"/>
      <c r="P540" s="119"/>
      <c r="Q540" s="119"/>
      <c r="R540" s="4"/>
      <c r="S540" s="4"/>
      <c r="T540" s="4"/>
      <c r="U540" s="4"/>
      <c r="V540" s="4"/>
      <c r="W540" s="4"/>
      <c r="X540" s="4"/>
      <c r="Y540" s="4"/>
      <c r="Z540" s="4"/>
      <c r="AA540" s="4"/>
      <c r="AB540" s="4"/>
      <c r="AC540" s="4"/>
      <c r="AD540" s="4"/>
    </row>
    <row r="541">
      <c r="A541" s="4"/>
      <c r="B541" s="4"/>
      <c r="C541" s="4"/>
      <c r="D541" s="4"/>
      <c r="E541" s="4"/>
      <c r="F541" s="4"/>
      <c r="G541" s="4"/>
      <c r="H541" s="8"/>
      <c r="I541" s="8"/>
      <c r="J541" s="8"/>
      <c r="K541" s="8"/>
      <c r="L541" s="119"/>
      <c r="M541" s="118"/>
      <c r="N541" s="119"/>
      <c r="O541" s="119"/>
      <c r="P541" s="119"/>
      <c r="Q541" s="119"/>
      <c r="R541" s="4"/>
      <c r="S541" s="4"/>
      <c r="T541" s="4"/>
      <c r="U541" s="4"/>
      <c r="V541" s="4"/>
      <c r="W541" s="4"/>
      <c r="X541" s="4"/>
      <c r="Y541" s="4"/>
      <c r="Z541" s="4"/>
      <c r="AA541" s="4"/>
      <c r="AB541" s="4"/>
      <c r="AC541" s="4"/>
      <c r="AD541" s="4"/>
    </row>
    <row r="542">
      <c r="A542" s="4"/>
      <c r="B542" s="4"/>
      <c r="C542" s="4"/>
      <c r="D542" s="4"/>
      <c r="E542" s="4"/>
      <c r="F542" s="4"/>
      <c r="G542" s="4"/>
      <c r="H542" s="8"/>
      <c r="I542" s="8"/>
      <c r="J542" s="8"/>
      <c r="K542" s="8"/>
      <c r="L542" s="119"/>
      <c r="M542" s="118"/>
      <c r="N542" s="119"/>
      <c r="O542" s="119"/>
      <c r="P542" s="119"/>
      <c r="Q542" s="119"/>
      <c r="R542" s="4"/>
      <c r="S542" s="4"/>
      <c r="T542" s="4"/>
      <c r="U542" s="4"/>
      <c r="V542" s="4"/>
      <c r="W542" s="4"/>
      <c r="X542" s="4"/>
      <c r="Y542" s="4"/>
      <c r="Z542" s="4"/>
      <c r="AA542" s="4"/>
      <c r="AB542" s="4"/>
      <c r="AC542" s="4"/>
      <c r="AD542" s="4"/>
    </row>
    <row r="543">
      <c r="A543" s="4"/>
      <c r="B543" s="4"/>
      <c r="C543" s="4"/>
      <c r="D543" s="4"/>
      <c r="E543" s="4"/>
      <c r="F543" s="4"/>
      <c r="G543" s="4"/>
      <c r="H543" s="8"/>
      <c r="I543" s="8"/>
      <c r="J543" s="8"/>
      <c r="K543" s="8"/>
      <c r="L543" s="119"/>
      <c r="M543" s="118"/>
      <c r="N543" s="119"/>
      <c r="O543" s="119"/>
      <c r="P543" s="119"/>
      <c r="Q543" s="119"/>
      <c r="R543" s="4"/>
      <c r="S543" s="4"/>
      <c r="T543" s="4"/>
      <c r="U543" s="4"/>
      <c r="V543" s="4"/>
      <c r="W543" s="4"/>
      <c r="X543" s="4"/>
      <c r="Y543" s="4"/>
      <c r="Z543" s="4"/>
      <c r="AA543" s="4"/>
      <c r="AB543" s="4"/>
      <c r="AC543" s="4"/>
      <c r="AD543" s="4"/>
    </row>
    <row r="544">
      <c r="A544" s="4"/>
      <c r="B544" s="4"/>
      <c r="C544" s="4"/>
      <c r="D544" s="4"/>
      <c r="E544" s="4"/>
      <c r="F544" s="4"/>
      <c r="G544" s="4"/>
      <c r="H544" s="8"/>
      <c r="I544" s="8"/>
      <c r="J544" s="8"/>
      <c r="K544" s="8"/>
      <c r="L544" s="119"/>
      <c r="M544" s="118"/>
      <c r="N544" s="119"/>
      <c r="O544" s="119"/>
      <c r="P544" s="119"/>
      <c r="Q544" s="119"/>
      <c r="R544" s="4"/>
      <c r="S544" s="4"/>
      <c r="T544" s="4"/>
      <c r="U544" s="4"/>
      <c r="V544" s="4"/>
      <c r="W544" s="4"/>
      <c r="X544" s="4"/>
      <c r="Y544" s="4"/>
      <c r="Z544" s="4"/>
      <c r="AA544" s="4"/>
      <c r="AB544" s="4"/>
      <c r="AC544" s="4"/>
      <c r="AD544" s="4"/>
    </row>
    <row r="545">
      <c r="A545" s="4"/>
      <c r="B545" s="4"/>
      <c r="C545" s="4"/>
      <c r="D545" s="4"/>
      <c r="E545" s="4"/>
      <c r="F545" s="4"/>
      <c r="G545" s="4"/>
      <c r="H545" s="8"/>
      <c r="I545" s="8"/>
      <c r="J545" s="8"/>
      <c r="K545" s="8"/>
      <c r="L545" s="119"/>
      <c r="M545" s="118"/>
      <c r="N545" s="119"/>
      <c r="O545" s="119"/>
      <c r="P545" s="119"/>
      <c r="Q545" s="119"/>
      <c r="R545" s="4"/>
      <c r="S545" s="4"/>
      <c r="T545" s="4"/>
      <c r="U545" s="4"/>
      <c r="V545" s="4"/>
      <c r="W545" s="4"/>
      <c r="X545" s="4"/>
      <c r="Y545" s="4"/>
      <c r="Z545" s="4"/>
      <c r="AA545" s="4"/>
      <c r="AB545" s="4"/>
      <c r="AC545" s="4"/>
      <c r="AD545" s="4"/>
    </row>
    <row r="546">
      <c r="A546" s="4"/>
      <c r="B546" s="4"/>
      <c r="C546" s="4"/>
      <c r="D546" s="4"/>
      <c r="E546" s="4"/>
      <c r="F546" s="4"/>
      <c r="G546" s="4"/>
      <c r="H546" s="8"/>
      <c r="I546" s="8"/>
      <c r="J546" s="8"/>
      <c r="K546" s="8"/>
      <c r="L546" s="119"/>
      <c r="M546" s="118"/>
      <c r="N546" s="119"/>
      <c r="O546" s="119"/>
      <c r="P546" s="119"/>
      <c r="Q546" s="119"/>
      <c r="R546" s="4"/>
      <c r="S546" s="4"/>
      <c r="T546" s="4"/>
      <c r="U546" s="4"/>
      <c r="V546" s="4"/>
      <c r="W546" s="4"/>
      <c r="X546" s="4"/>
      <c r="Y546" s="4"/>
      <c r="Z546" s="4"/>
      <c r="AA546" s="4"/>
      <c r="AB546" s="4"/>
      <c r="AC546" s="4"/>
      <c r="AD546" s="4"/>
    </row>
    <row r="547">
      <c r="A547" s="4"/>
      <c r="B547" s="4"/>
      <c r="C547" s="4"/>
      <c r="D547" s="4"/>
      <c r="E547" s="4"/>
      <c r="F547" s="4"/>
      <c r="G547" s="4"/>
      <c r="H547" s="8"/>
      <c r="I547" s="8"/>
      <c r="J547" s="8"/>
      <c r="K547" s="8"/>
      <c r="L547" s="119"/>
      <c r="M547" s="118"/>
      <c r="N547" s="119"/>
      <c r="O547" s="119"/>
      <c r="P547" s="119"/>
      <c r="Q547" s="119"/>
      <c r="R547" s="4"/>
      <c r="S547" s="4"/>
      <c r="T547" s="4"/>
      <c r="U547" s="4"/>
      <c r="V547" s="4"/>
      <c r="W547" s="4"/>
      <c r="X547" s="4"/>
      <c r="Y547" s="4"/>
      <c r="Z547" s="4"/>
      <c r="AA547" s="4"/>
      <c r="AB547" s="4"/>
      <c r="AC547" s="4"/>
      <c r="AD547" s="4"/>
    </row>
    <row r="548">
      <c r="A548" s="4"/>
      <c r="B548" s="4"/>
      <c r="C548" s="4"/>
      <c r="D548" s="4"/>
      <c r="E548" s="4"/>
      <c r="F548" s="4"/>
      <c r="G548" s="4"/>
      <c r="H548" s="8"/>
      <c r="I548" s="8"/>
      <c r="J548" s="8"/>
      <c r="K548" s="8"/>
      <c r="L548" s="119"/>
      <c r="M548" s="118"/>
      <c r="N548" s="119"/>
      <c r="O548" s="119"/>
      <c r="P548" s="119"/>
      <c r="Q548" s="119"/>
      <c r="R548" s="4"/>
      <c r="S548" s="4"/>
      <c r="T548" s="4"/>
      <c r="U548" s="4"/>
      <c r="V548" s="4"/>
      <c r="W548" s="4"/>
      <c r="X548" s="4"/>
      <c r="Y548" s="4"/>
      <c r="Z548" s="4"/>
      <c r="AA548" s="4"/>
      <c r="AB548" s="4"/>
      <c r="AC548" s="4"/>
      <c r="AD548" s="4"/>
    </row>
    <row r="549">
      <c r="A549" s="4"/>
      <c r="B549" s="4"/>
      <c r="C549" s="4"/>
      <c r="D549" s="4"/>
      <c r="E549" s="4"/>
      <c r="F549" s="4"/>
      <c r="G549" s="4"/>
      <c r="H549" s="8"/>
      <c r="I549" s="8"/>
      <c r="J549" s="8"/>
      <c r="K549" s="8"/>
      <c r="L549" s="119"/>
      <c r="M549" s="118"/>
      <c r="N549" s="119"/>
      <c r="O549" s="119"/>
      <c r="P549" s="119"/>
      <c r="Q549" s="119"/>
      <c r="R549" s="4"/>
      <c r="S549" s="4"/>
      <c r="T549" s="4"/>
      <c r="U549" s="4"/>
      <c r="V549" s="4"/>
      <c r="W549" s="4"/>
      <c r="X549" s="4"/>
      <c r="Y549" s="4"/>
      <c r="Z549" s="4"/>
      <c r="AA549" s="4"/>
      <c r="AB549" s="4"/>
      <c r="AC549" s="4"/>
      <c r="AD549" s="4"/>
    </row>
    <row r="550">
      <c r="A550" s="4"/>
      <c r="B550" s="4"/>
      <c r="C550" s="4"/>
      <c r="D550" s="4"/>
      <c r="E550" s="4"/>
      <c r="F550" s="4"/>
      <c r="G550" s="4"/>
      <c r="H550" s="8"/>
      <c r="I550" s="8"/>
      <c r="J550" s="8"/>
      <c r="K550" s="8"/>
      <c r="L550" s="119"/>
      <c r="M550" s="118"/>
      <c r="N550" s="119"/>
      <c r="O550" s="119"/>
      <c r="P550" s="119"/>
      <c r="Q550" s="119"/>
      <c r="R550" s="4"/>
      <c r="S550" s="4"/>
      <c r="T550" s="4"/>
      <c r="U550" s="4"/>
      <c r="V550" s="4"/>
      <c r="W550" s="4"/>
      <c r="X550" s="4"/>
      <c r="Y550" s="4"/>
      <c r="Z550" s="4"/>
      <c r="AA550" s="4"/>
      <c r="AB550" s="4"/>
      <c r="AC550" s="4"/>
      <c r="AD550" s="4"/>
    </row>
    <row r="551">
      <c r="A551" s="4"/>
      <c r="B551" s="4"/>
      <c r="C551" s="4"/>
      <c r="D551" s="4"/>
      <c r="E551" s="4"/>
      <c r="F551" s="4"/>
      <c r="G551" s="4"/>
      <c r="H551" s="8"/>
      <c r="I551" s="8"/>
      <c r="J551" s="8"/>
      <c r="K551" s="8"/>
      <c r="L551" s="119"/>
      <c r="M551" s="118"/>
      <c r="N551" s="119"/>
      <c r="O551" s="119"/>
      <c r="P551" s="119"/>
      <c r="Q551" s="119"/>
      <c r="R551" s="4"/>
      <c r="S551" s="4"/>
      <c r="T551" s="4"/>
      <c r="U551" s="4"/>
      <c r="V551" s="4"/>
      <c r="W551" s="4"/>
      <c r="X551" s="4"/>
      <c r="Y551" s="4"/>
      <c r="Z551" s="4"/>
      <c r="AA551" s="4"/>
      <c r="AB551" s="4"/>
      <c r="AC551" s="4"/>
      <c r="AD551" s="4"/>
    </row>
    <row r="552">
      <c r="A552" s="4"/>
      <c r="B552" s="4"/>
      <c r="C552" s="4"/>
      <c r="D552" s="4"/>
      <c r="E552" s="4"/>
      <c r="F552" s="4"/>
      <c r="G552" s="4"/>
      <c r="H552" s="8"/>
      <c r="I552" s="8"/>
      <c r="J552" s="8"/>
      <c r="K552" s="8"/>
      <c r="L552" s="119"/>
      <c r="M552" s="118"/>
      <c r="N552" s="119"/>
      <c r="O552" s="119"/>
      <c r="P552" s="119"/>
      <c r="Q552" s="119"/>
      <c r="R552" s="4"/>
      <c r="S552" s="4"/>
      <c r="T552" s="4"/>
      <c r="U552" s="4"/>
      <c r="V552" s="4"/>
      <c r="W552" s="4"/>
      <c r="X552" s="4"/>
      <c r="Y552" s="4"/>
      <c r="Z552" s="4"/>
      <c r="AA552" s="4"/>
      <c r="AB552" s="4"/>
      <c r="AC552" s="4"/>
      <c r="AD552" s="4"/>
    </row>
    <row r="553">
      <c r="A553" s="4"/>
      <c r="B553" s="4"/>
      <c r="C553" s="4"/>
      <c r="D553" s="4"/>
      <c r="E553" s="4"/>
      <c r="F553" s="4"/>
      <c r="G553" s="4"/>
      <c r="H553" s="8"/>
      <c r="I553" s="8"/>
      <c r="J553" s="8"/>
      <c r="K553" s="8"/>
      <c r="L553" s="119"/>
      <c r="M553" s="118"/>
      <c r="N553" s="119"/>
      <c r="O553" s="119"/>
      <c r="P553" s="119"/>
      <c r="Q553" s="119"/>
      <c r="R553" s="4"/>
      <c r="S553" s="4"/>
      <c r="T553" s="4"/>
      <c r="U553" s="4"/>
      <c r="V553" s="4"/>
      <c r="W553" s="4"/>
      <c r="X553" s="4"/>
      <c r="Y553" s="4"/>
      <c r="Z553" s="4"/>
      <c r="AA553" s="4"/>
      <c r="AB553" s="4"/>
      <c r="AC553" s="4"/>
      <c r="AD553" s="4"/>
    </row>
    <row r="554">
      <c r="A554" s="4"/>
      <c r="B554" s="4"/>
      <c r="C554" s="4"/>
      <c r="D554" s="4"/>
      <c r="E554" s="4"/>
      <c r="F554" s="4"/>
      <c r="G554" s="4"/>
      <c r="H554" s="8"/>
      <c r="I554" s="8"/>
      <c r="J554" s="8"/>
      <c r="K554" s="8"/>
      <c r="L554" s="119"/>
      <c r="M554" s="118"/>
      <c r="N554" s="119"/>
      <c r="O554" s="119"/>
      <c r="P554" s="119"/>
      <c r="Q554" s="119"/>
      <c r="R554" s="4"/>
      <c r="S554" s="4"/>
      <c r="T554" s="4"/>
      <c r="U554" s="4"/>
      <c r="V554" s="4"/>
      <c r="W554" s="4"/>
      <c r="X554" s="4"/>
      <c r="Y554" s="4"/>
      <c r="Z554" s="4"/>
      <c r="AA554" s="4"/>
      <c r="AB554" s="4"/>
      <c r="AC554" s="4"/>
      <c r="AD554" s="4"/>
    </row>
    <row r="555">
      <c r="A555" s="4"/>
      <c r="B555" s="4"/>
      <c r="C555" s="4"/>
      <c r="D555" s="4"/>
      <c r="E555" s="4"/>
      <c r="F555" s="4"/>
      <c r="G555" s="4"/>
      <c r="H555" s="8"/>
      <c r="I555" s="8"/>
      <c r="J555" s="8"/>
      <c r="K555" s="8"/>
      <c r="L555" s="119"/>
      <c r="M555" s="118"/>
      <c r="N555" s="119"/>
      <c r="O555" s="119"/>
      <c r="P555" s="119"/>
      <c r="Q555" s="119"/>
      <c r="R555" s="4"/>
      <c r="S555" s="4"/>
      <c r="T555" s="4"/>
      <c r="U555" s="4"/>
      <c r="V555" s="4"/>
      <c r="W555" s="4"/>
      <c r="X555" s="4"/>
      <c r="Y555" s="4"/>
      <c r="Z555" s="4"/>
      <c r="AA555" s="4"/>
      <c r="AB555" s="4"/>
      <c r="AC555" s="4"/>
      <c r="AD555" s="4"/>
    </row>
    <row r="556">
      <c r="A556" s="4"/>
      <c r="B556" s="4"/>
      <c r="C556" s="4"/>
      <c r="D556" s="4"/>
      <c r="E556" s="4"/>
      <c r="F556" s="4"/>
      <c r="G556" s="4"/>
      <c r="H556" s="8"/>
      <c r="I556" s="8"/>
      <c r="J556" s="8"/>
      <c r="K556" s="8"/>
      <c r="L556" s="119"/>
      <c r="M556" s="118"/>
      <c r="N556" s="119"/>
      <c r="O556" s="119"/>
      <c r="P556" s="119"/>
      <c r="Q556" s="119"/>
      <c r="R556" s="4"/>
      <c r="S556" s="4"/>
      <c r="T556" s="4"/>
      <c r="U556" s="4"/>
      <c r="V556" s="4"/>
      <c r="W556" s="4"/>
      <c r="X556" s="4"/>
      <c r="Y556" s="4"/>
      <c r="Z556" s="4"/>
      <c r="AA556" s="4"/>
      <c r="AB556" s="4"/>
      <c r="AC556" s="4"/>
      <c r="AD556" s="4"/>
    </row>
    <row r="557">
      <c r="A557" s="4"/>
      <c r="B557" s="4"/>
      <c r="C557" s="4"/>
      <c r="D557" s="4"/>
      <c r="E557" s="4"/>
      <c r="F557" s="4"/>
      <c r="G557" s="4"/>
      <c r="H557" s="8"/>
      <c r="I557" s="8"/>
      <c r="J557" s="8"/>
      <c r="K557" s="8"/>
      <c r="L557" s="119"/>
      <c r="M557" s="118"/>
      <c r="N557" s="119"/>
      <c r="O557" s="119"/>
      <c r="P557" s="119"/>
      <c r="Q557" s="119"/>
      <c r="R557" s="4"/>
      <c r="S557" s="4"/>
      <c r="T557" s="4"/>
      <c r="U557" s="4"/>
      <c r="V557" s="4"/>
      <c r="W557" s="4"/>
      <c r="X557" s="4"/>
      <c r="Y557" s="4"/>
      <c r="Z557" s="4"/>
      <c r="AA557" s="4"/>
      <c r="AB557" s="4"/>
      <c r="AC557" s="4"/>
      <c r="AD557" s="4"/>
    </row>
    <row r="558">
      <c r="A558" s="4"/>
      <c r="B558" s="4"/>
      <c r="C558" s="4"/>
      <c r="D558" s="4"/>
      <c r="E558" s="4"/>
      <c r="F558" s="4"/>
      <c r="G558" s="4"/>
      <c r="H558" s="8"/>
      <c r="I558" s="8"/>
      <c r="J558" s="8"/>
      <c r="K558" s="8"/>
      <c r="L558" s="119"/>
      <c r="M558" s="118"/>
      <c r="N558" s="119"/>
      <c r="O558" s="119"/>
      <c r="P558" s="119"/>
      <c r="Q558" s="119"/>
      <c r="R558" s="4"/>
      <c r="S558" s="4"/>
      <c r="T558" s="4"/>
      <c r="U558" s="4"/>
      <c r="V558" s="4"/>
      <c r="W558" s="4"/>
      <c r="X558" s="4"/>
      <c r="Y558" s="4"/>
      <c r="Z558" s="4"/>
      <c r="AA558" s="4"/>
      <c r="AB558" s="4"/>
      <c r="AC558" s="4"/>
      <c r="AD558" s="4"/>
    </row>
    <row r="559">
      <c r="A559" s="4"/>
      <c r="B559" s="4"/>
      <c r="C559" s="4"/>
      <c r="D559" s="4"/>
      <c r="E559" s="4"/>
      <c r="F559" s="4"/>
      <c r="G559" s="4"/>
      <c r="H559" s="8"/>
      <c r="I559" s="8"/>
      <c r="J559" s="8"/>
      <c r="K559" s="8"/>
      <c r="L559" s="119"/>
      <c r="M559" s="118"/>
      <c r="N559" s="119"/>
      <c r="O559" s="119"/>
      <c r="P559" s="119"/>
      <c r="Q559" s="119"/>
      <c r="R559" s="4"/>
      <c r="S559" s="4"/>
      <c r="T559" s="4"/>
      <c r="U559" s="4"/>
      <c r="V559" s="4"/>
      <c r="W559" s="4"/>
      <c r="X559" s="4"/>
      <c r="Y559" s="4"/>
      <c r="Z559" s="4"/>
      <c r="AA559" s="4"/>
      <c r="AB559" s="4"/>
      <c r="AC559" s="4"/>
      <c r="AD559" s="4"/>
    </row>
    <row r="560">
      <c r="A560" s="4"/>
      <c r="B560" s="4"/>
      <c r="C560" s="4"/>
      <c r="D560" s="4"/>
      <c r="E560" s="4"/>
      <c r="F560" s="4"/>
      <c r="G560" s="4"/>
      <c r="H560" s="8"/>
      <c r="I560" s="8"/>
      <c r="J560" s="8"/>
      <c r="K560" s="8"/>
      <c r="L560" s="119"/>
      <c r="M560" s="118"/>
      <c r="N560" s="119"/>
      <c r="O560" s="119"/>
      <c r="P560" s="119"/>
      <c r="Q560" s="119"/>
      <c r="R560" s="4"/>
      <c r="S560" s="4"/>
      <c r="T560" s="4"/>
      <c r="U560" s="4"/>
      <c r="V560" s="4"/>
      <c r="W560" s="4"/>
      <c r="X560" s="4"/>
      <c r="Y560" s="4"/>
      <c r="Z560" s="4"/>
      <c r="AA560" s="4"/>
      <c r="AB560" s="4"/>
      <c r="AC560" s="4"/>
      <c r="AD560" s="4"/>
    </row>
    <row r="561">
      <c r="A561" s="4"/>
      <c r="B561" s="4"/>
      <c r="C561" s="4"/>
      <c r="D561" s="4"/>
      <c r="E561" s="4"/>
      <c r="F561" s="4"/>
      <c r="G561" s="4"/>
      <c r="H561" s="8"/>
      <c r="I561" s="8"/>
      <c r="J561" s="8"/>
      <c r="K561" s="8"/>
      <c r="L561" s="119"/>
      <c r="M561" s="118"/>
      <c r="N561" s="119"/>
      <c r="O561" s="119"/>
      <c r="P561" s="119"/>
      <c r="Q561" s="119"/>
      <c r="R561" s="4"/>
      <c r="S561" s="4"/>
      <c r="T561" s="4"/>
      <c r="U561" s="4"/>
      <c r="V561" s="4"/>
      <c r="W561" s="4"/>
      <c r="X561" s="4"/>
      <c r="Y561" s="4"/>
      <c r="Z561" s="4"/>
      <c r="AA561" s="4"/>
      <c r="AB561" s="4"/>
      <c r="AC561" s="4"/>
      <c r="AD561" s="4"/>
    </row>
    <row r="562">
      <c r="A562" s="4"/>
      <c r="B562" s="4"/>
      <c r="C562" s="4"/>
      <c r="D562" s="4"/>
      <c r="E562" s="4"/>
      <c r="F562" s="4"/>
      <c r="G562" s="4"/>
      <c r="H562" s="8"/>
      <c r="I562" s="8"/>
      <c r="J562" s="8"/>
      <c r="K562" s="8"/>
      <c r="L562" s="119"/>
      <c r="M562" s="118"/>
      <c r="N562" s="119"/>
      <c r="O562" s="119"/>
      <c r="P562" s="119"/>
      <c r="Q562" s="119"/>
      <c r="R562" s="4"/>
      <c r="S562" s="4"/>
      <c r="T562" s="4"/>
      <c r="U562" s="4"/>
      <c r="V562" s="4"/>
      <c r="W562" s="4"/>
      <c r="X562" s="4"/>
      <c r="Y562" s="4"/>
      <c r="Z562" s="4"/>
      <c r="AA562" s="4"/>
      <c r="AB562" s="4"/>
      <c r="AC562" s="4"/>
      <c r="AD562" s="4"/>
    </row>
    <row r="563">
      <c r="A563" s="4"/>
      <c r="B563" s="4"/>
      <c r="C563" s="4"/>
      <c r="D563" s="4"/>
      <c r="E563" s="4"/>
      <c r="F563" s="4"/>
      <c r="G563" s="4"/>
      <c r="H563" s="8"/>
      <c r="I563" s="8"/>
      <c r="J563" s="8"/>
      <c r="K563" s="8"/>
      <c r="L563" s="119"/>
      <c r="M563" s="118"/>
      <c r="N563" s="119"/>
      <c r="O563" s="119"/>
      <c r="P563" s="119"/>
      <c r="Q563" s="119"/>
      <c r="R563" s="4"/>
      <c r="S563" s="4"/>
      <c r="T563" s="4"/>
      <c r="U563" s="4"/>
      <c r="V563" s="4"/>
      <c r="W563" s="4"/>
      <c r="X563" s="4"/>
      <c r="Y563" s="4"/>
      <c r="Z563" s="4"/>
      <c r="AA563" s="4"/>
      <c r="AB563" s="4"/>
      <c r="AC563" s="4"/>
      <c r="AD563" s="4"/>
    </row>
    <row r="564">
      <c r="A564" s="4"/>
      <c r="B564" s="4"/>
      <c r="C564" s="4"/>
      <c r="D564" s="4"/>
      <c r="E564" s="4"/>
      <c r="F564" s="4"/>
      <c r="G564" s="4"/>
      <c r="H564" s="8"/>
      <c r="I564" s="8"/>
      <c r="J564" s="8"/>
      <c r="K564" s="8"/>
      <c r="L564" s="119"/>
      <c r="M564" s="118"/>
      <c r="N564" s="119"/>
      <c r="O564" s="119"/>
      <c r="P564" s="119"/>
      <c r="Q564" s="119"/>
      <c r="R564" s="4"/>
      <c r="S564" s="4"/>
      <c r="T564" s="4"/>
      <c r="U564" s="4"/>
      <c r="V564" s="4"/>
      <c r="W564" s="4"/>
      <c r="X564" s="4"/>
      <c r="Y564" s="4"/>
      <c r="Z564" s="4"/>
      <c r="AA564" s="4"/>
      <c r="AB564" s="4"/>
      <c r="AC564" s="4"/>
      <c r="AD564" s="4"/>
    </row>
    <row r="565">
      <c r="A565" s="4"/>
      <c r="B565" s="4"/>
      <c r="C565" s="4"/>
      <c r="D565" s="4"/>
      <c r="E565" s="4"/>
      <c r="F565" s="4"/>
      <c r="G565" s="4"/>
      <c r="H565" s="8"/>
      <c r="I565" s="8"/>
      <c r="J565" s="8"/>
      <c r="K565" s="8"/>
      <c r="L565" s="119"/>
      <c r="M565" s="118"/>
      <c r="N565" s="119"/>
      <c r="O565" s="119"/>
      <c r="P565" s="119"/>
      <c r="Q565" s="119"/>
      <c r="R565" s="4"/>
      <c r="S565" s="4"/>
      <c r="T565" s="4"/>
      <c r="U565" s="4"/>
      <c r="V565" s="4"/>
      <c r="W565" s="4"/>
      <c r="X565" s="4"/>
      <c r="Y565" s="4"/>
      <c r="Z565" s="4"/>
      <c r="AA565" s="4"/>
      <c r="AB565" s="4"/>
      <c r="AC565" s="4"/>
      <c r="AD565" s="4"/>
    </row>
    <row r="566">
      <c r="A566" s="4"/>
      <c r="B566" s="4"/>
      <c r="C566" s="4"/>
      <c r="D566" s="4"/>
      <c r="E566" s="4"/>
      <c r="F566" s="4"/>
      <c r="G566" s="4"/>
      <c r="H566" s="8"/>
      <c r="I566" s="8"/>
      <c r="J566" s="8"/>
      <c r="K566" s="8"/>
      <c r="L566" s="119"/>
      <c r="M566" s="118"/>
      <c r="N566" s="119"/>
      <c r="O566" s="119"/>
      <c r="P566" s="119"/>
      <c r="Q566" s="119"/>
      <c r="R566" s="4"/>
      <c r="S566" s="4"/>
      <c r="T566" s="4"/>
      <c r="U566" s="4"/>
      <c r="V566" s="4"/>
      <c r="W566" s="4"/>
      <c r="X566" s="4"/>
      <c r="Y566" s="4"/>
      <c r="Z566" s="4"/>
      <c r="AA566" s="4"/>
      <c r="AB566" s="4"/>
      <c r="AC566" s="4"/>
      <c r="AD566" s="4"/>
    </row>
    <row r="567">
      <c r="A567" s="4"/>
      <c r="B567" s="4"/>
      <c r="C567" s="4"/>
      <c r="D567" s="4"/>
      <c r="E567" s="4"/>
      <c r="F567" s="4"/>
      <c r="G567" s="4"/>
      <c r="H567" s="8"/>
      <c r="I567" s="8"/>
      <c r="J567" s="8"/>
      <c r="K567" s="8"/>
      <c r="L567" s="119"/>
      <c r="M567" s="118"/>
      <c r="N567" s="119"/>
      <c r="O567" s="119"/>
      <c r="P567" s="119"/>
      <c r="Q567" s="119"/>
      <c r="R567" s="4"/>
      <c r="S567" s="4"/>
      <c r="T567" s="4"/>
      <c r="U567" s="4"/>
      <c r="V567" s="4"/>
      <c r="W567" s="4"/>
      <c r="X567" s="4"/>
      <c r="Y567" s="4"/>
      <c r="Z567" s="4"/>
      <c r="AA567" s="4"/>
      <c r="AB567" s="4"/>
      <c r="AC567" s="4"/>
      <c r="AD567" s="4"/>
    </row>
    <row r="568">
      <c r="A568" s="4"/>
      <c r="B568" s="4"/>
      <c r="C568" s="4"/>
      <c r="D568" s="4"/>
      <c r="E568" s="4"/>
      <c r="F568" s="4"/>
      <c r="G568" s="4"/>
      <c r="H568" s="8"/>
      <c r="I568" s="8"/>
      <c r="J568" s="8"/>
      <c r="K568" s="8"/>
      <c r="L568" s="119"/>
      <c r="M568" s="118"/>
      <c r="N568" s="119"/>
      <c r="O568" s="119"/>
      <c r="P568" s="119"/>
      <c r="Q568" s="119"/>
      <c r="R568" s="4"/>
      <c r="S568" s="4"/>
      <c r="T568" s="4"/>
      <c r="U568" s="4"/>
      <c r="V568" s="4"/>
      <c r="W568" s="4"/>
      <c r="X568" s="4"/>
      <c r="Y568" s="4"/>
      <c r="Z568" s="4"/>
      <c r="AA568" s="4"/>
      <c r="AB568" s="4"/>
      <c r="AC568" s="4"/>
      <c r="AD568" s="4"/>
    </row>
    <row r="569">
      <c r="A569" s="4"/>
      <c r="B569" s="4"/>
      <c r="C569" s="4"/>
      <c r="D569" s="4"/>
      <c r="E569" s="4"/>
      <c r="F569" s="4"/>
      <c r="G569" s="4"/>
      <c r="H569" s="8"/>
      <c r="I569" s="8"/>
      <c r="J569" s="8"/>
      <c r="K569" s="8"/>
      <c r="L569" s="119"/>
      <c r="M569" s="118"/>
      <c r="N569" s="119"/>
      <c r="O569" s="119"/>
      <c r="P569" s="119"/>
      <c r="Q569" s="119"/>
      <c r="R569" s="4"/>
      <c r="S569" s="4"/>
      <c r="T569" s="4"/>
      <c r="U569" s="4"/>
      <c r="V569" s="4"/>
      <c r="W569" s="4"/>
      <c r="X569" s="4"/>
      <c r="Y569" s="4"/>
      <c r="Z569" s="4"/>
      <c r="AA569" s="4"/>
      <c r="AB569" s="4"/>
      <c r="AC569" s="4"/>
      <c r="AD569" s="4"/>
    </row>
    <row r="570">
      <c r="A570" s="4"/>
      <c r="B570" s="4"/>
      <c r="C570" s="4"/>
      <c r="D570" s="4"/>
      <c r="E570" s="4"/>
      <c r="F570" s="4"/>
      <c r="G570" s="4"/>
      <c r="H570" s="8"/>
      <c r="I570" s="8"/>
      <c r="J570" s="8"/>
      <c r="K570" s="8"/>
      <c r="L570" s="119"/>
      <c r="M570" s="118"/>
      <c r="N570" s="119"/>
      <c r="O570" s="119"/>
      <c r="P570" s="119"/>
      <c r="Q570" s="119"/>
      <c r="R570" s="4"/>
      <c r="S570" s="4"/>
      <c r="T570" s="4"/>
      <c r="U570" s="4"/>
      <c r="V570" s="4"/>
      <c r="W570" s="4"/>
      <c r="X570" s="4"/>
      <c r="Y570" s="4"/>
      <c r="Z570" s="4"/>
      <c r="AA570" s="4"/>
      <c r="AB570" s="4"/>
      <c r="AC570" s="4"/>
      <c r="AD570" s="4"/>
    </row>
    <row r="571">
      <c r="A571" s="4"/>
      <c r="B571" s="4"/>
      <c r="C571" s="4"/>
      <c r="D571" s="4"/>
      <c r="E571" s="4"/>
      <c r="F571" s="4"/>
      <c r="G571" s="4"/>
      <c r="H571" s="8"/>
      <c r="I571" s="8"/>
      <c r="J571" s="8"/>
      <c r="K571" s="8"/>
      <c r="L571" s="119"/>
      <c r="M571" s="118"/>
      <c r="N571" s="119"/>
      <c r="O571" s="119"/>
      <c r="P571" s="119"/>
      <c r="Q571" s="119"/>
      <c r="R571" s="4"/>
      <c r="S571" s="4"/>
      <c r="T571" s="4"/>
      <c r="U571" s="4"/>
      <c r="V571" s="4"/>
      <c r="W571" s="4"/>
      <c r="X571" s="4"/>
      <c r="Y571" s="4"/>
      <c r="Z571" s="4"/>
      <c r="AA571" s="4"/>
      <c r="AB571" s="4"/>
      <c r="AC571" s="4"/>
      <c r="AD571" s="4"/>
    </row>
    <row r="572">
      <c r="A572" s="4"/>
      <c r="B572" s="4"/>
      <c r="C572" s="4"/>
      <c r="D572" s="4"/>
      <c r="E572" s="4"/>
      <c r="F572" s="4"/>
      <c r="G572" s="4"/>
      <c r="H572" s="8"/>
      <c r="I572" s="8"/>
      <c r="J572" s="8"/>
      <c r="K572" s="8"/>
      <c r="L572" s="119"/>
      <c r="M572" s="118"/>
      <c r="N572" s="119"/>
      <c r="O572" s="119"/>
      <c r="P572" s="119"/>
      <c r="Q572" s="119"/>
      <c r="R572" s="4"/>
      <c r="S572" s="4"/>
      <c r="T572" s="4"/>
      <c r="U572" s="4"/>
      <c r="V572" s="4"/>
      <c r="W572" s="4"/>
      <c r="X572" s="4"/>
      <c r="Y572" s="4"/>
      <c r="Z572" s="4"/>
      <c r="AA572" s="4"/>
      <c r="AB572" s="4"/>
      <c r="AC572" s="4"/>
      <c r="AD572" s="4"/>
    </row>
    <row r="573">
      <c r="A573" s="4"/>
      <c r="B573" s="4"/>
      <c r="C573" s="4"/>
      <c r="D573" s="4"/>
      <c r="E573" s="4"/>
      <c r="F573" s="4"/>
      <c r="G573" s="4"/>
      <c r="H573" s="8"/>
      <c r="I573" s="8"/>
      <c r="J573" s="8"/>
      <c r="K573" s="8"/>
      <c r="L573" s="119"/>
      <c r="M573" s="118"/>
      <c r="N573" s="119"/>
      <c r="O573" s="119"/>
      <c r="P573" s="119"/>
      <c r="Q573" s="119"/>
      <c r="R573" s="4"/>
      <c r="S573" s="4"/>
      <c r="T573" s="4"/>
      <c r="U573" s="4"/>
      <c r="V573" s="4"/>
      <c r="W573" s="4"/>
      <c r="X573" s="4"/>
      <c r="Y573" s="4"/>
      <c r="Z573" s="4"/>
      <c r="AA573" s="4"/>
      <c r="AB573" s="4"/>
      <c r="AC573" s="4"/>
      <c r="AD573" s="4"/>
    </row>
    <row r="574">
      <c r="A574" s="4"/>
      <c r="B574" s="4"/>
      <c r="C574" s="4"/>
      <c r="D574" s="4"/>
      <c r="E574" s="4"/>
      <c r="F574" s="4"/>
      <c r="G574" s="4"/>
      <c r="H574" s="8"/>
      <c r="I574" s="8"/>
      <c r="J574" s="8"/>
      <c r="K574" s="8"/>
      <c r="L574" s="119"/>
      <c r="M574" s="118"/>
      <c r="N574" s="119"/>
      <c r="O574" s="119"/>
      <c r="P574" s="119"/>
      <c r="Q574" s="119"/>
      <c r="R574" s="4"/>
      <c r="S574" s="4"/>
      <c r="T574" s="4"/>
      <c r="U574" s="4"/>
      <c r="V574" s="4"/>
      <c r="W574" s="4"/>
      <c r="X574" s="4"/>
      <c r="Y574" s="4"/>
      <c r="Z574" s="4"/>
      <c r="AA574" s="4"/>
      <c r="AB574" s="4"/>
      <c r="AC574" s="4"/>
      <c r="AD574" s="4"/>
    </row>
    <row r="575">
      <c r="A575" s="4"/>
      <c r="B575" s="4"/>
      <c r="C575" s="4"/>
      <c r="D575" s="4"/>
      <c r="E575" s="4"/>
      <c r="F575" s="4"/>
      <c r="G575" s="4"/>
      <c r="H575" s="8"/>
      <c r="I575" s="8"/>
      <c r="J575" s="8"/>
      <c r="K575" s="8"/>
      <c r="L575" s="119"/>
      <c r="M575" s="118"/>
      <c r="N575" s="119"/>
      <c r="O575" s="119"/>
      <c r="P575" s="119"/>
      <c r="Q575" s="119"/>
      <c r="R575" s="4"/>
      <c r="S575" s="4"/>
      <c r="T575" s="4"/>
      <c r="U575" s="4"/>
      <c r="V575" s="4"/>
      <c r="W575" s="4"/>
      <c r="X575" s="4"/>
      <c r="Y575" s="4"/>
      <c r="Z575" s="4"/>
      <c r="AA575" s="4"/>
      <c r="AB575" s="4"/>
      <c r="AC575" s="4"/>
      <c r="AD575" s="4"/>
    </row>
    <row r="576">
      <c r="A576" s="4"/>
      <c r="B576" s="4"/>
      <c r="C576" s="4"/>
      <c r="D576" s="4"/>
      <c r="E576" s="4"/>
      <c r="F576" s="4"/>
      <c r="G576" s="4"/>
      <c r="H576" s="8"/>
      <c r="I576" s="8"/>
      <c r="J576" s="8"/>
      <c r="K576" s="8"/>
      <c r="L576" s="119"/>
      <c r="M576" s="118"/>
      <c r="N576" s="119"/>
      <c r="O576" s="119"/>
      <c r="P576" s="119"/>
      <c r="Q576" s="119"/>
      <c r="R576" s="4"/>
      <c r="S576" s="4"/>
      <c r="T576" s="4"/>
      <c r="U576" s="4"/>
      <c r="V576" s="4"/>
      <c r="W576" s="4"/>
      <c r="X576" s="4"/>
      <c r="Y576" s="4"/>
      <c r="Z576" s="4"/>
      <c r="AA576" s="4"/>
      <c r="AB576" s="4"/>
      <c r="AC576" s="4"/>
      <c r="AD576" s="4"/>
    </row>
    <row r="577">
      <c r="A577" s="4"/>
      <c r="B577" s="4"/>
      <c r="C577" s="4"/>
      <c r="D577" s="4"/>
      <c r="E577" s="4"/>
      <c r="F577" s="4"/>
      <c r="G577" s="4"/>
      <c r="H577" s="8"/>
      <c r="I577" s="8"/>
      <c r="J577" s="8"/>
      <c r="K577" s="8"/>
      <c r="L577" s="119"/>
      <c r="M577" s="118"/>
      <c r="N577" s="119"/>
      <c r="O577" s="119"/>
      <c r="P577" s="119"/>
      <c r="Q577" s="119"/>
      <c r="R577" s="4"/>
      <c r="S577" s="4"/>
      <c r="T577" s="4"/>
      <c r="U577" s="4"/>
      <c r="V577" s="4"/>
      <c r="W577" s="4"/>
      <c r="X577" s="4"/>
      <c r="Y577" s="4"/>
      <c r="Z577" s="4"/>
      <c r="AA577" s="4"/>
      <c r="AB577" s="4"/>
      <c r="AC577" s="4"/>
      <c r="AD577" s="4"/>
    </row>
    <row r="578">
      <c r="A578" s="4"/>
      <c r="B578" s="4"/>
      <c r="C578" s="4"/>
      <c r="D578" s="4"/>
      <c r="E578" s="4"/>
      <c r="F578" s="4"/>
      <c r="G578" s="4"/>
      <c r="H578" s="8"/>
      <c r="I578" s="8"/>
      <c r="J578" s="8"/>
      <c r="K578" s="8"/>
      <c r="L578" s="119"/>
      <c r="M578" s="118"/>
      <c r="N578" s="119"/>
      <c r="O578" s="119"/>
      <c r="P578" s="119"/>
      <c r="Q578" s="119"/>
      <c r="R578" s="4"/>
      <c r="S578" s="4"/>
      <c r="T578" s="4"/>
      <c r="U578" s="4"/>
      <c r="V578" s="4"/>
      <c r="W578" s="4"/>
      <c r="X578" s="4"/>
      <c r="Y578" s="4"/>
      <c r="Z578" s="4"/>
      <c r="AA578" s="4"/>
      <c r="AB578" s="4"/>
      <c r="AC578" s="4"/>
      <c r="AD578" s="4"/>
    </row>
    <row r="579">
      <c r="A579" s="4"/>
      <c r="B579" s="4"/>
      <c r="C579" s="4"/>
      <c r="D579" s="4"/>
      <c r="E579" s="4"/>
      <c r="F579" s="4"/>
      <c r="G579" s="4"/>
      <c r="H579" s="8"/>
      <c r="I579" s="8"/>
      <c r="J579" s="8"/>
      <c r="K579" s="8"/>
      <c r="L579" s="119"/>
      <c r="M579" s="118"/>
      <c r="N579" s="119"/>
      <c r="O579" s="119"/>
      <c r="P579" s="119"/>
      <c r="Q579" s="119"/>
      <c r="R579" s="4"/>
      <c r="S579" s="4"/>
      <c r="T579" s="4"/>
      <c r="U579" s="4"/>
      <c r="V579" s="4"/>
      <c r="W579" s="4"/>
      <c r="X579" s="4"/>
      <c r="Y579" s="4"/>
      <c r="Z579" s="4"/>
      <c r="AA579" s="4"/>
      <c r="AB579" s="4"/>
      <c r="AC579" s="4"/>
      <c r="AD579" s="4"/>
    </row>
    <row r="580">
      <c r="A580" s="4"/>
      <c r="B580" s="4"/>
      <c r="C580" s="4"/>
      <c r="D580" s="4"/>
      <c r="E580" s="4"/>
      <c r="F580" s="4"/>
      <c r="G580" s="4"/>
      <c r="H580" s="8"/>
      <c r="I580" s="8"/>
      <c r="J580" s="8"/>
      <c r="K580" s="8"/>
      <c r="L580" s="119"/>
      <c r="M580" s="118"/>
      <c r="N580" s="119"/>
      <c r="O580" s="119"/>
      <c r="P580" s="119"/>
      <c r="Q580" s="119"/>
      <c r="R580" s="4"/>
      <c r="S580" s="4"/>
      <c r="T580" s="4"/>
      <c r="U580" s="4"/>
      <c r="V580" s="4"/>
      <c r="W580" s="4"/>
      <c r="X580" s="4"/>
      <c r="Y580" s="4"/>
      <c r="Z580" s="4"/>
      <c r="AA580" s="4"/>
      <c r="AB580" s="4"/>
      <c r="AC580" s="4"/>
      <c r="AD580" s="4"/>
    </row>
    <row r="581">
      <c r="A581" s="4"/>
      <c r="B581" s="4"/>
      <c r="C581" s="4"/>
      <c r="D581" s="4"/>
      <c r="E581" s="4"/>
      <c r="F581" s="4"/>
      <c r="G581" s="4"/>
      <c r="H581" s="8"/>
      <c r="I581" s="8"/>
      <c r="J581" s="8"/>
      <c r="K581" s="8"/>
      <c r="L581" s="119"/>
      <c r="M581" s="118"/>
      <c r="N581" s="119"/>
      <c r="O581" s="119"/>
      <c r="P581" s="119"/>
      <c r="Q581" s="119"/>
      <c r="R581" s="4"/>
      <c r="S581" s="4"/>
      <c r="T581" s="4"/>
      <c r="U581" s="4"/>
      <c r="V581" s="4"/>
      <c r="W581" s="4"/>
      <c r="X581" s="4"/>
      <c r="Y581" s="4"/>
      <c r="Z581" s="4"/>
      <c r="AA581" s="4"/>
      <c r="AB581" s="4"/>
      <c r="AC581" s="4"/>
      <c r="AD581" s="4"/>
    </row>
    <row r="582">
      <c r="A582" s="4"/>
      <c r="B582" s="4"/>
      <c r="C582" s="4"/>
      <c r="D582" s="4"/>
      <c r="E582" s="4"/>
      <c r="F582" s="4"/>
      <c r="G582" s="4"/>
      <c r="H582" s="8"/>
      <c r="I582" s="8"/>
      <c r="J582" s="8"/>
      <c r="K582" s="8"/>
      <c r="L582" s="119"/>
      <c r="M582" s="118"/>
      <c r="N582" s="119"/>
      <c r="O582" s="119"/>
      <c r="P582" s="119"/>
      <c r="Q582" s="119"/>
      <c r="R582" s="4"/>
      <c r="S582" s="4"/>
      <c r="T582" s="4"/>
      <c r="U582" s="4"/>
      <c r="V582" s="4"/>
      <c r="W582" s="4"/>
      <c r="X582" s="4"/>
      <c r="Y582" s="4"/>
      <c r="Z582" s="4"/>
      <c r="AA582" s="4"/>
      <c r="AB582" s="4"/>
      <c r="AC582" s="4"/>
      <c r="AD582" s="4"/>
    </row>
    <row r="583">
      <c r="A583" s="4"/>
      <c r="B583" s="4"/>
      <c r="C583" s="4"/>
      <c r="D583" s="4"/>
      <c r="E583" s="4"/>
      <c r="F583" s="4"/>
      <c r="G583" s="4"/>
      <c r="H583" s="8"/>
      <c r="I583" s="8"/>
      <c r="J583" s="8"/>
      <c r="K583" s="8"/>
      <c r="L583" s="119"/>
      <c r="M583" s="118"/>
      <c r="N583" s="119"/>
      <c r="O583" s="119"/>
      <c r="P583" s="119"/>
      <c r="Q583" s="119"/>
      <c r="R583" s="4"/>
      <c r="S583" s="4"/>
      <c r="T583" s="4"/>
      <c r="U583" s="4"/>
      <c r="V583" s="4"/>
      <c r="W583" s="4"/>
      <c r="X583" s="4"/>
      <c r="Y583" s="4"/>
      <c r="Z583" s="4"/>
      <c r="AA583" s="4"/>
      <c r="AB583" s="4"/>
      <c r="AC583" s="4"/>
      <c r="AD583" s="4"/>
    </row>
    <row r="584">
      <c r="A584" s="4"/>
      <c r="B584" s="4"/>
      <c r="C584" s="4"/>
      <c r="D584" s="4"/>
      <c r="E584" s="4"/>
      <c r="F584" s="4"/>
      <c r="G584" s="4"/>
      <c r="H584" s="8"/>
      <c r="I584" s="8"/>
      <c r="J584" s="8"/>
      <c r="K584" s="8"/>
      <c r="L584" s="119"/>
      <c r="M584" s="118"/>
      <c r="N584" s="119"/>
      <c r="O584" s="119"/>
      <c r="P584" s="119"/>
      <c r="Q584" s="119"/>
      <c r="R584" s="4"/>
      <c r="S584" s="4"/>
      <c r="T584" s="4"/>
      <c r="U584" s="4"/>
      <c r="V584" s="4"/>
      <c r="W584" s="4"/>
      <c r="X584" s="4"/>
      <c r="Y584" s="4"/>
      <c r="Z584" s="4"/>
      <c r="AA584" s="4"/>
      <c r="AB584" s="4"/>
      <c r="AC584" s="4"/>
      <c r="AD584" s="4"/>
    </row>
    <row r="585">
      <c r="A585" s="4"/>
      <c r="B585" s="4"/>
      <c r="C585" s="4"/>
      <c r="D585" s="4"/>
      <c r="E585" s="4"/>
      <c r="F585" s="4"/>
      <c r="G585" s="4"/>
      <c r="H585" s="8"/>
      <c r="I585" s="8"/>
      <c r="J585" s="8"/>
      <c r="K585" s="8"/>
      <c r="L585" s="119"/>
      <c r="M585" s="118"/>
      <c r="N585" s="119"/>
      <c r="O585" s="119"/>
      <c r="P585" s="119"/>
      <c r="Q585" s="119"/>
      <c r="R585" s="4"/>
      <c r="S585" s="4"/>
      <c r="T585" s="4"/>
      <c r="U585" s="4"/>
      <c r="V585" s="4"/>
      <c r="W585" s="4"/>
      <c r="X585" s="4"/>
      <c r="Y585" s="4"/>
      <c r="Z585" s="4"/>
      <c r="AA585" s="4"/>
      <c r="AB585" s="4"/>
      <c r="AC585" s="4"/>
      <c r="AD585" s="4"/>
    </row>
    <row r="586">
      <c r="A586" s="4"/>
      <c r="B586" s="4"/>
      <c r="C586" s="4"/>
      <c r="D586" s="4"/>
      <c r="E586" s="4"/>
      <c r="F586" s="4"/>
      <c r="G586" s="4"/>
      <c r="H586" s="8"/>
      <c r="I586" s="8"/>
      <c r="J586" s="8"/>
      <c r="K586" s="8"/>
      <c r="L586" s="119"/>
      <c r="M586" s="118"/>
      <c r="N586" s="119"/>
      <c r="O586" s="119"/>
      <c r="P586" s="119"/>
      <c r="Q586" s="119"/>
      <c r="R586" s="4"/>
      <c r="S586" s="4"/>
      <c r="T586" s="4"/>
      <c r="U586" s="4"/>
      <c r="V586" s="4"/>
      <c r="W586" s="4"/>
      <c r="X586" s="4"/>
      <c r="Y586" s="4"/>
      <c r="Z586" s="4"/>
      <c r="AA586" s="4"/>
      <c r="AB586" s="4"/>
      <c r="AC586" s="4"/>
      <c r="AD586" s="4"/>
    </row>
    <row r="587">
      <c r="A587" s="4"/>
      <c r="B587" s="4"/>
      <c r="C587" s="4"/>
      <c r="D587" s="4"/>
      <c r="E587" s="4"/>
      <c r="F587" s="4"/>
      <c r="G587" s="4"/>
      <c r="H587" s="8"/>
      <c r="I587" s="8"/>
      <c r="J587" s="8"/>
      <c r="K587" s="8"/>
      <c r="L587" s="119"/>
      <c r="M587" s="118"/>
      <c r="N587" s="119"/>
      <c r="O587" s="119"/>
      <c r="P587" s="119"/>
      <c r="Q587" s="119"/>
      <c r="R587" s="4"/>
      <c r="S587" s="4"/>
      <c r="T587" s="4"/>
      <c r="U587" s="4"/>
      <c r="V587" s="4"/>
      <c r="W587" s="4"/>
      <c r="X587" s="4"/>
      <c r="Y587" s="4"/>
      <c r="Z587" s="4"/>
      <c r="AA587" s="4"/>
      <c r="AB587" s="4"/>
      <c r="AC587" s="4"/>
      <c r="AD587" s="4"/>
    </row>
    <row r="588">
      <c r="A588" s="4"/>
      <c r="B588" s="4"/>
      <c r="C588" s="4"/>
      <c r="D588" s="4"/>
      <c r="E588" s="4"/>
      <c r="F588" s="4"/>
      <c r="G588" s="4"/>
      <c r="H588" s="8"/>
      <c r="I588" s="8"/>
      <c r="J588" s="8"/>
      <c r="K588" s="8"/>
      <c r="L588" s="119"/>
      <c r="M588" s="118"/>
      <c r="N588" s="119"/>
      <c r="O588" s="119"/>
      <c r="P588" s="119"/>
      <c r="Q588" s="119"/>
      <c r="R588" s="4"/>
      <c r="S588" s="4"/>
      <c r="T588" s="4"/>
      <c r="U588" s="4"/>
      <c r="V588" s="4"/>
      <c r="W588" s="4"/>
      <c r="X588" s="4"/>
      <c r="Y588" s="4"/>
      <c r="Z588" s="4"/>
      <c r="AA588" s="4"/>
      <c r="AB588" s="4"/>
      <c r="AC588" s="4"/>
      <c r="AD588" s="4"/>
    </row>
    <row r="589">
      <c r="A589" s="4"/>
      <c r="B589" s="4"/>
      <c r="C589" s="4"/>
      <c r="D589" s="4"/>
      <c r="E589" s="4"/>
      <c r="F589" s="4"/>
      <c r="G589" s="4"/>
      <c r="H589" s="8"/>
      <c r="I589" s="8"/>
      <c r="J589" s="8"/>
      <c r="K589" s="8"/>
      <c r="L589" s="119"/>
      <c r="M589" s="118"/>
      <c r="N589" s="119"/>
      <c r="O589" s="119"/>
      <c r="P589" s="119"/>
      <c r="Q589" s="119"/>
      <c r="R589" s="4"/>
      <c r="S589" s="4"/>
      <c r="T589" s="4"/>
      <c r="U589" s="4"/>
      <c r="V589" s="4"/>
      <c r="W589" s="4"/>
      <c r="X589" s="4"/>
      <c r="Y589" s="4"/>
      <c r="Z589" s="4"/>
      <c r="AA589" s="4"/>
      <c r="AB589" s="4"/>
      <c r="AC589" s="4"/>
      <c r="AD589" s="4"/>
    </row>
    <row r="590">
      <c r="A590" s="4"/>
      <c r="B590" s="4"/>
      <c r="C590" s="4"/>
      <c r="D590" s="4"/>
      <c r="E590" s="4"/>
      <c r="F590" s="4"/>
      <c r="G590" s="4"/>
      <c r="H590" s="8"/>
      <c r="I590" s="8"/>
      <c r="J590" s="8"/>
      <c r="K590" s="8"/>
      <c r="L590" s="119"/>
      <c r="M590" s="118"/>
      <c r="N590" s="119"/>
      <c r="O590" s="119"/>
      <c r="P590" s="119"/>
      <c r="Q590" s="119"/>
      <c r="R590" s="4"/>
      <c r="S590" s="4"/>
      <c r="T590" s="4"/>
      <c r="U590" s="4"/>
      <c r="V590" s="4"/>
      <c r="W590" s="4"/>
      <c r="X590" s="4"/>
      <c r="Y590" s="4"/>
      <c r="Z590" s="4"/>
      <c r="AA590" s="4"/>
      <c r="AB590" s="4"/>
      <c r="AC590" s="4"/>
      <c r="AD590" s="4"/>
    </row>
    <row r="591">
      <c r="A591" s="4"/>
      <c r="B591" s="4"/>
      <c r="C591" s="4"/>
      <c r="D591" s="4"/>
      <c r="E591" s="4"/>
      <c r="F591" s="4"/>
      <c r="G591" s="4"/>
      <c r="H591" s="8"/>
      <c r="I591" s="8"/>
      <c r="J591" s="8"/>
      <c r="K591" s="8"/>
      <c r="L591" s="119"/>
      <c r="M591" s="118"/>
      <c r="N591" s="119"/>
      <c r="O591" s="119"/>
      <c r="P591" s="119"/>
      <c r="Q591" s="119"/>
      <c r="R591" s="4"/>
      <c r="S591" s="4"/>
      <c r="T591" s="4"/>
      <c r="U591" s="4"/>
      <c r="V591" s="4"/>
      <c r="W591" s="4"/>
      <c r="X591" s="4"/>
      <c r="Y591" s="4"/>
      <c r="Z591" s="4"/>
      <c r="AA591" s="4"/>
      <c r="AB591" s="4"/>
      <c r="AC591" s="4"/>
      <c r="AD591" s="4"/>
    </row>
    <row r="592">
      <c r="A592" s="4"/>
      <c r="B592" s="4"/>
      <c r="C592" s="4"/>
      <c r="D592" s="4"/>
      <c r="E592" s="4"/>
      <c r="F592" s="4"/>
      <c r="G592" s="4"/>
      <c r="H592" s="8"/>
      <c r="I592" s="8"/>
      <c r="J592" s="8"/>
      <c r="K592" s="8"/>
      <c r="L592" s="119"/>
      <c r="M592" s="118"/>
      <c r="N592" s="119"/>
      <c r="O592" s="119"/>
      <c r="P592" s="119"/>
      <c r="Q592" s="119"/>
      <c r="R592" s="4"/>
      <c r="S592" s="4"/>
      <c r="T592" s="4"/>
      <c r="U592" s="4"/>
      <c r="V592" s="4"/>
      <c r="W592" s="4"/>
      <c r="X592" s="4"/>
      <c r="Y592" s="4"/>
      <c r="Z592" s="4"/>
      <c r="AA592" s="4"/>
      <c r="AB592" s="4"/>
      <c r="AC592" s="4"/>
      <c r="AD592" s="4"/>
    </row>
    <row r="593">
      <c r="A593" s="4"/>
      <c r="B593" s="4"/>
      <c r="C593" s="4"/>
      <c r="D593" s="4"/>
      <c r="E593" s="4"/>
      <c r="F593" s="4"/>
      <c r="G593" s="4"/>
      <c r="H593" s="8"/>
      <c r="I593" s="8"/>
      <c r="J593" s="8"/>
      <c r="K593" s="8"/>
      <c r="L593" s="119"/>
      <c r="M593" s="118"/>
      <c r="N593" s="119"/>
      <c r="O593" s="119"/>
      <c r="P593" s="119"/>
      <c r="Q593" s="119"/>
      <c r="R593" s="4"/>
      <c r="S593" s="4"/>
      <c r="T593" s="4"/>
      <c r="U593" s="4"/>
      <c r="V593" s="4"/>
      <c r="W593" s="4"/>
      <c r="X593" s="4"/>
      <c r="Y593" s="4"/>
      <c r="Z593" s="4"/>
      <c r="AA593" s="4"/>
      <c r="AB593" s="4"/>
      <c r="AC593" s="4"/>
      <c r="AD593" s="4"/>
    </row>
    <row r="594">
      <c r="A594" s="4"/>
      <c r="B594" s="4"/>
      <c r="C594" s="4"/>
      <c r="D594" s="4"/>
      <c r="E594" s="4"/>
      <c r="F594" s="4"/>
      <c r="G594" s="4"/>
      <c r="H594" s="8"/>
      <c r="I594" s="8"/>
      <c r="J594" s="8"/>
      <c r="K594" s="8"/>
      <c r="L594" s="119"/>
      <c r="M594" s="118"/>
      <c r="N594" s="119"/>
      <c r="O594" s="119"/>
      <c r="P594" s="119"/>
      <c r="Q594" s="119"/>
      <c r="R594" s="4"/>
      <c r="S594" s="4"/>
      <c r="T594" s="4"/>
      <c r="U594" s="4"/>
      <c r="V594" s="4"/>
      <c r="W594" s="4"/>
      <c r="X594" s="4"/>
      <c r="Y594" s="4"/>
      <c r="Z594" s="4"/>
      <c r="AA594" s="4"/>
      <c r="AB594" s="4"/>
      <c r="AC594" s="4"/>
      <c r="AD594" s="4"/>
    </row>
    <row r="595">
      <c r="A595" s="4"/>
      <c r="B595" s="4"/>
      <c r="C595" s="4"/>
      <c r="D595" s="4"/>
      <c r="E595" s="4"/>
      <c r="F595" s="4"/>
      <c r="G595" s="4"/>
      <c r="H595" s="8"/>
      <c r="I595" s="8"/>
      <c r="J595" s="8"/>
      <c r="K595" s="8"/>
      <c r="L595" s="119"/>
      <c r="M595" s="118"/>
      <c r="N595" s="119"/>
      <c r="O595" s="119"/>
      <c r="P595" s="119"/>
      <c r="Q595" s="119"/>
      <c r="R595" s="4"/>
      <c r="S595" s="4"/>
      <c r="T595" s="4"/>
      <c r="U595" s="4"/>
      <c r="V595" s="4"/>
      <c r="W595" s="4"/>
      <c r="X595" s="4"/>
      <c r="Y595" s="4"/>
      <c r="Z595" s="4"/>
      <c r="AA595" s="4"/>
      <c r="AB595" s="4"/>
      <c r="AC595" s="4"/>
      <c r="AD595" s="4"/>
    </row>
    <row r="596">
      <c r="A596" s="4"/>
      <c r="B596" s="4"/>
      <c r="C596" s="4"/>
      <c r="D596" s="4"/>
      <c r="E596" s="4"/>
      <c r="F596" s="4"/>
      <c r="G596" s="4"/>
      <c r="H596" s="8"/>
      <c r="I596" s="8"/>
      <c r="J596" s="8"/>
      <c r="K596" s="8"/>
      <c r="L596" s="119"/>
      <c r="M596" s="118"/>
      <c r="N596" s="119"/>
      <c r="O596" s="119"/>
      <c r="P596" s="119"/>
      <c r="Q596" s="119"/>
      <c r="R596" s="4"/>
      <c r="S596" s="4"/>
      <c r="T596" s="4"/>
      <c r="U596" s="4"/>
      <c r="V596" s="4"/>
      <c r="W596" s="4"/>
      <c r="X596" s="4"/>
      <c r="Y596" s="4"/>
      <c r="Z596" s="4"/>
      <c r="AA596" s="4"/>
      <c r="AB596" s="4"/>
      <c r="AC596" s="4"/>
      <c r="AD596" s="4"/>
    </row>
    <row r="597">
      <c r="A597" s="4"/>
      <c r="B597" s="4"/>
      <c r="C597" s="4"/>
      <c r="D597" s="4"/>
      <c r="E597" s="4"/>
      <c r="F597" s="4"/>
      <c r="G597" s="4"/>
      <c r="H597" s="8"/>
      <c r="I597" s="8"/>
      <c r="J597" s="8"/>
      <c r="K597" s="8"/>
      <c r="L597" s="119"/>
      <c r="M597" s="118"/>
      <c r="N597" s="119"/>
      <c r="O597" s="119"/>
      <c r="P597" s="119"/>
      <c r="Q597" s="119"/>
      <c r="R597" s="4"/>
      <c r="S597" s="4"/>
      <c r="T597" s="4"/>
      <c r="U597" s="4"/>
      <c r="V597" s="4"/>
      <c r="W597" s="4"/>
      <c r="X597" s="4"/>
      <c r="Y597" s="4"/>
      <c r="Z597" s="4"/>
      <c r="AA597" s="4"/>
      <c r="AB597" s="4"/>
      <c r="AC597" s="4"/>
      <c r="AD597" s="4"/>
    </row>
    <row r="598">
      <c r="A598" s="4"/>
      <c r="B598" s="4"/>
      <c r="C598" s="4"/>
      <c r="D598" s="4"/>
      <c r="E598" s="4"/>
      <c r="F598" s="4"/>
      <c r="G598" s="4"/>
      <c r="H598" s="8"/>
      <c r="I598" s="8"/>
      <c r="J598" s="8"/>
      <c r="K598" s="8"/>
      <c r="L598" s="119"/>
      <c r="M598" s="118"/>
      <c r="N598" s="119"/>
      <c r="O598" s="119"/>
      <c r="P598" s="119"/>
      <c r="Q598" s="119"/>
      <c r="R598" s="4"/>
      <c r="S598" s="4"/>
      <c r="T598" s="4"/>
      <c r="U598" s="4"/>
      <c r="V598" s="4"/>
      <c r="W598" s="4"/>
      <c r="X598" s="4"/>
      <c r="Y598" s="4"/>
      <c r="Z598" s="4"/>
      <c r="AA598" s="4"/>
      <c r="AB598" s="4"/>
      <c r="AC598" s="4"/>
      <c r="AD598" s="4"/>
    </row>
    <row r="599">
      <c r="A599" s="4"/>
      <c r="B599" s="4"/>
      <c r="C599" s="4"/>
      <c r="D599" s="4"/>
      <c r="E599" s="4"/>
      <c r="F599" s="4"/>
      <c r="G599" s="4"/>
      <c r="H599" s="8"/>
      <c r="I599" s="8"/>
      <c r="J599" s="8"/>
      <c r="K599" s="8"/>
      <c r="L599" s="119"/>
      <c r="M599" s="118"/>
      <c r="N599" s="119"/>
      <c r="O599" s="119"/>
      <c r="P599" s="119"/>
      <c r="Q599" s="119"/>
      <c r="R599" s="4"/>
      <c r="S599" s="4"/>
      <c r="T599" s="4"/>
      <c r="U599" s="4"/>
      <c r="V599" s="4"/>
      <c r="W599" s="4"/>
      <c r="X599" s="4"/>
      <c r="Y599" s="4"/>
      <c r="Z599" s="4"/>
      <c r="AA599" s="4"/>
      <c r="AB599" s="4"/>
      <c r="AC599" s="4"/>
      <c r="AD599" s="4"/>
    </row>
    <row r="600">
      <c r="A600" s="4"/>
      <c r="B600" s="4"/>
      <c r="C600" s="4"/>
      <c r="D600" s="4"/>
      <c r="E600" s="4"/>
      <c r="F600" s="4"/>
      <c r="G600" s="4"/>
      <c r="H600" s="8"/>
      <c r="I600" s="8"/>
      <c r="J600" s="8"/>
      <c r="K600" s="8"/>
      <c r="L600" s="119"/>
      <c r="M600" s="118"/>
      <c r="N600" s="119"/>
      <c r="O600" s="119"/>
      <c r="P600" s="119"/>
      <c r="Q600" s="119"/>
      <c r="R600" s="4"/>
      <c r="S600" s="4"/>
      <c r="T600" s="4"/>
      <c r="U600" s="4"/>
      <c r="V600" s="4"/>
      <c r="W600" s="4"/>
      <c r="X600" s="4"/>
      <c r="Y600" s="4"/>
      <c r="Z600" s="4"/>
      <c r="AA600" s="4"/>
      <c r="AB600" s="4"/>
      <c r="AC600" s="4"/>
      <c r="AD600" s="4"/>
    </row>
    <row r="601">
      <c r="A601" s="4"/>
      <c r="B601" s="4"/>
      <c r="C601" s="4"/>
      <c r="D601" s="4"/>
      <c r="E601" s="4"/>
      <c r="F601" s="4"/>
      <c r="G601" s="4"/>
      <c r="H601" s="8"/>
      <c r="I601" s="8"/>
      <c r="J601" s="8"/>
      <c r="K601" s="8"/>
      <c r="L601" s="119"/>
      <c r="M601" s="118"/>
      <c r="N601" s="119"/>
      <c r="O601" s="119"/>
      <c r="P601" s="119"/>
      <c r="Q601" s="119"/>
      <c r="R601" s="4"/>
      <c r="S601" s="4"/>
      <c r="T601" s="4"/>
      <c r="U601" s="4"/>
      <c r="V601" s="4"/>
      <c r="W601" s="4"/>
      <c r="X601" s="4"/>
      <c r="Y601" s="4"/>
      <c r="Z601" s="4"/>
      <c r="AA601" s="4"/>
      <c r="AB601" s="4"/>
      <c r="AC601" s="4"/>
      <c r="AD601" s="4"/>
    </row>
    <row r="602">
      <c r="A602" s="4"/>
      <c r="B602" s="4"/>
      <c r="C602" s="4"/>
      <c r="D602" s="4"/>
      <c r="E602" s="4"/>
      <c r="F602" s="4"/>
      <c r="G602" s="4"/>
      <c r="H602" s="8"/>
      <c r="I602" s="8"/>
      <c r="J602" s="8"/>
      <c r="K602" s="8"/>
      <c r="L602" s="119"/>
      <c r="M602" s="118"/>
      <c r="N602" s="119"/>
      <c r="O602" s="119"/>
      <c r="P602" s="119"/>
      <c r="Q602" s="119"/>
      <c r="R602" s="4"/>
      <c r="S602" s="4"/>
      <c r="T602" s="4"/>
      <c r="U602" s="4"/>
      <c r="V602" s="4"/>
      <c r="W602" s="4"/>
      <c r="X602" s="4"/>
      <c r="Y602" s="4"/>
      <c r="Z602" s="4"/>
      <c r="AA602" s="4"/>
      <c r="AB602" s="4"/>
      <c r="AC602" s="4"/>
      <c r="AD602" s="4"/>
    </row>
    <row r="603">
      <c r="A603" s="4"/>
      <c r="B603" s="4"/>
      <c r="C603" s="4"/>
      <c r="D603" s="4"/>
      <c r="E603" s="4"/>
      <c r="F603" s="4"/>
      <c r="G603" s="4"/>
      <c r="H603" s="8"/>
      <c r="I603" s="8"/>
      <c r="J603" s="8"/>
      <c r="K603" s="8"/>
      <c r="L603" s="119"/>
      <c r="M603" s="118"/>
      <c r="N603" s="119"/>
      <c r="O603" s="119"/>
      <c r="P603" s="119"/>
      <c r="Q603" s="119"/>
      <c r="R603" s="4"/>
      <c r="S603" s="4"/>
      <c r="T603" s="4"/>
      <c r="U603" s="4"/>
      <c r="V603" s="4"/>
      <c r="W603" s="4"/>
      <c r="X603" s="4"/>
      <c r="Y603" s="4"/>
      <c r="Z603" s="4"/>
      <c r="AA603" s="4"/>
      <c r="AB603" s="4"/>
      <c r="AC603" s="4"/>
      <c r="AD603" s="4"/>
    </row>
    <row r="604">
      <c r="A604" s="4"/>
      <c r="B604" s="4"/>
      <c r="C604" s="4"/>
      <c r="D604" s="4"/>
      <c r="E604" s="4"/>
      <c r="F604" s="4"/>
      <c r="G604" s="4"/>
      <c r="H604" s="8"/>
      <c r="I604" s="8"/>
      <c r="J604" s="8"/>
      <c r="K604" s="8"/>
      <c r="L604" s="119"/>
      <c r="M604" s="118"/>
      <c r="N604" s="119"/>
      <c r="O604" s="119"/>
      <c r="P604" s="119"/>
      <c r="Q604" s="119"/>
      <c r="R604" s="4"/>
      <c r="S604" s="4"/>
      <c r="T604" s="4"/>
      <c r="U604" s="4"/>
      <c r="V604" s="4"/>
      <c r="W604" s="4"/>
      <c r="X604" s="4"/>
      <c r="Y604" s="4"/>
      <c r="Z604" s="4"/>
      <c r="AA604" s="4"/>
      <c r="AB604" s="4"/>
      <c r="AC604" s="4"/>
      <c r="AD604" s="4"/>
    </row>
    <row r="605">
      <c r="A605" s="4"/>
      <c r="B605" s="4"/>
      <c r="C605" s="4"/>
      <c r="D605" s="4"/>
      <c r="E605" s="4"/>
      <c r="F605" s="4"/>
      <c r="G605" s="4"/>
      <c r="H605" s="8"/>
      <c r="I605" s="8"/>
      <c r="J605" s="8"/>
      <c r="K605" s="8"/>
      <c r="L605" s="119"/>
      <c r="M605" s="118"/>
      <c r="N605" s="119"/>
      <c r="O605" s="119"/>
      <c r="P605" s="119"/>
      <c r="Q605" s="119"/>
      <c r="R605" s="4"/>
      <c r="S605" s="4"/>
      <c r="T605" s="4"/>
      <c r="U605" s="4"/>
      <c r="V605" s="4"/>
      <c r="W605" s="4"/>
      <c r="X605" s="4"/>
      <c r="Y605" s="4"/>
      <c r="Z605" s="4"/>
      <c r="AA605" s="4"/>
      <c r="AB605" s="4"/>
      <c r="AC605" s="4"/>
      <c r="AD605" s="4"/>
    </row>
    <row r="606">
      <c r="A606" s="4"/>
      <c r="B606" s="4"/>
      <c r="C606" s="4"/>
      <c r="D606" s="4"/>
      <c r="E606" s="4"/>
      <c r="F606" s="4"/>
      <c r="G606" s="4"/>
      <c r="H606" s="8"/>
      <c r="I606" s="8"/>
      <c r="J606" s="8"/>
      <c r="K606" s="8"/>
      <c r="L606" s="119"/>
      <c r="M606" s="118"/>
      <c r="N606" s="119"/>
      <c r="O606" s="119"/>
      <c r="P606" s="119"/>
      <c r="Q606" s="119"/>
      <c r="R606" s="4"/>
      <c r="S606" s="4"/>
      <c r="T606" s="4"/>
      <c r="U606" s="4"/>
      <c r="V606" s="4"/>
      <c r="W606" s="4"/>
      <c r="X606" s="4"/>
      <c r="Y606" s="4"/>
      <c r="Z606" s="4"/>
      <c r="AA606" s="4"/>
      <c r="AB606" s="4"/>
      <c r="AC606" s="4"/>
      <c r="AD606" s="4"/>
    </row>
    <row r="607">
      <c r="A607" s="4"/>
      <c r="B607" s="4"/>
      <c r="C607" s="4"/>
      <c r="D607" s="4"/>
      <c r="E607" s="4"/>
      <c r="F607" s="4"/>
      <c r="G607" s="4"/>
      <c r="H607" s="8"/>
      <c r="I607" s="8"/>
      <c r="J607" s="8"/>
      <c r="K607" s="8"/>
      <c r="L607" s="119"/>
      <c r="M607" s="118"/>
      <c r="N607" s="119"/>
      <c r="O607" s="119"/>
      <c r="P607" s="119"/>
      <c r="Q607" s="119"/>
      <c r="R607" s="4"/>
      <c r="S607" s="4"/>
      <c r="T607" s="4"/>
      <c r="U607" s="4"/>
      <c r="V607" s="4"/>
      <c r="W607" s="4"/>
      <c r="X607" s="4"/>
      <c r="Y607" s="4"/>
      <c r="Z607" s="4"/>
      <c r="AA607" s="4"/>
      <c r="AB607" s="4"/>
      <c r="AC607" s="4"/>
      <c r="AD607" s="4"/>
    </row>
    <row r="608">
      <c r="A608" s="4"/>
      <c r="B608" s="4"/>
      <c r="C608" s="4"/>
      <c r="D608" s="4"/>
      <c r="E608" s="4"/>
      <c r="F608" s="4"/>
      <c r="G608" s="4"/>
      <c r="H608" s="8"/>
      <c r="I608" s="8"/>
      <c r="J608" s="8"/>
      <c r="K608" s="8"/>
      <c r="L608" s="119"/>
      <c r="M608" s="118"/>
      <c r="N608" s="119"/>
      <c r="O608" s="119"/>
      <c r="P608" s="119"/>
      <c r="Q608" s="119"/>
      <c r="R608" s="4"/>
      <c r="S608" s="4"/>
      <c r="T608" s="4"/>
      <c r="U608" s="4"/>
      <c r="V608" s="4"/>
      <c r="W608" s="4"/>
      <c r="X608" s="4"/>
      <c r="Y608" s="4"/>
      <c r="Z608" s="4"/>
      <c r="AA608" s="4"/>
      <c r="AB608" s="4"/>
      <c r="AC608" s="4"/>
      <c r="AD608" s="4"/>
    </row>
    <row r="609">
      <c r="A609" s="4"/>
      <c r="B609" s="4"/>
      <c r="C609" s="4"/>
      <c r="D609" s="4"/>
      <c r="E609" s="4"/>
      <c r="F609" s="4"/>
      <c r="G609" s="4"/>
      <c r="H609" s="8"/>
      <c r="I609" s="8"/>
      <c r="J609" s="8"/>
      <c r="K609" s="8"/>
      <c r="L609" s="119"/>
      <c r="M609" s="118"/>
      <c r="N609" s="119"/>
      <c r="O609" s="119"/>
      <c r="P609" s="119"/>
      <c r="Q609" s="119"/>
      <c r="R609" s="4"/>
      <c r="S609" s="4"/>
      <c r="T609" s="4"/>
      <c r="U609" s="4"/>
      <c r="V609" s="4"/>
      <c r="W609" s="4"/>
      <c r="X609" s="4"/>
      <c r="Y609" s="4"/>
      <c r="Z609" s="4"/>
      <c r="AA609" s="4"/>
      <c r="AB609" s="4"/>
      <c r="AC609" s="4"/>
      <c r="AD609" s="4"/>
    </row>
    <row r="610">
      <c r="A610" s="4"/>
      <c r="B610" s="4"/>
      <c r="C610" s="4"/>
      <c r="D610" s="4"/>
      <c r="E610" s="4"/>
      <c r="F610" s="4"/>
      <c r="G610" s="4"/>
      <c r="H610" s="8"/>
      <c r="I610" s="8"/>
      <c r="J610" s="8"/>
      <c r="K610" s="8"/>
      <c r="L610" s="119"/>
      <c r="M610" s="118"/>
      <c r="N610" s="119"/>
      <c r="O610" s="119"/>
      <c r="P610" s="119"/>
      <c r="Q610" s="119"/>
      <c r="R610" s="4"/>
      <c r="S610" s="4"/>
      <c r="T610" s="4"/>
      <c r="U610" s="4"/>
      <c r="V610" s="4"/>
      <c r="W610" s="4"/>
      <c r="X610" s="4"/>
      <c r="Y610" s="4"/>
      <c r="Z610" s="4"/>
      <c r="AA610" s="4"/>
      <c r="AB610" s="4"/>
      <c r="AC610" s="4"/>
      <c r="AD610" s="4"/>
    </row>
    <row r="611">
      <c r="A611" s="4"/>
      <c r="B611" s="4"/>
      <c r="C611" s="4"/>
      <c r="D611" s="4"/>
      <c r="E611" s="4"/>
      <c r="F611" s="4"/>
      <c r="G611" s="4"/>
      <c r="H611" s="8"/>
      <c r="I611" s="8"/>
      <c r="J611" s="8"/>
      <c r="K611" s="8"/>
      <c r="L611" s="119"/>
      <c r="M611" s="118"/>
      <c r="N611" s="119"/>
      <c r="O611" s="119"/>
      <c r="P611" s="119"/>
      <c r="Q611" s="119"/>
      <c r="R611" s="4"/>
      <c r="S611" s="4"/>
      <c r="T611" s="4"/>
      <c r="U611" s="4"/>
      <c r="V611" s="4"/>
      <c r="W611" s="4"/>
      <c r="X611" s="4"/>
      <c r="Y611" s="4"/>
      <c r="Z611" s="4"/>
      <c r="AA611" s="4"/>
      <c r="AB611" s="4"/>
      <c r="AC611" s="4"/>
      <c r="AD611" s="4"/>
    </row>
    <row r="612">
      <c r="A612" s="4"/>
      <c r="B612" s="4"/>
      <c r="C612" s="4"/>
      <c r="D612" s="4"/>
      <c r="E612" s="4"/>
      <c r="F612" s="4"/>
      <c r="G612" s="4"/>
      <c r="H612" s="8"/>
      <c r="I612" s="8"/>
      <c r="J612" s="8"/>
      <c r="K612" s="8"/>
      <c r="L612" s="119"/>
      <c r="M612" s="118"/>
      <c r="N612" s="119"/>
      <c r="O612" s="119"/>
      <c r="P612" s="119"/>
      <c r="Q612" s="119"/>
      <c r="R612" s="4"/>
      <c r="S612" s="4"/>
      <c r="T612" s="4"/>
      <c r="U612" s="4"/>
      <c r="V612" s="4"/>
      <c r="W612" s="4"/>
      <c r="X612" s="4"/>
      <c r="Y612" s="4"/>
      <c r="Z612" s="4"/>
      <c r="AA612" s="4"/>
      <c r="AB612" s="4"/>
      <c r="AC612" s="4"/>
      <c r="AD612" s="4"/>
    </row>
    <row r="613">
      <c r="A613" s="4"/>
      <c r="B613" s="4"/>
      <c r="C613" s="4"/>
      <c r="D613" s="4"/>
      <c r="E613" s="4"/>
      <c r="F613" s="4"/>
      <c r="G613" s="4"/>
      <c r="H613" s="8"/>
      <c r="I613" s="8"/>
      <c r="J613" s="8"/>
      <c r="K613" s="8"/>
      <c r="L613" s="119"/>
      <c r="M613" s="118"/>
      <c r="N613" s="119"/>
      <c r="O613" s="119"/>
      <c r="P613" s="119"/>
      <c r="Q613" s="119"/>
      <c r="R613" s="4"/>
      <c r="S613" s="4"/>
      <c r="T613" s="4"/>
      <c r="U613" s="4"/>
      <c r="V613" s="4"/>
      <c r="W613" s="4"/>
      <c r="X613" s="4"/>
      <c r="Y613" s="4"/>
      <c r="Z613" s="4"/>
      <c r="AA613" s="4"/>
      <c r="AB613" s="4"/>
      <c r="AC613" s="4"/>
      <c r="AD613" s="4"/>
    </row>
    <row r="614">
      <c r="A614" s="4"/>
      <c r="B614" s="4"/>
      <c r="C614" s="4"/>
      <c r="D614" s="4"/>
      <c r="E614" s="4"/>
      <c r="F614" s="4"/>
      <c r="G614" s="4"/>
      <c r="H614" s="8"/>
      <c r="I614" s="8"/>
      <c r="J614" s="8"/>
      <c r="K614" s="8"/>
      <c r="L614" s="119"/>
      <c r="M614" s="118"/>
      <c r="N614" s="119"/>
      <c r="O614" s="119"/>
      <c r="P614" s="119"/>
      <c r="Q614" s="119"/>
      <c r="R614" s="4"/>
      <c r="S614" s="4"/>
      <c r="T614" s="4"/>
      <c r="U614" s="4"/>
      <c r="V614" s="4"/>
      <c r="W614" s="4"/>
      <c r="X614" s="4"/>
      <c r="Y614" s="4"/>
      <c r="Z614" s="4"/>
      <c r="AA614" s="4"/>
      <c r="AB614" s="4"/>
      <c r="AC614" s="4"/>
      <c r="AD614" s="4"/>
    </row>
    <row r="615">
      <c r="A615" s="4"/>
      <c r="B615" s="4"/>
      <c r="C615" s="4"/>
      <c r="D615" s="4"/>
      <c r="E615" s="4"/>
      <c r="F615" s="4"/>
      <c r="G615" s="4"/>
      <c r="H615" s="8"/>
      <c r="I615" s="8"/>
      <c r="J615" s="8"/>
      <c r="K615" s="8"/>
      <c r="L615" s="119"/>
      <c r="M615" s="118"/>
      <c r="N615" s="119"/>
      <c r="O615" s="119"/>
      <c r="P615" s="119"/>
      <c r="Q615" s="119"/>
      <c r="R615" s="4"/>
      <c r="S615" s="4"/>
      <c r="T615" s="4"/>
      <c r="U615" s="4"/>
      <c r="V615" s="4"/>
      <c r="W615" s="4"/>
      <c r="X615" s="4"/>
      <c r="Y615" s="4"/>
      <c r="Z615" s="4"/>
      <c r="AA615" s="4"/>
      <c r="AB615" s="4"/>
      <c r="AC615" s="4"/>
      <c r="AD615" s="4"/>
    </row>
    <row r="616">
      <c r="A616" s="4"/>
      <c r="B616" s="4"/>
      <c r="C616" s="4"/>
      <c r="D616" s="4"/>
      <c r="E616" s="4"/>
      <c r="F616" s="4"/>
      <c r="G616" s="4"/>
      <c r="H616" s="8"/>
      <c r="I616" s="8"/>
      <c r="J616" s="8"/>
      <c r="K616" s="8"/>
      <c r="L616" s="119"/>
      <c r="M616" s="118"/>
      <c r="N616" s="119"/>
      <c r="O616" s="119"/>
      <c r="P616" s="119"/>
      <c r="Q616" s="119"/>
      <c r="R616" s="4"/>
      <c r="S616" s="4"/>
      <c r="T616" s="4"/>
      <c r="U616" s="4"/>
      <c r="V616" s="4"/>
      <c r="W616" s="4"/>
      <c r="X616" s="4"/>
      <c r="Y616" s="4"/>
      <c r="Z616" s="4"/>
      <c r="AA616" s="4"/>
      <c r="AB616" s="4"/>
      <c r="AC616" s="4"/>
      <c r="AD616" s="4"/>
    </row>
    <row r="617">
      <c r="A617" s="4"/>
      <c r="B617" s="4"/>
      <c r="C617" s="4"/>
      <c r="D617" s="4"/>
      <c r="E617" s="4"/>
      <c r="F617" s="4"/>
      <c r="G617" s="4"/>
      <c r="H617" s="8"/>
      <c r="I617" s="8"/>
      <c r="J617" s="8"/>
      <c r="K617" s="8"/>
      <c r="L617" s="119"/>
      <c r="M617" s="118"/>
      <c r="N617" s="119"/>
      <c r="O617" s="119"/>
      <c r="P617" s="119"/>
      <c r="Q617" s="119"/>
      <c r="R617" s="4"/>
      <c r="S617" s="4"/>
      <c r="T617" s="4"/>
      <c r="U617" s="4"/>
      <c r="V617" s="4"/>
      <c r="W617" s="4"/>
      <c r="X617" s="4"/>
      <c r="Y617" s="4"/>
      <c r="Z617" s="4"/>
      <c r="AA617" s="4"/>
      <c r="AB617" s="4"/>
      <c r="AC617" s="4"/>
      <c r="AD617" s="4"/>
    </row>
    <row r="618">
      <c r="A618" s="4"/>
      <c r="B618" s="4"/>
      <c r="C618" s="4"/>
      <c r="D618" s="4"/>
      <c r="E618" s="4"/>
      <c r="F618" s="4"/>
      <c r="G618" s="4"/>
      <c r="H618" s="8"/>
      <c r="I618" s="8"/>
      <c r="J618" s="8"/>
      <c r="K618" s="8"/>
      <c r="L618" s="119"/>
      <c r="M618" s="118"/>
      <c r="N618" s="119"/>
      <c r="O618" s="119"/>
      <c r="P618" s="119"/>
      <c r="Q618" s="119"/>
      <c r="R618" s="4"/>
      <c r="S618" s="4"/>
      <c r="T618" s="4"/>
      <c r="U618" s="4"/>
      <c r="V618" s="4"/>
      <c r="W618" s="4"/>
      <c r="X618" s="4"/>
      <c r="Y618" s="4"/>
      <c r="Z618" s="4"/>
      <c r="AA618" s="4"/>
      <c r="AB618" s="4"/>
      <c r="AC618" s="4"/>
      <c r="AD618" s="4"/>
    </row>
    <row r="619">
      <c r="A619" s="4"/>
      <c r="B619" s="4"/>
      <c r="C619" s="4"/>
      <c r="D619" s="4"/>
      <c r="E619" s="4"/>
      <c r="F619" s="4"/>
      <c r="G619" s="4"/>
      <c r="H619" s="8"/>
      <c r="I619" s="8"/>
      <c r="J619" s="8"/>
      <c r="K619" s="8"/>
      <c r="L619" s="119"/>
      <c r="M619" s="118"/>
      <c r="N619" s="119"/>
      <c r="O619" s="119"/>
      <c r="P619" s="119"/>
      <c r="Q619" s="119"/>
      <c r="R619" s="4"/>
      <c r="S619" s="4"/>
      <c r="T619" s="4"/>
      <c r="U619" s="4"/>
      <c r="V619" s="4"/>
      <c r="W619" s="4"/>
      <c r="X619" s="4"/>
      <c r="Y619" s="4"/>
      <c r="Z619" s="4"/>
      <c r="AA619" s="4"/>
      <c r="AB619" s="4"/>
      <c r="AC619" s="4"/>
      <c r="AD619" s="4"/>
    </row>
    <row r="620">
      <c r="A620" s="4"/>
      <c r="B620" s="4"/>
      <c r="C620" s="4"/>
      <c r="D620" s="4"/>
      <c r="E620" s="4"/>
      <c r="F620" s="4"/>
      <c r="G620" s="4"/>
      <c r="H620" s="8"/>
      <c r="I620" s="8"/>
      <c r="J620" s="8"/>
      <c r="K620" s="8"/>
      <c r="L620" s="119"/>
      <c r="M620" s="118"/>
      <c r="N620" s="119"/>
      <c r="O620" s="119"/>
      <c r="P620" s="119"/>
      <c r="Q620" s="119"/>
      <c r="R620" s="4"/>
      <c r="S620" s="4"/>
      <c r="T620" s="4"/>
      <c r="U620" s="4"/>
      <c r="V620" s="4"/>
      <c r="W620" s="4"/>
      <c r="X620" s="4"/>
      <c r="Y620" s="4"/>
      <c r="Z620" s="4"/>
      <c r="AA620" s="4"/>
      <c r="AB620" s="4"/>
      <c r="AC620" s="4"/>
      <c r="AD620" s="4"/>
    </row>
    <row r="621">
      <c r="A621" s="4"/>
      <c r="B621" s="4"/>
      <c r="C621" s="4"/>
      <c r="D621" s="4"/>
      <c r="E621" s="4"/>
      <c r="F621" s="4"/>
      <c r="G621" s="4"/>
      <c r="H621" s="8"/>
      <c r="I621" s="8"/>
      <c r="J621" s="8"/>
      <c r="K621" s="8"/>
      <c r="L621" s="119"/>
      <c r="M621" s="118"/>
      <c r="N621" s="119"/>
      <c r="O621" s="119"/>
      <c r="P621" s="119"/>
      <c r="Q621" s="119"/>
      <c r="R621" s="4"/>
      <c r="S621" s="4"/>
      <c r="T621" s="4"/>
      <c r="U621" s="4"/>
      <c r="V621" s="4"/>
      <c r="W621" s="4"/>
      <c r="X621" s="4"/>
      <c r="Y621" s="4"/>
      <c r="Z621" s="4"/>
      <c r="AA621" s="4"/>
      <c r="AB621" s="4"/>
      <c r="AC621" s="4"/>
      <c r="AD621" s="4"/>
    </row>
    <row r="622">
      <c r="A622" s="4"/>
      <c r="B622" s="4"/>
      <c r="C622" s="4"/>
      <c r="D622" s="4"/>
      <c r="E622" s="4"/>
      <c r="F622" s="4"/>
      <c r="G622" s="4"/>
      <c r="H622" s="8"/>
      <c r="I622" s="8"/>
      <c r="J622" s="8"/>
      <c r="K622" s="8"/>
      <c r="L622" s="119"/>
      <c r="M622" s="118"/>
      <c r="N622" s="119"/>
      <c r="O622" s="119"/>
      <c r="P622" s="119"/>
      <c r="Q622" s="119"/>
      <c r="R622" s="4"/>
      <c r="S622" s="4"/>
      <c r="T622" s="4"/>
      <c r="U622" s="4"/>
      <c r="V622" s="4"/>
      <c r="W622" s="4"/>
      <c r="X622" s="4"/>
      <c r="Y622" s="4"/>
      <c r="Z622" s="4"/>
      <c r="AA622" s="4"/>
      <c r="AB622" s="4"/>
      <c r="AC622" s="4"/>
      <c r="AD622" s="4"/>
    </row>
    <row r="623">
      <c r="A623" s="4"/>
      <c r="B623" s="4"/>
      <c r="C623" s="4"/>
      <c r="D623" s="4"/>
      <c r="E623" s="4"/>
      <c r="F623" s="4"/>
      <c r="G623" s="4"/>
      <c r="H623" s="8"/>
      <c r="I623" s="8"/>
      <c r="J623" s="8"/>
      <c r="K623" s="8"/>
      <c r="L623" s="119"/>
      <c r="M623" s="118"/>
      <c r="N623" s="119"/>
      <c r="O623" s="119"/>
      <c r="P623" s="119"/>
      <c r="Q623" s="119"/>
      <c r="R623" s="4"/>
      <c r="S623" s="4"/>
      <c r="T623" s="4"/>
      <c r="U623" s="4"/>
      <c r="V623" s="4"/>
      <c r="W623" s="4"/>
      <c r="X623" s="4"/>
      <c r="Y623" s="4"/>
      <c r="Z623" s="4"/>
      <c r="AA623" s="4"/>
      <c r="AB623" s="4"/>
      <c r="AC623" s="4"/>
      <c r="AD623" s="4"/>
    </row>
    <row r="624">
      <c r="A624" s="4"/>
      <c r="B624" s="4"/>
      <c r="C624" s="4"/>
      <c r="D624" s="4"/>
      <c r="E624" s="4"/>
      <c r="F624" s="4"/>
      <c r="G624" s="4"/>
      <c r="H624" s="8"/>
      <c r="I624" s="8"/>
      <c r="J624" s="8"/>
      <c r="K624" s="8"/>
      <c r="L624" s="119"/>
      <c r="M624" s="118"/>
      <c r="N624" s="119"/>
      <c r="O624" s="119"/>
      <c r="P624" s="119"/>
      <c r="Q624" s="119"/>
      <c r="R624" s="4"/>
      <c r="S624" s="4"/>
      <c r="T624" s="4"/>
      <c r="U624" s="4"/>
      <c r="V624" s="4"/>
      <c r="W624" s="4"/>
      <c r="X624" s="4"/>
      <c r="Y624" s="4"/>
      <c r="Z624" s="4"/>
      <c r="AA624" s="4"/>
      <c r="AB624" s="4"/>
      <c r="AC624" s="4"/>
      <c r="AD624" s="4"/>
    </row>
    <row r="625">
      <c r="A625" s="4"/>
      <c r="B625" s="4"/>
      <c r="C625" s="4"/>
      <c r="D625" s="4"/>
      <c r="E625" s="4"/>
      <c r="F625" s="4"/>
      <c r="G625" s="4"/>
      <c r="H625" s="8"/>
      <c r="I625" s="8"/>
      <c r="J625" s="8"/>
      <c r="K625" s="8"/>
      <c r="L625" s="119"/>
      <c r="M625" s="118"/>
      <c r="N625" s="119"/>
      <c r="O625" s="119"/>
      <c r="P625" s="119"/>
      <c r="Q625" s="119"/>
      <c r="R625" s="4"/>
      <c r="S625" s="4"/>
      <c r="T625" s="4"/>
      <c r="U625" s="4"/>
      <c r="V625" s="4"/>
      <c r="W625" s="4"/>
      <c r="X625" s="4"/>
      <c r="Y625" s="4"/>
      <c r="Z625" s="4"/>
      <c r="AA625" s="4"/>
      <c r="AB625" s="4"/>
      <c r="AC625" s="4"/>
      <c r="AD625" s="4"/>
    </row>
    <row r="626">
      <c r="A626" s="4"/>
      <c r="B626" s="4"/>
      <c r="C626" s="4"/>
      <c r="D626" s="4"/>
      <c r="E626" s="4"/>
      <c r="F626" s="4"/>
      <c r="G626" s="4"/>
      <c r="H626" s="8"/>
      <c r="I626" s="8"/>
      <c r="J626" s="8"/>
      <c r="K626" s="8"/>
      <c r="L626" s="119"/>
      <c r="M626" s="118"/>
      <c r="N626" s="119"/>
      <c r="O626" s="119"/>
      <c r="P626" s="119"/>
      <c r="Q626" s="119"/>
      <c r="R626" s="4"/>
      <c r="S626" s="4"/>
      <c r="T626" s="4"/>
      <c r="U626" s="4"/>
      <c r="V626" s="4"/>
      <c r="W626" s="4"/>
      <c r="X626" s="4"/>
      <c r="Y626" s="4"/>
      <c r="Z626" s="4"/>
      <c r="AA626" s="4"/>
      <c r="AB626" s="4"/>
      <c r="AC626" s="4"/>
      <c r="AD626" s="4"/>
    </row>
    <row r="627">
      <c r="A627" s="4"/>
      <c r="B627" s="4"/>
      <c r="C627" s="4"/>
      <c r="D627" s="4"/>
      <c r="E627" s="4"/>
      <c r="F627" s="4"/>
      <c r="G627" s="4"/>
      <c r="H627" s="8"/>
      <c r="I627" s="8"/>
      <c r="J627" s="8"/>
      <c r="K627" s="8"/>
      <c r="L627" s="119"/>
      <c r="M627" s="118"/>
      <c r="N627" s="119"/>
      <c r="O627" s="119"/>
      <c r="P627" s="119"/>
      <c r="Q627" s="119"/>
      <c r="R627" s="4"/>
      <c r="S627" s="4"/>
      <c r="T627" s="4"/>
      <c r="U627" s="4"/>
      <c r="V627" s="4"/>
      <c r="W627" s="4"/>
      <c r="X627" s="4"/>
      <c r="Y627" s="4"/>
      <c r="Z627" s="4"/>
      <c r="AA627" s="4"/>
      <c r="AB627" s="4"/>
      <c r="AC627" s="4"/>
      <c r="AD627" s="4"/>
    </row>
    <row r="628">
      <c r="A628" s="4"/>
      <c r="B628" s="4"/>
      <c r="C628" s="4"/>
      <c r="D628" s="4"/>
      <c r="E628" s="4"/>
      <c r="F628" s="4"/>
      <c r="G628" s="4"/>
      <c r="H628" s="8"/>
      <c r="I628" s="8"/>
      <c r="J628" s="8"/>
      <c r="K628" s="8"/>
      <c r="L628" s="119"/>
      <c r="M628" s="118"/>
      <c r="N628" s="119"/>
      <c r="O628" s="119"/>
      <c r="P628" s="119"/>
      <c r="Q628" s="119"/>
      <c r="R628" s="4"/>
      <c r="S628" s="4"/>
      <c r="T628" s="4"/>
      <c r="U628" s="4"/>
      <c r="V628" s="4"/>
      <c r="W628" s="4"/>
      <c r="X628" s="4"/>
      <c r="Y628" s="4"/>
      <c r="Z628" s="4"/>
      <c r="AA628" s="4"/>
      <c r="AB628" s="4"/>
      <c r="AC628" s="4"/>
      <c r="AD628" s="4"/>
    </row>
    <row r="629">
      <c r="A629" s="4"/>
      <c r="B629" s="4"/>
      <c r="C629" s="4"/>
      <c r="D629" s="4"/>
      <c r="E629" s="4"/>
      <c r="F629" s="4"/>
      <c r="G629" s="4"/>
      <c r="H629" s="8"/>
      <c r="I629" s="8"/>
      <c r="J629" s="8"/>
      <c r="K629" s="8"/>
      <c r="L629" s="119"/>
      <c r="M629" s="118"/>
      <c r="N629" s="119"/>
      <c r="O629" s="119"/>
      <c r="P629" s="119"/>
      <c r="Q629" s="119"/>
      <c r="R629" s="4"/>
      <c r="S629" s="4"/>
      <c r="T629" s="4"/>
      <c r="U629" s="4"/>
      <c r="V629" s="4"/>
      <c r="W629" s="4"/>
      <c r="X629" s="4"/>
      <c r="Y629" s="4"/>
      <c r="Z629" s="4"/>
      <c r="AA629" s="4"/>
      <c r="AB629" s="4"/>
      <c r="AC629" s="4"/>
      <c r="AD629" s="4"/>
    </row>
    <row r="630">
      <c r="A630" s="4"/>
      <c r="B630" s="4"/>
      <c r="C630" s="4"/>
      <c r="D630" s="4"/>
      <c r="E630" s="4"/>
      <c r="F630" s="4"/>
      <c r="G630" s="4"/>
      <c r="H630" s="8"/>
      <c r="I630" s="8"/>
      <c r="J630" s="8"/>
      <c r="K630" s="8"/>
      <c r="L630" s="119"/>
      <c r="M630" s="118"/>
      <c r="N630" s="119"/>
      <c r="O630" s="119"/>
      <c r="P630" s="119"/>
      <c r="Q630" s="119"/>
      <c r="R630" s="4"/>
      <c r="S630" s="4"/>
      <c r="T630" s="4"/>
      <c r="U630" s="4"/>
      <c r="V630" s="4"/>
      <c r="W630" s="4"/>
      <c r="X630" s="4"/>
      <c r="Y630" s="4"/>
      <c r="Z630" s="4"/>
      <c r="AA630" s="4"/>
      <c r="AB630" s="4"/>
      <c r="AC630" s="4"/>
      <c r="AD630" s="4"/>
    </row>
    <row r="631">
      <c r="A631" s="4"/>
      <c r="B631" s="4"/>
      <c r="C631" s="4"/>
      <c r="D631" s="4"/>
      <c r="E631" s="4"/>
      <c r="F631" s="4"/>
      <c r="G631" s="4"/>
      <c r="H631" s="8"/>
      <c r="I631" s="8"/>
      <c r="J631" s="8"/>
      <c r="K631" s="8"/>
      <c r="L631" s="119"/>
      <c r="M631" s="118"/>
      <c r="N631" s="119"/>
      <c r="O631" s="119"/>
      <c r="P631" s="119"/>
      <c r="Q631" s="119"/>
      <c r="R631" s="4"/>
      <c r="S631" s="4"/>
      <c r="T631" s="4"/>
      <c r="U631" s="4"/>
      <c r="V631" s="4"/>
      <c r="W631" s="4"/>
      <c r="X631" s="4"/>
      <c r="Y631" s="4"/>
      <c r="Z631" s="4"/>
      <c r="AA631" s="4"/>
      <c r="AB631" s="4"/>
      <c r="AC631" s="4"/>
      <c r="AD631" s="4"/>
    </row>
    <row r="632">
      <c r="A632" s="4"/>
      <c r="B632" s="4"/>
      <c r="C632" s="4"/>
      <c r="D632" s="4"/>
      <c r="E632" s="4"/>
      <c r="F632" s="4"/>
      <c r="G632" s="4"/>
      <c r="H632" s="8"/>
      <c r="I632" s="8"/>
      <c r="J632" s="8"/>
      <c r="K632" s="8"/>
      <c r="L632" s="119"/>
      <c r="M632" s="118"/>
      <c r="N632" s="119"/>
      <c r="O632" s="119"/>
      <c r="P632" s="119"/>
      <c r="Q632" s="119"/>
      <c r="R632" s="4"/>
      <c r="S632" s="4"/>
      <c r="T632" s="4"/>
      <c r="U632" s="4"/>
      <c r="V632" s="4"/>
      <c r="W632" s="4"/>
      <c r="X632" s="4"/>
      <c r="Y632" s="4"/>
      <c r="Z632" s="4"/>
      <c r="AA632" s="4"/>
      <c r="AB632" s="4"/>
      <c r="AC632" s="4"/>
      <c r="AD632" s="4"/>
    </row>
    <row r="633">
      <c r="A633" s="4"/>
      <c r="B633" s="4"/>
      <c r="C633" s="4"/>
      <c r="D633" s="4"/>
      <c r="E633" s="4"/>
      <c r="F633" s="4"/>
      <c r="G633" s="4"/>
      <c r="H633" s="8"/>
      <c r="I633" s="8"/>
      <c r="J633" s="8"/>
      <c r="K633" s="8"/>
      <c r="L633" s="119"/>
      <c r="M633" s="118"/>
      <c r="N633" s="119"/>
      <c r="O633" s="119"/>
      <c r="P633" s="119"/>
      <c r="Q633" s="119"/>
      <c r="R633" s="4"/>
      <c r="S633" s="4"/>
      <c r="T633" s="4"/>
      <c r="U633" s="4"/>
      <c r="V633" s="4"/>
      <c r="W633" s="4"/>
      <c r="X633" s="4"/>
      <c r="Y633" s="4"/>
      <c r="Z633" s="4"/>
      <c r="AA633" s="4"/>
      <c r="AB633" s="4"/>
      <c r="AC633" s="4"/>
      <c r="AD633" s="4"/>
    </row>
    <row r="634">
      <c r="A634" s="4"/>
      <c r="B634" s="4"/>
      <c r="C634" s="4"/>
      <c r="D634" s="4"/>
      <c r="E634" s="4"/>
      <c r="F634" s="4"/>
      <c r="G634" s="4"/>
      <c r="H634" s="8"/>
      <c r="I634" s="8"/>
      <c r="J634" s="8"/>
      <c r="K634" s="8"/>
      <c r="L634" s="119"/>
      <c r="M634" s="118"/>
      <c r="N634" s="119"/>
      <c r="O634" s="119"/>
      <c r="P634" s="119"/>
      <c r="Q634" s="119"/>
      <c r="R634" s="4"/>
      <c r="S634" s="4"/>
      <c r="T634" s="4"/>
      <c r="U634" s="4"/>
      <c r="V634" s="4"/>
      <c r="W634" s="4"/>
      <c r="X634" s="4"/>
      <c r="Y634" s="4"/>
      <c r="Z634" s="4"/>
      <c r="AA634" s="4"/>
      <c r="AB634" s="4"/>
      <c r="AC634" s="4"/>
      <c r="AD634" s="4"/>
    </row>
    <row r="635">
      <c r="A635" s="4"/>
      <c r="B635" s="4"/>
      <c r="C635" s="4"/>
      <c r="D635" s="4"/>
      <c r="E635" s="4"/>
      <c r="F635" s="4"/>
      <c r="G635" s="4"/>
      <c r="H635" s="8"/>
      <c r="I635" s="8"/>
      <c r="J635" s="8"/>
      <c r="K635" s="8"/>
      <c r="L635" s="119"/>
      <c r="M635" s="118"/>
      <c r="N635" s="119"/>
      <c r="O635" s="119"/>
      <c r="P635" s="119"/>
      <c r="Q635" s="119"/>
      <c r="R635" s="4"/>
      <c r="S635" s="4"/>
      <c r="T635" s="4"/>
      <c r="U635" s="4"/>
      <c r="V635" s="4"/>
      <c r="W635" s="4"/>
      <c r="X635" s="4"/>
      <c r="Y635" s="4"/>
      <c r="Z635" s="4"/>
      <c r="AA635" s="4"/>
      <c r="AB635" s="4"/>
      <c r="AC635" s="4"/>
      <c r="AD635" s="4"/>
    </row>
    <row r="636">
      <c r="A636" s="4"/>
      <c r="B636" s="4"/>
      <c r="C636" s="4"/>
      <c r="D636" s="4"/>
      <c r="E636" s="4"/>
      <c r="F636" s="4"/>
      <c r="G636" s="4"/>
      <c r="H636" s="8"/>
      <c r="I636" s="8"/>
      <c r="J636" s="8"/>
      <c r="K636" s="8"/>
      <c r="L636" s="119"/>
      <c r="M636" s="118"/>
      <c r="N636" s="119"/>
      <c r="O636" s="119"/>
      <c r="P636" s="119"/>
      <c r="Q636" s="119"/>
      <c r="R636" s="4"/>
      <c r="S636" s="4"/>
      <c r="T636" s="4"/>
      <c r="U636" s="4"/>
      <c r="V636" s="4"/>
      <c r="W636" s="4"/>
      <c r="X636" s="4"/>
      <c r="Y636" s="4"/>
      <c r="Z636" s="4"/>
      <c r="AA636" s="4"/>
      <c r="AB636" s="4"/>
      <c r="AC636" s="4"/>
      <c r="AD636" s="4"/>
    </row>
    <row r="637">
      <c r="A637" s="4"/>
      <c r="B637" s="4"/>
      <c r="C637" s="4"/>
      <c r="D637" s="4"/>
      <c r="E637" s="4"/>
      <c r="F637" s="4"/>
      <c r="G637" s="4"/>
      <c r="H637" s="8"/>
      <c r="I637" s="8"/>
      <c r="J637" s="8"/>
      <c r="K637" s="8"/>
      <c r="L637" s="119"/>
      <c r="M637" s="118"/>
      <c r="N637" s="119"/>
      <c r="O637" s="119"/>
      <c r="P637" s="119"/>
      <c r="Q637" s="119"/>
      <c r="R637" s="4"/>
      <c r="S637" s="4"/>
      <c r="T637" s="4"/>
      <c r="U637" s="4"/>
      <c r="V637" s="4"/>
      <c r="W637" s="4"/>
      <c r="X637" s="4"/>
      <c r="Y637" s="4"/>
      <c r="Z637" s="4"/>
      <c r="AA637" s="4"/>
      <c r="AB637" s="4"/>
      <c r="AC637" s="4"/>
      <c r="AD637" s="4"/>
    </row>
    <row r="638">
      <c r="A638" s="4"/>
      <c r="B638" s="4"/>
      <c r="C638" s="4"/>
      <c r="D638" s="4"/>
      <c r="E638" s="4"/>
      <c r="F638" s="4"/>
      <c r="G638" s="4"/>
      <c r="H638" s="8"/>
      <c r="I638" s="8"/>
      <c r="J638" s="8"/>
      <c r="K638" s="8"/>
      <c r="L638" s="119"/>
      <c r="M638" s="118"/>
      <c r="N638" s="119"/>
      <c r="O638" s="119"/>
      <c r="P638" s="119"/>
      <c r="Q638" s="119"/>
      <c r="R638" s="4"/>
      <c r="S638" s="4"/>
      <c r="T638" s="4"/>
      <c r="U638" s="4"/>
      <c r="V638" s="4"/>
      <c r="W638" s="4"/>
      <c r="X638" s="4"/>
      <c r="Y638" s="4"/>
      <c r="Z638" s="4"/>
      <c r="AA638" s="4"/>
      <c r="AB638" s="4"/>
      <c r="AC638" s="4"/>
      <c r="AD638" s="4"/>
    </row>
    <row r="639">
      <c r="A639" s="4"/>
      <c r="B639" s="4"/>
      <c r="C639" s="4"/>
      <c r="D639" s="4"/>
      <c r="E639" s="4"/>
      <c r="F639" s="4"/>
      <c r="G639" s="4"/>
      <c r="H639" s="8"/>
      <c r="I639" s="8"/>
      <c r="J639" s="8"/>
      <c r="K639" s="8"/>
      <c r="L639" s="119"/>
      <c r="M639" s="118"/>
      <c r="N639" s="119"/>
      <c r="O639" s="119"/>
      <c r="P639" s="119"/>
      <c r="Q639" s="119"/>
      <c r="R639" s="4"/>
      <c r="S639" s="4"/>
      <c r="T639" s="4"/>
      <c r="U639" s="4"/>
      <c r="V639" s="4"/>
      <c r="W639" s="4"/>
      <c r="X639" s="4"/>
      <c r="Y639" s="4"/>
      <c r="Z639" s="4"/>
      <c r="AA639" s="4"/>
      <c r="AB639" s="4"/>
      <c r="AC639" s="4"/>
      <c r="AD639" s="4"/>
    </row>
    <row r="640">
      <c r="A640" s="4"/>
      <c r="B640" s="4"/>
      <c r="C640" s="4"/>
      <c r="D640" s="4"/>
      <c r="E640" s="4"/>
      <c r="F640" s="4"/>
      <c r="G640" s="4"/>
      <c r="H640" s="8"/>
      <c r="I640" s="8"/>
      <c r="J640" s="8"/>
      <c r="K640" s="8"/>
      <c r="L640" s="119"/>
      <c r="M640" s="118"/>
      <c r="N640" s="119"/>
      <c r="O640" s="119"/>
      <c r="P640" s="119"/>
      <c r="Q640" s="119"/>
      <c r="R640" s="4"/>
      <c r="S640" s="4"/>
      <c r="T640" s="4"/>
      <c r="U640" s="4"/>
      <c r="V640" s="4"/>
      <c r="W640" s="4"/>
      <c r="X640" s="4"/>
      <c r="Y640" s="4"/>
      <c r="Z640" s="4"/>
      <c r="AA640" s="4"/>
      <c r="AB640" s="4"/>
      <c r="AC640" s="4"/>
      <c r="AD640" s="4"/>
    </row>
    <row r="641">
      <c r="A641" s="4"/>
      <c r="B641" s="4"/>
      <c r="C641" s="4"/>
      <c r="D641" s="4"/>
      <c r="E641" s="4"/>
      <c r="F641" s="4"/>
      <c r="G641" s="4"/>
      <c r="H641" s="8"/>
      <c r="I641" s="8"/>
      <c r="J641" s="8"/>
      <c r="K641" s="8"/>
      <c r="L641" s="119"/>
      <c r="M641" s="118"/>
      <c r="N641" s="119"/>
      <c r="O641" s="119"/>
      <c r="P641" s="119"/>
      <c r="Q641" s="119"/>
      <c r="R641" s="4"/>
      <c r="S641" s="4"/>
      <c r="T641" s="4"/>
      <c r="U641" s="4"/>
      <c r="V641" s="4"/>
      <c r="W641" s="4"/>
      <c r="X641" s="4"/>
      <c r="Y641" s="4"/>
      <c r="Z641" s="4"/>
      <c r="AA641" s="4"/>
      <c r="AB641" s="4"/>
      <c r="AC641" s="4"/>
      <c r="AD641" s="4"/>
    </row>
    <row r="642">
      <c r="A642" s="4"/>
      <c r="B642" s="4"/>
      <c r="C642" s="4"/>
      <c r="D642" s="4"/>
      <c r="E642" s="4"/>
      <c r="F642" s="4"/>
      <c r="G642" s="4"/>
      <c r="H642" s="8"/>
      <c r="I642" s="8"/>
      <c r="J642" s="8"/>
      <c r="K642" s="8"/>
      <c r="L642" s="119"/>
      <c r="M642" s="118"/>
      <c r="N642" s="119"/>
      <c r="O642" s="119"/>
      <c r="P642" s="119"/>
      <c r="Q642" s="119"/>
      <c r="R642" s="4"/>
      <c r="S642" s="4"/>
      <c r="T642" s="4"/>
      <c r="U642" s="4"/>
      <c r="V642" s="4"/>
      <c r="W642" s="4"/>
      <c r="X642" s="4"/>
      <c r="Y642" s="4"/>
      <c r="Z642" s="4"/>
      <c r="AA642" s="4"/>
      <c r="AB642" s="4"/>
      <c r="AC642" s="4"/>
      <c r="AD642" s="4"/>
    </row>
    <row r="643">
      <c r="A643" s="4"/>
      <c r="B643" s="4"/>
      <c r="C643" s="4"/>
      <c r="D643" s="4"/>
      <c r="E643" s="4"/>
      <c r="F643" s="4"/>
      <c r="G643" s="4"/>
      <c r="H643" s="8"/>
      <c r="I643" s="8"/>
      <c r="J643" s="8"/>
      <c r="K643" s="8"/>
      <c r="L643" s="119"/>
      <c r="M643" s="118"/>
      <c r="N643" s="119"/>
      <c r="O643" s="119"/>
      <c r="P643" s="119"/>
      <c r="Q643" s="119"/>
      <c r="R643" s="4"/>
      <c r="S643" s="4"/>
      <c r="T643" s="4"/>
      <c r="U643" s="4"/>
      <c r="V643" s="4"/>
      <c r="W643" s="4"/>
      <c r="X643" s="4"/>
      <c r="Y643" s="4"/>
      <c r="Z643" s="4"/>
      <c r="AA643" s="4"/>
      <c r="AB643" s="4"/>
      <c r="AC643" s="4"/>
      <c r="AD643" s="4"/>
    </row>
    <row r="644">
      <c r="A644" s="4"/>
      <c r="B644" s="4"/>
      <c r="C644" s="4"/>
      <c r="D644" s="4"/>
      <c r="E644" s="4"/>
      <c r="F644" s="4"/>
      <c r="G644" s="4"/>
      <c r="H644" s="8"/>
      <c r="I644" s="8"/>
      <c r="J644" s="8"/>
      <c r="K644" s="8"/>
      <c r="L644" s="119"/>
      <c r="M644" s="118"/>
      <c r="N644" s="119"/>
      <c r="O644" s="119"/>
      <c r="P644" s="119"/>
      <c r="Q644" s="119"/>
      <c r="R644" s="4"/>
      <c r="S644" s="4"/>
      <c r="T644" s="4"/>
      <c r="U644" s="4"/>
      <c r="V644" s="4"/>
      <c r="W644" s="4"/>
      <c r="X644" s="4"/>
      <c r="Y644" s="4"/>
      <c r="Z644" s="4"/>
      <c r="AA644" s="4"/>
      <c r="AB644" s="4"/>
      <c r="AC644" s="4"/>
      <c r="AD644" s="4"/>
    </row>
    <row r="645">
      <c r="A645" s="4"/>
      <c r="B645" s="4"/>
      <c r="C645" s="4"/>
      <c r="D645" s="4"/>
      <c r="E645" s="4"/>
      <c r="F645" s="4"/>
      <c r="G645" s="4"/>
      <c r="H645" s="8"/>
      <c r="I645" s="8"/>
      <c r="J645" s="8"/>
      <c r="K645" s="8"/>
      <c r="L645" s="119"/>
      <c r="M645" s="118"/>
      <c r="N645" s="119"/>
      <c r="O645" s="119"/>
      <c r="P645" s="119"/>
      <c r="Q645" s="119"/>
      <c r="R645" s="4"/>
      <c r="S645" s="4"/>
      <c r="T645" s="4"/>
      <c r="U645" s="4"/>
      <c r="V645" s="4"/>
      <c r="W645" s="4"/>
      <c r="X645" s="4"/>
      <c r="Y645" s="4"/>
      <c r="Z645" s="4"/>
      <c r="AA645" s="4"/>
      <c r="AB645" s="4"/>
      <c r="AC645" s="4"/>
      <c r="AD645" s="4"/>
    </row>
    <row r="646">
      <c r="A646" s="4"/>
      <c r="B646" s="4"/>
      <c r="C646" s="4"/>
      <c r="D646" s="4"/>
      <c r="E646" s="4"/>
      <c r="F646" s="4"/>
      <c r="G646" s="4"/>
      <c r="H646" s="8"/>
      <c r="I646" s="8"/>
      <c r="J646" s="8"/>
      <c r="K646" s="8"/>
      <c r="L646" s="119"/>
      <c r="M646" s="118"/>
      <c r="N646" s="119"/>
      <c r="O646" s="119"/>
      <c r="P646" s="119"/>
      <c r="Q646" s="119"/>
      <c r="R646" s="4"/>
      <c r="S646" s="4"/>
      <c r="T646" s="4"/>
      <c r="U646" s="4"/>
      <c r="V646" s="4"/>
      <c r="W646" s="4"/>
      <c r="X646" s="4"/>
      <c r="Y646" s="4"/>
      <c r="Z646" s="4"/>
      <c r="AA646" s="4"/>
      <c r="AB646" s="4"/>
      <c r="AC646" s="4"/>
      <c r="AD646" s="4"/>
    </row>
    <row r="647">
      <c r="A647" s="4"/>
      <c r="B647" s="4"/>
      <c r="C647" s="4"/>
      <c r="D647" s="4"/>
      <c r="E647" s="4"/>
      <c r="F647" s="4"/>
      <c r="G647" s="4"/>
      <c r="H647" s="8"/>
      <c r="I647" s="8"/>
      <c r="J647" s="8"/>
      <c r="K647" s="8"/>
      <c r="L647" s="119"/>
      <c r="M647" s="118"/>
      <c r="N647" s="119"/>
      <c r="O647" s="119"/>
      <c r="P647" s="119"/>
      <c r="Q647" s="119"/>
      <c r="R647" s="4"/>
      <c r="S647" s="4"/>
      <c r="T647" s="4"/>
      <c r="U647" s="4"/>
      <c r="V647" s="4"/>
      <c r="W647" s="4"/>
      <c r="X647" s="4"/>
      <c r="Y647" s="4"/>
      <c r="Z647" s="4"/>
      <c r="AA647" s="4"/>
      <c r="AB647" s="4"/>
      <c r="AC647" s="4"/>
      <c r="AD647" s="4"/>
    </row>
    <row r="648">
      <c r="A648" s="4"/>
      <c r="B648" s="4"/>
      <c r="C648" s="4"/>
      <c r="D648" s="4"/>
      <c r="E648" s="4"/>
      <c r="F648" s="4"/>
      <c r="G648" s="4"/>
      <c r="H648" s="8"/>
      <c r="I648" s="8"/>
      <c r="J648" s="8"/>
      <c r="K648" s="8"/>
      <c r="L648" s="119"/>
      <c r="M648" s="118"/>
      <c r="N648" s="119"/>
      <c r="O648" s="119"/>
      <c r="P648" s="119"/>
      <c r="Q648" s="119"/>
      <c r="R648" s="4"/>
      <c r="S648" s="4"/>
      <c r="T648" s="4"/>
      <c r="U648" s="4"/>
      <c r="V648" s="4"/>
      <c r="W648" s="4"/>
      <c r="X648" s="4"/>
      <c r="Y648" s="4"/>
      <c r="Z648" s="4"/>
      <c r="AA648" s="4"/>
      <c r="AB648" s="4"/>
      <c r="AC648" s="4"/>
      <c r="AD648" s="4"/>
    </row>
    <row r="649">
      <c r="A649" s="4"/>
      <c r="B649" s="4"/>
      <c r="C649" s="4"/>
      <c r="D649" s="4"/>
      <c r="E649" s="4"/>
      <c r="F649" s="4"/>
      <c r="G649" s="4"/>
      <c r="H649" s="8"/>
      <c r="I649" s="8"/>
      <c r="J649" s="8"/>
      <c r="K649" s="8"/>
      <c r="L649" s="119"/>
      <c r="M649" s="118"/>
      <c r="N649" s="119"/>
      <c r="O649" s="119"/>
      <c r="P649" s="119"/>
      <c r="Q649" s="119"/>
      <c r="R649" s="4"/>
      <c r="S649" s="4"/>
      <c r="T649" s="4"/>
      <c r="U649" s="4"/>
      <c r="V649" s="4"/>
      <c r="W649" s="4"/>
      <c r="X649" s="4"/>
      <c r="Y649" s="4"/>
      <c r="Z649" s="4"/>
      <c r="AA649" s="4"/>
      <c r="AB649" s="4"/>
      <c r="AC649" s="4"/>
      <c r="AD649" s="4"/>
    </row>
    <row r="650">
      <c r="A650" s="4"/>
      <c r="B650" s="4"/>
      <c r="C650" s="4"/>
      <c r="D650" s="4"/>
      <c r="E650" s="4"/>
      <c r="F650" s="4"/>
      <c r="G650" s="4"/>
      <c r="H650" s="8"/>
      <c r="I650" s="8"/>
      <c r="J650" s="8"/>
      <c r="K650" s="8"/>
      <c r="L650" s="119"/>
      <c r="M650" s="118"/>
      <c r="N650" s="119"/>
      <c r="O650" s="119"/>
      <c r="P650" s="119"/>
      <c r="Q650" s="119"/>
      <c r="R650" s="4"/>
      <c r="S650" s="4"/>
      <c r="T650" s="4"/>
      <c r="U650" s="4"/>
      <c r="V650" s="4"/>
      <c r="W650" s="4"/>
      <c r="X650" s="4"/>
      <c r="Y650" s="4"/>
      <c r="Z650" s="4"/>
      <c r="AA650" s="4"/>
      <c r="AB650" s="4"/>
      <c r="AC650" s="4"/>
      <c r="AD650" s="4"/>
    </row>
    <row r="651">
      <c r="A651" s="4"/>
      <c r="B651" s="4"/>
      <c r="C651" s="4"/>
      <c r="D651" s="4"/>
      <c r="E651" s="4"/>
      <c r="F651" s="4"/>
      <c r="G651" s="4"/>
      <c r="H651" s="8"/>
      <c r="I651" s="8"/>
      <c r="J651" s="8"/>
      <c r="K651" s="8"/>
      <c r="L651" s="119"/>
      <c r="M651" s="118"/>
      <c r="N651" s="119"/>
      <c r="O651" s="119"/>
      <c r="P651" s="119"/>
      <c r="Q651" s="119"/>
      <c r="R651" s="4"/>
      <c r="S651" s="4"/>
      <c r="T651" s="4"/>
      <c r="U651" s="4"/>
      <c r="V651" s="4"/>
      <c r="W651" s="4"/>
      <c r="X651" s="4"/>
      <c r="Y651" s="4"/>
      <c r="Z651" s="4"/>
      <c r="AA651" s="4"/>
      <c r="AB651" s="4"/>
      <c r="AC651" s="4"/>
      <c r="AD651" s="4"/>
    </row>
    <row r="652">
      <c r="A652" s="4"/>
      <c r="B652" s="4"/>
      <c r="C652" s="4"/>
      <c r="D652" s="4"/>
      <c r="E652" s="4"/>
      <c r="F652" s="4"/>
      <c r="G652" s="4"/>
      <c r="H652" s="8"/>
      <c r="I652" s="8"/>
      <c r="J652" s="8"/>
      <c r="K652" s="8"/>
      <c r="L652" s="119"/>
      <c r="M652" s="118"/>
      <c r="N652" s="119"/>
      <c r="O652" s="119"/>
      <c r="P652" s="119"/>
      <c r="Q652" s="119"/>
      <c r="R652" s="4"/>
      <c r="S652" s="4"/>
      <c r="T652" s="4"/>
      <c r="U652" s="4"/>
      <c r="V652" s="4"/>
      <c r="W652" s="4"/>
      <c r="X652" s="4"/>
      <c r="Y652" s="4"/>
      <c r="Z652" s="4"/>
      <c r="AA652" s="4"/>
      <c r="AB652" s="4"/>
      <c r="AC652" s="4"/>
      <c r="AD652" s="4"/>
    </row>
    <row r="653">
      <c r="A653" s="4"/>
      <c r="B653" s="4"/>
      <c r="C653" s="4"/>
      <c r="D653" s="4"/>
      <c r="E653" s="4"/>
      <c r="F653" s="4"/>
      <c r="G653" s="4"/>
      <c r="H653" s="8"/>
      <c r="I653" s="8"/>
      <c r="J653" s="8"/>
      <c r="K653" s="8"/>
      <c r="L653" s="119"/>
      <c r="M653" s="118"/>
      <c r="N653" s="119"/>
      <c r="O653" s="119"/>
      <c r="P653" s="119"/>
      <c r="Q653" s="119"/>
      <c r="R653" s="4"/>
      <c r="S653" s="4"/>
      <c r="T653" s="4"/>
      <c r="U653" s="4"/>
      <c r="V653" s="4"/>
      <c r="W653" s="4"/>
      <c r="X653" s="4"/>
      <c r="Y653" s="4"/>
      <c r="Z653" s="4"/>
      <c r="AA653" s="4"/>
      <c r="AB653" s="4"/>
      <c r="AC653" s="4"/>
      <c r="AD653" s="4"/>
    </row>
    <row r="654">
      <c r="A654" s="4"/>
      <c r="B654" s="4"/>
      <c r="C654" s="4"/>
      <c r="D654" s="4"/>
      <c r="E654" s="4"/>
      <c r="F654" s="4"/>
      <c r="G654" s="4"/>
      <c r="H654" s="8"/>
      <c r="I654" s="8"/>
      <c r="J654" s="8"/>
      <c r="K654" s="8"/>
      <c r="L654" s="119"/>
      <c r="M654" s="118"/>
      <c r="N654" s="119"/>
      <c r="O654" s="119"/>
      <c r="P654" s="119"/>
      <c r="Q654" s="119"/>
      <c r="R654" s="4"/>
      <c r="S654" s="4"/>
      <c r="T654" s="4"/>
      <c r="U654" s="4"/>
      <c r="V654" s="4"/>
      <c r="W654" s="4"/>
      <c r="X654" s="4"/>
      <c r="Y654" s="4"/>
      <c r="Z654" s="4"/>
      <c r="AA654" s="4"/>
      <c r="AB654" s="4"/>
      <c r="AC654" s="4"/>
      <c r="AD654" s="4"/>
    </row>
    <row r="655">
      <c r="A655" s="4"/>
      <c r="B655" s="4"/>
      <c r="C655" s="4"/>
      <c r="D655" s="4"/>
      <c r="E655" s="4"/>
      <c r="F655" s="4"/>
      <c r="G655" s="4"/>
      <c r="H655" s="8"/>
      <c r="I655" s="8"/>
      <c r="J655" s="8"/>
      <c r="K655" s="8"/>
      <c r="L655" s="119"/>
      <c r="M655" s="118"/>
      <c r="N655" s="119"/>
      <c r="O655" s="119"/>
      <c r="P655" s="119"/>
      <c r="Q655" s="119"/>
      <c r="R655" s="4"/>
      <c r="S655" s="4"/>
      <c r="T655" s="4"/>
      <c r="U655" s="4"/>
      <c r="V655" s="4"/>
      <c r="W655" s="4"/>
      <c r="X655" s="4"/>
      <c r="Y655" s="4"/>
      <c r="Z655" s="4"/>
      <c r="AA655" s="4"/>
      <c r="AB655" s="4"/>
      <c r="AC655" s="4"/>
      <c r="AD655" s="4"/>
    </row>
    <row r="656">
      <c r="A656" s="4"/>
      <c r="B656" s="4"/>
      <c r="C656" s="4"/>
      <c r="D656" s="4"/>
      <c r="E656" s="4"/>
      <c r="F656" s="4"/>
      <c r="G656" s="4"/>
      <c r="H656" s="8"/>
      <c r="I656" s="8"/>
      <c r="J656" s="8"/>
      <c r="K656" s="8"/>
      <c r="L656" s="119"/>
      <c r="M656" s="118"/>
      <c r="N656" s="119"/>
      <c r="O656" s="119"/>
      <c r="P656" s="119"/>
      <c r="Q656" s="119"/>
      <c r="R656" s="4"/>
      <c r="S656" s="4"/>
      <c r="T656" s="4"/>
      <c r="U656" s="4"/>
      <c r="V656" s="4"/>
      <c r="W656" s="4"/>
      <c r="X656" s="4"/>
      <c r="Y656" s="4"/>
      <c r="Z656" s="4"/>
      <c r="AA656" s="4"/>
      <c r="AB656" s="4"/>
      <c r="AC656" s="4"/>
      <c r="AD656" s="4"/>
    </row>
    <row r="657">
      <c r="A657" s="4"/>
      <c r="B657" s="4"/>
      <c r="C657" s="4"/>
      <c r="D657" s="4"/>
      <c r="E657" s="4"/>
      <c r="F657" s="4"/>
      <c r="G657" s="4"/>
      <c r="H657" s="8"/>
      <c r="I657" s="8"/>
      <c r="J657" s="8"/>
      <c r="K657" s="8"/>
      <c r="L657" s="119"/>
      <c r="M657" s="118"/>
      <c r="N657" s="119"/>
      <c r="O657" s="119"/>
      <c r="P657" s="119"/>
      <c r="Q657" s="119"/>
      <c r="R657" s="4"/>
      <c r="S657" s="4"/>
      <c r="T657" s="4"/>
      <c r="U657" s="4"/>
      <c r="V657" s="4"/>
      <c r="W657" s="4"/>
      <c r="X657" s="4"/>
      <c r="Y657" s="4"/>
      <c r="Z657" s="4"/>
      <c r="AA657" s="4"/>
      <c r="AB657" s="4"/>
      <c r="AC657" s="4"/>
      <c r="AD657" s="4"/>
    </row>
    <row r="658">
      <c r="A658" s="4"/>
      <c r="B658" s="4"/>
      <c r="C658" s="4"/>
      <c r="D658" s="4"/>
      <c r="E658" s="4"/>
      <c r="F658" s="4"/>
      <c r="G658" s="4"/>
      <c r="H658" s="8"/>
      <c r="I658" s="8"/>
      <c r="J658" s="8"/>
      <c r="K658" s="8"/>
      <c r="L658" s="119"/>
      <c r="M658" s="118"/>
      <c r="N658" s="119"/>
      <c r="O658" s="119"/>
      <c r="P658" s="119"/>
      <c r="Q658" s="119"/>
      <c r="R658" s="4"/>
      <c r="S658" s="4"/>
      <c r="T658" s="4"/>
      <c r="U658" s="4"/>
      <c r="V658" s="4"/>
      <c r="W658" s="4"/>
      <c r="X658" s="4"/>
      <c r="Y658" s="4"/>
      <c r="Z658" s="4"/>
      <c r="AA658" s="4"/>
      <c r="AB658" s="4"/>
      <c r="AC658" s="4"/>
      <c r="AD658" s="4"/>
    </row>
    <row r="659">
      <c r="A659" s="4"/>
      <c r="B659" s="4"/>
      <c r="C659" s="4"/>
      <c r="D659" s="4"/>
      <c r="E659" s="4"/>
      <c r="F659" s="4"/>
      <c r="G659" s="4"/>
      <c r="H659" s="8"/>
      <c r="I659" s="8"/>
      <c r="J659" s="8"/>
      <c r="K659" s="8"/>
      <c r="L659" s="119"/>
      <c r="M659" s="118"/>
      <c r="N659" s="119"/>
      <c r="O659" s="119"/>
      <c r="P659" s="119"/>
      <c r="Q659" s="119"/>
      <c r="R659" s="4"/>
      <c r="S659" s="4"/>
      <c r="T659" s="4"/>
      <c r="U659" s="4"/>
      <c r="V659" s="4"/>
      <c r="W659" s="4"/>
      <c r="X659" s="4"/>
      <c r="Y659" s="4"/>
      <c r="Z659" s="4"/>
      <c r="AA659" s="4"/>
      <c r="AB659" s="4"/>
      <c r="AC659" s="4"/>
      <c r="AD659" s="4"/>
    </row>
    <row r="660">
      <c r="A660" s="4"/>
      <c r="B660" s="4"/>
      <c r="C660" s="4"/>
      <c r="D660" s="4"/>
      <c r="E660" s="4"/>
      <c r="F660" s="4"/>
      <c r="G660" s="4"/>
      <c r="H660" s="8"/>
      <c r="I660" s="8"/>
      <c r="J660" s="8"/>
      <c r="K660" s="8"/>
      <c r="L660" s="119"/>
      <c r="M660" s="118"/>
      <c r="N660" s="119"/>
      <c r="O660" s="119"/>
      <c r="P660" s="119"/>
      <c r="Q660" s="119"/>
      <c r="R660" s="4"/>
      <c r="S660" s="4"/>
      <c r="T660" s="4"/>
      <c r="U660" s="4"/>
      <c r="V660" s="4"/>
      <c r="W660" s="4"/>
      <c r="X660" s="4"/>
      <c r="Y660" s="4"/>
      <c r="Z660" s="4"/>
      <c r="AA660" s="4"/>
      <c r="AB660" s="4"/>
      <c r="AC660" s="4"/>
      <c r="AD660" s="4"/>
    </row>
    <row r="661">
      <c r="A661" s="4"/>
      <c r="B661" s="4"/>
      <c r="C661" s="4"/>
      <c r="D661" s="4"/>
      <c r="E661" s="4"/>
      <c r="F661" s="4"/>
      <c r="G661" s="4"/>
      <c r="H661" s="8"/>
      <c r="I661" s="8"/>
      <c r="J661" s="8"/>
      <c r="K661" s="8"/>
      <c r="L661" s="119"/>
      <c r="M661" s="118"/>
      <c r="N661" s="119"/>
      <c r="O661" s="119"/>
      <c r="P661" s="119"/>
      <c r="Q661" s="119"/>
      <c r="R661" s="4"/>
      <c r="S661" s="4"/>
      <c r="T661" s="4"/>
      <c r="U661" s="4"/>
      <c r="V661" s="4"/>
      <c r="W661" s="4"/>
      <c r="X661" s="4"/>
      <c r="Y661" s="4"/>
      <c r="Z661" s="4"/>
      <c r="AA661" s="4"/>
      <c r="AB661" s="4"/>
      <c r="AC661" s="4"/>
      <c r="AD661" s="4"/>
    </row>
    <row r="662">
      <c r="A662" s="4"/>
      <c r="B662" s="4"/>
      <c r="C662" s="4"/>
      <c r="D662" s="4"/>
      <c r="E662" s="4"/>
      <c r="F662" s="4"/>
      <c r="G662" s="4"/>
      <c r="H662" s="8"/>
      <c r="I662" s="8"/>
      <c r="J662" s="8"/>
      <c r="K662" s="8"/>
      <c r="L662" s="119"/>
      <c r="M662" s="118"/>
      <c r="N662" s="119"/>
      <c r="O662" s="119"/>
      <c r="P662" s="119"/>
      <c r="Q662" s="119"/>
      <c r="R662" s="4"/>
      <c r="S662" s="4"/>
      <c r="T662" s="4"/>
      <c r="U662" s="4"/>
      <c r="V662" s="4"/>
      <c r="W662" s="4"/>
      <c r="X662" s="4"/>
      <c r="Y662" s="4"/>
      <c r="Z662" s="4"/>
      <c r="AA662" s="4"/>
      <c r="AB662" s="4"/>
      <c r="AC662" s="4"/>
      <c r="AD662" s="4"/>
    </row>
    <row r="663">
      <c r="A663" s="4"/>
      <c r="B663" s="4"/>
      <c r="C663" s="4"/>
      <c r="D663" s="4"/>
      <c r="E663" s="4"/>
      <c r="F663" s="4"/>
      <c r="G663" s="4"/>
      <c r="H663" s="8"/>
      <c r="I663" s="8"/>
      <c r="J663" s="8"/>
      <c r="K663" s="8"/>
      <c r="L663" s="119"/>
      <c r="M663" s="118"/>
      <c r="N663" s="119"/>
      <c r="O663" s="119"/>
      <c r="P663" s="119"/>
      <c r="Q663" s="119"/>
      <c r="R663" s="4"/>
      <c r="S663" s="4"/>
      <c r="T663" s="4"/>
      <c r="U663" s="4"/>
      <c r="V663" s="4"/>
      <c r="W663" s="4"/>
      <c r="X663" s="4"/>
      <c r="Y663" s="4"/>
      <c r="Z663" s="4"/>
      <c r="AA663" s="4"/>
      <c r="AB663" s="4"/>
      <c r="AC663" s="4"/>
      <c r="AD663" s="4"/>
    </row>
    <row r="664">
      <c r="A664" s="4"/>
      <c r="B664" s="4"/>
      <c r="C664" s="4"/>
      <c r="D664" s="4"/>
      <c r="E664" s="4"/>
      <c r="F664" s="4"/>
      <c r="G664" s="4"/>
      <c r="H664" s="8"/>
      <c r="I664" s="8"/>
      <c r="J664" s="8"/>
      <c r="K664" s="8"/>
      <c r="L664" s="119"/>
      <c r="M664" s="118"/>
      <c r="N664" s="119"/>
      <c r="O664" s="119"/>
      <c r="P664" s="119"/>
      <c r="Q664" s="119"/>
      <c r="R664" s="4"/>
      <c r="S664" s="4"/>
      <c r="T664" s="4"/>
      <c r="U664" s="4"/>
      <c r="V664" s="4"/>
      <c r="W664" s="4"/>
      <c r="X664" s="4"/>
      <c r="Y664" s="4"/>
      <c r="Z664" s="4"/>
      <c r="AA664" s="4"/>
      <c r="AB664" s="4"/>
      <c r="AC664" s="4"/>
      <c r="AD664" s="4"/>
    </row>
    <row r="665">
      <c r="A665" s="4"/>
      <c r="B665" s="4"/>
      <c r="C665" s="4"/>
      <c r="D665" s="4"/>
      <c r="E665" s="4"/>
      <c r="F665" s="4"/>
      <c r="G665" s="4"/>
      <c r="H665" s="8"/>
      <c r="I665" s="8"/>
      <c r="J665" s="8"/>
      <c r="K665" s="8"/>
      <c r="L665" s="119"/>
      <c r="M665" s="118"/>
      <c r="N665" s="119"/>
      <c r="O665" s="119"/>
      <c r="P665" s="119"/>
      <c r="Q665" s="119"/>
      <c r="R665" s="4"/>
      <c r="S665" s="4"/>
      <c r="T665" s="4"/>
      <c r="U665" s="4"/>
      <c r="V665" s="4"/>
      <c r="W665" s="4"/>
      <c r="X665" s="4"/>
      <c r="Y665" s="4"/>
      <c r="Z665" s="4"/>
      <c r="AA665" s="4"/>
      <c r="AB665" s="4"/>
      <c r="AC665" s="4"/>
      <c r="AD665" s="4"/>
    </row>
    <row r="666">
      <c r="A666" s="4"/>
      <c r="B666" s="4"/>
      <c r="C666" s="4"/>
      <c r="D666" s="4"/>
      <c r="E666" s="4"/>
      <c r="F666" s="4"/>
      <c r="G666" s="4"/>
      <c r="H666" s="8"/>
      <c r="I666" s="8"/>
      <c r="J666" s="8"/>
      <c r="K666" s="8"/>
      <c r="L666" s="119"/>
      <c r="M666" s="118"/>
      <c r="N666" s="119"/>
      <c r="O666" s="119"/>
      <c r="P666" s="119"/>
      <c r="Q666" s="119"/>
      <c r="R666" s="4"/>
      <c r="S666" s="4"/>
      <c r="T666" s="4"/>
      <c r="U666" s="4"/>
      <c r="V666" s="4"/>
      <c r="W666" s="4"/>
      <c r="X666" s="4"/>
      <c r="Y666" s="4"/>
      <c r="Z666" s="4"/>
      <c r="AA666" s="4"/>
      <c r="AB666" s="4"/>
      <c r="AC666" s="4"/>
      <c r="AD666" s="4"/>
    </row>
    <row r="667">
      <c r="A667" s="4"/>
      <c r="B667" s="4"/>
      <c r="C667" s="4"/>
      <c r="D667" s="4"/>
      <c r="E667" s="4"/>
      <c r="F667" s="4"/>
      <c r="G667" s="4"/>
      <c r="H667" s="8"/>
      <c r="I667" s="8"/>
      <c r="J667" s="8"/>
      <c r="K667" s="8"/>
      <c r="L667" s="119"/>
      <c r="M667" s="118"/>
      <c r="N667" s="119"/>
      <c r="O667" s="119"/>
      <c r="P667" s="119"/>
      <c r="Q667" s="119"/>
      <c r="R667" s="4"/>
      <c r="S667" s="4"/>
      <c r="T667" s="4"/>
      <c r="U667" s="4"/>
      <c r="V667" s="4"/>
      <c r="W667" s="4"/>
      <c r="X667" s="4"/>
      <c r="Y667" s="4"/>
      <c r="Z667" s="4"/>
      <c r="AA667" s="4"/>
      <c r="AB667" s="4"/>
      <c r="AC667" s="4"/>
      <c r="AD667" s="4"/>
    </row>
    <row r="668">
      <c r="A668" s="4"/>
      <c r="B668" s="4"/>
      <c r="C668" s="4"/>
      <c r="D668" s="4"/>
      <c r="E668" s="4"/>
      <c r="F668" s="4"/>
      <c r="G668" s="4"/>
      <c r="H668" s="8"/>
      <c r="I668" s="8"/>
      <c r="J668" s="8"/>
      <c r="K668" s="8"/>
      <c r="L668" s="119"/>
      <c r="M668" s="118"/>
      <c r="N668" s="119"/>
      <c r="O668" s="119"/>
      <c r="P668" s="119"/>
      <c r="Q668" s="119"/>
      <c r="R668" s="4"/>
      <c r="S668" s="4"/>
      <c r="T668" s="4"/>
      <c r="U668" s="4"/>
      <c r="V668" s="4"/>
      <c r="W668" s="4"/>
      <c r="X668" s="4"/>
      <c r="Y668" s="4"/>
      <c r="Z668" s="4"/>
      <c r="AA668" s="4"/>
      <c r="AB668" s="4"/>
      <c r="AC668" s="4"/>
      <c r="AD668" s="4"/>
    </row>
    <row r="669">
      <c r="A669" s="4"/>
      <c r="B669" s="4"/>
      <c r="C669" s="4"/>
      <c r="D669" s="4"/>
      <c r="E669" s="4"/>
      <c r="F669" s="4"/>
      <c r="G669" s="4"/>
      <c r="H669" s="8"/>
      <c r="I669" s="8"/>
      <c r="J669" s="8"/>
      <c r="K669" s="8"/>
      <c r="L669" s="119"/>
      <c r="M669" s="118"/>
      <c r="N669" s="119"/>
      <c r="O669" s="119"/>
      <c r="P669" s="119"/>
      <c r="Q669" s="119"/>
      <c r="R669" s="4"/>
      <c r="S669" s="4"/>
      <c r="T669" s="4"/>
      <c r="U669" s="4"/>
      <c r="V669" s="4"/>
      <c r="W669" s="4"/>
      <c r="X669" s="4"/>
      <c r="Y669" s="4"/>
      <c r="Z669" s="4"/>
      <c r="AA669" s="4"/>
      <c r="AB669" s="4"/>
      <c r="AC669" s="4"/>
      <c r="AD669" s="4"/>
    </row>
    <row r="670">
      <c r="A670" s="4"/>
      <c r="B670" s="4"/>
      <c r="C670" s="4"/>
      <c r="D670" s="4"/>
      <c r="E670" s="4"/>
      <c r="F670" s="4"/>
      <c r="G670" s="4"/>
      <c r="H670" s="8"/>
      <c r="I670" s="8"/>
      <c r="J670" s="8"/>
      <c r="K670" s="8"/>
      <c r="L670" s="119"/>
      <c r="M670" s="118"/>
      <c r="N670" s="119"/>
      <c r="O670" s="119"/>
      <c r="P670" s="119"/>
      <c r="Q670" s="119"/>
      <c r="R670" s="4"/>
      <c r="S670" s="4"/>
      <c r="T670" s="4"/>
      <c r="U670" s="4"/>
      <c r="V670" s="4"/>
      <c r="W670" s="4"/>
      <c r="X670" s="4"/>
      <c r="Y670" s="4"/>
      <c r="Z670" s="4"/>
      <c r="AA670" s="4"/>
      <c r="AB670" s="4"/>
      <c r="AC670" s="4"/>
      <c r="AD670" s="4"/>
    </row>
    <row r="671">
      <c r="A671" s="4"/>
      <c r="B671" s="4"/>
      <c r="C671" s="4"/>
      <c r="D671" s="4"/>
      <c r="E671" s="4"/>
      <c r="F671" s="4"/>
      <c r="G671" s="4"/>
      <c r="H671" s="8"/>
      <c r="I671" s="8"/>
      <c r="J671" s="8"/>
      <c r="K671" s="8"/>
      <c r="L671" s="119"/>
      <c r="M671" s="118"/>
      <c r="N671" s="119"/>
      <c r="O671" s="119"/>
      <c r="P671" s="119"/>
      <c r="Q671" s="119"/>
      <c r="R671" s="4"/>
      <c r="S671" s="4"/>
      <c r="T671" s="4"/>
      <c r="U671" s="4"/>
      <c r="V671" s="4"/>
      <c r="W671" s="4"/>
      <c r="X671" s="4"/>
      <c r="Y671" s="4"/>
      <c r="Z671" s="4"/>
      <c r="AA671" s="4"/>
      <c r="AB671" s="4"/>
      <c r="AC671" s="4"/>
      <c r="AD671" s="4"/>
    </row>
    <row r="672">
      <c r="A672" s="4"/>
      <c r="B672" s="4"/>
      <c r="C672" s="4"/>
      <c r="D672" s="4"/>
      <c r="E672" s="4"/>
      <c r="F672" s="4"/>
      <c r="G672" s="4"/>
      <c r="H672" s="8"/>
      <c r="I672" s="8"/>
      <c r="J672" s="8"/>
      <c r="K672" s="8"/>
      <c r="L672" s="119"/>
      <c r="M672" s="118"/>
      <c r="N672" s="119"/>
      <c r="O672" s="119"/>
      <c r="P672" s="119"/>
      <c r="Q672" s="119"/>
      <c r="R672" s="4"/>
      <c r="S672" s="4"/>
      <c r="T672" s="4"/>
      <c r="U672" s="4"/>
      <c r="V672" s="4"/>
      <c r="W672" s="4"/>
      <c r="X672" s="4"/>
      <c r="Y672" s="4"/>
      <c r="Z672" s="4"/>
      <c r="AA672" s="4"/>
      <c r="AB672" s="4"/>
      <c r="AC672" s="4"/>
      <c r="AD672" s="4"/>
    </row>
    <row r="673">
      <c r="A673" s="4"/>
      <c r="B673" s="4"/>
      <c r="C673" s="4"/>
      <c r="D673" s="4"/>
      <c r="E673" s="4"/>
      <c r="F673" s="4"/>
      <c r="G673" s="4"/>
      <c r="H673" s="8"/>
      <c r="I673" s="8"/>
      <c r="J673" s="8"/>
      <c r="K673" s="8"/>
      <c r="L673" s="119"/>
      <c r="M673" s="118"/>
      <c r="N673" s="119"/>
      <c r="O673" s="119"/>
      <c r="P673" s="119"/>
      <c r="Q673" s="119"/>
      <c r="R673" s="4"/>
      <c r="S673" s="4"/>
      <c r="T673" s="4"/>
      <c r="U673" s="4"/>
      <c r="V673" s="4"/>
      <c r="W673" s="4"/>
      <c r="X673" s="4"/>
      <c r="Y673" s="4"/>
      <c r="Z673" s="4"/>
      <c r="AA673" s="4"/>
      <c r="AB673" s="4"/>
      <c r="AC673" s="4"/>
      <c r="AD673" s="4"/>
    </row>
    <row r="674">
      <c r="A674" s="4"/>
      <c r="B674" s="4"/>
      <c r="C674" s="4"/>
      <c r="D674" s="4"/>
      <c r="E674" s="4"/>
      <c r="F674" s="4"/>
      <c r="G674" s="4"/>
      <c r="H674" s="8"/>
      <c r="I674" s="8"/>
      <c r="J674" s="8"/>
      <c r="K674" s="8"/>
      <c r="L674" s="119"/>
      <c r="M674" s="118"/>
      <c r="N674" s="119"/>
      <c r="O674" s="119"/>
      <c r="P674" s="119"/>
      <c r="Q674" s="119"/>
      <c r="R674" s="4"/>
      <c r="S674" s="4"/>
      <c r="T674" s="4"/>
      <c r="U674" s="4"/>
      <c r="V674" s="4"/>
      <c r="W674" s="4"/>
      <c r="X674" s="4"/>
      <c r="Y674" s="4"/>
      <c r="Z674" s="4"/>
      <c r="AA674" s="4"/>
      <c r="AB674" s="4"/>
      <c r="AC674" s="4"/>
      <c r="AD674" s="4"/>
    </row>
    <row r="675">
      <c r="A675" s="4"/>
      <c r="B675" s="4"/>
      <c r="C675" s="4"/>
      <c r="D675" s="4"/>
      <c r="E675" s="4"/>
      <c r="F675" s="4"/>
      <c r="G675" s="4"/>
      <c r="H675" s="8"/>
      <c r="I675" s="8"/>
      <c r="J675" s="8"/>
      <c r="K675" s="8"/>
      <c r="L675" s="119"/>
      <c r="M675" s="118"/>
      <c r="N675" s="119"/>
      <c r="O675" s="119"/>
      <c r="P675" s="119"/>
      <c r="Q675" s="119"/>
      <c r="R675" s="4"/>
      <c r="S675" s="4"/>
      <c r="T675" s="4"/>
      <c r="U675" s="4"/>
      <c r="V675" s="4"/>
      <c r="W675" s="4"/>
      <c r="X675" s="4"/>
      <c r="Y675" s="4"/>
      <c r="Z675" s="4"/>
      <c r="AA675" s="4"/>
      <c r="AB675" s="4"/>
      <c r="AC675" s="4"/>
      <c r="AD675" s="4"/>
    </row>
    <row r="676">
      <c r="A676" s="4"/>
      <c r="B676" s="4"/>
      <c r="C676" s="4"/>
      <c r="D676" s="4"/>
      <c r="E676" s="4"/>
      <c r="F676" s="4"/>
      <c r="G676" s="4"/>
      <c r="H676" s="8"/>
      <c r="I676" s="8"/>
      <c r="J676" s="8"/>
      <c r="K676" s="8"/>
      <c r="L676" s="119"/>
      <c r="M676" s="118"/>
      <c r="N676" s="119"/>
      <c r="O676" s="119"/>
      <c r="P676" s="119"/>
      <c r="Q676" s="119"/>
      <c r="R676" s="4"/>
      <c r="S676" s="4"/>
      <c r="T676" s="4"/>
      <c r="U676" s="4"/>
      <c r="V676" s="4"/>
      <c r="W676" s="4"/>
      <c r="X676" s="4"/>
      <c r="Y676" s="4"/>
      <c r="Z676" s="4"/>
      <c r="AA676" s="4"/>
      <c r="AB676" s="4"/>
      <c r="AC676" s="4"/>
      <c r="AD676" s="4"/>
    </row>
    <row r="677">
      <c r="A677" s="4"/>
      <c r="B677" s="4"/>
      <c r="C677" s="4"/>
      <c r="D677" s="4"/>
      <c r="E677" s="4"/>
      <c r="F677" s="4"/>
      <c r="G677" s="4"/>
      <c r="H677" s="8"/>
      <c r="I677" s="8"/>
      <c r="J677" s="8"/>
      <c r="K677" s="8"/>
      <c r="L677" s="119"/>
      <c r="M677" s="118"/>
      <c r="N677" s="119"/>
      <c r="O677" s="119"/>
      <c r="P677" s="119"/>
      <c r="Q677" s="119"/>
      <c r="R677" s="4"/>
      <c r="S677" s="4"/>
      <c r="T677" s="4"/>
      <c r="U677" s="4"/>
      <c r="V677" s="4"/>
      <c r="W677" s="4"/>
      <c r="X677" s="4"/>
      <c r="Y677" s="4"/>
      <c r="Z677" s="4"/>
      <c r="AA677" s="4"/>
      <c r="AB677" s="4"/>
      <c r="AC677" s="4"/>
      <c r="AD677" s="4"/>
    </row>
    <row r="678">
      <c r="A678" s="4"/>
      <c r="B678" s="4"/>
      <c r="C678" s="4"/>
      <c r="D678" s="4"/>
      <c r="E678" s="4"/>
      <c r="F678" s="4"/>
      <c r="G678" s="4"/>
      <c r="H678" s="8"/>
      <c r="I678" s="8"/>
      <c r="J678" s="8"/>
      <c r="K678" s="8"/>
      <c r="L678" s="119"/>
      <c r="M678" s="118"/>
      <c r="N678" s="119"/>
      <c r="O678" s="119"/>
      <c r="P678" s="119"/>
      <c r="Q678" s="119"/>
      <c r="R678" s="4"/>
      <c r="S678" s="4"/>
      <c r="T678" s="4"/>
      <c r="U678" s="4"/>
      <c r="V678" s="4"/>
      <c r="W678" s="4"/>
      <c r="X678" s="4"/>
      <c r="Y678" s="4"/>
      <c r="Z678" s="4"/>
      <c r="AA678" s="4"/>
      <c r="AB678" s="4"/>
      <c r="AC678" s="4"/>
      <c r="AD678" s="4"/>
    </row>
    <row r="679">
      <c r="A679" s="4"/>
      <c r="B679" s="4"/>
      <c r="C679" s="4"/>
      <c r="D679" s="4"/>
      <c r="E679" s="4"/>
      <c r="F679" s="4"/>
      <c r="G679" s="4"/>
      <c r="H679" s="8"/>
      <c r="I679" s="8"/>
      <c r="J679" s="8"/>
      <c r="K679" s="8"/>
      <c r="L679" s="119"/>
      <c r="M679" s="118"/>
      <c r="N679" s="119"/>
      <c r="O679" s="119"/>
      <c r="P679" s="119"/>
      <c r="Q679" s="119"/>
      <c r="R679" s="4"/>
      <c r="S679" s="4"/>
      <c r="T679" s="4"/>
      <c r="U679" s="4"/>
      <c r="V679" s="4"/>
      <c r="W679" s="4"/>
      <c r="X679" s="4"/>
      <c r="Y679" s="4"/>
      <c r="Z679" s="4"/>
      <c r="AA679" s="4"/>
      <c r="AB679" s="4"/>
      <c r="AC679" s="4"/>
      <c r="AD679" s="4"/>
    </row>
    <row r="680">
      <c r="A680" s="4"/>
      <c r="B680" s="4"/>
      <c r="C680" s="4"/>
      <c r="D680" s="4"/>
      <c r="E680" s="4"/>
      <c r="F680" s="4"/>
      <c r="G680" s="4"/>
      <c r="H680" s="8"/>
      <c r="I680" s="8"/>
      <c r="J680" s="8"/>
      <c r="K680" s="8"/>
      <c r="L680" s="119"/>
      <c r="M680" s="118"/>
      <c r="N680" s="119"/>
      <c r="O680" s="119"/>
      <c r="P680" s="119"/>
      <c r="Q680" s="119"/>
      <c r="R680" s="4"/>
      <c r="S680" s="4"/>
      <c r="T680" s="4"/>
      <c r="U680" s="4"/>
      <c r="V680" s="4"/>
      <c r="W680" s="4"/>
      <c r="X680" s="4"/>
      <c r="Y680" s="4"/>
      <c r="Z680" s="4"/>
      <c r="AA680" s="4"/>
      <c r="AB680" s="4"/>
      <c r="AC680" s="4"/>
      <c r="AD680" s="4"/>
    </row>
    <row r="681">
      <c r="A681" s="4"/>
      <c r="B681" s="4"/>
      <c r="C681" s="4"/>
      <c r="D681" s="4"/>
      <c r="E681" s="4"/>
      <c r="F681" s="4"/>
      <c r="G681" s="4"/>
      <c r="H681" s="8"/>
      <c r="I681" s="8"/>
      <c r="J681" s="8"/>
      <c r="K681" s="8"/>
      <c r="L681" s="119"/>
      <c r="M681" s="118"/>
      <c r="N681" s="119"/>
      <c r="O681" s="119"/>
      <c r="P681" s="119"/>
      <c r="Q681" s="119"/>
      <c r="R681" s="4"/>
      <c r="S681" s="4"/>
      <c r="T681" s="4"/>
      <c r="U681" s="4"/>
      <c r="V681" s="4"/>
      <c r="W681" s="4"/>
      <c r="X681" s="4"/>
      <c r="Y681" s="4"/>
      <c r="Z681" s="4"/>
      <c r="AA681" s="4"/>
      <c r="AB681" s="4"/>
      <c r="AC681" s="4"/>
      <c r="AD681" s="4"/>
    </row>
    <row r="682">
      <c r="A682" s="4"/>
      <c r="B682" s="4"/>
      <c r="C682" s="4"/>
      <c r="D682" s="4"/>
      <c r="E682" s="4"/>
      <c r="F682" s="4"/>
      <c r="G682" s="4"/>
      <c r="H682" s="8"/>
      <c r="I682" s="8"/>
      <c r="J682" s="8"/>
      <c r="K682" s="8"/>
      <c r="L682" s="119"/>
      <c r="M682" s="118"/>
      <c r="N682" s="119"/>
      <c r="O682" s="119"/>
      <c r="P682" s="119"/>
      <c r="Q682" s="119"/>
      <c r="R682" s="4"/>
      <c r="S682" s="4"/>
      <c r="T682" s="4"/>
      <c r="U682" s="4"/>
      <c r="V682" s="4"/>
      <c r="W682" s="4"/>
      <c r="X682" s="4"/>
      <c r="Y682" s="4"/>
      <c r="Z682" s="4"/>
      <c r="AA682" s="4"/>
      <c r="AB682" s="4"/>
      <c r="AC682" s="4"/>
      <c r="AD682" s="4"/>
    </row>
    <row r="683">
      <c r="A683" s="4"/>
      <c r="B683" s="4"/>
      <c r="C683" s="4"/>
      <c r="D683" s="4"/>
      <c r="E683" s="4"/>
      <c r="F683" s="4"/>
      <c r="G683" s="4"/>
      <c r="H683" s="8"/>
      <c r="I683" s="8"/>
      <c r="J683" s="8"/>
      <c r="K683" s="8"/>
      <c r="L683" s="119"/>
      <c r="M683" s="118"/>
      <c r="N683" s="119"/>
      <c r="O683" s="119"/>
      <c r="P683" s="119"/>
      <c r="Q683" s="119"/>
      <c r="R683" s="4"/>
      <c r="S683" s="4"/>
      <c r="T683" s="4"/>
      <c r="U683" s="4"/>
      <c r="V683" s="4"/>
      <c r="W683" s="4"/>
      <c r="X683" s="4"/>
      <c r="Y683" s="4"/>
      <c r="Z683" s="4"/>
      <c r="AA683" s="4"/>
      <c r="AB683" s="4"/>
      <c r="AC683" s="4"/>
      <c r="AD683" s="4"/>
    </row>
    <row r="684">
      <c r="A684" s="4"/>
      <c r="B684" s="4"/>
      <c r="C684" s="4"/>
      <c r="D684" s="4"/>
      <c r="E684" s="4"/>
      <c r="F684" s="4"/>
      <c r="G684" s="4"/>
      <c r="H684" s="8"/>
      <c r="I684" s="8"/>
      <c r="J684" s="8"/>
      <c r="K684" s="8"/>
      <c r="L684" s="119"/>
      <c r="M684" s="118"/>
      <c r="N684" s="119"/>
      <c r="O684" s="119"/>
      <c r="P684" s="119"/>
      <c r="Q684" s="119"/>
      <c r="R684" s="4"/>
      <c r="S684" s="4"/>
      <c r="T684" s="4"/>
      <c r="U684" s="4"/>
      <c r="V684" s="4"/>
      <c r="W684" s="4"/>
      <c r="X684" s="4"/>
      <c r="Y684" s="4"/>
      <c r="Z684" s="4"/>
      <c r="AA684" s="4"/>
      <c r="AB684" s="4"/>
      <c r="AC684" s="4"/>
      <c r="AD684" s="4"/>
    </row>
    <row r="685">
      <c r="A685" s="4"/>
      <c r="B685" s="4"/>
      <c r="C685" s="4"/>
      <c r="D685" s="4"/>
      <c r="E685" s="4"/>
      <c r="F685" s="4"/>
      <c r="G685" s="4"/>
      <c r="H685" s="8"/>
      <c r="I685" s="8"/>
      <c r="J685" s="8"/>
      <c r="K685" s="8"/>
      <c r="L685" s="119"/>
      <c r="M685" s="118"/>
      <c r="N685" s="119"/>
      <c r="O685" s="119"/>
      <c r="P685" s="119"/>
      <c r="Q685" s="119"/>
      <c r="R685" s="4"/>
      <c r="S685" s="4"/>
      <c r="T685" s="4"/>
      <c r="U685" s="4"/>
      <c r="V685" s="4"/>
      <c r="W685" s="4"/>
      <c r="X685" s="4"/>
      <c r="Y685" s="4"/>
      <c r="Z685" s="4"/>
      <c r="AA685" s="4"/>
      <c r="AB685" s="4"/>
      <c r="AC685" s="4"/>
      <c r="AD685" s="4"/>
    </row>
    <row r="686">
      <c r="A686" s="4"/>
      <c r="B686" s="4"/>
      <c r="C686" s="4"/>
      <c r="D686" s="4"/>
      <c r="E686" s="4"/>
      <c r="F686" s="4"/>
      <c r="G686" s="4"/>
      <c r="H686" s="8"/>
      <c r="I686" s="8"/>
      <c r="J686" s="8"/>
      <c r="K686" s="8"/>
      <c r="L686" s="119"/>
      <c r="M686" s="118"/>
      <c r="N686" s="119"/>
      <c r="O686" s="119"/>
      <c r="P686" s="119"/>
      <c r="Q686" s="119"/>
      <c r="R686" s="4"/>
      <c r="S686" s="4"/>
      <c r="T686" s="4"/>
      <c r="U686" s="4"/>
      <c r="V686" s="4"/>
      <c r="W686" s="4"/>
      <c r="X686" s="4"/>
      <c r="Y686" s="4"/>
      <c r="Z686" s="4"/>
      <c r="AA686" s="4"/>
      <c r="AB686" s="4"/>
      <c r="AC686" s="4"/>
      <c r="AD686" s="4"/>
    </row>
    <row r="687">
      <c r="A687" s="4"/>
      <c r="B687" s="4"/>
      <c r="C687" s="4"/>
      <c r="D687" s="4"/>
      <c r="E687" s="4"/>
      <c r="F687" s="4"/>
      <c r="G687" s="4"/>
      <c r="H687" s="8"/>
      <c r="I687" s="8"/>
      <c r="J687" s="8"/>
      <c r="K687" s="8"/>
      <c r="L687" s="119"/>
      <c r="M687" s="118"/>
      <c r="N687" s="119"/>
      <c r="O687" s="119"/>
      <c r="P687" s="119"/>
      <c r="Q687" s="119"/>
      <c r="R687" s="4"/>
      <c r="S687" s="4"/>
      <c r="T687" s="4"/>
      <c r="U687" s="4"/>
      <c r="V687" s="4"/>
      <c r="W687" s="4"/>
      <c r="X687" s="4"/>
      <c r="Y687" s="4"/>
      <c r="Z687" s="4"/>
      <c r="AA687" s="4"/>
      <c r="AB687" s="4"/>
      <c r="AC687" s="4"/>
      <c r="AD687" s="4"/>
    </row>
    <row r="688">
      <c r="A688" s="4"/>
      <c r="B688" s="4"/>
      <c r="C688" s="4"/>
      <c r="D688" s="4"/>
      <c r="E688" s="4"/>
      <c r="F688" s="4"/>
      <c r="G688" s="4"/>
      <c r="H688" s="8"/>
      <c r="I688" s="8"/>
      <c r="J688" s="8"/>
      <c r="K688" s="8"/>
      <c r="L688" s="119"/>
      <c r="M688" s="118"/>
      <c r="N688" s="119"/>
      <c r="O688" s="119"/>
      <c r="P688" s="119"/>
      <c r="Q688" s="119"/>
      <c r="R688" s="4"/>
      <c r="S688" s="4"/>
      <c r="T688" s="4"/>
      <c r="U688" s="4"/>
      <c r="V688" s="4"/>
      <c r="W688" s="4"/>
      <c r="X688" s="4"/>
      <c r="Y688" s="4"/>
      <c r="Z688" s="4"/>
      <c r="AA688" s="4"/>
      <c r="AB688" s="4"/>
      <c r="AC688" s="4"/>
      <c r="AD688" s="4"/>
    </row>
    <row r="689">
      <c r="A689" s="4"/>
      <c r="B689" s="4"/>
      <c r="C689" s="4"/>
      <c r="D689" s="4"/>
      <c r="E689" s="4"/>
      <c r="F689" s="4"/>
      <c r="G689" s="4"/>
      <c r="H689" s="8"/>
      <c r="I689" s="8"/>
      <c r="J689" s="8"/>
      <c r="K689" s="8"/>
      <c r="L689" s="119"/>
      <c r="M689" s="118"/>
      <c r="N689" s="119"/>
      <c r="O689" s="119"/>
      <c r="P689" s="119"/>
      <c r="Q689" s="119"/>
      <c r="R689" s="4"/>
      <c r="S689" s="4"/>
      <c r="T689" s="4"/>
      <c r="U689" s="4"/>
      <c r="V689" s="4"/>
      <c r="W689" s="4"/>
      <c r="X689" s="4"/>
      <c r="Y689" s="4"/>
      <c r="Z689" s="4"/>
      <c r="AA689" s="4"/>
      <c r="AB689" s="4"/>
      <c r="AC689" s="4"/>
      <c r="AD689" s="4"/>
    </row>
    <row r="690">
      <c r="A690" s="4"/>
      <c r="B690" s="4"/>
      <c r="C690" s="4"/>
      <c r="D690" s="4"/>
      <c r="E690" s="4"/>
      <c r="F690" s="4"/>
      <c r="G690" s="4"/>
      <c r="H690" s="8"/>
      <c r="I690" s="8"/>
      <c r="J690" s="8"/>
      <c r="K690" s="8"/>
      <c r="L690" s="119"/>
      <c r="M690" s="118"/>
      <c r="N690" s="119"/>
      <c r="O690" s="119"/>
      <c r="P690" s="119"/>
      <c r="Q690" s="119"/>
      <c r="R690" s="4"/>
      <c r="S690" s="4"/>
      <c r="T690" s="4"/>
      <c r="U690" s="4"/>
      <c r="V690" s="4"/>
      <c r="W690" s="4"/>
      <c r="X690" s="4"/>
      <c r="Y690" s="4"/>
      <c r="Z690" s="4"/>
      <c r="AA690" s="4"/>
      <c r="AB690" s="4"/>
      <c r="AC690" s="4"/>
      <c r="AD690" s="4"/>
    </row>
    <row r="691">
      <c r="A691" s="4"/>
      <c r="B691" s="4"/>
      <c r="C691" s="4"/>
      <c r="D691" s="4"/>
      <c r="E691" s="4"/>
      <c r="F691" s="4"/>
      <c r="G691" s="4"/>
      <c r="H691" s="8"/>
      <c r="I691" s="8"/>
      <c r="J691" s="8"/>
      <c r="K691" s="8"/>
      <c r="L691" s="119"/>
      <c r="M691" s="118"/>
      <c r="N691" s="119"/>
      <c r="O691" s="119"/>
      <c r="P691" s="119"/>
      <c r="Q691" s="119"/>
      <c r="R691" s="4"/>
      <c r="S691" s="4"/>
      <c r="T691" s="4"/>
      <c r="U691" s="4"/>
      <c r="V691" s="4"/>
      <c r="W691" s="4"/>
      <c r="X691" s="4"/>
      <c r="Y691" s="4"/>
      <c r="Z691" s="4"/>
      <c r="AA691" s="4"/>
      <c r="AB691" s="4"/>
      <c r="AC691" s="4"/>
      <c r="AD691" s="4"/>
    </row>
    <row r="692">
      <c r="A692" s="4"/>
      <c r="B692" s="4"/>
      <c r="C692" s="4"/>
      <c r="D692" s="4"/>
      <c r="E692" s="4"/>
      <c r="F692" s="4"/>
      <c r="G692" s="4"/>
      <c r="H692" s="8"/>
      <c r="I692" s="8"/>
      <c r="J692" s="8"/>
      <c r="K692" s="8"/>
      <c r="L692" s="119"/>
      <c r="M692" s="118"/>
      <c r="N692" s="119"/>
      <c r="O692" s="119"/>
      <c r="P692" s="119"/>
      <c r="Q692" s="119"/>
      <c r="R692" s="4"/>
      <c r="S692" s="4"/>
      <c r="T692" s="4"/>
      <c r="U692" s="4"/>
      <c r="V692" s="4"/>
      <c r="W692" s="4"/>
      <c r="X692" s="4"/>
      <c r="Y692" s="4"/>
      <c r="Z692" s="4"/>
      <c r="AA692" s="4"/>
      <c r="AB692" s="4"/>
      <c r="AC692" s="4"/>
      <c r="AD692" s="4"/>
    </row>
    <row r="693">
      <c r="A693" s="4"/>
      <c r="B693" s="4"/>
      <c r="C693" s="4"/>
      <c r="D693" s="4"/>
      <c r="E693" s="4"/>
      <c r="F693" s="4"/>
      <c r="G693" s="4"/>
      <c r="H693" s="8"/>
      <c r="I693" s="8"/>
      <c r="J693" s="8"/>
      <c r="K693" s="8"/>
      <c r="L693" s="119"/>
      <c r="M693" s="118"/>
      <c r="N693" s="119"/>
      <c r="O693" s="119"/>
      <c r="P693" s="119"/>
      <c r="Q693" s="119"/>
      <c r="R693" s="4"/>
      <c r="S693" s="4"/>
      <c r="T693" s="4"/>
      <c r="U693" s="4"/>
      <c r="V693" s="4"/>
      <c r="W693" s="4"/>
      <c r="X693" s="4"/>
      <c r="Y693" s="4"/>
      <c r="Z693" s="4"/>
      <c r="AA693" s="4"/>
      <c r="AB693" s="4"/>
      <c r="AC693" s="4"/>
      <c r="AD693" s="4"/>
    </row>
    <row r="694">
      <c r="A694" s="4"/>
      <c r="B694" s="4"/>
      <c r="C694" s="4"/>
      <c r="D694" s="4"/>
      <c r="E694" s="4"/>
      <c r="F694" s="4"/>
      <c r="G694" s="4"/>
      <c r="H694" s="8"/>
      <c r="I694" s="8"/>
      <c r="J694" s="8"/>
      <c r="K694" s="8"/>
      <c r="L694" s="119"/>
      <c r="M694" s="118"/>
      <c r="N694" s="119"/>
      <c r="O694" s="119"/>
      <c r="P694" s="119"/>
      <c r="Q694" s="119"/>
      <c r="R694" s="4"/>
      <c r="S694" s="4"/>
      <c r="T694" s="4"/>
      <c r="U694" s="4"/>
      <c r="V694" s="4"/>
      <c r="W694" s="4"/>
      <c r="X694" s="4"/>
      <c r="Y694" s="4"/>
      <c r="Z694" s="4"/>
      <c r="AA694" s="4"/>
      <c r="AB694" s="4"/>
      <c r="AC694" s="4"/>
      <c r="AD694" s="4"/>
    </row>
    <row r="695">
      <c r="A695" s="4"/>
      <c r="B695" s="4"/>
      <c r="C695" s="4"/>
      <c r="D695" s="4"/>
      <c r="E695" s="4"/>
      <c r="F695" s="4"/>
      <c r="G695" s="4"/>
      <c r="H695" s="8"/>
      <c r="I695" s="8"/>
      <c r="J695" s="8"/>
      <c r="K695" s="8"/>
      <c r="L695" s="119"/>
      <c r="M695" s="118"/>
      <c r="N695" s="119"/>
      <c r="O695" s="119"/>
      <c r="P695" s="119"/>
      <c r="Q695" s="119"/>
      <c r="R695" s="4"/>
      <c r="S695" s="4"/>
      <c r="T695" s="4"/>
      <c r="U695" s="4"/>
      <c r="V695" s="4"/>
      <c r="W695" s="4"/>
      <c r="X695" s="4"/>
      <c r="Y695" s="4"/>
      <c r="Z695" s="4"/>
      <c r="AA695" s="4"/>
      <c r="AB695" s="4"/>
      <c r="AC695" s="4"/>
      <c r="AD695" s="4"/>
    </row>
    <row r="696">
      <c r="A696" s="4"/>
      <c r="B696" s="4"/>
      <c r="C696" s="4"/>
      <c r="D696" s="4"/>
      <c r="E696" s="4"/>
      <c r="F696" s="4"/>
      <c r="G696" s="4"/>
      <c r="H696" s="8"/>
      <c r="I696" s="8"/>
      <c r="J696" s="8"/>
      <c r="K696" s="8"/>
      <c r="L696" s="119"/>
      <c r="M696" s="118"/>
      <c r="N696" s="119"/>
      <c r="O696" s="119"/>
      <c r="P696" s="119"/>
      <c r="Q696" s="119"/>
      <c r="R696" s="4"/>
      <c r="S696" s="4"/>
      <c r="T696" s="4"/>
      <c r="U696" s="4"/>
      <c r="V696" s="4"/>
      <c r="W696" s="4"/>
      <c r="X696" s="4"/>
      <c r="Y696" s="4"/>
      <c r="Z696" s="4"/>
      <c r="AA696" s="4"/>
      <c r="AB696" s="4"/>
      <c r="AC696" s="4"/>
      <c r="AD696" s="4"/>
    </row>
    <row r="697">
      <c r="A697" s="4"/>
      <c r="B697" s="4"/>
      <c r="C697" s="4"/>
      <c r="D697" s="4"/>
      <c r="E697" s="4"/>
      <c r="F697" s="4"/>
      <c r="G697" s="4"/>
      <c r="H697" s="8"/>
      <c r="I697" s="8"/>
      <c r="J697" s="8"/>
      <c r="K697" s="8"/>
      <c r="L697" s="119"/>
      <c r="M697" s="118"/>
      <c r="N697" s="119"/>
      <c r="O697" s="119"/>
      <c r="P697" s="119"/>
      <c r="Q697" s="119"/>
      <c r="R697" s="4"/>
      <c r="S697" s="4"/>
      <c r="T697" s="4"/>
      <c r="U697" s="4"/>
      <c r="V697" s="4"/>
      <c r="W697" s="4"/>
      <c r="X697" s="4"/>
      <c r="Y697" s="4"/>
      <c r="Z697" s="4"/>
      <c r="AA697" s="4"/>
      <c r="AB697" s="4"/>
      <c r="AC697" s="4"/>
      <c r="AD697" s="4"/>
    </row>
    <row r="698">
      <c r="A698" s="4"/>
      <c r="B698" s="4"/>
      <c r="C698" s="4"/>
      <c r="D698" s="4"/>
      <c r="E698" s="4"/>
      <c r="F698" s="4"/>
      <c r="G698" s="4"/>
      <c r="H698" s="8"/>
      <c r="I698" s="8"/>
      <c r="J698" s="8"/>
      <c r="K698" s="8"/>
      <c r="L698" s="119"/>
      <c r="M698" s="118"/>
      <c r="N698" s="119"/>
      <c r="O698" s="119"/>
      <c r="P698" s="119"/>
      <c r="Q698" s="119"/>
      <c r="R698" s="4"/>
      <c r="S698" s="4"/>
      <c r="T698" s="4"/>
      <c r="U698" s="4"/>
      <c r="V698" s="4"/>
      <c r="W698" s="4"/>
      <c r="X698" s="4"/>
      <c r="Y698" s="4"/>
      <c r="Z698" s="4"/>
      <c r="AA698" s="4"/>
      <c r="AB698" s="4"/>
      <c r="AC698" s="4"/>
      <c r="AD698" s="4"/>
    </row>
    <row r="699">
      <c r="A699" s="4"/>
      <c r="B699" s="4"/>
      <c r="C699" s="4"/>
      <c r="D699" s="4"/>
      <c r="E699" s="4"/>
      <c r="F699" s="4"/>
      <c r="G699" s="4"/>
      <c r="H699" s="8"/>
      <c r="I699" s="8"/>
      <c r="J699" s="8"/>
      <c r="K699" s="8"/>
      <c r="L699" s="119"/>
      <c r="M699" s="118"/>
      <c r="N699" s="119"/>
      <c r="O699" s="119"/>
      <c r="P699" s="119"/>
      <c r="Q699" s="119"/>
      <c r="R699" s="4"/>
      <c r="S699" s="4"/>
      <c r="T699" s="4"/>
      <c r="U699" s="4"/>
      <c r="V699" s="4"/>
      <c r="W699" s="4"/>
      <c r="X699" s="4"/>
      <c r="Y699" s="4"/>
      <c r="Z699" s="4"/>
      <c r="AA699" s="4"/>
      <c r="AB699" s="4"/>
      <c r="AC699" s="4"/>
      <c r="AD699" s="4"/>
    </row>
    <row r="700">
      <c r="A700" s="4"/>
      <c r="B700" s="4"/>
      <c r="C700" s="4"/>
      <c r="D700" s="4"/>
      <c r="E700" s="4"/>
      <c r="F700" s="4"/>
      <c r="G700" s="4"/>
      <c r="H700" s="8"/>
      <c r="I700" s="8"/>
      <c r="J700" s="8"/>
      <c r="K700" s="8"/>
      <c r="L700" s="119"/>
      <c r="M700" s="118"/>
      <c r="N700" s="119"/>
      <c r="O700" s="119"/>
      <c r="P700" s="119"/>
      <c r="Q700" s="119"/>
      <c r="R700" s="4"/>
      <c r="S700" s="4"/>
      <c r="T700" s="4"/>
      <c r="U700" s="4"/>
      <c r="V700" s="4"/>
      <c r="W700" s="4"/>
      <c r="X700" s="4"/>
      <c r="Y700" s="4"/>
      <c r="Z700" s="4"/>
      <c r="AA700" s="4"/>
      <c r="AB700" s="4"/>
      <c r="AC700" s="4"/>
      <c r="AD700" s="4"/>
    </row>
    <row r="701">
      <c r="A701" s="4"/>
      <c r="B701" s="4"/>
      <c r="C701" s="4"/>
      <c r="D701" s="4"/>
      <c r="E701" s="4"/>
      <c r="F701" s="4"/>
      <c r="G701" s="4"/>
      <c r="H701" s="8"/>
      <c r="I701" s="8"/>
      <c r="J701" s="8"/>
      <c r="K701" s="8"/>
      <c r="L701" s="119"/>
      <c r="M701" s="118"/>
      <c r="N701" s="119"/>
      <c r="O701" s="119"/>
      <c r="P701" s="119"/>
      <c r="Q701" s="119"/>
      <c r="R701" s="4"/>
      <c r="S701" s="4"/>
      <c r="T701" s="4"/>
      <c r="U701" s="4"/>
      <c r="V701" s="4"/>
      <c r="W701" s="4"/>
      <c r="X701" s="4"/>
      <c r="Y701" s="4"/>
      <c r="Z701" s="4"/>
      <c r="AA701" s="4"/>
      <c r="AB701" s="4"/>
      <c r="AC701" s="4"/>
      <c r="AD701" s="4"/>
    </row>
    <row r="702">
      <c r="A702" s="4"/>
      <c r="B702" s="4"/>
      <c r="C702" s="4"/>
      <c r="D702" s="4"/>
      <c r="E702" s="4"/>
      <c r="F702" s="4"/>
      <c r="G702" s="4"/>
      <c r="H702" s="8"/>
      <c r="I702" s="8"/>
      <c r="J702" s="8"/>
      <c r="K702" s="8"/>
      <c r="L702" s="119"/>
      <c r="M702" s="118"/>
      <c r="N702" s="119"/>
      <c r="O702" s="119"/>
      <c r="P702" s="119"/>
      <c r="Q702" s="119"/>
      <c r="R702" s="4"/>
      <c r="S702" s="4"/>
      <c r="T702" s="4"/>
      <c r="U702" s="4"/>
      <c r="V702" s="4"/>
      <c r="W702" s="4"/>
      <c r="X702" s="4"/>
      <c r="Y702" s="4"/>
      <c r="Z702" s="4"/>
      <c r="AA702" s="4"/>
      <c r="AB702" s="4"/>
      <c r="AC702" s="4"/>
      <c r="AD702" s="4"/>
    </row>
    <row r="703">
      <c r="A703" s="4"/>
      <c r="B703" s="4"/>
      <c r="C703" s="4"/>
      <c r="D703" s="4"/>
      <c r="E703" s="4"/>
      <c r="F703" s="4"/>
      <c r="G703" s="4"/>
      <c r="H703" s="8"/>
      <c r="I703" s="8"/>
      <c r="J703" s="8"/>
      <c r="K703" s="8"/>
      <c r="L703" s="119"/>
      <c r="M703" s="118"/>
      <c r="N703" s="119"/>
      <c r="O703" s="119"/>
      <c r="P703" s="119"/>
      <c r="Q703" s="119"/>
      <c r="R703" s="4"/>
      <c r="S703" s="4"/>
      <c r="T703" s="4"/>
      <c r="U703" s="4"/>
      <c r="V703" s="4"/>
      <c r="W703" s="4"/>
      <c r="X703" s="4"/>
      <c r="Y703" s="4"/>
      <c r="Z703" s="4"/>
      <c r="AA703" s="4"/>
      <c r="AB703" s="4"/>
      <c r="AC703" s="4"/>
      <c r="AD703" s="4"/>
    </row>
    <row r="704">
      <c r="A704" s="4"/>
      <c r="B704" s="4"/>
      <c r="C704" s="4"/>
      <c r="D704" s="4"/>
      <c r="E704" s="4"/>
      <c r="F704" s="4"/>
      <c r="G704" s="4"/>
      <c r="H704" s="8"/>
      <c r="I704" s="8"/>
      <c r="J704" s="8"/>
      <c r="K704" s="8"/>
      <c r="L704" s="119"/>
      <c r="M704" s="118"/>
      <c r="N704" s="119"/>
      <c r="O704" s="119"/>
      <c r="P704" s="119"/>
      <c r="Q704" s="119"/>
      <c r="R704" s="4"/>
      <c r="S704" s="4"/>
      <c r="T704" s="4"/>
      <c r="U704" s="4"/>
      <c r="V704" s="4"/>
      <c r="W704" s="4"/>
      <c r="X704" s="4"/>
      <c r="Y704" s="4"/>
      <c r="Z704" s="4"/>
      <c r="AA704" s="4"/>
      <c r="AB704" s="4"/>
      <c r="AC704" s="4"/>
      <c r="AD704" s="4"/>
    </row>
    <row r="705">
      <c r="A705" s="4"/>
      <c r="B705" s="4"/>
      <c r="C705" s="4"/>
      <c r="D705" s="4"/>
      <c r="E705" s="4"/>
      <c r="F705" s="4"/>
      <c r="G705" s="4"/>
      <c r="H705" s="8"/>
      <c r="I705" s="8"/>
      <c r="J705" s="8"/>
      <c r="K705" s="8"/>
      <c r="L705" s="119"/>
      <c r="M705" s="118"/>
      <c r="N705" s="119"/>
      <c r="O705" s="119"/>
      <c r="P705" s="119"/>
      <c r="Q705" s="119"/>
      <c r="R705" s="4"/>
      <c r="S705" s="4"/>
      <c r="T705" s="4"/>
      <c r="U705" s="4"/>
      <c r="V705" s="4"/>
      <c r="W705" s="4"/>
      <c r="X705" s="4"/>
      <c r="Y705" s="4"/>
      <c r="Z705" s="4"/>
      <c r="AA705" s="4"/>
      <c r="AB705" s="4"/>
      <c r="AC705" s="4"/>
      <c r="AD705" s="4"/>
    </row>
    <row r="706">
      <c r="A706" s="4"/>
      <c r="B706" s="4"/>
      <c r="C706" s="4"/>
      <c r="D706" s="4"/>
      <c r="E706" s="4"/>
      <c r="F706" s="4"/>
      <c r="G706" s="4"/>
      <c r="H706" s="8"/>
      <c r="I706" s="8"/>
      <c r="J706" s="8"/>
      <c r="K706" s="8"/>
      <c r="L706" s="119"/>
      <c r="M706" s="118"/>
      <c r="N706" s="119"/>
      <c r="O706" s="119"/>
      <c r="P706" s="119"/>
      <c r="Q706" s="119"/>
      <c r="R706" s="4"/>
      <c r="S706" s="4"/>
      <c r="T706" s="4"/>
      <c r="U706" s="4"/>
      <c r="V706" s="4"/>
      <c r="W706" s="4"/>
      <c r="X706" s="4"/>
      <c r="Y706" s="4"/>
      <c r="Z706" s="4"/>
      <c r="AA706" s="4"/>
      <c r="AB706" s="4"/>
      <c r="AC706" s="4"/>
      <c r="AD706" s="4"/>
    </row>
    <row r="707">
      <c r="A707" s="4"/>
      <c r="B707" s="4"/>
      <c r="C707" s="4"/>
      <c r="D707" s="4"/>
      <c r="E707" s="4"/>
      <c r="F707" s="4"/>
      <c r="G707" s="4"/>
      <c r="H707" s="8"/>
      <c r="I707" s="8"/>
      <c r="J707" s="8"/>
      <c r="K707" s="8"/>
      <c r="L707" s="119"/>
      <c r="M707" s="118"/>
      <c r="N707" s="119"/>
      <c r="O707" s="119"/>
      <c r="P707" s="119"/>
      <c r="Q707" s="119"/>
      <c r="R707" s="4"/>
      <c r="S707" s="4"/>
      <c r="T707" s="4"/>
      <c r="U707" s="4"/>
      <c r="V707" s="4"/>
      <c r="W707" s="4"/>
      <c r="X707" s="4"/>
      <c r="Y707" s="4"/>
      <c r="Z707" s="4"/>
      <c r="AA707" s="4"/>
      <c r="AB707" s="4"/>
      <c r="AC707" s="4"/>
      <c r="AD707" s="4"/>
    </row>
    <row r="708">
      <c r="A708" s="4"/>
      <c r="B708" s="4"/>
      <c r="C708" s="4"/>
      <c r="D708" s="4"/>
      <c r="E708" s="4"/>
      <c r="F708" s="4"/>
      <c r="G708" s="4"/>
      <c r="H708" s="8"/>
      <c r="I708" s="8"/>
      <c r="J708" s="8"/>
      <c r="K708" s="8"/>
      <c r="L708" s="119"/>
      <c r="M708" s="118"/>
      <c r="N708" s="119"/>
      <c r="O708" s="119"/>
      <c r="P708" s="119"/>
      <c r="Q708" s="119"/>
      <c r="R708" s="4"/>
      <c r="S708" s="4"/>
      <c r="T708" s="4"/>
      <c r="U708" s="4"/>
      <c r="V708" s="4"/>
      <c r="W708" s="4"/>
      <c r="X708" s="4"/>
      <c r="Y708" s="4"/>
      <c r="Z708" s="4"/>
      <c r="AA708" s="4"/>
      <c r="AB708" s="4"/>
      <c r="AC708" s="4"/>
      <c r="AD708" s="4"/>
    </row>
    <row r="709">
      <c r="A709" s="4"/>
      <c r="B709" s="4"/>
      <c r="C709" s="4"/>
      <c r="D709" s="4"/>
      <c r="E709" s="4"/>
      <c r="F709" s="4"/>
      <c r="G709" s="4"/>
      <c r="H709" s="8"/>
      <c r="I709" s="8"/>
      <c r="J709" s="8"/>
      <c r="K709" s="8"/>
      <c r="L709" s="119"/>
      <c r="M709" s="118"/>
      <c r="N709" s="119"/>
      <c r="O709" s="119"/>
      <c r="P709" s="119"/>
      <c r="Q709" s="119"/>
      <c r="R709" s="4"/>
      <c r="S709" s="4"/>
      <c r="T709" s="4"/>
      <c r="U709" s="4"/>
      <c r="V709" s="4"/>
      <c r="W709" s="4"/>
      <c r="X709" s="4"/>
      <c r="Y709" s="4"/>
      <c r="Z709" s="4"/>
      <c r="AA709" s="4"/>
      <c r="AB709" s="4"/>
      <c r="AC709" s="4"/>
      <c r="AD709" s="4"/>
    </row>
    <row r="710">
      <c r="A710" s="4"/>
      <c r="B710" s="4"/>
      <c r="C710" s="4"/>
      <c r="D710" s="4"/>
      <c r="E710" s="4"/>
      <c r="F710" s="4"/>
      <c r="G710" s="4"/>
      <c r="H710" s="8"/>
      <c r="I710" s="8"/>
      <c r="J710" s="8"/>
      <c r="K710" s="8"/>
      <c r="L710" s="119"/>
      <c r="M710" s="118"/>
      <c r="N710" s="119"/>
      <c r="O710" s="119"/>
      <c r="P710" s="119"/>
      <c r="Q710" s="119"/>
      <c r="R710" s="4"/>
      <c r="S710" s="4"/>
      <c r="T710" s="4"/>
      <c r="U710" s="4"/>
      <c r="V710" s="4"/>
      <c r="W710" s="4"/>
      <c r="X710" s="4"/>
      <c r="Y710" s="4"/>
      <c r="Z710" s="4"/>
      <c r="AA710" s="4"/>
      <c r="AB710" s="4"/>
      <c r="AC710" s="4"/>
      <c r="AD710" s="4"/>
    </row>
    <row r="711">
      <c r="A711" s="4"/>
      <c r="B711" s="4"/>
      <c r="C711" s="4"/>
      <c r="D711" s="4"/>
      <c r="E711" s="4"/>
      <c r="F711" s="4"/>
      <c r="G711" s="4"/>
      <c r="H711" s="8"/>
      <c r="I711" s="8"/>
      <c r="J711" s="8"/>
      <c r="K711" s="8"/>
      <c r="L711" s="119"/>
      <c r="M711" s="118"/>
      <c r="N711" s="119"/>
      <c r="O711" s="119"/>
      <c r="P711" s="119"/>
      <c r="Q711" s="119"/>
      <c r="R711" s="4"/>
      <c r="S711" s="4"/>
      <c r="T711" s="4"/>
      <c r="U711" s="4"/>
      <c r="V711" s="4"/>
      <c r="W711" s="4"/>
      <c r="X711" s="4"/>
      <c r="Y711" s="4"/>
      <c r="Z711" s="4"/>
      <c r="AA711" s="4"/>
      <c r="AB711" s="4"/>
      <c r="AC711" s="4"/>
      <c r="AD711" s="4"/>
    </row>
    <row r="712">
      <c r="A712" s="4"/>
      <c r="B712" s="4"/>
      <c r="C712" s="4"/>
      <c r="D712" s="4"/>
      <c r="E712" s="4"/>
      <c r="F712" s="4"/>
      <c r="G712" s="4"/>
      <c r="H712" s="8"/>
      <c r="I712" s="8"/>
      <c r="J712" s="8"/>
      <c r="K712" s="8"/>
      <c r="L712" s="119"/>
      <c r="M712" s="118"/>
      <c r="N712" s="119"/>
      <c r="O712" s="119"/>
      <c r="P712" s="119"/>
      <c r="Q712" s="119"/>
      <c r="R712" s="4"/>
      <c r="S712" s="4"/>
      <c r="T712" s="4"/>
      <c r="U712" s="4"/>
      <c r="V712" s="4"/>
      <c r="W712" s="4"/>
      <c r="X712" s="4"/>
      <c r="Y712" s="4"/>
      <c r="Z712" s="4"/>
      <c r="AA712" s="4"/>
      <c r="AB712" s="4"/>
      <c r="AC712" s="4"/>
      <c r="AD712" s="4"/>
    </row>
    <row r="713">
      <c r="A713" s="4"/>
      <c r="B713" s="4"/>
      <c r="C713" s="4"/>
      <c r="D713" s="4"/>
      <c r="E713" s="4"/>
      <c r="F713" s="4"/>
      <c r="G713" s="4"/>
      <c r="H713" s="8"/>
      <c r="I713" s="8"/>
      <c r="J713" s="8"/>
      <c r="K713" s="8"/>
      <c r="L713" s="119"/>
      <c r="M713" s="118"/>
      <c r="N713" s="119"/>
      <c r="O713" s="119"/>
      <c r="P713" s="119"/>
      <c r="Q713" s="119"/>
      <c r="R713" s="4"/>
      <c r="S713" s="4"/>
      <c r="T713" s="4"/>
      <c r="U713" s="4"/>
      <c r="V713" s="4"/>
      <c r="W713" s="4"/>
      <c r="X713" s="4"/>
      <c r="Y713" s="4"/>
      <c r="Z713" s="4"/>
      <c r="AA713" s="4"/>
      <c r="AB713" s="4"/>
      <c r="AC713" s="4"/>
      <c r="AD713" s="4"/>
    </row>
    <row r="714">
      <c r="A714" s="4"/>
      <c r="B714" s="4"/>
      <c r="C714" s="4"/>
      <c r="D714" s="4"/>
      <c r="E714" s="4"/>
      <c r="F714" s="4"/>
      <c r="G714" s="4"/>
      <c r="H714" s="8"/>
      <c r="I714" s="8"/>
      <c r="J714" s="8"/>
      <c r="K714" s="8"/>
      <c r="L714" s="119"/>
      <c r="M714" s="118"/>
      <c r="N714" s="119"/>
      <c r="O714" s="119"/>
      <c r="P714" s="119"/>
      <c r="Q714" s="119"/>
      <c r="R714" s="4"/>
      <c r="S714" s="4"/>
      <c r="T714" s="4"/>
      <c r="U714" s="4"/>
      <c r="V714" s="4"/>
      <c r="W714" s="4"/>
      <c r="X714" s="4"/>
      <c r="Y714" s="4"/>
      <c r="Z714" s="4"/>
      <c r="AA714" s="4"/>
      <c r="AB714" s="4"/>
      <c r="AC714" s="4"/>
      <c r="AD714" s="4"/>
    </row>
    <row r="715">
      <c r="A715" s="4"/>
      <c r="B715" s="4"/>
      <c r="C715" s="4"/>
      <c r="D715" s="4"/>
      <c r="E715" s="4"/>
      <c r="F715" s="4"/>
      <c r="G715" s="4"/>
      <c r="H715" s="8"/>
      <c r="I715" s="8"/>
      <c r="J715" s="8"/>
      <c r="K715" s="8"/>
      <c r="L715" s="119"/>
      <c r="M715" s="118"/>
      <c r="N715" s="119"/>
      <c r="O715" s="119"/>
      <c r="P715" s="119"/>
      <c r="Q715" s="119"/>
      <c r="R715" s="4"/>
      <c r="S715" s="4"/>
      <c r="T715" s="4"/>
      <c r="U715" s="4"/>
      <c r="V715" s="4"/>
      <c r="W715" s="4"/>
      <c r="X715" s="4"/>
      <c r="Y715" s="4"/>
      <c r="Z715" s="4"/>
      <c r="AA715" s="4"/>
      <c r="AB715" s="4"/>
      <c r="AC715" s="4"/>
      <c r="AD715" s="4"/>
    </row>
    <row r="716">
      <c r="A716" s="4"/>
      <c r="B716" s="4"/>
      <c r="C716" s="4"/>
      <c r="D716" s="4"/>
      <c r="E716" s="4"/>
      <c r="F716" s="4"/>
      <c r="G716" s="4"/>
      <c r="H716" s="8"/>
      <c r="I716" s="8"/>
      <c r="J716" s="8"/>
      <c r="K716" s="8"/>
      <c r="L716" s="119"/>
      <c r="M716" s="118"/>
      <c r="N716" s="119"/>
      <c r="O716" s="119"/>
      <c r="P716" s="119"/>
      <c r="Q716" s="119"/>
      <c r="R716" s="4"/>
      <c r="S716" s="4"/>
      <c r="T716" s="4"/>
      <c r="U716" s="4"/>
      <c r="V716" s="4"/>
      <c r="W716" s="4"/>
      <c r="X716" s="4"/>
      <c r="Y716" s="4"/>
      <c r="Z716" s="4"/>
      <c r="AA716" s="4"/>
      <c r="AB716" s="4"/>
      <c r="AC716" s="4"/>
      <c r="AD716" s="4"/>
    </row>
    <row r="717">
      <c r="A717" s="4"/>
      <c r="B717" s="4"/>
      <c r="C717" s="4"/>
      <c r="D717" s="4"/>
      <c r="E717" s="4"/>
      <c r="F717" s="4"/>
      <c r="G717" s="4"/>
      <c r="H717" s="8"/>
      <c r="I717" s="8"/>
      <c r="J717" s="8"/>
      <c r="K717" s="8"/>
      <c r="L717" s="119"/>
      <c r="M717" s="118"/>
      <c r="N717" s="119"/>
      <c r="O717" s="119"/>
      <c r="P717" s="119"/>
      <c r="Q717" s="119"/>
      <c r="R717" s="4"/>
      <c r="S717" s="4"/>
      <c r="T717" s="4"/>
      <c r="U717" s="4"/>
      <c r="V717" s="4"/>
      <c r="W717" s="4"/>
      <c r="X717" s="4"/>
      <c r="Y717" s="4"/>
      <c r="Z717" s="4"/>
      <c r="AA717" s="4"/>
      <c r="AB717" s="4"/>
      <c r="AC717" s="4"/>
      <c r="AD717" s="4"/>
    </row>
    <row r="718">
      <c r="A718" s="4"/>
      <c r="B718" s="4"/>
      <c r="C718" s="4"/>
      <c r="D718" s="4"/>
      <c r="E718" s="4"/>
      <c r="F718" s="4"/>
      <c r="G718" s="4"/>
      <c r="H718" s="8"/>
      <c r="I718" s="8"/>
      <c r="J718" s="8"/>
      <c r="K718" s="8"/>
      <c r="L718" s="119"/>
      <c r="M718" s="118"/>
      <c r="N718" s="119"/>
      <c r="O718" s="119"/>
      <c r="P718" s="119"/>
      <c r="Q718" s="119"/>
      <c r="R718" s="4"/>
      <c r="S718" s="4"/>
      <c r="T718" s="4"/>
      <c r="U718" s="4"/>
      <c r="V718" s="4"/>
      <c r="W718" s="4"/>
      <c r="X718" s="4"/>
      <c r="Y718" s="4"/>
      <c r="Z718" s="4"/>
      <c r="AA718" s="4"/>
      <c r="AB718" s="4"/>
      <c r="AC718" s="4"/>
      <c r="AD718" s="4"/>
    </row>
    <row r="719">
      <c r="A719" s="4"/>
      <c r="B719" s="4"/>
      <c r="C719" s="4"/>
      <c r="D719" s="4"/>
      <c r="E719" s="4"/>
      <c r="F719" s="4"/>
      <c r="G719" s="4"/>
      <c r="H719" s="8"/>
      <c r="I719" s="8"/>
      <c r="J719" s="8"/>
      <c r="K719" s="8"/>
      <c r="L719" s="119"/>
      <c r="M719" s="118"/>
      <c r="N719" s="119"/>
      <c r="O719" s="119"/>
      <c r="P719" s="119"/>
      <c r="Q719" s="119"/>
      <c r="R719" s="4"/>
      <c r="S719" s="4"/>
      <c r="T719" s="4"/>
      <c r="U719" s="4"/>
      <c r="V719" s="4"/>
      <c r="W719" s="4"/>
      <c r="X719" s="4"/>
      <c r="Y719" s="4"/>
      <c r="Z719" s="4"/>
      <c r="AA719" s="4"/>
      <c r="AB719" s="4"/>
      <c r="AC719" s="4"/>
      <c r="AD719" s="4"/>
    </row>
    <row r="720">
      <c r="A720" s="4"/>
      <c r="B720" s="4"/>
      <c r="C720" s="4"/>
      <c r="D720" s="4"/>
      <c r="E720" s="4"/>
      <c r="F720" s="4"/>
      <c r="G720" s="4"/>
      <c r="H720" s="8"/>
      <c r="I720" s="8"/>
      <c r="J720" s="8"/>
      <c r="K720" s="8"/>
      <c r="L720" s="119"/>
      <c r="M720" s="118"/>
      <c r="N720" s="119"/>
      <c r="O720" s="119"/>
      <c r="P720" s="119"/>
      <c r="Q720" s="119"/>
      <c r="R720" s="4"/>
      <c r="S720" s="4"/>
      <c r="T720" s="4"/>
      <c r="U720" s="4"/>
      <c r="V720" s="4"/>
      <c r="W720" s="4"/>
      <c r="X720" s="4"/>
      <c r="Y720" s="4"/>
      <c r="Z720" s="4"/>
      <c r="AA720" s="4"/>
      <c r="AB720" s="4"/>
      <c r="AC720" s="4"/>
      <c r="AD720" s="4"/>
    </row>
    <row r="721">
      <c r="A721" s="4"/>
      <c r="B721" s="4"/>
      <c r="C721" s="4"/>
      <c r="D721" s="4"/>
      <c r="E721" s="4"/>
      <c r="F721" s="4"/>
      <c r="G721" s="4"/>
      <c r="H721" s="8"/>
      <c r="I721" s="8"/>
      <c r="J721" s="8"/>
      <c r="K721" s="8"/>
      <c r="L721" s="119"/>
      <c r="M721" s="118"/>
      <c r="N721" s="119"/>
      <c r="O721" s="119"/>
      <c r="P721" s="119"/>
      <c r="Q721" s="119"/>
      <c r="R721" s="4"/>
      <c r="S721" s="4"/>
      <c r="T721" s="4"/>
      <c r="U721" s="4"/>
      <c r="V721" s="4"/>
      <c r="W721" s="4"/>
      <c r="X721" s="4"/>
      <c r="Y721" s="4"/>
      <c r="Z721" s="4"/>
      <c r="AA721" s="4"/>
      <c r="AB721" s="4"/>
      <c r="AC721" s="4"/>
      <c r="AD721" s="4"/>
    </row>
    <row r="722">
      <c r="A722" s="4"/>
      <c r="B722" s="4"/>
      <c r="C722" s="4"/>
      <c r="D722" s="4"/>
      <c r="E722" s="4"/>
      <c r="F722" s="4"/>
      <c r="G722" s="4"/>
      <c r="H722" s="8"/>
      <c r="I722" s="8"/>
      <c r="J722" s="8"/>
      <c r="K722" s="8"/>
      <c r="L722" s="119"/>
      <c r="M722" s="118"/>
      <c r="N722" s="119"/>
      <c r="O722" s="119"/>
      <c r="P722" s="119"/>
      <c r="Q722" s="119"/>
      <c r="R722" s="4"/>
      <c r="S722" s="4"/>
      <c r="T722" s="4"/>
      <c r="U722" s="4"/>
      <c r="V722" s="4"/>
      <c r="W722" s="4"/>
      <c r="X722" s="4"/>
      <c r="Y722" s="4"/>
      <c r="Z722" s="4"/>
      <c r="AA722" s="4"/>
      <c r="AB722" s="4"/>
      <c r="AC722" s="4"/>
      <c r="AD722" s="4"/>
    </row>
    <row r="723">
      <c r="A723" s="4"/>
      <c r="B723" s="4"/>
      <c r="C723" s="4"/>
      <c r="D723" s="4"/>
      <c r="E723" s="4"/>
      <c r="F723" s="4"/>
      <c r="G723" s="4"/>
      <c r="H723" s="8"/>
      <c r="I723" s="8"/>
      <c r="J723" s="8"/>
      <c r="K723" s="8"/>
      <c r="L723" s="119"/>
      <c r="M723" s="118"/>
      <c r="N723" s="119"/>
      <c r="O723" s="119"/>
      <c r="P723" s="119"/>
      <c r="Q723" s="119"/>
      <c r="R723" s="4"/>
      <c r="S723" s="4"/>
      <c r="T723" s="4"/>
      <c r="U723" s="4"/>
      <c r="V723" s="4"/>
      <c r="W723" s="4"/>
      <c r="X723" s="4"/>
      <c r="Y723" s="4"/>
      <c r="Z723" s="4"/>
      <c r="AA723" s="4"/>
      <c r="AB723" s="4"/>
      <c r="AC723" s="4"/>
      <c r="AD723" s="4"/>
    </row>
    <row r="724">
      <c r="A724" s="4"/>
      <c r="B724" s="4"/>
      <c r="C724" s="4"/>
      <c r="D724" s="4"/>
      <c r="E724" s="4"/>
      <c r="F724" s="4"/>
      <c r="G724" s="4"/>
      <c r="H724" s="8"/>
      <c r="I724" s="8"/>
      <c r="J724" s="8"/>
      <c r="K724" s="8"/>
      <c r="L724" s="119"/>
      <c r="M724" s="118"/>
      <c r="N724" s="119"/>
      <c r="O724" s="119"/>
      <c r="P724" s="119"/>
      <c r="Q724" s="119"/>
      <c r="R724" s="4"/>
      <c r="S724" s="4"/>
      <c r="T724" s="4"/>
      <c r="U724" s="4"/>
      <c r="V724" s="4"/>
      <c r="W724" s="4"/>
      <c r="X724" s="4"/>
      <c r="Y724" s="4"/>
      <c r="Z724" s="4"/>
      <c r="AA724" s="4"/>
      <c r="AB724" s="4"/>
      <c r="AC724" s="4"/>
      <c r="AD724" s="4"/>
    </row>
    <row r="725">
      <c r="A725" s="4"/>
      <c r="B725" s="4"/>
      <c r="C725" s="4"/>
      <c r="D725" s="4"/>
      <c r="E725" s="4"/>
      <c r="F725" s="4"/>
      <c r="G725" s="4"/>
      <c r="H725" s="8"/>
      <c r="I725" s="8"/>
      <c r="J725" s="8"/>
      <c r="K725" s="8"/>
      <c r="L725" s="119"/>
      <c r="M725" s="118"/>
      <c r="N725" s="119"/>
      <c r="O725" s="119"/>
      <c r="P725" s="119"/>
      <c r="Q725" s="119"/>
      <c r="R725" s="4"/>
      <c r="S725" s="4"/>
      <c r="T725" s="4"/>
      <c r="U725" s="4"/>
      <c r="V725" s="4"/>
      <c r="W725" s="4"/>
      <c r="X725" s="4"/>
      <c r="Y725" s="4"/>
      <c r="Z725" s="4"/>
      <c r="AA725" s="4"/>
      <c r="AB725" s="4"/>
      <c r="AC725" s="4"/>
      <c r="AD725" s="4"/>
    </row>
    <row r="726">
      <c r="A726" s="4"/>
      <c r="B726" s="4"/>
      <c r="C726" s="4"/>
      <c r="D726" s="4"/>
      <c r="E726" s="4"/>
      <c r="F726" s="4"/>
      <c r="G726" s="4"/>
      <c r="H726" s="8"/>
      <c r="I726" s="8"/>
      <c r="J726" s="8"/>
      <c r="K726" s="8"/>
      <c r="L726" s="119"/>
      <c r="M726" s="118"/>
      <c r="N726" s="119"/>
      <c r="O726" s="119"/>
      <c r="P726" s="119"/>
      <c r="Q726" s="119"/>
      <c r="R726" s="4"/>
      <c r="S726" s="4"/>
      <c r="T726" s="4"/>
      <c r="U726" s="4"/>
      <c r="V726" s="4"/>
      <c r="W726" s="4"/>
      <c r="X726" s="4"/>
      <c r="Y726" s="4"/>
      <c r="Z726" s="4"/>
      <c r="AA726" s="4"/>
      <c r="AB726" s="4"/>
      <c r="AC726" s="4"/>
      <c r="AD726" s="4"/>
    </row>
    <row r="727">
      <c r="A727" s="4"/>
      <c r="B727" s="4"/>
      <c r="C727" s="4"/>
      <c r="D727" s="4"/>
      <c r="E727" s="4"/>
      <c r="F727" s="4"/>
      <c r="G727" s="4"/>
      <c r="H727" s="8"/>
      <c r="I727" s="8"/>
      <c r="J727" s="8"/>
      <c r="K727" s="8"/>
      <c r="L727" s="119"/>
      <c r="M727" s="118"/>
      <c r="N727" s="119"/>
      <c r="O727" s="119"/>
      <c r="P727" s="119"/>
      <c r="Q727" s="119"/>
      <c r="R727" s="4"/>
      <c r="S727" s="4"/>
      <c r="T727" s="4"/>
      <c r="U727" s="4"/>
      <c r="V727" s="4"/>
      <c r="W727" s="4"/>
      <c r="X727" s="4"/>
      <c r="Y727" s="4"/>
      <c r="Z727" s="4"/>
      <c r="AA727" s="4"/>
      <c r="AB727" s="4"/>
      <c r="AC727" s="4"/>
      <c r="AD727" s="4"/>
    </row>
    <row r="728">
      <c r="A728" s="4"/>
      <c r="B728" s="4"/>
      <c r="C728" s="4"/>
      <c r="D728" s="4"/>
      <c r="E728" s="4"/>
      <c r="F728" s="4"/>
      <c r="G728" s="4"/>
      <c r="H728" s="8"/>
      <c r="I728" s="8"/>
      <c r="J728" s="8"/>
      <c r="K728" s="8"/>
      <c r="L728" s="119"/>
      <c r="M728" s="118"/>
      <c r="N728" s="119"/>
      <c r="O728" s="119"/>
      <c r="P728" s="119"/>
      <c r="Q728" s="119"/>
      <c r="R728" s="4"/>
      <c r="S728" s="4"/>
      <c r="T728" s="4"/>
      <c r="U728" s="4"/>
      <c r="V728" s="4"/>
      <c r="W728" s="4"/>
      <c r="X728" s="4"/>
      <c r="Y728" s="4"/>
      <c r="Z728" s="4"/>
      <c r="AA728" s="4"/>
      <c r="AB728" s="4"/>
      <c r="AC728" s="4"/>
      <c r="AD728" s="4"/>
    </row>
    <row r="729">
      <c r="A729" s="4"/>
      <c r="B729" s="4"/>
      <c r="C729" s="4"/>
      <c r="D729" s="4"/>
      <c r="E729" s="4"/>
      <c r="F729" s="4"/>
      <c r="G729" s="4"/>
      <c r="H729" s="8"/>
      <c r="I729" s="8"/>
      <c r="J729" s="8"/>
      <c r="K729" s="8"/>
      <c r="L729" s="119"/>
      <c r="M729" s="118"/>
      <c r="N729" s="119"/>
      <c r="O729" s="119"/>
      <c r="P729" s="119"/>
      <c r="Q729" s="119"/>
      <c r="R729" s="4"/>
      <c r="S729" s="4"/>
      <c r="T729" s="4"/>
      <c r="U729" s="4"/>
      <c r="V729" s="4"/>
      <c r="W729" s="4"/>
      <c r="X729" s="4"/>
      <c r="Y729" s="4"/>
      <c r="Z729" s="4"/>
      <c r="AA729" s="4"/>
      <c r="AB729" s="4"/>
      <c r="AC729" s="4"/>
      <c r="AD729" s="4"/>
    </row>
    <row r="730">
      <c r="A730" s="4"/>
      <c r="B730" s="4"/>
      <c r="C730" s="4"/>
      <c r="D730" s="4"/>
      <c r="E730" s="4"/>
      <c r="F730" s="4"/>
      <c r="G730" s="4"/>
      <c r="H730" s="8"/>
      <c r="I730" s="8"/>
      <c r="J730" s="8"/>
      <c r="K730" s="8"/>
      <c r="L730" s="119"/>
      <c r="M730" s="118"/>
      <c r="N730" s="119"/>
      <c r="O730" s="119"/>
      <c r="P730" s="119"/>
      <c r="Q730" s="119"/>
      <c r="R730" s="4"/>
      <c r="S730" s="4"/>
      <c r="T730" s="4"/>
      <c r="U730" s="4"/>
      <c r="V730" s="4"/>
      <c r="W730" s="4"/>
      <c r="X730" s="4"/>
      <c r="Y730" s="4"/>
      <c r="Z730" s="4"/>
      <c r="AA730" s="4"/>
      <c r="AB730" s="4"/>
      <c r="AC730" s="4"/>
      <c r="AD730" s="4"/>
    </row>
    <row r="731">
      <c r="A731" s="4"/>
      <c r="B731" s="4"/>
      <c r="C731" s="4"/>
      <c r="D731" s="4"/>
      <c r="E731" s="4"/>
      <c r="F731" s="4"/>
      <c r="G731" s="4"/>
      <c r="H731" s="8"/>
      <c r="I731" s="8"/>
      <c r="J731" s="8"/>
      <c r="K731" s="8"/>
      <c r="L731" s="119"/>
      <c r="M731" s="118"/>
      <c r="N731" s="119"/>
      <c r="O731" s="119"/>
      <c r="P731" s="119"/>
      <c r="Q731" s="119"/>
      <c r="R731" s="4"/>
      <c r="S731" s="4"/>
      <c r="T731" s="4"/>
      <c r="U731" s="4"/>
      <c r="V731" s="4"/>
      <c r="W731" s="4"/>
      <c r="X731" s="4"/>
      <c r="Y731" s="4"/>
      <c r="Z731" s="4"/>
      <c r="AA731" s="4"/>
      <c r="AB731" s="4"/>
      <c r="AC731" s="4"/>
      <c r="AD731" s="4"/>
    </row>
    <row r="732">
      <c r="A732" s="4"/>
      <c r="B732" s="4"/>
      <c r="C732" s="4"/>
      <c r="D732" s="4"/>
      <c r="E732" s="4"/>
      <c r="F732" s="4"/>
      <c r="G732" s="4"/>
      <c r="H732" s="8"/>
      <c r="I732" s="8"/>
      <c r="J732" s="8"/>
      <c r="K732" s="8"/>
      <c r="L732" s="119"/>
      <c r="M732" s="118"/>
      <c r="N732" s="119"/>
      <c r="O732" s="119"/>
      <c r="P732" s="119"/>
      <c r="Q732" s="119"/>
      <c r="R732" s="4"/>
      <c r="S732" s="4"/>
      <c r="T732" s="4"/>
      <c r="U732" s="4"/>
      <c r="V732" s="4"/>
      <c r="W732" s="4"/>
      <c r="X732" s="4"/>
      <c r="Y732" s="4"/>
      <c r="Z732" s="4"/>
      <c r="AA732" s="4"/>
      <c r="AB732" s="4"/>
      <c r="AC732" s="4"/>
      <c r="AD732" s="4"/>
    </row>
    <row r="733">
      <c r="A733" s="4"/>
      <c r="B733" s="4"/>
      <c r="C733" s="4"/>
      <c r="D733" s="4"/>
      <c r="E733" s="4"/>
      <c r="F733" s="4"/>
      <c r="G733" s="4"/>
      <c r="H733" s="8"/>
      <c r="I733" s="8"/>
      <c r="J733" s="8"/>
      <c r="K733" s="8"/>
      <c r="L733" s="119"/>
      <c r="M733" s="118"/>
      <c r="N733" s="119"/>
      <c r="O733" s="119"/>
      <c r="P733" s="119"/>
      <c r="Q733" s="119"/>
      <c r="R733" s="4"/>
      <c r="S733" s="4"/>
      <c r="T733" s="4"/>
      <c r="U733" s="4"/>
      <c r="V733" s="4"/>
      <c r="W733" s="4"/>
      <c r="X733" s="4"/>
      <c r="Y733" s="4"/>
      <c r="Z733" s="4"/>
      <c r="AA733" s="4"/>
      <c r="AB733" s="4"/>
      <c r="AC733" s="4"/>
      <c r="AD733" s="4"/>
    </row>
    <row r="734">
      <c r="A734" s="4"/>
      <c r="B734" s="4"/>
      <c r="C734" s="4"/>
      <c r="D734" s="4"/>
      <c r="E734" s="4"/>
      <c r="F734" s="4"/>
      <c r="G734" s="4"/>
      <c r="H734" s="8"/>
      <c r="I734" s="8"/>
      <c r="J734" s="8"/>
      <c r="K734" s="8"/>
      <c r="L734" s="119"/>
      <c r="M734" s="118"/>
      <c r="N734" s="119"/>
      <c r="O734" s="119"/>
      <c r="P734" s="119"/>
      <c r="Q734" s="119"/>
      <c r="R734" s="4"/>
      <c r="S734" s="4"/>
      <c r="T734" s="4"/>
      <c r="U734" s="4"/>
      <c r="V734" s="4"/>
      <c r="W734" s="4"/>
      <c r="X734" s="4"/>
      <c r="Y734" s="4"/>
      <c r="Z734" s="4"/>
      <c r="AA734" s="4"/>
      <c r="AB734" s="4"/>
      <c r="AC734" s="4"/>
      <c r="AD734" s="4"/>
    </row>
    <row r="735">
      <c r="A735" s="4"/>
      <c r="B735" s="4"/>
      <c r="C735" s="4"/>
      <c r="D735" s="4"/>
      <c r="E735" s="4"/>
      <c r="F735" s="4"/>
      <c r="G735" s="4"/>
      <c r="H735" s="8"/>
      <c r="I735" s="8"/>
      <c r="J735" s="8"/>
      <c r="K735" s="8"/>
      <c r="L735" s="119"/>
      <c r="M735" s="118"/>
      <c r="N735" s="119"/>
      <c r="O735" s="119"/>
      <c r="P735" s="119"/>
      <c r="Q735" s="119"/>
      <c r="R735" s="4"/>
      <c r="S735" s="4"/>
      <c r="T735" s="4"/>
      <c r="U735" s="4"/>
      <c r="V735" s="4"/>
      <c r="W735" s="4"/>
      <c r="X735" s="4"/>
      <c r="Y735" s="4"/>
      <c r="Z735" s="4"/>
      <c r="AA735" s="4"/>
      <c r="AB735" s="4"/>
      <c r="AC735" s="4"/>
      <c r="AD735" s="4"/>
    </row>
    <row r="736">
      <c r="A736" s="4"/>
      <c r="B736" s="4"/>
      <c r="C736" s="4"/>
      <c r="D736" s="4"/>
      <c r="E736" s="4"/>
      <c r="F736" s="4"/>
      <c r="G736" s="4"/>
      <c r="H736" s="8"/>
      <c r="I736" s="8"/>
      <c r="J736" s="8"/>
      <c r="K736" s="8"/>
      <c r="L736" s="119"/>
      <c r="M736" s="118"/>
      <c r="N736" s="119"/>
      <c r="O736" s="119"/>
      <c r="P736" s="119"/>
      <c r="Q736" s="119"/>
      <c r="R736" s="4"/>
      <c r="S736" s="4"/>
      <c r="T736" s="4"/>
      <c r="U736" s="4"/>
      <c r="V736" s="4"/>
      <c r="W736" s="4"/>
      <c r="X736" s="4"/>
      <c r="Y736" s="4"/>
      <c r="Z736" s="4"/>
      <c r="AA736" s="4"/>
      <c r="AB736" s="4"/>
      <c r="AC736" s="4"/>
      <c r="AD736" s="4"/>
    </row>
    <row r="737">
      <c r="A737" s="4"/>
      <c r="B737" s="4"/>
      <c r="C737" s="4"/>
      <c r="D737" s="4"/>
      <c r="E737" s="4"/>
      <c r="F737" s="4"/>
      <c r="G737" s="4"/>
      <c r="H737" s="8"/>
      <c r="I737" s="8"/>
      <c r="J737" s="8"/>
      <c r="K737" s="8"/>
      <c r="L737" s="119"/>
      <c r="M737" s="118"/>
      <c r="N737" s="119"/>
      <c r="O737" s="119"/>
      <c r="P737" s="119"/>
      <c r="Q737" s="119"/>
      <c r="R737" s="4"/>
      <c r="S737" s="4"/>
      <c r="T737" s="4"/>
      <c r="U737" s="4"/>
      <c r="V737" s="4"/>
      <c r="W737" s="4"/>
      <c r="X737" s="4"/>
      <c r="Y737" s="4"/>
      <c r="Z737" s="4"/>
      <c r="AA737" s="4"/>
      <c r="AB737" s="4"/>
      <c r="AC737" s="4"/>
      <c r="AD737" s="4"/>
    </row>
    <row r="738">
      <c r="A738" s="4"/>
      <c r="B738" s="4"/>
      <c r="C738" s="4"/>
      <c r="D738" s="4"/>
      <c r="E738" s="4"/>
      <c r="F738" s="4"/>
      <c r="G738" s="4"/>
      <c r="H738" s="8"/>
      <c r="I738" s="8"/>
      <c r="J738" s="8"/>
      <c r="K738" s="8"/>
      <c r="L738" s="119"/>
      <c r="M738" s="118"/>
      <c r="N738" s="119"/>
      <c r="O738" s="119"/>
      <c r="P738" s="119"/>
      <c r="Q738" s="119"/>
      <c r="R738" s="4"/>
      <c r="S738" s="4"/>
      <c r="T738" s="4"/>
      <c r="U738" s="4"/>
      <c r="V738" s="4"/>
      <c r="W738" s="4"/>
      <c r="X738" s="4"/>
      <c r="Y738" s="4"/>
      <c r="Z738" s="4"/>
      <c r="AA738" s="4"/>
      <c r="AB738" s="4"/>
      <c r="AC738" s="4"/>
      <c r="AD738" s="4"/>
    </row>
    <row r="739">
      <c r="A739" s="4"/>
      <c r="B739" s="4"/>
      <c r="C739" s="4"/>
      <c r="D739" s="4"/>
      <c r="E739" s="4"/>
      <c r="F739" s="4"/>
      <c r="G739" s="4"/>
      <c r="H739" s="8"/>
      <c r="I739" s="8"/>
      <c r="J739" s="8"/>
      <c r="K739" s="8"/>
      <c r="L739" s="119"/>
      <c r="M739" s="118"/>
      <c r="N739" s="119"/>
      <c r="O739" s="119"/>
      <c r="P739" s="119"/>
      <c r="Q739" s="119"/>
      <c r="R739" s="4"/>
      <c r="S739" s="4"/>
      <c r="T739" s="4"/>
      <c r="U739" s="4"/>
      <c r="V739" s="4"/>
      <c r="W739" s="4"/>
      <c r="X739" s="4"/>
      <c r="Y739" s="4"/>
      <c r="Z739" s="4"/>
      <c r="AA739" s="4"/>
      <c r="AB739" s="4"/>
      <c r="AC739" s="4"/>
      <c r="AD739" s="4"/>
    </row>
    <row r="740">
      <c r="A740" s="4"/>
      <c r="B740" s="4"/>
      <c r="C740" s="4"/>
      <c r="D740" s="4"/>
      <c r="E740" s="4"/>
      <c r="F740" s="4"/>
      <c r="G740" s="4"/>
      <c r="H740" s="8"/>
      <c r="I740" s="8"/>
      <c r="J740" s="8"/>
      <c r="K740" s="8"/>
      <c r="L740" s="119"/>
      <c r="M740" s="118"/>
      <c r="N740" s="119"/>
      <c r="O740" s="119"/>
      <c r="P740" s="119"/>
      <c r="Q740" s="119"/>
      <c r="R740" s="4"/>
      <c r="S740" s="4"/>
      <c r="T740" s="4"/>
      <c r="U740" s="4"/>
      <c r="V740" s="4"/>
      <c r="W740" s="4"/>
      <c r="X740" s="4"/>
      <c r="Y740" s="4"/>
      <c r="Z740" s="4"/>
      <c r="AA740" s="4"/>
      <c r="AB740" s="4"/>
      <c r="AC740" s="4"/>
      <c r="AD740" s="4"/>
    </row>
    <row r="741">
      <c r="A741" s="4"/>
      <c r="B741" s="4"/>
      <c r="C741" s="4"/>
      <c r="D741" s="4"/>
      <c r="E741" s="4"/>
      <c r="F741" s="4"/>
      <c r="G741" s="4"/>
      <c r="H741" s="8"/>
      <c r="I741" s="8"/>
      <c r="J741" s="8"/>
      <c r="K741" s="8"/>
      <c r="L741" s="119"/>
      <c r="M741" s="118"/>
      <c r="N741" s="119"/>
      <c r="O741" s="119"/>
      <c r="P741" s="119"/>
      <c r="Q741" s="119"/>
      <c r="R741" s="4"/>
      <c r="S741" s="4"/>
      <c r="T741" s="4"/>
      <c r="U741" s="4"/>
      <c r="V741" s="4"/>
      <c r="W741" s="4"/>
      <c r="X741" s="4"/>
      <c r="Y741" s="4"/>
      <c r="Z741" s="4"/>
      <c r="AA741" s="4"/>
      <c r="AB741" s="4"/>
      <c r="AC741" s="4"/>
      <c r="AD741" s="4"/>
    </row>
    <row r="742">
      <c r="A742" s="4"/>
      <c r="B742" s="4"/>
      <c r="C742" s="4"/>
      <c r="D742" s="4"/>
      <c r="E742" s="4"/>
      <c r="F742" s="4"/>
      <c r="G742" s="4"/>
      <c r="H742" s="8"/>
      <c r="I742" s="8"/>
      <c r="J742" s="8"/>
      <c r="K742" s="8"/>
      <c r="L742" s="119"/>
      <c r="M742" s="118"/>
      <c r="N742" s="119"/>
      <c r="O742" s="119"/>
      <c r="P742" s="119"/>
      <c r="Q742" s="119"/>
      <c r="R742" s="4"/>
      <c r="S742" s="4"/>
      <c r="T742" s="4"/>
      <c r="U742" s="4"/>
      <c r="V742" s="4"/>
      <c r="W742" s="4"/>
      <c r="X742" s="4"/>
      <c r="Y742" s="4"/>
      <c r="Z742" s="4"/>
      <c r="AA742" s="4"/>
      <c r="AB742" s="4"/>
      <c r="AC742" s="4"/>
      <c r="AD742" s="4"/>
    </row>
    <row r="743">
      <c r="A743" s="4"/>
      <c r="B743" s="4"/>
      <c r="C743" s="4"/>
      <c r="D743" s="4"/>
      <c r="E743" s="4"/>
      <c r="F743" s="4"/>
      <c r="G743" s="4"/>
      <c r="H743" s="8"/>
      <c r="I743" s="8"/>
      <c r="J743" s="8"/>
      <c r="K743" s="8"/>
      <c r="L743" s="119"/>
      <c r="M743" s="118"/>
      <c r="N743" s="119"/>
      <c r="O743" s="119"/>
      <c r="P743" s="119"/>
      <c r="Q743" s="119"/>
      <c r="R743" s="4"/>
      <c r="S743" s="4"/>
      <c r="T743" s="4"/>
      <c r="U743" s="4"/>
      <c r="V743" s="4"/>
      <c r="W743" s="4"/>
      <c r="X743" s="4"/>
      <c r="Y743" s="4"/>
      <c r="Z743" s="4"/>
      <c r="AA743" s="4"/>
      <c r="AB743" s="4"/>
      <c r="AC743" s="4"/>
      <c r="AD743" s="4"/>
    </row>
    <row r="744">
      <c r="A744" s="4"/>
      <c r="B744" s="4"/>
      <c r="C744" s="4"/>
      <c r="D744" s="4"/>
      <c r="E744" s="4"/>
      <c r="F744" s="4"/>
      <c r="G744" s="4"/>
      <c r="H744" s="8"/>
      <c r="I744" s="8"/>
      <c r="J744" s="8"/>
      <c r="K744" s="8"/>
      <c r="L744" s="119"/>
      <c r="M744" s="118"/>
      <c r="N744" s="119"/>
      <c r="O744" s="119"/>
      <c r="P744" s="119"/>
      <c r="Q744" s="119"/>
      <c r="R744" s="4"/>
      <c r="S744" s="4"/>
      <c r="T744" s="4"/>
      <c r="U744" s="4"/>
      <c r="V744" s="4"/>
      <c r="W744" s="4"/>
      <c r="X744" s="4"/>
      <c r="Y744" s="4"/>
      <c r="Z744" s="4"/>
      <c r="AA744" s="4"/>
      <c r="AB744" s="4"/>
      <c r="AC744" s="4"/>
      <c r="AD744" s="4"/>
    </row>
    <row r="745">
      <c r="A745" s="4"/>
      <c r="B745" s="4"/>
      <c r="C745" s="4"/>
      <c r="D745" s="4"/>
      <c r="E745" s="4"/>
      <c r="F745" s="4"/>
      <c r="G745" s="4"/>
      <c r="H745" s="8"/>
      <c r="I745" s="8"/>
      <c r="J745" s="8"/>
      <c r="K745" s="8"/>
      <c r="L745" s="119"/>
      <c r="M745" s="118"/>
      <c r="N745" s="119"/>
      <c r="O745" s="119"/>
      <c r="P745" s="119"/>
      <c r="Q745" s="119"/>
      <c r="R745" s="4"/>
      <c r="S745" s="4"/>
      <c r="T745" s="4"/>
      <c r="U745" s="4"/>
      <c r="V745" s="4"/>
      <c r="W745" s="4"/>
      <c r="X745" s="4"/>
      <c r="Y745" s="4"/>
      <c r="Z745" s="4"/>
      <c r="AA745" s="4"/>
      <c r="AB745" s="4"/>
      <c r="AC745" s="4"/>
      <c r="AD745" s="4"/>
    </row>
    <row r="746">
      <c r="A746" s="4"/>
      <c r="B746" s="4"/>
      <c r="C746" s="4"/>
      <c r="D746" s="4"/>
      <c r="E746" s="4"/>
      <c r="F746" s="4"/>
      <c r="G746" s="4"/>
      <c r="H746" s="8"/>
      <c r="I746" s="8"/>
      <c r="J746" s="8"/>
      <c r="K746" s="8"/>
      <c r="L746" s="119"/>
      <c r="M746" s="118"/>
      <c r="N746" s="119"/>
      <c r="O746" s="119"/>
      <c r="P746" s="119"/>
      <c r="Q746" s="119"/>
      <c r="R746" s="4"/>
      <c r="S746" s="4"/>
      <c r="T746" s="4"/>
      <c r="U746" s="4"/>
      <c r="V746" s="4"/>
      <c r="W746" s="4"/>
      <c r="X746" s="4"/>
      <c r="Y746" s="4"/>
      <c r="Z746" s="4"/>
      <c r="AA746" s="4"/>
      <c r="AB746" s="4"/>
      <c r="AC746" s="4"/>
      <c r="AD746" s="4"/>
    </row>
    <row r="747">
      <c r="A747" s="4"/>
      <c r="B747" s="4"/>
      <c r="C747" s="4"/>
      <c r="D747" s="4"/>
      <c r="E747" s="4"/>
      <c r="F747" s="4"/>
      <c r="G747" s="4"/>
      <c r="H747" s="8"/>
      <c r="I747" s="8"/>
      <c r="J747" s="8"/>
      <c r="K747" s="8"/>
      <c r="L747" s="119"/>
      <c r="M747" s="118"/>
      <c r="N747" s="119"/>
      <c r="O747" s="119"/>
      <c r="P747" s="119"/>
      <c r="Q747" s="119"/>
      <c r="R747" s="4"/>
      <c r="S747" s="4"/>
      <c r="T747" s="4"/>
      <c r="U747" s="4"/>
      <c r="V747" s="4"/>
      <c r="W747" s="4"/>
      <c r="X747" s="4"/>
      <c r="Y747" s="4"/>
      <c r="Z747" s="4"/>
      <c r="AA747" s="4"/>
      <c r="AB747" s="4"/>
      <c r="AC747" s="4"/>
      <c r="AD747" s="4"/>
    </row>
    <row r="748">
      <c r="A748" s="4"/>
      <c r="B748" s="4"/>
      <c r="C748" s="4"/>
      <c r="D748" s="4"/>
      <c r="E748" s="4"/>
      <c r="F748" s="4"/>
      <c r="G748" s="4"/>
      <c r="H748" s="8"/>
      <c r="I748" s="8"/>
      <c r="J748" s="8"/>
      <c r="K748" s="8"/>
      <c r="L748" s="119"/>
      <c r="M748" s="118"/>
      <c r="N748" s="119"/>
      <c r="O748" s="119"/>
      <c r="P748" s="119"/>
      <c r="Q748" s="119"/>
      <c r="R748" s="4"/>
      <c r="S748" s="4"/>
      <c r="T748" s="4"/>
      <c r="U748" s="4"/>
      <c r="V748" s="4"/>
      <c r="W748" s="4"/>
      <c r="X748" s="4"/>
      <c r="Y748" s="4"/>
      <c r="Z748" s="4"/>
      <c r="AA748" s="4"/>
      <c r="AB748" s="4"/>
      <c r="AC748" s="4"/>
      <c r="AD748" s="4"/>
    </row>
    <row r="749">
      <c r="A749" s="4"/>
      <c r="B749" s="4"/>
      <c r="C749" s="4"/>
      <c r="D749" s="4"/>
      <c r="E749" s="4"/>
      <c r="F749" s="4"/>
      <c r="G749" s="4"/>
      <c r="H749" s="8"/>
      <c r="I749" s="8"/>
      <c r="J749" s="8"/>
      <c r="K749" s="8"/>
      <c r="L749" s="119"/>
      <c r="M749" s="118"/>
      <c r="N749" s="119"/>
      <c r="O749" s="119"/>
      <c r="P749" s="119"/>
      <c r="Q749" s="119"/>
      <c r="R749" s="4"/>
      <c r="S749" s="4"/>
      <c r="T749" s="4"/>
      <c r="U749" s="4"/>
      <c r="V749" s="4"/>
      <c r="W749" s="4"/>
      <c r="X749" s="4"/>
      <c r="Y749" s="4"/>
      <c r="Z749" s="4"/>
      <c r="AA749" s="4"/>
      <c r="AB749" s="4"/>
      <c r="AC749" s="4"/>
      <c r="AD749" s="4"/>
    </row>
    <row r="750">
      <c r="A750" s="4"/>
      <c r="B750" s="4"/>
      <c r="C750" s="4"/>
      <c r="D750" s="4"/>
      <c r="E750" s="4"/>
      <c r="F750" s="4"/>
      <c r="G750" s="4"/>
      <c r="H750" s="8"/>
      <c r="I750" s="8"/>
      <c r="J750" s="8"/>
      <c r="K750" s="8"/>
      <c r="L750" s="119"/>
      <c r="M750" s="118"/>
      <c r="N750" s="119"/>
      <c r="O750" s="119"/>
      <c r="P750" s="119"/>
      <c r="Q750" s="119"/>
      <c r="R750" s="4"/>
      <c r="S750" s="4"/>
      <c r="T750" s="4"/>
      <c r="U750" s="4"/>
      <c r="V750" s="4"/>
      <c r="W750" s="4"/>
      <c r="X750" s="4"/>
      <c r="Y750" s="4"/>
      <c r="Z750" s="4"/>
      <c r="AA750" s="4"/>
      <c r="AB750" s="4"/>
      <c r="AC750" s="4"/>
      <c r="AD750" s="4"/>
    </row>
    <row r="751">
      <c r="A751" s="4"/>
      <c r="B751" s="4"/>
      <c r="C751" s="4"/>
      <c r="D751" s="4"/>
      <c r="E751" s="4"/>
      <c r="F751" s="4"/>
      <c r="G751" s="4"/>
      <c r="H751" s="8"/>
      <c r="I751" s="8"/>
      <c r="J751" s="8"/>
      <c r="K751" s="8"/>
      <c r="L751" s="119"/>
      <c r="M751" s="118"/>
      <c r="N751" s="119"/>
      <c r="O751" s="119"/>
      <c r="P751" s="119"/>
      <c r="Q751" s="119"/>
      <c r="R751" s="4"/>
      <c r="S751" s="4"/>
      <c r="T751" s="4"/>
      <c r="U751" s="4"/>
      <c r="V751" s="4"/>
      <c r="W751" s="4"/>
      <c r="X751" s="4"/>
      <c r="Y751" s="4"/>
      <c r="Z751" s="4"/>
      <c r="AA751" s="4"/>
      <c r="AB751" s="4"/>
      <c r="AC751" s="4"/>
      <c r="AD751" s="4"/>
    </row>
    <row r="752">
      <c r="A752" s="4"/>
      <c r="B752" s="4"/>
      <c r="C752" s="4"/>
      <c r="D752" s="4"/>
      <c r="E752" s="4"/>
      <c r="F752" s="4"/>
      <c r="G752" s="4"/>
      <c r="H752" s="8"/>
      <c r="I752" s="8"/>
      <c r="J752" s="8"/>
      <c r="K752" s="8"/>
      <c r="L752" s="119"/>
      <c r="M752" s="118"/>
      <c r="N752" s="119"/>
      <c r="O752" s="119"/>
      <c r="P752" s="119"/>
      <c r="Q752" s="119"/>
      <c r="R752" s="4"/>
      <c r="S752" s="4"/>
      <c r="T752" s="4"/>
      <c r="U752" s="4"/>
      <c r="V752" s="4"/>
      <c r="W752" s="4"/>
      <c r="X752" s="4"/>
      <c r="Y752" s="4"/>
      <c r="Z752" s="4"/>
      <c r="AA752" s="4"/>
      <c r="AB752" s="4"/>
      <c r="AC752" s="4"/>
      <c r="AD752" s="4"/>
    </row>
    <row r="753">
      <c r="A753" s="4"/>
      <c r="B753" s="4"/>
      <c r="C753" s="4"/>
      <c r="D753" s="4"/>
      <c r="E753" s="4"/>
      <c r="F753" s="4"/>
      <c r="G753" s="4"/>
      <c r="H753" s="8"/>
      <c r="I753" s="8"/>
      <c r="J753" s="8"/>
      <c r="K753" s="8"/>
      <c r="L753" s="119"/>
      <c r="M753" s="118"/>
      <c r="N753" s="119"/>
      <c r="O753" s="119"/>
      <c r="P753" s="119"/>
      <c r="Q753" s="119"/>
      <c r="R753" s="4"/>
      <c r="S753" s="4"/>
      <c r="T753" s="4"/>
      <c r="U753" s="4"/>
      <c r="V753" s="4"/>
      <c r="W753" s="4"/>
      <c r="X753" s="4"/>
      <c r="Y753" s="4"/>
      <c r="Z753" s="4"/>
      <c r="AA753" s="4"/>
      <c r="AB753" s="4"/>
      <c r="AC753" s="4"/>
      <c r="AD753" s="4"/>
    </row>
    <row r="754">
      <c r="A754" s="4"/>
      <c r="B754" s="4"/>
      <c r="C754" s="4"/>
      <c r="D754" s="4"/>
      <c r="E754" s="4"/>
      <c r="F754" s="4"/>
      <c r="G754" s="4"/>
      <c r="H754" s="8"/>
      <c r="I754" s="8"/>
      <c r="J754" s="8"/>
      <c r="K754" s="8"/>
      <c r="L754" s="119"/>
      <c r="M754" s="118"/>
      <c r="N754" s="119"/>
      <c r="O754" s="119"/>
      <c r="P754" s="119"/>
      <c r="Q754" s="119"/>
      <c r="R754" s="4"/>
      <c r="S754" s="4"/>
      <c r="T754" s="4"/>
      <c r="U754" s="4"/>
      <c r="V754" s="4"/>
      <c r="W754" s="4"/>
      <c r="X754" s="4"/>
      <c r="Y754" s="4"/>
      <c r="Z754" s="4"/>
      <c r="AA754" s="4"/>
      <c r="AB754" s="4"/>
      <c r="AC754" s="4"/>
      <c r="AD754" s="4"/>
    </row>
    <row r="755">
      <c r="A755" s="4"/>
      <c r="B755" s="4"/>
      <c r="C755" s="4"/>
      <c r="D755" s="4"/>
      <c r="E755" s="4"/>
      <c r="F755" s="4"/>
      <c r="G755" s="4"/>
      <c r="H755" s="8"/>
      <c r="I755" s="8"/>
      <c r="J755" s="8"/>
      <c r="K755" s="8"/>
      <c r="L755" s="119"/>
      <c r="M755" s="118"/>
      <c r="N755" s="119"/>
      <c r="O755" s="119"/>
      <c r="P755" s="119"/>
      <c r="Q755" s="119"/>
      <c r="R755" s="4"/>
      <c r="S755" s="4"/>
      <c r="T755" s="4"/>
      <c r="U755" s="4"/>
      <c r="V755" s="4"/>
      <c r="W755" s="4"/>
      <c r="X755" s="4"/>
      <c r="Y755" s="4"/>
      <c r="Z755" s="4"/>
      <c r="AA755" s="4"/>
      <c r="AB755" s="4"/>
      <c r="AC755" s="4"/>
      <c r="AD755" s="4"/>
    </row>
    <row r="756">
      <c r="A756" s="4"/>
      <c r="B756" s="4"/>
      <c r="C756" s="4"/>
      <c r="D756" s="4"/>
      <c r="E756" s="4"/>
      <c r="F756" s="4"/>
      <c r="G756" s="4"/>
      <c r="H756" s="8"/>
      <c r="I756" s="8"/>
      <c r="J756" s="8"/>
      <c r="K756" s="8"/>
      <c r="L756" s="119"/>
      <c r="M756" s="118"/>
      <c r="N756" s="119"/>
      <c r="O756" s="119"/>
      <c r="P756" s="119"/>
      <c r="Q756" s="119"/>
      <c r="R756" s="4"/>
      <c r="S756" s="4"/>
      <c r="T756" s="4"/>
      <c r="U756" s="4"/>
      <c r="V756" s="4"/>
      <c r="W756" s="4"/>
      <c r="X756" s="4"/>
      <c r="Y756" s="4"/>
      <c r="Z756" s="4"/>
      <c r="AA756" s="4"/>
      <c r="AB756" s="4"/>
      <c r="AC756" s="4"/>
      <c r="AD756" s="4"/>
    </row>
    <row r="757">
      <c r="A757" s="4"/>
      <c r="B757" s="4"/>
      <c r="C757" s="4"/>
      <c r="D757" s="4"/>
      <c r="E757" s="4"/>
      <c r="F757" s="4"/>
      <c r="G757" s="4"/>
      <c r="H757" s="8"/>
      <c r="I757" s="8"/>
      <c r="J757" s="8"/>
      <c r="K757" s="8"/>
      <c r="L757" s="119"/>
      <c r="M757" s="118"/>
      <c r="N757" s="119"/>
      <c r="O757" s="119"/>
      <c r="P757" s="119"/>
      <c r="Q757" s="119"/>
      <c r="R757" s="4"/>
      <c r="S757" s="4"/>
      <c r="T757" s="4"/>
      <c r="U757" s="4"/>
      <c r="V757" s="4"/>
      <c r="W757" s="4"/>
      <c r="X757" s="4"/>
      <c r="Y757" s="4"/>
      <c r="Z757" s="4"/>
      <c r="AA757" s="4"/>
      <c r="AB757" s="4"/>
      <c r="AC757" s="4"/>
      <c r="AD757" s="4"/>
    </row>
    <row r="758">
      <c r="A758" s="4"/>
      <c r="B758" s="4"/>
      <c r="C758" s="4"/>
      <c r="D758" s="4"/>
      <c r="E758" s="4"/>
      <c r="F758" s="4"/>
      <c r="G758" s="4"/>
      <c r="H758" s="8"/>
      <c r="I758" s="8"/>
      <c r="J758" s="8"/>
      <c r="K758" s="8"/>
      <c r="L758" s="119"/>
      <c r="M758" s="118"/>
      <c r="N758" s="119"/>
      <c r="O758" s="119"/>
      <c r="P758" s="119"/>
      <c r="Q758" s="119"/>
      <c r="R758" s="4"/>
      <c r="S758" s="4"/>
      <c r="T758" s="4"/>
      <c r="U758" s="4"/>
      <c r="V758" s="4"/>
      <c r="W758" s="4"/>
      <c r="X758" s="4"/>
      <c r="Y758" s="4"/>
      <c r="Z758" s="4"/>
      <c r="AA758" s="4"/>
      <c r="AB758" s="4"/>
      <c r="AC758" s="4"/>
      <c r="AD758" s="4"/>
    </row>
    <row r="759">
      <c r="A759" s="4"/>
      <c r="B759" s="4"/>
      <c r="C759" s="4"/>
      <c r="D759" s="4"/>
      <c r="E759" s="4"/>
      <c r="F759" s="4"/>
      <c r="G759" s="4"/>
      <c r="H759" s="8"/>
      <c r="I759" s="8"/>
      <c r="J759" s="8"/>
      <c r="K759" s="8"/>
      <c r="L759" s="119"/>
      <c r="M759" s="118"/>
      <c r="N759" s="119"/>
      <c r="O759" s="119"/>
      <c r="P759" s="119"/>
      <c r="Q759" s="119"/>
      <c r="R759" s="4"/>
      <c r="S759" s="4"/>
      <c r="T759" s="4"/>
      <c r="U759" s="4"/>
      <c r="V759" s="4"/>
      <c r="W759" s="4"/>
      <c r="X759" s="4"/>
      <c r="Y759" s="4"/>
      <c r="Z759" s="4"/>
      <c r="AA759" s="4"/>
      <c r="AB759" s="4"/>
      <c r="AC759" s="4"/>
      <c r="AD759" s="4"/>
    </row>
    <row r="760">
      <c r="A760" s="4"/>
      <c r="B760" s="4"/>
      <c r="C760" s="4"/>
      <c r="D760" s="4"/>
      <c r="E760" s="4"/>
      <c r="F760" s="4"/>
      <c r="G760" s="4"/>
      <c r="H760" s="8"/>
      <c r="I760" s="8"/>
      <c r="J760" s="8"/>
      <c r="K760" s="8"/>
      <c r="L760" s="119"/>
      <c r="M760" s="118"/>
      <c r="N760" s="119"/>
      <c r="O760" s="119"/>
      <c r="P760" s="119"/>
      <c r="Q760" s="119"/>
      <c r="R760" s="4"/>
      <c r="S760" s="4"/>
      <c r="T760" s="4"/>
      <c r="U760" s="4"/>
      <c r="V760" s="4"/>
      <c r="W760" s="4"/>
      <c r="X760" s="4"/>
      <c r="Y760" s="4"/>
      <c r="Z760" s="4"/>
      <c r="AA760" s="4"/>
      <c r="AB760" s="4"/>
      <c r="AC760" s="4"/>
      <c r="AD760" s="4"/>
    </row>
    <row r="761">
      <c r="A761" s="4"/>
      <c r="B761" s="4"/>
      <c r="C761" s="4"/>
      <c r="D761" s="4"/>
      <c r="E761" s="4"/>
      <c r="F761" s="4"/>
      <c r="G761" s="4"/>
      <c r="H761" s="8"/>
      <c r="I761" s="8"/>
      <c r="J761" s="8"/>
      <c r="K761" s="8"/>
      <c r="L761" s="119"/>
      <c r="M761" s="118"/>
      <c r="N761" s="119"/>
      <c r="O761" s="119"/>
      <c r="P761" s="119"/>
      <c r="Q761" s="119"/>
      <c r="R761" s="4"/>
      <c r="S761" s="4"/>
      <c r="T761" s="4"/>
      <c r="U761" s="4"/>
      <c r="V761" s="4"/>
      <c r="W761" s="4"/>
      <c r="X761" s="4"/>
      <c r="Y761" s="4"/>
      <c r="Z761" s="4"/>
      <c r="AA761" s="4"/>
      <c r="AB761" s="4"/>
      <c r="AC761" s="4"/>
      <c r="AD761" s="4"/>
    </row>
    <row r="762">
      <c r="A762" s="4"/>
      <c r="B762" s="4"/>
      <c r="C762" s="4"/>
      <c r="D762" s="4"/>
      <c r="E762" s="4"/>
      <c r="F762" s="4"/>
      <c r="G762" s="4"/>
      <c r="H762" s="8"/>
      <c r="I762" s="8"/>
      <c r="J762" s="8"/>
      <c r="K762" s="8"/>
      <c r="L762" s="119"/>
      <c r="M762" s="118"/>
      <c r="N762" s="119"/>
      <c r="O762" s="119"/>
      <c r="P762" s="119"/>
      <c r="Q762" s="119"/>
      <c r="R762" s="4"/>
      <c r="S762" s="4"/>
      <c r="T762" s="4"/>
      <c r="U762" s="4"/>
      <c r="V762" s="4"/>
      <c r="W762" s="4"/>
      <c r="X762" s="4"/>
      <c r="Y762" s="4"/>
      <c r="Z762" s="4"/>
      <c r="AA762" s="4"/>
      <c r="AB762" s="4"/>
      <c r="AC762" s="4"/>
      <c r="AD762" s="4"/>
    </row>
    <row r="763">
      <c r="A763" s="4"/>
      <c r="B763" s="4"/>
      <c r="C763" s="4"/>
      <c r="D763" s="4"/>
      <c r="E763" s="4"/>
      <c r="F763" s="4"/>
      <c r="G763" s="4"/>
      <c r="H763" s="8"/>
      <c r="I763" s="8"/>
      <c r="J763" s="8"/>
      <c r="K763" s="8"/>
      <c r="L763" s="119"/>
      <c r="M763" s="118"/>
      <c r="N763" s="119"/>
      <c r="O763" s="119"/>
      <c r="P763" s="119"/>
      <c r="Q763" s="119"/>
      <c r="R763" s="4"/>
      <c r="S763" s="4"/>
      <c r="T763" s="4"/>
      <c r="U763" s="4"/>
      <c r="V763" s="4"/>
      <c r="W763" s="4"/>
      <c r="X763" s="4"/>
      <c r="Y763" s="4"/>
      <c r="Z763" s="4"/>
      <c r="AA763" s="4"/>
      <c r="AB763" s="4"/>
      <c r="AC763" s="4"/>
      <c r="AD763" s="4"/>
    </row>
    <row r="764">
      <c r="A764" s="4"/>
      <c r="B764" s="4"/>
      <c r="C764" s="4"/>
      <c r="D764" s="4"/>
      <c r="E764" s="4"/>
      <c r="F764" s="4"/>
      <c r="G764" s="4"/>
      <c r="H764" s="8"/>
      <c r="I764" s="8"/>
      <c r="J764" s="8"/>
      <c r="K764" s="8"/>
      <c r="L764" s="119"/>
      <c r="M764" s="118"/>
      <c r="N764" s="119"/>
      <c r="O764" s="119"/>
      <c r="P764" s="119"/>
      <c r="Q764" s="119"/>
      <c r="R764" s="4"/>
      <c r="S764" s="4"/>
      <c r="T764" s="4"/>
      <c r="U764" s="4"/>
      <c r="V764" s="4"/>
      <c r="W764" s="4"/>
      <c r="X764" s="4"/>
      <c r="Y764" s="4"/>
      <c r="Z764" s="4"/>
      <c r="AA764" s="4"/>
      <c r="AB764" s="4"/>
      <c r="AC764" s="4"/>
      <c r="AD764" s="4"/>
    </row>
    <row r="765">
      <c r="A765" s="4"/>
      <c r="B765" s="4"/>
      <c r="C765" s="4"/>
      <c r="D765" s="4"/>
      <c r="E765" s="4"/>
      <c r="F765" s="4"/>
      <c r="G765" s="4"/>
      <c r="H765" s="8"/>
      <c r="I765" s="8"/>
      <c r="J765" s="8"/>
      <c r="K765" s="8"/>
      <c r="L765" s="119"/>
      <c r="M765" s="118"/>
      <c r="N765" s="119"/>
      <c r="O765" s="119"/>
      <c r="P765" s="119"/>
      <c r="Q765" s="119"/>
      <c r="R765" s="4"/>
      <c r="S765" s="4"/>
      <c r="T765" s="4"/>
      <c r="U765" s="4"/>
      <c r="V765" s="4"/>
      <c r="W765" s="4"/>
      <c r="X765" s="4"/>
      <c r="Y765" s="4"/>
      <c r="Z765" s="4"/>
      <c r="AA765" s="4"/>
      <c r="AB765" s="4"/>
      <c r="AC765" s="4"/>
      <c r="AD765" s="4"/>
    </row>
    <row r="766">
      <c r="A766" s="4"/>
      <c r="B766" s="4"/>
      <c r="C766" s="4"/>
      <c r="D766" s="4"/>
      <c r="E766" s="4"/>
      <c r="F766" s="4"/>
      <c r="G766" s="4"/>
      <c r="H766" s="8"/>
      <c r="I766" s="8"/>
      <c r="J766" s="8"/>
      <c r="K766" s="8"/>
      <c r="L766" s="119"/>
      <c r="M766" s="118"/>
      <c r="N766" s="119"/>
      <c r="O766" s="119"/>
      <c r="P766" s="119"/>
      <c r="Q766" s="119"/>
      <c r="R766" s="4"/>
      <c r="S766" s="4"/>
      <c r="T766" s="4"/>
      <c r="U766" s="4"/>
      <c r="V766" s="4"/>
      <c r="W766" s="4"/>
      <c r="X766" s="4"/>
      <c r="Y766" s="4"/>
      <c r="Z766" s="4"/>
      <c r="AA766" s="4"/>
      <c r="AB766" s="4"/>
      <c r="AC766" s="4"/>
      <c r="AD766" s="4"/>
    </row>
    <row r="767">
      <c r="A767" s="4"/>
      <c r="B767" s="4"/>
      <c r="C767" s="4"/>
      <c r="D767" s="4"/>
      <c r="E767" s="4"/>
      <c r="F767" s="4"/>
      <c r="G767" s="4"/>
      <c r="H767" s="8"/>
      <c r="I767" s="8"/>
      <c r="J767" s="8"/>
      <c r="K767" s="8"/>
      <c r="L767" s="119"/>
      <c r="M767" s="118"/>
      <c r="N767" s="119"/>
      <c r="O767" s="119"/>
      <c r="P767" s="119"/>
      <c r="Q767" s="119"/>
      <c r="R767" s="4"/>
      <c r="S767" s="4"/>
      <c r="T767" s="4"/>
      <c r="U767" s="4"/>
      <c r="V767" s="4"/>
      <c r="W767" s="4"/>
      <c r="X767" s="4"/>
      <c r="Y767" s="4"/>
      <c r="Z767" s="4"/>
      <c r="AA767" s="4"/>
      <c r="AB767" s="4"/>
      <c r="AC767" s="4"/>
      <c r="AD767" s="4"/>
    </row>
    <row r="768">
      <c r="A768" s="4"/>
      <c r="B768" s="4"/>
      <c r="C768" s="4"/>
      <c r="D768" s="4"/>
      <c r="E768" s="4"/>
      <c r="F768" s="4"/>
      <c r="G768" s="4"/>
      <c r="H768" s="8"/>
      <c r="I768" s="8"/>
      <c r="J768" s="8"/>
      <c r="K768" s="8"/>
      <c r="L768" s="119"/>
      <c r="M768" s="118"/>
      <c r="N768" s="119"/>
      <c r="O768" s="119"/>
      <c r="P768" s="119"/>
      <c r="Q768" s="119"/>
      <c r="R768" s="4"/>
      <c r="S768" s="4"/>
      <c r="T768" s="4"/>
      <c r="U768" s="4"/>
      <c r="V768" s="4"/>
      <c r="W768" s="4"/>
      <c r="X768" s="4"/>
      <c r="Y768" s="4"/>
      <c r="Z768" s="4"/>
      <c r="AA768" s="4"/>
      <c r="AB768" s="4"/>
      <c r="AC768" s="4"/>
      <c r="AD768" s="4"/>
    </row>
    <row r="769">
      <c r="A769" s="4"/>
      <c r="B769" s="4"/>
      <c r="C769" s="4"/>
      <c r="D769" s="4"/>
      <c r="E769" s="4"/>
      <c r="F769" s="4"/>
      <c r="G769" s="4"/>
      <c r="H769" s="8"/>
      <c r="I769" s="8"/>
      <c r="J769" s="8"/>
      <c r="K769" s="8"/>
      <c r="L769" s="119"/>
      <c r="M769" s="118"/>
      <c r="N769" s="119"/>
      <c r="O769" s="119"/>
      <c r="P769" s="119"/>
      <c r="Q769" s="119"/>
      <c r="R769" s="4"/>
      <c r="S769" s="4"/>
      <c r="T769" s="4"/>
      <c r="U769" s="4"/>
      <c r="V769" s="4"/>
      <c r="W769" s="4"/>
      <c r="X769" s="4"/>
      <c r="Y769" s="4"/>
      <c r="Z769" s="4"/>
      <c r="AA769" s="4"/>
      <c r="AB769" s="4"/>
      <c r="AC769" s="4"/>
      <c r="AD769" s="4"/>
    </row>
    <row r="770">
      <c r="A770" s="4"/>
      <c r="B770" s="4"/>
      <c r="C770" s="4"/>
      <c r="D770" s="4"/>
      <c r="E770" s="4"/>
      <c r="F770" s="4"/>
      <c r="G770" s="4"/>
      <c r="H770" s="8"/>
      <c r="I770" s="8"/>
      <c r="J770" s="8"/>
      <c r="K770" s="8"/>
      <c r="L770" s="119"/>
      <c r="M770" s="118"/>
      <c r="N770" s="119"/>
      <c r="O770" s="119"/>
      <c r="P770" s="119"/>
      <c r="Q770" s="119"/>
      <c r="R770" s="4"/>
      <c r="S770" s="4"/>
      <c r="T770" s="4"/>
      <c r="U770" s="4"/>
      <c r="V770" s="4"/>
      <c r="W770" s="4"/>
      <c r="X770" s="4"/>
      <c r="Y770" s="4"/>
      <c r="Z770" s="4"/>
      <c r="AA770" s="4"/>
      <c r="AB770" s="4"/>
      <c r="AC770" s="4"/>
      <c r="AD770" s="4"/>
    </row>
    <row r="771">
      <c r="A771" s="4"/>
      <c r="B771" s="4"/>
      <c r="C771" s="4"/>
      <c r="D771" s="4"/>
      <c r="E771" s="4"/>
      <c r="F771" s="4"/>
      <c r="G771" s="4"/>
      <c r="H771" s="8"/>
      <c r="I771" s="8"/>
      <c r="J771" s="8"/>
      <c r="K771" s="8"/>
      <c r="L771" s="119"/>
      <c r="M771" s="118"/>
      <c r="N771" s="119"/>
      <c r="O771" s="119"/>
      <c r="P771" s="119"/>
      <c r="Q771" s="119"/>
      <c r="R771" s="4"/>
      <c r="S771" s="4"/>
      <c r="T771" s="4"/>
      <c r="U771" s="4"/>
      <c r="V771" s="4"/>
      <c r="W771" s="4"/>
      <c r="X771" s="4"/>
      <c r="Y771" s="4"/>
      <c r="Z771" s="4"/>
      <c r="AA771" s="4"/>
      <c r="AB771" s="4"/>
      <c r="AC771" s="4"/>
      <c r="AD771" s="4"/>
    </row>
    <row r="772">
      <c r="A772" s="4"/>
      <c r="B772" s="4"/>
      <c r="C772" s="4"/>
      <c r="D772" s="4"/>
      <c r="E772" s="4"/>
      <c r="F772" s="4"/>
      <c r="G772" s="4"/>
      <c r="H772" s="8"/>
      <c r="I772" s="8"/>
      <c r="J772" s="8"/>
      <c r="K772" s="8"/>
      <c r="L772" s="119"/>
      <c r="M772" s="118"/>
      <c r="N772" s="119"/>
      <c r="O772" s="119"/>
      <c r="P772" s="119"/>
      <c r="Q772" s="119"/>
      <c r="R772" s="4"/>
      <c r="S772" s="4"/>
      <c r="T772" s="4"/>
      <c r="U772" s="4"/>
      <c r="V772" s="4"/>
      <c r="W772" s="4"/>
      <c r="X772" s="4"/>
      <c r="Y772" s="4"/>
      <c r="Z772" s="4"/>
      <c r="AA772" s="4"/>
      <c r="AB772" s="4"/>
      <c r="AC772" s="4"/>
      <c r="AD772" s="4"/>
    </row>
    <row r="773">
      <c r="A773" s="4"/>
      <c r="B773" s="4"/>
      <c r="C773" s="4"/>
      <c r="D773" s="4"/>
      <c r="E773" s="4"/>
      <c r="F773" s="4"/>
      <c r="G773" s="4"/>
      <c r="H773" s="8"/>
      <c r="I773" s="8"/>
      <c r="J773" s="8"/>
      <c r="K773" s="8"/>
      <c r="L773" s="119"/>
      <c r="M773" s="118"/>
      <c r="N773" s="119"/>
      <c r="O773" s="119"/>
      <c r="P773" s="119"/>
      <c r="Q773" s="119"/>
      <c r="R773" s="4"/>
      <c r="S773" s="4"/>
      <c r="T773" s="4"/>
      <c r="U773" s="4"/>
      <c r="V773" s="4"/>
      <c r="W773" s="4"/>
      <c r="X773" s="4"/>
      <c r="Y773" s="4"/>
      <c r="Z773" s="4"/>
      <c r="AA773" s="4"/>
      <c r="AB773" s="4"/>
      <c r="AC773" s="4"/>
      <c r="AD773" s="4"/>
    </row>
    <row r="774">
      <c r="A774" s="4"/>
      <c r="B774" s="4"/>
      <c r="C774" s="4"/>
      <c r="D774" s="4"/>
      <c r="E774" s="4"/>
      <c r="F774" s="4"/>
      <c r="G774" s="4"/>
      <c r="H774" s="8"/>
      <c r="I774" s="8"/>
      <c r="J774" s="8"/>
      <c r="K774" s="8"/>
      <c r="L774" s="119"/>
      <c r="M774" s="118"/>
      <c r="N774" s="119"/>
      <c r="O774" s="119"/>
      <c r="P774" s="119"/>
      <c r="Q774" s="119"/>
      <c r="R774" s="4"/>
      <c r="S774" s="4"/>
      <c r="T774" s="4"/>
      <c r="U774" s="4"/>
      <c r="V774" s="4"/>
      <c r="W774" s="4"/>
      <c r="X774" s="4"/>
      <c r="Y774" s="4"/>
      <c r="Z774" s="4"/>
      <c r="AA774" s="4"/>
      <c r="AB774" s="4"/>
      <c r="AC774" s="4"/>
      <c r="AD774" s="4"/>
    </row>
    <row r="775">
      <c r="A775" s="4"/>
      <c r="B775" s="4"/>
      <c r="C775" s="4"/>
      <c r="D775" s="4"/>
      <c r="E775" s="4"/>
      <c r="F775" s="4"/>
      <c r="G775" s="4"/>
      <c r="H775" s="8"/>
      <c r="I775" s="8"/>
      <c r="J775" s="8"/>
      <c r="K775" s="8"/>
      <c r="L775" s="119"/>
      <c r="M775" s="118"/>
      <c r="N775" s="119"/>
      <c r="O775" s="119"/>
      <c r="P775" s="119"/>
      <c r="Q775" s="119"/>
      <c r="R775" s="4"/>
      <c r="S775" s="4"/>
      <c r="T775" s="4"/>
      <c r="U775" s="4"/>
      <c r="V775" s="4"/>
      <c r="W775" s="4"/>
      <c r="X775" s="4"/>
      <c r="Y775" s="4"/>
      <c r="Z775" s="4"/>
      <c r="AA775" s="4"/>
      <c r="AB775" s="4"/>
      <c r="AC775" s="4"/>
      <c r="AD775" s="4"/>
    </row>
    <row r="776">
      <c r="A776" s="4"/>
      <c r="B776" s="4"/>
      <c r="C776" s="4"/>
      <c r="D776" s="4"/>
      <c r="E776" s="4"/>
      <c r="F776" s="4"/>
      <c r="G776" s="4"/>
      <c r="H776" s="8"/>
      <c r="I776" s="8"/>
      <c r="J776" s="8"/>
      <c r="K776" s="8"/>
      <c r="L776" s="119"/>
      <c r="M776" s="118"/>
      <c r="N776" s="119"/>
      <c r="O776" s="119"/>
      <c r="P776" s="119"/>
      <c r="Q776" s="119"/>
      <c r="R776" s="4"/>
      <c r="S776" s="4"/>
      <c r="T776" s="4"/>
      <c r="U776" s="4"/>
      <c r="V776" s="4"/>
      <c r="W776" s="4"/>
      <c r="X776" s="4"/>
      <c r="Y776" s="4"/>
      <c r="Z776" s="4"/>
      <c r="AA776" s="4"/>
      <c r="AB776" s="4"/>
      <c r="AC776" s="4"/>
      <c r="AD776" s="4"/>
    </row>
    <row r="777">
      <c r="A777" s="4"/>
      <c r="B777" s="4"/>
      <c r="C777" s="4"/>
      <c r="D777" s="4"/>
      <c r="E777" s="4"/>
      <c r="F777" s="4"/>
      <c r="G777" s="4"/>
      <c r="H777" s="8"/>
      <c r="I777" s="8"/>
      <c r="J777" s="8"/>
      <c r="K777" s="8"/>
      <c r="L777" s="119"/>
      <c r="M777" s="118"/>
      <c r="N777" s="119"/>
      <c r="O777" s="119"/>
      <c r="P777" s="119"/>
      <c r="Q777" s="119"/>
      <c r="R777" s="4"/>
      <c r="S777" s="4"/>
      <c r="T777" s="4"/>
      <c r="U777" s="4"/>
      <c r="V777" s="4"/>
      <c r="W777" s="4"/>
      <c r="X777" s="4"/>
      <c r="Y777" s="4"/>
      <c r="Z777" s="4"/>
      <c r="AA777" s="4"/>
      <c r="AB777" s="4"/>
      <c r="AC777" s="4"/>
      <c r="AD777" s="4"/>
    </row>
    <row r="778">
      <c r="A778" s="4"/>
      <c r="B778" s="4"/>
      <c r="C778" s="4"/>
      <c r="D778" s="4"/>
      <c r="E778" s="4"/>
      <c r="F778" s="4"/>
      <c r="G778" s="4"/>
      <c r="H778" s="8"/>
      <c r="I778" s="8"/>
      <c r="J778" s="8"/>
      <c r="K778" s="8"/>
      <c r="L778" s="119"/>
      <c r="M778" s="118"/>
      <c r="N778" s="119"/>
      <c r="O778" s="119"/>
      <c r="P778" s="119"/>
      <c r="Q778" s="119"/>
      <c r="R778" s="4"/>
      <c r="S778" s="4"/>
      <c r="T778" s="4"/>
      <c r="U778" s="4"/>
      <c r="V778" s="4"/>
      <c r="W778" s="4"/>
      <c r="X778" s="4"/>
      <c r="Y778" s="4"/>
      <c r="Z778" s="4"/>
      <c r="AA778" s="4"/>
      <c r="AB778" s="4"/>
      <c r="AC778" s="4"/>
      <c r="AD778" s="4"/>
    </row>
    <row r="779">
      <c r="A779" s="4"/>
      <c r="B779" s="4"/>
      <c r="C779" s="4"/>
      <c r="D779" s="4"/>
      <c r="E779" s="4"/>
      <c r="F779" s="4"/>
      <c r="G779" s="4"/>
      <c r="H779" s="8"/>
      <c r="I779" s="8"/>
      <c r="J779" s="8"/>
      <c r="K779" s="8"/>
      <c r="L779" s="119"/>
      <c r="M779" s="118"/>
      <c r="N779" s="119"/>
      <c r="O779" s="119"/>
      <c r="P779" s="119"/>
      <c r="Q779" s="119"/>
      <c r="R779" s="4"/>
      <c r="S779" s="4"/>
      <c r="T779" s="4"/>
      <c r="U779" s="4"/>
      <c r="V779" s="4"/>
      <c r="W779" s="4"/>
      <c r="X779" s="4"/>
      <c r="Y779" s="4"/>
      <c r="Z779" s="4"/>
      <c r="AA779" s="4"/>
      <c r="AB779" s="4"/>
      <c r="AC779" s="4"/>
      <c r="AD779" s="4"/>
    </row>
    <row r="780">
      <c r="A780" s="4"/>
      <c r="B780" s="4"/>
      <c r="C780" s="4"/>
      <c r="D780" s="4"/>
      <c r="E780" s="4"/>
      <c r="F780" s="4"/>
      <c r="G780" s="4"/>
      <c r="H780" s="8"/>
      <c r="I780" s="8"/>
      <c r="J780" s="8"/>
      <c r="K780" s="8"/>
      <c r="L780" s="119"/>
      <c r="M780" s="118"/>
      <c r="N780" s="119"/>
      <c r="O780" s="119"/>
      <c r="P780" s="119"/>
      <c r="Q780" s="119"/>
      <c r="R780" s="4"/>
      <c r="S780" s="4"/>
      <c r="T780" s="4"/>
      <c r="U780" s="4"/>
      <c r="V780" s="4"/>
      <c r="W780" s="4"/>
      <c r="X780" s="4"/>
      <c r="Y780" s="4"/>
      <c r="Z780" s="4"/>
      <c r="AA780" s="4"/>
      <c r="AB780" s="4"/>
      <c r="AC780" s="4"/>
      <c r="AD780" s="4"/>
    </row>
    <row r="781">
      <c r="A781" s="4"/>
      <c r="B781" s="4"/>
      <c r="C781" s="4"/>
      <c r="D781" s="4"/>
      <c r="E781" s="4"/>
      <c r="F781" s="4"/>
      <c r="G781" s="4"/>
      <c r="H781" s="8"/>
      <c r="I781" s="8"/>
      <c r="J781" s="8"/>
      <c r="K781" s="8"/>
      <c r="L781" s="119"/>
      <c r="M781" s="118"/>
      <c r="N781" s="119"/>
      <c r="O781" s="119"/>
      <c r="P781" s="119"/>
      <c r="Q781" s="119"/>
      <c r="R781" s="4"/>
      <c r="S781" s="4"/>
      <c r="T781" s="4"/>
      <c r="U781" s="4"/>
      <c r="V781" s="4"/>
      <c r="W781" s="4"/>
      <c r="X781" s="4"/>
      <c r="Y781" s="4"/>
      <c r="Z781" s="4"/>
      <c r="AA781" s="4"/>
      <c r="AB781" s="4"/>
      <c r="AC781" s="4"/>
      <c r="AD781" s="4"/>
    </row>
    <row r="782">
      <c r="A782" s="4"/>
      <c r="B782" s="4"/>
      <c r="C782" s="4"/>
      <c r="D782" s="4"/>
      <c r="E782" s="4"/>
      <c r="F782" s="4"/>
      <c r="G782" s="4"/>
      <c r="H782" s="8"/>
      <c r="I782" s="8"/>
      <c r="J782" s="8"/>
      <c r="K782" s="8"/>
      <c r="L782" s="119"/>
      <c r="M782" s="118"/>
      <c r="N782" s="119"/>
      <c r="O782" s="119"/>
      <c r="P782" s="119"/>
      <c r="Q782" s="119"/>
      <c r="R782" s="4"/>
      <c r="S782" s="4"/>
      <c r="T782" s="4"/>
      <c r="U782" s="4"/>
      <c r="V782" s="4"/>
      <c r="W782" s="4"/>
      <c r="X782" s="4"/>
      <c r="Y782" s="4"/>
      <c r="Z782" s="4"/>
      <c r="AA782" s="4"/>
      <c r="AB782" s="4"/>
      <c r="AC782" s="4"/>
      <c r="AD782" s="4"/>
    </row>
    <row r="783">
      <c r="A783" s="4"/>
      <c r="B783" s="4"/>
      <c r="C783" s="4"/>
      <c r="D783" s="4"/>
      <c r="E783" s="4"/>
      <c r="F783" s="4"/>
      <c r="G783" s="4"/>
      <c r="H783" s="8"/>
      <c r="I783" s="8"/>
      <c r="J783" s="8"/>
      <c r="K783" s="8"/>
      <c r="L783" s="119"/>
      <c r="M783" s="118"/>
      <c r="N783" s="119"/>
      <c r="O783" s="119"/>
      <c r="P783" s="119"/>
      <c r="Q783" s="119"/>
      <c r="R783" s="4"/>
      <c r="S783" s="4"/>
      <c r="T783" s="4"/>
      <c r="U783" s="4"/>
      <c r="V783" s="4"/>
      <c r="W783" s="4"/>
      <c r="X783" s="4"/>
      <c r="Y783" s="4"/>
      <c r="Z783" s="4"/>
      <c r="AA783" s="4"/>
      <c r="AB783" s="4"/>
      <c r="AC783" s="4"/>
      <c r="AD783" s="4"/>
    </row>
    <row r="784">
      <c r="A784" s="4"/>
      <c r="B784" s="4"/>
      <c r="C784" s="4"/>
      <c r="D784" s="4"/>
      <c r="E784" s="4"/>
      <c r="F784" s="4"/>
      <c r="G784" s="4"/>
      <c r="H784" s="8"/>
      <c r="I784" s="8"/>
      <c r="J784" s="8"/>
      <c r="K784" s="8"/>
      <c r="L784" s="119"/>
      <c r="M784" s="118"/>
      <c r="N784" s="119"/>
      <c r="O784" s="119"/>
      <c r="P784" s="119"/>
      <c r="Q784" s="119"/>
      <c r="R784" s="4"/>
      <c r="S784" s="4"/>
      <c r="T784" s="4"/>
      <c r="U784" s="4"/>
      <c r="V784" s="4"/>
      <c r="W784" s="4"/>
      <c r="X784" s="4"/>
      <c r="Y784" s="4"/>
      <c r="Z784" s="4"/>
      <c r="AA784" s="4"/>
      <c r="AB784" s="4"/>
      <c r="AC784" s="4"/>
      <c r="AD784" s="4"/>
    </row>
    <row r="785">
      <c r="A785" s="4"/>
      <c r="B785" s="4"/>
      <c r="C785" s="4"/>
      <c r="D785" s="4"/>
      <c r="E785" s="4"/>
      <c r="F785" s="4"/>
      <c r="G785" s="4"/>
      <c r="H785" s="8"/>
      <c r="I785" s="8"/>
      <c r="J785" s="8"/>
      <c r="K785" s="8"/>
      <c r="L785" s="119"/>
      <c r="M785" s="118"/>
      <c r="N785" s="119"/>
      <c r="O785" s="119"/>
      <c r="P785" s="119"/>
      <c r="Q785" s="119"/>
      <c r="R785" s="4"/>
      <c r="S785" s="4"/>
      <c r="T785" s="4"/>
      <c r="U785" s="4"/>
      <c r="V785" s="4"/>
      <c r="W785" s="4"/>
      <c r="X785" s="4"/>
      <c r="Y785" s="4"/>
      <c r="Z785" s="4"/>
      <c r="AA785" s="4"/>
      <c r="AB785" s="4"/>
      <c r="AC785" s="4"/>
      <c r="AD785" s="4"/>
    </row>
    <row r="786">
      <c r="A786" s="4"/>
      <c r="B786" s="4"/>
      <c r="C786" s="4"/>
      <c r="D786" s="4"/>
      <c r="E786" s="4"/>
      <c r="F786" s="4"/>
      <c r="G786" s="4"/>
      <c r="H786" s="8"/>
      <c r="I786" s="8"/>
      <c r="J786" s="8"/>
      <c r="K786" s="8"/>
      <c r="L786" s="119"/>
      <c r="M786" s="118"/>
      <c r="N786" s="119"/>
      <c r="O786" s="119"/>
      <c r="P786" s="119"/>
      <c r="Q786" s="119"/>
      <c r="R786" s="4"/>
      <c r="S786" s="4"/>
      <c r="T786" s="4"/>
      <c r="U786" s="4"/>
      <c r="V786" s="4"/>
      <c r="W786" s="4"/>
      <c r="X786" s="4"/>
      <c r="Y786" s="4"/>
      <c r="Z786" s="4"/>
      <c r="AA786" s="4"/>
      <c r="AB786" s="4"/>
      <c r="AC786" s="4"/>
      <c r="AD786" s="4"/>
    </row>
    <row r="787">
      <c r="A787" s="4"/>
      <c r="B787" s="4"/>
      <c r="C787" s="4"/>
      <c r="D787" s="4"/>
      <c r="E787" s="4"/>
      <c r="F787" s="4"/>
      <c r="G787" s="4"/>
      <c r="H787" s="8"/>
      <c r="I787" s="8"/>
      <c r="J787" s="8"/>
      <c r="K787" s="8"/>
      <c r="L787" s="119"/>
      <c r="M787" s="118"/>
      <c r="N787" s="119"/>
      <c r="O787" s="119"/>
      <c r="P787" s="119"/>
      <c r="Q787" s="119"/>
      <c r="R787" s="4"/>
      <c r="S787" s="4"/>
      <c r="T787" s="4"/>
      <c r="U787" s="4"/>
      <c r="V787" s="4"/>
      <c r="W787" s="4"/>
      <c r="X787" s="4"/>
      <c r="Y787" s="4"/>
      <c r="Z787" s="4"/>
      <c r="AA787" s="4"/>
      <c r="AB787" s="4"/>
      <c r="AC787" s="4"/>
      <c r="AD787" s="4"/>
    </row>
    <row r="788">
      <c r="A788" s="4"/>
      <c r="B788" s="4"/>
      <c r="C788" s="4"/>
      <c r="D788" s="4"/>
      <c r="E788" s="4"/>
      <c r="F788" s="4"/>
      <c r="G788" s="4"/>
      <c r="H788" s="8"/>
      <c r="I788" s="8"/>
      <c r="J788" s="8"/>
      <c r="K788" s="8"/>
      <c r="L788" s="119"/>
      <c r="M788" s="118"/>
      <c r="N788" s="119"/>
      <c r="O788" s="119"/>
      <c r="P788" s="119"/>
      <c r="Q788" s="119"/>
      <c r="R788" s="4"/>
      <c r="S788" s="4"/>
      <c r="T788" s="4"/>
      <c r="U788" s="4"/>
      <c r="V788" s="4"/>
      <c r="W788" s="4"/>
      <c r="X788" s="4"/>
      <c r="Y788" s="4"/>
      <c r="Z788" s="4"/>
      <c r="AA788" s="4"/>
      <c r="AB788" s="4"/>
      <c r="AC788" s="4"/>
      <c r="AD788" s="4"/>
    </row>
    <row r="789">
      <c r="A789" s="4"/>
      <c r="B789" s="4"/>
      <c r="C789" s="4"/>
      <c r="D789" s="4"/>
      <c r="E789" s="4"/>
      <c r="F789" s="4"/>
      <c r="G789" s="4"/>
      <c r="H789" s="8"/>
      <c r="I789" s="8"/>
      <c r="J789" s="8"/>
      <c r="K789" s="8"/>
      <c r="L789" s="119"/>
      <c r="M789" s="118"/>
      <c r="N789" s="119"/>
      <c r="O789" s="119"/>
      <c r="P789" s="119"/>
      <c r="Q789" s="119"/>
      <c r="R789" s="4"/>
      <c r="S789" s="4"/>
      <c r="T789" s="4"/>
      <c r="U789" s="4"/>
      <c r="V789" s="4"/>
      <c r="W789" s="4"/>
      <c r="X789" s="4"/>
      <c r="Y789" s="4"/>
      <c r="Z789" s="4"/>
      <c r="AA789" s="4"/>
      <c r="AB789" s="4"/>
      <c r="AC789" s="4"/>
      <c r="AD789" s="4"/>
    </row>
    <row r="790">
      <c r="A790" s="4"/>
      <c r="B790" s="4"/>
      <c r="C790" s="4"/>
      <c r="D790" s="4"/>
      <c r="E790" s="4"/>
      <c r="F790" s="4"/>
      <c r="G790" s="4"/>
      <c r="H790" s="8"/>
      <c r="I790" s="8"/>
      <c r="J790" s="8"/>
      <c r="K790" s="8"/>
      <c r="L790" s="119"/>
      <c r="M790" s="118"/>
      <c r="N790" s="119"/>
      <c r="O790" s="119"/>
      <c r="P790" s="119"/>
      <c r="Q790" s="119"/>
      <c r="R790" s="4"/>
      <c r="S790" s="4"/>
      <c r="T790" s="4"/>
      <c r="U790" s="4"/>
      <c r="V790" s="4"/>
      <c r="W790" s="4"/>
      <c r="X790" s="4"/>
      <c r="Y790" s="4"/>
      <c r="Z790" s="4"/>
      <c r="AA790" s="4"/>
      <c r="AB790" s="4"/>
      <c r="AC790" s="4"/>
      <c r="AD790" s="4"/>
    </row>
    <row r="791">
      <c r="A791" s="4"/>
      <c r="B791" s="4"/>
      <c r="C791" s="4"/>
      <c r="D791" s="4"/>
      <c r="E791" s="4"/>
      <c r="F791" s="4"/>
      <c r="G791" s="4"/>
      <c r="H791" s="8"/>
      <c r="I791" s="8"/>
      <c r="J791" s="8"/>
      <c r="K791" s="8"/>
      <c r="L791" s="119"/>
      <c r="M791" s="118"/>
      <c r="N791" s="119"/>
      <c r="O791" s="119"/>
      <c r="P791" s="119"/>
      <c r="Q791" s="119"/>
      <c r="R791" s="4"/>
      <c r="S791" s="4"/>
      <c r="T791" s="4"/>
      <c r="U791" s="4"/>
      <c r="V791" s="4"/>
      <c r="W791" s="4"/>
      <c r="X791" s="4"/>
      <c r="Y791" s="4"/>
      <c r="Z791" s="4"/>
      <c r="AA791" s="4"/>
      <c r="AB791" s="4"/>
      <c r="AC791" s="4"/>
      <c r="AD791" s="4"/>
    </row>
    <row r="792">
      <c r="A792" s="4"/>
      <c r="B792" s="4"/>
      <c r="C792" s="4"/>
      <c r="D792" s="4"/>
      <c r="E792" s="4"/>
      <c r="F792" s="4"/>
      <c r="G792" s="4"/>
      <c r="H792" s="8"/>
      <c r="I792" s="8"/>
      <c r="J792" s="8"/>
      <c r="K792" s="8"/>
      <c r="L792" s="119"/>
      <c r="M792" s="118"/>
      <c r="N792" s="119"/>
      <c r="O792" s="119"/>
      <c r="P792" s="119"/>
      <c r="Q792" s="119"/>
      <c r="R792" s="4"/>
      <c r="S792" s="4"/>
      <c r="T792" s="4"/>
      <c r="U792" s="4"/>
      <c r="V792" s="4"/>
      <c r="W792" s="4"/>
      <c r="X792" s="4"/>
      <c r="Y792" s="4"/>
      <c r="Z792" s="4"/>
      <c r="AA792" s="4"/>
      <c r="AB792" s="4"/>
      <c r="AC792" s="4"/>
      <c r="AD792" s="4"/>
    </row>
    <row r="793">
      <c r="A793" s="4"/>
      <c r="B793" s="4"/>
      <c r="C793" s="4"/>
      <c r="D793" s="4"/>
      <c r="E793" s="4"/>
      <c r="F793" s="4"/>
      <c r="G793" s="4"/>
      <c r="H793" s="8"/>
      <c r="I793" s="8"/>
      <c r="J793" s="8"/>
      <c r="K793" s="8"/>
      <c r="L793" s="119"/>
      <c r="M793" s="118"/>
      <c r="N793" s="119"/>
      <c r="O793" s="119"/>
      <c r="P793" s="119"/>
      <c r="Q793" s="119"/>
      <c r="R793" s="4"/>
      <c r="S793" s="4"/>
      <c r="T793" s="4"/>
      <c r="U793" s="4"/>
      <c r="V793" s="4"/>
      <c r="W793" s="4"/>
      <c r="X793" s="4"/>
      <c r="Y793" s="4"/>
      <c r="Z793" s="4"/>
      <c r="AA793" s="4"/>
      <c r="AB793" s="4"/>
      <c r="AC793" s="4"/>
      <c r="AD793" s="4"/>
    </row>
    <row r="794">
      <c r="A794" s="4"/>
      <c r="B794" s="4"/>
      <c r="C794" s="4"/>
      <c r="D794" s="4"/>
      <c r="E794" s="4"/>
      <c r="F794" s="4"/>
      <c r="G794" s="4"/>
      <c r="H794" s="8"/>
      <c r="I794" s="8"/>
      <c r="J794" s="8"/>
      <c r="K794" s="8"/>
      <c r="L794" s="119"/>
      <c r="M794" s="118"/>
      <c r="N794" s="119"/>
      <c r="O794" s="119"/>
      <c r="P794" s="119"/>
      <c r="Q794" s="119"/>
      <c r="R794" s="4"/>
      <c r="S794" s="4"/>
      <c r="T794" s="4"/>
      <c r="U794" s="4"/>
      <c r="V794" s="4"/>
      <c r="W794" s="4"/>
      <c r="X794" s="4"/>
      <c r="Y794" s="4"/>
      <c r="Z794" s="4"/>
      <c r="AA794" s="4"/>
      <c r="AB794" s="4"/>
      <c r="AC794" s="4"/>
      <c r="AD794" s="4"/>
    </row>
    <row r="795">
      <c r="A795" s="4"/>
      <c r="B795" s="4"/>
      <c r="C795" s="4"/>
      <c r="D795" s="4"/>
      <c r="E795" s="4"/>
      <c r="F795" s="4"/>
      <c r="G795" s="4"/>
      <c r="H795" s="8"/>
      <c r="I795" s="8"/>
      <c r="J795" s="8"/>
      <c r="K795" s="8"/>
      <c r="L795" s="119"/>
      <c r="M795" s="118"/>
      <c r="N795" s="119"/>
      <c r="O795" s="119"/>
      <c r="P795" s="119"/>
      <c r="Q795" s="119"/>
      <c r="R795" s="4"/>
      <c r="S795" s="4"/>
      <c r="T795" s="4"/>
      <c r="U795" s="4"/>
      <c r="V795" s="4"/>
      <c r="W795" s="4"/>
      <c r="X795" s="4"/>
      <c r="Y795" s="4"/>
      <c r="Z795" s="4"/>
      <c r="AA795" s="4"/>
      <c r="AB795" s="4"/>
      <c r="AC795" s="4"/>
      <c r="AD795" s="4"/>
    </row>
    <row r="796">
      <c r="A796" s="4"/>
      <c r="B796" s="4"/>
      <c r="C796" s="4"/>
      <c r="D796" s="4"/>
      <c r="E796" s="4"/>
      <c r="F796" s="4"/>
      <c r="G796" s="4"/>
      <c r="H796" s="8"/>
      <c r="I796" s="8"/>
      <c r="J796" s="8"/>
      <c r="K796" s="8"/>
      <c r="L796" s="119"/>
      <c r="M796" s="118"/>
      <c r="N796" s="119"/>
      <c r="O796" s="119"/>
      <c r="P796" s="119"/>
      <c r="Q796" s="119"/>
      <c r="R796" s="4"/>
      <c r="S796" s="4"/>
      <c r="T796" s="4"/>
      <c r="U796" s="4"/>
      <c r="V796" s="4"/>
      <c r="W796" s="4"/>
      <c r="X796" s="4"/>
      <c r="Y796" s="4"/>
      <c r="Z796" s="4"/>
      <c r="AA796" s="4"/>
      <c r="AB796" s="4"/>
      <c r="AC796" s="4"/>
      <c r="AD796" s="4"/>
    </row>
    <row r="797">
      <c r="A797" s="4"/>
      <c r="B797" s="4"/>
      <c r="C797" s="4"/>
      <c r="D797" s="4"/>
      <c r="E797" s="4"/>
      <c r="F797" s="4"/>
      <c r="G797" s="4"/>
      <c r="H797" s="8"/>
      <c r="I797" s="8"/>
      <c r="J797" s="8"/>
      <c r="K797" s="8"/>
      <c r="L797" s="119"/>
      <c r="M797" s="118"/>
      <c r="N797" s="119"/>
      <c r="O797" s="119"/>
      <c r="P797" s="119"/>
      <c r="Q797" s="119"/>
      <c r="R797" s="4"/>
      <c r="S797" s="4"/>
      <c r="T797" s="4"/>
      <c r="U797" s="4"/>
      <c r="V797" s="4"/>
      <c r="W797" s="4"/>
      <c r="X797" s="4"/>
      <c r="Y797" s="4"/>
      <c r="Z797" s="4"/>
      <c r="AA797" s="4"/>
      <c r="AB797" s="4"/>
      <c r="AC797" s="4"/>
      <c r="AD797" s="4"/>
    </row>
    <row r="798">
      <c r="A798" s="4"/>
      <c r="B798" s="4"/>
      <c r="C798" s="4"/>
      <c r="D798" s="4"/>
      <c r="E798" s="4"/>
      <c r="F798" s="4"/>
      <c r="G798" s="4"/>
      <c r="H798" s="8"/>
      <c r="I798" s="8"/>
      <c r="J798" s="8"/>
      <c r="K798" s="8"/>
      <c r="L798" s="119"/>
      <c r="M798" s="118"/>
      <c r="N798" s="119"/>
      <c r="O798" s="119"/>
      <c r="P798" s="119"/>
      <c r="Q798" s="119"/>
      <c r="R798" s="4"/>
      <c r="S798" s="4"/>
      <c r="T798" s="4"/>
      <c r="U798" s="4"/>
      <c r="V798" s="4"/>
      <c r="W798" s="4"/>
      <c r="X798" s="4"/>
      <c r="Y798" s="4"/>
      <c r="Z798" s="4"/>
      <c r="AA798" s="4"/>
      <c r="AB798" s="4"/>
      <c r="AC798" s="4"/>
      <c r="AD798" s="4"/>
    </row>
    <row r="799">
      <c r="A799" s="4"/>
      <c r="B799" s="4"/>
      <c r="C799" s="4"/>
      <c r="D799" s="4"/>
      <c r="E799" s="4"/>
      <c r="F799" s="4"/>
      <c r="G799" s="4"/>
      <c r="H799" s="8"/>
      <c r="I799" s="8"/>
      <c r="J799" s="8"/>
      <c r="K799" s="8"/>
      <c r="L799" s="119"/>
      <c r="M799" s="118"/>
      <c r="N799" s="119"/>
      <c r="O799" s="119"/>
      <c r="P799" s="119"/>
      <c r="Q799" s="119"/>
      <c r="R799" s="4"/>
      <c r="S799" s="4"/>
      <c r="T799" s="4"/>
      <c r="U799" s="4"/>
      <c r="V799" s="4"/>
      <c r="W799" s="4"/>
      <c r="X799" s="4"/>
      <c r="Y799" s="4"/>
      <c r="Z799" s="4"/>
      <c r="AA799" s="4"/>
      <c r="AB799" s="4"/>
      <c r="AC799" s="4"/>
      <c r="AD799" s="4"/>
    </row>
    <row r="800">
      <c r="A800" s="4"/>
      <c r="B800" s="4"/>
      <c r="C800" s="4"/>
      <c r="D800" s="4"/>
      <c r="E800" s="4"/>
      <c r="F800" s="4"/>
      <c r="G800" s="4"/>
      <c r="H800" s="8"/>
      <c r="I800" s="8"/>
      <c r="J800" s="8"/>
      <c r="K800" s="8"/>
      <c r="L800" s="119"/>
      <c r="M800" s="118"/>
      <c r="N800" s="119"/>
      <c r="O800" s="119"/>
      <c r="P800" s="119"/>
      <c r="Q800" s="119"/>
      <c r="R800" s="4"/>
      <c r="S800" s="4"/>
      <c r="T800" s="4"/>
      <c r="U800" s="4"/>
      <c r="V800" s="4"/>
      <c r="W800" s="4"/>
      <c r="X800" s="4"/>
      <c r="Y800" s="4"/>
      <c r="Z800" s="4"/>
      <c r="AA800" s="4"/>
      <c r="AB800" s="4"/>
      <c r="AC800" s="4"/>
      <c r="AD800" s="4"/>
    </row>
    <row r="801">
      <c r="A801" s="4"/>
      <c r="B801" s="4"/>
      <c r="C801" s="4"/>
      <c r="D801" s="4"/>
      <c r="E801" s="4"/>
      <c r="F801" s="4"/>
      <c r="G801" s="4"/>
      <c r="H801" s="8"/>
      <c r="I801" s="8"/>
      <c r="J801" s="8"/>
      <c r="K801" s="8"/>
      <c r="L801" s="119"/>
      <c r="M801" s="118"/>
      <c r="N801" s="119"/>
      <c r="O801" s="119"/>
      <c r="P801" s="119"/>
      <c r="Q801" s="119"/>
      <c r="R801" s="4"/>
      <c r="S801" s="4"/>
      <c r="T801" s="4"/>
      <c r="U801" s="4"/>
      <c r="V801" s="4"/>
      <c r="W801" s="4"/>
      <c r="X801" s="4"/>
      <c r="Y801" s="4"/>
      <c r="Z801" s="4"/>
      <c r="AA801" s="4"/>
      <c r="AB801" s="4"/>
      <c r="AC801" s="4"/>
      <c r="AD801" s="4"/>
    </row>
    <row r="802">
      <c r="A802" s="4"/>
      <c r="B802" s="4"/>
      <c r="C802" s="4"/>
      <c r="D802" s="4"/>
      <c r="E802" s="4"/>
      <c r="F802" s="4"/>
      <c r="G802" s="4"/>
      <c r="H802" s="8"/>
      <c r="I802" s="8"/>
      <c r="J802" s="8"/>
      <c r="K802" s="8"/>
      <c r="L802" s="119"/>
      <c r="M802" s="118"/>
      <c r="N802" s="119"/>
      <c r="O802" s="119"/>
      <c r="P802" s="119"/>
      <c r="Q802" s="119"/>
      <c r="R802" s="4"/>
      <c r="S802" s="4"/>
      <c r="T802" s="4"/>
      <c r="U802" s="4"/>
      <c r="V802" s="4"/>
      <c r="W802" s="4"/>
      <c r="X802" s="4"/>
      <c r="Y802" s="4"/>
      <c r="Z802" s="4"/>
      <c r="AA802" s="4"/>
      <c r="AB802" s="4"/>
      <c r="AC802" s="4"/>
      <c r="AD802" s="4"/>
    </row>
    <row r="803">
      <c r="A803" s="4"/>
      <c r="B803" s="4"/>
      <c r="C803" s="4"/>
      <c r="D803" s="4"/>
      <c r="E803" s="4"/>
      <c r="F803" s="4"/>
      <c r="G803" s="4"/>
      <c r="H803" s="8"/>
      <c r="I803" s="8"/>
      <c r="J803" s="8"/>
      <c r="K803" s="8"/>
      <c r="L803" s="119"/>
      <c r="M803" s="118"/>
      <c r="N803" s="119"/>
      <c r="O803" s="119"/>
      <c r="P803" s="119"/>
      <c r="Q803" s="119"/>
      <c r="R803" s="4"/>
      <c r="S803" s="4"/>
      <c r="T803" s="4"/>
      <c r="U803" s="4"/>
      <c r="V803" s="4"/>
      <c r="W803" s="4"/>
      <c r="X803" s="4"/>
      <c r="Y803" s="4"/>
      <c r="Z803" s="4"/>
      <c r="AA803" s="4"/>
      <c r="AB803" s="4"/>
      <c r="AC803" s="4"/>
      <c r="AD803" s="4"/>
    </row>
    <row r="804">
      <c r="A804" s="4"/>
      <c r="B804" s="4"/>
      <c r="C804" s="4"/>
      <c r="D804" s="4"/>
      <c r="E804" s="4"/>
      <c r="F804" s="4"/>
      <c r="G804" s="4"/>
      <c r="H804" s="8"/>
      <c r="I804" s="8"/>
      <c r="J804" s="8"/>
      <c r="K804" s="8"/>
      <c r="L804" s="119"/>
      <c r="M804" s="118"/>
      <c r="N804" s="119"/>
      <c r="O804" s="119"/>
      <c r="P804" s="119"/>
      <c r="Q804" s="119"/>
      <c r="R804" s="4"/>
      <c r="S804" s="4"/>
      <c r="T804" s="4"/>
      <c r="U804" s="4"/>
      <c r="V804" s="4"/>
      <c r="W804" s="4"/>
      <c r="X804" s="4"/>
      <c r="Y804" s="4"/>
      <c r="Z804" s="4"/>
      <c r="AA804" s="4"/>
      <c r="AB804" s="4"/>
      <c r="AC804" s="4"/>
      <c r="AD804" s="4"/>
    </row>
    <row r="805">
      <c r="A805" s="4"/>
      <c r="B805" s="4"/>
      <c r="C805" s="4"/>
      <c r="D805" s="4"/>
      <c r="E805" s="4"/>
      <c r="F805" s="4"/>
      <c r="G805" s="4"/>
      <c r="H805" s="8"/>
      <c r="I805" s="8"/>
      <c r="J805" s="8"/>
      <c r="K805" s="8"/>
      <c r="L805" s="119"/>
      <c r="M805" s="118"/>
      <c r="N805" s="119"/>
      <c r="O805" s="119"/>
      <c r="P805" s="119"/>
      <c r="Q805" s="119"/>
      <c r="R805" s="4"/>
      <c r="S805" s="4"/>
      <c r="T805" s="4"/>
      <c r="U805" s="4"/>
      <c r="V805" s="4"/>
      <c r="W805" s="4"/>
      <c r="X805" s="4"/>
      <c r="Y805" s="4"/>
      <c r="Z805" s="4"/>
      <c r="AA805" s="4"/>
      <c r="AB805" s="4"/>
      <c r="AC805" s="4"/>
      <c r="AD805" s="4"/>
    </row>
    <row r="806">
      <c r="A806" s="4"/>
      <c r="B806" s="4"/>
      <c r="C806" s="4"/>
      <c r="D806" s="4"/>
      <c r="E806" s="4"/>
      <c r="F806" s="4"/>
      <c r="G806" s="4"/>
      <c r="H806" s="8"/>
      <c r="I806" s="8"/>
      <c r="J806" s="8"/>
      <c r="K806" s="8"/>
      <c r="L806" s="119"/>
      <c r="M806" s="118"/>
      <c r="N806" s="119"/>
      <c r="O806" s="119"/>
      <c r="P806" s="119"/>
      <c r="Q806" s="119"/>
      <c r="R806" s="4"/>
      <c r="S806" s="4"/>
      <c r="T806" s="4"/>
      <c r="U806" s="4"/>
      <c r="V806" s="4"/>
      <c r="W806" s="4"/>
      <c r="X806" s="4"/>
      <c r="Y806" s="4"/>
      <c r="Z806" s="4"/>
      <c r="AA806" s="4"/>
      <c r="AB806" s="4"/>
      <c r="AC806" s="4"/>
      <c r="AD806" s="4"/>
    </row>
    <row r="807">
      <c r="A807" s="4"/>
      <c r="B807" s="4"/>
      <c r="C807" s="4"/>
      <c r="D807" s="4"/>
      <c r="E807" s="4"/>
      <c r="F807" s="4"/>
      <c r="G807" s="4"/>
      <c r="H807" s="8"/>
      <c r="I807" s="8"/>
      <c r="J807" s="8"/>
      <c r="K807" s="8"/>
      <c r="L807" s="119"/>
      <c r="M807" s="118"/>
      <c r="N807" s="119"/>
      <c r="O807" s="119"/>
      <c r="P807" s="119"/>
      <c r="Q807" s="119"/>
      <c r="R807" s="4"/>
      <c r="S807" s="4"/>
      <c r="T807" s="4"/>
      <c r="U807" s="4"/>
      <c r="V807" s="4"/>
      <c r="W807" s="4"/>
      <c r="X807" s="4"/>
      <c r="Y807" s="4"/>
      <c r="Z807" s="4"/>
      <c r="AA807" s="4"/>
      <c r="AB807" s="4"/>
      <c r="AC807" s="4"/>
      <c r="AD807" s="4"/>
    </row>
    <row r="808">
      <c r="A808" s="4"/>
      <c r="B808" s="4"/>
      <c r="C808" s="4"/>
      <c r="D808" s="4"/>
      <c r="E808" s="4"/>
      <c r="F808" s="4"/>
      <c r="G808" s="4"/>
      <c r="H808" s="8"/>
      <c r="I808" s="8"/>
      <c r="J808" s="8"/>
      <c r="K808" s="8"/>
      <c r="L808" s="119"/>
      <c r="M808" s="118"/>
      <c r="N808" s="119"/>
      <c r="O808" s="119"/>
      <c r="P808" s="119"/>
      <c r="Q808" s="119"/>
      <c r="R808" s="4"/>
      <c r="S808" s="4"/>
      <c r="T808" s="4"/>
      <c r="U808" s="4"/>
      <c r="V808" s="4"/>
      <c r="W808" s="4"/>
      <c r="X808" s="4"/>
      <c r="Y808" s="4"/>
      <c r="Z808" s="4"/>
      <c r="AA808" s="4"/>
      <c r="AB808" s="4"/>
      <c r="AC808" s="4"/>
      <c r="AD808" s="4"/>
    </row>
    <row r="809">
      <c r="A809" s="4"/>
      <c r="B809" s="4"/>
      <c r="C809" s="4"/>
      <c r="D809" s="4"/>
      <c r="E809" s="4"/>
      <c r="F809" s="4"/>
      <c r="G809" s="4"/>
      <c r="H809" s="8"/>
      <c r="I809" s="8"/>
      <c r="J809" s="8"/>
      <c r="K809" s="8"/>
      <c r="L809" s="119"/>
      <c r="M809" s="118"/>
      <c r="N809" s="119"/>
      <c r="O809" s="119"/>
      <c r="P809" s="119"/>
      <c r="Q809" s="119"/>
      <c r="R809" s="4"/>
      <c r="S809" s="4"/>
      <c r="T809" s="4"/>
      <c r="U809" s="4"/>
      <c r="V809" s="4"/>
      <c r="W809" s="4"/>
      <c r="X809" s="4"/>
      <c r="Y809" s="4"/>
      <c r="Z809" s="4"/>
      <c r="AA809" s="4"/>
      <c r="AB809" s="4"/>
      <c r="AC809" s="4"/>
      <c r="AD809" s="4"/>
    </row>
    <row r="810">
      <c r="A810" s="4"/>
      <c r="B810" s="4"/>
      <c r="C810" s="4"/>
      <c r="D810" s="4"/>
      <c r="E810" s="4"/>
      <c r="F810" s="4"/>
      <c r="G810" s="4"/>
      <c r="H810" s="8"/>
      <c r="I810" s="8"/>
      <c r="J810" s="8"/>
      <c r="K810" s="8"/>
      <c r="L810" s="119"/>
      <c r="M810" s="118"/>
      <c r="N810" s="119"/>
      <c r="O810" s="119"/>
      <c r="P810" s="119"/>
      <c r="Q810" s="119"/>
      <c r="R810" s="4"/>
      <c r="S810" s="4"/>
      <c r="T810" s="4"/>
      <c r="U810" s="4"/>
      <c r="V810" s="4"/>
      <c r="W810" s="4"/>
      <c r="X810" s="4"/>
      <c r="Y810" s="4"/>
      <c r="Z810" s="4"/>
      <c r="AA810" s="4"/>
      <c r="AB810" s="4"/>
      <c r="AC810" s="4"/>
      <c r="AD810" s="4"/>
    </row>
    <row r="811">
      <c r="A811" s="4"/>
      <c r="B811" s="4"/>
      <c r="C811" s="4"/>
      <c r="D811" s="4"/>
      <c r="E811" s="4"/>
      <c r="F811" s="4"/>
      <c r="G811" s="4"/>
      <c r="H811" s="8"/>
      <c r="I811" s="8"/>
      <c r="J811" s="8"/>
      <c r="K811" s="8"/>
      <c r="L811" s="119"/>
      <c r="M811" s="118"/>
      <c r="N811" s="119"/>
      <c r="O811" s="119"/>
      <c r="P811" s="119"/>
      <c r="Q811" s="119"/>
      <c r="R811" s="4"/>
      <c r="S811" s="4"/>
      <c r="T811" s="4"/>
      <c r="U811" s="4"/>
      <c r="V811" s="4"/>
      <c r="W811" s="4"/>
      <c r="X811" s="4"/>
      <c r="Y811" s="4"/>
      <c r="Z811" s="4"/>
      <c r="AA811" s="4"/>
      <c r="AB811" s="4"/>
      <c r="AC811" s="4"/>
      <c r="AD811" s="4"/>
    </row>
    <row r="812">
      <c r="A812" s="4"/>
      <c r="B812" s="4"/>
      <c r="C812" s="4"/>
      <c r="D812" s="4"/>
      <c r="E812" s="4"/>
      <c r="F812" s="4"/>
      <c r="G812" s="4"/>
      <c r="H812" s="8"/>
      <c r="I812" s="8"/>
      <c r="J812" s="8"/>
      <c r="K812" s="8"/>
      <c r="L812" s="119"/>
      <c r="M812" s="118"/>
      <c r="N812" s="119"/>
      <c r="O812" s="119"/>
      <c r="P812" s="119"/>
      <c r="Q812" s="119"/>
      <c r="R812" s="4"/>
      <c r="S812" s="4"/>
      <c r="T812" s="4"/>
      <c r="U812" s="4"/>
      <c r="V812" s="4"/>
      <c r="W812" s="4"/>
      <c r="X812" s="4"/>
      <c r="Y812" s="4"/>
      <c r="Z812" s="4"/>
      <c r="AA812" s="4"/>
      <c r="AB812" s="4"/>
      <c r="AC812" s="4"/>
      <c r="AD812" s="4"/>
    </row>
    <row r="813">
      <c r="A813" s="4"/>
      <c r="B813" s="4"/>
      <c r="C813" s="4"/>
      <c r="D813" s="4"/>
      <c r="E813" s="4"/>
      <c r="F813" s="4"/>
      <c r="G813" s="4"/>
      <c r="H813" s="8"/>
      <c r="I813" s="8"/>
      <c r="J813" s="8"/>
      <c r="K813" s="8"/>
      <c r="L813" s="119"/>
      <c r="M813" s="118"/>
      <c r="N813" s="119"/>
      <c r="O813" s="119"/>
      <c r="P813" s="119"/>
      <c r="Q813" s="119"/>
      <c r="R813" s="4"/>
      <c r="S813" s="4"/>
      <c r="T813" s="4"/>
      <c r="U813" s="4"/>
      <c r="V813" s="4"/>
      <c r="W813" s="4"/>
      <c r="X813" s="4"/>
      <c r="Y813" s="4"/>
      <c r="Z813" s="4"/>
      <c r="AA813" s="4"/>
      <c r="AB813" s="4"/>
      <c r="AC813" s="4"/>
      <c r="AD813" s="4"/>
    </row>
    <row r="814">
      <c r="A814" s="4"/>
      <c r="B814" s="4"/>
      <c r="C814" s="4"/>
      <c r="D814" s="4"/>
      <c r="E814" s="4"/>
      <c r="F814" s="4"/>
      <c r="G814" s="4"/>
      <c r="H814" s="8"/>
      <c r="I814" s="8"/>
      <c r="J814" s="8"/>
      <c r="K814" s="8"/>
      <c r="L814" s="119"/>
      <c r="M814" s="118"/>
      <c r="N814" s="119"/>
      <c r="O814" s="119"/>
      <c r="P814" s="119"/>
      <c r="Q814" s="119"/>
      <c r="R814" s="4"/>
      <c r="S814" s="4"/>
      <c r="T814" s="4"/>
      <c r="U814" s="4"/>
      <c r="V814" s="4"/>
      <c r="W814" s="4"/>
      <c r="X814" s="4"/>
      <c r="Y814" s="4"/>
      <c r="Z814" s="4"/>
      <c r="AA814" s="4"/>
      <c r="AB814" s="4"/>
      <c r="AC814" s="4"/>
      <c r="AD814" s="4"/>
    </row>
    <row r="815">
      <c r="A815" s="4"/>
      <c r="B815" s="4"/>
      <c r="C815" s="4"/>
      <c r="D815" s="4"/>
      <c r="E815" s="4"/>
      <c r="F815" s="4"/>
      <c r="G815" s="4"/>
      <c r="H815" s="8"/>
      <c r="I815" s="8"/>
      <c r="J815" s="8"/>
      <c r="K815" s="8"/>
      <c r="L815" s="119"/>
      <c r="M815" s="118"/>
      <c r="N815" s="119"/>
      <c r="O815" s="119"/>
      <c r="P815" s="119"/>
      <c r="Q815" s="119"/>
      <c r="R815" s="4"/>
      <c r="S815" s="4"/>
      <c r="T815" s="4"/>
      <c r="U815" s="4"/>
      <c r="V815" s="4"/>
      <c r="W815" s="4"/>
      <c r="X815" s="4"/>
      <c r="Y815" s="4"/>
      <c r="Z815" s="4"/>
      <c r="AA815" s="4"/>
      <c r="AB815" s="4"/>
      <c r="AC815" s="4"/>
      <c r="AD815" s="4"/>
    </row>
    <row r="816">
      <c r="A816" s="4"/>
      <c r="B816" s="4"/>
      <c r="C816" s="4"/>
      <c r="D816" s="4"/>
      <c r="E816" s="4"/>
      <c r="F816" s="4"/>
      <c r="G816" s="4"/>
      <c r="H816" s="8"/>
      <c r="I816" s="8"/>
      <c r="J816" s="8"/>
      <c r="K816" s="8"/>
      <c r="L816" s="119"/>
      <c r="M816" s="118"/>
      <c r="N816" s="119"/>
      <c r="O816" s="119"/>
      <c r="P816" s="119"/>
      <c r="Q816" s="119"/>
      <c r="R816" s="4"/>
      <c r="S816" s="4"/>
      <c r="T816" s="4"/>
      <c r="U816" s="4"/>
      <c r="V816" s="4"/>
      <c r="W816" s="4"/>
      <c r="X816" s="4"/>
      <c r="Y816" s="4"/>
      <c r="Z816" s="4"/>
      <c r="AA816" s="4"/>
      <c r="AB816" s="4"/>
      <c r="AC816" s="4"/>
      <c r="AD816" s="4"/>
    </row>
    <row r="817">
      <c r="A817" s="4"/>
      <c r="B817" s="4"/>
      <c r="C817" s="4"/>
      <c r="D817" s="4"/>
      <c r="E817" s="4"/>
      <c r="F817" s="4"/>
      <c r="G817" s="4"/>
      <c r="H817" s="8"/>
      <c r="I817" s="8"/>
      <c r="J817" s="8"/>
      <c r="K817" s="8"/>
      <c r="L817" s="119"/>
      <c r="M817" s="118"/>
      <c r="N817" s="119"/>
      <c r="O817" s="119"/>
      <c r="P817" s="119"/>
      <c r="Q817" s="119"/>
      <c r="R817" s="4"/>
      <c r="S817" s="4"/>
      <c r="T817" s="4"/>
      <c r="U817" s="4"/>
      <c r="V817" s="4"/>
      <c r="W817" s="4"/>
      <c r="X817" s="4"/>
      <c r="Y817" s="4"/>
      <c r="Z817" s="4"/>
      <c r="AA817" s="4"/>
      <c r="AB817" s="4"/>
      <c r="AC817" s="4"/>
      <c r="AD817" s="4"/>
    </row>
    <row r="818">
      <c r="A818" s="4"/>
      <c r="B818" s="4"/>
      <c r="C818" s="4"/>
      <c r="D818" s="4"/>
      <c r="E818" s="4"/>
      <c r="F818" s="4"/>
      <c r="G818" s="4"/>
      <c r="H818" s="8"/>
      <c r="I818" s="8"/>
      <c r="J818" s="8"/>
      <c r="K818" s="8"/>
      <c r="L818" s="119"/>
      <c r="M818" s="118"/>
      <c r="N818" s="119"/>
      <c r="O818" s="119"/>
      <c r="P818" s="119"/>
      <c r="Q818" s="119"/>
      <c r="R818" s="4"/>
      <c r="S818" s="4"/>
      <c r="T818" s="4"/>
      <c r="U818" s="4"/>
      <c r="V818" s="4"/>
      <c r="W818" s="4"/>
      <c r="X818" s="4"/>
      <c r="Y818" s="4"/>
      <c r="Z818" s="4"/>
      <c r="AA818" s="4"/>
      <c r="AB818" s="4"/>
      <c r="AC818" s="4"/>
      <c r="AD818" s="4"/>
    </row>
    <row r="819">
      <c r="A819" s="4"/>
      <c r="B819" s="4"/>
      <c r="C819" s="4"/>
      <c r="D819" s="4"/>
      <c r="E819" s="4"/>
      <c r="F819" s="4"/>
      <c r="G819" s="4"/>
      <c r="H819" s="8"/>
      <c r="I819" s="8"/>
      <c r="J819" s="8"/>
      <c r="K819" s="8"/>
      <c r="L819" s="119"/>
      <c r="M819" s="118"/>
      <c r="N819" s="119"/>
      <c r="O819" s="119"/>
      <c r="P819" s="119"/>
      <c r="Q819" s="119"/>
      <c r="R819" s="4"/>
      <c r="S819" s="4"/>
      <c r="T819" s="4"/>
      <c r="U819" s="4"/>
      <c r="V819" s="4"/>
      <c r="W819" s="4"/>
      <c r="X819" s="4"/>
      <c r="Y819" s="4"/>
      <c r="Z819" s="4"/>
      <c r="AA819" s="4"/>
      <c r="AB819" s="4"/>
      <c r="AC819" s="4"/>
      <c r="AD819" s="4"/>
    </row>
    <row r="820">
      <c r="A820" s="4"/>
      <c r="B820" s="4"/>
      <c r="C820" s="4"/>
      <c r="D820" s="4"/>
      <c r="E820" s="4"/>
      <c r="F820" s="4"/>
      <c r="G820" s="4"/>
      <c r="H820" s="8"/>
      <c r="I820" s="8"/>
      <c r="J820" s="8"/>
      <c r="K820" s="8"/>
      <c r="L820" s="119"/>
      <c r="M820" s="118"/>
      <c r="N820" s="119"/>
      <c r="O820" s="119"/>
      <c r="P820" s="119"/>
      <c r="Q820" s="119"/>
      <c r="R820" s="4"/>
      <c r="S820" s="4"/>
      <c r="T820" s="4"/>
      <c r="U820" s="4"/>
      <c r="V820" s="4"/>
      <c r="W820" s="4"/>
      <c r="X820" s="4"/>
      <c r="Y820" s="4"/>
      <c r="Z820" s="4"/>
      <c r="AA820" s="4"/>
      <c r="AB820" s="4"/>
      <c r="AC820" s="4"/>
      <c r="AD820" s="4"/>
    </row>
    <row r="821">
      <c r="A821" s="4"/>
      <c r="B821" s="4"/>
      <c r="C821" s="4"/>
      <c r="D821" s="4"/>
      <c r="E821" s="4"/>
      <c r="F821" s="4"/>
      <c r="G821" s="4"/>
      <c r="H821" s="8"/>
      <c r="I821" s="8"/>
      <c r="J821" s="8"/>
      <c r="K821" s="8"/>
      <c r="L821" s="119"/>
      <c r="M821" s="118"/>
      <c r="N821" s="119"/>
      <c r="O821" s="119"/>
      <c r="P821" s="119"/>
      <c r="Q821" s="119"/>
      <c r="R821" s="4"/>
      <c r="S821" s="4"/>
      <c r="T821" s="4"/>
      <c r="U821" s="4"/>
      <c r="V821" s="4"/>
      <c r="W821" s="4"/>
      <c r="X821" s="4"/>
      <c r="Y821" s="4"/>
      <c r="Z821" s="4"/>
      <c r="AA821" s="4"/>
      <c r="AB821" s="4"/>
      <c r="AC821" s="4"/>
      <c r="AD821" s="4"/>
    </row>
    <row r="822">
      <c r="A822" s="4"/>
      <c r="B822" s="4"/>
      <c r="C822" s="4"/>
      <c r="D822" s="4"/>
      <c r="E822" s="4"/>
      <c r="F822" s="4"/>
      <c r="G822" s="4"/>
      <c r="H822" s="8"/>
      <c r="I822" s="8"/>
      <c r="J822" s="8"/>
      <c r="K822" s="8"/>
      <c r="L822" s="119"/>
      <c r="M822" s="118"/>
      <c r="N822" s="119"/>
      <c r="O822" s="119"/>
      <c r="P822" s="119"/>
      <c r="Q822" s="119"/>
      <c r="R822" s="4"/>
      <c r="S822" s="4"/>
      <c r="T822" s="4"/>
      <c r="U822" s="4"/>
      <c r="V822" s="4"/>
      <c r="W822" s="4"/>
      <c r="X822" s="4"/>
      <c r="Y822" s="4"/>
      <c r="Z822" s="4"/>
      <c r="AA822" s="4"/>
      <c r="AB822" s="4"/>
      <c r="AC822" s="4"/>
      <c r="AD822" s="4"/>
    </row>
    <row r="823">
      <c r="A823" s="4"/>
      <c r="B823" s="4"/>
      <c r="C823" s="4"/>
      <c r="D823" s="4"/>
      <c r="E823" s="4"/>
      <c r="F823" s="4"/>
      <c r="G823" s="4"/>
      <c r="H823" s="8"/>
      <c r="I823" s="8"/>
      <c r="J823" s="8"/>
      <c r="K823" s="8"/>
      <c r="L823" s="119"/>
      <c r="M823" s="118"/>
      <c r="N823" s="119"/>
      <c r="O823" s="119"/>
      <c r="P823" s="119"/>
      <c r="Q823" s="119"/>
      <c r="R823" s="4"/>
      <c r="S823" s="4"/>
      <c r="T823" s="4"/>
      <c r="U823" s="4"/>
      <c r="V823" s="4"/>
      <c r="W823" s="4"/>
      <c r="X823" s="4"/>
      <c r="Y823" s="4"/>
      <c r="Z823" s="4"/>
      <c r="AA823" s="4"/>
      <c r="AB823" s="4"/>
      <c r="AC823" s="4"/>
      <c r="AD823" s="4"/>
    </row>
    <row r="824">
      <c r="A824" s="4"/>
      <c r="B824" s="4"/>
      <c r="C824" s="4"/>
      <c r="D824" s="4"/>
      <c r="E824" s="4"/>
      <c r="F824" s="4"/>
      <c r="G824" s="4"/>
      <c r="H824" s="8"/>
      <c r="I824" s="8"/>
      <c r="J824" s="8"/>
      <c r="K824" s="8"/>
      <c r="L824" s="119"/>
      <c r="M824" s="118"/>
      <c r="N824" s="119"/>
      <c r="O824" s="119"/>
      <c r="P824" s="119"/>
      <c r="Q824" s="119"/>
      <c r="R824" s="4"/>
      <c r="S824" s="4"/>
      <c r="T824" s="4"/>
      <c r="U824" s="4"/>
      <c r="V824" s="4"/>
      <c r="W824" s="4"/>
      <c r="X824" s="4"/>
      <c r="Y824" s="4"/>
      <c r="Z824" s="4"/>
      <c r="AA824" s="4"/>
      <c r="AB824" s="4"/>
      <c r="AC824" s="4"/>
      <c r="AD824" s="4"/>
    </row>
    <row r="825">
      <c r="A825" s="4"/>
      <c r="B825" s="4"/>
      <c r="C825" s="4"/>
      <c r="D825" s="4"/>
      <c r="E825" s="4"/>
      <c r="F825" s="4"/>
      <c r="G825" s="4"/>
      <c r="H825" s="8"/>
      <c r="I825" s="8"/>
      <c r="J825" s="8"/>
      <c r="K825" s="8"/>
      <c r="L825" s="119"/>
      <c r="M825" s="118"/>
      <c r="N825" s="119"/>
      <c r="O825" s="119"/>
      <c r="P825" s="119"/>
      <c r="Q825" s="119"/>
      <c r="R825" s="4"/>
      <c r="S825" s="4"/>
      <c r="T825" s="4"/>
      <c r="U825" s="4"/>
      <c r="V825" s="4"/>
      <c r="W825" s="4"/>
      <c r="X825" s="4"/>
      <c r="Y825" s="4"/>
      <c r="Z825" s="4"/>
      <c r="AA825" s="4"/>
      <c r="AB825" s="4"/>
      <c r="AC825" s="4"/>
      <c r="AD825" s="4"/>
    </row>
    <row r="826">
      <c r="A826" s="4"/>
      <c r="B826" s="4"/>
      <c r="C826" s="4"/>
      <c r="D826" s="4"/>
      <c r="E826" s="4"/>
      <c r="F826" s="4"/>
      <c r="G826" s="4"/>
      <c r="H826" s="8"/>
      <c r="I826" s="8"/>
      <c r="J826" s="8"/>
      <c r="K826" s="8"/>
      <c r="L826" s="119"/>
      <c r="M826" s="118"/>
      <c r="N826" s="119"/>
      <c r="O826" s="119"/>
      <c r="P826" s="119"/>
      <c r="Q826" s="119"/>
      <c r="R826" s="4"/>
      <c r="S826" s="4"/>
      <c r="T826" s="4"/>
      <c r="U826" s="4"/>
      <c r="V826" s="4"/>
      <c r="W826" s="4"/>
      <c r="X826" s="4"/>
      <c r="Y826" s="4"/>
      <c r="Z826" s="4"/>
      <c r="AA826" s="4"/>
      <c r="AB826" s="4"/>
      <c r="AC826" s="4"/>
      <c r="AD826" s="4"/>
    </row>
    <row r="827">
      <c r="A827" s="4"/>
      <c r="B827" s="4"/>
      <c r="C827" s="4"/>
      <c r="D827" s="4"/>
      <c r="E827" s="4"/>
      <c r="F827" s="4"/>
      <c r="G827" s="4"/>
      <c r="H827" s="8"/>
      <c r="I827" s="8"/>
      <c r="J827" s="8"/>
      <c r="K827" s="8"/>
      <c r="L827" s="119"/>
      <c r="M827" s="118"/>
      <c r="N827" s="119"/>
      <c r="O827" s="119"/>
      <c r="P827" s="119"/>
      <c r="Q827" s="119"/>
      <c r="R827" s="4"/>
      <c r="S827" s="4"/>
      <c r="T827" s="4"/>
      <c r="U827" s="4"/>
      <c r="V827" s="4"/>
      <c r="W827" s="4"/>
      <c r="X827" s="4"/>
      <c r="Y827" s="4"/>
      <c r="Z827" s="4"/>
      <c r="AA827" s="4"/>
      <c r="AB827" s="4"/>
      <c r="AC827" s="4"/>
      <c r="AD827" s="4"/>
    </row>
    <row r="828">
      <c r="A828" s="4"/>
      <c r="B828" s="4"/>
      <c r="C828" s="4"/>
      <c r="D828" s="4"/>
      <c r="E828" s="4"/>
      <c r="F828" s="4"/>
      <c r="G828" s="4"/>
      <c r="H828" s="8"/>
      <c r="I828" s="8"/>
      <c r="J828" s="8"/>
      <c r="K828" s="8"/>
      <c r="L828" s="119"/>
      <c r="M828" s="118"/>
      <c r="N828" s="119"/>
      <c r="O828" s="119"/>
      <c r="P828" s="119"/>
      <c r="Q828" s="119"/>
      <c r="R828" s="4"/>
      <c r="S828" s="4"/>
      <c r="T828" s="4"/>
      <c r="U828" s="4"/>
      <c r="V828" s="4"/>
      <c r="W828" s="4"/>
      <c r="X828" s="4"/>
      <c r="Y828" s="4"/>
      <c r="Z828" s="4"/>
      <c r="AA828" s="4"/>
      <c r="AB828" s="4"/>
      <c r="AC828" s="4"/>
      <c r="AD828" s="4"/>
    </row>
    <row r="829">
      <c r="A829" s="4"/>
      <c r="B829" s="4"/>
      <c r="C829" s="4"/>
      <c r="D829" s="4"/>
      <c r="E829" s="4"/>
      <c r="F829" s="4"/>
      <c r="G829" s="4"/>
      <c r="H829" s="8"/>
      <c r="I829" s="8"/>
      <c r="J829" s="8"/>
      <c r="K829" s="8"/>
      <c r="L829" s="119"/>
      <c r="M829" s="118"/>
      <c r="N829" s="119"/>
      <c r="O829" s="119"/>
      <c r="P829" s="119"/>
      <c r="Q829" s="119"/>
      <c r="R829" s="4"/>
      <c r="S829" s="4"/>
      <c r="T829" s="4"/>
      <c r="U829" s="4"/>
      <c r="V829" s="4"/>
      <c r="W829" s="4"/>
      <c r="X829" s="4"/>
      <c r="Y829" s="4"/>
      <c r="Z829" s="4"/>
      <c r="AA829" s="4"/>
      <c r="AB829" s="4"/>
      <c r="AC829" s="4"/>
      <c r="AD829" s="4"/>
    </row>
    <row r="830">
      <c r="A830" s="4"/>
      <c r="B830" s="4"/>
      <c r="C830" s="4"/>
      <c r="D830" s="4"/>
      <c r="E830" s="4"/>
      <c r="F830" s="4"/>
      <c r="G830" s="4"/>
      <c r="H830" s="8"/>
      <c r="I830" s="8"/>
      <c r="J830" s="8"/>
      <c r="K830" s="8"/>
      <c r="L830" s="119"/>
      <c r="M830" s="118"/>
      <c r="N830" s="119"/>
      <c r="O830" s="119"/>
      <c r="P830" s="119"/>
      <c r="Q830" s="119"/>
      <c r="R830" s="4"/>
      <c r="S830" s="4"/>
      <c r="T830" s="4"/>
      <c r="U830" s="4"/>
      <c r="V830" s="4"/>
      <c r="W830" s="4"/>
      <c r="X830" s="4"/>
      <c r="Y830" s="4"/>
      <c r="Z830" s="4"/>
      <c r="AA830" s="4"/>
      <c r="AB830" s="4"/>
      <c r="AC830" s="4"/>
      <c r="AD830" s="4"/>
    </row>
    <row r="831">
      <c r="A831" s="4"/>
      <c r="B831" s="4"/>
      <c r="C831" s="4"/>
      <c r="D831" s="4"/>
      <c r="E831" s="4"/>
      <c r="F831" s="4"/>
      <c r="G831" s="4"/>
      <c r="H831" s="8"/>
      <c r="I831" s="8"/>
      <c r="J831" s="8"/>
      <c r="K831" s="8"/>
      <c r="L831" s="119"/>
      <c r="M831" s="118"/>
      <c r="N831" s="119"/>
      <c r="O831" s="119"/>
      <c r="P831" s="119"/>
      <c r="Q831" s="119"/>
      <c r="R831" s="4"/>
      <c r="S831" s="4"/>
      <c r="T831" s="4"/>
      <c r="U831" s="4"/>
      <c r="V831" s="4"/>
      <c r="W831" s="4"/>
      <c r="X831" s="4"/>
      <c r="Y831" s="4"/>
      <c r="Z831" s="4"/>
      <c r="AA831" s="4"/>
      <c r="AB831" s="4"/>
      <c r="AC831" s="4"/>
      <c r="AD831" s="4"/>
    </row>
    <row r="832">
      <c r="A832" s="4"/>
      <c r="B832" s="4"/>
      <c r="C832" s="4"/>
      <c r="D832" s="4"/>
      <c r="E832" s="4"/>
      <c r="F832" s="4"/>
      <c r="G832" s="4"/>
      <c r="H832" s="8"/>
      <c r="I832" s="8"/>
      <c r="J832" s="8"/>
      <c r="K832" s="8"/>
      <c r="L832" s="119"/>
      <c r="M832" s="118"/>
      <c r="N832" s="119"/>
      <c r="O832" s="119"/>
      <c r="P832" s="119"/>
      <c r="Q832" s="119"/>
      <c r="R832" s="4"/>
      <c r="S832" s="4"/>
      <c r="T832" s="4"/>
      <c r="U832" s="4"/>
      <c r="V832" s="4"/>
      <c r="W832" s="4"/>
      <c r="X832" s="4"/>
      <c r="Y832" s="4"/>
      <c r="Z832" s="4"/>
      <c r="AA832" s="4"/>
      <c r="AB832" s="4"/>
      <c r="AC832" s="4"/>
      <c r="AD832" s="4"/>
    </row>
    <row r="833">
      <c r="A833" s="4"/>
      <c r="B833" s="4"/>
      <c r="C833" s="4"/>
      <c r="D833" s="4"/>
      <c r="E833" s="4"/>
      <c r="F833" s="4"/>
      <c r="G833" s="4"/>
      <c r="H833" s="8"/>
      <c r="I833" s="8"/>
      <c r="J833" s="8"/>
      <c r="K833" s="8"/>
      <c r="L833" s="119"/>
      <c r="M833" s="118"/>
      <c r="N833" s="119"/>
      <c r="O833" s="119"/>
      <c r="P833" s="119"/>
      <c r="Q833" s="119"/>
      <c r="R833" s="4"/>
      <c r="S833" s="4"/>
      <c r="T833" s="4"/>
      <c r="U833" s="4"/>
      <c r="V833" s="4"/>
      <c r="W833" s="4"/>
      <c r="X833" s="4"/>
      <c r="Y833" s="4"/>
      <c r="Z833" s="4"/>
      <c r="AA833" s="4"/>
      <c r="AB833" s="4"/>
      <c r="AC833" s="4"/>
      <c r="AD833" s="4"/>
    </row>
    <row r="834">
      <c r="A834" s="4"/>
      <c r="B834" s="4"/>
      <c r="C834" s="4"/>
      <c r="D834" s="4"/>
      <c r="E834" s="4"/>
      <c r="F834" s="4"/>
      <c r="G834" s="4"/>
      <c r="H834" s="8"/>
      <c r="I834" s="8"/>
      <c r="J834" s="8"/>
      <c r="K834" s="8"/>
      <c r="L834" s="119"/>
      <c r="M834" s="118"/>
      <c r="N834" s="119"/>
      <c r="O834" s="119"/>
      <c r="P834" s="119"/>
      <c r="Q834" s="119"/>
      <c r="R834" s="4"/>
      <c r="S834" s="4"/>
      <c r="T834" s="4"/>
      <c r="U834" s="4"/>
      <c r="V834" s="4"/>
      <c r="W834" s="4"/>
      <c r="X834" s="4"/>
      <c r="Y834" s="4"/>
      <c r="Z834" s="4"/>
      <c r="AA834" s="4"/>
      <c r="AB834" s="4"/>
      <c r="AC834" s="4"/>
      <c r="AD834" s="4"/>
    </row>
    <row r="835">
      <c r="A835" s="4"/>
      <c r="B835" s="4"/>
      <c r="C835" s="4"/>
      <c r="D835" s="4"/>
      <c r="E835" s="4"/>
      <c r="F835" s="4"/>
      <c r="G835" s="4"/>
      <c r="H835" s="8"/>
      <c r="I835" s="8"/>
      <c r="J835" s="8"/>
      <c r="K835" s="8"/>
      <c r="L835" s="119"/>
      <c r="M835" s="118"/>
      <c r="N835" s="119"/>
      <c r="O835" s="119"/>
      <c r="P835" s="119"/>
      <c r="Q835" s="119"/>
      <c r="R835" s="4"/>
      <c r="S835" s="4"/>
      <c r="T835" s="4"/>
      <c r="U835" s="4"/>
      <c r="V835" s="4"/>
      <c r="W835" s="4"/>
      <c r="X835" s="4"/>
      <c r="Y835" s="4"/>
      <c r="Z835" s="4"/>
      <c r="AA835" s="4"/>
      <c r="AB835" s="4"/>
      <c r="AC835" s="4"/>
      <c r="AD835" s="4"/>
    </row>
    <row r="836">
      <c r="A836" s="4"/>
      <c r="B836" s="4"/>
      <c r="C836" s="4"/>
      <c r="D836" s="4"/>
      <c r="E836" s="4"/>
      <c r="F836" s="4"/>
      <c r="G836" s="4"/>
      <c r="H836" s="8"/>
      <c r="I836" s="8"/>
      <c r="J836" s="8"/>
      <c r="K836" s="8"/>
      <c r="L836" s="119"/>
      <c r="M836" s="118"/>
      <c r="N836" s="119"/>
      <c r="O836" s="119"/>
      <c r="P836" s="119"/>
      <c r="Q836" s="119"/>
      <c r="R836" s="4"/>
      <c r="S836" s="4"/>
      <c r="T836" s="4"/>
      <c r="U836" s="4"/>
      <c r="V836" s="4"/>
      <c r="W836" s="4"/>
      <c r="X836" s="4"/>
      <c r="Y836" s="4"/>
      <c r="Z836" s="4"/>
      <c r="AA836" s="4"/>
      <c r="AB836" s="4"/>
      <c r="AC836" s="4"/>
      <c r="AD836" s="4"/>
    </row>
    <row r="837">
      <c r="A837" s="4"/>
      <c r="B837" s="4"/>
      <c r="C837" s="4"/>
      <c r="D837" s="4"/>
      <c r="E837" s="4"/>
      <c r="F837" s="4"/>
      <c r="G837" s="4"/>
      <c r="H837" s="8"/>
      <c r="I837" s="8"/>
      <c r="J837" s="8"/>
      <c r="K837" s="8"/>
      <c r="L837" s="119"/>
      <c r="M837" s="118"/>
      <c r="N837" s="119"/>
      <c r="O837" s="119"/>
      <c r="P837" s="119"/>
      <c r="Q837" s="119"/>
      <c r="R837" s="4"/>
      <c r="S837" s="4"/>
      <c r="T837" s="4"/>
      <c r="U837" s="4"/>
      <c r="V837" s="4"/>
      <c r="W837" s="4"/>
      <c r="X837" s="4"/>
      <c r="Y837" s="4"/>
      <c r="Z837" s="4"/>
      <c r="AA837" s="4"/>
      <c r="AB837" s="4"/>
      <c r="AC837" s="4"/>
      <c r="AD837" s="4"/>
    </row>
    <row r="838">
      <c r="A838" s="4"/>
      <c r="B838" s="4"/>
      <c r="C838" s="4"/>
      <c r="D838" s="4"/>
      <c r="E838" s="4"/>
      <c r="F838" s="4"/>
      <c r="G838" s="4"/>
      <c r="H838" s="8"/>
      <c r="I838" s="8"/>
      <c r="J838" s="8"/>
      <c r="K838" s="8"/>
      <c r="L838" s="119"/>
      <c r="M838" s="118"/>
      <c r="N838" s="119"/>
      <c r="O838" s="119"/>
      <c r="P838" s="119"/>
      <c r="Q838" s="119"/>
      <c r="R838" s="4"/>
      <c r="S838" s="4"/>
      <c r="T838" s="4"/>
      <c r="U838" s="4"/>
      <c r="V838" s="4"/>
      <c r="W838" s="4"/>
      <c r="X838" s="4"/>
      <c r="Y838" s="4"/>
      <c r="Z838" s="4"/>
      <c r="AA838" s="4"/>
      <c r="AB838" s="4"/>
      <c r="AC838" s="4"/>
      <c r="AD838" s="4"/>
    </row>
    <row r="839">
      <c r="A839" s="4"/>
      <c r="B839" s="4"/>
      <c r="C839" s="4"/>
      <c r="D839" s="4"/>
      <c r="E839" s="4"/>
      <c r="F839" s="4"/>
      <c r="G839" s="4"/>
      <c r="H839" s="8"/>
      <c r="I839" s="8"/>
      <c r="J839" s="8"/>
      <c r="K839" s="8"/>
      <c r="L839" s="119"/>
      <c r="M839" s="118"/>
      <c r="N839" s="119"/>
      <c r="O839" s="119"/>
      <c r="P839" s="119"/>
      <c r="Q839" s="119"/>
      <c r="R839" s="4"/>
      <c r="S839" s="4"/>
      <c r="T839" s="4"/>
      <c r="U839" s="4"/>
      <c r="V839" s="4"/>
      <c r="W839" s="4"/>
      <c r="X839" s="4"/>
      <c r="Y839" s="4"/>
      <c r="Z839" s="4"/>
      <c r="AA839" s="4"/>
      <c r="AB839" s="4"/>
      <c r="AC839" s="4"/>
      <c r="AD839" s="4"/>
    </row>
    <row r="840">
      <c r="A840" s="4"/>
      <c r="B840" s="4"/>
      <c r="C840" s="4"/>
      <c r="D840" s="4"/>
      <c r="E840" s="4"/>
      <c r="F840" s="4"/>
      <c r="G840" s="4"/>
      <c r="H840" s="8"/>
      <c r="I840" s="8"/>
      <c r="J840" s="8"/>
      <c r="K840" s="8"/>
      <c r="L840" s="119"/>
      <c r="M840" s="118"/>
      <c r="N840" s="119"/>
      <c r="O840" s="119"/>
      <c r="P840" s="119"/>
      <c r="Q840" s="119"/>
      <c r="R840" s="4"/>
      <c r="S840" s="4"/>
      <c r="T840" s="4"/>
      <c r="U840" s="4"/>
      <c r="V840" s="4"/>
      <c r="W840" s="4"/>
      <c r="X840" s="4"/>
      <c r="Y840" s="4"/>
      <c r="Z840" s="4"/>
      <c r="AA840" s="4"/>
      <c r="AB840" s="4"/>
      <c r="AC840" s="4"/>
      <c r="AD840" s="4"/>
    </row>
    <row r="841">
      <c r="A841" s="4"/>
      <c r="B841" s="4"/>
      <c r="C841" s="4"/>
      <c r="D841" s="4"/>
      <c r="E841" s="4"/>
      <c r="F841" s="4"/>
      <c r="G841" s="4"/>
      <c r="H841" s="8"/>
      <c r="I841" s="8"/>
      <c r="J841" s="8"/>
      <c r="K841" s="8"/>
      <c r="L841" s="119"/>
      <c r="M841" s="118"/>
      <c r="N841" s="119"/>
      <c r="O841" s="119"/>
      <c r="P841" s="119"/>
      <c r="Q841" s="119"/>
      <c r="R841" s="4"/>
      <c r="S841" s="4"/>
      <c r="T841" s="4"/>
      <c r="U841" s="4"/>
      <c r="V841" s="4"/>
      <c r="W841" s="4"/>
      <c r="X841" s="4"/>
      <c r="Y841" s="4"/>
      <c r="Z841" s="4"/>
      <c r="AA841" s="4"/>
      <c r="AB841" s="4"/>
      <c r="AC841" s="4"/>
      <c r="AD841" s="4"/>
    </row>
    <row r="842">
      <c r="A842" s="4"/>
      <c r="B842" s="4"/>
      <c r="C842" s="4"/>
      <c r="D842" s="4"/>
      <c r="E842" s="4"/>
      <c r="F842" s="4"/>
      <c r="G842" s="4"/>
      <c r="H842" s="8"/>
      <c r="I842" s="8"/>
      <c r="J842" s="8"/>
      <c r="K842" s="8"/>
      <c r="L842" s="119"/>
      <c r="M842" s="118"/>
      <c r="N842" s="119"/>
      <c r="O842" s="119"/>
      <c r="P842" s="119"/>
      <c r="Q842" s="119"/>
      <c r="R842" s="4"/>
      <c r="S842" s="4"/>
      <c r="T842" s="4"/>
      <c r="U842" s="4"/>
      <c r="V842" s="4"/>
      <c r="W842" s="4"/>
      <c r="X842" s="4"/>
      <c r="Y842" s="4"/>
      <c r="Z842" s="4"/>
      <c r="AA842" s="4"/>
      <c r="AB842" s="4"/>
      <c r="AC842" s="4"/>
      <c r="AD842" s="4"/>
    </row>
    <row r="843">
      <c r="A843" s="4"/>
      <c r="B843" s="4"/>
      <c r="C843" s="4"/>
      <c r="D843" s="4"/>
      <c r="E843" s="4"/>
      <c r="F843" s="4"/>
      <c r="G843" s="4"/>
      <c r="H843" s="8"/>
      <c r="I843" s="8"/>
      <c r="J843" s="8"/>
      <c r="K843" s="8"/>
      <c r="L843" s="119"/>
      <c r="M843" s="118"/>
      <c r="N843" s="119"/>
      <c r="O843" s="119"/>
      <c r="P843" s="119"/>
      <c r="Q843" s="119"/>
      <c r="R843" s="4"/>
      <c r="S843" s="4"/>
      <c r="T843" s="4"/>
      <c r="U843" s="4"/>
      <c r="V843" s="4"/>
      <c r="W843" s="4"/>
      <c r="X843" s="4"/>
      <c r="Y843" s="4"/>
      <c r="Z843" s="4"/>
      <c r="AA843" s="4"/>
      <c r="AB843" s="4"/>
      <c r="AC843" s="4"/>
      <c r="AD843" s="4"/>
    </row>
    <row r="844">
      <c r="A844" s="4"/>
      <c r="B844" s="4"/>
      <c r="C844" s="4"/>
      <c r="D844" s="4"/>
      <c r="E844" s="4"/>
      <c r="F844" s="4"/>
      <c r="G844" s="4"/>
      <c r="H844" s="8"/>
      <c r="I844" s="8"/>
      <c r="J844" s="8"/>
      <c r="K844" s="8"/>
      <c r="L844" s="119"/>
      <c r="M844" s="118"/>
      <c r="N844" s="119"/>
      <c r="O844" s="119"/>
      <c r="P844" s="119"/>
      <c r="Q844" s="119"/>
      <c r="R844" s="4"/>
      <c r="S844" s="4"/>
      <c r="T844" s="4"/>
      <c r="U844" s="4"/>
      <c r="V844" s="4"/>
      <c r="W844" s="4"/>
      <c r="X844" s="4"/>
      <c r="Y844" s="4"/>
      <c r="Z844" s="4"/>
      <c r="AA844" s="4"/>
      <c r="AB844" s="4"/>
      <c r="AC844" s="4"/>
      <c r="AD844" s="4"/>
    </row>
    <row r="845">
      <c r="A845" s="4"/>
      <c r="B845" s="4"/>
      <c r="C845" s="4"/>
      <c r="D845" s="4"/>
      <c r="E845" s="4"/>
      <c r="F845" s="4"/>
      <c r="G845" s="4"/>
      <c r="H845" s="8"/>
      <c r="I845" s="8"/>
      <c r="J845" s="8"/>
      <c r="K845" s="8"/>
      <c r="L845" s="119"/>
      <c r="M845" s="118"/>
      <c r="N845" s="119"/>
      <c r="O845" s="119"/>
      <c r="P845" s="119"/>
      <c r="Q845" s="119"/>
      <c r="R845" s="4"/>
      <c r="S845" s="4"/>
      <c r="T845" s="4"/>
      <c r="U845" s="4"/>
      <c r="V845" s="4"/>
      <c r="W845" s="4"/>
      <c r="X845" s="4"/>
      <c r="Y845" s="4"/>
      <c r="Z845" s="4"/>
      <c r="AA845" s="4"/>
      <c r="AB845" s="4"/>
      <c r="AC845" s="4"/>
      <c r="AD845" s="4"/>
    </row>
    <row r="846">
      <c r="A846" s="4"/>
      <c r="B846" s="4"/>
      <c r="C846" s="4"/>
      <c r="D846" s="4"/>
      <c r="E846" s="4"/>
      <c r="F846" s="4"/>
      <c r="G846" s="4"/>
      <c r="H846" s="8"/>
      <c r="I846" s="8"/>
      <c r="J846" s="8"/>
      <c r="K846" s="8"/>
      <c r="L846" s="119"/>
      <c r="M846" s="118"/>
      <c r="N846" s="119"/>
      <c r="O846" s="119"/>
      <c r="P846" s="119"/>
      <c r="Q846" s="119"/>
      <c r="R846" s="4"/>
      <c r="S846" s="4"/>
      <c r="T846" s="4"/>
      <c r="U846" s="4"/>
      <c r="V846" s="4"/>
      <c r="W846" s="4"/>
      <c r="X846" s="4"/>
      <c r="Y846" s="4"/>
      <c r="Z846" s="4"/>
      <c r="AA846" s="4"/>
      <c r="AB846" s="4"/>
      <c r="AC846" s="4"/>
      <c r="AD846" s="4"/>
    </row>
    <row r="847">
      <c r="A847" s="4"/>
      <c r="B847" s="4"/>
      <c r="C847" s="4"/>
      <c r="D847" s="4"/>
      <c r="E847" s="4"/>
      <c r="F847" s="4"/>
      <c r="G847" s="4"/>
      <c r="H847" s="8"/>
      <c r="I847" s="8"/>
      <c r="J847" s="8"/>
      <c r="K847" s="8"/>
      <c r="L847" s="119"/>
      <c r="M847" s="118"/>
      <c r="N847" s="119"/>
      <c r="O847" s="119"/>
      <c r="P847" s="119"/>
      <c r="Q847" s="119"/>
      <c r="R847" s="4"/>
      <c r="S847" s="4"/>
      <c r="T847" s="4"/>
      <c r="U847" s="4"/>
      <c r="V847" s="4"/>
      <c r="W847" s="4"/>
      <c r="X847" s="4"/>
      <c r="Y847" s="4"/>
      <c r="Z847" s="4"/>
      <c r="AA847" s="4"/>
      <c r="AB847" s="4"/>
      <c r="AC847" s="4"/>
      <c r="AD847" s="4"/>
    </row>
    <row r="848">
      <c r="A848" s="4"/>
      <c r="B848" s="4"/>
      <c r="C848" s="4"/>
      <c r="D848" s="4"/>
      <c r="E848" s="4"/>
      <c r="F848" s="4"/>
      <c r="G848" s="4"/>
      <c r="H848" s="8"/>
      <c r="I848" s="8"/>
      <c r="J848" s="8"/>
      <c r="K848" s="8"/>
      <c r="L848" s="119"/>
      <c r="M848" s="118"/>
      <c r="N848" s="119"/>
      <c r="O848" s="119"/>
      <c r="P848" s="119"/>
      <c r="Q848" s="119"/>
      <c r="R848" s="4"/>
      <c r="S848" s="4"/>
      <c r="T848" s="4"/>
      <c r="U848" s="4"/>
      <c r="V848" s="4"/>
      <c r="W848" s="4"/>
      <c r="X848" s="4"/>
      <c r="Y848" s="4"/>
      <c r="Z848" s="4"/>
      <c r="AA848" s="4"/>
      <c r="AB848" s="4"/>
      <c r="AC848" s="4"/>
      <c r="AD848" s="4"/>
    </row>
    <row r="849">
      <c r="A849" s="4"/>
      <c r="B849" s="4"/>
      <c r="C849" s="4"/>
      <c r="D849" s="4"/>
      <c r="E849" s="4"/>
      <c r="F849" s="4"/>
      <c r="G849" s="4"/>
      <c r="H849" s="8"/>
      <c r="I849" s="8"/>
      <c r="J849" s="8"/>
      <c r="K849" s="8"/>
      <c r="L849" s="119"/>
      <c r="M849" s="118"/>
      <c r="N849" s="119"/>
      <c r="O849" s="119"/>
      <c r="P849" s="119"/>
      <c r="Q849" s="119"/>
      <c r="R849" s="4"/>
      <c r="S849" s="4"/>
      <c r="T849" s="4"/>
      <c r="U849" s="4"/>
      <c r="V849" s="4"/>
      <c r="W849" s="4"/>
      <c r="X849" s="4"/>
      <c r="Y849" s="4"/>
      <c r="Z849" s="4"/>
      <c r="AA849" s="4"/>
      <c r="AB849" s="4"/>
      <c r="AC849" s="4"/>
      <c r="AD849" s="4"/>
    </row>
    <row r="850">
      <c r="A850" s="4"/>
      <c r="B850" s="4"/>
      <c r="C850" s="4"/>
      <c r="D850" s="4"/>
      <c r="E850" s="4"/>
      <c r="F850" s="4"/>
      <c r="G850" s="4"/>
      <c r="H850" s="8"/>
      <c r="I850" s="8"/>
      <c r="J850" s="8"/>
      <c r="K850" s="8"/>
      <c r="L850" s="119"/>
      <c r="M850" s="118"/>
      <c r="N850" s="119"/>
      <c r="O850" s="119"/>
      <c r="P850" s="119"/>
      <c r="Q850" s="119"/>
      <c r="R850" s="4"/>
      <c r="S850" s="4"/>
      <c r="T850" s="4"/>
      <c r="U850" s="4"/>
      <c r="V850" s="4"/>
      <c r="W850" s="4"/>
      <c r="X850" s="4"/>
      <c r="Y850" s="4"/>
      <c r="Z850" s="4"/>
      <c r="AA850" s="4"/>
      <c r="AB850" s="4"/>
      <c r="AC850" s="4"/>
      <c r="AD850" s="4"/>
    </row>
    <row r="851">
      <c r="A851" s="4"/>
      <c r="B851" s="4"/>
      <c r="C851" s="4"/>
      <c r="D851" s="4"/>
      <c r="E851" s="4"/>
      <c r="F851" s="4"/>
      <c r="G851" s="4"/>
      <c r="H851" s="8"/>
      <c r="I851" s="8"/>
      <c r="J851" s="8"/>
      <c r="K851" s="8"/>
      <c r="L851" s="119"/>
      <c r="M851" s="118"/>
      <c r="N851" s="119"/>
      <c r="O851" s="119"/>
      <c r="P851" s="119"/>
      <c r="Q851" s="119"/>
      <c r="R851" s="4"/>
      <c r="S851" s="4"/>
      <c r="T851" s="4"/>
      <c r="U851" s="4"/>
      <c r="V851" s="4"/>
      <c r="W851" s="4"/>
      <c r="X851" s="4"/>
      <c r="Y851" s="4"/>
      <c r="Z851" s="4"/>
      <c r="AA851" s="4"/>
      <c r="AB851" s="4"/>
      <c r="AC851" s="4"/>
      <c r="AD851" s="4"/>
    </row>
    <row r="852">
      <c r="A852" s="4"/>
      <c r="B852" s="4"/>
      <c r="C852" s="4"/>
      <c r="D852" s="4"/>
      <c r="E852" s="4"/>
      <c r="F852" s="4"/>
      <c r="G852" s="4"/>
      <c r="H852" s="8"/>
      <c r="I852" s="8"/>
      <c r="J852" s="8"/>
      <c r="K852" s="8"/>
      <c r="L852" s="119"/>
      <c r="M852" s="118"/>
      <c r="N852" s="119"/>
      <c r="O852" s="119"/>
      <c r="P852" s="119"/>
      <c r="Q852" s="119"/>
      <c r="R852" s="4"/>
      <c r="S852" s="4"/>
      <c r="T852" s="4"/>
      <c r="U852" s="4"/>
      <c r="V852" s="4"/>
      <c r="W852" s="4"/>
      <c r="X852" s="4"/>
      <c r="Y852" s="4"/>
      <c r="Z852" s="4"/>
      <c r="AA852" s="4"/>
      <c r="AB852" s="4"/>
      <c r="AC852" s="4"/>
      <c r="AD852" s="4"/>
    </row>
    <row r="853">
      <c r="A853" s="4"/>
      <c r="B853" s="4"/>
      <c r="C853" s="4"/>
      <c r="D853" s="4"/>
      <c r="E853" s="4"/>
      <c r="F853" s="4"/>
      <c r="G853" s="4"/>
      <c r="H853" s="8"/>
      <c r="I853" s="8"/>
      <c r="J853" s="8"/>
      <c r="K853" s="8"/>
      <c r="L853" s="119"/>
      <c r="M853" s="118"/>
      <c r="N853" s="119"/>
      <c r="O853" s="119"/>
      <c r="P853" s="119"/>
      <c r="Q853" s="119"/>
      <c r="R853" s="4"/>
      <c r="S853" s="4"/>
      <c r="T853" s="4"/>
      <c r="U853" s="4"/>
      <c r="V853" s="4"/>
      <c r="W853" s="4"/>
      <c r="X853" s="4"/>
      <c r="Y853" s="4"/>
      <c r="Z853" s="4"/>
      <c r="AA853" s="4"/>
      <c r="AB853" s="4"/>
      <c r="AC853" s="4"/>
      <c r="AD853" s="4"/>
    </row>
    <row r="854">
      <c r="A854" s="4"/>
      <c r="B854" s="4"/>
      <c r="C854" s="4"/>
      <c r="D854" s="4"/>
      <c r="E854" s="4"/>
      <c r="F854" s="4"/>
      <c r="G854" s="4"/>
      <c r="H854" s="8"/>
      <c r="I854" s="8"/>
      <c r="J854" s="8"/>
      <c r="K854" s="8"/>
      <c r="L854" s="119"/>
      <c r="M854" s="118"/>
      <c r="N854" s="119"/>
      <c r="O854" s="119"/>
      <c r="P854" s="119"/>
      <c r="Q854" s="119"/>
      <c r="R854" s="4"/>
      <c r="S854" s="4"/>
      <c r="T854" s="4"/>
      <c r="U854" s="4"/>
      <c r="V854" s="4"/>
      <c r="W854" s="4"/>
      <c r="X854" s="4"/>
      <c r="Y854" s="4"/>
      <c r="Z854" s="4"/>
      <c r="AA854" s="4"/>
      <c r="AB854" s="4"/>
      <c r="AC854" s="4"/>
      <c r="AD854" s="4"/>
    </row>
    <row r="855">
      <c r="A855" s="4"/>
      <c r="B855" s="4"/>
      <c r="C855" s="4"/>
      <c r="D855" s="4"/>
      <c r="E855" s="4"/>
      <c r="F855" s="4"/>
      <c r="G855" s="4"/>
      <c r="H855" s="8"/>
      <c r="I855" s="8"/>
      <c r="J855" s="8"/>
      <c r="K855" s="8"/>
      <c r="L855" s="119"/>
      <c r="M855" s="118"/>
      <c r="N855" s="119"/>
      <c r="O855" s="119"/>
      <c r="P855" s="119"/>
      <c r="Q855" s="119"/>
      <c r="R855" s="4"/>
      <c r="S855" s="4"/>
      <c r="T855" s="4"/>
      <c r="U855" s="4"/>
      <c r="V855" s="4"/>
      <c r="W855" s="4"/>
      <c r="X855" s="4"/>
      <c r="Y855" s="4"/>
      <c r="Z855" s="4"/>
      <c r="AA855" s="4"/>
      <c r="AB855" s="4"/>
      <c r="AC855" s="4"/>
      <c r="AD855" s="4"/>
    </row>
    <row r="856">
      <c r="A856" s="4"/>
      <c r="B856" s="4"/>
      <c r="C856" s="4"/>
      <c r="D856" s="4"/>
      <c r="E856" s="4"/>
      <c r="F856" s="4"/>
      <c r="G856" s="4"/>
      <c r="H856" s="8"/>
      <c r="I856" s="8"/>
      <c r="J856" s="8"/>
      <c r="K856" s="8"/>
      <c r="L856" s="119"/>
      <c r="M856" s="118"/>
      <c r="N856" s="119"/>
      <c r="O856" s="119"/>
      <c r="P856" s="119"/>
      <c r="Q856" s="119"/>
      <c r="R856" s="4"/>
      <c r="S856" s="4"/>
      <c r="T856" s="4"/>
      <c r="U856" s="4"/>
      <c r="V856" s="4"/>
      <c r="W856" s="4"/>
      <c r="X856" s="4"/>
      <c r="Y856" s="4"/>
      <c r="Z856" s="4"/>
      <c r="AA856" s="4"/>
      <c r="AB856" s="4"/>
      <c r="AC856" s="4"/>
      <c r="AD856" s="4"/>
    </row>
    <row r="857">
      <c r="A857" s="4"/>
      <c r="B857" s="4"/>
      <c r="C857" s="4"/>
      <c r="D857" s="4"/>
      <c r="E857" s="4"/>
      <c r="F857" s="4"/>
      <c r="G857" s="4"/>
      <c r="H857" s="8"/>
      <c r="I857" s="8"/>
      <c r="J857" s="8"/>
      <c r="K857" s="8"/>
      <c r="L857" s="119"/>
      <c r="M857" s="118"/>
      <c r="N857" s="119"/>
      <c r="O857" s="119"/>
      <c r="P857" s="119"/>
      <c r="Q857" s="119"/>
      <c r="R857" s="4"/>
      <c r="S857" s="4"/>
      <c r="T857" s="4"/>
      <c r="U857" s="4"/>
      <c r="V857" s="4"/>
      <c r="W857" s="4"/>
      <c r="X857" s="4"/>
      <c r="Y857" s="4"/>
      <c r="Z857" s="4"/>
      <c r="AA857" s="4"/>
      <c r="AB857" s="4"/>
      <c r="AC857" s="4"/>
      <c r="AD857" s="4"/>
    </row>
    <row r="858">
      <c r="A858" s="4"/>
      <c r="B858" s="4"/>
      <c r="C858" s="4"/>
      <c r="D858" s="4"/>
      <c r="E858" s="4"/>
      <c r="F858" s="4"/>
      <c r="G858" s="4"/>
      <c r="H858" s="8"/>
      <c r="I858" s="8"/>
      <c r="J858" s="8"/>
      <c r="K858" s="8"/>
      <c r="L858" s="119"/>
      <c r="M858" s="118"/>
      <c r="N858" s="119"/>
      <c r="O858" s="119"/>
      <c r="P858" s="119"/>
      <c r="Q858" s="119"/>
      <c r="R858" s="4"/>
      <c r="S858" s="4"/>
      <c r="T858" s="4"/>
      <c r="U858" s="4"/>
      <c r="V858" s="4"/>
      <c r="W858" s="4"/>
      <c r="X858" s="4"/>
      <c r="Y858" s="4"/>
      <c r="Z858" s="4"/>
      <c r="AA858" s="4"/>
      <c r="AB858" s="4"/>
      <c r="AC858" s="4"/>
      <c r="AD858" s="4"/>
    </row>
    <row r="859">
      <c r="A859" s="4"/>
      <c r="B859" s="4"/>
      <c r="C859" s="4"/>
      <c r="D859" s="4"/>
      <c r="E859" s="4"/>
      <c r="F859" s="4"/>
      <c r="G859" s="4"/>
      <c r="H859" s="8"/>
      <c r="I859" s="8"/>
      <c r="J859" s="8"/>
      <c r="K859" s="8"/>
      <c r="L859" s="119"/>
      <c r="M859" s="118"/>
      <c r="N859" s="119"/>
      <c r="O859" s="119"/>
      <c r="P859" s="119"/>
      <c r="Q859" s="119"/>
      <c r="R859" s="4"/>
      <c r="S859" s="4"/>
      <c r="T859" s="4"/>
      <c r="U859" s="4"/>
      <c r="V859" s="4"/>
      <c r="W859" s="4"/>
      <c r="X859" s="4"/>
      <c r="Y859" s="4"/>
      <c r="Z859" s="4"/>
      <c r="AA859" s="4"/>
      <c r="AB859" s="4"/>
      <c r="AC859" s="4"/>
      <c r="AD859" s="4"/>
    </row>
    <row r="860">
      <c r="A860" s="4"/>
      <c r="B860" s="4"/>
      <c r="C860" s="4"/>
      <c r="D860" s="4"/>
      <c r="E860" s="4"/>
      <c r="F860" s="4"/>
      <c r="G860" s="4"/>
      <c r="H860" s="8"/>
      <c r="I860" s="8"/>
      <c r="J860" s="8"/>
      <c r="K860" s="8"/>
      <c r="L860" s="119"/>
      <c r="M860" s="118"/>
      <c r="N860" s="119"/>
      <c r="O860" s="119"/>
      <c r="P860" s="119"/>
      <c r="Q860" s="119"/>
      <c r="R860" s="4"/>
      <c r="S860" s="4"/>
      <c r="T860" s="4"/>
      <c r="U860" s="4"/>
      <c r="V860" s="4"/>
      <c r="W860" s="4"/>
      <c r="X860" s="4"/>
      <c r="Y860" s="4"/>
      <c r="Z860" s="4"/>
      <c r="AA860" s="4"/>
      <c r="AB860" s="4"/>
      <c r="AC860" s="4"/>
      <c r="AD860" s="4"/>
    </row>
    <row r="861">
      <c r="A861" s="4"/>
      <c r="B861" s="4"/>
      <c r="C861" s="4"/>
      <c r="D861" s="4"/>
      <c r="E861" s="4"/>
      <c r="F861" s="4"/>
      <c r="G861" s="4"/>
      <c r="H861" s="8"/>
      <c r="I861" s="8"/>
      <c r="J861" s="8"/>
      <c r="K861" s="8"/>
      <c r="L861" s="119"/>
      <c r="M861" s="118"/>
      <c r="N861" s="119"/>
      <c r="O861" s="119"/>
      <c r="P861" s="119"/>
      <c r="Q861" s="119"/>
      <c r="R861" s="4"/>
      <c r="S861" s="4"/>
      <c r="T861" s="4"/>
      <c r="U861" s="4"/>
      <c r="V861" s="4"/>
      <c r="W861" s="4"/>
      <c r="X861" s="4"/>
      <c r="Y861" s="4"/>
      <c r="Z861" s="4"/>
      <c r="AA861" s="4"/>
      <c r="AB861" s="4"/>
      <c r="AC861" s="4"/>
      <c r="AD861" s="4"/>
    </row>
    <row r="862">
      <c r="A862" s="4"/>
      <c r="B862" s="4"/>
      <c r="C862" s="4"/>
      <c r="D862" s="4"/>
      <c r="E862" s="4"/>
      <c r="F862" s="4"/>
      <c r="G862" s="4"/>
      <c r="H862" s="8"/>
      <c r="I862" s="8"/>
      <c r="J862" s="8"/>
      <c r="K862" s="8"/>
      <c r="L862" s="119"/>
      <c r="M862" s="118"/>
      <c r="N862" s="119"/>
      <c r="O862" s="119"/>
      <c r="P862" s="119"/>
      <c r="Q862" s="119"/>
      <c r="R862" s="4"/>
      <c r="S862" s="4"/>
      <c r="T862" s="4"/>
      <c r="U862" s="4"/>
      <c r="V862" s="4"/>
      <c r="W862" s="4"/>
      <c r="X862" s="4"/>
      <c r="Y862" s="4"/>
      <c r="Z862" s="4"/>
      <c r="AA862" s="4"/>
      <c r="AB862" s="4"/>
      <c r="AC862" s="4"/>
      <c r="AD862" s="4"/>
    </row>
    <row r="863">
      <c r="A863" s="4"/>
      <c r="B863" s="4"/>
      <c r="C863" s="4"/>
      <c r="D863" s="4"/>
      <c r="E863" s="4"/>
      <c r="F863" s="4"/>
      <c r="G863" s="4"/>
      <c r="H863" s="8"/>
      <c r="I863" s="8"/>
      <c r="J863" s="8"/>
      <c r="K863" s="8"/>
      <c r="L863" s="119"/>
      <c r="M863" s="118"/>
      <c r="N863" s="119"/>
      <c r="O863" s="119"/>
      <c r="P863" s="119"/>
      <c r="Q863" s="119"/>
      <c r="R863" s="4"/>
      <c r="S863" s="4"/>
      <c r="T863" s="4"/>
      <c r="U863" s="4"/>
      <c r="V863" s="4"/>
      <c r="W863" s="4"/>
      <c r="X863" s="4"/>
      <c r="Y863" s="4"/>
      <c r="Z863" s="4"/>
      <c r="AA863" s="4"/>
      <c r="AB863" s="4"/>
      <c r="AC863" s="4"/>
      <c r="AD863" s="4"/>
    </row>
    <row r="864">
      <c r="A864" s="4"/>
      <c r="B864" s="4"/>
      <c r="C864" s="4"/>
      <c r="D864" s="4"/>
      <c r="E864" s="4"/>
      <c r="F864" s="4"/>
      <c r="G864" s="4"/>
      <c r="H864" s="8"/>
      <c r="I864" s="8"/>
      <c r="J864" s="8"/>
      <c r="K864" s="8"/>
      <c r="L864" s="119"/>
      <c r="M864" s="118"/>
      <c r="N864" s="119"/>
      <c r="O864" s="119"/>
      <c r="P864" s="119"/>
      <c r="Q864" s="119"/>
      <c r="R864" s="4"/>
      <c r="S864" s="4"/>
      <c r="T864" s="4"/>
      <c r="U864" s="4"/>
      <c r="V864" s="4"/>
      <c r="W864" s="4"/>
      <c r="X864" s="4"/>
      <c r="Y864" s="4"/>
      <c r="Z864" s="4"/>
      <c r="AA864" s="4"/>
      <c r="AB864" s="4"/>
      <c r="AC864" s="4"/>
      <c r="AD864" s="4"/>
    </row>
    <row r="865">
      <c r="A865" s="4"/>
      <c r="B865" s="4"/>
      <c r="C865" s="4"/>
      <c r="D865" s="4"/>
      <c r="E865" s="4"/>
      <c r="F865" s="4"/>
      <c r="G865" s="4"/>
      <c r="H865" s="8"/>
      <c r="I865" s="8"/>
      <c r="J865" s="8"/>
      <c r="K865" s="8"/>
      <c r="L865" s="119"/>
      <c r="M865" s="118"/>
      <c r="N865" s="119"/>
      <c r="O865" s="119"/>
      <c r="P865" s="119"/>
      <c r="Q865" s="119"/>
      <c r="R865" s="4"/>
      <c r="S865" s="4"/>
      <c r="T865" s="4"/>
      <c r="U865" s="4"/>
      <c r="V865" s="4"/>
      <c r="W865" s="4"/>
      <c r="X865" s="4"/>
      <c r="Y865" s="4"/>
      <c r="Z865" s="4"/>
      <c r="AA865" s="4"/>
      <c r="AB865" s="4"/>
      <c r="AC865" s="4"/>
      <c r="AD865" s="4"/>
    </row>
    <row r="866">
      <c r="A866" s="4"/>
      <c r="B866" s="4"/>
      <c r="C866" s="4"/>
      <c r="D866" s="4"/>
      <c r="E866" s="4"/>
      <c r="F866" s="4"/>
      <c r="G866" s="4"/>
      <c r="H866" s="8"/>
      <c r="I866" s="8"/>
      <c r="J866" s="8"/>
      <c r="K866" s="8"/>
      <c r="L866" s="119"/>
      <c r="M866" s="118"/>
      <c r="N866" s="119"/>
      <c r="O866" s="119"/>
      <c r="P866" s="119"/>
      <c r="Q866" s="119"/>
      <c r="R866" s="4"/>
      <c r="S866" s="4"/>
      <c r="T866" s="4"/>
      <c r="U866" s="4"/>
      <c r="V866" s="4"/>
      <c r="W866" s="4"/>
      <c r="X866" s="4"/>
      <c r="Y866" s="4"/>
      <c r="Z866" s="4"/>
      <c r="AA866" s="4"/>
      <c r="AB866" s="4"/>
      <c r="AC866" s="4"/>
      <c r="AD866" s="4"/>
    </row>
    <row r="867">
      <c r="A867" s="4"/>
      <c r="B867" s="4"/>
      <c r="C867" s="4"/>
      <c r="D867" s="4"/>
      <c r="E867" s="4"/>
      <c r="F867" s="4"/>
      <c r="G867" s="4"/>
      <c r="H867" s="8"/>
      <c r="I867" s="8"/>
      <c r="J867" s="8"/>
      <c r="K867" s="8"/>
      <c r="L867" s="119"/>
      <c r="M867" s="118"/>
      <c r="N867" s="119"/>
      <c r="O867" s="119"/>
      <c r="P867" s="119"/>
      <c r="Q867" s="119"/>
      <c r="R867" s="4"/>
      <c r="S867" s="4"/>
      <c r="T867" s="4"/>
      <c r="U867" s="4"/>
      <c r="V867" s="4"/>
      <c r="W867" s="4"/>
      <c r="X867" s="4"/>
      <c r="Y867" s="4"/>
      <c r="Z867" s="4"/>
      <c r="AA867" s="4"/>
      <c r="AB867" s="4"/>
      <c r="AC867" s="4"/>
      <c r="AD867" s="4"/>
    </row>
    <row r="868">
      <c r="A868" s="4"/>
      <c r="B868" s="4"/>
      <c r="C868" s="4"/>
      <c r="D868" s="4"/>
      <c r="E868" s="4"/>
      <c r="F868" s="4"/>
      <c r="G868" s="4"/>
      <c r="H868" s="8"/>
      <c r="I868" s="8"/>
      <c r="J868" s="8"/>
      <c r="K868" s="8"/>
      <c r="L868" s="119"/>
      <c r="M868" s="118"/>
      <c r="N868" s="119"/>
      <c r="O868" s="119"/>
      <c r="P868" s="119"/>
      <c r="Q868" s="119"/>
      <c r="R868" s="4"/>
      <c r="S868" s="4"/>
      <c r="T868" s="4"/>
      <c r="U868" s="4"/>
      <c r="V868" s="4"/>
      <c r="W868" s="4"/>
      <c r="X868" s="4"/>
      <c r="Y868" s="4"/>
      <c r="Z868" s="4"/>
      <c r="AA868" s="4"/>
      <c r="AB868" s="4"/>
      <c r="AC868" s="4"/>
      <c r="AD868" s="4"/>
    </row>
    <row r="869">
      <c r="A869" s="4"/>
      <c r="B869" s="4"/>
      <c r="C869" s="4"/>
      <c r="D869" s="4"/>
      <c r="E869" s="4"/>
      <c r="F869" s="4"/>
      <c r="G869" s="4"/>
      <c r="H869" s="8"/>
      <c r="I869" s="8"/>
      <c r="J869" s="8"/>
      <c r="K869" s="8"/>
      <c r="L869" s="119"/>
      <c r="M869" s="118"/>
      <c r="N869" s="119"/>
      <c r="O869" s="119"/>
      <c r="P869" s="119"/>
      <c r="Q869" s="119"/>
      <c r="R869" s="4"/>
      <c r="S869" s="4"/>
      <c r="T869" s="4"/>
      <c r="U869" s="4"/>
      <c r="V869" s="4"/>
      <c r="W869" s="4"/>
      <c r="X869" s="4"/>
      <c r="Y869" s="4"/>
      <c r="Z869" s="4"/>
      <c r="AA869" s="4"/>
      <c r="AB869" s="4"/>
      <c r="AC869" s="4"/>
      <c r="AD869" s="4"/>
    </row>
    <row r="870">
      <c r="A870" s="4"/>
      <c r="B870" s="4"/>
      <c r="C870" s="4"/>
      <c r="D870" s="4"/>
      <c r="E870" s="4"/>
      <c r="F870" s="4"/>
      <c r="G870" s="4"/>
      <c r="H870" s="8"/>
      <c r="I870" s="8"/>
      <c r="J870" s="8"/>
      <c r="K870" s="8"/>
      <c r="L870" s="119"/>
      <c r="M870" s="118"/>
      <c r="N870" s="119"/>
      <c r="O870" s="119"/>
      <c r="P870" s="119"/>
      <c r="Q870" s="119"/>
      <c r="R870" s="4"/>
      <c r="S870" s="4"/>
      <c r="T870" s="4"/>
      <c r="U870" s="4"/>
      <c r="V870" s="4"/>
      <c r="W870" s="4"/>
      <c r="X870" s="4"/>
      <c r="Y870" s="4"/>
      <c r="Z870" s="4"/>
      <c r="AA870" s="4"/>
      <c r="AB870" s="4"/>
      <c r="AC870" s="4"/>
      <c r="AD870" s="4"/>
    </row>
    <row r="871">
      <c r="A871" s="4"/>
      <c r="B871" s="4"/>
      <c r="C871" s="4"/>
      <c r="D871" s="4"/>
      <c r="E871" s="4"/>
      <c r="F871" s="4"/>
      <c r="G871" s="4"/>
      <c r="H871" s="8"/>
      <c r="I871" s="8"/>
      <c r="J871" s="8"/>
      <c r="K871" s="8"/>
      <c r="L871" s="119"/>
      <c r="M871" s="118"/>
      <c r="N871" s="119"/>
      <c r="O871" s="119"/>
      <c r="P871" s="119"/>
      <c r="Q871" s="119"/>
      <c r="R871" s="4"/>
      <c r="S871" s="4"/>
      <c r="T871" s="4"/>
      <c r="U871" s="4"/>
      <c r="V871" s="4"/>
      <c r="W871" s="4"/>
      <c r="X871" s="4"/>
      <c r="Y871" s="4"/>
      <c r="Z871" s="4"/>
      <c r="AA871" s="4"/>
      <c r="AB871" s="4"/>
      <c r="AC871" s="4"/>
      <c r="AD871" s="4"/>
    </row>
    <row r="872">
      <c r="A872" s="4"/>
      <c r="B872" s="4"/>
      <c r="C872" s="4"/>
      <c r="D872" s="4"/>
      <c r="E872" s="4"/>
      <c r="F872" s="4"/>
      <c r="G872" s="4"/>
      <c r="H872" s="8"/>
      <c r="I872" s="8"/>
      <c r="J872" s="8"/>
      <c r="K872" s="8"/>
      <c r="L872" s="119"/>
      <c r="M872" s="118"/>
      <c r="N872" s="119"/>
      <c r="O872" s="119"/>
      <c r="P872" s="119"/>
      <c r="Q872" s="119"/>
      <c r="R872" s="4"/>
      <c r="S872" s="4"/>
      <c r="T872" s="4"/>
      <c r="U872" s="4"/>
      <c r="V872" s="4"/>
      <c r="W872" s="4"/>
      <c r="X872" s="4"/>
      <c r="Y872" s="4"/>
      <c r="Z872" s="4"/>
      <c r="AA872" s="4"/>
      <c r="AB872" s="4"/>
      <c r="AC872" s="4"/>
      <c r="AD872" s="4"/>
    </row>
    <row r="873">
      <c r="A873" s="4"/>
      <c r="B873" s="4"/>
      <c r="C873" s="4"/>
      <c r="D873" s="4"/>
      <c r="E873" s="4"/>
      <c r="F873" s="4"/>
      <c r="G873" s="4"/>
      <c r="H873" s="8"/>
      <c r="I873" s="8"/>
      <c r="J873" s="8"/>
      <c r="K873" s="8"/>
      <c r="L873" s="119"/>
      <c r="M873" s="118"/>
      <c r="N873" s="119"/>
      <c r="O873" s="119"/>
      <c r="P873" s="119"/>
      <c r="Q873" s="119"/>
      <c r="R873" s="4"/>
      <c r="S873" s="4"/>
      <c r="T873" s="4"/>
      <c r="U873" s="4"/>
      <c r="V873" s="4"/>
      <c r="W873" s="4"/>
      <c r="X873" s="4"/>
      <c r="Y873" s="4"/>
      <c r="Z873" s="4"/>
      <c r="AA873" s="4"/>
      <c r="AB873" s="4"/>
      <c r="AC873" s="4"/>
      <c r="AD873" s="4"/>
    </row>
    <row r="874">
      <c r="A874" s="4"/>
      <c r="B874" s="4"/>
      <c r="C874" s="4"/>
      <c r="D874" s="4"/>
      <c r="E874" s="4"/>
      <c r="F874" s="4"/>
      <c r="G874" s="4"/>
      <c r="H874" s="8"/>
      <c r="I874" s="8"/>
      <c r="J874" s="8"/>
      <c r="K874" s="8"/>
      <c r="L874" s="119"/>
      <c r="M874" s="118"/>
      <c r="N874" s="119"/>
      <c r="O874" s="119"/>
      <c r="P874" s="119"/>
      <c r="Q874" s="119"/>
      <c r="R874" s="4"/>
      <c r="S874" s="4"/>
      <c r="T874" s="4"/>
      <c r="U874" s="4"/>
      <c r="V874" s="4"/>
      <c r="W874" s="4"/>
      <c r="X874" s="4"/>
      <c r="Y874" s="4"/>
      <c r="Z874" s="4"/>
      <c r="AA874" s="4"/>
      <c r="AB874" s="4"/>
      <c r="AC874" s="4"/>
      <c r="AD874" s="4"/>
    </row>
    <row r="875">
      <c r="A875" s="4"/>
      <c r="B875" s="4"/>
      <c r="C875" s="4"/>
      <c r="D875" s="4"/>
      <c r="E875" s="4"/>
      <c r="F875" s="4"/>
      <c r="G875" s="4"/>
      <c r="H875" s="8"/>
      <c r="I875" s="8"/>
      <c r="J875" s="8"/>
      <c r="K875" s="8"/>
      <c r="L875" s="119"/>
      <c r="M875" s="118"/>
      <c r="N875" s="119"/>
      <c r="O875" s="119"/>
      <c r="P875" s="119"/>
      <c r="Q875" s="119"/>
      <c r="R875" s="4"/>
      <c r="S875" s="4"/>
      <c r="T875" s="4"/>
      <c r="U875" s="4"/>
      <c r="V875" s="4"/>
      <c r="W875" s="4"/>
      <c r="X875" s="4"/>
      <c r="Y875" s="4"/>
      <c r="Z875" s="4"/>
      <c r="AA875" s="4"/>
      <c r="AB875" s="4"/>
      <c r="AC875" s="4"/>
      <c r="AD875" s="4"/>
    </row>
    <row r="876">
      <c r="A876" s="4"/>
      <c r="B876" s="4"/>
      <c r="C876" s="4"/>
      <c r="D876" s="4"/>
      <c r="E876" s="4"/>
      <c r="F876" s="4"/>
      <c r="G876" s="4"/>
      <c r="H876" s="8"/>
      <c r="I876" s="8"/>
      <c r="J876" s="8"/>
      <c r="K876" s="8"/>
      <c r="L876" s="119"/>
      <c r="M876" s="118"/>
      <c r="N876" s="119"/>
      <c r="O876" s="119"/>
      <c r="P876" s="119"/>
      <c r="Q876" s="119"/>
      <c r="R876" s="4"/>
      <c r="S876" s="4"/>
      <c r="T876" s="4"/>
      <c r="U876" s="4"/>
      <c r="V876" s="4"/>
      <c r="W876" s="4"/>
      <c r="X876" s="4"/>
      <c r="Y876" s="4"/>
      <c r="Z876" s="4"/>
      <c r="AA876" s="4"/>
      <c r="AB876" s="4"/>
      <c r="AC876" s="4"/>
      <c r="AD876" s="4"/>
    </row>
    <row r="877">
      <c r="A877" s="4"/>
      <c r="B877" s="4"/>
      <c r="C877" s="4"/>
      <c r="D877" s="4"/>
      <c r="E877" s="4"/>
      <c r="F877" s="4"/>
      <c r="G877" s="4"/>
      <c r="H877" s="8"/>
      <c r="I877" s="8"/>
      <c r="J877" s="8"/>
      <c r="K877" s="8"/>
      <c r="L877" s="119"/>
      <c r="M877" s="118"/>
      <c r="N877" s="119"/>
      <c r="O877" s="119"/>
      <c r="P877" s="119"/>
      <c r="Q877" s="119"/>
      <c r="R877" s="4"/>
      <c r="S877" s="4"/>
      <c r="T877" s="4"/>
      <c r="U877" s="4"/>
      <c r="V877" s="4"/>
      <c r="W877" s="4"/>
      <c r="X877" s="4"/>
      <c r="Y877" s="4"/>
      <c r="Z877" s="4"/>
      <c r="AA877" s="4"/>
      <c r="AB877" s="4"/>
      <c r="AC877" s="4"/>
      <c r="AD877" s="4"/>
    </row>
    <row r="878">
      <c r="A878" s="4"/>
      <c r="B878" s="4"/>
      <c r="C878" s="4"/>
      <c r="D878" s="4"/>
      <c r="E878" s="4"/>
      <c r="F878" s="4"/>
      <c r="G878" s="4"/>
      <c r="H878" s="8"/>
      <c r="I878" s="8"/>
      <c r="J878" s="8"/>
      <c r="K878" s="8"/>
      <c r="L878" s="119"/>
      <c r="M878" s="118"/>
      <c r="N878" s="119"/>
      <c r="O878" s="119"/>
      <c r="P878" s="119"/>
      <c r="Q878" s="119"/>
      <c r="R878" s="4"/>
      <c r="S878" s="4"/>
      <c r="T878" s="4"/>
      <c r="U878" s="4"/>
      <c r="V878" s="4"/>
      <c r="W878" s="4"/>
      <c r="X878" s="4"/>
      <c r="Y878" s="4"/>
      <c r="Z878" s="4"/>
      <c r="AA878" s="4"/>
      <c r="AB878" s="4"/>
      <c r="AC878" s="4"/>
      <c r="AD878" s="4"/>
    </row>
    <row r="879">
      <c r="A879" s="4"/>
      <c r="B879" s="4"/>
      <c r="C879" s="4"/>
      <c r="D879" s="4"/>
      <c r="E879" s="4"/>
      <c r="F879" s="4"/>
      <c r="G879" s="4"/>
      <c r="H879" s="8"/>
      <c r="I879" s="8"/>
      <c r="J879" s="8"/>
      <c r="K879" s="8"/>
      <c r="L879" s="119"/>
      <c r="M879" s="118"/>
      <c r="N879" s="119"/>
      <c r="O879" s="119"/>
      <c r="P879" s="119"/>
      <c r="Q879" s="119"/>
      <c r="R879" s="4"/>
      <c r="S879" s="4"/>
      <c r="T879" s="4"/>
      <c r="U879" s="4"/>
      <c r="V879" s="4"/>
      <c r="W879" s="4"/>
      <c r="X879" s="4"/>
      <c r="Y879" s="4"/>
      <c r="Z879" s="4"/>
      <c r="AA879" s="4"/>
      <c r="AB879" s="4"/>
      <c r="AC879" s="4"/>
      <c r="AD879" s="4"/>
    </row>
    <row r="880">
      <c r="A880" s="4"/>
      <c r="B880" s="4"/>
      <c r="C880" s="4"/>
      <c r="D880" s="4"/>
      <c r="E880" s="4"/>
      <c r="F880" s="4"/>
      <c r="G880" s="4"/>
      <c r="H880" s="8"/>
      <c r="I880" s="8"/>
      <c r="J880" s="8"/>
      <c r="K880" s="8"/>
      <c r="L880" s="119"/>
      <c r="M880" s="118"/>
      <c r="N880" s="119"/>
      <c r="O880" s="119"/>
      <c r="P880" s="119"/>
      <c r="Q880" s="119"/>
      <c r="R880" s="4"/>
      <c r="S880" s="4"/>
      <c r="T880" s="4"/>
      <c r="U880" s="4"/>
      <c r="V880" s="4"/>
      <c r="W880" s="4"/>
      <c r="X880" s="4"/>
      <c r="Y880" s="4"/>
      <c r="Z880" s="4"/>
      <c r="AA880" s="4"/>
      <c r="AB880" s="4"/>
      <c r="AC880" s="4"/>
      <c r="AD880" s="4"/>
    </row>
    <row r="881">
      <c r="A881" s="4"/>
      <c r="B881" s="4"/>
      <c r="C881" s="4"/>
      <c r="D881" s="4"/>
      <c r="E881" s="4"/>
      <c r="F881" s="4"/>
      <c r="G881" s="4"/>
      <c r="H881" s="8"/>
      <c r="I881" s="8"/>
      <c r="J881" s="8"/>
      <c r="K881" s="8"/>
      <c r="L881" s="119"/>
      <c r="M881" s="118"/>
      <c r="N881" s="119"/>
      <c r="O881" s="119"/>
      <c r="P881" s="119"/>
      <c r="Q881" s="119"/>
      <c r="R881" s="4"/>
      <c r="S881" s="4"/>
      <c r="T881" s="4"/>
      <c r="U881" s="4"/>
      <c r="V881" s="4"/>
      <c r="W881" s="4"/>
      <c r="X881" s="4"/>
      <c r="Y881" s="4"/>
      <c r="Z881" s="4"/>
      <c r="AA881" s="4"/>
      <c r="AB881" s="4"/>
      <c r="AC881" s="4"/>
      <c r="AD881" s="4"/>
    </row>
    <row r="882">
      <c r="A882" s="4"/>
      <c r="B882" s="4"/>
      <c r="C882" s="4"/>
      <c r="D882" s="4"/>
      <c r="E882" s="4"/>
      <c r="F882" s="4"/>
      <c r="G882" s="4"/>
      <c r="H882" s="8"/>
      <c r="I882" s="8"/>
      <c r="J882" s="8"/>
      <c r="K882" s="8"/>
      <c r="L882" s="119"/>
      <c r="M882" s="118"/>
      <c r="N882" s="119"/>
      <c r="O882" s="119"/>
      <c r="P882" s="119"/>
      <c r="Q882" s="119"/>
      <c r="R882" s="4"/>
      <c r="S882" s="4"/>
      <c r="T882" s="4"/>
      <c r="U882" s="4"/>
      <c r="V882" s="4"/>
      <c r="W882" s="4"/>
      <c r="X882" s="4"/>
      <c r="Y882" s="4"/>
      <c r="Z882" s="4"/>
      <c r="AA882" s="4"/>
      <c r="AB882" s="4"/>
      <c r="AC882" s="4"/>
      <c r="AD882" s="4"/>
    </row>
    <row r="883">
      <c r="A883" s="4"/>
      <c r="B883" s="4"/>
      <c r="C883" s="4"/>
      <c r="D883" s="4"/>
      <c r="E883" s="4"/>
      <c r="F883" s="4"/>
      <c r="G883" s="4"/>
      <c r="H883" s="8"/>
      <c r="I883" s="8"/>
      <c r="J883" s="8"/>
      <c r="K883" s="8"/>
      <c r="L883" s="119"/>
      <c r="M883" s="118"/>
      <c r="N883" s="119"/>
      <c r="O883" s="119"/>
      <c r="P883" s="119"/>
      <c r="Q883" s="119"/>
      <c r="R883" s="4"/>
      <c r="S883" s="4"/>
      <c r="T883" s="4"/>
      <c r="U883" s="4"/>
      <c r="V883" s="4"/>
      <c r="W883" s="4"/>
      <c r="X883" s="4"/>
      <c r="Y883" s="4"/>
      <c r="Z883" s="4"/>
      <c r="AA883" s="4"/>
      <c r="AB883" s="4"/>
      <c r="AC883" s="4"/>
      <c r="AD883" s="4"/>
    </row>
    <row r="884">
      <c r="A884" s="4"/>
      <c r="B884" s="4"/>
      <c r="C884" s="4"/>
      <c r="D884" s="4"/>
      <c r="E884" s="4"/>
      <c r="F884" s="4"/>
      <c r="G884" s="4"/>
      <c r="H884" s="8"/>
      <c r="I884" s="8"/>
      <c r="J884" s="8"/>
      <c r="K884" s="8"/>
      <c r="L884" s="119"/>
      <c r="M884" s="118"/>
      <c r="N884" s="119"/>
      <c r="O884" s="119"/>
      <c r="P884" s="119"/>
      <c r="Q884" s="119"/>
      <c r="R884" s="4"/>
      <c r="S884" s="4"/>
      <c r="T884" s="4"/>
      <c r="U884" s="4"/>
      <c r="V884" s="4"/>
      <c r="W884" s="4"/>
      <c r="X884" s="4"/>
      <c r="Y884" s="4"/>
      <c r="Z884" s="4"/>
      <c r="AA884" s="4"/>
      <c r="AB884" s="4"/>
      <c r="AC884" s="4"/>
      <c r="AD884" s="4"/>
    </row>
    <row r="885">
      <c r="A885" s="4"/>
      <c r="B885" s="4"/>
      <c r="C885" s="4"/>
      <c r="D885" s="4"/>
      <c r="E885" s="4"/>
      <c r="F885" s="4"/>
      <c r="G885" s="4"/>
      <c r="H885" s="8"/>
      <c r="I885" s="8"/>
      <c r="J885" s="8"/>
      <c r="K885" s="8"/>
      <c r="L885" s="119"/>
      <c r="M885" s="118"/>
      <c r="N885" s="119"/>
      <c r="O885" s="119"/>
      <c r="P885" s="119"/>
      <c r="Q885" s="119"/>
      <c r="R885" s="4"/>
      <c r="S885" s="4"/>
      <c r="T885" s="4"/>
      <c r="U885" s="4"/>
      <c r="V885" s="4"/>
      <c r="W885" s="4"/>
      <c r="X885" s="4"/>
      <c r="Y885" s="4"/>
      <c r="Z885" s="4"/>
      <c r="AA885" s="4"/>
      <c r="AB885" s="4"/>
      <c r="AC885" s="4"/>
      <c r="AD885" s="4"/>
    </row>
    <row r="886">
      <c r="A886" s="4"/>
      <c r="B886" s="4"/>
      <c r="C886" s="4"/>
      <c r="D886" s="4"/>
      <c r="E886" s="4"/>
      <c r="F886" s="4"/>
      <c r="G886" s="4"/>
      <c r="H886" s="8"/>
      <c r="I886" s="8"/>
      <c r="J886" s="8"/>
      <c r="K886" s="8"/>
      <c r="L886" s="119"/>
      <c r="M886" s="118"/>
      <c r="N886" s="119"/>
      <c r="O886" s="119"/>
      <c r="P886" s="119"/>
      <c r="Q886" s="119"/>
      <c r="R886" s="4"/>
      <c r="S886" s="4"/>
      <c r="T886" s="4"/>
      <c r="U886" s="4"/>
      <c r="V886" s="4"/>
      <c r="W886" s="4"/>
      <c r="X886" s="4"/>
      <c r="Y886" s="4"/>
      <c r="Z886" s="4"/>
      <c r="AA886" s="4"/>
      <c r="AB886" s="4"/>
      <c r="AC886" s="4"/>
      <c r="AD886" s="4"/>
    </row>
    <row r="887">
      <c r="A887" s="4"/>
      <c r="B887" s="4"/>
      <c r="C887" s="4"/>
      <c r="D887" s="4"/>
      <c r="E887" s="4"/>
      <c r="F887" s="4"/>
      <c r="G887" s="4"/>
      <c r="H887" s="8"/>
      <c r="I887" s="8"/>
      <c r="J887" s="8"/>
      <c r="K887" s="8"/>
      <c r="L887" s="119"/>
      <c r="M887" s="118"/>
      <c r="N887" s="119"/>
      <c r="O887" s="119"/>
      <c r="P887" s="119"/>
      <c r="Q887" s="119"/>
      <c r="R887" s="4"/>
      <c r="S887" s="4"/>
      <c r="T887" s="4"/>
      <c r="U887" s="4"/>
      <c r="V887" s="4"/>
      <c r="W887" s="4"/>
      <c r="X887" s="4"/>
      <c r="Y887" s="4"/>
      <c r="Z887" s="4"/>
      <c r="AA887" s="4"/>
      <c r="AB887" s="4"/>
      <c r="AC887" s="4"/>
      <c r="AD887" s="4"/>
    </row>
    <row r="888">
      <c r="A888" s="4"/>
      <c r="B888" s="4"/>
      <c r="C888" s="4"/>
      <c r="D888" s="4"/>
      <c r="E888" s="4"/>
      <c r="F888" s="4"/>
      <c r="G888" s="4"/>
      <c r="H888" s="8"/>
      <c r="I888" s="8"/>
      <c r="J888" s="8"/>
      <c r="K888" s="8"/>
      <c r="L888" s="119"/>
      <c r="M888" s="118"/>
      <c r="N888" s="119"/>
      <c r="O888" s="119"/>
      <c r="P888" s="119"/>
      <c r="Q888" s="119"/>
      <c r="R888" s="4"/>
      <c r="S888" s="4"/>
      <c r="T888" s="4"/>
      <c r="U888" s="4"/>
      <c r="V888" s="4"/>
      <c r="W888" s="4"/>
      <c r="X888" s="4"/>
      <c r="Y888" s="4"/>
      <c r="Z888" s="4"/>
      <c r="AA888" s="4"/>
      <c r="AB888" s="4"/>
      <c r="AC888" s="4"/>
      <c r="AD888" s="4"/>
    </row>
    <row r="889">
      <c r="A889" s="4"/>
      <c r="B889" s="4"/>
      <c r="C889" s="4"/>
      <c r="D889" s="4"/>
      <c r="E889" s="4"/>
      <c r="F889" s="4"/>
      <c r="G889" s="4"/>
      <c r="H889" s="8"/>
      <c r="I889" s="8"/>
      <c r="J889" s="8"/>
      <c r="K889" s="8"/>
      <c r="L889" s="119"/>
      <c r="M889" s="118"/>
      <c r="N889" s="119"/>
      <c r="O889" s="119"/>
      <c r="P889" s="119"/>
      <c r="Q889" s="119"/>
      <c r="R889" s="4"/>
      <c r="S889" s="4"/>
      <c r="T889" s="4"/>
      <c r="U889" s="4"/>
      <c r="V889" s="4"/>
      <c r="W889" s="4"/>
      <c r="X889" s="4"/>
      <c r="Y889" s="4"/>
      <c r="Z889" s="4"/>
      <c r="AA889" s="4"/>
      <c r="AB889" s="4"/>
      <c r="AC889" s="4"/>
      <c r="AD889" s="4"/>
    </row>
    <row r="890">
      <c r="A890" s="4"/>
      <c r="B890" s="4"/>
      <c r="C890" s="4"/>
      <c r="D890" s="4"/>
      <c r="E890" s="4"/>
      <c r="F890" s="4"/>
      <c r="G890" s="4"/>
      <c r="H890" s="8"/>
      <c r="I890" s="8"/>
      <c r="J890" s="8"/>
      <c r="K890" s="8"/>
      <c r="L890" s="119"/>
      <c r="M890" s="118"/>
      <c r="N890" s="119"/>
      <c r="O890" s="119"/>
      <c r="P890" s="119"/>
      <c r="Q890" s="119"/>
      <c r="R890" s="4"/>
      <c r="S890" s="4"/>
      <c r="T890" s="4"/>
      <c r="U890" s="4"/>
      <c r="V890" s="4"/>
      <c r="W890" s="4"/>
      <c r="X890" s="4"/>
      <c r="Y890" s="4"/>
      <c r="Z890" s="4"/>
      <c r="AA890" s="4"/>
      <c r="AB890" s="4"/>
      <c r="AC890" s="4"/>
      <c r="AD890" s="4"/>
    </row>
    <row r="891">
      <c r="A891" s="4"/>
      <c r="B891" s="4"/>
      <c r="C891" s="4"/>
      <c r="D891" s="4"/>
      <c r="E891" s="4"/>
      <c r="F891" s="4"/>
      <c r="G891" s="4"/>
      <c r="H891" s="8"/>
      <c r="I891" s="8"/>
      <c r="J891" s="8"/>
      <c r="K891" s="8"/>
      <c r="L891" s="119"/>
      <c r="M891" s="118"/>
      <c r="N891" s="119"/>
      <c r="O891" s="119"/>
      <c r="P891" s="119"/>
      <c r="Q891" s="119"/>
      <c r="R891" s="4"/>
      <c r="S891" s="4"/>
      <c r="T891" s="4"/>
      <c r="U891" s="4"/>
      <c r="V891" s="4"/>
      <c r="W891" s="4"/>
      <c r="X891" s="4"/>
      <c r="Y891" s="4"/>
      <c r="Z891" s="4"/>
      <c r="AA891" s="4"/>
      <c r="AB891" s="4"/>
      <c r="AC891" s="4"/>
      <c r="AD891" s="4"/>
    </row>
    <row r="892">
      <c r="A892" s="4"/>
      <c r="B892" s="4"/>
      <c r="C892" s="4"/>
      <c r="D892" s="4"/>
      <c r="E892" s="4"/>
      <c r="F892" s="4"/>
      <c r="G892" s="4"/>
      <c r="H892" s="8"/>
      <c r="I892" s="8"/>
      <c r="J892" s="8"/>
      <c r="K892" s="8"/>
      <c r="L892" s="119"/>
      <c r="M892" s="118"/>
      <c r="N892" s="119"/>
      <c r="O892" s="119"/>
      <c r="P892" s="119"/>
      <c r="Q892" s="119"/>
      <c r="R892" s="4"/>
      <c r="S892" s="4"/>
      <c r="T892" s="4"/>
      <c r="U892" s="4"/>
      <c r="V892" s="4"/>
      <c r="W892" s="4"/>
      <c r="X892" s="4"/>
      <c r="Y892" s="4"/>
      <c r="Z892" s="4"/>
      <c r="AA892" s="4"/>
      <c r="AB892" s="4"/>
      <c r="AC892" s="4"/>
      <c r="AD892" s="4"/>
    </row>
    <row r="893">
      <c r="A893" s="4"/>
      <c r="B893" s="4"/>
      <c r="C893" s="4"/>
      <c r="D893" s="4"/>
      <c r="E893" s="4"/>
      <c r="F893" s="4"/>
      <c r="G893" s="4"/>
      <c r="H893" s="8"/>
      <c r="I893" s="8"/>
      <c r="J893" s="8"/>
      <c r="K893" s="8"/>
      <c r="L893" s="119"/>
      <c r="M893" s="118"/>
      <c r="N893" s="119"/>
      <c r="O893" s="119"/>
      <c r="P893" s="119"/>
      <c r="Q893" s="119"/>
      <c r="R893" s="4"/>
      <c r="S893" s="4"/>
      <c r="T893" s="4"/>
      <c r="U893" s="4"/>
      <c r="V893" s="4"/>
      <c r="W893" s="4"/>
      <c r="X893" s="4"/>
      <c r="Y893" s="4"/>
      <c r="Z893" s="4"/>
      <c r="AA893" s="4"/>
      <c r="AB893" s="4"/>
      <c r="AC893" s="4"/>
      <c r="AD893" s="4"/>
    </row>
    <row r="894">
      <c r="A894" s="4"/>
      <c r="B894" s="4"/>
      <c r="C894" s="4"/>
      <c r="D894" s="4"/>
      <c r="E894" s="4"/>
      <c r="F894" s="4"/>
      <c r="G894" s="4"/>
      <c r="H894" s="8"/>
      <c r="I894" s="8"/>
      <c r="J894" s="8"/>
      <c r="K894" s="8"/>
      <c r="L894" s="119"/>
      <c r="M894" s="118"/>
      <c r="N894" s="119"/>
      <c r="O894" s="119"/>
      <c r="P894" s="119"/>
      <c r="Q894" s="119"/>
      <c r="R894" s="4"/>
      <c r="S894" s="4"/>
      <c r="T894" s="4"/>
      <c r="U894" s="4"/>
      <c r="V894" s="4"/>
      <c r="W894" s="4"/>
      <c r="X894" s="4"/>
      <c r="Y894" s="4"/>
      <c r="Z894" s="4"/>
      <c r="AA894" s="4"/>
      <c r="AB894" s="4"/>
      <c r="AC894" s="4"/>
      <c r="AD894" s="4"/>
    </row>
    <row r="895">
      <c r="A895" s="4"/>
      <c r="B895" s="4"/>
      <c r="C895" s="4"/>
      <c r="D895" s="4"/>
      <c r="E895" s="4"/>
      <c r="F895" s="4"/>
      <c r="G895" s="4"/>
      <c r="H895" s="8"/>
      <c r="I895" s="8"/>
      <c r="J895" s="8"/>
      <c r="K895" s="8"/>
      <c r="L895" s="119"/>
      <c r="M895" s="118"/>
      <c r="N895" s="119"/>
      <c r="O895" s="119"/>
      <c r="P895" s="119"/>
      <c r="Q895" s="119"/>
      <c r="R895" s="4"/>
      <c r="S895" s="4"/>
      <c r="T895" s="4"/>
      <c r="U895" s="4"/>
      <c r="V895" s="4"/>
      <c r="W895" s="4"/>
      <c r="X895" s="4"/>
      <c r="Y895" s="4"/>
      <c r="Z895" s="4"/>
      <c r="AA895" s="4"/>
      <c r="AB895" s="4"/>
      <c r="AC895" s="4"/>
      <c r="AD895" s="4"/>
    </row>
    <row r="896">
      <c r="A896" s="4"/>
      <c r="B896" s="4"/>
      <c r="C896" s="4"/>
      <c r="D896" s="4"/>
      <c r="E896" s="4"/>
      <c r="F896" s="4"/>
      <c r="G896" s="4"/>
      <c r="H896" s="8"/>
      <c r="I896" s="8"/>
      <c r="J896" s="8"/>
      <c r="K896" s="8"/>
      <c r="L896" s="119"/>
      <c r="M896" s="118"/>
      <c r="N896" s="119"/>
      <c r="O896" s="119"/>
      <c r="P896" s="119"/>
      <c r="Q896" s="119"/>
      <c r="R896" s="4"/>
      <c r="S896" s="4"/>
      <c r="T896" s="4"/>
      <c r="U896" s="4"/>
      <c r="V896" s="4"/>
      <c r="W896" s="4"/>
      <c r="X896" s="4"/>
      <c r="Y896" s="4"/>
      <c r="Z896" s="4"/>
      <c r="AA896" s="4"/>
      <c r="AB896" s="4"/>
      <c r="AC896" s="4"/>
      <c r="AD896" s="4"/>
    </row>
    <row r="897">
      <c r="A897" s="4"/>
      <c r="B897" s="4"/>
      <c r="C897" s="4"/>
      <c r="D897" s="4"/>
      <c r="E897" s="4"/>
      <c r="F897" s="4"/>
      <c r="G897" s="4"/>
      <c r="H897" s="8"/>
      <c r="I897" s="8"/>
      <c r="J897" s="8"/>
      <c r="K897" s="8"/>
      <c r="L897" s="119"/>
      <c r="M897" s="118"/>
      <c r="N897" s="119"/>
      <c r="O897" s="119"/>
      <c r="P897" s="119"/>
      <c r="Q897" s="119"/>
      <c r="R897" s="4"/>
      <c r="S897" s="4"/>
      <c r="T897" s="4"/>
      <c r="U897" s="4"/>
      <c r="V897" s="4"/>
      <c r="W897" s="4"/>
      <c r="X897" s="4"/>
      <c r="Y897" s="4"/>
      <c r="Z897" s="4"/>
      <c r="AA897" s="4"/>
      <c r="AB897" s="4"/>
      <c r="AC897" s="4"/>
      <c r="AD897" s="4"/>
    </row>
    <row r="898">
      <c r="A898" s="4"/>
      <c r="B898" s="4"/>
      <c r="C898" s="4"/>
      <c r="D898" s="4"/>
      <c r="E898" s="4"/>
      <c r="F898" s="4"/>
      <c r="G898" s="4"/>
      <c r="H898" s="8"/>
      <c r="I898" s="8"/>
      <c r="J898" s="8"/>
      <c r="K898" s="8"/>
      <c r="L898" s="119"/>
      <c r="M898" s="118"/>
      <c r="N898" s="119"/>
      <c r="O898" s="119"/>
      <c r="P898" s="119"/>
      <c r="Q898" s="119"/>
      <c r="R898" s="4"/>
      <c r="S898" s="4"/>
      <c r="T898" s="4"/>
      <c r="U898" s="4"/>
      <c r="V898" s="4"/>
      <c r="W898" s="4"/>
      <c r="X898" s="4"/>
      <c r="Y898" s="4"/>
      <c r="Z898" s="4"/>
      <c r="AA898" s="4"/>
      <c r="AB898" s="4"/>
      <c r="AC898" s="4"/>
      <c r="AD898" s="4"/>
    </row>
    <row r="899">
      <c r="A899" s="4"/>
      <c r="B899" s="4"/>
      <c r="C899" s="4"/>
      <c r="D899" s="4"/>
      <c r="E899" s="4"/>
      <c r="F899" s="4"/>
      <c r="G899" s="4"/>
      <c r="H899" s="8"/>
      <c r="I899" s="8"/>
      <c r="J899" s="8"/>
      <c r="K899" s="8"/>
      <c r="L899" s="119"/>
      <c r="M899" s="118"/>
      <c r="N899" s="119"/>
      <c r="O899" s="119"/>
      <c r="P899" s="119"/>
      <c r="Q899" s="119"/>
      <c r="R899" s="4"/>
      <c r="S899" s="4"/>
      <c r="T899" s="4"/>
      <c r="U899" s="4"/>
      <c r="V899" s="4"/>
      <c r="W899" s="4"/>
      <c r="X899" s="4"/>
      <c r="Y899" s="4"/>
      <c r="Z899" s="4"/>
      <c r="AA899" s="4"/>
      <c r="AB899" s="4"/>
      <c r="AC899" s="4"/>
      <c r="AD899" s="4"/>
    </row>
    <row r="900">
      <c r="A900" s="4"/>
      <c r="B900" s="4"/>
      <c r="C900" s="4"/>
      <c r="D900" s="4"/>
      <c r="E900" s="4"/>
      <c r="F900" s="4"/>
      <c r="G900" s="4"/>
      <c r="H900" s="8"/>
      <c r="I900" s="8"/>
      <c r="J900" s="8"/>
      <c r="K900" s="8"/>
      <c r="L900" s="119"/>
      <c r="M900" s="118"/>
      <c r="N900" s="119"/>
      <c r="O900" s="119"/>
      <c r="P900" s="119"/>
      <c r="Q900" s="119"/>
      <c r="R900" s="4"/>
      <c r="S900" s="4"/>
      <c r="T900" s="4"/>
      <c r="U900" s="4"/>
      <c r="V900" s="4"/>
      <c r="W900" s="4"/>
      <c r="X900" s="4"/>
      <c r="Y900" s="4"/>
      <c r="Z900" s="4"/>
      <c r="AA900" s="4"/>
      <c r="AB900" s="4"/>
      <c r="AC900" s="4"/>
      <c r="AD900" s="4"/>
    </row>
    <row r="901">
      <c r="A901" s="4"/>
      <c r="B901" s="4"/>
      <c r="C901" s="4"/>
      <c r="D901" s="4"/>
      <c r="E901" s="4"/>
      <c r="F901" s="4"/>
      <c r="G901" s="4"/>
      <c r="H901" s="8"/>
      <c r="I901" s="8"/>
      <c r="J901" s="8"/>
      <c r="K901" s="8"/>
      <c r="L901" s="119"/>
      <c r="M901" s="118"/>
      <c r="N901" s="119"/>
      <c r="O901" s="119"/>
      <c r="P901" s="119"/>
      <c r="Q901" s="119"/>
      <c r="R901" s="4"/>
      <c r="S901" s="4"/>
      <c r="T901" s="4"/>
      <c r="U901" s="4"/>
      <c r="V901" s="4"/>
      <c r="W901" s="4"/>
      <c r="X901" s="4"/>
      <c r="Y901" s="4"/>
      <c r="Z901" s="4"/>
      <c r="AA901" s="4"/>
      <c r="AB901" s="4"/>
      <c r="AC901" s="4"/>
      <c r="AD901" s="4"/>
    </row>
    <row r="902">
      <c r="A902" s="4"/>
      <c r="B902" s="4"/>
      <c r="C902" s="4"/>
      <c r="D902" s="4"/>
      <c r="E902" s="4"/>
      <c r="F902" s="4"/>
      <c r="G902" s="4"/>
      <c r="H902" s="8"/>
      <c r="I902" s="8"/>
      <c r="J902" s="8"/>
      <c r="K902" s="8"/>
      <c r="L902" s="119"/>
      <c r="M902" s="118"/>
      <c r="N902" s="119"/>
      <c r="O902" s="119"/>
      <c r="P902" s="119"/>
      <c r="Q902" s="119"/>
      <c r="R902" s="4"/>
      <c r="S902" s="4"/>
      <c r="T902" s="4"/>
      <c r="U902" s="4"/>
      <c r="V902" s="4"/>
      <c r="W902" s="4"/>
      <c r="X902" s="4"/>
      <c r="Y902" s="4"/>
      <c r="Z902" s="4"/>
      <c r="AA902" s="4"/>
      <c r="AB902" s="4"/>
      <c r="AC902" s="4"/>
      <c r="AD902" s="4"/>
    </row>
    <row r="903">
      <c r="A903" s="4"/>
      <c r="B903" s="4"/>
      <c r="C903" s="4"/>
      <c r="D903" s="4"/>
      <c r="E903" s="4"/>
      <c r="F903" s="4"/>
      <c r="G903" s="4"/>
      <c r="H903" s="8"/>
      <c r="I903" s="8"/>
      <c r="J903" s="8"/>
      <c r="K903" s="8"/>
      <c r="L903" s="119"/>
      <c r="M903" s="118"/>
      <c r="N903" s="119"/>
      <c r="O903" s="119"/>
      <c r="P903" s="119"/>
      <c r="Q903" s="119"/>
      <c r="R903" s="4"/>
      <c r="S903" s="4"/>
      <c r="T903" s="4"/>
      <c r="U903" s="4"/>
      <c r="V903" s="4"/>
      <c r="W903" s="4"/>
      <c r="X903" s="4"/>
      <c r="Y903" s="4"/>
      <c r="Z903" s="4"/>
      <c r="AA903" s="4"/>
      <c r="AB903" s="4"/>
      <c r="AC903" s="4"/>
      <c r="AD903" s="4"/>
    </row>
    <row r="904">
      <c r="A904" s="4"/>
      <c r="B904" s="4"/>
      <c r="C904" s="4"/>
      <c r="D904" s="4"/>
      <c r="E904" s="4"/>
      <c r="F904" s="4"/>
      <c r="G904" s="4"/>
      <c r="H904" s="8"/>
      <c r="I904" s="8"/>
      <c r="J904" s="8"/>
      <c r="K904" s="8"/>
      <c r="L904" s="119"/>
      <c r="M904" s="118"/>
      <c r="N904" s="119"/>
      <c r="O904" s="119"/>
      <c r="P904" s="119"/>
      <c r="Q904" s="119"/>
      <c r="R904" s="4"/>
      <c r="S904" s="4"/>
      <c r="T904" s="4"/>
      <c r="U904" s="4"/>
      <c r="V904" s="4"/>
      <c r="W904" s="4"/>
      <c r="X904" s="4"/>
      <c r="Y904" s="4"/>
      <c r="Z904" s="4"/>
      <c r="AA904" s="4"/>
      <c r="AB904" s="4"/>
      <c r="AC904" s="4"/>
      <c r="AD904" s="4"/>
    </row>
    <row r="905">
      <c r="A905" s="4"/>
      <c r="B905" s="4"/>
      <c r="C905" s="4"/>
      <c r="D905" s="4"/>
      <c r="E905" s="4"/>
      <c r="F905" s="4"/>
      <c r="G905" s="4"/>
      <c r="H905" s="8"/>
      <c r="I905" s="8"/>
      <c r="J905" s="8"/>
      <c r="K905" s="8"/>
      <c r="L905" s="119"/>
      <c r="M905" s="118"/>
      <c r="N905" s="119"/>
      <c r="O905" s="119"/>
      <c r="P905" s="119"/>
      <c r="Q905" s="119"/>
      <c r="R905" s="4"/>
      <c r="S905" s="4"/>
      <c r="T905" s="4"/>
      <c r="U905" s="4"/>
      <c r="V905" s="4"/>
      <c r="W905" s="4"/>
      <c r="X905" s="4"/>
      <c r="Y905" s="4"/>
      <c r="Z905" s="4"/>
      <c r="AA905" s="4"/>
      <c r="AB905" s="4"/>
      <c r="AC905" s="4"/>
      <c r="AD905" s="4"/>
    </row>
    <row r="906">
      <c r="A906" s="4"/>
      <c r="B906" s="4"/>
      <c r="C906" s="4"/>
      <c r="D906" s="4"/>
      <c r="E906" s="4"/>
      <c r="F906" s="4"/>
      <c r="G906" s="4"/>
      <c r="H906" s="8"/>
      <c r="I906" s="8"/>
      <c r="J906" s="8"/>
      <c r="K906" s="8"/>
      <c r="L906" s="119"/>
      <c r="M906" s="118"/>
      <c r="N906" s="119"/>
      <c r="O906" s="119"/>
      <c r="P906" s="119"/>
      <c r="Q906" s="119"/>
      <c r="R906" s="4"/>
      <c r="S906" s="4"/>
      <c r="T906" s="4"/>
      <c r="U906" s="4"/>
      <c r="V906" s="4"/>
      <c r="W906" s="4"/>
      <c r="X906" s="4"/>
      <c r="Y906" s="4"/>
      <c r="Z906" s="4"/>
      <c r="AA906" s="4"/>
      <c r="AB906" s="4"/>
      <c r="AC906" s="4"/>
      <c r="AD906" s="4"/>
    </row>
    <row r="907">
      <c r="A907" s="4"/>
      <c r="B907" s="4"/>
      <c r="C907" s="4"/>
      <c r="D907" s="4"/>
      <c r="E907" s="4"/>
      <c r="F907" s="4"/>
      <c r="G907" s="4"/>
      <c r="H907" s="8"/>
      <c r="I907" s="8"/>
      <c r="J907" s="8"/>
      <c r="K907" s="8"/>
      <c r="L907" s="119"/>
      <c r="M907" s="118"/>
      <c r="N907" s="119"/>
      <c r="O907" s="119"/>
      <c r="P907" s="119"/>
      <c r="Q907" s="119"/>
      <c r="R907" s="4"/>
      <c r="S907" s="4"/>
      <c r="T907" s="4"/>
      <c r="U907" s="4"/>
      <c r="V907" s="4"/>
      <c r="W907" s="4"/>
      <c r="X907" s="4"/>
      <c r="Y907" s="4"/>
      <c r="Z907" s="4"/>
      <c r="AA907" s="4"/>
      <c r="AB907" s="4"/>
      <c r="AC907" s="4"/>
      <c r="AD907" s="4"/>
    </row>
    <row r="908">
      <c r="A908" s="4"/>
      <c r="B908" s="4"/>
      <c r="C908" s="4"/>
      <c r="D908" s="4"/>
      <c r="E908" s="4"/>
      <c r="F908" s="4"/>
      <c r="G908" s="4"/>
      <c r="H908" s="8"/>
      <c r="I908" s="8"/>
      <c r="J908" s="8"/>
      <c r="K908" s="8"/>
      <c r="L908" s="119"/>
      <c r="M908" s="118"/>
      <c r="N908" s="119"/>
      <c r="O908" s="119"/>
      <c r="P908" s="119"/>
      <c r="Q908" s="119"/>
      <c r="R908" s="4"/>
      <c r="S908" s="4"/>
      <c r="T908" s="4"/>
      <c r="U908" s="4"/>
      <c r="V908" s="4"/>
      <c r="W908" s="4"/>
      <c r="X908" s="4"/>
      <c r="Y908" s="4"/>
      <c r="Z908" s="4"/>
      <c r="AA908" s="4"/>
      <c r="AB908" s="4"/>
      <c r="AC908" s="4"/>
      <c r="AD908" s="4"/>
    </row>
    <row r="909">
      <c r="A909" s="4"/>
      <c r="B909" s="4"/>
      <c r="C909" s="4"/>
      <c r="D909" s="4"/>
      <c r="E909" s="4"/>
      <c r="F909" s="4"/>
      <c r="G909" s="4"/>
      <c r="H909" s="8"/>
      <c r="I909" s="8"/>
      <c r="J909" s="8"/>
      <c r="K909" s="8"/>
      <c r="L909" s="119"/>
      <c r="M909" s="118"/>
      <c r="N909" s="119"/>
      <c r="O909" s="119"/>
      <c r="P909" s="119"/>
      <c r="Q909" s="119"/>
      <c r="R909" s="4"/>
      <c r="S909" s="4"/>
      <c r="T909" s="4"/>
      <c r="U909" s="4"/>
      <c r="V909" s="4"/>
      <c r="W909" s="4"/>
      <c r="X909" s="4"/>
      <c r="Y909" s="4"/>
      <c r="Z909" s="4"/>
      <c r="AA909" s="4"/>
      <c r="AB909" s="4"/>
      <c r="AC909" s="4"/>
      <c r="AD909" s="4"/>
    </row>
    <row r="910">
      <c r="A910" s="4"/>
      <c r="B910" s="4"/>
      <c r="C910" s="4"/>
      <c r="D910" s="4"/>
      <c r="E910" s="4"/>
      <c r="F910" s="4"/>
      <c r="G910" s="4"/>
      <c r="H910" s="8"/>
      <c r="I910" s="8"/>
      <c r="J910" s="8"/>
      <c r="K910" s="8"/>
      <c r="L910" s="119"/>
      <c r="M910" s="118"/>
      <c r="N910" s="119"/>
      <c r="O910" s="119"/>
      <c r="P910" s="119"/>
      <c r="Q910" s="119"/>
      <c r="R910" s="4"/>
      <c r="S910" s="4"/>
      <c r="T910" s="4"/>
      <c r="U910" s="4"/>
      <c r="V910" s="4"/>
      <c r="W910" s="4"/>
      <c r="X910" s="4"/>
      <c r="Y910" s="4"/>
      <c r="Z910" s="4"/>
      <c r="AA910" s="4"/>
      <c r="AB910" s="4"/>
      <c r="AC910" s="4"/>
      <c r="AD910" s="4"/>
    </row>
    <row r="911">
      <c r="A911" s="4"/>
      <c r="B911" s="4"/>
      <c r="C911" s="4"/>
      <c r="D911" s="4"/>
      <c r="E911" s="4"/>
      <c r="F911" s="4"/>
      <c r="G911" s="4"/>
      <c r="H911" s="8"/>
      <c r="I911" s="8"/>
      <c r="J911" s="8"/>
      <c r="K911" s="8"/>
      <c r="L911" s="119"/>
      <c r="M911" s="118"/>
      <c r="N911" s="119"/>
      <c r="O911" s="119"/>
      <c r="P911" s="119"/>
      <c r="Q911" s="119"/>
      <c r="R911" s="4"/>
      <c r="S911" s="4"/>
      <c r="T911" s="4"/>
      <c r="U911" s="4"/>
      <c r="V911" s="4"/>
      <c r="W911" s="4"/>
      <c r="X911" s="4"/>
      <c r="Y911" s="4"/>
      <c r="Z911" s="4"/>
      <c r="AA911" s="4"/>
      <c r="AB911" s="4"/>
      <c r="AC911" s="4"/>
      <c r="AD911" s="4"/>
    </row>
    <row r="912">
      <c r="A912" s="4"/>
      <c r="B912" s="4"/>
      <c r="C912" s="4"/>
      <c r="D912" s="4"/>
      <c r="E912" s="4"/>
      <c r="F912" s="4"/>
      <c r="G912" s="4"/>
      <c r="H912" s="8"/>
      <c r="I912" s="8"/>
      <c r="J912" s="8"/>
      <c r="K912" s="8"/>
      <c r="L912" s="119"/>
      <c r="M912" s="118"/>
      <c r="N912" s="119"/>
      <c r="O912" s="119"/>
      <c r="P912" s="119"/>
      <c r="Q912" s="119"/>
      <c r="R912" s="4"/>
      <c r="S912" s="4"/>
      <c r="T912" s="4"/>
      <c r="U912" s="4"/>
      <c r="V912" s="4"/>
      <c r="W912" s="4"/>
      <c r="X912" s="4"/>
      <c r="Y912" s="4"/>
      <c r="Z912" s="4"/>
      <c r="AA912" s="4"/>
      <c r="AB912" s="4"/>
      <c r="AC912" s="4"/>
      <c r="AD912" s="4"/>
    </row>
    <row r="913">
      <c r="A913" s="4"/>
      <c r="B913" s="4"/>
      <c r="C913" s="4"/>
      <c r="D913" s="4"/>
      <c r="E913" s="4"/>
      <c r="F913" s="4"/>
      <c r="G913" s="4"/>
      <c r="H913" s="8"/>
      <c r="I913" s="8"/>
      <c r="J913" s="8"/>
      <c r="K913" s="8"/>
      <c r="L913" s="119"/>
      <c r="M913" s="118"/>
      <c r="N913" s="119"/>
      <c r="O913" s="119"/>
      <c r="P913" s="119"/>
      <c r="Q913" s="119"/>
      <c r="R913" s="4"/>
      <c r="S913" s="4"/>
      <c r="T913" s="4"/>
      <c r="U913" s="4"/>
      <c r="V913" s="4"/>
      <c r="W913" s="4"/>
      <c r="X913" s="4"/>
      <c r="Y913" s="4"/>
      <c r="Z913" s="4"/>
      <c r="AA913" s="4"/>
      <c r="AB913" s="4"/>
      <c r="AC913" s="4"/>
      <c r="AD913" s="4"/>
    </row>
    <row r="914">
      <c r="A914" s="4"/>
      <c r="B914" s="4"/>
      <c r="C914" s="4"/>
      <c r="D914" s="4"/>
      <c r="E914" s="4"/>
      <c r="F914" s="4"/>
      <c r="G914" s="4"/>
      <c r="H914" s="8"/>
      <c r="I914" s="8"/>
      <c r="J914" s="8"/>
      <c r="K914" s="8"/>
      <c r="L914" s="119"/>
      <c r="M914" s="118"/>
      <c r="N914" s="119"/>
      <c r="O914" s="119"/>
      <c r="P914" s="119"/>
      <c r="Q914" s="119"/>
      <c r="R914" s="4"/>
      <c r="S914" s="4"/>
      <c r="T914" s="4"/>
      <c r="U914" s="4"/>
      <c r="V914" s="4"/>
      <c r="W914" s="4"/>
      <c r="X914" s="4"/>
      <c r="Y914" s="4"/>
      <c r="Z914" s="4"/>
      <c r="AA914" s="4"/>
      <c r="AB914" s="4"/>
      <c r="AC914" s="4"/>
      <c r="AD914" s="4"/>
    </row>
    <row r="915">
      <c r="A915" s="4"/>
      <c r="B915" s="4"/>
      <c r="C915" s="4"/>
      <c r="D915" s="4"/>
      <c r="E915" s="4"/>
      <c r="F915" s="4"/>
      <c r="G915" s="4"/>
      <c r="H915" s="8"/>
      <c r="I915" s="8"/>
      <c r="J915" s="8"/>
      <c r="K915" s="8"/>
      <c r="L915" s="119"/>
      <c r="M915" s="118"/>
      <c r="N915" s="119"/>
      <c r="O915" s="119"/>
      <c r="P915" s="119"/>
      <c r="Q915" s="119"/>
      <c r="R915" s="4"/>
      <c r="S915" s="4"/>
      <c r="T915" s="4"/>
      <c r="U915" s="4"/>
      <c r="V915" s="4"/>
      <c r="W915" s="4"/>
      <c r="X915" s="4"/>
      <c r="Y915" s="4"/>
      <c r="Z915" s="4"/>
      <c r="AA915" s="4"/>
      <c r="AB915" s="4"/>
      <c r="AC915" s="4"/>
      <c r="AD915" s="4"/>
    </row>
    <row r="916">
      <c r="A916" s="4"/>
      <c r="B916" s="4"/>
      <c r="C916" s="4"/>
      <c r="D916" s="4"/>
      <c r="E916" s="4"/>
      <c r="F916" s="4"/>
      <c r="G916" s="4"/>
      <c r="H916" s="8"/>
      <c r="I916" s="8"/>
      <c r="J916" s="8"/>
      <c r="K916" s="8"/>
      <c r="L916" s="119"/>
      <c r="M916" s="118"/>
      <c r="N916" s="119"/>
      <c r="O916" s="119"/>
      <c r="P916" s="119"/>
      <c r="Q916" s="119"/>
      <c r="R916" s="4"/>
      <c r="S916" s="4"/>
      <c r="T916" s="4"/>
      <c r="U916" s="4"/>
      <c r="V916" s="4"/>
      <c r="W916" s="4"/>
      <c r="X916" s="4"/>
      <c r="Y916" s="4"/>
      <c r="Z916" s="4"/>
      <c r="AA916" s="4"/>
      <c r="AB916" s="4"/>
      <c r="AC916" s="4"/>
      <c r="AD916" s="4"/>
    </row>
    <row r="917">
      <c r="A917" s="4"/>
      <c r="B917" s="4"/>
      <c r="C917" s="4"/>
      <c r="D917" s="4"/>
      <c r="E917" s="4"/>
      <c r="F917" s="4"/>
      <c r="G917" s="4"/>
      <c r="H917" s="8"/>
      <c r="I917" s="8"/>
      <c r="J917" s="8"/>
      <c r="K917" s="8"/>
      <c r="L917" s="119"/>
      <c r="M917" s="118"/>
      <c r="N917" s="119"/>
      <c r="O917" s="119"/>
      <c r="P917" s="119"/>
      <c r="Q917" s="119"/>
      <c r="R917" s="4"/>
      <c r="S917" s="4"/>
      <c r="T917" s="4"/>
      <c r="U917" s="4"/>
      <c r="V917" s="4"/>
      <c r="W917" s="4"/>
      <c r="X917" s="4"/>
      <c r="Y917" s="4"/>
      <c r="Z917" s="4"/>
      <c r="AA917" s="4"/>
      <c r="AB917" s="4"/>
      <c r="AC917" s="4"/>
      <c r="AD917" s="4"/>
    </row>
    <row r="918">
      <c r="A918" s="4"/>
      <c r="B918" s="4"/>
      <c r="C918" s="4"/>
      <c r="D918" s="4"/>
      <c r="E918" s="4"/>
      <c r="F918" s="4"/>
      <c r="G918" s="4"/>
      <c r="H918" s="8"/>
      <c r="I918" s="8"/>
      <c r="J918" s="8"/>
      <c r="K918" s="8"/>
      <c r="L918" s="119"/>
      <c r="M918" s="118"/>
      <c r="N918" s="119"/>
      <c r="O918" s="119"/>
      <c r="P918" s="119"/>
      <c r="Q918" s="119"/>
      <c r="R918" s="4"/>
      <c r="S918" s="4"/>
      <c r="T918" s="4"/>
      <c r="U918" s="4"/>
      <c r="V918" s="4"/>
      <c r="W918" s="4"/>
      <c r="X918" s="4"/>
      <c r="Y918" s="4"/>
      <c r="Z918" s="4"/>
      <c r="AA918" s="4"/>
      <c r="AB918" s="4"/>
      <c r="AC918" s="4"/>
      <c r="AD918" s="4"/>
    </row>
    <row r="919">
      <c r="A919" s="4"/>
      <c r="B919" s="4"/>
      <c r="C919" s="4"/>
      <c r="D919" s="4"/>
      <c r="E919" s="4"/>
      <c r="F919" s="4"/>
      <c r="G919" s="4"/>
      <c r="H919" s="8"/>
      <c r="I919" s="8"/>
      <c r="J919" s="8"/>
      <c r="K919" s="8"/>
      <c r="L919" s="119"/>
      <c r="M919" s="118"/>
      <c r="N919" s="119"/>
      <c r="O919" s="119"/>
      <c r="P919" s="119"/>
      <c r="Q919" s="119"/>
      <c r="R919" s="4"/>
      <c r="S919" s="4"/>
      <c r="T919" s="4"/>
      <c r="U919" s="4"/>
      <c r="V919" s="4"/>
      <c r="W919" s="4"/>
      <c r="X919" s="4"/>
      <c r="Y919" s="4"/>
      <c r="Z919" s="4"/>
      <c r="AA919" s="4"/>
      <c r="AB919" s="4"/>
      <c r="AC919" s="4"/>
      <c r="AD919" s="4"/>
    </row>
    <row r="920">
      <c r="A920" s="4"/>
      <c r="B920" s="4"/>
      <c r="C920" s="4"/>
      <c r="D920" s="4"/>
      <c r="E920" s="4"/>
      <c r="F920" s="4"/>
      <c r="G920" s="4"/>
      <c r="H920" s="8"/>
      <c r="I920" s="8"/>
      <c r="J920" s="8"/>
      <c r="K920" s="8"/>
      <c r="L920" s="119"/>
      <c r="M920" s="118"/>
      <c r="N920" s="119"/>
      <c r="O920" s="119"/>
      <c r="P920" s="119"/>
      <c r="Q920" s="119"/>
      <c r="R920" s="4"/>
      <c r="S920" s="4"/>
      <c r="T920" s="4"/>
      <c r="U920" s="4"/>
      <c r="V920" s="4"/>
      <c r="W920" s="4"/>
      <c r="X920" s="4"/>
      <c r="Y920" s="4"/>
      <c r="Z920" s="4"/>
      <c r="AA920" s="4"/>
      <c r="AB920" s="4"/>
      <c r="AC920" s="4"/>
      <c r="AD920" s="4"/>
    </row>
    <row r="921">
      <c r="A921" s="4"/>
      <c r="B921" s="4"/>
      <c r="C921" s="4"/>
      <c r="D921" s="4"/>
      <c r="E921" s="4"/>
      <c r="F921" s="4"/>
      <c r="G921" s="4"/>
      <c r="H921" s="8"/>
      <c r="I921" s="8"/>
      <c r="J921" s="8"/>
      <c r="K921" s="8"/>
      <c r="L921" s="119"/>
      <c r="M921" s="118"/>
      <c r="N921" s="119"/>
      <c r="O921" s="119"/>
      <c r="P921" s="119"/>
      <c r="Q921" s="119"/>
      <c r="R921" s="4"/>
      <c r="S921" s="4"/>
      <c r="T921" s="4"/>
      <c r="U921" s="4"/>
      <c r="V921" s="4"/>
      <c r="W921" s="4"/>
      <c r="X921" s="4"/>
      <c r="Y921" s="4"/>
      <c r="Z921" s="4"/>
      <c r="AA921" s="4"/>
      <c r="AB921" s="4"/>
      <c r="AC921" s="4"/>
      <c r="AD921" s="4"/>
    </row>
    <row r="922">
      <c r="A922" s="4"/>
      <c r="B922" s="4"/>
      <c r="C922" s="4"/>
      <c r="D922" s="4"/>
      <c r="E922" s="4"/>
      <c r="F922" s="4"/>
      <c r="G922" s="4"/>
      <c r="H922" s="8"/>
      <c r="I922" s="8"/>
      <c r="J922" s="8"/>
      <c r="K922" s="8"/>
      <c r="L922" s="119"/>
      <c r="M922" s="118"/>
      <c r="N922" s="119"/>
      <c r="O922" s="119"/>
      <c r="P922" s="119"/>
      <c r="Q922" s="119"/>
      <c r="R922" s="4"/>
      <c r="S922" s="4"/>
      <c r="T922" s="4"/>
      <c r="U922" s="4"/>
      <c r="V922" s="4"/>
      <c r="W922" s="4"/>
      <c r="X922" s="4"/>
      <c r="Y922" s="4"/>
      <c r="Z922" s="4"/>
      <c r="AA922" s="4"/>
      <c r="AB922" s="4"/>
      <c r="AC922" s="4"/>
      <c r="AD922" s="4"/>
    </row>
    <row r="923">
      <c r="A923" s="4"/>
      <c r="B923" s="4"/>
      <c r="C923" s="4"/>
      <c r="D923" s="4"/>
      <c r="E923" s="4"/>
      <c r="F923" s="4"/>
      <c r="G923" s="4"/>
      <c r="H923" s="8"/>
      <c r="I923" s="8"/>
      <c r="J923" s="8"/>
      <c r="K923" s="8"/>
      <c r="L923" s="119"/>
      <c r="M923" s="118"/>
      <c r="N923" s="119"/>
      <c r="O923" s="119"/>
      <c r="P923" s="119"/>
      <c r="Q923" s="119"/>
      <c r="R923" s="4"/>
      <c r="S923" s="4"/>
      <c r="T923" s="4"/>
      <c r="U923" s="4"/>
      <c r="V923" s="4"/>
      <c r="W923" s="4"/>
      <c r="X923" s="4"/>
      <c r="Y923" s="4"/>
      <c r="Z923" s="4"/>
      <c r="AA923" s="4"/>
      <c r="AB923" s="4"/>
      <c r="AC923" s="4"/>
      <c r="AD923" s="4"/>
    </row>
    <row r="924">
      <c r="A924" s="4"/>
      <c r="B924" s="4"/>
      <c r="C924" s="4"/>
      <c r="D924" s="4"/>
      <c r="E924" s="4"/>
      <c r="F924" s="4"/>
      <c r="G924" s="4"/>
      <c r="H924" s="8"/>
      <c r="I924" s="8"/>
      <c r="J924" s="8"/>
      <c r="K924" s="8"/>
      <c r="L924" s="119"/>
      <c r="M924" s="118"/>
      <c r="N924" s="119"/>
      <c r="O924" s="119"/>
      <c r="P924" s="119"/>
      <c r="Q924" s="119"/>
      <c r="R924" s="4"/>
      <c r="S924" s="4"/>
      <c r="T924" s="4"/>
      <c r="U924" s="4"/>
      <c r="V924" s="4"/>
      <c r="W924" s="4"/>
      <c r="X924" s="4"/>
      <c r="Y924" s="4"/>
      <c r="Z924" s="4"/>
      <c r="AA924" s="4"/>
      <c r="AB924" s="4"/>
      <c r="AC924" s="4"/>
      <c r="AD924" s="4"/>
    </row>
    <row r="925">
      <c r="A925" s="4"/>
      <c r="B925" s="4"/>
      <c r="C925" s="4"/>
      <c r="D925" s="4"/>
      <c r="E925" s="4"/>
      <c r="F925" s="4"/>
      <c r="G925" s="4"/>
      <c r="H925" s="8"/>
      <c r="I925" s="8"/>
      <c r="J925" s="8"/>
      <c r="K925" s="8"/>
      <c r="L925" s="119"/>
      <c r="M925" s="118"/>
      <c r="N925" s="119"/>
      <c r="O925" s="119"/>
      <c r="P925" s="119"/>
      <c r="Q925" s="119"/>
      <c r="R925" s="4"/>
      <c r="S925" s="4"/>
      <c r="T925" s="4"/>
      <c r="U925" s="4"/>
      <c r="V925" s="4"/>
      <c r="W925" s="4"/>
      <c r="X925" s="4"/>
      <c r="Y925" s="4"/>
      <c r="Z925" s="4"/>
      <c r="AA925" s="4"/>
      <c r="AB925" s="4"/>
      <c r="AC925" s="4"/>
      <c r="AD925" s="4"/>
    </row>
    <row r="926">
      <c r="A926" s="4"/>
      <c r="B926" s="4"/>
      <c r="C926" s="4"/>
      <c r="D926" s="4"/>
      <c r="E926" s="4"/>
      <c r="F926" s="4"/>
      <c r="G926" s="4"/>
      <c r="H926" s="8"/>
      <c r="I926" s="8"/>
      <c r="J926" s="8"/>
      <c r="K926" s="8"/>
      <c r="L926" s="119"/>
      <c r="M926" s="118"/>
      <c r="N926" s="119"/>
      <c r="O926" s="119"/>
      <c r="P926" s="119"/>
      <c r="Q926" s="119"/>
      <c r="R926" s="4"/>
      <c r="S926" s="4"/>
      <c r="T926" s="4"/>
      <c r="U926" s="4"/>
      <c r="V926" s="4"/>
      <c r="W926" s="4"/>
      <c r="X926" s="4"/>
      <c r="Y926" s="4"/>
      <c r="Z926" s="4"/>
      <c r="AA926" s="4"/>
      <c r="AB926" s="4"/>
      <c r="AC926" s="4"/>
      <c r="AD926" s="4"/>
    </row>
    <row r="927">
      <c r="A927" s="4"/>
      <c r="B927" s="4"/>
      <c r="C927" s="4"/>
      <c r="D927" s="4"/>
      <c r="E927" s="4"/>
      <c r="F927" s="4"/>
      <c r="G927" s="4"/>
      <c r="H927" s="8"/>
      <c r="I927" s="8"/>
      <c r="J927" s="8"/>
      <c r="K927" s="8"/>
      <c r="L927" s="119"/>
      <c r="M927" s="118"/>
      <c r="N927" s="119"/>
      <c r="O927" s="119"/>
      <c r="P927" s="119"/>
      <c r="Q927" s="119"/>
      <c r="R927" s="4"/>
      <c r="S927" s="4"/>
      <c r="T927" s="4"/>
      <c r="U927" s="4"/>
      <c r="V927" s="4"/>
      <c r="W927" s="4"/>
      <c r="X927" s="4"/>
      <c r="Y927" s="4"/>
      <c r="Z927" s="4"/>
      <c r="AA927" s="4"/>
      <c r="AB927" s="4"/>
      <c r="AC927" s="4"/>
      <c r="AD927" s="4"/>
    </row>
    <row r="928">
      <c r="A928" s="4"/>
      <c r="B928" s="4"/>
      <c r="C928" s="4"/>
      <c r="D928" s="4"/>
      <c r="E928" s="4"/>
      <c r="F928" s="4"/>
      <c r="G928" s="4"/>
      <c r="H928" s="8"/>
      <c r="I928" s="8"/>
      <c r="J928" s="8"/>
      <c r="K928" s="8"/>
      <c r="L928" s="119"/>
      <c r="M928" s="118"/>
      <c r="N928" s="119"/>
      <c r="O928" s="119"/>
      <c r="P928" s="119"/>
      <c r="Q928" s="119"/>
      <c r="R928" s="4"/>
      <c r="S928" s="4"/>
      <c r="T928" s="4"/>
      <c r="U928" s="4"/>
      <c r="V928" s="4"/>
      <c r="W928" s="4"/>
      <c r="X928" s="4"/>
      <c r="Y928" s="4"/>
      <c r="Z928" s="4"/>
      <c r="AA928" s="4"/>
      <c r="AB928" s="4"/>
      <c r="AC928" s="4"/>
      <c r="AD928" s="4"/>
    </row>
    <row r="929">
      <c r="A929" s="4"/>
      <c r="B929" s="4"/>
      <c r="C929" s="4"/>
      <c r="D929" s="4"/>
      <c r="E929" s="4"/>
      <c r="F929" s="4"/>
      <c r="G929" s="4"/>
      <c r="H929" s="8"/>
      <c r="I929" s="8"/>
      <c r="J929" s="8"/>
      <c r="K929" s="8"/>
      <c r="L929" s="119"/>
      <c r="M929" s="118"/>
      <c r="N929" s="119"/>
      <c r="O929" s="119"/>
      <c r="P929" s="119"/>
      <c r="Q929" s="119"/>
      <c r="R929" s="4"/>
      <c r="S929" s="4"/>
      <c r="T929" s="4"/>
      <c r="U929" s="4"/>
      <c r="V929" s="4"/>
      <c r="W929" s="4"/>
      <c r="X929" s="4"/>
      <c r="Y929" s="4"/>
      <c r="Z929" s="4"/>
      <c r="AA929" s="4"/>
      <c r="AB929" s="4"/>
      <c r="AC929" s="4"/>
      <c r="AD929" s="4"/>
    </row>
    <row r="930">
      <c r="A930" s="4"/>
      <c r="B930" s="4"/>
      <c r="C930" s="4"/>
      <c r="D930" s="4"/>
      <c r="E930" s="4"/>
      <c r="F930" s="4"/>
      <c r="G930" s="4"/>
      <c r="H930" s="8"/>
      <c r="I930" s="8"/>
      <c r="J930" s="8"/>
      <c r="K930" s="8"/>
      <c r="L930" s="119"/>
      <c r="M930" s="118"/>
      <c r="N930" s="119"/>
      <c r="O930" s="119"/>
      <c r="P930" s="119"/>
      <c r="Q930" s="119"/>
      <c r="R930" s="4"/>
      <c r="S930" s="4"/>
      <c r="T930" s="4"/>
      <c r="U930" s="4"/>
      <c r="V930" s="4"/>
      <c r="W930" s="4"/>
      <c r="X930" s="4"/>
      <c r="Y930" s="4"/>
      <c r="Z930" s="4"/>
      <c r="AA930" s="4"/>
      <c r="AB930" s="4"/>
      <c r="AC930" s="4"/>
      <c r="AD930" s="4"/>
    </row>
    <row r="931">
      <c r="A931" s="4"/>
      <c r="B931" s="4"/>
      <c r="C931" s="4"/>
      <c r="D931" s="4"/>
      <c r="E931" s="4"/>
      <c r="F931" s="4"/>
      <c r="G931" s="4"/>
      <c r="H931" s="8"/>
      <c r="I931" s="8"/>
      <c r="J931" s="8"/>
      <c r="K931" s="8"/>
      <c r="L931" s="119"/>
      <c r="M931" s="118"/>
      <c r="N931" s="119"/>
      <c r="O931" s="119"/>
      <c r="P931" s="119"/>
      <c r="Q931" s="119"/>
      <c r="R931" s="4"/>
      <c r="S931" s="4"/>
      <c r="T931" s="4"/>
      <c r="U931" s="4"/>
      <c r="V931" s="4"/>
      <c r="W931" s="4"/>
      <c r="X931" s="4"/>
      <c r="Y931" s="4"/>
      <c r="Z931" s="4"/>
      <c r="AA931" s="4"/>
      <c r="AB931" s="4"/>
      <c r="AC931" s="4"/>
      <c r="AD931" s="4"/>
    </row>
    <row r="932">
      <c r="A932" s="4"/>
      <c r="B932" s="4"/>
      <c r="C932" s="4"/>
      <c r="D932" s="4"/>
      <c r="E932" s="4"/>
      <c r="F932" s="4"/>
      <c r="G932" s="4"/>
      <c r="H932" s="8"/>
      <c r="I932" s="8"/>
      <c r="J932" s="8"/>
      <c r="K932" s="8"/>
      <c r="L932" s="119"/>
      <c r="M932" s="118"/>
      <c r="N932" s="119"/>
      <c r="O932" s="119"/>
      <c r="P932" s="119"/>
      <c r="Q932" s="119"/>
      <c r="R932" s="4"/>
      <c r="S932" s="4"/>
      <c r="T932" s="4"/>
      <c r="U932" s="4"/>
      <c r="V932" s="4"/>
      <c r="W932" s="4"/>
      <c r="X932" s="4"/>
      <c r="Y932" s="4"/>
      <c r="Z932" s="4"/>
      <c r="AA932" s="4"/>
      <c r="AB932" s="4"/>
      <c r="AC932" s="4"/>
      <c r="AD932" s="4"/>
    </row>
    <row r="933">
      <c r="A933" s="4"/>
      <c r="B933" s="4"/>
      <c r="C933" s="4"/>
      <c r="D933" s="4"/>
      <c r="E933" s="4"/>
      <c r="F933" s="4"/>
      <c r="G933" s="4"/>
      <c r="H933" s="8"/>
      <c r="I933" s="8"/>
      <c r="J933" s="8"/>
      <c r="K933" s="8"/>
      <c r="L933" s="119"/>
      <c r="M933" s="118"/>
      <c r="N933" s="119"/>
      <c r="O933" s="119"/>
      <c r="P933" s="119"/>
      <c r="Q933" s="119"/>
      <c r="R933" s="4"/>
      <c r="S933" s="4"/>
      <c r="T933" s="4"/>
      <c r="U933" s="4"/>
      <c r="V933" s="4"/>
      <c r="W933" s="4"/>
      <c r="X933" s="4"/>
      <c r="Y933" s="4"/>
      <c r="Z933" s="4"/>
      <c r="AA933" s="4"/>
      <c r="AB933" s="4"/>
      <c r="AC933" s="4"/>
      <c r="AD933" s="4"/>
    </row>
    <row r="934">
      <c r="A934" s="4"/>
      <c r="B934" s="4"/>
      <c r="C934" s="4"/>
      <c r="D934" s="4"/>
      <c r="E934" s="4"/>
      <c r="F934" s="4"/>
      <c r="G934" s="4"/>
      <c r="H934" s="8"/>
      <c r="I934" s="8"/>
      <c r="J934" s="8"/>
      <c r="K934" s="8"/>
      <c r="L934" s="119"/>
      <c r="M934" s="118"/>
      <c r="N934" s="119"/>
      <c r="O934" s="119"/>
      <c r="P934" s="119"/>
      <c r="Q934" s="119"/>
      <c r="R934" s="4"/>
      <c r="S934" s="4"/>
      <c r="T934" s="4"/>
      <c r="U934" s="4"/>
      <c r="V934" s="4"/>
      <c r="W934" s="4"/>
      <c r="X934" s="4"/>
      <c r="Y934" s="4"/>
      <c r="Z934" s="4"/>
      <c r="AA934" s="4"/>
      <c r="AB934" s="4"/>
      <c r="AC934" s="4"/>
      <c r="AD934" s="4"/>
    </row>
    <row r="935">
      <c r="A935" s="4"/>
      <c r="B935" s="4"/>
      <c r="C935" s="4"/>
      <c r="D935" s="4"/>
      <c r="E935" s="4"/>
      <c r="F935" s="4"/>
      <c r="G935" s="4"/>
      <c r="H935" s="8"/>
      <c r="I935" s="8"/>
      <c r="J935" s="8"/>
      <c r="K935" s="8"/>
      <c r="L935" s="119"/>
      <c r="M935" s="118"/>
      <c r="N935" s="119"/>
      <c r="O935" s="119"/>
      <c r="P935" s="119"/>
      <c r="Q935" s="119"/>
      <c r="R935" s="4"/>
      <c r="S935" s="4"/>
      <c r="T935" s="4"/>
      <c r="U935" s="4"/>
      <c r="V935" s="4"/>
      <c r="W935" s="4"/>
      <c r="X935" s="4"/>
      <c r="Y935" s="4"/>
      <c r="Z935" s="4"/>
      <c r="AA935" s="4"/>
      <c r="AB935" s="4"/>
      <c r="AC935" s="4"/>
      <c r="AD935" s="4"/>
    </row>
    <row r="936">
      <c r="A936" s="4"/>
      <c r="B936" s="4"/>
      <c r="C936" s="4"/>
      <c r="D936" s="4"/>
      <c r="E936" s="4"/>
      <c r="F936" s="4"/>
      <c r="G936" s="4"/>
      <c r="H936" s="8"/>
      <c r="I936" s="8"/>
      <c r="J936" s="8"/>
      <c r="K936" s="8"/>
      <c r="L936" s="119"/>
      <c r="M936" s="118"/>
      <c r="N936" s="119"/>
      <c r="O936" s="119"/>
      <c r="P936" s="119"/>
      <c r="Q936" s="119"/>
      <c r="R936" s="4"/>
      <c r="S936" s="4"/>
      <c r="T936" s="4"/>
      <c r="U936" s="4"/>
      <c r="V936" s="4"/>
      <c r="W936" s="4"/>
      <c r="X936" s="4"/>
      <c r="Y936" s="4"/>
      <c r="Z936" s="4"/>
      <c r="AA936" s="4"/>
      <c r="AB936" s="4"/>
      <c r="AC936" s="4"/>
      <c r="AD936" s="4"/>
    </row>
    <row r="937">
      <c r="A937" s="4"/>
      <c r="B937" s="4"/>
      <c r="C937" s="4"/>
      <c r="D937" s="4"/>
      <c r="E937" s="4"/>
      <c r="F937" s="4"/>
      <c r="G937" s="4"/>
      <c r="H937" s="8"/>
      <c r="I937" s="8"/>
      <c r="J937" s="8"/>
      <c r="K937" s="8"/>
      <c r="L937" s="119"/>
      <c r="M937" s="118"/>
      <c r="N937" s="119"/>
      <c r="O937" s="119"/>
      <c r="P937" s="119"/>
      <c r="Q937" s="119"/>
      <c r="R937" s="4"/>
      <c r="S937" s="4"/>
      <c r="T937" s="4"/>
      <c r="U937" s="4"/>
      <c r="V937" s="4"/>
      <c r="W937" s="4"/>
      <c r="X937" s="4"/>
      <c r="Y937" s="4"/>
      <c r="Z937" s="4"/>
      <c r="AA937" s="4"/>
      <c r="AB937" s="4"/>
      <c r="AC937" s="4"/>
      <c r="AD937" s="4"/>
    </row>
    <row r="938">
      <c r="A938" s="4"/>
      <c r="B938" s="4"/>
      <c r="C938" s="4"/>
      <c r="D938" s="4"/>
      <c r="E938" s="4"/>
      <c r="F938" s="4"/>
      <c r="G938" s="4"/>
      <c r="H938" s="8"/>
      <c r="I938" s="8"/>
      <c r="J938" s="8"/>
      <c r="K938" s="8"/>
      <c r="L938" s="119"/>
      <c r="M938" s="118"/>
      <c r="N938" s="119"/>
      <c r="O938" s="119"/>
      <c r="P938" s="119"/>
      <c r="Q938" s="119"/>
      <c r="R938" s="4"/>
      <c r="S938" s="4"/>
      <c r="T938" s="4"/>
      <c r="U938" s="4"/>
      <c r="V938" s="4"/>
      <c r="W938" s="4"/>
      <c r="X938" s="4"/>
      <c r="Y938" s="4"/>
      <c r="Z938" s="4"/>
      <c r="AA938" s="4"/>
      <c r="AB938" s="4"/>
      <c r="AC938" s="4"/>
      <c r="AD938" s="4"/>
    </row>
    <row r="939">
      <c r="A939" s="4"/>
      <c r="B939" s="4"/>
      <c r="C939" s="4"/>
      <c r="D939" s="4"/>
      <c r="E939" s="4"/>
      <c r="F939" s="4"/>
      <c r="G939" s="4"/>
      <c r="H939" s="8"/>
      <c r="I939" s="8"/>
      <c r="J939" s="8"/>
      <c r="K939" s="8"/>
      <c r="L939" s="119"/>
      <c r="M939" s="118"/>
      <c r="N939" s="119"/>
      <c r="O939" s="119"/>
      <c r="P939" s="119"/>
      <c r="Q939" s="119"/>
      <c r="R939" s="4"/>
      <c r="S939" s="4"/>
      <c r="T939" s="4"/>
      <c r="U939" s="4"/>
      <c r="V939" s="4"/>
      <c r="W939" s="4"/>
      <c r="X939" s="4"/>
      <c r="Y939" s="4"/>
      <c r="Z939" s="4"/>
      <c r="AA939" s="4"/>
      <c r="AB939" s="4"/>
      <c r="AC939" s="4"/>
      <c r="AD939" s="4"/>
    </row>
    <row r="940">
      <c r="A940" s="4"/>
      <c r="B940" s="4"/>
      <c r="C940" s="4"/>
      <c r="D940" s="4"/>
      <c r="E940" s="4"/>
      <c r="F940" s="4"/>
      <c r="G940" s="4"/>
      <c r="H940" s="8"/>
      <c r="I940" s="8"/>
      <c r="J940" s="8"/>
      <c r="K940" s="8"/>
      <c r="L940" s="119"/>
      <c r="M940" s="118"/>
      <c r="N940" s="119"/>
      <c r="O940" s="119"/>
      <c r="P940" s="119"/>
      <c r="Q940" s="119"/>
      <c r="R940" s="4"/>
      <c r="S940" s="4"/>
      <c r="T940" s="4"/>
      <c r="U940" s="4"/>
      <c r="V940" s="4"/>
      <c r="W940" s="4"/>
      <c r="X940" s="4"/>
      <c r="Y940" s="4"/>
      <c r="Z940" s="4"/>
      <c r="AA940" s="4"/>
      <c r="AB940" s="4"/>
      <c r="AC940" s="4"/>
      <c r="AD940" s="4"/>
    </row>
    <row r="941">
      <c r="A941" s="4"/>
      <c r="B941" s="4"/>
      <c r="C941" s="4"/>
      <c r="D941" s="4"/>
      <c r="E941" s="4"/>
      <c r="F941" s="4"/>
      <c r="G941" s="4"/>
      <c r="H941" s="8"/>
      <c r="I941" s="8"/>
      <c r="J941" s="8"/>
      <c r="K941" s="8"/>
      <c r="L941" s="119"/>
      <c r="M941" s="118"/>
      <c r="N941" s="119"/>
      <c r="O941" s="119"/>
      <c r="P941" s="119"/>
      <c r="Q941" s="119"/>
      <c r="R941" s="4"/>
      <c r="S941" s="4"/>
      <c r="T941" s="4"/>
      <c r="U941" s="4"/>
      <c r="V941" s="4"/>
      <c r="W941" s="4"/>
      <c r="X941" s="4"/>
      <c r="Y941" s="4"/>
      <c r="Z941" s="4"/>
      <c r="AA941" s="4"/>
      <c r="AB941" s="4"/>
      <c r="AC941" s="4"/>
      <c r="AD941" s="4"/>
    </row>
    <row r="942">
      <c r="A942" s="4"/>
      <c r="B942" s="4"/>
      <c r="C942" s="4"/>
      <c r="D942" s="4"/>
      <c r="E942" s="4"/>
      <c r="F942" s="4"/>
      <c r="G942" s="4"/>
      <c r="H942" s="8"/>
      <c r="I942" s="8"/>
      <c r="J942" s="8"/>
      <c r="K942" s="8"/>
      <c r="L942" s="119"/>
      <c r="M942" s="118"/>
      <c r="N942" s="119"/>
      <c r="O942" s="119"/>
      <c r="P942" s="119"/>
      <c r="Q942" s="119"/>
      <c r="R942" s="4"/>
      <c r="S942" s="4"/>
      <c r="T942" s="4"/>
      <c r="U942" s="4"/>
      <c r="V942" s="4"/>
      <c r="W942" s="4"/>
      <c r="X942" s="4"/>
      <c r="Y942" s="4"/>
      <c r="Z942" s="4"/>
      <c r="AA942" s="4"/>
      <c r="AB942" s="4"/>
      <c r="AC942" s="4"/>
      <c r="AD942" s="4"/>
    </row>
    <row r="943">
      <c r="A943" s="4"/>
      <c r="B943" s="4"/>
      <c r="C943" s="4"/>
      <c r="D943" s="4"/>
      <c r="E943" s="4"/>
      <c r="F943" s="4"/>
      <c r="G943" s="4"/>
      <c r="H943" s="8"/>
      <c r="I943" s="8"/>
      <c r="J943" s="8"/>
      <c r="K943" s="8"/>
      <c r="L943" s="119"/>
      <c r="M943" s="118"/>
      <c r="N943" s="119"/>
      <c r="O943" s="119"/>
      <c r="P943" s="119"/>
      <c r="Q943" s="119"/>
      <c r="R943" s="4"/>
      <c r="S943" s="4"/>
      <c r="T943" s="4"/>
      <c r="U943" s="4"/>
      <c r="V943" s="4"/>
      <c r="W943" s="4"/>
      <c r="X943" s="4"/>
      <c r="Y943" s="4"/>
      <c r="Z943" s="4"/>
      <c r="AA943" s="4"/>
      <c r="AB943" s="4"/>
      <c r="AC943" s="4"/>
      <c r="AD943" s="4"/>
    </row>
    <row r="944">
      <c r="A944" s="4"/>
      <c r="B944" s="4"/>
      <c r="C944" s="4"/>
      <c r="D944" s="4"/>
      <c r="E944" s="4"/>
      <c r="F944" s="4"/>
      <c r="G944" s="4"/>
      <c r="H944" s="8"/>
      <c r="I944" s="8"/>
      <c r="J944" s="8"/>
      <c r="K944" s="8"/>
      <c r="L944" s="119"/>
      <c r="M944" s="118"/>
      <c r="N944" s="119"/>
      <c r="O944" s="119"/>
      <c r="P944" s="119"/>
      <c r="Q944" s="119"/>
      <c r="R944" s="4"/>
      <c r="S944" s="4"/>
      <c r="T944" s="4"/>
      <c r="U944" s="4"/>
      <c r="V944" s="4"/>
      <c r="W944" s="4"/>
      <c r="X944" s="4"/>
      <c r="Y944" s="4"/>
      <c r="Z944" s="4"/>
      <c r="AA944" s="4"/>
      <c r="AB944" s="4"/>
      <c r="AC944" s="4"/>
      <c r="AD944" s="4"/>
    </row>
    <row r="945">
      <c r="A945" s="4"/>
      <c r="B945" s="4"/>
      <c r="C945" s="4"/>
      <c r="D945" s="4"/>
      <c r="E945" s="4"/>
      <c r="F945" s="4"/>
      <c r="G945" s="4"/>
      <c r="H945" s="8"/>
      <c r="I945" s="8"/>
      <c r="J945" s="8"/>
      <c r="K945" s="8"/>
      <c r="L945" s="119"/>
      <c r="M945" s="118"/>
      <c r="N945" s="119"/>
      <c r="O945" s="119"/>
      <c r="P945" s="119"/>
      <c r="Q945" s="119"/>
      <c r="R945" s="4"/>
      <c r="S945" s="4"/>
      <c r="T945" s="4"/>
      <c r="U945" s="4"/>
      <c r="V945" s="4"/>
      <c r="W945" s="4"/>
      <c r="X945" s="4"/>
      <c r="Y945" s="4"/>
      <c r="Z945" s="4"/>
      <c r="AA945" s="4"/>
      <c r="AB945" s="4"/>
      <c r="AC945" s="4"/>
      <c r="AD945" s="4"/>
    </row>
    <row r="946">
      <c r="A946" s="4"/>
      <c r="B946" s="4"/>
      <c r="C946" s="4"/>
      <c r="D946" s="4"/>
      <c r="E946" s="4"/>
      <c r="F946" s="4"/>
      <c r="G946" s="4"/>
      <c r="H946" s="8"/>
      <c r="I946" s="8"/>
      <c r="J946" s="8"/>
      <c r="K946" s="8"/>
      <c r="L946" s="119"/>
      <c r="M946" s="118"/>
      <c r="N946" s="119"/>
      <c r="O946" s="119"/>
      <c r="P946" s="119"/>
      <c r="Q946" s="119"/>
      <c r="R946" s="4"/>
      <c r="S946" s="4"/>
      <c r="T946" s="4"/>
      <c r="U946" s="4"/>
      <c r="V946" s="4"/>
      <c r="W946" s="4"/>
      <c r="X946" s="4"/>
      <c r="Y946" s="4"/>
      <c r="Z946" s="4"/>
      <c r="AA946" s="4"/>
      <c r="AB946" s="4"/>
      <c r="AC946" s="4"/>
      <c r="AD946" s="4"/>
    </row>
    <row r="947">
      <c r="A947" s="4"/>
      <c r="B947" s="4"/>
      <c r="C947" s="4"/>
      <c r="D947" s="4"/>
      <c r="E947" s="4"/>
      <c r="F947" s="4"/>
      <c r="G947" s="4"/>
      <c r="H947" s="8"/>
      <c r="I947" s="8"/>
      <c r="J947" s="8"/>
      <c r="K947" s="8"/>
      <c r="L947" s="119"/>
      <c r="M947" s="118"/>
      <c r="N947" s="119"/>
      <c r="O947" s="119"/>
      <c r="P947" s="119"/>
      <c r="Q947" s="119"/>
      <c r="R947" s="4"/>
      <c r="S947" s="4"/>
      <c r="T947" s="4"/>
      <c r="U947" s="4"/>
      <c r="V947" s="4"/>
      <c r="W947" s="4"/>
      <c r="X947" s="4"/>
      <c r="Y947" s="4"/>
      <c r="Z947" s="4"/>
      <c r="AA947" s="4"/>
      <c r="AB947" s="4"/>
      <c r="AC947" s="4"/>
      <c r="AD947" s="4"/>
    </row>
    <row r="948">
      <c r="A948" s="4"/>
      <c r="B948" s="4"/>
      <c r="C948" s="4"/>
      <c r="D948" s="4"/>
      <c r="E948" s="4"/>
      <c r="F948" s="4"/>
      <c r="G948" s="4"/>
      <c r="H948" s="8"/>
      <c r="I948" s="8"/>
      <c r="J948" s="8"/>
      <c r="K948" s="8"/>
      <c r="L948" s="119"/>
      <c r="M948" s="118"/>
      <c r="N948" s="119"/>
      <c r="O948" s="119"/>
      <c r="P948" s="119"/>
      <c r="Q948" s="119"/>
      <c r="R948" s="4"/>
      <c r="S948" s="4"/>
      <c r="T948" s="4"/>
      <c r="U948" s="4"/>
      <c r="V948" s="4"/>
      <c r="W948" s="4"/>
      <c r="X948" s="4"/>
      <c r="Y948" s="4"/>
      <c r="Z948" s="4"/>
      <c r="AA948" s="4"/>
      <c r="AB948" s="4"/>
      <c r="AC948" s="4"/>
      <c r="AD948" s="4"/>
    </row>
    <row r="949">
      <c r="A949" s="4"/>
      <c r="B949" s="4"/>
      <c r="C949" s="4"/>
      <c r="D949" s="4"/>
      <c r="E949" s="4"/>
      <c r="F949" s="4"/>
      <c r="G949" s="4"/>
      <c r="H949" s="8"/>
      <c r="I949" s="8"/>
      <c r="J949" s="8"/>
      <c r="K949" s="8"/>
      <c r="L949" s="119"/>
      <c r="M949" s="118"/>
      <c r="N949" s="119"/>
      <c r="O949" s="119"/>
      <c r="P949" s="119"/>
      <c r="Q949" s="119"/>
      <c r="R949" s="4"/>
      <c r="S949" s="4"/>
      <c r="T949" s="4"/>
      <c r="U949" s="4"/>
      <c r="V949" s="4"/>
      <c r="W949" s="4"/>
      <c r="X949" s="4"/>
      <c r="Y949" s="4"/>
      <c r="Z949" s="4"/>
      <c r="AA949" s="4"/>
      <c r="AB949" s="4"/>
      <c r="AC949" s="4"/>
      <c r="AD949" s="4"/>
    </row>
    <row r="950">
      <c r="A950" s="4"/>
      <c r="B950" s="4"/>
      <c r="C950" s="4"/>
      <c r="D950" s="4"/>
      <c r="E950" s="4"/>
      <c r="F950" s="4"/>
      <c r="G950" s="4"/>
      <c r="H950" s="8"/>
      <c r="I950" s="8"/>
      <c r="J950" s="8"/>
      <c r="K950" s="8"/>
      <c r="L950" s="119"/>
      <c r="M950" s="118"/>
      <c r="N950" s="119"/>
      <c r="O950" s="119"/>
      <c r="P950" s="119"/>
      <c r="Q950" s="119"/>
      <c r="R950" s="4"/>
      <c r="S950" s="4"/>
      <c r="T950" s="4"/>
      <c r="U950" s="4"/>
      <c r="V950" s="4"/>
      <c r="W950" s="4"/>
      <c r="X950" s="4"/>
      <c r="Y950" s="4"/>
      <c r="Z950" s="4"/>
      <c r="AA950" s="4"/>
      <c r="AB950" s="4"/>
      <c r="AC950" s="4"/>
      <c r="AD950" s="4"/>
    </row>
    <row r="951">
      <c r="A951" s="4"/>
      <c r="B951" s="4"/>
      <c r="C951" s="4"/>
      <c r="D951" s="4"/>
      <c r="E951" s="4"/>
      <c r="F951" s="4"/>
      <c r="G951" s="4"/>
      <c r="H951" s="8"/>
      <c r="I951" s="8"/>
      <c r="J951" s="8"/>
      <c r="K951" s="8"/>
      <c r="L951" s="119"/>
      <c r="M951" s="118"/>
      <c r="N951" s="119"/>
      <c r="O951" s="119"/>
      <c r="P951" s="119"/>
      <c r="Q951" s="119"/>
      <c r="R951" s="4"/>
      <c r="S951" s="4"/>
      <c r="T951" s="4"/>
      <c r="U951" s="4"/>
      <c r="V951" s="4"/>
      <c r="W951" s="4"/>
      <c r="X951" s="4"/>
      <c r="Y951" s="4"/>
      <c r="Z951" s="4"/>
      <c r="AA951" s="4"/>
      <c r="AB951" s="4"/>
      <c r="AC951" s="4"/>
      <c r="AD951" s="4"/>
    </row>
    <row r="952">
      <c r="A952" s="4"/>
      <c r="B952" s="4"/>
      <c r="C952" s="4"/>
      <c r="D952" s="4"/>
      <c r="E952" s="4"/>
      <c r="F952" s="4"/>
      <c r="G952" s="4"/>
      <c r="H952" s="8"/>
      <c r="I952" s="8"/>
      <c r="J952" s="8"/>
      <c r="K952" s="8"/>
      <c r="L952" s="119"/>
      <c r="M952" s="118"/>
      <c r="N952" s="119"/>
      <c r="O952" s="119"/>
      <c r="P952" s="119"/>
      <c r="Q952" s="119"/>
      <c r="R952" s="4"/>
      <c r="S952" s="4"/>
      <c r="T952" s="4"/>
      <c r="U952" s="4"/>
      <c r="V952" s="4"/>
      <c r="W952" s="4"/>
      <c r="X952" s="4"/>
      <c r="Y952" s="4"/>
      <c r="Z952" s="4"/>
      <c r="AA952" s="4"/>
      <c r="AB952" s="4"/>
      <c r="AC952" s="4"/>
      <c r="AD952" s="4"/>
    </row>
    <row r="953">
      <c r="A953" s="4"/>
      <c r="B953" s="4"/>
      <c r="C953" s="4"/>
      <c r="D953" s="4"/>
      <c r="E953" s="4"/>
      <c r="F953" s="4"/>
      <c r="G953" s="4"/>
      <c r="H953" s="8"/>
      <c r="I953" s="8"/>
      <c r="J953" s="8"/>
      <c r="K953" s="8"/>
      <c r="L953" s="119"/>
      <c r="M953" s="118"/>
      <c r="N953" s="119"/>
      <c r="O953" s="119"/>
      <c r="P953" s="119"/>
      <c r="Q953" s="119"/>
      <c r="R953" s="4"/>
      <c r="S953" s="4"/>
      <c r="T953" s="4"/>
      <c r="U953" s="4"/>
      <c r="V953" s="4"/>
      <c r="W953" s="4"/>
      <c r="X953" s="4"/>
      <c r="Y953" s="4"/>
      <c r="Z953" s="4"/>
      <c r="AA953" s="4"/>
      <c r="AB953" s="4"/>
      <c r="AC953" s="4"/>
      <c r="AD953" s="4"/>
    </row>
    <row r="954">
      <c r="A954" s="4"/>
      <c r="B954" s="4"/>
      <c r="C954" s="4"/>
      <c r="D954" s="4"/>
      <c r="E954" s="4"/>
      <c r="F954" s="4"/>
      <c r="G954" s="4"/>
      <c r="H954" s="8"/>
      <c r="I954" s="8"/>
      <c r="J954" s="8"/>
      <c r="K954" s="8"/>
      <c r="L954" s="119"/>
      <c r="M954" s="118"/>
      <c r="N954" s="119"/>
      <c r="O954" s="119"/>
      <c r="P954" s="119"/>
      <c r="Q954" s="119"/>
      <c r="R954" s="4"/>
      <c r="S954" s="4"/>
      <c r="T954" s="4"/>
      <c r="U954" s="4"/>
      <c r="V954" s="4"/>
      <c r="W954" s="4"/>
      <c r="X954" s="4"/>
      <c r="Y954" s="4"/>
      <c r="Z954" s="4"/>
      <c r="AA954" s="4"/>
      <c r="AB954" s="4"/>
      <c r="AC954" s="4"/>
      <c r="AD954" s="4"/>
    </row>
    <row r="955">
      <c r="A955" s="4"/>
      <c r="B955" s="4"/>
      <c r="C955" s="4"/>
      <c r="D955" s="4"/>
      <c r="E955" s="4"/>
      <c r="F955" s="4"/>
      <c r="G955" s="4"/>
      <c r="H955" s="8"/>
      <c r="I955" s="8"/>
      <c r="J955" s="8"/>
      <c r="K955" s="8"/>
      <c r="L955" s="119"/>
      <c r="M955" s="118"/>
      <c r="N955" s="119"/>
      <c r="O955" s="119"/>
      <c r="P955" s="119"/>
      <c r="Q955" s="119"/>
      <c r="R955" s="4"/>
      <c r="S955" s="4"/>
      <c r="T955" s="4"/>
      <c r="U955" s="4"/>
      <c r="V955" s="4"/>
      <c r="W955" s="4"/>
      <c r="X955" s="4"/>
      <c r="Y955" s="4"/>
      <c r="Z955" s="4"/>
      <c r="AA955" s="4"/>
      <c r="AB955" s="4"/>
      <c r="AC955" s="4"/>
      <c r="AD955" s="4"/>
    </row>
    <row r="956">
      <c r="A956" s="4"/>
      <c r="B956" s="4"/>
      <c r="C956" s="4"/>
      <c r="D956" s="4"/>
      <c r="E956" s="4"/>
      <c r="F956" s="4"/>
      <c r="G956" s="4"/>
      <c r="H956" s="8"/>
      <c r="I956" s="8"/>
      <c r="J956" s="8"/>
      <c r="K956" s="8"/>
      <c r="L956" s="119"/>
      <c r="M956" s="118"/>
      <c r="N956" s="119"/>
      <c r="O956" s="119"/>
      <c r="P956" s="119"/>
      <c r="Q956" s="119"/>
      <c r="R956" s="4"/>
      <c r="S956" s="4"/>
      <c r="T956" s="4"/>
      <c r="U956" s="4"/>
      <c r="V956" s="4"/>
      <c r="W956" s="4"/>
      <c r="X956" s="4"/>
      <c r="Y956" s="4"/>
      <c r="Z956" s="4"/>
      <c r="AA956" s="4"/>
      <c r="AB956" s="4"/>
      <c r="AC956" s="4"/>
      <c r="AD956" s="4"/>
    </row>
    <row r="957">
      <c r="A957" s="4"/>
      <c r="B957" s="4"/>
      <c r="C957" s="4"/>
      <c r="D957" s="4"/>
      <c r="E957" s="4"/>
      <c r="F957" s="4"/>
      <c r="G957" s="4"/>
      <c r="H957" s="8"/>
      <c r="I957" s="8"/>
      <c r="J957" s="8"/>
      <c r="K957" s="8"/>
      <c r="L957" s="119"/>
      <c r="M957" s="118"/>
      <c r="N957" s="119"/>
      <c r="O957" s="119"/>
      <c r="P957" s="119"/>
      <c r="Q957" s="119"/>
      <c r="R957" s="4"/>
      <c r="S957" s="4"/>
      <c r="T957" s="4"/>
      <c r="U957" s="4"/>
      <c r="V957" s="4"/>
      <c r="W957" s="4"/>
      <c r="X957" s="4"/>
      <c r="Y957" s="4"/>
      <c r="Z957" s="4"/>
      <c r="AA957" s="4"/>
      <c r="AB957" s="4"/>
      <c r="AC957" s="4"/>
      <c r="AD957" s="4"/>
    </row>
    <row r="958">
      <c r="A958" s="4"/>
      <c r="B958" s="4"/>
      <c r="C958" s="4"/>
      <c r="D958" s="4"/>
      <c r="E958" s="4"/>
      <c r="F958" s="4"/>
      <c r="G958" s="4"/>
      <c r="H958" s="8"/>
      <c r="I958" s="8"/>
      <c r="J958" s="8"/>
      <c r="K958" s="8"/>
      <c r="L958" s="119"/>
      <c r="M958" s="118"/>
      <c r="N958" s="119"/>
      <c r="O958" s="119"/>
      <c r="P958" s="119"/>
      <c r="Q958" s="119"/>
      <c r="R958" s="4"/>
      <c r="S958" s="4"/>
      <c r="T958" s="4"/>
      <c r="U958" s="4"/>
      <c r="V958" s="4"/>
      <c r="W958" s="4"/>
      <c r="X958" s="4"/>
      <c r="Y958" s="4"/>
      <c r="Z958" s="4"/>
      <c r="AA958" s="4"/>
      <c r="AB958" s="4"/>
      <c r="AC958" s="4"/>
      <c r="AD958" s="4"/>
    </row>
    <row r="959">
      <c r="A959" s="4"/>
      <c r="B959" s="4"/>
      <c r="C959" s="4"/>
      <c r="D959" s="4"/>
      <c r="E959" s="4"/>
      <c r="F959" s="4"/>
      <c r="G959" s="4"/>
      <c r="H959" s="8"/>
      <c r="I959" s="8"/>
      <c r="J959" s="8"/>
      <c r="K959" s="8"/>
      <c r="L959" s="119"/>
      <c r="M959" s="118"/>
      <c r="N959" s="119"/>
      <c r="O959" s="119"/>
      <c r="P959" s="119"/>
      <c r="Q959" s="119"/>
      <c r="R959" s="4"/>
      <c r="S959" s="4"/>
      <c r="T959" s="4"/>
      <c r="U959" s="4"/>
      <c r="V959" s="4"/>
      <c r="W959" s="4"/>
      <c r="X959" s="4"/>
      <c r="Y959" s="4"/>
      <c r="Z959" s="4"/>
      <c r="AA959" s="4"/>
      <c r="AB959" s="4"/>
      <c r="AC959" s="4"/>
      <c r="AD959" s="4"/>
    </row>
    <row r="960">
      <c r="A960" s="4"/>
      <c r="B960" s="4"/>
      <c r="C960" s="4"/>
      <c r="D960" s="4"/>
      <c r="E960" s="4"/>
      <c r="F960" s="4"/>
      <c r="G960" s="4"/>
      <c r="H960" s="8"/>
      <c r="I960" s="8"/>
      <c r="J960" s="8"/>
      <c r="K960" s="8"/>
      <c r="L960" s="119"/>
      <c r="M960" s="118"/>
      <c r="N960" s="119"/>
      <c r="O960" s="119"/>
      <c r="P960" s="119"/>
      <c r="Q960" s="119"/>
      <c r="R960" s="4"/>
      <c r="S960" s="4"/>
      <c r="T960" s="4"/>
      <c r="U960" s="4"/>
      <c r="V960" s="4"/>
      <c r="W960" s="4"/>
      <c r="X960" s="4"/>
      <c r="Y960" s="4"/>
      <c r="Z960" s="4"/>
      <c r="AA960" s="4"/>
      <c r="AB960" s="4"/>
      <c r="AC960" s="4"/>
      <c r="AD960" s="4"/>
    </row>
    <row r="961">
      <c r="A961" s="4"/>
      <c r="B961" s="4"/>
      <c r="C961" s="4"/>
      <c r="D961" s="4"/>
      <c r="E961" s="4"/>
      <c r="F961" s="4"/>
      <c r="G961" s="4"/>
      <c r="H961" s="8"/>
      <c r="I961" s="8"/>
      <c r="J961" s="8"/>
      <c r="K961" s="8"/>
      <c r="L961" s="119"/>
      <c r="M961" s="118"/>
      <c r="N961" s="119"/>
      <c r="O961" s="119"/>
      <c r="P961" s="119"/>
      <c r="Q961" s="119"/>
      <c r="R961" s="4"/>
      <c r="S961" s="4"/>
      <c r="T961" s="4"/>
      <c r="U961" s="4"/>
      <c r="V961" s="4"/>
      <c r="W961" s="4"/>
      <c r="X961" s="4"/>
      <c r="Y961" s="4"/>
      <c r="Z961" s="4"/>
      <c r="AA961" s="4"/>
      <c r="AB961" s="4"/>
      <c r="AC961" s="4"/>
      <c r="AD961" s="4"/>
    </row>
    <row r="962">
      <c r="A962" s="4"/>
      <c r="B962" s="4"/>
      <c r="C962" s="4"/>
      <c r="D962" s="4"/>
      <c r="E962" s="4"/>
      <c r="F962" s="4"/>
      <c r="G962" s="4"/>
      <c r="H962" s="8"/>
      <c r="I962" s="8"/>
      <c r="J962" s="8"/>
      <c r="K962" s="8"/>
      <c r="L962" s="119"/>
      <c r="M962" s="118"/>
      <c r="N962" s="119"/>
      <c r="O962" s="119"/>
      <c r="P962" s="119"/>
      <c r="Q962" s="119"/>
      <c r="R962" s="4"/>
      <c r="S962" s="4"/>
      <c r="T962" s="4"/>
      <c r="U962" s="4"/>
      <c r="V962" s="4"/>
      <c r="W962" s="4"/>
      <c r="X962" s="4"/>
      <c r="Y962" s="4"/>
      <c r="Z962" s="4"/>
      <c r="AA962" s="4"/>
      <c r="AB962" s="4"/>
      <c r="AC962" s="4"/>
      <c r="AD962" s="4"/>
    </row>
    <row r="963">
      <c r="A963" s="4"/>
      <c r="B963" s="4"/>
      <c r="C963" s="4"/>
      <c r="D963" s="4"/>
      <c r="E963" s="4"/>
      <c r="F963" s="4"/>
      <c r="G963" s="4"/>
      <c r="H963" s="8"/>
      <c r="I963" s="8"/>
      <c r="J963" s="8"/>
      <c r="K963" s="8"/>
      <c r="L963" s="119"/>
      <c r="M963" s="118"/>
      <c r="N963" s="119"/>
      <c r="O963" s="119"/>
      <c r="P963" s="119"/>
      <c r="Q963" s="119"/>
      <c r="R963" s="4"/>
      <c r="S963" s="4"/>
      <c r="T963" s="4"/>
      <c r="U963" s="4"/>
      <c r="V963" s="4"/>
      <c r="W963" s="4"/>
      <c r="X963" s="4"/>
      <c r="Y963" s="4"/>
      <c r="Z963" s="4"/>
      <c r="AA963" s="4"/>
      <c r="AB963" s="4"/>
      <c r="AC963" s="4"/>
      <c r="AD963" s="4"/>
    </row>
    <row r="964">
      <c r="A964" s="4"/>
      <c r="B964" s="4"/>
      <c r="C964" s="4"/>
      <c r="D964" s="4"/>
      <c r="E964" s="4"/>
      <c r="F964" s="4"/>
      <c r="G964" s="4"/>
      <c r="H964" s="8"/>
      <c r="I964" s="8"/>
      <c r="J964" s="8"/>
      <c r="K964" s="8"/>
      <c r="L964" s="119"/>
      <c r="M964" s="118"/>
      <c r="N964" s="119"/>
      <c r="O964" s="119"/>
      <c r="P964" s="119"/>
      <c r="Q964" s="119"/>
      <c r="R964" s="4"/>
      <c r="S964" s="4"/>
      <c r="T964" s="4"/>
      <c r="U964" s="4"/>
      <c r="V964" s="4"/>
      <c r="W964" s="4"/>
      <c r="X964" s="4"/>
      <c r="Y964" s="4"/>
      <c r="Z964" s="4"/>
      <c r="AA964" s="4"/>
      <c r="AB964" s="4"/>
      <c r="AC964" s="4"/>
      <c r="AD964" s="4"/>
    </row>
    <row r="965">
      <c r="A965" s="4"/>
      <c r="B965" s="4"/>
      <c r="C965" s="4"/>
      <c r="D965" s="4"/>
      <c r="E965" s="4"/>
      <c r="F965" s="4"/>
      <c r="G965" s="4"/>
      <c r="H965" s="8"/>
      <c r="I965" s="8"/>
      <c r="J965" s="8"/>
      <c r="K965" s="8"/>
      <c r="L965" s="119"/>
      <c r="M965" s="118"/>
      <c r="N965" s="119"/>
      <c r="O965" s="119"/>
      <c r="P965" s="119"/>
      <c r="Q965" s="119"/>
      <c r="R965" s="4"/>
      <c r="S965" s="4"/>
      <c r="T965" s="4"/>
      <c r="U965" s="4"/>
      <c r="V965" s="4"/>
      <c r="W965" s="4"/>
      <c r="X965" s="4"/>
      <c r="Y965" s="4"/>
      <c r="Z965" s="4"/>
      <c r="AA965" s="4"/>
      <c r="AB965" s="4"/>
      <c r="AC965" s="4"/>
      <c r="AD965" s="4"/>
    </row>
    <row r="966">
      <c r="A966" s="4"/>
      <c r="B966" s="4"/>
      <c r="C966" s="4"/>
      <c r="D966" s="4"/>
      <c r="E966" s="4"/>
      <c r="F966" s="4"/>
      <c r="G966" s="4"/>
      <c r="H966" s="8"/>
      <c r="I966" s="8"/>
      <c r="J966" s="8"/>
      <c r="K966" s="8"/>
      <c r="L966" s="119"/>
      <c r="M966" s="118"/>
      <c r="N966" s="119"/>
      <c r="O966" s="119"/>
      <c r="P966" s="119"/>
      <c r="Q966" s="119"/>
      <c r="R966" s="4"/>
      <c r="S966" s="4"/>
      <c r="T966" s="4"/>
      <c r="U966" s="4"/>
      <c r="V966" s="4"/>
      <c r="W966" s="4"/>
      <c r="X966" s="4"/>
      <c r="Y966" s="4"/>
      <c r="Z966" s="4"/>
      <c r="AA966" s="4"/>
      <c r="AB966" s="4"/>
      <c r="AC966" s="4"/>
      <c r="AD966" s="4"/>
    </row>
    <row r="967">
      <c r="A967" s="4"/>
      <c r="B967" s="4"/>
      <c r="C967" s="4"/>
      <c r="D967" s="4"/>
      <c r="E967" s="4"/>
      <c r="F967" s="4"/>
      <c r="G967" s="4"/>
      <c r="H967" s="8"/>
      <c r="I967" s="8"/>
      <c r="J967" s="8"/>
      <c r="K967" s="8"/>
      <c r="L967" s="119"/>
      <c r="M967" s="118"/>
      <c r="N967" s="119"/>
      <c r="O967" s="119"/>
      <c r="P967" s="119"/>
      <c r="Q967" s="119"/>
      <c r="R967" s="4"/>
      <c r="S967" s="4"/>
      <c r="T967" s="4"/>
      <c r="U967" s="4"/>
      <c r="V967" s="4"/>
      <c r="W967" s="4"/>
      <c r="X967" s="4"/>
      <c r="Y967" s="4"/>
      <c r="Z967" s="4"/>
      <c r="AA967" s="4"/>
      <c r="AB967" s="4"/>
      <c r="AC967" s="4"/>
      <c r="AD967" s="4"/>
    </row>
    <row r="968">
      <c r="A968" s="4"/>
      <c r="B968" s="4"/>
      <c r="C968" s="4"/>
      <c r="D968" s="4"/>
      <c r="E968" s="4"/>
      <c r="F968" s="4"/>
      <c r="G968" s="4"/>
      <c r="H968" s="8"/>
      <c r="I968" s="8"/>
      <c r="J968" s="8"/>
      <c r="K968" s="8"/>
      <c r="L968" s="119"/>
      <c r="M968" s="118"/>
      <c r="N968" s="119"/>
      <c r="O968" s="119"/>
      <c r="P968" s="119"/>
      <c r="Q968" s="119"/>
      <c r="R968" s="4"/>
      <c r="S968" s="4"/>
      <c r="T968" s="4"/>
      <c r="U968" s="4"/>
      <c r="V968" s="4"/>
      <c r="W968" s="4"/>
      <c r="X968" s="4"/>
      <c r="Y968" s="4"/>
      <c r="Z968" s="4"/>
      <c r="AA968" s="4"/>
      <c r="AB968" s="4"/>
      <c r="AC968" s="4"/>
      <c r="AD968" s="4"/>
    </row>
    <row r="969">
      <c r="A969" s="4"/>
      <c r="B969" s="4"/>
      <c r="C969" s="4"/>
      <c r="D969" s="4"/>
      <c r="E969" s="4"/>
      <c r="F969" s="4"/>
      <c r="G969" s="4"/>
      <c r="H969" s="8"/>
      <c r="I969" s="8"/>
      <c r="J969" s="8"/>
      <c r="K969" s="8"/>
      <c r="L969" s="119"/>
      <c r="M969" s="118"/>
      <c r="N969" s="119"/>
      <c r="O969" s="119"/>
      <c r="P969" s="119"/>
      <c r="Q969" s="119"/>
      <c r="R969" s="4"/>
      <c r="S969" s="4"/>
      <c r="T969" s="4"/>
      <c r="U969" s="4"/>
      <c r="V969" s="4"/>
      <c r="W969" s="4"/>
      <c r="X969" s="4"/>
      <c r="Y969" s="4"/>
      <c r="Z969" s="4"/>
      <c r="AA969" s="4"/>
      <c r="AB969" s="4"/>
      <c r="AC969" s="4"/>
      <c r="AD969" s="4"/>
    </row>
    <row r="970">
      <c r="A970" s="4"/>
      <c r="B970" s="4"/>
      <c r="C970" s="4"/>
      <c r="D970" s="4"/>
      <c r="E970" s="4"/>
      <c r="F970" s="4"/>
      <c r="G970" s="4"/>
      <c r="H970" s="8"/>
      <c r="I970" s="8"/>
      <c r="J970" s="8"/>
      <c r="K970" s="8"/>
      <c r="L970" s="119"/>
      <c r="M970" s="118"/>
      <c r="N970" s="119"/>
      <c r="O970" s="119"/>
      <c r="P970" s="119"/>
      <c r="Q970" s="119"/>
      <c r="R970" s="4"/>
      <c r="S970" s="4"/>
      <c r="T970" s="4"/>
      <c r="U970" s="4"/>
      <c r="V970" s="4"/>
      <c r="W970" s="4"/>
      <c r="X970" s="4"/>
      <c r="Y970" s="4"/>
      <c r="Z970" s="4"/>
      <c r="AA970" s="4"/>
      <c r="AB970" s="4"/>
      <c r="AC970" s="4"/>
      <c r="AD970" s="4"/>
    </row>
    <row r="971">
      <c r="A971" s="4"/>
      <c r="B971" s="4"/>
      <c r="C971" s="4"/>
      <c r="D971" s="4"/>
      <c r="E971" s="4"/>
      <c r="F971" s="4"/>
      <c r="G971" s="4"/>
      <c r="H971" s="8"/>
      <c r="I971" s="8"/>
      <c r="J971" s="8"/>
      <c r="K971" s="8"/>
      <c r="L971" s="119"/>
      <c r="M971" s="118"/>
      <c r="N971" s="119"/>
      <c r="O971" s="119"/>
      <c r="P971" s="119"/>
      <c r="Q971" s="119"/>
      <c r="R971" s="4"/>
      <c r="S971" s="4"/>
      <c r="T971" s="4"/>
      <c r="U971" s="4"/>
      <c r="V971" s="4"/>
      <c r="W971" s="4"/>
      <c r="X971" s="4"/>
      <c r="Y971" s="4"/>
      <c r="Z971" s="4"/>
      <c r="AA971" s="4"/>
      <c r="AB971" s="4"/>
      <c r="AC971" s="4"/>
      <c r="AD971" s="4"/>
    </row>
    <row r="972">
      <c r="A972" s="4"/>
      <c r="B972" s="4"/>
      <c r="C972" s="4"/>
      <c r="D972" s="4"/>
      <c r="E972" s="4"/>
      <c r="F972" s="4"/>
      <c r="G972" s="4"/>
      <c r="H972" s="8"/>
      <c r="I972" s="8"/>
      <c r="J972" s="8"/>
      <c r="K972" s="8"/>
      <c r="L972" s="119"/>
      <c r="M972" s="118"/>
      <c r="N972" s="119"/>
      <c r="O972" s="119"/>
      <c r="P972" s="119"/>
      <c r="Q972" s="119"/>
      <c r="R972" s="4"/>
      <c r="S972" s="4"/>
      <c r="T972" s="4"/>
      <c r="U972" s="4"/>
      <c r="V972" s="4"/>
      <c r="W972" s="4"/>
      <c r="X972" s="4"/>
      <c r="Y972" s="4"/>
      <c r="Z972" s="4"/>
      <c r="AA972" s="4"/>
      <c r="AB972" s="4"/>
      <c r="AC972" s="4"/>
      <c r="AD972" s="4"/>
    </row>
    <row r="973">
      <c r="A973" s="4"/>
      <c r="B973" s="4"/>
      <c r="C973" s="4"/>
      <c r="D973" s="4"/>
      <c r="E973" s="4"/>
      <c r="F973" s="4"/>
      <c r="G973" s="4"/>
      <c r="H973" s="8"/>
      <c r="I973" s="8"/>
      <c r="J973" s="8"/>
      <c r="K973" s="8"/>
      <c r="L973" s="119"/>
      <c r="M973" s="118"/>
      <c r="N973" s="119"/>
      <c r="O973" s="119"/>
      <c r="P973" s="119"/>
      <c r="Q973" s="119"/>
      <c r="R973" s="4"/>
      <c r="S973" s="4"/>
      <c r="T973" s="4"/>
      <c r="U973" s="4"/>
      <c r="V973" s="4"/>
      <c r="W973" s="4"/>
      <c r="X973" s="4"/>
      <c r="Y973" s="4"/>
      <c r="Z973" s="4"/>
      <c r="AA973" s="4"/>
      <c r="AB973" s="4"/>
      <c r="AC973" s="4"/>
      <c r="AD973" s="4"/>
    </row>
    <row r="974">
      <c r="A974" s="4"/>
      <c r="B974" s="4"/>
      <c r="C974" s="4"/>
      <c r="D974" s="4"/>
      <c r="E974" s="4"/>
      <c r="F974" s="4"/>
      <c r="G974" s="4"/>
      <c r="H974" s="8"/>
      <c r="I974" s="8"/>
      <c r="J974" s="8"/>
      <c r="K974" s="8"/>
      <c r="L974" s="119"/>
      <c r="M974" s="118"/>
      <c r="N974" s="119"/>
      <c r="O974" s="119"/>
      <c r="P974" s="119"/>
      <c r="Q974" s="119"/>
      <c r="R974" s="4"/>
      <c r="S974" s="4"/>
      <c r="T974" s="4"/>
      <c r="U974" s="4"/>
      <c r="V974" s="4"/>
      <c r="W974" s="4"/>
      <c r="X974" s="4"/>
      <c r="Y974" s="4"/>
      <c r="Z974" s="4"/>
      <c r="AA974" s="4"/>
      <c r="AB974" s="4"/>
      <c r="AC974" s="4"/>
      <c r="AD974" s="4"/>
    </row>
    <row r="975">
      <c r="A975" s="4"/>
      <c r="B975" s="4"/>
      <c r="C975" s="4"/>
      <c r="D975" s="4"/>
      <c r="E975" s="4"/>
      <c r="F975" s="4"/>
      <c r="G975" s="4"/>
      <c r="H975" s="8"/>
      <c r="I975" s="8"/>
      <c r="J975" s="8"/>
      <c r="K975" s="8"/>
      <c r="L975" s="119"/>
      <c r="M975" s="118"/>
      <c r="N975" s="119"/>
      <c r="O975" s="119"/>
      <c r="P975" s="119"/>
      <c r="Q975" s="119"/>
      <c r="R975" s="4"/>
      <c r="S975" s="4"/>
      <c r="T975" s="4"/>
      <c r="U975" s="4"/>
      <c r="V975" s="4"/>
      <c r="W975" s="4"/>
      <c r="X975" s="4"/>
      <c r="Y975" s="4"/>
      <c r="Z975" s="4"/>
      <c r="AA975" s="4"/>
      <c r="AB975" s="4"/>
      <c r="AC975" s="4"/>
      <c r="AD975" s="4"/>
    </row>
    <row r="976">
      <c r="A976" s="4"/>
      <c r="B976" s="4"/>
      <c r="C976" s="4"/>
      <c r="D976" s="4"/>
      <c r="E976" s="4"/>
      <c r="F976" s="4"/>
      <c r="G976" s="4"/>
      <c r="H976" s="8"/>
      <c r="I976" s="8"/>
      <c r="J976" s="8"/>
      <c r="K976" s="8"/>
      <c r="L976" s="119"/>
      <c r="M976" s="118"/>
      <c r="N976" s="119"/>
      <c r="O976" s="119"/>
      <c r="P976" s="119"/>
      <c r="Q976" s="119"/>
      <c r="R976" s="4"/>
      <c r="S976" s="4"/>
      <c r="T976" s="4"/>
      <c r="U976" s="4"/>
      <c r="V976" s="4"/>
      <c r="W976" s="4"/>
      <c r="X976" s="4"/>
      <c r="Y976" s="4"/>
      <c r="Z976" s="4"/>
      <c r="AA976" s="4"/>
      <c r="AB976" s="4"/>
      <c r="AC976" s="4"/>
      <c r="AD976" s="4"/>
    </row>
    <row r="977">
      <c r="A977" s="4"/>
      <c r="B977" s="4"/>
      <c r="C977" s="4"/>
      <c r="D977" s="4"/>
      <c r="E977" s="4"/>
      <c r="F977" s="4"/>
      <c r="G977" s="4"/>
      <c r="H977" s="8"/>
      <c r="I977" s="8"/>
      <c r="J977" s="8"/>
      <c r="K977" s="8"/>
      <c r="L977" s="119"/>
      <c r="M977" s="118"/>
      <c r="N977" s="119"/>
      <c r="O977" s="119"/>
      <c r="P977" s="119"/>
      <c r="Q977" s="119"/>
      <c r="R977" s="4"/>
      <c r="S977" s="4"/>
      <c r="T977" s="4"/>
      <c r="U977" s="4"/>
      <c r="V977" s="4"/>
      <c r="W977" s="4"/>
      <c r="X977" s="4"/>
      <c r="Y977" s="4"/>
      <c r="Z977" s="4"/>
      <c r="AA977" s="4"/>
      <c r="AB977" s="4"/>
      <c r="AC977" s="4"/>
      <c r="AD977" s="4"/>
    </row>
    <row r="978">
      <c r="A978" s="4"/>
      <c r="B978" s="4"/>
      <c r="C978" s="4"/>
      <c r="D978" s="4"/>
      <c r="E978" s="4"/>
      <c r="F978" s="4"/>
      <c r="G978" s="4"/>
      <c r="H978" s="8"/>
      <c r="I978" s="8"/>
      <c r="J978" s="8"/>
      <c r="K978" s="8"/>
      <c r="L978" s="119"/>
      <c r="M978" s="118"/>
      <c r="N978" s="119"/>
      <c r="O978" s="119"/>
      <c r="P978" s="119"/>
      <c r="Q978" s="119"/>
      <c r="R978" s="4"/>
      <c r="S978" s="4"/>
      <c r="T978" s="4"/>
      <c r="U978" s="4"/>
      <c r="V978" s="4"/>
      <c r="W978" s="4"/>
      <c r="X978" s="4"/>
      <c r="Y978" s="4"/>
      <c r="Z978" s="4"/>
      <c r="AA978" s="4"/>
      <c r="AB978" s="4"/>
      <c r="AC978" s="4"/>
      <c r="AD978" s="4"/>
    </row>
    <row r="979">
      <c r="A979" s="4"/>
      <c r="B979" s="4"/>
      <c r="C979" s="4"/>
      <c r="D979" s="4"/>
      <c r="E979" s="4"/>
      <c r="F979" s="4"/>
      <c r="G979" s="4"/>
      <c r="H979" s="8"/>
      <c r="I979" s="8"/>
      <c r="J979" s="8"/>
      <c r="K979" s="8"/>
      <c r="L979" s="119"/>
      <c r="M979" s="118"/>
      <c r="N979" s="119"/>
      <c r="O979" s="119"/>
      <c r="P979" s="119"/>
      <c r="Q979" s="119"/>
      <c r="R979" s="4"/>
      <c r="S979" s="4"/>
      <c r="T979" s="4"/>
      <c r="U979" s="4"/>
      <c r="V979" s="4"/>
      <c r="W979" s="4"/>
      <c r="X979" s="4"/>
      <c r="Y979" s="4"/>
      <c r="Z979" s="4"/>
      <c r="AA979" s="4"/>
      <c r="AB979" s="4"/>
      <c r="AC979" s="4"/>
      <c r="AD979" s="4"/>
    </row>
    <row r="980">
      <c r="A980" s="4"/>
      <c r="B980" s="4"/>
      <c r="C980" s="4"/>
      <c r="D980" s="4"/>
      <c r="E980" s="4"/>
      <c r="F980" s="4"/>
      <c r="G980" s="4"/>
      <c r="H980" s="8"/>
      <c r="I980" s="8"/>
      <c r="J980" s="8"/>
      <c r="K980" s="8"/>
      <c r="L980" s="119"/>
      <c r="M980" s="118"/>
      <c r="N980" s="119"/>
      <c r="O980" s="119"/>
      <c r="P980" s="119"/>
      <c r="Q980" s="119"/>
      <c r="R980" s="4"/>
      <c r="S980" s="4"/>
      <c r="T980" s="4"/>
      <c r="U980" s="4"/>
      <c r="V980" s="4"/>
      <c r="W980" s="4"/>
      <c r="X980" s="4"/>
      <c r="Y980" s="4"/>
      <c r="Z980" s="4"/>
      <c r="AA980" s="4"/>
      <c r="AB980" s="4"/>
      <c r="AC980" s="4"/>
      <c r="AD980" s="4"/>
    </row>
    <row r="981">
      <c r="A981" s="4"/>
      <c r="B981" s="4"/>
      <c r="C981" s="4"/>
      <c r="D981" s="4"/>
      <c r="E981" s="4"/>
      <c r="F981" s="4"/>
      <c r="G981" s="4"/>
      <c r="H981" s="8"/>
      <c r="I981" s="8"/>
      <c r="J981" s="8"/>
      <c r="K981" s="8"/>
      <c r="L981" s="119"/>
      <c r="M981" s="118"/>
      <c r="N981" s="119"/>
      <c r="O981" s="119"/>
      <c r="P981" s="119"/>
      <c r="Q981" s="119"/>
      <c r="R981" s="4"/>
      <c r="S981" s="4"/>
      <c r="T981" s="4"/>
      <c r="U981" s="4"/>
      <c r="V981" s="4"/>
      <c r="W981" s="4"/>
      <c r="X981" s="4"/>
      <c r="Y981" s="4"/>
      <c r="Z981" s="4"/>
      <c r="AA981" s="4"/>
      <c r="AB981" s="4"/>
      <c r="AC981" s="4"/>
      <c r="AD981" s="4"/>
    </row>
    <row r="982">
      <c r="A982" s="4"/>
      <c r="B982" s="4"/>
      <c r="C982" s="4"/>
      <c r="D982" s="4"/>
      <c r="E982" s="4"/>
      <c r="F982" s="4"/>
      <c r="G982" s="4"/>
      <c r="H982" s="8"/>
      <c r="I982" s="8"/>
      <c r="J982" s="8"/>
      <c r="K982" s="8"/>
      <c r="L982" s="119"/>
      <c r="M982" s="118"/>
      <c r="N982" s="119"/>
      <c r="O982" s="119"/>
      <c r="P982" s="119"/>
      <c r="Q982" s="119"/>
      <c r="R982" s="4"/>
      <c r="S982" s="4"/>
      <c r="T982" s="4"/>
      <c r="U982" s="4"/>
      <c r="V982" s="4"/>
      <c r="W982" s="4"/>
      <c r="X982" s="4"/>
      <c r="Y982" s="4"/>
      <c r="Z982" s="4"/>
      <c r="AA982" s="4"/>
      <c r="AB982" s="4"/>
      <c r="AC982" s="4"/>
      <c r="AD982" s="4"/>
    </row>
    <row r="983">
      <c r="A983" s="4"/>
      <c r="B983" s="4"/>
      <c r="C983" s="4"/>
      <c r="D983" s="4"/>
      <c r="E983" s="4"/>
      <c r="F983" s="4"/>
      <c r="G983" s="4"/>
      <c r="H983" s="8"/>
      <c r="I983" s="8"/>
      <c r="J983" s="8"/>
      <c r="K983" s="8"/>
      <c r="L983" s="119"/>
      <c r="M983" s="118"/>
      <c r="N983" s="119"/>
      <c r="O983" s="119"/>
      <c r="P983" s="119"/>
      <c r="Q983" s="119"/>
      <c r="R983" s="4"/>
      <c r="S983" s="4"/>
      <c r="T983" s="4"/>
      <c r="U983" s="4"/>
      <c r="V983" s="4"/>
      <c r="W983" s="4"/>
      <c r="X983" s="4"/>
      <c r="Y983" s="4"/>
      <c r="Z983" s="4"/>
      <c r="AA983" s="4"/>
      <c r="AB983" s="4"/>
      <c r="AC983" s="4"/>
      <c r="AD983" s="4"/>
    </row>
    <row r="984">
      <c r="A984" s="4"/>
      <c r="B984" s="4"/>
      <c r="C984" s="4"/>
      <c r="D984" s="4"/>
      <c r="E984" s="4"/>
      <c r="F984" s="4"/>
      <c r="G984" s="4"/>
      <c r="H984" s="8"/>
      <c r="I984" s="8"/>
      <c r="J984" s="8"/>
      <c r="K984" s="8"/>
      <c r="L984" s="119"/>
      <c r="M984" s="118"/>
      <c r="N984" s="119"/>
      <c r="O984" s="119"/>
      <c r="P984" s="119"/>
      <c r="Q984" s="119"/>
      <c r="R984" s="4"/>
      <c r="S984" s="4"/>
      <c r="T984" s="4"/>
      <c r="U984" s="4"/>
      <c r="V984" s="4"/>
      <c r="W984" s="4"/>
      <c r="X984" s="4"/>
      <c r="Y984" s="4"/>
      <c r="Z984" s="4"/>
      <c r="AA984" s="4"/>
      <c r="AB984" s="4"/>
      <c r="AC984" s="4"/>
      <c r="AD984" s="4"/>
    </row>
    <row r="985">
      <c r="A985" s="4"/>
      <c r="B985" s="4"/>
      <c r="C985" s="4"/>
      <c r="D985" s="4"/>
      <c r="E985" s="4"/>
      <c r="F985" s="4"/>
      <c r="G985" s="4"/>
      <c r="H985" s="8"/>
      <c r="I985" s="8"/>
      <c r="J985" s="8"/>
      <c r="K985" s="8"/>
      <c r="L985" s="119"/>
      <c r="M985" s="118"/>
      <c r="N985" s="119"/>
      <c r="O985" s="119"/>
      <c r="P985" s="119"/>
      <c r="Q985" s="119"/>
      <c r="R985" s="4"/>
      <c r="S985" s="4"/>
      <c r="T985" s="4"/>
      <c r="U985" s="4"/>
      <c r="V985" s="4"/>
      <c r="W985" s="4"/>
      <c r="X985" s="4"/>
      <c r="Y985" s="4"/>
      <c r="Z985" s="4"/>
      <c r="AA985" s="4"/>
      <c r="AB985" s="4"/>
      <c r="AC985" s="4"/>
      <c r="AD985" s="4"/>
    </row>
    <row r="986">
      <c r="A986" s="4"/>
      <c r="B986" s="4"/>
      <c r="C986" s="4"/>
      <c r="D986" s="4"/>
      <c r="E986" s="4"/>
      <c r="F986" s="4"/>
      <c r="G986" s="4"/>
      <c r="H986" s="8"/>
      <c r="I986" s="8"/>
      <c r="J986" s="8"/>
      <c r="K986" s="8"/>
      <c r="L986" s="119"/>
      <c r="M986" s="118"/>
      <c r="N986" s="119"/>
      <c r="O986" s="119"/>
      <c r="P986" s="119"/>
      <c r="Q986" s="119"/>
      <c r="R986" s="4"/>
      <c r="S986" s="4"/>
      <c r="T986" s="4"/>
      <c r="U986" s="4"/>
      <c r="V986" s="4"/>
      <c r="W986" s="4"/>
      <c r="X986" s="4"/>
      <c r="Y986" s="4"/>
      <c r="Z986" s="4"/>
      <c r="AA986" s="4"/>
      <c r="AB986" s="4"/>
      <c r="AC986" s="4"/>
      <c r="AD986" s="4"/>
    </row>
    <row r="987">
      <c r="A987" s="4"/>
      <c r="B987" s="4"/>
      <c r="C987" s="4"/>
      <c r="D987" s="4"/>
      <c r="E987" s="4"/>
      <c r="F987" s="4"/>
      <c r="G987" s="4"/>
      <c r="H987" s="8"/>
      <c r="I987" s="8"/>
      <c r="J987" s="8"/>
      <c r="K987" s="8"/>
      <c r="L987" s="119"/>
      <c r="M987" s="118"/>
      <c r="N987" s="119"/>
      <c r="O987" s="119"/>
      <c r="P987" s="119"/>
      <c r="Q987" s="119"/>
      <c r="R987" s="4"/>
      <c r="S987" s="4"/>
      <c r="T987" s="4"/>
      <c r="U987" s="4"/>
      <c r="V987" s="4"/>
      <c r="W987" s="4"/>
      <c r="X987" s="4"/>
      <c r="Y987" s="4"/>
      <c r="Z987" s="4"/>
      <c r="AA987" s="4"/>
      <c r="AB987" s="4"/>
      <c r="AC987" s="4"/>
      <c r="AD987" s="4"/>
    </row>
    <row r="988">
      <c r="A988" s="4"/>
      <c r="B988" s="4"/>
      <c r="C988" s="4"/>
      <c r="D988" s="4"/>
      <c r="E988" s="4"/>
      <c r="F988" s="4"/>
      <c r="G988" s="4"/>
      <c r="H988" s="8"/>
      <c r="I988" s="8"/>
      <c r="J988" s="8"/>
      <c r="K988" s="8"/>
      <c r="L988" s="119"/>
      <c r="M988" s="118"/>
      <c r="N988" s="119"/>
      <c r="O988" s="119"/>
      <c r="P988" s="119"/>
      <c r="Q988" s="119"/>
      <c r="R988" s="4"/>
      <c r="S988" s="4"/>
      <c r="T988" s="4"/>
      <c r="U988" s="4"/>
      <c r="V988" s="4"/>
      <c r="W988" s="4"/>
      <c r="X988" s="4"/>
      <c r="Y988" s="4"/>
      <c r="Z988" s="4"/>
      <c r="AA988" s="4"/>
      <c r="AB988" s="4"/>
      <c r="AC988" s="4"/>
      <c r="AD988" s="4"/>
    </row>
    <row r="989">
      <c r="A989" s="4"/>
      <c r="B989" s="4"/>
      <c r="C989" s="4"/>
      <c r="D989" s="4"/>
      <c r="E989" s="4"/>
      <c r="F989" s="4"/>
      <c r="G989" s="4"/>
      <c r="H989" s="8"/>
      <c r="I989" s="8"/>
      <c r="J989" s="8"/>
      <c r="K989" s="8"/>
      <c r="L989" s="119"/>
      <c r="M989" s="118"/>
      <c r="N989" s="119"/>
      <c r="O989" s="119"/>
      <c r="P989" s="119"/>
      <c r="Q989" s="119"/>
      <c r="R989" s="4"/>
      <c r="S989" s="4"/>
      <c r="T989" s="4"/>
      <c r="U989" s="4"/>
      <c r="V989" s="4"/>
      <c r="W989" s="4"/>
      <c r="X989" s="4"/>
      <c r="Y989" s="4"/>
      <c r="Z989" s="4"/>
      <c r="AA989" s="4"/>
      <c r="AB989" s="4"/>
      <c r="AC989" s="4"/>
      <c r="AD989" s="4"/>
    </row>
    <row r="990">
      <c r="A990" s="4"/>
      <c r="B990" s="4"/>
      <c r="C990" s="4"/>
      <c r="D990" s="4"/>
      <c r="E990" s="4"/>
      <c r="F990" s="4"/>
      <c r="G990" s="4"/>
      <c r="H990" s="8"/>
      <c r="I990" s="8"/>
      <c r="J990" s="8"/>
      <c r="K990" s="8"/>
      <c r="L990" s="119"/>
      <c r="M990" s="118"/>
      <c r="N990" s="119"/>
      <c r="O990" s="119"/>
      <c r="P990" s="119"/>
      <c r="Q990" s="119"/>
      <c r="R990" s="4"/>
      <c r="S990" s="4"/>
      <c r="T990" s="4"/>
      <c r="U990" s="4"/>
      <c r="V990" s="4"/>
      <c r="W990" s="4"/>
      <c r="X990" s="4"/>
      <c r="Y990" s="4"/>
      <c r="Z990" s="4"/>
      <c r="AA990" s="4"/>
      <c r="AB990" s="4"/>
      <c r="AC990" s="4"/>
      <c r="AD990" s="4"/>
    </row>
    <row r="991">
      <c r="A991" s="4"/>
      <c r="B991" s="4"/>
      <c r="C991" s="4"/>
      <c r="D991" s="4"/>
      <c r="E991" s="4"/>
      <c r="F991" s="4"/>
      <c r="G991" s="4"/>
      <c r="H991" s="8"/>
      <c r="I991" s="8"/>
      <c r="J991" s="8"/>
      <c r="K991" s="8"/>
      <c r="L991" s="119"/>
      <c r="M991" s="118"/>
      <c r="N991" s="119"/>
      <c r="O991" s="119"/>
      <c r="P991" s="119"/>
      <c r="Q991" s="119"/>
      <c r="R991" s="4"/>
      <c r="S991" s="4"/>
      <c r="T991" s="4"/>
      <c r="U991" s="4"/>
      <c r="V991" s="4"/>
      <c r="W991" s="4"/>
      <c r="X991" s="4"/>
      <c r="Y991" s="4"/>
      <c r="Z991" s="4"/>
      <c r="AA991" s="4"/>
      <c r="AB991" s="4"/>
      <c r="AC991" s="4"/>
      <c r="AD991" s="4"/>
    </row>
    <row r="992">
      <c r="A992" s="4"/>
      <c r="B992" s="4"/>
      <c r="C992" s="4"/>
      <c r="D992" s="4"/>
      <c r="E992" s="4"/>
      <c r="F992" s="4"/>
      <c r="G992" s="4"/>
      <c r="H992" s="8"/>
      <c r="I992" s="8"/>
      <c r="J992" s="8"/>
      <c r="K992" s="8"/>
      <c r="L992" s="119"/>
      <c r="M992" s="118"/>
      <c r="N992" s="119"/>
      <c r="O992" s="119"/>
      <c r="P992" s="119"/>
      <c r="Q992" s="119"/>
      <c r="R992" s="4"/>
      <c r="S992" s="4"/>
      <c r="T992" s="4"/>
      <c r="U992" s="4"/>
      <c r="V992" s="4"/>
      <c r="W992" s="4"/>
      <c r="X992" s="4"/>
      <c r="Y992" s="4"/>
      <c r="Z992" s="4"/>
      <c r="AA992" s="4"/>
      <c r="AB992" s="4"/>
      <c r="AC992" s="4"/>
      <c r="AD992" s="4"/>
    </row>
    <row r="993">
      <c r="A993" s="4"/>
      <c r="B993" s="4"/>
      <c r="C993" s="4"/>
      <c r="D993" s="4"/>
      <c r="E993" s="4"/>
      <c r="F993" s="4"/>
      <c r="G993" s="4"/>
      <c r="H993" s="8"/>
      <c r="I993" s="8"/>
      <c r="J993" s="8"/>
      <c r="K993" s="8"/>
      <c r="L993" s="119"/>
      <c r="M993" s="118"/>
      <c r="N993" s="119"/>
      <c r="O993" s="119"/>
      <c r="P993" s="119"/>
      <c r="Q993" s="119"/>
      <c r="R993" s="4"/>
      <c r="S993" s="4"/>
      <c r="T993" s="4"/>
      <c r="U993" s="4"/>
      <c r="V993" s="4"/>
      <c r="W993" s="4"/>
      <c r="X993" s="4"/>
      <c r="Y993" s="4"/>
      <c r="Z993" s="4"/>
      <c r="AA993" s="4"/>
      <c r="AB993" s="4"/>
      <c r="AC993" s="4"/>
      <c r="AD993" s="4"/>
    </row>
    <row r="994">
      <c r="A994" s="4"/>
      <c r="B994" s="4"/>
      <c r="C994" s="4"/>
      <c r="D994" s="4"/>
      <c r="E994" s="4"/>
      <c r="F994" s="4"/>
      <c r="G994" s="4"/>
      <c r="H994" s="8"/>
      <c r="I994" s="8"/>
      <c r="J994" s="8"/>
      <c r="K994" s="8"/>
      <c r="L994" s="119"/>
      <c r="M994" s="118"/>
      <c r="N994" s="119"/>
      <c r="O994" s="119"/>
      <c r="P994" s="119"/>
      <c r="Q994" s="119"/>
      <c r="R994" s="4"/>
      <c r="S994" s="4"/>
      <c r="T994" s="4"/>
      <c r="U994" s="4"/>
      <c r="V994" s="4"/>
      <c r="W994" s="4"/>
      <c r="X994" s="4"/>
      <c r="Y994" s="4"/>
      <c r="Z994" s="4"/>
      <c r="AA994" s="4"/>
      <c r="AB994" s="4"/>
      <c r="AC994" s="4"/>
      <c r="AD994" s="4"/>
    </row>
    <row r="995">
      <c r="A995" s="4"/>
      <c r="B995" s="4"/>
      <c r="C995" s="4"/>
      <c r="D995" s="4"/>
      <c r="E995" s="4"/>
      <c r="F995" s="4"/>
      <c r="G995" s="4"/>
      <c r="H995" s="8"/>
      <c r="I995" s="8"/>
      <c r="J995" s="8"/>
      <c r="K995" s="8"/>
      <c r="L995" s="119"/>
      <c r="M995" s="118"/>
      <c r="N995" s="119"/>
      <c r="O995" s="119"/>
      <c r="P995" s="119"/>
      <c r="Q995" s="119"/>
      <c r="R995" s="4"/>
      <c r="S995" s="4"/>
      <c r="T995" s="4"/>
      <c r="U995" s="4"/>
      <c r="V995" s="4"/>
      <c r="W995" s="4"/>
      <c r="X995" s="4"/>
      <c r="Y995" s="4"/>
      <c r="Z995" s="4"/>
      <c r="AA995" s="4"/>
      <c r="AB995" s="4"/>
      <c r="AC995" s="4"/>
      <c r="AD995" s="4"/>
    </row>
    <row r="996">
      <c r="A996" s="4"/>
      <c r="B996" s="4"/>
      <c r="C996" s="4"/>
      <c r="D996" s="4"/>
      <c r="E996" s="4"/>
      <c r="F996" s="4"/>
      <c r="G996" s="4"/>
      <c r="H996" s="8"/>
      <c r="I996" s="8"/>
      <c r="J996" s="8"/>
      <c r="K996" s="8"/>
      <c r="L996" s="119"/>
      <c r="M996" s="118"/>
      <c r="N996" s="119"/>
      <c r="O996" s="119"/>
      <c r="P996" s="119"/>
      <c r="Q996" s="119"/>
      <c r="R996" s="4"/>
      <c r="S996" s="4"/>
      <c r="T996" s="4"/>
      <c r="U996" s="4"/>
      <c r="V996" s="4"/>
      <c r="W996" s="4"/>
      <c r="X996" s="4"/>
      <c r="Y996" s="4"/>
      <c r="Z996" s="4"/>
      <c r="AA996" s="4"/>
      <c r="AB996" s="4"/>
      <c r="AC996" s="4"/>
      <c r="AD996" s="4"/>
    </row>
    <row r="997">
      <c r="A997" s="4"/>
      <c r="B997" s="4"/>
      <c r="C997" s="4"/>
      <c r="D997" s="4"/>
      <c r="E997" s="4"/>
      <c r="F997" s="4"/>
      <c r="G997" s="4"/>
      <c r="H997" s="8"/>
      <c r="I997" s="8"/>
      <c r="J997" s="8"/>
      <c r="K997" s="8"/>
      <c r="L997" s="119"/>
      <c r="M997" s="118"/>
      <c r="N997" s="119"/>
      <c r="O997" s="119"/>
      <c r="P997" s="119"/>
      <c r="Q997" s="119"/>
      <c r="R997" s="4"/>
      <c r="S997" s="4"/>
      <c r="T997" s="4"/>
      <c r="U997" s="4"/>
      <c r="V997" s="4"/>
      <c r="W997" s="4"/>
      <c r="X997" s="4"/>
      <c r="Y997" s="4"/>
      <c r="Z997" s="4"/>
      <c r="AA997" s="4"/>
      <c r="AB997" s="4"/>
      <c r="AC997" s="4"/>
      <c r="AD997" s="4"/>
    </row>
    <row r="998">
      <c r="A998" s="4"/>
      <c r="B998" s="4"/>
      <c r="C998" s="4"/>
      <c r="D998" s="4"/>
      <c r="E998" s="4"/>
      <c r="F998" s="4"/>
      <c r="G998" s="4"/>
      <c r="H998" s="8"/>
      <c r="I998" s="8"/>
      <c r="J998" s="8"/>
      <c r="K998" s="8"/>
      <c r="L998" s="119"/>
      <c r="M998" s="118"/>
      <c r="N998" s="119"/>
      <c r="O998" s="119"/>
      <c r="P998" s="119"/>
      <c r="Q998" s="119"/>
      <c r="R998" s="4"/>
      <c r="S998" s="4"/>
      <c r="T998" s="4"/>
      <c r="U998" s="4"/>
      <c r="V998" s="4"/>
      <c r="W998" s="4"/>
      <c r="X998" s="4"/>
      <c r="Y998" s="4"/>
      <c r="Z998" s="4"/>
      <c r="AA998" s="4"/>
      <c r="AB998" s="4"/>
      <c r="AC998" s="4"/>
      <c r="AD998" s="4"/>
    </row>
    <row r="999">
      <c r="A999" s="4"/>
      <c r="B999" s="4"/>
      <c r="C999" s="4"/>
      <c r="D999" s="4"/>
      <c r="E999" s="4"/>
      <c r="F999" s="4"/>
      <c r="G999" s="4"/>
      <c r="H999" s="8"/>
      <c r="I999" s="8"/>
      <c r="J999" s="8"/>
      <c r="K999" s="8"/>
      <c r="L999" s="119"/>
      <c r="M999" s="118"/>
      <c r="N999" s="119"/>
      <c r="O999" s="119"/>
      <c r="P999" s="119"/>
      <c r="Q999" s="119"/>
      <c r="R999" s="4"/>
      <c r="S999" s="4"/>
      <c r="T999" s="4"/>
      <c r="U999" s="4"/>
      <c r="V999" s="4"/>
      <c r="W999" s="4"/>
      <c r="X999" s="4"/>
      <c r="Y999" s="4"/>
      <c r="Z999" s="4"/>
      <c r="AA999" s="4"/>
      <c r="AB999" s="4"/>
      <c r="AC999" s="4"/>
      <c r="AD999" s="4"/>
    </row>
    <row r="1000">
      <c r="A1000" s="4"/>
      <c r="B1000" s="4"/>
      <c r="C1000" s="4"/>
      <c r="D1000" s="4"/>
      <c r="E1000" s="4"/>
      <c r="F1000" s="4"/>
      <c r="G1000" s="4"/>
      <c r="H1000" s="8"/>
      <c r="I1000" s="8"/>
      <c r="J1000" s="8"/>
      <c r="K1000" s="8"/>
      <c r="L1000" s="119"/>
      <c r="M1000" s="118"/>
      <c r="N1000" s="119"/>
      <c r="O1000" s="119"/>
      <c r="P1000" s="119"/>
      <c r="Q1000" s="119"/>
      <c r="R1000" s="4"/>
      <c r="S1000" s="4"/>
      <c r="T1000" s="4"/>
      <c r="U1000" s="4"/>
      <c r="V1000" s="4"/>
      <c r="W1000" s="4"/>
      <c r="X1000" s="4"/>
      <c r="Y1000" s="4"/>
      <c r="Z1000" s="4"/>
      <c r="AA1000" s="4"/>
      <c r="AB1000" s="4"/>
      <c r="AC1000" s="4"/>
      <c r="AD1000" s="4"/>
    </row>
    <row r="1001">
      <c r="A1001" s="4"/>
      <c r="B1001" s="4"/>
      <c r="C1001" s="4"/>
      <c r="D1001" s="4"/>
      <c r="E1001" s="4"/>
      <c r="F1001" s="4"/>
      <c r="G1001" s="4"/>
      <c r="H1001" s="8"/>
      <c r="I1001" s="8"/>
      <c r="J1001" s="8"/>
      <c r="K1001" s="8"/>
      <c r="L1001" s="119"/>
      <c r="M1001" s="118"/>
      <c r="N1001" s="119"/>
      <c r="O1001" s="119"/>
      <c r="P1001" s="119"/>
      <c r="Q1001" s="119"/>
      <c r="R1001" s="4"/>
      <c r="S1001" s="4"/>
      <c r="T1001" s="4"/>
      <c r="U1001" s="4"/>
      <c r="V1001" s="4"/>
      <c r="W1001" s="4"/>
      <c r="X1001" s="4"/>
      <c r="Y1001" s="4"/>
      <c r="Z1001" s="4"/>
      <c r="AA1001" s="4"/>
      <c r="AB1001" s="4"/>
      <c r="AC1001" s="4"/>
      <c r="AD1001" s="4"/>
    </row>
    <row r="1002">
      <c r="A1002" s="4"/>
      <c r="B1002" s="4"/>
      <c r="C1002" s="4"/>
      <c r="D1002" s="4"/>
      <c r="E1002" s="4"/>
      <c r="F1002" s="4"/>
      <c r="G1002" s="4"/>
      <c r="H1002" s="8"/>
      <c r="I1002" s="8"/>
      <c r="J1002" s="8"/>
      <c r="K1002" s="8"/>
      <c r="L1002" s="119"/>
      <c r="M1002" s="118"/>
      <c r="N1002" s="119"/>
      <c r="O1002" s="119"/>
      <c r="P1002" s="119"/>
      <c r="Q1002" s="119"/>
      <c r="R1002" s="4"/>
      <c r="S1002" s="4"/>
      <c r="T1002" s="4"/>
      <c r="U1002" s="4"/>
      <c r="V1002" s="4"/>
      <c r="W1002" s="4"/>
      <c r="X1002" s="4"/>
      <c r="Y1002" s="4"/>
      <c r="Z1002" s="4"/>
      <c r="AA1002" s="4"/>
      <c r="AB1002" s="4"/>
      <c r="AC1002" s="4"/>
      <c r="AD1002" s="4"/>
    </row>
    <row r="1003">
      <c r="A1003" s="4"/>
      <c r="B1003" s="4"/>
      <c r="C1003" s="4"/>
      <c r="D1003" s="4"/>
      <c r="E1003" s="4"/>
      <c r="F1003" s="4"/>
      <c r="G1003" s="4"/>
      <c r="H1003" s="8"/>
      <c r="I1003" s="8"/>
      <c r="J1003" s="8"/>
      <c r="K1003" s="8"/>
      <c r="L1003" s="119"/>
      <c r="M1003" s="118"/>
      <c r="N1003" s="119"/>
      <c r="O1003" s="119"/>
      <c r="P1003" s="119"/>
      <c r="Q1003" s="119"/>
      <c r="R1003" s="4"/>
      <c r="S1003" s="4"/>
      <c r="T1003" s="4"/>
      <c r="U1003" s="4"/>
      <c r="V1003" s="4"/>
      <c r="W1003" s="4"/>
      <c r="X1003" s="4"/>
      <c r="Y1003" s="4"/>
      <c r="Z1003" s="4"/>
      <c r="AA1003" s="4"/>
      <c r="AB1003" s="4"/>
      <c r="AC1003" s="4"/>
      <c r="AD1003" s="4"/>
    </row>
    <row r="1004">
      <c r="A1004" s="4"/>
      <c r="B1004" s="4"/>
      <c r="C1004" s="4"/>
      <c r="D1004" s="4"/>
      <c r="E1004" s="4"/>
      <c r="F1004" s="4"/>
      <c r="G1004" s="4"/>
      <c r="H1004" s="8"/>
      <c r="I1004" s="8"/>
      <c r="J1004" s="8"/>
      <c r="K1004" s="8"/>
      <c r="L1004" s="119"/>
      <c r="M1004" s="118"/>
      <c r="N1004" s="119"/>
      <c r="O1004" s="119"/>
      <c r="P1004" s="119"/>
      <c r="Q1004" s="119"/>
      <c r="R1004" s="4"/>
      <c r="S1004" s="4"/>
      <c r="T1004" s="4"/>
      <c r="U1004" s="4"/>
      <c r="V1004" s="4"/>
      <c r="W1004" s="4"/>
      <c r="X1004" s="4"/>
      <c r="Y1004" s="4"/>
      <c r="Z1004" s="4"/>
      <c r="AA1004" s="4"/>
      <c r="AB1004" s="4"/>
      <c r="AC1004" s="4"/>
      <c r="AD1004" s="4"/>
    </row>
    <row r="1005">
      <c r="A1005" s="4"/>
      <c r="B1005" s="4"/>
      <c r="C1005" s="4"/>
      <c r="D1005" s="4"/>
      <c r="E1005" s="4"/>
      <c r="F1005" s="4"/>
      <c r="G1005" s="4"/>
      <c r="H1005" s="8"/>
      <c r="I1005" s="8"/>
      <c r="J1005" s="8"/>
      <c r="K1005" s="8"/>
      <c r="L1005" s="119"/>
      <c r="M1005" s="118"/>
      <c r="N1005" s="119"/>
      <c r="O1005" s="119"/>
      <c r="P1005" s="119"/>
      <c r="Q1005" s="119"/>
      <c r="R1005" s="4"/>
      <c r="S1005" s="4"/>
      <c r="T1005" s="4"/>
      <c r="U1005" s="4"/>
      <c r="V1005" s="4"/>
      <c r="W1005" s="4"/>
      <c r="X1005" s="4"/>
      <c r="Y1005" s="4"/>
      <c r="Z1005" s="4"/>
      <c r="AA1005" s="4"/>
      <c r="AB1005" s="4"/>
      <c r="AC1005" s="4"/>
      <c r="AD1005" s="4"/>
    </row>
    <row r="1006">
      <c r="A1006" s="4"/>
      <c r="B1006" s="4"/>
      <c r="C1006" s="4"/>
      <c r="D1006" s="4"/>
      <c r="E1006" s="4"/>
      <c r="F1006" s="4"/>
      <c r="G1006" s="4"/>
      <c r="H1006" s="8"/>
      <c r="I1006" s="8"/>
      <c r="J1006" s="8"/>
      <c r="K1006" s="8"/>
      <c r="L1006" s="119"/>
      <c r="M1006" s="118"/>
      <c r="N1006" s="119"/>
      <c r="O1006" s="119"/>
      <c r="P1006" s="119"/>
      <c r="Q1006" s="119"/>
      <c r="R1006" s="4"/>
      <c r="S1006" s="4"/>
      <c r="T1006" s="4"/>
      <c r="U1006" s="4"/>
      <c r="V1006" s="4"/>
      <c r="W1006" s="4"/>
      <c r="X1006" s="4"/>
      <c r="Y1006" s="4"/>
      <c r="Z1006" s="4"/>
      <c r="AA1006" s="4"/>
      <c r="AB1006" s="4"/>
      <c r="AC1006" s="4"/>
      <c r="AD1006" s="4"/>
    </row>
    <row r="1007">
      <c r="A1007" s="4"/>
      <c r="B1007" s="4"/>
      <c r="C1007" s="4"/>
      <c r="D1007" s="4"/>
      <c r="E1007" s="4"/>
      <c r="F1007" s="4"/>
      <c r="G1007" s="4"/>
      <c r="H1007" s="8"/>
      <c r="I1007" s="8"/>
      <c r="J1007" s="8"/>
      <c r="K1007" s="8"/>
      <c r="L1007" s="119"/>
      <c r="M1007" s="118"/>
      <c r="N1007" s="119"/>
      <c r="O1007" s="119"/>
      <c r="P1007" s="119"/>
      <c r="Q1007" s="119"/>
      <c r="R1007" s="4"/>
      <c r="S1007" s="4"/>
      <c r="T1007" s="4"/>
      <c r="U1007" s="4"/>
      <c r="V1007" s="4"/>
      <c r="W1007" s="4"/>
      <c r="X1007" s="4"/>
      <c r="Y1007" s="4"/>
      <c r="Z1007" s="4"/>
      <c r="AA1007" s="4"/>
      <c r="AB1007" s="4"/>
      <c r="AC1007" s="4"/>
      <c r="AD1007" s="4"/>
    </row>
    <row r="1008">
      <c r="A1008" s="4"/>
      <c r="B1008" s="4"/>
      <c r="C1008" s="4"/>
      <c r="D1008" s="4"/>
      <c r="E1008" s="4"/>
      <c r="F1008" s="4"/>
      <c r="G1008" s="4"/>
      <c r="H1008" s="8"/>
      <c r="I1008" s="8"/>
      <c r="J1008" s="8"/>
      <c r="K1008" s="8"/>
      <c r="L1008" s="119"/>
      <c r="M1008" s="118"/>
      <c r="N1008" s="119"/>
      <c r="O1008" s="119"/>
      <c r="P1008" s="119"/>
      <c r="Q1008" s="119"/>
      <c r="R1008" s="4"/>
      <c r="S1008" s="4"/>
      <c r="T1008" s="4"/>
      <c r="U1008" s="4"/>
      <c r="V1008" s="4"/>
      <c r="W1008" s="4"/>
      <c r="X1008" s="4"/>
      <c r="Y1008" s="4"/>
      <c r="Z1008" s="4"/>
      <c r="AA1008" s="4"/>
      <c r="AB1008" s="4"/>
      <c r="AC1008" s="4"/>
      <c r="AD1008" s="4"/>
    </row>
    <row r="1009">
      <c r="A1009" s="4"/>
      <c r="B1009" s="4"/>
      <c r="C1009" s="4"/>
      <c r="D1009" s="4"/>
      <c r="E1009" s="4"/>
      <c r="F1009" s="4"/>
      <c r="G1009" s="4"/>
      <c r="H1009" s="8"/>
      <c r="I1009" s="8"/>
      <c r="J1009" s="8"/>
      <c r="K1009" s="8"/>
      <c r="L1009" s="119"/>
      <c r="M1009" s="118"/>
      <c r="N1009" s="119"/>
      <c r="O1009" s="119"/>
      <c r="P1009" s="119"/>
      <c r="Q1009" s="119"/>
      <c r="R1009" s="4"/>
      <c r="S1009" s="4"/>
      <c r="T1009" s="4"/>
      <c r="U1009" s="4"/>
      <c r="V1009" s="4"/>
      <c r="W1009" s="4"/>
      <c r="X1009" s="4"/>
      <c r="Y1009" s="4"/>
      <c r="Z1009" s="4"/>
      <c r="AA1009" s="4"/>
      <c r="AB1009" s="4"/>
      <c r="AC1009" s="4"/>
      <c r="AD1009" s="4"/>
    </row>
    <row r="1010">
      <c r="A1010" s="4"/>
      <c r="B1010" s="4"/>
      <c r="C1010" s="4"/>
      <c r="D1010" s="4"/>
      <c r="E1010" s="4"/>
      <c r="F1010" s="4"/>
      <c r="G1010" s="4"/>
      <c r="H1010" s="8"/>
      <c r="I1010" s="8"/>
      <c r="J1010" s="8"/>
      <c r="K1010" s="8"/>
      <c r="L1010" s="119"/>
      <c r="M1010" s="118"/>
      <c r="N1010" s="119"/>
      <c r="O1010" s="119"/>
      <c r="P1010" s="119"/>
      <c r="Q1010" s="119"/>
      <c r="R1010" s="4"/>
      <c r="S1010" s="4"/>
      <c r="T1010" s="4"/>
      <c r="U1010" s="4"/>
      <c r="V1010" s="4"/>
      <c r="W1010" s="4"/>
      <c r="X1010" s="4"/>
      <c r="Y1010" s="4"/>
      <c r="Z1010" s="4"/>
      <c r="AA1010" s="4"/>
      <c r="AB1010" s="4"/>
      <c r="AC1010" s="4"/>
      <c r="AD1010" s="4"/>
    </row>
    <row r="1011">
      <c r="A1011" s="4"/>
      <c r="B1011" s="4"/>
      <c r="C1011" s="4"/>
      <c r="D1011" s="4"/>
      <c r="E1011" s="4"/>
      <c r="F1011" s="4"/>
      <c r="G1011" s="4"/>
      <c r="H1011" s="8"/>
      <c r="I1011" s="8"/>
      <c r="J1011" s="8"/>
      <c r="K1011" s="8"/>
      <c r="L1011" s="119"/>
      <c r="M1011" s="118"/>
      <c r="N1011" s="119"/>
      <c r="O1011" s="119"/>
      <c r="P1011" s="119"/>
      <c r="Q1011" s="119"/>
      <c r="R1011" s="4"/>
      <c r="S1011" s="4"/>
      <c r="T1011" s="4"/>
      <c r="U1011" s="4"/>
      <c r="V1011" s="4"/>
      <c r="W1011" s="4"/>
      <c r="X1011" s="4"/>
      <c r="Y1011" s="4"/>
      <c r="Z1011" s="4"/>
      <c r="AA1011" s="4"/>
      <c r="AB1011" s="4"/>
      <c r="AC1011" s="4"/>
      <c r="AD1011" s="4"/>
    </row>
    <row r="1012">
      <c r="A1012" s="4"/>
      <c r="B1012" s="4"/>
      <c r="C1012" s="4"/>
      <c r="D1012" s="4"/>
      <c r="E1012" s="4"/>
      <c r="F1012" s="4"/>
      <c r="G1012" s="4"/>
      <c r="H1012" s="8"/>
      <c r="I1012" s="8"/>
      <c r="J1012" s="8"/>
      <c r="K1012" s="8"/>
      <c r="L1012" s="119"/>
      <c r="M1012" s="118"/>
      <c r="N1012" s="119"/>
      <c r="O1012" s="119"/>
      <c r="P1012" s="119"/>
      <c r="Q1012" s="119"/>
      <c r="R1012" s="4"/>
      <c r="S1012" s="4"/>
      <c r="T1012" s="4"/>
      <c r="U1012" s="4"/>
      <c r="V1012" s="4"/>
      <c r="W1012" s="4"/>
      <c r="X1012" s="4"/>
      <c r="Y1012" s="4"/>
      <c r="Z1012" s="4"/>
      <c r="AA1012" s="4"/>
      <c r="AB1012" s="4"/>
      <c r="AC1012" s="4"/>
      <c r="AD1012" s="4"/>
    </row>
    <row r="1013">
      <c r="A1013" s="4"/>
      <c r="B1013" s="4"/>
      <c r="C1013" s="4"/>
      <c r="D1013" s="4"/>
      <c r="E1013" s="4"/>
      <c r="F1013" s="4"/>
      <c r="G1013" s="4"/>
      <c r="H1013" s="8"/>
      <c r="I1013" s="8"/>
      <c r="J1013" s="8"/>
      <c r="K1013" s="8"/>
      <c r="L1013" s="119"/>
      <c r="M1013" s="118"/>
      <c r="N1013" s="119"/>
      <c r="O1013" s="119"/>
      <c r="P1013" s="119"/>
      <c r="Q1013" s="119"/>
      <c r="R1013" s="4"/>
      <c r="S1013" s="4"/>
      <c r="T1013" s="4"/>
      <c r="U1013" s="4"/>
      <c r="V1013" s="4"/>
      <c r="W1013" s="4"/>
      <c r="X1013" s="4"/>
      <c r="Y1013" s="4"/>
      <c r="Z1013" s="4"/>
      <c r="AA1013" s="4"/>
      <c r="AB1013" s="4"/>
      <c r="AC1013" s="4"/>
      <c r="AD1013" s="4"/>
    </row>
    <row r="1014">
      <c r="A1014" s="4"/>
      <c r="B1014" s="4"/>
      <c r="C1014" s="4"/>
      <c r="D1014" s="4"/>
      <c r="E1014" s="4"/>
      <c r="F1014" s="4"/>
      <c r="G1014" s="4"/>
      <c r="H1014" s="8"/>
      <c r="I1014" s="8"/>
      <c r="J1014" s="8"/>
      <c r="K1014" s="8"/>
      <c r="L1014" s="119"/>
      <c r="M1014" s="118"/>
      <c r="N1014" s="119"/>
      <c r="O1014" s="119"/>
      <c r="P1014" s="119"/>
      <c r="Q1014" s="119"/>
      <c r="R1014" s="4"/>
      <c r="S1014" s="4"/>
      <c r="T1014" s="4"/>
      <c r="U1014" s="4"/>
      <c r="V1014" s="4"/>
      <c r="W1014" s="4"/>
      <c r="X1014" s="4"/>
      <c r="Y1014" s="4"/>
      <c r="Z1014" s="4"/>
      <c r="AA1014" s="4"/>
      <c r="AB1014" s="4"/>
      <c r="AC1014" s="4"/>
      <c r="AD1014"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4.75"/>
  </cols>
  <sheetData>
    <row r="1">
      <c r="A1" s="1" t="s">
        <v>0</v>
      </c>
      <c r="B1" s="2">
        <v>44378.0</v>
      </c>
      <c r="C1" s="2">
        <v>44409.0</v>
      </c>
      <c r="D1" s="2">
        <v>44440.0</v>
      </c>
      <c r="E1" s="2">
        <v>44470.0</v>
      </c>
      <c r="F1" s="2">
        <v>44501.0</v>
      </c>
      <c r="G1" s="2">
        <v>44531.0</v>
      </c>
      <c r="H1" s="48" t="s">
        <v>109</v>
      </c>
      <c r="I1" s="48" t="s">
        <v>56</v>
      </c>
      <c r="J1" s="48" t="s">
        <v>57</v>
      </c>
      <c r="L1" s="19" t="s">
        <v>185</v>
      </c>
      <c r="M1" s="4"/>
      <c r="N1" s="4"/>
      <c r="O1" s="4"/>
      <c r="P1" s="4"/>
      <c r="Q1" s="4"/>
      <c r="R1" s="4"/>
      <c r="S1" s="4"/>
      <c r="T1" s="4"/>
      <c r="U1" s="4"/>
      <c r="V1" s="4"/>
      <c r="W1" s="4"/>
      <c r="X1" s="4"/>
      <c r="Y1" s="4"/>
      <c r="Z1" s="4"/>
      <c r="AA1" s="4"/>
    </row>
    <row r="2">
      <c r="A2" s="19" t="s">
        <v>2</v>
      </c>
      <c r="B2" s="138">
        <v>161497.0</v>
      </c>
      <c r="C2" s="138">
        <v>158480.0</v>
      </c>
      <c r="D2" s="138">
        <v>165415.1</v>
      </c>
      <c r="E2" s="138">
        <v>197327.04</v>
      </c>
      <c r="F2" s="138">
        <v>218279.0</v>
      </c>
      <c r="G2" s="131">
        <v>242004.0</v>
      </c>
      <c r="H2" s="201">
        <v>252989.0</v>
      </c>
      <c r="I2" s="201">
        <v>275759.0</v>
      </c>
      <c r="J2" s="201">
        <v>318334.0</v>
      </c>
      <c r="K2" s="335"/>
      <c r="L2" s="4"/>
      <c r="M2" s="4"/>
      <c r="N2" s="4"/>
      <c r="O2" s="4"/>
      <c r="P2" s="4"/>
      <c r="Q2" s="4"/>
      <c r="R2" s="4"/>
      <c r="S2" s="4"/>
      <c r="T2" s="4"/>
      <c r="U2" s="4"/>
      <c r="V2" s="4"/>
      <c r="W2" s="4"/>
      <c r="X2" s="4"/>
      <c r="Y2" s="4"/>
      <c r="Z2" s="4"/>
      <c r="AA2" s="4"/>
    </row>
    <row r="3">
      <c r="A3" s="19" t="s">
        <v>3</v>
      </c>
      <c r="B3" s="138">
        <v>13095.185004</v>
      </c>
      <c r="C3" s="138">
        <v>14196.747733253964</v>
      </c>
      <c r="D3" s="138">
        <v>27741.61911287889</v>
      </c>
      <c r="E3" s="138">
        <v>38970.2600887214</v>
      </c>
      <c r="F3" s="138">
        <v>42917.35</v>
      </c>
      <c r="G3" s="131">
        <f t="shared" ref="G3:J3" si="1">SUM(G12:G14)</f>
        <v>68427.28313</v>
      </c>
      <c r="H3" s="201">
        <f t="shared" si="1"/>
        <v>49539.55633</v>
      </c>
      <c r="I3" s="201">
        <f t="shared" si="1"/>
        <v>54940.60542</v>
      </c>
      <c r="J3" s="201">
        <f t="shared" si="1"/>
        <v>60717.44414</v>
      </c>
      <c r="K3" s="19"/>
      <c r="L3" s="4"/>
      <c r="M3" s="4"/>
      <c r="N3" s="4"/>
      <c r="O3" s="4"/>
      <c r="P3" s="4"/>
      <c r="Q3" s="4"/>
      <c r="R3" s="4"/>
      <c r="S3" s="4"/>
      <c r="T3" s="4"/>
      <c r="U3" s="4"/>
      <c r="V3" s="4"/>
      <c r="W3" s="4"/>
      <c r="X3" s="4"/>
      <c r="Y3" s="4"/>
      <c r="Z3" s="4"/>
      <c r="AA3" s="4"/>
    </row>
    <row r="4">
      <c r="A4" s="19" t="s">
        <v>4</v>
      </c>
      <c r="B4" s="138">
        <f t="shared" ref="B4:J4" si="2">B2-B3</f>
        <v>148401.815</v>
      </c>
      <c r="C4" s="138">
        <f t="shared" si="2"/>
        <v>144283.2523</v>
      </c>
      <c r="D4" s="138">
        <f t="shared" si="2"/>
        <v>137673.4809</v>
      </c>
      <c r="E4" s="138">
        <f t="shared" si="2"/>
        <v>158356.7799</v>
      </c>
      <c r="F4" s="138">
        <f t="shared" si="2"/>
        <v>175361.65</v>
      </c>
      <c r="G4" s="138">
        <f t="shared" si="2"/>
        <v>173576.7169</v>
      </c>
      <c r="H4" s="258">
        <f t="shared" si="2"/>
        <v>203449.4437</v>
      </c>
      <c r="I4" s="258">
        <f t="shared" si="2"/>
        <v>220818.3946</v>
      </c>
      <c r="J4" s="258">
        <f t="shared" si="2"/>
        <v>257616.5559</v>
      </c>
      <c r="K4" s="19"/>
      <c r="L4" s="4"/>
      <c r="M4" s="4"/>
      <c r="N4" s="4"/>
      <c r="O4" s="4"/>
      <c r="P4" s="4"/>
      <c r="Q4" s="4"/>
      <c r="R4" s="4"/>
      <c r="S4" s="4"/>
      <c r="T4" s="4"/>
      <c r="U4" s="4"/>
      <c r="V4" s="4"/>
      <c r="W4" s="4"/>
      <c r="X4" s="4"/>
      <c r="Y4" s="4"/>
      <c r="Z4" s="4"/>
      <c r="AA4" s="4"/>
    </row>
    <row r="5">
      <c r="A5" s="19" t="s">
        <v>5</v>
      </c>
      <c r="B5" s="138"/>
      <c r="C5" s="138"/>
      <c r="D5" s="138"/>
      <c r="E5" s="138"/>
      <c r="F5" s="138">
        <f t="shared" ref="F5:J5" si="3">(E32+F32)/2</f>
        <v>118551.23</v>
      </c>
      <c r="G5" s="138">
        <f t="shared" si="3"/>
        <v>142769.93</v>
      </c>
      <c r="H5" s="258">
        <f t="shared" si="3"/>
        <v>170333.7363</v>
      </c>
      <c r="I5" s="258">
        <f t="shared" si="3"/>
        <v>197403.0377</v>
      </c>
      <c r="J5" s="258">
        <f t="shared" si="3"/>
        <v>224090.6688</v>
      </c>
      <c r="K5" s="19"/>
      <c r="L5" s="4"/>
      <c r="M5" s="4"/>
      <c r="N5" s="4"/>
      <c r="O5" s="4"/>
      <c r="P5" s="4"/>
      <c r="Q5" s="4"/>
      <c r="R5" s="4"/>
      <c r="S5" s="4"/>
      <c r="T5" s="4"/>
      <c r="U5" s="4"/>
      <c r="V5" s="4"/>
      <c r="W5" s="4"/>
      <c r="X5" s="4"/>
      <c r="Y5" s="4"/>
      <c r="Z5" s="4"/>
      <c r="AA5" s="4"/>
    </row>
    <row r="6">
      <c r="A6" s="19" t="s">
        <v>6</v>
      </c>
      <c r="B6" s="2"/>
      <c r="C6" s="2"/>
      <c r="D6" s="2"/>
      <c r="E6" s="2"/>
      <c r="F6" s="203">
        <f t="shared" ref="F6:J6" si="4">F4/F5</f>
        <v>1.479205656</v>
      </c>
      <c r="G6" s="203">
        <f t="shared" si="4"/>
        <v>1.215779239</v>
      </c>
      <c r="H6" s="329">
        <f t="shared" si="4"/>
        <v>1.194416609</v>
      </c>
      <c r="I6" s="329">
        <f t="shared" si="4"/>
        <v>1.118617004</v>
      </c>
      <c r="J6" s="329">
        <f t="shared" si="4"/>
        <v>1.149608581</v>
      </c>
      <c r="K6" s="19"/>
      <c r="L6" s="4"/>
      <c r="M6" s="4"/>
      <c r="N6" s="4"/>
      <c r="O6" s="4"/>
      <c r="P6" s="4"/>
      <c r="Q6" s="4"/>
      <c r="R6" s="4"/>
      <c r="S6" s="4"/>
      <c r="T6" s="4"/>
      <c r="U6" s="4"/>
      <c r="V6" s="4"/>
      <c r="W6" s="4"/>
      <c r="X6" s="4"/>
      <c r="Y6" s="4"/>
      <c r="Z6" s="4"/>
      <c r="AA6" s="4"/>
    </row>
    <row r="7">
      <c r="A7" s="19" t="s">
        <v>7</v>
      </c>
      <c r="B7" s="2"/>
      <c r="C7" s="2"/>
      <c r="D7" s="2"/>
      <c r="E7" s="2"/>
      <c r="F7" s="203">
        <f t="shared" ref="F7:J7" si="5">F6*12</f>
        <v>17.75046788</v>
      </c>
      <c r="G7" s="203">
        <f t="shared" si="5"/>
        <v>14.58935087</v>
      </c>
      <c r="H7" s="329">
        <f t="shared" si="5"/>
        <v>14.3329993</v>
      </c>
      <c r="I7" s="329">
        <f t="shared" si="5"/>
        <v>13.42340405</v>
      </c>
      <c r="J7" s="329">
        <f t="shared" si="5"/>
        <v>13.79530298</v>
      </c>
      <c r="K7" s="335"/>
      <c r="L7" s="4"/>
      <c r="M7" s="4"/>
      <c r="N7" s="4"/>
      <c r="O7" s="4"/>
      <c r="P7" s="4"/>
      <c r="Q7" s="4"/>
      <c r="R7" s="4"/>
      <c r="S7" s="4"/>
      <c r="T7" s="4"/>
      <c r="U7" s="4"/>
      <c r="V7" s="4"/>
      <c r="W7" s="4"/>
      <c r="X7" s="4"/>
      <c r="Y7" s="4"/>
      <c r="Z7" s="4"/>
      <c r="AA7" s="4"/>
    </row>
    <row r="8">
      <c r="A8" s="19" t="s">
        <v>8</v>
      </c>
      <c r="B8" s="20">
        <v>118844.0</v>
      </c>
      <c r="C8" s="20">
        <v>125096.0</v>
      </c>
      <c r="D8" s="20">
        <v>132478.0</v>
      </c>
      <c r="E8" s="20">
        <v>141301.0</v>
      </c>
      <c r="F8" s="20">
        <f>'EP (dont use)'!U8</f>
        <v>153179</v>
      </c>
      <c r="G8" s="20">
        <v>163638.0</v>
      </c>
      <c r="H8" s="209">
        <v>164739.0</v>
      </c>
      <c r="I8" s="209">
        <v>174385.0</v>
      </c>
      <c r="J8" s="209">
        <v>184381.0</v>
      </c>
      <c r="K8" s="252"/>
      <c r="L8" s="4"/>
      <c r="M8" s="4"/>
      <c r="N8" s="4"/>
      <c r="O8" s="4"/>
      <c r="P8" s="4"/>
      <c r="Q8" s="4"/>
      <c r="R8" s="4"/>
      <c r="S8" s="4"/>
      <c r="T8" s="4"/>
      <c r="U8" s="4"/>
      <c r="V8" s="4"/>
      <c r="W8" s="4"/>
      <c r="X8" s="4"/>
      <c r="Y8" s="4"/>
      <c r="Z8" s="4"/>
      <c r="AA8" s="4"/>
    </row>
    <row r="9">
      <c r="A9" s="19" t="s">
        <v>9</v>
      </c>
      <c r="B9" s="210">
        <f t="shared" ref="B9:J9" si="6">B4/B8</f>
        <v>1.248711041</v>
      </c>
      <c r="C9" s="210">
        <f t="shared" si="6"/>
        <v>1.153380222</v>
      </c>
      <c r="D9" s="210">
        <f t="shared" si="6"/>
        <v>1.039217688</v>
      </c>
      <c r="E9" s="210">
        <f t="shared" si="6"/>
        <v>1.120705302</v>
      </c>
      <c r="F9" s="210">
        <f t="shared" si="6"/>
        <v>1.144815216</v>
      </c>
      <c r="G9" s="210">
        <f t="shared" si="6"/>
        <v>1.060735996</v>
      </c>
      <c r="H9" s="433">
        <f t="shared" si="6"/>
        <v>1.234980446</v>
      </c>
      <c r="I9" s="433">
        <f t="shared" si="6"/>
        <v>1.26626943</v>
      </c>
      <c r="J9" s="433">
        <f t="shared" si="6"/>
        <v>1.397196869</v>
      </c>
      <c r="K9" s="19"/>
      <c r="L9" s="4"/>
      <c r="M9" s="4"/>
      <c r="N9" s="4"/>
      <c r="O9" s="4"/>
      <c r="P9" s="4"/>
      <c r="Q9" s="4"/>
      <c r="R9" s="4"/>
      <c r="S9" s="4"/>
      <c r="T9" s="4"/>
      <c r="U9" s="4"/>
      <c r="V9" s="4"/>
      <c r="W9" s="4"/>
      <c r="X9" s="4"/>
      <c r="Y9" s="4"/>
      <c r="Z9" s="4"/>
      <c r="AA9" s="4"/>
    </row>
    <row r="10">
      <c r="A10" s="21" t="s">
        <v>117</v>
      </c>
      <c r="B10" s="214">
        <f t="shared" ref="B10:J10" si="7">B4/B2</f>
        <v>0.9189137569</v>
      </c>
      <c r="C10" s="214">
        <f t="shared" si="7"/>
        <v>0.9104193101</v>
      </c>
      <c r="D10" s="214">
        <f t="shared" si="7"/>
        <v>0.8322908905</v>
      </c>
      <c r="E10" s="214">
        <f t="shared" si="7"/>
        <v>0.8025092755</v>
      </c>
      <c r="F10" s="214">
        <f t="shared" si="7"/>
        <v>0.8033830556</v>
      </c>
      <c r="G10" s="214">
        <f t="shared" si="7"/>
        <v>0.7172473053</v>
      </c>
      <c r="H10" s="434">
        <f t="shared" si="7"/>
        <v>0.8041829632</v>
      </c>
      <c r="I10" s="434">
        <f t="shared" si="7"/>
        <v>0.8007658665</v>
      </c>
      <c r="J10" s="434">
        <f t="shared" si="7"/>
        <v>0.8092649728</v>
      </c>
      <c r="K10" s="21"/>
      <c r="L10" s="23"/>
      <c r="M10" s="23"/>
      <c r="N10" s="23"/>
      <c r="O10" s="23"/>
      <c r="P10" s="23"/>
      <c r="Q10" s="23"/>
      <c r="R10" s="23"/>
      <c r="S10" s="23"/>
      <c r="T10" s="23"/>
      <c r="U10" s="23"/>
      <c r="V10" s="23"/>
      <c r="W10" s="23"/>
      <c r="X10" s="23"/>
      <c r="Y10" s="23"/>
      <c r="Z10" s="23"/>
      <c r="AA10" s="23"/>
    </row>
    <row r="11">
      <c r="A11" s="24" t="s">
        <v>69</v>
      </c>
      <c r="B11" s="217"/>
      <c r="C11" s="217"/>
      <c r="D11" s="217"/>
      <c r="E11" s="217"/>
      <c r="F11" s="217"/>
      <c r="G11" s="19"/>
      <c r="H11" s="253"/>
      <c r="I11" s="253"/>
      <c r="J11" s="253"/>
      <c r="K11" s="19"/>
      <c r="L11" s="4"/>
      <c r="M11" s="4"/>
      <c r="N11" s="4"/>
      <c r="O11" s="4"/>
      <c r="P11" s="4"/>
      <c r="Q11" s="4"/>
      <c r="R11" s="4"/>
      <c r="S11" s="4"/>
      <c r="T11" s="4"/>
      <c r="U11" s="4"/>
      <c r="V11" s="4"/>
      <c r="W11" s="4"/>
      <c r="X11" s="4"/>
      <c r="Y11" s="4"/>
      <c r="Z11" s="4"/>
      <c r="AA11" s="4"/>
    </row>
    <row r="12">
      <c r="A12" s="19" t="s">
        <v>186</v>
      </c>
      <c r="B12" s="138">
        <v>281.185004</v>
      </c>
      <c r="C12" s="138">
        <v>2196.747733253963</v>
      </c>
      <c r="D12" s="138">
        <v>7961.189112878888</v>
      </c>
      <c r="E12" s="138">
        <v>20803.764425867146</v>
      </c>
      <c r="F12" s="138">
        <v>4805.0</v>
      </c>
      <c r="G12" s="131">
        <f t="shared" ref="G12:J12" si="8">G92</f>
        <v>25783.54313</v>
      </c>
      <c r="H12" s="201">
        <f t="shared" si="8"/>
        <v>11909.11177</v>
      </c>
      <c r="I12" s="201">
        <f t="shared" si="8"/>
        <v>11527.58791</v>
      </c>
      <c r="J12" s="201">
        <f t="shared" si="8"/>
        <v>12009.88638</v>
      </c>
      <c r="K12" s="19"/>
      <c r="L12" s="4"/>
      <c r="M12" s="4"/>
      <c r="N12" s="4"/>
      <c r="O12" s="4"/>
      <c r="P12" s="4"/>
      <c r="Q12" s="4"/>
      <c r="R12" s="4"/>
      <c r="S12" s="4"/>
      <c r="T12" s="4"/>
      <c r="U12" s="4"/>
      <c r="V12" s="4"/>
      <c r="W12" s="4"/>
      <c r="X12" s="4"/>
      <c r="Y12" s="4"/>
      <c r="Z12" s="4"/>
      <c r="AA12" s="4"/>
    </row>
    <row r="13">
      <c r="A13" s="19" t="s">
        <v>23</v>
      </c>
      <c r="B13" s="138">
        <v>0.0</v>
      </c>
      <c r="C13" s="138">
        <v>0.0</v>
      </c>
      <c r="D13" s="138">
        <v>0.0</v>
      </c>
      <c r="E13" s="138">
        <v>0.0</v>
      </c>
      <c r="F13" s="138">
        <f>F43</f>
        <v>11300.26</v>
      </c>
      <c r="G13" s="138">
        <f>G94</f>
        <v>16210.74</v>
      </c>
      <c r="H13" s="201">
        <f t="shared" ref="H13:J13" si="9">H43</f>
        <v>15945.44456</v>
      </c>
      <c r="I13" s="201">
        <f t="shared" si="9"/>
        <v>19776.0175</v>
      </c>
      <c r="J13" s="201">
        <f t="shared" si="9"/>
        <v>22707.55776</v>
      </c>
      <c r="K13" s="149"/>
      <c r="L13" s="4"/>
      <c r="M13" s="4"/>
      <c r="N13" s="4"/>
      <c r="O13" s="4"/>
      <c r="P13" s="4"/>
      <c r="Q13" s="4"/>
      <c r="R13" s="4"/>
      <c r="S13" s="4"/>
      <c r="T13" s="4"/>
      <c r="U13" s="4"/>
      <c r="V13" s="4"/>
      <c r="W13" s="4"/>
      <c r="X13" s="4"/>
      <c r="Y13" s="4"/>
      <c r="Z13" s="4"/>
      <c r="AA13" s="4"/>
    </row>
    <row r="14">
      <c r="A14" s="21" t="s">
        <v>118</v>
      </c>
      <c r="B14" s="230">
        <v>12814.0</v>
      </c>
      <c r="C14" s="230">
        <v>12000.0</v>
      </c>
      <c r="D14" s="230">
        <v>19780.43</v>
      </c>
      <c r="E14" s="230">
        <v>18166.495662854253</v>
      </c>
      <c r="F14" s="230">
        <v>26812.35</v>
      </c>
      <c r="G14" s="230">
        <v>26433.0</v>
      </c>
      <c r="H14" s="113">
        <v>21685.0</v>
      </c>
      <c r="I14" s="113">
        <v>23637.0</v>
      </c>
      <c r="J14" s="113">
        <v>26000.0</v>
      </c>
      <c r="K14" s="21"/>
      <c r="L14" s="23"/>
      <c r="M14" s="23"/>
      <c r="N14" s="23"/>
      <c r="O14" s="23"/>
      <c r="P14" s="23"/>
      <c r="Q14" s="23"/>
      <c r="R14" s="23"/>
      <c r="S14" s="23"/>
      <c r="T14" s="23"/>
      <c r="U14" s="23"/>
      <c r="V14" s="23"/>
      <c r="W14" s="23"/>
      <c r="X14" s="23"/>
      <c r="Y14" s="23"/>
      <c r="Z14" s="23"/>
      <c r="AA14" s="23"/>
    </row>
    <row r="15" ht="17.25" customHeight="1">
      <c r="A15" s="24" t="s">
        <v>73</v>
      </c>
      <c r="B15" s="4"/>
      <c r="C15" s="4"/>
      <c r="D15" s="4"/>
      <c r="E15" s="4"/>
      <c r="F15" s="149"/>
      <c r="G15" s="149"/>
      <c r="H15" s="241"/>
      <c r="I15" s="241"/>
      <c r="J15" s="241"/>
      <c r="K15" s="19"/>
      <c r="L15" s="4"/>
      <c r="M15" s="4"/>
      <c r="N15" s="4"/>
      <c r="O15" s="4"/>
      <c r="P15" s="4"/>
      <c r="Q15" s="4"/>
      <c r="R15" s="4"/>
      <c r="S15" s="4"/>
      <c r="T15" s="4"/>
      <c r="U15" s="4"/>
      <c r="V15" s="4"/>
      <c r="W15" s="4"/>
      <c r="X15" s="4"/>
      <c r="Y15" s="4"/>
      <c r="Z15" s="4"/>
      <c r="AA15" s="4"/>
    </row>
    <row r="16" ht="31.5" customHeight="1">
      <c r="A16" s="237" t="s">
        <v>74</v>
      </c>
      <c r="B16" s="4"/>
      <c r="C16" s="4"/>
      <c r="D16" s="4"/>
      <c r="E16" s="4"/>
      <c r="F16" s="149">
        <f t="shared" ref="F16:J16" si="10">F13/F32</f>
        <v>0.08753115611</v>
      </c>
      <c r="G16" s="149">
        <f t="shared" si="10"/>
        <v>0.1036227308</v>
      </c>
      <c r="H16" s="241">
        <f t="shared" si="10"/>
        <v>0.08655302236</v>
      </c>
      <c r="I16" s="241">
        <f t="shared" si="10"/>
        <v>0.09391275869</v>
      </c>
      <c r="J16" s="241">
        <f t="shared" si="10"/>
        <v>0.09556942925</v>
      </c>
      <c r="K16" s="19"/>
      <c r="L16" s="4"/>
      <c r="M16" s="4"/>
      <c r="N16" s="4"/>
      <c r="O16" s="4"/>
      <c r="P16" s="4"/>
      <c r="Q16" s="4"/>
      <c r="R16" s="4"/>
      <c r="S16" s="4"/>
      <c r="T16" s="4"/>
      <c r="U16" s="4"/>
      <c r="V16" s="4"/>
      <c r="W16" s="4"/>
      <c r="X16" s="4"/>
      <c r="Y16" s="4"/>
      <c r="Z16" s="4"/>
      <c r="AA16" s="4"/>
    </row>
    <row r="17">
      <c r="A17" s="237" t="s">
        <v>119</v>
      </c>
      <c r="B17" s="4"/>
      <c r="C17" s="4"/>
      <c r="D17" s="4"/>
      <c r="E17" s="4"/>
      <c r="F17" s="149">
        <f t="shared" ref="F17:G17" si="11">F13/F25</f>
        <v>0.01757646363</v>
      </c>
      <c r="G17" s="149">
        <f t="shared" si="11"/>
        <v>0.0223510709</v>
      </c>
      <c r="H17" s="241"/>
      <c r="I17" s="241"/>
      <c r="J17" s="241"/>
      <c r="K17" s="19"/>
      <c r="L17" s="4"/>
      <c r="M17" s="4"/>
      <c r="N17" s="4"/>
      <c r="O17" s="4"/>
      <c r="P17" s="4"/>
      <c r="Q17" s="4"/>
      <c r="R17" s="4"/>
      <c r="S17" s="4"/>
      <c r="T17" s="4"/>
      <c r="U17" s="4"/>
      <c r="V17" s="4"/>
      <c r="W17" s="4"/>
      <c r="X17" s="4"/>
      <c r="Y17" s="4"/>
      <c r="Z17" s="4"/>
      <c r="AA17" s="4"/>
    </row>
    <row r="18">
      <c r="A18" s="237" t="s">
        <v>75</v>
      </c>
      <c r="B18" s="4"/>
      <c r="C18" s="4"/>
      <c r="D18" s="4"/>
      <c r="E18" s="4"/>
      <c r="F18" s="149">
        <f t="shared" ref="F18:J18" si="12">F12/F32</f>
        <v>0.03721925028</v>
      </c>
      <c r="G18" s="149">
        <f t="shared" si="12"/>
        <v>0.1648142619</v>
      </c>
      <c r="H18" s="241">
        <f t="shared" si="12"/>
        <v>0.06464351709</v>
      </c>
      <c r="I18" s="241">
        <f t="shared" si="12"/>
        <v>0.05474244658</v>
      </c>
      <c r="J18" s="241">
        <f t="shared" si="12"/>
        <v>0.05054607805</v>
      </c>
      <c r="K18" s="19"/>
      <c r="L18" s="4"/>
      <c r="M18" s="4"/>
      <c r="N18" s="4"/>
      <c r="O18" s="4"/>
      <c r="P18" s="4"/>
      <c r="Q18" s="4"/>
      <c r="R18" s="4"/>
      <c r="S18" s="4"/>
      <c r="T18" s="4"/>
      <c r="U18" s="4"/>
      <c r="V18" s="4"/>
      <c r="W18" s="4"/>
      <c r="X18" s="4"/>
      <c r="Y18" s="4"/>
      <c r="Z18" s="4"/>
      <c r="AA18" s="4"/>
    </row>
    <row r="19">
      <c r="A19" s="246" t="s">
        <v>152</v>
      </c>
      <c r="B19" s="40">
        <f t="shared" ref="B19:F19" si="13">F13/B27</f>
        <v>0.4517212984</v>
      </c>
      <c r="C19" s="40">
        <f t="shared" si="13"/>
        <v>0.3301374661</v>
      </c>
      <c r="D19" s="247">
        <f t="shared" si="13"/>
        <v>0.3005682185</v>
      </c>
      <c r="E19" s="247">
        <f t="shared" si="13"/>
        <v>0.2968747937</v>
      </c>
      <c r="F19" s="247">
        <f t="shared" si="13"/>
        <v>0.294341423</v>
      </c>
      <c r="G19" s="287"/>
      <c r="H19" s="437"/>
      <c r="I19" s="437"/>
      <c r="J19" s="437"/>
      <c r="K19" s="21"/>
      <c r="L19" s="23"/>
      <c r="M19" s="23"/>
      <c r="N19" s="23"/>
      <c r="O19" s="23"/>
      <c r="P19" s="23"/>
      <c r="Q19" s="23"/>
      <c r="R19" s="23"/>
      <c r="S19" s="23"/>
      <c r="T19" s="23"/>
      <c r="U19" s="23"/>
      <c r="V19" s="23"/>
      <c r="W19" s="23"/>
      <c r="X19" s="23"/>
      <c r="Y19" s="23"/>
      <c r="Z19" s="23"/>
      <c r="AA19" s="23"/>
    </row>
    <row r="20">
      <c r="A20" s="126" t="s">
        <v>122</v>
      </c>
      <c r="B20" s="4"/>
      <c r="C20" s="4"/>
      <c r="D20" s="4"/>
      <c r="E20" s="4"/>
      <c r="F20" s="131"/>
      <c r="G20" s="19"/>
      <c r="H20" s="253"/>
      <c r="I20" s="253"/>
      <c r="J20" s="253"/>
      <c r="K20" s="19"/>
      <c r="L20" s="4"/>
      <c r="M20" s="4"/>
      <c r="N20" s="4"/>
      <c r="O20" s="4"/>
      <c r="P20" s="4"/>
      <c r="Q20" s="4"/>
      <c r="R20" s="4"/>
      <c r="S20" s="4"/>
      <c r="T20" s="4"/>
      <c r="U20" s="4"/>
      <c r="V20" s="4"/>
      <c r="W20" s="4"/>
      <c r="X20" s="4"/>
      <c r="Y20" s="4"/>
      <c r="Z20" s="4"/>
      <c r="AA20" s="4"/>
    </row>
    <row r="21">
      <c r="A21" s="36" t="s">
        <v>123</v>
      </c>
      <c r="B21" s="80">
        <f t="shared" ref="B21:E21" si="14">B23/B22</f>
        <v>21700</v>
      </c>
      <c r="C21" s="80">
        <f t="shared" si="14"/>
        <v>21660</v>
      </c>
      <c r="D21" s="80">
        <f t="shared" si="14"/>
        <v>22654</v>
      </c>
      <c r="E21" s="80">
        <f t="shared" si="14"/>
        <v>27011</v>
      </c>
      <c r="F21" s="80">
        <v>30374.0</v>
      </c>
      <c r="G21" s="80">
        <v>33310.0</v>
      </c>
      <c r="H21" s="85">
        <v>36141.0</v>
      </c>
      <c r="I21" s="85">
        <v>39394.0</v>
      </c>
      <c r="J21" s="85">
        <v>43333.0</v>
      </c>
      <c r="L21" s="19" t="s">
        <v>187</v>
      </c>
      <c r="M21" s="4"/>
      <c r="N21" s="4"/>
      <c r="O21" s="4"/>
      <c r="P21" s="4"/>
      <c r="Q21" s="4"/>
      <c r="R21" s="4"/>
      <c r="S21" s="4"/>
      <c r="T21" s="4"/>
      <c r="U21" s="4"/>
      <c r="V21" s="4"/>
      <c r="W21" s="4"/>
      <c r="X21" s="4"/>
      <c r="Y21" s="4"/>
      <c r="Z21" s="4"/>
      <c r="AA21" s="4"/>
    </row>
    <row r="22">
      <c r="A22" s="36" t="s">
        <v>124</v>
      </c>
      <c r="B22" s="138">
        <v>225.0</v>
      </c>
      <c r="C22" s="138">
        <v>225.0</v>
      </c>
      <c r="D22" s="138">
        <v>225.0</v>
      </c>
      <c r="E22" s="138">
        <v>225.0</v>
      </c>
      <c r="F22" s="138">
        <v>225.0</v>
      </c>
      <c r="G22" s="131">
        <v>225.0</v>
      </c>
      <c r="H22" s="201">
        <v>225.0</v>
      </c>
      <c r="I22" s="201">
        <v>225.0</v>
      </c>
      <c r="J22" s="201">
        <v>225.0</v>
      </c>
      <c r="K22" s="4"/>
      <c r="L22" s="4"/>
      <c r="M22" s="4"/>
      <c r="N22" s="4"/>
      <c r="O22" s="4"/>
      <c r="P22" s="4"/>
      <c r="Q22" s="4"/>
      <c r="R22" s="4"/>
      <c r="S22" s="4"/>
      <c r="T22" s="4"/>
      <c r="U22" s="4"/>
      <c r="V22" s="4"/>
      <c r="W22" s="4"/>
      <c r="X22" s="4"/>
      <c r="Y22" s="4"/>
      <c r="Z22" s="4"/>
      <c r="AA22" s="4"/>
    </row>
    <row r="23">
      <c r="A23" s="36" t="s">
        <v>125</v>
      </c>
      <c r="B23" s="138">
        <v>4882500.0</v>
      </c>
      <c r="C23" s="138">
        <v>4873500.0</v>
      </c>
      <c r="D23" s="138">
        <v>5097150.0</v>
      </c>
      <c r="E23" s="138">
        <v>6077475.0</v>
      </c>
      <c r="F23" s="138">
        <f t="shared" ref="F23:J23" si="15">F21*F22</f>
        <v>6834150</v>
      </c>
      <c r="G23" s="138">
        <f t="shared" si="15"/>
        <v>7494750</v>
      </c>
      <c r="H23" s="258">
        <f t="shared" si="15"/>
        <v>8131725</v>
      </c>
      <c r="I23" s="258">
        <f t="shared" si="15"/>
        <v>8863650</v>
      </c>
      <c r="J23" s="258">
        <f t="shared" si="15"/>
        <v>9749925</v>
      </c>
      <c r="K23" s="4"/>
      <c r="L23" s="4"/>
      <c r="M23" s="4"/>
      <c r="N23" s="4"/>
      <c r="O23" s="4"/>
      <c r="P23" s="4"/>
      <c r="Q23" s="4"/>
      <c r="R23" s="4"/>
      <c r="S23" s="4"/>
      <c r="T23" s="4"/>
      <c r="U23" s="4"/>
      <c r="V23" s="4"/>
      <c r="W23" s="4"/>
      <c r="X23" s="4"/>
      <c r="Y23" s="4"/>
      <c r="Z23" s="4"/>
      <c r="AA23" s="4"/>
    </row>
    <row r="24">
      <c r="A24" s="259" t="s">
        <v>126</v>
      </c>
      <c r="B24" s="260">
        <f t="shared" ref="B24:G24" si="16">B25/B23</f>
        <v>0.02780604199</v>
      </c>
      <c r="C24" s="260">
        <f t="shared" si="16"/>
        <v>0.03566533292</v>
      </c>
      <c r="D24" s="260">
        <f t="shared" si="16"/>
        <v>0.04347664872</v>
      </c>
      <c r="E24" s="260">
        <f t="shared" si="16"/>
        <v>0.0548831546</v>
      </c>
      <c r="F24" s="260">
        <f t="shared" si="16"/>
        <v>0.0940746106</v>
      </c>
      <c r="G24" s="260">
        <f t="shared" si="16"/>
        <v>0.09677147336</v>
      </c>
      <c r="H24" s="155"/>
      <c r="I24" s="155"/>
      <c r="J24" s="155"/>
      <c r="K24" s="23"/>
      <c r="L24" s="23"/>
      <c r="M24" s="23"/>
      <c r="N24" s="23"/>
      <c r="O24" s="23"/>
      <c r="P24" s="23"/>
      <c r="Q24" s="23"/>
      <c r="R24" s="23"/>
      <c r="S24" s="23"/>
      <c r="T24" s="23"/>
      <c r="U24" s="23"/>
      <c r="V24" s="23"/>
      <c r="W24" s="23"/>
      <c r="X24" s="23"/>
      <c r="Y24" s="23"/>
      <c r="Z24" s="23"/>
      <c r="AA24" s="23"/>
    </row>
    <row r="25">
      <c r="A25" s="36" t="s">
        <v>127</v>
      </c>
      <c r="B25" s="27">
        <v>135763.0</v>
      </c>
      <c r="C25" s="27">
        <v>173815.0</v>
      </c>
      <c r="D25" s="27">
        <v>221607.0</v>
      </c>
      <c r="E25" s="27">
        <v>333551.0</v>
      </c>
      <c r="F25" s="27">
        <v>642920.0</v>
      </c>
      <c r="G25" s="131">
        <v>725278.0</v>
      </c>
      <c r="H25" s="118"/>
      <c r="I25" s="118"/>
      <c r="J25" s="118"/>
      <c r="K25" s="4"/>
      <c r="L25" s="4"/>
      <c r="M25" s="4"/>
      <c r="N25" s="4"/>
      <c r="O25" s="4"/>
      <c r="P25" s="4"/>
      <c r="Q25" s="4"/>
      <c r="R25" s="4"/>
      <c r="S25" s="4"/>
      <c r="T25" s="4"/>
      <c r="U25" s="4"/>
      <c r="V25" s="4"/>
      <c r="W25" s="4"/>
      <c r="X25" s="4"/>
      <c r="Y25" s="4"/>
      <c r="Z25" s="4"/>
      <c r="AA25" s="4"/>
    </row>
    <row r="26">
      <c r="A26" s="38"/>
      <c r="B26" s="38"/>
      <c r="C26" s="38"/>
      <c r="D26" s="4"/>
      <c r="E26" s="131"/>
      <c r="F26" s="131"/>
      <c r="G26" s="131"/>
      <c r="H26" s="201"/>
      <c r="I26" s="201"/>
      <c r="J26" s="201"/>
      <c r="K26" s="131"/>
      <c r="L26" s="4"/>
      <c r="M26" s="4"/>
      <c r="N26" s="4"/>
      <c r="O26" s="4"/>
      <c r="P26" s="4"/>
      <c r="Q26" s="4"/>
      <c r="R26" s="4"/>
      <c r="S26" s="4"/>
      <c r="T26" s="4"/>
      <c r="U26" s="4"/>
      <c r="V26" s="4"/>
      <c r="W26" s="4"/>
      <c r="X26" s="4"/>
      <c r="Y26" s="4"/>
      <c r="Z26" s="4"/>
      <c r="AA26" s="4"/>
    </row>
    <row r="27">
      <c r="A27" s="36" t="s">
        <v>131</v>
      </c>
      <c r="B27" s="102">
        <v>25016.0</v>
      </c>
      <c r="C27" s="102">
        <v>49103.0</v>
      </c>
      <c r="D27" s="102">
        <v>53051.0</v>
      </c>
      <c r="E27" s="102">
        <v>66614.0</v>
      </c>
      <c r="F27" s="138">
        <v>77147.0</v>
      </c>
      <c r="G27" s="131">
        <v>95898.0</v>
      </c>
      <c r="H27" s="201"/>
      <c r="I27" s="201"/>
      <c r="J27" s="201"/>
      <c r="K27" s="131"/>
      <c r="L27" s="4"/>
      <c r="M27" s="4"/>
      <c r="N27" s="4"/>
      <c r="O27" s="4"/>
      <c r="P27" s="4"/>
      <c r="Q27" s="4"/>
      <c r="R27" s="4"/>
      <c r="S27" s="4"/>
      <c r="T27" s="4"/>
      <c r="U27" s="4"/>
      <c r="V27" s="4"/>
      <c r="W27" s="4"/>
      <c r="X27" s="4"/>
      <c r="Y27" s="4"/>
      <c r="Z27" s="4"/>
      <c r="AA27" s="4"/>
    </row>
    <row r="28">
      <c r="A28" s="36" t="s">
        <v>132</v>
      </c>
      <c r="B28" s="439">
        <f t="shared" ref="B28:G28" si="17">B27/B25</f>
        <v>0.1842622806</v>
      </c>
      <c r="C28" s="439">
        <f t="shared" si="17"/>
        <v>0.2825015102</v>
      </c>
      <c r="D28" s="439">
        <f t="shared" si="17"/>
        <v>0.2393922575</v>
      </c>
      <c r="E28" s="439">
        <f t="shared" si="17"/>
        <v>0.1997115883</v>
      </c>
      <c r="F28" s="439">
        <f t="shared" si="17"/>
        <v>0.1199947116</v>
      </c>
      <c r="G28" s="439">
        <f t="shared" si="17"/>
        <v>0.132222403</v>
      </c>
      <c r="H28" s="201"/>
      <c r="I28" s="201"/>
      <c r="J28" s="201"/>
      <c r="K28" s="131"/>
      <c r="L28" s="4"/>
      <c r="M28" s="4"/>
      <c r="N28" s="4"/>
      <c r="O28" s="4"/>
      <c r="P28" s="4"/>
      <c r="Q28" s="4"/>
      <c r="R28" s="4"/>
      <c r="S28" s="4"/>
      <c r="T28" s="4"/>
      <c r="U28" s="4"/>
      <c r="V28" s="4"/>
      <c r="W28" s="4"/>
      <c r="X28" s="4"/>
      <c r="Y28" s="4"/>
      <c r="Z28" s="4"/>
      <c r="AA28" s="4"/>
    </row>
    <row r="29">
      <c r="A29" s="36" t="s">
        <v>133</v>
      </c>
      <c r="B29" s="447">
        <v>251.0</v>
      </c>
      <c r="C29" s="447">
        <v>492.0</v>
      </c>
      <c r="D29" s="447">
        <v>615.0</v>
      </c>
      <c r="E29" s="447">
        <v>783.0</v>
      </c>
      <c r="F29" s="448">
        <v>862.0</v>
      </c>
      <c r="G29" s="80">
        <v>1060.0</v>
      </c>
      <c r="H29" s="201"/>
      <c r="I29" s="201"/>
      <c r="J29" s="201"/>
      <c r="K29" s="131"/>
      <c r="L29" s="4"/>
      <c r="M29" s="4"/>
      <c r="N29" s="4"/>
      <c r="O29" s="4"/>
      <c r="P29" s="4"/>
      <c r="Q29" s="4"/>
      <c r="R29" s="4"/>
      <c r="S29" s="4"/>
      <c r="T29" s="4"/>
      <c r="U29" s="4"/>
      <c r="V29" s="4"/>
      <c r="W29" s="4"/>
      <c r="X29" s="4"/>
      <c r="Y29" s="4"/>
      <c r="Z29" s="4"/>
      <c r="AA29" s="4"/>
    </row>
    <row r="30">
      <c r="A30" s="259" t="s">
        <v>135</v>
      </c>
      <c r="B30" s="260">
        <f t="shared" ref="B30:G30" si="18">B29/B21</f>
        <v>0.01156682028</v>
      </c>
      <c r="C30" s="260">
        <f t="shared" si="18"/>
        <v>0.02271468144</v>
      </c>
      <c r="D30" s="260">
        <f t="shared" si="18"/>
        <v>0.02714752362</v>
      </c>
      <c r="E30" s="260">
        <f t="shared" si="18"/>
        <v>0.02898819</v>
      </c>
      <c r="F30" s="260">
        <f t="shared" si="18"/>
        <v>0.02837953513</v>
      </c>
      <c r="G30" s="260">
        <f t="shared" si="18"/>
        <v>0.03182227559</v>
      </c>
      <c r="H30" s="113"/>
      <c r="I30" s="113"/>
      <c r="J30" s="113"/>
      <c r="K30" s="112"/>
      <c r="L30" s="23"/>
      <c r="M30" s="23"/>
      <c r="N30" s="23"/>
      <c r="O30" s="23"/>
      <c r="P30" s="23"/>
      <c r="Q30" s="23"/>
      <c r="R30" s="23"/>
      <c r="S30" s="23"/>
      <c r="T30" s="23"/>
      <c r="U30" s="23"/>
      <c r="V30" s="23"/>
      <c r="W30" s="23"/>
      <c r="X30" s="23"/>
      <c r="Y30" s="23"/>
      <c r="Z30" s="23"/>
      <c r="AA30" s="23"/>
    </row>
    <row r="31">
      <c r="A31" s="38"/>
      <c r="B31" s="38"/>
      <c r="C31" s="38"/>
      <c r="D31" s="4"/>
      <c r="E31" s="131"/>
      <c r="F31" s="131"/>
      <c r="G31" s="131"/>
      <c r="H31" s="201"/>
      <c r="I31" s="201"/>
      <c r="J31" s="201"/>
      <c r="K31" s="131"/>
      <c r="L31" s="4"/>
      <c r="M31" s="4"/>
      <c r="N31" s="4"/>
      <c r="O31" s="4"/>
      <c r="P31" s="4"/>
      <c r="Q31" s="4"/>
      <c r="R31" s="4"/>
      <c r="S31" s="4"/>
      <c r="T31" s="4"/>
      <c r="U31" s="4"/>
      <c r="V31" s="4"/>
      <c r="W31" s="4"/>
      <c r="X31" s="4"/>
      <c r="Y31" s="4"/>
      <c r="Z31" s="4"/>
      <c r="AA31" s="4"/>
    </row>
    <row r="32">
      <c r="A32" s="38" t="s">
        <v>13</v>
      </c>
      <c r="B32" s="38"/>
      <c r="C32" s="38"/>
      <c r="D32" s="4"/>
      <c r="E32" s="102">
        <f t="shared" ref="E32:J32" si="19">SUM(E36:E39)</f>
        <v>108002.6</v>
      </c>
      <c r="F32" s="102">
        <f t="shared" si="19"/>
        <v>129099.86</v>
      </c>
      <c r="G32" s="102">
        <f t="shared" si="19"/>
        <v>156440</v>
      </c>
      <c r="H32" s="106">
        <f t="shared" si="19"/>
        <v>184227.4726</v>
      </c>
      <c r="I32" s="106">
        <f t="shared" si="19"/>
        <v>210578.6027</v>
      </c>
      <c r="J32" s="106">
        <f t="shared" si="19"/>
        <v>237602.7349</v>
      </c>
      <c r="K32" s="131"/>
      <c r="L32" s="4"/>
      <c r="M32" s="4"/>
      <c r="N32" s="4"/>
      <c r="O32" s="4"/>
      <c r="P32" s="4"/>
      <c r="Q32" s="4"/>
      <c r="R32" s="4"/>
      <c r="S32" s="4"/>
      <c r="T32" s="4"/>
      <c r="U32" s="4"/>
      <c r="V32" s="4"/>
      <c r="W32" s="4"/>
      <c r="X32" s="4"/>
      <c r="Y32" s="4"/>
      <c r="Z32" s="4"/>
      <c r="AA32" s="4"/>
    </row>
    <row r="33">
      <c r="A33" s="36" t="s">
        <v>136</v>
      </c>
      <c r="B33" s="38"/>
      <c r="C33" s="38"/>
      <c r="D33" s="4"/>
      <c r="E33" s="80">
        <f t="shared" ref="E33:J33" si="20">SUM(E45:E48)</f>
        <v>1160</v>
      </c>
      <c r="F33" s="80">
        <f t="shared" si="20"/>
        <v>1394</v>
      </c>
      <c r="G33" s="80">
        <f t="shared" si="20"/>
        <v>1685</v>
      </c>
      <c r="H33" s="85">
        <f t="shared" si="20"/>
        <v>1959.789319</v>
      </c>
      <c r="I33" s="85">
        <f t="shared" si="20"/>
        <v>2205.730602</v>
      </c>
      <c r="J33" s="85">
        <f t="shared" si="20"/>
        <v>2472.938619</v>
      </c>
      <c r="K33" s="131"/>
      <c r="L33" s="4"/>
      <c r="M33" s="4"/>
      <c r="N33" s="4"/>
      <c r="O33" s="4"/>
      <c r="P33" s="4"/>
      <c r="Q33" s="4"/>
      <c r="R33" s="4"/>
      <c r="S33" s="4"/>
      <c r="T33" s="4"/>
      <c r="U33" s="4"/>
      <c r="V33" s="4"/>
      <c r="W33" s="4"/>
      <c r="X33" s="4"/>
      <c r="Y33" s="4"/>
      <c r="Z33" s="4"/>
      <c r="AA33" s="4"/>
    </row>
    <row r="34">
      <c r="A34" s="259" t="s">
        <v>137</v>
      </c>
      <c r="B34" s="39"/>
      <c r="C34" s="39"/>
      <c r="D34" s="23"/>
      <c r="E34" s="22">
        <f t="shared" ref="E34:J34" si="21">E32/E33</f>
        <v>93.10568966</v>
      </c>
      <c r="F34" s="22">
        <f t="shared" si="21"/>
        <v>92.61109039</v>
      </c>
      <c r="G34" s="22">
        <f t="shared" si="21"/>
        <v>92.84272997</v>
      </c>
      <c r="H34" s="110">
        <f t="shared" si="21"/>
        <v>94.00371295</v>
      </c>
      <c r="I34" s="110">
        <f t="shared" si="21"/>
        <v>95.46886758</v>
      </c>
      <c r="J34" s="110">
        <f t="shared" si="21"/>
        <v>96.08112918</v>
      </c>
      <c r="K34" s="22"/>
      <c r="L34" s="23"/>
      <c r="M34" s="23"/>
      <c r="N34" s="23"/>
      <c r="O34" s="23"/>
      <c r="P34" s="23"/>
      <c r="Q34" s="23"/>
      <c r="R34" s="23"/>
      <c r="S34" s="23"/>
      <c r="T34" s="23"/>
      <c r="U34" s="23"/>
      <c r="V34" s="23"/>
      <c r="W34" s="23"/>
      <c r="X34" s="23"/>
      <c r="Y34" s="23"/>
      <c r="Z34" s="23"/>
      <c r="AA34" s="23"/>
    </row>
    <row r="35">
      <c r="A35" s="270" t="s">
        <v>16</v>
      </c>
      <c r="B35" s="38"/>
      <c r="C35" s="38"/>
      <c r="D35" s="4"/>
      <c r="E35" s="4"/>
      <c r="F35" s="4"/>
      <c r="G35" s="4"/>
      <c r="H35" s="118"/>
      <c r="I35" s="118"/>
      <c r="J35" s="118"/>
      <c r="K35" s="4"/>
      <c r="L35" s="4"/>
      <c r="M35" s="4"/>
      <c r="N35" s="4"/>
      <c r="O35" s="4"/>
      <c r="P35" s="4"/>
      <c r="Q35" s="4"/>
      <c r="R35" s="4"/>
      <c r="S35" s="4"/>
      <c r="T35" s="4"/>
      <c r="U35" s="4"/>
      <c r="V35" s="4"/>
      <c r="W35" s="4"/>
      <c r="X35" s="4"/>
      <c r="Y35" s="4"/>
      <c r="Z35" s="4"/>
      <c r="AA35" s="4"/>
    </row>
    <row r="36">
      <c r="A36" s="36" t="s">
        <v>17</v>
      </c>
      <c r="B36" s="38"/>
      <c r="C36" s="38"/>
      <c r="D36" s="4"/>
      <c r="E36" s="131">
        <v>46514.64</v>
      </c>
      <c r="F36" s="131">
        <v>57207.64</v>
      </c>
      <c r="G36" s="131">
        <v>73040.0</v>
      </c>
      <c r="H36" s="272">
        <f t="shared" ref="H36:J36" si="22">G36*(1+10%)</f>
        <v>80344</v>
      </c>
      <c r="I36" s="272">
        <f t="shared" si="22"/>
        <v>88378.4</v>
      </c>
      <c r="J36" s="272">
        <f t="shared" si="22"/>
        <v>97216.24</v>
      </c>
      <c r="K36" s="131"/>
      <c r="L36" s="4"/>
      <c r="M36" s="4"/>
      <c r="N36" s="4"/>
      <c r="O36" s="4"/>
      <c r="P36" s="4"/>
      <c r="Q36" s="4"/>
      <c r="R36" s="4"/>
      <c r="S36" s="4"/>
      <c r="T36" s="4"/>
      <c r="U36" s="4"/>
      <c r="V36" s="4"/>
      <c r="W36" s="4"/>
      <c r="X36" s="4"/>
      <c r="Y36" s="4"/>
      <c r="Z36" s="4"/>
      <c r="AA36" s="4"/>
    </row>
    <row r="37">
      <c r="A37" s="180" t="s">
        <v>18</v>
      </c>
      <c r="B37" s="38"/>
      <c r="C37" s="38"/>
      <c r="D37" s="4"/>
      <c r="E37" s="131">
        <v>26207.54</v>
      </c>
      <c r="F37" s="131">
        <v>32302.54</v>
      </c>
      <c r="G37" s="131">
        <v>37269.0</v>
      </c>
      <c r="H37" s="201">
        <f t="shared" ref="H37:J37" si="23">G36*H59</f>
        <v>49153.31125</v>
      </c>
      <c r="I37" s="201">
        <f t="shared" si="23"/>
        <v>54068.64237</v>
      </c>
      <c r="J37" s="201">
        <f t="shared" si="23"/>
        <v>59475.50661</v>
      </c>
      <c r="K37" s="131"/>
      <c r="L37" s="4"/>
      <c r="M37" s="4"/>
      <c r="N37" s="4"/>
      <c r="O37" s="4"/>
      <c r="P37" s="4"/>
      <c r="Q37" s="4"/>
      <c r="R37" s="4"/>
      <c r="S37" s="4"/>
      <c r="T37" s="4"/>
      <c r="U37" s="4"/>
      <c r="V37" s="4"/>
      <c r="W37" s="4"/>
      <c r="X37" s="4"/>
      <c r="Y37" s="4"/>
      <c r="Z37" s="4"/>
      <c r="AA37" s="4"/>
    </row>
    <row r="38">
      <c r="A38" s="38" t="s">
        <v>19</v>
      </c>
      <c r="B38" s="38"/>
      <c r="C38" s="38"/>
      <c r="D38" s="4"/>
      <c r="E38" s="131">
        <v>20422.42</v>
      </c>
      <c r="F38" s="131">
        <v>21688.2</v>
      </c>
      <c r="G38" s="131">
        <v>26990.0</v>
      </c>
      <c r="H38" s="201">
        <f t="shared" ref="H38:J38" si="24">G37*H60</f>
        <v>30990.92038</v>
      </c>
      <c r="I38" s="201">
        <f t="shared" si="24"/>
        <v>40873.28222</v>
      </c>
      <c r="J38" s="201">
        <f t="shared" si="24"/>
        <v>44960.61045</v>
      </c>
      <c r="K38" s="131"/>
      <c r="L38" s="4"/>
      <c r="M38" s="4"/>
      <c r="N38" s="4"/>
      <c r="O38" s="4"/>
      <c r="P38" s="4"/>
      <c r="Q38" s="4"/>
      <c r="R38" s="4"/>
      <c r="S38" s="4"/>
      <c r="T38" s="4"/>
      <c r="U38" s="4"/>
      <c r="V38" s="4"/>
      <c r="W38" s="4"/>
      <c r="X38" s="4"/>
      <c r="Y38" s="4"/>
      <c r="Z38" s="4"/>
      <c r="AA38" s="4"/>
    </row>
    <row r="39">
      <c r="A39" s="38" t="s">
        <v>20</v>
      </c>
      <c r="B39" s="38"/>
      <c r="C39" s="38"/>
      <c r="D39" s="4"/>
      <c r="E39" s="131">
        <v>14858.0</v>
      </c>
      <c r="F39" s="131">
        <v>17901.48</v>
      </c>
      <c r="G39" s="131">
        <v>19141.0</v>
      </c>
      <c r="H39" s="201">
        <f t="shared" ref="H39:J39" si="25">G38*H61</f>
        <v>23739.24099</v>
      </c>
      <c r="I39" s="201">
        <f t="shared" si="25"/>
        <v>27258.27815</v>
      </c>
      <c r="J39" s="201">
        <f t="shared" si="25"/>
        <v>35950.3778</v>
      </c>
      <c r="K39" s="131"/>
      <c r="L39" s="4"/>
      <c r="M39" s="4"/>
      <c r="N39" s="4"/>
      <c r="O39" s="4"/>
      <c r="P39" s="4"/>
      <c r="Q39" s="4"/>
      <c r="R39" s="4"/>
      <c r="S39" s="4"/>
      <c r="T39" s="4"/>
      <c r="U39" s="4"/>
      <c r="V39" s="4"/>
      <c r="W39" s="4"/>
      <c r="X39" s="4"/>
      <c r="Y39" s="4"/>
      <c r="Z39" s="4"/>
      <c r="AA39" s="4"/>
    </row>
    <row r="40">
      <c r="A40" s="38" t="s">
        <v>21</v>
      </c>
      <c r="B40" s="38"/>
      <c r="C40" s="38"/>
      <c r="D40" s="4"/>
      <c r="E40" s="131"/>
      <c r="F40" s="131">
        <v>11300.26</v>
      </c>
      <c r="G40" s="131">
        <f>G41-F40</f>
        <v>16210.74</v>
      </c>
      <c r="H40" s="201">
        <f t="shared" ref="H40:J40" si="26">G39*H62</f>
        <v>15945.44456</v>
      </c>
      <c r="I40" s="201">
        <f t="shared" si="26"/>
        <v>19776.0175</v>
      </c>
      <c r="J40" s="201">
        <f t="shared" si="26"/>
        <v>22707.55776</v>
      </c>
      <c r="K40" s="131"/>
      <c r="L40" s="4"/>
      <c r="M40" s="4"/>
      <c r="N40" s="4"/>
      <c r="O40" s="4"/>
      <c r="P40" s="4"/>
      <c r="Q40" s="4"/>
      <c r="R40" s="4"/>
      <c r="S40" s="4"/>
      <c r="T40" s="4"/>
      <c r="U40" s="4"/>
      <c r="V40" s="4"/>
      <c r="W40" s="4"/>
      <c r="X40" s="4"/>
      <c r="Y40" s="4"/>
      <c r="Z40" s="4"/>
      <c r="AA40" s="4"/>
    </row>
    <row r="41">
      <c r="A41" s="36" t="s">
        <v>85</v>
      </c>
      <c r="B41" s="38"/>
      <c r="C41" s="38"/>
      <c r="D41" s="4"/>
      <c r="E41" s="4"/>
      <c r="F41" s="131">
        <v>11300.26</v>
      </c>
      <c r="G41" s="131">
        <v>27511.0</v>
      </c>
      <c r="H41" s="73">
        <f t="shared" ref="H41:J41" si="27">G41+H40</f>
        <v>43456.44456</v>
      </c>
      <c r="I41" s="73">
        <f t="shared" si="27"/>
        <v>63232.46206</v>
      </c>
      <c r="J41" s="73">
        <f t="shared" si="27"/>
        <v>85940.01982</v>
      </c>
      <c r="K41" s="4"/>
      <c r="L41" s="4"/>
      <c r="M41" s="4"/>
      <c r="N41" s="4"/>
      <c r="O41" s="4"/>
      <c r="P41" s="4"/>
      <c r="Q41" s="4"/>
      <c r="R41" s="4"/>
      <c r="S41" s="4"/>
      <c r="T41" s="4"/>
      <c r="U41" s="4"/>
      <c r="V41" s="4"/>
      <c r="W41" s="4"/>
      <c r="X41" s="4"/>
      <c r="Y41" s="4"/>
      <c r="Z41" s="4"/>
      <c r="AA41" s="4"/>
    </row>
    <row r="42">
      <c r="A42" s="38" t="s">
        <v>22</v>
      </c>
      <c r="B42" s="38"/>
      <c r="C42" s="38"/>
      <c r="D42" s="4"/>
      <c r="E42" s="4"/>
      <c r="F42" s="27">
        <f t="shared" ref="F42:G42" si="28">E32-F41+F27-F32</f>
        <v>44749.48</v>
      </c>
      <c r="G42" s="27">
        <f t="shared" si="28"/>
        <v>41046.86</v>
      </c>
      <c r="H42" s="118"/>
      <c r="I42" s="118"/>
      <c r="J42" s="118"/>
      <c r="K42" s="4"/>
      <c r="L42" s="4"/>
      <c r="M42" s="4"/>
      <c r="N42" s="4"/>
      <c r="O42" s="4"/>
      <c r="P42" s="4"/>
      <c r="Q42" s="4"/>
      <c r="R42" s="4"/>
      <c r="S42" s="4"/>
      <c r="T42" s="4"/>
      <c r="U42" s="4"/>
      <c r="V42" s="4"/>
      <c r="W42" s="4"/>
      <c r="X42" s="4"/>
      <c r="Y42" s="4"/>
      <c r="Z42" s="4"/>
      <c r="AA42" s="4"/>
    </row>
    <row r="43">
      <c r="A43" s="259" t="s">
        <v>188</v>
      </c>
      <c r="B43" s="39"/>
      <c r="C43" s="39"/>
      <c r="D43" s="23"/>
      <c r="E43" s="23"/>
      <c r="F43" s="22">
        <f>F40</f>
        <v>11300.26</v>
      </c>
      <c r="G43" s="22">
        <f>G41-F41</f>
        <v>16210.74</v>
      </c>
      <c r="H43" s="276">
        <f t="shared" ref="H43:J43" si="29">H40</f>
        <v>15945.44456</v>
      </c>
      <c r="I43" s="276">
        <f t="shared" si="29"/>
        <v>19776.0175</v>
      </c>
      <c r="J43" s="276">
        <f t="shared" si="29"/>
        <v>22707.55776</v>
      </c>
      <c r="K43" s="23"/>
      <c r="L43" s="40"/>
      <c r="M43" s="40"/>
      <c r="N43" s="23"/>
      <c r="O43" s="23"/>
      <c r="P43" s="23"/>
      <c r="Q43" s="23"/>
      <c r="R43" s="23"/>
      <c r="S43" s="23"/>
      <c r="T43" s="23"/>
      <c r="U43" s="23"/>
      <c r="V43" s="23"/>
      <c r="W43" s="23"/>
      <c r="X43" s="23"/>
      <c r="Y43" s="23"/>
      <c r="Z43" s="23"/>
      <c r="AA43" s="23"/>
    </row>
    <row r="44">
      <c r="A44" s="285" t="s">
        <v>25</v>
      </c>
      <c r="B44" s="38"/>
      <c r="C44" s="38"/>
      <c r="D44" s="4"/>
      <c r="E44" s="80"/>
      <c r="F44" s="80"/>
      <c r="G44" s="25"/>
      <c r="H44" s="280"/>
      <c r="I44" s="280"/>
      <c r="J44" s="280"/>
      <c r="K44" s="25"/>
      <c r="L44" s="4"/>
      <c r="M44" s="4"/>
      <c r="N44" s="4"/>
      <c r="O44" s="4"/>
      <c r="P44" s="4"/>
      <c r="Q44" s="4"/>
      <c r="R44" s="4"/>
      <c r="S44" s="4"/>
      <c r="T44" s="4"/>
      <c r="U44" s="4"/>
      <c r="V44" s="4"/>
      <c r="W44" s="4"/>
      <c r="X44" s="4"/>
      <c r="Y44" s="4"/>
      <c r="Z44" s="4"/>
      <c r="AA44" s="4"/>
    </row>
    <row r="45">
      <c r="A45" s="36" t="s">
        <v>17</v>
      </c>
      <c r="B45" s="38"/>
      <c r="C45" s="38"/>
      <c r="D45" s="4"/>
      <c r="E45" s="80">
        <v>558.0</v>
      </c>
      <c r="F45" s="80">
        <v>653.0</v>
      </c>
      <c r="G45" s="25">
        <v>810.0</v>
      </c>
      <c r="H45" s="128">
        <f t="shared" ref="H45:J45" si="30">G45*(1+10%)</f>
        <v>891</v>
      </c>
      <c r="I45" s="128">
        <f t="shared" si="30"/>
        <v>980.1</v>
      </c>
      <c r="J45" s="128">
        <f t="shared" si="30"/>
        <v>1078.11</v>
      </c>
      <c r="K45" s="25"/>
      <c r="L45" s="4"/>
      <c r="M45" s="4"/>
      <c r="N45" s="4"/>
      <c r="O45" s="4"/>
      <c r="P45" s="4"/>
      <c r="Q45" s="4"/>
      <c r="R45" s="4"/>
      <c r="S45" s="4"/>
      <c r="T45" s="4"/>
      <c r="U45" s="4"/>
      <c r="V45" s="4"/>
      <c r="W45" s="4"/>
      <c r="X45" s="4"/>
      <c r="Y45" s="4"/>
      <c r="Z45" s="4"/>
      <c r="AA45" s="4"/>
    </row>
    <row r="46">
      <c r="A46" s="180" t="s">
        <v>18</v>
      </c>
      <c r="B46" s="38"/>
      <c r="C46" s="38"/>
      <c r="D46" s="4"/>
      <c r="E46" s="80">
        <v>279.0</v>
      </c>
      <c r="F46" s="80">
        <v>344.0</v>
      </c>
      <c r="G46" s="25">
        <v>387.0</v>
      </c>
      <c r="H46" s="128">
        <f t="shared" ref="H46:J46" si="31">G45*H64</f>
        <v>489.7003903</v>
      </c>
      <c r="I46" s="128">
        <f t="shared" si="31"/>
        <v>538.6704293</v>
      </c>
      <c r="J46" s="128">
        <f t="shared" si="31"/>
        <v>592.5374722</v>
      </c>
      <c r="K46" s="25"/>
      <c r="L46" s="4"/>
      <c r="M46" s="4"/>
      <c r="N46" s="4"/>
      <c r="O46" s="4"/>
      <c r="P46" s="4"/>
      <c r="Q46" s="4"/>
      <c r="R46" s="4"/>
      <c r="S46" s="4"/>
      <c r="T46" s="4"/>
      <c r="U46" s="4"/>
      <c r="V46" s="4"/>
      <c r="W46" s="4"/>
      <c r="X46" s="4"/>
      <c r="Y46" s="4"/>
      <c r="Z46" s="4"/>
      <c r="AA46" s="4"/>
    </row>
    <row r="47">
      <c r="A47" s="38" t="s">
        <v>19</v>
      </c>
      <c r="B47" s="38"/>
      <c r="C47" s="38"/>
      <c r="D47" s="4"/>
      <c r="E47" s="80">
        <v>195.0</v>
      </c>
      <c r="F47" s="80">
        <v>223.0</v>
      </c>
      <c r="G47" s="25">
        <v>294.0</v>
      </c>
      <c r="H47" s="128">
        <f t="shared" ref="H47:J47" si="32">G46*H65</f>
        <v>320.0362903</v>
      </c>
      <c r="I47" s="128">
        <f t="shared" si="32"/>
        <v>404.9661402</v>
      </c>
      <c r="J47" s="128">
        <f t="shared" si="32"/>
        <v>445.4627542</v>
      </c>
      <c r="K47" s="25"/>
      <c r="L47" s="4"/>
      <c r="M47" s="4"/>
      <c r="N47" s="4"/>
      <c r="O47" s="4"/>
      <c r="P47" s="4"/>
      <c r="Q47" s="4"/>
      <c r="R47" s="4"/>
      <c r="S47" s="4"/>
      <c r="T47" s="4"/>
      <c r="U47" s="4"/>
      <c r="V47" s="4"/>
      <c r="W47" s="4"/>
      <c r="X47" s="4"/>
      <c r="Y47" s="4"/>
      <c r="Z47" s="4"/>
      <c r="AA47" s="4"/>
    </row>
    <row r="48">
      <c r="A48" s="38" t="s">
        <v>20</v>
      </c>
      <c r="B48" s="38"/>
      <c r="C48" s="38"/>
      <c r="D48" s="4"/>
      <c r="E48" s="80">
        <v>128.0</v>
      </c>
      <c r="F48" s="80">
        <v>174.0</v>
      </c>
      <c r="G48" s="25">
        <v>194.0</v>
      </c>
      <c r="H48" s="128">
        <f t="shared" ref="H48:J48" si="33">G47*H66</f>
        <v>259.0526388</v>
      </c>
      <c r="I48" s="128">
        <f t="shared" si="33"/>
        <v>281.9940324</v>
      </c>
      <c r="J48" s="128">
        <f t="shared" si="33"/>
        <v>356.8283921</v>
      </c>
      <c r="K48" s="25"/>
      <c r="L48" s="4"/>
      <c r="M48" s="4"/>
      <c r="N48" s="4"/>
      <c r="O48" s="4"/>
      <c r="P48" s="4"/>
      <c r="Q48" s="4"/>
      <c r="R48" s="4"/>
      <c r="S48" s="4"/>
      <c r="T48" s="4"/>
      <c r="U48" s="4"/>
      <c r="V48" s="4"/>
      <c r="W48" s="4"/>
      <c r="X48" s="4"/>
      <c r="Y48" s="4"/>
      <c r="Z48" s="4"/>
      <c r="AA48" s="4"/>
    </row>
    <row r="49">
      <c r="A49" s="38" t="s">
        <v>21</v>
      </c>
      <c r="B49" s="38"/>
      <c r="C49" s="38"/>
      <c r="D49" s="4"/>
      <c r="E49" s="80"/>
      <c r="F49" s="80">
        <v>94.0</v>
      </c>
      <c r="G49" s="20">
        <f>G50-F49</f>
        <v>150</v>
      </c>
      <c r="H49" s="128">
        <f t="shared" ref="H49:J49" si="34">G48*H67</f>
        <v>154.8550647</v>
      </c>
      <c r="I49" s="128">
        <f t="shared" si="34"/>
        <v>206.781511</v>
      </c>
      <c r="J49" s="128">
        <f t="shared" si="34"/>
        <v>225.0938357</v>
      </c>
      <c r="K49" s="25"/>
      <c r="L49" s="4"/>
      <c r="M49" s="4"/>
      <c r="N49" s="4"/>
      <c r="O49" s="4"/>
      <c r="P49" s="4"/>
      <c r="Q49" s="4"/>
      <c r="R49" s="4"/>
      <c r="S49" s="4"/>
      <c r="T49" s="4"/>
      <c r="U49" s="4"/>
      <c r="V49" s="4"/>
      <c r="W49" s="4"/>
      <c r="X49" s="4"/>
      <c r="Y49" s="4"/>
      <c r="Z49" s="4"/>
      <c r="AA49" s="4"/>
    </row>
    <row r="50">
      <c r="A50" s="36" t="s">
        <v>85</v>
      </c>
      <c r="B50" s="38"/>
      <c r="C50" s="38"/>
      <c r="D50" s="4"/>
      <c r="E50" s="80"/>
      <c r="F50" s="80">
        <v>94.0</v>
      </c>
      <c r="G50" s="25">
        <v>244.0</v>
      </c>
      <c r="H50" s="128">
        <f t="shared" ref="H50:J50" si="35">G50+H49</f>
        <v>398.8550647</v>
      </c>
      <c r="I50" s="128">
        <f t="shared" si="35"/>
        <v>605.6365757</v>
      </c>
      <c r="J50" s="128">
        <f t="shared" si="35"/>
        <v>830.7304114</v>
      </c>
      <c r="K50" s="4"/>
      <c r="L50" s="4"/>
      <c r="M50" s="4"/>
      <c r="N50" s="4"/>
      <c r="O50" s="4"/>
      <c r="P50" s="4"/>
      <c r="Q50" s="4"/>
      <c r="R50" s="4"/>
      <c r="S50" s="4"/>
      <c r="T50" s="4"/>
      <c r="U50" s="4"/>
      <c r="V50" s="4"/>
      <c r="W50" s="4"/>
      <c r="X50" s="4"/>
      <c r="Y50" s="4"/>
      <c r="Z50" s="4"/>
      <c r="AA50" s="4"/>
    </row>
    <row r="51">
      <c r="A51" s="38" t="s">
        <v>22</v>
      </c>
      <c r="B51" s="38"/>
      <c r="C51" s="38"/>
      <c r="D51" s="4"/>
      <c r="E51" s="80"/>
      <c r="F51" s="4"/>
      <c r="G51" s="4"/>
      <c r="H51" s="118"/>
      <c r="I51" s="118"/>
      <c r="J51" s="118"/>
      <c r="K51" s="4"/>
      <c r="L51" s="4"/>
      <c r="M51" s="4"/>
      <c r="N51" s="4"/>
      <c r="O51" s="4"/>
      <c r="P51" s="4"/>
      <c r="Q51" s="4"/>
      <c r="R51" s="4"/>
      <c r="S51" s="4"/>
      <c r="T51" s="4"/>
      <c r="U51" s="4"/>
      <c r="V51" s="4"/>
      <c r="W51" s="4"/>
      <c r="X51" s="4"/>
      <c r="Y51" s="4"/>
      <c r="Z51" s="4"/>
      <c r="AA51" s="4"/>
    </row>
    <row r="52">
      <c r="A52" s="259" t="s">
        <v>188</v>
      </c>
      <c r="B52" s="39"/>
      <c r="C52" s="39"/>
      <c r="D52" s="23"/>
      <c r="E52" s="287"/>
      <c r="F52" s="288">
        <f>F49</f>
        <v>94</v>
      </c>
      <c r="G52" s="30">
        <f>G50-F50</f>
        <v>150</v>
      </c>
      <c r="H52" s="290">
        <f t="shared" ref="H52:J52" si="36">H49</f>
        <v>154.8550647</v>
      </c>
      <c r="I52" s="290">
        <f t="shared" si="36"/>
        <v>206.781511</v>
      </c>
      <c r="J52" s="290">
        <f t="shared" si="36"/>
        <v>225.0938357</v>
      </c>
      <c r="K52" s="23"/>
      <c r="L52" s="23"/>
      <c r="M52" s="23"/>
      <c r="N52" s="23"/>
      <c r="O52" s="23"/>
      <c r="P52" s="23"/>
      <c r="Q52" s="23"/>
      <c r="R52" s="23"/>
      <c r="S52" s="23"/>
      <c r="T52" s="23"/>
      <c r="U52" s="23"/>
      <c r="V52" s="23"/>
      <c r="W52" s="23"/>
      <c r="X52" s="23"/>
      <c r="Y52" s="23"/>
      <c r="Z52" s="23"/>
      <c r="AA52" s="23"/>
    </row>
    <row r="53">
      <c r="A53" s="126" t="s">
        <v>26</v>
      </c>
      <c r="B53" s="38"/>
      <c r="C53" s="38"/>
      <c r="D53" s="4"/>
      <c r="E53" s="4"/>
      <c r="F53" s="4"/>
      <c r="G53" s="4"/>
      <c r="H53" s="118"/>
      <c r="I53" s="118"/>
      <c r="J53" s="118"/>
      <c r="K53" s="4"/>
      <c r="L53" s="4"/>
      <c r="M53" s="4"/>
      <c r="N53" s="4"/>
      <c r="O53" s="4"/>
      <c r="P53" s="4"/>
      <c r="Q53" s="4"/>
      <c r="R53" s="4"/>
      <c r="S53" s="4"/>
      <c r="T53" s="4"/>
      <c r="U53" s="4"/>
      <c r="V53" s="4"/>
      <c r="W53" s="4"/>
      <c r="X53" s="4"/>
      <c r="Y53" s="4"/>
      <c r="Z53" s="4"/>
      <c r="AA53" s="4"/>
    </row>
    <row r="54">
      <c r="A54" s="38" t="s">
        <v>27</v>
      </c>
      <c r="B54" s="27">
        <v>26550.0</v>
      </c>
      <c r="C54" s="27">
        <v>38052.0</v>
      </c>
      <c r="D54" s="27">
        <v>47792.25</v>
      </c>
      <c r="E54" s="27">
        <v>111944.25</v>
      </c>
      <c r="F54" s="27">
        <v>309368.25</v>
      </c>
      <c r="G54" s="4"/>
      <c r="H54" s="118"/>
      <c r="I54" s="118"/>
      <c r="J54" s="118"/>
      <c r="K54" s="4"/>
      <c r="L54" s="4"/>
      <c r="M54" s="4"/>
      <c r="N54" s="4"/>
      <c r="O54" s="4"/>
      <c r="P54" s="4"/>
      <c r="Q54" s="4"/>
      <c r="R54" s="4"/>
      <c r="S54" s="4"/>
      <c r="T54" s="4"/>
      <c r="U54" s="4"/>
      <c r="V54" s="4"/>
      <c r="W54" s="4"/>
      <c r="X54" s="4"/>
      <c r="Y54" s="4"/>
      <c r="Z54" s="4"/>
      <c r="AA54" s="4"/>
    </row>
    <row r="55">
      <c r="A55" s="38" t="s">
        <v>28</v>
      </c>
      <c r="B55" s="29">
        <v>3355.0</v>
      </c>
      <c r="C55" s="29">
        <v>3203.0</v>
      </c>
      <c r="D55" s="29">
        <v>3574.0</v>
      </c>
      <c r="E55" s="29">
        <v>5157.0</v>
      </c>
      <c r="F55" s="29">
        <v>5184.0</v>
      </c>
      <c r="G55" s="4"/>
      <c r="H55" s="118"/>
      <c r="I55" s="118"/>
      <c r="J55" s="118"/>
      <c r="K55" s="4"/>
      <c r="L55" s="4"/>
      <c r="M55" s="4"/>
      <c r="N55" s="4"/>
      <c r="O55" s="4"/>
      <c r="P55" s="4"/>
      <c r="Q55" s="4"/>
      <c r="R55" s="4"/>
      <c r="S55" s="4"/>
      <c r="T55" s="4"/>
      <c r="U55" s="4"/>
      <c r="V55" s="4"/>
      <c r="W55" s="4"/>
      <c r="X55" s="4"/>
      <c r="Y55" s="4"/>
      <c r="Z55" s="4"/>
      <c r="AA55" s="4"/>
    </row>
    <row r="56">
      <c r="A56" s="38" t="s">
        <v>29</v>
      </c>
      <c r="B56" s="27">
        <f t="shared" ref="B56:F56" si="37">B54/B55</f>
        <v>7.913561848</v>
      </c>
      <c r="C56" s="27">
        <f t="shared" si="37"/>
        <v>11.88011239</v>
      </c>
      <c r="D56" s="27">
        <f t="shared" si="37"/>
        <v>13.37220201</v>
      </c>
      <c r="E56" s="27">
        <f t="shared" si="37"/>
        <v>21.70724258</v>
      </c>
      <c r="F56" s="27">
        <f t="shared" si="37"/>
        <v>59.67751736</v>
      </c>
      <c r="G56" s="4"/>
      <c r="H56" s="118"/>
      <c r="I56" s="118"/>
      <c r="J56" s="118"/>
      <c r="K56" s="4"/>
      <c r="L56" s="4"/>
      <c r="M56" s="4"/>
      <c r="N56" s="4"/>
      <c r="O56" s="4"/>
      <c r="P56" s="4"/>
      <c r="Q56" s="4"/>
      <c r="R56" s="4"/>
      <c r="S56" s="4"/>
      <c r="T56" s="4"/>
      <c r="U56" s="4"/>
      <c r="V56" s="4"/>
      <c r="W56" s="4"/>
      <c r="X56" s="4"/>
      <c r="Y56" s="4"/>
      <c r="Z56" s="4"/>
      <c r="AA56" s="4"/>
    </row>
    <row r="57">
      <c r="A57" s="39" t="s">
        <v>30</v>
      </c>
      <c r="B57" s="30">
        <v>3355.0</v>
      </c>
      <c r="C57" s="30">
        <v>3203.0</v>
      </c>
      <c r="D57" s="30">
        <v>3574.0</v>
      </c>
      <c r="E57" s="30">
        <v>5157.0</v>
      </c>
      <c r="F57" s="30">
        <v>5184.0</v>
      </c>
      <c r="G57" s="21"/>
      <c r="H57" s="449"/>
      <c r="I57" s="449"/>
      <c r="J57" s="449"/>
      <c r="K57" s="21"/>
      <c r="L57" s="23"/>
      <c r="M57" s="23"/>
      <c r="N57" s="23"/>
      <c r="O57" s="23"/>
      <c r="P57" s="23"/>
      <c r="Q57" s="23"/>
      <c r="R57" s="23"/>
      <c r="S57" s="23"/>
      <c r="T57" s="23"/>
      <c r="U57" s="23"/>
      <c r="V57" s="23"/>
      <c r="W57" s="23"/>
      <c r="X57" s="23"/>
      <c r="Y57" s="23"/>
      <c r="Z57" s="23"/>
      <c r="AA57" s="23"/>
    </row>
    <row r="58">
      <c r="A58" s="1" t="s">
        <v>36</v>
      </c>
      <c r="B58" s="4"/>
      <c r="C58" s="4"/>
      <c r="D58" s="4"/>
      <c r="E58" s="4"/>
      <c r="F58" s="4"/>
      <c r="G58" s="4"/>
      <c r="H58" s="118"/>
      <c r="I58" s="118"/>
      <c r="J58" s="118"/>
      <c r="K58" s="4"/>
      <c r="L58" s="4"/>
      <c r="M58" s="4"/>
      <c r="N58" s="4"/>
      <c r="O58" s="4"/>
      <c r="P58" s="4"/>
      <c r="Q58" s="4"/>
      <c r="R58" s="4"/>
      <c r="S58" s="4"/>
      <c r="T58" s="4"/>
      <c r="U58" s="4"/>
      <c r="V58" s="4"/>
      <c r="W58" s="4"/>
      <c r="X58" s="4"/>
      <c r="Y58" s="4"/>
      <c r="Z58" s="4"/>
      <c r="AA58" s="4"/>
    </row>
    <row r="59">
      <c r="A59" s="36" t="s">
        <v>37</v>
      </c>
      <c r="B59" s="4"/>
      <c r="C59" s="4"/>
      <c r="D59" s="4"/>
      <c r="E59" s="4"/>
      <c r="F59" s="274">
        <f t="shared" ref="F59:G59" si="38">F37/E36</f>
        <v>0.6944596368</v>
      </c>
      <c r="G59" s="274">
        <f t="shared" si="38"/>
        <v>0.6514689297</v>
      </c>
      <c r="H59" s="78">
        <f t="shared" ref="H59:H62" si="40">AVERAGE(F59:G59)</f>
        <v>0.6729642832</v>
      </c>
      <c r="I59" s="78">
        <f t="shared" ref="I59:I62" si="41">AVERAGE(F59:H59)</f>
        <v>0.6729642832</v>
      </c>
      <c r="J59" s="78">
        <f t="shared" ref="J59:J62" si="42">AVERAGE(F59:I59)</f>
        <v>0.6729642832</v>
      </c>
      <c r="K59" s="4"/>
      <c r="L59" s="4"/>
      <c r="M59" s="4"/>
      <c r="N59" s="4"/>
      <c r="O59" s="4"/>
      <c r="P59" s="4"/>
      <c r="Q59" s="4"/>
      <c r="R59" s="4"/>
      <c r="S59" s="4"/>
      <c r="T59" s="4"/>
      <c r="U59" s="4"/>
      <c r="V59" s="4"/>
      <c r="W59" s="4"/>
      <c r="X59" s="4"/>
      <c r="Y59" s="4"/>
      <c r="Z59" s="4"/>
      <c r="AA59" s="4"/>
    </row>
    <row r="60">
      <c r="A60" s="38" t="s">
        <v>38</v>
      </c>
      <c r="B60" s="4"/>
      <c r="C60" s="4"/>
      <c r="D60" s="4"/>
      <c r="E60" s="4"/>
      <c r="F60" s="274">
        <f t="shared" ref="F60:G60" si="39">F38/E37</f>
        <v>0.827555734</v>
      </c>
      <c r="G60" s="274">
        <f t="shared" si="39"/>
        <v>0.8355380103</v>
      </c>
      <c r="H60" s="78">
        <f t="shared" si="40"/>
        <v>0.8315468721</v>
      </c>
      <c r="I60" s="78">
        <f t="shared" si="41"/>
        <v>0.8315468721</v>
      </c>
      <c r="J60" s="78">
        <f t="shared" si="42"/>
        <v>0.8315468721</v>
      </c>
      <c r="K60" s="4"/>
      <c r="L60" s="4"/>
      <c r="M60" s="4"/>
      <c r="N60" s="4"/>
      <c r="O60" s="4"/>
      <c r="P60" s="4"/>
      <c r="Q60" s="4"/>
      <c r="R60" s="4"/>
      <c r="S60" s="4"/>
      <c r="T60" s="4"/>
      <c r="U60" s="4"/>
      <c r="V60" s="4"/>
      <c r="W60" s="4"/>
      <c r="X60" s="4"/>
      <c r="Y60" s="4"/>
      <c r="Z60" s="4"/>
      <c r="AA60" s="4"/>
    </row>
    <row r="61">
      <c r="A61" s="38" t="s">
        <v>39</v>
      </c>
      <c r="B61" s="4"/>
      <c r="C61" s="4"/>
      <c r="D61" s="4"/>
      <c r="E61" s="4"/>
      <c r="F61" s="274">
        <f t="shared" ref="F61:G61" si="43">F39/E38</f>
        <v>0.8765601726</v>
      </c>
      <c r="G61" s="274">
        <f t="shared" si="43"/>
        <v>0.8825536467</v>
      </c>
      <c r="H61" s="78">
        <f t="shared" si="40"/>
        <v>0.8795569096</v>
      </c>
      <c r="I61" s="78">
        <f t="shared" si="41"/>
        <v>0.8795569096</v>
      </c>
      <c r="J61" s="78">
        <f t="shared" si="42"/>
        <v>0.8795569096</v>
      </c>
      <c r="K61" s="4"/>
      <c r="L61" s="4"/>
      <c r="M61" s="4"/>
      <c r="N61" s="4"/>
      <c r="O61" s="4"/>
      <c r="P61" s="4"/>
      <c r="Q61" s="4"/>
      <c r="R61" s="4"/>
      <c r="S61" s="4"/>
      <c r="T61" s="4"/>
      <c r="U61" s="4"/>
      <c r="V61" s="4"/>
      <c r="W61" s="4"/>
      <c r="X61" s="4"/>
      <c r="Y61" s="4"/>
      <c r="Z61" s="4"/>
      <c r="AA61" s="4"/>
    </row>
    <row r="62">
      <c r="A62" s="39" t="s">
        <v>40</v>
      </c>
      <c r="B62" s="23"/>
      <c r="C62" s="23"/>
      <c r="D62" s="23"/>
      <c r="E62" s="23"/>
      <c r="F62" s="291">
        <f t="shared" ref="F62:G62" si="44">F40/E39</f>
        <v>0.7605505452</v>
      </c>
      <c r="G62" s="291">
        <f t="shared" si="44"/>
        <v>0.9055530604</v>
      </c>
      <c r="H62" s="125">
        <f t="shared" si="40"/>
        <v>0.8330518028</v>
      </c>
      <c r="I62" s="125">
        <f t="shared" si="41"/>
        <v>0.8330518028</v>
      </c>
      <c r="J62" s="125">
        <f t="shared" si="42"/>
        <v>0.8330518028</v>
      </c>
      <c r="K62" s="23"/>
      <c r="L62" s="23"/>
      <c r="M62" s="23"/>
      <c r="N62" s="23"/>
      <c r="O62" s="23"/>
      <c r="P62" s="23"/>
      <c r="Q62" s="23"/>
      <c r="R62" s="23"/>
      <c r="S62" s="23"/>
      <c r="T62" s="23"/>
      <c r="U62" s="23"/>
      <c r="V62" s="23"/>
      <c r="W62" s="23"/>
      <c r="X62" s="23"/>
      <c r="Y62" s="23"/>
      <c r="Z62" s="23"/>
      <c r="AA62" s="23"/>
    </row>
    <row r="63">
      <c r="A63" s="1" t="s">
        <v>41</v>
      </c>
      <c r="B63" s="4"/>
      <c r="C63" s="4"/>
      <c r="D63" s="4"/>
      <c r="E63" s="4"/>
      <c r="F63" s="75"/>
      <c r="G63" s="4"/>
      <c r="H63" s="118"/>
      <c r="I63" s="118"/>
      <c r="J63" s="118"/>
      <c r="K63" s="4"/>
      <c r="L63" s="4"/>
      <c r="M63" s="4"/>
      <c r="N63" s="4"/>
      <c r="O63" s="4"/>
      <c r="P63" s="4"/>
      <c r="Q63" s="4"/>
      <c r="R63" s="4"/>
      <c r="S63" s="4"/>
      <c r="T63" s="4"/>
      <c r="U63" s="4"/>
      <c r="V63" s="4"/>
      <c r="W63" s="4"/>
      <c r="X63" s="4"/>
      <c r="Y63" s="4"/>
      <c r="Z63" s="4"/>
      <c r="AA63" s="4"/>
    </row>
    <row r="64">
      <c r="A64" s="36" t="s">
        <v>37</v>
      </c>
      <c r="B64" s="4"/>
      <c r="C64" s="4"/>
      <c r="D64" s="4"/>
      <c r="E64" s="4"/>
      <c r="F64" s="274">
        <f t="shared" ref="F64:G64" si="45">F46/E45</f>
        <v>0.6164874552</v>
      </c>
      <c r="G64" s="274">
        <f t="shared" si="45"/>
        <v>0.5926493109</v>
      </c>
      <c r="H64" s="78">
        <f t="shared" ref="H64:H67" si="47">AVERAGE(F64:G64)</f>
        <v>0.604568383</v>
      </c>
      <c r="I64" s="78">
        <f t="shared" ref="I64:I67" si="48">AVERAGE(F64:H64)</f>
        <v>0.604568383</v>
      </c>
      <c r="J64" s="78">
        <f t="shared" ref="J64:J67" si="49">AVERAGE(F64:I64)</f>
        <v>0.604568383</v>
      </c>
      <c r="K64" s="4"/>
      <c r="L64" s="4"/>
      <c r="M64" s="4"/>
      <c r="N64" s="4"/>
      <c r="O64" s="4"/>
      <c r="P64" s="4"/>
      <c r="Q64" s="4"/>
      <c r="R64" s="4"/>
      <c r="S64" s="4"/>
      <c r="T64" s="4"/>
      <c r="U64" s="4"/>
      <c r="V64" s="4"/>
      <c r="W64" s="4"/>
      <c r="X64" s="4"/>
      <c r="Y64" s="4"/>
      <c r="Z64" s="4"/>
      <c r="AA64" s="4"/>
    </row>
    <row r="65">
      <c r="A65" s="38" t="s">
        <v>38</v>
      </c>
      <c r="B65" s="4"/>
      <c r="C65" s="4"/>
      <c r="D65" s="4"/>
      <c r="E65" s="4"/>
      <c r="F65" s="274">
        <f t="shared" ref="F65:G65" si="46">F47/E46</f>
        <v>0.7992831541</v>
      </c>
      <c r="G65" s="274">
        <f t="shared" si="46"/>
        <v>0.8546511628</v>
      </c>
      <c r="H65" s="78">
        <f t="shared" si="47"/>
        <v>0.8269671585</v>
      </c>
      <c r="I65" s="78">
        <f t="shared" si="48"/>
        <v>0.8269671585</v>
      </c>
      <c r="J65" s="78">
        <f t="shared" si="49"/>
        <v>0.8269671585</v>
      </c>
      <c r="K65" s="4"/>
      <c r="L65" s="4"/>
      <c r="M65" s="4"/>
      <c r="N65" s="4"/>
      <c r="O65" s="4"/>
      <c r="P65" s="4"/>
      <c r="Q65" s="4"/>
      <c r="R65" s="4"/>
      <c r="S65" s="4"/>
      <c r="T65" s="4"/>
      <c r="U65" s="4"/>
      <c r="V65" s="4"/>
      <c r="W65" s="4"/>
      <c r="X65" s="4"/>
      <c r="Y65" s="4"/>
      <c r="Z65" s="4"/>
      <c r="AA65" s="4"/>
    </row>
    <row r="66">
      <c r="A66" s="38" t="s">
        <v>39</v>
      </c>
      <c r="B66" s="4"/>
      <c r="C66" s="4"/>
      <c r="D66" s="4"/>
      <c r="E66" s="4"/>
      <c r="F66" s="274">
        <f t="shared" ref="F66:G66" si="50">F48/E47</f>
        <v>0.8923076923</v>
      </c>
      <c r="G66" s="274">
        <f t="shared" si="50"/>
        <v>0.869955157</v>
      </c>
      <c r="H66" s="78">
        <f t="shared" si="47"/>
        <v>0.8811314246</v>
      </c>
      <c r="I66" s="78">
        <f t="shared" si="48"/>
        <v>0.8811314246</v>
      </c>
      <c r="J66" s="78">
        <f t="shared" si="49"/>
        <v>0.8811314246</v>
      </c>
      <c r="K66" s="4"/>
      <c r="L66" s="4"/>
      <c r="M66" s="4"/>
      <c r="N66" s="4"/>
      <c r="O66" s="4"/>
      <c r="P66" s="4"/>
      <c r="Q66" s="4"/>
      <c r="R66" s="4"/>
      <c r="S66" s="4"/>
      <c r="T66" s="4"/>
      <c r="U66" s="4"/>
      <c r="V66" s="4"/>
      <c r="W66" s="4"/>
      <c r="X66" s="4"/>
      <c r="Y66" s="4"/>
      <c r="Z66" s="4"/>
      <c r="AA66" s="4"/>
    </row>
    <row r="67">
      <c r="A67" s="39" t="s">
        <v>40</v>
      </c>
      <c r="B67" s="23"/>
      <c r="C67" s="23"/>
      <c r="D67" s="23"/>
      <c r="E67" s="23"/>
      <c r="F67" s="291">
        <f t="shared" ref="F67:G67" si="51">F49/E48</f>
        <v>0.734375</v>
      </c>
      <c r="G67" s="291">
        <f t="shared" si="51"/>
        <v>0.8620689655</v>
      </c>
      <c r="H67" s="125">
        <f t="shared" si="47"/>
        <v>0.7982219828</v>
      </c>
      <c r="I67" s="125">
        <f t="shared" si="48"/>
        <v>0.7982219828</v>
      </c>
      <c r="J67" s="125">
        <f t="shared" si="49"/>
        <v>0.7982219828</v>
      </c>
      <c r="K67" s="23"/>
      <c r="L67" s="23"/>
      <c r="M67" s="23"/>
      <c r="N67" s="23"/>
      <c r="O67" s="23"/>
      <c r="P67" s="23"/>
      <c r="Q67" s="23"/>
      <c r="R67" s="23"/>
      <c r="S67" s="23"/>
      <c r="T67" s="23"/>
      <c r="U67" s="23"/>
      <c r="V67" s="23"/>
      <c r="W67" s="23"/>
      <c r="X67" s="23"/>
      <c r="Y67" s="23"/>
      <c r="Z67" s="23"/>
      <c r="AA67" s="23"/>
    </row>
    <row r="68">
      <c r="A68" s="1" t="s">
        <v>93</v>
      </c>
      <c r="B68" s="4"/>
      <c r="C68" s="4"/>
      <c r="D68" s="4"/>
      <c r="E68" s="4"/>
      <c r="F68" s="4"/>
      <c r="G68" s="4"/>
      <c r="H68" s="118"/>
      <c r="I68" s="118"/>
      <c r="J68" s="118"/>
      <c r="K68" s="4"/>
      <c r="L68" s="4"/>
      <c r="M68" s="4"/>
      <c r="N68" s="4"/>
      <c r="O68" s="4"/>
      <c r="P68" s="4"/>
      <c r="Q68" s="4"/>
      <c r="R68" s="4"/>
      <c r="S68" s="4"/>
      <c r="T68" s="4"/>
      <c r="U68" s="4"/>
      <c r="V68" s="4"/>
      <c r="W68" s="4"/>
      <c r="X68" s="4"/>
      <c r="Y68" s="4"/>
      <c r="Z68" s="4"/>
      <c r="AA68" s="4"/>
    </row>
    <row r="69">
      <c r="A69" s="292" t="s">
        <v>17</v>
      </c>
      <c r="B69" s="4"/>
      <c r="C69" s="4"/>
      <c r="D69" s="4"/>
      <c r="E69" s="4"/>
      <c r="F69" s="75">
        <f t="shared" ref="F69:J69" si="52">F59*F60*F61*F62</f>
        <v>0.3831369848</v>
      </c>
      <c r="G69" s="75">
        <f t="shared" si="52"/>
        <v>0.4350257214</v>
      </c>
      <c r="H69" s="78">
        <f t="shared" si="52"/>
        <v>0.4100291215</v>
      </c>
      <c r="I69" s="78">
        <f t="shared" si="52"/>
        <v>0.4100291215</v>
      </c>
      <c r="J69" s="78">
        <f t="shared" si="52"/>
        <v>0.4100291215</v>
      </c>
      <c r="K69" s="4"/>
      <c r="L69" s="4"/>
      <c r="M69" s="4"/>
      <c r="N69" s="4"/>
      <c r="O69" s="4"/>
      <c r="P69" s="4"/>
      <c r="Q69" s="4"/>
      <c r="R69" s="4"/>
      <c r="S69" s="4"/>
      <c r="T69" s="4"/>
      <c r="U69" s="4"/>
      <c r="V69" s="4"/>
      <c r="W69" s="4"/>
      <c r="X69" s="4"/>
      <c r="Y69" s="4"/>
      <c r="Z69" s="4"/>
      <c r="AA69" s="4"/>
    </row>
    <row r="70">
      <c r="A70" s="293" t="s">
        <v>18</v>
      </c>
      <c r="B70" s="4"/>
      <c r="C70" s="4"/>
      <c r="D70" s="4"/>
      <c r="E70" s="4"/>
      <c r="F70" s="75">
        <f t="shared" ref="F70:J70" si="53">F60*F61*F62</f>
        <v>0.5517051885</v>
      </c>
      <c r="G70" s="75">
        <f t="shared" si="53"/>
        <v>0.6677612724</v>
      </c>
      <c r="H70" s="78">
        <f t="shared" si="53"/>
        <v>0.6092880882</v>
      </c>
      <c r="I70" s="78">
        <f t="shared" si="53"/>
        <v>0.6092880882</v>
      </c>
      <c r="J70" s="78">
        <f t="shared" si="53"/>
        <v>0.6092880882</v>
      </c>
      <c r="K70" s="4"/>
      <c r="L70" s="4"/>
      <c r="M70" s="4"/>
      <c r="N70" s="4"/>
      <c r="O70" s="4"/>
      <c r="P70" s="4"/>
      <c r="Q70" s="4"/>
      <c r="R70" s="4"/>
      <c r="S70" s="4"/>
      <c r="T70" s="4"/>
      <c r="U70" s="4"/>
      <c r="V70" s="4"/>
      <c r="W70" s="4"/>
      <c r="X70" s="4"/>
      <c r="Y70" s="4"/>
      <c r="Z70" s="4"/>
      <c r="AA70" s="4"/>
    </row>
    <row r="71">
      <c r="A71" s="292" t="s">
        <v>19</v>
      </c>
      <c r="B71" s="4"/>
      <c r="C71" s="4"/>
      <c r="D71" s="4"/>
      <c r="E71" s="4"/>
      <c r="F71" s="75">
        <f t="shared" ref="F71:J71" si="54">F61*F62</f>
        <v>0.6666683171</v>
      </c>
      <c r="G71" s="75">
        <f t="shared" si="54"/>
        <v>0.7991991557</v>
      </c>
      <c r="H71" s="78">
        <f t="shared" si="54"/>
        <v>0.7327164692</v>
      </c>
      <c r="I71" s="78">
        <f t="shared" si="54"/>
        <v>0.7327164692</v>
      </c>
      <c r="J71" s="78">
        <f t="shared" si="54"/>
        <v>0.7327164692</v>
      </c>
      <c r="K71" s="4"/>
      <c r="L71" s="4"/>
      <c r="M71" s="4"/>
      <c r="N71" s="4"/>
      <c r="O71" s="4"/>
      <c r="P71" s="4"/>
      <c r="Q71" s="4"/>
      <c r="R71" s="4"/>
      <c r="S71" s="4"/>
      <c r="T71" s="4"/>
      <c r="U71" s="4"/>
      <c r="V71" s="4"/>
      <c r="W71" s="4"/>
      <c r="X71" s="4"/>
      <c r="Y71" s="4"/>
      <c r="Z71" s="4"/>
      <c r="AA71" s="4"/>
    </row>
    <row r="72">
      <c r="A72" s="294" t="s">
        <v>20</v>
      </c>
      <c r="B72" s="23"/>
      <c r="C72" s="23"/>
      <c r="D72" s="23"/>
      <c r="E72" s="23"/>
      <c r="F72" s="122">
        <f t="shared" ref="F72:J72" si="55">F62</f>
        <v>0.7605505452</v>
      </c>
      <c r="G72" s="122">
        <f t="shared" si="55"/>
        <v>0.9055530604</v>
      </c>
      <c r="H72" s="125">
        <f t="shared" si="55"/>
        <v>0.8330518028</v>
      </c>
      <c r="I72" s="125">
        <f t="shared" si="55"/>
        <v>0.8330518028</v>
      </c>
      <c r="J72" s="125">
        <f t="shared" si="55"/>
        <v>0.8330518028</v>
      </c>
      <c r="K72" s="23"/>
      <c r="L72" s="23"/>
      <c r="M72" s="23"/>
      <c r="N72" s="23"/>
      <c r="O72" s="23"/>
      <c r="P72" s="23"/>
      <c r="Q72" s="23"/>
      <c r="R72" s="23"/>
      <c r="S72" s="23"/>
      <c r="T72" s="23"/>
      <c r="U72" s="23"/>
      <c r="V72" s="23"/>
      <c r="W72" s="23"/>
      <c r="X72" s="23"/>
      <c r="Y72" s="23"/>
      <c r="Z72" s="23"/>
      <c r="AA72" s="23"/>
    </row>
    <row r="73">
      <c r="A73" s="1" t="s">
        <v>142</v>
      </c>
      <c r="B73" s="4"/>
      <c r="C73" s="4"/>
      <c r="D73" s="4"/>
      <c r="E73" s="4"/>
      <c r="F73" s="4"/>
      <c r="G73" s="4"/>
      <c r="H73" s="118"/>
      <c r="I73" s="118"/>
      <c r="J73" s="118"/>
      <c r="K73" s="4"/>
      <c r="L73" s="4"/>
      <c r="M73" s="4"/>
      <c r="N73" s="4"/>
      <c r="O73" s="4"/>
      <c r="P73" s="4"/>
      <c r="Q73" s="4"/>
      <c r="R73" s="4"/>
      <c r="S73" s="4"/>
      <c r="T73" s="4"/>
      <c r="U73" s="4"/>
      <c r="V73" s="4"/>
      <c r="W73" s="4"/>
      <c r="X73" s="4"/>
      <c r="Y73" s="4"/>
      <c r="Z73" s="4"/>
      <c r="AA73" s="4"/>
    </row>
    <row r="74">
      <c r="A74" s="292" t="s">
        <v>17</v>
      </c>
      <c r="B74" s="4"/>
      <c r="C74" s="4"/>
      <c r="D74" s="4"/>
      <c r="E74" s="4"/>
      <c r="F74" s="75">
        <f t="shared" ref="F74:F77" si="56">AVERAGE(F69)</f>
        <v>0.3831369848</v>
      </c>
      <c r="G74" s="75">
        <f t="shared" ref="G74:G77" si="57">AVERAGE(F69:G69)</f>
        <v>0.4090813531</v>
      </c>
      <c r="H74" s="295">
        <f t="shared" ref="H74:H77" si="58">AVERAGE(F69:H69)</f>
        <v>0.4093972759</v>
      </c>
      <c r="I74" s="295">
        <f t="shared" ref="I74:I77" si="59">AVERAGE(F69:I69)</f>
        <v>0.4095552373</v>
      </c>
      <c r="J74" s="295">
        <f t="shared" ref="J74:J77" si="60">AVERAGE(F69:J69)</f>
        <v>0.4096500142</v>
      </c>
      <c r="K74" s="4"/>
      <c r="L74" s="4"/>
      <c r="M74" s="4"/>
      <c r="N74" s="4"/>
      <c r="O74" s="4"/>
      <c r="P74" s="4"/>
      <c r="Q74" s="4"/>
      <c r="R74" s="4"/>
      <c r="S74" s="4"/>
      <c r="T74" s="4"/>
      <c r="U74" s="4"/>
      <c r="V74" s="4"/>
      <c r="W74" s="4"/>
      <c r="X74" s="4"/>
      <c r="Y74" s="4"/>
      <c r="Z74" s="4"/>
      <c r="AA74" s="4"/>
    </row>
    <row r="75">
      <c r="A75" s="293" t="s">
        <v>18</v>
      </c>
      <c r="B75" s="4"/>
      <c r="C75" s="4"/>
      <c r="D75" s="4"/>
      <c r="E75" s="4"/>
      <c r="F75" s="75">
        <f t="shared" si="56"/>
        <v>0.5517051885</v>
      </c>
      <c r="G75" s="75">
        <f t="shared" si="57"/>
        <v>0.6097332305</v>
      </c>
      <c r="H75" s="295">
        <f t="shared" si="58"/>
        <v>0.6095848497</v>
      </c>
      <c r="I75" s="295">
        <f t="shared" si="59"/>
        <v>0.6095106593</v>
      </c>
      <c r="J75" s="295">
        <f t="shared" si="60"/>
        <v>0.6094661451</v>
      </c>
      <c r="K75" s="4"/>
      <c r="L75" s="4"/>
      <c r="M75" s="4"/>
      <c r="N75" s="4"/>
      <c r="O75" s="4"/>
      <c r="P75" s="4"/>
      <c r="Q75" s="4"/>
      <c r="R75" s="4"/>
      <c r="S75" s="4"/>
      <c r="T75" s="4"/>
      <c r="U75" s="4"/>
      <c r="V75" s="4"/>
      <c r="W75" s="4"/>
      <c r="X75" s="4"/>
      <c r="Y75" s="4"/>
      <c r="Z75" s="4"/>
      <c r="AA75" s="4"/>
    </row>
    <row r="76">
      <c r="A76" s="292" t="s">
        <v>19</v>
      </c>
      <c r="B76" s="4"/>
      <c r="C76" s="4"/>
      <c r="D76" s="4"/>
      <c r="E76" s="4"/>
      <c r="F76" s="75">
        <f t="shared" si="56"/>
        <v>0.6666683171</v>
      </c>
      <c r="G76" s="75">
        <f t="shared" si="57"/>
        <v>0.7329337364</v>
      </c>
      <c r="H76" s="295">
        <f t="shared" si="58"/>
        <v>0.732861314</v>
      </c>
      <c r="I76" s="295">
        <f t="shared" si="59"/>
        <v>0.7328251028</v>
      </c>
      <c r="J76" s="295">
        <f t="shared" si="60"/>
        <v>0.7328033761</v>
      </c>
      <c r="K76" s="4"/>
      <c r="L76" s="4"/>
      <c r="M76" s="4"/>
      <c r="N76" s="4"/>
      <c r="O76" s="4"/>
      <c r="P76" s="4"/>
      <c r="Q76" s="4"/>
      <c r="R76" s="4"/>
      <c r="S76" s="4"/>
      <c r="T76" s="4"/>
      <c r="U76" s="4"/>
      <c r="V76" s="4"/>
      <c r="W76" s="4"/>
      <c r="X76" s="4"/>
      <c r="Y76" s="4"/>
      <c r="Z76" s="4"/>
      <c r="AA76" s="4"/>
    </row>
    <row r="77">
      <c r="A77" s="294" t="s">
        <v>20</v>
      </c>
      <c r="B77" s="23"/>
      <c r="C77" s="23"/>
      <c r="D77" s="23"/>
      <c r="E77" s="23"/>
      <c r="F77" s="122">
        <f t="shared" si="56"/>
        <v>0.7605505452</v>
      </c>
      <c r="G77" s="122">
        <f t="shared" si="57"/>
        <v>0.8330518028</v>
      </c>
      <c r="H77" s="297">
        <f t="shared" si="58"/>
        <v>0.8330518028</v>
      </c>
      <c r="I77" s="297">
        <f t="shared" si="59"/>
        <v>0.8330518028</v>
      </c>
      <c r="J77" s="297">
        <f t="shared" si="60"/>
        <v>0.8330518028</v>
      </c>
      <c r="K77" s="23"/>
      <c r="L77" s="23"/>
      <c r="M77" s="23"/>
      <c r="N77" s="23"/>
      <c r="O77" s="23"/>
      <c r="P77" s="23"/>
      <c r="Q77" s="23"/>
      <c r="R77" s="23"/>
      <c r="S77" s="23"/>
      <c r="T77" s="23"/>
      <c r="U77" s="23"/>
      <c r="V77" s="23"/>
      <c r="W77" s="23"/>
      <c r="X77" s="23"/>
      <c r="Y77" s="23"/>
      <c r="Z77" s="23"/>
      <c r="AA77" s="23"/>
    </row>
    <row r="78">
      <c r="A78" s="1" t="s">
        <v>95</v>
      </c>
      <c r="B78" s="4"/>
      <c r="C78" s="4"/>
      <c r="D78" s="4"/>
      <c r="E78" s="4"/>
      <c r="F78" s="4"/>
      <c r="G78" s="4"/>
      <c r="H78" s="118"/>
      <c r="I78" s="118"/>
      <c r="J78" s="118"/>
      <c r="K78" s="4"/>
      <c r="L78" s="4"/>
      <c r="M78" s="4"/>
      <c r="N78" s="4"/>
      <c r="O78" s="4"/>
      <c r="P78" s="4"/>
      <c r="Q78" s="4"/>
      <c r="R78" s="4"/>
      <c r="S78" s="4"/>
      <c r="T78" s="4"/>
      <c r="U78" s="4"/>
      <c r="V78" s="4"/>
      <c r="W78" s="4"/>
      <c r="X78" s="4"/>
      <c r="Y78" s="4"/>
      <c r="Z78" s="4"/>
      <c r="AA78" s="4"/>
    </row>
    <row r="79">
      <c r="A79" s="1"/>
      <c r="B79" s="4"/>
      <c r="C79" s="4"/>
      <c r="D79" s="4"/>
      <c r="E79" s="4"/>
      <c r="F79" s="4"/>
      <c r="G79" s="4"/>
      <c r="H79" s="118"/>
      <c r="I79" s="118"/>
      <c r="J79" s="118"/>
      <c r="K79" s="4"/>
      <c r="L79" s="4"/>
      <c r="M79" s="4"/>
      <c r="N79" s="4"/>
      <c r="O79" s="4"/>
      <c r="P79" s="4"/>
      <c r="Q79" s="4"/>
      <c r="R79" s="4"/>
      <c r="S79" s="4"/>
      <c r="T79" s="4"/>
      <c r="U79" s="4"/>
      <c r="V79" s="4"/>
      <c r="W79" s="4"/>
      <c r="X79" s="4"/>
      <c r="Y79" s="4"/>
      <c r="Z79" s="4"/>
      <c r="AA79" s="4"/>
    </row>
    <row r="80">
      <c r="A80" s="292" t="s">
        <v>17</v>
      </c>
      <c r="B80" s="4"/>
      <c r="C80" s="4"/>
      <c r="D80" s="4"/>
      <c r="E80" s="4"/>
      <c r="F80" s="4"/>
      <c r="G80" s="274">
        <f t="shared" ref="G80:J80" si="61">G74*70%</f>
        <v>0.2863569472</v>
      </c>
      <c r="H80" s="295">
        <f t="shared" si="61"/>
        <v>0.2865780931</v>
      </c>
      <c r="I80" s="295">
        <f t="shared" si="61"/>
        <v>0.2866886661</v>
      </c>
      <c r="J80" s="295">
        <f t="shared" si="61"/>
        <v>0.2867550099</v>
      </c>
      <c r="K80" s="4"/>
      <c r="L80" s="4"/>
      <c r="M80" s="4"/>
      <c r="N80" s="4"/>
      <c r="O80" s="4"/>
      <c r="P80" s="4"/>
      <c r="Q80" s="4"/>
      <c r="R80" s="4"/>
      <c r="S80" s="4"/>
      <c r="T80" s="4"/>
      <c r="U80" s="4"/>
      <c r="V80" s="4"/>
      <c r="W80" s="4"/>
      <c r="X80" s="4"/>
      <c r="Y80" s="4"/>
      <c r="Z80" s="4"/>
      <c r="AA80" s="4"/>
    </row>
    <row r="81">
      <c r="A81" s="293" t="s">
        <v>18</v>
      </c>
      <c r="B81" s="4"/>
      <c r="C81" s="4"/>
      <c r="D81" s="4"/>
      <c r="E81" s="4"/>
      <c r="F81" s="4"/>
      <c r="G81" s="274">
        <f t="shared" ref="G81:J81" si="62">G75*70%</f>
        <v>0.4268132613</v>
      </c>
      <c r="H81" s="295">
        <f t="shared" si="62"/>
        <v>0.4267093948</v>
      </c>
      <c r="I81" s="295">
        <f t="shared" si="62"/>
        <v>0.4266574615</v>
      </c>
      <c r="J81" s="295">
        <f t="shared" si="62"/>
        <v>0.4266263016</v>
      </c>
      <c r="K81" s="4"/>
      <c r="L81" s="4"/>
      <c r="M81" s="4"/>
      <c r="N81" s="4"/>
      <c r="O81" s="4"/>
      <c r="P81" s="4"/>
      <c r="Q81" s="4"/>
      <c r="R81" s="4"/>
      <c r="S81" s="4"/>
      <c r="T81" s="4"/>
      <c r="U81" s="4"/>
      <c r="V81" s="4"/>
      <c r="W81" s="4"/>
      <c r="X81" s="4"/>
      <c r="Y81" s="4"/>
      <c r="Z81" s="4"/>
      <c r="AA81" s="4"/>
    </row>
    <row r="82">
      <c r="A82" s="292" t="s">
        <v>19</v>
      </c>
      <c r="B82" s="4"/>
      <c r="C82" s="4"/>
      <c r="D82" s="4"/>
      <c r="E82" s="4"/>
      <c r="F82" s="4"/>
      <c r="G82" s="274">
        <f t="shared" ref="G82:J82" si="63">G76*70%</f>
        <v>0.5130536155</v>
      </c>
      <c r="H82" s="295">
        <f t="shared" si="63"/>
        <v>0.5130029198</v>
      </c>
      <c r="I82" s="295">
        <f t="shared" si="63"/>
        <v>0.512977572</v>
      </c>
      <c r="J82" s="295">
        <f t="shared" si="63"/>
        <v>0.5129623633</v>
      </c>
      <c r="K82" s="4"/>
      <c r="L82" s="4"/>
      <c r="M82" s="4"/>
      <c r="N82" s="4"/>
      <c r="O82" s="4"/>
      <c r="P82" s="4"/>
      <c r="Q82" s="4"/>
      <c r="R82" s="4"/>
      <c r="S82" s="4"/>
      <c r="T82" s="4"/>
      <c r="U82" s="4"/>
      <c r="V82" s="4"/>
      <c r="W82" s="4"/>
      <c r="X82" s="4"/>
      <c r="Y82" s="4"/>
      <c r="Z82" s="4"/>
      <c r="AA82" s="4"/>
    </row>
    <row r="83">
      <c r="A83" s="294" t="s">
        <v>20</v>
      </c>
      <c r="B83" s="23"/>
      <c r="C83" s="23"/>
      <c r="D83" s="23"/>
      <c r="E83" s="23"/>
      <c r="F83" s="23"/>
      <c r="G83" s="291">
        <f t="shared" ref="G83:J83" si="64">G77*70%</f>
        <v>0.583136262</v>
      </c>
      <c r="H83" s="297">
        <f t="shared" si="64"/>
        <v>0.583136262</v>
      </c>
      <c r="I83" s="297">
        <f t="shared" si="64"/>
        <v>0.583136262</v>
      </c>
      <c r="J83" s="297">
        <f t="shared" si="64"/>
        <v>0.583136262</v>
      </c>
      <c r="K83" s="23"/>
      <c r="L83" s="23"/>
      <c r="M83" s="23"/>
      <c r="N83" s="23"/>
      <c r="O83" s="23"/>
      <c r="P83" s="23"/>
      <c r="Q83" s="23"/>
      <c r="R83" s="23"/>
      <c r="S83" s="23"/>
      <c r="T83" s="23"/>
      <c r="U83" s="23"/>
      <c r="V83" s="23"/>
      <c r="W83" s="23"/>
      <c r="X83" s="23"/>
      <c r="Y83" s="23"/>
      <c r="Z83" s="23"/>
      <c r="AA83" s="23"/>
    </row>
    <row r="84">
      <c r="A84" s="1" t="s">
        <v>96</v>
      </c>
      <c r="B84" s="4"/>
      <c r="C84" s="4"/>
      <c r="D84" s="4"/>
      <c r="E84" s="4"/>
      <c r="F84" s="4"/>
      <c r="G84" s="4"/>
      <c r="H84" s="118"/>
      <c r="I84" s="118"/>
      <c r="J84" s="118"/>
      <c r="K84" s="4"/>
      <c r="L84" s="4"/>
      <c r="M84" s="4"/>
      <c r="N84" s="4"/>
      <c r="O84" s="4"/>
      <c r="P84" s="4"/>
      <c r="Q84" s="4"/>
      <c r="R84" s="4"/>
      <c r="S84" s="4"/>
      <c r="T84" s="4"/>
      <c r="U84" s="4"/>
      <c r="V84" s="4"/>
      <c r="W84" s="4"/>
      <c r="X84" s="4"/>
      <c r="Y84" s="4"/>
      <c r="Z84" s="4"/>
      <c r="AA84" s="4"/>
    </row>
    <row r="85">
      <c r="A85" s="292" t="s">
        <v>17</v>
      </c>
      <c r="B85" s="4"/>
      <c r="C85" s="4"/>
      <c r="D85" s="4"/>
      <c r="E85" s="4"/>
      <c r="F85" s="4"/>
      <c r="G85" s="27">
        <f t="shared" ref="G85:J85" si="65">G36*G80</f>
        <v>20915.51142</v>
      </c>
      <c r="H85" s="272">
        <f t="shared" si="65"/>
        <v>23024.83032</v>
      </c>
      <c r="I85" s="272">
        <f t="shared" si="65"/>
        <v>25337.08561</v>
      </c>
      <c r="J85" s="272">
        <f t="shared" si="65"/>
        <v>27877.24387</v>
      </c>
      <c r="K85" s="4"/>
      <c r="L85" s="4"/>
      <c r="M85" s="4"/>
      <c r="N85" s="4"/>
      <c r="O85" s="4"/>
      <c r="P85" s="4"/>
      <c r="Q85" s="4"/>
      <c r="R85" s="4"/>
      <c r="S85" s="4"/>
      <c r="T85" s="4"/>
      <c r="U85" s="4"/>
      <c r="V85" s="4"/>
      <c r="W85" s="4"/>
      <c r="X85" s="4"/>
      <c r="Y85" s="4"/>
      <c r="Z85" s="4"/>
      <c r="AA85" s="4"/>
    </row>
    <row r="86">
      <c r="A86" s="293" t="s">
        <v>18</v>
      </c>
      <c r="B86" s="4"/>
      <c r="C86" s="4"/>
      <c r="D86" s="4"/>
      <c r="E86" s="4"/>
      <c r="F86" s="4"/>
      <c r="G86" s="27">
        <f t="shared" ref="G86:J86" si="66">G37*G81</f>
        <v>15906.90344</v>
      </c>
      <c r="H86" s="272">
        <f t="shared" si="66"/>
        <v>20974.17969</v>
      </c>
      <c r="I86" s="272">
        <f t="shared" si="66"/>
        <v>23068.7897</v>
      </c>
      <c r="J86" s="272">
        <f t="shared" si="66"/>
        <v>25373.81542</v>
      </c>
      <c r="K86" s="4"/>
      <c r="L86" s="4"/>
      <c r="M86" s="4"/>
      <c r="N86" s="4"/>
      <c r="O86" s="4"/>
      <c r="P86" s="4"/>
      <c r="Q86" s="4"/>
      <c r="R86" s="4"/>
      <c r="S86" s="4"/>
      <c r="T86" s="4"/>
      <c r="U86" s="4"/>
      <c r="V86" s="4"/>
      <c r="W86" s="4"/>
      <c r="X86" s="4"/>
      <c r="Y86" s="4"/>
      <c r="Z86" s="4"/>
      <c r="AA86" s="4"/>
    </row>
    <row r="87">
      <c r="A87" s="292" t="s">
        <v>19</v>
      </c>
      <c r="B87" s="4"/>
      <c r="C87" s="4"/>
      <c r="D87" s="4"/>
      <c r="E87" s="4"/>
      <c r="F87" s="4"/>
      <c r="G87" s="27">
        <f t="shared" ref="G87:J87" si="67">G38*G82</f>
        <v>13847.31708</v>
      </c>
      <c r="H87" s="272">
        <f t="shared" si="67"/>
        <v>15898.43264</v>
      </c>
      <c r="I87" s="272">
        <f t="shared" si="67"/>
        <v>20967.07707</v>
      </c>
      <c r="J87" s="272">
        <f t="shared" si="67"/>
        <v>23063.10099</v>
      </c>
      <c r="K87" s="4"/>
      <c r="L87" s="4"/>
      <c r="M87" s="4"/>
      <c r="N87" s="4"/>
      <c r="O87" s="4"/>
      <c r="P87" s="4"/>
      <c r="Q87" s="4"/>
      <c r="R87" s="4"/>
      <c r="S87" s="4"/>
      <c r="T87" s="4"/>
      <c r="U87" s="4"/>
      <c r="V87" s="4"/>
      <c r="W87" s="4"/>
      <c r="X87" s="4"/>
      <c r="Y87" s="4"/>
      <c r="Z87" s="4"/>
      <c r="AA87" s="4"/>
    </row>
    <row r="88">
      <c r="A88" s="292" t="s">
        <v>20</v>
      </c>
      <c r="B88" s="4"/>
      <c r="C88" s="4"/>
      <c r="D88" s="4"/>
      <c r="E88" s="4"/>
      <c r="F88" s="4"/>
      <c r="G88" s="27">
        <f t="shared" ref="G88:J88" si="68">G39*G83</f>
        <v>11161.81119</v>
      </c>
      <c r="H88" s="272">
        <f t="shared" si="68"/>
        <v>13843.21225</v>
      </c>
      <c r="I88" s="272">
        <f t="shared" si="68"/>
        <v>15895.29043</v>
      </c>
      <c r="J88" s="272">
        <f t="shared" si="68"/>
        <v>20963.96893</v>
      </c>
      <c r="K88" s="4"/>
      <c r="L88" s="4"/>
      <c r="M88" s="4"/>
      <c r="N88" s="4"/>
      <c r="O88" s="4"/>
      <c r="P88" s="4"/>
      <c r="Q88" s="4"/>
      <c r="R88" s="4"/>
      <c r="S88" s="4"/>
      <c r="T88" s="4"/>
      <c r="U88" s="4"/>
      <c r="V88" s="4"/>
      <c r="W88" s="4"/>
      <c r="X88" s="4"/>
      <c r="Y88" s="4"/>
      <c r="Z88" s="4"/>
      <c r="AA88" s="4"/>
    </row>
    <row r="89">
      <c r="A89" s="21" t="s">
        <v>88</v>
      </c>
      <c r="B89" s="23"/>
      <c r="C89" s="23"/>
      <c r="D89" s="23"/>
      <c r="E89" s="23"/>
      <c r="F89" s="22">
        <v>36048.0</v>
      </c>
      <c r="G89" s="22">
        <f t="shared" ref="G89:J89" si="69">SUM(G85:G88)</f>
        <v>61831.54313</v>
      </c>
      <c r="H89" s="276">
        <f t="shared" si="69"/>
        <v>73740.65491</v>
      </c>
      <c r="I89" s="276">
        <f t="shared" si="69"/>
        <v>85268.24282</v>
      </c>
      <c r="J89" s="276">
        <f t="shared" si="69"/>
        <v>97278.1292</v>
      </c>
      <c r="K89" s="23"/>
      <c r="L89" s="23"/>
      <c r="M89" s="23"/>
      <c r="N89" s="23"/>
      <c r="O89" s="23"/>
      <c r="P89" s="23"/>
      <c r="Q89" s="23"/>
      <c r="R89" s="23"/>
      <c r="S89" s="23"/>
      <c r="T89" s="23"/>
      <c r="U89" s="23"/>
      <c r="V89" s="23"/>
      <c r="W89" s="23"/>
      <c r="X89" s="23"/>
      <c r="Y89" s="23"/>
      <c r="Z89" s="23"/>
      <c r="AA89" s="23"/>
    </row>
    <row r="90">
      <c r="A90" s="4"/>
      <c r="B90" s="4"/>
      <c r="C90" s="4"/>
      <c r="D90" s="4"/>
      <c r="E90" s="4"/>
      <c r="F90" s="4"/>
      <c r="G90" s="4"/>
      <c r="H90" s="118"/>
      <c r="I90" s="118"/>
      <c r="J90" s="118"/>
      <c r="K90" s="4"/>
      <c r="L90" s="4"/>
      <c r="M90" s="4"/>
      <c r="N90" s="4"/>
      <c r="O90" s="4"/>
      <c r="P90" s="4"/>
      <c r="Q90" s="4"/>
      <c r="R90" s="4"/>
      <c r="S90" s="4"/>
      <c r="T90" s="4"/>
      <c r="U90" s="4"/>
      <c r="V90" s="4"/>
      <c r="W90" s="4"/>
      <c r="X90" s="4"/>
      <c r="Y90" s="4"/>
      <c r="Z90" s="4"/>
      <c r="AA90" s="4"/>
    </row>
    <row r="91">
      <c r="A91" s="292" t="s">
        <v>98</v>
      </c>
      <c r="B91" s="4"/>
      <c r="C91" s="4"/>
      <c r="D91" s="4"/>
      <c r="E91" s="4"/>
      <c r="F91" s="27">
        <f t="shared" ref="F91:J91" si="70">F89</f>
        <v>36048</v>
      </c>
      <c r="G91" s="27">
        <f t="shared" si="70"/>
        <v>61831.54313</v>
      </c>
      <c r="H91" s="73">
        <f t="shared" si="70"/>
        <v>73740.65491</v>
      </c>
      <c r="I91" s="73">
        <f t="shared" si="70"/>
        <v>85268.24282</v>
      </c>
      <c r="J91" s="73">
        <f t="shared" si="70"/>
        <v>97278.1292</v>
      </c>
      <c r="K91" s="4"/>
      <c r="L91" s="4"/>
      <c r="M91" s="4"/>
      <c r="N91" s="4"/>
      <c r="O91" s="4"/>
      <c r="P91" s="4"/>
      <c r="Q91" s="4"/>
      <c r="R91" s="4"/>
      <c r="S91" s="4"/>
      <c r="T91" s="4"/>
      <c r="U91" s="4"/>
      <c r="V91" s="4"/>
      <c r="W91" s="4"/>
      <c r="X91" s="4"/>
      <c r="Y91" s="4"/>
      <c r="Z91" s="4"/>
      <c r="AA91" s="4"/>
    </row>
    <row r="92">
      <c r="A92" s="300" t="s">
        <v>70</v>
      </c>
      <c r="B92" s="4"/>
      <c r="C92" s="4"/>
      <c r="D92" s="4"/>
      <c r="E92" s="4"/>
      <c r="F92" s="4"/>
      <c r="G92" s="188">
        <f t="shared" ref="G92:J92" si="71">G91-F91</f>
        <v>25783.54313</v>
      </c>
      <c r="H92" s="191">
        <f t="shared" si="71"/>
        <v>11909.11177</v>
      </c>
      <c r="I92" s="191">
        <f t="shared" si="71"/>
        <v>11527.58791</v>
      </c>
      <c r="J92" s="191">
        <f t="shared" si="71"/>
        <v>12009.88638</v>
      </c>
      <c r="K92" s="4"/>
      <c r="L92" s="4"/>
      <c r="M92" s="4"/>
      <c r="N92" s="4"/>
      <c r="O92" s="4"/>
      <c r="P92" s="4"/>
      <c r="Q92" s="4"/>
      <c r="R92" s="4"/>
      <c r="S92" s="4"/>
      <c r="T92" s="4"/>
      <c r="U92" s="4"/>
      <c r="V92" s="4"/>
      <c r="W92" s="4"/>
      <c r="X92" s="4"/>
      <c r="Y92" s="4"/>
      <c r="Z92" s="4"/>
      <c r="AA92" s="4"/>
    </row>
    <row r="93">
      <c r="A93" s="292" t="s">
        <v>101</v>
      </c>
      <c r="B93" s="4"/>
      <c r="C93" s="4"/>
      <c r="D93" s="4"/>
      <c r="E93" s="4"/>
      <c r="F93" s="27">
        <f t="shared" ref="F93:J93" si="72">F41</f>
        <v>11300.26</v>
      </c>
      <c r="G93" s="27">
        <f t="shared" si="72"/>
        <v>27511</v>
      </c>
      <c r="H93" s="73">
        <f t="shared" si="72"/>
        <v>43456.44456</v>
      </c>
      <c r="I93" s="73">
        <f t="shared" si="72"/>
        <v>63232.46206</v>
      </c>
      <c r="J93" s="73">
        <f t="shared" si="72"/>
        <v>85940.01982</v>
      </c>
      <c r="K93" s="4"/>
      <c r="L93" s="4"/>
      <c r="M93" s="4"/>
      <c r="N93" s="4"/>
      <c r="O93" s="4"/>
      <c r="P93" s="4"/>
      <c r="Q93" s="4"/>
      <c r="R93" s="4"/>
      <c r="S93" s="4"/>
      <c r="T93" s="4"/>
      <c r="U93" s="4"/>
      <c r="V93" s="4"/>
      <c r="W93" s="4"/>
      <c r="X93" s="4"/>
      <c r="Y93" s="4"/>
      <c r="Z93" s="4"/>
      <c r="AA93" s="4"/>
    </row>
    <row r="94">
      <c r="A94" s="19" t="s">
        <v>103</v>
      </c>
      <c r="B94" s="4"/>
      <c r="C94" s="4"/>
      <c r="D94" s="4"/>
      <c r="E94" s="4"/>
      <c r="F94" s="4"/>
      <c r="G94" s="188">
        <f t="shared" ref="G94:J94" si="73">G93-F93</f>
        <v>16210.74</v>
      </c>
      <c r="H94" s="191">
        <f t="shared" si="73"/>
        <v>15945.44456</v>
      </c>
      <c r="I94" s="191">
        <f t="shared" si="73"/>
        <v>19776.0175</v>
      </c>
      <c r="J94" s="191">
        <f t="shared" si="73"/>
        <v>22707.55776</v>
      </c>
      <c r="K94" s="4"/>
      <c r="L94" s="4"/>
      <c r="M94" s="4"/>
      <c r="N94" s="4"/>
      <c r="O94" s="4"/>
      <c r="P94" s="4"/>
      <c r="Q94" s="4"/>
      <c r="R94" s="4"/>
      <c r="S94" s="4"/>
      <c r="T94" s="4"/>
      <c r="U94" s="4"/>
      <c r="V94" s="4"/>
      <c r="W94" s="4"/>
      <c r="X94" s="4"/>
      <c r="Y94" s="4"/>
      <c r="Z94" s="4"/>
      <c r="AA94" s="4"/>
    </row>
    <row r="95">
      <c r="A95" s="4"/>
      <c r="B95" s="4"/>
      <c r="C95" s="4"/>
      <c r="D95" s="4"/>
      <c r="E95" s="4"/>
      <c r="F95" s="4"/>
      <c r="G95" s="4"/>
      <c r="H95" s="118"/>
      <c r="I95" s="118"/>
      <c r="J95" s="118"/>
      <c r="K95" s="4"/>
      <c r="L95" s="4"/>
      <c r="M95" s="4"/>
      <c r="N95" s="4"/>
      <c r="O95" s="4"/>
      <c r="P95" s="4"/>
      <c r="Q95" s="4"/>
      <c r="R95" s="4"/>
      <c r="S95" s="4"/>
      <c r="T95" s="4"/>
      <c r="U95" s="4"/>
      <c r="V95" s="4"/>
      <c r="W95" s="4"/>
      <c r="X95" s="4"/>
      <c r="Y95" s="4"/>
      <c r="Z95" s="4"/>
      <c r="AA95" s="4"/>
    </row>
    <row r="96">
      <c r="A96" s="19"/>
      <c r="B96" s="4"/>
      <c r="C96" s="4"/>
      <c r="D96" s="4"/>
      <c r="E96" s="4"/>
      <c r="F96" s="4"/>
      <c r="G96" s="4"/>
      <c r="H96" s="118"/>
      <c r="I96" s="118"/>
      <c r="J96" s="118"/>
      <c r="K96" s="4"/>
      <c r="L96" s="4"/>
      <c r="M96" s="4"/>
      <c r="N96" s="4"/>
      <c r="O96" s="4"/>
      <c r="P96" s="4"/>
      <c r="Q96" s="4"/>
      <c r="R96" s="4"/>
      <c r="S96" s="4"/>
      <c r="T96" s="4"/>
      <c r="U96" s="4"/>
      <c r="V96" s="4"/>
      <c r="W96" s="4"/>
      <c r="X96" s="4"/>
      <c r="Y96" s="4"/>
      <c r="Z96" s="4"/>
      <c r="AA96" s="4"/>
    </row>
    <row r="97">
      <c r="A97" s="4"/>
      <c r="B97" s="4"/>
      <c r="C97" s="4"/>
      <c r="D97" s="4"/>
      <c r="E97" s="4"/>
      <c r="F97" s="4"/>
      <c r="G97" s="4"/>
      <c r="H97" s="118"/>
      <c r="I97" s="118"/>
      <c r="J97" s="118"/>
      <c r="K97" s="4"/>
      <c r="L97" s="4"/>
      <c r="M97" s="4"/>
      <c r="N97" s="4"/>
      <c r="O97" s="4"/>
      <c r="P97" s="4"/>
      <c r="Q97" s="4"/>
      <c r="R97" s="4"/>
      <c r="S97" s="4"/>
      <c r="T97" s="4"/>
      <c r="U97" s="4"/>
      <c r="V97" s="4"/>
      <c r="W97" s="4"/>
      <c r="X97" s="4"/>
      <c r="Y97" s="4"/>
      <c r="Z97" s="4"/>
      <c r="AA97" s="4"/>
    </row>
    <row r="98">
      <c r="A98" s="4"/>
      <c r="B98" s="4"/>
      <c r="C98" s="4"/>
      <c r="D98" s="4"/>
      <c r="E98" s="4"/>
      <c r="F98" s="4"/>
      <c r="G98" s="4"/>
      <c r="H98" s="118"/>
      <c r="I98" s="118"/>
      <c r="J98" s="118"/>
      <c r="K98" s="4"/>
      <c r="L98" s="4"/>
      <c r="M98" s="4"/>
      <c r="N98" s="4"/>
      <c r="O98" s="4"/>
      <c r="P98" s="4"/>
      <c r="Q98" s="4"/>
      <c r="R98" s="4"/>
      <c r="S98" s="4"/>
      <c r="T98" s="4"/>
      <c r="U98" s="4"/>
      <c r="V98" s="4"/>
      <c r="W98" s="4"/>
      <c r="X98" s="4"/>
      <c r="Y98" s="4"/>
      <c r="Z98" s="4"/>
      <c r="AA98" s="4"/>
    </row>
    <row r="99">
      <c r="A99" s="4"/>
      <c r="B99" s="4"/>
      <c r="C99" s="4"/>
      <c r="D99" s="4"/>
      <c r="E99" s="4"/>
      <c r="F99" s="4"/>
      <c r="G99" s="4"/>
      <c r="H99" s="118"/>
      <c r="I99" s="118"/>
      <c r="J99" s="118"/>
      <c r="K99" s="4"/>
      <c r="L99" s="4"/>
      <c r="M99" s="4"/>
      <c r="N99" s="4"/>
      <c r="O99" s="4"/>
      <c r="P99" s="4"/>
      <c r="Q99" s="4"/>
      <c r="R99" s="4"/>
      <c r="S99" s="4"/>
      <c r="T99" s="4"/>
      <c r="U99" s="4"/>
      <c r="V99" s="4"/>
      <c r="W99" s="4"/>
      <c r="X99" s="4"/>
      <c r="Y99" s="4"/>
      <c r="Z99" s="4"/>
      <c r="AA99" s="4"/>
    </row>
    <row r="100">
      <c r="A100" s="4"/>
      <c r="B100" s="4"/>
      <c r="C100" s="4"/>
      <c r="D100" s="4"/>
      <c r="E100" s="4"/>
      <c r="F100" s="4"/>
      <c r="G100" s="4"/>
      <c r="H100" s="118"/>
      <c r="I100" s="118"/>
      <c r="J100" s="118"/>
      <c r="K100" s="4"/>
      <c r="L100" s="4"/>
      <c r="M100" s="4"/>
      <c r="N100" s="4"/>
      <c r="O100" s="4"/>
      <c r="P100" s="4"/>
      <c r="Q100" s="4"/>
      <c r="R100" s="4"/>
      <c r="S100" s="4"/>
      <c r="T100" s="4"/>
      <c r="U100" s="4"/>
      <c r="V100" s="4"/>
      <c r="W100" s="4"/>
      <c r="X100" s="4"/>
      <c r="Y100" s="4"/>
      <c r="Z100" s="4"/>
      <c r="AA100" s="4"/>
    </row>
    <row r="101">
      <c r="A101" s="4"/>
      <c r="B101" s="4"/>
      <c r="C101" s="4"/>
      <c r="D101" s="4"/>
      <c r="E101" s="4"/>
      <c r="F101" s="4"/>
      <c r="G101" s="4"/>
      <c r="H101" s="118"/>
      <c r="I101" s="118"/>
      <c r="J101" s="118"/>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118"/>
      <c r="I102" s="118"/>
      <c r="J102" s="118"/>
      <c r="K102" s="4"/>
      <c r="L102" s="4"/>
      <c r="M102" s="4"/>
      <c r="N102" s="4"/>
      <c r="O102" s="4"/>
      <c r="P102" s="4"/>
      <c r="Q102" s="4"/>
      <c r="R102" s="4"/>
      <c r="S102" s="4"/>
      <c r="T102" s="4"/>
      <c r="U102" s="4"/>
      <c r="V102" s="4"/>
      <c r="W102" s="4"/>
      <c r="X102" s="4"/>
      <c r="Y102" s="4"/>
      <c r="Z102" s="4"/>
      <c r="AA102" s="4"/>
    </row>
    <row r="103">
      <c r="A103" s="4"/>
      <c r="B103" s="4"/>
      <c r="C103" s="4"/>
      <c r="D103" s="4"/>
      <c r="E103" s="4"/>
      <c r="F103" s="4"/>
      <c r="G103" s="4"/>
      <c r="H103" s="118"/>
      <c r="I103" s="118"/>
      <c r="J103" s="118"/>
      <c r="K103" s="4"/>
      <c r="L103" s="4"/>
      <c r="M103" s="4"/>
      <c r="N103" s="4"/>
      <c r="O103" s="4"/>
      <c r="P103" s="4"/>
      <c r="Q103" s="4"/>
      <c r="R103" s="4"/>
      <c r="S103" s="4"/>
      <c r="T103" s="4"/>
      <c r="U103" s="4"/>
      <c r="V103" s="4"/>
      <c r="W103" s="4"/>
      <c r="X103" s="4"/>
      <c r="Y103" s="4"/>
      <c r="Z103" s="4"/>
      <c r="AA103" s="4"/>
    </row>
    <row r="104">
      <c r="A104" s="4"/>
      <c r="B104" s="4"/>
      <c r="C104" s="4"/>
      <c r="D104" s="4"/>
      <c r="E104" s="4"/>
      <c r="F104" s="4"/>
      <c r="G104" s="4"/>
      <c r="H104" s="118"/>
      <c r="I104" s="118"/>
      <c r="J104" s="118"/>
      <c r="K104" s="4"/>
      <c r="L104" s="4"/>
      <c r="M104" s="4"/>
      <c r="N104" s="4"/>
      <c r="O104" s="4"/>
      <c r="P104" s="4"/>
      <c r="Q104" s="4"/>
      <c r="R104" s="4"/>
      <c r="S104" s="4"/>
      <c r="T104" s="4"/>
      <c r="U104" s="4"/>
      <c r="V104" s="4"/>
      <c r="W104" s="4"/>
      <c r="X104" s="4"/>
      <c r="Y104" s="4"/>
      <c r="Z104" s="4"/>
      <c r="AA104" s="4"/>
    </row>
    <row r="105">
      <c r="A105" s="4"/>
      <c r="B105" s="4"/>
      <c r="C105" s="4"/>
      <c r="D105" s="4"/>
      <c r="E105" s="4"/>
      <c r="F105" s="4"/>
      <c r="G105" s="4"/>
      <c r="H105" s="118"/>
      <c r="I105" s="118"/>
      <c r="J105" s="118"/>
      <c r="K105" s="4"/>
      <c r="L105" s="4"/>
      <c r="M105" s="4"/>
      <c r="N105" s="4"/>
      <c r="O105" s="4"/>
      <c r="P105" s="4"/>
      <c r="Q105" s="4"/>
      <c r="R105" s="4"/>
      <c r="S105" s="4"/>
      <c r="T105" s="4"/>
      <c r="U105" s="4"/>
      <c r="V105" s="4"/>
      <c r="W105" s="4"/>
      <c r="X105" s="4"/>
      <c r="Y105" s="4"/>
      <c r="Z105" s="4"/>
      <c r="AA105" s="4"/>
    </row>
    <row r="106">
      <c r="A106" s="4"/>
      <c r="B106" s="4"/>
      <c r="C106" s="4"/>
      <c r="D106" s="4"/>
      <c r="E106" s="4"/>
      <c r="F106" s="4"/>
      <c r="G106" s="4"/>
      <c r="H106" s="118"/>
      <c r="I106" s="118"/>
      <c r="J106" s="118"/>
      <c r="K106" s="4"/>
      <c r="L106" s="4"/>
      <c r="M106" s="4"/>
      <c r="N106" s="4"/>
      <c r="O106" s="4"/>
      <c r="P106" s="4"/>
      <c r="Q106" s="4"/>
      <c r="R106" s="4"/>
      <c r="S106" s="4"/>
      <c r="T106" s="4"/>
      <c r="U106" s="4"/>
      <c r="V106" s="4"/>
      <c r="W106" s="4"/>
      <c r="X106" s="4"/>
      <c r="Y106" s="4"/>
      <c r="Z106" s="4"/>
      <c r="AA106" s="4"/>
    </row>
    <row r="107">
      <c r="A107" s="4"/>
      <c r="B107" s="4"/>
      <c r="C107" s="4"/>
      <c r="D107" s="4"/>
      <c r="E107" s="4"/>
      <c r="F107" s="4"/>
      <c r="G107" s="4"/>
      <c r="H107" s="118"/>
      <c r="I107" s="118"/>
      <c r="J107" s="118"/>
      <c r="K107" s="4"/>
      <c r="L107" s="4"/>
      <c r="M107" s="4"/>
      <c r="N107" s="4"/>
      <c r="O107" s="4"/>
      <c r="P107" s="4"/>
      <c r="Q107" s="4"/>
      <c r="R107" s="4"/>
      <c r="S107" s="4"/>
      <c r="T107" s="4"/>
      <c r="U107" s="4"/>
      <c r="V107" s="4"/>
      <c r="W107" s="4"/>
      <c r="X107" s="4"/>
      <c r="Y107" s="4"/>
      <c r="Z107" s="4"/>
      <c r="AA107" s="4"/>
    </row>
    <row r="108">
      <c r="A108" s="4"/>
      <c r="B108" s="4"/>
      <c r="C108" s="4"/>
      <c r="D108" s="4"/>
      <c r="E108" s="4"/>
      <c r="F108" s="4"/>
      <c r="G108" s="4"/>
      <c r="H108" s="118"/>
      <c r="I108" s="118"/>
      <c r="J108" s="118"/>
      <c r="K108" s="4"/>
      <c r="L108" s="4"/>
      <c r="M108" s="4"/>
      <c r="N108" s="4"/>
      <c r="O108" s="4"/>
      <c r="P108" s="4"/>
      <c r="Q108" s="4"/>
      <c r="R108" s="4"/>
      <c r="S108" s="4"/>
      <c r="T108" s="4"/>
      <c r="U108" s="4"/>
      <c r="V108" s="4"/>
      <c r="W108" s="4"/>
      <c r="X108" s="4"/>
      <c r="Y108" s="4"/>
      <c r="Z108" s="4"/>
      <c r="AA108" s="4"/>
    </row>
    <row r="109">
      <c r="A109" s="4"/>
      <c r="B109" s="4"/>
      <c r="C109" s="4"/>
      <c r="D109" s="4"/>
      <c r="E109" s="4"/>
      <c r="F109" s="4"/>
      <c r="G109" s="4"/>
      <c r="H109" s="118"/>
      <c r="I109" s="118"/>
      <c r="J109" s="118"/>
      <c r="K109" s="4"/>
      <c r="L109" s="4"/>
      <c r="M109" s="4"/>
      <c r="N109" s="4"/>
      <c r="O109" s="4"/>
      <c r="P109" s="4"/>
      <c r="Q109" s="4"/>
      <c r="R109" s="4"/>
      <c r="S109" s="4"/>
      <c r="T109" s="4"/>
      <c r="U109" s="4"/>
      <c r="V109" s="4"/>
      <c r="W109" s="4"/>
      <c r="X109" s="4"/>
      <c r="Y109" s="4"/>
      <c r="Z109" s="4"/>
      <c r="AA109" s="4"/>
    </row>
    <row r="110">
      <c r="A110" s="4"/>
      <c r="B110" s="4"/>
      <c r="C110" s="4"/>
      <c r="D110" s="4"/>
      <c r="E110" s="4"/>
      <c r="F110" s="4"/>
      <c r="G110" s="4"/>
      <c r="H110" s="118"/>
      <c r="I110" s="118"/>
      <c r="J110" s="118"/>
      <c r="K110" s="4"/>
      <c r="L110" s="4"/>
      <c r="M110" s="4"/>
      <c r="N110" s="4"/>
      <c r="O110" s="4"/>
      <c r="P110" s="4"/>
      <c r="Q110" s="4"/>
      <c r="R110" s="4"/>
      <c r="S110" s="4"/>
      <c r="T110" s="4"/>
      <c r="U110" s="4"/>
      <c r="V110" s="4"/>
      <c r="W110" s="4"/>
      <c r="X110" s="4"/>
      <c r="Y110" s="4"/>
      <c r="Z110" s="4"/>
      <c r="AA110" s="4"/>
    </row>
    <row r="111">
      <c r="A111" s="4"/>
      <c r="B111" s="4"/>
      <c r="C111" s="4"/>
      <c r="D111" s="4"/>
      <c r="E111" s="4"/>
      <c r="F111" s="4"/>
      <c r="G111" s="4"/>
      <c r="H111" s="118"/>
      <c r="I111" s="118"/>
      <c r="J111" s="118"/>
      <c r="K111" s="4"/>
      <c r="L111" s="4"/>
      <c r="M111" s="4"/>
      <c r="N111" s="4"/>
      <c r="O111" s="4"/>
      <c r="P111" s="4"/>
      <c r="Q111" s="4"/>
      <c r="R111" s="4"/>
      <c r="S111" s="4"/>
      <c r="T111" s="4"/>
      <c r="U111" s="4"/>
      <c r="V111" s="4"/>
      <c r="W111" s="4"/>
      <c r="X111" s="4"/>
      <c r="Y111" s="4"/>
      <c r="Z111" s="4"/>
      <c r="AA111" s="4"/>
    </row>
    <row r="112">
      <c r="A112" s="4"/>
      <c r="B112" s="4"/>
      <c r="C112" s="4"/>
      <c r="D112" s="4"/>
      <c r="E112" s="4"/>
      <c r="F112" s="4"/>
      <c r="G112" s="4"/>
      <c r="H112" s="118"/>
      <c r="I112" s="118"/>
      <c r="J112" s="118"/>
      <c r="K112" s="4"/>
      <c r="L112" s="4"/>
      <c r="M112" s="4"/>
      <c r="N112" s="4"/>
      <c r="O112" s="4"/>
      <c r="P112" s="4"/>
      <c r="Q112" s="4"/>
      <c r="R112" s="4"/>
      <c r="S112" s="4"/>
      <c r="T112" s="4"/>
      <c r="U112" s="4"/>
      <c r="V112" s="4"/>
      <c r="W112" s="4"/>
      <c r="X112" s="4"/>
      <c r="Y112" s="4"/>
      <c r="Z112" s="4"/>
      <c r="AA112" s="4"/>
    </row>
    <row r="113">
      <c r="A113" s="4"/>
      <c r="B113" s="4"/>
      <c r="C113" s="4"/>
      <c r="D113" s="4"/>
      <c r="E113" s="4"/>
      <c r="F113" s="4"/>
      <c r="G113" s="4"/>
      <c r="H113" s="118"/>
      <c r="I113" s="118"/>
      <c r="J113" s="118"/>
      <c r="K113" s="4"/>
      <c r="L113" s="4"/>
      <c r="M113" s="4"/>
      <c r="N113" s="4"/>
      <c r="O113" s="4"/>
      <c r="P113" s="4"/>
      <c r="Q113" s="4"/>
      <c r="R113" s="4"/>
      <c r="S113" s="4"/>
      <c r="T113" s="4"/>
      <c r="U113" s="4"/>
      <c r="V113" s="4"/>
      <c r="W113" s="4"/>
      <c r="X113" s="4"/>
      <c r="Y113" s="4"/>
      <c r="Z113" s="4"/>
      <c r="AA113" s="4"/>
    </row>
    <row r="114">
      <c r="A114" s="4"/>
      <c r="B114" s="4"/>
      <c r="C114" s="4"/>
      <c r="D114" s="4"/>
      <c r="E114" s="4"/>
      <c r="F114" s="4"/>
      <c r="G114" s="4"/>
      <c r="H114" s="118"/>
      <c r="I114" s="118"/>
      <c r="J114" s="118"/>
      <c r="K114" s="4"/>
      <c r="L114" s="4"/>
      <c r="M114" s="4"/>
      <c r="N114" s="4"/>
      <c r="O114" s="4"/>
      <c r="P114" s="4"/>
      <c r="Q114" s="4"/>
      <c r="R114" s="4"/>
      <c r="S114" s="4"/>
      <c r="T114" s="4"/>
      <c r="U114" s="4"/>
      <c r="V114" s="4"/>
      <c r="W114" s="4"/>
      <c r="X114" s="4"/>
      <c r="Y114" s="4"/>
      <c r="Z114" s="4"/>
      <c r="AA114" s="4"/>
    </row>
    <row r="115">
      <c r="A115" s="4"/>
      <c r="B115" s="4"/>
      <c r="C115" s="4"/>
      <c r="D115" s="4"/>
      <c r="E115" s="4"/>
      <c r="F115" s="4"/>
      <c r="G115" s="4"/>
      <c r="H115" s="118"/>
      <c r="I115" s="118"/>
      <c r="J115" s="118"/>
      <c r="K115" s="4"/>
      <c r="L115" s="4"/>
      <c r="M115" s="4"/>
      <c r="N115" s="4"/>
      <c r="O115" s="4"/>
      <c r="P115" s="4"/>
      <c r="Q115" s="4"/>
      <c r="R115" s="4"/>
      <c r="S115" s="4"/>
      <c r="T115" s="4"/>
      <c r="U115" s="4"/>
      <c r="V115" s="4"/>
      <c r="W115" s="4"/>
      <c r="X115" s="4"/>
      <c r="Y115" s="4"/>
      <c r="Z115" s="4"/>
      <c r="AA115" s="4"/>
    </row>
    <row r="116">
      <c r="A116" s="4"/>
      <c r="B116" s="4"/>
      <c r="C116" s="4"/>
      <c r="D116" s="4"/>
      <c r="E116" s="4"/>
      <c r="F116" s="4"/>
      <c r="G116" s="4"/>
      <c r="H116" s="118"/>
      <c r="I116" s="118"/>
      <c r="J116" s="118"/>
      <c r="K116" s="4"/>
      <c r="L116" s="4"/>
      <c r="M116" s="4"/>
      <c r="N116" s="4"/>
      <c r="O116" s="4"/>
      <c r="P116" s="4"/>
      <c r="Q116" s="4"/>
      <c r="R116" s="4"/>
      <c r="S116" s="4"/>
      <c r="T116" s="4"/>
      <c r="U116" s="4"/>
      <c r="V116" s="4"/>
      <c r="W116" s="4"/>
      <c r="X116" s="4"/>
      <c r="Y116" s="4"/>
      <c r="Z116" s="4"/>
      <c r="AA116" s="4"/>
    </row>
    <row r="117">
      <c r="A117" s="4"/>
      <c r="B117" s="4"/>
      <c r="C117" s="4"/>
      <c r="D117" s="4"/>
      <c r="E117" s="4"/>
      <c r="F117" s="4"/>
      <c r="G117" s="4"/>
      <c r="H117" s="118"/>
      <c r="I117" s="118"/>
      <c r="J117" s="118"/>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118"/>
      <c r="I118" s="118"/>
      <c r="J118" s="118"/>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118"/>
      <c r="I119" s="118"/>
      <c r="J119" s="118"/>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118"/>
      <c r="I120" s="118"/>
      <c r="J120" s="118"/>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118"/>
      <c r="I121" s="118"/>
      <c r="J121" s="118"/>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118"/>
      <c r="I122" s="118"/>
      <c r="J122" s="118"/>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118"/>
      <c r="I123" s="118"/>
      <c r="J123" s="118"/>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118"/>
      <c r="I124" s="118"/>
      <c r="J124" s="118"/>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118"/>
      <c r="I125" s="118"/>
      <c r="J125" s="118"/>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118"/>
      <c r="I126" s="118"/>
      <c r="J126" s="118"/>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118"/>
      <c r="I127" s="118"/>
      <c r="J127" s="118"/>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118"/>
      <c r="I128" s="118"/>
      <c r="J128" s="118"/>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118"/>
      <c r="I129" s="118"/>
      <c r="J129" s="118"/>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118"/>
      <c r="I130" s="118"/>
      <c r="J130" s="118"/>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118"/>
      <c r="I131" s="118"/>
      <c r="J131" s="118"/>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118"/>
      <c r="I132" s="118"/>
      <c r="J132" s="118"/>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118"/>
      <c r="I133" s="118"/>
      <c r="J133" s="118"/>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118"/>
      <c r="I134" s="118"/>
      <c r="J134" s="118"/>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118"/>
      <c r="I135" s="118"/>
      <c r="J135" s="118"/>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118"/>
      <c r="I136" s="118"/>
      <c r="J136" s="118"/>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118"/>
      <c r="I137" s="118"/>
      <c r="J137" s="118"/>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118"/>
      <c r="I138" s="118"/>
      <c r="J138" s="118"/>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118"/>
      <c r="I139" s="118"/>
      <c r="J139" s="118"/>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118"/>
      <c r="I140" s="118"/>
      <c r="J140" s="118"/>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118"/>
      <c r="I141" s="118"/>
      <c r="J141" s="118"/>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118"/>
      <c r="I142" s="118"/>
      <c r="J142" s="118"/>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118"/>
      <c r="I143" s="118"/>
      <c r="J143" s="118"/>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118"/>
      <c r="I144" s="118"/>
      <c r="J144" s="118"/>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118"/>
      <c r="I145" s="118"/>
      <c r="J145" s="118"/>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118"/>
      <c r="I146" s="118"/>
      <c r="J146" s="118"/>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118"/>
      <c r="I147" s="118"/>
      <c r="J147" s="118"/>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118"/>
      <c r="I148" s="118"/>
      <c r="J148" s="118"/>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118"/>
      <c r="I149" s="118"/>
      <c r="J149" s="118"/>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118"/>
      <c r="I150" s="118"/>
      <c r="J150" s="118"/>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118"/>
      <c r="I151" s="118"/>
      <c r="J151" s="118"/>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118"/>
      <c r="I152" s="118"/>
      <c r="J152" s="118"/>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118"/>
      <c r="I153" s="118"/>
      <c r="J153" s="118"/>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118"/>
      <c r="I154" s="118"/>
      <c r="J154" s="118"/>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118"/>
      <c r="I155" s="118"/>
      <c r="J155" s="118"/>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118"/>
      <c r="I156" s="118"/>
      <c r="J156" s="118"/>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118"/>
      <c r="I157" s="118"/>
      <c r="J157" s="118"/>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118"/>
      <c r="I158" s="118"/>
      <c r="J158" s="118"/>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118"/>
      <c r="I159" s="118"/>
      <c r="J159" s="118"/>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118"/>
      <c r="I160" s="118"/>
      <c r="J160" s="118"/>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118"/>
      <c r="I161" s="118"/>
      <c r="J161" s="118"/>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118"/>
      <c r="I162" s="118"/>
      <c r="J162" s="118"/>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118"/>
      <c r="I163" s="118"/>
      <c r="J163" s="118"/>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118"/>
      <c r="I164" s="118"/>
      <c r="J164" s="118"/>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118"/>
      <c r="I165" s="118"/>
      <c r="J165" s="118"/>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118"/>
      <c r="I166" s="118"/>
      <c r="J166" s="118"/>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118"/>
      <c r="I167" s="118"/>
      <c r="J167" s="118"/>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118"/>
      <c r="I168" s="118"/>
      <c r="J168" s="118"/>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118"/>
      <c r="I169" s="118"/>
      <c r="J169" s="118"/>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118"/>
      <c r="I170" s="118"/>
      <c r="J170" s="118"/>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118"/>
      <c r="I171" s="118"/>
      <c r="J171" s="118"/>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118"/>
      <c r="I172" s="118"/>
      <c r="J172" s="118"/>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118"/>
      <c r="I173" s="118"/>
      <c r="J173" s="118"/>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118"/>
      <c r="I174" s="118"/>
      <c r="J174" s="118"/>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118"/>
      <c r="I175" s="118"/>
      <c r="J175" s="118"/>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118"/>
      <c r="I176" s="118"/>
      <c r="J176" s="118"/>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118"/>
      <c r="I177" s="118"/>
      <c r="J177" s="118"/>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118"/>
      <c r="I178" s="118"/>
      <c r="J178" s="118"/>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118"/>
      <c r="I179" s="118"/>
      <c r="J179" s="118"/>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118"/>
      <c r="I180" s="118"/>
      <c r="J180" s="118"/>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118"/>
      <c r="I181" s="118"/>
      <c r="J181" s="118"/>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118"/>
      <c r="I182" s="118"/>
      <c r="J182" s="118"/>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118"/>
      <c r="I183" s="118"/>
      <c r="J183" s="118"/>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118"/>
      <c r="I184" s="118"/>
      <c r="J184" s="118"/>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118"/>
      <c r="I185" s="118"/>
      <c r="J185" s="118"/>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118"/>
      <c r="I186" s="118"/>
      <c r="J186" s="118"/>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118"/>
      <c r="I187" s="118"/>
      <c r="J187" s="118"/>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118"/>
      <c r="I188" s="118"/>
      <c r="J188" s="118"/>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118"/>
      <c r="I189" s="118"/>
      <c r="J189" s="118"/>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118"/>
      <c r="I190" s="118"/>
      <c r="J190" s="118"/>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118"/>
      <c r="I191" s="118"/>
      <c r="J191" s="118"/>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118"/>
      <c r="I192" s="118"/>
      <c r="J192" s="118"/>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118"/>
      <c r="I193" s="118"/>
      <c r="J193" s="118"/>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118"/>
      <c r="I194" s="118"/>
      <c r="J194" s="118"/>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118"/>
      <c r="I195" s="118"/>
      <c r="J195" s="118"/>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118"/>
      <c r="I196" s="118"/>
      <c r="J196" s="118"/>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118"/>
      <c r="I197" s="118"/>
      <c r="J197" s="118"/>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118"/>
      <c r="I198" s="118"/>
      <c r="J198" s="118"/>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118"/>
      <c r="I199" s="118"/>
      <c r="J199" s="118"/>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118"/>
      <c r="I200" s="118"/>
      <c r="J200" s="118"/>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118"/>
      <c r="I201" s="118"/>
      <c r="J201" s="118"/>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118"/>
      <c r="I202" s="118"/>
      <c r="J202" s="118"/>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118"/>
      <c r="I203" s="118"/>
      <c r="J203" s="118"/>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118"/>
      <c r="I204" s="118"/>
      <c r="J204" s="118"/>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118"/>
      <c r="I205" s="118"/>
      <c r="J205" s="118"/>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118"/>
      <c r="I206" s="118"/>
      <c r="J206" s="118"/>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118"/>
      <c r="I207" s="118"/>
      <c r="J207" s="118"/>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118"/>
      <c r="I208" s="118"/>
      <c r="J208" s="118"/>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118"/>
      <c r="I209" s="118"/>
      <c r="J209" s="118"/>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118"/>
      <c r="I210" s="118"/>
      <c r="J210" s="118"/>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118"/>
      <c r="I211" s="118"/>
      <c r="J211" s="118"/>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118"/>
      <c r="I212" s="118"/>
      <c r="J212" s="118"/>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118"/>
      <c r="I213" s="118"/>
      <c r="J213" s="118"/>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118"/>
      <c r="I214" s="118"/>
      <c r="J214" s="118"/>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118"/>
      <c r="I215" s="118"/>
      <c r="J215" s="118"/>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118"/>
      <c r="I216" s="118"/>
      <c r="J216" s="118"/>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118"/>
      <c r="I217" s="118"/>
      <c r="J217" s="118"/>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118"/>
      <c r="I218" s="118"/>
      <c r="J218" s="118"/>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118"/>
      <c r="I219" s="118"/>
      <c r="J219" s="118"/>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118"/>
      <c r="I220" s="118"/>
      <c r="J220" s="118"/>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118"/>
      <c r="I221" s="118"/>
      <c r="J221" s="118"/>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118"/>
      <c r="I222" s="118"/>
      <c r="J222" s="118"/>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118"/>
      <c r="I223" s="118"/>
      <c r="J223" s="118"/>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118"/>
      <c r="I224" s="118"/>
      <c r="J224" s="118"/>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118"/>
      <c r="I225" s="118"/>
      <c r="J225" s="118"/>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118"/>
      <c r="I226" s="118"/>
      <c r="J226" s="118"/>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118"/>
      <c r="I227" s="118"/>
      <c r="J227" s="118"/>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118"/>
      <c r="I228" s="118"/>
      <c r="J228" s="118"/>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118"/>
      <c r="I229" s="118"/>
      <c r="J229" s="118"/>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118"/>
      <c r="I230" s="118"/>
      <c r="J230" s="118"/>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118"/>
      <c r="I231" s="118"/>
      <c r="J231" s="118"/>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118"/>
      <c r="I232" s="118"/>
      <c r="J232" s="118"/>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118"/>
      <c r="I233" s="118"/>
      <c r="J233" s="118"/>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118"/>
      <c r="I234" s="118"/>
      <c r="J234" s="118"/>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118"/>
      <c r="I235" s="118"/>
      <c r="J235" s="118"/>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118"/>
      <c r="I236" s="118"/>
      <c r="J236" s="118"/>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118"/>
      <c r="I237" s="118"/>
      <c r="J237" s="118"/>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118"/>
      <c r="I238" s="118"/>
      <c r="J238" s="118"/>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118"/>
      <c r="I239" s="118"/>
      <c r="J239" s="118"/>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118"/>
      <c r="I240" s="118"/>
      <c r="J240" s="118"/>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118"/>
      <c r="I241" s="118"/>
      <c r="J241" s="118"/>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118"/>
      <c r="I242" s="118"/>
      <c r="J242" s="118"/>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118"/>
      <c r="I243" s="118"/>
      <c r="J243" s="118"/>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118"/>
      <c r="I244" s="118"/>
      <c r="J244" s="118"/>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118"/>
      <c r="I245" s="118"/>
      <c r="J245" s="118"/>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118"/>
      <c r="I246" s="118"/>
      <c r="J246" s="118"/>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118"/>
      <c r="I247" s="118"/>
      <c r="J247" s="118"/>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118"/>
      <c r="I248" s="118"/>
      <c r="J248" s="118"/>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118"/>
      <c r="I249" s="118"/>
      <c r="J249" s="118"/>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118"/>
      <c r="I250" s="118"/>
      <c r="J250" s="118"/>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118"/>
      <c r="I251" s="118"/>
      <c r="J251" s="118"/>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118"/>
      <c r="I252" s="118"/>
      <c r="J252" s="118"/>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118"/>
      <c r="I253" s="118"/>
      <c r="J253" s="118"/>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118"/>
      <c r="I254" s="118"/>
      <c r="J254" s="118"/>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118"/>
      <c r="I255" s="118"/>
      <c r="J255" s="118"/>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118"/>
      <c r="I256" s="118"/>
      <c r="J256" s="118"/>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118"/>
      <c r="I257" s="118"/>
      <c r="J257" s="118"/>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118"/>
      <c r="I258" s="118"/>
      <c r="J258" s="118"/>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118"/>
      <c r="I259" s="118"/>
      <c r="J259" s="118"/>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118"/>
      <c r="I260" s="118"/>
      <c r="J260" s="118"/>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118"/>
      <c r="I261" s="118"/>
      <c r="J261" s="118"/>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118"/>
      <c r="I262" s="118"/>
      <c r="J262" s="118"/>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118"/>
      <c r="I263" s="118"/>
      <c r="J263" s="118"/>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118"/>
      <c r="I264" s="118"/>
      <c r="J264" s="118"/>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118"/>
      <c r="I265" s="118"/>
      <c r="J265" s="118"/>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118"/>
      <c r="I266" s="118"/>
      <c r="J266" s="118"/>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118"/>
      <c r="I267" s="118"/>
      <c r="J267" s="118"/>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118"/>
      <c r="I268" s="118"/>
      <c r="J268" s="118"/>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118"/>
      <c r="I269" s="118"/>
      <c r="J269" s="118"/>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118"/>
      <c r="I270" s="118"/>
      <c r="J270" s="118"/>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118"/>
      <c r="I271" s="118"/>
      <c r="J271" s="118"/>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118"/>
      <c r="I272" s="118"/>
      <c r="J272" s="118"/>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118"/>
      <c r="I273" s="118"/>
      <c r="J273" s="118"/>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118"/>
      <c r="I274" s="118"/>
      <c r="J274" s="118"/>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118"/>
      <c r="I275" s="118"/>
      <c r="J275" s="118"/>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118"/>
      <c r="I276" s="118"/>
      <c r="J276" s="118"/>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118"/>
      <c r="I277" s="118"/>
      <c r="J277" s="118"/>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118"/>
      <c r="I278" s="118"/>
      <c r="J278" s="118"/>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118"/>
      <c r="I279" s="118"/>
      <c r="J279" s="118"/>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118"/>
      <c r="I280" s="118"/>
      <c r="J280" s="118"/>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118"/>
      <c r="I281" s="118"/>
      <c r="J281" s="118"/>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118"/>
      <c r="I282" s="118"/>
      <c r="J282" s="118"/>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118"/>
      <c r="I283" s="118"/>
      <c r="J283" s="118"/>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118"/>
      <c r="I284" s="118"/>
      <c r="J284" s="118"/>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118"/>
      <c r="I285" s="118"/>
      <c r="J285" s="118"/>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118"/>
      <c r="I286" s="118"/>
      <c r="J286" s="118"/>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118"/>
      <c r="I287" s="118"/>
      <c r="J287" s="118"/>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118"/>
      <c r="I288" s="118"/>
      <c r="J288" s="118"/>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118"/>
      <c r="I289" s="118"/>
      <c r="J289" s="118"/>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118"/>
      <c r="I290" s="118"/>
      <c r="J290" s="118"/>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118"/>
      <c r="I291" s="118"/>
      <c r="J291" s="118"/>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118"/>
      <c r="I292" s="118"/>
      <c r="J292" s="118"/>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118"/>
      <c r="I293" s="118"/>
      <c r="J293" s="118"/>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118"/>
      <c r="I294" s="118"/>
      <c r="J294" s="118"/>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118"/>
      <c r="I295" s="118"/>
      <c r="J295" s="118"/>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118"/>
      <c r="I296" s="118"/>
      <c r="J296" s="118"/>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118"/>
      <c r="I297" s="118"/>
      <c r="J297" s="118"/>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118"/>
      <c r="I298" s="118"/>
      <c r="J298" s="118"/>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118"/>
      <c r="I299" s="118"/>
      <c r="J299" s="118"/>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118"/>
      <c r="I300" s="118"/>
      <c r="J300" s="118"/>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118"/>
      <c r="I301" s="118"/>
      <c r="J301" s="118"/>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118"/>
      <c r="I302" s="118"/>
      <c r="J302" s="118"/>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118"/>
      <c r="I303" s="118"/>
      <c r="J303" s="118"/>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118"/>
      <c r="I304" s="118"/>
      <c r="J304" s="118"/>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118"/>
      <c r="I305" s="118"/>
      <c r="J305" s="118"/>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118"/>
      <c r="I306" s="118"/>
      <c r="J306" s="118"/>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118"/>
      <c r="I307" s="118"/>
      <c r="J307" s="118"/>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118"/>
      <c r="I308" s="118"/>
      <c r="J308" s="118"/>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118"/>
      <c r="I309" s="118"/>
      <c r="J309" s="118"/>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118"/>
      <c r="I310" s="118"/>
      <c r="J310" s="118"/>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118"/>
      <c r="I311" s="118"/>
      <c r="J311" s="118"/>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118"/>
      <c r="I312" s="118"/>
      <c r="J312" s="118"/>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118"/>
      <c r="I313" s="118"/>
      <c r="J313" s="118"/>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118"/>
      <c r="I314" s="118"/>
      <c r="J314" s="118"/>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118"/>
      <c r="I315" s="118"/>
      <c r="J315" s="118"/>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118"/>
      <c r="I316" s="118"/>
      <c r="J316" s="118"/>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118"/>
      <c r="I317" s="118"/>
      <c r="J317" s="118"/>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118"/>
      <c r="I318" s="118"/>
      <c r="J318" s="118"/>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118"/>
      <c r="I319" s="118"/>
      <c r="J319" s="118"/>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118"/>
      <c r="I320" s="118"/>
      <c r="J320" s="118"/>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118"/>
      <c r="I321" s="118"/>
      <c r="J321" s="118"/>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118"/>
      <c r="I322" s="118"/>
      <c r="J322" s="118"/>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118"/>
      <c r="I323" s="118"/>
      <c r="J323" s="118"/>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118"/>
      <c r="I324" s="118"/>
      <c r="J324" s="118"/>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118"/>
      <c r="I325" s="118"/>
      <c r="J325" s="118"/>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118"/>
      <c r="I326" s="118"/>
      <c r="J326" s="118"/>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118"/>
      <c r="I327" s="118"/>
      <c r="J327" s="118"/>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118"/>
      <c r="I328" s="118"/>
      <c r="J328" s="118"/>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118"/>
      <c r="I329" s="118"/>
      <c r="J329" s="118"/>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118"/>
      <c r="I330" s="118"/>
      <c r="J330" s="118"/>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118"/>
      <c r="I331" s="118"/>
      <c r="J331" s="118"/>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118"/>
      <c r="I332" s="118"/>
      <c r="J332" s="118"/>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118"/>
      <c r="I333" s="118"/>
      <c r="J333" s="118"/>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118"/>
      <c r="I334" s="118"/>
      <c r="J334" s="118"/>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118"/>
      <c r="I335" s="118"/>
      <c r="J335" s="118"/>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118"/>
      <c r="I336" s="118"/>
      <c r="J336" s="118"/>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118"/>
      <c r="I337" s="118"/>
      <c r="J337" s="118"/>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118"/>
      <c r="I338" s="118"/>
      <c r="J338" s="118"/>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118"/>
      <c r="I339" s="118"/>
      <c r="J339" s="118"/>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118"/>
      <c r="I340" s="118"/>
      <c r="J340" s="118"/>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118"/>
      <c r="I341" s="118"/>
      <c r="J341" s="118"/>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118"/>
      <c r="I342" s="118"/>
      <c r="J342" s="118"/>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118"/>
      <c r="I343" s="118"/>
      <c r="J343" s="118"/>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118"/>
      <c r="I344" s="118"/>
      <c r="J344" s="118"/>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118"/>
      <c r="I345" s="118"/>
      <c r="J345" s="118"/>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118"/>
      <c r="I346" s="118"/>
      <c r="J346" s="118"/>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118"/>
      <c r="I347" s="118"/>
      <c r="J347" s="118"/>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118"/>
      <c r="I348" s="118"/>
      <c r="J348" s="118"/>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118"/>
      <c r="I349" s="118"/>
      <c r="J349" s="118"/>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118"/>
      <c r="I350" s="118"/>
      <c r="J350" s="118"/>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118"/>
      <c r="I351" s="118"/>
      <c r="J351" s="118"/>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118"/>
      <c r="I352" s="118"/>
      <c r="J352" s="118"/>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118"/>
      <c r="I353" s="118"/>
      <c r="J353" s="118"/>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118"/>
      <c r="I354" s="118"/>
      <c r="J354" s="118"/>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118"/>
      <c r="I355" s="118"/>
      <c r="J355" s="118"/>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118"/>
      <c r="I356" s="118"/>
      <c r="J356" s="118"/>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118"/>
      <c r="I357" s="118"/>
      <c r="J357" s="118"/>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118"/>
      <c r="I358" s="118"/>
      <c r="J358" s="118"/>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118"/>
      <c r="I359" s="118"/>
      <c r="J359" s="118"/>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118"/>
      <c r="I360" s="118"/>
      <c r="J360" s="118"/>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118"/>
      <c r="I361" s="118"/>
      <c r="J361" s="118"/>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118"/>
      <c r="I362" s="118"/>
      <c r="J362" s="118"/>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118"/>
      <c r="I363" s="118"/>
      <c r="J363" s="118"/>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118"/>
      <c r="I364" s="118"/>
      <c r="J364" s="118"/>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118"/>
      <c r="I365" s="118"/>
      <c r="J365" s="118"/>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118"/>
      <c r="I366" s="118"/>
      <c r="J366" s="118"/>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118"/>
      <c r="I367" s="118"/>
      <c r="J367" s="118"/>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118"/>
      <c r="I368" s="118"/>
      <c r="J368" s="118"/>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118"/>
      <c r="I369" s="118"/>
      <c r="J369" s="118"/>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118"/>
      <c r="I370" s="118"/>
      <c r="J370" s="118"/>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118"/>
      <c r="I371" s="118"/>
      <c r="J371" s="118"/>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118"/>
      <c r="I372" s="118"/>
      <c r="J372" s="118"/>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118"/>
      <c r="I373" s="118"/>
      <c r="J373" s="118"/>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118"/>
      <c r="I374" s="118"/>
      <c r="J374" s="118"/>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118"/>
      <c r="I375" s="118"/>
      <c r="J375" s="118"/>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118"/>
      <c r="I376" s="118"/>
      <c r="J376" s="118"/>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118"/>
      <c r="I377" s="118"/>
      <c r="J377" s="118"/>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118"/>
      <c r="I378" s="118"/>
      <c r="J378" s="118"/>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118"/>
      <c r="I379" s="118"/>
      <c r="J379" s="118"/>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118"/>
      <c r="I380" s="118"/>
      <c r="J380" s="118"/>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118"/>
      <c r="I381" s="118"/>
      <c r="J381" s="118"/>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118"/>
      <c r="I382" s="118"/>
      <c r="J382" s="118"/>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118"/>
      <c r="I383" s="118"/>
      <c r="J383" s="118"/>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118"/>
      <c r="I384" s="118"/>
      <c r="J384" s="118"/>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118"/>
      <c r="I385" s="118"/>
      <c r="J385" s="118"/>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118"/>
      <c r="I386" s="118"/>
      <c r="J386" s="118"/>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118"/>
      <c r="I387" s="118"/>
      <c r="J387" s="118"/>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118"/>
      <c r="I388" s="118"/>
      <c r="J388" s="118"/>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118"/>
      <c r="I389" s="118"/>
      <c r="J389" s="118"/>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118"/>
      <c r="I390" s="118"/>
      <c r="J390" s="118"/>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118"/>
      <c r="I391" s="118"/>
      <c r="J391" s="118"/>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118"/>
      <c r="I392" s="118"/>
      <c r="J392" s="118"/>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118"/>
      <c r="I393" s="118"/>
      <c r="J393" s="118"/>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118"/>
      <c r="I394" s="118"/>
      <c r="J394" s="118"/>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118"/>
      <c r="I395" s="118"/>
      <c r="J395" s="118"/>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118"/>
      <c r="I396" s="118"/>
      <c r="J396" s="118"/>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118"/>
      <c r="I397" s="118"/>
      <c r="J397" s="118"/>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118"/>
      <c r="I398" s="118"/>
      <c r="J398" s="118"/>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118"/>
      <c r="I399" s="118"/>
      <c r="J399" s="118"/>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118"/>
      <c r="I400" s="118"/>
      <c r="J400" s="118"/>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118"/>
      <c r="I401" s="118"/>
      <c r="J401" s="118"/>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118"/>
      <c r="I402" s="118"/>
      <c r="J402" s="118"/>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118"/>
      <c r="I403" s="118"/>
      <c r="J403" s="118"/>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118"/>
      <c r="I404" s="118"/>
      <c r="J404" s="118"/>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118"/>
      <c r="I405" s="118"/>
      <c r="J405" s="118"/>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118"/>
      <c r="I406" s="118"/>
      <c r="J406" s="118"/>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118"/>
      <c r="I407" s="118"/>
      <c r="J407" s="118"/>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118"/>
      <c r="I408" s="118"/>
      <c r="J408" s="118"/>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118"/>
      <c r="I409" s="118"/>
      <c r="J409" s="118"/>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118"/>
      <c r="I410" s="118"/>
      <c r="J410" s="118"/>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118"/>
      <c r="I411" s="118"/>
      <c r="J411" s="118"/>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118"/>
      <c r="I412" s="118"/>
      <c r="J412" s="118"/>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118"/>
      <c r="I413" s="118"/>
      <c r="J413" s="118"/>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118"/>
      <c r="I414" s="118"/>
      <c r="J414" s="118"/>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118"/>
      <c r="I415" s="118"/>
      <c r="J415" s="118"/>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118"/>
      <c r="I416" s="118"/>
      <c r="J416" s="118"/>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118"/>
      <c r="I417" s="118"/>
      <c r="J417" s="118"/>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118"/>
      <c r="I418" s="118"/>
      <c r="J418" s="118"/>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118"/>
      <c r="I419" s="118"/>
      <c r="J419" s="118"/>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118"/>
      <c r="I420" s="118"/>
      <c r="J420" s="118"/>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118"/>
      <c r="I421" s="118"/>
      <c r="J421" s="118"/>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118"/>
      <c r="I422" s="118"/>
      <c r="J422" s="118"/>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118"/>
      <c r="I423" s="118"/>
      <c r="J423" s="118"/>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118"/>
      <c r="I424" s="118"/>
      <c r="J424" s="118"/>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118"/>
      <c r="I425" s="118"/>
      <c r="J425" s="118"/>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118"/>
      <c r="I426" s="118"/>
      <c r="J426" s="118"/>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118"/>
      <c r="I427" s="118"/>
      <c r="J427" s="118"/>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118"/>
      <c r="I428" s="118"/>
      <c r="J428" s="118"/>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118"/>
      <c r="I429" s="118"/>
      <c r="J429" s="118"/>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118"/>
      <c r="I430" s="118"/>
      <c r="J430" s="118"/>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118"/>
      <c r="I431" s="118"/>
      <c r="J431" s="118"/>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118"/>
      <c r="I432" s="118"/>
      <c r="J432" s="118"/>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118"/>
      <c r="I433" s="118"/>
      <c r="J433" s="118"/>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118"/>
      <c r="I434" s="118"/>
      <c r="J434" s="118"/>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118"/>
      <c r="I435" s="118"/>
      <c r="J435" s="118"/>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118"/>
      <c r="I436" s="118"/>
      <c r="J436" s="118"/>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118"/>
      <c r="I437" s="118"/>
      <c r="J437" s="118"/>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118"/>
      <c r="I438" s="118"/>
      <c r="J438" s="118"/>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118"/>
      <c r="I439" s="118"/>
      <c r="J439" s="118"/>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118"/>
      <c r="I440" s="118"/>
      <c r="J440" s="118"/>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118"/>
      <c r="I441" s="118"/>
      <c r="J441" s="118"/>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118"/>
      <c r="I442" s="118"/>
      <c r="J442" s="118"/>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118"/>
      <c r="I443" s="118"/>
      <c r="J443" s="118"/>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118"/>
      <c r="I444" s="118"/>
      <c r="J444" s="118"/>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118"/>
      <c r="I445" s="118"/>
      <c r="J445" s="118"/>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118"/>
      <c r="I446" s="118"/>
      <c r="J446" s="118"/>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118"/>
      <c r="I447" s="118"/>
      <c r="J447" s="118"/>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118"/>
      <c r="I448" s="118"/>
      <c r="J448" s="118"/>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118"/>
      <c r="I449" s="118"/>
      <c r="J449" s="118"/>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118"/>
      <c r="I450" s="118"/>
      <c r="J450" s="118"/>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118"/>
      <c r="I451" s="118"/>
      <c r="J451" s="118"/>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118"/>
      <c r="I452" s="118"/>
      <c r="J452" s="118"/>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118"/>
      <c r="I453" s="118"/>
      <c r="J453" s="118"/>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118"/>
      <c r="I454" s="118"/>
      <c r="J454" s="118"/>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118"/>
      <c r="I455" s="118"/>
      <c r="J455" s="118"/>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118"/>
      <c r="I456" s="118"/>
      <c r="J456" s="118"/>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118"/>
      <c r="I457" s="118"/>
      <c r="J457" s="118"/>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118"/>
      <c r="I458" s="118"/>
      <c r="J458" s="118"/>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118"/>
      <c r="I459" s="118"/>
      <c r="J459" s="118"/>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118"/>
      <c r="I460" s="118"/>
      <c r="J460" s="118"/>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118"/>
      <c r="I461" s="118"/>
      <c r="J461" s="118"/>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118"/>
      <c r="I462" s="118"/>
      <c r="J462" s="118"/>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118"/>
      <c r="I463" s="118"/>
      <c r="J463" s="118"/>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118"/>
      <c r="I464" s="118"/>
      <c r="J464" s="118"/>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118"/>
      <c r="I465" s="118"/>
      <c r="J465" s="118"/>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118"/>
      <c r="I466" s="118"/>
      <c r="J466" s="118"/>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118"/>
      <c r="I467" s="118"/>
      <c r="J467" s="118"/>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118"/>
      <c r="I468" s="118"/>
      <c r="J468" s="118"/>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118"/>
      <c r="I469" s="118"/>
      <c r="J469" s="118"/>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118"/>
      <c r="I470" s="118"/>
      <c r="J470" s="118"/>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118"/>
      <c r="I471" s="118"/>
      <c r="J471" s="118"/>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118"/>
      <c r="I472" s="118"/>
      <c r="J472" s="118"/>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118"/>
      <c r="I473" s="118"/>
      <c r="J473" s="118"/>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118"/>
      <c r="I474" s="118"/>
      <c r="J474" s="118"/>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118"/>
      <c r="I475" s="118"/>
      <c r="J475" s="118"/>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118"/>
      <c r="I476" s="118"/>
      <c r="J476" s="118"/>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118"/>
      <c r="I477" s="118"/>
      <c r="J477" s="118"/>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118"/>
      <c r="I478" s="118"/>
      <c r="J478" s="118"/>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118"/>
      <c r="I479" s="118"/>
      <c r="J479" s="118"/>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118"/>
      <c r="I480" s="118"/>
      <c r="J480" s="118"/>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118"/>
      <c r="I481" s="118"/>
      <c r="J481" s="118"/>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118"/>
      <c r="I482" s="118"/>
      <c r="J482" s="118"/>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118"/>
      <c r="I483" s="118"/>
      <c r="J483" s="118"/>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118"/>
      <c r="I484" s="118"/>
      <c r="J484" s="118"/>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118"/>
      <c r="I485" s="118"/>
      <c r="J485" s="118"/>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118"/>
      <c r="I486" s="118"/>
      <c r="J486" s="118"/>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118"/>
      <c r="I487" s="118"/>
      <c r="J487" s="118"/>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118"/>
      <c r="I488" s="118"/>
      <c r="J488" s="118"/>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118"/>
      <c r="I489" s="118"/>
      <c r="J489" s="118"/>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118"/>
      <c r="I490" s="118"/>
      <c r="J490" s="118"/>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118"/>
      <c r="I491" s="118"/>
      <c r="J491" s="118"/>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118"/>
      <c r="I492" s="118"/>
      <c r="J492" s="118"/>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118"/>
      <c r="I493" s="118"/>
      <c r="J493" s="118"/>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118"/>
      <c r="I494" s="118"/>
      <c r="J494" s="118"/>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118"/>
      <c r="I495" s="118"/>
      <c r="J495" s="118"/>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118"/>
      <c r="I496" s="118"/>
      <c r="J496" s="118"/>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118"/>
      <c r="I497" s="118"/>
      <c r="J497" s="118"/>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118"/>
      <c r="I498" s="118"/>
      <c r="J498" s="118"/>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118"/>
      <c r="I499" s="118"/>
      <c r="J499" s="118"/>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118"/>
      <c r="I500" s="118"/>
      <c r="J500" s="118"/>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118"/>
      <c r="I501" s="118"/>
      <c r="J501" s="118"/>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118"/>
      <c r="I502" s="118"/>
      <c r="J502" s="118"/>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118"/>
      <c r="I503" s="118"/>
      <c r="J503" s="118"/>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118"/>
      <c r="I504" s="118"/>
      <c r="J504" s="118"/>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118"/>
      <c r="I505" s="118"/>
      <c r="J505" s="118"/>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118"/>
      <c r="I506" s="118"/>
      <c r="J506" s="118"/>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118"/>
      <c r="I507" s="118"/>
      <c r="J507" s="118"/>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118"/>
      <c r="I508" s="118"/>
      <c r="J508" s="118"/>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118"/>
      <c r="I509" s="118"/>
      <c r="J509" s="118"/>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118"/>
      <c r="I510" s="118"/>
      <c r="J510" s="118"/>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118"/>
      <c r="I511" s="118"/>
      <c r="J511" s="118"/>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118"/>
      <c r="I512" s="118"/>
      <c r="J512" s="118"/>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118"/>
      <c r="I513" s="118"/>
      <c r="J513" s="118"/>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118"/>
      <c r="I514" s="118"/>
      <c r="J514" s="118"/>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118"/>
      <c r="I515" s="118"/>
      <c r="J515" s="118"/>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118"/>
      <c r="I516" s="118"/>
      <c r="J516" s="118"/>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118"/>
      <c r="I517" s="118"/>
      <c r="J517" s="118"/>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118"/>
      <c r="I518" s="118"/>
      <c r="J518" s="118"/>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118"/>
      <c r="I519" s="118"/>
      <c r="J519" s="118"/>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118"/>
      <c r="I520" s="118"/>
      <c r="J520" s="118"/>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118"/>
      <c r="I521" s="118"/>
      <c r="J521" s="118"/>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118"/>
      <c r="I522" s="118"/>
      <c r="J522" s="118"/>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118"/>
      <c r="I523" s="118"/>
      <c r="J523" s="118"/>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118"/>
      <c r="I524" s="118"/>
      <c r="J524" s="118"/>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118"/>
      <c r="I525" s="118"/>
      <c r="J525" s="118"/>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118"/>
      <c r="I526" s="118"/>
      <c r="J526" s="118"/>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118"/>
      <c r="I527" s="118"/>
      <c r="J527" s="118"/>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118"/>
      <c r="I528" s="118"/>
      <c r="J528" s="118"/>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118"/>
      <c r="I529" s="118"/>
      <c r="J529" s="118"/>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118"/>
      <c r="I530" s="118"/>
      <c r="J530" s="118"/>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118"/>
      <c r="I531" s="118"/>
      <c r="J531" s="118"/>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118"/>
      <c r="I532" s="118"/>
      <c r="J532" s="118"/>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118"/>
      <c r="I533" s="118"/>
      <c r="J533" s="118"/>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118"/>
      <c r="I534" s="118"/>
      <c r="J534" s="118"/>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118"/>
      <c r="I535" s="118"/>
      <c r="J535" s="118"/>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118"/>
      <c r="I536" s="118"/>
      <c r="J536" s="118"/>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118"/>
      <c r="I537" s="118"/>
      <c r="J537" s="118"/>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118"/>
      <c r="I538" s="118"/>
      <c r="J538" s="118"/>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118"/>
      <c r="I539" s="118"/>
      <c r="J539" s="118"/>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118"/>
      <c r="I540" s="118"/>
      <c r="J540" s="118"/>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118"/>
      <c r="I541" s="118"/>
      <c r="J541" s="118"/>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118"/>
      <c r="I542" s="118"/>
      <c r="J542" s="118"/>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118"/>
      <c r="I543" s="118"/>
      <c r="J543" s="118"/>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118"/>
      <c r="I544" s="118"/>
      <c r="J544" s="118"/>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118"/>
      <c r="I545" s="118"/>
      <c r="J545" s="118"/>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118"/>
      <c r="I546" s="118"/>
      <c r="J546" s="118"/>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118"/>
      <c r="I547" s="118"/>
      <c r="J547" s="118"/>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118"/>
      <c r="I548" s="118"/>
      <c r="J548" s="118"/>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118"/>
      <c r="I549" s="118"/>
      <c r="J549" s="118"/>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118"/>
      <c r="I550" s="118"/>
      <c r="J550" s="118"/>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118"/>
      <c r="I551" s="118"/>
      <c r="J551" s="118"/>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118"/>
      <c r="I552" s="118"/>
      <c r="J552" s="118"/>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118"/>
      <c r="I553" s="118"/>
      <c r="J553" s="118"/>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118"/>
      <c r="I554" s="118"/>
      <c r="J554" s="118"/>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118"/>
      <c r="I555" s="118"/>
      <c r="J555" s="118"/>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118"/>
      <c r="I556" s="118"/>
      <c r="J556" s="118"/>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118"/>
      <c r="I557" s="118"/>
      <c r="J557" s="118"/>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118"/>
      <c r="I558" s="118"/>
      <c r="J558" s="118"/>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118"/>
      <c r="I559" s="118"/>
      <c r="J559" s="118"/>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118"/>
      <c r="I560" s="118"/>
      <c r="J560" s="118"/>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118"/>
      <c r="I561" s="118"/>
      <c r="J561" s="118"/>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118"/>
      <c r="I562" s="118"/>
      <c r="J562" s="118"/>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118"/>
      <c r="I563" s="118"/>
      <c r="J563" s="118"/>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118"/>
      <c r="I564" s="118"/>
      <c r="J564" s="118"/>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118"/>
      <c r="I565" s="118"/>
      <c r="J565" s="118"/>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118"/>
      <c r="I566" s="118"/>
      <c r="J566" s="118"/>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118"/>
      <c r="I567" s="118"/>
      <c r="J567" s="118"/>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118"/>
      <c r="I568" s="118"/>
      <c r="J568" s="118"/>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118"/>
      <c r="I569" s="118"/>
      <c r="J569" s="118"/>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118"/>
      <c r="I570" s="118"/>
      <c r="J570" s="118"/>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118"/>
      <c r="I571" s="118"/>
      <c r="J571" s="118"/>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118"/>
      <c r="I572" s="118"/>
      <c r="J572" s="118"/>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118"/>
      <c r="I573" s="118"/>
      <c r="J573" s="118"/>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118"/>
      <c r="I574" s="118"/>
      <c r="J574" s="118"/>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118"/>
      <c r="I575" s="118"/>
      <c r="J575" s="118"/>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118"/>
      <c r="I576" s="118"/>
      <c r="J576" s="118"/>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118"/>
      <c r="I577" s="118"/>
      <c r="J577" s="118"/>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118"/>
      <c r="I578" s="118"/>
      <c r="J578" s="118"/>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118"/>
      <c r="I579" s="118"/>
      <c r="J579" s="118"/>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118"/>
      <c r="I580" s="118"/>
      <c r="J580" s="118"/>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118"/>
      <c r="I581" s="118"/>
      <c r="J581" s="118"/>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118"/>
      <c r="I582" s="118"/>
      <c r="J582" s="118"/>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118"/>
      <c r="I583" s="118"/>
      <c r="J583" s="118"/>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118"/>
      <c r="I584" s="118"/>
      <c r="J584" s="118"/>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118"/>
      <c r="I585" s="118"/>
      <c r="J585" s="118"/>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118"/>
      <c r="I586" s="118"/>
      <c r="J586" s="118"/>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118"/>
      <c r="I587" s="118"/>
      <c r="J587" s="118"/>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118"/>
      <c r="I588" s="118"/>
      <c r="J588" s="118"/>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118"/>
      <c r="I589" s="118"/>
      <c r="J589" s="118"/>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118"/>
      <c r="I590" s="118"/>
      <c r="J590" s="118"/>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118"/>
      <c r="I591" s="118"/>
      <c r="J591" s="118"/>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118"/>
      <c r="I592" s="118"/>
      <c r="J592" s="118"/>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118"/>
      <c r="I593" s="118"/>
      <c r="J593" s="118"/>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118"/>
      <c r="I594" s="118"/>
      <c r="J594" s="118"/>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118"/>
      <c r="I595" s="118"/>
      <c r="J595" s="118"/>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118"/>
      <c r="I596" s="118"/>
      <c r="J596" s="118"/>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118"/>
      <c r="I597" s="118"/>
      <c r="J597" s="118"/>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118"/>
      <c r="I598" s="118"/>
      <c r="J598" s="118"/>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118"/>
      <c r="I599" s="118"/>
      <c r="J599" s="118"/>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118"/>
      <c r="I600" s="118"/>
      <c r="J600" s="118"/>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118"/>
      <c r="I601" s="118"/>
      <c r="J601" s="118"/>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118"/>
      <c r="I602" s="118"/>
      <c r="J602" s="118"/>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118"/>
      <c r="I603" s="118"/>
      <c r="J603" s="118"/>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118"/>
      <c r="I604" s="118"/>
      <c r="J604" s="118"/>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118"/>
      <c r="I605" s="118"/>
      <c r="J605" s="118"/>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118"/>
      <c r="I606" s="118"/>
      <c r="J606" s="118"/>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118"/>
      <c r="I607" s="118"/>
      <c r="J607" s="118"/>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118"/>
      <c r="I608" s="118"/>
      <c r="J608" s="118"/>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118"/>
      <c r="I609" s="118"/>
      <c r="J609" s="118"/>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118"/>
      <c r="I610" s="118"/>
      <c r="J610" s="118"/>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118"/>
      <c r="I611" s="118"/>
      <c r="J611" s="118"/>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118"/>
      <c r="I612" s="118"/>
      <c r="J612" s="118"/>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118"/>
      <c r="I613" s="118"/>
      <c r="J613" s="118"/>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118"/>
      <c r="I614" s="118"/>
      <c r="J614" s="118"/>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118"/>
      <c r="I615" s="118"/>
      <c r="J615" s="118"/>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118"/>
      <c r="I616" s="118"/>
      <c r="J616" s="118"/>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118"/>
      <c r="I617" s="118"/>
      <c r="J617" s="118"/>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118"/>
      <c r="I618" s="118"/>
      <c r="J618" s="118"/>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118"/>
      <c r="I619" s="118"/>
      <c r="J619" s="118"/>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118"/>
      <c r="I620" s="118"/>
      <c r="J620" s="118"/>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118"/>
      <c r="I621" s="118"/>
      <c r="J621" s="118"/>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118"/>
      <c r="I622" s="118"/>
      <c r="J622" s="118"/>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118"/>
      <c r="I623" s="118"/>
      <c r="J623" s="118"/>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118"/>
      <c r="I624" s="118"/>
      <c r="J624" s="118"/>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118"/>
      <c r="I625" s="118"/>
      <c r="J625" s="118"/>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118"/>
      <c r="I626" s="118"/>
      <c r="J626" s="118"/>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118"/>
      <c r="I627" s="118"/>
      <c r="J627" s="118"/>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118"/>
      <c r="I628" s="118"/>
      <c r="J628" s="118"/>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118"/>
      <c r="I629" s="118"/>
      <c r="J629" s="118"/>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118"/>
      <c r="I630" s="118"/>
      <c r="J630" s="118"/>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118"/>
      <c r="I631" s="118"/>
      <c r="J631" s="118"/>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118"/>
      <c r="I632" s="118"/>
      <c r="J632" s="118"/>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118"/>
      <c r="I633" s="118"/>
      <c r="J633" s="118"/>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118"/>
      <c r="I634" s="118"/>
      <c r="J634" s="118"/>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118"/>
      <c r="I635" s="118"/>
      <c r="J635" s="118"/>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118"/>
      <c r="I636" s="118"/>
      <c r="J636" s="118"/>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118"/>
      <c r="I637" s="118"/>
      <c r="J637" s="118"/>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118"/>
      <c r="I638" s="118"/>
      <c r="J638" s="118"/>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118"/>
      <c r="I639" s="118"/>
      <c r="J639" s="118"/>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118"/>
      <c r="I640" s="118"/>
      <c r="J640" s="118"/>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118"/>
      <c r="I641" s="118"/>
      <c r="J641" s="118"/>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118"/>
      <c r="I642" s="118"/>
      <c r="J642" s="118"/>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118"/>
      <c r="I643" s="118"/>
      <c r="J643" s="118"/>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118"/>
      <c r="I644" s="118"/>
      <c r="J644" s="118"/>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118"/>
      <c r="I645" s="118"/>
      <c r="J645" s="118"/>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118"/>
      <c r="I646" s="118"/>
      <c r="J646" s="118"/>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118"/>
      <c r="I647" s="118"/>
      <c r="J647" s="118"/>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118"/>
      <c r="I648" s="118"/>
      <c r="J648" s="118"/>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118"/>
      <c r="I649" s="118"/>
      <c r="J649" s="118"/>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118"/>
      <c r="I650" s="118"/>
      <c r="J650" s="118"/>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118"/>
      <c r="I651" s="118"/>
      <c r="J651" s="118"/>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118"/>
      <c r="I652" s="118"/>
      <c r="J652" s="118"/>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118"/>
      <c r="I653" s="118"/>
      <c r="J653" s="118"/>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118"/>
      <c r="I654" s="118"/>
      <c r="J654" s="118"/>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118"/>
      <c r="I655" s="118"/>
      <c r="J655" s="118"/>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118"/>
      <c r="I656" s="118"/>
      <c r="J656" s="118"/>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118"/>
      <c r="I657" s="118"/>
      <c r="J657" s="118"/>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118"/>
      <c r="I658" s="118"/>
      <c r="J658" s="118"/>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118"/>
      <c r="I659" s="118"/>
      <c r="J659" s="118"/>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118"/>
      <c r="I660" s="118"/>
      <c r="J660" s="118"/>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118"/>
      <c r="I661" s="118"/>
      <c r="J661" s="118"/>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118"/>
      <c r="I662" s="118"/>
      <c r="J662" s="118"/>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118"/>
      <c r="I663" s="118"/>
      <c r="J663" s="118"/>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118"/>
      <c r="I664" s="118"/>
      <c r="J664" s="118"/>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118"/>
      <c r="I665" s="118"/>
      <c r="J665" s="118"/>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118"/>
      <c r="I666" s="118"/>
      <c r="J666" s="118"/>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118"/>
      <c r="I667" s="118"/>
      <c r="J667" s="118"/>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118"/>
      <c r="I668" s="118"/>
      <c r="J668" s="118"/>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118"/>
      <c r="I669" s="118"/>
      <c r="J669" s="118"/>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118"/>
      <c r="I670" s="118"/>
      <c r="J670" s="118"/>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118"/>
      <c r="I671" s="118"/>
      <c r="J671" s="118"/>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118"/>
      <c r="I672" s="118"/>
      <c r="J672" s="118"/>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118"/>
      <c r="I673" s="118"/>
      <c r="J673" s="118"/>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118"/>
      <c r="I674" s="118"/>
      <c r="J674" s="118"/>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118"/>
      <c r="I675" s="118"/>
      <c r="J675" s="118"/>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118"/>
      <c r="I676" s="118"/>
      <c r="J676" s="118"/>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118"/>
      <c r="I677" s="118"/>
      <c r="J677" s="118"/>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118"/>
      <c r="I678" s="118"/>
      <c r="J678" s="118"/>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118"/>
      <c r="I679" s="118"/>
      <c r="J679" s="118"/>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118"/>
      <c r="I680" s="118"/>
      <c r="J680" s="118"/>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118"/>
      <c r="I681" s="118"/>
      <c r="J681" s="118"/>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118"/>
      <c r="I682" s="118"/>
      <c r="J682" s="118"/>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118"/>
      <c r="I683" s="118"/>
      <c r="J683" s="118"/>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118"/>
      <c r="I684" s="118"/>
      <c r="J684" s="118"/>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118"/>
      <c r="I685" s="118"/>
      <c r="J685" s="118"/>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118"/>
      <c r="I686" s="118"/>
      <c r="J686" s="118"/>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118"/>
      <c r="I687" s="118"/>
      <c r="J687" s="118"/>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118"/>
      <c r="I688" s="118"/>
      <c r="J688" s="118"/>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118"/>
      <c r="I689" s="118"/>
      <c r="J689" s="118"/>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118"/>
      <c r="I690" s="118"/>
      <c r="J690" s="118"/>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118"/>
      <c r="I691" s="118"/>
      <c r="J691" s="118"/>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118"/>
      <c r="I692" s="118"/>
      <c r="J692" s="118"/>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118"/>
      <c r="I693" s="118"/>
      <c r="J693" s="118"/>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118"/>
      <c r="I694" s="118"/>
      <c r="J694" s="118"/>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118"/>
      <c r="I695" s="118"/>
      <c r="J695" s="118"/>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118"/>
      <c r="I696" s="118"/>
      <c r="J696" s="118"/>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118"/>
      <c r="I697" s="118"/>
      <c r="J697" s="118"/>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118"/>
      <c r="I698" s="118"/>
      <c r="J698" s="118"/>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118"/>
      <c r="I699" s="118"/>
      <c r="J699" s="118"/>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118"/>
      <c r="I700" s="118"/>
      <c r="J700" s="118"/>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118"/>
      <c r="I701" s="118"/>
      <c r="J701" s="118"/>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118"/>
      <c r="I702" s="118"/>
      <c r="J702" s="118"/>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118"/>
      <c r="I703" s="118"/>
      <c r="J703" s="118"/>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118"/>
      <c r="I704" s="118"/>
      <c r="J704" s="118"/>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118"/>
      <c r="I705" s="118"/>
      <c r="J705" s="118"/>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118"/>
      <c r="I706" s="118"/>
      <c r="J706" s="118"/>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118"/>
      <c r="I707" s="118"/>
      <c r="J707" s="118"/>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118"/>
      <c r="I708" s="118"/>
      <c r="J708" s="118"/>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118"/>
      <c r="I709" s="118"/>
      <c r="J709" s="118"/>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118"/>
      <c r="I710" s="118"/>
      <c r="J710" s="118"/>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118"/>
      <c r="I711" s="118"/>
      <c r="J711" s="118"/>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118"/>
      <c r="I712" s="118"/>
      <c r="J712" s="118"/>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118"/>
      <c r="I713" s="118"/>
      <c r="J713" s="118"/>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118"/>
      <c r="I714" s="118"/>
      <c r="J714" s="118"/>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118"/>
      <c r="I715" s="118"/>
      <c r="J715" s="118"/>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118"/>
      <c r="I716" s="118"/>
      <c r="J716" s="118"/>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118"/>
      <c r="I717" s="118"/>
      <c r="J717" s="118"/>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118"/>
      <c r="I718" s="118"/>
      <c r="J718" s="118"/>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118"/>
      <c r="I719" s="118"/>
      <c r="J719" s="118"/>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118"/>
      <c r="I720" s="118"/>
      <c r="J720" s="118"/>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118"/>
      <c r="I721" s="118"/>
      <c r="J721" s="118"/>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118"/>
      <c r="I722" s="118"/>
      <c r="J722" s="118"/>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118"/>
      <c r="I723" s="118"/>
      <c r="J723" s="118"/>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118"/>
      <c r="I724" s="118"/>
      <c r="J724" s="118"/>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118"/>
      <c r="I725" s="118"/>
      <c r="J725" s="118"/>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118"/>
      <c r="I726" s="118"/>
      <c r="J726" s="118"/>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118"/>
      <c r="I727" s="118"/>
      <c r="J727" s="118"/>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118"/>
      <c r="I728" s="118"/>
      <c r="J728" s="118"/>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118"/>
      <c r="I729" s="118"/>
      <c r="J729" s="118"/>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118"/>
      <c r="I730" s="118"/>
      <c r="J730" s="118"/>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118"/>
      <c r="I731" s="118"/>
      <c r="J731" s="118"/>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118"/>
      <c r="I732" s="118"/>
      <c r="J732" s="118"/>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118"/>
      <c r="I733" s="118"/>
      <c r="J733" s="118"/>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118"/>
      <c r="I734" s="118"/>
      <c r="J734" s="118"/>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118"/>
      <c r="I735" s="118"/>
      <c r="J735" s="118"/>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118"/>
      <c r="I736" s="118"/>
      <c r="J736" s="118"/>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118"/>
      <c r="I737" s="118"/>
      <c r="J737" s="118"/>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118"/>
      <c r="I738" s="118"/>
      <c r="J738" s="118"/>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118"/>
      <c r="I739" s="118"/>
      <c r="J739" s="118"/>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118"/>
      <c r="I740" s="118"/>
      <c r="J740" s="118"/>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118"/>
      <c r="I741" s="118"/>
      <c r="J741" s="118"/>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118"/>
      <c r="I742" s="118"/>
      <c r="J742" s="118"/>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118"/>
      <c r="I743" s="118"/>
      <c r="J743" s="118"/>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118"/>
      <c r="I744" s="118"/>
      <c r="J744" s="118"/>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118"/>
      <c r="I745" s="118"/>
      <c r="J745" s="118"/>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118"/>
      <c r="I746" s="118"/>
      <c r="J746" s="118"/>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118"/>
      <c r="I747" s="118"/>
      <c r="J747" s="118"/>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118"/>
      <c r="I748" s="118"/>
      <c r="J748" s="118"/>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118"/>
      <c r="I749" s="118"/>
      <c r="J749" s="118"/>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118"/>
      <c r="I750" s="118"/>
      <c r="J750" s="118"/>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118"/>
      <c r="I751" s="118"/>
      <c r="J751" s="118"/>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118"/>
      <c r="I752" s="118"/>
      <c r="J752" s="118"/>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118"/>
      <c r="I753" s="118"/>
      <c r="J753" s="118"/>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118"/>
      <c r="I754" s="118"/>
      <c r="J754" s="118"/>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118"/>
      <c r="I755" s="118"/>
      <c r="J755" s="118"/>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118"/>
      <c r="I756" s="118"/>
      <c r="J756" s="118"/>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118"/>
      <c r="I757" s="118"/>
      <c r="J757" s="118"/>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118"/>
      <c r="I758" s="118"/>
      <c r="J758" s="118"/>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118"/>
      <c r="I759" s="118"/>
      <c r="J759" s="118"/>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118"/>
      <c r="I760" s="118"/>
      <c r="J760" s="118"/>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118"/>
      <c r="I761" s="118"/>
      <c r="J761" s="118"/>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118"/>
      <c r="I762" s="118"/>
      <c r="J762" s="118"/>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118"/>
      <c r="I763" s="118"/>
      <c r="J763" s="118"/>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118"/>
      <c r="I764" s="118"/>
      <c r="J764" s="118"/>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118"/>
      <c r="I765" s="118"/>
      <c r="J765" s="118"/>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118"/>
      <c r="I766" s="118"/>
      <c r="J766" s="118"/>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118"/>
      <c r="I767" s="118"/>
      <c r="J767" s="118"/>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118"/>
      <c r="I768" s="118"/>
      <c r="J768" s="118"/>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118"/>
      <c r="I769" s="118"/>
      <c r="J769" s="118"/>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118"/>
      <c r="I770" s="118"/>
      <c r="J770" s="118"/>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118"/>
      <c r="I771" s="118"/>
      <c r="J771" s="118"/>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118"/>
      <c r="I772" s="118"/>
      <c r="J772" s="118"/>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118"/>
      <c r="I773" s="118"/>
      <c r="J773" s="118"/>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118"/>
      <c r="I774" s="118"/>
      <c r="J774" s="118"/>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118"/>
      <c r="I775" s="118"/>
      <c r="J775" s="118"/>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118"/>
      <c r="I776" s="118"/>
      <c r="J776" s="118"/>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118"/>
      <c r="I777" s="118"/>
      <c r="J777" s="118"/>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118"/>
      <c r="I778" s="118"/>
      <c r="J778" s="118"/>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118"/>
      <c r="I779" s="118"/>
      <c r="J779" s="118"/>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118"/>
      <c r="I780" s="118"/>
      <c r="J780" s="118"/>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118"/>
      <c r="I781" s="118"/>
      <c r="J781" s="118"/>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118"/>
      <c r="I782" s="118"/>
      <c r="J782" s="118"/>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118"/>
      <c r="I783" s="118"/>
      <c r="J783" s="118"/>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118"/>
      <c r="I784" s="118"/>
      <c r="J784" s="118"/>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118"/>
      <c r="I785" s="118"/>
      <c r="J785" s="118"/>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118"/>
      <c r="I786" s="118"/>
      <c r="J786" s="118"/>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118"/>
      <c r="I787" s="118"/>
      <c r="J787" s="118"/>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118"/>
      <c r="I788" s="118"/>
      <c r="J788" s="118"/>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118"/>
      <c r="I789" s="118"/>
      <c r="J789" s="118"/>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118"/>
      <c r="I790" s="118"/>
      <c r="J790" s="118"/>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118"/>
      <c r="I791" s="118"/>
      <c r="J791" s="118"/>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118"/>
      <c r="I792" s="118"/>
      <c r="J792" s="118"/>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118"/>
      <c r="I793" s="118"/>
      <c r="J793" s="118"/>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118"/>
      <c r="I794" s="118"/>
      <c r="J794" s="118"/>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118"/>
      <c r="I795" s="118"/>
      <c r="J795" s="118"/>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118"/>
      <c r="I796" s="118"/>
      <c r="J796" s="118"/>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118"/>
      <c r="I797" s="118"/>
      <c r="J797" s="118"/>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118"/>
      <c r="I798" s="118"/>
      <c r="J798" s="118"/>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118"/>
      <c r="I799" s="118"/>
      <c r="J799" s="118"/>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118"/>
      <c r="I800" s="118"/>
      <c r="J800" s="118"/>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118"/>
      <c r="I801" s="118"/>
      <c r="J801" s="118"/>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118"/>
      <c r="I802" s="118"/>
      <c r="J802" s="118"/>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118"/>
      <c r="I803" s="118"/>
      <c r="J803" s="118"/>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118"/>
      <c r="I804" s="118"/>
      <c r="J804" s="118"/>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118"/>
      <c r="I805" s="118"/>
      <c r="J805" s="118"/>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118"/>
      <c r="I806" s="118"/>
      <c r="J806" s="118"/>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118"/>
      <c r="I807" s="118"/>
      <c r="J807" s="118"/>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118"/>
      <c r="I808" s="118"/>
      <c r="J808" s="118"/>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118"/>
      <c r="I809" s="118"/>
      <c r="J809" s="118"/>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118"/>
      <c r="I810" s="118"/>
      <c r="J810" s="118"/>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118"/>
      <c r="I811" s="118"/>
      <c r="J811" s="118"/>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118"/>
      <c r="I812" s="118"/>
      <c r="J812" s="118"/>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118"/>
      <c r="I813" s="118"/>
      <c r="J813" s="118"/>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118"/>
      <c r="I814" s="118"/>
      <c r="J814" s="118"/>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118"/>
      <c r="I815" s="118"/>
      <c r="J815" s="118"/>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118"/>
      <c r="I816" s="118"/>
      <c r="J816" s="118"/>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118"/>
      <c r="I817" s="118"/>
      <c r="J817" s="118"/>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118"/>
      <c r="I818" s="118"/>
      <c r="J818" s="118"/>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118"/>
      <c r="I819" s="118"/>
      <c r="J819" s="118"/>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118"/>
      <c r="I820" s="118"/>
      <c r="J820" s="118"/>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118"/>
      <c r="I821" s="118"/>
      <c r="J821" s="118"/>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118"/>
      <c r="I822" s="118"/>
      <c r="J822" s="118"/>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118"/>
      <c r="I823" s="118"/>
      <c r="J823" s="118"/>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118"/>
      <c r="I824" s="118"/>
      <c r="J824" s="118"/>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118"/>
      <c r="I825" s="118"/>
      <c r="J825" s="118"/>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118"/>
      <c r="I826" s="118"/>
      <c r="J826" s="118"/>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118"/>
      <c r="I827" s="118"/>
      <c r="J827" s="118"/>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118"/>
      <c r="I828" s="118"/>
      <c r="J828" s="118"/>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118"/>
      <c r="I829" s="118"/>
      <c r="J829" s="118"/>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118"/>
      <c r="I830" s="118"/>
      <c r="J830" s="118"/>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118"/>
      <c r="I831" s="118"/>
      <c r="J831" s="118"/>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118"/>
      <c r="I832" s="118"/>
      <c r="J832" s="118"/>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118"/>
      <c r="I833" s="118"/>
      <c r="J833" s="118"/>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118"/>
      <c r="I834" s="118"/>
      <c r="J834" s="118"/>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118"/>
      <c r="I835" s="118"/>
      <c r="J835" s="118"/>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118"/>
      <c r="I836" s="118"/>
      <c r="J836" s="118"/>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118"/>
      <c r="I837" s="118"/>
      <c r="J837" s="118"/>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118"/>
      <c r="I838" s="118"/>
      <c r="J838" s="118"/>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118"/>
      <c r="I839" s="118"/>
      <c r="J839" s="118"/>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118"/>
      <c r="I840" s="118"/>
      <c r="J840" s="118"/>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118"/>
      <c r="I841" s="118"/>
      <c r="J841" s="118"/>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118"/>
      <c r="I842" s="118"/>
      <c r="J842" s="118"/>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118"/>
      <c r="I843" s="118"/>
      <c r="J843" s="118"/>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118"/>
      <c r="I844" s="118"/>
      <c r="J844" s="118"/>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118"/>
      <c r="I845" s="118"/>
      <c r="J845" s="118"/>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118"/>
      <c r="I846" s="118"/>
      <c r="J846" s="118"/>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118"/>
      <c r="I847" s="118"/>
      <c r="J847" s="118"/>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118"/>
      <c r="I848" s="118"/>
      <c r="J848" s="118"/>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118"/>
      <c r="I849" s="118"/>
      <c r="J849" s="118"/>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118"/>
      <c r="I850" s="118"/>
      <c r="J850" s="118"/>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118"/>
      <c r="I851" s="118"/>
      <c r="J851" s="118"/>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118"/>
      <c r="I852" s="118"/>
      <c r="J852" s="118"/>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118"/>
      <c r="I853" s="118"/>
      <c r="J853" s="118"/>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118"/>
      <c r="I854" s="118"/>
      <c r="J854" s="118"/>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118"/>
      <c r="I855" s="118"/>
      <c r="J855" s="118"/>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118"/>
      <c r="I856" s="118"/>
      <c r="J856" s="118"/>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118"/>
      <c r="I857" s="118"/>
      <c r="J857" s="118"/>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118"/>
      <c r="I858" s="118"/>
      <c r="J858" s="118"/>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118"/>
      <c r="I859" s="118"/>
      <c r="J859" s="118"/>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118"/>
      <c r="I860" s="118"/>
      <c r="J860" s="118"/>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118"/>
      <c r="I861" s="118"/>
      <c r="J861" s="118"/>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118"/>
      <c r="I862" s="118"/>
      <c r="J862" s="118"/>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118"/>
      <c r="I863" s="118"/>
      <c r="J863" s="118"/>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118"/>
      <c r="I864" s="118"/>
      <c r="J864" s="118"/>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118"/>
      <c r="I865" s="118"/>
      <c r="J865" s="118"/>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118"/>
      <c r="I866" s="118"/>
      <c r="J866" s="118"/>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118"/>
      <c r="I867" s="118"/>
      <c r="J867" s="118"/>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118"/>
      <c r="I868" s="118"/>
      <c r="J868" s="118"/>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118"/>
      <c r="I869" s="118"/>
      <c r="J869" s="118"/>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118"/>
      <c r="I870" s="118"/>
      <c r="J870" s="118"/>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118"/>
      <c r="I871" s="118"/>
      <c r="J871" s="118"/>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118"/>
      <c r="I872" s="118"/>
      <c r="J872" s="118"/>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118"/>
      <c r="I873" s="118"/>
      <c r="J873" s="118"/>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118"/>
      <c r="I874" s="118"/>
      <c r="J874" s="118"/>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118"/>
      <c r="I875" s="118"/>
      <c r="J875" s="118"/>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118"/>
      <c r="I876" s="118"/>
      <c r="J876" s="118"/>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118"/>
      <c r="I877" s="118"/>
      <c r="J877" s="118"/>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118"/>
      <c r="I878" s="118"/>
      <c r="J878" s="118"/>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118"/>
      <c r="I879" s="118"/>
      <c r="J879" s="118"/>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118"/>
      <c r="I880" s="118"/>
      <c r="J880" s="118"/>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118"/>
      <c r="I881" s="118"/>
      <c r="J881" s="118"/>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118"/>
      <c r="I882" s="118"/>
      <c r="J882" s="118"/>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118"/>
      <c r="I883" s="118"/>
      <c r="J883" s="118"/>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118"/>
      <c r="I884" s="118"/>
      <c r="J884" s="118"/>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118"/>
      <c r="I885" s="118"/>
      <c r="J885" s="118"/>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118"/>
      <c r="I886" s="118"/>
      <c r="J886" s="118"/>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118"/>
      <c r="I887" s="118"/>
      <c r="J887" s="118"/>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118"/>
      <c r="I888" s="118"/>
      <c r="J888" s="118"/>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118"/>
      <c r="I889" s="118"/>
      <c r="J889" s="118"/>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118"/>
      <c r="I890" s="118"/>
      <c r="J890" s="118"/>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118"/>
      <c r="I891" s="118"/>
      <c r="J891" s="118"/>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118"/>
      <c r="I892" s="118"/>
      <c r="J892" s="118"/>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118"/>
      <c r="I893" s="118"/>
      <c r="J893" s="118"/>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118"/>
      <c r="I894" s="118"/>
      <c r="J894" s="118"/>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118"/>
      <c r="I895" s="118"/>
      <c r="J895" s="118"/>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118"/>
      <c r="I896" s="118"/>
      <c r="J896" s="118"/>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118"/>
      <c r="I897" s="118"/>
      <c r="J897" s="118"/>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118"/>
      <c r="I898" s="118"/>
      <c r="J898" s="118"/>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118"/>
      <c r="I899" s="118"/>
      <c r="J899" s="118"/>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118"/>
      <c r="I900" s="118"/>
      <c r="J900" s="118"/>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118"/>
      <c r="I901" s="118"/>
      <c r="J901" s="118"/>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118"/>
      <c r="I902" s="118"/>
      <c r="J902" s="118"/>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118"/>
      <c r="I903" s="118"/>
      <c r="J903" s="118"/>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118"/>
      <c r="I904" s="118"/>
      <c r="J904" s="118"/>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118"/>
      <c r="I905" s="118"/>
      <c r="J905" s="118"/>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118"/>
      <c r="I906" s="118"/>
      <c r="J906" s="118"/>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118"/>
      <c r="I907" s="118"/>
      <c r="J907" s="118"/>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118"/>
      <c r="I908" s="118"/>
      <c r="J908" s="118"/>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118"/>
      <c r="I909" s="118"/>
      <c r="J909" s="118"/>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118"/>
      <c r="I910" s="118"/>
      <c r="J910" s="118"/>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118"/>
      <c r="I911" s="118"/>
      <c r="J911" s="118"/>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118"/>
      <c r="I912" s="118"/>
      <c r="J912" s="118"/>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118"/>
      <c r="I913" s="118"/>
      <c r="J913" s="118"/>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118"/>
      <c r="I914" s="118"/>
      <c r="J914" s="118"/>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118"/>
      <c r="I915" s="118"/>
      <c r="J915" s="118"/>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118"/>
      <c r="I916" s="118"/>
      <c r="J916" s="118"/>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118"/>
      <c r="I917" s="118"/>
      <c r="J917" s="118"/>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118"/>
      <c r="I918" s="118"/>
      <c r="J918" s="118"/>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118"/>
      <c r="I919" s="118"/>
      <c r="J919" s="118"/>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118"/>
      <c r="I920" s="118"/>
      <c r="J920" s="118"/>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118"/>
      <c r="I921" s="118"/>
      <c r="J921" s="118"/>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118"/>
      <c r="I922" s="118"/>
      <c r="J922" s="118"/>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118"/>
      <c r="I923" s="118"/>
      <c r="J923" s="118"/>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118"/>
      <c r="I924" s="118"/>
      <c r="J924" s="118"/>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118"/>
      <c r="I925" s="118"/>
      <c r="J925" s="118"/>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118"/>
      <c r="I926" s="118"/>
      <c r="J926" s="118"/>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118"/>
      <c r="I927" s="118"/>
      <c r="J927" s="118"/>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118"/>
      <c r="I928" s="118"/>
      <c r="J928" s="118"/>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118"/>
      <c r="I929" s="118"/>
      <c r="J929" s="118"/>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118"/>
      <c r="I930" s="118"/>
      <c r="J930" s="118"/>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118"/>
      <c r="I931" s="118"/>
      <c r="J931" s="118"/>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118"/>
      <c r="I932" s="118"/>
      <c r="J932" s="118"/>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118"/>
      <c r="I933" s="118"/>
      <c r="J933" s="118"/>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118"/>
      <c r="I934" s="118"/>
      <c r="J934" s="118"/>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118"/>
      <c r="I935" s="118"/>
      <c r="J935" s="118"/>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118"/>
      <c r="I936" s="118"/>
      <c r="J936" s="118"/>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118"/>
      <c r="I937" s="118"/>
      <c r="J937" s="118"/>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118"/>
      <c r="I938" s="118"/>
      <c r="J938" s="118"/>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118"/>
      <c r="I939" s="118"/>
      <c r="J939" s="118"/>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118"/>
      <c r="I940" s="118"/>
      <c r="J940" s="118"/>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118"/>
      <c r="I941" s="118"/>
      <c r="J941" s="118"/>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118"/>
      <c r="I942" s="118"/>
      <c r="J942" s="118"/>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118"/>
      <c r="I943" s="118"/>
      <c r="J943" s="118"/>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118"/>
      <c r="I944" s="118"/>
      <c r="J944" s="118"/>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118"/>
      <c r="I945" s="118"/>
      <c r="J945" s="118"/>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118"/>
      <c r="I946" s="118"/>
      <c r="J946" s="118"/>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118"/>
      <c r="I947" s="118"/>
      <c r="J947" s="118"/>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118"/>
      <c r="I948" s="118"/>
      <c r="J948" s="118"/>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118"/>
      <c r="I949" s="118"/>
      <c r="J949" s="118"/>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118"/>
      <c r="I950" s="118"/>
      <c r="J950" s="118"/>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118"/>
      <c r="I951" s="118"/>
      <c r="J951" s="118"/>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118"/>
      <c r="I952" s="118"/>
      <c r="J952" s="118"/>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118"/>
      <c r="I953" s="118"/>
      <c r="J953" s="118"/>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118"/>
      <c r="I954" s="118"/>
      <c r="J954" s="118"/>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118"/>
      <c r="I955" s="118"/>
      <c r="J955" s="118"/>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118"/>
      <c r="I956" s="118"/>
      <c r="J956" s="118"/>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118"/>
      <c r="I957" s="118"/>
      <c r="J957" s="118"/>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118"/>
      <c r="I958" s="118"/>
      <c r="J958" s="118"/>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118"/>
      <c r="I959" s="118"/>
      <c r="J959" s="118"/>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118"/>
      <c r="I960" s="118"/>
      <c r="J960" s="118"/>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118"/>
      <c r="I961" s="118"/>
      <c r="J961" s="118"/>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118"/>
      <c r="I962" s="118"/>
      <c r="J962" s="118"/>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118"/>
      <c r="I963" s="118"/>
      <c r="J963" s="118"/>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118"/>
      <c r="I964" s="118"/>
      <c r="J964" s="118"/>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118"/>
      <c r="I965" s="118"/>
      <c r="J965" s="118"/>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118"/>
      <c r="I966" s="118"/>
      <c r="J966" s="118"/>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118"/>
      <c r="I967" s="118"/>
      <c r="J967" s="118"/>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118"/>
      <c r="I968" s="118"/>
      <c r="J968" s="118"/>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118"/>
      <c r="I969" s="118"/>
      <c r="J969" s="118"/>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118"/>
      <c r="I970" s="118"/>
      <c r="J970" s="118"/>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118"/>
      <c r="I971" s="118"/>
      <c r="J971" s="118"/>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118"/>
      <c r="I972" s="118"/>
      <c r="J972" s="118"/>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118"/>
      <c r="I973" s="118"/>
      <c r="J973" s="118"/>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118"/>
      <c r="I974" s="118"/>
      <c r="J974" s="118"/>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118"/>
      <c r="I975" s="118"/>
      <c r="J975" s="118"/>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118"/>
      <c r="I976" s="118"/>
      <c r="J976" s="118"/>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118"/>
      <c r="I977" s="118"/>
      <c r="J977" s="118"/>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118"/>
      <c r="I978" s="118"/>
      <c r="J978" s="118"/>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118"/>
      <c r="I979" s="118"/>
      <c r="J979" s="118"/>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118"/>
      <c r="I980" s="118"/>
      <c r="J980" s="118"/>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118"/>
      <c r="I981" s="118"/>
      <c r="J981" s="118"/>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118"/>
      <c r="I982" s="118"/>
      <c r="J982" s="118"/>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118"/>
      <c r="I983" s="118"/>
      <c r="J983" s="118"/>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118"/>
      <c r="I984" s="118"/>
      <c r="J984" s="118"/>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118"/>
      <c r="I985" s="118"/>
      <c r="J985" s="118"/>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118"/>
      <c r="I986" s="118"/>
      <c r="J986" s="118"/>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118"/>
      <c r="I987" s="118"/>
      <c r="J987" s="118"/>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118"/>
      <c r="I988" s="118"/>
      <c r="J988" s="118"/>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118"/>
      <c r="I989" s="118"/>
      <c r="J989" s="118"/>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118"/>
      <c r="I990" s="118"/>
      <c r="J990" s="118"/>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118"/>
      <c r="I991" s="118"/>
      <c r="J991" s="118"/>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118"/>
      <c r="I992" s="118"/>
      <c r="J992" s="118"/>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118"/>
      <c r="I993" s="118"/>
      <c r="J993" s="118"/>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118"/>
      <c r="I994" s="118"/>
      <c r="J994" s="118"/>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118"/>
      <c r="I995" s="118"/>
      <c r="J995" s="118"/>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118"/>
      <c r="I996" s="118"/>
      <c r="J996" s="118"/>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118"/>
      <c r="I997" s="118"/>
      <c r="J997" s="118"/>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118"/>
      <c r="I998" s="118"/>
      <c r="J998" s="118"/>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118"/>
      <c r="I999" s="118"/>
      <c r="J999" s="118"/>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118"/>
      <c r="I1000" s="118"/>
      <c r="J1000" s="118"/>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118"/>
      <c r="I1001" s="118"/>
      <c r="J1001" s="118"/>
      <c r="K1001" s="4"/>
      <c r="L1001" s="4"/>
      <c r="M1001" s="4"/>
      <c r="N1001" s="4"/>
      <c r="O1001" s="4"/>
      <c r="P1001" s="4"/>
      <c r="Q1001" s="4"/>
      <c r="R1001" s="4"/>
      <c r="S1001" s="4"/>
      <c r="T1001" s="4"/>
      <c r="U1001" s="4"/>
      <c r="V1001" s="4"/>
      <c r="W1001" s="4"/>
      <c r="X1001" s="4"/>
      <c r="Y1001" s="4"/>
      <c r="Z1001" s="4"/>
      <c r="AA1001" s="4"/>
    </row>
    <row r="1002">
      <c r="A1002" s="4"/>
      <c r="B1002" s="4"/>
      <c r="C1002" s="4"/>
      <c r="D1002" s="4"/>
      <c r="E1002" s="4"/>
      <c r="F1002" s="4"/>
      <c r="G1002" s="4"/>
      <c r="H1002" s="118"/>
      <c r="I1002" s="118"/>
      <c r="J1002" s="118"/>
      <c r="K1002" s="4"/>
      <c r="L1002" s="4"/>
      <c r="M1002" s="4"/>
      <c r="N1002" s="4"/>
      <c r="O1002" s="4"/>
      <c r="P1002" s="4"/>
      <c r="Q1002" s="4"/>
      <c r="R1002" s="4"/>
      <c r="S1002" s="4"/>
      <c r="T1002" s="4"/>
      <c r="U1002" s="4"/>
      <c r="V1002" s="4"/>
      <c r="W1002" s="4"/>
      <c r="X1002" s="4"/>
      <c r="Y1002" s="4"/>
      <c r="Z1002" s="4"/>
      <c r="AA1002" s="4"/>
    </row>
    <row r="1003">
      <c r="A1003" s="4"/>
      <c r="B1003" s="4"/>
      <c r="C1003" s="4"/>
      <c r="D1003" s="4"/>
      <c r="E1003" s="4"/>
      <c r="F1003" s="4"/>
      <c r="G1003" s="4"/>
      <c r="H1003" s="118"/>
      <c r="I1003" s="118"/>
      <c r="J1003" s="118"/>
      <c r="K1003" s="4"/>
      <c r="L1003" s="4"/>
      <c r="M1003" s="4"/>
      <c r="N1003" s="4"/>
      <c r="O1003" s="4"/>
      <c r="P1003" s="4"/>
      <c r="Q1003" s="4"/>
      <c r="R1003" s="4"/>
      <c r="S1003" s="4"/>
      <c r="T1003" s="4"/>
      <c r="U1003" s="4"/>
      <c r="V1003" s="4"/>
      <c r="W1003" s="4"/>
      <c r="X1003" s="4"/>
      <c r="Y1003" s="4"/>
      <c r="Z1003" s="4"/>
      <c r="AA1003" s="4"/>
    </row>
    <row r="1004">
      <c r="A1004" s="4"/>
      <c r="B1004" s="4"/>
      <c r="C1004" s="4"/>
      <c r="D1004" s="4"/>
      <c r="E1004" s="4"/>
      <c r="F1004" s="4"/>
      <c r="G1004" s="4"/>
      <c r="H1004" s="118"/>
      <c r="I1004" s="118"/>
      <c r="J1004" s="118"/>
      <c r="K1004" s="4"/>
      <c r="L1004" s="4"/>
      <c r="M1004" s="4"/>
      <c r="N1004" s="4"/>
      <c r="O1004" s="4"/>
      <c r="P1004" s="4"/>
      <c r="Q1004" s="4"/>
      <c r="R1004" s="4"/>
      <c r="S1004" s="4"/>
      <c r="T1004" s="4"/>
      <c r="U1004" s="4"/>
      <c r="V1004" s="4"/>
      <c r="W1004" s="4"/>
      <c r="X1004" s="4"/>
      <c r="Y1004" s="4"/>
      <c r="Z1004" s="4"/>
      <c r="AA1004" s="4"/>
    </row>
    <row r="1005">
      <c r="A1005" s="4"/>
      <c r="B1005" s="4"/>
      <c r="C1005" s="4"/>
      <c r="D1005" s="4"/>
      <c r="E1005" s="4"/>
      <c r="F1005" s="4"/>
      <c r="G1005" s="4"/>
      <c r="H1005" s="118"/>
      <c r="I1005" s="118"/>
      <c r="J1005" s="118"/>
      <c r="K1005" s="4"/>
      <c r="L1005" s="4"/>
      <c r="M1005" s="4"/>
      <c r="N1005" s="4"/>
      <c r="O1005" s="4"/>
      <c r="P1005" s="4"/>
      <c r="Q1005" s="4"/>
      <c r="R1005" s="4"/>
      <c r="S1005" s="4"/>
      <c r="T1005" s="4"/>
      <c r="U1005" s="4"/>
      <c r="V1005" s="4"/>
      <c r="W1005" s="4"/>
      <c r="X1005" s="4"/>
      <c r="Y1005" s="4"/>
      <c r="Z1005" s="4"/>
      <c r="AA1005" s="4"/>
    </row>
    <row r="1006">
      <c r="A1006" s="4"/>
      <c r="B1006" s="4"/>
      <c r="C1006" s="4"/>
      <c r="D1006" s="4"/>
      <c r="E1006" s="4"/>
      <c r="F1006" s="4"/>
      <c r="G1006" s="4"/>
      <c r="H1006" s="118"/>
      <c r="I1006" s="118"/>
      <c r="J1006" s="118"/>
      <c r="K1006" s="4"/>
      <c r="L1006" s="4"/>
      <c r="M1006" s="4"/>
      <c r="N1006" s="4"/>
      <c r="O1006" s="4"/>
      <c r="P1006" s="4"/>
      <c r="Q1006" s="4"/>
      <c r="R1006" s="4"/>
      <c r="S1006" s="4"/>
      <c r="T1006" s="4"/>
      <c r="U1006" s="4"/>
      <c r="V1006" s="4"/>
      <c r="W1006" s="4"/>
      <c r="X1006" s="4"/>
      <c r="Y1006" s="4"/>
      <c r="Z1006" s="4"/>
      <c r="AA1006" s="4"/>
    </row>
    <row r="1007">
      <c r="A1007" s="4"/>
      <c r="B1007" s="4"/>
      <c r="C1007" s="4"/>
      <c r="D1007" s="4"/>
      <c r="E1007" s="4"/>
      <c r="F1007" s="4"/>
      <c r="G1007" s="4"/>
      <c r="H1007" s="118"/>
      <c r="I1007" s="118"/>
      <c r="J1007" s="118"/>
      <c r="K1007" s="4"/>
      <c r="L1007" s="4"/>
      <c r="M1007" s="4"/>
      <c r="N1007" s="4"/>
      <c r="O1007" s="4"/>
      <c r="P1007" s="4"/>
      <c r="Q1007" s="4"/>
      <c r="R1007" s="4"/>
      <c r="S1007" s="4"/>
      <c r="T1007" s="4"/>
      <c r="U1007" s="4"/>
      <c r="V1007" s="4"/>
      <c r="W1007" s="4"/>
      <c r="X1007" s="4"/>
      <c r="Y1007" s="4"/>
      <c r="Z1007" s="4"/>
      <c r="AA1007" s="4"/>
    </row>
    <row r="1008">
      <c r="A1008" s="4"/>
      <c r="B1008" s="4"/>
      <c r="C1008" s="4"/>
      <c r="D1008" s="4"/>
      <c r="E1008" s="4"/>
      <c r="F1008" s="4"/>
      <c r="G1008" s="4"/>
      <c r="H1008" s="118"/>
      <c r="I1008" s="118"/>
      <c r="J1008" s="118"/>
      <c r="K1008" s="4"/>
      <c r="L1008" s="4"/>
      <c r="M1008" s="4"/>
      <c r="N1008" s="4"/>
      <c r="O1008" s="4"/>
      <c r="P1008" s="4"/>
      <c r="Q1008" s="4"/>
      <c r="R1008" s="4"/>
      <c r="S1008" s="4"/>
      <c r="T1008" s="4"/>
      <c r="U1008" s="4"/>
      <c r="V1008" s="4"/>
      <c r="W1008" s="4"/>
      <c r="X1008" s="4"/>
      <c r="Y1008" s="4"/>
      <c r="Z1008" s="4"/>
      <c r="AA1008" s="4"/>
    </row>
    <row r="1009">
      <c r="A1009" s="4"/>
      <c r="B1009" s="4"/>
      <c r="C1009" s="4"/>
      <c r="D1009" s="4"/>
      <c r="E1009" s="4"/>
      <c r="F1009" s="4"/>
      <c r="G1009" s="4"/>
      <c r="H1009" s="118"/>
      <c r="I1009" s="118"/>
      <c r="J1009" s="118"/>
      <c r="K1009" s="4"/>
      <c r="L1009" s="4"/>
      <c r="M1009" s="4"/>
      <c r="N1009" s="4"/>
      <c r="O1009" s="4"/>
      <c r="P1009" s="4"/>
      <c r="Q1009" s="4"/>
      <c r="R1009" s="4"/>
      <c r="S1009" s="4"/>
      <c r="T1009" s="4"/>
      <c r="U1009" s="4"/>
      <c r="V1009" s="4"/>
      <c r="W1009" s="4"/>
      <c r="X1009" s="4"/>
      <c r="Y1009" s="4"/>
      <c r="Z1009" s="4"/>
      <c r="AA1009" s="4"/>
    </row>
    <row r="1010">
      <c r="A1010" s="4"/>
      <c r="B1010" s="4"/>
      <c r="C1010" s="4"/>
      <c r="D1010" s="4"/>
      <c r="E1010" s="4"/>
      <c r="F1010" s="4"/>
      <c r="G1010" s="4"/>
      <c r="H1010" s="118"/>
      <c r="I1010" s="118"/>
      <c r="J1010" s="118"/>
      <c r="K1010" s="4"/>
      <c r="L1010" s="4"/>
      <c r="M1010" s="4"/>
      <c r="N1010" s="4"/>
      <c r="O1010" s="4"/>
      <c r="P1010" s="4"/>
      <c r="Q1010" s="4"/>
      <c r="R1010" s="4"/>
      <c r="S1010" s="4"/>
      <c r="T1010" s="4"/>
      <c r="U1010" s="4"/>
      <c r="V1010" s="4"/>
      <c r="W1010" s="4"/>
      <c r="X1010" s="4"/>
      <c r="Y1010" s="4"/>
      <c r="Z1010" s="4"/>
      <c r="AA1010" s="4"/>
    </row>
    <row r="1011">
      <c r="A1011" s="4"/>
      <c r="B1011" s="4"/>
      <c r="C1011" s="4"/>
      <c r="D1011" s="4"/>
      <c r="E1011" s="4"/>
      <c r="F1011" s="4"/>
      <c r="G1011" s="4"/>
      <c r="H1011" s="118"/>
      <c r="I1011" s="118"/>
      <c r="J1011" s="118"/>
      <c r="K1011" s="4"/>
      <c r="L1011" s="4"/>
      <c r="M1011" s="4"/>
      <c r="N1011" s="4"/>
      <c r="O1011" s="4"/>
      <c r="P1011" s="4"/>
      <c r="Q1011" s="4"/>
      <c r="R1011" s="4"/>
      <c r="S1011" s="4"/>
      <c r="T1011" s="4"/>
      <c r="U1011" s="4"/>
      <c r="V1011" s="4"/>
      <c r="W1011" s="4"/>
      <c r="X1011" s="4"/>
      <c r="Y1011" s="4"/>
      <c r="Z1011" s="4"/>
      <c r="AA1011" s="4"/>
    </row>
    <row r="1012">
      <c r="A1012" s="4"/>
      <c r="B1012" s="4"/>
      <c r="C1012" s="4"/>
      <c r="D1012" s="4"/>
      <c r="E1012" s="4"/>
      <c r="F1012" s="4"/>
      <c r="G1012" s="4"/>
      <c r="H1012" s="118"/>
      <c r="I1012" s="118"/>
      <c r="J1012" s="118"/>
      <c r="K1012" s="4"/>
      <c r="L1012" s="4"/>
      <c r="M1012" s="4"/>
      <c r="N1012" s="4"/>
      <c r="O1012" s="4"/>
      <c r="P1012" s="4"/>
      <c r="Q1012" s="4"/>
      <c r="R1012" s="4"/>
      <c r="S1012" s="4"/>
      <c r="T1012" s="4"/>
      <c r="U1012" s="4"/>
      <c r="V1012" s="4"/>
      <c r="W1012" s="4"/>
      <c r="X1012" s="4"/>
      <c r="Y1012" s="4"/>
      <c r="Z1012" s="4"/>
      <c r="AA1012" s="4"/>
    </row>
    <row r="1013">
      <c r="A1013" s="4"/>
      <c r="B1013" s="4"/>
      <c r="C1013" s="4"/>
      <c r="D1013" s="4"/>
      <c r="E1013" s="4"/>
      <c r="F1013" s="4"/>
      <c r="G1013" s="4"/>
      <c r="H1013" s="118"/>
      <c r="I1013" s="118"/>
      <c r="J1013" s="118"/>
      <c r="K1013" s="4"/>
      <c r="L1013" s="4"/>
      <c r="M1013" s="4"/>
      <c r="N1013" s="4"/>
      <c r="O1013" s="4"/>
      <c r="P1013" s="4"/>
      <c r="Q1013" s="4"/>
      <c r="R1013" s="4"/>
      <c r="S1013" s="4"/>
      <c r="T1013" s="4"/>
      <c r="U1013" s="4"/>
      <c r="V1013" s="4"/>
      <c r="W1013" s="4"/>
      <c r="X1013" s="4"/>
      <c r="Y1013" s="4"/>
      <c r="Z1013" s="4"/>
      <c r="AA1013" s="4"/>
    </row>
    <row r="1014">
      <c r="A1014" s="4"/>
      <c r="B1014" s="4"/>
      <c r="C1014" s="4"/>
      <c r="D1014" s="4"/>
      <c r="E1014" s="4"/>
      <c r="F1014" s="4"/>
      <c r="G1014" s="4"/>
      <c r="H1014" s="118"/>
      <c r="I1014" s="118"/>
      <c r="J1014" s="118"/>
      <c r="K1014" s="4"/>
      <c r="L1014" s="4"/>
      <c r="M1014" s="4"/>
      <c r="N1014" s="4"/>
      <c r="O1014" s="4"/>
      <c r="P1014" s="4"/>
      <c r="Q1014" s="4"/>
      <c r="R1014" s="4"/>
      <c r="S1014" s="4"/>
      <c r="T1014" s="4"/>
      <c r="U1014" s="4"/>
      <c r="V1014" s="4"/>
      <c r="W1014" s="4"/>
      <c r="X1014" s="4"/>
      <c r="Y1014" s="4"/>
      <c r="Z1014" s="4"/>
      <c r="AA1014" s="4"/>
    </row>
    <row r="1015">
      <c r="A1015" s="4"/>
      <c r="B1015" s="4"/>
      <c r="C1015" s="4"/>
      <c r="D1015" s="4"/>
      <c r="E1015" s="4"/>
      <c r="F1015" s="4"/>
      <c r="G1015" s="4"/>
      <c r="H1015" s="118"/>
      <c r="I1015" s="118"/>
      <c r="J1015" s="118"/>
      <c r="K1015" s="4"/>
      <c r="L1015" s="4"/>
      <c r="M1015" s="4"/>
      <c r="N1015" s="4"/>
      <c r="O1015" s="4"/>
      <c r="P1015" s="4"/>
      <c r="Q1015" s="4"/>
      <c r="R1015" s="4"/>
      <c r="S1015" s="4"/>
      <c r="T1015" s="4"/>
      <c r="U1015" s="4"/>
      <c r="V1015" s="4"/>
      <c r="W1015" s="4"/>
      <c r="X1015" s="4"/>
      <c r="Y1015" s="4"/>
      <c r="Z1015" s="4"/>
      <c r="AA1015" s="4"/>
    </row>
    <row r="1016">
      <c r="A1016" s="4"/>
      <c r="B1016" s="4"/>
      <c r="C1016" s="4"/>
      <c r="D1016" s="4"/>
      <c r="E1016" s="4"/>
      <c r="F1016" s="4"/>
      <c r="G1016" s="4"/>
      <c r="H1016" s="118"/>
      <c r="I1016" s="118"/>
      <c r="J1016" s="118"/>
      <c r="K1016" s="4"/>
      <c r="L1016" s="4"/>
      <c r="M1016" s="4"/>
      <c r="N1016" s="4"/>
      <c r="O1016" s="4"/>
      <c r="P1016" s="4"/>
      <c r="Q1016" s="4"/>
      <c r="R1016" s="4"/>
      <c r="S1016" s="4"/>
      <c r="T1016" s="4"/>
      <c r="U1016" s="4"/>
      <c r="V1016" s="4"/>
      <c r="W1016" s="4"/>
      <c r="X1016" s="4"/>
      <c r="Y1016" s="4"/>
      <c r="Z1016" s="4"/>
      <c r="AA1016"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customWidth="1" min="6" max="6" width="16.88"/>
    <col customWidth="1" min="11" max="11" width="12.88"/>
    <col customWidth="1" min="12" max="12" width="20.88"/>
    <col customWidth="1" min="13" max="13" width="16.13"/>
  </cols>
  <sheetData>
    <row r="1">
      <c r="A1" s="1" t="s">
        <v>0</v>
      </c>
      <c r="B1" s="2">
        <v>44440.0</v>
      </c>
      <c r="C1" s="2">
        <v>44470.0</v>
      </c>
      <c r="D1" s="2">
        <v>44501.0</v>
      </c>
      <c r="E1" s="312">
        <v>44531.0</v>
      </c>
      <c r="F1" s="42" t="s">
        <v>189</v>
      </c>
      <c r="G1" s="48" t="s">
        <v>109</v>
      </c>
      <c r="H1" s="48" t="s">
        <v>56</v>
      </c>
      <c r="I1" s="48" t="s">
        <v>57</v>
      </c>
      <c r="J1" s="48" t="s">
        <v>147</v>
      </c>
      <c r="K1" s="4"/>
      <c r="L1" s="4"/>
      <c r="M1" s="4"/>
      <c r="N1" s="4"/>
      <c r="O1" s="4"/>
      <c r="P1" s="4"/>
      <c r="Q1" s="4"/>
      <c r="R1" s="4"/>
      <c r="S1" s="4"/>
      <c r="T1" s="4"/>
      <c r="U1" s="4"/>
      <c r="V1" s="4"/>
      <c r="W1" s="4"/>
      <c r="X1" s="4"/>
      <c r="Y1" s="4"/>
      <c r="Z1" s="4"/>
      <c r="AA1" s="4"/>
      <c r="AB1" s="4"/>
      <c r="AC1" s="4"/>
      <c r="AD1" s="4"/>
      <c r="AE1" s="4"/>
    </row>
    <row r="2">
      <c r="A2" s="19" t="s">
        <v>2</v>
      </c>
      <c r="B2" s="131">
        <v>6100.1</v>
      </c>
      <c r="C2" s="131">
        <v>9440.0</v>
      </c>
      <c r="D2" s="131">
        <v>36455.0</v>
      </c>
      <c r="E2" s="131">
        <v>41440.0</v>
      </c>
      <c r="F2" s="27">
        <f>E2</f>
        <v>41440</v>
      </c>
      <c r="G2" s="201">
        <v>72855.0</v>
      </c>
      <c r="H2" s="201">
        <v>76498.0</v>
      </c>
      <c r="I2" s="201">
        <v>108498.0</v>
      </c>
      <c r="J2" s="316">
        <f>I2+5*6000</f>
        <v>138498</v>
      </c>
      <c r="K2" s="4"/>
      <c r="L2" s="4"/>
      <c r="M2" s="4"/>
      <c r="N2" s="4"/>
      <c r="O2" s="4"/>
      <c r="P2" s="4"/>
      <c r="Q2" s="4"/>
      <c r="R2" s="4"/>
      <c r="S2" s="4"/>
      <c r="T2" s="4"/>
      <c r="U2" s="4"/>
      <c r="V2" s="4"/>
      <c r="W2" s="4"/>
      <c r="X2" s="4"/>
      <c r="Y2" s="4"/>
      <c r="Z2" s="4"/>
      <c r="AA2" s="4"/>
      <c r="AB2" s="4"/>
      <c r="AC2" s="4"/>
      <c r="AD2" s="4"/>
      <c r="AE2" s="4"/>
    </row>
    <row r="3">
      <c r="A3" s="19" t="s">
        <v>3</v>
      </c>
      <c r="B3" s="131">
        <v>0.0</v>
      </c>
      <c r="C3" s="131">
        <v>0.0</v>
      </c>
      <c r="D3" s="131">
        <v>23381.0</v>
      </c>
      <c r="E3" s="131">
        <f t="shared" ref="E3:J3" si="1">SUM(E12:E13)</f>
        <v>3506.964483</v>
      </c>
      <c r="F3" s="131">
        <f t="shared" si="1"/>
        <v>13220.76494</v>
      </c>
      <c r="G3" s="201">
        <f t="shared" si="1"/>
        <v>45943.57425</v>
      </c>
      <c r="H3" s="201">
        <f t="shared" si="1"/>
        <v>31889.76032</v>
      </c>
      <c r="I3" s="201">
        <f t="shared" si="1"/>
        <v>44075.84635</v>
      </c>
      <c r="J3" s="322">
        <f t="shared" si="1"/>
        <v>71980.30529</v>
      </c>
      <c r="K3" s="4"/>
      <c r="L3" s="4"/>
      <c r="M3" s="4"/>
      <c r="N3" s="4"/>
      <c r="O3" s="4"/>
      <c r="P3" s="4"/>
      <c r="Q3" s="4"/>
      <c r="R3" s="4"/>
      <c r="S3" s="4"/>
      <c r="T3" s="4"/>
      <c r="U3" s="4"/>
      <c r="V3" s="4"/>
      <c r="W3" s="4"/>
      <c r="X3" s="4"/>
      <c r="Y3" s="4"/>
      <c r="Z3" s="4"/>
      <c r="AA3" s="4"/>
      <c r="AB3" s="4"/>
      <c r="AC3" s="4"/>
      <c r="AD3" s="4"/>
      <c r="AE3" s="4"/>
    </row>
    <row r="4">
      <c r="A4" s="19" t="s">
        <v>4</v>
      </c>
      <c r="B4" s="131">
        <f t="shared" ref="B4:J4" si="2">B2-B3</f>
        <v>6100.1</v>
      </c>
      <c r="C4" s="131">
        <f t="shared" si="2"/>
        <v>9440</v>
      </c>
      <c r="D4" s="131">
        <f t="shared" si="2"/>
        <v>13074</v>
      </c>
      <c r="E4" s="131">
        <f t="shared" si="2"/>
        <v>37933.03552</v>
      </c>
      <c r="F4" s="131">
        <f t="shared" si="2"/>
        <v>28219.23506</v>
      </c>
      <c r="G4" s="201">
        <f t="shared" si="2"/>
        <v>26911.42575</v>
      </c>
      <c r="H4" s="201">
        <f t="shared" si="2"/>
        <v>44608.23968</v>
      </c>
      <c r="I4" s="201">
        <f t="shared" si="2"/>
        <v>64422.15365</v>
      </c>
      <c r="J4" s="322">
        <f t="shared" si="2"/>
        <v>66517.69471</v>
      </c>
      <c r="K4" s="4"/>
      <c r="L4" s="4"/>
      <c r="M4" s="4"/>
      <c r="N4" s="4"/>
      <c r="O4" s="4"/>
      <c r="P4" s="4"/>
      <c r="Q4" s="4"/>
      <c r="R4" s="4"/>
      <c r="S4" s="4"/>
      <c r="T4" s="4"/>
      <c r="U4" s="4"/>
      <c r="V4" s="4"/>
      <c r="W4" s="4"/>
      <c r="X4" s="4"/>
      <c r="Y4" s="4"/>
      <c r="Z4" s="4"/>
      <c r="AA4" s="4"/>
      <c r="AB4" s="4"/>
      <c r="AC4" s="4"/>
      <c r="AD4" s="4"/>
      <c r="AE4" s="4"/>
    </row>
    <row r="5">
      <c r="A5" s="19" t="s">
        <v>5</v>
      </c>
      <c r="B5" s="2"/>
      <c r="C5" s="131">
        <f t="shared" ref="C5:E5" si="3">(B18+C18)/2</f>
        <v>85665</v>
      </c>
      <c r="D5" s="131">
        <f t="shared" si="3"/>
        <v>224372.5</v>
      </c>
      <c r="E5" s="131">
        <f t="shared" si="3"/>
        <v>279745</v>
      </c>
      <c r="F5" s="27">
        <f>(F18+D18)/2</f>
        <v>416595</v>
      </c>
      <c r="G5" s="73">
        <f t="shared" ref="G5:J5" si="4">(G18+F18)/2</f>
        <v>574977.5065</v>
      </c>
      <c r="H5" s="73">
        <f t="shared" si="4"/>
        <v>705246.7399</v>
      </c>
      <c r="I5" s="73">
        <f t="shared" si="4"/>
        <v>877340.7547</v>
      </c>
      <c r="J5" s="316">
        <f t="shared" si="4"/>
        <v>1204561.633</v>
      </c>
      <c r="K5" s="4"/>
      <c r="L5" s="4"/>
      <c r="M5" s="4"/>
      <c r="N5" s="4"/>
      <c r="O5" s="4"/>
      <c r="P5" s="4"/>
      <c r="Q5" s="4"/>
      <c r="R5" s="4"/>
      <c r="S5" s="4"/>
      <c r="T5" s="4"/>
      <c r="U5" s="4"/>
      <c r="V5" s="4"/>
      <c r="W5" s="4"/>
      <c r="X5" s="4"/>
      <c r="Y5" s="4"/>
      <c r="Z5" s="4"/>
      <c r="AA5" s="4"/>
      <c r="AB5" s="4"/>
      <c r="AC5" s="4"/>
      <c r="AD5" s="4"/>
      <c r="AE5" s="4"/>
    </row>
    <row r="6">
      <c r="A6" s="19" t="s">
        <v>6</v>
      </c>
      <c r="B6" s="2"/>
      <c r="C6" s="203">
        <f t="shared" ref="C6:J6" si="5">C4/C5</f>
        <v>0.1101966964</v>
      </c>
      <c r="D6" s="203">
        <f t="shared" si="5"/>
        <v>0.05826917292</v>
      </c>
      <c r="E6" s="203">
        <f t="shared" si="5"/>
        <v>0.1355986184</v>
      </c>
      <c r="F6" s="203">
        <f t="shared" si="5"/>
        <v>0.06773781506</v>
      </c>
      <c r="G6" s="329">
        <f t="shared" si="5"/>
        <v>0.04680431052</v>
      </c>
      <c r="H6" s="329">
        <f t="shared" si="5"/>
        <v>0.06325196156</v>
      </c>
      <c r="I6" s="329">
        <f t="shared" si="5"/>
        <v>0.0734288853</v>
      </c>
      <c r="J6" s="329">
        <f t="shared" si="5"/>
        <v>0.05522149544</v>
      </c>
      <c r="K6" s="4"/>
      <c r="L6" s="4"/>
      <c r="M6" s="4"/>
      <c r="N6" s="4"/>
      <c r="O6" s="4"/>
      <c r="P6" s="4"/>
      <c r="Q6" s="4"/>
      <c r="R6" s="4"/>
      <c r="S6" s="4"/>
      <c r="T6" s="4"/>
      <c r="U6" s="4"/>
      <c r="V6" s="4"/>
      <c r="W6" s="4"/>
      <c r="X6" s="4"/>
      <c r="Y6" s="4"/>
      <c r="Z6" s="4"/>
      <c r="AA6" s="4"/>
      <c r="AB6" s="4"/>
      <c r="AC6" s="4"/>
      <c r="AD6" s="4"/>
      <c r="AE6" s="4"/>
    </row>
    <row r="7">
      <c r="A7" s="19" t="s">
        <v>149</v>
      </c>
      <c r="B7" s="2"/>
      <c r="C7" s="203">
        <f t="shared" ref="C7:J7" si="6">C6*12</f>
        <v>1.322360357</v>
      </c>
      <c r="D7" s="203">
        <f t="shared" si="6"/>
        <v>0.699230075</v>
      </c>
      <c r="E7" s="203">
        <f t="shared" si="6"/>
        <v>1.627183421</v>
      </c>
      <c r="F7" s="203">
        <f t="shared" si="6"/>
        <v>0.8128537807</v>
      </c>
      <c r="G7" s="329">
        <f t="shared" si="6"/>
        <v>0.5616517262</v>
      </c>
      <c r="H7" s="329">
        <f t="shared" si="6"/>
        <v>0.7590235387</v>
      </c>
      <c r="I7" s="329">
        <f t="shared" si="6"/>
        <v>0.8811466236</v>
      </c>
      <c r="J7" s="329">
        <f t="shared" si="6"/>
        <v>0.6626579452</v>
      </c>
      <c r="K7" s="4"/>
      <c r="L7" s="4"/>
      <c r="M7" s="4"/>
      <c r="N7" s="4"/>
      <c r="O7" s="4"/>
      <c r="P7" s="4"/>
      <c r="Q7" s="4"/>
      <c r="R7" s="4"/>
      <c r="S7" s="4"/>
      <c r="T7" s="4"/>
      <c r="U7" s="4"/>
      <c r="V7" s="4"/>
      <c r="W7" s="4"/>
      <c r="X7" s="4"/>
      <c r="Y7" s="4"/>
      <c r="Z7" s="4"/>
      <c r="AA7" s="4"/>
      <c r="AB7" s="4"/>
      <c r="AC7" s="4"/>
      <c r="AD7" s="4"/>
      <c r="AE7" s="4"/>
    </row>
    <row r="8">
      <c r="A8" s="19" t="s">
        <v>8</v>
      </c>
      <c r="B8" s="20">
        <f>'EP (dont use)'!S8</f>
        <v>132478</v>
      </c>
      <c r="C8" s="20">
        <f>'EP (dont use)'!T8</f>
        <v>141301</v>
      </c>
      <c r="D8" s="20">
        <f>'EP (dont use)'!U8</f>
        <v>153179</v>
      </c>
      <c r="E8" s="20">
        <f>'CB Old'!G8</f>
        <v>163638</v>
      </c>
      <c r="F8" s="29">
        <f>E8</f>
        <v>163638</v>
      </c>
      <c r="G8" s="85">
        <v>164739.0</v>
      </c>
      <c r="H8" s="85">
        <v>174385.0</v>
      </c>
      <c r="I8" s="85">
        <v>184381.0</v>
      </c>
      <c r="J8" s="331">
        <f>I8</f>
        <v>184381</v>
      </c>
      <c r="K8" s="4"/>
      <c r="L8" s="4"/>
      <c r="M8" s="4"/>
      <c r="N8" s="4"/>
      <c r="O8" s="4"/>
      <c r="P8" s="4"/>
      <c r="Q8" s="4"/>
      <c r="R8" s="4"/>
      <c r="S8" s="4"/>
      <c r="T8" s="4"/>
      <c r="U8" s="4"/>
      <c r="V8" s="4"/>
      <c r="W8" s="4"/>
      <c r="X8" s="4"/>
      <c r="Y8" s="4"/>
      <c r="Z8" s="4"/>
      <c r="AA8" s="4"/>
      <c r="AB8" s="4"/>
      <c r="AC8" s="4"/>
      <c r="AD8" s="4"/>
      <c r="AE8" s="4"/>
    </row>
    <row r="9">
      <c r="A9" s="19" t="s">
        <v>9</v>
      </c>
      <c r="B9" s="2"/>
      <c r="C9" s="335">
        <f t="shared" ref="C9:J9" si="7">C4/C8</f>
        <v>0.06680773668</v>
      </c>
      <c r="D9" s="335">
        <f t="shared" si="7"/>
        <v>0.08535112515</v>
      </c>
      <c r="E9" s="335">
        <f t="shared" si="7"/>
        <v>0.2318106767</v>
      </c>
      <c r="F9" s="335">
        <f t="shared" si="7"/>
        <v>0.1724491565</v>
      </c>
      <c r="G9" s="337">
        <f t="shared" si="7"/>
        <v>0.1633579526</v>
      </c>
      <c r="H9" s="337">
        <f t="shared" si="7"/>
        <v>0.2558031922</v>
      </c>
      <c r="I9" s="337">
        <f t="shared" si="7"/>
        <v>0.3493969208</v>
      </c>
      <c r="J9" s="338">
        <f t="shared" si="7"/>
        <v>0.3607621974</v>
      </c>
      <c r="K9" s="4"/>
      <c r="L9" s="4"/>
      <c r="M9" s="4"/>
      <c r="N9" s="4"/>
      <c r="O9" s="4"/>
      <c r="P9" s="4"/>
      <c r="Q9" s="4"/>
      <c r="R9" s="4"/>
      <c r="S9" s="4"/>
      <c r="T9" s="4"/>
      <c r="U9" s="4"/>
      <c r="V9" s="4"/>
      <c r="W9" s="4"/>
      <c r="X9" s="4"/>
      <c r="Y9" s="4"/>
      <c r="Z9" s="4"/>
      <c r="AA9" s="4"/>
      <c r="AB9" s="4"/>
      <c r="AC9" s="4"/>
      <c r="AD9" s="4"/>
      <c r="AE9" s="4"/>
    </row>
    <row r="10">
      <c r="A10" s="21" t="s">
        <v>117</v>
      </c>
      <c r="B10" s="23"/>
      <c r="C10" s="23"/>
      <c r="D10" s="94">
        <f t="shared" ref="D10:J10" si="8">D4/D2</f>
        <v>0.3586339322</v>
      </c>
      <c r="E10" s="94">
        <f t="shared" si="8"/>
        <v>0.9153724787</v>
      </c>
      <c r="F10" s="94">
        <f t="shared" si="8"/>
        <v>0.6809660971</v>
      </c>
      <c r="G10" s="98">
        <f t="shared" si="8"/>
        <v>0.3693833746</v>
      </c>
      <c r="H10" s="98">
        <f t="shared" si="8"/>
        <v>0.5831294894</v>
      </c>
      <c r="I10" s="98">
        <f t="shared" si="8"/>
        <v>0.5937635131</v>
      </c>
      <c r="J10" s="450">
        <f t="shared" si="8"/>
        <v>0.4802790994</v>
      </c>
      <c r="K10" s="23"/>
      <c r="L10" s="23"/>
      <c r="M10" s="23"/>
      <c r="N10" s="23"/>
      <c r="O10" s="23"/>
      <c r="P10" s="23"/>
      <c r="Q10" s="23"/>
      <c r="R10" s="23"/>
      <c r="S10" s="23"/>
      <c r="T10" s="23"/>
      <c r="U10" s="23"/>
      <c r="V10" s="23"/>
      <c r="W10" s="23"/>
      <c r="X10" s="23"/>
      <c r="Y10" s="23"/>
      <c r="Z10" s="23"/>
      <c r="AA10" s="23"/>
      <c r="AB10" s="23"/>
      <c r="AC10" s="23"/>
      <c r="AD10" s="23"/>
      <c r="AE10" s="23"/>
    </row>
    <row r="11">
      <c r="A11" s="24" t="s">
        <v>69</v>
      </c>
      <c r="B11" s="4"/>
      <c r="C11" s="4"/>
      <c r="D11" s="4"/>
      <c r="E11" s="137"/>
      <c r="F11" s="4"/>
      <c r="G11" s="118"/>
      <c r="H11" s="118"/>
      <c r="I11" s="118"/>
      <c r="J11" s="325"/>
      <c r="K11" s="4"/>
      <c r="L11" s="4"/>
      <c r="M11" s="4"/>
      <c r="N11" s="4"/>
      <c r="O11" s="4"/>
      <c r="P11" s="4"/>
      <c r="Q11" s="4"/>
      <c r="R11" s="4"/>
      <c r="S11" s="4"/>
      <c r="T11" s="4"/>
      <c r="U11" s="4"/>
      <c r="V11" s="4"/>
      <c r="W11" s="4"/>
      <c r="X11" s="4"/>
      <c r="Y11" s="4"/>
      <c r="Z11" s="4"/>
      <c r="AA11" s="4"/>
      <c r="AB11" s="4"/>
      <c r="AC11" s="4"/>
      <c r="AD11" s="4"/>
      <c r="AE11" s="4"/>
    </row>
    <row r="12">
      <c r="A12" s="19" t="s">
        <v>186</v>
      </c>
      <c r="B12" s="4"/>
      <c r="C12" s="4"/>
      <c r="D12" s="27">
        <f>D79</f>
        <v>23381</v>
      </c>
      <c r="E12" s="27">
        <f>E80</f>
        <v>3506.964483</v>
      </c>
      <c r="F12" s="27">
        <f>F79-D79</f>
        <v>13220.76494</v>
      </c>
      <c r="G12" s="73">
        <f t="shared" ref="G12:J12" si="9">G80</f>
        <v>39919.57425</v>
      </c>
      <c r="H12" s="73">
        <f t="shared" si="9"/>
        <v>27137.39331</v>
      </c>
      <c r="I12" s="73">
        <f t="shared" si="9"/>
        <v>31566.6576</v>
      </c>
      <c r="J12" s="316">
        <f t="shared" si="9"/>
        <v>59355.95974</v>
      </c>
      <c r="K12" s="4"/>
      <c r="L12" s="4"/>
      <c r="M12" s="4"/>
      <c r="N12" s="4"/>
      <c r="O12" s="4"/>
      <c r="P12" s="4"/>
      <c r="Q12" s="4"/>
      <c r="R12" s="4"/>
      <c r="S12" s="4"/>
      <c r="T12" s="4"/>
      <c r="U12" s="4"/>
      <c r="V12" s="4"/>
      <c r="W12" s="4"/>
      <c r="X12" s="4"/>
      <c r="Y12" s="4"/>
      <c r="Z12" s="4"/>
      <c r="AA12" s="4"/>
      <c r="AB12" s="4"/>
      <c r="AC12" s="4"/>
      <c r="AD12" s="4"/>
      <c r="AE12" s="4"/>
    </row>
    <row r="13">
      <c r="A13" s="21" t="s">
        <v>23</v>
      </c>
      <c r="B13" s="23"/>
      <c r="C13" s="23"/>
      <c r="D13" s="22">
        <v>0.0</v>
      </c>
      <c r="E13" s="22">
        <f t="shared" ref="E13:F13" si="10">E82</f>
        <v>0</v>
      </c>
      <c r="F13" s="22">
        <f t="shared" si="10"/>
        <v>0</v>
      </c>
      <c r="G13" s="110">
        <f t="shared" ref="G13:J13" si="11">G29</f>
        <v>6024</v>
      </c>
      <c r="H13" s="110">
        <f t="shared" si="11"/>
        <v>4752.367016</v>
      </c>
      <c r="I13" s="110">
        <f t="shared" si="11"/>
        <v>12509.18876</v>
      </c>
      <c r="J13" s="365">
        <f t="shared" si="11"/>
        <v>12624.34555</v>
      </c>
      <c r="K13" s="23"/>
      <c r="L13" s="23"/>
      <c r="M13" s="23"/>
      <c r="N13" s="23"/>
      <c r="O13" s="23"/>
      <c r="P13" s="23"/>
      <c r="Q13" s="23"/>
      <c r="R13" s="23"/>
      <c r="S13" s="23"/>
      <c r="T13" s="23"/>
      <c r="U13" s="23"/>
      <c r="V13" s="23"/>
      <c r="W13" s="23"/>
      <c r="X13" s="23"/>
      <c r="Y13" s="23"/>
      <c r="Z13" s="23"/>
      <c r="AA13" s="23"/>
      <c r="AB13" s="23"/>
      <c r="AC13" s="23"/>
      <c r="AD13" s="23"/>
      <c r="AE13" s="23"/>
    </row>
    <row r="14">
      <c r="A14" s="24" t="s">
        <v>73</v>
      </c>
      <c r="B14" s="4"/>
      <c r="C14" s="4"/>
      <c r="D14" s="27"/>
      <c r="E14" s="27"/>
      <c r="F14" s="27"/>
      <c r="G14" s="118"/>
      <c r="H14" s="118"/>
      <c r="I14" s="118"/>
      <c r="J14" s="325"/>
      <c r="K14" s="4"/>
      <c r="L14" s="4"/>
      <c r="M14" s="4"/>
      <c r="N14" s="4"/>
      <c r="O14" s="4"/>
      <c r="P14" s="4"/>
      <c r="Q14" s="4"/>
      <c r="R14" s="4"/>
      <c r="S14" s="4"/>
      <c r="T14" s="4"/>
      <c r="U14" s="4"/>
      <c r="V14" s="4"/>
      <c r="W14" s="4"/>
      <c r="X14" s="4"/>
      <c r="Y14" s="4"/>
      <c r="Z14" s="4"/>
      <c r="AA14" s="4"/>
      <c r="AB14" s="4"/>
      <c r="AC14" s="4"/>
      <c r="AD14" s="4"/>
      <c r="AE14" s="4"/>
    </row>
    <row r="15">
      <c r="A15" s="358" t="s">
        <v>74</v>
      </c>
      <c r="B15" s="4"/>
      <c r="C15" s="4"/>
      <c r="D15" s="75">
        <f t="shared" ref="D15:J15" si="12">D13/D18</f>
        <v>0</v>
      </c>
      <c r="E15" s="75">
        <f t="shared" si="12"/>
        <v>0</v>
      </c>
      <c r="F15" s="75">
        <f t="shared" si="12"/>
        <v>0</v>
      </c>
      <c r="G15" s="78">
        <f t="shared" si="12"/>
        <v>0.009107608394</v>
      </c>
      <c r="H15" s="78">
        <f t="shared" si="12"/>
        <v>0.006344369343</v>
      </c>
      <c r="I15" s="78">
        <f t="shared" si="12"/>
        <v>0.01243936607</v>
      </c>
      <c r="J15" s="407">
        <f t="shared" si="12"/>
        <v>0.008994836903</v>
      </c>
      <c r="K15" s="4"/>
      <c r="L15" s="4"/>
      <c r="M15" s="4"/>
      <c r="N15" s="4"/>
      <c r="O15" s="4"/>
      <c r="P15" s="4"/>
      <c r="Q15" s="4"/>
      <c r="R15" s="4"/>
      <c r="S15" s="4"/>
      <c r="T15" s="4"/>
      <c r="U15" s="4"/>
      <c r="V15" s="4"/>
      <c r="W15" s="4"/>
      <c r="X15" s="4"/>
      <c r="Y15" s="4"/>
      <c r="Z15" s="4"/>
      <c r="AA15" s="4"/>
      <c r="AB15" s="4"/>
      <c r="AC15" s="4"/>
      <c r="AD15" s="4"/>
      <c r="AE15" s="4"/>
    </row>
    <row r="16">
      <c r="A16" s="451" t="s">
        <v>75</v>
      </c>
      <c r="B16" s="23"/>
      <c r="C16" s="23"/>
      <c r="D16" s="122">
        <f t="shared" ref="D16:J16" si="13">D12/D18</f>
        <v>0.0678378692</v>
      </c>
      <c r="E16" s="122">
        <f t="shared" si="13"/>
        <v>0.01632437035</v>
      </c>
      <c r="F16" s="122">
        <f t="shared" si="13"/>
        <v>0.02706233995</v>
      </c>
      <c r="G16" s="125">
        <f t="shared" si="13"/>
        <v>0.06035389268</v>
      </c>
      <c r="H16" s="125">
        <f t="shared" si="13"/>
        <v>0.03622818809</v>
      </c>
      <c r="I16" s="125">
        <f t="shared" si="13"/>
        <v>0.0313904616</v>
      </c>
      <c r="J16" s="343">
        <f t="shared" si="13"/>
        <v>0.04229107758</v>
      </c>
      <c r="K16" s="23"/>
      <c r="L16" s="23"/>
      <c r="M16" s="23"/>
      <c r="N16" s="23"/>
      <c r="O16" s="23"/>
      <c r="P16" s="23"/>
      <c r="Q16" s="23"/>
      <c r="R16" s="23"/>
      <c r="S16" s="23"/>
      <c r="T16" s="23"/>
      <c r="U16" s="23"/>
      <c r="V16" s="23"/>
      <c r="W16" s="23"/>
      <c r="X16" s="23"/>
      <c r="Y16" s="23"/>
      <c r="Z16" s="23"/>
      <c r="AA16" s="23"/>
      <c r="AB16" s="23"/>
      <c r="AC16" s="23"/>
      <c r="AD16" s="23"/>
      <c r="AE16" s="23"/>
    </row>
    <row r="17">
      <c r="A17" s="1" t="s">
        <v>122</v>
      </c>
      <c r="B17" s="4"/>
      <c r="C17" s="4"/>
      <c r="D17" s="4"/>
      <c r="E17" s="137"/>
      <c r="F17" s="4"/>
      <c r="G17" s="118"/>
      <c r="H17" s="118"/>
      <c r="I17" s="118"/>
      <c r="J17" s="325"/>
      <c r="K17" s="4"/>
      <c r="L17" s="4"/>
      <c r="M17" s="4"/>
      <c r="N17" s="4"/>
      <c r="O17" s="4"/>
      <c r="P17" s="4"/>
      <c r="Q17" s="4"/>
      <c r="R17" s="4"/>
      <c r="S17" s="4"/>
      <c r="T17" s="4"/>
      <c r="U17" s="4"/>
      <c r="V17" s="4"/>
      <c r="W17" s="4"/>
      <c r="X17" s="4"/>
      <c r="Y17" s="4"/>
      <c r="Z17" s="4"/>
      <c r="AA17" s="4"/>
      <c r="AB17" s="4"/>
      <c r="AC17" s="4"/>
      <c r="AD17" s="4"/>
      <c r="AE17" s="4"/>
    </row>
    <row r="18">
      <c r="A18" s="19" t="s">
        <v>13</v>
      </c>
      <c r="B18" s="131">
        <f t="shared" ref="B18:B19" si="16">B39</f>
        <v>67245</v>
      </c>
      <c r="C18" s="27">
        <f t="shared" ref="C18:C19" si="17">B39+C39-C44</f>
        <v>104085</v>
      </c>
      <c r="D18" s="27">
        <f t="shared" ref="D18:E18" si="14">D39+C18-D44</f>
        <v>344660</v>
      </c>
      <c r="E18" s="27">
        <f t="shared" si="14"/>
        <v>214830</v>
      </c>
      <c r="F18" s="27">
        <f t="shared" ref="F18:J18" si="15">SUM(F23:F26)</f>
        <v>488530</v>
      </c>
      <c r="G18" s="73">
        <f t="shared" si="15"/>
        <v>661425.013</v>
      </c>
      <c r="H18" s="73">
        <f t="shared" si="15"/>
        <v>749068.4668</v>
      </c>
      <c r="I18" s="73">
        <f t="shared" si="15"/>
        <v>1005613.043</v>
      </c>
      <c r="J18" s="316">
        <f t="shared" si="15"/>
        <v>1403510.223</v>
      </c>
      <c r="K18" s="4"/>
      <c r="L18" s="4"/>
      <c r="M18" s="4"/>
      <c r="N18" s="4"/>
      <c r="O18" s="4"/>
      <c r="P18" s="4"/>
      <c r="Q18" s="4"/>
      <c r="R18" s="4"/>
      <c r="S18" s="4"/>
      <c r="T18" s="4"/>
      <c r="U18" s="4"/>
      <c r="V18" s="4"/>
      <c r="W18" s="4"/>
      <c r="X18" s="4"/>
      <c r="Y18" s="4"/>
      <c r="Z18" s="4"/>
      <c r="AA18" s="4"/>
      <c r="AB18" s="4"/>
      <c r="AC18" s="4"/>
      <c r="AD18" s="4"/>
      <c r="AE18" s="4"/>
    </row>
    <row r="19">
      <c r="A19" s="19" t="s">
        <v>14</v>
      </c>
      <c r="B19" s="80">
        <f t="shared" si="16"/>
        <v>1193</v>
      </c>
      <c r="C19" s="29">
        <f t="shared" si="17"/>
        <v>1887</v>
      </c>
      <c r="D19" s="29">
        <f t="shared" ref="D19:E19" si="18">C19+D40-D45</f>
        <v>6783</v>
      </c>
      <c r="E19" s="29">
        <f t="shared" si="18"/>
        <v>4290</v>
      </c>
      <c r="F19" s="29">
        <f>SUM(F31:F34)</f>
        <v>9692</v>
      </c>
      <c r="G19" s="118"/>
      <c r="H19" s="118"/>
      <c r="I19" s="118"/>
      <c r="J19" s="325"/>
      <c r="K19" s="4"/>
      <c r="L19" s="4"/>
      <c r="M19" s="4"/>
      <c r="N19" s="4"/>
      <c r="O19" s="4"/>
      <c r="P19" s="4"/>
      <c r="Q19" s="4"/>
      <c r="R19" s="4"/>
      <c r="S19" s="4"/>
      <c r="T19" s="4"/>
      <c r="U19" s="4"/>
      <c r="V19" s="4"/>
      <c r="W19" s="4"/>
      <c r="X19" s="4"/>
      <c r="Y19" s="4"/>
      <c r="Z19" s="4"/>
      <c r="AA19" s="4"/>
      <c r="AB19" s="4"/>
      <c r="AC19" s="4"/>
      <c r="AD19" s="4"/>
      <c r="AE19" s="4"/>
    </row>
    <row r="20">
      <c r="A20" s="19" t="s">
        <v>15</v>
      </c>
      <c r="B20" s="27">
        <f t="shared" ref="B20:F20" si="19">B18/B19</f>
        <v>56.36630344</v>
      </c>
      <c r="C20" s="27">
        <f t="shared" si="19"/>
        <v>55.15898251</v>
      </c>
      <c r="D20" s="27">
        <f t="shared" si="19"/>
        <v>50.81232493</v>
      </c>
      <c r="E20" s="27">
        <f t="shared" si="19"/>
        <v>50.07692308</v>
      </c>
      <c r="F20" s="27">
        <f t="shared" si="19"/>
        <v>50.40548906</v>
      </c>
      <c r="G20" s="118"/>
      <c r="H20" s="118"/>
      <c r="I20" s="118"/>
      <c r="J20" s="325"/>
      <c r="K20" s="4"/>
      <c r="L20" s="4"/>
      <c r="M20" s="4"/>
      <c r="N20" s="4"/>
      <c r="O20" s="4"/>
      <c r="P20" s="4"/>
      <c r="Q20" s="4"/>
      <c r="R20" s="4"/>
      <c r="S20" s="4"/>
      <c r="T20" s="4"/>
      <c r="U20" s="4"/>
      <c r="V20" s="4"/>
      <c r="W20" s="4"/>
      <c r="X20" s="4"/>
      <c r="Y20" s="4"/>
      <c r="Z20" s="4"/>
      <c r="AA20" s="4"/>
      <c r="AB20" s="4"/>
      <c r="AC20" s="4"/>
      <c r="AD20" s="4"/>
      <c r="AE20" s="4"/>
    </row>
    <row r="21">
      <c r="A21" s="21" t="s">
        <v>77</v>
      </c>
      <c r="B21" s="23"/>
      <c r="C21" s="23"/>
      <c r="D21" s="22">
        <f t="shared" ref="D21:I21" si="20">D2/5*50</f>
        <v>364550</v>
      </c>
      <c r="E21" s="22">
        <f t="shared" si="20"/>
        <v>414400</v>
      </c>
      <c r="F21" s="22">
        <f t="shared" si="20"/>
        <v>414400</v>
      </c>
      <c r="G21" s="110">
        <f t="shared" si="20"/>
        <v>728550</v>
      </c>
      <c r="H21" s="110">
        <f t="shared" si="20"/>
        <v>764980</v>
      </c>
      <c r="I21" s="110">
        <f t="shared" si="20"/>
        <v>1084980</v>
      </c>
      <c r="J21" s="365">
        <f>108497.75/5*50+6000*100</f>
        <v>1684977.5</v>
      </c>
      <c r="K21" s="23"/>
      <c r="L21" s="23"/>
      <c r="M21" s="23"/>
      <c r="N21" s="23"/>
      <c r="O21" s="23"/>
      <c r="P21" s="23"/>
      <c r="Q21" s="23"/>
      <c r="R21" s="23"/>
      <c r="S21" s="23"/>
      <c r="T21" s="23"/>
      <c r="U21" s="23"/>
      <c r="V21" s="23"/>
      <c r="W21" s="23"/>
      <c r="X21" s="23"/>
      <c r="Y21" s="23"/>
      <c r="Z21" s="23"/>
      <c r="AA21" s="23"/>
      <c r="AB21" s="23"/>
      <c r="AC21" s="23"/>
      <c r="AD21" s="23"/>
      <c r="AE21" s="23"/>
    </row>
    <row r="22">
      <c r="A22" s="24" t="s">
        <v>16</v>
      </c>
      <c r="B22" s="4"/>
      <c r="C22" s="4"/>
      <c r="D22" s="4"/>
      <c r="E22" s="4"/>
      <c r="F22" s="4"/>
      <c r="G22" s="118"/>
      <c r="H22" s="118"/>
      <c r="I22" s="118"/>
      <c r="J22" s="325"/>
      <c r="K22" s="4"/>
      <c r="L22" s="4"/>
      <c r="M22" s="4"/>
      <c r="N22" s="4"/>
      <c r="O22" s="4"/>
      <c r="P22" s="4"/>
      <c r="Q22" s="4"/>
      <c r="R22" s="4"/>
      <c r="S22" s="4"/>
      <c r="T22" s="4"/>
      <c r="U22" s="4"/>
      <c r="V22" s="4"/>
      <c r="W22" s="4"/>
      <c r="X22" s="4"/>
      <c r="Y22" s="4"/>
      <c r="Z22" s="4"/>
      <c r="AA22" s="4"/>
      <c r="AB22" s="4"/>
      <c r="AC22" s="4"/>
      <c r="AD22" s="4"/>
      <c r="AE22" s="4"/>
    </row>
    <row r="23">
      <c r="A23" s="19" t="s">
        <v>17</v>
      </c>
      <c r="B23" s="27">
        <f>B18</f>
        <v>67245</v>
      </c>
      <c r="C23" s="27">
        <f>C18-C24</f>
        <v>52215</v>
      </c>
      <c r="D23" s="27">
        <f>D18-D24-D25</f>
        <v>293720</v>
      </c>
      <c r="E23" s="13">
        <f>E18-E24-E25-E26</f>
        <v>126300</v>
      </c>
      <c r="F23" s="13">
        <f>8000*50</f>
        <v>400000</v>
      </c>
      <c r="G23" s="372">
        <f t="shared" ref="G23:J23" si="21">G21*70%</f>
        <v>509985</v>
      </c>
      <c r="H23" s="372">
        <f t="shared" si="21"/>
        <v>535486</v>
      </c>
      <c r="I23" s="372">
        <f t="shared" si="21"/>
        <v>759486</v>
      </c>
      <c r="J23" s="373">
        <f t="shared" si="21"/>
        <v>1179484.25</v>
      </c>
      <c r="K23" s="309"/>
      <c r="L23" s="4"/>
      <c r="M23" s="4"/>
      <c r="N23" s="4"/>
      <c r="O23" s="4"/>
      <c r="P23" s="4"/>
      <c r="Q23" s="4"/>
      <c r="R23" s="4"/>
      <c r="S23" s="4"/>
      <c r="T23" s="4"/>
      <c r="U23" s="4"/>
      <c r="V23" s="4"/>
      <c r="W23" s="4"/>
      <c r="X23" s="4"/>
      <c r="Y23" s="4"/>
      <c r="Z23" s="4"/>
      <c r="AA23" s="4"/>
      <c r="AB23" s="4"/>
      <c r="AC23" s="4"/>
      <c r="AD23" s="4"/>
      <c r="AE23" s="4"/>
    </row>
    <row r="24">
      <c r="A24" s="26" t="s">
        <v>18</v>
      </c>
      <c r="B24" s="4"/>
      <c r="C24" s="131">
        <v>51870.0</v>
      </c>
      <c r="D24" s="131">
        <v>30930.0</v>
      </c>
      <c r="E24" s="197">
        <f>108330-40485</f>
        <v>67845</v>
      </c>
      <c r="F24" s="13">
        <f t="shared" ref="F24:F26" si="23">E24</f>
        <v>67845</v>
      </c>
      <c r="G24" s="372">
        <f t="shared" ref="G24:I24" si="22">F23*G47</f>
        <v>110872.9402</v>
      </c>
      <c r="H24" s="372">
        <f t="shared" si="22"/>
        <v>141358.841</v>
      </c>
      <c r="I24" s="372">
        <f t="shared" si="22"/>
        <v>148427.2682</v>
      </c>
      <c r="J24" s="373">
        <f t="shared" ref="J24:J27" si="25">H23*J47</f>
        <v>124976.1884</v>
      </c>
      <c r="K24" s="452"/>
      <c r="L24" s="4"/>
      <c r="M24" s="4"/>
      <c r="N24" s="4"/>
      <c r="O24" s="4"/>
      <c r="P24" s="4"/>
      <c r="Q24" s="4"/>
      <c r="R24" s="4"/>
      <c r="S24" s="4"/>
      <c r="T24" s="4"/>
      <c r="U24" s="4"/>
      <c r="V24" s="4"/>
      <c r="W24" s="4"/>
      <c r="X24" s="4"/>
      <c r="Y24" s="4"/>
      <c r="Z24" s="4"/>
      <c r="AA24" s="4"/>
      <c r="AB24" s="4"/>
      <c r="AC24" s="4"/>
      <c r="AD24" s="4"/>
      <c r="AE24" s="4"/>
    </row>
    <row r="25">
      <c r="A25" s="19" t="s">
        <v>19</v>
      </c>
      <c r="B25" s="4"/>
      <c r="C25" s="4"/>
      <c r="D25" s="131">
        <v>20010.0</v>
      </c>
      <c r="E25" s="197">
        <f>23145-9990</f>
        <v>13155</v>
      </c>
      <c r="F25" s="13">
        <f t="shared" si="23"/>
        <v>13155</v>
      </c>
      <c r="G25" s="372">
        <f t="shared" ref="G25:I25" si="24">F24*G48</f>
        <v>34626.61397</v>
      </c>
      <c r="H25" s="372">
        <f t="shared" si="24"/>
        <v>56587.13981</v>
      </c>
      <c r="I25" s="372">
        <f t="shared" si="24"/>
        <v>72146.48124</v>
      </c>
      <c r="J25" s="373">
        <f t="shared" si="25"/>
        <v>69593.50157</v>
      </c>
      <c r="K25" s="309"/>
      <c r="L25" s="4"/>
      <c r="M25" s="4"/>
      <c r="N25" s="4"/>
      <c r="O25" s="4"/>
      <c r="P25" s="4"/>
      <c r="Q25" s="4"/>
      <c r="R25" s="4"/>
      <c r="S25" s="4"/>
      <c r="T25" s="4"/>
      <c r="U25" s="4"/>
      <c r="V25" s="4"/>
      <c r="W25" s="4"/>
      <c r="X25" s="4"/>
      <c r="Y25" s="4"/>
      <c r="Z25" s="4"/>
      <c r="AA25" s="4"/>
      <c r="AB25" s="4"/>
      <c r="AC25" s="4"/>
      <c r="AD25" s="4"/>
      <c r="AE25" s="4"/>
    </row>
    <row r="26">
      <c r="A26" s="19" t="s">
        <v>20</v>
      </c>
      <c r="B26" s="4"/>
      <c r="C26" s="4"/>
      <c r="D26" s="4"/>
      <c r="E26" s="197">
        <f>17670-10140</f>
        <v>7530</v>
      </c>
      <c r="F26" s="13">
        <f t="shared" si="23"/>
        <v>7530</v>
      </c>
      <c r="G26" s="372">
        <f t="shared" ref="G26:I26" si="26">F25*G49</f>
        <v>5940.458771</v>
      </c>
      <c r="H26" s="372">
        <f t="shared" si="26"/>
        <v>15636.48595</v>
      </c>
      <c r="I26" s="372">
        <f t="shared" si="26"/>
        <v>25553.29312</v>
      </c>
      <c r="J26" s="373">
        <f t="shared" si="25"/>
        <v>29456.28327</v>
      </c>
      <c r="K26" s="309"/>
      <c r="L26" s="4"/>
      <c r="M26" s="4"/>
      <c r="N26" s="4"/>
      <c r="O26" s="4"/>
      <c r="P26" s="4"/>
      <c r="Q26" s="4"/>
      <c r="R26" s="4"/>
      <c r="S26" s="4"/>
      <c r="T26" s="4"/>
      <c r="U26" s="4"/>
      <c r="V26" s="4"/>
      <c r="W26" s="4"/>
      <c r="X26" s="4"/>
      <c r="Y26" s="4"/>
      <c r="Z26" s="4"/>
      <c r="AA26" s="4"/>
      <c r="AB26" s="4"/>
      <c r="AC26" s="4"/>
      <c r="AD26" s="4"/>
      <c r="AE26" s="4"/>
    </row>
    <row r="27">
      <c r="A27" s="19" t="s">
        <v>21</v>
      </c>
      <c r="B27" s="4"/>
      <c r="C27" s="4"/>
      <c r="D27" s="4"/>
      <c r="E27" s="8"/>
      <c r="F27" s="8"/>
      <c r="G27" s="372">
        <f t="shared" ref="G27:I27" si="27">F26*G50</f>
        <v>6024</v>
      </c>
      <c r="H27" s="372">
        <f t="shared" si="27"/>
        <v>4752.367016</v>
      </c>
      <c r="I27" s="372">
        <f t="shared" si="27"/>
        <v>12509.18876</v>
      </c>
      <c r="J27" s="373">
        <f t="shared" si="25"/>
        <v>12624.34555</v>
      </c>
      <c r="K27" s="5"/>
      <c r="L27" s="4"/>
      <c r="M27" s="4"/>
      <c r="N27" s="4"/>
      <c r="O27" s="4"/>
      <c r="P27" s="4"/>
      <c r="Q27" s="4"/>
      <c r="R27" s="4"/>
      <c r="S27" s="4"/>
      <c r="T27" s="4"/>
      <c r="U27" s="4"/>
      <c r="V27" s="4"/>
      <c r="W27" s="4"/>
      <c r="X27" s="4"/>
      <c r="Y27" s="4"/>
      <c r="Z27" s="4"/>
      <c r="AA27" s="4"/>
      <c r="AB27" s="4"/>
      <c r="AC27" s="4"/>
      <c r="AD27" s="4"/>
      <c r="AE27" s="4"/>
    </row>
    <row r="28">
      <c r="A28" s="19" t="s">
        <v>22</v>
      </c>
      <c r="B28" s="4"/>
      <c r="C28" s="27">
        <f t="shared" ref="C28:E28" si="28">C44</f>
        <v>34320</v>
      </c>
      <c r="D28" s="27">
        <f t="shared" si="28"/>
        <v>65445</v>
      </c>
      <c r="E28" s="13">
        <f t="shared" si="28"/>
        <v>313985</v>
      </c>
      <c r="F28" s="27">
        <f>E28</f>
        <v>313985</v>
      </c>
      <c r="G28" s="118"/>
      <c r="H28" s="118"/>
      <c r="I28" s="118"/>
      <c r="J28" s="325"/>
      <c r="K28" s="4"/>
      <c r="L28" s="4"/>
      <c r="M28" s="4"/>
      <c r="N28" s="4"/>
      <c r="O28" s="4"/>
      <c r="P28" s="4"/>
      <c r="Q28" s="4"/>
      <c r="R28" s="4"/>
      <c r="S28" s="4"/>
      <c r="T28" s="4"/>
      <c r="U28" s="4"/>
      <c r="V28" s="4"/>
      <c r="W28" s="4"/>
      <c r="X28" s="4"/>
      <c r="Y28" s="4"/>
      <c r="Z28" s="4"/>
      <c r="AA28" s="4"/>
      <c r="AB28" s="4"/>
      <c r="AC28" s="4"/>
      <c r="AD28" s="4"/>
      <c r="AE28" s="4"/>
    </row>
    <row r="29">
      <c r="A29" s="21" t="s">
        <v>190</v>
      </c>
      <c r="B29" s="23"/>
      <c r="C29" s="23"/>
      <c r="D29" s="23"/>
      <c r="E29" s="23"/>
      <c r="F29" s="23"/>
      <c r="G29" s="110">
        <f t="shared" ref="G29:J29" si="29">G27</f>
        <v>6024</v>
      </c>
      <c r="H29" s="110">
        <f t="shared" si="29"/>
        <v>4752.367016</v>
      </c>
      <c r="I29" s="110">
        <f t="shared" si="29"/>
        <v>12509.18876</v>
      </c>
      <c r="J29" s="365">
        <f t="shared" si="29"/>
        <v>12624.34555</v>
      </c>
      <c r="K29" s="23"/>
      <c r="L29" s="23"/>
      <c r="M29" s="23"/>
      <c r="N29" s="23"/>
      <c r="O29" s="23"/>
      <c r="P29" s="23"/>
      <c r="Q29" s="23"/>
      <c r="R29" s="23"/>
      <c r="S29" s="23"/>
      <c r="T29" s="23"/>
      <c r="U29" s="23"/>
      <c r="V29" s="23"/>
      <c r="W29" s="23"/>
      <c r="X29" s="23"/>
      <c r="Y29" s="23"/>
      <c r="Z29" s="23"/>
      <c r="AA29" s="23"/>
      <c r="AB29" s="23"/>
      <c r="AC29" s="23"/>
      <c r="AD29" s="23"/>
      <c r="AE29" s="23"/>
    </row>
    <row r="30">
      <c r="A30" s="285" t="s">
        <v>25</v>
      </c>
      <c r="B30" s="4"/>
      <c r="C30" s="4"/>
      <c r="D30" s="4"/>
      <c r="E30" s="4"/>
      <c r="F30" s="4"/>
      <c r="G30" s="118"/>
      <c r="H30" s="118"/>
      <c r="I30" s="118"/>
      <c r="J30" s="325"/>
      <c r="K30" s="4"/>
      <c r="L30" s="4"/>
      <c r="M30" s="4"/>
      <c r="N30" s="4"/>
      <c r="O30" s="4"/>
      <c r="P30" s="4"/>
      <c r="Q30" s="4"/>
      <c r="R30" s="4"/>
      <c r="S30" s="4"/>
      <c r="T30" s="4"/>
      <c r="U30" s="4"/>
      <c r="V30" s="4"/>
      <c r="W30" s="4"/>
      <c r="X30" s="4"/>
      <c r="Y30" s="4"/>
      <c r="Z30" s="4"/>
      <c r="AA30" s="4"/>
      <c r="AB30" s="4"/>
      <c r="AC30" s="4"/>
      <c r="AD30" s="4"/>
      <c r="AE30" s="4"/>
    </row>
    <row r="31">
      <c r="A31" s="19" t="s">
        <v>17</v>
      </c>
      <c r="B31" s="29">
        <f>B19</f>
        <v>1193</v>
      </c>
      <c r="C31" s="29">
        <f>C19-C32</f>
        <v>968</v>
      </c>
      <c r="D31" s="29">
        <f>D19-D32-D33</f>
        <v>5868</v>
      </c>
      <c r="E31" s="453">
        <f>E19-E32-E33-E34</f>
        <v>2598</v>
      </c>
      <c r="F31" s="453">
        <v>8000.0</v>
      </c>
      <c r="G31" s="118"/>
      <c r="H31" s="118"/>
      <c r="I31" s="118"/>
      <c r="J31" s="325"/>
      <c r="K31" s="4"/>
      <c r="L31" s="4"/>
      <c r="M31" s="4"/>
      <c r="N31" s="4"/>
      <c r="O31" s="4"/>
      <c r="P31" s="4"/>
      <c r="Q31" s="4"/>
      <c r="R31" s="4"/>
      <c r="S31" s="4"/>
      <c r="T31" s="4"/>
      <c r="U31" s="4"/>
      <c r="V31" s="4"/>
      <c r="W31" s="4"/>
      <c r="X31" s="4"/>
      <c r="Y31" s="4"/>
      <c r="Z31" s="4"/>
      <c r="AA31" s="4"/>
      <c r="AB31" s="4"/>
      <c r="AC31" s="4"/>
      <c r="AD31" s="4"/>
      <c r="AE31" s="4"/>
    </row>
    <row r="32">
      <c r="A32" s="26" t="s">
        <v>18</v>
      </c>
      <c r="B32" s="4"/>
      <c r="C32" s="19">
        <v>919.0</v>
      </c>
      <c r="D32" s="19">
        <v>554.0</v>
      </c>
      <c r="E32" s="5">
        <f>2152-809</f>
        <v>1343</v>
      </c>
      <c r="F32" s="4">
        <f t="shared" ref="F32:F34" si="30">E32</f>
        <v>1343</v>
      </c>
      <c r="G32" s="118"/>
      <c r="H32" s="118"/>
      <c r="I32" s="118"/>
      <c r="J32" s="325"/>
      <c r="K32" s="19"/>
      <c r="L32" s="19"/>
      <c r="M32" s="4"/>
      <c r="N32" s="4"/>
      <c r="O32" s="4"/>
      <c r="P32" s="4"/>
      <c r="Q32" s="4"/>
      <c r="R32" s="4"/>
      <c r="S32" s="4"/>
      <c r="T32" s="4"/>
      <c r="U32" s="4"/>
      <c r="V32" s="4"/>
      <c r="W32" s="4"/>
      <c r="X32" s="4"/>
      <c r="Y32" s="4"/>
      <c r="Z32" s="4"/>
      <c r="AA32" s="4"/>
      <c r="AB32" s="4"/>
      <c r="AC32" s="4"/>
      <c r="AD32" s="4"/>
      <c r="AE32" s="4"/>
    </row>
    <row r="33">
      <c r="A33" s="19" t="s">
        <v>19</v>
      </c>
      <c r="B33" s="4"/>
      <c r="C33" s="4"/>
      <c r="D33" s="19">
        <v>361.0</v>
      </c>
      <c r="E33" s="5">
        <f>413-186</f>
        <v>227</v>
      </c>
      <c r="F33" s="4">
        <f t="shared" si="30"/>
        <v>227</v>
      </c>
      <c r="G33" s="388"/>
      <c r="H33" s="388"/>
      <c r="I33" s="388"/>
      <c r="J33" s="389"/>
      <c r="K33" s="35"/>
      <c r="L33" s="35"/>
      <c r="M33" s="4"/>
      <c r="N33" s="4"/>
      <c r="O33" s="4"/>
      <c r="P33" s="4"/>
      <c r="Q33" s="4"/>
      <c r="R33" s="4"/>
      <c r="S33" s="4"/>
      <c r="T33" s="4"/>
      <c r="U33" s="4"/>
      <c r="V33" s="4"/>
      <c r="W33" s="4"/>
      <c r="X33" s="4"/>
      <c r="Y33" s="4"/>
      <c r="Z33" s="4"/>
      <c r="AA33" s="4"/>
      <c r="AB33" s="4"/>
      <c r="AC33" s="4"/>
      <c r="AD33" s="4"/>
      <c r="AE33" s="4"/>
    </row>
    <row r="34">
      <c r="A34" s="19" t="s">
        <v>20</v>
      </c>
      <c r="B34" s="4"/>
      <c r="C34" s="4"/>
      <c r="D34" s="4"/>
      <c r="E34" s="5">
        <f>322-200</f>
        <v>122</v>
      </c>
      <c r="F34" s="4">
        <f t="shared" si="30"/>
        <v>122</v>
      </c>
      <c r="G34" s="118"/>
      <c r="H34" s="118"/>
      <c r="I34" s="118"/>
      <c r="J34" s="325"/>
      <c r="K34" s="4"/>
      <c r="L34" s="4"/>
      <c r="M34" s="4"/>
      <c r="N34" s="4"/>
      <c r="O34" s="4"/>
      <c r="P34" s="4"/>
      <c r="Q34" s="4"/>
      <c r="R34" s="4"/>
      <c r="S34" s="4"/>
      <c r="T34" s="4"/>
      <c r="U34" s="4"/>
      <c r="V34" s="4"/>
      <c r="W34" s="4"/>
      <c r="X34" s="4"/>
      <c r="Y34" s="4"/>
      <c r="Z34" s="4"/>
      <c r="AA34" s="4"/>
      <c r="AB34" s="4"/>
      <c r="AC34" s="4"/>
      <c r="AD34" s="4"/>
      <c r="AE34" s="4"/>
    </row>
    <row r="35">
      <c r="A35" s="19" t="s">
        <v>21</v>
      </c>
      <c r="B35" s="4"/>
      <c r="C35" s="4"/>
      <c r="D35" s="4"/>
      <c r="E35" s="8"/>
      <c r="F35" s="4"/>
      <c r="G35" s="118"/>
      <c r="H35" s="118"/>
      <c r="I35" s="118"/>
      <c r="J35" s="325"/>
      <c r="K35" s="4"/>
      <c r="L35" s="4"/>
      <c r="M35" s="4"/>
      <c r="N35" s="4"/>
      <c r="O35" s="4"/>
      <c r="P35" s="4"/>
      <c r="Q35" s="4"/>
      <c r="R35" s="4"/>
      <c r="S35" s="4"/>
      <c r="T35" s="4"/>
      <c r="U35" s="4"/>
      <c r="V35" s="4"/>
      <c r="W35" s="4"/>
      <c r="X35" s="4"/>
      <c r="Y35" s="4"/>
      <c r="Z35" s="4"/>
      <c r="AA35" s="4"/>
      <c r="AB35" s="4"/>
      <c r="AC35" s="4"/>
      <c r="AD35" s="4"/>
      <c r="AE35" s="4"/>
    </row>
    <row r="36">
      <c r="A36" s="19" t="s">
        <v>22</v>
      </c>
      <c r="B36" s="4"/>
      <c r="C36" s="29">
        <f t="shared" ref="C36:E36" si="31">C45</f>
        <v>610</v>
      </c>
      <c r="D36" s="29">
        <f t="shared" si="31"/>
        <v>1190</v>
      </c>
      <c r="E36" s="453">
        <f t="shared" si="31"/>
        <v>6144</v>
      </c>
      <c r="F36" s="29">
        <f>E36</f>
        <v>6144</v>
      </c>
      <c r="G36" s="118"/>
      <c r="H36" s="118"/>
      <c r="I36" s="118"/>
      <c r="J36" s="325"/>
      <c r="K36" s="4"/>
      <c r="L36" s="4"/>
      <c r="M36" s="4"/>
      <c r="N36" s="4"/>
      <c r="O36" s="4"/>
      <c r="P36" s="4"/>
      <c r="Q36" s="4"/>
      <c r="R36" s="4"/>
      <c r="S36" s="4"/>
      <c r="T36" s="4"/>
      <c r="U36" s="4"/>
      <c r="V36" s="4"/>
      <c r="W36" s="4"/>
      <c r="X36" s="4"/>
      <c r="Y36" s="4"/>
      <c r="Z36" s="4"/>
      <c r="AA36" s="4"/>
      <c r="AB36" s="4"/>
      <c r="AC36" s="4"/>
      <c r="AD36" s="4"/>
      <c r="AE36" s="4"/>
    </row>
    <row r="37">
      <c r="A37" s="21" t="s">
        <v>190</v>
      </c>
      <c r="B37" s="23"/>
      <c r="C37" s="23"/>
      <c r="D37" s="23"/>
      <c r="E37" s="23"/>
      <c r="F37" s="23"/>
      <c r="G37" s="155"/>
      <c r="H37" s="155"/>
      <c r="I37" s="155"/>
      <c r="J37" s="353"/>
      <c r="K37" s="23"/>
      <c r="L37" s="23"/>
      <c r="M37" s="23"/>
      <c r="N37" s="23"/>
      <c r="O37" s="23"/>
      <c r="P37" s="23"/>
      <c r="Q37" s="23"/>
      <c r="R37" s="23"/>
      <c r="S37" s="23"/>
      <c r="T37" s="23"/>
      <c r="U37" s="23"/>
      <c r="V37" s="23"/>
      <c r="W37" s="23"/>
      <c r="X37" s="23"/>
      <c r="Y37" s="23"/>
      <c r="Z37" s="23"/>
      <c r="AA37" s="23"/>
      <c r="AB37" s="23"/>
      <c r="AC37" s="23"/>
      <c r="AD37" s="23"/>
      <c r="AE37" s="23"/>
    </row>
    <row r="38">
      <c r="A38" s="1" t="s">
        <v>26</v>
      </c>
      <c r="B38" s="4"/>
      <c r="C38" s="4"/>
      <c r="D38" s="4"/>
      <c r="E38" s="4"/>
      <c r="F38" s="4"/>
      <c r="G38" s="118"/>
      <c r="H38" s="118"/>
      <c r="I38" s="118"/>
      <c r="J38" s="325"/>
      <c r="K38" s="4"/>
      <c r="L38" s="4"/>
      <c r="M38" s="4"/>
      <c r="N38" s="4"/>
      <c r="O38" s="4"/>
      <c r="P38" s="4"/>
      <c r="Q38" s="4"/>
      <c r="R38" s="4"/>
      <c r="S38" s="4"/>
      <c r="T38" s="4"/>
      <c r="U38" s="4"/>
      <c r="V38" s="4"/>
      <c r="W38" s="4"/>
      <c r="X38" s="4"/>
      <c r="Y38" s="4"/>
      <c r="Z38" s="4"/>
      <c r="AA38" s="4"/>
      <c r="AB38" s="4"/>
      <c r="AC38" s="4"/>
      <c r="AD38" s="4"/>
      <c r="AE38" s="4"/>
    </row>
    <row r="39">
      <c r="A39" s="19" t="s">
        <v>27</v>
      </c>
      <c r="B39" s="131">
        <v>67245.0</v>
      </c>
      <c r="C39" s="131">
        <v>71160.0</v>
      </c>
      <c r="D39" s="131">
        <v>306020.0</v>
      </c>
      <c r="E39" s="131">
        <v>184155.0</v>
      </c>
      <c r="F39" s="4"/>
      <c r="G39" s="118"/>
      <c r="H39" s="118"/>
      <c r="I39" s="118"/>
      <c r="J39" s="325"/>
      <c r="K39" s="4"/>
      <c r="L39" s="4"/>
      <c r="M39" s="4"/>
      <c r="N39" s="4"/>
      <c r="O39" s="4"/>
      <c r="P39" s="4"/>
      <c r="Q39" s="4"/>
      <c r="R39" s="4"/>
      <c r="S39" s="4"/>
      <c r="T39" s="4"/>
      <c r="U39" s="4"/>
      <c r="V39" s="4"/>
      <c r="W39" s="4"/>
      <c r="X39" s="4"/>
      <c r="Y39" s="4"/>
      <c r="Z39" s="4"/>
      <c r="AA39" s="4"/>
      <c r="AB39" s="4"/>
      <c r="AC39" s="4"/>
      <c r="AD39" s="4"/>
      <c r="AE39" s="4"/>
    </row>
    <row r="40">
      <c r="A40" s="19" t="s">
        <v>28</v>
      </c>
      <c r="B40" s="80">
        <v>1193.0</v>
      </c>
      <c r="C40" s="80">
        <v>1304.0</v>
      </c>
      <c r="D40" s="80">
        <v>6086.0</v>
      </c>
      <c r="E40" s="80">
        <v>3651.0</v>
      </c>
      <c r="F40" s="80">
        <f>F2/5</f>
        <v>8288</v>
      </c>
      <c r="G40" s="118"/>
      <c r="H40" s="118"/>
      <c r="I40" s="118"/>
      <c r="J40" s="325"/>
      <c r="K40" s="4"/>
      <c r="L40" s="4"/>
      <c r="M40" s="4"/>
      <c r="N40" s="4"/>
      <c r="O40" s="4"/>
      <c r="P40" s="4"/>
      <c r="Q40" s="4"/>
      <c r="R40" s="4"/>
      <c r="S40" s="4"/>
      <c r="T40" s="4"/>
      <c r="U40" s="4"/>
      <c r="V40" s="4"/>
      <c r="W40" s="4"/>
      <c r="X40" s="4"/>
      <c r="Y40" s="4"/>
      <c r="Z40" s="4"/>
      <c r="AA40" s="4"/>
      <c r="AB40" s="4"/>
      <c r="AC40" s="4"/>
      <c r="AD40" s="4"/>
      <c r="AE40" s="4"/>
    </row>
    <row r="41">
      <c r="A41" s="19" t="s">
        <v>29</v>
      </c>
      <c r="B41" s="27">
        <f t="shared" ref="B41:E41" si="32">B39/B40</f>
        <v>56.36630344</v>
      </c>
      <c r="C41" s="27">
        <f t="shared" si="32"/>
        <v>54.57055215</v>
      </c>
      <c r="D41" s="27">
        <f t="shared" si="32"/>
        <v>50.28261584</v>
      </c>
      <c r="E41" s="27">
        <f t="shared" si="32"/>
        <v>50.43960559</v>
      </c>
      <c r="F41" s="4"/>
      <c r="G41" s="118"/>
      <c r="H41" s="118"/>
      <c r="I41" s="118"/>
      <c r="J41" s="325"/>
      <c r="K41" s="4"/>
      <c r="L41" s="4"/>
      <c r="M41" s="4"/>
      <c r="N41" s="4"/>
      <c r="O41" s="4"/>
      <c r="P41" s="4"/>
      <c r="Q41" s="4"/>
      <c r="R41" s="4"/>
      <c r="S41" s="4"/>
      <c r="T41" s="4"/>
      <c r="U41" s="4"/>
      <c r="V41" s="4"/>
      <c r="W41" s="4"/>
      <c r="X41" s="4"/>
      <c r="Y41" s="4"/>
      <c r="Z41" s="4"/>
      <c r="AA41" s="4"/>
      <c r="AB41" s="4"/>
      <c r="AC41" s="4"/>
      <c r="AD41" s="4"/>
      <c r="AE41" s="4"/>
    </row>
    <row r="42">
      <c r="A42" s="21" t="s">
        <v>30</v>
      </c>
      <c r="B42" s="23"/>
      <c r="C42" s="23"/>
      <c r="D42" s="23"/>
      <c r="E42" s="23"/>
      <c r="F42" s="23"/>
      <c r="G42" s="155"/>
      <c r="H42" s="155"/>
      <c r="I42" s="155"/>
      <c r="J42" s="353"/>
      <c r="K42" s="23"/>
      <c r="L42" s="23"/>
      <c r="M42" s="23"/>
      <c r="N42" s="23"/>
      <c r="O42" s="23"/>
      <c r="P42" s="23"/>
      <c r="Q42" s="23"/>
      <c r="R42" s="23"/>
      <c r="S42" s="23"/>
      <c r="T42" s="23"/>
      <c r="U42" s="23"/>
      <c r="V42" s="23"/>
      <c r="W42" s="23"/>
      <c r="X42" s="23"/>
      <c r="Y42" s="23"/>
      <c r="Z42" s="23"/>
      <c r="AA42" s="23"/>
      <c r="AB42" s="23"/>
      <c r="AC42" s="23"/>
      <c r="AD42" s="23"/>
      <c r="AE42" s="4"/>
    </row>
    <row r="43">
      <c r="A43" s="1" t="s">
        <v>159</v>
      </c>
      <c r="B43" s="4"/>
      <c r="C43" s="4"/>
      <c r="D43" s="4"/>
      <c r="E43" s="4"/>
      <c r="F43" s="4"/>
      <c r="G43" s="118"/>
      <c r="H43" s="118"/>
      <c r="I43" s="118"/>
      <c r="J43" s="325"/>
      <c r="K43" s="4"/>
      <c r="N43" s="4"/>
      <c r="O43" s="4"/>
      <c r="P43" s="4"/>
      <c r="Q43" s="4"/>
      <c r="R43" s="4"/>
      <c r="S43" s="4"/>
      <c r="T43" s="4"/>
      <c r="U43" s="4"/>
      <c r="V43" s="4"/>
      <c r="W43" s="4"/>
      <c r="X43" s="4"/>
      <c r="Y43" s="4"/>
      <c r="Z43" s="4"/>
      <c r="AA43" s="4"/>
      <c r="AB43" s="4"/>
      <c r="AC43" s="4"/>
      <c r="AD43" s="4"/>
      <c r="AE43" s="4"/>
    </row>
    <row r="44">
      <c r="A44" s="19" t="s">
        <v>160</v>
      </c>
      <c r="B44" s="131"/>
      <c r="C44" s="131">
        <v>34320.0</v>
      </c>
      <c r="D44" s="131">
        <v>65445.0</v>
      </c>
      <c r="E44" s="197">
        <f>251535+62450</f>
        <v>313985</v>
      </c>
      <c r="F44" s="4"/>
      <c r="G44" s="118"/>
      <c r="H44" s="118"/>
      <c r="I44" s="118"/>
      <c r="J44" s="325"/>
      <c r="K44" s="4"/>
      <c r="L44" s="19">
        <v>21700.0</v>
      </c>
      <c r="M44" s="454">
        <f>L44/(L44+L45)</f>
        <v>0.7833935018</v>
      </c>
      <c r="N44" s="4"/>
      <c r="O44" s="4"/>
      <c r="P44" s="4"/>
      <c r="Q44" s="4"/>
      <c r="R44" s="4"/>
      <c r="S44" s="4"/>
      <c r="T44" s="4"/>
      <c r="U44" s="4"/>
      <c r="V44" s="4"/>
      <c r="W44" s="4"/>
      <c r="X44" s="4"/>
      <c r="Y44" s="4"/>
      <c r="Z44" s="4"/>
      <c r="AA44" s="4"/>
      <c r="AB44" s="4"/>
      <c r="AC44" s="4"/>
      <c r="AD44" s="4"/>
      <c r="AE44" s="4"/>
    </row>
    <row r="45">
      <c r="A45" s="21" t="s">
        <v>161</v>
      </c>
      <c r="B45" s="288"/>
      <c r="C45" s="288">
        <v>610.0</v>
      </c>
      <c r="D45" s="288">
        <v>1190.0</v>
      </c>
      <c r="E45" s="393">
        <f>4910+1234</f>
        <v>6144</v>
      </c>
      <c r="F45" s="23"/>
      <c r="G45" s="155"/>
      <c r="H45" s="155"/>
      <c r="I45" s="155"/>
      <c r="J45" s="353"/>
      <c r="K45" s="23"/>
      <c r="L45" s="21">
        <v>6000.0</v>
      </c>
      <c r="M45" s="94">
        <f>1-M44</f>
        <v>0.2166064982</v>
      </c>
      <c r="N45" s="23"/>
      <c r="O45" s="23"/>
      <c r="P45" s="23"/>
      <c r="Q45" s="23"/>
      <c r="R45" s="23"/>
      <c r="S45" s="23"/>
      <c r="T45" s="23"/>
      <c r="U45" s="23"/>
      <c r="V45" s="23"/>
      <c r="W45" s="23"/>
      <c r="X45" s="23"/>
      <c r="Y45" s="23"/>
      <c r="Z45" s="23"/>
      <c r="AA45" s="23"/>
      <c r="AB45" s="23"/>
      <c r="AC45" s="23"/>
      <c r="AD45" s="23"/>
      <c r="AE45" s="23"/>
    </row>
    <row r="46">
      <c r="A46" s="1" t="s">
        <v>36</v>
      </c>
      <c r="B46" s="4"/>
      <c r="C46" s="4"/>
      <c r="D46" s="4"/>
      <c r="E46" s="4"/>
      <c r="F46" s="4"/>
      <c r="G46" s="118"/>
      <c r="H46" s="118"/>
      <c r="I46" s="118"/>
      <c r="J46" s="396" t="s">
        <v>162</v>
      </c>
      <c r="K46" s="4"/>
      <c r="L46" s="19" t="s">
        <v>191</v>
      </c>
      <c r="M46" s="4"/>
      <c r="N46" s="4"/>
      <c r="O46" s="4"/>
      <c r="P46" s="4"/>
      <c r="Q46" s="4"/>
      <c r="R46" s="4"/>
      <c r="S46" s="4"/>
      <c r="T46" s="4"/>
      <c r="U46" s="4"/>
      <c r="V46" s="4"/>
      <c r="W46" s="4"/>
      <c r="X46" s="4"/>
      <c r="Y46" s="4"/>
      <c r="Z46" s="4"/>
      <c r="AA46" s="4"/>
      <c r="AB46" s="4"/>
      <c r="AC46" s="4"/>
      <c r="AD46" s="4"/>
      <c r="AE46" s="4"/>
    </row>
    <row r="47">
      <c r="A47" s="36" t="s">
        <v>37</v>
      </c>
      <c r="B47" s="4"/>
      <c r="C47" s="75">
        <f t="shared" ref="C47:E47" si="33">C24/B23</f>
        <v>0.7713584653</v>
      </c>
      <c r="D47" s="75">
        <f t="shared" si="33"/>
        <v>0.5923585177</v>
      </c>
      <c r="E47" s="75">
        <f t="shared" si="33"/>
        <v>0.2309852921</v>
      </c>
      <c r="F47" s="75">
        <f t="shared" ref="F47:F49" si="36">F24/D23</f>
        <v>0.2309852921</v>
      </c>
      <c r="G47" s="78">
        <f t="shared" ref="G47:G49" si="37">F47*120%</f>
        <v>0.2771823505</v>
      </c>
      <c r="H47" s="78">
        <f t="shared" ref="H47:I47" si="34">G47</f>
        <v>0.2771823505</v>
      </c>
      <c r="I47" s="78">
        <f t="shared" si="34"/>
        <v>0.2771823505</v>
      </c>
      <c r="J47" s="295">
        <f t="shared" ref="J47:J50" si="39">I47*M$44+L47*M$45</f>
        <v>0.2333883396</v>
      </c>
      <c r="K47" s="4"/>
      <c r="L47" s="239">
        <v>0.075</v>
      </c>
      <c r="M47" s="4"/>
      <c r="N47" s="4"/>
      <c r="O47" s="4"/>
      <c r="P47" s="4"/>
      <c r="Q47" s="4"/>
      <c r="R47" s="4"/>
      <c r="S47" s="4"/>
      <c r="T47" s="4"/>
      <c r="U47" s="4"/>
      <c r="V47" s="4"/>
      <c r="W47" s="4"/>
      <c r="X47" s="4"/>
      <c r="Y47" s="4"/>
      <c r="Z47" s="4"/>
      <c r="AA47" s="4"/>
      <c r="AB47" s="4"/>
      <c r="AC47" s="4"/>
      <c r="AD47" s="4"/>
      <c r="AE47" s="4"/>
    </row>
    <row r="48">
      <c r="A48" s="38" t="s">
        <v>38</v>
      </c>
      <c r="B48" s="4"/>
      <c r="C48" s="75"/>
      <c r="D48" s="75">
        <f t="shared" ref="D48:E48" si="35">D25/C24</f>
        <v>0.3857721226</v>
      </c>
      <c r="E48" s="75">
        <f t="shared" si="35"/>
        <v>0.4253152279</v>
      </c>
      <c r="F48" s="75">
        <f t="shared" si="36"/>
        <v>0.4253152279</v>
      </c>
      <c r="G48" s="78">
        <f t="shared" si="37"/>
        <v>0.5103782735</v>
      </c>
      <c r="H48" s="78">
        <f t="shared" ref="H48:I48" si="38">G48</f>
        <v>0.5103782735</v>
      </c>
      <c r="I48" s="78">
        <f t="shared" si="38"/>
        <v>0.5103782735</v>
      </c>
      <c r="J48" s="295">
        <f t="shared" si="39"/>
        <v>0.4923179977</v>
      </c>
      <c r="K48" s="4"/>
      <c r="L48" s="239">
        <v>0.427</v>
      </c>
      <c r="M48" s="4"/>
      <c r="N48" s="4"/>
      <c r="O48" s="4"/>
      <c r="P48" s="4"/>
      <c r="Q48" s="4"/>
      <c r="R48" s="4"/>
      <c r="S48" s="4"/>
      <c r="T48" s="4"/>
      <c r="U48" s="4"/>
      <c r="V48" s="4"/>
      <c r="W48" s="4"/>
      <c r="X48" s="4"/>
      <c r="Y48" s="4"/>
      <c r="Z48" s="4"/>
      <c r="AA48" s="4"/>
      <c r="AB48" s="4"/>
      <c r="AC48" s="4"/>
      <c r="AD48" s="4"/>
      <c r="AE48" s="4"/>
    </row>
    <row r="49">
      <c r="A49" s="38" t="s">
        <v>39</v>
      </c>
      <c r="B49" s="4"/>
      <c r="C49" s="75"/>
      <c r="D49" s="75"/>
      <c r="E49" s="75">
        <f>E26/D25</f>
        <v>0.3763118441</v>
      </c>
      <c r="F49" s="75">
        <f t="shared" si="36"/>
        <v>0.3763118441</v>
      </c>
      <c r="G49" s="78">
        <f t="shared" si="37"/>
        <v>0.4515742129</v>
      </c>
      <c r="H49" s="78">
        <f t="shared" ref="H49:I49" si="40">G49</f>
        <v>0.4515742129</v>
      </c>
      <c r="I49" s="78">
        <f t="shared" si="40"/>
        <v>0.4515742129</v>
      </c>
      <c r="J49" s="295">
        <f t="shared" si="39"/>
        <v>0.5205473076</v>
      </c>
      <c r="K49" s="4"/>
      <c r="L49" s="239">
        <v>0.77</v>
      </c>
      <c r="M49" s="4"/>
      <c r="N49" s="4"/>
      <c r="O49" s="4"/>
      <c r="P49" s="4"/>
      <c r="Q49" s="4"/>
      <c r="R49" s="4"/>
      <c r="S49" s="4"/>
      <c r="T49" s="4"/>
      <c r="U49" s="4"/>
      <c r="V49" s="4"/>
      <c r="W49" s="4"/>
      <c r="X49" s="4"/>
      <c r="Y49" s="4"/>
      <c r="Z49" s="4"/>
      <c r="AA49" s="4"/>
      <c r="AB49" s="4"/>
      <c r="AC49" s="4"/>
      <c r="AD49" s="4"/>
      <c r="AE49" s="4"/>
    </row>
    <row r="50">
      <c r="A50" s="39" t="s">
        <v>40</v>
      </c>
      <c r="B50" s="23"/>
      <c r="C50" s="122"/>
      <c r="D50" s="122"/>
      <c r="E50" s="122"/>
      <c r="F50" s="291">
        <v>0.8</v>
      </c>
      <c r="G50" s="125">
        <f t="shared" ref="G50:I50" si="41">F50</f>
        <v>0.8</v>
      </c>
      <c r="H50" s="125">
        <f t="shared" si="41"/>
        <v>0.8</v>
      </c>
      <c r="I50" s="125">
        <f t="shared" si="41"/>
        <v>0.8</v>
      </c>
      <c r="J50" s="297">
        <f t="shared" si="39"/>
        <v>0.8073646209</v>
      </c>
      <c r="K50" s="23"/>
      <c r="L50" s="153">
        <v>0.834</v>
      </c>
      <c r="M50" s="23"/>
      <c r="N50" s="23"/>
      <c r="O50" s="23"/>
      <c r="P50" s="23"/>
      <c r="Q50" s="23"/>
      <c r="R50" s="23"/>
      <c r="S50" s="23"/>
      <c r="T50" s="23"/>
      <c r="U50" s="23"/>
      <c r="V50" s="23"/>
      <c r="W50" s="23"/>
      <c r="X50" s="23"/>
      <c r="Y50" s="23"/>
      <c r="Z50" s="23"/>
      <c r="AA50" s="23"/>
      <c r="AB50" s="23"/>
      <c r="AC50" s="23"/>
      <c r="AD50" s="23"/>
      <c r="AE50" s="23"/>
    </row>
    <row r="51">
      <c r="A51" s="1" t="s">
        <v>41</v>
      </c>
      <c r="B51" s="4"/>
      <c r="C51" s="75"/>
      <c r="D51" s="75"/>
      <c r="E51" s="75"/>
      <c r="F51" s="4"/>
      <c r="G51" s="118"/>
      <c r="H51" s="118"/>
      <c r="I51" s="118"/>
      <c r="J51" s="325"/>
      <c r="K51" s="4"/>
      <c r="L51" s="4"/>
      <c r="M51" s="4"/>
      <c r="N51" s="4"/>
      <c r="O51" s="4"/>
      <c r="P51" s="4"/>
      <c r="Q51" s="4"/>
      <c r="R51" s="4"/>
      <c r="S51" s="4"/>
      <c r="T51" s="4"/>
      <c r="U51" s="4"/>
      <c r="V51" s="4"/>
      <c r="W51" s="4"/>
      <c r="X51" s="4"/>
      <c r="Y51" s="4"/>
      <c r="Z51" s="4"/>
      <c r="AA51" s="4"/>
      <c r="AB51" s="4"/>
      <c r="AC51" s="4"/>
      <c r="AD51" s="4"/>
      <c r="AE51" s="4"/>
    </row>
    <row r="52">
      <c r="A52" s="36" t="s">
        <v>37</v>
      </c>
      <c r="B52" s="4"/>
      <c r="C52" s="75">
        <f t="shared" ref="C52:E52" si="42">C32/B31</f>
        <v>0.770326907</v>
      </c>
      <c r="D52" s="75">
        <f t="shared" si="42"/>
        <v>0.5723140496</v>
      </c>
      <c r="E52" s="75">
        <f t="shared" si="42"/>
        <v>0.228868439</v>
      </c>
      <c r="F52" s="75">
        <f t="shared" ref="F52:F54" si="45">F32/D31</f>
        <v>0.228868439</v>
      </c>
      <c r="G52" s="78">
        <f t="shared" ref="G52:G54" si="46">F52*120%</f>
        <v>0.2746421268</v>
      </c>
      <c r="H52" s="78">
        <f t="shared" ref="H52:I52" si="43">G52</f>
        <v>0.2746421268</v>
      </c>
      <c r="I52" s="78">
        <f t="shared" si="43"/>
        <v>0.2746421268</v>
      </c>
      <c r="J52" s="325"/>
      <c r="K52" s="4"/>
      <c r="L52" s="4"/>
      <c r="M52" s="4"/>
      <c r="N52" s="4"/>
      <c r="O52" s="4"/>
      <c r="P52" s="4"/>
      <c r="Q52" s="4"/>
      <c r="R52" s="4"/>
      <c r="S52" s="4"/>
      <c r="T52" s="4"/>
      <c r="U52" s="4"/>
      <c r="V52" s="4"/>
      <c r="W52" s="4"/>
      <c r="X52" s="4"/>
      <c r="Y52" s="4"/>
      <c r="Z52" s="4"/>
      <c r="AA52" s="4"/>
      <c r="AB52" s="4"/>
      <c r="AC52" s="4"/>
      <c r="AD52" s="4"/>
      <c r="AE52" s="4"/>
    </row>
    <row r="53">
      <c r="A53" s="38" t="s">
        <v>38</v>
      </c>
      <c r="B53" s="4"/>
      <c r="C53" s="75"/>
      <c r="D53" s="75">
        <f t="shared" ref="D53:E53" si="44">D33/C32</f>
        <v>0.3928182807</v>
      </c>
      <c r="E53" s="75">
        <f t="shared" si="44"/>
        <v>0.4097472924</v>
      </c>
      <c r="F53" s="75">
        <f t="shared" si="45"/>
        <v>0.4097472924</v>
      </c>
      <c r="G53" s="78">
        <f t="shared" si="46"/>
        <v>0.4916967509</v>
      </c>
      <c r="H53" s="78">
        <f t="shared" ref="H53:I53" si="47">G53</f>
        <v>0.4916967509</v>
      </c>
      <c r="I53" s="78">
        <f t="shared" si="47"/>
        <v>0.4916967509</v>
      </c>
      <c r="J53" s="325"/>
      <c r="K53" s="4"/>
      <c r="L53" s="4"/>
      <c r="M53" s="4"/>
      <c r="N53" s="4"/>
      <c r="O53" s="4"/>
      <c r="P53" s="4"/>
      <c r="Q53" s="4"/>
      <c r="R53" s="4"/>
      <c r="S53" s="4"/>
      <c r="T53" s="4"/>
      <c r="U53" s="4"/>
      <c r="V53" s="4"/>
      <c r="W53" s="4"/>
      <c r="X53" s="4"/>
      <c r="Y53" s="4"/>
      <c r="Z53" s="4"/>
      <c r="AA53" s="4"/>
      <c r="AB53" s="4"/>
      <c r="AC53" s="4"/>
      <c r="AD53" s="4"/>
      <c r="AE53" s="4"/>
    </row>
    <row r="54">
      <c r="A54" s="38" t="s">
        <v>39</v>
      </c>
      <c r="B54" s="4"/>
      <c r="C54" s="75"/>
      <c r="D54" s="75"/>
      <c r="E54" s="75">
        <f>E34/D33</f>
        <v>0.3379501385</v>
      </c>
      <c r="F54" s="75">
        <f t="shared" si="45"/>
        <v>0.3379501385</v>
      </c>
      <c r="G54" s="78">
        <f t="shared" si="46"/>
        <v>0.4055401662</v>
      </c>
      <c r="H54" s="78">
        <f t="shared" ref="H54:I54" si="48">G54</f>
        <v>0.4055401662</v>
      </c>
      <c r="I54" s="78">
        <f t="shared" si="48"/>
        <v>0.4055401662</v>
      </c>
      <c r="J54" s="325"/>
      <c r="K54" s="4"/>
      <c r="L54" s="4"/>
      <c r="M54" s="4"/>
      <c r="N54" s="4"/>
      <c r="O54" s="4"/>
      <c r="P54" s="4"/>
      <c r="Q54" s="4"/>
      <c r="R54" s="4"/>
      <c r="S54" s="4"/>
      <c r="T54" s="4"/>
      <c r="U54" s="4"/>
      <c r="V54" s="4"/>
      <c r="W54" s="4"/>
      <c r="X54" s="4"/>
      <c r="Y54" s="4"/>
      <c r="Z54" s="4"/>
      <c r="AA54" s="4"/>
      <c r="AB54" s="4"/>
      <c r="AC54" s="4"/>
      <c r="AD54" s="4"/>
      <c r="AE54" s="4"/>
    </row>
    <row r="55">
      <c r="A55" s="39" t="s">
        <v>40</v>
      </c>
      <c r="B55" s="23"/>
      <c r="C55" s="122"/>
      <c r="D55" s="122"/>
      <c r="E55" s="122"/>
      <c r="F55" s="181">
        <v>0.8</v>
      </c>
      <c r="G55" s="125">
        <f t="shared" ref="G55:I55" si="49">F55</f>
        <v>0.8</v>
      </c>
      <c r="H55" s="125">
        <f t="shared" si="49"/>
        <v>0.8</v>
      </c>
      <c r="I55" s="125">
        <f t="shared" si="49"/>
        <v>0.8</v>
      </c>
      <c r="J55" s="353"/>
      <c r="K55" s="23"/>
      <c r="L55" s="23"/>
      <c r="M55" s="23"/>
      <c r="N55" s="23"/>
      <c r="O55" s="23"/>
      <c r="P55" s="23"/>
      <c r="Q55" s="23"/>
      <c r="R55" s="23"/>
      <c r="S55" s="23"/>
      <c r="T55" s="23"/>
      <c r="U55" s="23"/>
      <c r="V55" s="23"/>
      <c r="W55" s="23"/>
      <c r="X55" s="23"/>
      <c r="Y55" s="23"/>
      <c r="Z55" s="23"/>
      <c r="AA55" s="23"/>
      <c r="AB55" s="23"/>
      <c r="AC55" s="23"/>
      <c r="AD55" s="23"/>
      <c r="AE55" s="23"/>
    </row>
    <row r="56">
      <c r="A56" s="1" t="s">
        <v>93</v>
      </c>
      <c r="B56" s="4"/>
      <c r="C56" s="75"/>
      <c r="D56" s="75"/>
      <c r="E56" s="75"/>
      <c r="F56" s="4"/>
      <c r="G56" s="118"/>
      <c r="H56" s="118"/>
      <c r="I56" s="118"/>
      <c r="J56" s="325"/>
      <c r="K56" s="4"/>
      <c r="L56" s="4"/>
      <c r="M56" s="4"/>
      <c r="N56" s="4"/>
      <c r="O56" s="4"/>
      <c r="P56" s="4"/>
      <c r="Q56" s="4"/>
      <c r="R56" s="4"/>
      <c r="S56" s="4"/>
      <c r="T56" s="4"/>
      <c r="U56" s="4"/>
      <c r="V56" s="4"/>
      <c r="W56" s="4"/>
      <c r="X56" s="4"/>
      <c r="Y56" s="4"/>
      <c r="Z56" s="4"/>
      <c r="AA56" s="4"/>
      <c r="AB56" s="4"/>
      <c r="AC56" s="4"/>
      <c r="AD56" s="4"/>
      <c r="AE56" s="4"/>
    </row>
    <row r="57">
      <c r="A57" s="292" t="s">
        <v>17</v>
      </c>
      <c r="B57" s="4"/>
      <c r="C57" s="75"/>
      <c r="D57" s="75"/>
      <c r="E57" s="75">
        <f t="shared" ref="E57:F57" si="50">E47*E48*E49*80%</f>
        <v>0.02957557074</v>
      </c>
      <c r="F57" s="75">
        <f t="shared" si="50"/>
        <v>0.02957557074</v>
      </c>
      <c r="G57" s="78">
        <f t="shared" ref="G57:J57" si="51">G47*G48*G49*G50</f>
        <v>0.05110658624</v>
      </c>
      <c r="H57" s="78">
        <f t="shared" si="51"/>
        <v>0.05110658624</v>
      </c>
      <c r="I57" s="78">
        <f t="shared" si="51"/>
        <v>0.05110658624</v>
      </c>
      <c r="J57" s="407">
        <f t="shared" si="51"/>
        <v>0.04828973097</v>
      </c>
      <c r="K57" s="75"/>
      <c r="L57" s="4"/>
      <c r="M57" s="4"/>
      <c r="N57" s="4"/>
      <c r="O57" s="4"/>
      <c r="P57" s="4"/>
      <c r="Q57" s="4"/>
      <c r="R57" s="4"/>
      <c r="S57" s="4"/>
      <c r="T57" s="4"/>
      <c r="U57" s="4"/>
      <c r="V57" s="4"/>
      <c r="W57" s="4"/>
      <c r="X57" s="4"/>
      <c r="Y57" s="4"/>
      <c r="Z57" s="4"/>
      <c r="AA57" s="4"/>
      <c r="AB57" s="4"/>
      <c r="AC57" s="4"/>
      <c r="AD57" s="4"/>
      <c r="AE57" s="4"/>
    </row>
    <row r="58">
      <c r="A58" s="293" t="s">
        <v>18</v>
      </c>
      <c r="B58" s="4"/>
      <c r="C58" s="75"/>
      <c r="D58" s="75"/>
      <c r="E58" s="75">
        <f t="shared" ref="E58:F58" si="52">E48*E49*80%</f>
        <v>0.1280409262</v>
      </c>
      <c r="F58" s="75">
        <f t="shared" si="52"/>
        <v>0.1280409262</v>
      </c>
      <c r="G58" s="78">
        <f t="shared" ref="G58:J58" si="53">G48*G49*G50</f>
        <v>0.1843789337</v>
      </c>
      <c r="H58" s="78">
        <f t="shared" si="53"/>
        <v>0.1843789337</v>
      </c>
      <c r="I58" s="78">
        <f t="shared" si="53"/>
        <v>0.1843789337</v>
      </c>
      <c r="J58" s="407">
        <f t="shared" si="53"/>
        <v>0.2069072133</v>
      </c>
      <c r="K58" s="75"/>
      <c r="L58" s="4"/>
      <c r="M58" s="4"/>
      <c r="N58" s="4"/>
      <c r="O58" s="4"/>
      <c r="P58" s="4"/>
      <c r="Q58" s="4"/>
      <c r="R58" s="4"/>
      <c r="S58" s="4"/>
      <c r="T58" s="4"/>
      <c r="U58" s="4"/>
      <c r="V58" s="4"/>
      <c r="W58" s="4"/>
      <c r="X58" s="4"/>
      <c r="Y58" s="4"/>
      <c r="Z58" s="4"/>
      <c r="AA58" s="4"/>
      <c r="AB58" s="4"/>
      <c r="AC58" s="4"/>
      <c r="AD58" s="4"/>
      <c r="AE58" s="4"/>
    </row>
    <row r="59">
      <c r="A59" s="292" t="s">
        <v>19</v>
      </c>
      <c r="B59" s="4"/>
      <c r="C59" s="4"/>
      <c r="D59" s="75"/>
      <c r="E59" s="75">
        <f t="shared" ref="E59:F59" si="54">E49*E60</f>
        <v>0.3010494753</v>
      </c>
      <c r="F59" s="75">
        <f t="shared" si="54"/>
        <v>0.3010494753</v>
      </c>
      <c r="G59" s="78">
        <f t="shared" ref="G59:J59" si="55">G49*G50</f>
        <v>0.3612593703</v>
      </c>
      <c r="H59" s="78">
        <f t="shared" si="55"/>
        <v>0.3612593703</v>
      </c>
      <c r="I59" s="78">
        <f t="shared" si="55"/>
        <v>0.3612593703</v>
      </c>
      <c r="J59" s="407">
        <f t="shared" si="55"/>
        <v>0.4202714797</v>
      </c>
      <c r="K59" s="75"/>
      <c r="L59" s="4"/>
      <c r="M59" s="4"/>
      <c r="N59" s="4"/>
      <c r="O59" s="4"/>
      <c r="P59" s="4"/>
      <c r="Q59" s="4"/>
      <c r="R59" s="4"/>
      <c r="S59" s="4"/>
      <c r="T59" s="4"/>
      <c r="U59" s="4"/>
      <c r="V59" s="4"/>
      <c r="W59" s="4"/>
      <c r="X59" s="4"/>
      <c r="Y59" s="4"/>
      <c r="Z59" s="4"/>
      <c r="AA59" s="4"/>
      <c r="AB59" s="4"/>
      <c r="AC59" s="4"/>
      <c r="AD59" s="4"/>
      <c r="AE59" s="4"/>
    </row>
    <row r="60">
      <c r="A60" s="294" t="s">
        <v>20</v>
      </c>
      <c r="B60" s="23"/>
      <c r="C60" s="23"/>
      <c r="D60" s="23"/>
      <c r="E60" s="122">
        <v>0.8</v>
      </c>
      <c r="F60" s="122">
        <f>E60</f>
        <v>0.8</v>
      </c>
      <c r="G60" s="125">
        <f t="shared" ref="G60:J60" si="56">G50</f>
        <v>0.8</v>
      </c>
      <c r="H60" s="125">
        <f t="shared" si="56"/>
        <v>0.8</v>
      </c>
      <c r="I60" s="125">
        <f t="shared" si="56"/>
        <v>0.8</v>
      </c>
      <c r="J60" s="343">
        <f t="shared" si="56"/>
        <v>0.8073646209</v>
      </c>
      <c r="K60" s="23"/>
      <c r="L60" s="23"/>
      <c r="M60" s="23"/>
      <c r="N60" s="23"/>
      <c r="O60" s="23"/>
      <c r="P60" s="23"/>
      <c r="Q60" s="23"/>
      <c r="R60" s="23"/>
      <c r="S60" s="23"/>
      <c r="T60" s="23"/>
      <c r="U60" s="23"/>
      <c r="V60" s="23"/>
      <c r="W60" s="23"/>
      <c r="X60" s="23"/>
      <c r="Y60" s="23"/>
      <c r="Z60" s="23"/>
      <c r="AA60" s="23"/>
      <c r="AB60" s="23"/>
      <c r="AC60" s="23"/>
      <c r="AD60" s="23"/>
      <c r="AE60" s="23"/>
    </row>
    <row r="61">
      <c r="A61" s="1" t="s">
        <v>142</v>
      </c>
      <c r="B61" s="4"/>
      <c r="C61" s="4"/>
      <c r="D61" s="4"/>
      <c r="E61" s="4"/>
      <c r="F61" s="4"/>
      <c r="G61" s="118"/>
      <c r="H61" s="118"/>
      <c r="I61" s="118"/>
      <c r="J61" s="325"/>
      <c r="K61" s="4"/>
      <c r="L61" s="4"/>
      <c r="M61" s="4"/>
      <c r="N61" s="4"/>
      <c r="O61" s="4"/>
      <c r="P61" s="4"/>
      <c r="Q61" s="4"/>
      <c r="R61" s="4"/>
      <c r="S61" s="4"/>
      <c r="T61" s="4"/>
      <c r="U61" s="4"/>
      <c r="V61" s="4"/>
      <c r="W61" s="4"/>
      <c r="X61" s="4"/>
      <c r="Y61" s="4"/>
      <c r="Z61" s="4"/>
      <c r="AA61" s="4"/>
      <c r="AB61" s="4"/>
      <c r="AC61" s="4"/>
      <c r="AD61" s="4"/>
      <c r="AE61" s="4"/>
    </row>
    <row r="62">
      <c r="A62" s="292" t="s">
        <v>17</v>
      </c>
      <c r="B62" s="4"/>
      <c r="C62" s="4"/>
      <c r="D62" s="4"/>
      <c r="E62" s="75">
        <f>AVERAGE(C47:E47)*AVERAGE(D48:E48)*E49*E60</f>
        <v>0.06489838154</v>
      </c>
      <c r="F62" s="75">
        <f t="shared" ref="F62:F65" si="57">E62</f>
        <v>0.06489838154</v>
      </c>
      <c r="G62" s="78">
        <f>AVERAGE(C47:G47)*AVERAGE(D48:G48)*AVERAGE(E49:G49)*AVERAGE(F50:G50)</f>
        <v>0.05897764587</v>
      </c>
      <c r="H62" s="78">
        <f>AVERAGE(C47:H47)*AVERAGE(D48:H48)*AVERAGE(E49:H49)*AVERAGE(F50:H50)</f>
        <v>0.05930044833</v>
      </c>
      <c r="I62" s="78">
        <f>AVERAGE(C47:I47)*AVERAGE(D48:I48)*AVERAGE(E49:I49)*AVERAGE(F50:I50)</f>
        <v>0.05903777847</v>
      </c>
      <c r="J62" s="325"/>
      <c r="K62" s="4"/>
      <c r="L62" s="4"/>
      <c r="M62" s="4"/>
      <c r="N62" s="4"/>
      <c r="O62" s="4"/>
      <c r="P62" s="4"/>
      <c r="Q62" s="4"/>
      <c r="R62" s="4"/>
      <c r="S62" s="4"/>
      <c r="T62" s="4"/>
      <c r="U62" s="4"/>
      <c r="V62" s="4"/>
      <c r="W62" s="4"/>
      <c r="X62" s="4"/>
      <c r="Y62" s="4"/>
      <c r="Z62" s="4"/>
      <c r="AA62" s="4"/>
      <c r="AB62" s="4"/>
      <c r="AC62" s="4"/>
      <c r="AD62" s="4"/>
      <c r="AE62" s="4"/>
    </row>
    <row r="63">
      <c r="A63" s="293" t="s">
        <v>18</v>
      </c>
      <c r="B63" s="4"/>
      <c r="C63" s="4"/>
      <c r="D63" s="4"/>
      <c r="E63" s="75">
        <f>AVERAGE(D48:E48)*E49*E60</f>
        <v>0.1220887106</v>
      </c>
      <c r="F63" s="75">
        <f t="shared" si="57"/>
        <v>0.1220887106</v>
      </c>
      <c r="G63" s="78">
        <f>AVERAGE(D48:G48)*AVERAGE(E49:G49)*AVERAGE(F50:G50)</f>
        <v>0.1402313224</v>
      </c>
      <c r="H63" s="78">
        <f>AVERAGE(D48:H48)*AVERAGE(E49:H49)*AVERAGE(F50:H50)</f>
        <v>0.1494936455</v>
      </c>
      <c r="I63" s="78">
        <f>AVERAGE(D48:I48)*AVERAGE(E49:I49)*AVERAGE(F50:I50)</f>
        <v>0.1555242606</v>
      </c>
      <c r="J63" s="325"/>
      <c r="K63" s="4"/>
      <c r="L63" s="4"/>
      <c r="M63" s="4"/>
      <c r="N63" s="4"/>
      <c r="O63" s="4"/>
      <c r="P63" s="4"/>
      <c r="Q63" s="4"/>
      <c r="R63" s="4"/>
      <c r="S63" s="4"/>
      <c r="T63" s="4"/>
      <c r="U63" s="4"/>
      <c r="V63" s="4"/>
      <c r="W63" s="4"/>
      <c r="X63" s="4"/>
      <c r="Y63" s="4"/>
      <c r="Z63" s="4"/>
      <c r="AA63" s="4"/>
      <c r="AB63" s="4"/>
      <c r="AC63" s="4"/>
      <c r="AD63" s="4"/>
      <c r="AE63" s="4"/>
    </row>
    <row r="64">
      <c r="A64" s="292" t="s">
        <v>19</v>
      </c>
      <c r="B64" s="4"/>
      <c r="C64" s="4"/>
      <c r="D64" s="4"/>
      <c r="E64" s="75">
        <f>E49*E60</f>
        <v>0.3010494753</v>
      </c>
      <c r="F64" s="75">
        <f t="shared" si="57"/>
        <v>0.3010494753</v>
      </c>
      <c r="G64" s="78">
        <f>AVERAGE(C49:G49)*AVERAGE(D50:G50)</f>
        <v>0.3211194403</v>
      </c>
      <c r="H64" s="78">
        <f>AVERAGE(E49:H49)*AVERAGE(F50:H50)</f>
        <v>0.3311544228</v>
      </c>
      <c r="I64" s="78">
        <f>AVERAGE(E49:I49)*AVERAGE(F50:I50)</f>
        <v>0.3371754123</v>
      </c>
      <c r="J64" s="325"/>
      <c r="K64" s="4"/>
      <c r="L64" s="4"/>
      <c r="M64" s="4"/>
      <c r="N64" s="4"/>
      <c r="O64" s="4"/>
      <c r="P64" s="4"/>
      <c r="Q64" s="4"/>
      <c r="R64" s="4"/>
      <c r="S64" s="4"/>
      <c r="T64" s="4"/>
      <c r="U64" s="4"/>
      <c r="V64" s="4"/>
      <c r="W64" s="4"/>
      <c r="X64" s="4"/>
      <c r="Y64" s="4"/>
      <c r="Z64" s="4"/>
      <c r="AA64" s="4"/>
      <c r="AB64" s="4"/>
      <c r="AC64" s="4"/>
      <c r="AD64" s="4"/>
      <c r="AE64" s="4"/>
    </row>
    <row r="65">
      <c r="A65" s="294" t="s">
        <v>20</v>
      </c>
      <c r="B65" s="23"/>
      <c r="C65" s="23"/>
      <c r="D65" s="23"/>
      <c r="E65" s="122">
        <f>E60</f>
        <v>0.8</v>
      </c>
      <c r="F65" s="122">
        <f t="shared" si="57"/>
        <v>0.8</v>
      </c>
      <c r="G65" s="125">
        <f>AVERAGE(F50:G50)</f>
        <v>0.8</v>
      </c>
      <c r="H65" s="125">
        <f>AVERAGE(F50:H50)</f>
        <v>0.8</v>
      </c>
      <c r="I65" s="125">
        <f>AVERAGE(F50:I50)</f>
        <v>0.8</v>
      </c>
      <c r="J65" s="353"/>
      <c r="K65" s="23"/>
      <c r="L65" s="23"/>
      <c r="M65" s="23"/>
      <c r="N65" s="23"/>
      <c r="O65" s="23"/>
      <c r="P65" s="23"/>
      <c r="Q65" s="23"/>
      <c r="R65" s="23"/>
      <c r="S65" s="23"/>
      <c r="T65" s="23"/>
      <c r="U65" s="23"/>
      <c r="V65" s="23"/>
      <c r="W65" s="23"/>
      <c r="X65" s="23"/>
      <c r="Y65" s="23"/>
      <c r="Z65" s="23"/>
      <c r="AA65" s="23"/>
      <c r="AB65" s="23"/>
      <c r="AC65" s="23"/>
      <c r="AD65" s="23"/>
      <c r="AE65" s="23"/>
    </row>
    <row r="66">
      <c r="A66" s="1" t="s">
        <v>95</v>
      </c>
      <c r="B66" s="4"/>
      <c r="C66" s="4"/>
      <c r="D66" s="4"/>
      <c r="E66" s="4"/>
      <c r="F66" s="4"/>
      <c r="G66" s="118"/>
      <c r="H66" s="118"/>
      <c r="I66" s="118"/>
      <c r="J66" s="325"/>
      <c r="K66" s="4"/>
      <c r="L66" s="4"/>
      <c r="M66" s="4"/>
      <c r="N66" s="4"/>
      <c r="O66" s="4"/>
      <c r="P66" s="4"/>
      <c r="Q66" s="4"/>
      <c r="R66" s="4"/>
      <c r="S66" s="4"/>
      <c r="T66" s="4"/>
      <c r="U66" s="4"/>
      <c r="V66" s="4"/>
      <c r="W66" s="4"/>
      <c r="X66" s="4"/>
      <c r="Y66" s="4"/>
      <c r="Z66" s="4"/>
      <c r="AA66" s="4"/>
      <c r="AB66" s="4"/>
      <c r="AC66" s="4"/>
      <c r="AD66" s="4"/>
      <c r="AE66" s="4"/>
    </row>
    <row r="67">
      <c r="A67" s="1"/>
      <c r="B67" s="4"/>
      <c r="C67" s="4"/>
      <c r="D67" s="4"/>
      <c r="E67" s="4"/>
      <c r="F67" s="4"/>
      <c r="G67" s="118"/>
      <c r="H67" s="118"/>
      <c r="I67" s="118"/>
      <c r="J67" s="325"/>
      <c r="K67" s="4"/>
      <c r="L67" s="4"/>
      <c r="M67" s="4"/>
      <c r="N67" s="4"/>
      <c r="O67" s="4"/>
      <c r="P67" s="4"/>
      <c r="Q67" s="4"/>
      <c r="R67" s="4"/>
      <c r="S67" s="4"/>
      <c r="T67" s="4"/>
      <c r="U67" s="4"/>
      <c r="V67" s="4"/>
      <c r="W67" s="4"/>
      <c r="X67" s="4"/>
      <c r="Y67" s="4"/>
      <c r="Z67" s="4"/>
      <c r="AA67" s="4"/>
      <c r="AB67" s="4"/>
      <c r="AC67" s="4"/>
      <c r="AD67" s="4"/>
      <c r="AE67" s="4"/>
    </row>
    <row r="68">
      <c r="A68" s="292" t="s">
        <v>17</v>
      </c>
      <c r="B68" s="4"/>
      <c r="C68" s="4"/>
      <c r="D68" s="4"/>
      <c r="E68" s="75">
        <f t="shared" ref="E68:J68" si="58">E57*120%</f>
        <v>0.03549068489</v>
      </c>
      <c r="F68" s="75">
        <f t="shared" si="58"/>
        <v>0.03549068489</v>
      </c>
      <c r="G68" s="78">
        <f t="shared" si="58"/>
        <v>0.06132790348</v>
      </c>
      <c r="H68" s="78">
        <f t="shared" si="58"/>
        <v>0.06132790348</v>
      </c>
      <c r="I68" s="78">
        <f t="shared" si="58"/>
        <v>0.06132790348</v>
      </c>
      <c r="J68" s="407">
        <f t="shared" si="58"/>
        <v>0.05794767717</v>
      </c>
      <c r="K68" s="4"/>
      <c r="L68" s="4"/>
      <c r="M68" s="4"/>
      <c r="N68" s="149"/>
      <c r="O68" s="4"/>
      <c r="P68" s="4"/>
      <c r="Q68" s="4"/>
      <c r="R68" s="4"/>
      <c r="S68" s="4"/>
      <c r="T68" s="4"/>
      <c r="U68" s="4"/>
      <c r="V68" s="4"/>
      <c r="W68" s="4"/>
      <c r="X68" s="4"/>
      <c r="Y68" s="4"/>
      <c r="Z68" s="4"/>
      <c r="AA68" s="4"/>
      <c r="AB68" s="4"/>
      <c r="AC68" s="4"/>
      <c r="AD68" s="4"/>
      <c r="AE68" s="4"/>
    </row>
    <row r="69">
      <c r="A69" s="293" t="s">
        <v>18</v>
      </c>
      <c r="B69" s="4"/>
      <c r="C69" s="4"/>
      <c r="D69" s="4"/>
      <c r="E69" s="75">
        <f t="shared" ref="E69:J69" si="59">E58*120%</f>
        <v>0.1536491114</v>
      </c>
      <c r="F69" s="75">
        <f t="shared" si="59"/>
        <v>0.1536491114</v>
      </c>
      <c r="G69" s="78">
        <f t="shared" si="59"/>
        <v>0.2212547205</v>
      </c>
      <c r="H69" s="78">
        <f t="shared" si="59"/>
        <v>0.2212547205</v>
      </c>
      <c r="I69" s="78">
        <f t="shared" si="59"/>
        <v>0.2212547205</v>
      </c>
      <c r="J69" s="407">
        <f t="shared" si="59"/>
        <v>0.248288656</v>
      </c>
      <c r="K69" s="4"/>
      <c r="L69" s="4"/>
      <c r="M69" s="4"/>
      <c r="N69" s="149"/>
      <c r="O69" s="4"/>
      <c r="P69" s="4"/>
      <c r="Q69" s="4"/>
      <c r="R69" s="4"/>
      <c r="S69" s="4"/>
      <c r="T69" s="4"/>
      <c r="U69" s="4"/>
      <c r="V69" s="4"/>
      <c r="W69" s="4"/>
      <c r="X69" s="4"/>
      <c r="Y69" s="4"/>
      <c r="Z69" s="4"/>
      <c r="AA69" s="4"/>
      <c r="AB69" s="4"/>
      <c r="AC69" s="4"/>
      <c r="AD69" s="4"/>
      <c r="AE69" s="4"/>
    </row>
    <row r="70">
      <c r="A70" s="292" t="s">
        <v>19</v>
      </c>
      <c r="B70" s="4"/>
      <c r="C70" s="4"/>
      <c r="D70" s="4"/>
      <c r="E70" s="75">
        <f t="shared" ref="E70:J70" si="60">E59*120%</f>
        <v>0.3612593703</v>
      </c>
      <c r="F70" s="75">
        <f t="shared" si="60"/>
        <v>0.3612593703</v>
      </c>
      <c r="G70" s="78">
        <f t="shared" si="60"/>
        <v>0.4335112444</v>
      </c>
      <c r="H70" s="78">
        <f t="shared" si="60"/>
        <v>0.4335112444</v>
      </c>
      <c r="I70" s="78">
        <f t="shared" si="60"/>
        <v>0.4335112444</v>
      </c>
      <c r="J70" s="407">
        <f t="shared" si="60"/>
        <v>0.5043257756</v>
      </c>
      <c r="K70" s="4"/>
      <c r="L70" s="4"/>
      <c r="M70" s="4"/>
      <c r="N70" s="149"/>
      <c r="O70" s="4"/>
      <c r="P70" s="4"/>
      <c r="Q70" s="4"/>
      <c r="R70" s="4"/>
      <c r="S70" s="4"/>
      <c r="T70" s="4"/>
      <c r="U70" s="4"/>
      <c r="V70" s="4"/>
      <c r="W70" s="4"/>
      <c r="X70" s="4"/>
      <c r="Y70" s="4"/>
      <c r="Z70" s="4"/>
      <c r="AA70" s="4"/>
      <c r="AB70" s="4"/>
      <c r="AC70" s="4"/>
      <c r="AD70" s="4"/>
      <c r="AE70" s="4"/>
    </row>
    <row r="71">
      <c r="A71" s="294" t="s">
        <v>20</v>
      </c>
      <c r="B71" s="23"/>
      <c r="C71" s="23"/>
      <c r="D71" s="23"/>
      <c r="E71" s="122">
        <f t="shared" ref="E71:J71" si="61">E60*120%</f>
        <v>0.96</v>
      </c>
      <c r="F71" s="122">
        <f t="shared" si="61"/>
        <v>0.96</v>
      </c>
      <c r="G71" s="125">
        <f t="shared" si="61"/>
        <v>0.96</v>
      </c>
      <c r="H71" s="125">
        <f t="shared" si="61"/>
        <v>0.96</v>
      </c>
      <c r="I71" s="125">
        <f t="shared" si="61"/>
        <v>0.96</v>
      </c>
      <c r="J71" s="343">
        <f t="shared" si="61"/>
        <v>0.9688375451</v>
      </c>
      <c r="K71" s="23"/>
      <c r="L71" s="23"/>
      <c r="M71" s="23"/>
      <c r="N71" s="287"/>
      <c r="O71" s="23"/>
      <c r="P71" s="23"/>
      <c r="Q71" s="23"/>
      <c r="R71" s="23"/>
      <c r="S71" s="23"/>
      <c r="T71" s="23"/>
      <c r="U71" s="23"/>
      <c r="V71" s="23"/>
      <c r="W71" s="23"/>
      <c r="X71" s="23"/>
      <c r="Y71" s="23"/>
      <c r="Z71" s="23"/>
      <c r="AA71" s="23"/>
      <c r="AB71" s="23"/>
      <c r="AC71" s="23"/>
      <c r="AD71" s="23"/>
      <c r="AE71" s="23"/>
    </row>
    <row r="72">
      <c r="A72" s="1" t="s">
        <v>96</v>
      </c>
      <c r="B72" s="4"/>
      <c r="C72" s="4"/>
      <c r="D72" s="4"/>
      <c r="E72" s="4"/>
      <c r="F72" s="4"/>
      <c r="G72" s="118"/>
      <c r="H72" s="118"/>
      <c r="I72" s="118"/>
      <c r="J72" s="325"/>
      <c r="K72" s="4"/>
      <c r="L72" s="4"/>
      <c r="M72" s="4"/>
      <c r="N72" s="115"/>
      <c r="O72" s="4"/>
      <c r="P72" s="4"/>
      <c r="Q72" s="4"/>
      <c r="R72" s="4"/>
      <c r="S72" s="4"/>
      <c r="T72" s="4"/>
      <c r="U72" s="4"/>
      <c r="V72" s="4"/>
      <c r="W72" s="4"/>
      <c r="X72" s="4"/>
      <c r="Y72" s="4"/>
      <c r="Z72" s="4"/>
      <c r="AA72" s="4"/>
      <c r="AB72" s="4"/>
      <c r="AC72" s="4"/>
      <c r="AD72" s="4"/>
      <c r="AE72" s="4"/>
    </row>
    <row r="73">
      <c r="A73" s="292" t="s">
        <v>17</v>
      </c>
      <c r="B73" s="4"/>
      <c r="C73" s="4"/>
      <c r="D73" s="4"/>
      <c r="E73" s="27">
        <f t="shared" ref="E73:J73" si="62">E68*E23</f>
        <v>4482.473501</v>
      </c>
      <c r="F73" s="27">
        <f t="shared" si="62"/>
        <v>14196.27395</v>
      </c>
      <c r="G73" s="73">
        <f t="shared" si="62"/>
        <v>31276.31086</v>
      </c>
      <c r="H73" s="73">
        <f t="shared" si="62"/>
        <v>32840.23373</v>
      </c>
      <c r="I73" s="73">
        <f t="shared" si="62"/>
        <v>46577.68411</v>
      </c>
      <c r="J73" s="316">
        <f t="shared" si="62"/>
        <v>68348.37254</v>
      </c>
      <c r="K73" s="4"/>
      <c r="L73" s="4"/>
      <c r="M73" s="4"/>
      <c r="N73" s="4"/>
      <c r="O73" s="4"/>
      <c r="P73" s="4"/>
      <c r="Q73" s="4"/>
      <c r="R73" s="4"/>
      <c r="S73" s="4"/>
      <c r="T73" s="4"/>
      <c r="U73" s="4"/>
      <c r="V73" s="4"/>
      <c r="W73" s="4"/>
      <c r="X73" s="4"/>
      <c r="Y73" s="4"/>
      <c r="Z73" s="4"/>
      <c r="AA73" s="4"/>
      <c r="AB73" s="4"/>
      <c r="AC73" s="4"/>
      <c r="AD73" s="4"/>
      <c r="AE73" s="4"/>
    </row>
    <row r="74">
      <c r="A74" s="293" t="s">
        <v>18</v>
      </c>
      <c r="B74" s="4"/>
      <c r="C74" s="4"/>
      <c r="D74" s="4"/>
      <c r="E74" s="27">
        <f t="shared" ref="E74:J74" si="63">E69*E24</f>
        <v>10424.32396</v>
      </c>
      <c r="F74" s="27">
        <f t="shared" si="63"/>
        <v>10424.32396</v>
      </c>
      <c r="G74" s="73">
        <f t="shared" si="63"/>
        <v>24531.16139</v>
      </c>
      <c r="H74" s="73">
        <f t="shared" si="63"/>
        <v>31276.31086</v>
      </c>
      <c r="I74" s="73">
        <f t="shared" si="63"/>
        <v>32840.23373</v>
      </c>
      <c r="J74" s="316">
        <f t="shared" si="63"/>
        <v>31030.16985</v>
      </c>
      <c r="K74" s="4"/>
      <c r="L74" s="4"/>
      <c r="M74" s="4"/>
      <c r="N74" s="4"/>
      <c r="O74" s="4"/>
      <c r="P74" s="4"/>
      <c r="Q74" s="4"/>
      <c r="R74" s="4"/>
      <c r="S74" s="4"/>
      <c r="T74" s="4"/>
      <c r="U74" s="4"/>
      <c r="V74" s="4"/>
      <c r="W74" s="4"/>
      <c r="X74" s="4"/>
      <c r="Y74" s="4"/>
      <c r="Z74" s="4"/>
      <c r="AA74" s="4"/>
      <c r="AB74" s="4"/>
      <c r="AC74" s="4"/>
      <c r="AD74" s="4"/>
      <c r="AE74" s="4"/>
    </row>
    <row r="75">
      <c r="A75" s="292" t="s">
        <v>19</v>
      </c>
      <c r="B75" s="4"/>
      <c r="C75" s="4"/>
      <c r="D75" s="4"/>
      <c r="E75" s="27">
        <f t="shared" ref="E75:J75" si="64">E70*E25</f>
        <v>4752.367016</v>
      </c>
      <c r="F75" s="27">
        <f t="shared" si="64"/>
        <v>4752.367016</v>
      </c>
      <c r="G75" s="73">
        <f t="shared" si="64"/>
        <v>15011.02651</v>
      </c>
      <c r="H75" s="73">
        <f t="shared" si="64"/>
        <v>24531.16139</v>
      </c>
      <c r="I75" s="73">
        <f t="shared" si="64"/>
        <v>31276.31086</v>
      </c>
      <c r="J75" s="316">
        <f t="shared" si="64"/>
        <v>35097.79666</v>
      </c>
      <c r="K75" s="4"/>
      <c r="L75" s="4"/>
      <c r="M75" s="4"/>
      <c r="N75" s="4"/>
      <c r="O75" s="4"/>
      <c r="P75" s="4"/>
      <c r="Q75" s="4"/>
      <c r="R75" s="4"/>
      <c r="S75" s="4"/>
      <c r="T75" s="4"/>
      <c r="U75" s="4"/>
      <c r="V75" s="4"/>
      <c r="W75" s="4"/>
      <c r="X75" s="4"/>
      <c r="Y75" s="4"/>
      <c r="Z75" s="4"/>
      <c r="AA75" s="4"/>
      <c r="AB75" s="4"/>
      <c r="AC75" s="4"/>
      <c r="AD75" s="4"/>
      <c r="AE75" s="4"/>
    </row>
    <row r="76">
      <c r="A76" s="292" t="s">
        <v>20</v>
      </c>
      <c r="B76" s="4"/>
      <c r="C76" s="4"/>
      <c r="D76" s="4"/>
      <c r="E76" s="27">
        <f t="shared" ref="E76:J76" si="65">E71*E26</f>
        <v>7228.8</v>
      </c>
      <c r="F76" s="27">
        <f t="shared" si="65"/>
        <v>7228.8</v>
      </c>
      <c r="G76" s="73">
        <f t="shared" si="65"/>
        <v>5702.84042</v>
      </c>
      <c r="H76" s="73">
        <f t="shared" si="65"/>
        <v>15011.02651</v>
      </c>
      <c r="I76" s="73">
        <f t="shared" si="65"/>
        <v>24531.16139</v>
      </c>
      <c r="J76" s="316">
        <f t="shared" si="65"/>
        <v>28538.35317</v>
      </c>
      <c r="K76" s="4"/>
      <c r="L76" s="4"/>
      <c r="M76" s="4"/>
      <c r="N76" s="4"/>
      <c r="O76" s="4"/>
      <c r="P76" s="4"/>
      <c r="Q76" s="4"/>
      <c r="R76" s="4"/>
      <c r="S76" s="4"/>
      <c r="T76" s="4"/>
      <c r="U76" s="4"/>
      <c r="V76" s="4"/>
      <c r="W76" s="4"/>
      <c r="X76" s="4"/>
      <c r="Y76" s="4"/>
      <c r="Z76" s="4"/>
      <c r="AA76" s="4"/>
      <c r="AB76" s="4"/>
      <c r="AC76" s="4"/>
      <c r="AD76" s="4"/>
      <c r="AE76" s="4"/>
    </row>
    <row r="77">
      <c r="A77" s="21" t="s">
        <v>88</v>
      </c>
      <c r="B77" s="23"/>
      <c r="C77" s="23"/>
      <c r="D77" s="23"/>
      <c r="E77" s="22">
        <f t="shared" ref="E77:J77" si="66">SUM(E73:E76)</f>
        <v>26887.96448</v>
      </c>
      <c r="F77" s="22">
        <f t="shared" si="66"/>
        <v>36601.76494</v>
      </c>
      <c r="G77" s="110">
        <f t="shared" si="66"/>
        <v>76521.33918</v>
      </c>
      <c r="H77" s="110">
        <f t="shared" si="66"/>
        <v>103658.7325</v>
      </c>
      <c r="I77" s="110">
        <f t="shared" si="66"/>
        <v>135225.3901</v>
      </c>
      <c r="J77" s="365">
        <f t="shared" si="66"/>
        <v>163014.6922</v>
      </c>
      <c r="K77" s="23"/>
      <c r="L77" s="23"/>
      <c r="M77" s="23"/>
      <c r="N77" s="23"/>
      <c r="O77" s="23"/>
      <c r="P77" s="23"/>
      <c r="Q77" s="23"/>
      <c r="R77" s="23"/>
      <c r="S77" s="23"/>
      <c r="T77" s="23"/>
      <c r="U77" s="23"/>
      <c r="V77" s="23"/>
      <c r="W77" s="23"/>
      <c r="X77" s="23"/>
      <c r="Y77" s="23"/>
      <c r="Z77" s="23"/>
      <c r="AA77" s="23"/>
      <c r="AB77" s="23"/>
      <c r="AC77" s="23"/>
      <c r="AD77" s="23"/>
      <c r="AE77" s="23"/>
    </row>
    <row r="78">
      <c r="A78" s="4"/>
      <c r="B78" s="4"/>
      <c r="C78" s="4"/>
      <c r="D78" s="4"/>
      <c r="E78" s="4"/>
      <c r="F78" s="4"/>
      <c r="G78" s="118"/>
      <c r="H78" s="118"/>
      <c r="I78" s="118"/>
      <c r="J78" s="325"/>
      <c r="K78" s="4"/>
      <c r="L78" s="4"/>
      <c r="M78" s="4"/>
      <c r="N78" s="4"/>
      <c r="O78" s="4"/>
      <c r="P78" s="4"/>
      <c r="Q78" s="4"/>
      <c r="R78" s="4"/>
      <c r="S78" s="4"/>
      <c r="T78" s="4"/>
      <c r="U78" s="4"/>
      <c r="V78" s="4"/>
      <c r="W78" s="4"/>
      <c r="X78" s="4"/>
      <c r="Y78" s="4"/>
      <c r="Z78" s="4"/>
      <c r="AA78" s="4"/>
      <c r="AB78" s="4"/>
      <c r="AC78" s="4"/>
      <c r="AD78" s="4"/>
      <c r="AE78" s="4"/>
    </row>
    <row r="79">
      <c r="A79" s="292" t="s">
        <v>98</v>
      </c>
      <c r="B79" s="4"/>
      <c r="C79" s="4"/>
      <c r="D79" s="27">
        <f>D3</f>
        <v>23381</v>
      </c>
      <c r="E79" s="27">
        <f t="shared" ref="E79:J79" si="67">E77</f>
        <v>26887.96448</v>
      </c>
      <c r="F79" s="27">
        <f t="shared" si="67"/>
        <v>36601.76494</v>
      </c>
      <c r="G79" s="73">
        <f t="shared" si="67"/>
        <v>76521.33918</v>
      </c>
      <c r="H79" s="73">
        <f t="shared" si="67"/>
        <v>103658.7325</v>
      </c>
      <c r="I79" s="73">
        <f t="shared" si="67"/>
        <v>135225.3901</v>
      </c>
      <c r="J79" s="316">
        <f t="shared" si="67"/>
        <v>163014.6922</v>
      </c>
      <c r="K79" s="4"/>
      <c r="L79" s="4"/>
      <c r="M79" s="4"/>
      <c r="N79" s="4"/>
      <c r="O79" s="4"/>
      <c r="P79" s="4"/>
      <c r="Q79" s="4"/>
      <c r="R79" s="4"/>
      <c r="S79" s="4"/>
      <c r="T79" s="4"/>
      <c r="U79" s="4"/>
      <c r="V79" s="4"/>
      <c r="W79" s="4"/>
      <c r="X79" s="4"/>
      <c r="Y79" s="4"/>
      <c r="Z79" s="4"/>
      <c r="AA79" s="4"/>
      <c r="AB79" s="4"/>
      <c r="AC79" s="4"/>
      <c r="AD79" s="4"/>
      <c r="AE79" s="4"/>
    </row>
    <row r="80">
      <c r="A80" s="300" t="s">
        <v>70</v>
      </c>
      <c r="B80" s="4"/>
      <c r="C80" s="4"/>
      <c r="D80" s="4"/>
      <c r="E80" s="188">
        <f t="shared" ref="E80:I80" si="68">E79-D79</f>
        <v>3506.964483</v>
      </c>
      <c r="F80" s="188">
        <f t="shared" si="68"/>
        <v>9713.800453</v>
      </c>
      <c r="G80" s="191">
        <f t="shared" si="68"/>
        <v>39919.57425</v>
      </c>
      <c r="H80" s="191">
        <f t="shared" si="68"/>
        <v>27137.39331</v>
      </c>
      <c r="I80" s="191">
        <f t="shared" si="68"/>
        <v>31566.6576</v>
      </c>
      <c r="J80" s="455">
        <f>J79-H79</f>
        <v>59355.95974</v>
      </c>
      <c r="K80" s="4"/>
      <c r="L80" s="4"/>
      <c r="M80" s="4"/>
      <c r="N80" s="4"/>
      <c r="O80" s="4"/>
      <c r="P80" s="4"/>
      <c r="Q80" s="4"/>
      <c r="R80" s="4"/>
      <c r="S80" s="4"/>
      <c r="T80" s="4"/>
      <c r="U80" s="4"/>
      <c r="V80" s="4"/>
      <c r="W80" s="4"/>
      <c r="X80" s="4"/>
      <c r="Y80" s="4"/>
      <c r="Z80" s="4"/>
      <c r="AA80" s="4"/>
      <c r="AB80" s="4"/>
      <c r="AC80" s="4"/>
      <c r="AD80" s="4"/>
      <c r="AE80" s="4"/>
    </row>
    <row r="81">
      <c r="A81" s="292" t="s">
        <v>101</v>
      </c>
      <c r="B81" s="4"/>
      <c r="C81" s="4"/>
      <c r="D81" s="131">
        <v>0.0</v>
      </c>
      <c r="E81" s="131">
        <v>0.0</v>
      </c>
      <c r="F81" s="131">
        <v>0.0</v>
      </c>
      <c r="G81" s="118"/>
      <c r="H81" s="118"/>
      <c r="I81" s="118"/>
      <c r="J81" s="325"/>
      <c r="K81" s="4"/>
      <c r="L81" s="4"/>
      <c r="M81" s="4"/>
      <c r="N81" s="4"/>
      <c r="O81" s="4"/>
      <c r="P81" s="4"/>
      <c r="Q81" s="4"/>
      <c r="R81" s="4"/>
      <c r="S81" s="4"/>
      <c r="T81" s="4"/>
      <c r="U81" s="4"/>
      <c r="V81" s="4"/>
      <c r="W81" s="4"/>
      <c r="X81" s="4"/>
      <c r="Y81" s="4"/>
      <c r="Z81" s="4"/>
      <c r="AA81" s="4"/>
      <c r="AB81" s="4"/>
      <c r="AC81" s="4"/>
      <c r="AD81" s="4"/>
      <c r="AE81" s="4"/>
    </row>
    <row r="82">
      <c r="A82" s="19" t="s">
        <v>103</v>
      </c>
      <c r="B82" s="4"/>
      <c r="C82" s="4"/>
      <c r="D82" s="27"/>
      <c r="E82" s="415">
        <f t="shared" ref="E82:F82" si="69">E81-D81</f>
        <v>0</v>
      </c>
      <c r="F82" s="415">
        <f t="shared" si="69"/>
        <v>0</v>
      </c>
      <c r="G82" s="118"/>
      <c r="H82" s="118"/>
      <c r="I82" s="118"/>
      <c r="J82" s="325"/>
      <c r="K82" s="429"/>
      <c r="L82" s="4"/>
      <c r="M82" s="4"/>
      <c r="N82" s="4"/>
      <c r="O82" s="4"/>
      <c r="P82" s="4"/>
      <c r="Q82" s="4"/>
      <c r="R82" s="4"/>
      <c r="S82" s="4"/>
      <c r="T82" s="4"/>
      <c r="U82" s="4"/>
      <c r="V82" s="4"/>
      <c r="W82" s="4"/>
      <c r="X82" s="4"/>
      <c r="Y82" s="4"/>
      <c r="Z82" s="4"/>
      <c r="AA82" s="4"/>
      <c r="AB82" s="4"/>
      <c r="AC82" s="4"/>
      <c r="AD82" s="4"/>
      <c r="AE82" s="4"/>
    </row>
    <row r="83">
      <c r="A83" s="4"/>
      <c r="B83" s="4"/>
      <c r="C83" s="4"/>
      <c r="D83" s="4"/>
      <c r="E83" s="4"/>
      <c r="F83" s="4"/>
      <c r="G83" s="118"/>
      <c r="H83" s="118"/>
      <c r="I83" s="118"/>
      <c r="J83" s="325"/>
      <c r="K83" s="4"/>
      <c r="L83" s="4"/>
      <c r="M83" s="4"/>
      <c r="N83" s="4"/>
      <c r="O83" s="4"/>
      <c r="P83" s="4"/>
      <c r="Q83" s="4"/>
      <c r="R83" s="4"/>
      <c r="S83" s="4"/>
      <c r="T83" s="4"/>
      <c r="U83" s="4"/>
      <c r="V83" s="4"/>
      <c r="W83" s="4"/>
      <c r="X83" s="4"/>
      <c r="Y83" s="4"/>
      <c r="Z83" s="4"/>
      <c r="AA83" s="4"/>
      <c r="AB83" s="4"/>
      <c r="AC83" s="4"/>
      <c r="AD83" s="4"/>
      <c r="AE83" s="4"/>
    </row>
    <row r="84">
      <c r="A84" s="4"/>
      <c r="B84" s="4"/>
      <c r="C84" s="4"/>
      <c r="D84" s="4"/>
      <c r="E84" s="4"/>
      <c r="F84" s="4"/>
      <c r="G84" s="118"/>
      <c r="H84" s="118"/>
      <c r="I84" s="118"/>
      <c r="J84" s="325"/>
      <c r="K84" s="4"/>
      <c r="L84" s="4"/>
      <c r="M84" s="4"/>
      <c r="N84" s="4"/>
      <c r="O84" s="4"/>
      <c r="P84" s="4"/>
      <c r="Q84" s="4"/>
      <c r="R84" s="4"/>
      <c r="S84" s="4"/>
      <c r="T84" s="4"/>
      <c r="U84" s="4"/>
      <c r="V84" s="4"/>
      <c r="W84" s="4"/>
      <c r="X84" s="4"/>
      <c r="Y84" s="4"/>
      <c r="Z84" s="4"/>
      <c r="AA84" s="4"/>
      <c r="AB84" s="4"/>
      <c r="AC84" s="4"/>
      <c r="AD84" s="4"/>
      <c r="AE84" s="4"/>
    </row>
    <row r="85">
      <c r="A85" s="4"/>
      <c r="B85" s="4"/>
      <c r="C85" s="4"/>
      <c r="D85" s="4"/>
      <c r="E85" s="4"/>
      <c r="F85" s="4"/>
      <c r="G85" s="118"/>
      <c r="H85" s="118"/>
      <c r="I85" s="118"/>
      <c r="J85" s="325"/>
      <c r="K85" s="4"/>
      <c r="L85" s="4"/>
      <c r="M85" s="4"/>
      <c r="N85" s="4"/>
      <c r="O85" s="4"/>
      <c r="P85" s="4"/>
      <c r="Q85" s="4"/>
      <c r="R85" s="4"/>
      <c r="S85" s="4"/>
      <c r="T85" s="4"/>
      <c r="U85" s="4"/>
      <c r="V85" s="4"/>
      <c r="W85" s="4"/>
      <c r="X85" s="4"/>
      <c r="Y85" s="4"/>
      <c r="Z85" s="4"/>
      <c r="AA85" s="4"/>
      <c r="AB85" s="4"/>
      <c r="AC85" s="4"/>
      <c r="AD85" s="4"/>
      <c r="AE85" s="4"/>
    </row>
    <row r="86">
      <c r="A86" s="4"/>
      <c r="B86" s="4"/>
      <c r="C86" s="4"/>
      <c r="D86" s="4"/>
      <c r="E86" s="4"/>
      <c r="F86" s="4"/>
      <c r="G86" s="118"/>
      <c r="H86" s="118"/>
      <c r="I86" s="118"/>
      <c r="J86" s="325"/>
      <c r="K86" s="4"/>
      <c r="L86" s="4"/>
      <c r="M86" s="4"/>
      <c r="N86" s="4"/>
      <c r="O86" s="4"/>
      <c r="P86" s="4"/>
      <c r="Q86" s="4"/>
      <c r="R86" s="4"/>
      <c r="S86" s="4"/>
      <c r="T86" s="4"/>
      <c r="U86" s="4"/>
      <c r="V86" s="4"/>
      <c r="W86" s="4"/>
      <c r="X86" s="4"/>
      <c r="Y86" s="4"/>
      <c r="Z86" s="4"/>
      <c r="AA86" s="4"/>
      <c r="AB86" s="4"/>
      <c r="AC86" s="4"/>
      <c r="AD86" s="4"/>
      <c r="AE86" s="4"/>
    </row>
    <row r="87">
      <c r="A87" s="4"/>
      <c r="B87" s="4"/>
      <c r="C87" s="4"/>
      <c r="D87" s="4"/>
      <c r="E87" s="4"/>
      <c r="F87" s="4"/>
      <c r="G87" s="118"/>
      <c r="H87" s="118"/>
      <c r="I87" s="118"/>
      <c r="J87" s="325"/>
      <c r="K87" s="4"/>
      <c r="L87" s="4"/>
      <c r="M87" s="4"/>
      <c r="N87" s="4"/>
      <c r="O87" s="4"/>
      <c r="P87" s="4"/>
      <c r="Q87" s="4"/>
      <c r="R87" s="4"/>
      <c r="S87" s="4"/>
      <c r="T87" s="4"/>
      <c r="U87" s="4"/>
      <c r="V87" s="4"/>
      <c r="W87" s="4"/>
      <c r="X87" s="4"/>
      <c r="Y87" s="4"/>
      <c r="Z87" s="4"/>
      <c r="AA87" s="4"/>
      <c r="AB87" s="4"/>
      <c r="AC87" s="4"/>
      <c r="AD87" s="4"/>
      <c r="AE87" s="4"/>
    </row>
    <row r="88">
      <c r="A88" s="4"/>
      <c r="B88" s="4"/>
      <c r="C88" s="4"/>
      <c r="D88" s="4"/>
      <c r="E88" s="4"/>
      <c r="F88" s="4"/>
      <c r="G88" s="118"/>
      <c r="H88" s="118"/>
      <c r="I88" s="118"/>
      <c r="J88" s="325"/>
      <c r="K88" s="4"/>
      <c r="L88" s="4"/>
      <c r="M88" s="4"/>
      <c r="N88" s="4"/>
      <c r="O88" s="4"/>
      <c r="P88" s="4"/>
      <c r="Q88" s="4"/>
      <c r="R88" s="4"/>
      <c r="S88" s="4"/>
      <c r="T88" s="4"/>
      <c r="U88" s="4"/>
      <c r="V88" s="4"/>
      <c r="W88" s="4"/>
      <c r="X88" s="4"/>
      <c r="Y88" s="4"/>
      <c r="Z88" s="4"/>
      <c r="AA88" s="4"/>
      <c r="AB88" s="4"/>
      <c r="AC88" s="4"/>
      <c r="AD88" s="4"/>
      <c r="AE88" s="4"/>
    </row>
    <row r="89">
      <c r="A89" s="4"/>
      <c r="B89" s="4"/>
      <c r="C89" s="4"/>
      <c r="D89" s="4"/>
      <c r="E89" s="4"/>
      <c r="F89" s="4"/>
      <c r="G89" s="118"/>
      <c r="H89" s="118"/>
      <c r="I89" s="118"/>
      <c r="J89" s="325"/>
      <c r="K89" s="4"/>
      <c r="L89" s="4"/>
      <c r="M89" s="4"/>
      <c r="N89" s="4"/>
      <c r="O89" s="4"/>
      <c r="P89" s="4"/>
      <c r="Q89" s="4"/>
      <c r="R89" s="4"/>
      <c r="S89" s="4"/>
      <c r="T89" s="4"/>
      <c r="U89" s="4"/>
      <c r="V89" s="4"/>
      <c r="W89" s="4"/>
      <c r="X89" s="4"/>
      <c r="Y89" s="4"/>
      <c r="Z89" s="4"/>
      <c r="AA89" s="4"/>
      <c r="AB89" s="4"/>
      <c r="AC89" s="4"/>
      <c r="AD89" s="4"/>
      <c r="AE89" s="4"/>
    </row>
    <row r="90">
      <c r="A90" s="4"/>
      <c r="B90" s="4"/>
      <c r="C90" s="4"/>
      <c r="D90" s="4"/>
      <c r="E90" s="4"/>
      <c r="F90" s="4"/>
      <c r="G90" s="118"/>
      <c r="H90" s="118"/>
      <c r="I90" s="118"/>
      <c r="J90" s="325"/>
      <c r="K90" s="4"/>
      <c r="L90" s="4"/>
      <c r="M90" s="4"/>
      <c r="N90" s="4"/>
      <c r="O90" s="4"/>
      <c r="P90" s="4"/>
      <c r="Q90" s="4"/>
      <c r="R90" s="4"/>
      <c r="S90" s="4"/>
      <c r="T90" s="4"/>
      <c r="U90" s="4"/>
      <c r="V90" s="4"/>
      <c r="W90" s="4"/>
      <c r="X90" s="4"/>
      <c r="Y90" s="4"/>
      <c r="Z90" s="4"/>
      <c r="AA90" s="4"/>
      <c r="AB90" s="4"/>
      <c r="AC90" s="4"/>
      <c r="AD90" s="4"/>
      <c r="AE90" s="4"/>
    </row>
    <row r="91">
      <c r="A91" s="4"/>
      <c r="B91" s="4"/>
      <c r="C91" s="4"/>
      <c r="D91" s="4"/>
      <c r="E91" s="4"/>
      <c r="F91" s="4"/>
      <c r="G91" s="118"/>
      <c r="H91" s="118"/>
      <c r="I91" s="118"/>
      <c r="J91" s="325"/>
      <c r="K91" s="4"/>
      <c r="L91" s="4"/>
      <c r="M91" s="4"/>
      <c r="N91" s="4"/>
      <c r="O91" s="4"/>
      <c r="P91" s="4"/>
      <c r="Q91" s="4"/>
      <c r="R91" s="4"/>
      <c r="S91" s="4"/>
      <c r="T91" s="4"/>
      <c r="U91" s="4"/>
      <c r="V91" s="4"/>
      <c r="W91" s="4"/>
      <c r="X91" s="4"/>
      <c r="Y91" s="4"/>
      <c r="Z91" s="4"/>
      <c r="AA91" s="4"/>
      <c r="AB91" s="4"/>
      <c r="AC91" s="4"/>
      <c r="AD91" s="4"/>
      <c r="AE91" s="4"/>
    </row>
    <row r="92">
      <c r="A92" s="4"/>
      <c r="B92" s="4"/>
      <c r="C92" s="4"/>
      <c r="D92" s="4"/>
      <c r="E92" s="4"/>
      <c r="F92" s="4"/>
      <c r="G92" s="118"/>
      <c r="H92" s="118"/>
      <c r="I92" s="118"/>
      <c r="J92" s="325"/>
      <c r="K92" s="4"/>
      <c r="L92" s="4"/>
      <c r="M92" s="4"/>
      <c r="N92" s="4"/>
      <c r="O92" s="4"/>
      <c r="P92" s="4"/>
      <c r="Q92" s="4"/>
      <c r="R92" s="4"/>
      <c r="S92" s="4"/>
      <c r="T92" s="4"/>
      <c r="U92" s="4"/>
      <c r="V92" s="4"/>
      <c r="W92" s="4"/>
      <c r="X92" s="4"/>
      <c r="Y92" s="4"/>
      <c r="Z92" s="4"/>
      <c r="AA92" s="4"/>
      <c r="AB92" s="4"/>
      <c r="AC92" s="4"/>
      <c r="AD92" s="4"/>
      <c r="AE92" s="4"/>
    </row>
    <row r="93">
      <c r="A93" s="4"/>
      <c r="B93" s="4"/>
      <c r="C93" s="4"/>
      <c r="D93" s="4"/>
      <c r="E93" s="4"/>
      <c r="F93" s="4"/>
      <c r="G93" s="118"/>
      <c r="H93" s="118"/>
      <c r="I93" s="118"/>
      <c r="J93" s="325"/>
      <c r="K93" s="4"/>
      <c r="L93" s="4"/>
      <c r="M93" s="4"/>
      <c r="N93" s="4"/>
      <c r="O93" s="4"/>
      <c r="P93" s="4"/>
      <c r="Q93" s="4"/>
      <c r="R93" s="4"/>
      <c r="S93" s="4"/>
      <c r="T93" s="4"/>
      <c r="U93" s="4"/>
      <c r="V93" s="4"/>
      <c r="W93" s="4"/>
      <c r="X93" s="4"/>
      <c r="Y93" s="4"/>
      <c r="Z93" s="4"/>
      <c r="AA93" s="4"/>
      <c r="AB93" s="4"/>
      <c r="AC93" s="4"/>
      <c r="AD93" s="4"/>
      <c r="AE93" s="4"/>
    </row>
    <row r="94">
      <c r="A94" s="4"/>
      <c r="B94" s="4"/>
      <c r="C94" s="4"/>
      <c r="D94" s="4"/>
      <c r="E94" s="4"/>
      <c r="F94" s="4"/>
      <c r="G94" s="118"/>
      <c r="H94" s="118"/>
      <c r="I94" s="118"/>
      <c r="J94" s="325"/>
      <c r="K94" s="4"/>
      <c r="L94" s="4"/>
      <c r="M94" s="4"/>
      <c r="N94" s="4"/>
      <c r="O94" s="4"/>
      <c r="P94" s="4"/>
      <c r="Q94" s="4"/>
      <c r="R94" s="4"/>
      <c r="S94" s="4"/>
      <c r="T94" s="4"/>
      <c r="U94" s="4"/>
      <c r="V94" s="4"/>
      <c r="W94" s="4"/>
      <c r="X94" s="4"/>
      <c r="Y94" s="4"/>
      <c r="Z94" s="4"/>
      <c r="AA94" s="4"/>
      <c r="AB94" s="4"/>
      <c r="AC94" s="4"/>
      <c r="AD94" s="4"/>
      <c r="AE94" s="4"/>
    </row>
    <row r="95">
      <c r="A95" s="4"/>
      <c r="B95" s="4"/>
      <c r="C95" s="4"/>
      <c r="D95" s="4"/>
      <c r="E95" s="4"/>
      <c r="F95" s="4"/>
      <c r="G95" s="118"/>
      <c r="H95" s="118"/>
      <c r="I95" s="118"/>
      <c r="J95" s="325"/>
      <c r="K95" s="4"/>
      <c r="L95" s="4"/>
      <c r="M95" s="4"/>
      <c r="N95" s="4"/>
      <c r="O95" s="4"/>
      <c r="P95" s="4"/>
      <c r="Q95" s="4"/>
      <c r="R95" s="4"/>
      <c r="S95" s="4"/>
      <c r="T95" s="4"/>
      <c r="U95" s="4"/>
      <c r="V95" s="4"/>
      <c r="W95" s="4"/>
      <c r="X95" s="4"/>
      <c r="Y95" s="4"/>
      <c r="Z95" s="4"/>
      <c r="AA95" s="4"/>
      <c r="AB95" s="4"/>
      <c r="AC95" s="4"/>
      <c r="AD95" s="4"/>
      <c r="AE95" s="4"/>
    </row>
    <row r="96">
      <c r="A96" s="4"/>
      <c r="B96" s="4"/>
      <c r="C96" s="4"/>
      <c r="D96" s="4"/>
      <c r="E96" s="4"/>
      <c r="F96" s="4"/>
      <c r="G96" s="118"/>
      <c r="H96" s="118"/>
      <c r="I96" s="118"/>
      <c r="J96" s="325"/>
      <c r="K96" s="4"/>
      <c r="L96" s="4"/>
      <c r="M96" s="4"/>
      <c r="N96" s="4"/>
      <c r="O96" s="4"/>
      <c r="P96" s="4"/>
      <c r="Q96" s="4"/>
      <c r="R96" s="4"/>
      <c r="S96" s="4"/>
      <c r="T96" s="4"/>
      <c r="U96" s="4"/>
      <c r="V96" s="4"/>
      <c r="W96" s="4"/>
      <c r="X96" s="4"/>
      <c r="Y96" s="4"/>
      <c r="Z96" s="4"/>
      <c r="AA96" s="4"/>
      <c r="AB96" s="4"/>
      <c r="AC96" s="4"/>
      <c r="AD96" s="4"/>
      <c r="AE96" s="4"/>
    </row>
    <row r="97">
      <c r="A97" s="4"/>
      <c r="B97" s="4"/>
      <c r="C97" s="4"/>
      <c r="D97" s="4"/>
      <c r="E97" s="4"/>
      <c r="F97" s="4"/>
      <c r="G97" s="118"/>
      <c r="H97" s="118"/>
      <c r="I97" s="118"/>
      <c r="J97" s="325"/>
      <c r="K97" s="4"/>
      <c r="L97" s="4"/>
      <c r="M97" s="4"/>
      <c r="N97" s="4"/>
      <c r="O97" s="4"/>
      <c r="P97" s="4"/>
      <c r="Q97" s="4"/>
      <c r="R97" s="4"/>
      <c r="S97" s="4"/>
      <c r="T97" s="4"/>
      <c r="U97" s="4"/>
      <c r="V97" s="4"/>
      <c r="W97" s="4"/>
      <c r="X97" s="4"/>
      <c r="Y97" s="4"/>
      <c r="Z97" s="4"/>
      <c r="AA97" s="4"/>
      <c r="AB97" s="4"/>
      <c r="AC97" s="4"/>
      <c r="AD97" s="4"/>
      <c r="AE97" s="4"/>
    </row>
    <row r="98">
      <c r="A98" s="4"/>
      <c r="B98" s="4"/>
      <c r="C98" s="4"/>
      <c r="D98" s="4"/>
      <c r="E98" s="4"/>
      <c r="F98" s="4"/>
      <c r="G98" s="118"/>
      <c r="H98" s="118"/>
      <c r="I98" s="118"/>
      <c r="J98" s="325"/>
      <c r="K98" s="4"/>
      <c r="L98" s="4"/>
      <c r="M98" s="4"/>
      <c r="N98" s="4"/>
      <c r="O98" s="4"/>
      <c r="P98" s="4"/>
      <c r="Q98" s="4"/>
      <c r="R98" s="4"/>
      <c r="S98" s="4"/>
      <c r="T98" s="4"/>
      <c r="U98" s="4"/>
      <c r="V98" s="4"/>
      <c r="W98" s="4"/>
      <c r="X98" s="4"/>
      <c r="Y98" s="4"/>
      <c r="Z98" s="4"/>
      <c r="AA98" s="4"/>
      <c r="AB98" s="4"/>
      <c r="AC98" s="4"/>
      <c r="AD98" s="4"/>
      <c r="AE98" s="4"/>
    </row>
    <row r="99">
      <c r="A99" s="4"/>
      <c r="B99" s="4"/>
      <c r="C99" s="4"/>
      <c r="D99" s="4"/>
      <c r="E99" s="4"/>
      <c r="F99" s="4"/>
      <c r="G99" s="118"/>
      <c r="H99" s="118"/>
      <c r="I99" s="118"/>
      <c r="J99" s="325"/>
      <c r="K99" s="4"/>
      <c r="L99" s="4"/>
      <c r="M99" s="4"/>
      <c r="N99" s="4"/>
      <c r="O99" s="4"/>
      <c r="P99" s="4"/>
      <c r="Q99" s="4"/>
      <c r="R99" s="4"/>
      <c r="S99" s="4"/>
      <c r="T99" s="4"/>
      <c r="U99" s="4"/>
      <c r="V99" s="4"/>
      <c r="W99" s="4"/>
      <c r="X99" s="4"/>
      <c r="Y99" s="4"/>
      <c r="Z99" s="4"/>
      <c r="AA99" s="4"/>
      <c r="AB99" s="4"/>
      <c r="AC99" s="4"/>
      <c r="AD99" s="4"/>
      <c r="AE99" s="4"/>
    </row>
    <row r="100">
      <c r="A100" s="4"/>
      <c r="B100" s="4"/>
      <c r="C100" s="4"/>
      <c r="D100" s="4"/>
      <c r="E100" s="4"/>
      <c r="F100" s="4"/>
      <c r="G100" s="118"/>
      <c r="H100" s="118"/>
      <c r="I100" s="118"/>
      <c r="J100" s="325"/>
      <c r="K100" s="4"/>
      <c r="L100" s="4"/>
      <c r="M100" s="4"/>
      <c r="N100" s="4"/>
      <c r="O100" s="4"/>
      <c r="P100" s="4"/>
      <c r="Q100" s="4"/>
      <c r="R100" s="4"/>
      <c r="S100" s="4"/>
      <c r="T100" s="4"/>
      <c r="U100" s="4"/>
      <c r="V100" s="4"/>
      <c r="W100" s="4"/>
      <c r="X100" s="4"/>
      <c r="Y100" s="4"/>
      <c r="Z100" s="4"/>
      <c r="AA100" s="4"/>
      <c r="AB100" s="4"/>
      <c r="AC100" s="4"/>
      <c r="AD100" s="4"/>
      <c r="AE100" s="4"/>
    </row>
    <row r="101">
      <c r="A101" s="4"/>
      <c r="B101" s="4"/>
      <c r="C101" s="4"/>
      <c r="D101" s="4"/>
      <c r="E101" s="4"/>
      <c r="F101" s="4"/>
      <c r="G101" s="118"/>
      <c r="H101" s="118"/>
      <c r="I101" s="118"/>
      <c r="J101" s="325"/>
      <c r="K101" s="4"/>
      <c r="L101" s="4"/>
      <c r="M101" s="4"/>
      <c r="N101" s="4"/>
      <c r="O101" s="4"/>
      <c r="P101" s="4"/>
      <c r="Q101" s="4"/>
      <c r="R101" s="4"/>
      <c r="S101" s="4"/>
      <c r="T101" s="4"/>
      <c r="U101" s="4"/>
      <c r="V101" s="4"/>
      <c r="W101" s="4"/>
      <c r="X101" s="4"/>
      <c r="Y101" s="4"/>
      <c r="Z101" s="4"/>
      <c r="AA101" s="4"/>
      <c r="AB101" s="4"/>
      <c r="AC101" s="4"/>
      <c r="AD101" s="4"/>
      <c r="AE101" s="4"/>
    </row>
    <row r="102">
      <c r="A102" s="4"/>
      <c r="B102" s="4"/>
      <c r="C102" s="4"/>
      <c r="D102" s="4"/>
      <c r="E102" s="4"/>
      <c r="F102" s="4"/>
      <c r="G102" s="118"/>
      <c r="H102" s="118"/>
      <c r="I102" s="118"/>
      <c r="J102" s="325"/>
      <c r="K102" s="4"/>
      <c r="L102" s="4"/>
      <c r="M102" s="4"/>
      <c r="N102" s="4"/>
      <c r="O102" s="4"/>
      <c r="P102" s="4"/>
      <c r="Q102" s="4"/>
      <c r="R102" s="4"/>
      <c r="S102" s="4"/>
      <c r="T102" s="4"/>
      <c r="U102" s="4"/>
      <c r="V102" s="4"/>
      <c r="W102" s="4"/>
      <c r="X102" s="4"/>
      <c r="Y102" s="4"/>
      <c r="Z102" s="4"/>
      <c r="AA102" s="4"/>
      <c r="AB102" s="4"/>
      <c r="AC102" s="4"/>
      <c r="AD102" s="4"/>
      <c r="AE102" s="4"/>
    </row>
    <row r="103">
      <c r="A103" s="4"/>
      <c r="B103" s="4"/>
      <c r="C103" s="4"/>
      <c r="D103" s="4"/>
      <c r="E103" s="4"/>
      <c r="F103" s="4"/>
      <c r="G103" s="118"/>
      <c r="H103" s="118"/>
      <c r="I103" s="118"/>
      <c r="J103" s="325"/>
      <c r="K103" s="4"/>
      <c r="L103" s="4"/>
      <c r="M103" s="4"/>
      <c r="N103" s="4"/>
      <c r="O103" s="4"/>
      <c r="P103" s="4"/>
      <c r="Q103" s="4"/>
      <c r="R103" s="4"/>
      <c r="S103" s="4"/>
      <c r="T103" s="4"/>
      <c r="U103" s="4"/>
      <c r="V103" s="4"/>
      <c r="W103" s="4"/>
      <c r="X103" s="4"/>
      <c r="Y103" s="4"/>
      <c r="Z103" s="4"/>
      <c r="AA103" s="4"/>
      <c r="AB103" s="4"/>
      <c r="AC103" s="4"/>
      <c r="AD103" s="4"/>
      <c r="AE103" s="4"/>
    </row>
    <row r="104">
      <c r="A104" s="4"/>
      <c r="B104" s="4"/>
      <c r="C104" s="4"/>
      <c r="D104" s="4"/>
      <c r="E104" s="4"/>
      <c r="F104" s="4"/>
      <c r="G104" s="118"/>
      <c r="H104" s="118"/>
      <c r="I104" s="118"/>
      <c r="J104" s="325"/>
      <c r="K104" s="4"/>
      <c r="L104" s="4"/>
      <c r="M104" s="4"/>
      <c r="N104" s="4"/>
      <c r="O104" s="4"/>
      <c r="P104" s="4"/>
      <c r="Q104" s="4"/>
      <c r="R104" s="4"/>
      <c r="S104" s="4"/>
      <c r="T104" s="4"/>
      <c r="U104" s="4"/>
      <c r="V104" s="4"/>
      <c r="W104" s="4"/>
      <c r="X104" s="4"/>
      <c r="Y104" s="4"/>
      <c r="Z104" s="4"/>
      <c r="AA104" s="4"/>
      <c r="AB104" s="4"/>
      <c r="AC104" s="4"/>
      <c r="AD104" s="4"/>
      <c r="AE104" s="4"/>
    </row>
    <row r="105">
      <c r="A105" s="4"/>
      <c r="B105" s="4"/>
      <c r="C105" s="4"/>
      <c r="D105" s="4"/>
      <c r="E105" s="4"/>
      <c r="F105" s="4"/>
      <c r="G105" s="118"/>
      <c r="H105" s="118"/>
      <c r="I105" s="118"/>
      <c r="J105" s="325"/>
      <c r="K105" s="4"/>
      <c r="L105" s="4"/>
      <c r="M105" s="4"/>
      <c r="N105" s="4"/>
      <c r="O105" s="4"/>
      <c r="P105" s="4"/>
      <c r="Q105" s="4"/>
      <c r="R105" s="4"/>
      <c r="S105" s="4"/>
      <c r="T105" s="4"/>
      <c r="U105" s="4"/>
      <c r="V105" s="4"/>
      <c r="W105" s="4"/>
      <c r="X105" s="4"/>
      <c r="Y105" s="4"/>
      <c r="Z105" s="4"/>
      <c r="AA105" s="4"/>
      <c r="AB105" s="4"/>
      <c r="AC105" s="4"/>
      <c r="AD105" s="4"/>
      <c r="AE105" s="4"/>
    </row>
    <row r="106">
      <c r="A106" s="4"/>
      <c r="B106" s="4"/>
      <c r="C106" s="4"/>
      <c r="D106" s="4"/>
      <c r="E106" s="4"/>
      <c r="F106" s="4"/>
      <c r="G106" s="118"/>
      <c r="H106" s="118"/>
      <c r="I106" s="118"/>
      <c r="J106" s="325"/>
      <c r="K106" s="4"/>
      <c r="L106" s="4"/>
      <c r="M106" s="4"/>
      <c r="N106" s="4"/>
      <c r="O106" s="4"/>
      <c r="P106" s="4"/>
      <c r="Q106" s="4"/>
      <c r="R106" s="4"/>
      <c r="S106" s="4"/>
      <c r="T106" s="4"/>
      <c r="U106" s="4"/>
      <c r="V106" s="4"/>
      <c r="W106" s="4"/>
      <c r="X106" s="4"/>
      <c r="Y106" s="4"/>
      <c r="Z106" s="4"/>
      <c r="AA106" s="4"/>
      <c r="AB106" s="4"/>
      <c r="AC106" s="4"/>
      <c r="AD106" s="4"/>
      <c r="AE106" s="4"/>
    </row>
    <row r="107">
      <c r="A107" s="4"/>
      <c r="B107" s="4"/>
      <c r="C107" s="4"/>
      <c r="D107" s="4"/>
      <c r="E107" s="4"/>
      <c r="F107" s="4"/>
      <c r="G107" s="118"/>
      <c r="H107" s="118"/>
      <c r="I107" s="118"/>
      <c r="J107" s="325"/>
      <c r="K107" s="4"/>
      <c r="L107" s="4"/>
      <c r="M107" s="4"/>
      <c r="N107" s="4"/>
      <c r="O107" s="4"/>
      <c r="P107" s="4"/>
      <c r="Q107" s="4"/>
      <c r="R107" s="4"/>
      <c r="S107" s="4"/>
      <c r="T107" s="4"/>
      <c r="U107" s="4"/>
      <c r="V107" s="4"/>
      <c r="W107" s="4"/>
      <c r="X107" s="4"/>
      <c r="Y107" s="4"/>
      <c r="Z107" s="4"/>
      <c r="AA107" s="4"/>
      <c r="AB107" s="4"/>
      <c r="AC107" s="4"/>
      <c r="AD107" s="4"/>
      <c r="AE107" s="4"/>
    </row>
    <row r="108">
      <c r="A108" s="4"/>
      <c r="B108" s="4"/>
      <c r="C108" s="4"/>
      <c r="D108" s="4"/>
      <c r="E108" s="4"/>
      <c r="F108" s="4"/>
      <c r="G108" s="118"/>
      <c r="H108" s="118"/>
      <c r="I108" s="118"/>
      <c r="J108" s="325"/>
      <c r="K108" s="4"/>
      <c r="L108" s="4"/>
      <c r="M108" s="4"/>
      <c r="N108" s="4"/>
      <c r="O108" s="4"/>
      <c r="P108" s="4"/>
      <c r="Q108" s="4"/>
      <c r="R108" s="4"/>
      <c r="S108" s="4"/>
      <c r="T108" s="4"/>
      <c r="U108" s="4"/>
      <c r="V108" s="4"/>
      <c r="W108" s="4"/>
      <c r="X108" s="4"/>
      <c r="Y108" s="4"/>
      <c r="Z108" s="4"/>
      <c r="AA108" s="4"/>
      <c r="AB108" s="4"/>
      <c r="AC108" s="4"/>
      <c r="AD108" s="4"/>
      <c r="AE108" s="4"/>
    </row>
    <row r="109">
      <c r="A109" s="4"/>
      <c r="B109" s="4"/>
      <c r="C109" s="4"/>
      <c r="D109" s="4"/>
      <c r="E109" s="4"/>
      <c r="F109" s="4"/>
      <c r="G109" s="118"/>
      <c r="H109" s="118"/>
      <c r="I109" s="118"/>
      <c r="J109" s="325"/>
      <c r="K109" s="4"/>
      <c r="L109" s="4"/>
      <c r="M109" s="4"/>
      <c r="N109" s="4"/>
      <c r="O109" s="4"/>
      <c r="P109" s="4"/>
      <c r="Q109" s="4"/>
      <c r="R109" s="4"/>
      <c r="S109" s="4"/>
      <c r="T109" s="4"/>
      <c r="U109" s="4"/>
      <c r="V109" s="4"/>
      <c r="W109" s="4"/>
      <c r="X109" s="4"/>
      <c r="Y109" s="4"/>
      <c r="Z109" s="4"/>
      <c r="AA109" s="4"/>
      <c r="AB109" s="4"/>
      <c r="AC109" s="4"/>
      <c r="AD109" s="4"/>
      <c r="AE109" s="4"/>
    </row>
    <row r="110">
      <c r="A110" s="4"/>
      <c r="B110" s="4"/>
      <c r="C110" s="4"/>
      <c r="D110" s="4"/>
      <c r="E110" s="4"/>
      <c r="F110" s="4"/>
      <c r="G110" s="118"/>
      <c r="H110" s="118"/>
      <c r="I110" s="118"/>
      <c r="J110" s="325"/>
      <c r="K110" s="4"/>
      <c r="L110" s="4"/>
      <c r="M110" s="4"/>
      <c r="N110" s="4"/>
      <c r="O110" s="4"/>
      <c r="P110" s="4"/>
      <c r="Q110" s="4"/>
      <c r="R110" s="4"/>
      <c r="S110" s="4"/>
      <c r="T110" s="4"/>
      <c r="U110" s="4"/>
      <c r="V110" s="4"/>
      <c r="W110" s="4"/>
      <c r="X110" s="4"/>
      <c r="Y110" s="4"/>
      <c r="Z110" s="4"/>
      <c r="AA110" s="4"/>
      <c r="AB110" s="4"/>
      <c r="AC110" s="4"/>
      <c r="AD110" s="4"/>
      <c r="AE110" s="4"/>
    </row>
    <row r="111">
      <c r="A111" s="4"/>
      <c r="B111" s="4"/>
      <c r="C111" s="4"/>
      <c r="D111" s="4"/>
      <c r="E111" s="4"/>
      <c r="F111" s="4"/>
      <c r="G111" s="118"/>
      <c r="H111" s="118"/>
      <c r="I111" s="118"/>
      <c r="J111" s="325"/>
      <c r="K111" s="4"/>
      <c r="L111" s="4"/>
      <c r="M111" s="4"/>
      <c r="N111" s="4"/>
      <c r="O111" s="4"/>
      <c r="P111" s="4"/>
      <c r="Q111" s="4"/>
      <c r="R111" s="4"/>
      <c r="S111" s="4"/>
      <c r="T111" s="4"/>
      <c r="U111" s="4"/>
      <c r="V111" s="4"/>
      <c r="W111" s="4"/>
      <c r="X111" s="4"/>
      <c r="Y111" s="4"/>
      <c r="Z111" s="4"/>
      <c r="AA111" s="4"/>
      <c r="AB111" s="4"/>
      <c r="AC111" s="4"/>
      <c r="AD111" s="4"/>
      <c r="AE111" s="4"/>
    </row>
    <row r="112">
      <c r="A112" s="4"/>
      <c r="B112" s="4"/>
      <c r="C112" s="4"/>
      <c r="D112" s="4"/>
      <c r="E112" s="4"/>
      <c r="F112" s="4"/>
      <c r="G112" s="118"/>
      <c r="H112" s="118"/>
      <c r="I112" s="118"/>
      <c r="J112" s="325"/>
      <c r="K112" s="4"/>
      <c r="L112" s="4"/>
      <c r="M112" s="4"/>
      <c r="N112" s="4"/>
      <c r="O112" s="4"/>
      <c r="P112" s="4"/>
      <c r="Q112" s="4"/>
      <c r="R112" s="4"/>
      <c r="S112" s="4"/>
      <c r="T112" s="4"/>
      <c r="U112" s="4"/>
      <c r="V112" s="4"/>
      <c r="W112" s="4"/>
      <c r="X112" s="4"/>
      <c r="Y112" s="4"/>
      <c r="Z112" s="4"/>
      <c r="AA112" s="4"/>
      <c r="AB112" s="4"/>
      <c r="AC112" s="4"/>
      <c r="AD112" s="4"/>
      <c r="AE112" s="4"/>
    </row>
    <row r="113">
      <c r="A113" s="4"/>
      <c r="B113" s="4"/>
      <c r="C113" s="4"/>
      <c r="D113" s="4"/>
      <c r="E113" s="4"/>
      <c r="F113" s="4"/>
      <c r="G113" s="118"/>
      <c r="H113" s="118"/>
      <c r="I113" s="118"/>
      <c r="J113" s="325"/>
      <c r="K113" s="4"/>
      <c r="L113" s="4"/>
      <c r="M113" s="4"/>
      <c r="N113" s="4"/>
      <c r="O113" s="4"/>
      <c r="P113" s="4"/>
      <c r="Q113" s="4"/>
      <c r="R113" s="4"/>
      <c r="S113" s="4"/>
      <c r="T113" s="4"/>
      <c r="U113" s="4"/>
      <c r="V113" s="4"/>
      <c r="W113" s="4"/>
      <c r="X113" s="4"/>
      <c r="Y113" s="4"/>
      <c r="Z113" s="4"/>
      <c r="AA113" s="4"/>
      <c r="AB113" s="4"/>
      <c r="AC113" s="4"/>
      <c r="AD113" s="4"/>
      <c r="AE113" s="4"/>
    </row>
    <row r="114">
      <c r="A114" s="4"/>
      <c r="B114" s="4"/>
      <c r="C114" s="4"/>
      <c r="D114" s="4"/>
      <c r="E114" s="4"/>
      <c r="F114" s="4"/>
      <c r="G114" s="118"/>
      <c r="H114" s="118"/>
      <c r="I114" s="118"/>
      <c r="J114" s="325"/>
      <c r="K114" s="4"/>
      <c r="L114" s="4"/>
      <c r="M114" s="4"/>
      <c r="N114" s="4"/>
      <c r="O114" s="4"/>
      <c r="P114" s="4"/>
      <c r="Q114" s="4"/>
      <c r="R114" s="4"/>
      <c r="S114" s="4"/>
      <c r="T114" s="4"/>
      <c r="U114" s="4"/>
      <c r="V114" s="4"/>
      <c r="W114" s="4"/>
      <c r="X114" s="4"/>
      <c r="Y114" s="4"/>
      <c r="Z114" s="4"/>
      <c r="AA114" s="4"/>
      <c r="AB114" s="4"/>
      <c r="AC114" s="4"/>
      <c r="AD114" s="4"/>
      <c r="AE114" s="4"/>
    </row>
    <row r="115">
      <c r="A115" s="4"/>
      <c r="B115" s="4"/>
      <c r="C115" s="4"/>
      <c r="D115" s="4"/>
      <c r="E115" s="4"/>
      <c r="F115" s="4"/>
      <c r="G115" s="118"/>
      <c r="H115" s="118"/>
      <c r="I115" s="118"/>
      <c r="J115" s="325"/>
      <c r="K115" s="4"/>
      <c r="L115" s="4"/>
      <c r="M115" s="4"/>
      <c r="N115" s="4"/>
      <c r="O115" s="4"/>
      <c r="P115" s="4"/>
      <c r="Q115" s="4"/>
      <c r="R115" s="4"/>
      <c r="S115" s="4"/>
      <c r="T115" s="4"/>
      <c r="U115" s="4"/>
      <c r="V115" s="4"/>
      <c r="W115" s="4"/>
      <c r="X115" s="4"/>
      <c r="Y115" s="4"/>
      <c r="Z115" s="4"/>
      <c r="AA115" s="4"/>
      <c r="AB115" s="4"/>
      <c r="AC115" s="4"/>
      <c r="AD115" s="4"/>
      <c r="AE115" s="4"/>
    </row>
    <row r="116">
      <c r="A116" s="4"/>
      <c r="B116" s="4"/>
      <c r="C116" s="4"/>
      <c r="D116" s="4"/>
      <c r="E116" s="4"/>
      <c r="F116" s="4"/>
      <c r="G116" s="118"/>
      <c r="H116" s="118"/>
      <c r="I116" s="118"/>
      <c r="J116" s="325"/>
      <c r="K116" s="4"/>
      <c r="L116" s="4"/>
      <c r="M116" s="4"/>
      <c r="N116" s="4"/>
      <c r="O116" s="4"/>
      <c r="P116" s="4"/>
      <c r="Q116" s="4"/>
      <c r="R116" s="4"/>
      <c r="S116" s="4"/>
      <c r="T116" s="4"/>
      <c r="U116" s="4"/>
      <c r="V116" s="4"/>
      <c r="W116" s="4"/>
      <c r="X116" s="4"/>
      <c r="Y116" s="4"/>
      <c r="Z116" s="4"/>
      <c r="AA116" s="4"/>
      <c r="AB116" s="4"/>
      <c r="AC116" s="4"/>
      <c r="AD116" s="4"/>
      <c r="AE116" s="4"/>
    </row>
    <row r="117">
      <c r="A117" s="4"/>
      <c r="B117" s="4"/>
      <c r="C117" s="4"/>
      <c r="D117" s="4"/>
      <c r="E117" s="4"/>
      <c r="F117" s="4"/>
      <c r="G117" s="118"/>
      <c r="H117" s="118"/>
      <c r="I117" s="118"/>
      <c r="J117" s="325"/>
      <c r="K117" s="4"/>
      <c r="L117" s="4"/>
      <c r="M117" s="4"/>
      <c r="N117" s="4"/>
      <c r="O117" s="4"/>
      <c r="P117" s="4"/>
      <c r="Q117" s="4"/>
      <c r="R117" s="4"/>
      <c r="S117" s="4"/>
      <c r="T117" s="4"/>
      <c r="U117" s="4"/>
      <c r="V117" s="4"/>
      <c r="W117" s="4"/>
      <c r="X117" s="4"/>
      <c r="Y117" s="4"/>
      <c r="Z117" s="4"/>
      <c r="AA117" s="4"/>
      <c r="AB117" s="4"/>
      <c r="AC117" s="4"/>
      <c r="AD117" s="4"/>
      <c r="AE117" s="4"/>
    </row>
    <row r="118">
      <c r="A118" s="4"/>
      <c r="B118" s="4"/>
      <c r="C118" s="4"/>
      <c r="D118" s="4"/>
      <c r="E118" s="4"/>
      <c r="F118" s="4"/>
      <c r="G118" s="118"/>
      <c r="H118" s="118"/>
      <c r="I118" s="118"/>
      <c r="J118" s="325"/>
      <c r="K118" s="4"/>
      <c r="L118" s="4"/>
      <c r="M118" s="4"/>
      <c r="N118" s="4"/>
      <c r="O118" s="4"/>
      <c r="P118" s="4"/>
      <c r="Q118" s="4"/>
      <c r="R118" s="4"/>
      <c r="S118" s="4"/>
      <c r="T118" s="4"/>
      <c r="U118" s="4"/>
      <c r="V118" s="4"/>
      <c r="W118" s="4"/>
      <c r="X118" s="4"/>
      <c r="Y118" s="4"/>
      <c r="Z118" s="4"/>
      <c r="AA118" s="4"/>
      <c r="AB118" s="4"/>
      <c r="AC118" s="4"/>
      <c r="AD118" s="4"/>
      <c r="AE118" s="4"/>
    </row>
    <row r="119">
      <c r="A119" s="4"/>
      <c r="B119" s="4"/>
      <c r="C119" s="4"/>
      <c r="D119" s="4"/>
      <c r="E119" s="4"/>
      <c r="F119" s="4"/>
      <c r="G119" s="118"/>
      <c r="H119" s="118"/>
      <c r="I119" s="118"/>
      <c r="J119" s="325"/>
      <c r="K119" s="4"/>
      <c r="L119" s="4"/>
      <c r="M119" s="4"/>
      <c r="N119" s="4"/>
      <c r="O119" s="4"/>
      <c r="P119" s="4"/>
      <c r="Q119" s="4"/>
      <c r="R119" s="4"/>
      <c r="S119" s="4"/>
      <c r="T119" s="4"/>
      <c r="U119" s="4"/>
      <c r="V119" s="4"/>
      <c r="W119" s="4"/>
      <c r="X119" s="4"/>
      <c r="Y119" s="4"/>
      <c r="Z119" s="4"/>
      <c r="AA119" s="4"/>
      <c r="AB119" s="4"/>
      <c r="AC119" s="4"/>
      <c r="AD119" s="4"/>
      <c r="AE119" s="4"/>
    </row>
    <row r="120">
      <c r="A120" s="4"/>
      <c r="B120" s="4"/>
      <c r="C120" s="4"/>
      <c r="D120" s="4"/>
      <c r="E120" s="4"/>
      <c r="F120" s="4"/>
      <c r="G120" s="118"/>
      <c r="H120" s="118"/>
      <c r="I120" s="118"/>
      <c r="J120" s="325"/>
      <c r="K120" s="4"/>
      <c r="L120" s="4"/>
      <c r="M120" s="4"/>
      <c r="N120" s="4"/>
      <c r="O120" s="4"/>
      <c r="P120" s="4"/>
      <c r="Q120" s="4"/>
      <c r="R120" s="4"/>
      <c r="S120" s="4"/>
      <c r="T120" s="4"/>
      <c r="U120" s="4"/>
      <c r="V120" s="4"/>
      <c r="W120" s="4"/>
      <c r="X120" s="4"/>
      <c r="Y120" s="4"/>
      <c r="Z120" s="4"/>
      <c r="AA120" s="4"/>
      <c r="AB120" s="4"/>
      <c r="AC120" s="4"/>
      <c r="AD120" s="4"/>
      <c r="AE120" s="4"/>
    </row>
    <row r="121">
      <c r="A121" s="4"/>
      <c r="B121" s="4"/>
      <c r="C121" s="4"/>
      <c r="D121" s="4"/>
      <c r="E121" s="4"/>
      <c r="F121" s="4"/>
      <c r="G121" s="118"/>
      <c r="H121" s="118"/>
      <c r="I121" s="118"/>
      <c r="J121" s="325"/>
      <c r="K121" s="4"/>
      <c r="L121" s="4"/>
      <c r="M121" s="4"/>
      <c r="N121" s="4"/>
      <c r="O121" s="4"/>
      <c r="P121" s="4"/>
      <c r="Q121" s="4"/>
      <c r="R121" s="4"/>
      <c r="S121" s="4"/>
      <c r="T121" s="4"/>
      <c r="U121" s="4"/>
      <c r="V121" s="4"/>
      <c r="W121" s="4"/>
      <c r="X121" s="4"/>
      <c r="Y121" s="4"/>
      <c r="Z121" s="4"/>
      <c r="AA121" s="4"/>
      <c r="AB121" s="4"/>
      <c r="AC121" s="4"/>
      <c r="AD121" s="4"/>
      <c r="AE121" s="4"/>
    </row>
    <row r="122">
      <c r="A122" s="4"/>
      <c r="B122" s="4"/>
      <c r="C122" s="4"/>
      <c r="D122" s="4"/>
      <c r="E122" s="4"/>
      <c r="F122" s="4"/>
      <c r="G122" s="118"/>
      <c r="H122" s="118"/>
      <c r="I122" s="118"/>
      <c r="J122" s="325"/>
      <c r="K122" s="4"/>
      <c r="L122" s="4"/>
      <c r="M122" s="4"/>
      <c r="N122" s="4"/>
      <c r="O122" s="4"/>
      <c r="P122" s="4"/>
      <c r="Q122" s="4"/>
      <c r="R122" s="4"/>
      <c r="S122" s="4"/>
      <c r="T122" s="4"/>
      <c r="U122" s="4"/>
      <c r="V122" s="4"/>
      <c r="W122" s="4"/>
      <c r="X122" s="4"/>
      <c r="Y122" s="4"/>
      <c r="Z122" s="4"/>
      <c r="AA122" s="4"/>
      <c r="AB122" s="4"/>
      <c r="AC122" s="4"/>
      <c r="AD122" s="4"/>
      <c r="AE122" s="4"/>
    </row>
    <row r="123">
      <c r="A123" s="4"/>
      <c r="B123" s="4"/>
      <c r="C123" s="4"/>
      <c r="D123" s="4"/>
      <c r="E123" s="4"/>
      <c r="F123" s="4"/>
      <c r="G123" s="118"/>
      <c r="H123" s="118"/>
      <c r="I123" s="118"/>
      <c r="J123" s="325"/>
      <c r="K123" s="4"/>
      <c r="L123" s="4"/>
      <c r="M123" s="4"/>
      <c r="N123" s="4"/>
      <c r="O123" s="4"/>
      <c r="P123" s="4"/>
      <c r="Q123" s="4"/>
      <c r="R123" s="4"/>
      <c r="S123" s="4"/>
      <c r="T123" s="4"/>
      <c r="U123" s="4"/>
      <c r="V123" s="4"/>
      <c r="W123" s="4"/>
      <c r="X123" s="4"/>
      <c r="Y123" s="4"/>
      <c r="Z123" s="4"/>
      <c r="AA123" s="4"/>
      <c r="AB123" s="4"/>
      <c r="AC123" s="4"/>
      <c r="AD123" s="4"/>
      <c r="AE123" s="4"/>
    </row>
    <row r="124">
      <c r="A124" s="4"/>
      <c r="B124" s="4"/>
      <c r="C124" s="4"/>
      <c r="D124" s="4"/>
      <c r="E124" s="4"/>
      <c r="F124" s="4"/>
      <c r="G124" s="118"/>
      <c r="H124" s="118"/>
      <c r="I124" s="118"/>
      <c r="J124" s="325"/>
      <c r="K124" s="4"/>
      <c r="L124" s="4"/>
      <c r="M124" s="4"/>
      <c r="N124" s="4"/>
      <c r="O124" s="4"/>
      <c r="P124" s="4"/>
      <c r="Q124" s="4"/>
      <c r="R124" s="4"/>
      <c r="S124" s="4"/>
      <c r="T124" s="4"/>
      <c r="U124" s="4"/>
      <c r="V124" s="4"/>
      <c r="W124" s="4"/>
      <c r="X124" s="4"/>
      <c r="Y124" s="4"/>
      <c r="Z124" s="4"/>
      <c r="AA124" s="4"/>
      <c r="AB124" s="4"/>
      <c r="AC124" s="4"/>
      <c r="AD124" s="4"/>
      <c r="AE124" s="4"/>
    </row>
    <row r="125">
      <c r="A125" s="4"/>
      <c r="B125" s="4"/>
      <c r="C125" s="4"/>
      <c r="D125" s="4"/>
      <c r="E125" s="4"/>
      <c r="F125" s="4"/>
      <c r="G125" s="118"/>
      <c r="H125" s="118"/>
      <c r="I125" s="118"/>
      <c r="J125" s="325"/>
      <c r="K125" s="4"/>
      <c r="L125" s="4"/>
      <c r="M125" s="4"/>
      <c r="N125" s="4"/>
      <c r="O125" s="4"/>
      <c r="P125" s="4"/>
      <c r="Q125" s="4"/>
      <c r="R125" s="4"/>
      <c r="S125" s="4"/>
      <c r="T125" s="4"/>
      <c r="U125" s="4"/>
      <c r="V125" s="4"/>
      <c r="W125" s="4"/>
      <c r="X125" s="4"/>
      <c r="Y125" s="4"/>
      <c r="Z125" s="4"/>
      <c r="AA125" s="4"/>
      <c r="AB125" s="4"/>
      <c r="AC125" s="4"/>
      <c r="AD125" s="4"/>
      <c r="AE125" s="4"/>
    </row>
    <row r="126">
      <c r="A126" s="4"/>
      <c r="B126" s="4"/>
      <c r="C126" s="4"/>
      <c r="D126" s="4"/>
      <c r="E126" s="4"/>
      <c r="F126" s="4"/>
      <c r="G126" s="118"/>
      <c r="H126" s="118"/>
      <c r="I126" s="118"/>
      <c r="J126" s="325"/>
      <c r="K126" s="4"/>
      <c r="L126" s="4"/>
      <c r="M126" s="4"/>
      <c r="N126" s="4"/>
      <c r="O126" s="4"/>
      <c r="P126" s="4"/>
      <c r="Q126" s="4"/>
      <c r="R126" s="4"/>
      <c r="S126" s="4"/>
      <c r="T126" s="4"/>
      <c r="U126" s="4"/>
      <c r="V126" s="4"/>
      <c r="W126" s="4"/>
      <c r="X126" s="4"/>
      <c r="Y126" s="4"/>
      <c r="Z126" s="4"/>
      <c r="AA126" s="4"/>
      <c r="AB126" s="4"/>
      <c r="AC126" s="4"/>
      <c r="AD126" s="4"/>
      <c r="AE126" s="4"/>
    </row>
    <row r="127">
      <c r="A127" s="4"/>
      <c r="B127" s="4"/>
      <c r="C127" s="4"/>
      <c r="D127" s="4"/>
      <c r="E127" s="4"/>
      <c r="F127" s="4"/>
      <c r="G127" s="118"/>
      <c r="H127" s="118"/>
      <c r="I127" s="118"/>
      <c r="J127" s="325"/>
      <c r="K127" s="4"/>
      <c r="L127" s="4"/>
      <c r="M127" s="4"/>
      <c r="N127" s="4"/>
      <c r="O127" s="4"/>
      <c r="P127" s="4"/>
      <c r="Q127" s="4"/>
      <c r="R127" s="4"/>
      <c r="S127" s="4"/>
      <c r="T127" s="4"/>
      <c r="U127" s="4"/>
      <c r="V127" s="4"/>
      <c r="W127" s="4"/>
      <c r="X127" s="4"/>
      <c r="Y127" s="4"/>
      <c r="Z127" s="4"/>
      <c r="AA127" s="4"/>
      <c r="AB127" s="4"/>
      <c r="AC127" s="4"/>
      <c r="AD127" s="4"/>
      <c r="AE127" s="4"/>
    </row>
    <row r="128">
      <c r="A128" s="4"/>
      <c r="B128" s="4"/>
      <c r="C128" s="4"/>
      <c r="D128" s="4"/>
      <c r="E128" s="4"/>
      <c r="F128" s="4"/>
      <c r="G128" s="118"/>
      <c r="H128" s="118"/>
      <c r="I128" s="118"/>
      <c r="J128" s="325"/>
      <c r="K128" s="4"/>
      <c r="L128" s="4"/>
      <c r="M128" s="4"/>
      <c r="N128" s="4"/>
      <c r="O128" s="4"/>
      <c r="P128" s="4"/>
      <c r="Q128" s="4"/>
      <c r="R128" s="4"/>
      <c r="S128" s="4"/>
      <c r="T128" s="4"/>
      <c r="U128" s="4"/>
      <c r="V128" s="4"/>
      <c r="W128" s="4"/>
      <c r="X128" s="4"/>
      <c r="Y128" s="4"/>
      <c r="Z128" s="4"/>
      <c r="AA128" s="4"/>
      <c r="AB128" s="4"/>
      <c r="AC128" s="4"/>
      <c r="AD128" s="4"/>
      <c r="AE128" s="4"/>
    </row>
    <row r="129">
      <c r="A129" s="4"/>
      <c r="B129" s="4"/>
      <c r="C129" s="4"/>
      <c r="D129" s="4"/>
      <c r="E129" s="4"/>
      <c r="F129" s="4"/>
      <c r="G129" s="118"/>
      <c r="H129" s="118"/>
      <c r="I129" s="118"/>
      <c r="J129" s="325"/>
      <c r="K129" s="4"/>
      <c r="L129" s="4"/>
      <c r="M129" s="4"/>
      <c r="N129" s="4"/>
      <c r="O129" s="4"/>
      <c r="P129" s="4"/>
      <c r="Q129" s="4"/>
      <c r="R129" s="4"/>
      <c r="S129" s="4"/>
      <c r="T129" s="4"/>
      <c r="U129" s="4"/>
      <c r="V129" s="4"/>
      <c r="W129" s="4"/>
      <c r="X129" s="4"/>
      <c r="Y129" s="4"/>
      <c r="Z129" s="4"/>
      <c r="AA129" s="4"/>
      <c r="AB129" s="4"/>
      <c r="AC129" s="4"/>
      <c r="AD129" s="4"/>
      <c r="AE129" s="4"/>
    </row>
    <row r="130">
      <c r="A130" s="4"/>
      <c r="B130" s="4"/>
      <c r="C130" s="4"/>
      <c r="D130" s="4"/>
      <c r="E130" s="4"/>
      <c r="F130" s="4"/>
      <c r="G130" s="118"/>
      <c r="H130" s="118"/>
      <c r="I130" s="118"/>
      <c r="J130" s="325"/>
      <c r="K130" s="4"/>
      <c r="L130" s="4"/>
      <c r="M130" s="4"/>
      <c r="N130" s="4"/>
      <c r="O130" s="4"/>
      <c r="P130" s="4"/>
      <c r="Q130" s="4"/>
      <c r="R130" s="4"/>
      <c r="S130" s="4"/>
      <c r="T130" s="4"/>
      <c r="U130" s="4"/>
      <c r="V130" s="4"/>
      <c r="W130" s="4"/>
      <c r="X130" s="4"/>
      <c r="Y130" s="4"/>
      <c r="Z130" s="4"/>
      <c r="AA130" s="4"/>
      <c r="AB130" s="4"/>
      <c r="AC130" s="4"/>
      <c r="AD130" s="4"/>
      <c r="AE130" s="4"/>
    </row>
    <row r="131">
      <c r="A131" s="4"/>
      <c r="B131" s="4"/>
      <c r="C131" s="4"/>
      <c r="D131" s="4"/>
      <c r="E131" s="4"/>
      <c r="F131" s="4"/>
      <c r="G131" s="118"/>
      <c r="H131" s="118"/>
      <c r="I131" s="118"/>
      <c r="J131" s="325"/>
      <c r="K131" s="4"/>
      <c r="L131" s="4"/>
      <c r="M131" s="4"/>
      <c r="N131" s="4"/>
      <c r="O131" s="4"/>
      <c r="P131" s="4"/>
      <c r="Q131" s="4"/>
      <c r="R131" s="4"/>
      <c r="S131" s="4"/>
      <c r="T131" s="4"/>
      <c r="U131" s="4"/>
      <c r="V131" s="4"/>
      <c r="W131" s="4"/>
      <c r="X131" s="4"/>
      <c r="Y131" s="4"/>
      <c r="Z131" s="4"/>
      <c r="AA131" s="4"/>
      <c r="AB131" s="4"/>
      <c r="AC131" s="4"/>
      <c r="AD131" s="4"/>
      <c r="AE131" s="4"/>
    </row>
    <row r="132">
      <c r="A132" s="4"/>
      <c r="B132" s="4"/>
      <c r="C132" s="4"/>
      <c r="D132" s="4"/>
      <c r="E132" s="4"/>
      <c r="F132" s="4"/>
      <c r="G132" s="118"/>
      <c r="H132" s="118"/>
      <c r="I132" s="118"/>
      <c r="J132" s="325"/>
      <c r="K132" s="4"/>
      <c r="L132" s="4"/>
      <c r="M132" s="4"/>
      <c r="N132" s="4"/>
      <c r="O132" s="4"/>
      <c r="P132" s="4"/>
      <c r="Q132" s="4"/>
      <c r="R132" s="4"/>
      <c r="S132" s="4"/>
      <c r="T132" s="4"/>
      <c r="U132" s="4"/>
      <c r="V132" s="4"/>
      <c r="W132" s="4"/>
      <c r="X132" s="4"/>
      <c r="Y132" s="4"/>
      <c r="Z132" s="4"/>
      <c r="AA132" s="4"/>
      <c r="AB132" s="4"/>
      <c r="AC132" s="4"/>
      <c r="AD132" s="4"/>
      <c r="AE132" s="4"/>
    </row>
    <row r="133">
      <c r="A133" s="4"/>
      <c r="B133" s="4"/>
      <c r="C133" s="4"/>
      <c r="D133" s="4"/>
      <c r="E133" s="4"/>
      <c r="F133" s="4"/>
      <c r="G133" s="118"/>
      <c r="H133" s="118"/>
      <c r="I133" s="118"/>
      <c r="J133" s="325"/>
      <c r="K133" s="4"/>
      <c r="L133" s="4"/>
      <c r="M133" s="4"/>
      <c r="N133" s="4"/>
      <c r="O133" s="4"/>
      <c r="P133" s="4"/>
      <c r="Q133" s="4"/>
      <c r="R133" s="4"/>
      <c r="S133" s="4"/>
      <c r="T133" s="4"/>
      <c r="U133" s="4"/>
      <c r="V133" s="4"/>
      <c r="W133" s="4"/>
      <c r="X133" s="4"/>
      <c r="Y133" s="4"/>
      <c r="Z133" s="4"/>
      <c r="AA133" s="4"/>
      <c r="AB133" s="4"/>
      <c r="AC133" s="4"/>
      <c r="AD133" s="4"/>
      <c r="AE133" s="4"/>
    </row>
    <row r="134">
      <c r="A134" s="4"/>
      <c r="B134" s="4"/>
      <c r="C134" s="4"/>
      <c r="D134" s="4"/>
      <c r="E134" s="4"/>
      <c r="F134" s="4"/>
      <c r="G134" s="118"/>
      <c r="H134" s="118"/>
      <c r="I134" s="118"/>
      <c r="J134" s="325"/>
      <c r="K134" s="4"/>
      <c r="L134" s="4"/>
      <c r="M134" s="4"/>
      <c r="N134" s="4"/>
      <c r="O134" s="4"/>
      <c r="P134" s="4"/>
      <c r="Q134" s="4"/>
      <c r="R134" s="4"/>
      <c r="S134" s="4"/>
      <c r="T134" s="4"/>
      <c r="U134" s="4"/>
      <c r="V134" s="4"/>
      <c r="W134" s="4"/>
      <c r="X134" s="4"/>
      <c r="Y134" s="4"/>
      <c r="Z134" s="4"/>
      <c r="AA134" s="4"/>
      <c r="AB134" s="4"/>
      <c r="AC134" s="4"/>
      <c r="AD134" s="4"/>
      <c r="AE134" s="4"/>
    </row>
    <row r="135">
      <c r="A135" s="4"/>
      <c r="B135" s="4"/>
      <c r="C135" s="4"/>
      <c r="D135" s="4"/>
      <c r="E135" s="4"/>
      <c r="F135" s="4"/>
      <c r="G135" s="118"/>
      <c r="H135" s="118"/>
      <c r="I135" s="118"/>
      <c r="J135" s="325"/>
      <c r="K135" s="4"/>
      <c r="L135" s="4"/>
      <c r="M135" s="4"/>
      <c r="N135" s="4"/>
      <c r="O135" s="4"/>
      <c r="P135" s="4"/>
      <c r="Q135" s="4"/>
      <c r="R135" s="4"/>
      <c r="S135" s="4"/>
      <c r="T135" s="4"/>
      <c r="U135" s="4"/>
      <c r="V135" s="4"/>
      <c r="W135" s="4"/>
      <c r="X135" s="4"/>
      <c r="Y135" s="4"/>
      <c r="Z135" s="4"/>
      <c r="AA135" s="4"/>
      <c r="AB135" s="4"/>
      <c r="AC135" s="4"/>
      <c r="AD135" s="4"/>
      <c r="AE135" s="4"/>
    </row>
    <row r="136">
      <c r="A136" s="4"/>
      <c r="B136" s="4"/>
      <c r="C136" s="4"/>
      <c r="D136" s="4"/>
      <c r="E136" s="4"/>
      <c r="F136" s="4"/>
      <c r="G136" s="118"/>
      <c r="H136" s="118"/>
      <c r="I136" s="118"/>
      <c r="J136" s="325"/>
      <c r="K136" s="4"/>
      <c r="L136" s="4"/>
      <c r="M136" s="4"/>
      <c r="N136" s="4"/>
      <c r="O136" s="4"/>
      <c r="P136" s="4"/>
      <c r="Q136" s="4"/>
      <c r="R136" s="4"/>
      <c r="S136" s="4"/>
      <c r="T136" s="4"/>
      <c r="U136" s="4"/>
      <c r="V136" s="4"/>
      <c r="W136" s="4"/>
      <c r="X136" s="4"/>
      <c r="Y136" s="4"/>
      <c r="Z136" s="4"/>
      <c r="AA136" s="4"/>
      <c r="AB136" s="4"/>
      <c r="AC136" s="4"/>
      <c r="AD136" s="4"/>
      <c r="AE136" s="4"/>
    </row>
    <row r="137">
      <c r="A137" s="4"/>
      <c r="B137" s="4"/>
      <c r="C137" s="4"/>
      <c r="D137" s="4"/>
      <c r="E137" s="4"/>
      <c r="F137" s="4"/>
      <c r="G137" s="118"/>
      <c r="H137" s="118"/>
      <c r="I137" s="118"/>
      <c r="J137" s="325"/>
      <c r="K137" s="4"/>
      <c r="L137" s="4"/>
      <c r="M137" s="4"/>
      <c r="N137" s="4"/>
      <c r="O137" s="4"/>
      <c r="P137" s="4"/>
      <c r="Q137" s="4"/>
      <c r="R137" s="4"/>
      <c r="S137" s="4"/>
      <c r="T137" s="4"/>
      <c r="U137" s="4"/>
      <c r="V137" s="4"/>
      <c r="W137" s="4"/>
      <c r="X137" s="4"/>
      <c r="Y137" s="4"/>
      <c r="Z137" s="4"/>
      <c r="AA137" s="4"/>
      <c r="AB137" s="4"/>
      <c r="AC137" s="4"/>
      <c r="AD137" s="4"/>
      <c r="AE137" s="4"/>
    </row>
    <row r="138">
      <c r="A138" s="4"/>
      <c r="B138" s="4"/>
      <c r="C138" s="4"/>
      <c r="D138" s="4"/>
      <c r="E138" s="4"/>
      <c r="F138" s="4"/>
      <c r="G138" s="118"/>
      <c r="H138" s="118"/>
      <c r="I138" s="118"/>
      <c r="J138" s="325"/>
      <c r="K138" s="4"/>
      <c r="L138" s="4"/>
      <c r="M138" s="4"/>
      <c r="N138" s="4"/>
      <c r="O138" s="4"/>
      <c r="P138" s="4"/>
      <c r="Q138" s="4"/>
      <c r="R138" s="4"/>
      <c r="S138" s="4"/>
      <c r="T138" s="4"/>
      <c r="U138" s="4"/>
      <c r="V138" s="4"/>
      <c r="W138" s="4"/>
      <c r="X138" s="4"/>
      <c r="Y138" s="4"/>
      <c r="Z138" s="4"/>
      <c r="AA138" s="4"/>
      <c r="AB138" s="4"/>
      <c r="AC138" s="4"/>
      <c r="AD138" s="4"/>
      <c r="AE138" s="4"/>
    </row>
    <row r="139">
      <c r="A139" s="4"/>
      <c r="B139" s="4"/>
      <c r="C139" s="4"/>
      <c r="D139" s="4"/>
      <c r="E139" s="4"/>
      <c r="F139" s="4"/>
      <c r="G139" s="118"/>
      <c r="H139" s="118"/>
      <c r="I139" s="118"/>
      <c r="J139" s="325"/>
      <c r="K139" s="4"/>
      <c r="L139" s="4"/>
      <c r="M139" s="4"/>
      <c r="N139" s="4"/>
      <c r="O139" s="4"/>
      <c r="P139" s="4"/>
      <c r="Q139" s="4"/>
      <c r="R139" s="4"/>
      <c r="S139" s="4"/>
      <c r="T139" s="4"/>
      <c r="U139" s="4"/>
      <c r="V139" s="4"/>
      <c r="W139" s="4"/>
      <c r="X139" s="4"/>
      <c r="Y139" s="4"/>
      <c r="Z139" s="4"/>
      <c r="AA139" s="4"/>
      <c r="AB139" s="4"/>
      <c r="AC139" s="4"/>
      <c r="AD139" s="4"/>
      <c r="AE139" s="4"/>
    </row>
    <row r="140">
      <c r="A140" s="4"/>
      <c r="B140" s="4"/>
      <c r="C140" s="4"/>
      <c r="D140" s="4"/>
      <c r="E140" s="4"/>
      <c r="F140" s="4"/>
      <c r="G140" s="118"/>
      <c r="H140" s="118"/>
      <c r="I140" s="118"/>
      <c r="J140" s="325"/>
      <c r="K140" s="4"/>
      <c r="L140" s="4"/>
      <c r="M140" s="4"/>
      <c r="N140" s="4"/>
      <c r="O140" s="4"/>
      <c r="P140" s="4"/>
      <c r="Q140" s="4"/>
      <c r="R140" s="4"/>
      <c r="S140" s="4"/>
      <c r="T140" s="4"/>
      <c r="U140" s="4"/>
      <c r="V140" s="4"/>
      <c r="W140" s="4"/>
      <c r="X140" s="4"/>
      <c r="Y140" s="4"/>
      <c r="Z140" s="4"/>
      <c r="AA140" s="4"/>
      <c r="AB140" s="4"/>
      <c r="AC140" s="4"/>
      <c r="AD140" s="4"/>
      <c r="AE140" s="4"/>
    </row>
    <row r="141">
      <c r="A141" s="4"/>
      <c r="B141" s="4"/>
      <c r="C141" s="4"/>
      <c r="D141" s="4"/>
      <c r="E141" s="4"/>
      <c r="F141" s="4"/>
      <c r="G141" s="118"/>
      <c r="H141" s="118"/>
      <c r="I141" s="118"/>
      <c r="J141" s="325"/>
      <c r="K141" s="4"/>
      <c r="L141" s="4"/>
      <c r="M141" s="4"/>
      <c r="N141" s="4"/>
      <c r="O141" s="4"/>
      <c r="P141" s="4"/>
      <c r="Q141" s="4"/>
      <c r="R141" s="4"/>
      <c r="S141" s="4"/>
      <c r="T141" s="4"/>
      <c r="U141" s="4"/>
      <c r="V141" s="4"/>
      <c r="W141" s="4"/>
      <c r="X141" s="4"/>
      <c r="Y141" s="4"/>
      <c r="Z141" s="4"/>
      <c r="AA141" s="4"/>
      <c r="AB141" s="4"/>
      <c r="AC141" s="4"/>
      <c r="AD141" s="4"/>
      <c r="AE141" s="4"/>
    </row>
    <row r="142">
      <c r="A142" s="4"/>
      <c r="B142" s="4"/>
      <c r="C142" s="4"/>
      <c r="D142" s="4"/>
      <c r="E142" s="4"/>
      <c r="F142" s="4"/>
      <c r="G142" s="118"/>
      <c r="H142" s="118"/>
      <c r="I142" s="118"/>
      <c r="J142" s="325"/>
      <c r="K142" s="4"/>
      <c r="L142" s="4"/>
      <c r="M142" s="4"/>
      <c r="N142" s="4"/>
      <c r="O142" s="4"/>
      <c r="P142" s="4"/>
      <c r="Q142" s="4"/>
      <c r="R142" s="4"/>
      <c r="S142" s="4"/>
      <c r="T142" s="4"/>
      <c r="U142" s="4"/>
      <c r="V142" s="4"/>
      <c r="W142" s="4"/>
      <c r="X142" s="4"/>
      <c r="Y142" s="4"/>
      <c r="Z142" s="4"/>
      <c r="AA142" s="4"/>
      <c r="AB142" s="4"/>
      <c r="AC142" s="4"/>
      <c r="AD142" s="4"/>
      <c r="AE142" s="4"/>
    </row>
    <row r="143">
      <c r="A143" s="4"/>
      <c r="B143" s="4"/>
      <c r="C143" s="4"/>
      <c r="D143" s="4"/>
      <c r="E143" s="4"/>
      <c r="F143" s="4"/>
      <c r="G143" s="118"/>
      <c r="H143" s="118"/>
      <c r="I143" s="118"/>
      <c r="J143" s="325"/>
      <c r="K143" s="4"/>
      <c r="L143" s="4"/>
      <c r="M143" s="4"/>
      <c r="N143" s="4"/>
      <c r="O143" s="4"/>
      <c r="P143" s="4"/>
      <c r="Q143" s="4"/>
      <c r="R143" s="4"/>
      <c r="S143" s="4"/>
      <c r="T143" s="4"/>
      <c r="U143" s="4"/>
      <c r="V143" s="4"/>
      <c r="W143" s="4"/>
      <c r="X143" s="4"/>
      <c r="Y143" s="4"/>
      <c r="Z143" s="4"/>
      <c r="AA143" s="4"/>
      <c r="AB143" s="4"/>
      <c r="AC143" s="4"/>
      <c r="AD143" s="4"/>
      <c r="AE143" s="4"/>
    </row>
    <row r="144">
      <c r="A144" s="4"/>
      <c r="B144" s="4"/>
      <c r="C144" s="4"/>
      <c r="D144" s="4"/>
      <c r="E144" s="4"/>
      <c r="F144" s="4"/>
      <c r="G144" s="118"/>
      <c r="H144" s="118"/>
      <c r="I144" s="118"/>
      <c r="J144" s="325"/>
      <c r="K144" s="4"/>
      <c r="L144" s="4"/>
      <c r="M144" s="4"/>
      <c r="N144" s="4"/>
      <c r="O144" s="4"/>
      <c r="P144" s="4"/>
      <c r="Q144" s="4"/>
      <c r="R144" s="4"/>
      <c r="S144" s="4"/>
      <c r="T144" s="4"/>
      <c r="U144" s="4"/>
      <c r="V144" s="4"/>
      <c r="W144" s="4"/>
      <c r="X144" s="4"/>
      <c r="Y144" s="4"/>
      <c r="Z144" s="4"/>
      <c r="AA144" s="4"/>
      <c r="AB144" s="4"/>
      <c r="AC144" s="4"/>
      <c r="AD144" s="4"/>
      <c r="AE144" s="4"/>
    </row>
    <row r="145">
      <c r="A145" s="4"/>
      <c r="B145" s="4"/>
      <c r="C145" s="4"/>
      <c r="D145" s="4"/>
      <c r="E145" s="4"/>
      <c r="F145" s="4"/>
      <c r="G145" s="118"/>
      <c r="H145" s="118"/>
      <c r="I145" s="118"/>
      <c r="J145" s="325"/>
      <c r="K145" s="4"/>
      <c r="L145" s="4"/>
      <c r="M145" s="4"/>
      <c r="N145" s="4"/>
      <c r="O145" s="4"/>
      <c r="P145" s="4"/>
      <c r="Q145" s="4"/>
      <c r="R145" s="4"/>
      <c r="S145" s="4"/>
      <c r="T145" s="4"/>
      <c r="U145" s="4"/>
      <c r="V145" s="4"/>
      <c r="W145" s="4"/>
      <c r="X145" s="4"/>
      <c r="Y145" s="4"/>
      <c r="Z145" s="4"/>
      <c r="AA145" s="4"/>
      <c r="AB145" s="4"/>
      <c r="AC145" s="4"/>
      <c r="AD145" s="4"/>
      <c r="AE145" s="4"/>
    </row>
    <row r="146">
      <c r="A146" s="4"/>
      <c r="B146" s="4"/>
      <c r="C146" s="4"/>
      <c r="D146" s="4"/>
      <c r="E146" s="4"/>
      <c r="F146" s="4"/>
      <c r="G146" s="118"/>
      <c r="H146" s="118"/>
      <c r="I146" s="118"/>
      <c r="J146" s="325"/>
      <c r="K146" s="4"/>
      <c r="L146" s="4"/>
      <c r="M146" s="4"/>
      <c r="N146" s="4"/>
      <c r="O146" s="4"/>
      <c r="P146" s="4"/>
      <c r="Q146" s="4"/>
      <c r="R146" s="4"/>
      <c r="S146" s="4"/>
      <c r="T146" s="4"/>
      <c r="U146" s="4"/>
      <c r="V146" s="4"/>
      <c r="W146" s="4"/>
      <c r="X146" s="4"/>
      <c r="Y146" s="4"/>
      <c r="Z146" s="4"/>
      <c r="AA146" s="4"/>
      <c r="AB146" s="4"/>
      <c r="AC146" s="4"/>
      <c r="AD146" s="4"/>
      <c r="AE146" s="4"/>
    </row>
    <row r="147">
      <c r="A147" s="4"/>
      <c r="B147" s="4"/>
      <c r="C147" s="4"/>
      <c r="D147" s="4"/>
      <c r="E147" s="4"/>
      <c r="F147" s="4"/>
      <c r="G147" s="118"/>
      <c r="H147" s="118"/>
      <c r="I147" s="118"/>
      <c r="J147" s="325"/>
      <c r="K147" s="4"/>
      <c r="L147" s="4"/>
      <c r="M147" s="4"/>
      <c r="N147" s="4"/>
      <c r="O147" s="4"/>
      <c r="P147" s="4"/>
      <c r="Q147" s="4"/>
      <c r="R147" s="4"/>
      <c r="S147" s="4"/>
      <c r="T147" s="4"/>
      <c r="U147" s="4"/>
      <c r="V147" s="4"/>
      <c r="W147" s="4"/>
      <c r="X147" s="4"/>
      <c r="Y147" s="4"/>
      <c r="Z147" s="4"/>
      <c r="AA147" s="4"/>
      <c r="AB147" s="4"/>
      <c r="AC147" s="4"/>
      <c r="AD147" s="4"/>
      <c r="AE147" s="4"/>
    </row>
    <row r="148">
      <c r="A148" s="4"/>
      <c r="B148" s="4"/>
      <c r="C148" s="4"/>
      <c r="D148" s="4"/>
      <c r="E148" s="4"/>
      <c r="F148" s="4"/>
      <c r="G148" s="118"/>
      <c r="H148" s="118"/>
      <c r="I148" s="118"/>
      <c r="J148" s="325"/>
      <c r="K148" s="4"/>
      <c r="L148" s="4"/>
      <c r="M148" s="4"/>
      <c r="N148" s="4"/>
      <c r="O148" s="4"/>
      <c r="P148" s="4"/>
      <c r="Q148" s="4"/>
      <c r="R148" s="4"/>
      <c r="S148" s="4"/>
      <c r="T148" s="4"/>
      <c r="U148" s="4"/>
      <c r="V148" s="4"/>
      <c r="W148" s="4"/>
      <c r="X148" s="4"/>
      <c r="Y148" s="4"/>
      <c r="Z148" s="4"/>
      <c r="AA148" s="4"/>
      <c r="AB148" s="4"/>
      <c r="AC148" s="4"/>
      <c r="AD148" s="4"/>
      <c r="AE148" s="4"/>
    </row>
    <row r="149">
      <c r="A149" s="4"/>
      <c r="B149" s="4"/>
      <c r="C149" s="4"/>
      <c r="D149" s="4"/>
      <c r="E149" s="4"/>
      <c r="F149" s="4"/>
      <c r="G149" s="118"/>
      <c r="H149" s="118"/>
      <c r="I149" s="118"/>
      <c r="J149" s="325"/>
      <c r="K149" s="4"/>
      <c r="L149" s="4"/>
      <c r="M149" s="4"/>
      <c r="N149" s="4"/>
      <c r="O149" s="4"/>
      <c r="P149" s="4"/>
      <c r="Q149" s="4"/>
      <c r="R149" s="4"/>
      <c r="S149" s="4"/>
      <c r="T149" s="4"/>
      <c r="U149" s="4"/>
      <c r="V149" s="4"/>
      <c r="W149" s="4"/>
      <c r="X149" s="4"/>
      <c r="Y149" s="4"/>
      <c r="Z149" s="4"/>
      <c r="AA149" s="4"/>
      <c r="AB149" s="4"/>
      <c r="AC149" s="4"/>
      <c r="AD149" s="4"/>
      <c r="AE149" s="4"/>
    </row>
    <row r="150">
      <c r="A150" s="4"/>
      <c r="B150" s="4"/>
      <c r="C150" s="4"/>
      <c r="D150" s="4"/>
      <c r="E150" s="4"/>
      <c r="F150" s="4"/>
      <c r="G150" s="118"/>
      <c r="H150" s="118"/>
      <c r="I150" s="118"/>
      <c r="J150" s="325"/>
      <c r="K150" s="4"/>
      <c r="L150" s="4"/>
      <c r="M150" s="4"/>
      <c r="N150" s="4"/>
      <c r="O150" s="4"/>
      <c r="P150" s="4"/>
      <c r="Q150" s="4"/>
      <c r="R150" s="4"/>
      <c r="S150" s="4"/>
      <c r="T150" s="4"/>
      <c r="U150" s="4"/>
      <c r="V150" s="4"/>
      <c r="W150" s="4"/>
      <c r="X150" s="4"/>
      <c r="Y150" s="4"/>
      <c r="Z150" s="4"/>
      <c r="AA150" s="4"/>
      <c r="AB150" s="4"/>
      <c r="AC150" s="4"/>
      <c r="AD150" s="4"/>
      <c r="AE150" s="4"/>
    </row>
    <row r="151">
      <c r="A151" s="4"/>
      <c r="B151" s="4"/>
      <c r="C151" s="4"/>
      <c r="D151" s="4"/>
      <c r="E151" s="4"/>
      <c r="F151" s="4"/>
      <c r="G151" s="118"/>
      <c r="H151" s="118"/>
      <c r="I151" s="118"/>
      <c r="J151" s="325"/>
      <c r="K151" s="4"/>
      <c r="L151" s="4"/>
      <c r="M151" s="4"/>
      <c r="N151" s="4"/>
      <c r="O151" s="4"/>
      <c r="P151" s="4"/>
      <c r="Q151" s="4"/>
      <c r="R151" s="4"/>
      <c r="S151" s="4"/>
      <c r="T151" s="4"/>
      <c r="U151" s="4"/>
      <c r="V151" s="4"/>
      <c r="W151" s="4"/>
      <c r="X151" s="4"/>
      <c r="Y151" s="4"/>
      <c r="Z151" s="4"/>
      <c r="AA151" s="4"/>
      <c r="AB151" s="4"/>
      <c r="AC151" s="4"/>
      <c r="AD151" s="4"/>
      <c r="AE151" s="4"/>
    </row>
    <row r="152">
      <c r="A152" s="4"/>
      <c r="B152" s="4"/>
      <c r="C152" s="4"/>
      <c r="D152" s="4"/>
      <c r="E152" s="4"/>
      <c r="F152" s="4"/>
      <c r="G152" s="118"/>
      <c r="H152" s="118"/>
      <c r="I152" s="118"/>
      <c r="J152" s="325"/>
      <c r="K152" s="4"/>
      <c r="L152" s="4"/>
      <c r="M152" s="4"/>
      <c r="N152" s="4"/>
      <c r="O152" s="4"/>
      <c r="P152" s="4"/>
      <c r="Q152" s="4"/>
      <c r="R152" s="4"/>
      <c r="S152" s="4"/>
      <c r="T152" s="4"/>
      <c r="U152" s="4"/>
      <c r="V152" s="4"/>
      <c r="W152" s="4"/>
      <c r="X152" s="4"/>
      <c r="Y152" s="4"/>
      <c r="Z152" s="4"/>
      <c r="AA152" s="4"/>
      <c r="AB152" s="4"/>
      <c r="AC152" s="4"/>
      <c r="AD152" s="4"/>
      <c r="AE152" s="4"/>
    </row>
    <row r="153">
      <c r="A153" s="4"/>
      <c r="B153" s="4"/>
      <c r="C153" s="4"/>
      <c r="D153" s="4"/>
      <c r="E153" s="4"/>
      <c r="F153" s="4"/>
      <c r="G153" s="118"/>
      <c r="H153" s="118"/>
      <c r="I153" s="118"/>
      <c r="J153" s="325"/>
      <c r="K153" s="4"/>
      <c r="L153" s="4"/>
      <c r="M153" s="4"/>
      <c r="N153" s="4"/>
      <c r="O153" s="4"/>
      <c r="P153" s="4"/>
      <c r="Q153" s="4"/>
      <c r="R153" s="4"/>
      <c r="S153" s="4"/>
      <c r="T153" s="4"/>
      <c r="U153" s="4"/>
      <c r="V153" s="4"/>
      <c r="W153" s="4"/>
      <c r="X153" s="4"/>
      <c r="Y153" s="4"/>
      <c r="Z153" s="4"/>
      <c r="AA153" s="4"/>
      <c r="AB153" s="4"/>
      <c r="AC153" s="4"/>
      <c r="AD153" s="4"/>
      <c r="AE153" s="4"/>
    </row>
    <row r="154">
      <c r="A154" s="4"/>
      <c r="B154" s="4"/>
      <c r="C154" s="4"/>
      <c r="D154" s="4"/>
      <c r="E154" s="4"/>
      <c r="F154" s="4"/>
      <c r="G154" s="118"/>
      <c r="H154" s="118"/>
      <c r="I154" s="118"/>
      <c r="J154" s="325"/>
      <c r="K154" s="4"/>
      <c r="L154" s="4"/>
      <c r="M154" s="4"/>
      <c r="N154" s="4"/>
      <c r="O154" s="4"/>
      <c r="P154" s="4"/>
      <c r="Q154" s="4"/>
      <c r="R154" s="4"/>
      <c r="S154" s="4"/>
      <c r="T154" s="4"/>
      <c r="U154" s="4"/>
      <c r="V154" s="4"/>
      <c r="W154" s="4"/>
      <c r="X154" s="4"/>
      <c r="Y154" s="4"/>
      <c r="Z154" s="4"/>
      <c r="AA154" s="4"/>
      <c r="AB154" s="4"/>
      <c r="AC154" s="4"/>
      <c r="AD154" s="4"/>
      <c r="AE154" s="4"/>
    </row>
    <row r="155">
      <c r="A155" s="4"/>
      <c r="B155" s="4"/>
      <c r="C155" s="4"/>
      <c r="D155" s="4"/>
      <c r="E155" s="4"/>
      <c r="F155" s="4"/>
      <c r="G155" s="118"/>
      <c r="H155" s="118"/>
      <c r="I155" s="118"/>
      <c r="J155" s="325"/>
      <c r="K155" s="4"/>
      <c r="L155" s="4"/>
      <c r="M155" s="4"/>
      <c r="N155" s="4"/>
      <c r="O155" s="4"/>
      <c r="P155" s="4"/>
      <c r="Q155" s="4"/>
      <c r="R155" s="4"/>
      <c r="S155" s="4"/>
      <c r="T155" s="4"/>
      <c r="U155" s="4"/>
      <c r="V155" s="4"/>
      <c r="W155" s="4"/>
      <c r="X155" s="4"/>
      <c r="Y155" s="4"/>
      <c r="Z155" s="4"/>
      <c r="AA155" s="4"/>
      <c r="AB155" s="4"/>
      <c r="AC155" s="4"/>
      <c r="AD155" s="4"/>
      <c r="AE155" s="4"/>
    </row>
    <row r="156">
      <c r="A156" s="4"/>
      <c r="B156" s="4"/>
      <c r="C156" s="4"/>
      <c r="D156" s="4"/>
      <c r="E156" s="4"/>
      <c r="F156" s="4"/>
      <c r="G156" s="118"/>
      <c r="H156" s="118"/>
      <c r="I156" s="118"/>
      <c r="J156" s="325"/>
      <c r="K156" s="4"/>
      <c r="L156" s="4"/>
      <c r="M156" s="4"/>
      <c r="N156" s="4"/>
      <c r="O156" s="4"/>
      <c r="P156" s="4"/>
      <c r="Q156" s="4"/>
      <c r="R156" s="4"/>
      <c r="S156" s="4"/>
      <c r="T156" s="4"/>
      <c r="U156" s="4"/>
      <c r="V156" s="4"/>
      <c r="W156" s="4"/>
      <c r="X156" s="4"/>
      <c r="Y156" s="4"/>
      <c r="Z156" s="4"/>
      <c r="AA156" s="4"/>
      <c r="AB156" s="4"/>
      <c r="AC156" s="4"/>
      <c r="AD156" s="4"/>
      <c r="AE156" s="4"/>
    </row>
    <row r="157">
      <c r="A157" s="4"/>
      <c r="B157" s="4"/>
      <c r="C157" s="4"/>
      <c r="D157" s="4"/>
      <c r="E157" s="4"/>
      <c r="F157" s="4"/>
      <c r="G157" s="118"/>
      <c r="H157" s="118"/>
      <c r="I157" s="118"/>
      <c r="J157" s="325"/>
      <c r="K157" s="4"/>
      <c r="L157" s="4"/>
      <c r="M157" s="4"/>
      <c r="N157" s="4"/>
      <c r="O157" s="4"/>
      <c r="P157" s="4"/>
      <c r="Q157" s="4"/>
      <c r="R157" s="4"/>
      <c r="S157" s="4"/>
      <c r="T157" s="4"/>
      <c r="U157" s="4"/>
      <c r="V157" s="4"/>
      <c r="W157" s="4"/>
      <c r="X157" s="4"/>
      <c r="Y157" s="4"/>
      <c r="Z157" s="4"/>
      <c r="AA157" s="4"/>
      <c r="AB157" s="4"/>
      <c r="AC157" s="4"/>
      <c r="AD157" s="4"/>
      <c r="AE157" s="4"/>
    </row>
    <row r="158">
      <c r="A158" s="4"/>
      <c r="B158" s="4"/>
      <c r="C158" s="4"/>
      <c r="D158" s="4"/>
      <c r="E158" s="4"/>
      <c r="F158" s="4"/>
      <c r="G158" s="118"/>
      <c r="H158" s="118"/>
      <c r="I158" s="118"/>
      <c r="J158" s="325"/>
      <c r="K158" s="4"/>
      <c r="L158" s="4"/>
      <c r="M158" s="4"/>
      <c r="N158" s="4"/>
      <c r="O158" s="4"/>
      <c r="P158" s="4"/>
      <c r="Q158" s="4"/>
      <c r="R158" s="4"/>
      <c r="S158" s="4"/>
      <c r="T158" s="4"/>
      <c r="U158" s="4"/>
      <c r="V158" s="4"/>
      <c r="W158" s="4"/>
      <c r="X158" s="4"/>
      <c r="Y158" s="4"/>
      <c r="Z158" s="4"/>
      <c r="AA158" s="4"/>
      <c r="AB158" s="4"/>
      <c r="AC158" s="4"/>
      <c r="AD158" s="4"/>
      <c r="AE158" s="4"/>
    </row>
    <row r="159">
      <c r="A159" s="4"/>
      <c r="B159" s="4"/>
      <c r="C159" s="4"/>
      <c r="D159" s="4"/>
      <c r="E159" s="4"/>
      <c r="F159" s="4"/>
      <c r="G159" s="118"/>
      <c r="H159" s="118"/>
      <c r="I159" s="118"/>
      <c r="J159" s="325"/>
      <c r="K159" s="4"/>
      <c r="L159" s="4"/>
      <c r="M159" s="4"/>
      <c r="N159" s="4"/>
      <c r="O159" s="4"/>
      <c r="P159" s="4"/>
      <c r="Q159" s="4"/>
      <c r="R159" s="4"/>
      <c r="S159" s="4"/>
      <c r="T159" s="4"/>
      <c r="U159" s="4"/>
      <c r="V159" s="4"/>
      <c r="W159" s="4"/>
      <c r="X159" s="4"/>
      <c r="Y159" s="4"/>
      <c r="Z159" s="4"/>
      <c r="AA159" s="4"/>
      <c r="AB159" s="4"/>
      <c r="AC159" s="4"/>
      <c r="AD159" s="4"/>
      <c r="AE159" s="4"/>
    </row>
    <row r="160">
      <c r="A160" s="4"/>
      <c r="B160" s="4"/>
      <c r="C160" s="4"/>
      <c r="D160" s="4"/>
      <c r="E160" s="4"/>
      <c r="F160" s="4"/>
      <c r="G160" s="118"/>
      <c r="H160" s="118"/>
      <c r="I160" s="118"/>
      <c r="J160" s="325"/>
      <c r="K160" s="4"/>
      <c r="L160" s="4"/>
      <c r="M160" s="4"/>
      <c r="N160" s="4"/>
      <c r="O160" s="4"/>
      <c r="P160" s="4"/>
      <c r="Q160" s="4"/>
      <c r="R160" s="4"/>
      <c r="S160" s="4"/>
      <c r="T160" s="4"/>
      <c r="U160" s="4"/>
      <c r="V160" s="4"/>
      <c r="W160" s="4"/>
      <c r="X160" s="4"/>
      <c r="Y160" s="4"/>
      <c r="Z160" s="4"/>
      <c r="AA160" s="4"/>
      <c r="AB160" s="4"/>
      <c r="AC160" s="4"/>
      <c r="AD160" s="4"/>
      <c r="AE160" s="4"/>
    </row>
    <row r="161">
      <c r="A161" s="4"/>
      <c r="B161" s="4"/>
      <c r="C161" s="4"/>
      <c r="D161" s="4"/>
      <c r="E161" s="4"/>
      <c r="F161" s="4"/>
      <c r="G161" s="118"/>
      <c r="H161" s="118"/>
      <c r="I161" s="118"/>
      <c r="J161" s="325"/>
      <c r="K161" s="4"/>
      <c r="L161" s="4"/>
      <c r="M161" s="4"/>
      <c r="N161" s="4"/>
      <c r="O161" s="4"/>
      <c r="P161" s="4"/>
      <c r="Q161" s="4"/>
      <c r="R161" s="4"/>
      <c r="S161" s="4"/>
      <c r="T161" s="4"/>
      <c r="U161" s="4"/>
      <c r="V161" s="4"/>
      <c r="W161" s="4"/>
      <c r="X161" s="4"/>
      <c r="Y161" s="4"/>
      <c r="Z161" s="4"/>
      <c r="AA161" s="4"/>
      <c r="AB161" s="4"/>
      <c r="AC161" s="4"/>
      <c r="AD161" s="4"/>
      <c r="AE161" s="4"/>
    </row>
    <row r="162">
      <c r="A162" s="4"/>
      <c r="B162" s="4"/>
      <c r="C162" s="4"/>
      <c r="D162" s="4"/>
      <c r="E162" s="4"/>
      <c r="F162" s="4"/>
      <c r="G162" s="118"/>
      <c r="H162" s="118"/>
      <c r="I162" s="118"/>
      <c r="J162" s="325"/>
      <c r="K162" s="4"/>
      <c r="L162" s="4"/>
      <c r="M162" s="4"/>
      <c r="N162" s="4"/>
      <c r="O162" s="4"/>
      <c r="P162" s="4"/>
      <c r="Q162" s="4"/>
      <c r="R162" s="4"/>
      <c r="S162" s="4"/>
      <c r="T162" s="4"/>
      <c r="U162" s="4"/>
      <c r="V162" s="4"/>
      <c r="W162" s="4"/>
      <c r="X162" s="4"/>
      <c r="Y162" s="4"/>
      <c r="Z162" s="4"/>
      <c r="AA162" s="4"/>
      <c r="AB162" s="4"/>
      <c r="AC162" s="4"/>
      <c r="AD162" s="4"/>
      <c r="AE162" s="4"/>
    </row>
    <row r="163">
      <c r="A163" s="4"/>
      <c r="B163" s="4"/>
      <c r="C163" s="4"/>
      <c r="D163" s="4"/>
      <c r="E163" s="4"/>
      <c r="F163" s="4"/>
      <c r="G163" s="118"/>
      <c r="H163" s="118"/>
      <c r="I163" s="118"/>
      <c r="J163" s="325"/>
      <c r="K163" s="4"/>
      <c r="L163" s="4"/>
      <c r="M163" s="4"/>
      <c r="N163" s="4"/>
      <c r="O163" s="4"/>
      <c r="P163" s="4"/>
      <c r="Q163" s="4"/>
      <c r="R163" s="4"/>
      <c r="S163" s="4"/>
      <c r="T163" s="4"/>
      <c r="U163" s="4"/>
      <c r="V163" s="4"/>
      <c r="W163" s="4"/>
      <c r="X163" s="4"/>
      <c r="Y163" s="4"/>
      <c r="Z163" s="4"/>
      <c r="AA163" s="4"/>
      <c r="AB163" s="4"/>
      <c r="AC163" s="4"/>
      <c r="AD163" s="4"/>
      <c r="AE163" s="4"/>
    </row>
    <row r="164">
      <c r="A164" s="4"/>
      <c r="B164" s="4"/>
      <c r="C164" s="4"/>
      <c r="D164" s="4"/>
      <c r="E164" s="4"/>
      <c r="F164" s="4"/>
      <c r="G164" s="118"/>
      <c r="H164" s="118"/>
      <c r="I164" s="118"/>
      <c r="J164" s="325"/>
      <c r="K164" s="4"/>
      <c r="L164" s="4"/>
      <c r="M164" s="4"/>
      <c r="N164" s="4"/>
      <c r="O164" s="4"/>
      <c r="P164" s="4"/>
      <c r="Q164" s="4"/>
      <c r="R164" s="4"/>
      <c r="S164" s="4"/>
      <c r="T164" s="4"/>
      <c r="U164" s="4"/>
      <c r="V164" s="4"/>
      <c r="W164" s="4"/>
      <c r="X164" s="4"/>
      <c r="Y164" s="4"/>
      <c r="Z164" s="4"/>
      <c r="AA164" s="4"/>
      <c r="AB164" s="4"/>
      <c r="AC164" s="4"/>
      <c r="AD164" s="4"/>
      <c r="AE164" s="4"/>
    </row>
    <row r="165">
      <c r="A165" s="4"/>
      <c r="B165" s="4"/>
      <c r="C165" s="4"/>
      <c r="D165" s="4"/>
      <c r="E165" s="4"/>
      <c r="F165" s="4"/>
      <c r="G165" s="118"/>
      <c r="H165" s="118"/>
      <c r="I165" s="118"/>
      <c r="J165" s="325"/>
      <c r="K165" s="4"/>
      <c r="L165" s="4"/>
      <c r="M165" s="4"/>
      <c r="N165" s="4"/>
      <c r="O165" s="4"/>
      <c r="P165" s="4"/>
      <c r="Q165" s="4"/>
      <c r="R165" s="4"/>
      <c r="S165" s="4"/>
      <c r="T165" s="4"/>
      <c r="U165" s="4"/>
      <c r="V165" s="4"/>
      <c r="W165" s="4"/>
      <c r="X165" s="4"/>
      <c r="Y165" s="4"/>
      <c r="Z165" s="4"/>
      <c r="AA165" s="4"/>
      <c r="AB165" s="4"/>
      <c r="AC165" s="4"/>
      <c r="AD165" s="4"/>
      <c r="AE165" s="4"/>
    </row>
    <row r="166">
      <c r="A166" s="4"/>
      <c r="B166" s="4"/>
      <c r="C166" s="4"/>
      <c r="D166" s="4"/>
      <c r="E166" s="4"/>
      <c r="F166" s="4"/>
      <c r="G166" s="118"/>
      <c r="H166" s="118"/>
      <c r="I166" s="118"/>
      <c r="J166" s="325"/>
      <c r="K166" s="4"/>
      <c r="L166" s="4"/>
      <c r="M166" s="4"/>
      <c r="N166" s="4"/>
      <c r="O166" s="4"/>
      <c r="P166" s="4"/>
      <c r="Q166" s="4"/>
      <c r="R166" s="4"/>
      <c r="S166" s="4"/>
      <c r="T166" s="4"/>
      <c r="U166" s="4"/>
      <c r="V166" s="4"/>
      <c r="W166" s="4"/>
      <c r="X166" s="4"/>
      <c r="Y166" s="4"/>
      <c r="Z166" s="4"/>
      <c r="AA166" s="4"/>
      <c r="AB166" s="4"/>
      <c r="AC166" s="4"/>
      <c r="AD166" s="4"/>
      <c r="AE166" s="4"/>
    </row>
    <row r="167">
      <c r="A167" s="4"/>
      <c r="B167" s="4"/>
      <c r="C167" s="4"/>
      <c r="D167" s="4"/>
      <c r="E167" s="4"/>
      <c r="F167" s="4"/>
      <c r="G167" s="118"/>
      <c r="H167" s="118"/>
      <c r="I167" s="118"/>
      <c r="J167" s="325"/>
      <c r="K167" s="4"/>
      <c r="L167" s="4"/>
      <c r="M167" s="4"/>
      <c r="N167" s="4"/>
      <c r="O167" s="4"/>
      <c r="P167" s="4"/>
      <c r="Q167" s="4"/>
      <c r="R167" s="4"/>
      <c r="S167" s="4"/>
      <c r="T167" s="4"/>
      <c r="U167" s="4"/>
      <c r="V167" s="4"/>
      <c r="W167" s="4"/>
      <c r="X167" s="4"/>
      <c r="Y167" s="4"/>
      <c r="Z167" s="4"/>
      <c r="AA167" s="4"/>
      <c r="AB167" s="4"/>
      <c r="AC167" s="4"/>
      <c r="AD167" s="4"/>
      <c r="AE167" s="4"/>
    </row>
    <row r="168">
      <c r="A168" s="4"/>
      <c r="B168" s="4"/>
      <c r="C168" s="4"/>
      <c r="D168" s="4"/>
      <c r="E168" s="4"/>
      <c r="F168" s="4"/>
      <c r="G168" s="118"/>
      <c r="H168" s="118"/>
      <c r="I168" s="118"/>
      <c r="J168" s="325"/>
      <c r="K168" s="4"/>
      <c r="L168" s="4"/>
      <c r="M168" s="4"/>
      <c r="N168" s="4"/>
      <c r="O168" s="4"/>
      <c r="P168" s="4"/>
      <c r="Q168" s="4"/>
      <c r="R168" s="4"/>
      <c r="S168" s="4"/>
      <c r="T168" s="4"/>
      <c r="U168" s="4"/>
      <c r="V168" s="4"/>
      <c r="W168" s="4"/>
      <c r="X168" s="4"/>
      <c r="Y168" s="4"/>
      <c r="Z168" s="4"/>
      <c r="AA168" s="4"/>
      <c r="AB168" s="4"/>
      <c r="AC168" s="4"/>
      <c r="AD168" s="4"/>
      <c r="AE168" s="4"/>
    </row>
    <row r="169">
      <c r="A169" s="4"/>
      <c r="B169" s="4"/>
      <c r="C169" s="4"/>
      <c r="D169" s="4"/>
      <c r="E169" s="4"/>
      <c r="F169" s="4"/>
      <c r="G169" s="118"/>
      <c r="H169" s="118"/>
      <c r="I169" s="118"/>
      <c r="J169" s="325"/>
      <c r="K169" s="4"/>
      <c r="L169" s="4"/>
      <c r="M169" s="4"/>
      <c r="N169" s="4"/>
      <c r="O169" s="4"/>
      <c r="P169" s="4"/>
      <c r="Q169" s="4"/>
      <c r="R169" s="4"/>
      <c r="S169" s="4"/>
      <c r="T169" s="4"/>
      <c r="U169" s="4"/>
      <c r="V169" s="4"/>
      <c r="W169" s="4"/>
      <c r="X169" s="4"/>
      <c r="Y169" s="4"/>
      <c r="Z169" s="4"/>
      <c r="AA169" s="4"/>
      <c r="AB169" s="4"/>
      <c r="AC169" s="4"/>
      <c r="AD169" s="4"/>
      <c r="AE169" s="4"/>
    </row>
    <row r="170">
      <c r="A170" s="4"/>
      <c r="B170" s="4"/>
      <c r="C170" s="4"/>
      <c r="D170" s="4"/>
      <c r="E170" s="4"/>
      <c r="F170" s="4"/>
      <c r="G170" s="118"/>
      <c r="H170" s="118"/>
      <c r="I170" s="118"/>
      <c r="J170" s="325"/>
      <c r="K170" s="4"/>
      <c r="L170" s="4"/>
      <c r="M170" s="4"/>
      <c r="N170" s="4"/>
      <c r="O170" s="4"/>
      <c r="P170" s="4"/>
      <c r="Q170" s="4"/>
      <c r="R170" s="4"/>
      <c r="S170" s="4"/>
      <c r="T170" s="4"/>
      <c r="U170" s="4"/>
      <c r="V170" s="4"/>
      <c r="W170" s="4"/>
      <c r="X170" s="4"/>
      <c r="Y170" s="4"/>
      <c r="Z170" s="4"/>
      <c r="AA170" s="4"/>
      <c r="AB170" s="4"/>
      <c r="AC170" s="4"/>
      <c r="AD170" s="4"/>
      <c r="AE170" s="4"/>
    </row>
    <row r="171">
      <c r="A171" s="4"/>
      <c r="B171" s="4"/>
      <c r="C171" s="4"/>
      <c r="D171" s="4"/>
      <c r="E171" s="4"/>
      <c r="F171" s="4"/>
      <c r="G171" s="118"/>
      <c r="H171" s="118"/>
      <c r="I171" s="118"/>
      <c r="J171" s="325"/>
      <c r="K171" s="4"/>
      <c r="L171" s="4"/>
      <c r="M171" s="4"/>
      <c r="N171" s="4"/>
      <c r="O171" s="4"/>
      <c r="P171" s="4"/>
      <c r="Q171" s="4"/>
      <c r="R171" s="4"/>
      <c r="S171" s="4"/>
      <c r="T171" s="4"/>
      <c r="U171" s="4"/>
      <c r="V171" s="4"/>
      <c r="W171" s="4"/>
      <c r="X171" s="4"/>
      <c r="Y171" s="4"/>
      <c r="Z171" s="4"/>
      <c r="AA171" s="4"/>
      <c r="AB171" s="4"/>
      <c r="AC171" s="4"/>
      <c r="AD171" s="4"/>
      <c r="AE171" s="4"/>
    </row>
    <row r="172">
      <c r="A172" s="4"/>
      <c r="B172" s="4"/>
      <c r="C172" s="4"/>
      <c r="D172" s="4"/>
      <c r="E172" s="4"/>
      <c r="F172" s="4"/>
      <c r="G172" s="118"/>
      <c r="H172" s="118"/>
      <c r="I172" s="118"/>
      <c r="J172" s="325"/>
      <c r="K172" s="4"/>
      <c r="L172" s="4"/>
      <c r="M172" s="4"/>
      <c r="N172" s="4"/>
      <c r="O172" s="4"/>
      <c r="P172" s="4"/>
      <c r="Q172" s="4"/>
      <c r="R172" s="4"/>
      <c r="S172" s="4"/>
      <c r="T172" s="4"/>
      <c r="U172" s="4"/>
      <c r="V172" s="4"/>
      <c r="W172" s="4"/>
      <c r="X172" s="4"/>
      <c r="Y172" s="4"/>
      <c r="Z172" s="4"/>
      <c r="AA172" s="4"/>
      <c r="AB172" s="4"/>
      <c r="AC172" s="4"/>
      <c r="AD172" s="4"/>
      <c r="AE172" s="4"/>
    </row>
    <row r="173">
      <c r="A173" s="4"/>
      <c r="B173" s="4"/>
      <c r="C173" s="4"/>
      <c r="D173" s="4"/>
      <c r="E173" s="4"/>
      <c r="F173" s="4"/>
      <c r="G173" s="118"/>
      <c r="H173" s="118"/>
      <c r="I173" s="118"/>
      <c r="J173" s="325"/>
      <c r="K173" s="4"/>
      <c r="L173" s="4"/>
      <c r="M173" s="4"/>
      <c r="N173" s="4"/>
      <c r="O173" s="4"/>
      <c r="P173" s="4"/>
      <c r="Q173" s="4"/>
      <c r="R173" s="4"/>
      <c r="S173" s="4"/>
      <c r="T173" s="4"/>
      <c r="U173" s="4"/>
      <c r="V173" s="4"/>
      <c r="W173" s="4"/>
      <c r="X173" s="4"/>
      <c r="Y173" s="4"/>
      <c r="Z173" s="4"/>
      <c r="AA173" s="4"/>
      <c r="AB173" s="4"/>
      <c r="AC173" s="4"/>
      <c r="AD173" s="4"/>
      <c r="AE173" s="4"/>
    </row>
    <row r="174">
      <c r="A174" s="4"/>
      <c r="B174" s="4"/>
      <c r="C174" s="4"/>
      <c r="D174" s="4"/>
      <c r="E174" s="4"/>
      <c r="F174" s="4"/>
      <c r="G174" s="118"/>
      <c r="H174" s="118"/>
      <c r="I174" s="118"/>
      <c r="J174" s="325"/>
      <c r="K174" s="4"/>
      <c r="L174" s="4"/>
      <c r="M174" s="4"/>
      <c r="N174" s="4"/>
      <c r="O174" s="4"/>
      <c r="P174" s="4"/>
      <c r="Q174" s="4"/>
      <c r="R174" s="4"/>
      <c r="S174" s="4"/>
      <c r="T174" s="4"/>
      <c r="U174" s="4"/>
      <c r="V174" s="4"/>
      <c r="W174" s="4"/>
      <c r="X174" s="4"/>
      <c r="Y174" s="4"/>
      <c r="Z174" s="4"/>
      <c r="AA174" s="4"/>
      <c r="AB174" s="4"/>
      <c r="AC174" s="4"/>
      <c r="AD174" s="4"/>
      <c r="AE174" s="4"/>
    </row>
    <row r="175">
      <c r="A175" s="4"/>
      <c r="B175" s="4"/>
      <c r="C175" s="4"/>
      <c r="D175" s="4"/>
      <c r="E175" s="4"/>
      <c r="F175" s="4"/>
      <c r="G175" s="118"/>
      <c r="H175" s="118"/>
      <c r="I175" s="118"/>
      <c r="J175" s="325"/>
      <c r="K175" s="4"/>
      <c r="L175" s="4"/>
      <c r="M175" s="4"/>
      <c r="N175" s="4"/>
      <c r="O175" s="4"/>
      <c r="P175" s="4"/>
      <c r="Q175" s="4"/>
      <c r="R175" s="4"/>
      <c r="S175" s="4"/>
      <c r="T175" s="4"/>
      <c r="U175" s="4"/>
      <c r="V175" s="4"/>
      <c r="W175" s="4"/>
      <c r="X175" s="4"/>
      <c r="Y175" s="4"/>
      <c r="Z175" s="4"/>
      <c r="AA175" s="4"/>
      <c r="AB175" s="4"/>
      <c r="AC175" s="4"/>
      <c r="AD175" s="4"/>
      <c r="AE175" s="4"/>
    </row>
    <row r="176">
      <c r="A176" s="4"/>
      <c r="B176" s="4"/>
      <c r="C176" s="4"/>
      <c r="D176" s="4"/>
      <c r="E176" s="4"/>
      <c r="F176" s="4"/>
      <c r="G176" s="118"/>
      <c r="H176" s="118"/>
      <c r="I176" s="118"/>
      <c r="J176" s="325"/>
      <c r="K176" s="4"/>
      <c r="L176" s="4"/>
      <c r="M176" s="4"/>
      <c r="N176" s="4"/>
      <c r="O176" s="4"/>
      <c r="P176" s="4"/>
      <c r="Q176" s="4"/>
      <c r="R176" s="4"/>
      <c r="S176" s="4"/>
      <c r="T176" s="4"/>
      <c r="U176" s="4"/>
      <c r="V176" s="4"/>
      <c r="W176" s="4"/>
      <c r="X176" s="4"/>
      <c r="Y176" s="4"/>
      <c r="Z176" s="4"/>
      <c r="AA176" s="4"/>
      <c r="AB176" s="4"/>
      <c r="AC176" s="4"/>
      <c r="AD176" s="4"/>
      <c r="AE176" s="4"/>
    </row>
    <row r="177">
      <c r="A177" s="4"/>
      <c r="B177" s="4"/>
      <c r="C177" s="4"/>
      <c r="D177" s="4"/>
      <c r="E177" s="4"/>
      <c r="F177" s="4"/>
      <c r="G177" s="118"/>
      <c r="H177" s="118"/>
      <c r="I177" s="118"/>
      <c r="J177" s="325"/>
      <c r="K177" s="4"/>
      <c r="L177" s="4"/>
      <c r="M177" s="4"/>
      <c r="N177" s="4"/>
      <c r="O177" s="4"/>
      <c r="P177" s="4"/>
      <c r="Q177" s="4"/>
      <c r="R177" s="4"/>
      <c r="S177" s="4"/>
      <c r="T177" s="4"/>
      <c r="U177" s="4"/>
      <c r="V177" s="4"/>
      <c r="W177" s="4"/>
      <c r="X177" s="4"/>
      <c r="Y177" s="4"/>
      <c r="Z177" s="4"/>
      <c r="AA177" s="4"/>
      <c r="AB177" s="4"/>
      <c r="AC177" s="4"/>
      <c r="AD177" s="4"/>
      <c r="AE177" s="4"/>
    </row>
    <row r="178">
      <c r="A178" s="4"/>
      <c r="B178" s="4"/>
      <c r="C178" s="4"/>
      <c r="D178" s="4"/>
      <c r="E178" s="4"/>
      <c r="F178" s="4"/>
      <c r="G178" s="118"/>
      <c r="H178" s="118"/>
      <c r="I178" s="118"/>
      <c r="J178" s="325"/>
      <c r="K178" s="4"/>
      <c r="L178" s="4"/>
      <c r="M178" s="4"/>
      <c r="N178" s="4"/>
      <c r="O178" s="4"/>
      <c r="P178" s="4"/>
      <c r="Q178" s="4"/>
      <c r="R178" s="4"/>
      <c r="S178" s="4"/>
      <c r="T178" s="4"/>
      <c r="U178" s="4"/>
      <c r="V178" s="4"/>
      <c r="W178" s="4"/>
      <c r="X178" s="4"/>
      <c r="Y178" s="4"/>
      <c r="Z178" s="4"/>
      <c r="AA178" s="4"/>
      <c r="AB178" s="4"/>
      <c r="AC178" s="4"/>
      <c r="AD178" s="4"/>
      <c r="AE178" s="4"/>
    </row>
    <row r="179">
      <c r="A179" s="4"/>
      <c r="B179" s="4"/>
      <c r="C179" s="4"/>
      <c r="D179" s="4"/>
      <c r="E179" s="4"/>
      <c r="F179" s="4"/>
      <c r="G179" s="118"/>
      <c r="H179" s="118"/>
      <c r="I179" s="118"/>
      <c r="J179" s="325"/>
      <c r="K179" s="4"/>
      <c r="L179" s="4"/>
      <c r="M179" s="4"/>
      <c r="N179" s="4"/>
      <c r="O179" s="4"/>
      <c r="P179" s="4"/>
      <c r="Q179" s="4"/>
      <c r="R179" s="4"/>
      <c r="S179" s="4"/>
      <c r="T179" s="4"/>
      <c r="U179" s="4"/>
      <c r="V179" s="4"/>
      <c r="W179" s="4"/>
      <c r="X179" s="4"/>
      <c r="Y179" s="4"/>
      <c r="Z179" s="4"/>
      <c r="AA179" s="4"/>
      <c r="AB179" s="4"/>
      <c r="AC179" s="4"/>
      <c r="AD179" s="4"/>
      <c r="AE179" s="4"/>
    </row>
    <row r="180">
      <c r="A180" s="4"/>
      <c r="B180" s="4"/>
      <c r="C180" s="4"/>
      <c r="D180" s="4"/>
      <c r="E180" s="4"/>
      <c r="F180" s="4"/>
      <c r="G180" s="118"/>
      <c r="H180" s="118"/>
      <c r="I180" s="118"/>
      <c r="J180" s="325"/>
      <c r="K180" s="4"/>
      <c r="L180" s="4"/>
      <c r="M180" s="4"/>
      <c r="N180" s="4"/>
      <c r="O180" s="4"/>
      <c r="P180" s="4"/>
      <c r="Q180" s="4"/>
      <c r="R180" s="4"/>
      <c r="S180" s="4"/>
      <c r="T180" s="4"/>
      <c r="U180" s="4"/>
      <c r="V180" s="4"/>
      <c r="W180" s="4"/>
      <c r="X180" s="4"/>
      <c r="Y180" s="4"/>
      <c r="Z180" s="4"/>
      <c r="AA180" s="4"/>
      <c r="AB180" s="4"/>
      <c r="AC180" s="4"/>
      <c r="AD180" s="4"/>
      <c r="AE180" s="4"/>
    </row>
    <row r="181">
      <c r="A181" s="4"/>
      <c r="B181" s="4"/>
      <c r="C181" s="4"/>
      <c r="D181" s="4"/>
      <c r="E181" s="4"/>
      <c r="F181" s="4"/>
      <c r="G181" s="118"/>
      <c r="H181" s="118"/>
      <c r="I181" s="118"/>
      <c r="J181" s="325"/>
      <c r="K181" s="4"/>
      <c r="L181" s="4"/>
      <c r="M181" s="4"/>
      <c r="N181" s="4"/>
      <c r="O181" s="4"/>
      <c r="P181" s="4"/>
      <c r="Q181" s="4"/>
      <c r="R181" s="4"/>
      <c r="S181" s="4"/>
      <c r="T181" s="4"/>
      <c r="U181" s="4"/>
      <c r="V181" s="4"/>
      <c r="W181" s="4"/>
      <c r="X181" s="4"/>
      <c r="Y181" s="4"/>
      <c r="Z181" s="4"/>
      <c r="AA181" s="4"/>
      <c r="AB181" s="4"/>
      <c r="AC181" s="4"/>
      <c r="AD181" s="4"/>
      <c r="AE181" s="4"/>
    </row>
    <row r="182">
      <c r="A182" s="4"/>
      <c r="B182" s="4"/>
      <c r="C182" s="4"/>
      <c r="D182" s="4"/>
      <c r="E182" s="4"/>
      <c r="F182" s="4"/>
      <c r="G182" s="118"/>
      <c r="H182" s="118"/>
      <c r="I182" s="118"/>
      <c r="J182" s="325"/>
      <c r="K182" s="4"/>
      <c r="L182" s="4"/>
      <c r="M182" s="4"/>
      <c r="N182" s="4"/>
      <c r="O182" s="4"/>
      <c r="P182" s="4"/>
      <c r="Q182" s="4"/>
      <c r="R182" s="4"/>
      <c r="S182" s="4"/>
      <c r="T182" s="4"/>
      <c r="U182" s="4"/>
      <c r="V182" s="4"/>
      <c r="W182" s="4"/>
      <c r="X182" s="4"/>
      <c r="Y182" s="4"/>
      <c r="Z182" s="4"/>
      <c r="AA182" s="4"/>
      <c r="AB182" s="4"/>
      <c r="AC182" s="4"/>
      <c r="AD182" s="4"/>
      <c r="AE182" s="4"/>
    </row>
    <row r="183">
      <c r="A183" s="4"/>
      <c r="B183" s="4"/>
      <c r="C183" s="4"/>
      <c r="D183" s="4"/>
      <c r="E183" s="4"/>
      <c r="F183" s="4"/>
      <c r="G183" s="118"/>
      <c r="H183" s="118"/>
      <c r="I183" s="118"/>
      <c r="J183" s="325"/>
      <c r="K183" s="4"/>
      <c r="L183" s="4"/>
      <c r="M183" s="4"/>
      <c r="N183" s="4"/>
      <c r="O183" s="4"/>
      <c r="P183" s="4"/>
      <c r="Q183" s="4"/>
      <c r="R183" s="4"/>
      <c r="S183" s="4"/>
      <c r="T183" s="4"/>
      <c r="U183" s="4"/>
      <c r="V183" s="4"/>
      <c r="W183" s="4"/>
      <c r="X183" s="4"/>
      <c r="Y183" s="4"/>
      <c r="Z183" s="4"/>
      <c r="AA183" s="4"/>
      <c r="AB183" s="4"/>
      <c r="AC183" s="4"/>
      <c r="AD183" s="4"/>
      <c r="AE183" s="4"/>
    </row>
    <row r="184">
      <c r="A184" s="4"/>
      <c r="B184" s="4"/>
      <c r="C184" s="4"/>
      <c r="D184" s="4"/>
      <c r="E184" s="4"/>
      <c r="F184" s="4"/>
      <c r="G184" s="118"/>
      <c r="H184" s="118"/>
      <c r="I184" s="118"/>
      <c r="J184" s="325"/>
      <c r="K184" s="4"/>
      <c r="L184" s="4"/>
      <c r="M184" s="4"/>
      <c r="N184" s="4"/>
      <c r="O184" s="4"/>
      <c r="P184" s="4"/>
      <c r="Q184" s="4"/>
      <c r="R184" s="4"/>
      <c r="S184" s="4"/>
      <c r="T184" s="4"/>
      <c r="U184" s="4"/>
      <c r="V184" s="4"/>
      <c r="W184" s="4"/>
      <c r="X184" s="4"/>
      <c r="Y184" s="4"/>
      <c r="Z184" s="4"/>
      <c r="AA184" s="4"/>
      <c r="AB184" s="4"/>
      <c r="AC184" s="4"/>
      <c r="AD184" s="4"/>
      <c r="AE184" s="4"/>
    </row>
    <row r="185">
      <c r="A185" s="4"/>
      <c r="B185" s="4"/>
      <c r="C185" s="4"/>
      <c r="D185" s="4"/>
      <c r="E185" s="4"/>
      <c r="F185" s="4"/>
      <c r="G185" s="118"/>
      <c r="H185" s="118"/>
      <c r="I185" s="118"/>
      <c r="J185" s="325"/>
      <c r="K185" s="4"/>
      <c r="L185" s="4"/>
      <c r="M185" s="4"/>
      <c r="N185" s="4"/>
      <c r="O185" s="4"/>
      <c r="P185" s="4"/>
      <c r="Q185" s="4"/>
      <c r="R185" s="4"/>
      <c r="S185" s="4"/>
      <c r="T185" s="4"/>
      <c r="U185" s="4"/>
      <c r="V185" s="4"/>
      <c r="W185" s="4"/>
      <c r="X185" s="4"/>
      <c r="Y185" s="4"/>
      <c r="Z185" s="4"/>
      <c r="AA185" s="4"/>
      <c r="AB185" s="4"/>
      <c r="AC185" s="4"/>
      <c r="AD185" s="4"/>
      <c r="AE185" s="4"/>
    </row>
    <row r="186">
      <c r="A186" s="4"/>
      <c r="B186" s="4"/>
      <c r="C186" s="4"/>
      <c r="D186" s="4"/>
      <c r="E186" s="4"/>
      <c r="F186" s="4"/>
      <c r="G186" s="118"/>
      <c r="H186" s="118"/>
      <c r="I186" s="118"/>
      <c r="J186" s="325"/>
      <c r="K186" s="4"/>
      <c r="L186" s="4"/>
      <c r="M186" s="4"/>
      <c r="N186" s="4"/>
      <c r="O186" s="4"/>
      <c r="P186" s="4"/>
      <c r="Q186" s="4"/>
      <c r="R186" s="4"/>
      <c r="S186" s="4"/>
      <c r="T186" s="4"/>
      <c r="U186" s="4"/>
      <c r="V186" s="4"/>
      <c r="W186" s="4"/>
      <c r="X186" s="4"/>
      <c r="Y186" s="4"/>
      <c r="Z186" s="4"/>
      <c r="AA186" s="4"/>
      <c r="AB186" s="4"/>
      <c r="AC186" s="4"/>
      <c r="AD186" s="4"/>
      <c r="AE186" s="4"/>
    </row>
    <row r="187">
      <c r="A187" s="4"/>
      <c r="B187" s="4"/>
      <c r="C187" s="4"/>
      <c r="D187" s="4"/>
      <c r="E187" s="4"/>
      <c r="F187" s="4"/>
      <c r="G187" s="118"/>
      <c r="H187" s="118"/>
      <c r="I187" s="118"/>
      <c r="J187" s="325"/>
      <c r="K187" s="4"/>
      <c r="L187" s="4"/>
      <c r="M187" s="4"/>
      <c r="N187" s="4"/>
      <c r="O187" s="4"/>
      <c r="P187" s="4"/>
      <c r="Q187" s="4"/>
      <c r="R187" s="4"/>
      <c r="S187" s="4"/>
      <c r="T187" s="4"/>
      <c r="U187" s="4"/>
      <c r="V187" s="4"/>
      <c r="W187" s="4"/>
      <c r="X187" s="4"/>
      <c r="Y187" s="4"/>
      <c r="Z187" s="4"/>
      <c r="AA187" s="4"/>
      <c r="AB187" s="4"/>
      <c r="AC187" s="4"/>
      <c r="AD187" s="4"/>
      <c r="AE187" s="4"/>
    </row>
    <row r="188">
      <c r="A188" s="4"/>
      <c r="B188" s="4"/>
      <c r="C188" s="4"/>
      <c r="D188" s="4"/>
      <c r="E188" s="4"/>
      <c r="F188" s="4"/>
      <c r="G188" s="118"/>
      <c r="H188" s="118"/>
      <c r="I188" s="118"/>
      <c r="J188" s="325"/>
      <c r="K188" s="4"/>
      <c r="L188" s="4"/>
      <c r="M188" s="4"/>
      <c r="N188" s="4"/>
      <c r="O188" s="4"/>
      <c r="P188" s="4"/>
      <c r="Q188" s="4"/>
      <c r="R188" s="4"/>
      <c r="S188" s="4"/>
      <c r="T188" s="4"/>
      <c r="U188" s="4"/>
      <c r="V188" s="4"/>
      <c r="W188" s="4"/>
      <c r="X188" s="4"/>
      <c r="Y188" s="4"/>
      <c r="Z188" s="4"/>
      <c r="AA188" s="4"/>
      <c r="AB188" s="4"/>
      <c r="AC188" s="4"/>
      <c r="AD188" s="4"/>
      <c r="AE188" s="4"/>
    </row>
    <row r="189">
      <c r="A189" s="4"/>
      <c r="B189" s="4"/>
      <c r="C189" s="4"/>
      <c r="D189" s="4"/>
      <c r="E189" s="4"/>
      <c r="F189" s="4"/>
      <c r="G189" s="118"/>
      <c r="H189" s="118"/>
      <c r="I189" s="118"/>
      <c r="J189" s="325"/>
      <c r="K189" s="4"/>
      <c r="L189" s="4"/>
      <c r="M189" s="4"/>
      <c r="N189" s="4"/>
      <c r="O189" s="4"/>
      <c r="P189" s="4"/>
      <c r="Q189" s="4"/>
      <c r="R189" s="4"/>
      <c r="S189" s="4"/>
      <c r="T189" s="4"/>
      <c r="U189" s="4"/>
      <c r="V189" s="4"/>
      <c r="W189" s="4"/>
      <c r="X189" s="4"/>
      <c r="Y189" s="4"/>
      <c r="Z189" s="4"/>
      <c r="AA189" s="4"/>
      <c r="AB189" s="4"/>
      <c r="AC189" s="4"/>
      <c r="AD189" s="4"/>
      <c r="AE189" s="4"/>
    </row>
    <row r="190">
      <c r="A190" s="4"/>
      <c r="B190" s="4"/>
      <c r="C190" s="4"/>
      <c r="D190" s="4"/>
      <c r="E190" s="4"/>
      <c r="F190" s="4"/>
      <c r="G190" s="118"/>
      <c r="H190" s="118"/>
      <c r="I190" s="118"/>
      <c r="J190" s="325"/>
      <c r="K190" s="4"/>
      <c r="L190" s="4"/>
      <c r="M190" s="4"/>
      <c r="N190" s="4"/>
      <c r="O190" s="4"/>
      <c r="P190" s="4"/>
      <c r="Q190" s="4"/>
      <c r="R190" s="4"/>
      <c r="S190" s="4"/>
      <c r="T190" s="4"/>
      <c r="U190" s="4"/>
      <c r="V190" s="4"/>
      <c r="W190" s="4"/>
      <c r="X190" s="4"/>
      <c r="Y190" s="4"/>
      <c r="Z190" s="4"/>
      <c r="AA190" s="4"/>
      <c r="AB190" s="4"/>
      <c r="AC190" s="4"/>
      <c r="AD190" s="4"/>
      <c r="AE190" s="4"/>
    </row>
    <row r="191">
      <c r="A191" s="4"/>
      <c r="B191" s="4"/>
      <c r="C191" s="4"/>
      <c r="D191" s="4"/>
      <c r="E191" s="4"/>
      <c r="F191" s="4"/>
      <c r="G191" s="118"/>
      <c r="H191" s="118"/>
      <c r="I191" s="118"/>
      <c r="J191" s="325"/>
      <c r="K191" s="4"/>
      <c r="L191" s="4"/>
      <c r="M191" s="4"/>
      <c r="N191" s="4"/>
      <c r="O191" s="4"/>
      <c r="P191" s="4"/>
      <c r="Q191" s="4"/>
      <c r="R191" s="4"/>
      <c r="S191" s="4"/>
      <c r="T191" s="4"/>
      <c r="U191" s="4"/>
      <c r="V191" s="4"/>
      <c r="W191" s="4"/>
      <c r="X191" s="4"/>
      <c r="Y191" s="4"/>
      <c r="Z191" s="4"/>
      <c r="AA191" s="4"/>
      <c r="AB191" s="4"/>
      <c r="AC191" s="4"/>
      <c r="AD191" s="4"/>
      <c r="AE191" s="4"/>
    </row>
    <row r="192">
      <c r="A192" s="4"/>
      <c r="B192" s="4"/>
      <c r="C192" s="4"/>
      <c r="D192" s="4"/>
      <c r="E192" s="4"/>
      <c r="F192" s="4"/>
      <c r="G192" s="118"/>
      <c r="H192" s="118"/>
      <c r="I192" s="118"/>
      <c r="J192" s="325"/>
      <c r="K192" s="4"/>
      <c r="L192" s="4"/>
      <c r="M192" s="4"/>
      <c r="N192" s="4"/>
      <c r="O192" s="4"/>
      <c r="P192" s="4"/>
      <c r="Q192" s="4"/>
      <c r="R192" s="4"/>
      <c r="S192" s="4"/>
      <c r="T192" s="4"/>
      <c r="U192" s="4"/>
      <c r="V192" s="4"/>
      <c r="W192" s="4"/>
      <c r="X192" s="4"/>
      <c r="Y192" s="4"/>
      <c r="Z192" s="4"/>
      <c r="AA192" s="4"/>
      <c r="AB192" s="4"/>
      <c r="AC192" s="4"/>
      <c r="AD192" s="4"/>
      <c r="AE192" s="4"/>
    </row>
    <row r="193">
      <c r="A193" s="4"/>
      <c r="B193" s="4"/>
      <c r="C193" s="4"/>
      <c r="D193" s="4"/>
      <c r="E193" s="4"/>
      <c r="F193" s="4"/>
      <c r="G193" s="118"/>
      <c r="H193" s="118"/>
      <c r="I193" s="118"/>
      <c r="J193" s="325"/>
      <c r="K193" s="4"/>
      <c r="L193" s="4"/>
      <c r="M193" s="4"/>
      <c r="N193" s="4"/>
      <c r="O193" s="4"/>
      <c r="P193" s="4"/>
      <c r="Q193" s="4"/>
      <c r="R193" s="4"/>
      <c r="S193" s="4"/>
      <c r="T193" s="4"/>
      <c r="U193" s="4"/>
      <c r="V193" s="4"/>
      <c r="W193" s="4"/>
      <c r="X193" s="4"/>
      <c r="Y193" s="4"/>
      <c r="Z193" s="4"/>
      <c r="AA193" s="4"/>
      <c r="AB193" s="4"/>
      <c r="AC193" s="4"/>
      <c r="AD193" s="4"/>
      <c r="AE193" s="4"/>
    </row>
    <row r="194">
      <c r="A194" s="4"/>
      <c r="B194" s="4"/>
      <c r="C194" s="4"/>
      <c r="D194" s="4"/>
      <c r="E194" s="4"/>
      <c r="F194" s="4"/>
      <c r="G194" s="118"/>
      <c r="H194" s="118"/>
      <c r="I194" s="118"/>
      <c r="J194" s="325"/>
      <c r="K194" s="4"/>
      <c r="L194" s="4"/>
      <c r="M194" s="4"/>
      <c r="N194" s="4"/>
      <c r="O194" s="4"/>
      <c r="P194" s="4"/>
      <c r="Q194" s="4"/>
      <c r="R194" s="4"/>
      <c r="S194" s="4"/>
      <c r="T194" s="4"/>
      <c r="U194" s="4"/>
      <c r="V194" s="4"/>
      <c r="W194" s="4"/>
      <c r="X194" s="4"/>
      <c r="Y194" s="4"/>
      <c r="Z194" s="4"/>
      <c r="AA194" s="4"/>
      <c r="AB194" s="4"/>
      <c r="AC194" s="4"/>
      <c r="AD194" s="4"/>
      <c r="AE194" s="4"/>
    </row>
    <row r="195">
      <c r="A195" s="4"/>
      <c r="B195" s="4"/>
      <c r="C195" s="4"/>
      <c r="D195" s="4"/>
      <c r="E195" s="4"/>
      <c r="F195" s="4"/>
      <c r="G195" s="118"/>
      <c r="H195" s="118"/>
      <c r="I195" s="118"/>
      <c r="J195" s="325"/>
      <c r="K195" s="4"/>
      <c r="L195" s="4"/>
      <c r="M195" s="4"/>
      <c r="N195" s="4"/>
      <c r="O195" s="4"/>
      <c r="P195" s="4"/>
      <c r="Q195" s="4"/>
      <c r="R195" s="4"/>
      <c r="S195" s="4"/>
      <c r="T195" s="4"/>
      <c r="U195" s="4"/>
      <c r="V195" s="4"/>
      <c r="W195" s="4"/>
      <c r="X195" s="4"/>
      <c r="Y195" s="4"/>
      <c r="Z195" s="4"/>
      <c r="AA195" s="4"/>
      <c r="AB195" s="4"/>
      <c r="AC195" s="4"/>
      <c r="AD195" s="4"/>
      <c r="AE195" s="4"/>
    </row>
    <row r="196">
      <c r="A196" s="4"/>
      <c r="B196" s="4"/>
      <c r="C196" s="4"/>
      <c r="D196" s="4"/>
      <c r="E196" s="4"/>
      <c r="F196" s="4"/>
      <c r="G196" s="118"/>
      <c r="H196" s="118"/>
      <c r="I196" s="118"/>
      <c r="J196" s="325"/>
      <c r="K196" s="4"/>
      <c r="L196" s="4"/>
      <c r="M196" s="4"/>
      <c r="N196" s="4"/>
      <c r="O196" s="4"/>
      <c r="P196" s="4"/>
      <c r="Q196" s="4"/>
      <c r="R196" s="4"/>
      <c r="S196" s="4"/>
      <c r="T196" s="4"/>
      <c r="U196" s="4"/>
      <c r="V196" s="4"/>
      <c r="W196" s="4"/>
      <c r="X196" s="4"/>
      <c r="Y196" s="4"/>
      <c r="Z196" s="4"/>
      <c r="AA196" s="4"/>
      <c r="AB196" s="4"/>
      <c r="AC196" s="4"/>
      <c r="AD196" s="4"/>
      <c r="AE196" s="4"/>
    </row>
    <row r="197">
      <c r="A197" s="4"/>
      <c r="B197" s="4"/>
      <c r="C197" s="4"/>
      <c r="D197" s="4"/>
      <c r="E197" s="4"/>
      <c r="F197" s="4"/>
      <c r="G197" s="118"/>
      <c r="H197" s="118"/>
      <c r="I197" s="118"/>
      <c r="J197" s="325"/>
      <c r="K197" s="4"/>
      <c r="L197" s="4"/>
      <c r="M197" s="4"/>
      <c r="N197" s="4"/>
      <c r="O197" s="4"/>
      <c r="P197" s="4"/>
      <c r="Q197" s="4"/>
      <c r="R197" s="4"/>
      <c r="S197" s="4"/>
      <c r="T197" s="4"/>
      <c r="U197" s="4"/>
      <c r="V197" s="4"/>
      <c r="W197" s="4"/>
      <c r="X197" s="4"/>
      <c r="Y197" s="4"/>
      <c r="Z197" s="4"/>
      <c r="AA197" s="4"/>
      <c r="AB197" s="4"/>
      <c r="AC197" s="4"/>
      <c r="AD197" s="4"/>
      <c r="AE197" s="4"/>
    </row>
    <row r="198">
      <c r="A198" s="4"/>
      <c r="B198" s="4"/>
      <c r="C198" s="4"/>
      <c r="D198" s="4"/>
      <c r="E198" s="4"/>
      <c r="F198" s="4"/>
      <c r="G198" s="118"/>
      <c r="H198" s="118"/>
      <c r="I198" s="118"/>
      <c r="J198" s="325"/>
      <c r="K198" s="4"/>
      <c r="L198" s="4"/>
      <c r="M198" s="4"/>
      <c r="N198" s="4"/>
      <c r="O198" s="4"/>
      <c r="P198" s="4"/>
      <c r="Q198" s="4"/>
      <c r="R198" s="4"/>
      <c r="S198" s="4"/>
      <c r="T198" s="4"/>
      <c r="U198" s="4"/>
      <c r="V198" s="4"/>
      <c r="W198" s="4"/>
      <c r="X198" s="4"/>
      <c r="Y198" s="4"/>
      <c r="Z198" s="4"/>
      <c r="AA198" s="4"/>
      <c r="AB198" s="4"/>
      <c r="AC198" s="4"/>
      <c r="AD198" s="4"/>
      <c r="AE198" s="4"/>
    </row>
    <row r="199">
      <c r="A199" s="4"/>
      <c r="B199" s="4"/>
      <c r="C199" s="4"/>
      <c r="D199" s="4"/>
      <c r="E199" s="4"/>
      <c r="F199" s="4"/>
      <c r="G199" s="118"/>
      <c r="H199" s="118"/>
      <c r="I199" s="118"/>
      <c r="J199" s="325"/>
      <c r="K199" s="4"/>
      <c r="L199" s="4"/>
      <c r="M199" s="4"/>
      <c r="N199" s="4"/>
      <c r="O199" s="4"/>
      <c r="P199" s="4"/>
      <c r="Q199" s="4"/>
      <c r="R199" s="4"/>
      <c r="S199" s="4"/>
      <c r="T199" s="4"/>
      <c r="U199" s="4"/>
      <c r="V199" s="4"/>
      <c r="W199" s="4"/>
      <c r="X199" s="4"/>
      <c r="Y199" s="4"/>
      <c r="Z199" s="4"/>
      <c r="AA199" s="4"/>
      <c r="AB199" s="4"/>
      <c r="AC199" s="4"/>
      <c r="AD199" s="4"/>
      <c r="AE199" s="4"/>
    </row>
    <row r="200">
      <c r="A200" s="4"/>
      <c r="B200" s="4"/>
      <c r="C200" s="4"/>
      <c r="D200" s="4"/>
      <c r="E200" s="4"/>
      <c r="F200" s="4"/>
      <c r="G200" s="118"/>
      <c r="H200" s="118"/>
      <c r="I200" s="118"/>
      <c r="J200" s="325"/>
      <c r="K200" s="4"/>
      <c r="L200" s="4"/>
      <c r="M200" s="4"/>
      <c r="N200" s="4"/>
      <c r="O200" s="4"/>
      <c r="P200" s="4"/>
      <c r="Q200" s="4"/>
      <c r="R200" s="4"/>
      <c r="S200" s="4"/>
      <c r="T200" s="4"/>
      <c r="U200" s="4"/>
      <c r="V200" s="4"/>
      <c r="W200" s="4"/>
      <c r="X200" s="4"/>
      <c r="Y200" s="4"/>
      <c r="Z200" s="4"/>
      <c r="AA200" s="4"/>
      <c r="AB200" s="4"/>
      <c r="AC200" s="4"/>
      <c r="AD200" s="4"/>
      <c r="AE200" s="4"/>
    </row>
    <row r="201">
      <c r="A201" s="4"/>
      <c r="B201" s="4"/>
      <c r="C201" s="4"/>
      <c r="D201" s="4"/>
      <c r="E201" s="4"/>
      <c r="F201" s="4"/>
      <c r="G201" s="118"/>
      <c r="H201" s="118"/>
      <c r="I201" s="118"/>
      <c r="J201" s="325"/>
      <c r="K201" s="4"/>
      <c r="L201" s="4"/>
      <c r="M201" s="4"/>
      <c r="N201" s="4"/>
      <c r="O201" s="4"/>
      <c r="P201" s="4"/>
      <c r="Q201" s="4"/>
      <c r="R201" s="4"/>
      <c r="S201" s="4"/>
      <c r="T201" s="4"/>
      <c r="U201" s="4"/>
      <c r="V201" s="4"/>
      <c r="W201" s="4"/>
      <c r="X201" s="4"/>
      <c r="Y201" s="4"/>
      <c r="Z201" s="4"/>
      <c r="AA201" s="4"/>
      <c r="AB201" s="4"/>
      <c r="AC201" s="4"/>
      <c r="AD201" s="4"/>
      <c r="AE201" s="4"/>
    </row>
    <row r="202">
      <c r="A202" s="4"/>
      <c r="B202" s="4"/>
      <c r="C202" s="4"/>
      <c r="D202" s="4"/>
      <c r="E202" s="4"/>
      <c r="F202" s="4"/>
      <c r="G202" s="118"/>
      <c r="H202" s="118"/>
      <c r="I202" s="118"/>
      <c r="J202" s="325"/>
      <c r="K202" s="4"/>
      <c r="L202" s="4"/>
      <c r="M202" s="4"/>
      <c r="N202" s="4"/>
      <c r="O202" s="4"/>
      <c r="P202" s="4"/>
      <c r="Q202" s="4"/>
      <c r="R202" s="4"/>
      <c r="S202" s="4"/>
      <c r="T202" s="4"/>
      <c r="U202" s="4"/>
      <c r="V202" s="4"/>
      <c r="W202" s="4"/>
      <c r="X202" s="4"/>
      <c r="Y202" s="4"/>
      <c r="Z202" s="4"/>
      <c r="AA202" s="4"/>
      <c r="AB202" s="4"/>
      <c r="AC202" s="4"/>
      <c r="AD202" s="4"/>
      <c r="AE202" s="4"/>
    </row>
    <row r="203">
      <c r="A203" s="4"/>
      <c r="B203" s="4"/>
      <c r="C203" s="4"/>
      <c r="D203" s="4"/>
      <c r="E203" s="4"/>
      <c r="F203" s="4"/>
      <c r="G203" s="118"/>
      <c r="H203" s="118"/>
      <c r="I203" s="118"/>
      <c r="J203" s="325"/>
      <c r="K203" s="4"/>
      <c r="L203" s="4"/>
      <c r="M203" s="4"/>
      <c r="N203" s="4"/>
      <c r="O203" s="4"/>
      <c r="P203" s="4"/>
      <c r="Q203" s="4"/>
      <c r="R203" s="4"/>
      <c r="S203" s="4"/>
      <c r="T203" s="4"/>
      <c r="U203" s="4"/>
      <c r="V203" s="4"/>
      <c r="W203" s="4"/>
      <c r="X203" s="4"/>
      <c r="Y203" s="4"/>
      <c r="Z203" s="4"/>
      <c r="AA203" s="4"/>
      <c r="AB203" s="4"/>
      <c r="AC203" s="4"/>
      <c r="AD203" s="4"/>
      <c r="AE203" s="4"/>
    </row>
    <row r="204">
      <c r="A204" s="4"/>
      <c r="B204" s="4"/>
      <c r="C204" s="4"/>
      <c r="D204" s="4"/>
      <c r="E204" s="4"/>
      <c r="F204" s="4"/>
      <c r="G204" s="118"/>
      <c r="H204" s="118"/>
      <c r="I204" s="118"/>
      <c r="J204" s="325"/>
      <c r="K204" s="4"/>
      <c r="L204" s="4"/>
      <c r="M204" s="4"/>
      <c r="N204" s="4"/>
      <c r="O204" s="4"/>
      <c r="P204" s="4"/>
      <c r="Q204" s="4"/>
      <c r="R204" s="4"/>
      <c r="S204" s="4"/>
      <c r="T204" s="4"/>
      <c r="U204" s="4"/>
      <c r="V204" s="4"/>
      <c r="W204" s="4"/>
      <c r="X204" s="4"/>
      <c r="Y204" s="4"/>
      <c r="Z204" s="4"/>
      <c r="AA204" s="4"/>
      <c r="AB204" s="4"/>
      <c r="AC204" s="4"/>
      <c r="AD204" s="4"/>
      <c r="AE204" s="4"/>
    </row>
    <row r="205">
      <c r="A205" s="4"/>
      <c r="B205" s="4"/>
      <c r="C205" s="4"/>
      <c r="D205" s="4"/>
      <c r="E205" s="4"/>
      <c r="F205" s="4"/>
      <c r="G205" s="118"/>
      <c r="H205" s="118"/>
      <c r="I205" s="118"/>
      <c r="J205" s="325"/>
      <c r="K205" s="4"/>
      <c r="L205" s="4"/>
      <c r="M205" s="4"/>
      <c r="N205" s="4"/>
      <c r="O205" s="4"/>
      <c r="P205" s="4"/>
      <c r="Q205" s="4"/>
      <c r="R205" s="4"/>
      <c r="S205" s="4"/>
      <c r="T205" s="4"/>
      <c r="U205" s="4"/>
      <c r="V205" s="4"/>
      <c r="W205" s="4"/>
      <c r="X205" s="4"/>
      <c r="Y205" s="4"/>
      <c r="Z205" s="4"/>
      <c r="AA205" s="4"/>
      <c r="AB205" s="4"/>
      <c r="AC205" s="4"/>
      <c r="AD205" s="4"/>
      <c r="AE205" s="4"/>
    </row>
    <row r="206">
      <c r="A206" s="4"/>
      <c r="B206" s="4"/>
      <c r="C206" s="4"/>
      <c r="D206" s="4"/>
      <c r="E206" s="4"/>
      <c r="F206" s="4"/>
      <c r="G206" s="118"/>
      <c r="H206" s="118"/>
      <c r="I206" s="118"/>
      <c r="J206" s="325"/>
      <c r="K206" s="4"/>
      <c r="L206" s="4"/>
      <c r="M206" s="4"/>
      <c r="N206" s="4"/>
      <c r="O206" s="4"/>
      <c r="P206" s="4"/>
      <c r="Q206" s="4"/>
      <c r="R206" s="4"/>
      <c r="S206" s="4"/>
      <c r="T206" s="4"/>
      <c r="U206" s="4"/>
      <c r="V206" s="4"/>
      <c r="W206" s="4"/>
      <c r="X206" s="4"/>
      <c r="Y206" s="4"/>
      <c r="Z206" s="4"/>
      <c r="AA206" s="4"/>
      <c r="AB206" s="4"/>
      <c r="AC206" s="4"/>
      <c r="AD206" s="4"/>
      <c r="AE206" s="4"/>
    </row>
    <row r="207">
      <c r="A207" s="4"/>
      <c r="B207" s="4"/>
      <c r="C207" s="4"/>
      <c r="D207" s="4"/>
      <c r="E207" s="4"/>
      <c r="F207" s="4"/>
      <c r="G207" s="118"/>
      <c r="H207" s="118"/>
      <c r="I207" s="118"/>
      <c r="J207" s="325"/>
      <c r="K207" s="4"/>
      <c r="L207" s="4"/>
      <c r="M207" s="4"/>
      <c r="N207" s="4"/>
      <c r="O207" s="4"/>
      <c r="P207" s="4"/>
      <c r="Q207" s="4"/>
      <c r="R207" s="4"/>
      <c r="S207" s="4"/>
      <c r="T207" s="4"/>
      <c r="U207" s="4"/>
      <c r="V207" s="4"/>
      <c r="W207" s="4"/>
      <c r="X207" s="4"/>
      <c r="Y207" s="4"/>
      <c r="Z207" s="4"/>
      <c r="AA207" s="4"/>
      <c r="AB207" s="4"/>
      <c r="AC207" s="4"/>
      <c r="AD207" s="4"/>
      <c r="AE207" s="4"/>
    </row>
    <row r="208">
      <c r="A208" s="4"/>
      <c r="B208" s="4"/>
      <c r="C208" s="4"/>
      <c r="D208" s="4"/>
      <c r="E208" s="4"/>
      <c r="F208" s="4"/>
      <c r="G208" s="118"/>
      <c r="H208" s="118"/>
      <c r="I208" s="118"/>
      <c r="J208" s="325"/>
      <c r="K208" s="4"/>
      <c r="L208" s="4"/>
      <c r="M208" s="4"/>
      <c r="N208" s="4"/>
      <c r="O208" s="4"/>
      <c r="P208" s="4"/>
      <c r="Q208" s="4"/>
      <c r="R208" s="4"/>
      <c r="S208" s="4"/>
      <c r="T208" s="4"/>
      <c r="U208" s="4"/>
      <c r="V208" s="4"/>
      <c r="W208" s="4"/>
      <c r="X208" s="4"/>
      <c r="Y208" s="4"/>
      <c r="Z208" s="4"/>
      <c r="AA208" s="4"/>
      <c r="AB208" s="4"/>
      <c r="AC208" s="4"/>
      <c r="AD208" s="4"/>
      <c r="AE208" s="4"/>
    </row>
    <row r="209">
      <c r="A209" s="4"/>
      <c r="B209" s="4"/>
      <c r="C209" s="4"/>
      <c r="D209" s="4"/>
      <c r="E209" s="4"/>
      <c r="F209" s="4"/>
      <c r="G209" s="118"/>
      <c r="H209" s="118"/>
      <c r="I209" s="118"/>
      <c r="J209" s="325"/>
      <c r="K209" s="4"/>
      <c r="L209" s="4"/>
      <c r="M209" s="4"/>
      <c r="N209" s="4"/>
      <c r="O209" s="4"/>
      <c r="P209" s="4"/>
      <c r="Q209" s="4"/>
      <c r="R209" s="4"/>
      <c r="S209" s="4"/>
      <c r="T209" s="4"/>
      <c r="U209" s="4"/>
      <c r="V209" s="4"/>
      <c r="W209" s="4"/>
      <c r="X209" s="4"/>
      <c r="Y209" s="4"/>
      <c r="Z209" s="4"/>
      <c r="AA209" s="4"/>
      <c r="AB209" s="4"/>
      <c r="AC209" s="4"/>
      <c r="AD209" s="4"/>
      <c r="AE209" s="4"/>
    </row>
    <row r="210">
      <c r="A210" s="4"/>
      <c r="B210" s="4"/>
      <c r="C210" s="4"/>
      <c r="D210" s="4"/>
      <c r="E210" s="4"/>
      <c r="F210" s="4"/>
      <c r="G210" s="118"/>
      <c r="H210" s="118"/>
      <c r="I210" s="118"/>
      <c r="J210" s="325"/>
      <c r="K210" s="4"/>
      <c r="L210" s="4"/>
      <c r="M210" s="4"/>
      <c r="N210" s="4"/>
      <c r="O210" s="4"/>
      <c r="P210" s="4"/>
      <c r="Q210" s="4"/>
      <c r="R210" s="4"/>
      <c r="S210" s="4"/>
      <c r="T210" s="4"/>
      <c r="U210" s="4"/>
      <c r="V210" s="4"/>
      <c r="W210" s="4"/>
      <c r="X210" s="4"/>
      <c r="Y210" s="4"/>
      <c r="Z210" s="4"/>
      <c r="AA210" s="4"/>
      <c r="AB210" s="4"/>
      <c r="AC210" s="4"/>
      <c r="AD210" s="4"/>
      <c r="AE210" s="4"/>
    </row>
    <row r="211">
      <c r="A211" s="4"/>
      <c r="B211" s="4"/>
      <c r="C211" s="4"/>
      <c r="D211" s="4"/>
      <c r="E211" s="4"/>
      <c r="F211" s="4"/>
      <c r="G211" s="118"/>
      <c r="H211" s="118"/>
      <c r="I211" s="118"/>
      <c r="J211" s="325"/>
      <c r="K211" s="4"/>
      <c r="L211" s="4"/>
      <c r="M211" s="4"/>
      <c r="N211" s="4"/>
      <c r="O211" s="4"/>
      <c r="P211" s="4"/>
      <c r="Q211" s="4"/>
      <c r="R211" s="4"/>
      <c r="S211" s="4"/>
      <c r="T211" s="4"/>
      <c r="U211" s="4"/>
      <c r="V211" s="4"/>
      <c r="W211" s="4"/>
      <c r="X211" s="4"/>
      <c r="Y211" s="4"/>
      <c r="Z211" s="4"/>
      <c r="AA211" s="4"/>
      <c r="AB211" s="4"/>
      <c r="AC211" s="4"/>
      <c r="AD211" s="4"/>
      <c r="AE211" s="4"/>
    </row>
    <row r="212">
      <c r="A212" s="4"/>
      <c r="B212" s="4"/>
      <c r="C212" s="4"/>
      <c r="D212" s="4"/>
      <c r="E212" s="4"/>
      <c r="F212" s="4"/>
      <c r="G212" s="118"/>
      <c r="H212" s="118"/>
      <c r="I212" s="118"/>
      <c r="J212" s="325"/>
      <c r="K212" s="4"/>
      <c r="L212" s="4"/>
      <c r="M212" s="4"/>
      <c r="N212" s="4"/>
      <c r="O212" s="4"/>
      <c r="P212" s="4"/>
      <c r="Q212" s="4"/>
      <c r="R212" s="4"/>
      <c r="S212" s="4"/>
      <c r="T212" s="4"/>
      <c r="U212" s="4"/>
      <c r="V212" s="4"/>
      <c r="W212" s="4"/>
      <c r="X212" s="4"/>
      <c r="Y212" s="4"/>
      <c r="Z212" s="4"/>
      <c r="AA212" s="4"/>
      <c r="AB212" s="4"/>
      <c r="AC212" s="4"/>
      <c r="AD212" s="4"/>
      <c r="AE212" s="4"/>
    </row>
    <row r="213">
      <c r="A213" s="4"/>
      <c r="B213" s="4"/>
      <c r="C213" s="4"/>
      <c r="D213" s="4"/>
      <c r="E213" s="4"/>
      <c r="F213" s="4"/>
      <c r="G213" s="118"/>
      <c r="H213" s="118"/>
      <c r="I213" s="118"/>
      <c r="J213" s="325"/>
      <c r="K213" s="4"/>
      <c r="L213" s="4"/>
      <c r="M213" s="4"/>
      <c r="N213" s="4"/>
      <c r="O213" s="4"/>
      <c r="P213" s="4"/>
      <c r="Q213" s="4"/>
      <c r="R213" s="4"/>
      <c r="S213" s="4"/>
      <c r="T213" s="4"/>
      <c r="U213" s="4"/>
      <c r="V213" s="4"/>
      <c r="W213" s="4"/>
      <c r="X213" s="4"/>
      <c r="Y213" s="4"/>
      <c r="Z213" s="4"/>
      <c r="AA213" s="4"/>
      <c r="AB213" s="4"/>
      <c r="AC213" s="4"/>
      <c r="AD213" s="4"/>
      <c r="AE213" s="4"/>
    </row>
    <row r="214">
      <c r="A214" s="4"/>
      <c r="B214" s="4"/>
      <c r="C214" s="4"/>
      <c r="D214" s="4"/>
      <c r="E214" s="4"/>
      <c r="F214" s="4"/>
      <c r="G214" s="118"/>
      <c r="H214" s="118"/>
      <c r="I214" s="118"/>
      <c r="J214" s="325"/>
      <c r="K214" s="4"/>
      <c r="L214" s="4"/>
      <c r="M214" s="4"/>
      <c r="N214" s="4"/>
      <c r="O214" s="4"/>
      <c r="P214" s="4"/>
      <c r="Q214" s="4"/>
      <c r="R214" s="4"/>
      <c r="S214" s="4"/>
      <c r="T214" s="4"/>
      <c r="U214" s="4"/>
      <c r="V214" s="4"/>
      <c r="W214" s="4"/>
      <c r="X214" s="4"/>
      <c r="Y214" s="4"/>
      <c r="Z214" s="4"/>
      <c r="AA214" s="4"/>
      <c r="AB214" s="4"/>
      <c r="AC214" s="4"/>
      <c r="AD214" s="4"/>
      <c r="AE214" s="4"/>
    </row>
    <row r="215">
      <c r="A215" s="4"/>
      <c r="B215" s="4"/>
      <c r="C215" s="4"/>
      <c r="D215" s="4"/>
      <c r="E215" s="4"/>
      <c r="F215" s="4"/>
      <c r="G215" s="118"/>
      <c r="H215" s="118"/>
      <c r="I215" s="118"/>
      <c r="J215" s="325"/>
      <c r="K215" s="4"/>
      <c r="L215" s="4"/>
      <c r="M215" s="4"/>
      <c r="N215" s="4"/>
      <c r="O215" s="4"/>
      <c r="P215" s="4"/>
      <c r="Q215" s="4"/>
      <c r="R215" s="4"/>
      <c r="S215" s="4"/>
      <c r="T215" s="4"/>
      <c r="U215" s="4"/>
      <c r="V215" s="4"/>
      <c r="W215" s="4"/>
      <c r="X215" s="4"/>
      <c r="Y215" s="4"/>
      <c r="Z215" s="4"/>
      <c r="AA215" s="4"/>
      <c r="AB215" s="4"/>
      <c r="AC215" s="4"/>
      <c r="AD215" s="4"/>
      <c r="AE215" s="4"/>
    </row>
    <row r="216">
      <c r="A216" s="4"/>
      <c r="B216" s="4"/>
      <c r="C216" s="4"/>
      <c r="D216" s="4"/>
      <c r="E216" s="4"/>
      <c r="F216" s="4"/>
      <c r="G216" s="118"/>
      <c r="H216" s="118"/>
      <c r="I216" s="118"/>
      <c r="J216" s="325"/>
      <c r="K216" s="4"/>
      <c r="L216" s="4"/>
      <c r="M216" s="4"/>
      <c r="N216" s="4"/>
      <c r="O216" s="4"/>
      <c r="P216" s="4"/>
      <c r="Q216" s="4"/>
      <c r="R216" s="4"/>
      <c r="S216" s="4"/>
      <c r="T216" s="4"/>
      <c r="U216" s="4"/>
      <c r="V216" s="4"/>
      <c r="W216" s="4"/>
      <c r="X216" s="4"/>
      <c r="Y216" s="4"/>
      <c r="Z216" s="4"/>
      <c r="AA216" s="4"/>
      <c r="AB216" s="4"/>
      <c r="AC216" s="4"/>
      <c r="AD216" s="4"/>
      <c r="AE216" s="4"/>
    </row>
    <row r="217">
      <c r="A217" s="4"/>
      <c r="B217" s="4"/>
      <c r="C217" s="4"/>
      <c r="D217" s="4"/>
      <c r="E217" s="4"/>
      <c r="F217" s="4"/>
      <c r="G217" s="118"/>
      <c r="H217" s="118"/>
      <c r="I217" s="118"/>
      <c r="J217" s="325"/>
      <c r="K217" s="4"/>
      <c r="L217" s="4"/>
      <c r="M217" s="4"/>
      <c r="N217" s="4"/>
      <c r="O217" s="4"/>
      <c r="P217" s="4"/>
      <c r="Q217" s="4"/>
      <c r="R217" s="4"/>
      <c r="S217" s="4"/>
      <c r="T217" s="4"/>
      <c r="U217" s="4"/>
      <c r="V217" s="4"/>
      <c r="W217" s="4"/>
      <c r="X217" s="4"/>
      <c r="Y217" s="4"/>
      <c r="Z217" s="4"/>
      <c r="AA217" s="4"/>
      <c r="AB217" s="4"/>
      <c r="AC217" s="4"/>
      <c r="AD217" s="4"/>
      <c r="AE217" s="4"/>
    </row>
    <row r="218">
      <c r="A218" s="4"/>
      <c r="B218" s="4"/>
      <c r="C218" s="4"/>
      <c r="D218" s="4"/>
      <c r="E218" s="4"/>
      <c r="F218" s="4"/>
      <c r="G218" s="118"/>
      <c r="H218" s="118"/>
      <c r="I218" s="118"/>
      <c r="J218" s="325"/>
      <c r="K218" s="4"/>
      <c r="L218" s="4"/>
      <c r="M218" s="4"/>
      <c r="N218" s="4"/>
      <c r="O218" s="4"/>
      <c r="P218" s="4"/>
      <c r="Q218" s="4"/>
      <c r="R218" s="4"/>
      <c r="S218" s="4"/>
      <c r="T218" s="4"/>
      <c r="U218" s="4"/>
      <c r="V218" s="4"/>
      <c r="W218" s="4"/>
      <c r="X218" s="4"/>
      <c r="Y218" s="4"/>
      <c r="Z218" s="4"/>
      <c r="AA218" s="4"/>
      <c r="AB218" s="4"/>
      <c r="AC218" s="4"/>
      <c r="AD218" s="4"/>
      <c r="AE218" s="4"/>
    </row>
    <row r="219">
      <c r="A219" s="4"/>
      <c r="B219" s="4"/>
      <c r="C219" s="4"/>
      <c r="D219" s="4"/>
      <c r="E219" s="4"/>
      <c r="F219" s="4"/>
      <c r="G219" s="118"/>
      <c r="H219" s="118"/>
      <c r="I219" s="118"/>
      <c r="J219" s="325"/>
      <c r="K219" s="4"/>
      <c r="L219" s="4"/>
      <c r="M219" s="4"/>
      <c r="N219" s="4"/>
      <c r="O219" s="4"/>
      <c r="P219" s="4"/>
      <c r="Q219" s="4"/>
      <c r="R219" s="4"/>
      <c r="S219" s="4"/>
      <c r="T219" s="4"/>
      <c r="U219" s="4"/>
      <c r="V219" s="4"/>
      <c r="W219" s="4"/>
      <c r="X219" s="4"/>
      <c r="Y219" s="4"/>
      <c r="Z219" s="4"/>
      <c r="AA219" s="4"/>
      <c r="AB219" s="4"/>
      <c r="AC219" s="4"/>
      <c r="AD219" s="4"/>
      <c r="AE219" s="4"/>
    </row>
    <row r="220">
      <c r="A220" s="4"/>
      <c r="B220" s="4"/>
      <c r="C220" s="4"/>
      <c r="D220" s="4"/>
      <c r="E220" s="4"/>
      <c r="F220" s="4"/>
      <c r="G220" s="118"/>
      <c r="H220" s="118"/>
      <c r="I220" s="118"/>
      <c r="J220" s="325"/>
      <c r="K220" s="4"/>
      <c r="L220" s="4"/>
      <c r="M220" s="4"/>
      <c r="N220" s="4"/>
      <c r="O220" s="4"/>
      <c r="P220" s="4"/>
      <c r="Q220" s="4"/>
      <c r="R220" s="4"/>
      <c r="S220" s="4"/>
      <c r="T220" s="4"/>
      <c r="U220" s="4"/>
      <c r="V220" s="4"/>
      <c r="W220" s="4"/>
      <c r="X220" s="4"/>
      <c r="Y220" s="4"/>
      <c r="Z220" s="4"/>
      <c r="AA220" s="4"/>
      <c r="AB220" s="4"/>
      <c r="AC220" s="4"/>
      <c r="AD220" s="4"/>
      <c r="AE220" s="4"/>
    </row>
    <row r="221">
      <c r="A221" s="4"/>
      <c r="B221" s="4"/>
      <c r="C221" s="4"/>
      <c r="D221" s="4"/>
      <c r="E221" s="4"/>
      <c r="F221" s="4"/>
      <c r="G221" s="118"/>
      <c r="H221" s="118"/>
      <c r="I221" s="118"/>
      <c r="J221" s="325"/>
      <c r="K221" s="4"/>
      <c r="L221" s="4"/>
      <c r="M221" s="4"/>
      <c r="N221" s="4"/>
      <c r="O221" s="4"/>
      <c r="P221" s="4"/>
      <c r="Q221" s="4"/>
      <c r="R221" s="4"/>
      <c r="S221" s="4"/>
      <c r="T221" s="4"/>
      <c r="U221" s="4"/>
      <c r="V221" s="4"/>
      <c r="W221" s="4"/>
      <c r="X221" s="4"/>
      <c r="Y221" s="4"/>
      <c r="Z221" s="4"/>
      <c r="AA221" s="4"/>
      <c r="AB221" s="4"/>
      <c r="AC221" s="4"/>
      <c r="AD221" s="4"/>
      <c r="AE221" s="4"/>
    </row>
    <row r="222">
      <c r="A222" s="4"/>
      <c r="B222" s="4"/>
      <c r="C222" s="4"/>
      <c r="D222" s="4"/>
      <c r="E222" s="4"/>
      <c r="F222" s="4"/>
      <c r="G222" s="118"/>
      <c r="H222" s="118"/>
      <c r="I222" s="118"/>
      <c r="J222" s="325"/>
      <c r="K222" s="4"/>
      <c r="L222" s="4"/>
      <c r="M222" s="4"/>
      <c r="N222" s="4"/>
      <c r="O222" s="4"/>
      <c r="P222" s="4"/>
      <c r="Q222" s="4"/>
      <c r="R222" s="4"/>
      <c r="S222" s="4"/>
      <c r="T222" s="4"/>
      <c r="U222" s="4"/>
      <c r="V222" s="4"/>
      <c r="W222" s="4"/>
      <c r="X222" s="4"/>
      <c r="Y222" s="4"/>
      <c r="Z222" s="4"/>
      <c r="AA222" s="4"/>
      <c r="AB222" s="4"/>
      <c r="AC222" s="4"/>
      <c r="AD222" s="4"/>
      <c r="AE222" s="4"/>
    </row>
    <row r="223">
      <c r="A223" s="4"/>
      <c r="B223" s="4"/>
      <c r="C223" s="4"/>
      <c r="D223" s="4"/>
      <c r="E223" s="4"/>
      <c r="F223" s="4"/>
      <c r="G223" s="118"/>
      <c r="H223" s="118"/>
      <c r="I223" s="118"/>
      <c r="J223" s="325"/>
      <c r="K223" s="4"/>
      <c r="L223" s="4"/>
      <c r="M223" s="4"/>
      <c r="N223" s="4"/>
      <c r="O223" s="4"/>
      <c r="P223" s="4"/>
      <c r="Q223" s="4"/>
      <c r="R223" s="4"/>
      <c r="S223" s="4"/>
      <c r="T223" s="4"/>
      <c r="U223" s="4"/>
      <c r="V223" s="4"/>
      <c r="W223" s="4"/>
      <c r="X223" s="4"/>
      <c r="Y223" s="4"/>
      <c r="Z223" s="4"/>
      <c r="AA223" s="4"/>
      <c r="AB223" s="4"/>
      <c r="AC223" s="4"/>
      <c r="AD223" s="4"/>
      <c r="AE223" s="4"/>
    </row>
    <row r="224">
      <c r="A224" s="4"/>
      <c r="B224" s="4"/>
      <c r="C224" s="4"/>
      <c r="D224" s="4"/>
      <c r="E224" s="4"/>
      <c r="F224" s="4"/>
      <c r="G224" s="118"/>
      <c r="H224" s="118"/>
      <c r="I224" s="118"/>
      <c r="J224" s="325"/>
      <c r="K224" s="4"/>
      <c r="L224" s="4"/>
      <c r="M224" s="4"/>
      <c r="N224" s="4"/>
      <c r="O224" s="4"/>
      <c r="P224" s="4"/>
      <c r="Q224" s="4"/>
      <c r="R224" s="4"/>
      <c r="S224" s="4"/>
      <c r="T224" s="4"/>
      <c r="U224" s="4"/>
      <c r="V224" s="4"/>
      <c r="W224" s="4"/>
      <c r="X224" s="4"/>
      <c r="Y224" s="4"/>
      <c r="Z224" s="4"/>
      <c r="AA224" s="4"/>
      <c r="AB224" s="4"/>
      <c r="AC224" s="4"/>
      <c r="AD224" s="4"/>
      <c r="AE224" s="4"/>
    </row>
    <row r="225">
      <c r="A225" s="4"/>
      <c r="B225" s="4"/>
      <c r="C225" s="4"/>
      <c r="D225" s="4"/>
      <c r="E225" s="4"/>
      <c r="F225" s="4"/>
      <c r="G225" s="118"/>
      <c r="H225" s="118"/>
      <c r="I225" s="118"/>
      <c r="J225" s="325"/>
      <c r="K225" s="4"/>
      <c r="L225" s="4"/>
      <c r="M225" s="4"/>
      <c r="N225" s="4"/>
      <c r="O225" s="4"/>
      <c r="P225" s="4"/>
      <c r="Q225" s="4"/>
      <c r="R225" s="4"/>
      <c r="S225" s="4"/>
      <c r="T225" s="4"/>
      <c r="U225" s="4"/>
      <c r="V225" s="4"/>
      <c r="W225" s="4"/>
      <c r="X225" s="4"/>
      <c r="Y225" s="4"/>
      <c r="Z225" s="4"/>
      <c r="AA225" s="4"/>
      <c r="AB225" s="4"/>
      <c r="AC225" s="4"/>
      <c r="AD225" s="4"/>
      <c r="AE225" s="4"/>
    </row>
    <row r="226">
      <c r="A226" s="4"/>
      <c r="B226" s="4"/>
      <c r="C226" s="4"/>
      <c r="D226" s="4"/>
      <c r="E226" s="4"/>
      <c r="F226" s="4"/>
      <c r="G226" s="118"/>
      <c r="H226" s="118"/>
      <c r="I226" s="118"/>
      <c r="J226" s="325"/>
      <c r="K226" s="4"/>
      <c r="L226" s="4"/>
      <c r="M226" s="4"/>
      <c r="N226" s="4"/>
      <c r="O226" s="4"/>
      <c r="P226" s="4"/>
      <c r="Q226" s="4"/>
      <c r="R226" s="4"/>
      <c r="S226" s="4"/>
      <c r="T226" s="4"/>
      <c r="U226" s="4"/>
      <c r="V226" s="4"/>
      <c r="W226" s="4"/>
      <c r="X226" s="4"/>
      <c r="Y226" s="4"/>
      <c r="Z226" s="4"/>
      <c r="AA226" s="4"/>
      <c r="AB226" s="4"/>
      <c r="AC226" s="4"/>
      <c r="AD226" s="4"/>
      <c r="AE226" s="4"/>
    </row>
    <row r="227">
      <c r="A227" s="4"/>
      <c r="B227" s="4"/>
      <c r="C227" s="4"/>
      <c r="D227" s="4"/>
      <c r="E227" s="4"/>
      <c r="F227" s="4"/>
      <c r="G227" s="118"/>
      <c r="H227" s="118"/>
      <c r="I227" s="118"/>
      <c r="J227" s="325"/>
      <c r="K227" s="4"/>
      <c r="L227" s="4"/>
      <c r="M227" s="4"/>
      <c r="N227" s="4"/>
      <c r="O227" s="4"/>
      <c r="P227" s="4"/>
      <c r="Q227" s="4"/>
      <c r="R227" s="4"/>
      <c r="S227" s="4"/>
      <c r="T227" s="4"/>
      <c r="U227" s="4"/>
      <c r="V227" s="4"/>
      <c r="W227" s="4"/>
      <c r="X227" s="4"/>
      <c r="Y227" s="4"/>
      <c r="Z227" s="4"/>
      <c r="AA227" s="4"/>
      <c r="AB227" s="4"/>
      <c r="AC227" s="4"/>
      <c r="AD227" s="4"/>
      <c r="AE227" s="4"/>
    </row>
    <row r="228">
      <c r="A228" s="4"/>
      <c r="B228" s="4"/>
      <c r="C228" s="4"/>
      <c r="D228" s="4"/>
      <c r="E228" s="4"/>
      <c r="F228" s="4"/>
      <c r="G228" s="118"/>
      <c r="H228" s="118"/>
      <c r="I228" s="118"/>
      <c r="J228" s="325"/>
      <c r="K228" s="4"/>
      <c r="L228" s="4"/>
      <c r="M228" s="4"/>
      <c r="N228" s="4"/>
      <c r="O228" s="4"/>
      <c r="P228" s="4"/>
      <c r="Q228" s="4"/>
      <c r="R228" s="4"/>
      <c r="S228" s="4"/>
      <c r="T228" s="4"/>
      <c r="U228" s="4"/>
      <c r="V228" s="4"/>
      <c r="W228" s="4"/>
      <c r="X228" s="4"/>
      <c r="Y228" s="4"/>
      <c r="Z228" s="4"/>
      <c r="AA228" s="4"/>
      <c r="AB228" s="4"/>
      <c r="AC228" s="4"/>
      <c r="AD228" s="4"/>
      <c r="AE228" s="4"/>
    </row>
    <row r="229">
      <c r="A229" s="4"/>
      <c r="B229" s="4"/>
      <c r="C229" s="4"/>
      <c r="D229" s="4"/>
      <c r="E229" s="4"/>
      <c r="F229" s="4"/>
      <c r="G229" s="118"/>
      <c r="H229" s="118"/>
      <c r="I229" s="118"/>
      <c r="J229" s="325"/>
      <c r="K229" s="4"/>
      <c r="L229" s="4"/>
      <c r="M229" s="4"/>
      <c r="N229" s="4"/>
      <c r="O229" s="4"/>
      <c r="P229" s="4"/>
      <c r="Q229" s="4"/>
      <c r="R229" s="4"/>
      <c r="S229" s="4"/>
      <c r="T229" s="4"/>
      <c r="U229" s="4"/>
      <c r="V229" s="4"/>
      <c r="W229" s="4"/>
      <c r="X229" s="4"/>
      <c r="Y229" s="4"/>
      <c r="Z229" s="4"/>
      <c r="AA229" s="4"/>
      <c r="AB229" s="4"/>
      <c r="AC229" s="4"/>
      <c r="AD229" s="4"/>
      <c r="AE229" s="4"/>
    </row>
    <row r="230">
      <c r="A230" s="4"/>
      <c r="B230" s="4"/>
      <c r="C230" s="4"/>
      <c r="D230" s="4"/>
      <c r="E230" s="4"/>
      <c r="F230" s="4"/>
      <c r="G230" s="118"/>
      <c r="H230" s="118"/>
      <c r="I230" s="118"/>
      <c r="J230" s="325"/>
      <c r="K230" s="4"/>
      <c r="L230" s="4"/>
      <c r="M230" s="4"/>
      <c r="N230" s="4"/>
      <c r="O230" s="4"/>
      <c r="P230" s="4"/>
      <c r="Q230" s="4"/>
      <c r="R230" s="4"/>
      <c r="S230" s="4"/>
      <c r="T230" s="4"/>
      <c r="U230" s="4"/>
      <c r="V230" s="4"/>
      <c r="W230" s="4"/>
      <c r="X230" s="4"/>
      <c r="Y230" s="4"/>
      <c r="Z230" s="4"/>
      <c r="AA230" s="4"/>
      <c r="AB230" s="4"/>
      <c r="AC230" s="4"/>
      <c r="AD230" s="4"/>
      <c r="AE230" s="4"/>
    </row>
    <row r="231">
      <c r="A231" s="4"/>
      <c r="B231" s="4"/>
      <c r="C231" s="4"/>
      <c r="D231" s="4"/>
      <c r="E231" s="4"/>
      <c r="F231" s="4"/>
      <c r="G231" s="118"/>
      <c r="H231" s="118"/>
      <c r="I231" s="118"/>
      <c r="J231" s="325"/>
      <c r="K231" s="4"/>
      <c r="L231" s="4"/>
      <c r="M231" s="4"/>
      <c r="N231" s="4"/>
      <c r="O231" s="4"/>
      <c r="P231" s="4"/>
      <c r="Q231" s="4"/>
      <c r="R231" s="4"/>
      <c r="S231" s="4"/>
      <c r="T231" s="4"/>
      <c r="U231" s="4"/>
      <c r="V231" s="4"/>
      <c r="W231" s="4"/>
      <c r="X231" s="4"/>
      <c r="Y231" s="4"/>
      <c r="Z231" s="4"/>
      <c r="AA231" s="4"/>
      <c r="AB231" s="4"/>
      <c r="AC231" s="4"/>
      <c r="AD231" s="4"/>
      <c r="AE231" s="4"/>
    </row>
    <row r="232">
      <c r="A232" s="4"/>
      <c r="B232" s="4"/>
      <c r="C232" s="4"/>
      <c r="D232" s="4"/>
      <c r="E232" s="4"/>
      <c r="F232" s="4"/>
      <c r="G232" s="118"/>
      <c r="H232" s="118"/>
      <c r="I232" s="118"/>
      <c r="J232" s="325"/>
      <c r="K232" s="4"/>
      <c r="L232" s="4"/>
      <c r="M232" s="4"/>
      <c r="N232" s="4"/>
      <c r="O232" s="4"/>
      <c r="P232" s="4"/>
      <c r="Q232" s="4"/>
      <c r="R232" s="4"/>
      <c r="S232" s="4"/>
      <c r="T232" s="4"/>
      <c r="U232" s="4"/>
      <c r="V232" s="4"/>
      <c r="W232" s="4"/>
      <c r="X232" s="4"/>
      <c r="Y232" s="4"/>
      <c r="Z232" s="4"/>
      <c r="AA232" s="4"/>
      <c r="AB232" s="4"/>
      <c r="AC232" s="4"/>
      <c r="AD232" s="4"/>
      <c r="AE232" s="4"/>
    </row>
    <row r="233">
      <c r="A233" s="4"/>
      <c r="B233" s="4"/>
      <c r="C233" s="4"/>
      <c r="D233" s="4"/>
      <c r="E233" s="4"/>
      <c r="F233" s="4"/>
      <c r="G233" s="118"/>
      <c r="H233" s="118"/>
      <c r="I233" s="118"/>
      <c r="J233" s="325"/>
      <c r="K233" s="4"/>
      <c r="L233" s="4"/>
      <c r="M233" s="4"/>
      <c r="N233" s="4"/>
      <c r="O233" s="4"/>
      <c r="P233" s="4"/>
      <c r="Q233" s="4"/>
      <c r="R233" s="4"/>
      <c r="S233" s="4"/>
      <c r="T233" s="4"/>
      <c r="U233" s="4"/>
      <c r="V233" s="4"/>
      <c r="W233" s="4"/>
      <c r="X233" s="4"/>
      <c r="Y233" s="4"/>
      <c r="Z233" s="4"/>
      <c r="AA233" s="4"/>
      <c r="AB233" s="4"/>
      <c r="AC233" s="4"/>
      <c r="AD233" s="4"/>
      <c r="AE233" s="4"/>
    </row>
    <row r="234">
      <c r="A234" s="4"/>
      <c r="B234" s="4"/>
      <c r="C234" s="4"/>
      <c r="D234" s="4"/>
      <c r="E234" s="4"/>
      <c r="F234" s="4"/>
      <c r="G234" s="118"/>
      <c r="H234" s="118"/>
      <c r="I234" s="118"/>
      <c r="J234" s="325"/>
      <c r="K234" s="4"/>
      <c r="L234" s="4"/>
      <c r="M234" s="4"/>
      <c r="N234" s="4"/>
      <c r="O234" s="4"/>
      <c r="P234" s="4"/>
      <c r="Q234" s="4"/>
      <c r="R234" s="4"/>
      <c r="S234" s="4"/>
      <c r="T234" s="4"/>
      <c r="U234" s="4"/>
      <c r="V234" s="4"/>
      <c r="W234" s="4"/>
      <c r="X234" s="4"/>
      <c r="Y234" s="4"/>
      <c r="Z234" s="4"/>
      <c r="AA234" s="4"/>
      <c r="AB234" s="4"/>
      <c r="AC234" s="4"/>
      <c r="AD234" s="4"/>
      <c r="AE234" s="4"/>
    </row>
    <row r="235">
      <c r="A235" s="4"/>
      <c r="B235" s="4"/>
      <c r="C235" s="4"/>
      <c r="D235" s="4"/>
      <c r="E235" s="4"/>
      <c r="F235" s="4"/>
      <c r="G235" s="118"/>
      <c r="H235" s="118"/>
      <c r="I235" s="118"/>
      <c r="J235" s="325"/>
      <c r="K235" s="4"/>
      <c r="L235" s="4"/>
      <c r="M235" s="4"/>
      <c r="N235" s="4"/>
      <c r="O235" s="4"/>
      <c r="P235" s="4"/>
      <c r="Q235" s="4"/>
      <c r="R235" s="4"/>
      <c r="S235" s="4"/>
      <c r="T235" s="4"/>
      <c r="U235" s="4"/>
      <c r="V235" s="4"/>
      <c r="W235" s="4"/>
      <c r="X235" s="4"/>
      <c r="Y235" s="4"/>
      <c r="Z235" s="4"/>
      <c r="AA235" s="4"/>
      <c r="AB235" s="4"/>
      <c r="AC235" s="4"/>
      <c r="AD235" s="4"/>
      <c r="AE235" s="4"/>
    </row>
    <row r="236">
      <c r="A236" s="4"/>
      <c r="B236" s="4"/>
      <c r="C236" s="4"/>
      <c r="D236" s="4"/>
      <c r="E236" s="4"/>
      <c r="F236" s="4"/>
      <c r="G236" s="118"/>
      <c r="H236" s="118"/>
      <c r="I236" s="118"/>
      <c r="J236" s="325"/>
      <c r="K236" s="4"/>
      <c r="L236" s="4"/>
      <c r="M236" s="4"/>
      <c r="N236" s="4"/>
      <c r="O236" s="4"/>
      <c r="P236" s="4"/>
      <c r="Q236" s="4"/>
      <c r="R236" s="4"/>
      <c r="S236" s="4"/>
      <c r="T236" s="4"/>
      <c r="U236" s="4"/>
      <c r="V236" s="4"/>
      <c r="W236" s="4"/>
      <c r="X236" s="4"/>
      <c r="Y236" s="4"/>
      <c r="Z236" s="4"/>
      <c r="AA236" s="4"/>
      <c r="AB236" s="4"/>
      <c r="AC236" s="4"/>
      <c r="AD236" s="4"/>
      <c r="AE236" s="4"/>
    </row>
    <row r="237">
      <c r="A237" s="4"/>
      <c r="B237" s="4"/>
      <c r="C237" s="4"/>
      <c r="D237" s="4"/>
      <c r="E237" s="4"/>
      <c r="F237" s="4"/>
      <c r="G237" s="118"/>
      <c r="H237" s="118"/>
      <c r="I237" s="118"/>
      <c r="J237" s="325"/>
      <c r="K237" s="4"/>
      <c r="L237" s="4"/>
      <c r="M237" s="4"/>
      <c r="N237" s="4"/>
      <c r="O237" s="4"/>
      <c r="P237" s="4"/>
      <c r="Q237" s="4"/>
      <c r="R237" s="4"/>
      <c r="S237" s="4"/>
      <c r="T237" s="4"/>
      <c r="U237" s="4"/>
      <c r="V237" s="4"/>
      <c r="W237" s="4"/>
      <c r="X237" s="4"/>
      <c r="Y237" s="4"/>
      <c r="Z237" s="4"/>
      <c r="AA237" s="4"/>
      <c r="AB237" s="4"/>
      <c r="AC237" s="4"/>
      <c r="AD237" s="4"/>
      <c r="AE237" s="4"/>
    </row>
    <row r="238">
      <c r="A238" s="4"/>
      <c r="B238" s="4"/>
      <c r="C238" s="4"/>
      <c r="D238" s="4"/>
      <c r="E238" s="4"/>
      <c r="F238" s="4"/>
      <c r="G238" s="118"/>
      <c r="H238" s="118"/>
      <c r="I238" s="118"/>
      <c r="J238" s="325"/>
      <c r="K238" s="4"/>
      <c r="L238" s="4"/>
      <c r="M238" s="4"/>
      <c r="N238" s="4"/>
      <c r="O238" s="4"/>
      <c r="P238" s="4"/>
      <c r="Q238" s="4"/>
      <c r="R238" s="4"/>
      <c r="S238" s="4"/>
      <c r="T238" s="4"/>
      <c r="U238" s="4"/>
      <c r="V238" s="4"/>
      <c r="W238" s="4"/>
      <c r="X238" s="4"/>
      <c r="Y238" s="4"/>
      <c r="Z238" s="4"/>
      <c r="AA238" s="4"/>
      <c r="AB238" s="4"/>
      <c r="AC238" s="4"/>
      <c r="AD238" s="4"/>
      <c r="AE238" s="4"/>
    </row>
    <row r="239">
      <c r="A239" s="4"/>
      <c r="B239" s="4"/>
      <c r="C239" s="4"/>
      <c r="D239" s="4"/>
      <c r="E239" s="4"/>
      <c r="F239" s="4"/>
      <c r="G239" s="118"/>
      <c r="H239" s="118"/>
      <c r="I239" s="118"/>
      <c r="J239" s="325"/>
      <c r="K239" s="4"/>
      <c r="L239" s="4"/>
      <c r="M239" s="4"/>
      <c r="N239" s="4"/>
      <c r="O239" s="4"/>
      <c r="P239" s="4"/>
      <c r="Q239" s="4"/>
      <c r="R239" s="4"/>
      <c r="S239" s="4"/>
      <c r="T239" s="4"/>
      <c r="U239" s="4"/>
      <c r="V239" s="4"/>
      <c r="W239" s="4"/>
      <c r="X239" s="4"/>
      <c r="Y239" s="4"/>
      <c r="Z239" s="4"/>
      <c r="AA239" s="4"/>
      <c r="AB239" s="4"/>
      <c r="AC239" s="4"/>
      <c r="AD239" s="4"/>
      <c r="AE239" s="4"/>
    </row>
    <row r="240">
      <c r="A240" s="4"/>
      <c r="B240" s="4"/>
      <c r="C240" s="4"/>
      <c r="D240" s="4"/>
      <c r="E240" s="4"/>
      <c r="F240" s="4"/>
      <c r="G240" s="118"/>
      <c r="H240" s="118"/>
      <c r="I240" s="118"/>
      <c r="J240" s="325"/>
      <c r="K240" s="4"/>
      <c r="L240" s="4"/>
      <c r="M240" s="4"/>
      <c r="N240" s="4"/>
      <c r="O240" s="4"/>
      <c r="P240" s="4"/>
      <c r="Q240" s="4"/>
      <c r="R240" s="4"/>
      <c r="S240" s="4"/>
      <c r="T240" s="4"/>
      <c r="U240" s="4"/>
      <c r="V240" s="4"/>
      <c r="W240" s="4"/>
      <c r="X240" s="4"/>
      <c r="Y240" s="4"/>
      <c r="Z240" s="4"/>
      <c r="AA240" s="4"/>
      <c r="AB240" s="4"/>
      <c r="AC240" s="4"/>
      <c r="AD240" s="4"/>
      <c r="AE240" s="4"/>
    </row>
    <row r="241">
      <c r="A241" s="4"/>
      <c r="B241" s="4"/>
      <c r="C241" s="4"/>
      <c r="D241" s="4"/>
      <c r="E241" s="4"/>
      <c r="F241" s="4"/>
      <c r="G241" s="118"/>
      <c r="H241" s="118"/>
      <c r="I241" s="118"/>
      <c r="J241" s="325"/>
      <c r="K241" s="4"/>
      <c r="L241" s="4"/>
      <c r="M241" s="4"/>
      <c r="N241" s="4"/>
      <c r="O241" s="4"/>
      <c r="P241" s="4"/>
      <c r="Q241" s="4"/>
      <c r="R241" s="4"/>
      <c r="S241" s="4"/>
      <c r="T241" s="4"/>
      <c r="U241" s="4"/>
      <c r="V241" s="4"/>
      <c r="W241" s="4"/>
      <c r="X241" s="4"/>
      <c r="Y241" s="4"/>
      <c r="Z241" s="4"/>
      <c r="AA241" s="4"/>
      <c r="AB241" s="4"/>
      <c r="AC241" s="4"/>
      <c r="AD241" s="4"/>
      <c r="AE241" s="4"/>
    </row>
    <row r="242">
      <c r="A242" s="4"/>
      <c r="B242" s="4"/>
      <c r="C242" s="4"/>
      <c r="D242" s="4"/>
      <c r="E242" s="4"/>
      <c r="F242" s="4"/>
      <c r="G242" s="118"/>
      <c r="H242" s="118"/>
      <c r="I242" s="118"/>
      <c r="J242" s="325"/>
      <c r="K242" s="4"/>
      <c r="L242" s="4"/>
      <c r="M242" s="4"/>
      <c r="N242" s="4"/>
      <c r="O242" s="4"/>
      <c r="P242" s="4"/>
      <c r="Q242" s="4"/>
      <c r="R242" s="4"/>
      <c r="S242" s="4"/>
      <c r="T242" s="4"/>
      <c r="U242" s="4"/>
      <c r="V242" s="4"/>
      <c r="W242" s="4"/>
      <c r="X242" s="4"/>
      <c r="Y242" s="4"/>
      <c r="Z242" s="4"/>
      <c r="AA242" s="4"/>
      <c r="AB242" s="4"/>
      <c r="AC242" s="4"/>
      <c r="AD242" s="4"/>
      <c r="AE242" s="4"/>
    </row>
    <row r="243">
      <c r="A243" s="4"/>
      <c r="B243" s="4"/>
      <c r="C243" s="4"/>
      <c r="D243" s="4"/>
      <c r="E243" s="4"/>
      <c r="F243" s="4"/>
      <c r="G243" s="118"/>
      <c r="H243" s="118"/>
      <c r="I243" s="118"/>
      <c r="J243" s="325"/>
      <c r="K243" s="4"/>
      <c r="L243" s="4"/>
      <c r="M243" s="4"/>
      <c r="N243" s="4"/>
      <c r="O243" s="4"/>
      <c r="P243" s="4"/>
      <c r="Q243" s="4"/>
      <c r="R243" s="4"/>
      <c r="S243" s="4"/>
      <c r="T243" s="4"/>
      <c r="U243" s="4"/>
      <c r="V243" s="4"/>
      <c r="W243" s="4"/>
      <c r="X243" s="4"/>
      <c r="Y243" s="4"/>
      <c r="Z243" s="4"/>
      <c r="AA243" s="4"/>
      <c r="AB243" s="4"/>
      <c r="AC243" s="4"/>
      <c r="AD243" s="4"/>
      <c r="AE243" s="4"/>
    </row>
    <row r="244">
      <c r="A244" s="4"/>
      <c r="B244" s="4"/>
      <c r="C244" s="4"/>
      <c r="D244" s="4"/>
      <c r="E244" s="4"/>
      <c r="F244" s="4"/>
      <c r="G244" s="118"/>
      <c r="H244" s="118"/>
      <c r="I244" s="118"/>
      <c r="J244" s="325"/>
      <c r="K244" s="4"/>
      <c r="L244" s="4"/>
      <c r="M244" s="4"/>
      <c r="N244" s="4"/>
      <c r="O244" s="4"/>
      <c r="P244" s="4"/>
      <c r="Q244" s="4"/>
      <c r="R244" s="4"/>
      <c r="S244" s="4"/>
      <c r="T244" s="4"/>
      <c r="U244" s="4"/>
      <c r="V244" s="4"/>
      <c r="W244" s="4"/>
      <c r="X244" s="4"/>
      <c r="Y244" s="4"/>
      <c r="Z244" s="4"/>
      <c r="AA244" s="4"/>
      <c r="AB244" s="4"/>
      <c r="AC244" s="4"/>
      <c r="AD244" s="4"/>
      <c r="AE244" s="4"/>
    </row>
    <row r="245">
      <c r="A245" s="4"/>
      <c r="B245" s="4"/>
      <c r="C245" s="4"/>
      <c r="D245" s="4"/>
      <c r="E245" s="4"/>
      <c r="F245" s="4"/>
      <c r="G245" s="118"/>
      <c r="H245" s="118"/>
      <c r="I245" s="118"/>
      <c r="J245" s="325"/>
      <c r="K245" s="4"/>
      <c r="L245" s="4"/>
      <c r="M245" s="4"/>
      <c r="N245" s="4"/>
      <c r="O245" s="4"/>
      <c r="P245" s="4"/>
      <c r="Q245" s="4"/>
      <c r="R245" s="4"/>
      <c r="S245" s="4"/>
      <c r="T245" s="4"/>
      <c r="U245" s="4"/>
      <c r="V245" s="4"/>
      <c r="W245" s="4"/>
      <c r="X245" s="4"/>
      <c r="Y245" s="4"/>
      <c r="Z245" s="4"/>
      <c r="AA245" s="4"/>
      <c r="AB245" s="4"/>
      <c r="AC245" s="4"/>
      <c r="AD245" s="4"/>
      <c r="AE245" s="4"/>
    </row>
    <row r="246">
      <c r="A246" s="4"/>
      <c r="B246" s="4"/>
      <c r="C246" s="4"/>
      <c r="D246" s="4"/>
      <c r="E246" s="4"/>
      <c r="F246" s="4"/>
      <c r="G246" s="118"/>
      <c r="H246" s="118"/>
      <c r="I246" s="118"/>
      <c r="J246" s="325"/>
      <c r="K246" s="4"/>
      <c r="L246" s="4"/>
      <c r="M246" s="4"/>
      <c r="N246" s="4"/>
      <c r="O246" s="4"/>
      <c r="P246" s="4"/>
      <c r="Q246" s="4"/>
      <c r="R246" s="4"/>
      <c r="S246" s="4"/>
      <c r="T246" s="4"/>
      <c r="U246" s="4"/>
      <c r="V246" s="4"/>
      <c r="W246" s="4"/>
      <c r="X246" s="4"/>
      <c r="Y246" s="4"/>
      <c r="Z246" s="4"/>
      <c r="AA246" s="4"/>
      <c r="AB246" s="4"/>
      <c r="AC246" s="4"/>
      <c r="AD246" s="4"/>
      <c r="AE246" s="4"/>
    </row>
    <row r="247">
      <c r="A247" s="4"/>
      <c r="B247" s="4"/>
      <c r="C247" s="4"/>
      <c r="D247" s="4"/>
      <c r="E247" s="4"/>
      <c r="F247" s="4"/>
      <c r="G247" s="118"/>
      <c r="H247" s="118"/>
      <c r="I247" s="118"/>
      <c r="J247" s="325"/>
      <c r="K247" s="4"/>
      <c r="L247" s="4"/>
      <c r="M247" s="4"/>
      <c r="N247" s="4"/>
      <c r="O247" s="4"/>
      <c r="P247" s="4"/>
      <c r="Q247" s="4"/>
      <c r="R247" s="4"/>
      <c r="S247" s="4"/>
      <c r="T247" s="4"/>
      <c r="U247" s="4"/>
      <c r="V247" s="4"/>
      <c r="W247" s="4"/>
      <c r="X247" s="4"/>
      <c r="Y247" s="4"/>
      <c r="Z247" s="4"/>
      <c r="AA247" s="4"/>
      <c r="AB247" s="4"/>
      <c r="AC247" s="4"/>
      <c r="AD247" s="4"/>
      <c r="AE247" s="4"/>
    </row>
    <row r="248">
      <c r="A248" s="4"/>
      <c r="B248" s="4"/>
      <c r="C248" s="4"/>
      <c r="D248" s="4"/>
      <c r="E248" s="4"/>
      <c r="F248" s="4"/>
      <c r="G248" s="118"/>
      <c r="H248" s="118"/>
      <c r="I248" s="118"/>
      <c r="J248" s="325"/>
      <c r="K248" s="4"/>
      <c r="L248" s="4"/>
      <c r="M248" s="4"/>
      <c r="N248" s="4"/>
      <c r="O248" s="4"/>
      <c r="P248" s="4"/>
      <c r="Q248" s="4"/>
      <c r="R248" s="4"/>
      <c r="S248" s="4"/>
      <c r="T248" s="4"/>
      <c r="U248" s="4"/>
      <c r="V248" s="4"/>
      <c r="W248" s="4"/>
      <c r="X248" s="4"/>
      <c r="Y248" s="4"/>
      <c r="Z248" s="4"/>
      <c r="AA248" s="4"/>
      <c r="AB248" s="4"/>
      <c r="AC248" s="4"/>
      <c r="AD248" s="4"/>
      <c r="AE248" s="4"/>
    </row>
    <row r="249">
      <c r="A249" s="4"/>
      <c r="B249" s="4"/>
      <c r="C249" s="4"/>
      <c r="D249" s="4"/>
      <c r="E249" s="4"/>
      <c r="F249" s="4"/>
      <c r="G249" s="118"/>
      <c r="H249" s="118"/>
      <c r="I249" s="118"/>
      <c r="J249" s="325"/>
      <c r="K249" s="4"/>
      <c r="L249" s="4"/>
      <c r="M249" s="4"/>
      <c r="N249" s="4"/>
      <c r="O249" s="4"/>
      <c r="P249" s="4"/>
      <c r="Q249" s="4"/>
      <c r="R249" s="4"/>
      <c r="S249" s="4"/>
      <c r="T249" s="4"/>
      <c r="U249" s="4"/>
      <c r="V249" s="4"/>
      <c r="W249" s="4"/>
      <c r="X249" s="4"/>
      <c r="Y249" s="4"/>
      <c r="Z249" s="4"/>
      <c r="AA249" s="4"/>
      <c r="AB249" s="4"/>
      <c r="AC249" s="4"/>
      <c r="AD249" s="4"/>
      <c r="AE249" s="4"/>
    </row>
    <row r="250">
      <c r="A250" s="4"/>
      <c r="B250" s="4"/>
      <c r="C250" s="4"/>
      <c r="D250" s="4"/>
      <c r="E250" s="4"/>
      <c r="F250" s="4"/>
      <c r="G250" s="118"/>
      <c r="H250" s="118"/>
      <c r="I250" s="118"/>
      <c r="J250" s="325"/>
      <c r="K250" s="4"/>
      <c r="L250" s="4"/>
      <c r="M250" s="4"/>
      <c r="N250" s="4"/>
      <c r="O250" s="4"/>
      <c r="P250" s="4"/>
      <c r="Q250" s="4"/>
      <c r="R250" s="4"/>
      <c r="S250" s="4"/>
      <c r="T250" s="4"/>
      <c r="U250" s="4"/>
      <c r="V250" s="4"/>
      <c r="W250" s="4"/>
      <c r="X250" s="4"/>
      <c r="Y250" s="4"/>
      <c r="Z250" s="4"/>
      <c r="AA250" s="4"/>
      <c r="AB250" s="4"/>
      <c r="AC250" s="4"/>
      <c r="AD250" s="4"/>
      <c r="AE250" s="4"/>
    </row>
    <row r="251">
      <c r="A251" s="4"/>
      <c r="B251" s="4"/>
      <c r="C251" s="4"/>
      <c r="D251" s="4"/>
      <c r="E251" s="4"/>
      <c r="F251" s="4"/>
      <c r="G251" s="118"/>
      <c r="H251" s="118"/>
      <c r="I251" s="118"/>
      <c r="J251" s="325"/>
      <c r="K251" s="4"/>
      <c r="L251" s="4"/>
      <c r="M251" s="4"/>
      <c r="N251" s="4"/>
      <c r="O251" s="4"/>
      <c r="P251" s="4"/>
      <c r="Q251" s="4"/>
      <c r="R251" s="4"/>
      <c r="S251" s="4"/>
      <c r="T251" s="4"/>
      <c r="U251" s="4"/>
      <c r="V251" s="4"/>
      <c r="W251" s="4"/>
      <c r="X251" s="4"/>
      <c r="Y251" s="4"/>
      <c r="Z251" s="4"/>
      <c r="AA251" s="4"/>
      <c r="AB251" s="4"/>
      <c r="AC251" s="4"/>
      <c r="AD251" s="4"/>
      <c r="AE251" s="4"/>
    </row>
    <row r="252">
      <c r="A252" s="4"/>
      <c r="B252" s="4"/>
      <c r="C252" s="4"/>
      <c r="D252" s="4"/>
      <c r="E252" s="4"/>
      <c r="F252" s="4"/>
      <c r="G252" s="118"/>
      <c r="H252" s="118"/>
      <c r="I252" s="118"/>
      <c r="J252" s="325"/>
      <c r="K252" s="4"/>
      <c r="L252" s="4"/>
      <c r="M252" s="4"/>
      <c r="N252" s="4"/>
      <c r="O252" s="4"/>
      <c r="P252" s="4"/>
      <c r="Q252" s="4"/>
      <c r="R252" s="4"/>
      <c r="S252" s="4"/>
      <c r="T252" s="4"/>
      <c r="U252" s="4"/>
      <c r="V252" s="4"/>
      <c r="W252" s="4"/>
      <c r="X252" s="4"/>
      <c r="Y252" s="4"/>
      <c r="Z252" s="4"/>
      <c r="AA252" s="4"/>
      <c r="AB252" s="4"/>
      <c r="AC252" s="4"/>
      <c r="AD252" s="4"/>
      <c r="AE252" s="4"/>
    </row>
    <row r="253">
      <c r="A253" s="4"/>
      <c r="B253" s="4"/>
      <c r="C253" s="4"/>
      <c r="D253" s="4"/>
      <c r="E253" s="4"/>
      <c r="F253" s="4"/>
      <c r="G253" s="118"/>
      <c r="H253" s="118"/>
      <c r="I253" s="118"/>
      <c r="J253" s="325"/>
      <c r="K253" s="4"/>
      <c r="L253" s="4"/>
      <c r="M253" s="4"/>
      <c r="N253" s="4"/>
      <c r="O253" s="4"/>
      <c r="P253" s="4"/>
      <c r="Q253" s="4"/>
      <c r="R253" s="4"/>
      <c r="S253" s="4"/>
      <c r="T253" s="4"/>
      <c r="U253" s="4"/>
      <c r="V253" s="4"/>
      <c r="W253" s="4"/>
      <c r="X253" s="4"/>
      <c r="Y253" s="4"/>
      <c r="Z253" s="4"/>
      <c r="AA253" s="4"/>
      <c r="AB253" s="4"/>
      <c r="AC253" s="4"/>
      <c r="AD253" s="4"/>
      <c r="AE253" s="4"/>
    </row>
    <row r="254">
      <c r="A254" s="4"/>
      <c r="B254" s="4"/>
      <c r="C254" s="4"/>
      <c r="D254" s="4"/>
      <c r="E254" s="4"/>
      <c r="F254" s="4"/>
      <c r="G254" s="118"/>
      <c r="H254" s="118"/>
      <c r="I254" s="118"/>
      <c r="J254" s="325"/>
      <c r="K254" s="4"/>
      <c r="L254" s="4"/>
      <c r="M254" s="4"/>
      <c r="N254" s="4"/>
      <c r="O254" s="4"/>
      <c r="P254" s="4"/>
      <c r="Q254" s="4"/>
      <c r="R254" s="4"/>
      <c r="S254" s="4"/>
      <c r="T254" s="4"/>
      <c r="U254" s="4"/>
      <c r="V254" s="4"/>
      <c r="W254" s="4"/>
      <c r="X254" s="4"/>
      <c r="Y254" s="4"/>
      <c r="Z254" s="4"/>
      <c r="AA254" s="4"/>
      <c r="AB254" s="4"/>
      <c r="AC254" s="4"/>
      <c r="AD254" s="4"/>
      <c r="AE254" s="4"/>
    </row>
    <row r="255">
      <c r="A255" s="4"/>
      <c r="B255" s="4"/>
      <c r="C255" s="4"/>
      <c r="D255" s="4"/>
      <c r="E255" s="4"/>
      <c r="F255" s="4"/>
      <c r="G255" s="118"/>
      <c r="H255" s="118"/>
      <c r="I255" s="118"/>
      <c r="J255" s="325"/>
      <c r="K255" s="4"/>
      <c r="L255" s="4"/>
      <c r="M255" s="4"/>
      <c r="N255" s="4"/>
      <c r="O255" s="4"/>
      <c r="P255" s="4"/>
      <c r="Q255" s="4"/>
      <c r="R255" s="4"/>
      <c r="S255" s="4"/>
      <c r="T255" s="4"/>
      <c r="U255" s="4"/>
      <c r="V255" s="4"/>
      <c r="W255" s="4"/>
      <c r="X255" s="4"/>
      <c r="Y255" s="4"/>
      <c r="Z255" s="4"/>
      <c r="AA255" s="4"/>
      <c r="AB255" s="4"/>
      <c r="AC255" s="4"/>
      <c r="AD255" s="4"/>
      <c r="AE255" s="4"/>
    </row>
    <row r="256">
      <c r="A256" s="4"/>
      <c r="B256" s="4"/>
      <c r="C256" s="4"/>
      <c r="D256" s="4"/>
      <c r="E256" s="4"/>
      <c r="F256" s="4"/>
      <c r="G256" s="118"/>
      <c r="H256" s="118"/>
      <c r="I256" s="118"/>
      <c r="J256" s="325"/>
      <c r="K256" s="4"/>
      <c r="L256" s="4"/>
      <c r="M256" s="4"/>
      <c r="N256" s="4"/>
      <c r="O256" s="4"/>
      <c r="P256" s="4"/>
      <c r="Q256" s="4"/>
      <c r="R256" s="4"/>
      <c r="S256" s="4"/>
      <c r="T256" s="4"/>
      <c r="U256" s="4"/>
      <c r="V256" s="4"/>
      <c r="W256" s="4"/>
      <c r="X256" s="4"/>
      <c r="Y256" s="4"/>
      <c r="Z256" s="4"/>
      <c r="AA256" s="4"/>
      <c r="AB256" s="4"/>
      <c r="AC256" s="4"/>
      <c r="AD256" s="4"/>
      <c r="AE256" s="4"/>
    </row>
    <row r="257">
      <c r="A257" s="4"/>
      <c r="B257" s="4"/>
      <c r="C257" s="4"/>
      <c r="D257" s="4"/>
      <c r="E257" s="4"/>
      <c r="F257" s="4"/>
      <c r="G257" s="118"/>
      <c r="H257" s="118"/>
      <c r="I257" s="118"/>
      <c r="J257" s="325"/>
      <c r="K257" s="4"/>
      <c r="L257" s="4"/>
      <c r="M257" s="4"/>
      <c r="N257" s="4"/>
      <c r="O257" s="4"/>
      <c r="P257" s="4"/>
      <c r="Q257" s="4"/>
      <c r="R257" s="4"/>
      <c r="S257" s="4"/>
      <c r="T257" s="4"/>
      <c r="U257" s="4"/>
      <c r="V257" s="4"/>
      <c r="W257" s="4"/>
      <c r="X257" s="4"/>
      <c r="Y257" s="4"/>
      <c r="Z257" s="4"/>
      <c r="AA257" s="4"/>
      <c r="AB257" s="4"/>
      <c r="AC257" s="4"/>
      <c r="AD257" s="4"/>
      <c r="AE257" s="4"/>
    </row>
    <row r="258">
      <c r="A258" s="4"/>
      <c r="B258" s="4"/>
      <c r="C258" s="4"/>
      <c r="D258" s="4"/>
      <c r="E258" s="4"/>
      <c r="F258" s="4"/>
      <c r="G258" s="118"/>
      <c r="H258" s="118"/>
      <c r="I258" s="118"/>
      <c r="J258" s="325"/>
      <c r="K258" s="4"/>
      <c r="L258" s="4"/>
      <c r="M258" s="4"/>
      <c r="N258" s="4"/>
      <c r="O258" s="4"/>
      <c r="P258" s="4"/>
      <c r="Q258" s="4"/>
      <c r="R258" s="4"/>
      <c r="S258" s="4"/>
      <c r="T258" s="4"/>
      <c r="U258" s="4"/>
      <c r="V258" s="4"/>
      <c r="W258" s="4"/>
      <c r="X258" s="4"/>
      <c r="Y258" s="4"/>
      <c r="Z258" s="4"/>
      <c r="AA258" s="4"/>
      <c r="AB258" s="4"/>
      <c r="AC258" s="4"/>
      <c r="AD258" s="4"/>
      <c r="AE258" s="4"/>
    </row>
    <row r="259">
      <c r="A259" s="4"/>
      <c r="B259" s="4"/>
      <c r="C259" s="4"/>
      <c r="D259" s="4"/>
      <c r="E259" s="4"/>
      <c r="F259" s="4"/>
      <c r="G259" s="118"/>
      <c r="H259" s="118"/>
      <c r="I259" s="118"/>
      <c r="J259" s="325"/>
      <c r="K259" s="4"/>
      <c r="L259" s="4"/>
      <c r="M259" s="4"/>
      <c r="N259" s="4"/>
      <c r="O259" s="4"/>
      <c r="P259" s="4"/>
      <c r="Q259" s="4"/>
      <c r="R259" s="4"/>
      <c r="S259" s="4"/>
      <c r="T259" s="4"/>
      <c r="U259" s="4"/>
      <c r="V259" s="4"/>
      <c r="W259" s="4"/>
      <c r="X259" s="4"/>
      <c r="Y259" s="4"/>
      <c r="Z259" s="4"/>
      <c r="AA259" s="4"/>
      <c r="AB259" s="4"/>
      <c r="AC259" s="4"/>
      <c r="AD259" s="4"/>
      <c r="AE259" s="4"/>
    </row>
    <row r="260">
      <c r="A260" s="4"/>
      <c r="B260" s="4"/>
      <c r="C260" s="4"/>
      <c r="D260" s="4"/>
      <c r="E260" s="4"/>
      <c r="F260" s="4"/>
      <c r="G260" s="118"/>
      <c r="H260" s="118"/>
      <c r="I260" s="118"/>
      <c r="J260" s="325"/>
      <c r="K260" s="4"/>
      <c r="L260" s="4"/>
      <c r="M260" s="4"/>
      <c r="N260" s="4"/>
      <c r="O260" s="4"/>
      <c r="P260" s="4"/>
      <c r="Q260" s="4"/>
      <c r="R260" s="4"/>
      <c r="S260" s="4"/>
      <c r="T260" s="4"/>
      <c r="U260" s="4"/>
      <c r="V260" s="4"/>
      <c r="W260" s="4"/>
      <c r="X260" s="4"/>
      <c r="Y260" s="4"/>
      <c r="Z260" s="4"/>
      <c r="AA260" s="4"/>
      <c r="AB260" s="4"/>
      <c r="AC260" s="4"/>
      <c r="AD260" s="4"/>
      <c r="AE260" s="4"/>
    </row>
    <row r="261">
      <c r="A261" s="4"/>
      <c r="B261" s="4"/>
      <c r="C261" s="4"/>
      <c r="D261" s="4"/>
      <c r="E261" s="4"/>
      <c r="F261" s="4"/>
      <c r="G261" s="118"/>
      <c r="H261" s="118"/>
      <c r="I261" s="118"/>
      <c r="J261" s="325"/>
      <c r="K261" s="4"/>
      <c r="L261" s="4"/>
      <c r="M261" s="4"/>
      <c r="N261" s="4"/>
      <c r="O261" s="4"/>
      <c r="P261" s="4"/>
      <c r="Q261" s="4"/>
      <c r="R261" s="4"/>
      <c r="S261" s="4"/>
      <c r="T261" s="4"/>
      <c r="U261" s="4"/>
      <c r="V261" s="4"/>
      <c r="W261" s="4"/>
      <c r="X261" s="4"/>
      <c r="Y261" s="4"/>
      <c r="Z261" s="4"/>
      <c r="AA261" s="4"/>
      <c r="AB261" s="4"/>
      <c r="AC261" s="4"/>
      <c r="AD261" s="4"/>
      <c r="AE261" s="4"/>
    </row>
    <row r="262">
      <c r="A262" s="4"/>
      <c r="B262" s="4"/>
      <c r="C262" s="4"/>
      <c r="D262" s="4"/>
      <c r="E262" s="4"/>
      <c r="F262" s="4"/>
      <c r="G262" s="118"/>
      <c r="H262" s="118"/>
      <c r="I262" s="118"/>
      <c r="J262" s="325"/>
      <c r="K262" s="4"/>
      <c r="L262" s="4"/>
      <c r="M262" s="4"/>
      <c r="N262" s="4"/>
      <c r="O262" s="4"/>
      <c r="P262" s="4"/>
      <c r="Q262" s="4"/>
      <c r="R262" s="4"/>
      <c r="S262" s="4"/>
      <c r="T262" s="4"/>
      <c r="U262" s="4"/>
      <c r="V262" s="4"/>
      <c r="W262" s="4"/>
      <c r="X262" s="4"/>
      <c r="Y262" s="4"/>
      <c r="Z262" s="4"/>
      <c r="AA262" s="4"/>
      <c r="AB262" s="4"/>
      <c r="AC262" s="4"/>
      <c r="AD262" s="4"/>
      <c r="AE262" s="4"/>
    </row>
    <row r="263">
      <c r="A263" s="4"/>
      <c r="B263" s="4"/>
      <c r="C263" s="4"/>
      <c r="D263" s="4"/>
      <c r="E263" s="4"/>
      <c r="F263" s="4"/>
      <c r="G263" s="118"/>
      <c r="H263" s="118"/>
      <c r="I263" s="118"/>
      <c r="J263" s="325"/>
      <c r="K263" s="4"/>
      <c r="L263" s="4"/>
      <c r="M263" s="4"/>
      <c r="N263" s="4"/>
      <c r="O263" s="4"/>
      <c r="P263" s="4"/>
      <c r="Q263" s="4"/>
      <c r="R263" s="4"/>
      <c r="S263" s="4"/>
      <c r="T263" s="4"/>
      <c r="U263" s="4"/>
      <c r="V263" s="4"/>
      <c r="W263" s="4"/>
      <c r="X263" s="4"/>
      <c r="Y263" s="4"/>
      <c r="Z263" s="4"/>
      <c r="AA263" s="4"/>
      <c r="AB263" s="4"/>
      <c r="AC263" s="4"/>
      <c r="AD263" s="4"/>
      <c r="AE263" s="4"/>
    </row>
    <row r="264">
      <c r="A264" s="4"/>
      <c r="B264" s="4"/>
      <c r="C264" s="4"/>
      <c r="D264" s="4"/>
      <c r="E264" s="4"/>
      <c r="F264" s="4"/>
      <c r="G264" s="118"/>
      <c r="H264" s="118"/>
      <c r="I264" s="118"/>
      <c r="J264" s="325"/>
      <c r="K264" s="4"/>
      <c r="L264" s="4"/>
      <c r="M264" s="4"/>
      <c r="N264" s="4"/>
      <c r="O264" s="4"/>
      <c r="P264" s="4"/>
      <c r="Q264" s="4"/>
      <c r="R264" s="4"/>
      <c r="S264" s="4"/>
      <c r="T264" s="4"/>
      <c r="U264" s="4"/>
      <c r="V264" s="4"/>
      <c r="W264" s="4"/>
      <c r="X264" s="4"/>
      <c r="Y264" s="4"/>
      <c r="Z264" s="4"/>
      <c r="AA264" s="4"/>
      <c r="AB264" s="4"/>
      <c r="AC264" s="4"/>
      <c r="AD264" s="4"/>
      <c r="AE264" s="4"/>
    </row>
    <row r="265">
      <c r="A265" s="4"/>
      <c r="B265" s="4"/>
      <c r="C265" s="4"/>
      <c r="D265" s="4"/>
      <c r="E265" s="4"/>
      <c r="F265" s="4"/>
      <c r="G265" s="118"/>
      <c r="H265" s="118"/>
      <c r="I265" s="118"/>
      <c r="J265" s="325"/>
      <c r="K265" s="4"/>
      <c r="L265" s="4"/>
      <c r="M265" s="4"/>
      <c r="N265" s="4"/>
      <c r="O265" s="4"/>
      <c r="P265" s="4"/>
      <c r="Q265" s="4"/>
      <c r="R265" s="4"/>
      <c r="S265" s="4"/>
      <c r="T265" s="4"/>
      <c r="U265" s="4"/>
      <c r="V265" s="4"/>
      <c r="W265" s="4"/>
      <c r="X265" s="4"/>
      <c r="Y265" s="4"/>
      <c r="Z265" s="4"/>
      <c r="AA265" s="4"/>
      <c r="AB265" s="4"/>
      <c r="AC265" s="4"/>
      <c r="AD265" s="4"/>
      <c r="AE265" s="4"/>
    </row>
    <row r="266">
      <c r="A266" s="4"/>
      <c r="B266" s="4"/>
      <c r="C266" s="4"/>
      <c r="D266" s="4"/>
      <c r="E266" s="4"/>
      <c r="F266" s="4"/>
      <c r="G266" s="118"/>
      <c r="H266" s="118"/>
      <c r="I266" s="118"/>
      <c r="J266" s="325"/>
      <c r="K266" s="4"/>
      <c r="L266" s="4"/>
      <c r="M266" s="4"/>
      <c r="N266" s="4"/>
      <c r="O266" s="4"/>
      <c r="P266" s="4"/>
      <c r="Q266" s="4"/>
      <c r="R266" s="4"/>
      <c r="S266" s="4"/>
      <c r="T266" s="4"/>
      <c r="U266" s="4"/>
      <c r="V266" s="4"/>
      <c r="W266" s="4"/>
      <c r="X266" s="4"/>
      <c r="Y266" s="4"/>
      <c r="Z266" s="4"/>
      <c r="AA266" s="4"/>
      <c r="AB266" s="4"/>
      <c r="AC266" s="4"/>
      <c r="AD266" s="4"/>
      <c r="AE266" s="4"/>
    </row>
    <row r="267">
      <c r="A267" s="4"/>
      <c r="B267" s="4"/>
      <c r="C267" s="4"/>
      <c r="D267" s="4"/>
      <c r="E267" s="4"/>
      <c r="F267" s="4"/>
      <c r="G267" s="118"/>
      <c r="H267" s="118"/>
      <c r="I267" s="118"/>
      <c r="J267" s="325"/>
      <c r="K267" s="4"/>
      <c r="L267" s="4"/>
      <c r="M267" s="4"/>
      <c r="N267" s="4"/>
      <c r="O267" s="4"/>
      <c r="P267" s="4"/>
      <c r="Q267" s="4"/>
      <c r="R267" s="4"/>
      <c r="S267" s="4"/>
      <c r="T267" s="4"/>
      <c r="U267" s="4"/>
      <c r="V267" s="4"/>
      <c r="W267" s="4"/>
      <c r="X267" s="4"/>
      <c r="Y267" s="4"/>
      <c r="Z267" s="4"/>
      <c r="AA267" s="4"/>
      <c r="AB267" s="4"/>
      <c r="AC267" s="4"/>
      <c r="AD267" s="4"/>
      <c r="AE267" s="4"/>
    </row>
    <row r="268">
      <c r="A268" s="4"/>
      <c r="B268" s="4"/>
      <c r="C268" s="4"/>
      <c r="D268" s="4"/>
      <c r="E268" s="4"/>
      <c r="F268" s="4"/>
      <c r="G268" s="118"/>
      <c r="H268" s="118"/>
      <c r="I268" s="118"/>
      <c r="J268" s="325"/>
      <c r="K268" s="4"/>
      <c r="L268" s="4"/>
      <c r="M268" s="4"/>
      <c r="N268" s="4"/>
      <c r="O268" s="4"/>
      <c r="P268" s="4"/>
      <c r="Q268" s="4"/>
      <c r="R268" s="4"/>
      <c r="S268" s="4"/>
      <c r="T268" s="4"/>
      <c r="U268" s="4"/>
      <c r="V268" s="4"/>
      <c r="W268" s="4"/>
      <c r="X268" s="4"/>
      <c r="Y268" s="4"/>
      <c r="Z268" s="4"/>
      <c r="AA268" s="4"/>
      <c r="AB268" s="4"/>
      <c r="AC268" s="4"/>
      <c r="AD268" s="4"/>
      <c r="AE268" s="4"/>
    </row>
    <row r="269">
      <c r="A269" s="4"/>
      <c r="B269" s="4"/>
      <c r="C269" s="4"/>
      <c r="D269" s="4"/>
      <c r="E269" s="4"/>
      <c r="F269" s="4"/>
      <c r="G269" s="118"/>
      <c r="H269" s="118"/>
      <c r="I269" s="118"/>
      <c r="J269" s="325"/>
      <c r="K269" s="4"/>
      <c r="L269" s="4"/>
      <c r="M269" s="4"/>
      <c r="N269" s="4"/>
      <c r="O269" s="4"/>
      <c r="P269" s="4"/>
      <c r="Q269" s="4"/>
      <c r="R269" s="4"/>
      <c r="S269" s="4"/>
      <c r="T269" s="4"/>
      <c r="U269" s="4"/>
      <c r="V269" s="4"/>
      <c r="W269" s="4"/>
      <c r="X269" s="4"/>
      <c r="Y269" s="4"/>
      <c r="Z269" s="4"/>
      <c r="AA269" s="4"/>
      <c r="AB269" s="4"/>
      <c r="AC269" s="4"/>
      <c r="AD269" s="4"/>
      <c r="AE269" s="4"/>
    </row>
    <row r="270">
      <c r="A270" s="4"/>
      <c r="B270" s="4"/>
      <c r="C270" s="4"/>
      <c r="D270" s="4"/>
      <c r="E270" s="4"/>
      <c r="F270" s="4"/>
      <c r="G270" s="118"/>
      <c r="H270" s="118"/>
      <c r="I270" s="118"/>
      <c r="J270" s="325"/>
      <c r="K270" s="4"/>
      <c r="L270" s="4"/>
      <c r="M270" s="4"/>
      <c r="N270" s="4"/>
      <c r="O270" s="4"/>
      <c r="P270" s="4"/>
      <c r="Q270" s="4"/>
      <c r="R270" s="4"/>
      <c r="S270" s="4"/>
      <c r="T270" s="4"/>
      <c r="U270" s="4"/>
      <c r="V270" s="4"/>
      <c r="W270" s="4"/>
      <c r="X270" s="4"/>
      <c r="Y270" s="4"/>
      <c r="Z270" s="4"/>
      <c r="AA270" s="4"/>
      <c r="AB270" s="4"/>
      <c r="AC270" s="4"/>
      <c r="AD270" s="4"/>
      <c r="AE270" s="4"/>
    </row>
    <row r="271">
      <c r="A271" s="4"/>
      <c r="B271" s="4"/>
      <c r="C271" s="4"/>
      <c r="D271" s="4"/>
      <c r="E271" s="4"/>
      <c r="F271" s="4"/>
      <c r="G271" s="118"/>
      <c r="H271" s="118"/>
      <c r="I271" s="118"/>
      <c r="J271" s="325"/>
      <c r="K271" s="4"/>
      <c r="L271" s="4"/>
      <c r="M271" s="4"/>
      <c r="N271" s="4"/>
      <c r="O271" s="4"/>
      <c r="P271" s="4"/>
      <c r="Q271" s="4"/>
      <c r="R271" s="4"/>
      <c r="S271" s="4"/>
      <c r="T271" s="4"/>
      <c r="U271" s="4"/>
      <c r="V271" s="4"/>
      <c r="W271" s="4"/>
      <c r="X271" s="4"/>
      <c r="Y271" s="4"/>
      <c r="Z271" s="4"/>
      <c r="AA271" s="4"/>
      <c r="AB271" s="4"/>
      <c r="AC271" s="4"/>
      <c r="AD271" s="4"/>
      <c r="AE271" s="4"/>
    </row>
    <row r="272">
      <c r="A272" s="4"/>
      <c r="B272" s="4"/>
      <c r="C272" s="4"/>
      <c r="D272" s="4"/>
      <c r="E272" s="4"/>
      <c r="F272" s="4"/>
      <c r="G272" s="118"/>
      <c r="H272" s="118"/>
      <c r="I272" s="118"/>
      <c r="J272" s="325"/>
      <c r="K272" s="4"/>
      <c r="L272" s="4"/>
      <c r="M272" s="4"/>
      <c r="N272" s="4"/>
      <c r="O272" s="4"/>
      <c r="P272" s="4"/>
      <c r="Q272" s="4"/>
      <c r="R272" s="4"/>
      <c r="S272" s="4"/>
      <c r="T272" s="4"/>
      <c r="U272" s="4"/>
      <c r="V272" s="4"/>
      <c r="W272" s="4"/>
      <c r="X272" s="4"/>
      <c r="Y272" s="4"/>
      <c r="Z272" s="4"/>
      <c r="AA272" s="4"/>
      <c r="AB272" s="4"/>
      <c r="AC272" s="4"/>
      <c r="AD272" s="4"/>
      <c r="AE272" s="4"/>
    </row>
    <row r="273">
      <c r="A273" s="4"/>
      <c r="B273" s="4"/>
      <c r="C273" s="4"/>
      <c r="D273" s="4"/>
      <c r="E273" s="4"/>
      <c r="F273" s="4"/>
      <c r="G273" s="118"/>
      <c r="H273" s="118"/>
      <c r="I273" s="118"/>
      <c r="J273" s="325"/>
      <c r="K273" s="4"/>
      <c r="L273" s="4"/>
      <c r="M273" s="4"/>
      <c r="N273" s="4"/>
      <c r="O273" s="4"/>
      <c r="P273" s="4"/>
      <c r="Q273" s="4"/>
      <c r="R273" s="4"/>
      <c r="S273" s="4"/>
      <c r="T273" s="4"/>
      <c r="U273" s="4"/>
      <c r="V273" s="4"/>
      <c r="W273" s="4"/>
      <c r="X273" s="4"/>
      <c r="Y273" s="4"/>
      <c r="Z273" s="4"/>
      <c r="AA273" s="4"/>
      <c r="AB273" s="4"/>
      <c r="AC273" s="4"/>
      <c r="AD273" s="4"/>
      <c r="AE273" s="4"/>
    </row>
    <row r="274">
      <c r="A274" s="4"/>
      <c r="B274" s="4"/>
      <c r="C274" s="4"/>
      <c r="D274" s="4"/>
      <c r="E274" s="4"/>
      <c r="F274" s="4"/>
      <c r="G274" s="118"/>
      <c r="H274" s="118"/>
      <c r="I274" s="118"/>
      <c r="J274" s="325"/>
      <c r="K274" s="4"/>
      <c r="L274" s="4"/>
      <c r="M274" s="4"/>
      <c r="N274" s="4"/>
      <c r="O274" s="4"/>
      <c r="P274" s="4"/>
      <c r="Q274" s="4"/>
      <c r="R274" s="4"/>
      <c r="S274" s="4"/>
      <c r="T274" s="4"/>
      <c r="U274" s="4"/>
      <c r="V274" s="4"/>
      <c r="W274" s="4"/>
      <c r="X274" s="4"/>
      <c r="Y274" s="4"/>
      <c r="Z274" s="4"/>
      <c r="AA274" s="4"/>
      <c r="AB274" s="4"/>
      <c r="AC274" s="4"/>
      <c r="AD274" s="4"/>
      <c r="AE274" s="4"/>
    </row>
    <row r="275">
      <c r="A275" s="4"/>
      <c r="B275" s="4"/>
      <c r="C275" s="4"/>
      <c r="D275" s="4"/>
      <c r="E275" s="4"/>
      <c r="F275" s="4"/>
      <c r="G275" s="118"/>
      <c r="H275" s="118"/>
      <c r="I275" s="118"/>
      <c r="J275" s="325"/>
      <c r="K275" s="4"/>
      <c r="L275" s="4"/>
      <c r="M275" s="4"/>
      <c r="N275" s="4"/>
      <c r="O275" s="4"/>
      <c r="P275" s="4"/>
      <c r="Q275" s="4"/>
      <c r="R275" s="4"/>
      <c r="S275" s="4"/>
      <c r="T275" s="4"/>
      <c r="U275" s="4"/>
      <c r="V275" s="4"/>
      <c r="W275" s="4"/>
      <c r="X275" s="4"/>
      <c r="Y275" s="4"/>
      <c r="Z275" s="4"/>
      <c r="AA275" s="4"/>
      <c r="AB275" s="4"/>
      <c r="AC275" s="4"/>
      <c r="AD275" s="4"/>
      <c r="AE275" s="4"/>
    </row>
    <row r="276">
      <c r="A276" s="4"/>
      <c r="B276" s="4"/>
      <c r="C276" s="4"/>
      <c r="D276" s="4"/>
      <c r="E276" s="4"/>
      <c r="F276" s="4"/>
      <c r="G276" s="118"/>
      <c r="H276" s="118"/>
      <c r="I276" s="118"/>
      <c r="J276" s="325"/>
      <c r="K276" s="4"/>
      <c r="L276" s="4"/>
      <c r="M276" s="4"/>
      <c r="N276" s="4"/>
      <c r="O276" s="4"/>
      <c r="P276" s="4"/>
      <c r="Q276" s="4"/>
      <c r="R276" s="4"/>
      <c r="S276" s="4"/>
      <c r="T276" s="4"/>
      <c r="U276" s="4"/>
      <c r="V276" s="4"/>
      <c r="W276" s="4"/>
      <c r="X276" s="4"/>
      <c r="Y276" s="4"/>
      <c r="Z276" s="4"/>
      <c r="AA276" s="4"/>
      <c r="AB276" s="4"/>
      <c r="AC276" s="4"/>
      <c r="AD276" s="4"/>
      <c r="AE276" s="4"/>
    </row>
    <row r="277">
      <c r="A277" s="4"/>
      <c r="B277" s="4"/>
      <c r="C277" s="4"/>
      <c r="D277" s="4"/>
      <c r="E277" s="4"/>
      <c r="F277" s="4"/>
      <c r="G277" s="118"/>
      <c r="H277" s="118"/>
      <c r="I277" s="118"/>
      <c r="J277" s="325"/>
      <c r="K277" s="4"/>
      <c r="L277" s="4"/>
      <c r="M277" s="4"/>
      <c r="N277" s="4"/>
      <c r="O277" s="4"/>
      <c r="P277" s="4"/>
      <c r="Q277" s="4"/>
      <c r="R277" s="4"/>
      <c r="S277" s="4"/>
      <c r="T277" s="4"/>
      <c r="U277" s="4"/>
      <c r="V277" s="4"/>
      <c r="W277" s="4"/>
      <c r="X277" s="4"/>
      <c r="Y277" s="4"/>
      <c r="Z277" s="4"/>
      <c r="AA277" s="4"/>
      <c r="AB277" s="4"/>
      <c r="AC277" s="4"/>
      <c r="AD277" s="4"/>
      <c r="AE277" s="4"/>
    </row>
    <row r="278">
      <c r="A278" s="4"/>
      <c r="B278" s="4"/>
      <c r="C278" s="4"/>
      <c r="D278" s="4"/>
      <c r="E278" s="4"/>
      <c r="F278" s="4"/>
      <c r="G278" s="118"/>
      <c r="H278" s="118"/>
      <c r="I278" s="118"/>
      <c r="J278" s="325"/>
      <c r="K278" s="4"/>
      <c r="L278" s="4"/>
      <c r="M278" s="4"/>
      <c r="N278" s="4"/>
      <c r="O278" s="4"/>
      <c r="P278" s="4"/>
      <c r="Q278" s="4"/>
      <c r="R278" s="4"/>
      <c r="S278" s="4"/>
      <c r="T278" s="4"/>
      <c r="U278" s="4"/>
      <c r="V278" s="4"/>
      <c r="W278" s="4"/>
      <c r="X278" s="4"/>
      <c r="Y278" s="4"/>
      <c r="Z278" s="4"/>
      <c r="AA278" s="4"/>
      <c r="AB278" s="4"/>
      <c r="AC278" s="4"/>
      <c r="AD278" s="4"/>
      <c r="AE278" s="4"/>
    </row>
    <row r="279">
      <c r="A279" s="4"/>
      <c r="B279" s="4"/>
      <c r="C279" s="4"/>
      <c r="D279" s="4"/>
      <c r="E279" s="4"/>
      <c r="F279" s="4"/>
      <c r="G279" s="118"/>
      <c r="H279" s="118"/>
      <c r="I279" s="118"/>
      <c r="J279" s="325"/>
      <c r="K279" s="4"/>
      <c r="L279" s="4"/>
      <c r="M279" s="4"/>
      <c r="N279" s="4"/>
      <c r="O279" s="4"/>
      <c r="P279" s="4"/>
      <c r="Q279" s="4"/>
      <c r="R279" s="4"/>
      <c r="S279" s="4"/>
      <c r="T279" s="4"/>
      <c r="U279" s="4"/>
      <c r="V279" s="4"/>
      <c r="W279" s="4"/>
      <c r="X279" s="4"/>
      <c r="Y279" s="4"/>
      <c r="Z279" s="4"/>
      <c r="AA279" s="4"/>
      <c r="AB279" s="4"/>
      <c r="AC279" s="4"/>
      <c r="AD279" s="4"/>
      <c r="AE279" s="4"/>
    </row>
    <row r="280">
      <c r="A280" s="4"/>
      <c r="B280" s="4"/>
      <c r="C280" s="4"/>
      <c r="D280" s="4"/>
      <c r="E280" s="4"/>
      <c r="F280" s="4"/>
      <c r="G280" s="118"/>
      <c r="H280" s="118"/>
      <c r="I280" s="118"/>
      <c r="J280" s="325"/>
      <c r="K280" s="4"/>
      <c r="L280" s="4"/>
      <c r="M280" s="4"/>
      <c r="N280" s="4"/>
      <c r="O280" s="4"/>
      <c r="P280" s="4"/>
      <c r="Q280" s="4"/>
      <c r="R280" s="4"/>
      <c r="S280" s="4"/>
      <c r="T280" s="4"/>
      <c r="U280" s="4"/>
      <c r="V280" s="4"/>
      <c r="W280" s="4"/>
      <c r="X280" s="4"/>
      <c r="Y280" s="4"/>
      <c r="Z280" s="4"/>
      <c r="AA280" s="4"/>
      <c r="AB280" s="4"/>
      <c r="AC280" s="4"/>
      <c r="AD280" s="4"/>
      <c r="AE280" s="4"/>
    </row>
    <row r="281">
      <c r="A281" s="4"/>
      <c r="B281" s="4"/>
      <c r="C281" s="4"/>
      <c r="D281" s="4"/>
      <c r="E281" s="4"/>
      <c r="F281" s="4"/>
      <c r="G281" s="118"/>
      <c r="H281" s="118"/>
      <c r="I281" s="118"/>
      <c r="J281" s="325"/>
      <c r="K281" s="4"/>
      <c r="L281" s="4"/>
      <c r="M281" s="4"/>
      <c r="N281" s="4"/>
      <c r="O281" s="4"/>
      <c r="P281" s="4"/>
      <c r="Q281" s="4"/>
      <c r="R281" s="4"/>
      <c r="S281" s="4"/>
      <c r="T281" s="4"/>
      <c r="U281" s="4"/>
      <c r="V281" s="4"/>
      <c r="W281" s="4"/>
      <c r="X281" s="4"/>
      <c r="Y281" s="4"/>
      <c r="Z281" s="4"/>
      <c r="AA281" s="4"/>
      <c r="AB281" s="4"/>
      <c r="AC281" s="4"/>
      <c r="AD281" s="4"/>
      <c r="AE281" s="4"/>
    </row>
    <row r="282">
      <c r="A282" s="4"/>
      <c r="B282" s="4"/>
      <c r="C282" s="4"/>
      <c r="D282" s="4"/>
      <c r="E282" s="4"/>
      <c r="F282" s="4"/>
      <c r="G282" s="118"/>
      <c r="H282" s="118"/>
      <c r="I282" s="118"/>
      <c r="J282" s="325"/>
      <c r="K282" s="4"/>
      <c r="L282" s="4"/>
      <c r="M282" s="4"/>
      <c r="N282" s="4"/>
      <c r="O282" s="4"/>
      <c r="P282" s="4"/>
      <c r="Q282" s="4"/>
      <c r="R282" s="4"/>
      <c r="S282" s="4"/>
      <c r="T282" s="4"/>
      <c r="U282" s="4"/>
      <c r="V282" s="4"/>
      <c r="W282" s="4"/>
      <c r="X282" s="4"/>
      <c r="Y282" s="4"/>
      <c r="Z282" s="4"/>
      <c r="AA282" s="4"/>
      <c r="AB282" s="4"/>
      <c r="AC282" s="4"/>
      <c r="AD282" s="4"/>
      <c r="AE282" s="4"/>
    </row>
    <row r="283">
      <c r="A283" s="4"/>
      <c r="B283" s="4"/>
      <c r="C283" s="4"/>
      <c r="D283" s="4"/>
      <c r="E283" s="4"/>
      <c r="F283" s="4"/>
      <c r="G283" s="118"/>
      <c r="H283" s="118"/>
      <c r="I283" s="118"/>
      <c r="J283" s="325"/>
      <c r="K283" s="4"/>
      <c r="L283" s="4"/>
      <c r="M283" s="4"/>
      <c r="N283" s="4"/>
      <c r="O283" s="4"/>
      <c r="P283" s="4"/>
      <c r="Q283" s="4"/>
      <c r="R283" s="4"/>
      <c r="S283" s="4"/>
      <c r="T283" s="4"/>
      <c r="U283" s="4"/>
      <c r="V283" s="4"/>
      <c r="W283" s="4"/>
      <c r="X283" s="4"/>
      <c r="Y283" s="4"/>
      <c r="Z283" s="4"/>
      <c r="AA283" s="4"/>
      <c r="AB283" s="4"/>
      <c r="AC283" s="4"/>
      <c r="AD283" s="4"/>
      <c r="AE283" s="4"/>
    </row>
    <row r="284">
      <c r="A284" s="4"/>
      <c r="B284" s="4"/>
      <c r="C284" s="4"/>
      <c r="D284" s="4"/>
      <c r="E284" s="4"/>
      <c r="F284" s="4"/>
      <c r="G284" s="118"/>
      <c r="H284" s="118"/>
      <c r="I284" s="118"/>
      <c r="J284" s="325"/>
      <c r="K284" s="4"/>
      <c r="L284" s="4"/>
      <c r="M284" s="4"/>
      <c r="N284" s="4"/>
      <c r="O284" s="4"/>
      <c r="P284" s="4"/>
      <c r="Q284" s="4"/>
      <c r="R284" s="4"/>
      <c r="S284" s="4"/>
      <c r="T284" s="4"/>
      <c r="U284" s="4"/>
      <c r="V284" s="4"/>
      <c r="W284" s="4"/>
      <c r="X284" s="4"/>
      <c r="Y284" s="4"/>
      <c r="Z284" s="4"/>
      <c r="AA284" s="4"/>
      <c r="AB284" s="4"/>
      <c r="AC284" s="4"/>
      <c r="AD284" s="4"/>
      <c r="AE284" s="4"/>
    </row>
    <row r="285">
      <c r="A285" s="4"/>
      <c r="B285" s="4"/>
      <c r="C285" s="4"/>
      <c r="D285" s="4"/>
      <c r="E285" s="4"/>
      <c r="F285" s="4"/>
      <c r="G285" s="118"/>
      <c r="H285" s="118"/>
      <c r="I285" s="118"/>
      <c r="J285" s="325"/>
      <c r="K285" s="4"/>
      <c r="L285" s="4"/>
      <c r="M285" s="4"/>
      <c r="N285" s="4"/>
      <c r="O285" s="4"/>
      <c r="P285" s="4"/>
      <c r="Q285" s="4"/>
      <c r="R285" s="4"/>
      <c r="S285" s="4"/>
      <c r="T285" s="4"/>
      <c r="U285" s="4"/>
      <c r="V285" s="4"/>
      <c r="W285" s="4"/>
      <c r="X285" s="4"/>
      <c r="Y285" s="4"/>
      <c r="Z285" s="4"/>
      <c r="AA285" s="4"/>
      <c r="AB285" s="4"/>
      <c r="AC285" s="4"/>
      <c r="AD285" s="4"/>
      <c r="AE285" s="4"/>
    </row>
    <row r="286">
      <c r="A286" s="4"/>
      <c r="B286" s="4"/>
      <c r="C286" s="4"/>
      <c r="D286" s="4"/>
      <c r="E286" s="4"/>
      <c r="F286" s="4"/>
      <c r="G286" s="118"/>
      <c r="H286" s="118"/>
      <c r="I286" s="118"/>
      <c r="J286" s="325"/>
      <c r="K286" s="4"/>
      <c r="L286" s="4"/>
      <c r="M286" s="4"/>
      <c r="N286" s="4"/>
      <c r="O286" s="4"/>
      <c r="P286" s="4"/>
      <c r="Q286" s="4"/>
      <c r="R286" s="4"/>
      <c r="S286" s="4"/>
      <c r="T286" s="4"/>
      <c r="U286" s="4"/>
      <c r="V286" s="4"/>
      <c r="W286" s="4"/>
      <c r="X286" s="4"/>
      <c r="Y286" s="4"/>
      <c r="Z286" s="4"/>
      <c r="AA286" s="4"/>
      <c r="AB286" s="4"/>
      <c r="AC286" s="4"/>
      <c r="AD286" s="4"/>
      <c r="AE286" s="4"/>
    </row>
    <row r="287">
      <c r="A287" s="4"/>
      <c r="B287" s="4"/>
      <c r="C287" s="4"/>
      <c r="D287" s="4"/>
      <c r="E287" s="4"/>
      <c r="F287" s="4"/>
      <c r="G287" s="118"/>
      <c r="H287" s="118"/>
      <c r="I287" s="118"/>
      <c r="J287" s="325"/>
      <c r="K287" s="4"/>
      <c r="L287" s="4"/>
      <c r="M287" s="4"/>
      <c r="N287" s="4"/>
      <c r="O287" s="4"/>
      <c r="P287" s="4"/>
      <c r="Q287" s="4"/>
      <c r="R287" s="4"/>
      <c r="S287" s="4"/>
      <c r="T287" s="4"/>
      <c r="U287" s="4"/>
      <c r="V287" s="4"/>
      <c r="W287" s="4"/>
      <c r="X287" s="4"/>
      <c r="Y287" s="4"/>
      <c r="Z287" s="4"/>
      <c r="AA287" s="4"/>
      <c r="AB287" s="4"/>
      <c r="AC287" s="4"/>
      <c r="AD287" s="4"/>
      <c r="AE287" s="4"/>
    </row>
    <row r="288">
      <c r="A288" s="4"/>
      <c r="B288" s="4"/>
      <c r="C288" s="4"/>
      <c r="D288" s="4"/>
      <c r="E288" s="4"/>
      <c r="F288" s="4"/>
      <c r="G288" s="118"/>
      <c r="H288" s="118"/>
      <c r="I288" s="118"/>
      <c r="J288" s="325"/>
      <c r="K288" s="4"/>
      <c r="L288" s="4"/>
      <c r="M288" s="4"/>
      <c r="N288" s="4"/>
      <c r="O288" s="4"/>
      <c r="P288" s="4"/>
      <c r="Q288" s="4"/>
      <c r="R288" s="4"/>
      <c r="S288" s="4"/>
      <c r="T288" s="4"/>
      <c r="U288" s="4"/>
      <c r="V288" s="4"/>
      <c r="W288" s="4"/>
      <c r="X288" s="4"/>
      <c r="Y288" s="4"/>
      <c r="Z288" s="4"/>
      <c r="AA288" s="4"/>
      <c r="AB288" s="4"/>
      <c r="AC288" s="4"/>
      <c r="AD288" s="4"/>
      <c r="AE288" s="4"/>
    </row>
    <row r="289">
      <c r="A289" s="4"/>
      <c r="B289" s="4"/>
      <c r="C289" s="4"/>
      <c r="D289" s="4"/>
      <c r="E289" s="4"/>
      <c r="F289" s="4"/>
      <c r="G289" s="118"/>
      <c r="H289" s="118"/>
      <c r="I289" s="118"/>
      <c r="J289" s="325"/>
      <c r="K289" s="4"/>
      <c r="L289" s="4"/>
      <c r="M289" s="4"/>
      <c r="N289" s="4"/>
      <c r="O289" s="4"/>
      <c r="P289" s="4"/>
      <c r="Q289" s="4"/>
      <c r="R289" s="4"/>
      <c r="S289" s="4"/>
      <c r="T289" s="4"/>
      <c r="U289" s="4"/>
      <c r="V289" s="4"/>
      <c r="W289" s="4"/>
      <c r="X289" s="4"/>
      <c r="Y289" s="4"/>
      <c r="Z289" s="4"/>
      <c r="AA289" s="4"/>
      <c r="AB289" s="4"/>
      <c r="AC289" s="4"/>
      <c r="AD289" s="4"/>
      <c r="AE289" s="4"/>
    </row>
    <row r="290">
      <c r="A290" s="4"/>
      <c r="B290" s="4"/>
      <c r="C290" s="4"/>
      <c r="D290" s="4"/>
      <c r="E290" s="4"/>
      <c r="F290" s="4"/>
      <c r="G290" s="118"/>
      <c r="H290" s="118"/>
      <c r="I290" s="118"/>
      <c r="J290" s="325"/>
      <c r="K290" s="4"/>
      <c r="L290" s="4"/>
      <c r="M290" s="4"/>
      <c r="N290" s="4"/>
      <c r="O290" s="4"/>
      <c r="P290" s="4"/>
      <c r="Q290" s="4"/>
      <c r="R290" s="4"/>
      <c r="S290" s="4"/>
      <c r="T290" s="4"/>
      <c r="U290" s="4"/>
      <c r="V290" s="4"/>
      <c r="W290" s="4"/>
      <c r="X290" s="4"/>
      <c r="Y290" s="4"/>
      <c r="Z290" s="4"/>
      <c r="AA290" s="4"/>
      <c r="AB290" s="4"/>
      <c r="AC290" s="4"/>
      <c r="AD290" s="4"/>
      <c r="AE290" s="4"/>
    </row>
    <row r="291">
      <c r="A291" s="4"/>
      <c r="B291" s="4"/>
      <c r="C291" s="4"/>
      <c r="D291" s="4"/>
      <c r="E291" s="4"/>
      <c r="F291" s="4"/>
      <c r="G291" s="118"/>
      <c r="H291" s="118"/>
      <c r="I291" s="118"/>
      <c r="J291" s="325"/>
      <c r="K291" s="4"/>
      <c r="L291" s="4"/>
      <c r="M291" s="4"/>
      <c r="N291" s="4"/>
      <c r="O291" s="4"/>
      <c r="P291" s="4"/>
      <c r="Q291" s="4"/>
      <c r="R291" s="4"/>
      <c r="S291" s="4"/>
      <c r="T291" s="4"/>
      <c r="U291" s="4"/>
      <c r="V291" s="4"/>
      <c r="W291" s="4"/>
      <c r="X291" s="4"/>
      <c r="Y291" s="4"/>
      <c r="Z291" s="4"/>
      <c r="AA291" s="4"/>
      <c r="AB291" s="4"/>
      <c r="AC291" s="4"/>
      <c r="AD291" s="4"/>
      <c r="AE291" s="4"/>
    </row>
    <row r="292">
      <c r="A292" s="4"/>
      <c r="B292" s="4"/>
      <c r="C292" s="4"/>
      <c r="D292" s="4"/>
      <c r="E292" s="4"/>
      <c r="F292" s="4"/>
      <c r="G292" s="118"/>
      <c r="H292" s="118"/>
      <c r="I292" s="118"/>
      <c r="J292" s="325"/>
      <c r="K292" s="4"/>
      <c r="L292" s="4"/>
      <c r="M292" s="4"/>
      <c r="N292" s="4"/>
      <c r="O292" s="4"/>
      <c r="P292" s="4"/>
      <c r="Q292" s="4"/>
      <c r="R292" s="4"/>
      <c r="S292" s="4"/>
      <c r="T292" s="4"/>
      <c r="U292" s="4"/>
      <c r="V292" s="4"/>
      <c r="W292" s="4"/>
      <c r="X292" s="4"/>
      <c r="Y292" s="4"/>
      <c r="Z292" s="4"/>
      <c r="AA292" s="4"/>
      <c r="AB292" s="4"/>
      <c r="AC292" s="4"/>
      <c r="AD292" s="4"/>
      <c r="AE292" s="4"/>
    </row>
    <row r="293">
      <c r="A293" s="4"/>
      <c r="B293" s="4"/>
      <c r="C293" s="4"/>
      <c r="D293" s="4"/>
      <c r="E293" s="4"/>
      <c r="F293" s="4"/>
      <c r="G293" s="118"/>
      <c r="H293" s="118"/>
      <c r="I293" s="118"/>
      <c r="J293" s="325"/>
      <c r="K293" s="4"/>
      <c r="L293" s="4"/>
      <c r="M293" s="4"/>
      <c r="N293" s="4"/>
      <c r="O293" s="4"/>
      <c r="P293" s="4"/>
      <c r="Q293" s="4"/>
      <c r="R293" s="4"/>
      <c r="S293" s="4"/>
      <c r="T293" s="4"/>
      <c r="U293" s="4"/>
      <c r="V293" s="4"/>
      <c r="W293" s="4"/>
      <c r="X293" s="4"/>
      <c r="Y293" s="4"/>
      <c r="Z293" s="4"/>
      <c r="AA293" s="4"/>
      <c r="AB293" s="4"/>
      <c r="AC293" s="4"/>
      <c r="AD293" s="4"/>
      <c r="AE293" s="4"/>
    </row>
    <row r="294">
      <c r="A294" s="4"/>
      <c r="B294" s="4"/>
      <c r="C294" s="4"/>
      <c r="D294" s="4"/>
      <c r="E294" s="4"/>
      <c r="F294" s="4"/>
      <c r="G294" s="118"/>
      <c r="H294" s="118"/>
      <c r="I294" s="118"/>
      <c r="J294" s="325"/>
      <c r="K294" s="4"/>
      <c r="L294" s="4"/>
      <c r="M294" s="4"/>
      <c r="N294" s="4"/>
      <c r="O294" s="4"/>
      <c r="P294" s="4"/>
      <c r="Q294" s="4"/>
      <c r="R294" s="4"/>
      <c r="S294" s="4"/>
      <c r="T294" s="4"/>
      <c r="U294" s="4"/>
      <c r="V294" s="4"/>
      <c r="W294" s="4"/>
      <c r="X294" s="4"/>
      <c r="Y294" s="4"/>
      <c r="Z294" s="4"/>
      <c r="AA294" s="4"/>
      <c r="AB294" s="4"/>
      <c r="AC294" s="4"/>
      <c r="AD294" s="4"/>
      <c r="AE294" s="4"/>
    </row>
    <row r="295">
      <c r="A295" s="4"/>
      <c r="B295" s="4"/>
      <c r="C295" s="4"/>
      <c r="D295" s="4"/>
      <c r="E295" s="4"/>
      <c r="F295" s="4"/>
      <c r="G295" s="118"/>
      <c r="H295" s="118"/>
      <c r="I295" s="118"/>
      <c r="J295" s="325"/>
      <c r="K295" s="4"/>
      <c r="L295" s="4"/>
      <c r="M295" s="4"/>
      <c r="N295" s="4"/>
      <c r="O295" s="4"/>
      <c r="P295" s="4"/>
      <c r="Q295" s="4"/>
      <c r="R295" s="4"/>
      <c r="S295" s="4"/>
      <c r="T295" s="4"/>
      <c r="U295" s="4"/>
      <c r="V295" s="4"/>
      <c r="W295" s="4"/>
      <c r="X295" s="4"/>
      <c r="Y295" s="4"/>
      <c r="Z295" s="4"/>
      <c r="AA295" s="4"/>
      <c r="AB295" s="4"/>
      <c r="AC295" s="4"/>
      <c r="AD295" s="4"/>
      <c r="AE295" s="4"/>
    </row>
    <row r="296">
      <c r="A296" s="4"/>
      <c r="B296" s="4"/>
      <c r="C296" s="4"/>
      <c r="D296" s="4"/>
      <c r="E296" s="4"/>
      <c r="F296" s="4"/>
      <c r="G296" s="118"/>
      <c r="H296" s="118"/>
      <c r="I296" s="118"/>
      <c r="J296" s="325"/>
      <c r="K296" s="4"/>
      <c r="L296" s="4"/>
      <c r="M296" s="4"/>
      <c r="N296" s="4"/>
      <c r="O296" s="4"/>
      <c r="P296" s="4"/>
      <c r="Q296" s="4"/>
      <c r="R296" s="4"/>
      <c r="S296" s="4"/>
      <c r="T296" s="4"/>
      <c r="U296" s="4"/>
      <c r="V296" s="4"/>
      <c r="W296" s="4"/>
      <c r="X296" s="4"/>
      <c r="Y296" s="4"/>
      <c r="Z296" s="4"/>
      <c r="AA296" s="4"/>
      <c r="AB296" s="4"/>
      <c r="AC296" s="4"/>
      <c r="AD296" s="4"/>
      <c r="AE296" s="4"/>
    </row>
    <row r="297">
      <c r="A297" s="4"/>
      <c r="B297" s="4"/>
      <c r="C297" s="4"/>
      <c r="D297" s="4"/>
      <c r="E297" s="4"/>
      <c r="F297" s="4"/>
      <c r="G297" s="118"/>
      <c r="H297" s="118"/>
      <c r="I297" s="118"/>
      <c r="J297" s="325"/>
      <c r="K297" s="4"/>
      <c r="L297" s="4"/>
      <c r="M297" s="4"/>
      <c r="N297" s="4"/>
      <c r="O297" s="4"/>
      <c r="P297" s="4"/>
      <c r="Q297" s="4"/>
      <c r="R297" s="4"/>
      <c r="S297" s="4"/>
      <c r="T297" s="4"/>
      <c r="U297" s="4"/>
      <c r="V297" s="4"/>
      <c r="W297" s="4"/>
      <c r="X297" s="4"/>
      <c r="Y297" s="4"/>
      <c r="Z297" s="4"/>
      <c r="AA297" s="4"/>
      <c r="AB297" s="4"/>
      <c r="AC297" s="4"/>
      <c r="AD297" s="4"/>
      <c r="AE297" s="4"/>
    </row>
    <row r="298">
      <c r="A298" s="4"/>
      <c r="B298" s="4"/>
      <c r="C298" s="4"/>
      <c r="D298" s="4"/>
      <c r="E298" s="4"/>
      <c r="F298" s="4"/>
      <c r="G298" s="118"/>
      <c r="H298" s="118"/>
      <c r="I298" s="118"/>
      <c r="J298" s="325"/>
      <c r="K298" s="4"/>
      <c r="L298" s="4"/>
      <c r="M298" s="4"/>
      <c r="N298" s="4"/>
      <c r="O298" s="4"/>
      <c r="P298" s="4"/>
      <c r="Q298" s="4"/>
      <c r="R298" s="4"/>
      <c r="S298" s="4"/>
      <c r="T298" s="4"/>
      <c r="U298" s="4"/>
      <c r="V298" s="4"/>
      <c r="W298" s="4"/>
      <c r="X298" s="4"/>
      <c r="Y298" s="4"/>
      <c r="Z298" s="4"/>
      <c r="AA298" s="4"/>
      <c r="AB298" s="4"/>
      <c r="AC298" s="4"/>
      <c r="AD298" s="4"/>
      <c r="AE298" s="4"/>
    </row>
    <row r="299">
      <c r="A299" s="4"/>
      <c r="B299" s="4"/>
      <c r="C299" s="4"/>
      <c r="D299" s="4"/>
      <c r="E299" s="4"/>
      <c r="F299" s="4"/>
      <c r="G299" s="118"/>
      <c r="H299" s="118"/>
      <c r="I299" s="118"/>
      <c r="J299" s="325"/>
      <c r="K299" s="4"/>
      <c r="L299" s="4"/>
      <c r="M299" s="4"/>
      <c r="N299" s="4"/>
      <c r="O299" s="4"/>
      <c r="P299" s="4"/>
      <c r="Q299" s="4"/>
      <c r="R299" s="4"/>
      <c r="S299" s="4"/>
      <c r="T299" s="4"/>
      <c r="U299" s="4"/>
      <c r="V299" s="4"/>
      <c r="W299" s="4"/>
      <c r="X299" s="4"/>
      <c r="Y299" s="4"/>
      <c r="Z299" s="4"/>
      <c r="AA299" s="4"/>
      <c r="AB299" s="4"/>
      <c r="AC299" s="4"/>
      <c r="AD299" s="4"/>
      <c r="AE299" s="4"/>
    </row>
    <row r="300">
      <c r="A300" s="4"/>
      <c r="B300" s="4"/>
      <c r="C300" s="4"/>
      <c r="D300" s="4"/>
      <c r="E300" s="4"/>
      <c r="F300" s="4"/>
      <c r="G300" s="118"/>
      <c r="H300" s="118"/>
      <c r="I300" s="118"/>
      <c r="J300" s="325"/>
      <c r="K300" s="4"/>
      <c r="L300" s="4"/>
      <c r="M300" s="4"/>
      <c r="N300" s="4"/>
      <c r="O300" s="4"/>
      <c r="P300" s="4"/>
      <c r="Q300" s="4"/>
      <c r="R300" s="4"/>
      <c r="S300" s="4"/>
      <c r="T300" s="4"/>
      <c r="U300" s="4"/>
      <c r="V300" s="4"/>
      <c r="W300" s="4"/>
      <c r="X300" s="4"/>
      <c r="Y300" s="4"/>
      <c r="Z300" s="4"/>
      <c r="AA300" s="4"/>
      <c r="AB300" s="4"/>
      <c r="AC300" s="4"/>
      <c r="AD300" s="4"/>
      <c r="AE300" s="4"/>
    </row>
    <row r="301">
      <c r="A301" s="4"/>
      <c r="B301" s="4"/>
      <c r="C301" s="4"/>
      <c r="D301" s="4"/>
      <c r="E301" s="4"/>
      <c r="F301" s="4"/>
      <c r="G301" s="118"/>
      <c r="H301" s="118"/>
      <c r="I301" s="118"/>
      <c r="J301" s="325"/>
      <c r="K301" s="4"/>
      <c r="L301" s="4"/>
      <c r="M301" s="4"/>
      <c r="N301" s="4"/>
      <c r="O301" s="4"/>
      <c r="P301" s="4"/>
      <c r="Q301" s="4"/>
      <c r="R301" s="4"/>
      <c r="S301" s="4"/>
      <c r="T301" s="4"/>
      <c r="U301" s="4"/>
      <c r="V301" s="4"/>
      <c r="W301" s="4"/>
      <c r="X301" s="4"/>
      <c r="Y301" s="4"/>
      <c r="Z301" s="4"/>
      <c r="AA301" s="4"/>
      <c r="AB301" s="4"/>
      <c r="AC301" s="4"/>
      <c r="AD301" s="4"/>
      <c r="AE301" s="4"/>
    </row>
    <row r="302">
      <c r="A302" s="4"/>
      <c r="B302" s="4"/>
      <c r="C302" s="4"/>
      <c r="D302" s="4"/>
      <c r="E302" s="4"/>
      <c r="F302" s="4"/>
      <c r="G302" s="118"/>
      <c r="H302" s="118"/>
      <c r="I302" s="118"/>
      <c r="J302" s="325"/>
      <c r="K302" s="4"/>
      <c r="L302" s="4"/>
      <c r="M302" s="4"/>
      <c r="N302" s="4"/>
      <c r="O302" s="4"/>
      <c r="P302" s="4"/>
      <c r="Q302" s="4"/>
      <c r="R302" s="4"/>
      <c r="S302" s="4"/>
      <c r="T302" s="4"/>
      <c r="U302" s="4"/>
      <c r="V302" s="4"/>
      <c r="W302" s="4"/>
      <c r="X302" s="4"/>
      <c r="Y302" s="4"/>
      <c r="Z302" s="4"/>
      <c r="AA302" s="4"/>
      <c r="AB302" s="4"/>
      <c r="AC302" s="4"/>
      <c r="AD302" s="4"/>
      <c r="AE302" s="4"/>
    </row>
    <row r="303">
      <c r="A303" s="4"/>
      <c r="B303" s="4"/>
      <c r="C303" s="4"/>
      <c r="D303" s="4"/>
      <c r="E303" s="4"/>
      <c r="F303" s="4"/>
      <c r="G303" s="118"/>
      <c r="H303" s="118"/>
      <c r="I303" s="118"/>
      <c r="J303" s="325"/>
      <c r="K303" s="4"/>
      <c r="L303" s="4"/>
      <c r="M303" s="4"/>
      <c r="N303" s="4"/>
      <c r="O303" s="4"/>
      <c r="P303" s="4"/>
      <c r="Q303" s="4"/>
      <c r="R303" s="4"/>
      <c r="S303" s="4"/>
      <c r="T303" s="4"/>
      <c r="U303" s="4"/>
      <c r="V303" s="4"/>
      <c r="W303" s="4"/>
      <c r="X303" s="4"/>
      <c r="Y303" s="4"/>
      <c r="Z303" s="4"/>
      <c r="AA303" s="4"/>
      <c r="AB303" s="4"/>
      <c r="AC303" s="4"/>
      <c r="AD303" s="4"/>
      <c r="AE303" s="4"/>
    </row>
    <row r="304">
      <c r="A304" s="4"/>
      <c r="B304" s="4"/>
      <c r="C304" s="4"/>
      <c r="D304" s="4"/>
      <c r="E304" s="4"/>
      <c r="F304" s="4"/>
      <c r="G304" s="118"/>
      <c r="H304" s="118"/>
      <c r="I304" s="118"/>
      <c r="J304" s="325"/>
      <c r="K304" s="4"/>
      <c r="L304" s="4"/>
      <c r="M304" s="4"/>
      <c r="N304" s="4"/>
      <c r="O304" s="4"/>
      <c r="P304" s="4"/>
      <c r="Q304" s="4"/>
      <c r="R304" s="4"/>
      <c r="S304" s="4"/>
      <c r="T304" s="4"/>
      <c r="U304" s="4"/>
      <c r="V304" s="4"/>
      <c r="W304" s="4"/>
      <c r="X304" s="4"/>
      <c r="Y304" s="4"/>
      <c r="Z304" s="4"/>
      <c r="AA304" s="4"/>
      <c r="AB304" s="4"/>
      <c r="AC304" s="4"/>
      <c r="AD304" s="4"/>
      <c r="AE304" s="4"/>
    </row>
    <row r="305">
      <c r="A305" s="4"/>
      <c r="B305" s="4"/>
      <c r="C305" s="4"/>
      <c r="D305" s="4"/>
      <c r="E305" s="4"/>
      <c r="F305" s="4"/>
      <c r="G305" s="118"/>
      <c r="H305" s="118"/>
      <c r="I305" s="118"/>
      <c r="J305" s="325"/>
      <c r="K305" s="4"/>
      <c r="L305" s="4"/>
      <c r="M305" s="4"/>
      <c r="N305" s="4"/>
      <c r="O305" s="4"/>
      <c r="P305" s="4"/>
      <c r="Q305" s="4"/>
      <c r="R305" s="4"/>
      <c r="S305" s="4"/>
      <c r="T305" s="4"/>
      <c r="U305" s="4"/>
      <c r="V305" s="4"/>
      <c r="W305" s="4"/>
      <c r="X305" s="4"/>
      <c r="Y305" s="4"/>
      <c r="Z305" s="4"/>
      <c r="AA305" s="4"/>
      <c r="AB305" s="4"/>
      <c r="AC305" s="4"/>
      <c r="AD305" s="4"/>
      <c r="AE305" s="4"/>
    </row>
    <row r="306">
      <c r="A306" s="4"/>
      <c r="B306" s="4"/>
      <c r="C306" s="4"/>
      <c r="D306" s="4"/>
      <c r="E306" s="4"/>
      <c r="F306" s="4"/>
      <c r="G306" s="118"/>
      <c r="H306" s="118"/>
      <c r="I306" s="118"/>
      <c r="J306" s="325"/>
      <c r="K306" s="4"/>
      <c r="L306" s="4"/>
      <c r="M306" s="4"/>
      <c r="N306" s="4"/>
      <c r="O306" s="4"/>
      <c r="P306" s="4"/>
      <c r="Q306" s="4"/>
      <c r="R306" s="4"/>
      <c r="S306" s="4"/>
      <c r="T306" s="4"/>
      <c r="U306" s="4"/>
      <c r="V306" s="4"/>
      <c r="W306" s="4"/>
      <c r="X306" s="4"/>
      <c r="Y306" s="4"/>
      <c r="Z306" s="4"/>
      <c r="AA306" s="4"/>
      <c r="AB306" s="4"/>
      <c r="AC306" s="4"/>
      <c r="AD306" s="4"/>
      <c r="AE306" s="4"/>
    </row>
    <row r="307">
      <c r="A307" s="4"/>
      <c r="B307" s="4"/>
      <c r="C307" s="4"/>
      <c r="D307" s="4"/>
      <c r="E307" s="4"/>
      <c r="F307" s="4"/>
      <c r="G307" s="118"/>
      <c r="H307" s="118"/>
      <c r="I307" s="118"/>
      <c r="J307" s="325"/>
      <c r="K307" s="4"/>
      <c r="L307" s="4"/>
      <c r="M307" s="4"/>
      <c r="N307" s="4"/>
      <c r="O307" s="4"/>
      <c r="P307" s="4"/>
      <c r="Q307" s="4"/>
      <c r="R307" s="4"/>
      <c r="S307" s="4"/>
      <c r="T307" s="4"/>
      <c r="U307" s="4"/>
      <c r="V307" s="4"/>
      <c r="W307" s="4"/>
      <c r="X307" s="4"/>
      <c r="Y307" s="4"/>
      <c r="Z307" s="4"/>
      <c r="AA307" s="4"/>
      <c r="AB307" s="4"/>
      <c r="AC307" s="4"/>
      <c r="AD307" s="4"/>
      <c r="AE307" s="4"/>
    </row>
    <row r="308">
      <c r="A308" s="4"/>
      <c r="B308" s="4"/>
      <c r="C308" s="4"/>
      <c r="D308" s="4"/>
      <c r="E308" s="4"/>
      <c r="F308" s="4"/>
      <c r="G308" s="118"/>
      <c r="H308" s="118"/>
      <c r="I308" s="118"/>
      <c r="J308" s="325"/>
      <c r="K308" s="4"/>
      <c r="L308" s="4"/>
      <c r="M308" s="4"/>
      <c r="N308" s="4"/>
      <c r="O308" s="4"/>
      <c r="P308" s="4"/>
      <c r="Q308" s="4"/>
      <c r="R308" s="4"/>
      <c r="S308" s="4"/>
      <c r="T308" s="4"/>
      <c r="U308" s="4"/>
      <c r="V308" s="4"/>
      <c r="W308" s="4"/>
      <c r="X308" s="4"/>
      <c r="Y308" s="4"/>
      <c r="Z308" s="4"/>
      <c r="AA308" s="4"/>
      <c r="AB308" s="4"/>
      <c r="AC308" s="4"/>
      <c r="AD308" s="4"/>
      <c r="AE308" s="4"/>
    </row>
    <row r="309">
      <c r="A309" s="4"/>
      <c r="B309" s="4"/>
      <c r="C309" s="4"/>
      <c r="D309" s="4"/>
      <c r="E309" s="4"/>
      <c r="F309" s="4"/>
      <c r="G309" s="118"/>
      <c r="H309" s="118"/>
      <c r="I309" s="118"/>
      <c r="J309" s="325"/>
      <c r="K309" s="4"/>
      <c r="L309" s="4"/>
      <c r="M309" s="4"/>
      <c r="N309" s="4"/>
      <c r="O309" s="4"/>
      <c r="P309" s="4"/>
      <c r="Q309" s="4"/>
      <c r="R309" s="4"/>
      <c r="S309" s="4"/>
      <c r="T309" s="4"/>
      <c r="U309" s="4"/>
      <c r="V309" s="4"/>
      <c r="W309" s="4"/>
      <c r="X309" s="4"/>
      <c r="Y309" s="4"/>
      <c r="Z309" s="4"/>
      <c r="AA309" s="4"/>
      <c r="AB309" s="4"/>
      <c r="AC309" s="4"/>
      <c r="AD309" s="4"/>
      <c r="AE309" s="4"/>
    </row>
    <row r="310">
      <c r="A310" s="4"/>
      <c r="B310" s="4"/>
      <c r="C310" s="4"/>
      <c r="D310" s="4"/>
      <c r="E310" s="4"/>
      <c r="F310" s="4"/>
      <c r="G310" s="118"/>
      <c r="H310" s="118"/>
      <c r="I310" s="118"/>
      <c r="J310" s="325"/>
      <c r="K310" s="4"/>
      <c r="L310" s="4"/>
      <c r="M310" s="4"/>
      <c r="N310" s="4"/>
      <c r="O310" s="4"/>
      <c r="P310" s="4"/>
      <c r="Q310" s="4"/>
      <c r="R310" s="4"/>
      <c r="S310" s="4"/>
      <c r="T310" s="4"/>
      <c r="U310" s="4"/>
      <c r="V310" s="4"/>
      <c r="W310" s="4"/>
      <c r="X310" s="4"/>
      <c r="Y310" s="4"/>
      <c r="Z310" s="4"/>
      <c r="AA310" s="4"/>
      <c r="AB310" s="4"/>
      <c r="AC310" s="4"/>
      <c r="AD310" s="4"/>
      <c r="AE310" s="4"/>
    </row>
    <row r="311">
      <c r="A311" s="4"/>
      <c r="B311" s="4"/>
      <c r="C311" s="4"/>
      <c r="D311" s="4"/>
      <c r="E311" s="4"/>
      <c r="F311" s="4"/>
      <c r="G311" s="118"/>
      <c r="H311" s="118"/>
      <c r="I311" s="118"/>
      <c r="J311" s="325"/>
      <c r="K311" s="4"/>
      <c r="L311" s="4"/>
      <c r="M311" s="4"/>
      <c r="N311" s="4"/>
      <c r="O311" s="4"/>
      <c r="P311" s="4"/>
      <c r="Q311" s="4"/>
      <c r="R311" s="4"/>
      <c r="S311" s="4"/>
      <c r="T311" s="4"/>
      <c r="U311" s="4"/>
      <c r="V311" s="4"/>
      <c r="W311" s="4"/>
      <c r="X311" s="4"/>
      <c r="Y311" s="4"/>
      <c r="Z311" s="4"/>
      <c r="AA311" s="4"/>
      <c r="AB311" s="4"/>
      <c r="AC311" s="4"/>
      <c r="AD311" s="4"/>
      <c r="AE311" s="4"/>
    </row>
    <row r="312">
      <c r="A312" s="4"/>
      <c r="B312" s="4"/>
      <c r="C312" s="4"/>
      <c r="D312" s="4"/>
      <c r="E312" s="4"/>
      <c r="F312" s="4"/>
      <c r="G312" s="118"/>
      <c r="H312" s="118"/>
      <c r="I312" s="118"/>
      <c r="J312" s="325"/>
      <c r="K312" s="4"/>
      <c r="L312" s="4"/>
      <c r="M312" s="4"/>
      <c r="N312" s="4"/>
      <c r="O312" s="4"/>
      <c r="P312" s="4"/>
      <c r="Q312" s="4"/>
      <c r="R312" s="4"/>
      <c r="S312" s="4"/>
      <c r="T312" s="4"/>
      <c r="U312" s="4"/>
      <c r="V312" s="4"/>
      <c r="W312" s="4"/>
      <c r="X312" s="4"/>
      <c r="Y312" s="4"/>
      <c r="Z312" s="4"/>
      <c r="AA312" s="4"/>
      <c r="AB312" s="4"/>
      <c r="AC312" s="4"/>
      <c r="AD312" s="4"/>
      <c r="AE312" s="4"/>
    </row>
    <row r="313">
      <c r="A313" s="4"/>
      <c r="B313" s="4"/>
      <c r="C313" s="4"/>
      <c r="D313" s="4"/>
      <c r="E313" s="4"/>
      <c r="F313" s="4"/>
      <c r="G313" s="118"/>
      <c r="H313" s="118"/>
      <c r="I313" s="118"/>
      <c r="J313" s="325"/>
      <c r="K313" s="4"/>
      <c r="L313" s="4"/>
      <c r="M313" s="4"/>
      <c r="N313" s="4"/>
      <c r="O313" s="4"/>
      <c r="P313" s="4"/>
      <c r="Q313" s="4"/>
      <c r="R313" s="4"/>
      <c r="S313" s="4"/>
      <c r="T313" s="4"/>
      <c r="U313" s="4"/>
      <c r="V313" s="4"/>
      <c r="W313" s="4"/>
      <c r="X313" s="4"/>
      <c r="Y313" s="4"/>
      <c r="Z313" s="4"/>
      <c r="AA313" s="4"/>
      <c r="AB313" s="4"/>
      <c r="AC313" s="4"/>
      <c r="AD313" s="4"/>
      <c r="AE313" s="4"/>
    </row>
    <row r="314">
      <c r="A314" s="4"/>
      <c r="B314" s="4"/>
      <c r="C314" s="4"/>
      <c r="D314" s="4"/>
      <c r="E314" s="4"/>
      <c r="F314" s="4"/>
      <c r="G314" s="118"/>
      <c r="H314" s="118"/>
      <c r="I314" s="118"/>
      <c r="J314" s="325"/>
      <c r="K314" s="4"/>
      <c r="L314" s="4"/>
      <c r="M314" s="4"/>
      <c r="N314" s="4"/>
      <c r="O314" s="4"/>
      <c r="P314" s="4"/>
      <c r="Q314" s="4"/>
      <c r="R314" s="4"/>
      <c r="S314" s="4"/>
      <c r="T314" s="4"/>
      <c r="U314" s="4"/>
      <c r="V314" s="4"/>
      <c r="W314" s="4"/>
      <c r="X314" s="4"/>
      <c r="Y314" s="4"/>
      <c r="Z314" s="4"/>
      <c r="AA314" s="4"/>
      <c r="AB314" s="4"/>
      <c r="AC314" s="4"/>
      <c r="AD314" s="4"/>
      <c r="AE314" s="4"/>
    </row>
    <row r="315">
      <c r="A315" s="4"/>
      <c r="B315" s="4"/>
      <c r="C315" s="4"/>
      <c r="D315" s="4"/>
      <c r="E315" s="4"/>
      <c r="F315" s="4"/>
      <c r="G315" s="118"/>
      <c r="H315" s="118"/>
      <c r="I315" s="118"/>
      <c r="J315" s="325"/>
      <c r="K315" s="4"/>
      <c r="L315" s="4"/>
      <c r="M315" s="4"/>
      <c r="N315" s="4"/>
      <c r="O315" s="4"/>
      <c r="P315" s="4"/>
      <c r="Q315" s="4"/>
      <c r="R315" s="4"/>
      <c r="S315" s="4"/>
      <c r="T315" s="4"/>
      <c r="U315" s="4"/>
      <c r="V315" s="4"/>
      <c r="W315" s="4"/>
      <c r="X315" s="4"/>
      <c r="Y315" s="4"/>
      <c r="Z315" s="4"/>
      <c r="AA315" s="4"/>
      <c r="AB315" s="4"/>
      <c r="AC315" s="4"/>
      <c r="AD315" s="4"/>
      <c r="AE315" s="4"/>
    </row>
    <row r="316">
      <c r="A316" s="4"/>
      <c r="B316" s="4"/>
      <c r="C316" s="4"/>
      <c r="D316" s="4"/>
      <c r="E316" s="4"/>
      <c r="F316" s="4"/>
      <c r="G316" s="118"/>
      <c r="H316" s="118"/>
      <c r="I316" s="118"/>
      <c r="J316" s="325"/>
      <c r="K316" s="4"/>
      <c r="L316" s="4"/>
      <c r="M316" s="4"/>
      <c r="N316" s="4"/>
      <c r="O316" s="4"/>
      <c r="P316" s="4"/>
      <c r="Q316" s="4"/>
      <c r="R316" s="4"/>
      <c r="S316" s="4"/>
      <c r="T316" s="4"/>
      <c r="U316" s="4"/>
      <c r="V316" s="4"/>
      <c r="W316" s="4"/>
      <c r="X316" s="4"/>
      <c r="Y316" s="4"/>
      <c r="Z316" s="4"/>
      <c r="AA316" s="4"/>
      <c r="AB316" s="4"/>
      <c r="AC316" s="4"/>
      <c r="AD316" s="4"/>
      <c r="AE316" s="4"/>
    </row>
    <row r="317">
      <c r="A317" s="4"/>
      <c r="B317" s="4"/>
      <c r="C317" s="4"/>
      <c r="D317" s="4"/>
      <c r="E317" s="4"/>
      <c r="F317" s="4"/>
      <c r="G317" s="118"/>
      <c r="H317" s="118"/>
      <c r="I317" s="118"/>
      <c r="J317" s="325"/>
      <c r="K317" s="4"/>
      <c r="L317" s="4"/>
      <c r="M317" s="4"/>
      <c r="N317" s="4"/>
      <c r="O317" s="4"/>
      <c r="P317" s="4"/>
      <c r="Q317" s="4"/>
      <c r="R317" s="4"/>
      <c r="S317" s="4"/>
      <c r="T317" s="4"/>
      <c r="U317" s="4"/>
      <c r="V317" s="4"/>
      <c r="W317" s="4"/>
      <c r="X317" s="4"/>
      <c r="Y317" s="4"/>
      <c r="Z317" s="4"/>
      <c r="AA317" s="4"/>
      <c r="AB317" s="4"/>
      <c r="AC317" s="4"/>
      <c r="AD317" s="4"/>
      <c r="AE317" s="4"/>
    </row>
    <row r="318">
      <c r="A318" s="4"/>
      <c r="B318" s="4"/>
      <c r="C318" s="4"/>
      <c r="D318" s="4"/>
      <c r="E318" s="4"/>
      <c r="F318" s="4"/>
      <c r="G318" s="118"/>
      <c r="H318" s="118"/>
      <c r="I318" s="118"/>
      <c r="J318" s="325"/>
      <c r="K318" s="4"/>
      <c r="L318" s="4"/>
      <c r="M318" s="4"/>
      <c r="N318" s="4"/>
      <c r="O318" s="4"/>
      <c r="P318" s="4"/>
      <c r="Q318" s="4"/>
      <c r="R318" s="4"/>
      <c r="S318" s="4"/>
      <c r="T318" s="4"/>
      <c r="U318" s="4"/>
      <c r="V318" s="4"/>
      <c r="W318" s="4"/>
      <c r="X318" s="4"/>
      <c r="Y318" s="4"/>
      <c r="Z318" s="4"/>
      <c r="AA318" s="4"/>
      <c r="AB318" s="4"/>
      <c r="AC318" s="4"/>
      <c r="AD318" s="4"/>
      <c r="AE318" s="4"/>
    </row>
    <row r="319">
      <c r="A319" s="4"/>
      <c r="B319" s="4"/>
      <c r="C319" s="4"/>
      <c r="D319" s="4"/>
      <c r="E319" s="4"/>
      <c r="F319" s="4"/>
      <c r="G319" s="118"/>
      <c r="H319" s="118"/>
      <c r="I319" s="118"/>
      <c r="J319" s="325"/>
      <c r="K319" s="4"/>
      <c r="L319" s="4"/>
      <c r="M319" s="4"/>
      <c r="N319" s="4"/>
      <c r="O319" s="4"/>
      <c r="P319" s="4"/>
      <c r="Q319" s="4"/>
      <c r="R319" s="4"/>
      <c r="S319" s="4"/>
      <c r="T319" s="4"/>
      <c r="U319" s="4"/>
      <c r="V319" s="4"/>
      <c r="W319" s="4"/>
      <c r="X319" s="4"/>
      <c r="Y319" s="4"/>
      <c r="Z319" s="4"/>
      <c r="AA319" s="4"/>
      <c r="AB319" s="4"/>
      <c r="AC319" s="4"/>
      <c r="AD319" s="4"/>
      <c r="AE319" s="4"/>
    </row>
    <row r="320">
      <c r="A320" s="4"/>
      <c r="B320" s="4"/>
      <c r="C320" s="4"/>
      <c r="D320" s="4"/>
      <c r="E320" s="4"/>
      <c r="F320" s="4"/>
      <c r="G320" s="118"/>
      <c r="H320" s="118"/>
      <c r="I320" s="118"/>
      <c r="J320" s="325"/>
      <c r="K320" s="4"/>
      <c r="L320" s="4"/>
      <c r="M320" s="4"/>
      <c r="N320" s="4"/>
      <c r="O320" s="4"/>
      <c r="P320" s="4"/>
      <c r="Q320" s="4"/>
      <c r="R320" s="4"/>
      <c r="S320" s="4"/>
      <c r="T320" s="4"/>
      <c r="U320" s="4"/>
      <c r="V320" s="4"/>
      <c r="W320" s="4"/>
      <c r="X320" s="4"/>
      <c r="Y320" s="4"/>
      <c r="Z320" s="4"/>
      <c r="AA320" s="4"/>
      <c r="AB320" s="4"/>
      <c r="AC320" s="4"/>
      <c r="AD320" s="4"/>
      <c r="AE320" s="4"/>
    </row>
    <row r="321">
      <c r="A321" s="4"/>
      <c r="B321" s="4"/>
      <c r="C321" s="4"/>
      <c r="D321" s="4"/>
      <c r="E321" s="4"/>
      <c r="F321" s="4"/>
      <c r="G321" s="118"/>
      <c r="H321" s="118"/>
      <c r="I321" s="118"/>
      <c r="J321" s="325"/>
      <c r="K321" s="4"/>
      <c r="L321" s="4"/>
      <c r="M321" s="4"/>
      <c r="N321" s="4"/>
      <c r="O321" s="4"/>
      <c r="P321" s="4"/>
      <c r="Q321" s="4"/>
      <c r="R321" s="4"/>
      <c r="S321" s="4"/>
      <c r="T321" s="4"/>
      <c r="U321" s="4"/>
      <c r="V321" s="4"/>
      <c r="W321" s="4"/>
      <c r="X321" s="4"/>
      <c r="Y321" s="4"/>
      <c r="Z321" s="4"/>
      <c r="AA321" s="4"/>
      <c r="AB321" s="4"/>
      <c r="AC321" s="4"/>
      <c r="AD321" s="4"/>
      <c r="AE321" s="4"/>
    </row>
    <row r="322">
      <c r="A322" s="4"/>
      <c r="B322" s="4"/>
      <c r="C322" s="4"/>
      <c r="D322" s="4"/>
      <c r="E322" s="4"/>
      <c r="F322" s="4"/>
      <c r="G322" s="118"/>
      <c r="H322" s="118"/>
      <c r="I322" s="118"/>
      <c r="J322" s="325"/>
      <c r="K322" s="4"/>
      <c r="L322" s="4"/>
      <c r="M322" s="4"/>
      <c r="N322" s="4"/>
      <c r="O322" s="4"/>
      <c r="P322" s="4"/>
      <c r="Q322" s="4"/>
      <c r="R322" s="4"/>
      <c r="S322" s="4"/>
      <c r="T322" s="4"/>
      <c r="U322" s="4"/>
      <c r="V322" s="4"/>
      <c r="W322" s="4"/>
      <c r="X322" s="4"/>
      <c r="Y322" s="4"/>
      <c r="Z322" s="4"/>
      <c r="AA322" s="4"/>
      <c r="AB322" s="4"/>
      <c r="AC322" s="4"/>
      <c r="AD322" s="4"/>
      <c r="AE322" s="4"/>
    </row>
    <row r="323">
      <c r="A323" s="4"/>
      <c r="B323" s="4"/>
      <c r="C323" s="4"/>
      <c r="D323" s="4"/>
      <c r="E323" s="4"/>
      <c r="F323" s="4"/>
      <c r="G323" s="118"/>
      <c r="H323" s="118"/>
      <c r="I323" s="118"/>
      <c r="J323" s="325"/>
      <c r="K323" s="4"/>
      <c r="L323" s="4"/>
      <c r="M323" s="4"/>
      <c r="N323" s="4"/>
      <c r="O323" s="4"/>
      <c r="P323" s="4"/>
      <c r="Q323" s="4"/>
      <c r="R323" s="4"/>
      <c r="S323" s="4"/>
      <c r="T323" s="4"/>
      <c r="U323" s="4"/>
      <c r="V323" s="4"/>
      <c r="W323" s="4"/>
      <c r="X323" s="4"/>
      <c r="Y323" s="4"/>
      <c r="Z323" s="4"/>
      <c r="AA323" s="4"/>
      <c r="AB323" s="4"/>
      <c r="AC323" s="4"/>
      <c r="AD323" s="4"/>
      <c r="AE323" s="4"/>
    </row>
    <row r="324">
      <c r="A324" s="4"/>
      <c r="B324" s="4"/>
      <c r="C324" s="4"/>
      <c r="D324" s="4"/>
      <c r="E324" s="4"/>
      <c r="F324" s="4"/>
      <c r="G324" s="118"/>
      <c r="H324" s="118"/>
      <c r="I324" s="118"/>
      <c r="J324" s="325"/>
      <c r="K324" s="4"/>
      <c r="L324" s="4"/>
      <c r="M324" s="4"/>
      <c r="N324" s="4"/>
      <c r="O324" s="4"/>
      <c r="P324" s="4"/>
      <c r="Q324" s="4"/>
      <c r="R324" s="4"/>
      <c r="S324" s="4"/>
      <c r="T324" s="4"/>
      <c r="U324" s="4"/>
      <c r="V324" s="4"/>
      <c r="W324" s="4"/>
      <c r="X324" s="4"/>
      <c r="Y324" s="4"/>
      <c r="Z324" s="4"/>
      <c r="AA324" s="4"/>
      <c r="AB324" s="4"/>
      <c r="AC324" s="4"/>
      <c r="AD324" s="4"/>
      <c r="AE324" s="4"/>
    </row>
    <row r="325">
      <c r="A325" s="4"/>
      <c r="B325" s="4"/>
      <c r="C325" s="4"/>
      <c r="D325" s="4"/>
      <c r="E325" s="4"/>
      <c r="F325" s="4"/>
      <c r="G325" s="118"/>
      <c r="H325" s="118"/>
      <c r="I325" s="118"/>
      <c r="J325" s="325"/>
      <c r="K325" s="4"/>
      <c r="L325" s="4"/>
      <c r="M325" s="4"/>
      <c r="N325" s="4"/>
      <c r="O325" s="4"/>
      <c r="P325" s="4"/>
      <c r="Q325" s="4"/>
      <c r="R325" s="4"/>
      <c r="S325" s="4"/>
      <c r="T325" s="4"/>
      <c r="U325" s="4"/>
      <c r="V325" s="4"/>
      <c r="W325" s="4"/>
      <c r="X325" s="4"/>
      <c r="Y325" s="4"/>
      <c r="Z325" s="4"/>
      <c r="AA325" s="4"/>
      <c r="AB325" s="4"/>
      <c r="AC325" s="4"/>
      <c r="AD325" s="4"/>
      <c r="AE325" s="4"/>
    </row>
    <row r="326">
      <c r="A326" s="4"/>
      <c r="B326" s="4"/>
      <c r="C326" s="4"/>
      <c r="D326" s="4"/>
      <c r="E326" s="4"/>
      <c r="F326" s="4"/>
      <c r="G326" s="118"/>
      <c r="H326" s="118"/>
      <c r="I326" s="118"/>
      <c r="J326" s="325"/>
      <c r="K326" s="4"/>
      <c r="L326" s="4"/>
      <c r="M326" s="4"/>
      <c r="N326" s="4"/>
      <c r="O326" s="4"/>
      <c r="P326" s="4"/>
      <c r="Q326" s="4"/>
      <c r="R326" s="4"/>
      <c r="S326" s="4"/>
      <c r="T326" s="4"/>
      <c r="U326" s="4"/>
      <c r="V326" s="4"/>
      <c r="W326" s="4"/>
      <c r="X326" s="4"/>
      <c r="Y326" s="4"/>
      <c r="Z326" s="4"/>
      <c r="AA326" s="4"/>
      <c r="AB326" s="4"/>
      <c r="AC326" s="4"/>
      <c r="AD326" s="4"/>
      <c r="AE326" s="4"/>
    </row>
    <row r="327">
      <c r="A327" s="4"/>
      <c r="B327" s="4"/>
      <c r="C327" s="4"/>
      <c r="D327" s="4"/>
      <c r="E327" s="4"/>
      <c r="F327" s="4"/>
      <c r="G327" s="118"/>
      <c r="H327" s="118"/>
      <c r="I327" s="118"/>
      <c r="J327" s="325"/>
      <c r="K327" s="4"/>
      <c r="L327" s="4"/>
      <c r="M327" s="4"/>
      <c r="N327" s="4"/>
      <c r="O327" s="4"/>
      <c r="P327" s="4"/>
      <c r="Q327" s="4"/>
      <c r="R327" s="4"/>
      <c r="S327" s="4"/>
      <c r="T327" s="4"/>
      <c r="U327" s="4"/>
      <c r="V327" s="4"/>
      <c r="W327" s="4"/>
      <c r="X327" s="4"/>
      <c r="Y327" s="4"/>
      <c r="Z327" s="4"/>
      <c r="AA327" s="4"/>
      <c r="AB327" s="4"/>
      <c r="AC327" s="4"/>
      <c r="AD327" s="4"/>
      <c r="AE327" s="4"/>
    </row>
    <row r="328">
      <c r="A328" s="4"/>
      <c r="B328" s="4"/>
      <c r="C328" s="4"/>
      <c r="D328" s="4"/>
      <c r="E328" s="4"/>
      <c r="F328" s="4"/>
      <c r="G328" s="118"/>
      <c r="H328" s="118"/>
      <c r="I328" s="118"/>
      <c r="J328" s="325"/>
      <c r="K328" s="4"/>
      <c r="L328" s="4"/>
      <c r="M328" s="4"/>
      <c r="N328" s="4"/>
      <c r="O328" s="4"/>
      <c r="P328" s="4"/>
      <c r="Q328" s="4"/>
      <c r="R328" s="4"/>
      <c r="S328" s="4"/>
      <c r="T328" s="4"/>
      <c r="U328" s="4"/>
      <c r="V328" s="4"/>
      <c r="W328" s="4"/>
      <c r="X328" s="4"/>
      <c r="Y328" s="4"/>
      <c r="Z328" s="4"/>
      <c r="AA328" s="4"/>
      <c r="AB328" s="4"/>
      <c r="AC328" s="4"/>
      <c r="AD328" s="4"/>
      <c r="AE328" s="4"/>
    </row>
    <row r="329">
      <c r="A329" s="4"/>
      <c r="B329" s="4"/>
      <c r="C329" s="4"/>
      <c r="D329" s="4"/>
      <c r="E329" s="4"/>
      <c r="F329" s="4"/>
      <c r="G329" s="118"/>
      <c r="H329" s="118"/>
      <c r="I329" s="118"/>
      <c r="J329" s="325"/>
      <c r="K329" s="4"/>
      <c r="L329" s="4"/>
      <c r="M329" s="4"/>
      <c r="N329" s="4"/>
      <c r="O329" s="4"/>
      <c r="P329" s="4"/>
      <c r="Q329" s="4"/>
      <c r="R329" s="4"/>
      <c r="S329" s="4"/>
      <c r="T329" s="4"/>
      <c r="U329" s="4"/>
      <c r="V329" s="4"/>
      <c r="W329" s="4"/>
      <c r="X329" s="4"/>
      <c r="Y329" s="4"/>
      <c r="Z329" s="4"/>
      <c r="AA329" s="4"/>
      <c r="AB329" s="4"/>
      <c r="AC329" s="4"/>
      <c r="AD329" s="4"/>
      <c r="AE329" s="4"/>
    </row>
    <row r="330">
      <c r="A330" s="4"/>
      <c r="B330" s="4"/>
      <c r="C330" s="4"/>
      <c r="D330" s="4"/>
      <c r="E330" s="4"/>
      <c r="F330" s="4"/>
      <c r="G330" s="118"/>
      <c r="H330" s="118"/>
      <c r="I330" s="118"/>
      <c r="J330" s="325"/>
      <c r="K330" s="4"/>
      <c r="L330" s="4"/>
      <c r="M330" s="4"/>
      <c r="N330" s="4"/>
      <c r="O330" s="4"/>
      <c r="P330" s="4"/>
      <c r="Q330" s="4"/>
      <c r="R330" s="4"/>
      <c r="S330" s="4"/>
      <c r="T330" s="4"/>
      <c r="U330" s="4"/>
      <c r="V330" s="4"/>
      <c r="W330" s="4"/>
      <c r="X330" s="4"/>
      <c r="Y330" s="4"/>
      <c r="Z330" s="4"/>
      <c r="AA330" s="4"/>
      <c r="AB330" s="4"/>
      <c r="AC330" s="4"/>
      <c r="AD330" s="4"/>
      <c r="AE330" s="4"/>
    </row>
    <row r="331">
      <c r="A331" s="4"/>
      <c r="B331" s="4"/>
      <c r="C331" s="4"/>
      <c r="D331" s="4"/>
      <c r="E331" s="4"/>
      <c r="F331" s="4"/>
      <c r="G331" s="118"/>
      <c r="H331" s="118"/>
      <c r="I331" s="118"/>
      <c r="J331" s="325"/>
      <c r="K331" s="4"/>
      <c r="L331" s="4"/>
      <c r="M331" s="4"/>
      <c r="N331" s="4"/>
      <c r="O331" s="4"/>
      <c r="P331" s="4"/>
      <c r="Q331" s="4"/>
      <c r="R331" s="4"/>
      <c r="S331" s="4"/>
      <c r="T331" s="4"/>
      <c r="U331" s="4"/>
      <c r="V331" s="4"/>
      <c r="W331" s="4"/>
      <c r="X331" s="4"/>
      <c r="Y331" s="4"/>
      <c r="Z331" s="4"/>
      <c r="AA331" s="4"/>
      <c r="AB331" s="4"/>
      <c r="AC331" s="4"/>
      <c r="AD331" s="4"/>
      <c r="AE331" s="4"/>
    </row>
    <row r="332">
      <c r="A332" s="4"/>
      <c r="B332" s="4"/>
      <c r="C332" s="4"/>
      <c r="D332" s="4"/>
      <c r="E332" s="4"/>
      <c r="F332" s="4"/>
      <c r="G332" s="118"/>
      <c r="H332" s="118"/>
      <c r="I332" s="118"/>
      <c r="J332" s="325"/>
      <c r="K332" s="4"/>
      <c r="L332" s="4"/>
      <c r="M332" s="4"/>
      <c r="N332" s="4"/>
      <c r="O332" s="4"/>
      <c r="P332" s="4"/>
      <c r="Q332" s="4"/>
      <c r="R332" s="4"/>
      <c r="S332" s="4"/>
      <c r="T332" s="4"/>
      <c r="U332" s="4"/>
      <c r="V332" s="4"/>
      <c r="W332" s="4"/>
      <c r="X332" s="4"/>
      <c r="Y332" s="4"/>
      <c r="Z332" s="4"/>
      <c r="AA332" s="4"/>
      <c r="AB332" s="4"/>
      <c r="AC332" s="4"/>
      <c r="AD332" s="4"/>
      <c r="AE332" s="4"/>
    </row>
    <row r="333">
      <c r="A333" s="4"/>
      <c r="B333" s="4"/>
      <c r="C333" s="4"/>
      <c r="D333" s="4"/>
      <c r="E333" s="4"/>
      <c r="F333" s="4"/>
      <c r="G333" s="118"/>
      <c r="H333" s="118"/>
      <c r="I333" s="118"/>
      <c r="J333" s="325"/>
      <c r="K333" s="4"/>
      <c r="L333" s="4"/>
      <c r="M333" s="4"/>
      <c r="N333" s="4"/>
      <c r="O333" s="4"/>
      <c r="P333" s="4"/>
      <c r="Q333" s="4"/>
      <c r="R333" s="4"/>
      <c r="S333" s="4"/>
      <c r="T333" s="4"/>
      <c r="U333" s="4"/>
      <c r="V333" s="4"/>
      <c r="W333" s="4"/>
      <c r="X333" s="4"/>
      <c r="Y333" s="4"/>
      <c r="Z333" s="4"/>
      <c r="AA333" s="4"/>
      <c r="AB333" s="4"/>
      <c r="AC333" s="4"/>
      <c r="AD333" s="4"/>
      <c r="AE333" s="4"/>
    </row>
    <row r="334">
      <c r="A334" s="4"/>
      <c r="B334" s="4"/>
      <c r="C334" s="4"/>
      <c r="D334" s="4"/>
      <c r="E334" s="4"/>
      <c r="F334" s="4"/>
      <c r="G334" s="118"/>
      <c r="H334" s="118"/>
      <c r="I334" s="118"/>
      <c r="J334" s="325"/>
      <c r="K334" s="4"/>
      <c r="L334" s="4"/>
      <c r="M334" s="4"/>
      <c r="N334" s="4"/>
      <c r="O334" s="4"/>
      <c r="P334" s="4"/>
      <c r="Q334" s="4"/>
      <c r="R334" s="4"/>
      <c r="S334" s="4"/>
      <c r="T334" s="4"/>
      <c r="U334" s="4"/>
      <c r="V334" s="4"/>
      <c r="W334" s="4"/>
      <c r="X334" s="4"/>
      <c r="Y334" s="4"/>
      <c r="Z334" s="4"/>
      <c r="AA334" s="4"/>
      <c r="AB334" s="4"/>
      <c r="AC334" s="4"/>
      <c r="AD334" s="4"/>
      <c r="AE334" s="4"/>
    </row>
    <row r="335">
      <c r="A335" s="4"/>
      <c r="B335" s="4"/>
      <c r="C335" s="4"/>
      <c r="D335" s="4"/>
      <c r="E335" s="4"/>
      <c r="F335" s="4"/>
      <c r="G335" s="118"/>
      <c r="H335" s="118"/>
      <c r="I335" s="118"/>
      <c r="J335" s="325"/>
      <c r="K335" s="4"/>
      <c r="L335" s="4"/>
      <c r="M335" s="4"/>
      <c r="N335" s="4"/>
      <c r="O335" s="4"/>
      <c r="P335" s="4"/>
      <c r="Q335" s="4"/>
      <c r="R335" s="4"/>
      <c r="S335" s="4"/>
      <c r="T335" s="4"/>
      <c r="U335" s="4"/>
      <c r="V335" s="4"/>
      <c r="W335" s="4"/>
      <c r="X335" s="4"/>
      <c r="Y335" s="4"/>
      <c r="Z335" s="4"/>
      <c r="AA335" s="4"/>
      <c r="AB335" s="4"/>
      <c r="AC335" s="4"/>
      <c r="AD335" s="4"/>
      <c r="AE335" s="4"/>
    </row>
    <row r="336">
      <c r="A336" s="4"/>
      <c r="B336" s="4"/>
      <c r="C336" s="4"/>
      <c r="D336" s="4"/>
      <c r="E336" s="4"/>
      <c r="F336" s="4"/>
      <c r="G336" s="118"/>
      <c r="H336" s="118"/>
      <c r="I336" s="118"/>
      <c r="J336" s="325"/>
      <c r="K336" s="4"/>
      <c r="L336" s="4"/>
      <c r="M336" s="4"/>
      <c r="N336" s="4"/>
      <c r="O336" s="4"/>
      <c r="P336" s="4"/>
      <c r="Q336" s="4"/>
      <c r="R336" s="4"/>
      <c r="S336" s="4"/>
      <c r="T336" s="4"/>
      <c r="U336" s="4"/>
      <c r="V336" s="4"/>
      <c r="W336" s="4"/>
      <c r="X336" s="4"/>
      <c r="Y336" s="4"/>
      <c r="Z336" s="4"/>
      <c r="AA336" s="4"/>
      <c r="AB336" s="4"/>
      <c r="AC336" s="4"/>
      <c r="AD336" s="4"/>
      <c r="AE336" s="4"/>
    </row>
    <row r="337">
      <c r="A337" s="4"/>
      <c r="B337" s="4"/>
      <c r="C337" s="4"/>
      <c r="D337" s="4"/>
      <c r="E337" s="4"/>
      <c r="F337" s="4"/>
      <c r="G337" s="118"/>
      <c r="H337" s="118"/>
      <c r="I337" s="118"/>
      <c r="J337" s="325"/>
      <c r="K337" s="4"/>
      <c r="L337" s="4"/>
      <c r="M337" s="4"/>
      <c r="N337" s="4"/>
      <c r="O337" s="4"/>
      <c r="P337" s="4"/>
      <c r="Q337" s="4"/>
      <c r="R337" s="4"/>
      <c r="S337" s="4"/>
      <c r="T337" s="4"/>
      <c r="U337" s="4"/>
      <c r="V337" s="4"/>
      <c r="W337" s="4"/>
      <c r="X337" s="4"/>
      <c r="Y337" s="4"/>
      <c r="Z337" s="4"/>
      <c r="AA337" s="4"/>
      <c r="AB337" s="4"/>
      <c r="AC337" s="4"/>
      <c r="AD337" s="4"/>
      <c r="AE337" s="4"/>
    </row>
    <row r="338">
      <c r="A338" s="4"/>
      <c r="B338" s="4"/>
      <c r="C338" s="4"/>
      <c r="D338" s="4"/>
      <c r="E338" s="4"/>
      <c r="F338" s="4"/>
      <c r="G338" s="118"/>
      <c r="H338" s="118"/>
      <c r="I338" s="118"/>
      <c r="J338" s="325"/>
      <c r="K338" s="4"/>
      <c r="L338" s="4"/>
      <c r="M338" s="4"/>
      <c r="N338" s="4"/>
      <c r="O338" s="4"/>
      <c r="P338" s="4"/>
      <c r="Q338" s="4"/>
      <c r="R338" s="4"/>
      <c r="S338" s="4"/>
      <c r="T338" s="4"/>
      <c r="U338" s="4"/>
      <c r="V338" s="4"/>
      <c r="W338" s="4"/>
      <c r="X338" s="4"/>
      <c r="Y338" s="4"/>
      <c r="Z338" s="4"/>
      <c r="AA338" s="4"/>
      <c r="AB338" s="4"/>
      <c r="AC338" s="4"/>
      <c r="AD338" s="4"/>
      <c r="AE338" s="4"/>
    </row>
    <row r="339">
      <c r="A339" s="4"/>
      <c r="B339" s="4"/>
      <c r="C339" s="4"/>
      <c r="D339" s="4"/>
      <c r="E339" s="4"/>
      <c r="F339" s="4"/>
      <c r="G339" s="118"/>
      <c r="H339" s="118"/>
      <c r="I339" s="118"/>
      <c r="J339" s="325"/>
      <c r="K339" s="4"/>
      <c r="L339" s="4"/>
      <c r="M339" s="4"/>
      <c r="N339" s="4"/>
      <c r="O339" s="4"/>
      <c r="P339" s="4"/>
      <c r="Q339" s="4"/>
      <c r="R339" s="4"/>
      <c r="S339" s="4"/>
      <c r="T339" s="4"/>
      <c r="U339" s="4"/>
      <c r="V339" s="4"/>
      <c r="W339" s="4"/>
      <c r="X339" s="4"/>
      <c r="Y339" s="4"/>
      <c r="Z339" s="4"/>
      <c r="AA339" s="4"/>
      <c r="AB339" s="4"/>
      <c r="AC339" s="4"/>
      <c r="AD339" s="4"/>
      <c r="AE339" s="4"/>
    </row>
    <row r="340">
      <c r="A340" s="4"/>
      <c r="B340" s="4"/>
      <c r="C340" s="4"/>
      <c r="D340" s="4"/>
      <c r="E340" s="4"/>
      <c r="F340" s="4"/>
      <c r="G340" s="118"/>
      <c r="H340" s="118"/>
      <c r="I340" s="118"/>
      <c r="J340" s="325"/>
      <c r="K340" s="4"/>
      <c r="L340" s="4"/>
      <c r="M340" s="4"/>
      <c r="N340" s="4"/>
      <c r="O340" s="4"/>
      <c r="P340" s="4"/>
      <c r="Q340" s="4"/>
      <c r="R340" s="4"/>
      <c r="S340" s="4"/>
      <c r="T340" s="4"/>
      <c r="U340" s="4"/>
      <c r="V340" s="4"/>
      <c r="W340" s="4"/>
      <c r="X340" s="4"/>
      <c r="Y340" s="4"/>
      <c r="Z340" s="4"/>
      <c r="AA340" s="4"/>
      <c r="AB340" s="4"/>
      <c r="AC340" s="4"/>
      <c r="AD340" s="4"/>
      <c r="AE340" s="4"/>
    </row>
    <row r="341">
      <c r="A341" s="4"/>
      <c r="B341" s="4"/>
      <c r="C341" s="4"/>
      <c r="D341" s="4"/>
      <c r="E341" s="4"/>
      <c r="F341" s="4"/>
      <c r="G341" s="118"/>
      <c r="H341" s="118"/>
      <c r="I341" s="118"/>
      <c r="J341" s="325"/>
      <c r="K341" s="4"/>
      <c r="L341" s="4"/>
      <c r="M341" s="4"/>
      <c r="N341" s="4"/>
      <c r="O341" s="4"/>
      <c r="P341" s="4"/>
      <c r="Q341" s="4"/>
      <c r="R341" s="4"/>
      <c r="S341" s="4"/>
      <c r="T341" s="4"/>
      <c r="U341" s="4"/>
      <c r="V341" s="4"/>
      <c r="W341" s="4"/>
      <c r="X341" s="4"/>
      <c r="Y341" s="4"/>
      <c r="Z341" s="4"/>
      <c r="AA341" s="4"/>
      <c r="AB341" s="4"/>
      <c r="AC341" s="4"/>
      <c r="AD341" s="4"/>
      <c r="AE341" s="4"/>
    </row>
    <row r="342">
      <c r="A342" s="4"/>
      <c r="B342" s="4"/>
      <c r="C342" s="4"/>
      <c r="D342" s="4"/>
      <c r="E342" s="4"/>
      <c r="F342" s="4"/>
      <c r="G342" s="118"/>
      <c r="H342" s="118"/>
      <c r="I342" s="118"/>
      <c r="J342" s="325"/>
      <c r="K342" s="4"/>
      <c r="L342" s="4"/>
      <c r="M342" s="4"/>
      <c r="N342" s="4"/>
      <c r="O342" s="4"/>
      <c r="P342" s="4"/>
      <c r="Q342" s="4"/>
      <c r="R342" s="4"/>
      <c r="S342" s="4"/>
      <c r="T342" s="4"/>
      <c r="U342" s="4"/>
      <c r="V342" s="4"/>
      <c r="W342" s="4"/>
      <c r="X342" s="4"/>
      <c r="Y342" s="4"/>
      <c r="Z342" s="4"/>
      <c r="AA342" s="4"/>
      <c r="AB342" s="4"/>
      <c r="AC342" s="4"/>
      <c r="AD342" s="4"/>
      <c r="AE342" s="4"/>
    </row>
    <row r="343">
      <c r="A343" s="4"/>
      <c r="B343" s="4"/>
      <c r="C343" s="4"/>
      <c r="D343" s="4"/>
      <c r="E343" s="4"/>
      <c r="F343" s="4"/>
      <c r="G343" s="118"/>
      <c r="H343" s="118"/>
      <c r="I343" s="118"/>
      <c r="J343" s="325"/>
      <c r="K343" s="4"/>
      <c r="L343" s="4"/>
      <c r="M343" s="4"/>
      <c r="N343" s="4"/>
      <c r="O343" s="4"/>
      <c r="P343" s="4"/>
      <c r="Q343" s="4"/>
      <c r="R343" s="4"/>
      <c r="S343" s="4"/>
      <c r="T343" s="4"/>
      <c r="U343" s="4"/>
      <c r="V343" s="4"/>
      <c r="W343" s="4"/>
      <c r="X343" s="4"/>
      <c r="Y343" s="4"/>
      <c r="Z343" s="4"/>
      <c r="AA343" s="4"/>
      <c r="AB343" s="4"/>
      <c r="AC343" s="4"/>
      <c r="AD343" s="4"/>
      <c r="AE343" s="4"/>
    </row>
    <row r="344">
      <c r="A344" s="4"/>
      <c r="B344" s="4"/>
      <c r="C344" s="4"/>
      <c r="D344" s="4"/>
      <c r="E344" s="4"/>
      <c r="F344" s="4"/>
      <c r="G344" s="118"/>
      <c r="H344" s="118"/>
      <c r="I344" s="118"/>
      <c r="J344" s="325"/>
      <c r="K344" s="4"/>
      <c r="L344" s="4"/>
      <c r="M344" s="4"/>
      <c r="N344" s="4"/>
      <c r="O344" s="4"/>
      <c r="P344" s="4"/>
      <c r="Q344" s="4"/>
      <c r="R344" s="4"/>
      <c r="S344" s="4"/>
      <c r="T344" s="4"/>
      <c r="U344" s="4"/>
      <c r="V344" s="4"/>
      <c r="W344" s="4"/>
      <c r="X344" s="4"/>
      <c r="Y344" s="4"/>
      <c r="Z344" s="4"/>
      <c r="AA344" s="4"/>
      <c r="AB344" s="4"/>
      <c r="AC344" s="4"/>
      <c r="AD344" s="4"/>
      <c r="AE344" s="4"/>
    </row>
    <row r="345">
      <c r="A345" s="4"/>
      <c r="B345" s="4"/>
      <c r="C345" s="4"/>
      <c r="D345" s="4"/>
      <c r="E345" s="4"/>
      <c r="F345" s="4"/>
      <c r="G345" s="118"/>
      <c r="H345" s="118"/>
      <c r="I345" s="118"/>
      <c r="J345" s="325"/>
      <c r="K345" s="4"/>
      <c r="L345" s="4"/>
      <c r="M345" s="4"/>
      <c r="N345" s="4"/>
      <c r="O345" s="4"/>
      <c r="P345" s="4"/>
      <c r="Q345" s="4"/>
      <c r="R345" s="4"/>
      <c r="S345" s="4"/>
      <c r="T345" s="4"/>
      <c r="U345" s="4"/>
      <c r="V345" s="4"/>
      <c r="W345" s="4"/>
      <c r="X345" s="4"/>
      <c r="Y345" s="4"/>
      <c r="Z345" s="4"/>
      <c r="AA345" s="4"/>
      <c r="AB345" s="4"/>
      <c r="AC345" s="4"/>
      <c r="AD345" s="4"/>
      <c r="AE345" s="4"/>
    </row>
    <row r="346">
      <c r="A346" s="4"/>
      <c r="B346" s="4"/>
      <c r="C346" s="4"/>
      <c r="D346" s="4"/>
      <c r="E346" s="4"/>
      <c r="F346" s="4"/>
      <c r="G346" s="118"/>
      <c r="H346" s="118"/>
      <c r="I346" s="118"/>
      <c r="J346" s="325"/>
      <c r="K346" s="4"/>
      <c r="L346" s="4"/>
      <c r="M346" s="4"/>
      <c r="N346" s="4"/>
      <c r="O346" s="4"/>
      <c r="P346" s="4"/>
      <c r="Q346" s="4"/>
      <c r="R346" s="4"/>
      <c r="S346" s="4"/>
      <c r="T346" s="4"/>
      <c r="U346" s="4"/>
      <c r="V346" s="4"/>
      <c r="W346" s="4"/>
      <c r="X346" s="4"/>
      <c r="Y346" s="4"/>
      <c r="Z346" s="4"/>
      <c r="AA346" s="4"/>
      <c r="AB346" s="4"/>
      <c r="AC346" s="4"/>
      <c r="AD346" s="4"/>
      <c r="AE346" s="4"/>
    </row>
    <row r="347">
      <c r="A347" s="4"/>
      <c r="B347" s="4"/>
      <c r="C347" s="4"/>
      <c r="D347" s="4"/>
      <c r="E347" s="4"/>
      <c r="F347" s="4"/>
      <c r="G347" s="118"/>
      <c r="H347" s="118"/>
      <c r="I347" s="118"/>
      <c r="J347" s="325"/>
      <c r="K347" s="4"/>
      <c r="L347" s="4"/>
      <c r="M347" s="4"/>
      <c r="N347" s="4"/>
      <c r="O347" s="4"/>
      <c r="P347" s="4"/>
      <c r="Q347" s="4"/>
      <c r="R347" s="4"/>
      <c r="S347" s="4"/>
      <c r="T347" s="4"/>
      <c r="U347" s="4"/>
      <c r="V347" s="4"/>
      <c r="W347" s="4"/>
      <c r="X347" s="4"/>
      <c r="Y347" s="4"/>
      <c r="Z347" s="4"/>
      <c r="AA347" s="4"/>
      <c r="AB347" s="4"/>
      <c r="AC347" s="4"/>
      <c r="AD347" s="4"/>
      <c r="AE347" s="4"/>
    </row>
    <row r="348">
      <c r="A348" s="4"/>
      <c r="B348" s="4"/>
      <c r="C348" s="4"/>
      <c r="D348" s="4"/>
      <c r="E348" s="4"/>
      <c r="F348" s="4"/>
      <c r="G348" s="118"/>
      <c r="H348" s="118"/>
      <c r="I348" s="118"/>
      <c r="J348" s="325"/>
      <c r="K348" s="4"/>
      <c r="L348" s="4"/>
      <c r="M348" s="4"/>
      <c r="N348" s="4"/>
      <c r="O348" s="4"/>
      <c r="P348" s="4"/>
      <c r="Q348" s="4"/>
      <c r="R348" s="4"/>
      <c r="S348" s="4"/>
      <c r="T348" s="4"/>
      <c r="U348" s="4"/>
      <c r="V348" s="4"/>
      <c r="W348" s="4"/>
      <c r="X348" s="4"/>
      <c r="Y348" s="4"/>
      <c r="Z348" s="4"/>
      <c r="AA348" s="4"/>
      <c r="AB348" s="4"/>
      <c r="AC348" s="4"/>
      <c r="AD348" s="4"/>
      <c r="AE348" s="4"/>
    </row>
    <row r="349">
      <c r="A349" s="4"/>
      <c r="B349" s="4"/>
      <c r="C349" s="4"/>
      <c r="D349" s="4"/>
      <c r="E349" s="4"/>
      <c r="F349" s="4"/>
      <c r="G349" s="118"/>
      <c r="H349" s="118"/>
      <c r="I349" s="118"/>
      <c r="J349" s="325"/>
      <c r="K349" s="4"/>
      <c r="L349" s="4"/>
      <c r="M349" s="4"/>
      <c r="N349" s="4"/>
      <c r="O349" s="4"/>
      <c r="P349" s="4"/>
      <c r="Q349" s="4"/>
      <c r="R349" s="4"/>
      <c r="S349" s="4"/>
      <c r="T349" s="4"/>
      <c r="U349" s="4"/>
      <c r="V349" s="4"/>
      <c r="W349" s="4"/>
      <c r="X349" s="4"/>
      <c r="Y349" s="4"/>
      <c r="Z349" s="4"/>
      <c r="AA349" s="4"/>
      <c r="AB349" s="4"/>
      <c r="AC349" s="4"/>
      <c r="AD349" s="4"/>
      <c r="AE349" s="4"/>
    </row>
    <row r="350">
      <c r="A350" s="4"/>
      <c r="B350" s="4"/>
      <c r="C350" s="4"/>
      <c r="D350" s="4"/>
      <c r="E350" s="4"/>
      <c r="F350" s="4"/>
      <c r="G350" s="118"/>
      <c r="H350" s="118"/>
      <c r="I350" s="118"/>
      <c r="J350" s="325"/>
      <c r="K350" s="4"/>
      <c r="L350" s="4"/>
      <c r="M350" s="4"/>
      <c r="N350" s="4"/>
      <c r="O350" s="4"/>
      <c r="P350" s="4"/>
      <c r="Q350" s="4"/>
      <c r="R350" s="4"/>
      <c r="S350" s="4"/>
      <c r="T350" s="4"/>
      <c r="U350" s="4"/>
      <c r="V350" s="4"/>
      <c r="W350" s="4"/>
      <c r="X350" s="4"/>
      <c r="Y350" s="4"/>
      <c r="Z350" s="4"/>
      <c r="AA350" s="4"/>
      <c r="AB350" s="4"/>
      <c r="AC350" s="4"/>
      <c r="AD350" s="4"/>
      <c r="AE350" s="4"/>
    </row>
    <row r="351">
      <c r="A351" s="4"/>
      <c r="B351" s="4"/>
      <c r="C351" s="4"/>
      <c r="D351" s="4"/>
      <c r="E351" s="4"/>
      <c r="F351" s="4"/>
      <c r="G351" s="118"/>
      <c r="H351" s="118"/>
      <c r="I351" s="118"/>
      <c r="J351" s="325"/>
      <c r="K351" s="4"/>
      <c r="L351" s="4"/>
      <c r="M351" s="4"/>
      <c r="N351" s="4"/>
      <c r="O351" s="4"/>
      <c r="P351" s="4"/>
      <c r="Q351" s="4"/>
      <c r="R351" s="4"/>
      <c r="S351" s="4"/>
      <c r="T351" s="4"/>
      <c r="U351" s="4"/>
      <c r="V351" s="4"/>
      <c r="W351" s="4"/>
      <c r="X351" s="4"/>
      <c r="Y351" s="4"/>
      <c r="Z351" s="4"/>
      <c r="AA351" s="4"/>
      <c r="AB351" s="4"/>
      <c r="AC351" s="4"/>
      <c r="AD351" s="4"/>
      <c r="AE351" s="4"/>
    </row>
    <row r="352">
      <c r="A352" s="4"/>
      <c r="B352" s="4"/>
      <c r="C352" s="4"/>
      <c r="D352" s="4"/>
      <c r="E352" s="4"/>
      <c r="F352" s="4"/>
      <c r="G352" s="118"/>
      <c r="H352" s="118"/>
      <c r="I352" s="118"/>
      <c r="J352" s="325"/>
      <c r="K352" s="4"/>
      <c r="L352" s="4"/>
      <c r="M352" s="4"/>
      <c r="N352" s="4"/>
      <c r="O352" s="4"/>
      <c r="P352" s="4"/>
      <c r="Q352" s="4"/>
      <c r="R352" s="4"/>
      <c r="S352" s="4"/>
      <c r="T352" s="4"/>
      <c r="U352" s="4"/>
      <c r="V352" s="4"/>
      <c r="W352" s="4"/>
      <c r="X352" s="4"/>
      <c r="Y352" s="4"/>
      <c r="Z352" s="4"/>
      <c r="AA352" s="4"/>
      <c r="AB352" s="4"/>
      <c r="AC352" s="4"/>
      <c r="AD352" s="4"/>
      <c r="AE352" s="4"/>
    </row>
    <row r="353">
      <c r="A353" s="4"/>
      <c r="B353" s="4"/>
      <c r="C353" s="4"/>
      <c r="D353" s="4"/>
      <c r="E353" s="4"/>
      <c r="F353" s="4"/>
      <c r="G353" s="118"/>
      <c r="H353" s="118"/>
      <c r="I353" s="118"/>
      <c r="J353" s="325"/>
      <c r="K353" s="4"/>
      <c r="L353" s="4"/>
      <c r="M353" s="4"/>
      <c r="N353" s="4"/>
      <c r="O353" s="4"/>
      <c r="P353" s="4"/>
      <c r="Q353" s="4"/>
      <c r="R353" s="4"/>
      <c r="S353" s="4"/>
      <c r="T353" s="4"/>
      <c r="U353" s="4"/>
      <c r="V353" s="4"/>
      <c r="W353" s="4"/>
      <c r="X353" s="4"/>
      <c r="Y353" s="4"/>
      <c r="Z353" s="4"/>
      <c r="AA353" s="4"/>
      <c r="AB353" s="4"/>
      <c r="AC353" s="4"/>
      <c r="AD353" s="4"/>
      <c r="AE353" s="4"/>
    </row>
    <row r="354">
      <c r="A354" s="4"/>
      <c r="B354" s="4"/>
      <c r="C354" s="4"/>
      <c r="D354" s="4"/>
      <c r="E354" s="4"/>
      <c r="F354" s="4"/>
      <c r="G354" s="118"/>
      <c r="H354" s="118"/>
      <c r="I354" s="118"/>
      <c r="J354" s="325"/>
      <c r="K354" s="4"/>
      <c r="L354" s="4"/>
      <c r="M354" s="4"/>
      <c r="N354" s="4"/>
      <c r="O354" s="4"/>
      <c r="P354" s="4"/>
      <c r="Q354" s="4"/>
      <c r="R354" s="4"/>
      <c r="S354" s="4"/>
      <c r="T354" s="4"/>
      <c r="U354" s="4"/>
      <c r="V354" s="4"/>
      <c r="W354" s="4"/>
      <c r="X354" s="4"/>
      <c r="Y354" s="4"/>
      <c r="Z354" s="4"/>
      <c r="AA354" s="4"/>
      <c r="AB354" s="4"/>
      <c r="AC354" s="4"/>
      <c r="AD354" s="4"/>
      <c r="AE354" s="4"/>
    </row>
    <row r="355">
      <c r="A355" s="4"/>
      <c r="B355" s="4"/>
      <c r="C355" s="4"/>
      <c r="D355" s="4"/>
      <c r="E355" s="4"/>
      <c r="F355" s="4"/>
      <c r="G355" s="118"/>
      <c r="H355" s="118"/>
      <c r="I355" s="118"/>
      <c r="J355" s="325"/>
      <c r="K355" s="4"/>
      <c r="L355" s="4"/>
      <c r="M355" s="4"/>
      <c r="N355" s="4"/>
      <c r="O355" s="4"/>
      <c r="P355" s="4"/>
      <c r="Q355" s="4"/>
      <c r="R355" s="4"/>
      <c r="S355" s="4"/>
      <c r="T355" s="4"/>
      <c r="U355" s="4"/>
      <c r="V355" s="4"/>
      <c r="W355" s="4"/>
      <c r="X355" s="4"/>
      <c r="Y355" s="4"/>
      <c r="Z355" s="4"/>
      <c r="AA355" s="4"/>
      <c r="AB355" s="4"/>
      <c r="AC355" s="4"/>
      <c r="AD355" s="4"/>
      <c r="AE355" s="4"/>
    </row>
    <row r="356">
      <c r="A356" s="4"/>
      <c r="B356" s="4"/>
      <c r="C356" s="4"/>
      <c r="D356" s="4"/>
      <c r="E356" s="4"/>
      <c r="F356" s="4"/>
      <c r="G356" s="118"/>
      <c r="H356" s="118"/>
      <c r="I356" s="118"/>
      <c r="J356" s="325"/>
      <c r="K356" s="4"/>
      <c r="L356" s="4"/>
      <c r="M356" s="4"/>
      <c r="N356" s="4"/>
      <c r="O356" s="4"/>
      <c r="P356" s="4"/>
      <c r="Q356" s="4"/>
      <c r="R356" s="4"/>
      <c r="S356" s="4"/>
      <c r="T356" s="4"/>
      <c r="U356" s="4"/>
      <c r="V356" s="4"/>
      <c r="W356" s="4"/>
      <c r="X356" s="4"/>
      <c r="Y356" s="4"/>
      <c r="Z356" s="4"/>
      <c r="AA356" s="4"/>
      <c r="AB356" s="4"/>
      <c r="AC356" s="4"/>
      <c r="AD356" s="4"/>
      <c r="AE356" s="4"/>
    </row>
    <row r="357">
      <c r="A357" s="4"/>
      <c r="B357" s="4"/>
      <c r="C357" s="4"/>
      <c r="D357" s="4"/>
      <c r="E357" s="4"/>
      <c r="F357" s="4"/>
      <c r="G357" s="118"/>
      <c r="H357" s="118"/>
      <c r="I357" s="118"/>
      <c r="J357" s="325"/>
      <c r="K357" s="4"/>
      <c r="L357" s="4"/>
      <c r="M357" s="4"/>
      <c r="N357" s="4"/>
      <c r="O357" s="4"/>
      <c r="P357" s="4"/>
      <c r="Q357" s="4"/>
      <c r="R357" s="4"/>
      <c r="S357" s="4"/>
      <c r="T357" s="4"/>
      <c r="U357" s="4"/>
      <c r="V357" s="4"/>
      <c r="W357" s="4"/>
      <c r="X357" s="4"/>
      <c r="Y357" s="4"/>
      <c r="Z357" s="4"/>
      <c r="AA357" s="4"/>
      <c r="AB357" s="4"/>
      <c r="AC357" s="4"/>
      <c r="AD357" s="4"/>
      <c r="AE357" s="4"/>
    </row>
    <row r="358">
      <c r="A358" s="4"/>
      <c r="B358" s="4"/>
      <c r="C358" s="4"/>
      <c r="D358" s="4"/>
      <c r="E358" s="4"/>
      <c r="F358" s="4"/>
      <c r="G358" s="118"/>
      <c r="H358" s="118"/>
      <c r="I358" s="118"/>
      <c r="J358" s="325"/>
      <c r="K358" s="4"/>
      <c r="L358" s="4"/>
      <c r="M358" s="4"/>
      <c r="N358" s="4"/>
      <c r="O358" s="4"/>
      <c r="P358" s="4"/>
      <c r="Q358" s="4"/>
      <c r="R358" s="4"/>
      <c r="S358" s="4"/>
      <c r="T358" s="4"/>
      <c r="U358" s="4"/>
      <c r="V358" s="4"/>
      <c r="W358" s="4"/>
      <c r="X358" s="4"/>
      <c r="Y358" s="4"/>
      <c r="Z358" s="4"/>
      <c r="AA358" s="4"/>
      <c r="AB358" s="4"/>
      <c r="AC358" s="4"/>
      <c r="AD358" s="4"/>
      <c r="AE358" s="4"/>
    </row>
    <row r="359">
      <c r="A359" s="4"/>
      <c r="B359" s="4"/>
      <c r="C359" s="4"/>
      <c r="D359" s="4"/>
      <c r="E359" s="4"/>
      <c r="F359" s="4"/>
      <c r="G359" s="118"/>
      <c r="H359" s="118"/>
      <c r="I359" s="118"/>
      <c r="J359" s="325"/>
      <c r="K359" s="4"/>
      <c r="L359" s="4"/>
      <c r="M359" s="4"/>
      <c r="N359" s="4"/>
      <c r="O359" s="4"/>
      <c r="P359" s="4"/>
      <c r="Q359" s="4"/>
      <c r="R359" s="4"/>
      <c r="S359" s="4"/>
      <c r="T359" s="4"/>
      <c r="U359" s="4"/>
      <c r="V359" s="4"/>
      <c r="W359" s="4"/>
      <c r="X359" s="4"/>
      <c r="Y359" s="4"/>
      <c r="Z359" s="4"/>
      <c r="AA359" s="4"/>
      <c r="AB359" s="4"/>
      <c r="AC359" s="4"/>
      <c r="AD359" s="4"/>
      <c r="AE359" s="4"/>
    </row>
    <row r="360">
      <c r="A360" s="4"/>
      <c r="B360" s="4"/>
      <c r="C360" s="4"/>
      <c r="D360" s="4"/>
      <c r="E360" s="4"/>
      <c r="F360" s="4"/>
      <c r="G360" s="118"/>
      <c r="H360" s="118"/>
      <c r="I360" s="118"/>
      <c r="J360" s="325"/>
      <c r="K360" s="4"/>
      <c r="L360" s="4"/>
      <c r="M360" s="4"/>
      <c r="N360" s="4"/>
      <c r="O360" s="4"/>
      <c r="P360" s="4"/>
      <c r="Q360" s="4"/>
      <c r="R360" s="4"/>
      <c r="S360" s="4"/>
      <c r="T360" s="4"/>
      <c r="U360" s="4"/>
      <c r="V360" s="4"/>
      <c r="W360" s="4"/>
      <c r="X360" s="4"/>
      <c r="Y360" s="4"/>
      <c r="Z360" s="4"/>
      <c r="AA360" s="4"/>
      <c r="AB360" s="4"/>
      <c r="AC360" s="4"/>
      <c r="AD360" s="4"/>
      <c r="AE360" s="4"/>
    </row>
    <row r="361">
      <c r="A361" s="4"/>
      <c r="B361" s="4"/>
      <c r="C361" s="4"/>
      <c r="D361" s="4"/>
      <c r="E361" s="4"/>
      <c r="F361" s="4"/>
      <c r="G361" s="118"/>
      <c r="H361" s="118"/>
      <c r="I361" s="118"/>
      <c r="J361" s="325"/>
      <c r="K361" s="4"/>
      <c r="L361" s="4"/>
      <c r="M361" s="4"/>
      <c r="N361" s="4"/>
      <c r="O361" s="4"/>
      <c r="P361" s="4"/>
      <c r="Q361" s="4"/>
      <c r="R361" s="4"/>
      <c r="S361" s="4"/>
      <c r="T361" s="4"/>
      <c r="U361" s="4"/>
      <c r="V361" s="4"/>
      <c r="W361" s="4"/>
      <c r="X361" s="4"/>
      <c r="Y361" s="4"/>
      <c r="Z361" s="4"/>
      <c r="AA361" s="4"/>
      <c r="AB361" s="4"/>
      <c r="AC361" s="4"/>
      <c r="AD361" s="4"/>
      <c r="AE361" s="4"/>
    </row>
    <row r="362">
      <c r="A362" s="4"/>
      <c r="B362" s="4"/>
      <c r="C362" s="4"/>
      <c r="D362" s="4"/>
      <c r="E362" s="4"/>
      <c r="F362" s="4"/>
      <c r="G362" s="118"/>
      <c r="H362" s="118"/>
      <c r="I362" s="118"/>
      <c r="J362" s="325"/>
      <c r="K362" s="4"/>
      <c r="L362" s="4"/>
      <c r="M362" s="4"/>
      <c r="N362" s="4"/>
      <c r="O362" s="4"/>
      <c r="P362" s="4"/>
      <c r="Q362" s="4"/>
      <c r="R362" s="4"/>
      <c r="S362" s="4"/>
      <c r="T362" s="4"/>
      <c r="U362" s="4"/>
      <c r="V362" s="4"/>
      <c r="W362" s="4"/>
      <c r="X362" s="4"/>
      <c r="Y362" s="4"/>
      <c r="Z362" s="4"/>
      <c r="AA362" s="4"/>
      <c r="AB362" s="4"/>
      <c r="AC362" s="4"/>
      <c r="AD362" s="4"/>
      <c r="AE362" s="4"/>
    </row>
    <row r="363">
      <c r="A363" s="4"/>
      <c r="B363" s="4"/>
      <c r="C363" s="4"/>
      <c r="D363" s="4"/>
      <c r="E363" s="4"/>
      <c r="F363" s="4"/>
      <c r="G363" s="118"/>
      <c r="H363" s="118"/>
      <c r="I363" s="118"/>
      <c r="J363" s="325"/>
      <c r="K363" s="4"/>
      <c r="L363" s="4"/>
      <c r="M363" s="4"/>
      <c r="N363" s="4"/>
      <c r="O363" s="4"/>
      <c r="P363" s="4"/>
      <c r="Q363" s="4"/>
      <c r="R363" s="4"/>
      <c r="S363" s="4"/>
      <c r="T363" s="4"/>
      <c r="U363" s="4"/>
      <c r="V363" s="4"/>
      <c r="W363" s="4"/>
      <c r="X363" s="4"/>
      <c r="Y363" s="4"/>
      <c r="Z363" s="4"/>
      <c r="AA363" s="4"/>
      <c r="AB363" s="4"/>
      <c r="AC363" s="4"/>
      <c r="AD363" s="4"/>
      <c r="AE363" s="4"/>
    </row>
    <row r="364">
      <c r="A364" s="4"/>
      <c r="B364" s="4"/>
      <c r="C364" s="4"/>
      <c r="D364" s="4"/>
      <c r="E364" s="4"/>
      <c r="F364" s="4"/>
      <c r="G364" s="118"/>
      <c r="H364" s="118"/>
      <c r="I364" s="118"/>
      <c r="J364" s="325"/>
      <c r="K364" s="4"/>
      <c r="L364" s="4"/>
      <c r="M364" s="4"/>
      <c r="N364" s="4"/>
      <c r="O364" s="4"/>
      <c r="P364" s="4"/>
      <c r="Q364" s="4"/>
      <c r="R364" s="4"/>
      <c r="S364" s="4"/>
      <c r="T364" s="4"/>
      <c r="U364" s="4"/>
      <c r="V364" s="4"/>
      <c r="W364" s="4"/>
      <c r="X364" s="4"/>
      <c r="Y364" s="4"/>
      <c r="Z364" s="4"/>
      <c r="AA364" s="4"/>
      <c r="AB364" s="4"/>
      <c r="AC364" s="4"/>
      <c r="AD364" s="4"/>
      <c r="AE364" s="4"/>
    </row>
    <row r="365">
      <c r="A365" s="4"/>
      <c r="B365" s="4"/>
      <c r="C365" s="4"/>
      <c r="D365" s="4"/>
      <c r="E365" s="4"/>
      <c r="F365" s="4"/>
      <c r="G365" s="118"/>
      <c r="H365" s="118"/>
      <c r="I365" s="118"/>
      <c r="J365" s="325"/>
      <c r="K365" s="4"/>
      <c r="L365" s="4"/>
      <c r="M365" s="4"/>
      <c r="N365" s="4"/>
      <c r="O365" s="4"/>
      <c r="P365" s="4"/>
      <c r="Q365" s="4"/>
      <c r="R365" s="4"/>
      <c r="S365" s="4"/>
      <c r="T365" s="4"/>
      <c r="U365" s="4"/>
      <c r="V365" s="4"/>
      <c r="W365" s="4"/>
      <c r="X365" s="4"/>
      <c r="Y365" s="4"/>
      <c r="Z365" s="4"/>
      <c r="AA365" s="4"/>
      <c r="AB365" s="4"/>
      <c r="AC365" s="4"/>
      <c r="AD365" s="4"/>
      <c r="AE365" s="4"/>
    </row>
    <row r="366">
      <c r="A366" s="4"/>
      <c r="B366" s="4"/>
      <c r="C366" s="4"/>
      <c r="D366" s="4"/>
      <c r="E366" s="4"/>
      <c r="F366" s="4"/>
      <c r="G366" s="118"/>
      <c r="H366" s="118"/>
      <c r="I366" s="118"/>
      <c r="J366" s="325"/>
      <c r="K366" s="4"/>
      <c r="L366" s="4"/>
      <c r="M366" s="4"/>
      <c r="N366" s="4"/>
      <c r="O366" s="4"/>
      <c r="P366" s="4"/>
      <c r="Q366" s="4"/>
      <c r="R366" s="4"/>
      <c r="S366" s="4"/>
      <c r="T366" s="4"/>
      <c r="U366" s="4"/>
      <c r="V366" s="4"/>
      <c r="W366" s="4"/>
      <c r="X366" s="4"/>
      <c r="Y366" s="4"/>
      <c r="Z366" s="4"/>
      <c r="AA366" s="4"/>
      <c r="AB366" s="4"/>
      <c r="AC366" s="4"/>
      <c r="AD366" s="4"/>
      <c r="AE366" s="4"/>
    </row>
    <row r="367">
      <c r="A367" s="4"/>
      <c r="B367" s="4"/>
      <c r="C367" s="4"/>
      <c r="D367" s="4"/>
      <c r="E367" s="4"/>
      <c r="F367" s="4"/>
      <c r="G367" s="118"/>
      <c r="H367" s="118"/>
      <c r="I367" s="118"/>
      <c r="J367" s="325"/>
      <c r="K367" s="4"/>
      <c r="L367" s="4"/>
      <c r="M367" s="4"/>
      <c r="N367" s="4"/>
      <c r="O367" s="4"/>
      <c r="P367" s="4"/>
      <c r="Q367" s="4"/>
      <c r="R367" s="4"/>
      <c r="S367" s="4"/>
      <c r="T367" s="4"/>
      <c r="U367" s="4"/>
      <c r="V367" s="4"/>
      <c r="W367" s="4"/>
      <c r="X367" s="4"/>
      <c r="Y367" s="4"/>
      <c r="Z367" s="4"/>
      <c r="AA367" s="4"/>
      <c r="AB367" s="4"/>
      <c r="AC367" s="4"/>
      <c r="AD367" s="4"/>
      <c r="AE367" s="4"/>
    </row>
    <row r="368">
      <c r="A368" s="4"/>
      <c r="B368" s="4"/>
      <c r="C368" s="4"/>
      <c r="D368" s="4"/>
      <c r="E368" s="4"/>
      <c r="F368" s="4"/>
      <c r="G368" s="118"/>
      <c r="H368" s="118"/>
      <c r="I368" s="118"/>
      <c r="J368" s="325"/>
      <c r="K368" s="4"/>
      <c r="L368" s="4"/>
      <c r="M368" s="4"/>
      <c r="N368" s="4"/>
      <c r="O368" s="4"/>
      <c r="P368" s="4"/>
      <c r="Q368" s="4"/>
      <c r="R368" s="4"/>
      <c r="S368" s="4"/>
      <c r="T368" s="4"/>
      <c r="U368" s="4"/>
      <c r="V368" s="4"/>
      <c r="W368" s="4"/>
      <c r="X368" s="4"/>
      <c r="Y368" s="4"/>
      <c r="Z368" s="4"/>
      <c r="AA368" s="4"/>
      <c r="AB368" s="4"/>
      <c r="AC368" s="4"/>
      <c r="AD368" s="4"/>
      <c r="AE368" s="4"/>
    </row>
    <row r="369">
      <c r="A369" s="4"/>
      <c r="B369" s="4"/>
      <c r="C369" s="4"/>
      <c r="D369" s="4"/>
      <c r="E369" s="4"/>
      <c r="F369" s="4"/>
      <c r="G369" s="118"/>
      <c r="H369" s="118"/>
      <c r="I369" s="118"/>
      <c r="J369" s="325"/>
      <c r="K369" s="4"/>
      <c r="L369" s="4"/>
      <c r="M369" s="4"/>
      <c r="N369" s="4"/>
      <c r="O369" s="4"/>
      <c r="P369" s="4"/>
      <c r="Q369" s="4"/>
      <c r="R369" s="4"/>
      <c r="S369" s="4"/>
      <c r="T369" s="4"/>
      <c r="U369" s="4"/>
      <c r="V369" s="4"/>
      <c r="W369" s="4"/>
      <c r="X369" s="4"/>
      <c r="Y369" s="4"/>
      <c r="Z369" s="4"/>
      <c r="AA369" s="4"/>
      <c r="AB369" s="4"/>
      <c r="AC369" s="4"/>
      <c r="AD369" s="4"/>
      <c r="AE369" s="4"/>
    </row>
    <row r="370">
      <c r="A370" s="4"/>
      <c r="B370" s="4"/>
      <c r="C370" s="4"/>
      <c r="D370" s="4"/>
      <c r="E370" s="4"/>
      <c r="F370" s="4"/>
      <c r="G370" s="118"/>
      <c r="H370" s="118"/>
      <c r="I370" s="118"/>
      <c r="J370" s="325"/>
      <c r="K370" s="4"/>
      <c r="L370" s="4"/>
      <c r="M370" s="4"/>
      <c r="N370" s="4"/>
      <c r="O370" s="4"/>
      <c r="P370" s="4"/>
      <c r="Q370" s="4"/>
      <c r="R370" s="4"/>
      <c r="S370" s="4"/>
      <c r="T370" s="4"/>
      <c r="U370" s="4"/>
      <c r="V370" s="4"/>
      <c r="W370" s="4"/>
      <c r="X370" s="4"/>
      <c r="Y370" s="4"/>
      <c r="Z370" s="4"/>
      <c r="AA370" s="4"/>
      <c r="AB370" s="4"/>
      <c r="AC370" s="4"/>
      <c r="AD370" s="4"/>
      <c r="AE370" s="4"/>
    </row>
    <row r="371">
      <c r="A371" s="4"/>
      <c r="B371" s="4"/>
      <c r="C371" s="4"/>
      <c r="D371" s="4"/>
      <c r="E371" s="4"/>
      <c r="F371" s="4"/>
      <c r="G371" s="118"/>
      <c r="H371" s="118"/>
      <c r="I371" s="118"/>
      <c r="J371" s="325"/>
      <c r="K371" s="4"/>
      <c r="L371" s="4"/>
      <c r="M371" s="4"/>
      <c r="N371" s="4"/>
      <c r="O371" s="4"/>
      <c r="P371" s="4"/>
      <c r="Q371" s="4"/>
      <c r="R371" s="4"/>
      <c r="S371" s="4"/>
      <c r="T371" s="4"/>
      <c r="U371" s="4"/>
      <c r="V371" s="4"/>
      <c r="W371" s="4"/>
      <c r="X371" s="4"/>
      <c r="Y371" s="4"/>
      <c r="Z371" s="4"/>
      <c r="AA371" s="4"/>
      <c r="AB371" s="4"/>
      <c r="AC371" s="4"/>
      <c r="AD371" s="4"/>
      <c r="AE371" s="4"/>
    </row>
    <row r="372">
      <c r="A372" s="4"/>
      <c r="B372" s="4"/>
      <c r="C372" s="4"/>
      <c r="D372" s="4"/>
      <c r="E372" s="4"/>
      <c r="F372" s="4"/>
      <c r="G372" s="118"/>
      <c r="H372" s="118"/>
      <c r="I372" s="118"/>
      <c r="J372" s="325"/>
      <c r="K372" s="4"/>
      <c r="L372" s="4"/>
      <c r="M372" s="4"/>
      <c r="N372" s="4"/>
      <c r="O372" s="4"/>
      <c r="P372" s="4"/>
      <c r="Q372" s="4"/>
      <c r="R372" s="4"/>
      <c r="S372" s="4"/>
      <c r="T372" s="4"/>
      <c r="U372" s="4"/>
      <c r="V372" s="4"/>
      <c r="W372" s="4"/>
      <c r="X372" s="4"/>
      <c r="Y372" s="4"/>
      <c r="Z372" s="4"/>
      <c r="AA372" s="4"/>
      <c r="AB372" s="4"/>
      <c r="AC372" s="4"/>
      <c r="AD372" s="4"/>
      <c r="AE372" s="4"/>
    </row>
    <row r="373">
      <c r="A373" s="4"/>
      <c r="B373" s="4"/>
      <c r="C373" s="4"/>
      <c r="D373" s="4"/>
      <c r="E373" s="4"/>
      <c r="F373" s="4"/>
      <c r="G373" s="118"/>
      <c r="H373" s="118"/>
      <c r="I373" s="118"/>
      <c r="J373" s="325"/>
      <c r="K373" s="4"/>
      <c r="L373" s="4"/>
      <c r="M373" s="4"/>
      <c r="N373" s="4"/>
      <c r="O373" s="4"/>
      <c r="P373" s="4"/>
      <c r="Q373" s="4"/>
      <c r="R373" s="4"/>
      <c r="S373" s="4"/>
      <c r="T373" s="4"/>
      <c r="U373" s="4"/>
      <c r="V373" s="4"/>
      <c r="W373" s="4"/>
      <c r="X373" s="4"/>
      <c r="Y373" s="4"/>
      <c r="Z373" s="4"/>
      <c r="AA373" s="4"/>
      <c r="AB373" s="4"/>
      <c r="AC373" s="4"/>
      <c r="AD373" s="4"/>
      <c r="AE373" s="4"/>
    </row>
    <row r="374">
      <c r="A374" s="4"/>
      <c r="B374" s="4"/>
      <c r="C374" s="4"/>
      <c r="D374" s="4"/>
      <c r="E374" s="4"/>
      <c r="F374" s="4"/>
      <c r="G374" s="118"/>
      <c r="H374" s="118"/>
      <c r="I374" s="118"/>
      <c r="J374" s="325"/>
      <c r="K374" s="4"/>
      <c r="L374" s="4"/>
      <c r="M374" s="4"/>
      <c r="N374" s="4"/>
      <c r="O374" s="4"/>
      <c r="P374" s="4"/>
      <c r="Q374" s="4"/>
      <c r="R374" s="4"/>
      <c r="S374" s="4"/>
      <c r="T374" s="4"/>
      <c r="U374" s="4"/>
      <c r="V374" s="4"/>
      <c r="W374" s="4"/>
      <c r="X374" s="4"/>
      <c r="Y374" s="4"/>
      <c r="Z374" s="4"/>
      <c r="AA374" s="4"/>
      <c r="AB374" s="4"/>
      <c r="AC374" s="4"/>
      <c r="AD374" s="4"/>
      <c r="AE374" s="4"/>
    </row>
    <row r="375">
      <c r="A375" s="4"/>
      <c r="B375" s="4"/>
      <c r="C375" s="4"/>
      <c r="D375" s="4"/>
      <c r="E375" s="4"/>
      <c r="F375" s="4"/>
      <c r="G375" s="118"/>
      <c r="H375" s="118"/>
      <c r="I375" s="118"/>
      <c r="J375" s="325"/>
      <c r="K375" s="4"/>
      <c r="L375" s="4"/>
      <c r="M375" s="4"/>
      <c r="N375" s="4"/>
      <c r="O375" s="4"/>
      <c r="P375" s="4"/>
      <c r="Q375" s="4"/>
      <c r="R375" s="4"/>
      <c r="S375" s="4"/>
      <c r="T375" s="4"/>
      <c r="U375" s="4"/>
      <c r="V375" s="4"/>
      <c r="W375" s="4"/>
      <c r="X375" s="4"/>
      <c r="Y375" s="4"/>
      <c r="Z375" s="4"/>
      <c r="AA375" s="4"/>
      <c r="AB375" s="4"/>
      <c r="AC375" s="4"/>
      <c r="AD375" s="4"/>
      <c r="AE375" s="4"/>
    </row>
    <row r="376">
      <c r="A376" s="4"/>
      <c r="B376" s="4"/>
      <c r="C376" s="4"/>
      <c r="D376" s="4"/>
      <c r="E376" s="4"/>
      <c r="F376" s="4"/>
      <c r="G376" s="118"/>
      <c r="H376" s="118"/>
      <c r="I376" s="118"/>
      <c r="J376" s="325"/>
      <c r="K376" s="4"/>
      <c r="L376" s="4"/>
      <c r="M376" s="4"/>
      <c r="N376" s="4"/>
      <c r="O376" s="4"/>
      <c r="P376" s="4"/>
      <c r="Q376" s="4"/>
      <c r="R376" s="4"/>
      <c r="S376" s="4"/>
      <c r="T376" s="4"/>
      <c r="U376" s="4"/>
      <c r="V376" s="4"/>
      <c r="W376" s="4"/>
      <c r="X376" s="4"/>
      <c r="Y376" s="4"/>
      <c r="Z376" s="4"/>
      <c r="AA376" s="4"/>
      <c r="AB376" s="4"/>
      <c r="AC376" s="4"/>
      <c r="AD376" s="4"/>
      <c r="AE376" s="4"/>
    </row>
    <row r="377">
      <c r="A377" s="4"/>
      <c r="B377" s="4"/>
      <c r="C377" s="4"/>
      <c r="D377" s="4"/>
      <c r="E377" s="4"/>
      <c r="F377" s="4"/>
      <c r="G377" s="118"/>
      <c r="H377" s="118"/>
      <c r="I377" s="118"/>
      <c r="J377" s="325"/>
      <c r="K377" s="4"/>
      <c r="L377" s="4"/>
      <c r="M377" s="4"/>
      <c r="N377" s="4"/>
      <c r="O377" s="4"/>
      <c r="P377" s="4"/>
      <c r="Q377" s="4"/>
      <c r="R377" s="4"/>
      <c r="S377" s="4"/>
      <c r="T377" s="4"/>
      <c r="U377" s="4"/>
      <c r="V377" s="4"/>
      <c r="W377" s="4"/>
      <c r="X377" s="4"/>
      <c r="Y377" s="4"/>
      <c r="Z377" s="4"/>
      <c r="AA377" s="4"/>
      <c r="AB377" s="4"/>
      <c r="AC377" s="4"/>
      <c r="AD377" s="4"/>
      <c r="AE377" s="4"/>
    </row>
    <row r="378">
      <c r="A378" s="4"/>
      <c r="B378" s="4"/>
      <c r="C378" s="4"/>
      <c r="D378" s="4"/>
      <c r="E378" s="4"/>
      <c r="F378" s="4"/>
      <c r="G378" s="118"/>
      <c r="H378" s="118"/>
      <c r="I378" s="118"/>
      <c r="J378" s="325"/>
      <c r="K378" s="4"/>
      <c r="L378" s="4"/>
      <c r="M378" s="4"/>
      <c r="N378" s="4"/>
      <c r="O378" s="4"/>
      <c r="P378" s="4"/>
      <c r="Q378" s="4"/>
      <c r="R378" s="4"/>
      <c r="S378" s="4"/>
      <c r="T378" s="4"/>
      <c r="U378" s="4"/>
      <c r="V378" s="4"/>
      <c r="W378" s="4"/>
      <c r="X378" s="4"/>
      <c r="Y378" s="4"/>
      <c r="Z378" s="4"/>
      <c r="AA378" s="4"/>
      <c r="AB378" s="4"/>
      <c r="AC378" s="4"/>
      <c r="AD378" s="4"/>
      <c r="AE378" s="4"/>
    </row>
    <row r="379">
      <c r="A379" s="4"/>
      <c r="B379" s="4"/>
      <c r="C379" s="4"/>
      <c r="D379" s="4"/>
      <c r="E379" s="4"/>
      <c r="F379" s="4"/>
      <c r="G379" s="118"/>
      <c r="H379" s="118"/>
      <c r="I379" s="118"/>
      <c r="J379" s="325"/>
      <c r="K379" s="4"/>
      <c r="L379" s="4"/>
      <c r="M379" s="4"/>
      <c r="N379" s="4"/>
      <c r="O379" s="4"/>
      <c r="P379" s="4"/>
      <c r="Q379" s="4"/>
      <c r="R379" s="4"/>
      <c r="S379" s="4"/>
      <c r="T379" s="4"/>
      <c r="U379" s="4"/>
      <c r="V379" s="4"/>
      <c r="W379" s="4"/>
      <c r="X379" s="4"/>
      <c r="Y379" s="4"/>
      <c r="Z379" s="4"/>
      <c r="AA379" s="4"/>
      <c r="AB379" s="4"/>
      <c r="AC379" s="4"/>
      <c r="AD379" s="4"/>
      <c r="AE379" s="4"/>
    </row>
    <row r="380">
      <c r="A380" s="4"/>
      <c r="B380" s="4"/>
      <c r="C380" s="4"/>
      <c r="D380" s="4"/>
      <c r="E380" s="4"/>
      <c r="F380" s="4"/>
      <c r="G380" s="118"/>
      <c r="H380" s="118"/>
      <c r="I380" s="118"/>
      <c r="J380" s="325"/>
      <c r="K380" s="4"/>
      <c r="L380" s="4"/>
      <c r="M380" s="4"/>
      <c r="N380" s="4"/>
      <c r="O380" s="4"/>
      <c r="P380" s="4"/>
      <c r="Q380" s="4"/>
      <c r="R380" s="4"/>
      <c r="S380" s="4"/>
      <c r="T380" s="4"/>
      <c r="U380" s="4"/>
      <c r="V380" s="4"/>
      <c r="W380" s="4"/>
      <c r="X380" s="4"/>
      <c r="Y380" s="4"/>
      <c r="Z380" s="4"/>
      <c r="AA380" s="4"/>
      <c r="AB380" s="4"/>
      <c r="AC380" s="4"/>
      <c r="AD380" s="4"/>
      <c r="AE380" s="4"/>
    </row>
    <row r="381">
      <c r="A381" s="4"/>
      <c r="B381" s="4"/>
      <c r="C381" s="4"/>
      <c r="D381" s="4"/>
      <c r="E381" s="4"/>
      <c r="F381" s="4"/>
      <c r="G381" s="118"/>
      <c r="H381" s="118"/>
      <c r="I381" s="118"/>
      <c r="J381" s="325"/>
      <c r="K381" s="4"/>
      <c r="L381" s="4"/>
      <c r="M381" s="4"/>
      <c r="N381" s="4"/>
      <c r="O381" s="4"/>
      <c r="P381" s="4"/>
      <c r="Q381" s="4"/>
      <c r="R381" s="4"/>
      <c r="S381" s="4"/>
      <c r="T381" s="4"/>
      <c r="U381" s="4"/>
      <c r="V381" s="4"/>
      <c r="W381" s="4"/>
      <c r="X381" s="4"/>
      <c r="Y381" s="4"/>
      <c r="Z381" s="4"/>
      <c r="AA381" s="4"/>
      <c r="AB381" s="4"/>
      <c r="AC381" s="4"/>
      <c r="AD381" s="4"/>
      <c r="AE381" s="4"/>
    </row>
    <row r="382">
      <c r="A382" s="4"/>
      <c r="B382" s="4"/>
      <c r="C382" s="4"/>
      <c r="D382" s="4"/>
      <c r="E382" s="4"/>
      <c r="F382" s="4"/>
      <c r="G382" s="118"/>
      <c r="H382" s="118"/>
      <c r="I382" s="118"/>
      <c r="J382" s="325"/>
      <c r="K382" s="4"/>
      <c r="L382" s="4"/>
      <c r="M382" s="4"/>
      <c r="N382" s="4"/>
      <c r="O382" s="4"/>
      <c r="P382" s="4"/>
      <c r="Q382" s="4"/>
      <c r="R382" s="4"/>
      <c r="S382" s="4"/>
      <c r="T382" s="4"/>
      <c r="U382" s="4"/>
      <c r="V382" s="4"/>
      <c r="W382" s="4"/>
      <c r="X382" s="4"/>
      <c r="Y382" s="4"/>
      <c r="Z382" s="4"/>
      <c r="AA382" s="4"/>
      <c r="AB382" s="4"/>
      <c r="AC382" s="4"/>
      <c r="AD382" s="4"/>
      <c r="AE382" s="4"/>
    </row>
    <row r="383">
      <c r="A383" s="4"/>
      <c r="B383" s="4"/>
      <c r="C383" s="4"/>
      <c r="D383" s="4"/>
      <c r="E383" s="4"/>
      <c r="F383" s="4"/>
      <c r="G383" s="118"/>
      <c r="H383" s="118"/>
      <c r="I383" s="118"/>
      <c r="J383" s="325"/>
      <c r="K383" s="4"/>
      <c r="L383" s="4"/>
      <c r="M383" s="4"/>
      <c r="N383" s="4"/>
      <c r="O383" s="4"/>
      <c r="P383" s="4"/>
      <c r="Q383" s="4"/>
      <c r="R383" s="4"/>
      <c r="S383" s="4"/>
      <c r="T383" s="4"/>
      <c r="U383" s="4"/>
      <c r="V383" s="4"/>
      <c r="W383" s="4"/>
      <c r="X383" s="4"/>
      <c r="Y383" s="4"/>
      <c r="Z383" s="4"/>
      <c r="AA383" s="4"/>
      <c r="AB383" s="4"/>
      <c r="AC383" s="4"/>
      <c r="AD383" s="4"/>
      <c r="AE383" s="4"/>
    </row>
    <row r="384">
      <c r="A384" s="4"/>
      <c r="B384" s="4"/>
      <c r="C384" s="4"/>
      <c r="D384" s="4"/>
      <c r="E384" s="4"/>
      <c r="F384" s="4"/>
      <c r="G384" s="118"/>
      <c r="H384" s="118"/>
      <c r="I384" s="118"/>
      <c r="J384" s="325"/>
      <c r="K384" s="4"/>
      <c r="L384" s="4"/>
      <c r="M384" s="4"/>
      <c r="N384" s="4"/>
      <c r="O384" s="4"/>
      <c r="P384" s="4"/>
      <c r="Q384" s="4"/>
      <c r="R384" s="4"/>
      <c r="S384" s="4"/>
      <c r="T384" s="4"/>
      <c r="U384" s="4"/>
      <c r="V384" s="4"/>
      <c r="W384" s="4"/>
      <c r="X384" s="4"/>
      <c r="Y384" s="4"/>
      <c r="Z384" s="4"/>
      <c r="AA384" s="4"/>
      <c r="AB384" s="4"/>
      <c r="AC384" s="4"/>
      <c r="AD384" s="4"/>
      <c r="AE384" s="4"/>
    </row>
    <row r="385">
      <c r="A385" s="4"/>
      <c r="B385" s="4"/>
      <c r="C385" s="4"/>
      <c r="D385" s="4"/>
      <c r="E385" s="4"/>
      <c r="F385" s="4"/>
      <c r="G385" s="118"/>
      <c r="H385" s="118"/>
      <c r="I385" s="118"/>
      <c r="J385" s="325"/>
      <c r="K385" s="4"/>
      <c r="L385" s="4"/>
      <c r="M385" s="4"/>
      <c r="N385" s="4"/>
      <c r="O385" s="4"/>
      <c r="P385" s="4"/>
      <c r="Q385" s="4"/>
      <c r="R385" s="4"/>
      <c r="S385" s="4"/>
      <c r="T385" s="4"/>
      <c r="U385" s="4"/>
      <c r="V385" s="4"/>
      <c r="W385" s="4"/>
      <c r="X385" s="4"/>
      <c r="Y385" s="4"/>
      <c r="Z385" s="4"/>
      <c r="AA385" s="4"/>
      <c r="AB385" s="4"/>
      <c r="AC385" s="4"/>
      <c r="AD385" s="4"/>
      <c r="AE385" s="4"/>
    </row>
    <row r="386">
      <c r="A386" s="4"/>
      <c r="B386" s="4"/>
      <c r="C386" s="4"/>
      <c r="D386" s="4"/>
      <c r="E386" s="4"/>
      <c r="F386" s="4"/>
      <c r="G386" s="118"/>
      <c r="H386" s="118"/>
      <c r="I386" s="118"/>
      <c r="J386" s="325"/>
      <c r="K386" s="4"/>
      <c r="L386" s="4"/>
      <c r="M386" s="4"/>
      <c r="N386" s="4"/>
      <c r="O386" s="4"/>
      <c r="P386" s="4"/>
      <c r="Q386" s="4"/>
      <c r="R386" s="4"/>
      <c r="S386" s="4"/>
      <c r="T386" s="4"/>
      <c r="U386" s="4"/>
      <c r="V386" s="4"/>
      <c r="W386" s="4"/>
      <c r="X386" s="4"/>
      <c r="Y386" s="4"/>
      <c r="Z386" s="4"/>
      <c r="AA386" s="4"/>
      <c r="AB386" s="4"/>
      <c r="AC386" s="4"/>
      <c r="AD386" s="4"/>
      <c r="AE386" s="4"/>
    </row>
    <row r="387">
      <c r="A387" s="4"/>
      <c r="B387" s="4"/>
      <c r="C387" s="4"/>
      <c r="D387" s="4"/>
      <c r="E387" s="4"/>
      <c r="F387" s="4"/>
      <c r="G387" s="118"/>
      <c r="H387" s="118"/>
      <c r="I387" s="118"/>
      <c r="J387" s="325"/>
      <c r="K387" s="4"/>
      <c r="L387" s="4"/>
      <c r="M387" s="4"/>
      <c r="N387" s="4"/>
      <c r="O387" s="4"/>
      <c r="P387" s="4"/>
      <c r="Q387" s="4"/>
      <c r="R387" s="4"/>
      <c r="S387" s="4"/>
      <c r="T387" s="4"/>
      <c r="U387" s="4"/>
      <c r="V387" s="4"/>
      <c r="W387" s="4"/>
      <c r="X387" s="4"/>
      <c r="Y387" s="4"/>
      <c r="Z387" s="4"/>
      <c r="AA387" s="4"/>
      <c r="AB387" s="4"/>
      <c r="AC387" s="4"/>
      <c r="AD387" s="4"/>
      <c r="AE387" s="4"/>
    </row>
    <row r="388">
      <c r="A388" s="4"/>
      <c r="B388" s="4"/>
      <c r="C388" s="4"/>
      <c r="D388" s="4"/>
      <c r="E388" s="4"/>
      <c r="F388" s="4"/>
      <c r="G388" s="118"/>
      <c r="H388" s="118"/>
      <c r="I388" s="118"/>
      <c r="J388" s="325"/>
      <c r="K388" s="4"/>
      <c r="L388" s="4"/>
      <c r="M388" s="4"/>
      <c r="N388" s="4"/>
      <c r="O388" s="4"/>
      <c r="P388" s="4"/>
      <c r="Q388" s="4"/>
      <c r="R388" s="4"/>
      <c r="S388" s="4"/>
      <c r="T388" s="4"/>
      <c r="U388" s="4"/>
      <c r="V388" s="4"/>
      <c r="W388" s="4"/>
      <c r="X388" s="4"/>
      <c r="Y388" s="4"/>
      <c r="Z388" s="4"/>
      <c r="AA388" s="4"/>
      <c r="AB388" s="4"/>
      <c r="AC388" s="4"/>
      <c r="AD388" s="4"/>
      <c r="AE388" s="4"/>
    </row>
    <row r="389">
      <c r="A389" s="4"/>
      <c r="B389" s="4"/>
      <c r="C389" s="4"/>
      <c r="D389" s="4"/>
      <c r="E389" s="4"/>
      <c r="F389" s="4"/>
      <c r="G389" s="118"/>
      <c r="H389" s="118"/>
      <c r="I389" s="118"/>
      <c r="J389" s="325"/>
      <c r="K389" s="4"/>
      <c r="L389" s="4"/>
      <c r="M389" s="4"/>
      <c r="N389" s="4"/>
      <c r="O389" s="4"/>
      <c r="P389" s="4"/>
      <c r="Q389" s="4"/>
      <c r="R389" s="4"/>
      <c r="S389" s="4"/>
      <c r="T389" s="4"/>
      <c r="U389" s="4"/>
      <c r="V389" s="4"/>
      <c r="W389" s="4"/>
      <c r="X389" s="4"/>
      <c r="Y389" s="4"/>
      <c r="Z389" s="4"/>
      <c r="AA389" s="4"/>
      <c r="AB389" s="4"/>
      <c r="AC389" s="4"/>
      <c r="AD389" s="4"/>
      <c r="AE389" s="4"/>
    </row>
    <row r="390">
      <c r="A390" s="4"/>
      <c r="B390" s="4"/>
      <c r="C390" s="4"/>
      <c r="D390" s="4"/>
      <c r="E390" s="4"/>
      <c r="F390" s="4"/>
      <c r="G390" s="118"/>
      <c r="H390" s="118"/>
      <c r="I390" s="118"/>
      <c r="J390" s="325"/>
      <c r="K390" s="4"/>
      <c r="L390" s="4"/>
      <c r="M390" s="4"/>
      <c r="N390" s="4"/>
      <c r="O390" s="4"/>
      <c r="P390" s="4"/>
      <c r="Q390" s="4"/>
      <c r="R390" s="4"/>
      <c r="S390" s="4"/>
      <c r="T390" s="4"/>
      <c r="U390" s="4"/>
      <c r="V390" s="4"/>
      <c r="W390" s="4"/>
      <c r="X390" s="4"/>
      <c r="Y390" s="4"/>
      <c r="Z390" s="4"/>
      <c r="AA390" s="4"/>
      <c r="AB390" s="4"/>
      <c r="AC390" s="4"/>
      <c r="AD390" s="4"/>
      <c r="AE390" s="4"/>
    </row>
    <row r="391">
      <c r="A391" s="4"/>
      <c r="B391" s="4"/>
      <c r="C391" s="4"/>
      <c r="D391" s="4"/>
      <c r="E391" s="4"/>
      <c r="F391" s="4"/>
      <c r="G391" s="118"/>
      <c r="H391" s="118"/>
      <c r="I391" s="118"/>
      <c r="J391" s="325"/>
      <c r="K391" s="4"/>
      <c r="L391" s="4"/>
      <c r="M391" s="4"/>
      <c r="N391" s="4"/>
      <c r="O391" s="4"/>
      <c r="P391" s="4"/>
      <c r="Q391" s="4"/>
      <c r="R391" s="4"/>
      <c r="S391" s="4"/>
      <c r="T391" s="4"/>
      <c r="U391" s="4"/>
      <c r="V391" s="4"/>
      <c r="W391" s="4"/>
      <c r="X391" s="4"/>
      <c r="Y391" s="4"/>
      <c r="Z391" s="4"/>
      <c r="AA391" s="4"/>
      <c r="AB391" s="4"/>
      <c r="AC391" s="4"/>
      <c r="AD391" s="4"/>
      <c r="AE391" s="4"/>
    </row>
    <row r="392">
      <c r="A392" s="4"/>
      <c r="B392" s="4"/>
      <c r="C392" s="4"/>
      <c r="D392" s="4"/>
      <c r="E392" s="4"/>
      <c r="F392" s="4"/>
      <c r="G392" s="118"/>
      <c r="H392" s="118"/>
      <c r="I392" s="118"/>
      <c r="J392" s="325"/>
      <c r="K392" s="4"/>
      <c r="L392" s="4"/>
      <c r="M392" s="4"/>
      <c r="N392" s="4"/>
      <c r="O392" s="4"/>
      <c r="P392" s="4"/>
      <c r="Q392" s="4"/>
      <c r="R392" s="4"/>
      <c r="S392" s="4"/>
      <c r="T392" s="4"/>
      <c r="U392" s="4"/>
      <c r="V392" s="4"/>
      <c r="W392" s="4"/>
      <c r="X392" s="4"/>
      <c r="Y392" s="4"/>
      <c r="Z392" s="4"/>
      <c r="AA392" s="4"/>
      <c r="AB392" s="4"/>
      <c r="AC392" s="4"/>
      <c r="AD392" s="4"/>
      <c r="AE392" s="4"/>
    </row>
    <row r="393">
      <c r="A393" s="4"/>
      <c r="B393" s="4"/>
      <c r="C393" s="4"/>
      <c r="D393" s="4"/>
      <c r="E393" s="4"/>
      <c r="F393" s="4"/>
      <c r="G393" s="118"/>
      <c r="H393" s="118"/>
      <c r="I393" s="118"/>
      <c r="J393" s="325"/>
      <c r="K393" s="4"/>
      <c r="L393" s="4"/>
      <c r="M393" s="4"/>
      <c r="N393" s="4"/>
      <c r="O393" s="4"/>
      <c r="P393" s="4"/>
      <c r="Q393" s="4"/>
      <c r="R393" s="4"/>
      <c r="S393" s="4"/>
      <c r="T393" s="4"/>
      <c r="U393" s="4"/>
      <c r="V393" s="4"/>
      <c r="W393" s="4"/>
      <c r="X393" s="4"/>
      <c r="Y393" s="4"/>
      <c r="Z393" s="4"/>
      <c r="AA393" s="4"/>
      <c r="AB393" s="4"/>
      <c r="AC393" s="4"/>
      <c r="AD393" s="4"/>
      <c r="AE393" s="4"/>
    </row>
    <row r="394">
      <c r="A394" s="4"/>
      <c r="B394" s="4"/>
      <c r="C394" s="4"/>
      <c r="D394" s="4"/>
      <c r="E394" s="4"/>
      <c r="F394" s="4"/>
      <c r="G394" s="118"/>
      <c r="H394" s="118"/>
      <c r="I394" s="118"/>
      <c r="J394" s="325"/>
      <c r="K394" s="4"/>
      <c r="L394" s="4"/>
      <c r="M394" s="4"/>
      <c r="N394" s="4"/>
      <c r="O394" s="4"/>
      <c r="P394" s="4"/>
      <c r="Q394" s="4"/>
      <c r="R394" s="4"/>
      <c r="S394" s="4"/>
      <c r="T394" s="4"/>
      <c r="U394" s="4"/>
      <c r="V394" s="4"/>
      <c r="W394" s="4"/>
      <c r="X394" s="4"/>
      <c r="Y394" s="4"/>
      <c r="Z394" s="4"/>
      <c r="AA394" s="4"/>
      <c r="AB394" s="4"/>
      <c r="AC394" s="4"/>
      <c r="AD394" s="4"/>
      <c r="AE394" s="4"/>
    </row>
    <row r="395">
      <c r="A395" s="4"/>
      <c r="B395" s="4"/>
      <c r="C395" s="4"/>
      <c r="D395" s="4"/>
      <c r="E395" s="4"/>
      <c r="F395" s="4"/>
      <c r="G395" s="118"/>
      <c r="H395" s="118"/>
      <c r="I395" s="118"/>
      <c r="J395" s="325"/>
      <c r="K395" s="4"/>
      <c r="L395" s="4"/>
      <c r="M395" s="4"/>
      <c r="N395" s="4"/>
      <c r="O395" s="4"/>
      <c r="P395" s="4"/>
      <c r="Q395" s="4"/>
      <c r="R395" s="4"/>
      <c r="S395" s="4"/>
      <c r="T395" s="4"/>
      <c r="U395" s="4"/>
      <c r="V395" s="4"/>
      <c r="W395" s="4"/>
      <c r="X395" s="4"/>
      <c r="Y395" s="4"/>
      <c r="Z395" s="4"/>
      <c r="AA395" s="4"/>
      <c r="AB395" s="4"/>
      <c r="AC395" s="4"/>
      <c r="AD395" s="4"/>
      <c r="AE395" s="4"/>
    </row>
    <row r="396">
      <c r="A396" s="4"/>
      <c r="B396" s="4"/>
      <c r="C396" s="4"/>
      <c r="D396" s="4"/>
      <c r="E396" s="4"/>
      <c r="F396" s="4"/>
      <c r="G396" s="118"/>
      <c r="H396" s="118"/>
      <c r="I396" s="118"/>
      <c r="J396" s="325"/>
      <c r="K396" s="4"/>
      <c r="L396" s="4"/>
      <c r="M396" s="4"/>
      <c r="N396" s="4"/>
      <c r="O396" s="4"/>
      <c r="P396" s="4"/>
      <c r="Q396" s="4"/>
      <c r="R396" s="4"/>
      <c r="S396" s="4"/>
      <c r="T396" s="4"/>
      <c r="U396" s="4"/>
      <c r="V396" s="4"/>
      <c r="W396" s="4"/>
      <c r="X396" s="4"/>
      <c r="Y396" s="4"/>
      <c r="Z396" s="4"/>
      <c r="AA396" s="4"/>
      <c r="AB396" s="4"/>
      <c r="AC396" s="4"/>
      <c r="AD396" s="4"/>
      <c r="AE396" s="4"/>
    </row>
    <row r="397">
      <c r="A397" s="4"/>
      <c r="B397" s="4"/>
      <c r="C397" s="4"/>
      <c r="D397" s="4"/>
      <c r="E397" s="4"/>
      <c r="F397" s="4"/>
      <c r="G397" s="118"/>
      <c r="H397" s="118"/>
      <c r="I397" s="118"/>
      <c r="J397" s="325"/>
      <c r="K397" s="4"/>
      <c r="L397" s="4"/>
      <c r="M397" s="4"/>
      <c r="N397" s="4"/>
      <c r="O397" s="4"/>
      <c r="P397" s="4"/>
      <c r="Q397" s="4"/>
      <c r="R397" s="4"/>
      <c r="S397" s="4"/>
      <c r="T397" s="4"/>
      <c r="U397" s="4"/>
      <c r="V397" s="4"/>
      <c r="W397" s="4"/>
      <c r="X397" s="4"/>
      <c r="Y397" s="4"/>
      <c r="Z397" s="4"/>
      <c r="AA397" s="4"/>
      <c r="AB397" s="4"/>
      <c r="AC397" s="4"/>
      <c r="AD397" s="4"/>
      <c r="AE397" s="4"/>
    </row>
    <row r="398">
      <c r="A398" s="4"/>
      <c r="B398" s="4"/>
      <c r="C398" s="4"/>
      <c r="D398" s="4"/>
      <c r="E398" s="4"/>
      <c r="F398" s="4"/>
      <c r="G398" s="118"/>
      <c r="H398" s="118"/>
      <c r="I398" s="118"/>
      <c r="J398" s="325"/>
      <c r="K398" s="4"/>
      <c r="L398" s="4"/>
      <c r="M398" s="4"/>
      <c r="N398" s="4"/>
      <c r="O398" s="4"/>
      <c r="P398" s="4"/>
      <c r="Q398" s="4"/>
      <c r="R398" s="4"/>
      <c r="S398" s="4"/>
      <c r="T398" s="4"/>
      <c r="U398" s="4"/>
      <c r="V398" s="4"/>
      <c r="W398" s="4"/>
      <c r="X398" s="4"/>
      <c r="Y398" s="4"/>
      <c r="Z398" s="4"/>
      <c r="AA398" s="4"/>
      <c r="AB398" s="4"/>
      <c r="AC398" s="4"/>
      <c r="AD398" s="4"/>
      <c r="AE398" s="4"/>
    </row>
    <row r="399">
      <c r="A399" s="4"/>
      <c r="B399" s="4"/>
      <c r="C399" s="4"/>
      <c r="D399" s="4"/>
      <c r="E399" s="4"/>
      <c r="F399" s="4"/>
      <c r="G399" s="118"/>
      <c r="H399" s="118"/>
      <c r="I399" s="118"/>
      <c r="J399" s="325"/>
      <c r="K399" s="4"/>
      <c r="L399" s="4"/>
      <c r="M399" s="4"/>
      <c r="N399" s="4"/>
      <c r="O399" s="4"/>
      <c r="P399" s="4"/>
      <c r="Q399" s="4"/>
      <c r="R399" s="4"/>
      <c r="S399" s="4"/>
      <c r="T399" s="4"/>
      <c r="U399" s="4"/>
      <c r="V399" s="4"/>
      <c r="W399" s="4"/>
      <c r="X399" s="4"/>
      <c r="Y399" s="4"/>
      <c r="Z399" s="4"/>
      <c r="AA399" s="4"/>
      <c r="AB399" s="4"/>
      <c r="AC399" s="4"/>
      <c r="AD399" s="4"/>
      <c r="AE399" s="4"/>
    </row>
    <row r="400">
      <c r="A400" s="4"/>
      <c r="B400" s="4"/>
      <c r="C400" s="4"/>
      <c r="D400" s="4"/>
      <c r="E400" s="4"/>
      <c r="F400" s="4"/>
      <c r="G400" s="118"/>
      <c r="H400" s="118"/>
      <c r="I400" s="118"/>
      <c r="J400" s="325"/>
      <c r="K400" s="4"/>
      <c r="L400" s="4"/>
      <c r="M400" s="4"/>
      <c r="N400" s="4"/>
      <c r="O400" s="4"/>
      <c r="P400" s="4"/>
      <c r="Q400" s="4"/>
      <c r="R400" s="4"/>
      <c r="S400" s="4"/>
      <c r="T400" s="4"/>
      <c r="U400" s="4"/>
      <c r="V400" s="4"/>
      <c r="W400" s="4"/>
      <c r="X400" s="4"/>
      <c r="Y400" s="4"/>
      <c r="Z400" s="4"/>
      <c r="AA400" s="4"/>
      <c r="AB400" s="4"/>
      <c r="AC400" s="4"/>
      <c r="AD400" s="4"/>
      <c r="AE400" s="4"/>
    </row>
    <row r="401">
      <c r="A401" s="4"/>
      <c r="B401" s="4"/>
      <c r="C401" s="4"/>
      <c r="D401" s="4"/>
      <c r="E401" s="4"/>
      <c r="F401" s="4"/>
      <c r="G401" s="118"/>
      <c r="H401" s="118"/>
      <c r="I401" s="118"/>
      <c r="J401" s="325"/>
      <c r="K401" s="4"/>
      <c r="L401" s="4"/>
      <c r="M401" s="4"/>
      <c r="N401" s="4"/>
      <c r="O401" s="4"/>
      <c r="P401" s="4"/>
      <c r="Q401" s="4"/>
      <c r="R401" s="4"/>
      <c r="S401" s="4"/>
      <c r="T401" s="4"/>
      <c r="U401" s="4"/>
      <c r="V401" s="4"/>
      <c r="W401" s="4"/>
      <c r="X401" s="4"/>
      <c r="Y401" s="4"/>
      <c r="Z401" s="4"/>
      <c r="AA401" s="4"/>
      <c r="AB401" s="4"/>
      <c r="AC401" s="4"/>
      <c r="AD401" s="4"/>
      <c r="AE401" s="4"/>
    </row>
    <row r="402">
      <c r="A402" s="4"/>
      <c r="B402" s="4"/>
      <c r="C402" s="4"/>
      <c r="D402" s="4"/>
      <c r="E402" s="4"/>
      <c r="F402" s="4"/>
      <c r="G402" s="118"/>
      <c r="H402" s="118"/>
      <c r="I402" s="118"/>
      <c r="J402" s="325"/>
      <c r="K402" s="4"/>
      <c r="L402" s="4"/>
      <c r="M402" s="4"/>
      <c r="N402" s="4"/>
      <c r="O402" s="4"/>
      <c r="P402" s="4"/>
      <c r="Q402" s="4"/>
      <c r="R402" s="4"/>
      <c r="S402" s="4"/>
      <c r="T402" s="4"/>
      <c r="U402" s="4"/>
      <c r="V402" s="4"/>
      <c r="W402" s="4"/>
      <c r="X402" s="4"/>
      <c r="Y402" s="4"/>
      <c r="Z402" s="4"/>
      <c r="AA402" s="4"/>
      <c r="AB402" s="4"/>
      <c r="AC402" s="4"/>
      <c r="AD402" s="4"/>
      <c r="AE402" s="4"/>
    </row>
    <row r="403">
      <c r="A403" s="4"/>
      <c r="B403" s="4"/>
      <c r="C403" s="4"/>
      <c r="D403" s="4"/>
      <c r="E403" s="4"/>
      <c r="F403" s="4"/>
      <c r="G403" s="118"/>
      <c r="H403" s="118"/>
      <c r="I403" s="118"/>
      <c r="J403" s="325"/>
      <c r="K403" s="4"/>
      <c r="L403" s="4"/>
      <c r="M403" s="4"/>
      <c r="N403" s="4"/>
      <c r="O403" s="4"/>
      <c r="P403" s="4"/>
      <c r="Q403" s="4"/>
      <c r="R403" s="4"/>
      <c r="S403" s="4"/>
      <c r="T403" s="4"/>
      <c r="U403" s="4"/>
      <c r="V403" s="4"/>
      <c r="W403" s="4"/>
      <c r="X403" s="4"/>
      <c r="Y403" s="4"/>
      <c r="Z403" s="4"/>
      <c r="AA403" s="4"/>
      <c r="AB403" s="4"/>
      <c r="AC403" s="4"/>
      <c r="AD403" s="4"/>
      <c r="AE403" s="4"/>
    </row>
    <row r="404">
      <c r="A404" s="4"/>
      <c r="B404" s="4"/>
      <c r="C404" s="4"/>
      <c r="D404" s="4"/>
      <c r="E404" s="4"/>
      <c r="F404" s="4"/>
      <c r="G404" s="118"/>
      <c r="H404" s="118"/>
      <c r="I404" s="118"/>
      <c r="J404" s="325"/>
      <c r="K404" s="4"/>
      <c r="L404" s="4"/>
      <c r="M404" s="4"/>
      <c r="N404" s="4"/>
      <c r="O404" s="4"/>
      <c r="P404" s="4"/>
      <c r="Q404" s="4"/>
      <c r="R404" s="4"/>
      <c r="S404" s="4"/>
      <c r="T404" s="4"/>
      <c r="U404" s="4"/>
      <c r="V404" s="4"/>
      <c r="W404" s="4"/>
      <c r="X404" s="4"/>
      <c r="Y404" s="4"/>
      <c r="Z404" s="4"/>
      <c r="AA404" s="4"/>
      <c r="AB404" s="4"/>
      <c r="AC404" s="4"/>
      <c r="AD404" s="4"/>
      <c r="AE404" s="4"/>
    </row>
    <row r="405">
      <c r="A405" s="4"/>
      <c r="B405" s="4"/>
      <c r="C405" s="4"/>
      <c r="D405" s="4"/>
      <c r="E405" s="4"/>
      <c r="F405" s="4"/>
      <c r="G405" s="118"/>
      <c r="H405" s="118"/>
      <c r="I405" s="118"/>
      <c r="J405" s="325"/>
      <c r="K405" s="4"/>
      <c r="L405" s="4"/>
      <c r="M405" s="4"/>
      <c r="N405" s="4"/>
      <c r="O405" s="4"/>
      <c r="P405" s="4"/>
      <c r="Q405" s="4"/>
      <c r="R405" s="4"/>
      <c r="S405" s="4"/>
      <c r="T405" s="4"/>
      <c r="U405" s="4"/>
      <c r="V405" s="4"/>
      <c r="W405" s="4"/>
      <c r="X405" s="4"/>
      <c r="Y405" s="4"/>
      <c r="Z405" s="4"/>
      <c r="AA405" s="4"/>
      <c r="AB405" s="4"/>
      <c r="AC405" s="4"/>
      <c r="AD405" s="4"/>
      <c r="AE405" s="4"/>
    </row>
    <row r="406">
      <c r="A406" s="4"/>
      <c r="B406" s="4"/>
      <c r="C406" s="4"/>
      <c r="D406" s="4"/>
      <c r="E406" s="4"/>
      <c r="F406" s="4"/>
      <c r="G406" s="118"/>
      <c r="H406" s="118"/>
      <c r="I406" s="118"/>
      <c r="J406" s="325"/>
      <c r="K406" s="4"/>
      <c r="L406" s="4"/>
      <c r="M406" s="4"/>
      <c r="N406" s="4"/>
      <c r="O406" s="4"/>
      <c r="P406" s="4"/>
      <c r="Q406" s="4"/>
      <c r="R406" s="4"/>
      <c r="S406" s="4"/>
      <c r="T406" s="4"/>
      <c r="U406" s="4"/>
      <c r="V406" s="4"/>
      <c r="W406" s="4"/>
      <c r="X406" s="4"/>
      <c r="Y406" s="4"/>
      <c r="Z406" s="4"/>
      <c r="AA406" s="4"/>
      <c r="AB406" s="4"/>
      <c r="AC406" s="4"/>
      <c r="AD406" s="4"/>
      <c r="AE406" s="4"/>
    </row>
    <row r="407">
      <c r="A407" s="4"/>
      <c r="B407" s="4"/>
      <c r="C407" s="4"/>
      <c r="D407" s="4"/>
      <c r="E407" s="4"/>
      <c r="F407" s="4"/>
      <c r="G407" s="118"/>
      <c r="H407" s="118"/>
      <c r="I407" s="118"/>
      <c r="J407" s="325"/>
      <c r="K407" s="4"/>
      <c r="L407" s="4"/>
      <c r="M407" s="4"/>
      <c r="N407" s="4"/>
      <c r="O407" s="4"/>
      <c r="P407" s="4"/>
      <c r="Q407" s="4"/>
      <c r="R407" s="4"/>
      <c r="S407" s="4"/>
      <c r="T407" s="4"/>
      <c r="U407" s="4"/>
      <c r="V407" s="4"/>
      <c r="W407" s="4"/>
      <c r="X407" s="4"/>
      <c r="Y407" s="4"/>
      <c r="Z407" s="4"/>
      <c r="AA407" s="4"/>
      <c r="AB407" s="4"/>
      <c r="AC407" s="4"/>
      <c r="AD407" s="4"/>
      <c r="AE407" s="4"/>
    </row>
    <row r="408">
      <c r="A408" s="4"/>
      <c r="B408" s="4"/>
      <c r="C408" s="4"/>
      <c r="D408" s="4"/>
      <c r="E408" s="4"/>
      <c r="F408" s="4"/>
      <c r="G408" s="118"/>
      <c r="H408" s="118"/>
      <c r="I408" s="118"/>
      <c r="J408" s="325"/>
      <c r="K408" s="4"/>
      <c r="L408" s="4"/>
      <c r="M408" s="4"/>
      <c r="N408" s="4"/>
      <c r="O408" s="4"/>
      <c r="P408" s="4"/>
      <c r="Q408" s="4"/>
      <c r="R408" s="4"/>
      <c r="S408" s="4"/>
      <c r="T408" s="4"/>
      <c r="U408" s="4"/>
      <c r="V408" s="4"/>
      <c r="W408" s="4"/>
      <c r="X408" s="4"/>
      <c r="Y408" s="4"/>
      <c r="Z408" s="4"/>
      <c r="AA408" s="4"/>
      <c r="AB408" s="4"/>
      <c r="AC408" s="4"/>
      <c r="AD408" s="4"/>
      <c r="AE408" s="4"/>
    </row>
    <row r="409">
      <c r="A409" s="4"/>
      <c r="B409" s="4"/>
      <c r="C409" s="4"/>
      <c r="D409" s="4"/>
      <c r="E409" s="4"/>
      <c r="F409" s="4"/>
      <c r="G409" s="118"/>
      <c r="H409" s="118"/>
      <c r="I409" s="118"/>
      <c r="J409" s="325"/>
      <c r="K409" s="4"/>
      <c r="L409" s="4"/>
      <c r="M409" s="4"/>
      <c r="N409" s="4"/>
      <c r="O409" s="4"/>
      <c r="P409" s="4"/>
      <c r="Q409" s="4"/>
      <c r="R409" s="4"/>
      <c r="S409" s="4"/>
      <c r="T409" s="4"/>
      <c r="U409" s="4"/>
      <c r="V409" s="4"/>
      <c r="W409" s="4"/>
      <c r="X409" s="4"/>
      <c r="Y409" s="4"/>
      <c r="Z409" s="4"/>
      <c r="AA409" s="4"/>
      <c r="AB409" s="4"/>
      <c r="AC409" s="4"/>
      <c r="AD409" s="4"/>
      <c r="AE409" s="4"/>
    </row>
    <row r="410">
      <c r="A410" s="4"/>
      <c r="B410" s="4"/>
      <c r="C410" s="4"/>
      <c r="D410" s="4"/>
      <c r="E410" s="4"/>
      <c r="F410" s="4"/>
      <c r="G410" s="118"/>
      <c r="H410" s="118"/>
      <c r="I410" s="118"/>
      <c r="J410" s="325"/>
      <c r="K410" s="4"/>
      <c r="L410" s="4"/>
      <c r="M410" s="4"/>
      <c r="N410" s="4"/>
      <c r="O410" s="4"/>
      <c r="P410" s="4"/>
      <c r="Q410" s="4"/>
      <c r="R410" s="4"/>
      <c r="S410" s="4"/>
      <c r="T410" s="4"/>
      <c r="U410" s="4"/>
      <c r="V410" s="4"/>
      <c r="W410" s="4"/>
      <c r="X410" s="4"/>
      <c r="Y410" s="4"/>
      <c r="Z410" s="4"/>
      <c r="AA410" s="4"/>
      <c r="AB410" s="4"/>
      <c r="AC410" s="4"/>
      <c r="AD410" s="4"/>
      <c r="AE410" s="4"/>
    </row>
    <row r="411">
      <c r="A411" s="4"/>
      <c r="B411" s="4"/>
      <c r="C411" s="4"/>
      <c r="D411" s="4"/>
      <c r="E411" s="4"/>
      <c r="F411" s="4"/>
      <c r="G411" s="118"/>
      <c r="H411" s="118"/>
      <c r="I411" s="118"/>
      <c r="J411" s="325"/>
      <c r="K411" s="4"/>
      <c r="L411" s="4"/>
      <c r="M411" s="4"/>
      <c r="N411" s="4"/>
      <c r="O411" s="4"/>
      <c r="P411" s="4"/>
      <c r="Q411" s="4"/>
      <c r="R411" s="4"/>
      <c r="S411" s="4"/>
      <c r="T411" s="4"/>
      <c r="U411" s="4"/>
      <c r="V411" s="4"/>
      <c r="W411" s="4"/>
      <c r="X411" s="4"/>
      <c r="Y411" s="4"/>
      <c r="Z411" s="4"/>
      <c r="AA411" s="4"/>
      <c r="AB411" s="4"/>
      <c r="AC411" s="4"/>
      <c r="AD411" s="4"/>
      <c r="AE411" s="4"/>
    </row>
    <row r="412">
      <c r="A412" s="4"/>
      <c r="B412" s="4"/>
      <c r="C412" s="4"/>
      <c r="D412" s="4"/>
      <c r="E412" s="4"/>
      <c r="F412" s="4"/>
      <c r="G412" s="118"/>
      <c r="H412" s="118"/>
      <c r="I412" s="118"/>
      <c r="J412" s="325"/>
      <c r="K412" s="4"/>
      <c r="L412" s="4"/>
      <c r="M412" s="4"/>
      <c r="N412" s="4"/>
      <c r="O412" s="4"/>
      <c r="P412" s="4"/>
      <c r="Q412" s="4"/>
      <c r="R412" s="4"/>
      <c r="S412" s="4"/>
      <c r="T412" s="4"/>
      <c r="U412" s="4"/>
      <c r="V412" s="4"/>
      <c r="W412" s="4"/>
      <c r="X412" s="4"/>
      <c r="Y412" s="4"/>
      <c r="Z412" s="4"/>
      <c r="AA412" s="4"/>
      <c r="AB412" s="4"/>
      <c r="AC412" s="4"/>
      <c r="AD412" s="4"/>
      <c r="AE412" s="4"/>
    </row>
    <row r="413">
      <c r="A413" s="4"/>
      <c r="B413" s="4"/>
      <c r="C413" s="4"/>
      <c r="D413" s="4"/>
      <c r="E413" s="4"/>
      <c r="F413" s="4"/>
      <c r="G413" s="118"/>
      <c r="H413" s="118"/>
      <c r="I413" s="118"/>
      <c r="J413" s="325"/>
      <c r="K413" s="4"/>
      <c r="L413" s="4"/>
      <c r="M413" s="4"/>
      <c r="N413" s="4"/>
      <c r="O413" s="4"/>
      <c r="P413" s="4"/>
      <c r="Q413" s="4"/>
      <c r="R413" s="4"/>
      <c r="S413" s="4"/>
      <c r="T413" s="4"/>
      <c r="U413" s="4"/>
      <c r="V413" s="4"/>
      <c r="W413" s="4"/>
      <c r="X413" s="4"/>
      <c r="Y413" s="4"/>
      <c r="Z413" s="4"/>
      <c r="AA413" s="4"/>
      <c r="AB413" s="4"/>
      <c r="AC413" s="4"/>
      <c r="AD413" s="4"/>
      <c r="AE413" s="4"/>
    </row>
    <row r="414">
      <c r="A414" s="4"/>
      <c r="B414" s="4"/>
      <c r="C414" s="4"/>
      <c r="D414" s="4"/>
      <c r="E414" s="4"/>
      <c r="F414" s="4"/>
      <c r="G414" s="118"/>
      <c r="H414" s="118"/>
      <c r="I414" s="118"/>
      <c r="J414" s="325"/>
      <c r="K414" s="4"/>
      <c r="L414" s="4"/>
      <c r="M414" s="4"/>
      <c r="N414" s="4"/>
      <c r="O414" s="4"/>
      <c r="P414" s="4"/>
      <c r="Q414" s="4"/>
      <c r="R414" s="4"/>
      <c r="S414" s="4"/>
      <c r="T414" s="4"/>
      <c r="U414" s="4"/>
      <c r="V414" s="4"/>
      <c r="W414" s="4"/>
      <c r="X414" s="4"/>
      <c r="Y414" s="4"/>
      <c r="Z414" s="4"/>
      <c r="AA414" s="4"/>
      <c r="AB414" s="4"/>
      <c r="AC414" s="4"/>
      <c r="AD414" s="4"/>
      <c r="AE414" s="4"/>
    </row>
    <row r="415">
      <c r="A415" s="4"/>
      <c r="B415" s="4"/>
      <c r="C415" s="4"/>
      <c r="D415" s="4"/>
      <c r="E415" s="4"/>
      <c r="F415" s="4"/>
      <c r="G415" s="118"/>
      <c r="H415" s="118"/>
      <c r="I415" s="118"/>
      <c r="J415" s="325"/>
      <c r="K415" s="4"/>
      <c r="L415" s="4"/>
      <c r="M415" s="4"/>
      <c r="N415" s="4"/>
      <c r="O415" s="4"/>
      <c r="P415" s="4"/>
      <c r="Q415" s="4"/>
      <c r="R415" s="4"/>
      <c r="S415" s="4"/>
      <c r="T415" s="4"/>
      <c r="U415" s="4"/>
      <c r="V415" s="4"/>
      <c r="W415" s="4"/>
      <c r="X415" s="4"/>
      <c r="Y415" s="4"/>
      <c r="Z415" s="4"/>
      <c r="AA415" s="4"/>
      <c r="AB415" s="4"/>
      <c r="AC415" s="4"/>
      <c r="AD415" s="4"/>
      <c r="AE415" s="4"/>
    </row>
    <row r="416">
      <c r="A416" s="4"/>
      <c r="B416" s="4"/>
      <c r="C416" s="4"/>
      <c r="D416" s="4"/>
      <c r="E416" s="4"/>
      <c r="F416" s="4"/>
      <c r="G416" s="118"/>
      <c r="H416" s="118"/>
      <c r="I416" s="118"/>
      <c r="J416" s="325"/>
      <c r="K416" s="4"/>
      <c r="L416" s="4"/>
      <c r="M416" s="4"/>
      <c r="N416" s="4"/>
      <c r="O416" s="4"/>
      <c r="P416" s="4"/>
      <c r="Q416" s="4"/>
      <c r="R416" s="4"/>
      <c r="S416" s="4"/>
      <c r="T416" s="4"/>
      <c r="U416" s="4"/>
      <c r="V416" s="4"/>
      <c r="W416" s="4"/>
      <c r="X416" s="4"/>
      <c r="Y416" s="4"/>
      <c r="Z416" s="4"/>
      <c r="AA416" s="4"/>
      <c r="AB416" s="4"/>
      <c r="AC416" s="4"/>
      <c r="AD416" s="4"/>
      <c r="AE416" s="4"/>
    </row>
    <row r="417">
      <c r="A417" s="4"/>
      <c r="B417" s="4"/>
      <c r="C417" s="4"/>
      <c r="D417" s="4"/>
      <c r="E417" s="4"/>
      <c r="F417" s="4"/>
      <c r="G417" s="118"/>
      <c r="H417" s="118"/>
      <c r="I417" s="118"/>
      <c r="J417" s="325"/>
      <c r="K417" s="4"/>
      <c r="L417" s="4"/>
      <c r="M417" s="4"/>
      <c r="N417" s="4"/>
      <c r="O417" s="4"/>
      <c r="P417" s="4"/>
      <c r="Q417" s="4"/>
      <c r="R417" s="4"/>
      <c r="S417" s="4"/>
      <c r="T417" s="4"/>
      <c r="U417" s="4"/>
      <c r="V417" s="4"/>
      <c r="W417" s="4"/>
      <c r="X417" s="4"/>
      <c r="Y417" s="4"/>
      <c r="Z417" s="4"/>
      <c r="AA417" s="4"/>
      <c r="AB417" s="4"/>
      <c r="AC417" s="4"/>
      <c r="AD417" s="4"/>
      <c r="AE417" s="4"/>
    </row>
    <row r="418">
      <c r="A418" s="4"/>
      <c r="B418" s="4"/>
      <c r="C418" s="4"/>
      <c r="D418" s="4"/>
      <c r="E418" s="4"/>
      <c r="F418" s="4"/>
      <c r="G418" s="118"/>
      <c r="H418" s="118"/>
      <c r="I418" s="118"/>
      <c r="J418" s="325"/>
      <c r="K418" s="4"/>
      <c r="L418" s="4"/>
      <c r="M418" s="4"/>
      <c r="N418" s="4"/>
      <c r="O418" s="4"/>
      <c r="P418" s="4"/>
      <c r="Q418" s="4"/>
      <c r="R418" s="4"/>
      <c r="S418" s="4"/>
      <c r="T418" s="4"/>
      <c r="U418" s="4"/>
      <c r="V418" s="4"/>
      <c r="W418" s="4"/>
      <c r="X418" s="4"/>
      <c r="Y418" s="4"/>
      <c r="Z418" s="4"/>
      <c r="AA418" s="4"/>
      <c r="AB418" s="4"/>
      <c r="AC418" s="4"/>
      <c r="AD418" s="4"/>
      <c r="AE418" s="4"/>
    </row>
    <row r="419">
      <c r="A419" s="4"/>
      <c r="B419" s="4"/>
      <c r="C419" s="4"/>
      <c r="D419" s="4"/>
      <c r="E419" s="4"/>
      <c r="F419" s="4"/>
      <c r="G419" s="118"/>
      <c r="H419" s="118"/>
      <c r="I419" s="118"/>
      <c r="J419" s="325"/>
      <c r="K419" s="4"/>
      <c r="L419" s="4"/>
      <c r="M419" s="4"/>
      <c r="N419" s="4"/>
      <c r="O419" s="4"/>
      <c r="P419" s="4"/>
      <c r="Q419" s="4"/>
      <c r="R419" s="4"/>
      <c r="S419" s="4"/>
      <c r="T419" s="4"/>
      <c r="U419" s="4"/>
      <c r="V419" s="4"/>
      <c r="W419" s="4"/>
      <c r="X419" s="4"/>
      <c r="Y419" s="4"/>
      <c r="Z419" s="4"/>
      <c r="AA419" s="4"/>
      <c r="AB419" s="4"/>
      <c r="AC419" s="4"/>
      <c r="AD419" s="4"/>
      <c r="AE419" s="4"/>
    </row>
    <row r="420">
      <c r="A420" s="4"/>
      <c r="B420" s="4"/>
      <c r="C420" s="4"/>
      <c r="D420" s="4"/>
      <c r="E420" s="4"/>
      <c r="F420" s="4"/>
      <c r="G420" s="118"/>
      <c r="H420" s="118"/>
      <c r="I420" s="118"/>
      <c r="J420" s="325"/>
      <c r="K420" s="4"/>
      <c r="L420" s="4"/>
      <c r="M420" s="4"/>
      <c r="N420" s="4"/>
      <c r="O420" s="4"/>
      <c r="P420" s="4"/>
      <c r="Q420" s="4"/>
      <c r="R420" s="4"/>
      <c r="S420" s="4"/>
      <c r="T420" s="4"/>
      <c r="U420" s="4"/>
      <c r="V420" s="4"/>
      <c r="W420" s="4"/>
      <c r="X420" s="4"/>
      <c r="Y420" s="4"/>
      <c r="Z420" s="4"/>
      <c r="AA420" s="4"/>
      <c r="AB420" s="4"/>
      <c r="AC420" s="4"/>
      <c r="AD420" s="4"/>
      <c r="AE420" s="4"/>
    </row>
    <row r="421">
      <c r="A421" s="4"/>
      <c r="B421" s="4"/>
      <c r="C421" s="4"/>
      <c r="D421" s="4"/>
      <c r="E421" s="4"/>
      <c r="F421" s="4"/>
      <c r="G421" s="118"/>
      <c r="H421" s="118"/>
      <c r="I421" s="118"/>
      <c r="J421" s="325"/>
      <c r="K421" s="4"/>
      <c r="L421" s="4"/>
      <c r="M421" s="4"/>
      <c r="N421" s="4"/>
      <c r="O421" s="4"/>
      <c r="P421" s="4"/>
      <c r="Q421" s="4"/>
      <c r="R421" s="4"/>
      <c r="S421" s="4"/>
      <c r="T421" s="4"/>
      <c r="U421" s="4"/>
      <c r="V421" s="4"/>
      <c r="W421" s="4"/>
      <c r="X421" s="4"/>
      <c r="Y421" s="4"/>
      <c r="Z421" s="4"/>
      <c r="AA421" s="4"/>
      <c r="AB421" s="4"/>
      <c r="AC421" s="4"/>
      <c r="AD421" s="4"/>
      <c r="AE421" s="4"/>
    </row>
    <row r="422">
      <c r="A422" s="4"/>
      <c r="B422" s="4"/>
      <c r="C422" s="4"/>
      <c r="D422" s="4"/>
      <c r="E422" s="4"/>
      <c r="F422" s="4"/>
      <c r="G422" s="118"/>
      <c r="H422" s="118"/>
      <c r="I422" s="118"/>
      <c r="J422" s="325"/>
      <c r="K422" s="4"/>
      <c r="L422" s="4"/>
      <c r="M422" s="4"/>
      <c r="N422" s="4"/>
      <c r="O422" s="4"/>
      <c r="P422" s="4"/>
      <c r="Q422" s="4"/>
      <c r="R422" s="4"/>
      <c r="S422" s="4"/>
      <c r="T422" s="4"/>
      <c r="U422" s="4"/>
      <c r="V422" s="4"/>
      <c r="W422" s="4"/>
      <c r="X422" s="4"/>
      <c r="Y422" s="4"/>
      <c r="Z422" s="4"/>
      <c r="AA422" s="4"/>
      <c r="AB422" s="4"/>
      <c r="AC422" s="4"/>
      <c r="AD422" s="4"/>
      <c r="AE422" s="4"/>
    </row>
    <row r="423">
      <c r="A423" s="4"/>
      <c r="B423" s="4"/>
      <c r="C423" s="4"/>
      <c r="D423" s="4"/>
      <c r="E423" s="4"/>
      <c r="F423" s="4"/>
      <c r="G423" s="118"/>
      <c r="H423" s="118"/>
      <c r="I423" s="118"/>
      <c r="J423" s="325"/>
      <c r="K423" s="4"/>
      <c r="L423" s="4"/>
      <c r="M423" s="4"/>
      <c r="N423" s="4"/>
      <c r="O423" s="4"/>
      <c r="P423" s="4"/>
      <c r="Q423" s="4"/>
      <c r="R423" s="4"/>
      <c r="S423" s="4"/>
      <c r="T423" s="4"/>
      <c r="U423" s="4"/>
      <c r="V423" s="4"/>
      <c r="W423" s="4"/>
      <c r="X423" s="4"/>
      <c r="Y423" s="4"/>
      <c r="Z423" s="4"/>
      <c r="AA423" s="4"/>
      <c r="AB423" s="4"/>
      <c r="AC423" s="4"/>
      <c r="AD423" s="4"/>
      <c r="AE423" s="4"/>
    </row>
    <row r="424">
      <c r="A424" s="4"/>
      <c r="B424" s="4"/>
      <c r="C424" s="4"/>
      <c r="D424" s="4"/>
      <c r="E424" s="4"/>
      <c r="F424" s="4"/>
      <c r="G424" s="118"/>
      <c r="H424" s="118"/>
      <c r="I424" s="118"/>
      <c r="J424" s="325"/>
      <c r="K424" s="4"/>
      <c r="L424" s="4"/>
      <c r="M424" s="4"/>
      <c r="N424" s="4"/>
      <c r="O424" s="4"/>
      <c r="P424" s="4"/>
      <c r="Q424" s="4"/>
      <c r="R424" s="4"/>
      <c r="S424" s="4"/>
      <c r="T424" s="4"/>
      <c r="U424" s="4"/>
      <c r="V424" s="4"/>
      <c r="W424" s="4"/>
      <c r="X424" s="4"/>
      <c r="Y424" s="4"/>
      <c r="Z424" s="4"/>
      <c r="AA424" s="4"/>
      <c r="AB424" s="4"/>
      <c r="AC424" s="4"/>
      <c r="AD424" s="4"/>
      <c r="AE424" s="4"/>
    </row>
    <row r="425">
      <c r="A425" s="4"/>
      <c r="B425" s="4"/>
      <c r="C425" s="4"/>
      <c r="D425" s="4"/>
      <c r="E425" s="4"/>
      <c r="F425" s="4"/>
      <c r="G425" s="118"/>
      <c r="H425" s="118"/>
      <c r="I425" s="118"/>
      <c r="J425" s="325"/>
      <c r="K425" s="4"/>
      <c r="L425" s="4"/>
      <c r="M425" s="4"/>
      <c r="N425" s="4"/>
      <c r="O425" s="4"/>
      <c r="P425" s="4"/>
      <c r="Q425" s="4"/>
      <c r="R425" s="4"/>
      <c r="S425" s="4"/>
      <c r="T425" s="4"/>
      <c r="U425" s="4"/>
      <c r="V425" s="4"/>
      <c r="W425" s="4"/>
      <c r="X425" s="4"/>
      <c r="Y425" s="4"/>
      <c r="Z425" s="4"/>
      <c r="AA425" s="4"/>
      <c r="AB425" s="4"/>
      <c r="AC425" s="4"/>
      <c r="AD425" s="4"/>
      <c r="AE425" s="4"/>
    </row>
    <row r="426">
      <c r="A426" s="4"/>
      <c r="B426" s="4"/>
      <c r="C426" s="4"/>
      <c r="D426" s="4"/>
      <c r="E426" s="4"/>
      <c r="F426" s="4"/>
      <c r="G426" s="118"/>
      <c r="H426" s="118"/>
      <c r="I426" s="118"/>
      <c r="J426" s="325"/>
      <c r="K426" s="4"/>
      <c r="L426" s="4"/>
      <c r="M426" s="4"/>
      <c r="N426" s="4"/>
      <c r="O426" s="4"/>
      <c r="P426" s="4"/>
      <c r="Q426" s="4"/>
      <c r="R426" s="4"/>
      <c r="S426" s="4"/>
      <c r="T426" s="4"/>
      <c r="U426" s="4"/>
      <c r="V426" s="4"/>
      <c r="W426" s="4"/>
      <c r="X426" s="4"/>
      <c r="Y426" s="4"/>
      <c r="Z426" s="4"/>
      <c r="AA426" s="4"/>
      <c r="AB426" s="4"/>
      <c r="AC426" s="4"/>
      <c r="AD426" s="4"/>
      <c r="AE426" s="4"/>
    </row>
    <row r="427">
      <c r="A427" s="4"/>
      <c r="B427" s="4"/>
      <c r="C427" s="4"/>
      <c r="D427" s="4"/>
      <c r="E427" s="4"/>
      <c r="F427" s="4"/>
      <c r="G427" s="118"/>
      <c r="H427" s="118"/>
      <c r="I427" s="118"/>
      <c r="J427" s="325"/>
      <c r="K427" s="4"/>
      <c r="L427" s="4"/>
      <c r="M427" s="4"/>
      <c r="N427" s="4"/>
      <c r="O427" s="4"/>
      <c r="P427" s="4"/>
      <c r="Q427" s="4"/>
      <c r="R427" s="4"/>
      <c r="S427" s="4"/>
      <c r="T427" s="4"/>
      <c r="U427" s="4"/>
      <c r="V427" s="4"/>
      <c r="W427" s="4"/>
      <c r="X427" s="4"/>
      <c r="Y427" s="4"/>
      <c r="Z427" s="4"/>
      <c r="AA427" s="4"/>
      <c r="AB427" s="4"/>
      <c r="AC427" s="4"/>
      <c r="AD427" s="4"/>
      <c r="AE427" s="4"/>
    </row>
    <row r="428">
      <c r="A428" s="4"/>
      <c r="B428" s="4"/>
      <c r="C428" s="4"/>
      <c r="D428" s="4"/>
      <c r="E428" s="4"/>
      <c r="F428" s="4"/>
      <c r="G428" s="118"/>
      <c r="H428" s="118"/>
      <c r="I428" s="118"/>
      <c r="J428" s="325"/>
      <c r="K428" s="4"/>
      <c r="L428" s="4"/>
      <c r="M428" s="4"/>
      <c r="N428" s="4"/>
      <c r="O428" s="4"/>
      <c r="P428" s="4"/>
      <c r="Q428" s="4"/>
      <c r="R428" s="4"/>
      <c r="S428" s="4"/>
      <c r="T428" s="4"/>
      <c r="U428" s="4"/>
      <c r="V428" s="4"/>
      <c r="W428" s="4"/>
      <c r="X428" s="4"/>
      <c r="Y428" s="4"/>
      <c r="Z428" s="4"/>
      <c r="AA428" s="4"/>
      <c r="AB428" s="4"/>
      <c r="AC428" s="4"/>
      <c r="AD428" s="4"/>
      <c r="AE428" s="4"/>
    </row>
    <row r="429">
      <c r="A429" s="4"/>
      <c r="B429" s="4"/>
      <c r="C429" s="4"/>
      <c r="D429" s="4"/>
      <c r="E429" s="4"/>
      <c r="F429" s="4"/>
      <c r="G429" s="118"/>
      <c r="H429" s="118"/>
      <c r="I429" s="118"/>
      <c r="J429" s="325"/>
      <c r="K429" s="4"/>
      <c r="L429" s="4"/>
      <c r="M429" s="4"/>
      <c r="N429" s="4"/>
      <c r="O429" s="4"/>
      <c r="P429" s="4"/>
      <c r="Q429" s="4"/>
      <c r="R429" s="4"/>
      <c r="S429" s="4"/>
      <c r="T429" s="4"/>
      <c r="U429" s="4"/>
      <c r="V429" s="4"/>
      <c r="W429" s="4"/>
      <c r="X429" s="4"/>
      <c r="Y429" s="4"/>
      <c r="Z429" s="4"/>
      <c r="AA429" s="4"/>
      <c r="AB429" s="4"/>
      <c r="AC429" s="4"/>
      <c r="AD429" s="4"/>
      <c r="AE429" s="4"/>
    </row>
    <row r="430">
      <c r="A430" s="4"/>
      <c r="B430" s="4"/>
      <c r="C430" s="4"/>
      <c r="D430" s="4"/>
      <c r="E430" s="4"/>
      <c r="F430" s="4"/>
      <c r="G430" s="118"/>
      <c r="H430" s="118"/>
      <c r="I430" s="118"/>
      <c r="J430" s="325"/>
      <c r="K430" s="4"/>
      <c r="L430" s="4"/>
      <c r="M430" s="4"/>
      <c r="N430" s="4"/>
      <c r="O430" s="4"/>
      <c r="P430" s="4"/>
      <c r="Q430" s="4"/>
      <c r="R430" s="4"/>
      <c r="S430" s="4"/>
      <c r="T430" s="4"/>
      <c r="U430" s="4"/>
      <c r="V430" s="4"/>
      <c r="W430" s="4"/>
      <c r="X430" s="4"/>
      <c r="Y430" s="4"/>
      <c r="Z430" s="4"/>
      <c r="AA430" s="4"/>
      <c r="AB430" s="4"/>
      <c r="AC430" s="4"/>
      <c r="AD430" s="4"/>
      <c r="AE430" s="4"/>
    </row>
    <row r="431">
      <c r="A431" s="4"/>
      <c r="B431" s="4"/>
      <c r="C431" s="4"/>
      <c r="D431" s="4"/>
      <c r="E431" s="4"/>
      <c r="F431" s="4"/>
      <c r="G431" s="118"/>
      <c r="H431" s="118"/>
      <c r="I431" s="118"/>
      <c r="J431" s="325"/>
      <c r="K431" s="4"/>
      <c r="L431" s="4"/>
      <c r="M431" s="4"/>
      <c r="N431" s="4"/>
      <c r="O431" s="4"/>
      <c r="P431" s="4"/>
      <c r="Q431" s="4"/>
      <c r="R431" s="4"/>
      <c r="S431" s="4"/>
      <c r="T431" s="4"/>
      <c r="U431" s="4"/>
      <c r="V431" s="4"/>
      <c r="W431" s="4"/>
      <c r="X431" s="4"/>
      <c r="Y431" s="4"/>
      <c r="Z431" s="4"/>
      <c r="AA431" s="4"/>
      <c r="AB431" s="4"/>
      <c r="AC431" s="4"/>
      <c r="AD431" s="4"/>
      <c r="AE431" s="4"/>
    </row>
    <row r="432">
      <c r="A432" s="4"/>
      <c r="B432" s="4"/>
      <c r="C432" s="4"/>
      <c r="D432" s="4"/>
      <c r="E432" s="4"/>
      <c r="F432" s="4"/>
      <c r="G432" s="118"/>
      <c r="H432" s="118"/>
      <c r="I432" s="118"/>
      <c r="J432" s="325"/>
      <c r="K432" s="4"/>
      <c r="L432" s="4"/>
      <c r="M432" s="4"/>
      <c r="N432" s="4"/>
      <c r="O432" s="4"/>
      <c r="P432" s="4"/>
      <c r="Q432" s="4"/>
      <c r="R432" s="4"/>
      <c r="S432" s="4"/>
      <c r="T432" s="4"/>
      <c r="U432" s="4"/>
      <c r="V432" s="4"/>
      <c r="W432" s="4"/>
      <c r="X432" s="4"/>
      <c r="Y432" s="4"/>
      <c r="Z432" s="4"/>
      <c r="AA432" s="4"/>
      <c r="AB432" s="4"/>
      <c r="AC432" s="4"/>
      <c r="AD432" s="4"/>
      <c r="AE432" s="4"/>
    </row>
    <row r="433">
      <c r="A433" s="4"/>
      <c r="B433" s="4"/>
      <c r="C433" s="4"/>
      <c r="D433" s="4"/>
      <c r="E433" s="4"/>
      <c r="F433" s="4"/>
      <c r="G433" s="118"/>
      <c r="H433" s="118"/>
      <c r="I433" s="118"/>
      <c r="J433" s="325"/>
      <c r="K433" s="4"/>
      <c r="L433" s="4"/>
      <c r="M433" s="4"/>
      <c r="N433" s="4"/>
      <c r="O433" s="4"/>
      <c r="P433" s="4"/>
      <c r="Q433" s="4"/>
      <c r="R433" s="4"/>
      <c r="S433" s="4"/>
      <c r="T433" s="4"/>
      <c r="U433" s="4"/>
      <c r="V433" s="4"/>
      <c r="W433" s="4"/>
      <c r="X433" s="4"/>
      <c r="Y433" s="4"/>
      <c r="Z433" s="4"/>
      <c r="AA433" s="4"/>
      <c r="AB433" s="4"/>
      <c r="AC433" s="4"/>
      <c r="AD433" s="4"/>
      <c r="AE433" s="4"/>
    </row>
    <row r="434">
      <c r="A434" s="4"/>
      <c r="B434" s="4"/>
      <c r="C434" s="4"/>
      <c r="D434" s="4"/>
      <c r="E434" s="4"/>
      <c r="F434" s="4"/>
      <c r="G434" s="118"/>
      <c r="H434" s="118"/>
      <c r="I434" s="118"/>
      <c r="J434" s="325"/>
      <c r="K434" s="4"/>
      <c r="L434" s="4"/>
      <c r="M434" s="4"/>
      <c r="N434" s="4"/>
      <c r="O434" s="4"/>
      <c r="P434" s="4"/>
      <c r="Q434" s="4"/>
      <c r="R434" s="4"/>
      <c r="S434" s="4"/>
      <c r="T434" s="4"/>
      <c r="U434" s="4"/>
      <c r="V434" s="4"/>
      <c r="W434" s="4"/>
      <c r="X434" s="4"/>
      <c r="Y434" s="4"/>
      <c r="Z434" s="4"/>
      <c r="AA434" s="4"/>
      <c r="AB434" s="4"/>
      <c r="AC434" s="4"/>
      <c r="AD434" s="4"/>
      <c r="AE434" s="4"/>
    </row>
    <row r="435">
      <c r="A435" s="4"/>
      <c r="B435" s="4"/>
      <c r="C435" s="4"/>
      <c r="D435" s="4"/>
      <c r="E435" s="4"/>
      <c r="F435" s="4"/>
      <c r="G435" s="118"/>
      <c r="H435" s="118"/>
      <c r="I435" s="118"/>
      <c r="J435" s="325"/>
      <c r="K435" s="4"/>
      <c r="L435" s="4"/>
      <c r="M435" s="4"/>
      <c r="N435" s="4"/>
      <c r="O435" s="4"/>
      <c r="P435" s="4"/>
      <c r="Q435" s="4"/>
      <c r="R435" s="4"/>
      <c r="S435" s="4"/>
      <c r="T435" s="4"/>
      <c r="U435" s="4"/>
      <c r="V435" s="4"/>
      <c r="W435" s="4"/>
      <c r="X435" s="4"/>
      <c r="Y435" s="4"/>
      <c r="Z435" s="4"/>
      <c r="AA435" s="4"/>
      <c r="AB435" s="4"/>
      <c r="AC435" s="4"/>
      <c r="AD435" s="4"/>
      <c r="AE435" s="4"/>
    </row>
    <row r="436">
      <c r="A436" s="4"/>
      <c r="B436" s="4"/>
      <c r="C436" s="4"/>
      <c r="D436" s="4"/>
      <c r="E436" s="4"/>
      <c r="F436" s="4"/>
      <c r="G436" s="118"/>
      <c r="H436" s="118"/>
      <c r="I436" s="118"/>
      <c r="J436" s="325"/>
      <c r="K436" s="4"/>
      <c r="L436" s="4"/>
      <c r="M436" s="4"/>
      <c r="N436" s="4"/>
      <c r="O436" s="4"/>
      <c r="P436" s="4"/>
      <c r="Q436" s="4"/>
      <c r="R436" s="4"/>
      <c r="S436" s="4"/>
      <c r="T436" s="4"/>
      <c r="U436" s="4"/>
      <c r="V436" s="4"/>
      <c r="W436" s="4"/>
      <c r="X436" s="4"/>
      <c r="Y436" s="4"/>
      <c r="Z436" s="4"/>
      <c r="AA436" s="4"/>
      <c r="AB436" s="4"/>
      <c r="AC436" s="4"/>
      <c r="AD436" s="4"/>
      <c r="AE436" s="4"/>
    </row>
    <row r="437">
      <c r="A437" s="4"/>
      <c r="B437" s="4"/>
      <c r="C437" s="4"/>
      <c r="D437" s="4"/>
      <c r="E437" s="4"/>
      <c r="F437" s="4"/>
      <c r="G437" s="118"/>
      <c r="H437" s="118"/>
      <c r="I437" s="118"/>
      <c r="J437" s="325"/>
      <c r="K437" s="4"/>
      <c r="L437" s="4"/>
      <c r="M437" s="4"/>
      <c r="N437" s="4"/>
      <c r="O437" s="4"/>
      <c r="P437" s="4"/>
      <c r="Q437" s="4"/>
      <c r="R437" s="4"/>
      <c r="S437" s="4"/>
      <c r="T437" s="4"/>
      <c r="U437" s="4"/>
      <c r="V437" s="4"/>
      <c r="W437" s="4"/>
      <c r="X437" s="4"/>
      <c r="Y437" s="4"/>
      <c r="Z437" s="4"/>
      <c r="AA437" s="4"/>
      <c r="AB437" s="4"/>
      <c r="AC437" s="4"/>
      <c r="AD437" s="4"/>
      <c r="AE437" s="4"/>
    </row>
    <row r="438">
      <c r="A438" s="4"/>
      <c r="B438" s="4"/>
      <c r="C438" s="4"/>
      <c r="D438" s="4"/>
      <c r="E438" s="4"/>
      <c r="F438" s="4"/>
      <c r="G438" s="118"/>
      <c r="H438" s="118"/>
      <c r="I438" s="118"/>
      <c r="J438" s="325"/>
      <c r="K438" s="4"/>
      <c r="L438" s="4"/>
      <c r="M438" s="4"/>
      <c r="N438" s="4"/>
      <c r="O438" s="4"/>
      <c r="P438" s="4"/>
      <c r="Q438" s="4"/>
      <c r="R438" s="4"/>
      <c r="S438" s="4"/>
      <c r="T438" s="4"/>
      <c r="U438" s="4"/>
      <c r="V438" s="4"/>
      <c r="W438" s="4"/>
      <c r="X438" s="4"/>
      <c r="Y438" s="4"/>
      <c r="Z438" s="4"/>
      <c r="AA438" s="4"/>
      <c r="AB438" s="4"/>
      <c r="AC438" s="4"/>
      <c r="AD438" s="4"/>
      <c r="AE438" s="4"/>
    </row>
    <row r="439">
      <c r="A439" s="4"/>
      <c r="B439" s="4"/>
      <c r="C439" s="4"/>
      <c r="D439" s="4"/>
      <c r="E439" s="4"/>
      <c r="F439" s="4"/>
      <c r="G439" s="118"/>
      <c r="H439" s="118"/>
      <c r="I439" s="118"/>
      <c r="J439" s="325"/>
      <c r="K439" s="4"/>
      <c r="L439" s="4"/>
      <c r="M439" s="4"/>
      <c r="N439" s="4"/>
      <c r="O439" s="4"/>
      <c r="P439" s="4"/>
      <c r="Q439" s="4"/>
      <c r="R439" s="4"/>
      <c r="S439" s="4"/>
      <c r="T439" s="4"/>
      <c r="U439" s="4"/>
      <c r="V439" s="4"/>
      <c r="W439" s="4"/>
      <c r="X439" s="4"/>
      <c r="Y439" s="4"/>
      <c r="Z439" s="4"/>
      <c r="AA439" s="4"/>
      <c r="AB439" s="4"/>
      <c r="AC439" s="4"/>
      <c r="AD439" s="4"/>
      <c r="AE439" s="4"/>
    </row>
    <row r="440">
      <c r="A440" s="4"/>
      <c r="B440" s="4"/>
      <c r="C440" s="4"/>
      <c r="D440" s="4"/>
      <c r="E440" s="4"/>
      <c r="F440" s="4"/>
      <c r="G440" s="118"/>
      <c r="H440" s="118"/>
      <c r="I440" s="118"/>
      <c r="J440" s="325"/>
      <c r="K440" s="4"/>
      <c r="L440" s="4"/>
      <c r="M440" s="4"/>
      <c r="N440" s="4"/>
      <c r="O440" s="4"/>
      <c r="P440" s="4"/>
      <c r="Q440" s="4"/>
      <c r="R440" s="4"/>
      <c r="S440" s="4"/>
      <c r="T440" s="4"/>
      <c r="U440" s="4"/>
      <c r="V440" s="4"/>
      <c r="W440" s="4"/>
      <c r="X440" s="4"/>
      <c r="Y440" s="4"/>
      <c r="Z440" s="4"/>
      <c r="AA440" s="4"/>
      <c r="AB440" s="4"/>
      <c r="AC440" s="4"/>
      <c r="AD440" s="4"/>
      <c r="AE440" s="4"/>
    </row>
    <row r="441">
      <c r="A441" s="4"/>
      <c r="B441" s="4"/>
      <c r="C441" s="4"/>
      <c r="D441" s="4"/>
      <c r="E441" s="4"/>
      <c r="F441" s="4"/>
      <c r="G441" s="118"/>
      <c r="H441" s="118"/>
      <c r="I441" s="118"/>
      <c r="J441" s="325"/>
      <c r="K441" s="4"/>
      <c r="L441" s="4"/>
      <c r="M441" s="4"/>
      <c r="N441" s="4"/>
      <c r="O441" s="4"/>
      <c r="P441" s="4"/>
      <c r="Q441" s="4"/>
      <c r="R441" s="4"/>
      <c r="S441" s="4"/>
      <c r="T441" s="4"/>
      <c r="U441" s="4"/>
      <c r="V441" s="4"/>
      <c r="W441" s="4"/>
      <c r="X441" s="4"/>
      <c r="Y441" s="4"/>
      <c r="Z441" s="4"/>
      <c r="AA441" s="4"/>
      <c r="AB441" s="4"/>
      <c r="AC441" s="4"/>
      <c r="AD441" s="4"/>
      <c r="AE441" s="4"/>
    </row>
    <row r="442">
      <c r="A442" s="4"/>
      <c r="B442" s="4"/>
      <c r="C442" s="4"/>
      <c r="D442" s="4"/>
      <c r="E442" s="4"/>
      <c r="F442" s="4"/>
      <c r="G442" s="118"/>
      <c r="H442" s="118"/>
      <c r="I442" s="118"/>
      <c r="J442" s="325"/>
      <c r="K442" s="4"/>
      <c r="L442" s="4"/>
      <c r="M442" s="4"/>
      <c r="N442" s="4"/>
      <c r="O442" s="4"/>
      <c r="P442" s="4"/>
      <c r="Q442" s="4"/>
      <c r="R442" s="4"/>
      <c r="S442" s="4"/>
      <c r="T442" s="4"/>
      <c r="U442" s="4"/>
      <c r="V442" s="4"/>
      <c r="W442" s="4"/>
      <c r="X442" s="4"/>
      <c r="Y442" s="4"/>
      <c r="Z442" s="4"/>
      <c r="AA442" s="4"/>
      <c r="AB442" s="4"/>
      <c r="AC442" s="4"/>
      <c r="AD442" s="4"/>
      <c r="AE442" s="4"/>
    </row>
    <row r="443">
      <c r="A443" s="4"/>
      <c r="B443" s="4"/>
      <c r="C443" s="4"/>
      <c r="D443" s="4"/>
      <c r="E443" s="4"/>
      <c r="F443" s="4"/>
      <c r="G443" s="118"/>
      <c r="H443" s="118"/>
      <c r="I443" s="118"/>
      <c r="J443" s="325"/>
      <c r="K443" s="4"/>
      <c r="L443" s="4"/>
      <c r="M443" s="4"/>
      <c r="N443" s="4"/>
      <c r="O443" s="4"/>
      <c r="P443" s="4"/>
      <c r="Q443" s="4"/>
      <c r="R443" s="4"/>
      <c r="S443" s="4"/>
      <c r="T443" s="4"/>
      <c r="U443" s="4"/>
      <c r="V443" s="4"/>
      <c r="W443" s="4"/>
      <c r="X443" s="4"/>
      <c r="Y443" s="4"/>
      <c r="Z443" s="4"/>
      <c r="AA443" s="4"/>
      <c r="AB443" s="4"/>
      <c r="AC443" s="4"/>
      <c r="AD443" s="4"/>
      <c r="AE443" s="4"/>
    </row>
    <row r="444">
      <c r="A444" s="4"/>
      <c r="B444" s="4"/>
      <c r="C444" s="4"/>
      <c r="D444" s="4"/>
      <c r="E444" s="4"/>
      <c r="F444" s="4"/>
      <c r="G444" s="118"/>
      <c r="H444" s="118"/>
      <c r="I444" s="118"/>
      <c r="J444" s="325"/>
      <c r="K444" s="4"/>
      <c r="L444" s="4"/>
      <c r="M444" s="4"/>
      <c r="N444" s="4"/>
      <c r="O444" s="4"/>
      <c r="P444" s="4"/>
      <c r="Q444" s="4"/>
      <c r="R444" s="4"/>
      <c r="S444" s="4"/>
      <c r="T444" s="4"/>
      <c r="U444" s="4"/>
      <c r="V444" s="4"/>
      <c r="W444" s="4"/>
      <c r="X444" s="4"/>
      <c r="Y444" s="4"/>
      <c r="Z444" s="4"/>
      <c r="AA444" s="4"/>
      <c r="AB444" s="4"/>
      <c r="AC444" s="4"/>
      <c r="AD444" s="4"/>
      <c r="AE444" s="4"/>
    </row>
    <row r="445">
      <c r="A445" s="4"/>
      <c r="B445" s="4"/>
      <c r="C445" s="4"/>
      <c r="D445" s="4"/>
      <c r="E445" s="4"/>
      <c r="F445" s="4"/>
      <c r="G445" s="118"/>
      <c r="H445" s="118"/>
      <c r="I445" s="118"/>
      <c r="J445" s="325"/>
      <c r="K445" s="4"/>
      <c r="L445" s="4"/>
      <c r="M445" s="4"/>
      <c r="N445" s="4"/>
      <c r="O445" s="4"/>
      <c r="P445" s="4"/>
      <c r="Q445" s="4"/>
      <c r="R445" s="4"/>
      <c r="S445" s="4"/>
      <c r="T445" s="4"/>
      <c r="U445" s="4"/>
      <c r="V445" s="4"/>
      <c r="W445" s="4"/>
      <c r="X445" s="4"/>
      <c r="Y445" s="4"/>
      <c r="Z445" s="4"/>
      <c r="AA445" s="4"/>
      <c r="AB445" s="4"/>
      <c r="AC445" s="4"/>
      <c r="AD445" s="4"/>
      <c r="AE445" s="4"/>
    </row>
    <row r="446">
      <c r="A446" s="4"/>
      <c r="B446" s="4"/>
      <c r="C446" s="4"/>
      <c r="D446" s="4"/>
      <c r="E446" s="4"/>
      <c r="F446" s="4"/>
      <c r="G446" s="118"/>
      <c r="H446" s="118"/>
      <c r="I446" s="118"/>
      <c r="J446" s="325"/>
      <c r="K446" s="4"/>
      <c r="L446" s="4"/>
      <c r="M446" s="4"/>
      <c r="N446" s="4"/>
      <c r="O446" s="4"/>
      <c r="P446" s="4"/>
      <c r="Q446" s="4"/>
      <c r="R446" s="4"/>
      <c r="S446" s="4"/>
      <c r="T446" s="4"/>
      <c r="U446" s="4"/>
      <c r="V446" s="4"/>
      <c r="W446" s="4"/>
      <c r="X446" s="4"/>
      <c r="Y446" s="4"/>
      <c r="Z446" s="4"/>
      <c r="AA446" s="4"/>
      <c r="AB446" s="4"/>
      <c r="AC446" s="4"/>
      <c r="AD446" s="4"/>
      <c r="AE446" s="4"/>
    </row>
    <row r="447">
      <c r="A447" s="4"/>
      <c r="B447" s="4"/>
      <c r="C447" s="4"/>
      <c r="D447" s="4"/>
      <c r="E447" s="4"/>
      <c r="F447" s="4"/>
      <c r="G447" s="118"/>
      <c r="H447" s="118"/>
      <c r="I447" s="118"/>
      <c r="J447" s="325"/>
      <c r="K447" s="4"/>
      <c r="L447" s="4"/>
      <c r="M447" s="4"/>
      <c r="N447" s="4"/>
      <c r="O447" s="4"/>
      <c r="P447" s="4"/>
      <c r="Q447" s="4"/>
      <c r="R447" s="4"/>
      <c r="S447" s="4"/>
      <c r="T447" s="4"/>
      <c r="U447" s="4"/>
      <c r="V447" s="4"/>
      <c r="W447" s="4"/>
      <c r="X447" s="4"/>
      <c r="Y447" s="4"/>
      <c r="Z447" s="4"/>
      <c r="AA447" s="4"/>
      <c r="AB447" s="4"/>
      <c r="AC447" s="4"/>
      <c r="AD447" s="4"/>
      <c r="AE447" s="4"/>
    </row>
    <row r="448">
      <c r="A448" s="4"/>
      <c r="B448" s="4"/>
      <c r="C448" s="4"/>
      <c r="D448" s="4"/>
      <c r="E448" s="4"/>
      <c r="F448" s="4"/>
      <c r="G448" s="118"/>
      <c r="H448" s="118"/>
      <c r="I448" s="118"/>
      <c r="J448" s="325"/>
      <c r="K448" s="4"/>
      <c r="L448" s="4"/>
      <c r="M448" s="4"/>
      <c r="N448" s="4"/>
      <c r="O448" s="4"/>
      <c r="P448" s="4"/>
      <c r="Q448" s="4"/>
      <c r="R448" s="4"/>
      <c r="S448" s="4"/>
      <c r="T448" s="4"/>
      <c r="U448" s="4"/>
      <c r="V448" s="4"/>
      <c r="W448" s="4"/>
      <c r="X448" s="4"/>
      <c r="Y448" s="4"/>
      <c r="Z448" s="4"/>
      <c r="AA448" s="4"/>
      <c r="AB448" s="4"/>
      <c r="AC448" s="4"/>
      <c r="AD448" s="4"/>
      <c r="AE448" s="4"/>
    </row>
    <row r="449">
      <c r="A449" s="4"/>
      <c r="B449" s="4"/>
      <c r="C449" s="4"/>
      <c r="D449" s="4"/>
      <c r="E449" s="4"/>
      <c r="F449" s="4"/>
      <c r="G449" s="118"/>
      <c r="H449" s="118"/>
      <c r="I449" s="118"/>
      <c r="J449" s="325"/>
      <c r="K449" s="4"/>
      <c r="L449" s="4"/>
      <c r="M449" s="4"/>
      <c r="N449" s="4"/>
      <c r="O449" s="4"/>
      <c r="P449" s="4"/>
      <c r="Q449" s="4"/>
      <c r="R449" s="4"/>
      <c r="S449" s="4"/>
      <c r="T449" s="4"/>
      <c r="U449" s="4"/>
      <c r="V449" s="4"/>
      <c r="W449" s="4"/>
      <c r="X449" s="4"/>
      <c r="Y449" s="4"/>
      <c r="Z449" s="4"/>
      <c r="AA449" s="4"/>
      <c r="AB449" s="4"/>
      <c r="AC449" s="4"/>
      <c r="AD449" s="4"/>
      <c r="AE449" s="4"/>
    </row>
    <row r="450">
      <c r="A450" s="4"/>
      <c r="B450" s="4"/>
      <c r="C450" s="4"/>
      <c r="D450" s="4"/>
      <c r="E450" s="4"/>
      <c r="F450" s="4"/>
      <c r="G450" s="118"/>
      <c r="H450" s="118"/>
      <c r="I450" s="118"/>
      <c r="J450" s="325"/>
      <c r="K450" s="4"/>
      <c r="L450" s="4"/>
      <c r="M450" s="4"/>
      <c r="N450" s="4"/>
      <c r="O450" s="4"/>
      <c r="P450" s="4"/>
      <c r="Q450" s="4"/>
      <c r="R450" s="4"/>
      <c r="S450" s="4"/>
      <c r="T450" s="4"/>
      <c r="U450" s="4"/>
      <c r="V450" s="4"/>
      <c r="W450" s="4"/>
      <c r="X450" s="4"/>
      <c r="Y450" s="4"/>
      <c r="Z450" s="4"/>
      <c r="AA450" s="4"/>
      <c r="AB450" s="4"/>
      <c r="AC450" s="4"/>
      <c r="AD450" s="4"/>
      <c r="AE450" s="4"/>
    </row>
    <row r="451">
      <c r="A451" s="4"/>
      <c r="B451" s="4"/>
      <c r="C451" s="4"/>
      <c r="D451" s="4"/>
      <c r="E451" s="4"/>
      <c r="F451" s="4"/>
      <c r="G451" s="118"/>
      <c r="H451" s="118"/>
      <c r="I451" s="118"/>
      <c r="J451" s="325"/>
      <c r="K451" s="4"/>
      <c r="L451" s="4"/>
      <c r="M451" s="4"/>
      <c r="N451" s="4"/>
      <c r="O451" s="4"/>
      <c r="P451" s="4"/>
      <c r="Q451" s="4"/>
      <c r="R451" s="4"/>
      <c r="S451" s="4"/>
      <c r="T451" s="4"/>
      <c r="U451" s="4"/>
      <c r="V451" s="4"/>
      <c r="W451" s="4"/>
      <c r="X451" s="4"/>
      <c r="Y451" s="4"/>
      <c r="Z451" s="4"/>
      <c r="AA451" s="4"/>
      <c r="AB451" s="4"/>
      <c r="AC451" s="4"/>
      <c r="AD451" s="4"/>
      <c r="AE451" s="4"/>
    </row>
    <row r="452">
      <c r="A452" s="4"/>
      <c r="B452" s="4"/>
      <c r="C452" s="4"/>
      <c r="D452" s="4"/>
      <c r="E452" s="4"/>
      <c r="F452" s="4"/>
      <c r="G452" s="118"/>
      <c r="H452" s="118"/>
      <c r="I452" s="118"/>
      <c r="J452" s="325"/>
      <c r="K452" s="4"/>
      <c r="L452" s="4"/>
      <c r="M452" s="4"/>
      <c r="N452" s="4"/>
      <c r="O452" s="4"/>
      <c r="P452" s="4"/>
      <c r="Q452" s="4"/>
      <c r="R452" s="4"/>
      <c r="S452" s="4"/>
      <c r="T452" s="4"/>
      <c r="U452" s="4"/>
      <c r="V452" s="4"/>
      <c r="W452" s="4"/>
      <c r="X452" s="4"/>
      <c r="Y452" s="4"/>
      <c r="Z452" s="4"/>
      <c r="AA452" s="4"/>
      <c r="AB452" s="4"/>
      <c r="AC452" s="4"/>
      <c r="AD452" s="4"/>
      <c r="AE452" s="4"/>
    </row>
    <row r="453">
      <c r="A453" s="4"/>
      <c r="B453" s="4"/>
      <c r="C453" s="4"/>
      <c r="D453" s="4"/>
      <c r="E453" s="4"/>
      <c r="F453" s="4"/>
      <c r="G453" s="118"/>
      <c r="H453" s="118"/>
      <c r="I453" s="118"/>
      <c r="J453" s="325"/>
      <c r="K453" s="4"/>
      <c r="L453" s="4"/>
      <c r="M453" s="4"/>
      <c r="N453" s="4"/>
      <c r="O453" s="4"/>
      <c r="P453" s="4"/>
      <c r="Q453" s="4"/>
      <c r="R453" s="4"/>
      <c r="S453" s="4"/>
      <c r="T453" s="4"/>
      <c r="U453" s="4"/>
      <c r="V453" s="4"/>
      <c r="W453" s="4"/>
      <c r="X453" s="4"/>
      <c r="Y453" s="4"/>
      <c r="Z453" s="4"/>
      <c r="AA453" s="4"/>
      <c r="AB453" s="4"/>
      <c r="AC453" s="4"/>
      <c r="AD453" s="4"/>
      <c r="AE453" s="4"/>
    </row>
    <row r="454">
      <c r="A454" s="4"/>
      <c r="B454" s="4"/>
      <c r="C454" s="4"/>
      <c r="D454" s="4"/>
      <c r="E454" s="4"/>
      <c r="F454" s="4"/>
      <c r="G454" s="118"/>
      <c r="H454" s="118"/>
      <c r="I454" s="118"/>
      <c r="J454" s="325"/>
      <c r="K454" s="4"/>
      <c r="L454" s="4"/>
      <c r="M454" s="4"/>
      <c r="N454" s="4"/>
      <c r="O454" s="4"/>
      <c r="P454" s="4"/>
      <c r="Q454" s="4"/>
      <c r="R454" s="4"/>
      <c r="S454" s="4"/>
      <c r="T454" s="4"/>
      <c r="U454" s="4"/>
      <c r="V454" s="4"/>
      <c r="W454" s="4"/>
      <c r="X454" s="4"/>
      <c r="Y454" s="4"/>
      <c r="Z454" s="4"/>
      <c r="AA454" s="4"/>
      <c r="AB454" s="4"/>
      <c r="AC454" s="4"/>
      <c r="AD454" s="4"/>
      <c r="AE454" s="4"/>
    </row>
    <row r="455">
      <c r="A455" s="4"/>
      <c r="B455" s="4"/>
      <c r="C455" s="4"/>
      <c r="D455" s="4"/>
      <c r="E455" s="4"/>
      <c r="F455" s="4"/>
      <c r="G455" s="118"/>
      <c r="H455" s="118"/>
      <c r="I455" s="118"/>
      <c r="J455" s="325"/>
      <c r="K455" s="4"/>
      <c r="L455" s="4"/>
      <c r="M455" s="4"/>
      <c r="N455" s="4"/>
      <c r="O455" s="4"/>
      <c r="P455" s="4"/>
      <c r="Q455" s="4"/>
      <c r="R455" s="4"/>
      <c r="S455" s="4"/>
      <c r="T455" s="4"/>
      <c r="U455" s="4"/>
      <c r="V455" s="4"/>
      <c r="W455" s="4"/>
      <c r="X455" s="4"/>
      <c r="Y455" s="4"/>
      <c r="Z455" s="4"/>
      <c r="AA455" s="4"/>
      <c r="AB455" s="4"/>
      <c r="AC455" s="4"/>
      <c r="AD455" s="4"/>
      <c r="AE455" s="4"/>
    </row>
    <row r="456">
      <c r="A456" s="4"/>
      <c r="B456" s="4"/>
      <c r="C456" s="4"/>
      <c r="D456" s="4"/>
      <c r="E456" s="4"/>
      <c r="F456" s="4"/>
      <c r="G456" s="118"/>
      <c r="H456" s="118"/>
      <c r="I456" s="118"/>
      <c r="J456" s="325"/>
      <c r="K456" s="4"/>
      <c r="L456" s="4"/>
      <c r="M456" s="4"/>
      <c r="N456" s="4"/>
      <c r="O456" s="4"/>
      <c r="P456" s="4"/>
      <c r="Q456" s="4"/>
      <c r="R456" s="4"/>
      <c r="S456" s="4"/>
      <c r="T456" s="4"/>
      <c r="U456" s="4"/>
      <c r="V456" s="4"/>
      <c r="W456" s="4"/>
      <c r="X456" s="4"/>
      <c r="Y456" s="4"/>
      <c r="Z456" s="4"/>
      <c r="AA456" s="4"/>
      <c r="AB456" s="4"/>
      <c r="AC456" s="4"/>
      <c r="AD456" s="4"/>
      <c r="AE456" s="4"/>
    </row>
    <row r="457">
      <c r="A457" s="4"/>
      <c r="B457" s="4"/>
      <c r="C457" s="4"/>
      <c r="D457" s="4"/>
      <c r="E457" s="4"/>
      <c r="F457" s="4"/>
      <c r="G457" s="118"/>
      <c r="H457" s="118"/>
      <c r="I457" s="118"/>
      <c r="J457" s="325"/>
      <c r="K457" s="4"/>
      <c r="L457" s="4"/>
      <c r="M457" s="4"/>
      <c r="N457" s="4"/>
      <c r="O457" s="4"/>
      <c r="P457" s="4"/>
      <c r="Q457" s="4"/>
      <c r="R457" s="4"/>
      <c r="S457" s="4"/>
      <c r="T457" s="4"/>
      <c r="U457" s="4"/>
      <c r="V457" s="4"/>
      <c r="W457" s="4"/>
      <c r="X457" s="4"/>
      <c r="Y457" s="4"/>
      <c r="Z457" s="4"/>
      <c r="AA457" s="4"/>
      <c r="AB457" s="4"/>
      <c r="AC457" s="4"/>
      <c r="AD457" s="4"/>
      <c r="AE457" s="4"/>
    </row>
    <row r="458">
      <c r="A458" s="4"/>
      <c r="B458" s="4"/>
      <c r="C458" s="4"/>
      <c r="D458" s="4"/>
      <c r="E458" s="4"/>
      <c r="F458" s="4"/>
      <c r="G458" s="118"/>
      <c r="H458" s="118"/>
      <c r="I458" s="118"/>
      <c r="J458" s="325"/>
      <c r="K458" s="4"/>
      <c r="L458" s="4"/>
      <c r="M458" s="4"/>
      <c r="N458" s="4"/>
      <c r="O458" s="4"/>
      <c r="P458" s="4"/>
      <c r="Q458" s="4"/>
      <c r="R458" s="4"/>
      <c r="S458" s="4"/>
      <c r="T458" s="4"/>
      <c r="U458" s="4"/>
      <c r="V458" s="4"/>
      <c r="W458" s="4"/>
      <c r="X458" s="4"/>
      <c r="Y458" s="4"/>
      <c r="Z458" s="4"/>
      <c r="AA458" s="4"/>
      <c r="AB458" s="4"/>
      <c r="AC458" s="4"/>
      <c r="AD458" s="4"/>
      <c r="AE458" s="4"/>
    </row>
    <row r="459">
      <c r="A459" s="4"/>
      <c r="B459" s="4"/>
      <c r="C459" s="4"/>
      <c r="D459" s="4"/>
      <c r="E459" s="4"/>
      <c r="F459" s="4"/>
      <c r="G459" s="118"/>
      <c r="H459" s="118"/>
      <c r="I459" s="118"/>
      <c r="J459" s="325"/>
      <c r="K459" s="4"/>
      <c r="L459" s="4"/>
      <c r="M459" s="4"/>
      <c r="N459" s="4"/>
      <c r="O459" s="4"/>
      <c r="P459" s="4"/>
      <c r="Q459" s="4"/>
      <c r="R459" s="4"/>
      <c r="S459" s="4"/>
      <c r="T459" s="4"/>
      <c r="U459" s="4"/>
      <c r="V459" s="4"/>
      <c r="W459" s="4"/>
      <c r="X459" s="4"/>
      <c r="Y459" s="4"/>
      <c r="Z459" s="4"/>
      <c r="AA459" s="4"/>
      <c r="AB459" s="4"/>
      <c r="AC459" s="4"/>
      <c r="AD459" s="4"/>
      <c r="AE459" s="4"/>
    </row>
    <row r="460">
      <c r="A460" s="4"/>
      <c r="B460" s="4"/>
      <c r="C460" s="4"/>
      <c r="D460" s="4"/>
      <c r="E460" s="4"/>
      <c r="F460" s="4"/>
      <c r="G460" s="118"/>
      <c r="H460" s="118"/>
      <c r="I460" s="118"/>
      <c r="J460" s="325"/>
      <c r="K460" s="4"/>
      <c r="L460" s="4"/>
      <c r="M460" s="4"/>
      <c r="N460" s="4"/>
      <c r="O460" s="4"/>
      <c r="P460" s="4"/>
      <c r="Q460" s="4"/>
      <c r="R460" s="4"/>
      <c r="S460" s="4"/>
      <c r="T460" s="4"/>
      <c r="U460" s="4"/>
      <c r="V460" s="4"/>
      <c r="W460" s="4"/>
      <c r="X460" s="4"/>
      <c r="Y460" s="4"/>
      <c r="Z460" s="4"/>
      <c r="AA460" s="4"/>
      <c r="AB460" s="4"/>
      <c r="AC460" s="4"/>
      <c r="AD460" s="4"/>
      <c r="AE460" s="4"/>
    </row>
    <row r="461">
      <c r="A461" s="4"/>
      <c r="B461" s="4"/>
      <c r="C461" s="4"/>
      <c r="D461" s="4"/>
      <c r="E461" s="4"/>
      <c r="F461" s="4"/>
      <c r="G461" s="118"/>
      <c r="H461" s="118"/>
      <c r="I461" s="118"/>
      <c r="J461" s="325"/>
      <c r="K461" s="4"/>
      <c r="L461" s="4"/>
      <c r="M461" s="4"/>
      <c r="N461" s="4"/>
      <c r="O461" s="4"/>
      <c r="P461" s="4"/>
      <c r="Q461" s="4"/>
      <c r="R461" s="4"/>
      <c r="S461" s="4"/>
      <c r="T461" s="4"/>
      <c r="U461" s="4"/>
      <c r="V461" s="4"/>
      <c r="W461" s="4"/>
      <c r="X461" s="4"/>
      <c r="Y461" s="4"/>
      <c r="Z461" s="4"/>
      <c r="AA461" s="4"/>
      <c r="AB461" s="4"/>
      <c r="AC461" s="4"/>
      <c r="AD461" s="4"/>
      <c r="AE461" s="4"/>
    </row>
    <row r="462">
      <c r="A462" s="4"/>
      <c r="B462" s="4"/>
      <c r="C462" s="4"/>
      <c r="D462" s="4"/>
      <c r="E462" s="4"/>
      <c r="F462" s="4"/>
      <c r="G462" s="118"/>
      <c r="H462" s="118"/>
      <c r="I462" s="118"/>
      <c r="J462" s="325"/>
      <c r="K462" s="4"/>
      <c r="L462" s="4"/>
      <c r="M462" s="4"/>
      <c r="N462" s="4"/>
      <c r="O462" s="4"/>
      <c r="P462" s="4"/>
      <c r="Q462" s="4"/>
      <c r="R462" s="4"/>
      <c r="S462" s="4"/>
      <c r="T462" s="4"/>
      <c r="U462" s="4"/>
      <c r="V462" s="4"/>
      <c r="W462" s="4"/>
      <c r="X462" s="4"/>
      <c r="Y462" s="4"/>
      <c r="Z462" s="4"/>
      <c r="AA462" s="4"/>
      <c r="AB462" s="4"/>
      <c r="AC462" s="4"/>
      <c r="AD462" s="4"/>
      <c r="AE462" s="4"/>
    </row>
    <row r="463">
      <c r="A463" s="4"/>
      <c r="B463" s="4"/>
      <c r="C463" s="4"/>
      <c r="D463" s="4"/>
      <c r="E463" s="4"/>
      <c r="F463" s="4"/>
      <c r="G463" s="118"/>
      <c r="H463" s="118"/>
      <c r="I463" s="118"/>
      <c r="J463" s="325"/>
      <c r="K463" s="4"/>
      <c r="L463" s="4"/>
      <c r="M463" s="4"/>
      <c r="N463" s="4"/>
      <c r="O463" s="4"/>
      <c r="P463" s="4"/>
      <c r="Q463" s="4"/>
      <c r="R463" s="4"/>
      <c r="S463" s="4"/>
      <c r="T463" s="4"/>
      <c r="U463" s="4"/>
      <c r="V463" s="4"/>
      <c r="W463" s="4"/>
      <c r="X463" s="4"/>
      <c r="Y463" s="4"/>
      <c r="Z463" s="4"/>
      <c r="AA463" s="4"/>
      <c r="AB463" s="4"/>
      <c r="AC463" s="4"/>
      <c r="AD463" s="4"/>
      <c r="AE463" s="4"/>
    </row>
    <row r="464">
      <c r="A464" s="4"/>
      <c r="B464" s="4"/>
      <c r="C464" s="4"/>
      <c r="D464" s="4"/>
      <c r="E464" s="4"/>
      <c r="F464" s="4"/>
      <c r="G464" s="118"/>
      <c r="H464" s="118"/>
      <c r="I464" s="118"/>
      <c r="J464" s="325"/>
      <c r="K464" s="4"/>
      <c r="L464" s="4"/>
      <c r="M464" s="4"/>
      <c r="N464" s="4"/>
      <c r="O464" s="4"/>
      <c r="P464" s="4"/>
      <c r="Q464" s="4"/>
      <c r="R464" s="4"/>
      <c r="S464" s="4"/>
      <c r="T464" s="4"/>
      <c r="U464" s="4"/>
      <c r="V464" s="4"/>
      <c r="W464" s="4"/>
      <c r="X464" s="4"/>
      <c r="Y464" s="4"/>
      <c r="Z464" s="4"/>
      <c r="AA464" s="4"/>
      <c r="AB464" s="4"/>
      <c r="AC464" s="4"/>
      <c r="AD464" s="4"/>
      <c r="AE464" s="4"/>
    </row>
    <row r="465">
      <c r="A465" s="4"/>
      <c r="B465" s="4"/>
      <c r="C465" s="4"/>
      <c r="D465" s="4"/>
      <c r="E465" s="4"/>
      <c r="F465" s="4"/>
      <c r="G465" s="118"/>
      <c r="H465" s="118"/>
      <c r="I465" s="118"/>
      <c r="J465" s="325"/>
      <c r="K465" s="4"/>
      <c r="L465" s="4"/>
      <c r="M465" s="4"/>
      <c r="N465" s="4"/>
      <c r="O465" s="4"/>
      <c r="P465" s="4"/>
      <c r="Q465" s="4"/>
      <c r="R465" s="4"/>
      <c r="S465" s="4"/>
      <c r="T465" s="4"/>
      <c r="U465" s="4"/>
      <c r="V465" s="4"/>
      <c r="W465" s="4"/>
      <c r="X465" s="4"/>
      <c r="Y465" s="4"/>
      <c r="Z465" s="4"/>
      <c r="AA465" s="4"/>
      <c r="AB465" s="4"/>
      <c r="AC465" s="4"/>
      <c r="AD465" s="4"/>
      <c r="AE465" s="4"/>
    </row>
    <row r="466">
      <c r="A466" s="4"/>
      <c r="B466" s="4"/>
      <c r="C466" s="4"/>
      <c r="D466" s="4"/>
      <c r="E466" s="4"/>
      <c r="F466" s="4"/>
      <c r="G466" s="118"/>
      <c r="H466" s="118"/>
      <c r="I466" s="118"/>
      <c r="J466" s="325"/>
      <c r="K466" s="4"/>
      <c r="L466" s="4"/>
      <c r="M466" s="4"/>
      <c r="N466" s="4"/>
      <c r="O466" s="4"/>
      <c r="P466" s="4"/>
      <c r="Q466" s="4"/>
      <c r="R466" s="4"/>
      <c r="S466" s="4"/>
      <c r="T466" s="4"/>
      <c r="U466" s="4"/>
      <c r="V466" s="4"/>
      <c r="W466" s="4"/>
      <c r="X466" s="4"/>
      <c r="Y466" s="4"/>
      <c r="Z466" s="4"/>
      <c r="AA466" s="4"/>
      <c r="AB466" s="4"/>
      <c r="AC466" s="4"/>
      <c r="AD466" s="4"/>
      <c r="AE466" s="4"/>
    </row>
    <row r="467">
      <c r="A467" s="4"/>
      <c r="B467" s="4"/>
      <c r="C467" s="4"/>
      <c r="D467" s="4"/>
      <c r="E467" s="4"/>
      <c r="F467" s="4"/>
      <c r="G467" s="118"/>
      <c r="H467" s="118"/>
      <c r="I467" s="118"/>
      <c r="J467" s="325"/>
      <c r="K467" s="4"/>
      <c r="L467" s="4"/>
      <c r="M467" s="4"/>
      <c r="N467" s="4"/>
      <c r="O467" s="4"/>
      <c r="P467" s="4"/>
      <c r="Q467" s="4"/>
      <c r="R467" s="4"/>
      <c r="S467" s="4"/>
      <c r="T467" s="4"/>
      <c r="U467" s="4"/>
      <c r="V467" s="4"/>
      <c r="W467" s="4"/>
      <c r="X467" s="4"/>
      <c r="Y467" s="4"/>
      <c r="Z467" s="4"/>
      <c r="AA467" s="4"/>
      <c r="AB467" s="4"/>
      <c r="AC467" s="4"/>
      <c r="AD467" s="4"/>
      <c r="AE467" s="4"/>
    </row>
    <row r="468">
      <c r="A468" s="4"/>
      <c r="B468" s="4"/>
      <c r="C468" s="4"/>
      <c r="D468" s="4"/>
      <c r="E468" s="4"/>
      <c r="F468" s="4"/>
      <c r="G468" s="118"/>
      <c r="H468" s="118"/>
      <c r="I468" s="118"/>
      <c r="J468" s="325"/>
      <c r="K468" s="4"/>
      <c r="L468" s="4"/>
      <c r="M468" s="4"/>
      <c r="N468" s="4"/>
      <c r="O468" s="4"/>
      <c r="P468" s="4"/>
      <c r="Q468" s="4"/>
      <c r="R468" s="4"/>
      <c r="S468" s="4"/>
      <c r="T468" s="4"/>
      <c r="U468" s="4"/>
      <c r="V468" s="4"/>
      <c r="W468" s="4"/>
      <c r="X468" s="4"/>
      <c r="Y468" s="4"/>
      <c r="Z468" s="4"/>
      <c r="AA468" s="4"/>
      <c r="AB468" s="4"/>
      <c r="AC468" s="4"/>
      <c r="AD468" s="4"/>
      <c r="AE468" s="4"/>
    </row>
    <row r="469">
      <c r="A469" s="4"/>
      <c r="B469" s="4"/>
      <c r="C469" s="4"/>
      <c r="D469" s="4"/>
      <c r="E469" s="4"/>
      <c r="F469" s="4"/>
      <c r="G469" s="118"/>
      <c r="H469" s="118"/>
      <c r="I469" s="118"/>
      <c r="J469" s="325"/>
      <c r="K469" s="4"/>
      <c r="L469" s="4"/>
      <c r="M469" s="4"/>
      <c r="N469" s="4"/>
      <c r="O469" s="4"/>
      <c r="P469" s="4"/>
      <c r="Q469" s="4"/>
      <c r="R469" s="4"/>
      <c r="S469" s="4"/>
      <c r="T469" s="4"/>
      <c r="U469" s="4"/>
      <c r="V469" s="4"/>
      <c r="W469" s="4"/>
      <c r="X469" s="4"/>
      <c r="Y469" s="4"/>
      <c r="Z469" s="4"/>
      <c r="AA469" s="4"/>
      <c r="AB469" s="4"/>
      <c r="AC469" s="4"/>
      <c r="AD469" s="4"/>
      <c r="AE469" s="4"/>
    </row>
    <row r="470">
      <c r="A470" s="4"/>
      <c r="B470" s="4"/>
      <c r="C470" s="4"/>
      <c r="D470" s="4"/>
      <c r="E470" s="4"/>
      <c r="F470" s="4"/>
      <c r="G470" s="118"/>
      <c r="H470" s="118"/>
      <c r="I470" s="118"/>
      <c r="J470" s="325"/>
      <c r="K470" s="4"/>
      <c r="L470" s="4"/>
      <c r="M470" s="4"/>
      <c r="N470" s="4"/>
      <c r="O470" s="4"/>
      <c r="P470" s="4"/>
      <c r="Q470" s="4"/>
      <c r="R470" s="4"/>
      <c r="S470" s="4"/>
      <c r="T470" s="4"/>
      <c r="U470" s="4"/>
      <c r="V470" s="4"/>
      <c r="W470" s="4"/>
      <c r="X470" s="4"/>
      <c r="Y470" s="4"/>
      <c r="Z470" s="4"/>
      <c r="AA470" s="4"/>
      <c r="AB470" s="4"/>
      <c r="AC470" s="4"/>
      <c r="AD470" s="4"/>
      <c r="AE470" s="4"/>
    </row>
    <row r="471">
      <c r="A471" s="4"/>
      <c r="B471" s="4"/>
      <c r="C471" s="4"/>
      <c r="D471" s="4"/>
      <c r="E471" s="4"/>
      <c r="F471" s="4"/>
      <c r="G471" s="118"/>
      <c r="H471" s="118"/>
      <c r="I471" s="118"/>
      <c r="J471" s="325"/>
      <c r="K471" s="4"/>
      <c r="L471" s="4"/>
      <c r="M471" s="4"/>
      <c r="N471" s="4"/>
      <c r="O471" s="4"/>
      <c r="P471" s="4"/>
      <c r="Q471" s="4"/>
      <c r="R471" s="4"/>
      <c r="S471" s="4"/>
      <c r="T471" s="4"/>
      <c r="U471" s="4"/>
      <c r="V471" s="4"/>
      <c r="W471" s="4"/>
      <c r="X471" s="4"/>
      <c r="Y471" s="4"/>
      <c r="Z471" s="4"/>
      <c r="AA471" s="4"/>
      <c r="AB471" s="4"/>
      <c r="AC471" s="4"/>
      <c r="AD471" s="4"/>
      <c r="AE471" s="4"/>
    </row>
    <row r="472">
      <c r="A472" s="4"/>
      <c r="B472" s="4"/>
      <c r="C472" s="4"/>
      <c r="D472" s="4"/>
      <c r="E472" s="4"/>
      <c r="F472" s="4"/>
      <c r="G472" s="118"/>
      <c r="H472" s="118"/>
      <c r="I472" s="118"/>
      <c r="J472" s="325"/>
      <c r="K472" s="4"/>
      <c r="L472" s="4"/>
      <c r="M472" s="4"/>
      <c r="N472" s="4"/>
      <c r="O472" s="4"/>
      <c r="P472" s="4"/>
      <c r="Q472" s="4"/>
      <c r="R472" s="4"/>
      <c r="S472" s="4"/>
      <c r="T472" s="4"/>
      <c r="U472" s="4"/>
      <c r="V472" s="4"/>
      <c r="W472" s="4"/>
      <c r="X472" s="4"/>
      <c r="Y472" s="4"/>
      <c r="Z472" s="4"/>
      <c r="AA472" s="4"/>
      <c r="AB472" s="4"/>
      <c r="AC472" s="4"/>
      <c r="AD472" s="4"/>
      <c r="AE472" s="4"/>
    </row>
    <row r="473">
      <c r="A473" s="4"/>
      <c r="B473" s="4"/>
      <c r="C473" s="4"/>
      <c r="D473" s="4"/>
      <c r="E473" s="4"/>
      <c r="F473" s="4"/>
      <c r="G473" s="118"/>
      <c r="H473" s="118"/>
      <c r="I473" s="118"/>
      <c r="J473" s="325"/>
      <c r="K473" s="4"/>
      <c r="L473" s="4"/>
      <c r="M473" s="4"/>
      <c r="N473" s="4"/>
      <c r="O473" s="4"/>
      <c r="P473" s="4"/>
      <c r="Q473" s="4"/>
      <c r="R473" s="4"/>
      <c r="S473" s="4"/>
      <c r="T473" s="4"/>
      <c r="U473" s="4"/>
      <c r="V473" s="4"/>
      <c r="W473" s="4"/>
      <c r="X473" s="4"/>
      <c r="Y473" s="4"/>
      <c r="Z473" s="4"/>
      <c r="AA473" s="4"/>
      <c r="AB473" s="4"/>
      <c r="AC473" s="4"/>
      <c r="AD473" s="4"/>
      <c r="AE473" s="4"/>
    </row>
    <row r="474">
      <c r="A474" s="4"/>
      <c r="B474" s="4"/>
      <c r="C474" s="4"/>
      <c r="D474" s="4"/>
      <c r="E474" s="4"/>
      <c r="F474" s="4"/>
      <c r="G474" s="118"/>
      <c r="H474" s="118"/>
      <c r="I474" s="118"/>
      <c r="J474" s="325"/>
      <c r="K474" s="4"/>
      <c r="L474" s="4"/>
      <c r="M474" s="4"/>
      <c r="N474" s="4"/>
      <c r="O474" s="4"/>
      <c r="P474" s="4"/>
      <c r="Q474" s="4"/>
      <c r="R474" s="4"/>
      <c r="S474" s="4"/>
      <c r="T474" s="4"/>
      <c r="U474" s="4"/>
      <c r="V474" s="4"/>
      <c r="W474" s="4"/>
      <c r="X474" s="4"/>
      <c r="Y474" s="4"/>
      <c r="Z474" s="4"/>
      <c r="AA474" s="4"/>
      <c r="AB474" s="4"/>
      <c r="AC474" s="4"/>
      <c r="AD474" s="4"/>
      <c r="AE474" s="4"/>
    </row>
    <row r="475">
      <c r="A475" s="4"/>
      <c r="B475" s="4"/>
      <c r="C475" s="4"/>
      <c r="D475" s="4"/>
      <c r="E475" s="4"/>
      <c r="F475" s="4"/>
      <c r="G475" s="118"/>
      <c r="H475" s="118"/>
      <c r="I475" s="118"/>
      <c r="J475" s="325"/>
      <c r="K475" s="4"/>
      <c r="L475" s="4"/>
      <c r="M475" s="4"/>
      <c r="N475" s="4"/>
      <c r="O475" s="4"/>
      <c r="P475" s="4"/>
      <c r="Q475" s="4"/>
      <c r="R475" s="4"/>
      <c r="S475" s="4"/>
      <c r="T475" s="4"/>
      <c r="U475" s="4"/>
      <c r="V475" s="4"/>
      <c r="W475" s="4"/>
      <c r="X475" s="4"/>
      <c r="Y475" s="4"/>
      <c r="Z475" s="4"/>
      <c r="AA475" s="4"/>
      <c r="AB475" s="4"/>
      <c r="AC475" s="4"/>
      <c r="AD475" s="4"/>
      <c r="AE475" s="4"/>
    </row>
    <row r="476">
      <c r="A476" s="4"/>
      <c r="B476" s="4"/>
      <c r="C476" s="4"/>
      <c r="D476" s="4"/>
      <c r="E476" s="4"/>
      <c r="F476" s="4"/>
      <c r="G476" s="118"/>
      <c r="H476" s="118"/>
      <c r="I476" s="118"/>
      <c r="J476" s="325"/>
      <c r="K476" s="4"/>
      <c r="L476" s="4"/>
      <c r="M476" s="4"/>
      <c r="N476" s="4"/>
      <c r="O476" s="4"/>
      <c r="P476" s="4"/>
      <c r="Q476" s="4"/>
      <c r="R476" s="4"/>
      <c r="S476" s="4"/>
      <c r="T476" s="4"/>
      <c r="U476" s="4"/>
      <c r="V476" s="4"/>
      <c r="W476" s="4"/>
      <c r="X476" s="4"/>
      <c r="Y476" s="4"/>
      <c r="Z476" s="4"/>
      <c r="AA476" s="4"/>
      <c r="AB476" s="4"/>
      <c r="AC476" s="4"/>
      <c r="AD476" s="4"/>
      <c r="AE476" s="4"/>
    </row>
    <row r="477">
      <c r="A477" s="4"/>
      <c r="B477" s="4"/>
      <c r="C477" s="4"/>
      <c r="D477" s="4"/>
      <c r="E477" s="4"/>
      <c r="F477" s="4"/>
      <c r="G477" s="118"/>
      <c r="H477" s="118"/>
      <c r="I477" s="118"/>
      <c r="J477" s="325"/>
      <c r="K477" s="4"/>
      <c r="L477" s="4"/>
      <c r="M477" s="4"/>
      <c r="N477" s="4"/>
      <c r="O477" s="4"/>
      <c r="P477" s="4"/>
      <c r="Q477" s="4"/>
      <c r="R477" s="4"/>
      <c r="S477" s="4"/>
      <c r="T477" s="4"/>
      <c r="U477" s="4"/>
      <c r="V477" s="4"/>
      <c r="W477" s="4"/>
      <c r="X477" s="4"/>
      <c r="Y477" s="4"/>
      <c r="Z477" s="4"/>
      <c r="AA477" s="4"/>
      <c r="AB477" s="4"/>
      <c r="AC477" s="4"/>
      <c r="AD477" s="4"/>
      <c r="AE477" s="4"/>
    </row>
    <row r="478">
      <c r="A478" s="4"/>
      <c r="B478" s="4"/>
      <c r="C478" s="4"/>
      <c r="D478" s="4"/>
      <c r="E478" s="4"/>
      <c r="F478" s="4"/>
      <c r="G478" s="118"/>
      <c r="H478" s="118"/>
      <c r="I478" s="118"/>
      <c r="J478" s="325"/>
      <c r="K478" s="4"/>
      <c r="L478" s="4"/>
      <c r="M478" s="4"/>
      <c r="N478" s="4"/>
      <c r="O478" s="4"/>
      <c r="P478" s="4"/>
      <c r="Q478" s="4"/>
      <c r="R478" s="4"/>
      <c r="S478" s="4"/>
      <c r="T478" s="4"/>
      <c r="U478" s="4"/>
      <c r="V478" s="4"/>
      <c r="W478" s="4"/>
      <c r="X478" s="4"/>
      <c r="Y478" s="4"/>
      <c r="Z478" s="4"/>
      <c r="AA478" s="4"/>
      <c r="AB478" s="4"/>
      <c r="AC478" s="4"/>
      <c r="AD478" s="4"/>
      <c r="AE478" s="4"/>
    </row>
    <row r="479">
      <c r="A479" s="4"/>
      <c r="B479" s="4"/>
      <c r="C479" s="4"/>
      <c r="D479" s="4"/>
      <c r="E479" s="4"/>
      <c r="F479" s="4"/>
      <c r="G479" s="118"/>
      <c r="H479" s="118"/>
      <c r="I479" s="118"/>
      <c r="J479" s="325"/>
      <c r="K479" s="4"/>
      <c r="L479" s="4"/>
      <c r="M479" s="4"/>
      <c r="N479" s="4"/>
      <c r="O479" s="4"/>
      <c r="P479" s="4"/>
      <c r="Q479" s="4"/>
      <c r="R479" s="4"/>
      <c r="S479" s="4"/>
      <c r="T479" s="4"/>
      <c r="U479" s="4"/>
      <c r="V479" s="4"/>
      <c r="W479" s="4"/>
      <c r="X479" s="4"/>
      <c r="Y479" s="4"/>
      <c r="Z479" s="4"/>
      <c r="AA479" s="4"/>
      <c r="AB479" s="4"/>
      <c r="AC479" s="4"/>
      <c r="AD479" s="4"/>
      <c r="AE479" s="4"/>
    </row>
    <row r="480">
      <c r="A480" s="4"/>
      <c r="B480" s="4"/>
      <c r="C480" s="4"/>
      <c r="D480" s="4"/>
      <c r="E480" s="4"/>
      <c r="F480" s="4"/>
      <c r="G480" s="118"/>
      <c r="H480" s="118"/>
      <c r="I480" s="118"/>
      <c r="J480" s="325"/>
      <c r="K480" s="4"/>
      <c r="L480" s="4"/>
      <c r="M480" s="4"/>
      <c r="N480" s="4"/>
      <c r="O480" s="4"/>
      <c r="P480" s="4"/>
      <c r="Q480" s="4"/>
      <c r="R480" s="4"/>
      <c r="S480" s="4"/>
      <c r="T480" s="4"/>
      <c r="U480" s="4"/>
      <c r="V480" s="4"/>
      <c r="W480" s="4"/>
      <c r="X480" s="4"/>
      <c r="Y480" s="4"/>
      <c r="Z480" s="4"/>
      <c r="AA480" s="4"/>
      <c r="AB480" s="4"/>
      <c r="AC480" s="4"/>
      <c r="AD480" s="4"/>
      <c r="AE480" s="4"/>
    </row>
    <row r="481">
      <c r="A481" s="4"/>
      <c r="B481" s="4"/>
      <c r="C481" s="4"/>
      <c r="D481" s="4"/>
      <c r="E481" s="4"/>
      <c r="F481" s="4"/>
      <c r="G481" s="118"/>
      <c r="H481" s="118"/>
      <c r="I481" s="118"/>
      <c r="J481" s="325"/>
      <c r="K481" s="4"/>
      <c r="L481" s="4"/>
      <c r="M481" s="4"/>
      <c r="N481" s="4"/>
      <c r="O481" s="4"/>
      <c r="P481" s="4"/>
      <c r="Q481" s="4"/>
      <c r="R481" s="4"/>
      <c r="S481" s="4"/>
      <c r="T481" s="4"/>
      <c r="U481" s="4"/>
      <c r="V481" s="4"/>
      <c r="W481" s="4"/>
      <c r="X481" s="4"/>
      <c r="Y481" s="4"/>
      <c r="Z481" s="4"/>
      <c r="AA481" s="4"/>
      <c r="AB481" s="4"/>
      <c r="AC481" s="4"/>
      <c r="AD481" s="4"/>
      <c r="AE481" s="4"/>
    </row>
    <row r="482">
      <c r="A482" s="4"/>
      <c r="B482" s="4"/>
      <c r="C482" s="4"/>
      <c r="D482" s="4"/>
      <c r="E482" s="4"/>
      <c r="F482" s="4"/>
      <c r="G482" s="118"/>
      <c r="H482" s="118"/>
      <c r="I482" s="118"/>
      <c r="J482" s="325"/>
      <c r="K482" s="4"/>
      <c r="L482" s="4"/>
      <c r="M482" s="4"/>
      <c r="N482" s="4"/>
      <c r="O482" s="4"/>
      <c r="P482" s="4"/>
      <c r="Q482" s="4"/>
      <c r="R482" s="4"/>
      <c r="S482" s="4"/>
      <c r="T482" s="4"/>
      <c r="U482" s="4"/>
      <c r="V482" s="4"/>
      <c r="W482" s="4"/>
      <c r="X482" s="4"/>
      <c r="Y482" s="4"/>
      <c r="Z482" s="4"/>
      <c r="AA482" s="4"/>
      <c r="AB482" s="4"/>
      <c r="AC482" s="4"/>
      <c r="AD482" s="4"/>
      <c r="AE482" s="4"/>
    </row>
    <row r="483">
      <c r="A483" s="4"/>
      <c r="B483" s="4"/>
      <c r="C483" s="4"/>
      <c r="D483" s="4"/>
      <c r="E483" s="4"/>
      <c r="F483" s="4"/>
      <c r="G483" s="118"/>
      <c r="H483" s="118"/>
      <c r="I483" s="118"/>
      <c r="J483" s="325"/>
      <c r="K483" s="4"/>
      <c r="L483" s="4"/>
      <c r="M483" s="4"/>
      <c r="N483" s="4"/>
      <c r="O483" s="4"/>
      <c r="P483" s="4"/>
      <c r="Q483" s="4"/>
      <c r="R483" s="4"/>
      <c r="S483" s="4"/>
      <c r="T483" s="4"/>
      <c r="U483" s="4"/>
      <c r="V483" s="4"/>
      <c r="W483" s="4"/>
      <c r="X483" s="4"/>
      <c r="Y483" s="4"/>
      <c r="Z483" s="4"/>
      <c r="AA483" s="4"/>
      <c r="AB483" s="4"/>
      <c r="AC483" s="4"/>
      <c r="AD483" s="4"/>
      <c r="AE483" s="4"/>
    </row>
    <row r="484">
      <c r="A484" s="4"/>
      <c r="B484" s="4"/>
      <c r="C484" s="4"/>
      <c r="D484" s="4"/>
      <c r="E484" s="4"/>
      <c r="F484" s="4"/>
      <c r="G484" s="118"/>
      <c r="H484" s="118"/>
      <c r="I484" s="118"/>
      <c r="J484" s="325"/>
      <c r="K484" s="4"/>
      <c r="L484" s="4"/>
      <c r="M484" s="4"/>
      <c r="N484" s="4"/>
      <c r="O484" s="4"/>
      <c r="P484" s="4"/>
      <c r="Q484" s="4"/>
      <c r="R484" s="4"/>
      <c r="S484" s="4"/>
      <c r="T484" s="4"/>
      <c r="U484" s="4"/>
      <c r="V484" s="4"/>
      <c r="W484" s="4"/>
      <c r="X484" s="4"/>
      <c r="Y484" s="4"/>
      <c r="Z484" s="4"/>
      <c r="AA484" s="4"/>
      <c r="AB484" s="4"/>
      <c r="AC484" s="4"/>
      <c r="AD484" s="4"/>
      <c r="AE484" s="4"/>
    </row>
    <row r="485">
      <c r="A485" s="4"/>
      <c r="B485" s="4"/>
      <c r="C485" s="4"/>
      <c r="D485" s="4"/>
      <c r="E485" s="4"/>
      <c r="F485" s="4"/>
      <c r="G485" s="118"/>
      <c r="H485" s="118"/>
      <c r="I485" s="118"/>
      <c r="J485" s="325"/>
      <c r="K485" s="4"/>
      <c r="L485" s="4"/>
      <c r="M485" s="4"/>
      <c r="N485" s="4"/>
      <c r="O485" s="4"/>
      <c r="P485" s="4"/>
      <c r="Q485" s="4"/>
      <c r="R485" s="4"/>
      <c r="S485" s="4"/>
      <c r="T485" s="4"/>
      <c r="U485" s="4"/>
      <c r="V485" s="4"/>
      <c r="W485" s="4"/>
      <c r="X485" s="4"/>
      <c r="Y485" s="4"/>
      <c r="Z485" s="4"/>
      <c r="AA485" s="4"/>
      <c r="AB485" s="4"/>
      <c r="AC485" s="4"/>
      <c r="AD485" s="4"/>
      <c r="AE485" s="4"/>
    </row>
    <row r="486">
      <c r="A486" s="4"/>
      <c r="B486" s="4"/>
      <c r="C486" s="4"/>
      <c r="D486" s="4"/>
      <c r="E486" s="4"/>
      <c r="F486" s="4"/>
      <c r="G486" s="118"/>
      <c r="H486" s="118"/>
      <c r="I486" s="118"/>
      <c r="J486" s="325"/>
      <c r="K486" s="4"/>
      <c r="L486" s="4"/>
      <c r="M486" s="4"/>
      <c r="N486" s="4"/>
      <c r="O486" s="4"/>
      <c r="P486" s="4"/>
      <c r="Q486" s="4"/>
      <c r="R486" s="4"/>
      <c r="S486" s="4"/>
      <c r="T486" s="4"/>
      <c r="U486" s="4"/>
      <c r="V486" s="4"/>
      <c r="W486" s="4"/>
      <c r="X486" s="4"/>
      <c r="Y486" s="4"/>
      <c r="Z486" s="4"/>
      <c r="AA486" s="4"/>
      <c r="AB486" s="4"/>
      <c r="AC486" s="4"/>
      <c r="AD486" s="4"/>
      <c r="AE486" s="4"/>
    </row>
    <row r="487">
      <c r="A487" s="4"/>
      <c r="B487" s="4"/>
      <c r="C487" s="4"/>
      <c r="D487" s="4"/>
      <c r="E487" s="4"/>
      <c r="F487" s="4"/>
      <c r="G487" s="118"/>
      <c r="H487" s="118"/>
      <c r="I487" s="118"/>
      <c r="J487" s="325"/>
      <c r="K487" s="4"/>
      <c r="L487" s="4"/>
      <c r="M487" s="4"/>
      <c r="N487" s="4"/>
      <c r="O487" s="4"/>
      <c r="P487" s="4"/>
      <c r="Q487" s="4"/>
      <c r="R487" s="4"/>
      <c r="S487" s="4"/>
      <c r="T487" s="4"/>
      <c r="U487" s="4"/>
      <c r="V487" s="4"/>
      <c r="W487" s="4"/>
      <c r="X487" s="4"/>
      <c r="Y487" s="4"/>
      <c r="Z487" s="4"/>
      <c r="AA487" s="4"/>
      <c r="AB487" s="4"/>
      <c r="AC487" s="4"/>
      <c r="AD487" s="4"/>
      <c r="AE487" s="4"/>
    </row>
    <row r="488">
      <c r="A488" s="4"/>
      <c r="B488" s="4"/>
      <c r="C488" s="4"/>
      <c r="D488" s="4"/>
      <c r="E488" s="4"/>
      <c r="F488" s="4"/>
      <c r="G488" s="118"/>
      <c r="H488" s="118"/>
      <c r="I488" s="118"/>
      <c r="J488" s="325"/>
      <c r="K488" s="4"/>
      <c r="L488" s="4"/>
      <c r="M488" s="4"/>
      <c r="N488" s="4"/>
      <c r="O488" s="4"/>
      <c r="P488" s="4"/>
      <c r="Q488" s="4"/>
      <c r="R488" s="4"/>
      <c r="S488" s="4"/>
      <c r="T488" s="4"/>
      <c r="U488" s="4"/>
      <c r="V488" s="4"/>
      <c r="W488" s="4"/>
      <c r="X488" s="4"/>
      <c r="Y488" s="4"/>
      <c r="Z488" s="4"/>
      <c r="AA488" s="4"/>
      <c r="AB488" s="4"/>
      <c r="AC488" s="4"/>
      <c r="AD488" s="4"/>
      <c r="AE488" s="4"/>
    </row>
    <row r="489">
      <c r="A489" s="4"/>
      <c r="B489" s="4"/>
      <c r="C489" s="4"/>
      <c r="D489" s="4"/>
      <c r="E489" s="4"/>
      <c r="F489" s="4"/>
      <c r="G489" s="118"/>
      <c r="H489" s="118"/>
      <c r="I489" s="118"/>
      <c r="J489" s="325"/>
      <c r="K489" s="4"/>
      <c r="L489" s="4"/>
      <c r="M489" s="4"/>
      <c r="N489" s="4"/>
      <c r="O489" s="4"/>
      <c r="P489" s="4"/>
      <c r="Q489" s="4"/>
      <c r="R489" s="4"/>
      <c r="S489" s="4"/>
      <c r="T489" s="4"/>
      <c r="U489" s="4"/>
      <c r="V489" s="4"/>
      <c r="W489" s="4"/>
      <c r="X489" s="4"/>
      <c r="Y489" s="4"/>
      <c r="Z489" s="4"/>
      <c r="AA489" s="4"/>
      <c r="AB489" s="4"/>
      <c r="AC489" s="4"/>
      <c r="AD489" s="4"/>
      <c r="AE489" s="4"/>
    </row>
    <row r="490">
      <c r="A490" s="4"/>
      <c r="B490" s="4"/>
      <c r="C490" s="4"/>
      <c r="D490" s="4"/>
      <c r="E490" s="4"/>
      <c r="F490" s="4"/>
      <c r="G490" s="118"/>
      <c r="H490" s="118"/>
      <c r="I490" s="118"/>
      <c r="J490" s="325"/>
      <c r="K490" s="4"/>
      <c r="L490" s="4"/>
      <c r="M490" s="4"/>
      <c r="N490" s="4"/>
      <c r="O490" s="4"/>
      <c r="P490" s="4"/>
      <c r="Q490" s="4"/>
      <c r="R490" s="4"/>
      <c r="S490" s="4"/>
      <c r="T490" s="4"/>
      <c r="U490" s="4"/>
      <c r="V490" s="4"/>
      <c r="W490" s="4"/>
      <c r="X490" s="4"/>
      <c r="Y490" s="4"/>
      <c r="Z490" s="4"/>
      <c r="AA490" s="4"/>
      <c r="AB490" s="4"/>
      <c r="AC490" s="4"/>
      <c r="AD490" s="4"/>
      <c r="AE490" s="4"/>
    </row>
    <row r="491">
      <c r="A491" s="4"/>
      <c r="B491" s="4"/>
      <c r="C491" s="4"/>
      <c r="D491" s="4"/>
      <c r="E491" s="4"/>
      <c r="F491" s="4"/>
      <c r="G491" s="118"/>
      <c r="H491" s="118"/>
      <c r="I491" s="118"/>
      <c r="J491" s="325"/>
      <c r="K491" s="4"/>
      <c r="L491" s="4"/>
      <c r="M491" s="4"/>
      <c r="N491" s="4"/>
      <c r="O491" s="4"/>
      <c r="P491" s="4"/>
      <c r="Q491" s="4"/>
      <c r="R491" s="4"/>
      <c r="S491" s="4"/>
      <c r="T491" s="4"/>
      <c r="U491" s="4"/>
      <c r="V491" s="4"/>
      <c r="W491" s="4"/>
      <c r="X491" s="4"/>
      <c r="Y491" s="4"/>
      <c r="Z491" s="4"/>
      <c r="AA491" s="4"/>
      <c r="AB491" s="4"/>
      <c r="AC491" s="4"/>
      <c r="AD491" s="4"/>
      <c r="AE491" s="4"/>
    </row>
    <row r="492">
      <c r="A492" s="4"/>
      <c r="B492" s="4"/>
      <c r="C492" s="4"/>
      <c r="D492" s="4"/>
      <c r="E492" s="4"/>
      <c r="F492" s="4"/>
      <c r="G492" s="118"/>
      <c r="H492" s="118"/>
      <c r="I492" s="118"/>
      <c r="J492" s="325"/>
      <c r="K492" s="4"/>
      <c r="L492" s="4"/>
      <c r="M492" s="4"/>
      <c r="N492" s="4"/>
      <c r="O492" s="4"/>
      <c r="P492" s="4"/>
      <c r="Q492" s="4"/>
      <c r="R492" s="4"/>
      <c r="S492" s="4"/>
      <c r="T492" s="4"/>
      <c r="U492" s="4"/>
      <c r="V492" s="4"/>
      <c r="W492" s="4"/>
      <c r="X492" s="4"/>
      <c r="Y492" s="4"/>
      <c r="Z492" s="4"/>
      <c r="AA492" s="4"/>
      <c r="AB492" s="4"/>
      <c r="AC492" s="4"/>
      <c r="AD492" s="4"/>
      <c r="AE492" s="4"/>
    </row>
    <row r="493">
      <c r="A493" s="4"/>
      <c r="B493" s="4"/>
      <c r="C493" s="4"/>
      <c r="D493" s="4"/>
      <c r="E493" s="4"/>
      <c r="F493" s="4"/>
      <c r="G493" s="118"/>
      <c r="H493" s="118"/>
      <c r="I493" s="118"/>
      <c r="J493" s="325"/>
      <c r="K493" s="4"/>
      <c r="L493" s="4"/>
      <c r="M493" s="4"/>
      <c r="N493" s="4"/>
      <c r="O493" s="4"/>
      <c r="P493" s="4"/>
      <c r="Q493" s="4"/>
      <c r="R493" s="4"/>
      <c r="S493" s="4"/>
      <c r="T493" s="4"/>
      <c r="U493" s="4"/>
      <c r="V493" s="4"/>
      <c r="W493" s="4"/>
      <c r="X493" s="4"/>
      <c r="Y493" s="4"/>
      <c r="Z493" s="4"/>
      <c r="AA493" s="4"/>
      <c r="AB493" s="4"/>
      <c r="AC493" s="4"/>
      <c r="AD493" s="4"/>
      <c r="AE493" s="4"/>
    </row>
    <row r="494">
      <c r="A494" s="4"/>
      <c r="B494" s="4"/>
      <c r="C494" s="4"/>
      <c r="D494" s="4"/>
      <c r="E494" s="4"/>
      <c r="F494" s="4"/>
      <c r="G494" s="118"/>
      <c r="H494" s="118"/>
      <c r="I494" s="118"/>
      <c r="J494" s="325"/>
      <c r="K494" s="4"/>
      <c r="L494" s="4"/>
      <c r="M494" s="4"/>
      <c r="N494" s="4"/>
      <c r="O494" s="4"/>
      <c r="P494" s="4"/>
      <c r="Q494" s="4"/>
      <c r="R494" s="4"/>
      <c r="S494" s="4"/>
      <c r="T494" s="4"/>
      <c r="U494" s="4"/>
      <c r="V494" s="4"/>
      <c r="W494" s="4"/>
      <c r="X494" s="4"/>
      <c r="Y494" s="4"/>
      <c r="Z494" s="4"/>
      <c r="AA494" s="4"/>
      <c r="AB494" s="4"/>
      <c r="AC494" s="4"/>
      <c r="AD494" s="4"/>
      <c r="AE494" s="4"/>
    </row>
    <row r="495">
      <c r="A495" s="4"/>
      <c r="B495" s="4"/>
      <c r="C495" s="4"/>
      <c r="D495" s="4"/>
      <c r="E495" s="4"/>
      <c r="F495" s="4"/>
      <c r="G495" s="118"/>
      <c r="H495" s="118"/>
      <c r="I495" s="118"/>
      <c r="J495" s="325"/>
      <c r="K495" s="4"/>
      <c r="L495" s="4"/>
      <c r="M495" s="4"/>
      <c r="N495" s="4"/>
      <c r="O495" s="4"/>
      <c r="P495" s="4"/>
      <c r="Q495" s="4"/>
      <c r="R495" s="4"/>
      <c r="S495" s="4"/>
      <c r="T495" s="4"/>
      <c r="U495" s="4"/>
      <c r="V495" s="4"/>
      <c r="W495" s="4"/>
      <c r="X495" s="4"/>
      <c r="Y495" s="4"/>
      <c r="Z495" s="4"/>
      <c r="AA495" s="4"/>
      <c r="AB495" s="4"/>
      <c r="AC495" s="4"/>
      <c r="AD495" s="4"/>
      <c r="AE495" s="4"/>
    </row>
    <row r="496">
      <c r="A496" s="4"/>
      <c r="B496" s="4"/>
      <c r="C496" s="4"/>
      <c r="D496" s="4"/>
      <c r="E496" s="4"/>
      <c r="F496" s="4"/>
      <c r="G496" s="118"/>
      <c r="H496" s="118"/>
      <c r="I496" s="118"/>
      <c r="J496" s="325"/>
      <c r="K496" s="4"/>
      <c r="L496" s="4"/>
      <c r="M496" s="4"/>
      <c r="N496" s="4"/>
      <c r="O496" s="4"/>
      <c r="P496" s="4"/>
      <c r="Q496" s="4"/>
      <c r="R496" s="4"/>
      <c r="S496" s="4"/>
      <c r="T496" s="4"/>
      <c r="U496" s="4"/>
      <c r="V496" s="4"/>
      <c r="W496" s="4"/>
      <c r="X496" s="4"/>
      <c r="Y496" s="4"/>
      <c r="Z496" s="4"/>
      <c r="AA496" s="4"/>
      <c r="AB496" s="4"/>
      <c r="AC496" s="4"/>
      <c r="AD496" s="4"/>
      <c r="AE496" s="4"/>
    </row>
    <row r="497">
      <c r="A497" s="4"/>
      <c r="B497" s="4"/>
      <c r="C497" s="4"/>
      <c r="D497" s="4"/>
      <c r="E497" s="4"/>
      <c r="F497" s="4"/>
      <c r="G497" s="118"/>
      <c r="H497" s="118"/>
      <c r="I497" s="118"/>
      <c r="J497" s="325"/>
      <c r="K497" s="4"/>
      <c r="L497" s="4"/>
      <c r="M497" s="4"/>
      <c r="N497" s="4"/>
      <c r="O497" s="4"/>
      <c r="P497" s="4"/>
      <c r="Q497" s="4"/>
      <c r="R497" s="4"/>
      <c r="S497" s="4"/>
      <c r="T497" s="4"/>
      <c r="U497" s="4"/>
      <c r="V497" s="4"/>
      <c r="W497" s="4"/>
      <c r="X497" s="4"/>
      <c r="Y497" s="4"/>
      <c r="Z497" s="4"/>
      <c r="AA497" s="4"/>
      <c r="AB497" s="4"/>
      <c r="AC497" s="4"/>
      <c r="AD497" s="4"/>
      <c r="AE497" s="4"/>
    </row>
    <row r="498">
      <c r="A498" s="4"/>
      <c r="B498" s="4"/>
      <c r="C498" s="4"/>
      <c r="D498" s="4"/>
      <c r="E498" s="4"/>
      <c r="F498" s="4"/>
      <c r="G498" s="118"/>
      <c r="H498" s="118"/>
      <c r="I498" s="118"/>
      <c r="J498" s="325"/>
      <c r="K498" s="4"/>
      <c r="L498" s="4"/>
      <c r="M498" s="4"/>
      <c r="N498" s="4"/>
      <c r="O498" s="4"/>
      <c r="P498" s="4"/>
      <c r="Q498" s="4"/>
      <c r="R498" s="4"/>
      <c r="S498" s="4"/>
      <c r="T498" s="4"/>
      <c r="U498" s="4"/>
      <c r="V498" s="4"/>
      <c r="W498" s="4"/>
      <c r="X498" s="4"/>
      <c r="Y498" s="4"/>
      <c r="Z498" s="4"/>
      <c r="AA498" s="4"/>
      <c r="AB498" s="4"/>
      <c r="AC498" s="4"/>
      <c r="AD498" s="4"/>
      <c r="AE498" s="4"/>
    </row>
    <row r="499">
      <c r="A499" s="4"/>
      <c r="B499" s="4"/>
      <c r="C499" s="4"/>
      <c r="D499" s="4"/>
      <c r="E499" s="4"/>
      <c r="F499" s="4"/>
      <c r="G499" s="118"/>
      <c r="H499" s="118"/>
      <c r="I499" s="118"/>
      <c r="J499" s="325"/>
      <c r="K499" s="4"/>
      <c r="L499" s="4"/>
      <c r="M499" s="4"/>
      <c r="N499" s="4"/>
      <c r="O499" s="4"/>
      <c r="P499" s="4"/>
      <c r="Q499" s="4"/>
      <c r="R499" s="4"/>
      <c r="S499" s="4"/>
      <c r="T499" s="4"/>
      <c r="U499" s="4"/>
      <c r="V499" s="4"/>
      <c r="W499" s="4"/>
      <c r="X499" s="4"/>
      <c r="Y499" s="4"/>
      <c r="Z499" s="4"/>
      <c r="AA499" s="4"/>
      <c r="AB499" s="4"/>
      <c r="AC499" s="4"/>
      <c r="AD499" s="4"/>
      <c r="AE499" s="4"/>
    </row>
    <row r="500">
      <c r="A500" s="4"/>
      <c r="B500" s="4"/>
      <c r="C500" s="4"/>
      <c r="D500" s="4"/>
      <c r="E500" s="4"/>
      <c r="F500" s="4"/>
      <c r="G500" s="118"/>
      <c r="H500" s="118"/>
      <c r="I500" s="118"/>
      <c r="J500" s="325"/>
      <c r="K500" s="4"/>
      <c r="L500" s="4"/>
      <c r="M500" s="4"/>
      <c r="N500" s="4"/>
      <c r="O500" s="4"/>
      <c r="P500" s="4"/>
      <c r="Q500" s="4"/>
      <c r="R500" s="4"/>
      <c r="S500" s="4"/>
      <c r="T500" s="4"/>
      <c r="U500" s="4"/>
      <c r="V500" s="4"/>
      <c r="W500" s="4"/>
      <c r="X500" s="4"/>
      <c r="Y500" s="4"/>
      <c r="Z500" s="4"/>
      <c r="AA500" s="4"/>
      <c r="AB500" s="4"/>
      <c r="AC500" s="4"/>
      <c r="AD500" s="4"/>
      <c r="AE500" s="4"/>
    </row>
    <row r="501">
      <c r="A501" s="4"/>
      <c r="B501" s="4"/>
      <c r="C501" s="4"/>
      <c r="D501" s="4"/>
      <c r="E501" s="4"/>
      <c r="F501" s="4"/>
      <c r="G501" s="118"/>
      <c r="H501" s="118"/>
      <c r="I501" s="118"/>
      <c r="J501" s="325"/>
      <c r="K501" s="4"/>
      <c r="L501" s="4"/>
      <c r="M501" s="4"/>
      <c r="N501" s="4"/>
      <c r="O501" s="4"/>
      <c r="P501" s="4"/>
      <c r="Q501" s="4"/>
      <c r="R501" s="4"/>
      <c r="S501" s="4"/>
      <c r="T501" s="4"/>
      <c r="U501" s="4"/>
      <c r="V501" s="4"/>
      <c r="W501" s="4"/>
      <c r="X501" s="4"/>
      <c r="Y501" s="4"/>
      <c r="Z501" s="4"/>
      <c r="AA501" s="4"/>
      <c r="AB501" s="4"/>
      <c r="AC501" s="4"/>
      <c r="AD501" s="4"/>
      <c r="AE501" s="4"/>
    </row>
    <row r="502">
      <c r="A502" s="4"/>
      <c r="B502" s="4"/>
      <c r="C502" s="4"/>
      <c r="D502" s="4"/>
      <c r="E502" s="4"/>
      <c r="F502" s="4"/>
      <c r="G502" s="118"/>
      <c r="H502" s="118"/>
      <c r="I502" s="118"/>
      <c r="J502" s="325"/>
      <c r="K502" s="4"/>
      <c r="L502" s="4"/>
      <c r="M502" s="4"/>
      <c r="N502" s="4"/>
      <c r="O502" s="4"/>
      <c r="P502" s="4"/>
      <c r="Q502" s="4"/>
      <c r="R502" s="4"/>
      <c r="S502" s="4"/>
      <c r="T502" s="4"/>
      <c r="U502" s="4"/>
      <c r="V502" s="4"/>
      <c r="W502" s="4"/>
      <c r="X502" s="4"/>
      <c r="Y502" s="4"/>
      <c r="Z502" s="4"/>
      <c r="AA502" s="4"/>
      <c r="AB502" s="4"/>
      <c r="AC502" s="4"/>
      <c r="AD502" s="4"/>
      <c r="AE502" s="4"/>
    </row>
    <row r="503">
      <c r="A503" s="4"/>
      <c r="B503" s="4"/>
      <c r="C503" s="4"/>
      <c r="D503" s="4"/>
      <c r="E503" s="4"/>
      <c r="F503" s="4"/>
      <c r="G503" s="118"/>
      <c r="H503" s="118"/>
      <c r="I503" s="118"/>
      <c r="J503" s="325"/>
      <c r="K503" s="4"/>
      <c r="L503" s="4"/>
      <c r="M503" s="4"/>
      <c r="N503" s="4"/>
      <c r="O503" s="4"/>
      <c r="P503" s="4"/>
      <c r="Q503" s="4"/>
      <c r="R503" s="4"/>
      <c r="S503" s="4"/>
      <c r="T503" s="4"/>
      <c r="U503" s="4"/>
      <c r="V503" s="4"/>
      <c r="W503" s="4"/>
      <c r="X503" s="4"/>
      <c r="Y503" s="4"/>
      <c r="Z503" s="4"/>
      <c r="AA503" s="4"/>
      <c r="AB503" s="4"/>
      <c r="AC503" s="4"/>
      <c r="AD503" s="4"/>
      <c r="AE503" s="4"/>
    </row>
    <row r="504">
      <c r="A504" s="4"/>
      <c r="B504" s="4"/>
      <c r="C504" s="4"/>
      <c r="D504" s="4"/>
      <c r="E504" s="4"/>
      <c r="F504" s="4"/>
      <c r="G504" s="118"/>
      <c r="H504" s="118"/>
      <c r="I504" s="118"/>
      <c r="J504" s="325"/>
      <c r="K504" s="4"/>
      <c r="L504" s="4"/>
      <c r="M504" s="4"/>
      <c r="N504" s="4"/>
      <c r="O504" s="4"/>
      <c r="P504" s="4"/>
      <c r="Q504" s="4"/>
      <c r="R504" s="4"/>
      <c r="S504" s="4"/>
      <c r="T504" s="4"/>
      <c r="U504" s="4"/>
      <c r="V504" s="4"/>
      <c r="W504" s="4"/>
      <c r="X504" s="4"/>
      <c r="Y504" s="4"/>
      <c r="Z504" s="4"/>
      <c r="AA504" s="4"/>
      <c r="AB504" s="4"/>
      <c r="AC504" s="4"/>
      <c r="AD504" s="4"/>
      <c r="AE504" s="4"/>
    </row>
    <row r="505">
      <c r="A505" s="4"/>
      <c r="B505" s="4"/>
      <c r="C505" s="4"/>
      <c r="D505" s="4"/>
      <c r="E505" s="4"/>
      <c r="F505" s="4"/>
      <c r="G505" s="118"/>
      <c r="H505" s="118"/>
      <c r="I505" s="118"/>
      <c r="J505" s="325"/>
      <c r="K505" s="4"/>
      <c r="L505" s="4"/>
      <c r="M505" s="4"/>
      <c r="N505" s="4"/>
      <c r="O505" s="4"/>
      <c r="P505" s="4"/>
      <c r="Q505" s="4"/>
      <c r="R505" s="4"/>
      <c r="S505" s="4"/>
      <c r="T505" s="4"/>
      <c r="U505" s="4"/>
      <c r="V505" s="4"/>
      <c r="W505" s="4"/>
      <c r="X505" s="4"/>
      <c r="Y505" s="4"/>
      <c r="Z505" s="4"/>
      <c r="AA505" s="4"/>
      <c r="AB505" s="4"/>
      <c r="AC505" s="4"/>
      <c r="AD505" s="4"/>
      <c r="AE505" s="4"/>
    </row>
    <row r="506">
      <c r="A506" s="4"/>
      <c r="B506" s="4"/>
      <c r="C506" s="4"/>
      <c r="D506" s="4"/>
      <c r="E506" s="4"/>
      <c r="F506" s="4"/>
      <c r="G506" s="118"/>
      <c r="H506" s="118"/>
      <c r="I506" s="118"/>
      <c r="J506" s="325"/>
      <c r="K506" s="4"/>
      <c r="L506" s="4"/>
      <c r="M506" s="4"/>
      <c r="N506" s="4"/>
      <c r="O506" s="4"/>
      <c r="P506" s="4"/>
      <c r="Q506" s="4"/>
      <c r="R506" s="4"/>
      <c r="S506" s="4"/>
      <c r="T506" s="4"/>
      <c r="U506" s="4"/>
      <c r="V506" s="4"/>
      <c r="W506" s="4"/>
      <c r="X506" s="4"/>
      <c r="Y506" s="4"/>
      <c r="Z506" s="4"/>
      <c r="AA506" s="4"/>
      <c r="AB506" s="4"/>
      <c r="AC506" s="4"/>
      <c r="AD506" s="4"/>
      <c r="AE506" s="4"/>
    </row>
    <row r="507">
      <c r="A507" s="4"/>
      <c r="B507" s="4"/>
      <c r="C507" s="4"/>
      <c r="D507" s="4"/>
      <c r="E507" s="4"/>
      <c r="F507" s="4"/>
      <c r="G507" s="118"/>
      <c r="H507" s="118"/>
      <c r="I507" s="118"/>
      <c r="J507" s="325"/>
      <c r="K507" s="4"/>
      <c r="L507" s="4"/>
      <c r="M507" s="4"/>
      <c r="N507" s="4"/>
      <c r="O507" s="4"/>
      <c r="P507" s="4"/>
      <c r="Q507" s="4"/>
      <c r="R507" s="4"/>
      <c r="S507" s="4"/>
      <c r="T507" s="4"/>
      <c r="U507" s="4"/>
      <c r="V507" s="4"/>
      <c r="W507" s="4"/>
      <c r="X507" s="4"/>
      <c r="Y507" s="4"/>
      <c r="Z507" s="4"/>
      <c r="AA507" s="4"/>
      <c r="AB507" s="4"/>
      <c r="AC507" s="4"/>
      <c r="AD507" s="4"/>
      <c r="AE507" s="4"/>
    </row>
    <row r="508">
      <c r="A508" s="4"/>
      <c r="B508" s="4"/>
      <c r="C508" s="4"/>
      <c r="D508" s="4"/>
      <c r="E508" s="4"/>
      <c r="F508" s="4"/>
      <c r="G508" s="118"/>
      <c r="H508" s="118"/>
      <c r="I508" s="118"/>
      <c r="J508" s="325"/>
      <c r="K508" s="4"/>
      <c r="L508" s="4"/>
      <c r="M508" s="4"/>
      <c r="N508" s="4"/>
      <c r="O508" s="4"/>
      <c r="P508" s="4"/>
      <c r="Q508" s="4"/>
      <c r="R508" s="4"/>
      <c r="S508" s="4"/>
      <c r="T508" s="4"/>
      <c r="U508" s="4"/>
      <c r="V508" s="4"/>
      <c r="W508" s="4"/>
      <c r="X508" s="4"/>
      <c r="Y508" s="4"/>
      <c r="Z508" s="4"/>
      <c r="AA508" s="4"/>
      <c r="AB508" s="4"/>
      <c r="AC508" s="4"/>
      <c r="AD508" s="4"/>
      <c r="AE508" s="4"/>
    </row>
    <row r="509">
      <c r="A509" s="4"/>
      <c r="B509" s="4"/>
      <c r="C509" s="4"/>
      <c r="D509" s="4"/>
      <c r="E509" s="4"/>
      <c r="F509" s="4"/>
      <c r="G509" s="118"/>
      <c r="H509" s="118"/>
      <c r="I509" s="118"/>
      <c r="J509" s="325"/>
      <c r="K509" s="4"/>
      <c r="L509" s="4"/>
      <c r="M509" s="4"/>
      <c r="N509" s="4"/>
      <c r="O509" s="4"/>
      <c r="P509" s="4"/>
      <c r="Q509" s="4"/>
      <c r="R509" s="4"/>
      <c r="S509" s="4"/>
      <c r="T509" s="4"/>
      <c r="U509" s="4"/>
      <c r="V509" s="4"/>
      <c r="W509" s="4"/>
      <c r="X509" s="4"/>
      <c r="Y509" s="4"/>
      <c r="Z509" s="4"/>
      <c r="AA509" s="4"/>
      <c r="AB509" s="4"/>
      <c r="AC509" s="4"/>
      <c r="AD509" s="4"/>
      <c r="AE509" s="4"/>
    </row>
    <row r="510">
      <c r="A510" s="4"/>
      <c r="B510" s="4"/>
      <c r="C510" s="4"/>
      <c r="D510" s="4"/>
      <c r="E510" s="4"/>
      <c r="F510" s="4"/>
      <c r="G510" s="118"/>
      <c r="H510" s="118"/>
      <c r="I510" s="118"/>
      <c r="J510" s="325"/>
      <c r="K510" s="4"/>
      <c r="L510" s="4"/>
      <c r="M510" s="4"/>
      <c r="N510" s="4"/>
      <c r="O510" s="4"/>
      <c r="P510" s="4"/>
      <c r="Q510" s="4"/>
      <c r="R510" s="4"/>
      <c r="S510" s="4"/>
      <c r="T510" s="4"/>
      <c r="U510" s="4"/>
      <c r="V510" s="4"/>
      <c r="W510" s="4"/>
      <c r="X510" s="4"/>
      <c r="Y510" s="4"/>
      <c r="Z510" s="4"/>
      <c r="AA510" s="4"/>
      <c r="AB510" s="4"/>
      <c r="AC510" s="4"/>
      <c r="AD510" s="4"/>
      <c r="AE510" s="4"/>
    </row>
    <row r="511">
      <c r="A511" s="4"/>
      <c r="B511" s="4"/>
      <c r="C511" s="4"/>
      <c r="D511" s="4"/>
      <c r="E511" s="4"/>
      <c r="F511" s="4"/>
      <c r="G511" s="118"/>
      <c r="H511" s="118"/>
      <c r="I511" s="118"/>
      <c r="J511" s="325"/>
      <c r="K511" s="4"/>
      <c r="L511" s="4"/>
      <c r="M511" s="4"/>
      <c r="N511" s="4"/>
      <c r="O511" s="4"/>
      <c r="P511" s="4"/>
      <c r="Q511" s="4"/>
      <c r="R511" s="4"/>
      <c r="S511" s="4"/>
      <c r="T511" s="4"/>
      <c r="U511" s="4"/>
      <c r="V511" s="4"/>
      <c r="W511" s="4"/>
      <c r="X511" s="4"/>
      <c r="Y511" s="4"/>
      <c r="Z511" s="4"/>
      <c r="AA511" s="4"/>
      <c r="AB511" s="4"/>
      <c r="AC511" s="4"/>
      <c r="AD511" s="4"/>
      <c r="AE511" s="4"/>
    </row>
    <row r="512">
      <c r="A512" s="4"/>
      <c r="B512" s="4"/>
      <c r="C512" s="4"/>
      <c r="D512" s="4"/>
      <c r="E512" s="4"/>
      <c r="F512" s="4"/>
      <c r="G512" s="118"/>
      <c r="H512" s="118"/>
      <c r="I512" s="118"/>
      <c r="J512" s="325"/>
      <c r="K512" s="4"/>
      <c r="L512" s="4"/>
      <c r="M512" s="4"/>
      <c r="N512" s="4"/>
      <c r="O512" s="4"/>
      <c r="P512" s="4"/>
      <c r="Q512" s="4"/>
      <c r="R512" s="4"/>
      <c r="S512" s="4"/>
      <c r="T512" s="4"/>
      <c r="U512" s="4"/>
      <c r="V512" s="4"/>
      <c r="W512" s="4"/>
      <c r="X512" s="4"/>
      <c r="Y512" s="4"/>
      <c r="Z512" s="4"/>
      <c r="AA512" s="4"/>
      <c r="AB512" s="4"/>
      <c r="AC512" s="4"/>
      <c r="AD512" s="4"/>
      <c r="AE512" s="4"/>
    </row>
    <row r="513">
      <c r="A513" s="4"/>
      <c r="B513" s="4"/>
      <c r="C513" s="4"/>
      <c r="D513" s="4"/>
      <c r="E513" s="4"/>
      <c r="F513" s="4"/>
      <c r="G513" s="118"/>
      <c r="H513" s="118"/>
      <c r="I513" s="118"/>
      <c r="J513" s="325"/>
      <c r="K513" s="4"/>
      <c r="L513" s="4"/>
      <c r="M513" s="4"/>
      <c r="N513" s="4"/>
      <c r="O513" s="4"/>
      <c r="P513" s="4"/>
      <c r="Q513" s="4"/>
      <c r="R513" s="4"/>
      <c r="S513" s="4"/>
      <c r="T513" s="4"/>
      <c r="U513" s="4"/>
      <c r="V513" s="4"/>
      <c r="W513" s="4"/>
      <c r="X513" s="4"/>
      <c r="Y513" s="4"/>
      <c r="Z513" s="4"/>
      <c r="AA513" s="4"/>
      <c r="AB513" s="4"/>
      <c r="AC513" s="4"/>
      <c r="AD513" s="4"/>
      <c r="AE513" s="4"/>
    </row>
    <row r="514">
      <c r="A514" s="4"/>
      <c r="B514" s="4"/>
      <c r="C514" s="4"/>
      <c r="D514" s="4"/>
      <c r="E514" s="4"/>
      <c r="F514" s="4"/>
      <c r="G514" s="118"/>
      <c r="H514" s="118"/>
      <c r="I514" s="118"/>
      <c r="J514" s="325"/>
      <c r="K514" s="4"/>
      <c r="L514" s="4"/>
      <c r="M514" s="4"/>
      <c r="N514" s="4"/>
      <c r="O514" s="4"/>
      <c r="P514" s="4"/>
      <c r="Q514" s="4"/>
      <c r="R514" s="4"/>
      <c r="S514" s="4"/>
      <c r="T514" s="4"/>
      <c r="U514" s="4"/>
      <c r="V514" s="4"/>
      <c r="W514" s="4"/>
      <c r="X514" s="4"/>
      <c r="Y514" s="4"/>
      <c r="Z514" s="4"/>
      <c r="AA514" s="4"/>
      <c r="AB514" s="4"/>
      <c r="AC514" s="4"/>
      <c r="AD514" s="4"/>
      <c r="AE514" s="4"/>
    </row>
    <row r="515">
      <c r="A515" s="4"/>
      <c r="B515" s="4"/>
      <c r="C515" s="4"/>
      <c r="D515" s="4"/>
      <c r="E515" s="4"/>
      <c r="F515" s="4"/>
      <c r="G515" s="118"/>
      <c r="H515" s="118"/>
      <c r="I515" s="118"/>
      <c r="J515" s="325"/>
      <c r="K515" s="4"/>
      <c r="L515" s="4"/>
      <c r="M515" s="4"/>
      <c r="N515" s="4"/>
      <c r="O515" s="4"/>
      <c r="P515" s="4"/>
      <c r="Q515" s="4"/>
      <c r="R515" s="4"/>
      <c r="S515" s="4"/>
      <c r="T515" s="4"/>
      <c r="U515" s="4"/>
      <c r="V515" s="4"/>
      <c r="W515" s="4"/>
      <c r="X515" s="4"/>
      <c r="Y515" s="4"/>
      <c r="Z515" s="4"/>
      <c r="AA515" s="4"/>
      <c r="AB515" s="4"/>
      <c r="AC515" s="4"/>
      <c r="AD515" s="4"/>
      <c r="AE515" s="4"/>
    </row>
    <row r="516">
      <c r="A516" s="4"/>
      <c r="B516" s="4"/>
      <c r="C516" s="4"/>
      <c r="D516" s="4"/>
      <c r="E516" s="4"/>
      <c r="F516" s="4"/>
      <c r="G516" s="118"/>
      <c r="H516" s="118"/>
      <c r="I516" s="118"/>
      <c r="J516" s="325"/>
      <c r="K516" s="4"/>
      <c r="L516" s="4"/>
      <c r="M516" s="4"/>
      <c r="N516" s="4"/>
      <c r="O516" s="4"/>
      <c r="P516" s="4"/>
      <c r="Q516" s="4"/>
      <c r="R516" s="4"/>
      <c r="S516" s="4"/>
      <c r="T516" s="4"/>
      <c r="U516" s="4"/>
      <c r="V516" s="4"/>
      <c r="W516" s="4"/>
      <c r="X516" s="4"/>
      <c r="Y516" s="4"/>
      <c r="Z516" s="4"/>
      <c r="AA516" s="4"/>
      <c r="AB516" s="4"/>
      <c r="AC516" s="4"/>
      <c r="AD516" s="4"/>
      <c r="AE516" s="4"/>
    </row>
    <row r="517">
      <c r="A517" s="4"/>
      <c r="B517" s="4"/>
      <c r="C517" s="4"/>
      <c r="D517" s="4"/>
      <c r="E517" s="4"/>
      <c r="F517" s="4"/>
      <c r="G517" s="118"/>
      <c r="H517" s="118"/>
      <c r="I517" s="118"/>
      <c r="J517" s="325"/>
      <c r="K517" s="4"/>
      <c r="L517" s="4"/>
      <c r="M517" s="4"/>
      <c r="N517" s="4"/>
      <c r="O517" s="4"/>
      <c r="P517" s="4"/>
      <c r="Q517" s="4"/>
      <c r="R517" s="4"/>
      <c r="S517" s="4"/>
      <c r="T517" s="4"/>
      <c r="U517" s="4"/>
      <c r="V517" s="4"/>
      <c r="W517" s="4"/>
      <c r="X517" s="4"/>
      <c r="Y517" s="4"/>
      <c r="Z517" s="4"/>
      <c r="AA517" s="4"/>
      <c r="AB517" s="4"/>
      <c r="AC517" s="4"/>
      <c r="AD517" s="4"/>
      <c r="AE517" s="4"/>
    </row>
    <row r="518">
      <c r="A518" s="4"/>
      <c r="B518" s="4"/>
      <c r="C518" s="4"/>
      <c r="D518" s="4"/>
      <c r="E518" s="4"/>
      <c r="F518" s="4"/>
      <c r="G518" s="118"/>
      <c r="H518" s="118"/>
      <c r="I518" s="118"/>
      <c r="J518" s="325"/>
      <c r="K518" s="4"/>
      <c r="L518" s="4"/>
      <c r="M518" s="4"/>
      <c r="N518" s="4"/>
      <c r="O518" s="4"/>
      <c r="P518" s="4"/>
      <c r="Q518" s="4"/>
      <c r="R518" s="4"/>
      <c r="S518" s="4"/>
      <c r="T518" s="4"/>
      <c r="U518" s="4"/>
      <c r="V518" s="4"/>
      <c r="W518" s="4"/>
      <c r="X518" s="4"/>
      <c r="Y518" s="4"/>
      <c r="Z518" s="4"/>
      <c r="AA518" s="4"/>
      <c r="AB518" s="4"/>
      <c r="AC518" s="4"/>
      <c r="AD518" s="4"/>
      <c r="AE518" s="4"/>
    </row>
    <row r="519">
      <c r="A519" s="4"/>
      <c r="B519" s="4"/>
      <c r="C519" s="4"/>
      <c r="D519" s="4"/>
      <c r="E519" s="4"/>
      <c r="F519" s="4"/>
      <c r="G519" s="118"/>
      <c r="H519" s="118"/>
      <c r="I519" s="118"/>
      <c r="J519" s="325"/>
      <c r="K519" s="4"/>
      <c r="L519" s="4"/>
      <c r="M519" s="4"/>
      <c r="N519" s="4"/>
      <c r="O519" s="4"/>
      <c r="P519" s="4"/>
      <c r="Q519" s="4"/>
      <c r="R519" s="4"/>
      <c r="S519" s="4"/>
      <c r="T519" s="4"/>
      <c r="U519" s="4"/>
      <c r="V519" s="4"/>
      <c r="W519" s="4"/>
      <c r="X519" s="4"/>
      <c r="Y519" s="4"/>
      <c r="Z519" s="4"/>
      <c r="AA519" s="4"/>
      <c r="AB519" s="4"/>
      <c r="AC519" s="4"/>
      <c r="AD519" s="4"/>
      <c r="AE519" s="4"/>
    </row>
    <row r="520">
      <c r="A520" s="4"/>
      <c r="B520" s="4"/>
      <c r="C520" s="4"/>
      <c r="D520" s="4"/>
      <c r="E520" s="4"/>
      <c r="F520" s="4"/>
      <c r="G520" s="118"/>
      <c r="H520" s="118"/>
      <c r="I520" s="118"/>
      <c r="J520" s="325"/>
      <c r="K520" s="4"/>
      <c r="L520" s="4"/>
      <c r="M520" s="4"/>
      <c r="N520" s="4"/>
      <c r="O520" s="4"/>
      <c r="P520" s="4"/>
      <c r="Q520" s="4"/>
      <c r="R520" s="4"/>
      <c r="S520" s="4"/>
      <c r="T520" s="4"/>
      <c r="U520" s="4"/>
      <c r="V520" s="4"/>
      <c r="W520" s="4"/>
      <c r="X520" s="4"/>
      <c r="Y520" s="4"/>
      <c r="Z520" s="4"/>
      <c r="AA520" s="4"/>
      <c r="AB520" s="4"/>
      <c r="AC520" s="4"/>
      <c r="AD520" s="4"/>
      <c r="AE520" s="4"/>
    </row>
    <row r="521">
      <c r="A521" s="4"/>
      <c r="B521" s="4"/>
      <c r="C521" s="4"/>
      <c r="D521" s="4"/>
      <c r="E521" s="4"/>
      <c r="F521" s="4"/>
      <c r="G521" s="118"/>
      <c r="H521" s="118"/>
      <c r="I521" s="118"/>
      <c r="J521" s="325"/>
      <c r="K521" s="4"/>
      <c r="L521" s="4"/>
      <c r="M521" s="4"/>
      <c r="N521" s="4"/>
      <c r="O521" s="4"/>
      <c r="P521" s="4"/>
      <c r="Q521" s="4"/>
      <c r="R521" s="4"/>
      <c r="S521" s="4"/>
      <c r="T521" s="4"/>
      <c r="U521" s="4"/>
      <c r="V521" s="4"/>
      <c r="W521" s="4"/>
      <c r="X521" s="4"/>
      <c r="Y521" s="4"/>
      <c r="Z521" s="4"/>
      <c r="AA521" s="4"/>
      <c r="AB521" s="4"/>
      <c r="AC521" s="4"/>
      <c r="AD521" s="4"/>
      <c r="AE521" s="4"/>
    </row>
    <row r="522">
      <c r="A522" s="4"/>
      <c r="B522" s="4"/>
      <c r="C522" s="4"/>
      <c r="D522" s="4"/>
      <c r="E522" s="4"/>
      <c r="F522" s="4"/>
      <c r="G522" s="118"/>
      <c r="H522" s="118"/>
      <c r="I522" s="118"/>
      <c r="J522" s="325"/>
      <c r="K522" s="4"/>
      <c r="L522" s="4"/>
      <c r="M522" s="4"/>
      <c r="N522" s="4"/>
      <c r="O522" s="4"/>
      <c r="P522" s="4"/>
      <c r="Q522" s="4"/>
      <c r="R522" s="4"/>
      <c r="S522" s="4"/>
      <c r="T522" s="4"/>
      <c r="U522" s="4"/>
      <c r="V522" s="4"/>
      <c r="W522" s="4"/>
      <c r="X522" s="4"/>
      <c r="Y522" s="4"/>
      <c r="Z522" s="4"/>
      <c r="AA522" s="4"/>
      <c r="AB522" s="4"/>
      <c r="AC522" s="4"/>
      <c r="AD522" s="4"/>
      <c r="AE522" s="4"/>
    </row>
    <row r="523">
      <c r="A523" s="4"/>
      <c r="B523" s="4"/>
      <c r="C523" s="4"/>
      <c r="D523" s="4"/>
      <c r="E523" s="4"/>
      <c r="F523" s="4"/>
      <c r="G523" s="118"/>
      <c r="H523" s="118"/>
      <c r="I523" s="118"/>
      <c r="J523" s="325"/>
      <c r="K523" s="4"/>
      <c r="L523" s="4"/>
      <c r="M523" s="4"/>
      <c r="N523" s="4"/>
      <c r="O523" s="4"/>
      <c r="P523" s="4"/>
      <c r="Q523" s="4"/>
      <c r="R523" s="4"/>
      <c r="S523" s="4"/>
      <c r="T523" s="4"/>
      <c r="U523" s="4"/>
      <c r="V523" s="4"/>
      <c r="W523" s="4"/>
      <c r="X523" s="4"/>
      <c r="Y523" s="4"/>
      <c r="Z523" s="4"/>
      <c r="AA523" s="4"/>
      <c r="AB523" s="4"/>
      <c r="AC523" s="4"/>
      <c r="AD523" s="4"/>
      <c r="AE523" s="4"/>
    </row>
    <row r="524">
      <c r="A524" s="4"/>
      <c r="B524" s="4"/>
      <c r="C524" s="4"/>
      <c r="D524" s="4"/>
      <c r="E524" s="4"/>
      <c r="F524" s="4"/>
      <c r="G524" s="118"/>
      <c r="H524" s="118"/>
      <c r="I524" s="118"/>
      <c r="J524" s="325"/>
      <c r="K524" s="4"/>
      <c r="L524" s="4"/>
      <c r="M524" s="4"/>
      <c r="N524" s="4"/>
      <c r="O524" s="4"/>
      <c r="P524" s="4"/>
      <c r="Q524" s="4"/>
      <c r="R524" s="4"/>
      <c r="S524" s="4"/>
      <c r="T524" s="4"/>
      <c r="U524" s="4"/>
      <c r="V524" s="4"/>
      <c r="W524" s="4"/>
      <c r="X524" s="4"/>
      <c r="Y524" s="4"/>
      <c r="Z524" s="4"/>
      <c r="AA524" s="4"/>
      <c r="AB524" s="4"/>
      <c r="AC524" s="4"/>
      <c r="AD524" s="4"/>
      <c r="AE524" s="4"/>
    </row>
    <row r="525">
      <c r="A525" s="4"/>
      <c r="B525" s="4"/>
      <c r="C525" s="4"/>
      <c r="D525" s="4"/>
      <c r="E525" s="4"/>
      <c r="F525" s="4"/>
      <c r="G525" s="118"/>
      <c r="H525" s="118"/>
      <c r="I525" s="118"/>
      <c r="J525" s="325"/>
      <c r="K525" s="4"/>
      <c r="L525" s="4"/>
      <c r="M525" s="4"/>
      <c r="N525" s="4"/>
      <c r="O525" s="4"/>
      <c r="P525" s="4"/>
      <c r="Q525" s="4"/>
      <c r="R525" s="4"/>
      <c r="S525" s="4"/>
      <c r="T525" s="4"/>
      <c r="U525" s="4"/>
      <c r="V525" s="4"/>
      <c r="W525" s="4"/>
      <c r="X525" s="4"/>
      <c r="Y525" s="4"/>
      <c r="Z525" s="4"/>
      <c r="AA525" s="4"/>
      <c r="AB525" s="4"/>
      <c r="AC525" s="4"/>
      <c r="AD525" s="4"/>
      <c r="AE525" s="4"/>
    </row>
    <row r="526">
      <c r="A526" s="4"/>
      <c r="B526" s="4"/>
      <c r="C526" s="4"/>
      <c r="D526" s="4"/>
      <c r="E526" s="4"/>
      <c r="F526" s="4"/>
      <c r="G526" s="118"/>
      <c r="H526" s="118"/>
      <c r="I526" s="118"/>
      <c r="J526" s="325"/>
      <c r="K526" s="4"/>
      <c r="L526" s="4"/>
      <c r="M526" s="4"/>
      <c r="N526" s="4"/>
      <c r="O526" s="4"/>
      <c r="P526" s="4"/>
      <c r="Q526" s="4"/>
      <c r="R526" s="4"/>
      <c r="S526" s="4"/>
      <c r="T526" s="4"/>
      <c r="U526" s="4"/>
      <c r="V526" s="4"/>
      <c r="W526" s="4"/>
      <c r="X526" s="4"/>
      <c r="Y526" s="4"/>
      <c r="Z526" s="4"/>
      <c r="AA526" s="4"/>
      <c r="AB526" s="4"/>
      <c r="AC526" s="4"/>
      <c r="AD526" s="4"/>
      <c r="AE526" s="4"/>
    </row>
    <row r="527">
      <c r="A527" s="4"/>
      <c r="B527" s="4"/>
      <c r="C527" s="4"/>
      <c r="D527" s="4"/>
      <c r="E527" s="4"/>
      <c r="F527" s="4"/>
      <c r="G527" s="118"/>
      <c r="H527" s="118"/>
      <c r="I527" s="118"/>
      <c r="J527" s="325"/>
      <c r="K527" s="4"/>
      <c r="L527" s="4"/>
      <c r="M527" s="4"/>
      <c r="N527" s="4"/>
      <c r="O527" s="4"/>
      <c r="P527" s="4"/>
      <c r="Q527" s="4"/>
      <c r="R527" s="4"/>
      <c r="S527" s="4"/>
      <c r="T527" s="4"/>
      <c r="U527" s="4"/>
      <c r="V527" s="4"/>
      <c r="W527" s="4"/>
      <c r="X527" s="4"/>
      <c r="Y527" s="4"/>
      <c r="Z527" s="4"/>
      <c r="AA527" s="4"/>
      <c r="AB527" s="4"/>
      <c r="AC527" s="4"/>
      <c r="AD527" s="4"/>
      <c r="AE527" s="4"/>
    </row>
    <row r="528">
      <c r="A528" s="4"/>
      <c r="B528" s="4"/>
      <c r="C528" s="4"/>
      <c r="D528" s="4"/>
      <c r="E528" s="4"/>
      <c r="F528" s="4"/>
      <c r="G528" s="118"/>
      <c r="H528" s="118"/>
      <c r="I528" s="118"/>
      <c r="J528" s="325"/>
      <c r="K528" s="4"/>
      <c r="L528" s="4"/>
      <c r="M528" s="4"/>
      <c r="N528" s="4"/>
      <c r="O528" s="4"/>
      <c r="P528" s="4"/>
      <c r="Q528" s="4"/>
      <c r="R528" s="4"/>
      <c r="S528" s="4"/>
      <c r="T528" s="4"/>
      <c r="U528" s="4"/>
      <c r="V528" s="4"/>
      <c r="W528" s="4"/>
      <c r="X528" s="4"/>
      <c r="Y528" s="4"/>
      <c r="Z528" s="4"/>
      <c r="AA528" s="4"/>
      <c r="AB528" s="4"/>
      <c r="AC528" s="4"/>
      <c r="AD528" s="4"/>
      <c r="AE528" s="4"/>
    </row>
    <row r="529">
      <c r="A529" s="4"/>
      <c r="B529" s="4"/>
      <c r="C529" s="4"/>
      <c r="D529" s="4"/>
      <c r="E529" s="4"/>
      <c r="F529" s="4"/>
      <c r="G529" s="118"/>
      <c r="H529" s="118"/>
      <c r="I529" s="118"/>
      <c r="J529" s="325"/>
      <c r="K529" s="4"/>
      <c r="L529" s="4"/>
      <c r="M529" s="4"/>
      <c r="N529" s="4"/>
      <c r="O529" s="4"/>
      <c r="P529" s="4"/>
      <c r="Q529" s="4"/>
      <c r="R529" s="4"/>
      <c r="S529" s="4"/>
      <c r="T529" s="4"/>
      <c r="U529" s="4"/>
      <c r="V529" s="4"/>
      <c r="W529" s="4"/>
      <c r="X529" s="4"/>
      <c r="Y529" s="4"/>
      <c r="Z529" s="4"/>
      <c r="AA529" s="4"/>
      <c r="AB529" s="4"/>
      <c r="AC529" s="4"/>
      <c r="AD529" s="4"/>
      <c r="AE529" s="4"/>
    </row>
    <row r="530">
      <c r="A530" s="4"/>
      <c r="B530" s="4"/>
      <c r="C530" s="4"/>
      <c r="D530" s="4"/>
      <c r="E530" s="4"/>
      <c r="F530" s="4"/>
      <c r="G530" s="118"/>
      <c r="H530" s="118"/>
      <c r="I530" s="118"/>
      <c r="J530" s="325"/>
      <c r="K530" s="4"/>
      <c r="L530" s="4"/>
      <c r="M530" s="4"/>
      <c r="N530" s="4"/>
      <c r="O530" s="4"/>
      <c r="P530" s="4"/>
      <c r="Q530" s="4"/>
      <c r="R530" s="4"/>
      <c r="S530" s="4"/>
      <c r="T530" s="4"/>
      <c r="U530" s="4"/>
      <c r="V530" s="4"/>
      <c r="W530" s="4"/>
      <c r="X530" s="4"/>
      <c r="Y530" s="4"/>
      <c r="Z530" s="4"/>
      <c r="AA530" s="4"/>
      <c r="AB530" s="4"/>
      <c r="AC530" s="4"/>
      <c r="AD530" s="4"/>
      <c r="AE530" s="4"/>
    </row>
    <row r="531">
      <c r="A531" s="4"/>
      <c r="B531" s="4"/>
      <c r="C531" s="4"/>
      <c r="D531" s="4"/>
      <c r="E531" s="4"/>
      <c r="F531" s="4"/>
      <c r="G531" s="118"/>
      <c r="H531" s="118"/>
      <c r="I531" s="118"/>
      <c r="J531" s="325"/>
      <c r="K531" s="4"/>
      <c r="L531" s="4"/>
      <c r="M531" s="4"/>
      <c r="N531" s="4"/>
      <c r="O531" s="4"/>
      <c r="P531" s="4"/>
      <c r="Q531" s="4"/>
      <c r="R531" s="4"/>
      <c r="S531" s="4"/>
      <c r="T531" s="4"/>
      <c r="U531" s="4"/>
      <c r="V531" s="4"/>
      <c r="W531" s="4"/>
      <c r="X531" s="4"/>
      <c r="Y531" s="4"/>
      <c r="Z531" s="4"/>
      <c r="AA531" s="4"/>
      <c r="AB531" s="4"/>
      <c r="AC531" s="4"/>
      <c r="AD531" s="4"/>
      <c r="AE531" s="4"/>
    </row>
    <row r="532">
      <c r="A532" s="4"/>
      <c r="B532" s="4"/>
      <c r="C532" s="4"/>
      <c r="D532" s="4"/>
      <c r="E532" s="4"/>
      <c r="F532" s="4"/>
      <c r="G532" s="118"/>
      <c r="H532" s="118"/>
      <c r="I532" s="118"/>
      <c r="J532" s="325"/>
      <c r="K532" s="4"/>
      <c r="L532" s="4"/>
      <c r="M532" s="4"/>
      <c r="N532" s="4"/>
      <c r="O532" s="4"/>
      <c r="P532" s="4"/>
      <c r="Q532" s="4"/>
      <c r="R532" s="4"/>
      <c r="S532" s="4"/>
      <c r="T532" s="4"/>
      <c r="U532" s="4"/>
      <c r="V532" s="4"/>
      <c r="W532" s="4"/>
      <c r="X532" s="4"/>
      <c r="Y532" s="4"/>
      <c r="Z532" s="4"/>
      <c r="AA532" s="4"/>
      <c r="AB532" s="4"/>
      <c r="AC532" s="4"/>
      <c r="AD532" s="4"/>
      <c r="AE532" s="4"/>
    </row>
    <row r="533">
      <c r="A533" s="4"/>
      <c r="B533" s="4"/>
      <c r="C533" s="4"/>
      <c r="D533" s="4"/>
      <c r="E533" s="4"/>
      <c r="F533" s="4"/>
      <c r="G533" s="118"/>
      <c r="H533" s="118"/>
      <c r="I533" s="118"/>
      <c r="J533" s="325"/>
      <c r="K533" s="4"/>
      <c r="L533" s="4"/>
      <c r="M533" s="4"/>
      <c r="N533" s="4"/>
      <c r="O533" s="4"/>
      <c r="P533" s="4"/>
      <c r="Q533" s="4"/>
      <c r="R533" s="4"/>
      <c r="S533" s="4"/>
      <c r="T533" s="4"/>
      <c r="U533" s="4"/>
      <c r="V533" s="4"/>
      <c r="W533" s="4"/>
      <c r="X533" s="4"/>
      <c r="Y533" s="4"/>
      <c r="Z533" s="4"/>
      <c r="AA533" s="4"/>
      <c r="AB533" s="4"/>
      <c r="AC533" s="4"/>
      <c r="AD533" s="4"/>
      <c r="AE533" s="4"/>
    </row>
    <row r="534">
      <c r="A534" s="4"/>
      <c r="B534" s="4"/>
      <c r="C534" s="4"/>
      <c r="D534" s="4"/>
      <c r="E534" s="4"/>
      <c r="F534" s="4"/>
      <c r="G534" s="118"/>
      <c r="H534" s="118"/>
      <c r="I534" s="118"/>
      <c r="J534" s="325"/>
      <c r="K534" s="4"/>
      <c r="L534" s="4"/>
      <c r="M534" s="4"/>
      <c r="N534" s="4"/>
      <c r="O534" s="4"/>
      <c r="P534" s="4"/>
      <c r="Q534" s="4"/>
      <c r="R534" s="4"/>
      <c r="S534" s="4"/>
      <c r="T534" s="4"/>
      <c r="U534" s="4"/>
      <c r="V534" s="4"/>
      <c r="W534" s="4"/>
      <c r="X534" s="4"/>
      <c r="Y534" s="4"/>
      <c r="Z534" s="4"/>
      <c r="AA534" s="4"/>
      <c r="AB534" s="4"/>
      <c r="AC534" s="4"/>
      <c r="AD534" s="4"/>
      <c r="AE534" s="4"/>
    </row>
    <row r="535">
      <c r="A535" s="4"/>
      <c r="B535" s="4"/>
      <c r="C535" s="4"/>
      <c r="D535" s="4"/>
      <c r="E535" s="4"/>
      <c r="F535" s="4"/>
      <c r="G535" s="118"/>
      <c r="H535" s="118"/>
      <c r="I535" s="118"/>
      <c r="J535" s="325"/>
      <c r="K535" s="4"/>
      <c r="L535" s="4"/>
      <c r="M535" s="4"/>
      <c r="N535" s="4"/>
      <c r="O535" s="4"/>
      <c r="P535" s="4"/>
      <c r="Q535" s="4"/>
      <c r="R535" s="4"/>
      <c r="S535" s="4"/>
      <c r="T535" s="4"/>
      <c r="U535" s="4"/>
      <c r="V535" s="4"/>
      <c r="W535" s="4"/>
      <c r="X535" s="4"/>
      <c r="Y535" s="4"/>
      <c r="Z535" s="4"/>
      <c r="AA535" s="4"/>
      <c r="AB535" s="4"/>
      <c r="AC535" s="4"/>
      <c r="AD535" s="4"/>
      <c r="AE535" s="4"/>
    </row>
    <row r="536">
      <c r="A536" s="4"/>
      <c r="B536" s="4"/>
      <c r="C536" s="4"/>
      <c r="D536" s="4"/>
      <c r="E536" s="4"/>
      <c r="F536" s="4"/>
      <c r="G536" s="118"/>
      <c r="H536" s="118"/>
      <c r="I536" s="118"/>
      <c r="J536" s="325"/>
      <c r="K536" s="4"/>
      <c r="L536" s="4"/>
      <c r="M536" s="4"/>
      <c r="N536" s="4"/>
      <c r="O536" s="4"/>
      <c r="P536" s="4"/>
      <c r="Q536" s="4"/>
      <c r="R536" s="4"/>
      <c r="S536" s="4"/>
      <c r="T536" s="4"/>
      <c r="U536" s="4"/>
      <c r="V536" s="4"/>
      <c r="W536" s="4"/>
      <c r="X536" s="4"/>
      <c r="Y536" s="4"/>
      <c r="Z536" s="4"/>
      <c r="AA536" s="4"/>
      <c r="AB536" s="4"/>
      <c r="AC536" s="4"/>
      <c r="AD536" s="4"/>
      <c r="AE536" s="4"/>
    </row>
    <row r="537">
      <c r="A537" s="4"/>
      <c r="B537" s="4"/>
      <c r="C537" s="4"/>
      <c r="D537" s="4"/>
      <c r="E537" s="4"/>
      <c r="F537" s="4"/>
      <c r="G537" s="118"/>
      <c r="H537" s="118"/>
      <c r="I537" s="118"/>
      <c r="J537" s="325"/>
      <c r="K537" s="4"/>
      <c r="L537" s="4"/>
      <c r="M537" s="4"/>
      <c r="N537" s="4"/>
      <c r="O537" s="4"/>
      <c r="P537" s="4"/>
      <c r="Q537" s="4"/>
      <c r="R537" s="4"/>
      <c r="S537" s="4"/>
      <c r="T537" s="4"/>
      <c r="U537" s="4"/>
      <c r="V537" s="4"/>
      <c r="W537" s="4"/>
      <c r="X537" s="4"/>
      <c r="Y537" s="4"/>
      <c r="Z537" s="4"/>
      <c r="AA537" s="4"/>
      <c r="AB537" s="4"/>
      <c r="AC537" s="4"/>
      <c r="AD537" s="4"/>
      <c r="AE537" s="4"/>
    </row>
    <row r="538">
      <c r="A538" s="4"/>
      <c r="B538" s="4"/>
      <c r="C538" s="4"/>
      <c r="D538" s="4"/>
      <c r="E538" s="4"/>
      <c r="F538" s="4"/>
      <c r="G538" s="118"/>
      <c r="H538" s="118"/>
      <c r="I538" s="118"/>
      <c r="J538" s="325"/>
      <c r="K538" s="4"/>
      <c r="L538" s="4"/>
      <c r="M538" s="4"/>
      <c r="N538" s="4"/>
      <c r="O538" s="4"/>
      <c r="P538" s="4"/>
      <c r="Q538" s="4"/>
      <c r="R538" s="4"/>
      <c r="S538" s="4"/>
      <c r="T538" s="4"/>
      <c r="U538" s="4"/>
      <c r="V538" s="4"/>
      <c r="W538" s="4"/>
      <c r="X538" s="4"/>
      <c r="Y538" s="4"/>
      <c r="Z538" s="4"/>
      <c r="AA538" s="4"/>
      <c r="AB538" s="4"/>
      <c r="AC538" s="4"/>
      <c r="AD538" s="4"/>
      <c r="AE538" s="4"/>
    </row>
    <row r="539">
      <c r="A539" s="4"/>
      <c r="B539" s="4"/>
      <c r="C539" s="4"/>
      <c r="D539" s="4"/>
      <c r="E539" s="4"/>
      <c r="F539" s="4"/>
      <c r="G539" s="118"/>
      <c r="H539" s="118"/>
      <c r="I539" s="118"/>
      <c r="J539" s="325"/>
      <c r="K539" s="4"/>
      <c r="L539" s="4"/>
      <c r="M539" s="4"/>
      <c r="N539" s="4"/>
      <c r="O539" s="4"/>
      <c r="P539" s="4"/>
      <c r="Q539" s="4"/>
      <c r="R539" s="4"/>
      <c r="S539" s="4"/>
      <c r="T539" s="4"/>
      <c r="U539" s="4"/>
      <c r="V539" s="4"/>
      <c r="W539" s="4"/>
      <c r="X539" s="4"/>
      <c r="Y539" s="4"/>
      <c r="Z539" s="4"/>
      <c r="AA539" s="4"/>
      <c r="AB539" s="4"/>
      <c r="AC539" s="4"/>
      <c r="AD539" s="4"/>
      <c r="AE539" s="4"/>
    </row>
    <row r="540">
      <c r="A540" s="4"/>
      <c r="B540" s="4"/>
      <c r="C540" s="4"/>
      <c r="D540" s="4"/>
      <c r="E540" s="4"/>
      <c r="F540" s="4"/>
      <c r="G540" s="118"/>
      <c r="H540" s="118"/>
      <c r="I540" s="118"/>
      <c r="J540" s="325"/>
      <c r="K540" s="4"/>
      <c r="L540" s="4"/>
      <c r="M540" s="4"/>
      <c r="N540" s="4"/>
      <c r="O540" s="4"/>
      <c r="P540" s="4"/>
      <c r="Q540" s="4"/>
      <c r="R540" s="4"/>
      <c r="S540" s="4"/>
      <c r="T540" s="4"/>
      <c r="U540" s="4"/>
      <c r="V540" s="4"/>
      <c r="W540" s="4"/>
      <c r="X540" s="4"/>
      <c r="Y540" s="4"/>
      <c r="Z540" s="4"/>
      <c r="AA540" s="4"/>
      <c r="AB540" s="4"/>
      <c r="AC540" s="4"/>
      <c r="AD540" s="4"/>
      <c r="AE540" s="4"/>
    </row>
    <row r="541">
      <c r="A541" s="4"/>
      <c r="B541" s="4"/>
      <c r="C541" s="4"/>
      <c r="D541" s="4"/>
      <c r="E541" s="4"/>
      <c r="F541" s="4"/>
      <c r="G541" s="118"/>
      <c r="H541" s="118"/>
      <c r="I541" s="118"/>
      <c r="J541" s="325"/>
      <c r="K541" s="4"/>
      <c r="L541" s="4"/>
      <c r="M541" s="4"/>
      <c r="N541" s="4"/>
      <c r="O541" s="4"/>
      <c r="P541" s="4"/>
      <c r="Q541" s="4"/>
      <c r="R541" s="4"/>
      <c r="S541" s="4"/>
      <c r="T541" s="4"/>
      <c r="U541" s="4"/>
      <c r="V541" s="4"/>
      <c r="W541" s="4"/>
      <c r="X541" s="4"/>
      <c r="Y541" s="4"/>
      <c r="Z541" s="4"/>
      <c r="AA541" s="4"/>
      <c r="AB541" s="4"/>
      <c r="AC541" s="4"/>
      <c r="AD541" s="4"/>
      <c r="AE541" s="4"/>
    </row>
    <row r="542">
      <c r="A542" s="4"/>
      <c r="B542" s="4"/>
      <c r="C542" s="4"/>
      <c r="D542" s="4"/>
      <c r="E542" s="4"/>
      <c r="F542" s="4"/>
      <c r="G542" s="118"/>
      <c r="H542" s="118"/>
      <c r="I542" s="118"/>
      <c r="J542" s="325"/>
      <c r="K542" s="4"/>
      <c r="L542" s="4"/>
      <c r="M542" s="4"/>
      <c r="N542" s="4"/>
      <c r="O542" s="4"/>
      <c r="P542" s="4"/>
      <c r="Q542" s="4"/>
      <c r="R542" s="4"/>
      <c r="S542" s="4"/>
      <c r="T542" s="4"/>
      <c r="U542" s="4"/>
      <c r="V542" s="4"/>
      <c r="W542" s="4"/>
      <c r="X542" s="4"/>
      <c r="Y542" s="4"/>
      <c r="Z542" s="4"/>
      <c r="AA542" s="4"/>
      <c r="AB542" s="4"/>
      <c r="AC542" s="4"/>
      <c r="AD542" s="4"/>
      <c r="AE542" s="4"/>
    </row>
    <row r="543">
      <c r="A543" s="4"/>
      <c r="B543" s="4"/>
      <c r="C543" s="4"/>
      <c r="D543" s="4"/>
      <c r="E543" s="4"/>
      <c r="F543" s="4"/>
      <c r="G543" s="118"/>
      <c r="H543" s="118"/>
      <c r="I543" s="118"/>
      <c r="J543" s="325"/>
      <c r="K543" s="4"/>
      <c r="L543" s="4"/>
      <c r="M543" s="4"/>
      <c r="N543" s="4"/>
      <c r="O543" s="4"/>
      <c r="P543" s="4"/>
      <c r="Q543" s="4"/>
      <c r="R543" s="4"/>
      <c r="S543" s="4"/>
      <c r="T543" s="4"/>
      <c r="U543" s="4"/>
      <c r="V543" s="4"/>
      <c r="W543" s="4"/>
      <c r="X543" s="4"/>
      <c r="Y543" s="4"/>
      <c r="Z543" s="4"/>
      <c r="AA543" s="4"/>
      <c r="AB543" s="4"/>
      <c r="AC543" s="4"/>
      <c r="AD543" s="4"/>
      <c r="AE543" s="4"/>
    </row>
    <row r="544">
      <c r="A544" s="4"/>
      <c r="B544" s="4"/>
      <c r="C544" s="4"/>
      <c r="D544" s="4"/>
      <c r="E544" s="4"/>
      <c r="F544" s="4"/>
      <c r="G544" s="118"/>
      <c r="H544" s="118"/>
      <c r="I544" s="118"/>
      <c r="J544" s="325"/>
      <c r="K544" s="4"/>
      <c r="L544" s="4"/>
      <c r="M544" s="4"/>
      <c r="N544" s="4"/>
      <c r="O544" s="4"/>
      <c r="P544" s="4"/>
      <c r="Q544" s="4"/>
      <c r="R544" s="4"/>
      <c r="S544" s="4"/>
      <c r="T544" s="4"/>
      <c r="U544" s="4"/>
      <c r="V544" s="4"/>
      <c r="W544" s="4"/>
      <c r="X544" s="4"/>
      <c r="Y544" s="4"/>
      <c r="Z544" s="4"/>
      <c r="AA544" s="4"/>
      <c r="AB544" s="4"/>
      <c r="AC544" s="4"/>
      <c r="AD544" s="4"/>
      <c r="AE544" s="4"/>
    </row>
    <row r="545">
      <c r="A545" s="4"/>
      <c r="B545" s="4"/>
      <c r="C545" s="4"/>
      <c r="D545" s="4"/>
      <c r="E545" s="4"/>
      <c r="F545" s="4"/>
      <c r="G545" s="118"/>
      <c r="H545" s="118"/>
      <c r="I545" s="118"/>
      <c r="J545" s="325"/>
      <c r="K545" s="4"/>
      <c r="L545" s="4"/>
      <c r="M545" s="4"/>
      <c r="N545" s="4"/>
      <c r="O545" s="4"/>
      <c r="P545" s="4"/>
      <c r="Q545" s="4"/>
      <c r="R545" s="4"/>
      <c r="S545" s="4"/>
      <c r="T545" s="4"/>
      <c r="U545" s="4"/>
      <c r="V545" s="4"/>
      <c r="W545" s="4"/>
      <c r="X545" s="4"/>
      <c r="Y545" s="4"/>
      <c r="Z545" s="4"/>
      <c r="AA545" s="4"/>
      <c r="AB545" s="4"/>
      <c r="AC545" s="4"/>
      <c r="AD545" s="4"/>
      <c r="AE545" s="4"/>
    </row>
    <row r="546">
      <c r="A546" s="4"/>
      <c r="B546" s="4"/>
      <c r="C546" s="4"/>
      <c r="D546" s="4"/>
      <c r="E546" s="4"/>
      <c r="F546" s="4"/>
      <c r="G546" s="118"/>
      <c r="H546" s="118"/>
      <c r="I546" s="118"/>
      <c r="J546" s="325"/>
      <c r="K546" s="4"/>
      <c r="L546" s="4"/>
      <c r="M546" s="4"/>
      <c r="N546" s="4"/>
      <c r="O546" s="4"/>
      <c r="P546" s="4"/>
      <c r="Q546" s="4"/>
      <c r="R546" s="4"/>
      <c r="S546" s="4"/>
      <c r="T546" s="4"/>
      <c r="U546" s="4"/>
      <c r="V546" s="4"/>
      <c r="W546" s="4"/>
      <c r="X546" s="4"/>
      <c r="Y546" s="4"/>
      <c r="Z546" s="4"/>
      <c r="AA546" s="4"/>
      <c r="AB546" s="4"/>
      <c r="AC546" s="4"/>
      <c r="AD546" s="4"/>
      <c r="AE546" s="4"/>
    </row>
    <row r="547">
      <c r="A547" s="4"/>
      <c r="B547" s="4"/>
      <c r="C547" s="4"/>
      <c r="D547" s="4"/>
      <c r="E547" s="4"/>
      <c r="F547" s="4"/>
      <c r="G547" s="118"/>
      <c r="H547" s="118"/>
      <c r="I547" s="118"/>
      <c r="J547" s="325"/>
      <c r="K547" s="4"/>
      <c r="L547" s="4"/>
      <c r="M547" s="4"/>
      <c r="N547" s="4"/>
      <c r="O547" s="4"/>
      <c r="P547" s="4"/>
      <c r="Q547" s="4"/>
      <c r="R547" s="4"/>
      <c r="S547" s="4"/>
      <c r="T547" s="4"/>
      <c r="U547" s="4"/>
      <c r="V547" s="4"/>
      <c r="W547" s="4"/>
      <c r="X547" s="4"/>
      <c r="Y547" s="4"/>
      <c r="Z547" s="4"/>
      <c r="AA547" s="4"/>
      <c r="AB547" s="4"/>
      <c r="AC547" s="4"/>
      <c r="AD547" s="4"/>
      <c r="AE547" s="4"/>
    </row>
    <row r="548">
      <c r="A548" s="4"/>
      <c r="B548" s="4"/>
      <c r="C548" s="4"/>
      <c r="D548" s="4"/>
      <c r="E548" s="4"/>
      <c r="F548" s="4"/>
      <c r="G548" s="118"/>
      <c r="H548" s="118"/>
      <c r="I548" s="118"/>
      <c r="J548" s="325"/>
      <c r="K548" s="4"/>
      <c r="L548" s="4"/>
      <c r="M548" s="4"/>
      <c r="N548" s="4"/>
      <c r="O548" s="4"/>
      <c r="P548" s="4"/>
      <c r="Q548" s="4"/>
      <c r="R548" s="4"/>
      <c r="S548" s="4"/>
      <c r="T548" s="4"/>
      <c r="U548" s="4"/>
      <c r="V548" s="4"/>
      <c r="W548" s="4"/>
      <c r="X548" s="4"/>
      <c r="Y548" s="4"/>
      <c r="Z548" s="4"/>
      <c r="AA548" s="4"/>
      <c r="AB548" s="4"/>
      <c r="AC548" s="4"/>
      <c r="AD548" s="4"/>
      <c r="AE548" s="4"/>
    </row>
    <row r="549">
      <c r="A549" s="4"/>
      <c r="B549" s="4"/>
      <c r="C549" s="4"/>
      <c r="D549" s="4"/>
      <c r="E549" s="4"/>
      <c r="F549" s="4"/>
      <c r="G549" s="118"/>
      <c r="H549" s="118"/>
      <c r="I549" s="118"/>
      <c r="J549" s="325"/>
      <c r="K549" s="4"/>
      <c r="L549" s="4"/>
      <c r="M549" s="4"/>
      <c r="N549" s="4"/>
      <c r="O549" s="4"/>
      <c r="P549" s="4"/>
      <c r="Q549" s="4"/>
      <c r="R549" s="4"/>
      <c r="S549" s="4"/>
      <c r="T549" s="4"/>
      <c r="U549" s="4"/>
      <c r="V549" s="4"/>
      <c r="W549" s="4"/>
      <c r="X549" s="4"/>
      <c r="Y549" s="4"/>
      <c r="Z549" s="4"/>
      <c r="AA549" s="4"/>
      <c r="AB549" s="4"/>
      <c r="AC549" s="4"/>
      <c r="AD549" s="4"/>
      <c r="AE549" s="4"/>
    </row>
    <row r="550">
      <c r="A550" s="4"/>
      <c r="B550" s="4"/>
      <c r="C550" s="4"/>
      <c r="D550" s="4"/>
      <c r="E550" s="4"/>
      <c r="F550" s="4"/>
      <c r="G550" s="118"/>
      <c r="H550" s="118"/>
      <c r="I550" s="118"/>
      <c r="J550" s="325"/>
      <c r="K550" s="4"/>
      <c r="L550" s="4"/>
      <c r="M550" s="4"/>
      <c r="N550" s="4"/>
      <c r="O550" s="4"/>
      <c r="P550" s="4"/>
      <c r="Q550" s="4"/>
      <c r="R550" s="4"/>
      <c r="S550" s="4"/>
      <c r="T550" s="4"/>
      <c r="U550" s="4"/>
      <c r="V550" s="4"/>
      <c r="W550" s="4"/>
      <c r="X550" s="4"/>
      <c r="Y550" s="4"/>
      <c r="Z550" s="4"/>
      <c r="AA550" s="4"/>
      <c r="AB550" s="4"/>
      <c r="AC550" s="4"/>
      <c r="AD550" s="4"/>
      <c r="AE550" s="4"/>
    </row>
    <row r="551">
      <c r="A551" s="4"/>
      <c r="B551" s="4"/>
      <c r="C551" s="4"/>
      <c r="D551" s="4"/>
      <c r="E551" s="4"/>
      <c r="F551" s="4"/>
      <c r="G551" s="118"/>
      <c r="H551" s="118"/>
      <c r="I551" s="118"/>
      <c r="J551" s="325"/>
      <c r="K551" s="4"/>
      <c r="L551" s="4"/>
      <c r="M551" s="4"/>
      <c r="N551" s="4"/>
      <c r="O551" s="4"/>
      <c r="P551" s="4"/>
      <c r="Q551" s="4"/>
      <c r="R551" s="4"/>
      <c r="S551" s="4"/>
      <c r="T551" s="4"/>
      <c r="U551" s="4"/>
      <c r="V551" s="4"/>
      <c r="W551" s="4"/>
      <c r="X551" s="4"/>
      <c r="Y551" s="4"/>
      <c r="Z551" s="4"/>
      <c r="AA551" s="4"/>
      <c r="AB551" s="4"/>
      <c r="AC551" s="4"/>
      <c r="AD551" s="4"/>
      <c r="AE551" s="4"/>
    </row>
    <row r="552">
      <c r="A552" s="4"/>
      <c r="B552" s="4"/>
      <c r="C552" s="4"/>
      <c r="D552" s="4"/>
      <c r="E552" s="4"/>
      <c r="F552" s="4"/>
      <c r="G552" s="118"/>
      <c r="H552" s="118"/>
      <c r="I552" s="118"/>
      <c r="J552" s="325"/>
      <c r="K552" s="4"/>
      <c r="L552" s="4"/>
      <c r="M552" s="4"/>
      <c r="N552" s="4"/>
      <c r="O552" s="4"/>
      <c r="P552" s="4"/>
      <c r="Q552" s="4"/>
      <c r="R552" s="4"/>
      <c r="S552" s="4"/>
      <c r="T552" s="4"/>
      <c r="U552" s="4"/>
      <c r="V552" s="4"/>
      <c r="W552" s="4"/>
      <c r="X552" s="4"/>
      <c r="Y552" s="4"/>
      <c r="Z552" s="4"/>
      <c r="AA552" s="4"/>
      <c r="AB552" s="4"/>
      <c r="AC552" s="4"/>
      <c r="AD552" s="4"/>
      <c r="AE552" s="4"/>
    </row>
    <row r="553">
      <c r="A553" s="4"/>
      <c r="B553" s="4"/>
      <c r="C553" s="4"/>
      <c r="D553" s="4"/>
      <c r="E553" s="4"/>
      <c r="F553" s="4"/>
      <c r="G553" s="118"/>
      <c r="H553" s="118"/>
      <c r="I553" s="118"/>
      <c r="J553" s="325"/>
      <c r="K553" s="4"/>
      <c r="L553" s="4"/>
      <c r="M553" s="4"/>
      <c r="N553" s="4"/>
      <c r="O553" s="4"/>
      <c r="P553" s="4"/>
      <c r="Q553" s="4"/>
      <c r="R553" s="4"/>
      <c r="S553" s="4"/>
      <c r="T553" s="4"/>
      <c r="U553" s="4"/>
      <c r="V553" s="4"/>
      <c r="W553" s="4"/>
      <c r="X553" s="4"/>
      <c r="Y553" s="4"/>
      <c r="Z553" s="4"/>
      <c r="AA553" s="4"/>
      <c r="AB553" s="4"/>
      <c r="AC553" s="4"/>
      <c r="AD553" s="4"/>
      <c r="AE553" s="4"/>
    </row>
    <row r="554">
      <c r="A554" s="4"/>
      <c r="B554" s="4"/>
      <c r="C554" s="4"/>
      <c r="D554" s="4"/>
      <c r="E554" s="4"/>
      <c r="F554" s="4"/>
      <c r="G554" s="118"/>
      <c r="H554" s="118"/>
      <c r="I554" s="118"/>
      <c r="J554" s="325"/>
      <c r="K554" s="4"/>
      <c r="L554" s="4"/>
      <c r="M554" s="4"/>
      <c r="N554" s="4"/>
      <c r="O554" s="4"/>
      <c r="P554" s="4"/>
      <c r="Q554" s="4"/>
      <c r="R554" s="4"/>
      <c r="S554" s="4"/>
      <c r="T554" s="4"/>
      <c r="U554" s="4"/>
      <c r="V554" s="4"/>
      <c r="W554" s="4"/>
      <c r="X554" s="4"/>
      <c r="Y554" s="4"/>
      <c r="Z554" s="4"/>
      <c r="AA554" s="4"/>
      <c r="AB554" s="4"/>
      <c r="AC554" s="4"/>
      <c r="AD554" s="4"/>
      <c r="AE554" s="4"/>
    </row>
    <row r="555">
      <c r="A555" s="4"/>
      <c r="B555" s="4"/>
      <c r="C555" s="4"/>
      <c r="D555" s="4"/>
      <c r="E555" s="4"/>
      <c r="F555" s="4"/>
      <c r="G555" s="118"/>
      <c r="H555" s="118"/>
      <c r="I555" s="118"/>
      <c r="J555" s="325"/>
      <c r="K555" s="4"/>
      <c r="L555" s="4"/>
      <c r="M555" s="4"/>
      <c r="N555" s="4"/>
      <c r="O555" s="4"/>
      <c r="P555" s="4"/>
      <c r="Q555" s="4"/>
      <c r="R555" s="4"/>
      <c r="S555" s="4"/>
      <c r="T555" s="4"/>
      <c r="U555" s="4"/>
      <c r="V555" s="4"/>
      <c r="W555" s="4"/>
      <c r="X555" s="4"/>
      <c r="Y555" s="4"/>
      <c r="Z555" s="4"/>
      <c r="AA555" s="4"/>
      <c r="AB555" s="4"/>
      <c r="AC555" s="4"/>
      <c r="AD555" s="4"/>
      <c r="AE555" s="4"/>
    </row>
    <row r="556">
      <c r="A556" s="4"/>
      <c r="B556" s="4"/>
      <c r="C556" s="4"/>
      <c r="D556" s="4"/>
      <c r="E556" s="4"/>
      <c r="F556" s="4"/>
      <c r="G556" s="118"/>
      <c r="H556" s="118"/>
      <c r="I556" s="118"/>
      <c r="J556" s="325"/>
      <c r="K556" s="4"/>
      <c r="L556" s="4"/>
      <c r="M556" s="4"/>
      <c r="N556" s="4"/>
      <c r="O556" s="4"/>
      <c r="P556" s="4"/>
      <c r="Q556" s="4"/>
      <c r="R556" s="4"/>
      <c r="S556" s="4"/>
      <c r="T556" s="4"/>
      <c r="U556" s="4"/>
      <c r="V556" s="4"/>
      <c r="W556" s="4"/>
      <c r="X556" s="4"/>
      <c r="Y556" s="4"/>
      <c r="Z556" s="4"/>
      <c r="AA556" s="4"/>
      <c r="AB556" s="4"/>
      <c r="AC556" s="4"/>
      <c r="AD556" s="4"/>
      <c r="AE556" s="4"/>
    </row>
    <row r="557">
      <c r="A557" s="4"/>
      <c r="B557" s="4"/>
      <c r="C557" s="4"/>
      <c r="D557" s="4"/>
      <c r="E557" s="4"/>
      <c r="F557" s="4"/>
      <c r="G557" s="118"/>
      <c r="H557" s="118"/>
      <c r="I557" s="118"/>
      <c r="J557" s="325"/>
      <c r="K557" s="4"/>
      <c r="L557" s="4"/>
      <c r="M557" s="4"/>
      <c r="N557" s="4"/>
      <c r="O557" s="4"/>
      <c r="P557" s="4"/>
      <c r="Q557" s="4"/>
      <c r="R557" s="4"/>
      <c r="S557" s="4"/>
      <c r="T557" s="4"/>
      <c r="U557" s="4"/>
      <c r="V557" s="4"/>
      <c r="W557" s="4"/>
      <c r="X557" s="4"/>
      <c r="Y557" s="4"/>
      <c r="Z557" s="4"/>
      <c r="AA557" s="4"/>
      <c r="AB557" s="4"/>
      <c r="AC557" s="4"/>
      <c r="AD557" s="4"/>
      <c r="AE557" s="4"/>
    </row>
    <row r="558">
      <c r="A558" s="4"/>
      <c r="B558" s="4"/>
      <c r="C558" s="4"/>
      <c r="D558" s="4"/>
      <c r="E558" s="4"/>
      <c r="F558" s="4"/>
      <c r="G558" s="118"/>
      <c r="H558" s="118"/>
      <c r="I558" s="118"/>
      <c r="J558" s="325"/>
      <c r="K558" s="4"/>
      <c r="L558" s="4"/>
      <c r="M558" s="4"/>
      <c r="N558" s="4"/>
      <c r="O558" s="4"/>
      <c r="P558" s="4"/>
      <c r="Q558" s="4"/>
      <c r="R558" s="4"/>
      <c r="S558" s="4"/>
      <c r="T558" s="4"/>
      <c r="U558" s="4"/>
      <c r="V558" s="4"/>
      <c r="W558" s="4"/>
      <c r="X558" s="4"/>
      <c r="Y558" s="4"/>
      <c r="Z558" s="4"/>
      <c r="AA558" s="4"/>
      <c r="AB558" s="4"/>
      <c r="AC558" s="4"/>
      <c r="AD558" s="4"/>
      <c r="AE558" s="4"/>
    </row>
    <row r="559">
      <c r="A559" s="4"/>
      <c r="B559" s="4"/>
      <c r="C559" s="4"/>
      <c r="D559" s="4"/>
      <c r="E559" s="4"/>
      <c r="F559" s="4"/>
      <c r="G559" s="118"/>
      <c r="H559" s="118"/>
      <c r="I559" s="118"/>
      <c r="J559" s="325"/>
      <c r="K559" s="4"/>
      <c r="L559" s="4"/>
      <c r="M559" s="4"/>
      <c r="N559" s="4"/>
      <c r="O559" s="4"/>
      <c r="P559" s="4"/>
      <c r="Q559" s="4"/>
      <c r="R559" s="4"/>
      <c r="S559" s="4"/>
      <c r="T559" s="4"/>
      <c r="U559" s="4"/>
      <c r="V559" s="4"/>
      <c r="W559" s="4"/>
      <c r="X559" s="4"/>
      <c r="Y559" s="4"/>
      <c r="Z559" s="4"/>
      <c r="AA559" s="4"/>
      <c r="AB559" s="4"/>
      <c r="AC559" s="4"/>
      <c r="AD559" s="4"/>
      <c r="AE559" s="4"/>
    </row>
    <row r="560">
      <c r="A560" s="4"/>
      <c r="B560" s="4"/>
      <c r="C560" s="4"/>
      <c r="D560" s="4"/>
      <c r="E560" s="4"/>
      <c r="F560" s="4"/>
      <c r="G560" s="118"/>
      <c r="H560" s="118"/>
      <c r="I560" s="118"/>
      <c r="J560" s="325"/>
      <c r="K560" s="4"/>
      <c r="L560" s="4"/>
      <c r="M560" s="4"/>
      <c r="N560" s="4"/>
      <c r="O560" s="4"/>
      <c r="P560" s="4"/>
      <c r="Q560" s="4"/>
      <c r="R560" s="4"/>
      <c r="S560" s="4"/>
      <c r="T560" s="4"/>
      <c r="U560" s="4"/>
      <c r="V560" s="4"/>
      <c r="W560" s="4"/>
      <c r="X560" s="4"/>
      <c r="Y560" s="4"/>
      <c r="Z560" s="4"/>
      <c r="AA560" s="4"/>
      <c r="AB560" s="4"/>
      <c r="AC560" s="4"/>
      <c r="AD560" s="4"/>
      <c r="AE560" s="4"/>
    </row>
    <row r="561">
      <c r="A561" s="4"/>
      <c r="B561" s="4"/>
      <c r="C561" s="4"/>
      <c r="D561" s="4"/>
      <c r="E561" s="4"/>
      <c r="F561" s="4"/>
      <c r="G561" s="118"/>
      <c r="H561" s="118"/>
      <c r="I561" s="118"/>
      <c r="J561" s="325"/>
      <c r="K561" s="4"/>
      <c r="L561" s="4"/>
      <c r="M561" s="4"/>
      <c r="N561" s="4"/>
      <c r="O561" s="4"/>
      <c r="P561" s="4"/>
      <c r="Q561" s="4"/>
      <c r="R561" s="4"/>
      <c r="S561" s="4"/>
      <c r="T561" s="4"/>
      <c r="U561" s="4"/>
      <c r="V561" s="4"/>
      <c r="W561" s="4"/>
      <c r="X561" s="4"/>
      <c r="Y561" s="4"/>
      <c r="Z561" s="4"/>
      <c r="AA561" s="4"/>
      <c r="AB561" s="4"/>
      <c r="AC561" s="4"/>
      <c r="AD561" s="4"/>
      <c r="AE561" s="4"/>
    </row>
    <row r="562">
      <c r="A562" s="4"/>
      <c r="B562" s="4"/>
      <c r="C562" s="4"/>
      <c r="D562" s="4"/>
      <c r="E562" s="4"/>
      <c r="F562" s="4"/>
      <c r="G562" s="118"/>
      <c r="H562" s="118"/>
      <c r="I562" s="118"/>
      <c r="J562" s="325"/>
      <c r="K562" s="4"/>
      <c r="L562" s="4"/>
      <c r="M562" s="4"/>
      <c r="N562" s="4"/>
      <c r="O562" s="4"/>
      <c r="P562" s="4"/>
      <c r="Q562" s="4"/>
      <c r="R562" s="4"/>
      <c r="S562" s="4"/>
      <c r="T562" s="4"/>
      <c r="U562" s="4"/>
      <c r="V562" s="4"/>
      <c r="W562" s="4"/>
      <c r="X562" s="4"/>
      <c r="Y562" s="4"/>
      <c r="Z562" s="4"/>
      <c r="AA562" s="4"/>
      <c r="AB562" s="4"/>
      <c r="AC562" s="4"/>
      <c r="AD562" s="4"/>
      <c r="AE562" s="4"/>
    </row>
    <row r="563">
      <c r="A563" s="4"/>
      <c r="B563" s="4"/>
      <c r="C563" s="4"/>
      <c r="D563" s="4"/>
      <c r="E563" s="4"/>
      <c r="F563" s="4"/>
      <c r="G563" s="118"/>
      <c r="H563" s="118"/>
      <c r="I563" s="118"/>
      <c r="J563" s="325"/>
      <c r="K563" s="4"/>
      <c r="L563" s="4"/>
      <c r="M563" s="4"/>
      <c r="N563" s="4"/>
      <c r="O563" s="4"/>
      <c r="P563" s="4"/>
      <c r="Q563" s="4"/>
      <c r="R563" s="4"/>
      <c r="S563" s="4"/>
      <c r="T563" s="4"/>
      <c r="U563" s="4"/>
      <c r="V563" s="4"/>
      <c r="W563" s="4"/>
      <c r="X563" s="4"/>
      <c r="Y563" s="4"/>
      <c r="Z563" s="4"/>
      <c r="AA563" s="4"/>
      <c r="AB563" s="4"/>
      <c r="AC563" s="4"/>
      <c r="AD563" s="4"/>
      <c r="AE563" s="4"/>
    </row>
    <row r="564">
      <c r="A564" s="4"/>
      <c r="B564" s="4"/>
      <c r="C564" s="4"/>
      <c r="D564" s="4"/>
      <c r="E564" s="4"/>
      <c r="F564" s="4"/>
      <c r="G564" s="118"/>
      <c r="H564" s="118"/>
      <c r="I564" s="118"/>
      <c r="J564" s="325"/>
      <c r="K564" s="4"/>
      <c r="L564" s="4"/>
      <c r="M564" s="4"/>
      <c r="N564" s="4"/>
      <c r="O564" s="4"/>
      <c r="P564" s="4"/>
      <c r="Q564" s="4"/>
      <c r="R564" s="4"/>
      <c r="S564" s="4"/>
      <c r="T564" s="4"/>
      <c r="U564" s="4"/>
      <c r="V564" s="4"/>
      <c r="W564" s="4"/>
      <c r="X564" s="4"/>
      <c r="Y564" s="4"/>
      <c r="Z564" s="4"/>
      <c r="AA564" s="4"/>
      <c r="AB564" s="4"/>
      <c r="AC564" s="4"/>
      <c r="AD564" s="4"/>
      <c r="AE564" s="4"/>
    </row>
    <row r="565">
      <c r="A565" s="4"/>
      <c r="B565" s="4"/>
      <c r="C565" s="4"/>
      <c r="D565" s="4"/>
      <c r="E565" s="4"/>
      <c r="F565" s="4"/>
      <c r="G565" s="118"/>
      <c r="H565" s="118"/>
      <c r="I565" s="118"/>
      <c r="J565" s="325"/>
      <c r="K565" s="4"/>
      <c r="L565" s="4"/>
      <c r="M565" s="4"/>
      <c r="N565" s="4"/>
      <c r="O565" s="4"/>
      <c r="P565" s="4"/>
      <c r="Q565" s="4"/>
      <c r="R565" s="4"/>
      <c r="S565" s="4"/>
      <c r="T565" s="4"/>
      <c r="U565" s="4"/>
      <c r="V565" s="4"/>
      <c r="W565" s="4"/>
      <c r="X565" s="4"/>
      <c r="Y565" s="4"/>
      <c r="Z565" s="4"/>
      <c r="AA565" s="4"/>
      <c r="AB565" s="4"/>
      <c r="AC565" s="4"/>
      <c r="AD565" s="4"/>
      <c r="AE565" s="4"/>
    </row>
    <row r="566">
      <c r="A566" s="4"/>
      <c r="B566" s="4"/>
      <c r="C566" s="4"/>
      <c r="D566" s="4"/>
      <c r="E566" s="4"/>
      <c r="F566" s="4"/>
      <c r="G566" s="118"/>
      <c r="H566" s="118"/>
      <c r="I566" s="118"/>
      <c r="J566" s="325"/>
      <c r="K566" s="4"/>
      <c r="L566" s="4"/>
      <c r="M566" s="4"/>
      <c r="N566" s="4"/>
      <c r="O566" s="4"/>
      <c r="P566" s="4"/>
      <c r="Q566" s="4"/>
      <c r="R566" s="4"/>
      <c r="S566" s="4"/>
      <c r="T566" s="4"/>
      <c r="U566" s="4"/>
      <c r="V566" s="4"/>
      <c r="W566" s="4"/>
      <c r="X566" s="4"/>
      <c r="Y566" s="4"/>
      <c r="Z566" s="4"/>
      <c r="AA566" s="4"/>
      <c r="AB566" s="4"/>
      <c r="AC566" s="4"/>
      <c r="AD566" s="4"/>
      <c r="AE566" s="4"/>
    </row>
    <row r="567">
      <c r="A567" s="4"/>
      <c r="B567" s="4"/>
      <c r="C567" s="4"/>
      <c r="D567" s="4"/>
      <c r="E567" s="4"/>
      <c r="F567" s="4"/>
      <c r="G567" s="118"/>
      <c r="H567" s="118"/>
      <c r="I567" s="118"/>
      <c r="J567" s="325"/>
      <c r="K567" s="4"/>
      <c r="L567" s="4"/>
      <c r="M567" s="4"/>
      <c r="N567" s="4"/>
      <c r="O567" s="4"/>
      <c r="P567" s="4"/>
      <c r="Q567" s="4"/>
      <c r="R567" s="4"/>
      <c r="S567" s="4"/>
      <c r="T567" s="4"/>
      <c r="U567" s="4"/>
      <c r="V567" s="4"/>
      <c r="W567" s="4"/>
      <c r="X567" s="4"/>
      <c r="Y567" s="4"/>
      <c r="Z567" s="4"/>
      <c r="AA567" s="4"/>
      <c r="AB567" s="4"/>
      <c r="AC567" s="4"/>
      <c r="AD567" s="4"/>
      <c r="AE567" s="4"/>
    </row>
    <row r="568">
      <c r="A568" s="4"/>
      <c r="B568" s="4"/>
      <c r="C568" s="4"/>
      <c r="D568" s="4"/>
      <c r="E568" s="4"/>
      <c r="F568" s="4"/>
      <c r="G568" s="118"/>
      <c r="H568" s="118"/>
      <c r="I568" s="118"/>
      <c r="J568" s="325"/>
      <c r="K568" s="4"/>
      <c r="L568" s="4"/>
      <c r="M568" s="4"/>
      <c r="N568" s="4"/>
      <c r="O568" s="4"/>
      <c r="P568" s="4"/>
      <c r="Q568" s="4"/>
      <c r="R568" s="4"/>
      <c r="S568" s="4"/>
      <c r="T568" s="4"/>
      <c r="U568" s="4"/>
      <c r="V568" s="4"/>
      <c r="W568" s="4"/>
      <c r="X568" s="4"/>
      <c r="Y568" s="4"/>
      <c r="Z568" s="4"/>
      <c r="AA568" s="4"/>
      <c r="AB568" s="4"/>
      <c r="AC568" s="4"/>
      <c r="AD568" s="4"/>
      <c r="AE568" s="4"/>
    </row>
    <row r="569">
      <c r="A569" s="4"/>
      <c r="B569" s="4"/>
      <c r="C569" s="4"/>
      <c r="D569" s="4"/>
      <c r="E569" s="4"/>
      <c r="F569" s="4"/>
      <c r="G569" s="118"/>
      <c r="H569" s="118"/>
      <c r="I569" s="118"/>
      <c r="J569" s="325"/>
      <c r="K569" s="4"/>
      <c r="L569" s="4"/>
      <c r="M569" s="4"/>
      <c r="N569" s="4"/>
      <c r="O569" s="4"/>
      <c r="P569" s="4"/>
      <c r="Q569" s="4"/>
      <c r="R569" s="4"/>
      <c r="S569" s="4"/>
      <c r="T569" s="4"/>
      <c r="U569" s="4"/>
      <c r="V569" s="4"/>
      <c r="W569" s="4"/>
      <c r="X569" s="4"/>
      <c r="Y569" s="4"/>
      <c r="Z569" s="4"/>
      <c r="AA569" s="4"/>
      <c r="AB569" s="4"/>
      <c r="AC569" s="4"/>
      <c r="AD569" s="4"/>
      <c r="AE569" s="4"/>
    </row>
    <row r="570">
      <c r="A570" s="4"/>
      <c r="B570" s="4"/>
      <c r="C570" s="4"/>
      <c r="D570" s="4"/>
      <c r="E570" s="4"/>
      <c r="F570" s="4"/>
      <c r="G570" s="118"/>
      <c r="H570" s="118"/>
      <c r="I570" s="118"/>
      <c r="J570" s="325"/>
      <c r="K570" s="4"/>
      <c r="L570" s="4"/>
      <c r="M570" s="4"/>
      <c r="N570" s="4"/>
      <c r="O570" s="4"/>
      <c r="P570" s="4"/>
      <c r="Q570" s="4"/>
      <c r="R570" s="4"/>
      <c r="S570" s="4"/>
      <c r="T570" s="4"/>
      <c r="U570" s="4"/>
      <c r="V570" s="4"/>
      <c r="W570" s="4"/>
      <c r="X570" s="4"/>
      <c r="Y570" s="4"/>
      <c r="Z570" s="4"/>
      <c r="AA570" s="4"/>
      <c r="AB570" s="4"/>
      <c r="AC570" s="4"/>
      <c r="AD570" s="4"/>
      <c r="AE570" s="4"/>
    </row>
    <row r="571">
      <c r="A571" s="4"/>
      <c r="B571" s="4"/>
      <c r="C571" s="4"/>
      <c r="D571" s="4"/>
      <c r="E571" s="4"/>
      <c r="F571" s="4"/>
      <c r="G571" s="118"/>
      <c r="H571" s="118"/>
      <c r="I571" s="118"/>
      <c r="J571" s="325"/>
      <c r="K571" s="4"/>
      <c r="L571" s="4"/>
      <c r="M571" s="4"/>
      <c r="N571" s="4"/>
      <c r="O571" s="4"/>
      <c r="P571" s="4"/>
      <c r="Q571" s="4"/>
      <c r="R571" s="4"/>
      <c r="S571" s="4"/>
      <c r="T571" s="4"/>
      <c r="U571" s="4"/>
      <c r="V571" s="4"/>
      <c r="W571" s="4"/>
      <c r="X571" s="4"/>
      <c r="Y571" s="4"/>
      <c r="Z571" s="4"/>
      <c r="AA571" s="4"/>
      <c r="AB571" s="4"/>
      <c r="AC571" s="4"/>
      <c r="AD571" s="4"/>
      <c r="AE571" s="4"/>
    </row>
    <row r="572">
      <c r="A572" s="4"/>
      <c r="B572" s="4"/>
      <c r="C572" s="4"/>
      <c r="D572" s="4"/>
      <c r="E572" s="4"/>
      <c r="F572" s="4"/>
      <c r="G572" s="118"/>
      <c r="H572" s="118"/>
      <c r="I572" s="118"/>
      <c r="J572" s="325"/>
      <c r="K572" s="4"/>
      <c r="L572" s="4"/>
      <c r="M572" s="4"/>
      <c r="N572" s="4"/>
      <c r="O572" s="4"/>
      <c r="P572" s="4"/>
      <c r="Q572" s="4"/>
      <c r="R572" s="4"/>
      <c r="S572" s="4"/>
      <c r="T572" s="4"/>
      <c r="U572" s="4"/>
      <c r="V572" s="4"/>
      <c r="W572" s="4"/>
      <c r="X572" s="4"/>
      <c r="Y572" s="4"/>
      <c r="Z572" s="4"/>
      <c r="AA572" s="4"/>
      <c r="AB572" s="4"/>
      <c r="AC572" s="4"/>
      <c r="AD572" s="4"/>
      <c r="AE572" s="4"/>
    </row>
    <row r="573">
      <c r="A573" s="4"/>
      <c r="B573" s="4"/>
      <c r="C573" s="4"/>
      <c r="D573" s="4"/>
      <c r="E573" s="4"/>
      <c r="F573" s="4"/>
      <c r="G573" s="118"/>
      <c r="H573" s="118"/>
      <c r="I573" s="118"/>
      <c r="J573" s="325"/>
      <c r="K573" s="4"/>
      <c r="L573" s="4"/>
      <c r="M573" s="4"/>
      <c r="N573" s="4"/>
      <c r="O573" s="4"/>
      <c r="P573" s="4"/>
      <c r="Q573" s="4"/>
      <c r="R573" s="4"/>
      <c r="S573" s="4"/>
      <c r="T573" s="4"/>
      <c r="U573" s="4"/>
      <c r="V573" s="4"/>
      <c r="W573" s="4"/>
      <c r="X573" s="4"/>
      <c r="Y573" s="4"/>
      <c r="Z573" s="4"/>
      <c r="AA573" s="4"/>
      <c r="AB573" s="4"/>
      <c r="AC573" s="4"/>
      <c r="AD573" s="4"/>
      <c r="AE573" s="4"/>
    </row>
    <row r="574">
      <c r="A574" s="4"/>
      <c r="B574" s="4"/>
      <c r="C574" s="4"/>
      <c r="D574" s="4"/>
      <c r="E574" s="4"/>
      <c r="F574" s="4"/>
      <c r="G574" s="118"/>
      <c r="H574" s="118"/>
      <c r="I574" s="118"/>
      <c r="J574" s="325"/>
      <c r="K574" s="4"/>
      <c r="L574" s="4"/>
      <c r="M574" s="4"/>
      <c r="N574" s="4"/>
      <c r="O574" s="4"/>
      <c r="P574" s="4"/>
      <c r="Q574" s="4"/>
      <c r="R574" s="4"/>
      <c r="S574" s="4"/>
      <c r="T574" s="4"/>
      <c r="U574" s="4"/>
      <c r="V574" s="4"/>
      <c r="W574" s="4"/>
      <c r="X574" s="4"/>
      <c r="Y574" s="4"/>
      <c r="Z574" s="4"/>
      <c r="AA574" s="4"/>
      <c r="AB574" s="4"/>
      <c r="AC574" s="4"/>
      <c r="AD574" s="4"/>
      <c r="AE574" s="4"/>
    </row>
    <row r="575">
      <c r="A575" s="4"/>
      <c r="B575" s="4"/>
      <c r="C575" s="4"/>
      <c r="D575" s="4"/>
      <c r="E575" s="4"/>
      <c r="F575" s="4"/>
      <c r="G575" s="118"/>
      <c r="H575" s="118"/>
      <c r="I575" s="118"/>
      <c r="J575" s="325"/>
      <c r="K575" s="4"/>
      <c r="L575" s="4"/>
      <c r="M575" s="4"/>
      <c r="N575" s="4"/>
      <c r="O575" s="4"/>
      <c r="P575" s="4"/>
      <c r="Q575" s="4"/>
      <c r="R575" s="4"/>
      <c r="S575" s="4"/>
      <c r="T575" s="4"/>
      <c r="U575" s="4"/>
      <c r="V575" s="4"/>
      <c r="W575" s="4"/>
      <c r="X575" s="4"/>
      <c r="Y575" s="4"/>
      <c r="Z575" s="4"/>
      <c r="AA575" s="4"/>
      <c r="AB575" s="4"/>
      <c r="AC575" s="4"/>
      <c r="AD575" s="4"/>
      <c r="AE575" s="4"/>
    </row>
    <row r="576">
      <c r="A576" s="4"/>
      <c r="B576" s="4"/>
      <c r="C576" s="4"/>
      <c r="D576" s="4"/>
      <c r="E576" s="4"/>
      <c r="F576" s="4"/>
      <c r="G576" s="118"/>
      <c r="H576" s="118"/>
      <c r="I576" s="118"/>
      <c r="J576" s="325"/>
      <c r="K576" s="4"/>
      <c r="L576" s="4"/>
      <c r="M576" s="4"/>
      <c r="N576" s="4"/>
      <c r="O576" s="4"/>
      <c r="P576" s="4"/>
      <c r="Q576" s="4"/>
      <c r="R576" s="4"/>
      <c r="S576" s="4"/>
      <c r="T576" s="4"/>
      <c r="U576" s="4"/>
      <c r="V576" s="4"/>
      <c r="W576" s="4"/>
      <c r="X576" s="4"/>
      <c r="Y576" s="4"/>
      <c r="Z576" s="4"/>
      <c r="AA576" s="4"/>
      <c r="AB576" s="4"/>
      <c r="AC576" s="4"/>
      <c r="AD576" s="4"/>
      <c r="AE576" s="4"/>
    </row>
    <row r="577">
      <c r="A577" s="4"/>
      <c r="B577" s="4"/>
      <c r="C577" s="4"/>
      <c r="D577" s="4"/>
      <c r="E577" s="4"/>
      <c r="F577" s="4"/>
      <c r="G577" s="118"/>
      <c r="H577" s="118"/>
      <c r="I577" s="118"/>
      <c r="J577" s="325"/>
      <c r="K577" s="4"/>
      <c r="L577" s="4"/>
      <c r="M577" s="4"/>
      <c r="N577" s="4"/>
      <c r="O577" s="4"/>
      <c r="P577" s="4"/>
      <c r="Q577" s="4"/>
      <c r="R577" s="4"/>
      <c r="S577" s="4"/>
      <c r="T577" s="4"/>
      <c r="U577" s="4"/>
      <c r="V577" s="4"/>
      <c r="W577" s="4"/>
      <c r="X577" s="4"/>
      <c r="Y577" s="4"/>
      <c r="Z577" s="4"/>
      <c r="AA577" s="4"/>
      <c r="AB577" s="4"/>
      <c r="AC577" s="4"/>
      <c r="AD577" s="4"/>
      <c r="AE577" s="4"/>
    </row>
    <row r="578">
      <c r="A578" s="4"/>
      <c r="B578" s="4"/>
      <c r="C578" s="4"/>
      <c r="D578" s="4"/>
      <c r="E578" s="4"/>
      <c r="F578" s="4"/>
      <c r="G578" s="118"/>
      <c r="H578" s="118"/>
      <c r="I578" s="118"/>
      <c r="J578" s="325"/>
      <c r="K578" s="4"/>
      <c r="L578" s="4"/>
      <c r="M578" s="4"/>
      <c r="N578" s="4"/>
      <c r="O578" s="4"/>
      <c r="P578" s="4"/>
      <c r="Q578" s="4"/>
      <c r="R578" s="4"/>
      <c r="S578" s="4"/>
      <c r="T578" s="4"/>
      <c r="U578" s="4"/>
      <c r="V578" s="4"/>
      <c r="W578" s="4"/>
      <c r="X578" s="4"/>
      <c r="Y578" s="4"/>
      <c r="Z578" s="4"/>
      <c r="AA578" s="4"/>
      <c r="AB578" s="4"/>
      <c r="AC578" s="4"/>
      <c r="AD578" s="4"/>
      <c r="AE578" s="4"/>
    </row>
    <row r="579">
      <c r="A579" s="4"/>
      <c r="B579" s="4"/>
      <c r="C579" s="4"/>
      <c r="D579" s="4"/>
      <c r="E579" s="4"/>
      <c r="F579" s="4"/>
      <c r="G579" s="118"/>
      <c r="H579" s="118"/>
      <c r="I579" s="118"/>
      <c r="J579" s="325"/>
      <c r="K579" s="4"/>
      <c r="L579" s="4"/>
      <c r="M579" s="4"/>
      <c r="N579" s="4"/>
      <c r="O579" s="4"/>
      <c r="P579" s="4"/>
      <c r="Q579" s="4"/>
      <c r="R579" s="4"/>
      <c r="S579" s="4"/>
      <c r="T579" s="4"/>
      <c r="U579" s="4"/>
      <c r="V579" s="4"/>
      <c r="W579" s="4"/>
      <c r="X579" s="4"/>
      <c r="Y579" s="4"/>
      <c r="Z579" s="4"/>
      <c r="AA579" s="4"/>
      <c r="AB579" s="4"/>
      <c r="AC579" s="4"/>
      <c r="AD579" s="4"/>
      <c r="AE579" s="4"/>
    </row>
    <row r="580">
      <c r="A580" s="4"/>
      <c r="B580" s="4"/>
      <c r="C580" s="4"/>
      <c r="D580" s="4"/>
      <c r="E580" s="4"/>
      <c r="F580" s="4"/>
      <c r="G580" s="118"/>
      <c r="H580" s="118"/>
      <c r="I580" s="118"/>
      <c r="J580" s="325"/>
      <c r="K580" s="4"/>
      <c r="L580" s="4"/>
      <c r="M580" s="4"/>
      <c r="N580" s="4"/>
      <c r="O580" s="4"/>
      <c r="P580" s="4"/>
      <c r="Q580" s="4"/>
      <c r="R580" s="4"/>
      <c r="S580" s="4"/>
      <c r="T580" s="4"/>
      <c r="U580" s="4"/>
      <c r="V580" s="4"/>
      <c r="W580" s="4"/>
      <c r="X580" s="4"/>
      <c r="Y580" s="4"/>
      <c r="Z580" s="4"/>
      <c r="AA580" s="4"/>
      <c r="AB580" s="4"/>
      <c r="AC580" s="4"/>
      <c r="AD580" s="4"/>
      <c r="AE580" s="4"/>
    </row>
    <row r="581">
      <c r="A581" s="4"/>
      <c r="B581" s="4"/>
      <c r="C581" s="4"/>
      <c r="D581" s="4"/>
      <c r="E581" s="4"/>
      <c r="F581" s="4"/>
      <c r="G581" s="118"/>
      <c r="H581" s="118"/>
      <c r="I581" s="118"/>
      <c r="J581" s="325"/>
      <c r="K581" s="4"/>
      <c r="L581" s="4"/>
      <c r="M581" s="4"/>
      <c r="N581" s="4"/>
      <c r="O581" s="4"/>
      <c r="P581" s="4"/>
      <c r="Q581" s="4"/>
      <c r="R581" s="4"/>
      <c r="S581" s="4"/>
      <c r="T581" s="4"/>
      <c r="U581" s="4"/>
      <c r="V581" s="4"/>
      <c r="W581" s="4"/>
      <c r="X581" s="4"/>
      <c r="Y581" s="4"/>
      <c r="Z581" s="4"/>
      <c r="AA581" s="4"/>
      <c r="AB581" s="4"/>
      <c r="AC581" s="4"/>
      <c r="AD581" s="4"/>
      <c r="AE581" s="4"/>
    </row>
    <row r="582">
      <c r="A582" s="4"/>
      <c r="B582" s="4"/>
      <c r="C582" s="4"/>
      <c r="D582" s="4"/>
      <c r="E582" s="4"/>
      <c r="F582" s="4"/>
      <c r="G582" s="118"/>
      <c r="H582" s="118"/>
      <c r="I582" s="118"/>
      <c r="J582" s="325"/>
      <c r="K582" s="4"/>
      <c r="L582" s="4"/>
      <c r="M582" s="4"/>
      <c r="N582" s="4"/>
      <c r="O582" s="4"/>
      <c r="P582" s="4"/>
      <c r="Q582" s="4"/>
      <c r="R582" s="4"/>
      <c r="S582" s="4"/>
      <c r="T582" s="4"/>
      <c r="U582" s="4"/>
      <c r="V582" s="4"/>
      <c r="W582" s="4"/>
      <c r="X582" s="4"/>
      <c r="Y582" s="4"/>
      <c r="Z582" s="4"/>
      <c r="AA582" s="4"/>
      <c r="AB582" s="4"/>
      <c r="AC582" s="4"/>
      <c r="AD582" s="4"/>
      <c r="AE582" s="4"/>
    </row>
    <row r="583">
      <c r="A583" s="4"/>
      <c r="B583" s="4"/>
      <c r="C583" s="4"/>
      <c r="D583" s="4"/>
      <c r="E583" s="4"/>
      <c r="F583" s="4"/>
      <c r="G583" s="118"/>
      <c r="H583" s="118"/>
      <c r="I583" s="118"/>
      <c r="J583" s="325"/>
      <c r="K583" s="4"/>
      <c r="L583" s="4"/>
      <c r="M583" s="4"/>
      <c r="N583" s="4"/>
      <c r="O583" s="4"/>
      <c r="P583" s="4"/>
      <c r="Q583" s="4"/>
      <c r="R583" s="4"/>
      <c r="S583" s="4"/>
      <c r="T583" s="4"/>
      <c r="U583" s="4"/>
      <c r="V583" s="4"/>
      <c r="W583" s="4"/>
      <c r="X583" s="4"/>
      <c r="Y583" s="4"/>
      <c r="Z583" s="4"/>
      <c r="AA583" s="4"/>
      <c r="AB583" s="4"/>
      <c r="AC583" s="4"/>
      <c r="AD583" s="4"/>
      <c r="AE583" s="4"/>
    </row>
    <row r="584">
      <c r="A584" s="4"/>
      <c r="B584" s="4"/>
      <c r="C584" s="4"/>
      <c r="D584" s="4"/>
      <c r="E584" s="4"/>
      <c r="F584" s="4"/>
      <c r="G584" s="118"/>
      <c r="H584" s="118"/>
      <c r="I584" s="118"/>
      <c r="J584" s="325"/>
      <c r="K584" s="4"/>
      <c r="L584" s="4"/>
      <c r="M584" s="4"/>
      <c r="N584" s="4"/>
      <c r="O584" s="4"/>
      <c r="P584" s="4"/>
      <c r="Q584" s="4"/>
      <c r="R584" s="4"/>
      <c r="S584" s="4"/>
      <c r="T584" s="4"/>
      <c r="U584" s="4"/>
      <c r="V584" s="4"/>
      <c r="W584" s="4"/>
      <c r="X584" s="4"/>
      <c r="Y584" s="4"/>
      <c r="Z584" s="4"/>
      <c r="AA584" s="4"/>
      <c r="AB584" s="4"/>
      <c r="AC584" s="4"/>
      <c r="AD584" s="4"/>
      <c r="AE584" s="4"/>
    </row>
    <row r="585">
      <c r="A585" s="4"/>
      <c r="B585" s="4"/>
      <c r="C585" s="4"/>
      <c r="D585" s="4"/>
      <c r="E585" s="4"/>
      <c r="F585" s="4"/>
      <c r="G585" s="118"/>
      <c r="H585" s="118"/>
      <c r="I585" s="118"/>
      <c r="J585" s="325"/>
      <c r="K585" s="4"/>
      <c r="L585" s="4"/>
      <c r="M585" s="4"/>
      <c r="N585" s="4"/>
      <c r="O585" s="4"/>
      <c r="P585" s="4"/>
      <c r="Q585" s="4"/>
      <c r="R585" s="4"/>
      <c r="S585" s="4"/>
      <c r="T585" s="4"/>
      <c r="U585" s="4"/>
      <c r="V585" s="4"/>
      <c r="W585" s="4"/>
      <c r="X585" s="4"/>
      <c r="Y585" s="4"/>
      <c r="Z585" s="4"/>
      <c r="AA585" s="4"/>
      <c r="AB585" s="4"/>
      <c r="AC585" s="4"/>
      <c r="AD585" s="4"/>
      <c r="AE585" s="4"/>
    </row>
    <row r="586">
      <c r="A586" s="4"/>
      <c r="B586" s="4"/>
      <c r="C586" s="4"/>
      <c r="D586" s="4"/>
      <c r="E586" s="4"/>
      <c r="F586" s="4"/>
      <c r="G586" s="118"/>
      <c r="H586" s="118"/>
      <c r="I586" s="118"/>
      <c r="J586" s="325"/>
      <c r="K586" s="4"/>
      <c r="L586" s="4"/>
      <c r="M586" s="4"/>
      <c r="N586" s="4"/>
      <c r="O586" s="4"/>
      <c r="P586" s="4"/>
      <c r="Q586" s="4"/>
      <c r="R586" s="4"/>
      <c r="S586" s="4"/>
      <c r="T586" s="4"/>
      <c r="U586" s="4"/>
      <c r="V586" s="4"/>
      <c r="W586" s="4"/>
      <c r="X586" s="4"/>
      <c r="Y586" s="4"/>
      <c r="Z586" s="4"/>
      <c r="AA586" s="4"/>
      <c r="AB586" s="4"/>
      <c r="AC586" s="4"/>
      <c r="AD586" s="4"/>
      <c r="AE586" s="4"/>
    </row>
    <row r="587">
      <c r="A587" s="4"/>
      <c r="B587" s="4"/>
      <c r="C587" s="4"/>
      <c r="D587" s="4"/>
      <c r="E587" s="4"/>
      <c r="F587" s="4"/>
      <c r="G587" s="118"/>
      <c r="H587" s="118"/>
      <c r="I587" s="118"/>
      <c r="J587" s="325"/>
      <c r="K587" s="4"/>
      <c r="L587" s="4"/>
      <c r="M587" s="4"/>
      <c r="N587" s="4"/>
      <c r="O587" s="4"/>
      <c r="P587" s="4"/>
      <c r="Q587" s="4"/>
      <c r="R587" s="4"/>
      <c r="S587" s="4"/>
      <c r="T587" s="4"/>
      <c r="U587" s="4"/>
      <c r="V587" s="4"/>
      <c r="W587" s="4"/>
      <c r="X587" s="4"/>
      <c r="Y587" s="4"/>
      <c r="Z587" s="4"/>
      <c r="AA587" s="4"/>
      <c r="AB587" s="4"/>
      <c r="AC587" s="4"/>
      <c r="AD587" s="4"/>
      <c r="AE587" s="4"/>
    </row>
    <row r="588">
      <c r="A588" s="4"/>
      <c r="B588" s="4"/>
      <c r="C588" s="4"/>
      <c r="D588" s="4"/>
      <c r="E588" s="4"/>
      <c r="F588" s="4"/>
      <c r="G588" s="118"/>
      <c r="H588" s="118"/>
      <c r="I588" s="118"/>
      <c r="J588" s="325"/>
      <c r="K588" s="4"/>
      <c r="L588" s="4"/>
      <c r="M588" s="4"/>
      <c r="N588" s="4"/>
      <c r="O588" s="4"/>
      <c r="P588" s="4"/>
      <c r="Q588" s="4"/>
      <c r="R588" s="4"/>
      <c r="S588" s="4"/>
      <c r="T588" s="4"/>
      <c r="U588" s="4"/>
      <c r="V588" s="4"/>
      <c r="W588" s="4"/>
      <c r="X588" s="4"/>
      <c r="Y588" s="4"/>
      <c r="Z588" s="4"/>
      <c r="AA588" s="4"/>
      <c r="AB588" s="4"/>
      <c r="AC588" s="4"/>
      <c r="AD588" s="4"/>
      <c r="AE588" s="4"/>
    </row>
    <row r="589">
      <c r="A589" s="4"/>
      <c r="B589" s="4"/>
      <c r="C589" s="4"/>
      <c r="D589" s="4"/>
      <c r="E589" s="4"/>
      <c r="F589" s="4"/>
      <c r="G589" s="118"/>
      <c r="H589" s="118"/>
      <c r="I589" s="118"/>
      <c r="J589" s="325"/>
      <c r="K589" s="4"/>
      <c r="L589" s="4"/>
      <c r="M589" s="4"/>
      <c r="N589" s="4"/>
      <c r="O589" s="4"/>
      <c r="P589" s="4"/>
      <c r="Q589" s="4"/>
      <c r="R589" s="4"/>
      <c r="S589" s="4"/>
      <c r="T589" s="4"/>
      <c r="U589" s="4"/>
      <c r="V589" s="4"/>
      <c r="W589" s="4"/>
      <c r="X589" s="4"/>
      <c r="Y589" s="4"/>
      <c r="Z589" s="4"/>
      <c r="AA589" s="4"/>
      <c r="AB589" s="4"/>
      <c r="AC589" s="4"/>
      <c r="AD589" s="4"/>
      <c r="AE589" s="4"/>
    </row>
    <row r="590">
      <c r="A590" s="4"/>
      <c r="B590" s="4"/>
      <c r="C590" s="4"/>
      <c r="D590" s="4"/>
      <c r="E590" s="4"/>
      <c r="F590" s="4"/>
      <c r="G590" s="118"/>
      <c r="H590" s="118"/>
      <c r="I590" s="118"/>
      <c r="J590" s="325"/>
      <c r="K590" s="4"/>
      <c r="L590" s="4"/>
      <c r="M590" s="4"/>
      <c r="N590" s="4"/>
      <c r="O590" s="4"/>
      <c r="P590" s="4"/>
      <c r="Q590" s="4"/>
      <c r="R590" s="4"/>
      <c r="S590" s="4"/>
      <c r="T590" s="4"/>
      <c r="U590" s="4"/>
      <c r="V590" s="4"/>
      <c r="W590" s="4"/>
      <c r="X590" s="4"/>
      <c r="Y590" s="4"/>
      <c r="Z590" s="4"/>
      <c r="AA590" s="4"/>
      <c r="AB590" s="4"/>
      <c r="AC590" s="4"/>
      <c r="AD590" s="4"/>
      <c r="AE590" s="4"/>
    </row>
    <row r="591">
      <c r="A591" s="4"/>
      <c r="B591" s="4"/>
      <c r="C591" s="4"/>
      <c r="D591" s="4"/>
      <c r="E591" s="4"/>
      <c r="F591" s="4"/>
      <c r="G591" s="118"/>
      <c r="H591" s="118"/>
      <c r="I591" s="118"/>
      <c r="J591" s="325"/>
      <c r="K591" s="4"/>
      <c r="L591" s="4"/>
      <c r="M591" s="4"/>
      <c r="N591" s="4"/>
      <c r="O591" s="4"/>
      <c r="P591" s="4"/>
      <c r="Q591" s="4"/>
      <c r="R591" s="4"/>
      <c r="S591" s="4"/>
      <c r="T591" s="4"/>
      <c r="U591" s="4"/>
      <c r="V591" s="4"/>
      <c r="W591" s="4"/>
      <c r="X591" s="4"/>
      <c r="Y591" s="4"/>
      <c r="Z591" s="4"/>
      <c r="AA591" s="4"/>
      <c r="AB591" s="4"/>
      <c r="AC591" s="4"/>
      <c r="AD591" s="4"/>
      <c r="AE591" s="4"/>
    </row>
    <row r="592">
      <c r="A592" s="4"/>
      <c r="B592" s="4"/>
      <c r="C592" s="4"/>
      <c r="D592" s="4"/>
      <c r="E592" s="4"/>
      <c r="F592" s="4"/>
      <c r="G592" s="118"/>
      <c r="H592" s="118"/>
      <c r="I592" s="118"/>
      <c r="J592" s="325"/>
      <c r="K592" s="4"/>
      <c r="L592" s="4"/>
      <c r="M592" s="4"/>
      <c r="N592" s="4"/>
      <c r="O592" s="4"/>
      <c r="P592" s="4"/>
      <c r="Q592" s="4"/>
      <c r="R592" s="4"/>
      <c r="S592" s="4"/>
      <c r="T592" s="4"/>
      <c r="U592" s="4"/>
      <c r="V592" s="4"/>
      <c r="W592" s="4"/>
      <c r="X592" s="4"/>
      <c r="Y592" s="4"/>
      <c r="Z592" s="4"/>
      <c r="AA592" s="4"/>
      <c r="AB592" s="4"/>
      <c r="AC592" s="4"/>
      <c r="AD592" s="4"/>
      <c r="AE592" s="4"/>
    </row>
    <row r="593">
      <c r="A593" s="4"/>
      <c r="B593" s="4"/>
      <c r="C593" s="4"/>
      <c r="D593" s="4"/>
      <c r="E593" s="4"/>
      <c r="F593" s="4"/>
      <c r="G593" s="118"/>
      <c r="H593" s="118"/>
      <c r="I593" s="118"/>
      <c r="J593" s="325"/>
      <c r="K593" s="4"/>
      <c r="L593" s="4"/>
      <c r="M593" s="4"/>
      <c r="N593" s="4"/>
      <c r="O593" s="4"/>
      <c r="P593" s="4"/>
      <c r="Q593" s="4"/>
      <c r="R593" s="4"/>
      <c r="S593" s="4"/>
      <c r="T593" s="4"/>
      <c r="U593" s="4"/>
      <c r="V593" s="4"/>
      <c r="W593" s="4"/>
      <c r="X593" s="4"/>
      <c r="Y593" s="4"/>
      <c r="Z593" s="4"/>
      <c r="AA593" s="4"/>
      <c r="AB593" s="4"/>
      <c r="AC593" s="4"/>
      <c r="AD593" s="4"/>
      <c r="AE593" s="4"/>
    </row>
    <row r="594">
      <c r="A594" s="4"/>
      <c r="B594" s="4"/>
      <c r="C594" s="4"/>
      <c r="D594" s="4"/>
      <c r="E594" s="4"/>
      <c r="F594" s="4"/>
      <c r="G594" s="118"/>
      <c r="H594" s="118"/>
      <c r="I594" s="118"/>
      <c r="J594" s="325"/>
      <c r="K594" s="4"/>
      <c r="L594" s="4"/>
      <c r="M594" s="4"/>
      <c r="N594" s="4"/>
      <c r="O594" s="4"/>
      <c r="P594" s="4"/>
      <c r="Q594" s="4"/>
      <c r="R594" s="4"/>
      <c r="S594" s="4"/>
      <c r="T594" s="4"/>
      <c r="U594" s="4"/>
      <c r="V594" s="4"/>
      <c r="W594" s="4"/>
      <c r="X594" s="4"/>
      <c r="Y594" s="4"/>
      <c r="Z594" s="4"/>
      <c r="AA594" s="4"/>
      <c r="AB594" s="4"/>
      <c r="AC594" s="4"/>
      <c r="AD594" s="4"/>
      <c r="AE594" s="4"/>
    </row>
    <row r="595">
      <c r="A595" s="4"/>
      <c r="B595" s="4"/>
      <c r="C595" s="4"/>
      <c r="D595" s="4"/>
      <c r="E595" s="4"/>
      <c r="F595" s="4"/>
      <c r="G595" s="118"/>
      <c r="H595" s="118"/>
      <c r="I595" s="118"/>
      <c r="J595" s="325"/>
      <c r="K595" s="4"/>
      <c r="L595" s="4"/>
      <c r="M595" s="4"/>
      <c r="N595" s="4"/>
      <c r="O595" s="4"/>
      <c r="P595" s="4"/>
      <c r="Q595" s="4"/>
      <c r="R595" s="4"/>
      <c r="S595" s="4"/>
      <c r="T595" s="4"/>
      <c r="U595" s="4"/>
      <c r="V595" s="4"/>
      <c r="W595" s="4"/>
      <c r="X595" s="4"/>
      <c r="Y595" s="4"/>
      <c r="Z595" s="4"/>
      <c r="AA595" s="4"/>
      <c r="AB595" s="4"/>
      <c r="AC595" s="4"/>
      <c r="AD595" s="4"/>
      <c r="AE595" s="4"/>
    </row>
    <row r="596">
      <c r="A596" s="4"/>
      <c r="B596" s="4"/>
      <c r="C596" s="4"/>
      <c r="D596" s="4"/>
      <c r="E596" s="4"/>
      <c r="F596" s="4"/>
      <c r="G596" s="118"/>
      <c r="H596" s="118"/>
      <c r="I596" s="118"/>
      <c r="J596" s="325"/>
      <c r="K596" s="4"/>
      <c r="L596" s="4"/>
      <c r="M596" s="4"/>
      <c r="N596" s="4"/>
      <c r="O596" s="4"/>
      <c r="P596" s="4"/>
      <c r="Q596" s="4"/>
      <c r="R596" s="4"/>
      <c r="S596" s="4"/>
      <c r="T596" s="4"/>
      <c r="U596" s="4"/>
      <c r="V596" s="4"/>
      <c r="W596" s="4"/>
      <c r="X596" s="4"/>
      <c r="Y596" s="4"/>
      <c r="Z596" s="4"/>
      <c r="AA596" s="4"/>
      <c r="AB596" s="4"/>
      <c r="AC596" s="4"/>
      <c r="AD596" s="4"/>
      <c r="AE596" s="4"/>
    </row>
    <row r="597">
      <c r="A597" s="4"/>
      <c r="B597" s="4"/>
      <c r="C597" s="4"/>
      <c r="D597" s="4"/>
      <c r="E597" s="4"/>
      <c r="F597" s="4"/>
      <c r="G597" s="118"/>
      <c r="H597" s="118"/>
      <c r="I597" s="118"/>
      <c r="J597" s="325"/>
      <c r="K597" s="4"/>
      <c r="L597" s="4"/>
      <c r="M597" s="4"/>
      <c r="N597" s="4"/>
      <c r="O597" s="4"/>
      <c r="P597" s="4"/>
      <c r="Q597" s="4"/>
      <c r="R597" s="4"/>
      <c r="S597" s="4"/>
      <c r="T597" s="4"/>
      <c r="U597" s="4"/>
      <c r="V597" s="4"/>
      <c r="W597" s="4"/>
      <c r="X597" s="4"/>
      <c r="Y597" s="4"/>
      <c r="Z597" s="4"/>
      <c r="AA597" s="4"/>
      <c r="AB597" s="4"/>
      <c r="AC597" s="4"/>
      <c r="AD597" s="4"/>
      <c r="AE597" s="4"/>
    </row>
    <row r="598">
      <c r="A598" s="4"/>
      <c r="B598" s="4"/>
      <c r="C598" s="4"/>
      <c r="D598" s="4"/>
      <c r="E598" s="4"/>
      <c r="F598" s="4"/>
      <c r="G598" s="118"/>
      <c r="H598" s="118"/>
      <c r="I598" s="118"/>
      <c r="J598" s="325"/>
      <c r="K598" s="4"/>
      <c r="L598" s="4"/>
      <c r="M598" s="4"/>
      <c r="N598" s="4"/>
      <c r="O598" s="4"/>
      <c r="P598" s="4"/>
      <c r="Q598" s="4"/>
      <c r="R598" s="4"/>
      <c r="S598" s="4"/>
      <c r="T598" s="4"/>
      <c r="U598" s="4"/>
      <c r="V598" s="4"/>
      <c r="W598" s="4"/>
      <c r="X598" s="4"/>
      <c r="Y598" s="4"/>
      <c r="Z598" s="4"/>
      <c r="AA598" s="4"/>
      <c r="AB598" s="4"/>
      <c r="AC598" s="4"/>
      <c r="AD598" s="4"/>
      <c r="AE598" s="4"/>
    </row>
    <row r="599">
      <c r="A599" s="4"/>
      <c r="B599" s="4"/>
      <c r="C599" s="4"/>
      <c r="D599" s="4"/>
      <c r="E599" s="4"/>
      <c r="F599" s="4"/>
      <c r="G599" s="118"/>
      <c r="H599" s="118"/>
      <c r="I599" s="118"/>
      <c r="J599" s="325"/>
      <c r="K599" s="4"/>
      <c r="L599" s="4"/>
      <c r="M599" s="4"/>
      <c r="N599" s="4"/>
      <c r="O599" s="4"/>
      <c r="P599" s="4"/>
      <c r="Q599" s="4"/>
      <c r="R599" s="4"/>
      <c r="S599" s="4"/>
      <c r="T599" s="4"/>
      <c r="U599" s="4"/>
      <c r="V599" s="4"/>
      <c r="W599" s="4"/>
      <c r="X599" s="4"/>
      <c r="Y599" s="4"/>
      <c r="Z599" s="4"/>
      <c r="AA599" s="4"/>
      <c r="AB599" s="4"/>
      <c r="AC599" s="4"/>
      <c r="AD599" s="4"/>
      <c r="AE599" s="4"/>
    </row>
    <row r="600">
      <c r="A600" s="4"/>
      <c r="B600" s="4"/>
      <c r="C600" s="4"/>
      <c r="D600" s="4"/>
      <c r="E600" s="4"/>
      <c r="F600" s="4"/>
      <c r="G600" s="118"/>
      <c r="H600" s="118"/>
      <c r="I600" s="118"/>
      <c r="J600" s="325"/>
      <c r="K600" s="4"/>
      <c r="L600" s="4"/>
      <c r="M600" s="4"/>
      <c r="N600" s="4"/>
      <c r="O600" s="4"/>
      <c r="P600" s="4"/>
      <c r="Q600" s="4"/>
      <c r="R600" s="4"/>
      <c r="S600" s="4"/>
      <c r="T600" s="4"/>
      <c r="U600" s="4"/>
      <c r="V600" s="4"/>
      <c r="W600" s="4"/>
      <c r="X600" s="4"/>
      <c r="Y600" s="4"/>
      <c r="Z600" s="4"/>
      <c r="AA600" s="4"/>
      <c r="AB600" s="4"/>
      <c r="AC600" s="4"/>
      <c r="AD600" s="4"/>
      <c r="AE600" s="4"/>
    </row>
    <row r="601">
      <c r="A601" s="4"/>
      <c r="B601" s="4"/>
      <c r="C601" s="4"/>
      <c r="D601" s="4"/>
      <c r="E601" s="4"/>
      <c r="F601" s="4"/>
      <c r="G601" s="118"/>
      <c r="H601" s="118"/>
      <c r="I601" s="118"/>
      <c r="J601" s="325"/>
      <c r="K601" s="4"/>
      <c r="L601" s="4"/>
      <c r="M601" s="4"/>
      <c r="N601" s="4"/>
      <c r="O601" s="4"/>
      <c r="P601" s="4"/>
      <c r="Q601" s="4"/>
      <c r="R601" s="4"/>
      <c r="S601" s="4"/>
      <c r="T601" s="4"/>
      <c r="U601" s="4"/>
      <c r="V601" s="4"/>
      <c r="W601" s="4"/>
      <c r="X601" s="4"/>
      <c r="Y601" s="4"/>
      <c r="Z601" s="4"/>
      <c r="AA601" s="4"/>
      <c r="AB601" s="4"/>
      <c r="AC601" s="4"/>
      <c r="AD601" s="4"/>
      <c r="AE601" s="4"/>
    </row>
    <row r="602">
      <c r="A602" s="4"/>
      <c r="B602" s="4"/>
      <c r="C602" s="4"/>
      <c r="D602" s="4"/>
      <c r="E602" s="4"/>
      <c r="F602" s="4"/>
      <c r="G602" s="118"/>
      <c r="H602" s="118"/>
      <c r="I602" s="118"/>
      <c r="J602" s="325"/>
      <c r="K602" s="4"/>
      <c r="L602" s="4"/>
      <c r="M602" s="4"/>
      <c r="N602" s="4"/>
      <c r="O602" s="4"/>
      <c r="P602" s="4"/>
      <c r="Q602" s="4"/>
      <c r="R602" s="4"/>
      <c r="S602" s="4"/>
      <c r="T602" s="4"/>
      <c r="U602" s="4"/>
      <c r="V602" s="4"/>
      <c r="W602" s="4"/>
      <c r="X602" s="4"/>
      <c r="Y602" s="4"/>
      <c r="Z602" s="4"/>
      <c r="AA602" s="4"/>
      <c r="AB602" s="4"/>
      <c r="AC602" s="4"/>
      <c r="AD602" s="4"/>
      <c r="AE602" s="4"/>
    </row>
    <row r="603">
      <c r="A603" s="4"/>
      <c r="B603" s="4"/>
      <c r="C603" s="4"/>
      <c r="D603" s="4"/>
      <c r="E603" s="4"/>
      <c r="F603" s="4"/>
      <c r="G603" s="118"/>
      <c r="H603" s="118"/>
      <c r="I603" s="118"/>
      <c r="J603" s="325"/>
      <c r="K603" s="4"/>
      <c r="L603" s="4"/>
      <c r="M603" s="4"/>
      <c r="N603" s="4"/>
      <c r="O603" s="4"/>
      <c r="P603" s="4"/>
      <c r="Q603" s="4"/>
      <c r="R603" s="4"/>
      <c r="S603" s="4"/>
      <c r="T603" s="4"/>
      <c r="U603" s="4"/>
      <c r="V603" s="4"/>
      <c r="W603" s="4"/>
      <c r="X603" s="4"/>
      <c r="Y603" s="4"/>
      <c r="Z603" s="4"/>
      <c r="AA603" s="4"/>
      <c r="AB603" s="4"/>
      <c r="AC603" s="4"/>
      <c r="AD603" s="4"/>
      <c r="AE603" s="4"/>
    </row>
    <row r="604">
      <c r="A604" s="4"/>
      <c r="B604" s="4"/>
      <c r="C604" s="4"/>
      <c r="D604" s="4"/>
      <c r="E604" s="4"/>
      <c r="F604" s="4"/>
      <c r="G604" s="118"/>
      <c r="H604" s="118"/>
      <c r="I604" s="118"/>
      <c r="J604" s="325"/>
      <c r="K604" s="4"/>
      <c r="L604" s="4"/>
      <c r="M604" s="4"/>
      <c r="N604" s="4"/>
      <c r="O604" s="4"/>
      <c r="P604" s="4"/>
      <c r="Q604" s="4"/>
      <c r="R604" s="4"/>
      <c r="S604" s="4"/>
      <c r="T604" s="4"/>
      <c r="U604" s="4"/>
      <c r="V604" s="4"/>
      <c r="W604" s="4"/>
      <c r="X604" s="4"/>
      <c r="Y604" s="4"/>
      <c r="Z604" s="4"/>
      <c r="AA604" s="4"/>
      <c r="AB604" s="4"/>
      <c r="AC604" s="4"/>
      <c r="AD604" s="4"/>
      <c r="AE604" s="4"/>
    </row>
    <row r="605">
      <c r="A605" s="4"/>
      <c r="B605" s="4"/>
      <c r="C605" s="4"/>
      <c r="D605" s="4"/>
      <c r="E605" s="4"/>
      <c r="F605" s="4"/>
      <c r="G605" s="118"/>
      <c r="H605" s="118"/>
      <c r="I605" s="118"/>
      <c r="J605" s="325"/>
      <c r="K605" s="4"/>
      <c r="L605" s="4"/>
      <c r="M605" s="4"/>
      <c r="N605" s="4"/>
      <c r="O605" s="4"/>
      <c r="P605" s="4"/>
      <c r="Q605" s="4"/>
      <c r="R605" s="4"/>
      <c r="S605" s="4"/>
      <c r="T605" s="4"/>
      <c r="U605" s="4"/>
      <c r="V605" s="4"/>
      <c r="W605" s="4"/>
      <c r="X605" s="4"/>
      <c r="Y605" s="4"/>
      <c r="Z605" s="4"/>
      <c r="AA605" s="4"/>
      <c r="AB605" s="4"/>
      <c r="AC605" s="4"/>
      <c r="AD605" s="4"/>
      <c r="AE605" s="4"/>
    </row>
    <row r="606">
      <c r="A606" s="4"/>
      <c r="B606" s="4"/>
      <c r="C606" s="4"/>
      <c r="D606" s="4"/>
      <c r="E606" s="4"/>
      <c r="F606" s="4"/>
      <c r="G606" s="118"/>
      <c r="H606" s="118"/>
      <c r="I606" s="118"/>
      <c r="J606" s="325"/>
      <c r="K606" s="4"/>
      <c r="L606" s="4"/>
      <c r="M606" s="4"/>
      <c r="N606" s="4"/>
      <c r="O606" s="4"/>
      <c r="P606" s="4"/>
      <c r="Q606" s="4"/>
      <c r="R606" s="4"/>
      <c r="S606" s="4"/>
      <c r="T606" s="4"/>
      <c r="U606" s="4"/>
      <c r="V606" s="4"/>
      <c r="W606" s="4"/>
      <c r="X606" s="4"/>
      <c r="Y606" s="4"/>
      <c r="Z606" s="4"/>
      <c r="AA606" s="4"/>
      <c r="AB606" s="4"/>
      <c r="AC606" s="4"/>
      <c r="AD606" s="4"/>
      <c r="AE606" s="4"/>
    </row>
    <row r="607">
      <c r="A607" s="4"/>
      <c r="B607" s="4"/>
      <c r="C607" s="4"/>
      <c r="D607" s="4"/>
      <c r="E607" s="4"/>
      <c r="F607" s="4"/>
      <c r="G607" s="118"/>
      <c r="H607" s="118"/>
      <c r="I607" s="118"/>
      <c r="J607" s="325"/>
      <c r="K607" s="4"/>
      <c r="L607" s="4"/>
      <c r="M607" s="4"/>
      <c r="N607" s="4"/>
      <c r="O607" s="4"/>
      <c r="P607" s="4"/>
      <c r="Q607" s="4"/>
      <c r="R607" s="4"/>
      <c r="S607" s="4"/>
      <c r="T607" s="4"/>
      <c r="U607" s="4"/>
      <c r="V607" s="4"/>
      <c r="W607" s="4"/>
      <c r="X607" s="4"/>
      <c r="Y607" s="4"/>
      <c r="Z607" s="4"/>
      <c r="AA607" s="4"/>
      <c r="AB607" s="4"/>
      <c r="AC607" s="4"/>
      <c r="AD607" s="4"/>
      <c r="AE607" s="4"/>
    </row>
    <row r="608">
      <c r="A608" s="4"/>
      <c r="B608" s="4"/>
      <c r="C608" s="4"/>
      <c r="D608" s="4"/>
      <c r="E608" s="4"/>
      <c r="F608" s="4"/>
      <c r="G608" s="118"/>
      <c r="H608" s="118"/>
      <c r="I608" s="118"/>
      <c r="J608" s="325"/>
      <c r="K608" s="4"/>
      <c r="L608" s="4"/>
      <c r="M608" s="4"/>
      <c r="N608" s="4"/>
      <c r="O608" s="4"/>
      <c r="P608" s="4"/>
      <c r="Q608" s="4"/>
      <c r="R608" s="4"/>
      <c r="S608" s="4"/>
      <c r="T608" s="4"/>
      <c r="U608" s="4"/>
      <c r="V608" s="4"/>
      <c r="W608" s="4"/>
      <c r="X608" s="4"/>
      <c r="Y608" s="4"/>
      <c r="Z608" s="4"/>
      <c r="AA608" s="4"/>
      <c r="AB608" s="4"/>
      <c r="AC608" s="4"/>
      <c r="AD608" s="4"/>
      <c r="AE608" s="4"/>
    </row>
    <row r="609">
      <c r="A609" s="4"/>
      <c r="B609" s="4"/>
      <c r="C609" s="4"/>
      <c r="D609" s="4"/>
      <c r="E609" s="4"/>
      <c r="F609" s="4"/>
      <c r="G609" s="118"/>
      <c r="H609" s="118"/>
      <c r="I609" s="118"/>
      <c r="J609" s="325"/>
      <c r="K609" s="4"/>
      <c r="L609" s="4"/>
      <c r="M609" s="4"/>
      <c r="N609" s="4"/>
      <c r="O609" s="4"/>
      <c r="P609" s="4"/>
      <c r="Q609" s="4"/>
      <c r="R609" s="4"/>
      <c r="S609" s="4"/>
      <c r="T609" s="4"/>
      <c r="U609" s="4"/>
      <c r="V609" s="4"/>
      <c r="W609" s="4"/>
      <c r="X609" s="4"/>
      <c r="Y609" s="4"/>
      <c r="Z609" s="4"/>
      <c r="AA609" s="4"/>
      <c r="AB609" s="4"/>
      <c r="AC609" s="4"/>
      <c r="AD609" s="4"/>
      <c r="AE609" s="4"/>
    </row>
    <row r="610">
      <c r="A610" s="4"/>
      <c r="B610" s="4"/>
      <c r="C610" s="4"/>
      <c r="D610" s="4"/>
      <c r="E610" s="4"/>
      <c r="F610" s="4"/>
      <c r="G610" s="118"/>
      <c r="H610" s="118"/>
      <c r="I610" s="118"/>
      <c r="J610" s="325"/>
      <c r="K610" s="4"/>
      <c r="L610" s="4"/>
      <c r="M610" s="4"/>
      <c r="N610" s="4"/>
      <c r="O610" s="4"/>
      <c r="P610" s="4"/>
      <c r="Q610" s="4"/>
      <c r="R610" s="4"/>
      <c r="S610" s="4"/>
      <c r="T610" s="4"/>
      <c r="U610" s="4"/>
      <c r="V610" s="4"/>
      <c r="W610" s="4"/>
      <c r="X610" s="4"/>
      <c r="Y610" s="4"/>
      <c r="Z610" s="4"/>
      <c r="AA610" s="4"/>
      <c r="AB610" s="4"/>
      <c r="AC610" s="4"/>
      <c r="AD610" s="4"/>
      <c r="AE610" s="4"/>
    </row>
    <row r="611">
      <c r="A611" s="4"/>
      <c r="B611" s="4"/>
      <c r="C611" s="4"/>
      <c r="D611" s="4"/>
      <c r="E611" s="4"/>
      <c r="F611" s="4"/>
      <c r="G611" s="118"/>
      <c r="H611" s="118"/>
      <c r="I611" s="118"/>
      <c r="J611" s="325"/>
      <c r="K611" s="4"/>
      <c r="L611" s="4"/>
      <c r="M611" s="4"/>
      <c r="N611" s="4"/>
      <c r="O611" s="4"/>
      <c r="P611" s="4"/>
      <c r="Q611" s="4"/>
      <c r="R611" s="4"/>
      <c r="S611" s="4"/>
      <c r="T611" s="4"/>
      <c r="U611" s="4"/>
      <c r="V611" s="4"/>
      <c r="W611" s="4"/>
      <c r="X611" s="4"/>
      <c r="Y611" s="4"/>
      <c r="Z611" s="4"/>
      <c r="AA611" s="4"/>
      <c r="AB611" s="4"/>
      <c r="AC611" s="4"/>
      <c r="AD611" s="4"/>
      <c r="AE611" s="4"/>
    </row>
    <row r="612">
      <c r="A612" s="4"/>
      <c r="B612" s="4"/>
      <c r="C612" s="4"/>
      <c r="D612" s="4"/>
      <c r="E612" s="4"/>
      <c r="F612" s="4"/>
      <c r="G612" s="118"/>
      <c r="H612" s="118"/>
      <c r="I612" s="118"/>
      <c r="J612" s="325"/>
      <c r="K612" s="4"/>
      <c r="L612" s="4"/>
      <c r="M612" s="4"/>
      <c r="N612" s="4"/>
      <c r="O612" s="4"/>
      <c r="P612" s="4"/>
      <c r="Q612" s="4"/>
      <c r="R612" s="4"/>
      <c r="S612" s="4"/>
      <c r="T612" s="4"/>
      <c r="U612" s="4"/>
      <c r="V612" s="4"/>
      <c r="W612" s="4"/>
      <c r="X612" s="4"/>
      <c r="Y612" s="4"/>
      <c r="Z612" s="4"/>
      <c r="AA612" s="4"/>
      <c r="AB612" s="4"/>
      <c r="AC612" s="4"/>
      <c r="AD612" s="4"/>
      <c r="AE612" s="4"/>
    </row>
    <row r="613">
      <c r="A613" s="4"/>
      <c r="B613" s="4"/>
      <c r="C613" s="4"/>
      <c r="D613" s="4"/>
      <c r="E613" s="4"/>
      <c r="F613" s="4"/>
      <c r="G613" s="118"/>
      <c r="H613" s="118"/>
      <c r="I613" s="118"/>
      <c r="J613" s="325"/>
      <c r="K613" s="4"/>
      <c r="L613" s="4"/>
      <c r="M613" s="4"/>
      <c r="N613" s="4"/>
      <c r="O613" s="4"/>
      <c r="P613" s="4"/>
      <c r="Q613" s="4"/>
      <c r="R613" s="4"/>
      <c r="S613" s="4"/>
      <c r="T613" s="4"/>
      <c r="U613" s="4"/>
      <c r="V613" s="4"/>
      <c r="W613" s="4"/>
      <c r="X613" s="4"/>
      <c r="Y613" s="4"/>
      <c r="Z613" s="4"/>
      <c r="AA613" s="4"/>
      <c r="AB613" s="4"/>
      <c r="AC613" s="4"/>
      <c r="AD613" s="4"/>
      <c r="AE613" s="4"/>
    </row>
    <row r="614">
      <c r="A614" s="4"/>
      <c r="B614" s="4"/>
      <c r="C614" s="4"/>
      <c r="D614" s="4"/>
      <c r="E614" s="4"/>
      <c r="F614" s="4"/>
      <c r="G614" s="118"/>
      <c r="H614" s="118"/>
      <c r="I614" s="118"/>
      <c r="J614" s="325"/>
      <c r="K614" s="4"/>
      <c r="L614" s="4"/>
      <c r="M614" s="4"/>
      <c r="N614" s="4"/>
      <c r="O614" s="4"/>
      <c r="P614" s="4"/>
      <c r="Q614" s="4"/>
      <c r="R614" s="4"/>
      <c r="S614" s="4"/>
      <c r="T614" s="4"/>
      <c r="U614" s="4"/>
      <c r="V614" s="4"/>
      <c r="W614" s="4"/>
      <c r="X614" s="4"/>
      <c r="Y614" s="4"/>
      <c r="Z614" s="4"/>
      <c r="AA614" s="4"/>
      <c r="AB614" s="4"/>
      <c r="AC614" s="4"/>
      <c r="AD614" s="4"/>
      <c r="AE614" s="4"/>
    </row>
    <row r="615">
      <c r="A615" s="4"/>
      <c r="B615" s="4"/>
      <c r="C615" s="4"/>
      <c r="D615" s="4"/>
      <c r="E615" s="4"/>
      <c r="F615" s="4"/>
      <c r="G615" s="118"/>
      <c r="H615" s="118"/>
      <c r="I615" s="118"/>
      <c r="J615" s="325"/>
      <c r="K615" s="4"/>
      <c r="L615" s="4"/>
      <c r="M615" s="4"/>
      <c r="N615" s="4"/>
      <c r="O615" s="4"/>
      <c r="P615" s="4"/>
      <c r="Q615" s="4"/>
      <c r="R615" s="4"/>
      <c r="S615" s="4"/>
      <c r="T615" s="4"/>
      <c r="U615" s="4"/>
      <c r="V615" s="4"/>
      <c r="W615" s="4"/>
      <c r="X615" s="4"/>
      <c r="Y615" s="4"/>
      <c r="Z615" s="4"/>
      <c r="AA615" s="4"/>
      <c r="AB615" s="4"/>
      <c r="AC615" s="4"/>
      <c r="AD615" s="4"/>
      <c r="AE615" s="4"/>
    </row>
    <row r="616">
      <c r="A616" s="4"/>
      <c r="B616" s="4"/>
      <c r="C616" s="4"/>
      <c r="D616" s="4"/>
      <c r="E616" s="4"/>
      <c r="F616" s="4"/>
      <c r="G616" s="118"/>
      <c r="H616" s="118"/>
      <c r="I616" s="118"/>
      <c r="J616" s="325"/>
      <c r="K616" s="4"/>
      <c r="L616" s="4"/>
      <c r="M616" s="4"/>
      <c r="N616" s="4"/>
      <c r="O616" s="4"/>
      <c r="P616" s="4"/>
      <c r="Q616" s="4"/>
      <c r="R616" s="4"/>
      <c r="S616" s="4"/>
      <c r="T616" s="4"/>
      <c r="U616" s="4"/>
      <c r="V616" s="4"/>
      <c r="W616" s="4"/>
      <c r="X616" s="4"/>
      <c r="Y616" s="4"/>
      <c r="Z616" s="4"/>
      <c r="AA616" s="4"/>
      <c r="AB616" s="4"/>
      <c r="AC616" s="4"/>
      <c r="AD616" s="4"/>
      <c r="AE616" s="4"/>
    </row>
    <row r="617">
      <c r="A617" s="4"/>
      <c r="B617" s="4"/>
      <c r="C617" s="4"/>
      <c r="D617" s="4"/>
      <c r="E617" s="4"/>
      <c r="F617" s="4"/>
      <c r="G617" s="118"/>
      <c r="H617" s="118"/>
      <c r="I617" s="118"/>
      <c r="J617" s="325"/>
      <c r="K617" s="4"/>
      <c r="L617" s="4"/>
      <c r="M617" s="4"/>
      <c r="N617" s="4"/>
      <c r="O617" s="4"/>
      <c r="P617" s="4"/>
      <c r="Q617" s="4"/>
      <c r="R617" s="4"/>
      <c r="S617" s="4"/>
      <c r="T617" s="4"/>
      <c r="U617" s="4"/>
      <c r="V617" s="4"/>
      <c r="W617" s="4"/>
      <c r="X617" s="4"/>
      <c r="Y617" s="4"/>
      <c r="Z617" s="4"/>
      <c r="AA617" s="4"/>
      <c r="AB617" s="4"/>
      <c r="AC617" s="4"/>
      <c r="AD617" s="4"/>
      <c r="AE617" s="4"/>
    </row>
    <row r="618">
      <c r="A618" s="4"/>
      <c r="B618" s="4"/>
      <c r="C618" s="4"/>
      <c r="D618" s="4"/>
      <c r="E618" s="4"/>
      <c r="F618" s="4"/>
      <c r="G618" s="118"/>
      <c r="H618" s="118"/>
      <c r="I618" s="118"/>
      <c r="J618" s="325"/>
      <c r="K618" s="4"/>
      <c r="L618" s="4"/>
      <c r="M618" s="4"/>
      <c r="N618" s="4"/>
      <c r="O618" s="4"/>
      <c r="P618" s="4"/>
      <c r="Q618" s="4"/>
      <c r="R618" s="4"/>
      <c r="S618" s="4"/>
      <c r="T618" s="4"/>
      <c r="U618" s="4"/>
      <c r="V618" s="4"/>
      <c r="W618" s="4"/>
      <c r="X618" s="4"/>
      <c r="Y618" s="4"/>
      <c r="Z618" s="4"/>
      <c r="AA618" s="4"/>
      <c r="AB618" s="4"/>
      <c r="AC618" s="4"/>
      <c r="AD618" s="4"/>
      <c r="AE618" s="4"/>
    </row>
    <row r="619">
      <c r="A619" s="4"/>
      <c r="B619" s="4"/>
      <c r="C619" s="4"/>
      <c r="D619" s="4"/>
      <c r="E619" s="4"/>
      <c r="F619" s="4"/>
      <c r="G619" s="118"/>
      <c r="H619" s="118"/>
      <c r="I619" s="118"/>
      <c r="J619" s="325"/>
      <c r="K619" s="4"/>
      <c r="L619" s="4"/>
      <c r="M619" s="4"/>
      <c r="N619" s="4"/>
      <c r="O619" s="4"/>
      <c r="P619" s="4"/>
      <c r="Q619" s="4"/>
      <c r="R619" s="4"/>
      <c r="S619" s="4"/>
      <c r="T619" s="4"/>
      <c r="U619" s="4"/>
      <c r="V619" s="4"/>
      <c r="W619" s="4"/>
      <c r="X619" s="4"/>
      <c r="Y619" s="4"/>
      <c r="Z619" s="4"/>
      <c r="AA619" s="4"/>
      <c r="AB619" s="4"/>
      <c r="AC619" s="4"/>
      <c r="AD619" s="4"/>
      <c r="AE619" s="4"/>
    </row>
    <row r="620">
      <c r="A620" s="4"/>
      <c r="B620" s="4"/>
      <c r="C620" s="4"/>
      <c r="D620" s="4"/>
      <c r="E620" s="4"/>
      <c r="F620" s="4"/>
      <c r="G620" s="118"/>
      <c r="H620" s="118"/>
      <c r="I620" s="118"/>
      <c r="J620" s="325"/>
      <c r="K620" s="4"/>
      <c r="L620" s="4"/>
      <c r="M620" s="4"/>
      <c r="N620" s="4"/>
      <c r="O620" s="4"/>
      <c r="P620" s="4"/>
      <c r="Q620" s="4"/>
      <c r="R620" s="4"/>
      <c r="S620" s="4"/>
      <c r="T620" s="4"/>
      <c r="U620" s="4"/>
      <c r="V620" s="4"/>
      <c r="W620" s="4"/>
      <c r="X620" s="4"/>
      <c r="Y620" s="4"/>
      <c r="Z620" s="4"/>
      <c r="AA620" s="4"/>
      <c r="AB620" s="4"/>
      <c r="AC620" s="4"/>
      <c r="AD620" s="4"/>
      <c r="AE620" s="4"/>
    </row>
    <row r="621">
      <c r="A621" s="4"/>
      <c r="B621" s="4"/>
      <c r="C621" s="4"/>
      <c r="D621" s="4"/>
      <c r="E621" s="4"/>
      <c r="F621" s="4"/>
      <c r="G621" s="118"/>
      <c r="H621" s="118"/>
      <c r="I621" s="118"/>
      <c r="J621" s="325"/>
      <c r="K621" s="4"/>
      <c r="L621" s="4"/>
      <c r="M621" s="4"/>
      <c r="N621" s="4"/>
      <c r="O621" s="4"/>
      <c r="P621" s="4"/>
      <c r="Q621" s="4"/>
      <c r="R621" s="4"/>
      <c r="S621" s="4"/>
      <c r="T621" s="4"/>
      <c r="U621" s="4"/>
      <c r="V621" s="4"/>
      <c r="W621" s="4"/>
      <c r="X621" s="4"/>
      <c r="Y621" s="4"/>
      <c r="Z621" s="4"/>
      <c r="AA621" s="4"/>
      <c r="AB621" s="4"/>
      <c r="AC621" s="4"/>
      <c r="AD621" s="4"/>
      <c r="AE621" s="4"/>
    </row>
    <row r="622">
      <c r="A622" s="4"/>
      <c r="B622" s="4"/>
      <c r="C622" s="4"/>
      <c r="D622" s="4"/>
      <c r="E622" s="4"/>
      <c r="F622" s="4"/>
      <c r="G622" s="118"/>
      <c r="H622" s="118"/>
      <c r="I622" s="118"/>
      <c r="J622" s="325"/>
      <c r="K622" s="4"/>
      <c r="L622" s="4"/>
      <c r="M622" s="4"/>
      <c r="N622" s="4"/>
      <c r="O622" s="4"/>
      <c r="P622" s="4"/>
      <c r="Q622" s="4"/>
      <c r="R622" s="4"/>
      <c r="S622" s="4"/>
      <c r="T622" s="4"/>
      <c r="U622" s="4"/>
      <c r="V622" s="4"/>
      <c r="W622" s="4"/>
      <c r="X622" s="4"/>
      <c r="Y622" s="4"/>
      <c r="Z622" s="4"/>
      <c r="AA622" s="4"/>
      <c r="AB622" s="4"/>
      <c r="AC622" s="4"/>
      <c r="AD622" s="4"/>
      <c r="AE622" s="4"/>
    </row>
    <row r="623">
      <c r="A623" s="4"/>
      <c r="B623" s="4"/>
      <c r="C623" s="4"/>
      <c r="D623" s="4"/>
      <c r="E623" s="4"/>
      <c r="F623" s="4"/>
      <c r="G623" s="118"/>
      <c r="H623" s="118"/>
      <c r="I623" s="118"/>
      <c r="J623" s="325"/>
      <c r="K623" s="4"/>
      <c r="L623" s="4"/>
      <c r="M623" s="4"/>
      <c r="N623" s="4"/>
      <c r="O623" s="4"/>
      <c r="P623" s="4"/>
      <c r="Q623" s="4"/>
      <c r="R623" s="4"/>
      <c r="S623" s="4"/>
      <c r="T623" s="4"/>
      <c r="U623" s="4"/>
      <c r="V623" s="4"/>
      <c r="W623" s="4"/>
      <c r="X623" s="4"/>
      <c r="Y623" s="4"/>
      <c r="Z623" s="4"/>
      <c r="AA623" s="4"/>
      <c r="AB623" s="4"/>
      <c r="AC623" s="4"/>
      <c r="AD623" s="4"/>
      <c r="AE623" s="4"/>
    </row>
    <row r="624">
      <c r="A624" s="4"/>
      <c r="B624" s="4"/>
      <c r="C624" s="4"/>
      <c r="D624" s="4"/>
      <c r="E624" s="4"/>
      <c r="F624" s="4"/>
      <c r="G624" s="118"/>
      <c r="H624" s="118"/>
      <c r="I624" s="118"/>
      <c r="J624" s="325"/>
      <c r="K624" s="4"/>
      <c r="L624" s="4"/>
      <c r="M624" s="4"/>
      <c r="N624" s="4"/>
      <c r="O624" s="4"/>
      <c r="P624" s="4"/>
      <c r="Q624" s="4"/>
      <c r="R624" s="4"/>
      <c r="S624" s="4"/>
      <c r="T624" s="4"/>
      <c r="U624" s="4"/>
      <c r="V624" s="4"/>
      <c r="W624" s="4"/>
      <c r="X624" s="4"/>
      <c r="Y624" s="4"/>
      <c r="Z624" s="4"/>
      <c r="AA624" s="4"/>
      <c r="AB624" s="4"/>
      <c r="AC624" s="4"/>
      <c r="AD624" s="4"/>
      <c r="AE624" s="4"/>
    </row>
    <row r="625">
      <c r="A625" s="4"/>
      <c r="B625" s="4"/>
      <c r="C625" s="4"/>
      <c r="D625" s="4"/>
      <c r="E625" s="4"/>
      <c r="F625" s="4"/>
      <c r="G625" s="118"/>
      <c r="H625" s="118"/>
      <c r="I625" s="118"/>
      <c r="J625" s="325"/>
      <c r="K625" s="4"/>
      <c r="L625" s="4"/>
      <c r="M625" s="4"/>
      <c r="N625" s="4"/>
      <c r="O625" s="4"/>
      <c r="P625" s="4"/>
      <c r="Q625" s="4"/>
      <c r="R625" s="4"/>
      <c r="S625" s="4"/>
      <c r="T625" s="4"/>
      <c r="U625" s="4"/>
      <c r="V625" s="4"/>
      <c r="W625" s="4"/>
      <c r="X625" s="4"/>
      <c r="Y625" s="4"/>
      <c r="Z625" s="4"/>
      <c r="AA625" s="4"/>
      <c r="AB625" s="4"/>
      <c r="AC625" s="4"/>
      <c r="AD625" s="4"/>
      <c r="AE625" s="4"/>
    </row>
    <row r="626">
      <c r="A626" s="4"/>
      <c r="B626" s="4"/>
      <c r="C626" s="4"/>
      <c r="D626" s="4"/>
      <c r="E626" s="4"/>
      <c r="F626" s="4"/>
      <c r="G626" s="118"/>
      <c r="H626" s="118"/>
      <c r="I626" s="118"/>
      <c r="J626" s="325"/>
      <c r="K626" s="4"/>
      <c r="L626" s="4"/>
      <c r="M626" s="4"/>
      <c r="N626" s="4"/>
      <c r="O626" s="4"/>
      <c r="P626" s="4"/>
      <c r="Q626" s="4"/>
      <c r="R626" s="4"/>
      <c r="S626" s="4"/>
      <c r="T626" s="4"/>
      <c r="U626" s="4"/>
      <c r="V626" s="4"/>
      <c r="W626" s="4"/>
      <c r="X626" s="4"/>
      <c r="Y626" s="4"/>
      <c r="Z626" s="4"/>
      <c r="AA626" s="4"/>
      <c r="AB626" s="4"/>
      <c r="AC626" s="4"/>
      <c r="AD626" s="4"/>
      <c r="AE626" s="4"/>
    </row>
    <row r="627">
      <c r="A627" s="4"/>
      <c r="B627" s="4"/>
      <c r="C627" s="4"/>
      <c r="D627" s="4"/>
      <c r="E627" s="4"/>
      <c r="F627" s="4"/>
      <c r="G627" s="118"/>
      <c r="H627" s="118"/>
      <c r="I627" s="118"/>
      <c r="J627" s="325"/>
      <c r="K627" s="4"/>
      <c r="L627" s="4"/>
      <c r="M627" s="4"/>
      <c r="N627" s="4"/>
      <c r="O627" s="4"/>
      <c r="P627" s="4"/>
      <c r="Q627" s="4"/>
      <c r="R627" s="4"/>
      <c r="S627" s="4"/>
      <c r="T627" s="4"/>
      <c r="U627" s="4"/>
      <c r="V627" s="4"/>
      <c r="W627" s="4"/>
      <c r="X627" s="4"/>
      <c r="Y627" s="4"/>
      <c r="Z627" s="4"/>
      <c r="AA627" s="4"/>
      <c r="AB627" s="4"/>
      <c r="AC627" s="4"/>
      <c r="AD627" s="4"/>
      <c r="AE627" s="4"/>
    </row>
    <row r="628">
      <c r="A628" s="4"/>
      <c r="B628" s="4"/>
      <c r="C628" s="4"/>
      <c r="D628" s="4"/>
      <c r="E628" s="4"/>
      <c r="F628" s="4"/>
      <c r="G628" s="118"/>
      <c r="H628" s="118"/>
      <c r="I628" s="118"/>
      <c r="J628" s="325"/>
      <c r="K628" s="4"/>
      <c r="L628" s="4"/>
      <c r="M628" s="4"/>
      <c r="N628" s="4"/>
      <c r="O628" s="4"/>
      <c r="P628" s="4"/>
      <c r="Q628" s="4"/>
      <c r="R628" s="4"/>
      <c r="S628" s="4"/>
      <c r="T628" s="4"/>
      <c r="U628" s="4"/>
      <c r="V628" s="4"/>
      <c r="W628" s="4"/>
      <c r="X628" s="4"/>
      <c r="Y628" s="4"/>
      <c r="Z628" s="4"/>
      <c r="AA628" s="4"/>
      <c r="AB628" s="4"/>
      <c r="AC628" s="4"/>
      <c r="AD628" s="4"/>
      <c r="AE628" s="4"/>
    </row>
    <row r="629">
      <c r="A629" s="4"/>
      <c r="B629" s="4"/>
      <c r="C629" s="4"/>
      <c r="D629" s="4"/>
      <c r="E629" s="4"/>
      <c r="F629" s="4"/>
      <c r="G629" s="118"/>
      <c r="H629" s="118"/>
      <c r="I629" s="118"/>
      <c r="J629" s="325"/>
      <c r="K629" s="4"/>
      <c r="L629" s="4"/>
      <c r="M629" s="4"/>
      <c r="N629" s="4"/>
      <c r="O629" s="4"/>
      <c r="P629" s="4"/>
      <c r="Q629" s="4"/>
      <c r="R629" s="4"/>
      <c r="S629" s="4"/>
      <c r="T629" s="4"/>
      <c r="U629" s="4"/>
      <c r="V629" s="4"/>
      <c r="W629" s="4"/>
      <c r="X629" s="4"/>
      <c r="Y629" s="4"/>
      <c r="Z629" s="4"/>
      <c r="AA629" s="4"/>
      <c r="AB629" s="4"/>
      <c r="AC629" s="4"/>
      <c r="AD629" s="4"/>
      <c r="AE629" s="4"/>
    </row>
    <row r="630">
      <c r="A630" s="4"/>
      <c r="B630" s="4"/>
      <c r="C630" s="4"/>
      <c r="D630" s="4"/>
      <c r="E630" s="4"/>
      <c r="F630" s="4"/>
      <c r="G630" s="118"/>
      <c r="H630" s="118"/>
      <c r="I630" s="118"/>
      <c r="J630" s="325"/>
      <c r="K630" s="4"/>
      <c r="L630" s="4"/>
      <c r="M630" s="4"/>
      <c r="N630" s="4"/>
      <c r="O630" s="4"/>
      <c r="P630" s="4"/>
      <c r="Q630" s="4"/>
      <c r="R630" s="4"/>
      <c r="S630" s="4"/>
      <c r="T630" s="4"/>
      <c r="U630" s="4"/>
      <c r="V630" s="4"/>
      <c r="W630" s="4"/>
      <c r="X630" s="4"/>
      <c r="Y630" s="4"/>
      <c r="Z630" s="4"/>
      <c r="AA630" s="4"/>
      <c r="AB630" s="4"/>
      <c r="AC630" s="4"/>
      <c r="AD630" s="4"/>
      <c r="AE630" s="4"/>
    </row>
    <row r="631">
      <c r="A631" s="4"/>
      <c r="B631" s="4"/>
      <c r="C631" s="4"/>
      <c r="D631" s="4"/>
      <c r="E631" s="4"/>
      <c r="F631" s="4"/>
      <c r="G631" s="118"/>
      <c r="H631" s="118"/>
      <c r="I631" s="118"/>
      <c r="J631" s="325"/>
      <c r="K631" s="4"/>
      <c r="L631" s="4"/>
      <c r="M631" s="4"/>
      <c r="N631" s="4"/>
      <c r="O631" s="4"/>
      <c r="P631" s="4"/>
      <c r="Q631" s="4"/>
      <c r="R631" s="4"/>
      <c r="S631" s="4"/>
      <c r="T631" s="4"/>
      <c r="U631" s="4"/>
      <c r="V631" s="4"/>
      <c r="W631" s="4"/>
      <c r="X631" s="4"/>
      <c r="Y631" s="4"/>
      <c r="Z631" s="4"/>
      <c r="AA631" s="4"/>
      <c r="AB631" s="4"/>
      <c r="AC631" s="4"/>
      <c r="AD631" s="4"/>
      <c r="AE631" s="4"/>
    </row>
    <row r="632">
      <c r="A632" s="4"/>
      <c r="B632" s="4"/>
      <c r="C632" s="4"/>
      <c r="D632" s="4"/>
      <c r="E632" s="4"/>
      <c r="F632" s="4"/>
      <c r="G632" s="118"/>
      <c r="H632" s="118"/>
      <c r="I632" s="118"/>
      <c r="J632" s="325"/>
      <c r="K632" s="4"/>
      <c r="L632" s="4"/>
      <c r="M632" s="4"/>
      <c r="N632" s="4"/>
      <c r="O632" s="4"/>
      <c r="P632" s="4"/>
      <c r="Q632" s="4"/>
      <c r="R632" s="4"/>
      <c r="S632" s="4"/>
      <c r="T632" s="4"/>
      <c r="U632" s="4"/>
      <c r="V632" s="4"/>
      <c r="W632" s="4"/>
      <c r="X632" s="4"/>
      <c r="Y632" s="4"/>
      <c r="Z632" s="4"/>
      <c r="AA632" s="4"/>
      <c r="AB632" s="4"/>
      <c r="AC632" s="4"/>
      <c r="AD632" s="4"/>
      <c r="AE632" s="4"/>
    </row>
    <row r="633">
      <c r="A633" s="4"/>
      <c r="B633" s="4"/>
      <c r="C633" s="4"/>
      <c r="D633" s="4"/>
      <c r="E633" s="4"/>
      <c r="F633" s="4"/>
      <c r="G633" s="118"/>
      <c r="H633" s="118"/>
      <c r="I633" s="118"/>
      <c r="J633" s="325"/>
      <c r="K633" s="4"/>
      <c r="L633" s="4"/>
      <c r="M633" s="4"/>
      <c r="N633" s="4"/>
      <c r="O633" s="4"/>
      <c r="P633" s="4"/>
      <c r="Q633" s="4"/>
      <c r="R633" s="4"/>
      <c r="S633" s="4"/>
      <c r="T633" s="4"/>
      <c r="U633" s="4"/>
      <c r="V633" s="4"/>
      <c r="W633" s="4"/>
      <c r="X633" s="4"/>
      <c r="Y633" s="4"/>
      <c r="Z633" s="4"/>
      <c r="AA633" s="4"/>
      <c r="AB633" s="4"/>
      <c r="AC633" s="4"/>
      <c r="AD633" s="4"/>
      <c r="AE633" s="4"/>
    </row>
    <row r="634">
      <c r="A634" s="4"/>
      <c r="B634" s="4"/>
      <c r="C634" s="4"/>
      <c r="D634" s="4"/>
      <c r="E634" s="4"/>
      <c r="F634" s="4"/>
      <c r="G634" s="118"/>
      <c r="H634" s="118"/>
      <c r="I634" s="118"/>
      <c r="J634" s="325"/>
      <c r="K634" s="4"/>
      <c r="L634" s="4"/>
      <c r="M634" s="4"/>
      <c r="N634" s="4"/>
      <c r="O634" s="4"/>
      <c r="P634" s="4"/>
      <c r="Q634" s="4"/>
      <c r="R634" s="4"/>
      <c r="S634" s="4"/>
      <c r="T634" s="4"/>
      <c r="U634" s="4"/>
      <c r="V634" s="4"/>
      <c r="W634" s="4"/>
      <c r="X634" s="4"/>
      <c r="Y634" s="4"/>
      <c r="Z634" s="4"/>
      <c r="AA634" s="4"/>
      <c r="AB634" s="4"/>
      <c r="AC634" s="4"/>
      <c r="AD634" s="4"/>
      <c r="AE634" s="4"/>
    </row>
    <row r="635">
      <c r="A635" s="4"/>
      <c r="B635" s="4"/>
      <c r="C635" s="4"/>
      <c r="D635" s="4"/>
      <c r="E635" s="4"/>
      <c r="F635" s="4"/>
      <c r="G635" s="118"/>
      <c r="H635" s="118"/>
      <c r="I635" s="118"/>
      <c r="J635" s="325"/>
      <c r="K635" s="4"/>
      <c r="L635" s="4"/>
      <c r="M635" s="4"/>
      <c r="N635" s="4"/>
      <c r="O635" s="4"/>
      <c r="P635" s="4"/>
      <c r="Q635" s="4"/>
      <c r="R635" s="4"/>
      <c r="S635" s="4"/>
      <c r="T635" s="4"/>
      <c r="U635" s="4"/>
      <c r="V635" s="4"/>
      <c r="W635" s="4"/>
      <c r="X635" s="4"/>
      <c r="Y635" s="4"/>
      <c r="Z635" s="4"/>
      <c r="AA635" s="4"/>
      <c r="AB635" s="4"/>
      <c r="AC635" s="4"/>
      <c r="AD635" s="4"/>
      <c r="AE635" s="4"/>
    </row>
    <row r="636">
      <c r="A636" s="4"/>
      <c r="B636" s="4"/>
      <c r="C636" s="4"/>
      <c r="D636" s="4"/>
      <c r="E636" s="4"/>
      <c r="F636" s="4"/>
      <c r="G636" s="118"/>
      <c r="H636" s="118"/>
      <c r="I636" s="118"/>
      <c r="J636" s="325"/>
      <c r="K636" s="4"/>
      <c r="L636" s="4"/>
      <c r="M636" s="4"/>
      <c r="N636" s="4"/>
      <c r="O636" s="4"/>
      <c r="P636" s="4"/>
      <c r="Q636" s="4"/>
      <c r="R636" s="4"/>
      <c r="S636" s="4"/>
      <c r="T636" s="4"/>
      <c r="U636" s="4"/>
      <c r="V636" s="4"/>
      <c r="W636" s="4"/>
      <c r="X636" s="4"/>
      <c r="Y636" s="4"/>
      <c r="Z636" s="4"/>
      <c r="AA636" s="4"/>
      <c r="AB636" s="4"/>
      <c r="AC636" s="4"/>
      <c r="AD636" s="4"/>
      <c r="AE636" s="4"/>
    </row>
    <row r="637">
      <c r="A637" s="4"/>
      <c r="B637" s="4"/>
      <c r="C637" s="4"/>
      <c r="D637" s="4"/>
      <c r="E637" s="4"/>
      <c r="F637" s="4"/>
      <c r="G637" s="118"/>
      <c r="H637" s="118"/>
      <c r="I637" s="118"/>
      <c r="J637" s="325"/>
      <c r="K637" s="4"/>
      <c r="L637" s="4"/>
      <c r="M637" s="4"/>
      <c r="N637" s="4"/>
      <c r="O637" s="4"/>
      <c r="P637" s="4"/>
      <c r="Q637" s="4"/>
      <c r="R637" s="4"/>
      <c r="S637" s="4"/>
      <c r="T637" s="4"/>
      <c r="U637" s="4"/>
      <c r="V637" s="4"/>
      <c r="W637" s="4"/>
      <c r="X637" s="4"/>
      <c r="Y637" s="4"/>
      <c r="Z637" s="4"/>
      <c r="AA637" s="4"/>
      <c r="AB637" s="4"/>
      <c r="AC637" s="4"/>
      <c r="AD637" s="4"/>
      <c r="AE637" s="4"/>
    </row>
    <row r="638">
      <c r="A638" s="4"/>
      <c r="B638" s="4"/>
      <c r="C638" s="4"/>
      <c r="D638" s="4"/>
      <c r="E638" s="4"/>
      <c r="F638" s="4"/>
      <c r="G638" s="118"/>
      <c r="H638" s="118"/>
      <c r="I638" s="118"/>
      <c r="J638" s="325"/>
      <c r="K638" s="4"/>
      <c r="L638" s="4"/>
      <c r="M638" s="4"/>
      <c r="N638" s="4"/>
      <c r="O638" s="4"/>
      <c r="P638" s="4"/>
      <c r="Q638" s="4"/>
      <c r="R638" s="4"/>
      <c r="S638" s="4"/>
      <c r="T638" s="4"/>
      <c r="U638" s="4"/>
      <c r="V638" s="4"/>
      <c r="W638" s="4"/>
      <c r="X638" s="4"/>
      <c r="Y638" s="4"/>
      <c r="Z638" s="4"/>
      <c r="AA638" s="4"/>
      <c r="AB638" s="4"/>
      <c r="AC638" s="4"/>
      <c r="AD638" s="4"/>
      <c r="AE638" s="4"/>
    </row>
    <row r="639">
      <c r="A639" s="4"/>
      <c r="B639" s="4"/>
      <c r="C639" s="4"/>
      <c r="D639" s="4"/>
      <c r="E639" s="4"/>
      <c r="F639" s="4"/>
      <c r="G639" s="118"/>
      <c r="H639" s="118"/>
      <c r="I639" s="118"/>
      <c r="J639" s="325"/>
      <c r="K639" s="4"/>
      <c r="L639" s="4"/>
      <c r="M639" s="4"/>
      <c r="N639" s="4"/>
      <c r="O639" s="4"/>
      <c r="P639" s="4"/>
      <c r="Q639" s="4"/>
      <c r="R639" s="4"/>
      <c r="S639" s="4"/>
      <c r="T639" s="4"/>
      <c r="U639" s="4"/>
      <c r="V639" s="4"/>
      <c r="W639" s="4"/>
      <c r="X639" s="4"/>
      <c r="Y639" s="4"/>
      <c r="Z639" s="4"/>
      <c r="AA639" s="4"/>
      <c r="AB639" s="4"/>
      <c r="AC639" s="4"/>
      <c r="AD639" s="4"/>
      <c r="AE639" s="4"/>
    </row>
    <row r="640">
      <c r="A640" s="4"/>
      <c r="B640" s="4"/>
      <c r="C640" s="4"/>
      <c r="D640" s="4"/>
      <c r="E640" s="4"/>
      <c r="F640" s="4"/>
      <c r="G640" s="118"/>
      <c r="H640" s="118"/>
      <c r="I640" s="118"/>
      <c r="J640" s="325"/>
      <c r="K640" s="4"/>
      <c r="L640" s="4"/>
      <c r="M640" s="4"/>
      <c r="N640" s="4"/>
      <c r="O640" s="4"/>
      <c r="P640" s="4"/>
      <c r="Q640" s="4"/>
      <c r="R640" s="4"/>
      <c r="S640" s="4"/>
      <c r="T640" s="4"/>
      <c r="U640" s="4"/>
      <c r="V640" s="4"/>
      <c r="W640" s="4"/>
      <c r="X640" s="4"/>
      <c r="Y640" s="4"/>
      <c r="Z640" s="4"/>
      <c r="AA640" s="4"/>
      <c r="AB640" s="4"/>
      <c r="AC640" s="4"/>
      <c r="AD640" s="4"/>
      <c r="AE640" s="4"/>
    </row>
    <row r="641">
      <c r="A641" s="4"/>
      <c r="B641" s="4"/>
      <c r="C641" s="4"/>
      <c r="D641" s="4"/>
      <c r="E641" s="4"/>
      <c r="F641" s="4"/>
      <c r="G641" s="118"/>
      <c r="H641" s="118"/>
      <c r="I641" s="118"/>
      <c r="J641" s="325"/>
      <c r="K641" s="4"/>
      <c r="L641" s="4"/>
      <c r="M641" s="4"/>
      <c r="N641" s="4"/>
      <c r="O641" s="4"/>
      <c r="P641" s="4"/>
      <c r="Q641" s="4"/>
      <c r="R641" s="4"/>
      <c r="S641" s="4"/>
      <c r="T641" s="4"/>
      <c r="U641" s="4"/>
      <c r="V641" s="4"/>
      <c r="W641" s="4"/>
      <c r="X641" s="4"/>
      <c r="Y641" s="4"/>
      <c r="Z641" s="4"/>
      <c r="AA641" s="4"/>
      <c r="AB641" s="4"/>
      <c r="AC641" s="4"/>
      <c r="AD641" s="4"/>
      <c r="AE641" s="4"/>
    </row>
    <row r="642">
      <c r="A642" s="4"/>
      <c r="B642" s="4"/>
      <c r="C642" s="4"/>
      <c r="D642" s="4"/>
      <c r="E642" s="4"/>
      <c r="F642" s="4"/>
      <c r="G642" s="118"/>
      <c r="H642" s="118"/>
      <c r="I642" s="118"/>
      <c r="J642" s="325"/>
      <c r="K642" s="4"/>
      <c r="L642" s="4"/>
      <c r="M642" s="4"/>
      <c r="N642" s="4"/>
      <c r="O642" s="4"/>
      <c r="P642" s="4"/>
      <c r="Q642" s="4"/>
      <c r="R642" s="4"/>
      <c r="S642" s="4"/>
      <c r="T642" s="4"/>
      <c r="U642" s="4"/>
      <c r="V642" s="4"/>
      <c r="W642" s="4"/>
      <c r="X642" s="4"/>
      <c r="Y642" s="4"/>
      <c r="Z642" s="4"/>
      <c r="AA642" s="4"/>
      <c r="AB642" s="4"/>
      <c r="AC642" s="4"/>
      <c r="AD642" s="4"/>
      <c r="AE642" s="4"/>
    </row>
    <row r="643">
      <c r="A643" s="4"/>
      <c r="B643" s="4"/>
      <c r="C643" s="4"/>
      <c r="D643" s="4"/>
      <c r="E643" s="4"/>
      <c r="F643" s="4"/>
      <c r="G643" s="118"/>
      <c r="H643" s="118"/>
      <c r="I643" s="118"/>
      <c r="J643" s="325"/>
      <c r="K643" s="4"/>
      <c r="L643" s="4"/>
      <c r="M643" s="4"/>
      <c r="N643" s="4"/>
      <c r="O643" s="4"/>
      <c r="P643" s="4"/>
      <c r="Q643" s="4"/>
      <c r="R643" s="4"/>
      <c r="S643" s="4"/>
      <c r="T643" s="4"/>
      <c r="U643" s="4"/>
      <c r="V643" s="4"/>
      <c r="W643" s="4"/>
      <c r="X643" s="4"/>
      <c r="Y643" s="4"/>
      <c r="Z643" s="4"/>
      <c r="AA643" s="4"/>
      <c r="AB643" s="4"/>
      <c r="AC643" s="4"/>
      <c r="AD643" s="4"/>
      <c r="AE643" s="4"/>
    </row>
    <row r="644">
      <c r="A644" s="4"/>
      <c r="B644" s="4"/>
      <c r="C644" s="4"/>
      <c r="D644" s="4"/>
      <c r="E644" s="4"/>
      <c r="F644" s="4"/>
      <c r="G644" s="118"/>
      <c r="H644" s="118"/>
      <c r="I644" s="118"/>
      <c r="J644" s="325"/>
      <c r="K644" s="4"/>
      <c r="L644" s="4"/>
      <c r="M644" s="4"/>
      <c r="N644" s="4"/>
      <c r="O644" s="4"/>
      <c r="P644" s="4"/>
      <c r="Q644" s="4"/>
      <c r="R644" s="4"/>
      <c r="S644" s="4"/>
      <c r="T644" s="4"/>
      <c r="U644" s="4"/>
      <c r="V644" s="4"/>
      <c r="W644" s="4"/>
      <c r="X644" s="4"/>
      <c r="Y644" s="4"/>
      <c r="Z644" s="4"/>
      <c r="AA644" s="4"/>
      <c r="AB644" s="4"/>
      <c r="AC644" s="4"/>
      <c r="AD644" s="4"/>
      <c r="AE644" s="4"/>
    </row>
    <row r="645">
      <c r="A645" s="4"/>
      <c r="B645" s="4"/>
      <c r="C645" s="4"/>
      <c r="D645" s="4"/>
      <c r="E645" s="4"/>
      <c r="F645" s="4"/>
      <c r="G645" s="118"/>
      <c r="H645" s="118"/>
      <c r="I645" s="118"/>
      <c r="J645" s="325"/>
      <c r="K645" s="4"/>
      <c r="L645" s="4"/>
      <c r="M645" s="4"/>
      <c r="N645" s="4"/>
      <c r="O645" s="4"/>
      <c r="P645" s="4"/>
      <c r="Q645" s="4"/>
      <c r="R645" s="4"/>
      <c r="S645" s="4"/>
      <c r="T645" s="4"/>
      <c r="U645" s="4"/>
      <c r="V645" s="4"/>
      <c r="W645" s="4"/>
      <c r="X645" s="4"/>
      <c r="Y645" s="4"/>
      <c r="Z645" s="4"/>
      <c r="AA645" s="4"/>
      <c r="AB645" s="4"/>
      <c r="AC645" s="4"/>
      <c r="AD645" s="4"/>
      <c r="AE645" s="4"/>
    </row>
    <row r="646">
      <c r="A646" s="4"/>
      <c r="B646" s="4"/>
      <c r="C646" s="4"/>
      <c r="D646" s="4"/>
      <c r="E646" s="4"/>
      <c r="F646" s="4"/>
      <c r="G646" s="118"/>
      <c r="H646" s="118"/>
      <c r="I646" s="118"/>
      <c r="J646" s="325"/>
      <c r="K646" s="4"/>
      <c r="L646" s="4"/>
      <c r="M646" s="4"/>
      <c r="N646" s="4"/>
      <c r="O646" s="4"/>
      <c r="P646" s="4"/>
      <c r="Q646" s="4"/>
      <c r="R646" s="4"/>
      <c r="S646" s="4"/>
      <c r="T646" s="4"/>
      <c r="U646" s="4"/>
      <c r="V646" s="4"/>
      <c r="W646" s="4"/>
      <c r="X646" s="4"/>
      <c r="Y646" s="4"/>
      <c r="Z646" s="4"/>
      <c r="AA646" s="4"/>
      <c r="AB646" s="4"/>
      <c r="AC646" s="4"/>
      <c r="AD646" s="4"/>
      <c r="AE646" s="4"/>
    </row>
    <row r="647">
      <c r="A647" s="4"/>
      <c r="B647" s="4"/>
      <c r="C647" s="4"/>
      <c r="D647" s="4"/>
      <c r="E647" s="4"/>
      <c r="F647" s="4"/>
      <c r="G647" s="118"/>
      <c r="H647" s="118"/>
      <c r="I647" s="118"/>
      <c r="J647" s="325"/>
      <c r="K647" s="4"/>
      <c r="L647" s="4"/>
      <c r="M647" s="4"/>
      <c r="N647" s="4"/>
      <c r="O647" s="4"/>
      <c r="P647" s="4"/>
      <c r="Q647" s="4"/>
      <c r="R647" s="4"/>
      <c r="S647" s="4"/>
      <c r="T647" s="4"/>
      <c r="U647" s="4"/>
      <c r="V647" s="4"/>
      <c r="W647" s="4"/>
      <c r="X647" s="4"/>
      <c r="Y647" s="4"/>
      <c r="Z647" s="4"/>
      <c r="AA647" s="4"/>
      <c r="AB647" s="4"/>
      <c r="AC647" s="4"/>
      <c r="AD647" s="4"/>
      <c r="AE647" s="4"/>
    </row>
    <row r="648">
      <c r="A648" s="4"/>
      <c r="B648" s="4"/>
      <c r="C648" s="4"/>
      <c r="D648" s="4"/>
      <c r="E648" s="4"/>
      <c r="F648" s="4"/>
      <c r="G648" s="118"/>
      <c r="H648" s="118"/>
      <c r="I648" s="118"/>
      <c r="J648" s="325"/>
      <c r="K648" s="4"/>
      <c r="L648" s="4"/>
      <c r="M648" s="4"/>
      <c r="N648" s="4"/>
      <c r="O648" s="4"/>
      <c r="P648" s="4"/>
      <c r="Q648" s="4"/>
      <c r="R648" s="4"/>
      <c r="S648" s="4"/>
      <c r="T648" s="4"/>
      <c r="U648" s="4"/>
      <c r="V648" s="4"/>
      <c r="W648" s="4"/>
      <c r="X648" s="4"/>
      <c r="Y648" s="4"/>
      <c r="Z648" s="4"/>
      <c r="AA648" s="4"/>
      <c r="AB648" s="4"/>
      <c r="AC648" s="4"/>
      <c r="AD648" s="4"/>
      <c r="AE648" s="4"/>
    </row>
    <row r="649">
      <c r="A649" s="4"/>
      <c r="B649" s="4"/>
      <c r="C649" s="4"/>
      <c r="D649" s="4"/>
      <c r="E649" s="4"/>
      <c r="F649" s="4"/>
      <c r="G649" s="118"/>
      <c r="H649" s="118"/>
      <c r="I649" s="118"/>
      <c r="J649" s="325"/>
      <c r="K649" s="4"/>
      <c r="L649" s="4"/>
      <c r="M649" s="4"/>
      <c r="N649" s="4"/>
      <c r="O649" s="4"/>
      <c r="P649" s="4"/>
      <c r="Q649" s="4"/>
      <c r="R649" s="4"/>
      <c r="S649" s="4"/>
      <c r="T649" s="4"/>
      <c r="U649" s="4"/>
      <c r="V649" s="4"/>
      <c r="W649" s="4"/>
      <c r="X649" s="4"/>
      <c r="Y649" s="4"/>
      <c r="Z649" s="4"/>
      <c r="AA649" s="4"/>
      <c r="AB649" s="4"/>
      <c r="AC649" s="4"/>
      <c r="AD649" s="4"/>
      <c r="AE649" s="4"/>
    </row>
    <row r="650">
      <c r="A650" s="4"/>
      <c r="B650" s="4"/>
      <c r="C650" s="4"/>
      <c r="D650" s="4"/>
      <c r="E650" s="4"/>
      <c r="F650" s="4"/>
      <c r="G650" s="118"/>
      <c r="H650" s="118"/>
      <c r="I650" s="118"/>
      <c r="J650" s="325"/>
      <c r="K650" s="4"/>
      <c r="L650" s="4"/>
      <c r="M650" s="4"/>
      <c r="N650" s="4"/>
      <c r="O650" s="4"/>
      <c r="P650" s="4"/>
      <c r="Q650" s="4"/>
      <c r="R650" s="4"/>
      <c r="S650" s="4"/>
      <c r="T650" s="4"/>
      <c r="U650" s="4"/>
      <c r="V650" s="4"/>
      <c r="W650" s="4"/>
      <c r="X650" s="4"/>
      <c r="Y650" s="4"/>
      <c r="Z650" s="4"/>
      <c r="AA650" s="4"/>
      <c r="AB650" s="4"/>
      <c r="AC650" s="4"/>
      <c r="AD650" s="4"/>
      <c r="AE650" s="4"/>
    </row>
    <row r="651">
      <c r="A651" s="4"/>
      <c r="B651" s="4"/>
      <c r="C651" s="4"/>
      <c r="D651" s="4"/>
      <c r="E651" s="4"/>
      <c r="F651" s="4"/>
      <c r="G651" s="118"/>
      <c r="H651" s="118"/>
      <c r="I651" s="118"/>
      <c r="J651" s="325"/>
      <c r="K651" s="4"/>
      <c r="L651" s="4"/>
      <c r="M651" s="4"/>
      <c r="N651" s="4"/>
      <c r="O651" s="4"/>
      <c r="P651" s="4"/>
      <c r="Q651" s="4"/>
      <c r="R651" s="4"/>
      <c r="S651" s="4"/>
      <c r="T651" s="4"/>
      <c r="U651" s="4"/>
      <c r="V651" s="4"/>
      <c r="W651" s="4"/>
      <c r="X651" s="4"/>
      <c r="Y651" s="4"/>
      <c r="Z651" s="4"/>
      <c r="AA651" s="4"/>
      <c r="AB651" s="4"/>
      <c r="AC651" s="4"/>
      <c r="AD651" s="4"/>
      <c r="AE651" s="4"/>
    </row>
    <row r="652">
      <c r="A652" s="4"/>
      <c r="B652" s="4"/>
      <c r="C652" s="4"/>
      <c r="D652" s="4"/>
      <c r="E652" s="4"/>
      <c r="F652" s="4"/>
      <c r="G652" s="118"/>
      <c r="H652" s="118"/>
      <c r="I652" s="118"/>
      <c r="J652" s="325"/>
      <c r="K652" s="4"/>
      <c r="L652" s="4"/>
      <c r="M652" s="4"/>
      <c r="N652" s="4"/>
      <c r="O652" s="4"/>
      <c r="P652" s="4"/>
      <c r="Q652" s="4"/>
      <c r="R652" s="4"/>
      <c r="S652" s="4"/>
      <c r="T652" s="4"/>
      <c r="U652" s="4"/>
      <c r="V652" s="4"/>
      <c r="W652" s="4"/>
      <c r="X652" s="4"/>
      <c r="Y652" s="4"/>
      <c r="Z652" s="4"/>
      <c r="AA652" s="4"/>
      <c r="AB652" s="4"/>
      <c r="AC652" s="4"/>
      <c r="AD652" s="4"/>
      <c r="AE652" s="4"/>
    </row>
    <row r="653">
      <c r="A653" s="4"/>
      <c r="B653" s="4"/>
      <c r="C653" s="4"/>
      <c r="D653" s="4"/>
      <c r="E653" s="4"/>
      <c r="F653" s="4"/>
      <c r="G653" s="118"/>
      <c r="H653" s="118"/>
      <c r="I653" s="118"/>
      <c r="J653" s="325"/>
      <c r="K653" s="4"/>
      <c r="L653" s="4"/>
      <c r="M653" s="4"/>
      <c r="N653" s="4"/>
      <c r="O653" s="4"/>
      <c r="P653" s="4"/>
      <c r="Q653" s="4"/>
      <c r="R653" s="4"/>
      <c r="S653" s="4"/>
      <c r="T653" s="4"/>
      <c r="U653" s="4"/>
      <c r="V653" s="4"/>
      <c r="W653" s="4"/>
      <c r="X653" s="4"/>
      <c r="Y653" s="4"/>
      <c r="Z653" s="4"/>
      <c r="AA653" s="4"/>
      <c r="AB653" s="4"/>
      <c r="AC653" s="4"/>
      <c r="AD653" s="4"/>
      <c r="AE653" s="4"/>
    </row>
    <row r="654">
      <c r="A654" s="4"/>
      <c r="B654" s="4"/>
      <c r="C654" s="4"/>
      <c r="D654" s="4"/>
      <c r="E654" s="4"/>
      <c r="F654" s="4"/>
      <c r="G654" s="118"/>
      <c r="H654" s="118"/>
      <c r="I654" s="118"/>
      <c r="J654" s="325"/>
      <c r="K654" s="4"/>
      <c r="L654" s="4"/>
      <c r="M654" s="4"/>
      <c r="N654" s="4"/>
      <c r="O654" s="4"/>
      <c r="P654" s="4"/>
      <c r="Q654" s="4"/>
      <c r="R654" s="4"/>
      <c r="S654" s="4"/>
      <c r="T654" s="4"/>
      <c r="U654" s="4"/>
      <c r="V654" s="4"/>
      <c r="W654" s="4"/>
      <c r="X654" s="4"/>
      <c r="Y654" s="4"/>
      <c r="Z654" s="4"/>
      <c r="AA654" s="4"/>
      <c r="AB654" s="4"/>
      <c r="AC654" s="4"/>
      <c r="AD654" s="4"/>
      <c r="AE654" s="4"/>
    </row>
    <row r="655">
      <c r="A655" s="4"/>
      <c r="B655" s="4"/>
      <c r="C655" s="4"/>
      <c r="D655" s="4"/>
      <c r="E655" s="4"/>
      <c r="F655" s="4"/>
      <c r="G655" s="118"/>
      <c r="H655" s="118"/>
      <c r="I655" s="118"/>
      <c r="J655" s="325"/>
      <c r="K655" s="4"/>
      <c r="L655" s="4"/>
      <c r="M655" s="4"/>
      <c r="N655" s="4"/>
      <c r="O655" s="4"/>
      <c r="P655" s="4"/>
      <c r="Q655" s="4"/>
      <c r="R655" s="4"/>
      <c r="S655" s="4"/>
      <c r="T655" s="4"/>
      <c r="U655" s="4"/>
      <c r="V655" s="4"/>
      <c r="W655" s="4"/>
      <c r="X655" s="4"/>
      <c r="Y655" s="4"/>
      <c r="Z655" s="4"/>
      <c r="AA655" s="4"/>
      <c r="AB655" s="4"/>
      <c r="AC655" s="4"/>
      <c r="AD655" s="4"/>
      <c r="AE655" s="4"/>
    </row>
    <row r="656">
      <c r="A656" s="4"/>
      <c r="B656" s="4"/>
      <c r="C656" s="4"/>
      <c r="D656" s="4"/>
      <c r="E656" s="4"/>
      <c r="F656" s="4"/>
      <c r="G656" s="118"/>
      <c r="H656" s="118"/>
      <c r="I656" s="118"/>
      <c r="J656" s="325"/>
      <c r="K656" s="4"/>
      <c r="L656" s="4"/>
      <c r="M656" s="4"/>
      <c r="N656" s="4"/>
      <c r="O656" s="4"/>
      <c r="P656" s="4"/>
      <c r="Q656" s="4"/>
      <c r="R656" s="4"/>
      <c r="S656" s="4"/>
      <c r="T656" s="4"/>
      <c r="U656" s="4"/>
      <c r="V656" s="4"/>
      <c r="W656" s="4"/>
      <c r="X656" s="4"/>
      <c r="Y656" s="4"/>
      <c r="Z656" s="4"/>
      <c r="AA656" s="4"/>
      <c r="AB656" s="4"/>
      <c r="AC656" s="4"/>
      <c r="AD656" s="4"/>
      <c r="AE656" s="4"/>
    </row>
    <row r="657">
      <c r="A657" s="4"/>
      <c r="B657" s="4"/>
      <c r="C657" s="4"/>
      <c r="D657" s="4"/>
      <c r="E657" s="4"/>
      <c r="F657" s="4"/>
      <c r="G657" s="118"/>
      <c r="H657" s="118"/>
      <c r="I657" s="118"/>
      <c r="J657" s="325"/>
      <c r="K657" s="4"/>
      <c r="L657" s="4"/>
      <c r="M657" s="4"/>
      <c r="N657" s="4"/>
      <c r="O657" s="4"/>
      <c r="P657" s="4"/>
      <c r="Q657" s="4"/>
      <c r="R657" s="4"/>
      <c r="S657" s="4"/>
      <c r="T657" s="4"/>
      <c r="U657" s="4"/>
      <c r="V657" s="4"/>
      <c r="W657" s="4"/>
      <c r="X657" s="4"/>
      <c r="Y657" s="4"/>
      <c r="Z657" s="4"/>
      <c r="AA657" s="4"/>
      <c r="AB657" s="4"/>
      <c r="AC657" s="4"/>
      <c r="AD657" s="4"/>
      <c r="AE657" s="4"/>
    </row>
    <row r="658">
      <c r="A658" s="4"/>
      <c r="B658" s="4"/>
      <c r="C658" s="4"/>
      <c r="D658" s="4"/>
      <c r="E658" s="4"/>
      <c r="F658" s="4"/>
      <c r="G658" s="118"/>
      <c r="H658" s="118"/>
      <c r="I658" s="118"/>
      <c r="J658" s="325"/>
      <c r="K658" s="4"/>
      <c r="L658" s="4"/>
      <c r="M658" s="4"/>
      <c r="N658" s="4"/>
      <c r="O658" s="4"/>
      <c r="P658" s="4"/>
      <c r="Q658" s="4"/>
      <c r="R658" s="4"/>
      <c r="S658" s="4"/>
      <c r="T658" s="4"/>
      <c r="U658" s="4"/>
      <c r="V658" s="4"/>
      <c r="W658" s="4"/>
      <c r="X658" s="4"/>
      <c r="Y658" s="4"/>
      <c r="Z658" s="4"/>
      <c r="AA658" s="4"/>
      <c r="AB658" s="4"/>
      <c r="AC658" s="4"/>
      <c r="AD658" s="4"/>
      <c r="AE658" s="4"/>
    </row>
    <row r="659">
      <c r="A659" s="4"/>
      <c r="B659" s="4"/>
      <c r="C659" s="4"/>
      <c r="D659" s="4"/>
      <c r="E659" s="4"/>
      <c r="F659" s="4"/>
      <c r="G659" s="118"/>
      <c r="H659" s="118"/>
      <c r="I659" s="118"/>
      <c r="J659" s="325"/>
      <c r="K659" s="4"/>
      <c r="L659" s="4"/>
      <c r="M659" s="4"/>
      <c r="N659" s="4"/>
      <c r="O659" s="4"/>
      <c r="P659" s="4"/>
      <c r="Q659" s="4"/>
      <c r="R659" s="4"/>
      <c r="S659" s="4"/>
      <c r="T659" s="4"/>
      <c r="U659" s="4"/>
      <c r="V659" s="4"/>
      <c r="W659" s="4"/>
      <c r="X659" s="4"/>
      <c r="Y659" s="4"/>
      <c r="Z659" s="4"/>
      <c r="AA659" s="4"/>
      <c r="AB659" s="4"/>
      <c r="AC659" s="4"/>
      <c r="AD659" s="4"/>
      <c r="AE659" s="4"/>
    </row>
    <row r="660">
      <c r="A660" s="4"/>
      <c r="B660" s="4"/>
      <c r="C660" s="4"/>
      <c r="D660" s="4"/>
      <c r="E660" s="4"/>
      <c r="F660" s="4"/>
      <c r="G660" s="118"/>
      <c r="H660" s="118"/>
      <c r="I660" s="118"/>
      <c r="J660" s="325"/>
      <c r="K660" s="4"/>
      <c r="L660" s="4"/>
      <c r="M660" s="4"/>
      <c r="N660" s="4"/>
      <c r="O660" s="4"/>
      <c r="P660" s="4"/>
      <c r="Q660" s="4"/>
      <c r="R660" s="4"/>
      <c r="S660" s="4"/>
      <c r="T660" s="4"/>
      <c r="U660" s="4"/>
      <c r="V660" s="4"/>
      <c r="W660" s="4"/>
      <c r="X660" s="4"/>
      <c r="Y660" s="4"/>
      <c r="Z660" s="4"/>
      <c r="AA660" s="4"/>
      <c r="AB660" s="4"/>
      <c r="AC660" s="4"/>
      <c r="AD660" s="4"/>
      <c r="AE660" s="4"/>
    </row>
    <row r="661">
      <c r="A661" s="4"/>
      <c r="B661" s="4"/>
      <c r="C661" s="4"/>
      <c r="D661" s="4"/>
      <c r="E661" s="4"/>
      <c r="F661" s="4"/>
      <c r="G661" s="118"/>
      <c r="H661" s="118"/>
      <c r="I661" s="118"/>
      <c r="J661" s="325"/>
      <c r="K661" s="4"/>
      <c r="L661" s="4"/>
      <c r="M661" s="4"/>
      <c r="N661" s="4"/>
      <c r="O661" s="4"/>
      <c r="P661" s="4"/>
      <c r="Q661" s="4"/>
      <c r="R661" s="4"/>
      <c r="S661" s="4"/>
      <c r="T661" s="4"/>
      <c r="U661" s="4"/>
      <c r="V661" s="4"/>
      <c r="W661" s="4"/>
      <c r="X661" s="4"/>
      <c r="Y661" s="4"/>
      <c r="Z661" s="4"/>
      <c r="AA661" s="4"/>
      <c r="AB661" s="4"/>
      <c r="AC661" s="4"/>
      <c r="AD661" s="4"/>
      <c r="AE661" s="4"/>
    </row>
    <row r="662">
      <c r="A662" s="4"/>
      <c r="B662" s="4"/>
      <c r="C662" s="4"/>
      <c r="D662" s="4"/>
      <c r="E662" s="4"/>
      <c r="F662" s="4"/>
      <c r="G662" s="118"/>
      <c r="H662" s="118"/>
      <c r="I662" s="118"/>
      <c r="J662" s="325"/>
      <c r="K662" s="4"/>
      <c r="L662" s="4"/>
      <c r="M662" s="4"/>
      <c r="N662" s="4"/>
      <c r="O662" s="4"/>
      <c r="P662" s="4"/>
      <c r="Q662" s="4"/>
      <c r="R662" s="4"/>
      <c r="S662" s="4"/>
      <c r="T662" s="4"/>
      <c r="U662" s="4"/>
      <c r="V662" s="4"/>
      <c r="W662" s="4"/>
      <c r="X662" s="4"/>
      <c r="Y662" s="4"/>
      <c r="Z662" s="4"/>
      <c r="AA662" s="4"/>
      <c r="AB662" s="4"/>
      <c r="AC662" s="4"/>
      <c r="AD662" s="4"/>
      <c r="AE662" s="4"/>
    </row>
    <row r="663">
      <c r="A663" s="4"/>
      <c r="B663" s="4"/>
      <c r="C663" s="4"/>
      <c r="D663" s="4"/>
      <c r="E663" s="4"/>
      <c r="F663" s="4"/>
      <c r="G663" s="118"/>
      <c r="H663" s="118"/>
      <c r="I663" s="118"/>
      <c r="J663" s="325"/>
      <c r="K663" s="4"/>
      <c r="L663" s="4"/>
      <c r="M663" s="4"/>
      <c r="N663" s="4"/>
      <c r="O663" s="4"/>
      <c r="P663" s="4"/>
      <c r="Q663" s="4"/>
      <c r="R663" s="4"/>
      <c r="S663" s="4"/>
      <c r="T663" s="4"/>
      <c r="U663" s="4"/>
      <c r="V663" s="4"/>
      <c r="W663" s="4"/>
      <c r="X663" s="4"/>
      <c r="Y663" s="4"/>
      <c r="Z663" s="4"/>
      <c r="AA663" s="4"/>
      <c r="AB663" s="4"/>
      <c r="AC663" s="4"/>
      <c r="AD663" s="4"/>
      <c r="AE663" s="4"/>
    </row>
    <row r="664">
      <c r="A664" s="4"/>
      <c r="B664" s="4"/>
      <c r="C664" s="4"/>
      <c r="D664" s="4"/>
      <c r="E664" s="4"/>
      <c r="F664" s="4"/>
      <c r="G664" s="118"/>
      <c r="H664" s="118"/>
      <c r="I664" s="118"/>
      <c r="J664" s="325"/>
      <c r="K664" s="4"/>
      <c r="L664" s="4"/>
      <c r="M664" s="4"/>
      <c r="N664" s="4"/>
      <c r="O664" s="4"/>
      <c r="P664" s="4"/>
      <c r="Q664" s="4"/>
      <c r="R664" s="4"/>
      <c r="S664" s="4"/>
      <c r="T664" s="4"/>
      <c r="U664" s="4"/>
      <c r="V664" s="4"/>
      <c r="W664" s="4"/>
      <c r="X664" s="4"/>
      <c r="Y664" s="4"/>
      <c r="Z664" s="4"/>
      <c r="AA664" s="4"/>
      <c r="AB664" s="4"/>
      <c r="AC664" s="4"/>
      <c r="AD664" s="4"/>
      <c r="AE664" s="4"/>
    </row>
    <row r="665">
      <c r="A665" s="4"/>
      <c r="B665" s="4"/>
      <c r="C665" s="4"/>
      <c r="D665" s="4"/>
      <c r="E665" s="4"/>
      <c r="F665" s="4"/>
      <c r="G665" s="118"/>
      <c r="H665" s="118"/>
      <c r="I665" s="118"/>
      <c r="J665" s="325"/>
      <c r="K665" s="4"/>
      <c r="L665" s="4"/>
      <c r="M665" s="4"/>
      <c r="N665" s="4"/>
      <c r="O665" s="4"/>
      <c r="P665" s="4"/>
      <c r="Q665" s="4"/>
      <c r="R665" s="4"/>
      <c r="S665" s="4"/>
      <c r="T665" s="4"/>
      <c r="U665" s="4"/>
      <c r="V665" s="4"/>
      <c r="W665" s="4"/>
      <c r="X665" s="4"/>
      <c r="Y665" s="4"/>
      <c r="Z665" s="4"/>
      <c r="AA665" s="4"/>
      <c r="AB665" s="4"/>
      <c r="AC665" s="4"/>
      <c r="AD665" s="4"/>
      <c r="AE665" s="4"/>
    </row>
    <row r="666">
      <c r="A666" s="4"/>
      <c r="B666" s="4"/>
      <c r="C666" s="4"/>
      <c r="D666" s="4"/>
      <c r="E666" s="4"/>
      <c r="F666" s="4"/>
      <c r="G666" s="118"/>
      <c r="H666" s="118"/>
      <c r="I666" s="118"/>
      <c r="J666" s="325"/>
      <c r="K666" s="4"/>
      <c r="L666" s="4"/>
      <c r="M666" s="4"/>
      <c r="N666" s="4"/>
      <c r="O666" s="4"/>
      <c r="P666" s="4"/>
      <c r="Q666" s="4"/>
      <c r="R666" s="4"/>
      <c r="S666" s="4"/>
      <c r="T666" s="4"/>
      <c r="U666" s="4"/>
      <c r="V666" s="4"/>
      <c r="W666" s="4"/>
      <c r="X666" s="4"/>
      <c r="Y666" s="4"/>
      <c r="Z666" s="4"/>
      <c r="AA666" s="4"/>
      <c r="AB666" s="4"/>
      <c r="AC666" s="4"/>
      <c r="AD666" s="4"/>
      <c r="AE666" s="4"/>
    </row>
    <row r="667">
      <c r="A667" s="4"/>
      <c r="B667" s="4"/>
      <c r="C667" s="4"/>
      <c r="D667" s="4"/>
      <c r="E667" s="4"/>
      <c r="F667" s="4"/>
      <c r="G667" s="118"/>
      <c r="H667" s="118"/>
      <c r="I667" s="118"/>
      <c r="J667" s="325"/>
      <c r="K667" s="4"/>
      <c r="L667" s="4"/>
      <c r="M667" s="4"/>
      <c r="N667" s="4"/>
      <c r="O667" s="4"/>
      <c r="P667" s="4"/>
      <c r="Q667" s="4"/>
      <c r="R667" s="4"/>
      <c r="S667" s="4"/>
      <c r="T667" s="4"/>
      <c r="U667" s="4"/>
      <c r="V667" s="4"/>
      <c r="W667" s="4"/>
      <c r="X667" s="4"/>
      <c r="Y667" s="4"/>
      <c r="Z667" s="4"/>
      <c r="AA667" s="4"/>
      <c r="AB667" s="4"/>
      <c r="AC667" s="4"/>
      <c r="AD667" s="4"/>
      <c r="AE667" s="4"/>
    </row>
    <row r="668">
      <c r="A668" s="4"/>
      <c r="B668" s="4"/>
      <c r="C668" s="4"/>
      <c r="D668" s="4"/>
      <c r="E668" s="4"/>
      <c r="F668" s="4"/>
      <c r="G668" s="118"/>
      <c r="H668" s="118"/>
      <c r="I668" s="118"/>
      <c r="J668" s="325"/>
      <c r="K668" s="4"/>
      <c r="L668" s="4"/>
      <c r="M668" s="4"/>
      <c r="N668" s="4"/>
      <c r="O668" s="4"/>
      <c r="P668" s="4"/>
      <c r="Q668" s="4"/>
      <c r="R668" s="4"/>
      <c r="S668" s="4"/>
      <c r="T668" s="4"/>
      <c r="U668" s="4"/>
      <c r="V668" s="4"/>
      <c r="W668" s="4"/>
      <c r="X668" s="4"/>
      <c r="Y668" s="4"/>
      <c r="Z668" s="4"/>
      <c r="AA668" s="4"/>
      <c r="AB668" s="4"/>
      <c r="AC668" s="4"/>
      <c r="AD668" s="4"/>
      <c r="AE668" s="4"/>
    </row>
    <row r="669">
      <c r="A669" s="4"/>
      <c r="B669" s="4"/>
      <c r="C669" s="4"/>
      <c r="D669" s="4"/>
      <c r="E669" s="4"/>
      <c r="F669" s="4"/>
      <c r="G669" s="118"/>
      <c r="H669" s="118"/>
      <c r="I669" s="118"/>
      <c r="J669" s="325"/>
      <c r="K669" s="4"/>
      <c r="L669" s="4"/>
      <c r="M669" s="4"/>
      <c r="N669" s="4"/>
      <c r="O669" s="4"/>
      <c r="P669" s="4"/>
      <c r="Q669" s="4"/>
      <c r="R669" s="4"/>
      <c r="S669" s="4"/>
      <c r="T669" s="4"/>
      <c r="U669" s="4"/>
      <c r="V669" s="4"/>
      <c r="W669" s="4"/>
      <c r="X669" s="4"/>
      <c r="Y669" s="4"/>
      <c r="Z669" s="4"/>
      <c r="AA669" s="4"/>
      <c r="AB669" s="4"/>
      <c r="AC669" s="4"/>
      <c r="AD669" s="4"/>
      <c r="AE669" s="4"/>
    </row>
    <row r="670">
      <c r="A670" s="4"/>
      <c r="B670" s="4"/>
      <c r="C670" s="4"/>
      <c r="D670" s="4"/>
      <c r="E670" s="4"/>
      <c r="F670" s="4"/>
      <c r="G670" s="118"/>
      <c r="H670" s="118"/>
      <c r="I670" s="118"/>
      <c r="J670" s="325"/>
      <c r="K670" s="4"/>
      <c r="L670" s="4"/>
      <c r="M670" s="4"/>
      <c r="N670" s="4"/>
      <c r="O670" s="4"/>
      <c r="P670" s="4"/>
      <c r="Q670" s="4"/>
      <c r="R670" s="4"/>
      <c r="S670" s="4"/>
      <c r="T670" s="4"/>
      <c r="U670" s="4"/>
      <c r="V670" s="4"/>
      <c r="W670" s="4"/>
      <c r="X670" s="4"/>
      <c r="Y670" s="4"/>
      <c r="Z670" s="4"/>
      <c r="AA670" s="4"/>
      <c r="AB670" s="4"/>
      <c r="AC670" s="4"/>
      <c r="AD670" s="4"/>
      <c r="AE670" s="4"/>
    </row>
    <row r="671">
      <c r="A671" s="4"/>
      <c r="B671" s="4"/>
      <c r="C671" s="4"/>
      <c r="D671" s="4"/>
      <c r="E671" s="4"/>
      <c r="F671" s="4"/>
      <c r="G671" s="118"/>
      <c r="H671" s="118"/>
      <c r="I671" s="118"/>
      <c r="J671" s="325"/>
      <c r="K671" s="4"/>
      <c r="L671" s="4"/>
      <c r="M671" s="4"/>
      <c r="N671" s="4"/>
      <c r="O671" s="4"/>
      <c r="P671" s="4"/>
      <c r="Q671" s="4"/>
      <c r="R671" s="4"/>
      <c r="S671" s="4"/>
      <c r="T671" s="4"/>
      <c r="U671" s="4"/>
      <c r="V671" s="4"/>
      <c r="W671" s="4"/>
      <c r="X671" s="4"/>
      <c r="Y671" s="4"/>
      <c r="Z671" s="4"/>
      <c r="AA671" s="4"/>
      <c r="AB671" s="4"/>
      <c r="AC671" s="4"/>
      <c r="AD671" s="4"/>
      <c r="AE671" s="4"/>
    </row>
    <row r="672">
      <c r="A672" s="4"/>
      <c r="B672" s="4"/>
      <c r="C672" s="4"/>
      <c r="D672" s="4"/>
      <c r="E672" s="4"/>
      <c r="F672" s="4"/>
      <c r="G672" s="118"/>
      <c r="H672" s="118"/>
      <c r="I672" s="118"/>
      <c r="J672" s="325"/>
      <c r="K672" s="4"/>
      <c r="L672" s="4"/>
      <c r="M672" s="4"/>
      <c r="N672" s="4"/>
      <c r="O672" s="4"/>
      <c r="P672" s="4"/>
      <c r="Q672" s="4"/>
      <c r="R672" s="4"/>
      <c r="S672" s="4"/>
      <c r="T672" s="4"/>
      <c r="U672" s="4"/>
      <c r="V672" s="4"/>
      <c r="W672" s="4"/>
      <c r="X672" s="4"/>
      <c r="Y672" s="4"/>
      <c r="Z672" s="4"/>
      <c r="AA672" s="4"/>
      <c r="AB672" s="4"/>
      <c r="AC672" s="4"/>
      <c r="AD672" s="4"/>
      <c r="AE672" s="4"/>
    </row>
    <row r="673">
      <c r="A673" s="4"/>
      <c r="B673" s="4"/>
      <c r="C673" s="4"/>
      <c r="D673" s="4"/>
      <c r="E673" s="4"/>
      <c r="F673" s="4"/>
      <c r="G673" s="118"/>
      <c r="H673" s="118"/>
      <c r="I673" s="118"/>
      <c r="J673" s="325"/>
      <c r="K673" s="4"/>
      <c r="L673" s="4"/>
      <c r="M673" s="4"/>
      <c r="N673" s="4"/>
      <c r="O673" s="4"/>
      <c r="P673" s="4"/>
      <c r="Q673" s="4"/>
      <c r="R673" s="4"/>
      <c r="S673" s="4"/>
      <c r="T673" s="4"/>
      <c r="U673" s="4"/>
      <c r="V673" s="4"/>
      <c r="W673" s="4"/>
      <c r="X673" s="4"/>
      <c r="Y673" s="4"/>
      <c r="Z673" s="4"/>
      <c r="AA673" s="4"/>
      <c r="AB673" s="4"/>
      <c r="AC673" s="4"/>
      <c r="AD673" s="4"/>
      <c r="AE673" s="4"/>
    </row>
    <row r="674">
      <c r="A674" s="4"/>
      <c r="B674" s="4"/>
      <c r="C674" s="4"/>
      <c r="D674" s="4"/>
      <c r="E674" s="4"/>
      <c r="F674" s="4"/>
      <c r="G674" s="118"/>
      <c r="H674" s="118"/>
      <c r="I674" s="118"/>
      <c r="J674" s="325"/>
      <c r="K674" s="4"/>
      <c r="L674" s="4"/>
      <c r="M674" s="4"/>
      <c r="N674" s="4"/>
      <c r="O674" s="4"/>
      <c r="P674" s="4"/>
      <c r="Q674" s="4"/>
      <c r="R674" s="4"/>
      <c r="S674" s="4"/>
      <c r="T674" s="4"/>
      <c r="U674" s="4"/>
      <c r="V674" s="4"/>
      <c r="W674" s="4"/>
      <c r="X674" s="4"/>
      <c r="Y674" s="4"/>
      <c r="Z674" s="4"/>
      <c r="AA674" s="4"/>
      <c r="AB674" s="4"/>
      <c r="AC674" s="4"/>
      <c r="AD674" s="4"/>
      <c r="AE674" s="4"/>
    </row>
    <row r="675">
      <c r="A675" s="4"/>
      <c r="B675" s="4"/>
      <c r="C675" s="4"/>
      <c r="D675" s="4"/>
      <c r="E675" s="4"/>
      <c r="F675" s="4"/>
      <c r="G675" s="118"/>
      <c r="H675" s="118"/>
      <c r="I675" s="118"/>
      <c r="J675" s="325"/>
      <c r="K675" s="4"/>
      <c r="L675" s="4"/>
      <c r="M675" s="4"/>
      <c r="N675" s="4"/>
      <c r="O675" s="4"/>
      <c r="P675" s="4"/>
      <c r="Q675" s="4"/>
      <c r="R675" s="4"/>
      <c r="S675" s="4"/>
      <c r="T675" s="4"/>
      <c r="U675" s="4"/>
      <c r="V675" s="4"/>
      <c r="W675" s="4"/>
      <c r="X675" s="4"/>
      <c r="Y675" s="4"/>
      <c r="Z675" s="4"/>
      <c r="AA675" s="4"/>
      <c r="AB675" s="4"/>
      <c r="AC675" s="4"/>
      <c r="AD675" s="4"/>
      <c r="AE675" s="4"/>
    </row>
    <row r="676">
      <c r="A676" s="4"/>
      <c r="B676" s="4"/>
      <c r="C676" s="4"/>
      <c r="D676" s="4"/>
      <c r="E676" s="4"/>
      <c r="F676" s="4"/>
      <c r="G676" s="118"/>
      <c r="H676" s="118"/>
      <c r="I676" s="118"/>
      <c r="J676" s="325"/>
      <c r="K676" s="4"/>
      <c r="L676" s="4"/>
      <c r="M676" s="4"/>
      <c r="N676" s="4"/>
      <c r="O676" s="4"/>
      <c r="P676" s="4"/>
      <c r="Q676" s="4"/>
      <c r="R676" s="4"/>
      <c r="S676" s="4"/>
      <c r="T676" s="4"/>
      <c r="U676" s="4"/>
      <c r="V676" s="4"/>
      <c r="W676" s="4"/>
      <c r="X676" s="4"/>
      <c r="Y676" s="4"/>
      <c r="Z676" s="4"/>
      <c r="AA676" s="4"/>
      <c r="AB676" s="4"/>
      <c r="AC676" s="4"/>
      <c r="AD676" s="4"/>
      <c r="AE676" s="4"/>
    </row>
    <row r="677">
      <c r="A677" s="4"/>
      <c r="B677" s="4"/>
      <c r="C677" s="4"/>
      <c r="D677" s="4"/>
      <c r="E677" s="4"/>
      <c r="F677" s="4"/>
      <c r="G677" s="118"/>
      <c r="H677" s="118"/>
      <c r="I677" s="118"/>
      <c r="J677" s="325"/>
      <c r="K677" s="4"/>
      <c r="L677" s="4"/>
      <c r="M677" s="4"/>
      <c r="N677" s="4"/>
      <c r="O677" s="4"/>
      <c r="P677" s="4"/>
      <c r="Q677" s="4"/>
      <c r="R677" s="4"/>
      <c r="S677" s="4"/>
      <c r="T677" s="4"/>
      <c r="U677" s="4"/>
      <c r="V677" s="4"/>
      <c r="W677" s="4"/>
      <c r="X677" s="4"/>
      <c r="Y677" s="4"/>
      <c r="Z677" s="4"/>
      <c r="AA677" s="4"/>
      <c r="AB677" s="4"/>
      <c r="AC677" s="4"/>
      <c r="AD677" s="4"/>
      <c r="AE677" s="4"/>
    </row>
    <row r="678">
      <c r="A678" s="4"/>
      <c r="B678" s="4"/>
      <c r="C678" s="4"/>
      <c r="D678" s="4"/>
      <c r="E678" s="4"/>
      <c r="F678" s="4"/>
      <c r="G678" s="118"/>
      <c r="H678" s="118"/>
      <c r="I678" s="118"/>
      <c r="J678" s="325"/>
      <c r="K678" s="4"/>
      <c r="L678" s="4"/>
      <c r="M678" s="4"/>
      <c r="N678" s="4"/>
      <c r="O678" s="4"/>
      <c r="P678" s="4"/>
      <c r="Q678" s="4"/>
      <c r="R678" s="4"/>
      <c r="S678" s="4"/>
      <c r="T678" s="4"/>
      <c r="U678" s="4"/>
      <c r="V678" s="4"/>
      <c r="W678" s="4"/>
      <c r="X678" s="4"/>
      <c r="Y678" s="4"/>
      <c r="Z678" s="4"/>
      <c r="AA678" s="4"/>
      <c r="AB678" s="4"/>
      <c r="AC678" s="4"/>
      <c r="AD678" s="4"/>
      <c r="AE678" s="4"/>
    </row>
    <row r="679">
      <c r="A679" s="4"/>
      <c r="B679" s="4"/>
      <c r="C679" s="4"/>
      <c r="D679" s="4"/>
      <c r="E679" s="4"/>
      <c r="F679" s="4"/>
      <c r="G679" s="118"/>
      <c r="H679" s="118"/>
      <c r="I679" s="118"/>
      <c r="J679" s="325"/>
      <c r="K679" s="4"/>
      <c r="L679" s="4"/>
      <c r="M679" s="4"/>
      <c r="N679" s="4"/>
      <c r="O679" s="4"/>
      <c r="P679" s="4"/>
      <c r="Q679" s="4"/>
      <c r="R679" s="4"/>
      <c r="S679" s="4"/>
      <c r="T679" s="4"/>
      <c r="U679" s="4"/>
      <c r="V679" s="4"/>
      <c r="W679" s="4"/>
      <c r="X679" s="4"/>
      <c r="Y679" s="4"/>
      <c r="Z679" s="4"/>
      <c r="AA679" s="4"/>
      <c r="AB679" s="4"/>
      <c r="AC679" s="4"/>
      <c r="AD679" s="4"/>
      <c r="AE679" s="4"/>
    </row>
    <row r="680">
      <c r="A680" s="4"/>
      <c r="B680" s="4"/>
      <c r="C680" s="4"/>
      <c r="D680" s="4"/>
      <c r="E680" s="4"/>
      <c r="F680" s="4"/>
      <c r="G680" s="118"/>
      <c r="H680" s="118"/>
      <c r="I680" s="118"/>
      <c r="J680" s="325"/>
      <c r="K680" s="4"/>
      <c r="L680" s="4"/>
      <c r="M680" s="4"/>
      <c r="N680" s="4"/>
      <c r="O680" s="4"/>
      <c r="P680" s="4"/>
      <c r="Q680" s="4"/>
      <c r="R680" s="4"/>
      <c r="S680" s="4"/>
      <c r="T680" s="4"/>
      <c r="U680" s="4"/>
      <c r="V680" s="4"/>
      <c r="W680" s="4"/>
      <c r="X680" s="4"/>
      <c r="Y680" s="4"/>
      <c r="Z680" s="4"/>
      <c r="AA680" s="4"/>
      <c r="AB680" s="4"/>
      <c r="AC680" s="4"/>
      <c r="AD680" s="4"/>
      <c r="AE680" s="4"/>
    </row>
    <row r="681">
      <c r="A681" s="4"/>
      <c r="B681" s="4"/>
      <c r="C681" s="4"/>
      <c r="D681" s="4"/>
      <c r="E681" s="4"/>
      <c r="F681" s="4"/>
      <c r="G681" s="118"/>
      <c r="H681" s="118"/>
      <c r="I681" s="118"/>
      <c r="J681" s="325"/>
      <c r="K681" s="4"/>
      <c r="L681" s="4"/>
      <c r="M681" s="4"/>
      <c r="N681" s="4"/>
      <c r="O681" s="4"/>
      <c r="P681" s="4"/>
      <c r="Q681" s="4"/>
      <c r="R681" s="4"/>
      <c r="S681" s="4"/>
      <c r="T681" s="4"/>
      <c r="U681" s="4"/>
      <c r="V681" s="4"/>
      <c r="W681" s="4"/>
      <c r="X681" s="4"/>
      <c r="Y681" s="4"/>
      <c r="Z681" s="4"/>
      <c r="AA681" s="4"/>
      <c r="AB681" s="4"/>
      <c r="AC681" s="4"/>
      <c r="AD681" s="4"/>
      <c r="AE681" s="4"/>
    </row>
    <row r="682">
      <c r="A682" s="4"/>
      <c r="B682" s="4"/>
      <c r="C682" s="4"/>
      <c r="D682" s="4"/>
      <c r="E682" s="4"/>
      <c r="F682" s="4"/>
      <c r="G682" s="118"/>
      <c r="H682" s="118"/>
      <c r="I682" s="118"/>
      <c r="J682" s="325"/>
      <c r="K682" s="4"/>
      <c r="L682" s="4"/>
      <c r="M682" s="4"/>
      <c r="N682" s="4"/>
      <c r="O682" s="4"/>
      <c r="P682" s="4"/>
      <c r="Q682" s="4"/>
      <c r="R682" s="4"/>
      <c r="S682" s="4"/>
      <c r="T682" s="4"/>
      <c r="U682" s="4"/>
      <c r="V682" s="4"/>
      <c r="W682" s="4"/>
      <c r="X682" s="4"/>
      <c r="Y682" s="4"/>
      <c r="Z682" s="4"/>
      <c r="AA682" s="4"/>
      <c r="AB682" s="4"/>
      <c r="AC682" s="4"/>
      <c r="AD682" s="4"/>
      <c r="AE682" s="4"/>
    </row>
    <row r="683">
      <c r="A683" s="4"/>
      <c r="B683" s="4"/>
      <c r="C683" s="4"/>
      <c r="D683" s="4"/>
      <c r="E683" s="4"/>
      <c r="F683" s="4"/>
      <c r="G683" s="118"/>
      <c r="H683" s="118"/>
      <c r="I683" s="118"/>
      <c r="J683" s="325"/>
      <c r="K683" s="4"/>
      <c r="L683" s="4"/>
      <c r="M683" s="4"/>
      <c r="N683" s="4"/>
      <c r="O683" s="4"/>
      <c r="P683" s="4"/>
      <c r="Q683" s="4"/>
      <c r="R683" s="4"/>
      <c r="S683" s="4"/>
      <c r="T683" s="4"/>
      <c r="U683" s="4"/>
      <c r="V683" s="4"/>
      <c r="W683" s="4"/>
      <c r="X683" s="4"/>
      <c r="Y683" s="4"/>
      <c r="Z683" s="4"/>
      <c r="AA683" s="4"/>
      <c r="AB683" s="4"/>
      <c r="AC683" s="4"/>
      <c r="AD683" s="4"/>
      <c r="AE683" s="4"/>
    </row>
    <row r="684">
      <c r="A684" s="4"/>
      <c r="B684" s="4"/>
      <c r="C684" s="4"/>
      <c r="D684" s="4"/>
      <c r="E684" s="4"/>
      <c r="F684" s="4"/>
      <c r="G684" s="118"/>
      <c r="H684" s="118"/>
      <c r="I684" s="118"/>
      <c r="J684" s="325"/>
      <c r="K684" s="4"/>
      <c r="L684" s="4"/>
      <c r="M684" s="4"/>
      <c r="N684" s="4"/>
      <c r="O684" s="4"/>
      <c r="P684" s="4"/>
      <c r="Q684" s="4"/>
      <c r="R684" s="4"/>
      <c r="S684" s="4"/>
      <c r="T684" s="4"/>
      <c r="U684" s="4"/>
      <c r="V684" s="4"/>
      <c r="W684" s="4"/>
      <c r="X684" s="4"/>
      <c r="Y684" s="4"/>
      <c r="Z684" s="4"/>
      <c r="AA684" s="4"/>
      <c r="AB684" s="4"/>
      <c r="AC684" s="4"/>
      <c r="AD684" s="4"/>
      <c r="AE684" s="4"/>
    </row>
    <row r="685">
      <c r="A685" s="4"/>
      <c r="B685" s="4"/>
      <c r="C685" s="4"/>
      <c r="D685" s="4"/>
      <c r="E685" s="4"/>
      <c r="F685" s="4"/>
      <c r="G685" s="118"/>
      <c r="H685" s="118"/>
      <c r="I685" s="118"/>
      <c r="J685" s="325"/>
      <c r="K685" s="4"/>
      <c r="L685" s="4"/>
      <c r="M685" s="4"/>
      <c r="N685" s="4"/>
      <c r="O685" s="4"/>
      <c r="P685" s="4"/>
      <c r="Q685" s="4"/>
      <c r="R685" s="4"/>
      <c r="S685" s="4"/>
      <c r="T685" s="4"/>
      <c r="U685" s="4"/>
      <c r="V685" s="4"/>
      <c r="W685" s="4"/>
      <c r="X685" s="4"/>
      <c r="Y685" s="4"/>
      <c r="Z685" s="4"/>
      <c r="AA685" s="4"/>
      <c r="AB685" s="4"/>
      <c r="AC685" s="4"/>
      <c r="AD685" s="4"/>
      <c r="AE685" s="4"/>
    </row>
    <row r="686">
      <c r="A686" s="4"/>
      <c r="B686" s="4"/>
      <c r="C686" s="4"/>
      <c r="D686" s="4"/>
      <c r="E686" s="4"/>
      <c r="F686" s="4"/>
      <c r="G686" s="118"/>
      <c r="H686" s="118"/>
      <c r="I686" s="118"/>
      <c r="J686" s="325"/>
      <c r="K686" s="4"/>
      <c r="L686" s="4"/>
      <c r="M686" s="4"/>
      <c r="N686" s="4"/>
      <c r="O686" s="4"/>
      <c r="P686" s="4"/>
      <c r="Q686" s="4"/>
      <c r="R686" s="4"/>
      <c r="S686" s="4"/>
      <c r="T686" s="4"/>
      <c r="U686" s="4"/>
      <c r="V686" s="4"/>
      <c r="W686" s="4"/>
      <c r="X686" s="4"/>
      <c r="Y686" s="4"/>
      <c r="Z686" s="4"/>
      <c r="AA686" s="4"/>
      <c r="AB686" s="4"/>
      <c r="AC686" s="4"/>
      <c r="AD686" s="4"/>
      <c r="AE686" s="4"/>
    </row>
    <row r="687">
      <c r="A687" s="4"/>
      <c r="B687" s="4"/>
      <c r="C687" s="4"/>
      <c r="D687" s="4"/>
      <c r="E687" s="4"/>
      <c r="F687" s="4"/>
      <c r="G687" s="118"/>
      <c r="H687" s="118"/>
      <c r="I687" s="118"/>
      <c r="J687" s="325"/>
      <c r="K687" s="4"/>
      <c r="L687" s="4"/>
      <c r="M687" s="4"/>
      <c r="N687" s="4"/>
      <c r="O687" s="4"/>
      <c r="P687" s="4"/>
      <c r="Q687" s="4"/>
      <c r="R687" s="4"/>
      <c r="S687" s="4"/>
      <c r="T687" s="4"/>
      <c r="U687" s="4"/>
      <c r="V687" s="4"/>
      <c r="W687" s="4"/>
      <c r="X687" s="4"/>
      <c r="Y687" s="4"/>
      <c r="Z687" s="4"/>
      <c r="AA687" s="4"/>
      <c r="AB687" s="4"/>
      <c r="AC687" s="4"/>
      <c r="AD687" s="4"/>
      <c r="AE687" s="4"/>
    </row>
    <row r="688">
      <c r="A688" s="4"/>
      <c r="B688" s="4"/>
      <c r="C688" s="4"/>
      <c r="D688" s="4"/>
      <c r="E688" s="4"/>
      <c r="F688" s="4"/>
      <c r="G688" s="118"/>
      <c r="H688" s="118"/>
      <c r="I688" s="118"/>
      <c r="J688" s="325"/>
      <c r="K688" s="4"/>
      <c r="L688" s="4"/>
      <c r="M688" s="4"/>
      <c r="N688" s="4"/>
      <c r="O688" s="4"/>
      <c r="P688" s="4"/>
      <c r="Q688" s="4"/>
      <c r="R688" s="4"/>
      <c r="S688" s="4"/>
      <c r="T688" s="4"/>
      <c r="U688" s="4"/>
      <c r="V688" s="4"/>
      <c r="W688" s="4"/>
      <c r="X688" s="4"/>
      <c r="Y688" s="4"/>
      <c r="Z688" s="4"/>
      <c r="AA688" s="4"/>
      <c r="AB688" s="4"/>
      <c r="AC688" s="4"/>
      <c r="AD688" s="4"/>
      <c r="AE688" s="4"/>
    </row>
    <row r="689">
      <c r="A689" s="4"/>
      <c r="B689" s="4"/>
      <c r="C689" s="4"/>
      <c r="D689" s="4"/>
      <c r="E689" s="4"/>
      <c r="F689" s="4"/>
      <c r="G689" s="118"/>
      <c r="H689" s="118"/>
      <c r="I689" s="118"/>
      <c r="J689" s="325"/>
      <c r="K689" s="4"/>
      <c r="L689" s="4"/>
      <c r="M689" s="4"/>
      <c r="N689" s="4"/>
      <c r="O689" s="4"/>
      <c r="P689" s="4"/>
      <c r="Q689" s="4"/>
      <c r="R689" s="4"/>
      <c r="S689" s="4"/>
      <c r="T689" s="4"/>
      <c r="U689" s="4"/>
      <c r="V689" s="4"/>
      <c r="W689" s="4"/>
      <c r="X689" s="4"/>
      <c r="Y689" s="4"/>
      <c r="Z689" s="4"/>
      <c r="AA689" s="4"/>
      <c r="AB689" s="4"/>
      <c r="AC689" s="4"/>
      <c r="AD689" s="4"/>
      <c r="AE689" s="4"/>
    </row>
    <row r="690">
      <c r="A690" s="4"/>
      <c r="B690" s="4"/>
      <c r="C690" s="4"/>
      <c r="D690" s="4"/>
      <c r="E690" s="4"/>
      <c r="F690" s="4"/>
      <c r="G690" s="118"/>
      <c r="H690" s="118"/>
      <c r="I690" s="118"/>
      <c r="J690" s="325"/>
      <c r="K690" s="4"/>
      <c r="L690" s="4"/>
      <c r="M690" s="4"/>
      <c r="N690" s="4"/>
      <c r="O690" s="4"/>
      <c r="P690" s="4"/>
      <c r="Q690" s="4"/>
      <c r="R690" s="4"/>
      <c r="S690" s="4"/>
      <c r="T690" s="4"/>
      <c r="U690" s="4"/>
      <c r="V690" s="4"/>
      <c r="W690" s="4"/>
      <c r="X690" s="4"/>
      <c r="Y690" s="4"/>
      <c r="Z690" s="4"/>
      <c r="AA690" s="4"/>
      <c r="AB690" s="4"/>
      <c r="AC690" s="4"/>
      <c r="AD690" s="4"/>
      <c r="AE690" s="4"/>
    </row>
    <row r="691">
      <c r="A691" s="4"/>
      <c r="B691" s="4"/>
      <c r="C691" s="4"/>
      <c r="D691" s="4"/>
      <c r="E691" s="4"/>
      <c r="F691" s="4"/>
      <c r="G691" s="118"/>
      <c r="H691" s="118"/>
      <c r="I691" s="118"/>
      <c r="J691" s="325"/>
      <c r="K691" s="4"/>
      <c r="L691" s="4"/>
      <c r="M691" s="4"/>
      <c r="N691" s="4"/>
      <c r="O691" s="4"/>
      <c r="P691" s="4"/>
      <c r="Q691" s="4"/>
      <c r="R691" s="4"/>
      <c r="S691" s="4"/>
      <c r="T691" s="4"/>
      <c r="U691" s="4"/>
      <c r="V691" s="4"/>
      <c r="W691" s="4"/>
      <c r="X691" s="4"/>
      <c r="Y691" s="4"/>
      <c r="Z691" s="4"/>
      <c r="AA691" s="4"/>
      <c r="AB691" s="4"/>
      <c r="AC691" s="4"/>
      <c r="AD691" s="4"/>
      <c r="AE691" s="4"/>
    </row>
    <row r="692">
      <c r="A692" s="4"/>
      <c r="B692" s="4"/>
      <c r="C692" s="4"/>
      <c r="D692" s="4"/>
      <c r="E692" s="4"/>
      <c r="F692" s="4"/>
      <c r="G692" s="118"/>
      <c r="H692" s="118"/>
      <c r="I692" s="118"/>
      <c r="J692" s="325"/>
      <c r="K692" s="4"/>
      <c r="L692" s="4"/>
      <c r="M692" s="4"/>
      <c r="N692" s="4"/>
      <c r="O692" s="4"/>
      <c r="P692" s="4"/>
      <c r="Q692" s="4"/>
      <c r="R692" s="4"/>
      <c r="S692" s="4"/>
      <c r="T692" s="4"/>
      <c r="U692" s="4"/>
      <c r="V692" s="4"/>
      <c r="W692" s="4"/>
      <c r="X692" s="4"/>
      <c r="Y692" s="4"/>
      <c r="Z692" s="4"/>
      <c r="AA692" s="4"/>
      <c r="AB692" s="4"/>
      <c r="AC692" s="4"/>
      <c r="AD692" s="4"/>
      <c r="AE692" s="4"/>
    </row>
    <row r="693">
      <c r="A693" s="4"/>
      <c r="B693" s="4"/>
      <c r="C693" s="4"/>
      <c r="D693" s="4"/>
      <c r="E693" s="4"/>
      <c r="F693" s="4"/>
      <c r="G693" s="118"/>
      <c r="H693" s="118"/>
      <c r="I693" s="118"/>
      <c r="J693" s="325"/>
      <c r="K693" s="4"/>
      <c r="L693" s="4"/>
      <c r="M693" s="4"/>
      <c r="N693" s="4"/>
      <c r="O693" s="4"/>
      <c r="P693" s="4"/>
      <c r="Q693" s="4"/>
      <c r="R693" s="4"/>
      <c r="S693" s="4"/>
      <c r="T693" s="4"/>
      <c r="U693" s="4"/>
      <c r="V693" s="4"/>
      <c r="W693" s="4"/>
      <c r="X693" s="4"/>
      <c r="Y693" s="4"/>
      <c r="Z693" s="4"/>
      <c r="AA693" s="4"/>
      <c r="AB693" s="4"/>
      <c r="AC693" s="4"/>
      <c r="AD693" s="4"/>
      <c r="AE693" s="4"/>
    </row>
    <row r="694">
      <c r="A694" s="4"/>
      <c r="B694" s="4"/>
      <c r="C694" s="4"/>
      <c r="D694" s="4"/>
      <c r="E694" s="4"/>
      <c r="F694" s="4"/>
      <c r="G694" s="118"/>
      <c r="H694" s="118"/>
      <c r="I694" s="118"/>
      <c r="J694" s="325"/>
      <c r="K694" s="4"/>
      <c r="L694" s="4"/>
      <c r="M694" s="4"/>
      <c r="N694" s="4"/>
      <c r="O694" s="4"/>
      <c r="P694" s="4"/>
      <c r="Q694" s="4"/>
      <c r="R694" s="4"/>
      <c r="S694" s="4"/>
      <c r="T694" s="4"/>
      <c r="U694" s="4"/>
      <c r="V694" s="4"/>
      <c r="W694" s="4"/>
      <c r="X694" s="4"/>
      <c r="Y694" s="4"/>
      <c r="Z694" s="4"/>
      <c r="AA694" s="4"/>
      <c r="AB694" s="4"/>
      <c r="AC694" s="4"/>
      <c r="AD694" s="4"/>
      <c r="AE694" s="4"/>
    </row>
    <row r="695">
      <c r="A695" s="4"/>
      <c r="B695" s="4"/>
      <c r="C695" s="4"/>
      <c r="D695" s="4"/>
      <c r="E695" s="4"/>
      <c r="F695" s="4"/>
      <c r="G695" s="118"/>
      <c r="H695" s="118"/>
      <c r="I695" s="118"/>
      <c r="J695" s="325"/>
      <c r="K695" s="4"/>
      <c r="L695" s="4"/>
      <c r="M695" s="4"/>
      <c r="N695" s="4"/>
      <c r="O695" s="4"/>
      <c r="P695" s="4"/>
      <c r="Q695" s="4"/>
      <c r="R695" s="4"/>
      <c r="S695" s="4"/>
      <c r="T695" s="4"/>
      <c r="U695" s="4"/>
      <c r="V695" s="4"/>
      <c r="W695" s="4"/>
      <c r="X695" s="4"/>
      <c r="Y695" s="4"/>
      <c r="Z695" s="4"/>
      <c r="AA695" s="4"/>
      <c r="AB695" s="4"/>
      <c r="AC695" s="4"/>
      <c r="AD695" s="4"/>
      <c r="AE695" s="4"/>
    </row>
    <row r="696">
      <c r="A696" s="4"/>
      <c r="B696" s="4"/>
      <c r="C696" s="4"/>
      <c r="D696" s="4"/>
      <c r="E696" s="4"/>
      <c r="F696" s="4"/>
      <c r="G696" s="118"/>
      <c r="H696" s="118"/>
      <c r="I696" s="118"/>
      <c r="J696" s="325"/>
      <c r="K696" s="4"/>
      <c r="L696" s="4"/>
      <c r="M696" s="4"/>
      <c r="N696" s="4"/>
      <c r="O696" s="4"/>
      <c r="P696" s="4"/>
      <c r="Q696" s="4"/>
      <c r="R696" s="4"/>
      <c r="S696" s="4"/>
      <c r="T696" s="4"/>
      <c r="U696" s="4"/>
      <c r="V696" s="4"/>
      <c r="W696" s="4"/>
      <c r="X696" s="4"/>
      <c r="Y696" s="4"/>
      <c r="Z696" s="4"/>
      <c r="AA696" s="4"/>
      <c r="AB696" s="4"/>
      <c r="AC696" s="4"/>
      <c r="AD696" s="4"/>
      <c r="AE696" s="4"/>
    </row>
    <row r="697">
      <c r="A697" s="4"/>
      <c r="B697" s="4"/>
      <c r="C697" s="4"/>
      <c r="D697" s="4"/>
      <c r="E697" s="4"/>
      <c r="F697" s="4"/>
      <c r="G697" s="118"/>
      <c r="H697" s="118"/>
      <c r="I697" s="118"/>
      <c r="J697" s="325"/>
      <c r="K697" s="4"/>
      <c r="L697" s="4"/>
      <c r="M697" s="4"/>
      <c r="N697" s="4"/>
      <c r="O697" s="4"/>
      <c r="P697" s="4"/>
      <c r="Q697" s="4"/>
      <c r="R697" s="4"/>
      <c r="S697" s="4"/>
      <c r="T697" s="4"/>
      <c r="U697" s="4"/>
      <c r="V697" s="4"/>
      <c r="W697" s="4"/>
      <c r="X697" s="4"/>
      <c r="Y697" s="4"/>
      <c r="Z697" s="4"/>
      <c r="AA697" s="4"/>
      <c r="AB697" s="4"/>
      <c r="AC697" s="4"/>
      <c r="AD697" s="4"/>
      <c r="AE697" s="4"/>
    </row>
    <row r="698">
      <c r="A698" s="4"/>
      <c r="B698" s="4"/>
      <c r="C698" s="4"/>
      <c r="D698" s="4"/>
      <c r="E698" s="4"/>
      <c r="F698" s="4"/>
      <c r="G698" s="118"/>
      <c r="H698" s="118"/>
      <c r="I698" s="118"/>
      <c r="J698" s="325"/>
      <c r="K698" s="4"/>
      <c r="L698" s="4"/>
      <c r="M698" s="4"/>
      <c r="N698" s="4"/>
      <c r="O698" s="4"/>
      <c r="P698" s="4"/>
      <c r="Q698" s="4"/>
      <c r="R698" s="4"/>
      <c r="S698" s="4"/>
      <c r="T698" s="4"/>
      <c r="U698" s="4"/>
      <c r="V698" s="4"/>
      <c r="W698" s="4"/>
      <c r="X698" s="4"/>
      <c r="Y698" s="4"/>
      <c r="Z698" s="4"/>
      <c r="AA698" s="4"/>
      <c r="AB698" s="4"/>
      <c r="AC698" s="4"/>
      <c r="AD698" s="4"/>
      <c r="AE698" s="4"/>
    </row>
    <row r="699">
      <c r="A699" s="4"/>
      <c r="B699" s="4"/>
      <c r="C699" s="4"/>
      <c r="D699" s="4"/>
      <c r="E699" s="4"/>
      <c r="F699" s="4"/>
      <c r="G699" s="118"/>
      <c r="H699" s="118"/>
      <c r="I699" s="118"/>
      <c r="J699" s="325"/>
      <c r="K699" s="4"/>
      <c r="L699" s="4"/>
      <c r="M699" s="4"/>
      <c r="N699" s="4"/>
      <c r="O699" s="4"/>
      <c r="P699" s="4"/>
      <c r="Q699" s="4"/>
      <c r="R699" s="4"/>
      <c r="S699" s="4"/>
      <c r="T699" s="4"/>
      <c r="U699" s="4"/>
      <c r="V699" s="4"/>
      <c r="W699" s="4"/>
      <c r="X699" s="4"/>
      <c r="Y699" s="4"/>
      <c r="Z699" s="4"/>
      <c r="AA699" s="4"/>
      <c r="AB699" s="4"/>
      <c r="AC699" s="4"/>
      <c r="AD699" s="4"/>
      <c r="AE699" s="4"/>
    </row>
    <row r="700">
      <c r="A700" s="4"/>
      <c r="B700" s="4"/>
      <c r="C700" s="4"/>
      <c r="D700" s="4"/>
      <c r="E700" s="4"/>
      <c r="F700" s="4"/>
      <c r="G700" s="118"/>
      <c r="H700" s="118"/>
      <c r="I700" s="118"/>
      <c r="J700" s="325"/>
      <c r="K700" s="4"/>
      <c r="L700" s="4"/>
      <c r="M700" s="4"/>
      <c r="N700" s="4"/>
      <c r="O700" s="4"/>
      <c r="P700" s="4"/>
      <c r="Q700" s="4"/>
      <c r="R700" s="4"/>
      <c r="S700" s="4"/>
      <c r="T700" s="4"/>
      <c r="U700" s="4"/>
      <c r="V700" s="4"/>
      <c r="W700" s="4"/>
      <c r="X700" s="4"/>
      <c r="Y700" s="4"/>
      <c r="Z700" s="4"/>
      <c r="AA700" s="4"/>
      <c r="AB700" s="4"/>
      <c r="AC700" s="4"/>
      <c r="AD700" s="4"/>
      <c r="AE700" s="4"/>
    </row>
    <row r="701">
      <c r="A701" s="4"/>
      <c r="B701" s="4"/>
      <c r="C701" s="4"/>
      <c r="D701" s="4"/>
      <c r="E701" s="4"/>
      <c r="F701" s="4"/>
      <c r="G701" s="118"/>
      <c r="H701" s="118"/>
      <c r="I701" s="118"/>
      <c r="J701" s="325"/>
      <c r="K701" s="4"/>
      <c r="L701" s="4"/>
      <c r="M701" s="4"/>
      <c r="N701" s="4"/>
      <c r="O701" s="4"/>
      <c r="P701" s="4"/>
      <c r="Q701" s="4"/>
      <c r="R701" s="4"/>
      <c r="S701" s="4"/>
      <c r="T701" s="4"/>
      <c r="U701" s="4"/>
      <c r="V701" s="4"/>
      <c r="W701" s="4"/>
      <c r="X701" s="4"/>
      <c r="Y701" s="4"/>
      <c r="Z701" s="4"/>
      <c r="AA701" s="4"/>
      <c r="AB701" s="4"/>
      <c r="AC701" s="4"/>
      <c r="AD701" s="4"/>
      <c r="AE701" s="4"/>
    </row>
    <row r="702">
      <c r="A702" s="4"/>
      <c r="B702" s="4"/>
      <c r="C702" s="4"/>
      <c r="D702" s="4"/>
      <c r="E702" s="4"/>
      <c r="F702" s="4"/>
      <c r="G702" s="118"/>
      <c r="H702" s="118"/>
      <c r="I702" s="118"/>
      <c r="J702" s="325"/>
      <c r="K702" s="4"/>
      <c r="L702" s="4"/>
      <c r="M702" s="4"/>
      <c r="N702" s="4"/>
      <c r="O702" s="4"/>
      <c r="P702" s="4"/>
      <c r="Q702" s="4"/>
      <c r="R702" s="4"/>
      <c r="S702" s="4"/>
      <c r="T702" s="4"/>
      <c r="U702" s="4"/>
      <c r="V702" s="4"/>
      <c r="W702" s="4"/>
      <c r="X702" s="4"/>
      <c r="Y702" s="4"/>
      <c r="Z702" s="4"/>
      <c r="AA702" s="4"/>
      <c r="AB702" s="4"/>
      <c r="AC702" s="4"/>
      <c r="AD702" s="4"/>
      <c r="AE702" s="4"/>
    </row>
    <row r="703">
      <c r="A703" s="4"/>
      <c r="B703" s="4"/>
      <c r="C703" s="4"/>
      <c r="D703" s="4"/>
      <c r="E703" s="4"/>
      <c r="F703" s="4"/>
      <c r="G703" s="118"/>
      <c r="H703" s="118"/>
      <c r="I703" s="118"/>
      <c r="J703" s="325"/>
      <c r="K703" s="4"/>
      <c r="L703" s="4"/>
      <c r="M703" s="4"/>
      <c r="N703" s="4"/>
      <c r="O703" s="4"/>
      <c r="P703" s="4"/>
      <c r="Q703" s="4"/>
      <c r="R703" s="4"/>
      <c r="S703" s="4"/>
      <c r="T703" s="4"/>
      <c r="U703" s="4"/>
      <c r="V703" s="4"/>
      <c r="W703" s="4"/>
      <c r="X703" s="4"/>
      <c r="Y703" s="4"/>
      <c r="Z703" s="4"/>
      <c r="AA703" s="4"/>
      <c r="AB703" s="4"/>
      <c r="AC703" s="4"/>
      <c r="AD703" s="4"/>
      <c r="AE703" s="4"/>
    </row>
    <row r="704">
      <c r="A704" s="4"/>
      <c r="B704" s="4"/>
      <c r="C704" s="4"/>
      <c r="D704" s="4"/>
      <c r="E704" s="4"/>
      <c r="F704" s="4"/>
      <c r="G704" s="118"/>
      <c r="H704" s="118"/>
      <c r="I704" s="118"/>
      <c r="J704" s="325"/>
      <c r="K704" s="4"/>
      <c r="L704" s="4"/>
      <c r="M704" s="4"/>
      <c r="N704" s="4"/>
      <c r="O704" s="4"/>
      <c r="P704" s="4"/>
      <c r="Q704" s="4"/>
      <c r="R704" s="4"/>
      <c r="S704" s="4"/>
      <c r="T704" s="4"/>
      <c r="U704" s="4"/>
      <c r="V704" s="4"/>
      <c r="W704" s="4"/>
      <c r="X704" s="4"/>
      <c r="Y704" s="4"/>
      <c r="Z704" s="4"/>
      <c r="AA704" s="4"/>
      <c r="AB704" s="4"/>
      <c r="AC704" s="4"/>
      <c r="AD704" s="4"/>
      <c r="AE704" s="4"/>
    </row>
    <row r="705">
      <c r="A705" s="4"/>
      <c r="B705" s="4"/>
      <c r="C705" s="4"/>
      <c r="D705" s="4"/>
      <c r="E705" s="4"/>
      <c r="F705" s="4"/>
      <c r="G705" s="118"/>
      <c r="H705" s="118"/>
      <c r="I705" s="118"/>
      <c r="J705" s="325"/>
      <c r="K705" s="4"/>
      <c r="L705" s="4"/>
      <c r="M705" s="4"/>
      <c r="N705" s="4"/>
      <c r="O705" s="4"/>
      <c r="P705" s="4"/>
      <c r="Q705" s="4"/>
      <c r="R705" s="4"/>
      <c r="S705" s="4"/>
      <c r="T705" s="4"/>
      <c r="U705" s="4"/>
      <c r="V705" s="4"/>
      <c r="W705" s="4"/>
      <c r="X705" s="4"/>
      <c r="Y705" s="4"/>
      <c r="Z705" s="4"/>
      <c r="AA705" s="4"/>
      <c r="AB705" s="4"/>
      <c r="AC705" s="4"/>
      <c r="AD705" s="4"/>
      <c r="AE705" s="4"/>
    </row>
    <row r="706">
      <c r="A706" s="4"/>
      <c r="B706" s="4"/>
      <c r="C706" s="4"/>
      <c r="D706" s="4"/>
      <c r="E706" s="4"/>
      <c r="F706" s="4"/>
      <c r="G706" s="118"/>
      <c r="H706" s="118"/>
      <c r="I706" s="118"/>
      <c r="J706" s="325"/>
      <c r="K706" s="4"/>
      <c r="L706" s="4"/>
      <c r="M706" s="4"/>
      <c r="N706" s="4"/>
      <c r="O706" s="4"/>
      <c r="P706" s="4"/>
      <c r="Q706" s="4"/>
      <c r="R706" s="4"/>
      <c r="S706" s="4"/>
      <c r="T706" s="4"/>
      <c r="U706" s="4"/>
      <c r="V706" s="4"/>
      <c r="W706" s="4"/>
      <c r="X706" s="4"/>
      <c r="Y706" s="4"/>
      <c r="Z706" s="4"/>
      <c r="AA706" s="4"/>
      <c r="AB706" s="4"/>
      <c r="AC706" s="4"/>
      <c r="AD706" s="4"/>
      <c r="AE706" s="4"/>
    </row>
    <row r="707">
      <c r="A707" s="4"/>
      <c r="B707" s="4"/>
      <c r="C707" s="4"/>
      <c r="D707" s="4"/>
      <c r="E707" s="4"/>
      <c r="F707" s="4"/>
      <c r="G707" s="118"/>
      <c r="H707" s="118"/>
      <c r="I707" s="118"/>
      <c r="J707" s="325"/>
      <c r="K707" s="4"/>
      <c r="L707" s="4"/>
      <c r="M707" s="4"/>
      <c r="N707" s="4"/>
      <c r="O707" s="4"/>
      <c r="P707" s="4"/>
      <c r="Q707" s="4"/>
      <c r="R707" s="4"/>
      <c r="S707" s="4"/>
      <c r="T707" s="4"/>
      <c r="U707" s="4"/>
      <c r="V707" s="4"/>
      <c r="W707" s="4"/>
      <c r="X707" s="4"/>
      <c r="Y707" s="4"/>
      <c r="Z707" s="4"/>
      <c r="AA707" s="4"/>
      <c r="AB707" s="4"/>
      <c r="AC707" s="4"/>
      <c r="AD707" s="4"/>
      <c r="AE707" s="4"/>
    </row>
    <row r="708">
      <c r="A708" s="4"/>
      <c r="B708" s="4"/>
      <c r="C708" s="4"/>
      <c r="D708" s="4"/>
      <c r="E708" s="4"/>
      <c r="F708" s="4"/>
      <c r="G708" s="118"/>
      <c r="H708" s="118"/>
      <c r="I708" s="118"/>
      <c r="J708" s="325"/>
      <c r="K708" s="4"/>
      <c r="L708" s="4"/>
      <c r="M708" s="4"/>
      <c r="N708" s="4"/>
      <c r="O708" s="4"/>
      <c r="P708" s="4"/>
      <c r="Q708" s="4"/>
      <c r="R708" s="4"/>
      <c r="S708" s="4"/>
      <c r="T708" s="4"/>
      <c r="U708" s="4"/>
      <c r="V708" s="4"/>
      <c r="W708" s="4"/>
      <c r="X708" s="4"/>
      <c r="Y708" s="4"/>
      <c r="Z708" s="4"/>
      <c r="AA708" s="4"/>
      <c r="AB708" s="4"/>
      <c r="AC708" s="4"/>
      <c r="AD708" s="4"/>
      <c r="AE708" s="4"/>
    </row>
    <row r="709">
      <c r="A709" s="4"/>
      <c r="B709" s="4"/>
      <c r="C709" s="4"/>
      <c r="D709" s="4"/>
      <c r="E709" s="4"/>
      <c r="F709" s="4"/>
      <c r="G709" s="118"/>
      <c r="H709" s="118"/>
      <c r="I709" s="118"/>
      <c r="J709" s="325"/>
      <c r="K709" s="4"/>
      <c r="L709" s="4"/>
      <c r="M709" s="4"/>
      <c r="N709" s="4"/>
      <c r="O709" s="4"/>
      <c r="P709" s="4"/>
      <c r="Q709" s="4"/>
      <c r="R709" s="4"/>
      <c r="S709" s="4"/>
      <c r="T709" s="4"/>
      <c r="U709" s="4"/>
      <c r="V709" s="4"/>
      <c r="W709" s="4"/>
      <c r="X709" s="4"/>
      <c r="Y709" s="4"/>
      <c r="Z709" s="4"/>
      <c r="AA709" s="4"/>
      <c r="AB709" s="4"/>
      <c r="AC709" s="4"/>
      <c r="AD709" s="4"/>
      <c r="AE709" s="4"/>
    </row>
    <row r="710">
      <c r="A710" s="4"/>
      <c r="B710" s="4"/>
      <c r="C710" s="4"/>
      <c r="D710" s="4"/>
      <c r="E710" s="4"/>
      <c r="F710" s="4"/>
      <c r="G710" s="118"/>
      <c r="H710" s="118"/>
      <c r="I710" s="118"/>
      <c r="J710" s="325"/>
      <c r="K710" s="4"/>
      <c r="L710" s="4"/>
      <c r="M710" s="4"/>
      <c r="N710" s="4"/>
      <c r="O710" s="4"/>
      <c r="P710" s="4"/>
      <c r="Q710" s="4"/>
      <c r="R710" s="4"/>
      <c r="S710" s="4"/>
      <c r="T710" s="4"/>
      <c r="U710" s="4"/>
      <c r="V710" s="4"/>
      <c r="W710" s="4"/>
      <c r="X710" s="4"/>
      <c r="Y710" s="4"/>
      <c r="Z710" s="4"/>
      <c r="AA710" s="4"/>
      <c r="AB710" s="4"/>
      <c r="AC710" s="4"/>
      <c r="AD710" s="4"/>
      <c r="AE710" s="4"/>
    </row>
    <row r="711">
      <c r="A711" s="4"/>
      <c r="B711" s="4"/>
      <c r="C711" s="4"/>
      <c r="D711" s="4"/>
      <c r="E711" s="4"/>
      <c r="F711" s="4"/>
      <c r="G711" s="118"/>
      <c r="H711" s="118"/>
      <c r="I711" s="118"/>
      <c r="J711" s="325"/>
      <c r="K711" s="4"/>
      <c r="L711" s="4"/>
      <c r="M711" s="4"/>
      <c r="N711" s="4"/>
      <c r="O711" s="4"/>
      <c r="P711" s="4"/>
      <c r="Q711" s="4"/>
      <c r="R711" s="4"/>
      <c r="S711" s="4"/>
      <c r="T711" s="4"/>
      <c r="U711" s="4"/>
      <c r="V711" s="4"/>
      <c r="W711" s="4"/>
      <c r="X711" s="4"/>
      <c r="Y711" s="4"/>
      <c r="Z711" s="4"/>
      <c r="AA711" s="4"/>
      <c r="AB711" s="4"/>
      <c r="AC711" s="4"/>
      <c r="AD711" s="4"/>
      <c r="AE711" s="4"/>
    </row>
    <row r="712">
      <c r="A712" s="4"/>
      <c r="B712" s="4"/>
      <c r="C712" s="4"/>
      <c r="D712" s="4"/>
      <c r="E712" s="4"/>
      <c r="F712" s="4"/>
      <c r="G712" s="118"/>
      <c r="H712" s="118"/>
      <c r="I712" s="118"/>
      <c r="J712" s="325"/>
      <c r="K712" s="4"/>
      <c r="L712" s="4"/>
      <c r="M712" s="4"/>
      <c r="N712" s="4"/>
      <c r="O712" s="4"/>
      <c r="P712" s="4"/>
      <c r="Q712" s="4"/>
      <c r="R712" s="4"/>
      <c r="S712" s="4"/>
      <c r="T712" s="4"/>
      <c r="U712" s="4"/>
      <c r="V712" s="4"/>
      <c r="W712" s="4"/>
      <c r="X712" s="4"/>
      <c r="Y712" s="4"/>
      <c r="Z712" s="4"/>
      <c r="AA712" s="4"/>
      <c r="AB712" s="4"/>
      <c r="AC712" s="4"/>
      <c r="AD712" s="4"/>
      <c r="AE712" s="4"/>
    </row>
    <row r="713">
      <c r="A713" s="4"/>
      <c r="B713" s="4"/>
      <c r="C713" s="4"/>
      <c r="D713" s="4"/>
      <c r="E713" s="4"/>
      <c r="F713" s="4"/>
      <c r="G713" s="118"/>
      <c r="H713" s="118"/>
      <c r="I713" s="118"/>
      <c r="J713" s="325"/>
      <c r="K713" s="4"/>
      <c r="L713" s="4"/>
      <c r="M713" s="4"/>
      <c r="N713" s="4"/>
      <c r="O713" s="4"/>
      <c r="P713" s="4"/>
      <c r="Q713" s="4"/>
      <c r="R713" s="4"/>
      <c r="S713" s="4"/>
      <c r="T713" s="4"/>
      <c r="U713" s="4"/>
      <c r="V713" s="4"/>
      <c r="W713" s="4"/>
      <c r="X713" s="4"/>
      <c r="Y713" s="4"/>
      <c r="Z713" s="4"/>
      <c r="AA713" s="4"/>
      <c r="AB713" s="4"/>
      <c r="AC713" s="4"/>
      <c r="AD713" s="4"/>
      <c r="AE713" s="4"/>
    </row>
    <row r="714">
      <c r="A714" s="4"/>
      <c r="B714" s="4"/>
      <c r="C714" s="4"/>
      <c r="D714" s="4"/>
      <c r="E714" s="4"/>
      <c r="F714" s="4"/>
      <c r="G714" s="118"/>
      <c r="H714" s="118"/>
      <c r="I714" s="118"/>
      <c r="J714" s="325"/>
      <c r="K714" s="4"/>
      <c r="L714" s="4"/>
      <c r="M714" s="4"/>
      <c r="N714" s="4"/>
      <c r="O714" s="4"/>
      <c r="P714" s="4"/>
      <c r="Q714" s="4"/>
      <c r="R714" s="4"/>
      <c r="S714" s="4"/>
      <c r="T714" s="4"/>
      <c r="U714" s="4"/>
      <c r="V714" s="4"/>
      <c r="W714" s="4"/>
      <c r="X714" s="4"/>
      <c r="Y714" s="4"/>
      <c r="Z714" s="4"/>
      <c r="AA714" s="4"/>
      <c r="AB714" s="4"/>
      <c r="AC714" s="4"/>
      <c r="AD714" s="4"/>
      <c r="AE714" s="4"/>
    </row>
    <row r="715">
      <c r="A715" s="4"/>
      <c r="B715" s="4"/>
      <c r="C715" s="4"/>
      <c r="D715" s="4"/>
      <c r="E715" s="4"/>
      <c r="F715" s="4"/>
      <c r="G715" s="118"/>
      <c r="H715" s="118"/>
      <c r="I715" s="118"/>
      <c r="J715" s="325"/>
      <c r="K715" s="4"/>
      <c r="L715" s="4"/>
      <c r="M715" s="4"/>
      <c r="N715" s="4"/>
      <c r="O715" s="4"/>
      <c r="P715" s="4"/>
      <c r="Q715" s="4"/>
      <c r="R715" s="4"/>
      <c r="S715" s="4"/>
      <c r="T715" s="4"/>
      <c r="U715" s="4"/>
      <c r="V715" s="4"/>
      <c r="W715" s="4"/>
      <c r="X715" s="4"/>
      <c r="Y715" s="4"/>
      <c r="Z715" s="4"/>
      <c r="AA715" s="4"/>
      <c r="AB715" s="4"/>
      <c r="AC715" s="4"/>
      <c r="AD715" s="4"/>
      <c r="AE715" s="4"/>
    </row>
    <row r="716">
      <c r="A716" s="4"/>
      <c r="B716" s="4"/>
      <c r="C716" s="4"/>
      <c r="D716" s="4"/>
      <c r="E716" s="4"/>
      <c r="F716" s="4"/>
      <c r="G716" s="118"/>
      <c r="H716" s="118"/>
      <c r="I716" s="118"/>
      <c r="J716" s="325"/>
      <c r="K716" s="4"/>
      <c r="L716" s="4"/>
      <c r="M716" s="4"/>
      <c r="N716" s="4"/>
      <c r="O716" s="4"/>
      <c r="P716" s="4"/>
      <c r="Q716" s="4"/>
      <c r="R716" s="4"/>
      <c r="S716" s="4"/>
      <c r="T716" s="4"/>
      <c r="U716" s="4"/>
      <c r="V716" s="4"/>
      <c r="W716" s="4"/>
      <c r="X716" s="4"/>
      <c r="Y716" s="4"/>
      <c r="Z716" s="4"/>
      <c r="AA716" s="4"/>
      <c r="AB716" s="4"/>
      <c r="AC716" s="4"/>
      <c r="AD716" s="4"/>
      <c r="AE716" s="4"/>
    </row>
    <row r="717">
      <c r="A717" s="4"/>
      <c r="B717" s="4"/>
      <c r="C717" s="4"/>
      <c r="D717" s="4"/>
      <c r="E717" s="4"/>
      <c r="F717" s="4"/>
      <c r="G717" s="118"/>
      <c r="H717" s="118"/>
      <c r="I717" s="118"/>
      <c r="J717" s="325"/>
      <c r="K717" s="4"/>
      <c r="L717" s="4"/>
      <c r="M717" s="4"/>
      <c r="N717" s="4"/>
      <c r="O717" s="4"/>
      <c r="P717" s="4"/>
      <c r="Q717" s="4"/>
      <c r="R717" s="4"/>
      <c r="S717" s="4"/>
      <c r="T717" s="4"/>
      <c r="U717" s="4"/>
      <c r="V717" s="4"/>
      <c r="W717" s="4"/>
      <c r="X717" s="4"/>
      <c r="Y717" s="4"/>
      <c r="Z717" s="4"/>
      <c r="AA717" s="4"/>
      <c r="AB717" s="4"/>
      <c r="AC717" s="4"/>
      <c r="AD717" s="4"/>
      <c r="AE717" s="4"/>
    </row>
    <row r="718">
      <c r="A718" s="4"/>
      <c r="B718" s="4"/>
      <c r="C718" s="4"/>
      <c r="D718" s="4"/>
      <c r="E718" s="4"/>
      <c r="F718" s="4"/>
      <c r="G718" s="118"/>
      <c r="H718" s="118"/>
      <c r="I718" s="118"/>
      <c r="J718" s="325"/>
      <c r="K718" s="4"/>
      <c r="L718" s="4"/>
      <c r="M718" s="4"/>
      <c r="N718" s="4"/>
      <c r="O718" s="4"/>
      <c r="P718" s="4"/>
      <c r="Q718" s="4"/>
      <c r="R718" s="4"/>
      <c r="S718" s="4"/>
      <c r="T718" s="4"/>
      <c r="U718" s="4"/>
      <c r="V718" s="4"/>
      <c r="W718" s="4"/>
      <c r="X718" s="4"/>
      <c r="Y718" s="4"/>
      <c r="Z718" s="4"/>
      <c r="AA718" s="4"/>
      <c r="AB718" s="4"/>
      <c r="AC718" s="4"/>
      <c r="AD718" s="4"/>
      <c r="AE718" s="4"/>
    </row>
    <row r="719">
      <c r="A719" s="4"/>
      <c r="B719" s="4"/>
      <c r="C719" s="4"/>
      <c r="D719" s="4"/>
      <c r="E719" s="4"/>
      <c r="F719" s="4"/>
      <c r="G719" s="118"/>
      <c r="H719" s="118"/>
      <c r="I719" s="118"/>
      <c r="J719" s="325"/>
      <c r="K719" s="4"/>
      <c r="L719" s="4"/>
      <c r="M719" s="4"/>
      <c r="N719" s="4"/>
      <c r="O719" s="4"/>
      <c r="P719" s="4"/>
      <c r="Q719" s="4"/>
      <c r="R719" s="4"/>
      <c r="S719" s="4"/>
      <c r="T719" s="4"/>
      <c r="U719" s="4"/>
      <c r="V719" s="4"/>
      <c r="W719" s="4"/>
      <c r="X719" s="4"/>
      <c r="Y719" s="4"/>
      <c r="Z719" s="4"/>
      <c r="AA719" s="4"/>
      <c r="AB719" s="4"/>
      <c r="AC719" s="4"/>
      <c r="AD719" s="4"/>
      <c r="AE719" s="4"/>
    </row>
    <row r="720">
      <c r="A720" s="4"/>
      <c r="B720" s="4"/>
      <c r="C720" s="4"/>
      <c r="D720" s="4"/>
      <c r="E720" s="4"/>
      <c r="F720" s="4"/>
      <c r="G720" s="118"/>
      <c r="H720" s="118"/>
      <c r="I720" s="118"/>
      <c r="J720" s="325"/>
      <c r="K720" s="4"/>
      <c r="L720" s="4"/>
      <c r="M720" s="4"/>
      <c r="N720" s="4"/>
      <c r="O720" s="4"/>
      <c r="P720" s="4"/>
      <c r="Q720" s="4"/>
      <c r="R720" s="4"/>
      <c r="S720" s="4"/>
      <c r="T720" s="4"/>
      <c r="U720" s="4"/>
      <c r="V720" s="4"/>
      <c r="W720" s="4"/>
      <c r="X720" s="4"/>
      <c r="Y720" s="4"/>
      <c r="Z720" s="4"/>
      <c r="AA720" s="4"/>
      <c r="AB720" s="4"/>
      <c r="AC720" s="4"/>
      <c r="AD720" s="4"/>
      <c r="AE720" s="4"/>
    </row>
    <row r="721">
      <c r="A721" s="4"/>
      <c r="B721" s="4"/>
      <c r="C721" s="4"/>
      <c r="D721" s="4"/>
      <c r="E721" s="4"/>
      <c r="F721" s="4"/>
      <c r="G721" s="118"/>
      <c r="H721" s="118"/>
      <c r="I721" s="118"/>
      <c r="J721" s="325"/>
      <c r="K721" s="4"/>
      <c r="L721" s="4"/>
      <c r="M721" s="4"/>
      <c r="N721" s="4"/>
      <c r="O721" s="4"/>
      <c r="P721" s="4"/>
      <c r="Q721" s="4"/>
      <c r="R721" s="4"/>
      <c r="S721" s="4"/>
      <c r="T721" s="4"/>
      <c r="U721" s="4"/>
      <c r="V721" s="4"/>
      <c r="W721" s="4"/>
      <c r="X721" s="4"/>
      <c r="Y721" s="4"/>
      <c r="Z721" s="4"/>
      <c r="AA721" s="4"/>
      <c r="AB721" s="4"/>
      <c r="AC721" s="4"/>
      <c r="AD721" s="4"/>
      <c r="AE721" s="4"/>
    </row>
    <row r="722">
      <c r="A722" s="4"/>
      <c r="B722" s="4"/>
      <c r="C722" s="4"/>
      <c r="D722" s="4"/>
      <c r="E722" s="4"/>
      <c r="F722" s="4"/>
      <c r="G722" s="118"/>
      <c r="H722" s="118"/>
      <c r="I722" s="118"/>
      <c r="J722" s="325"/>
      <c r="K722" s="4"/>
      <c r="L722" s="4"/>
      <c r="M722" s="4"/>
      <c r="N722" s="4"/>
      <c r="O722" s="4"/>
      <c r="P722" s="4"/>
      <c r="Q722" s="4"/>
      <c r="R722" s="4"/>
      <c r="S722" s="4"/>
      <c r="T722" s="4"/>
      <c r="U722" s="4"/>
      <c r="V722" s="4"/>
      <c r="W722" s="4"/>
      <c r="X722" s="4"/>
      <c r="Y722" s="4"/>
      <c r="Z722" s="4"/>
      <c r="AA722" s="4"/>
      <c r="AB722" s="4"/>
      <c r="AC722" s="4"/>
      <c r="AD722" s="4"/>
      <c r="AE722" s="4"/>
    </row>
    <row r="723">
      <c r="A723" s="4"/>
      <c r="B723" s="4"/>
      <c r="C723" s="4"/>
      <c r="D723" s="4"/>
      <c r="E723" s="4"/>
      <c r="F723" s="4"/>
      <c r="G723" s="118"/>
      <c r="H723" s="118"/>
      <c r="I723" s="118"/>
      <c r="J723" s="325"/>
      <c r="K723" s="4"/>
      <c r="L723" s="4"/>
      <c r="M723" s="4"/>
      <c r="N723" s="4"/>
      <c r="O723" s="4"/>
      <c r="P723" s="4"/>
      <c r="Q723" s="4"/>
      <c r="R723" s="4"/>
      <c r="S723" s="4"/>
      <c r="T723" s="4"/>
      <c r="U723" s="4"/>
      <c r="V723" s="4"/>
      <c r="W723" s="4"/>
      <c r="X723" s="4"/>
      <c r="Y723" s="4"/>
      <c r="Z723" s="4"/>
      <c r="AA723" s="4"/>
      <c r="AB723" s="4"/>
      <c r="AC723" s="4"/>
      <c r="AD723" s="4"/>
      <c r="AE723" s="4"/>
    </row>
    <row r="724">
      <c r="A724" s="4"/>
      <c r="B724" s="4"/>
      <c r="C724" s="4"/>
      <c r="D724" s="4"/>
      <c r="E724" s="4"/>
      <c r="F724" s="4"/>
      <c r="G724" s="118"/>
      <c r="H724" s="118"/>
      <c r="I724" s="118"/>
      <c r="J724" s="325"/>
      <c r="K724" s="4"/>
      <c r="L724" s="4"/>
      <c r="M724" s="4"/>
      <c r="N724" s="4"/>
      <c r="O724" s="4"/>
      <c r="P724" s="4"/>
      <c r="Q724" s="4"/>
      <c r="R724" s="4"/>
      <c r="S724" s="4"/>
      <c r="T724" s="4"/>
      <c r="U724" s="4"/>
      <c r="V724" s="4"/>
      <c r="W724" s="4"/>
      <c r="X724" s="4"/>
      <c r="Y724" s="4"/>
      <c r="Z724" s="4"/>
      <c r="AA724" s="4"/>
      <c r="AB724" s="4"/>
      <c r="AC724" s="4"/>
      <c r="AD724" s="4"/>
      <c r="AE724" s="4"/>
    </row>
    <row r="725">
      <c r="A725" s="4"/>
      <c r="B725" s="4"/>
      <c r="C725" s="4"/>
      <c r="D725" s="4"/>
      <c r="E725" s="4"/>
      <c r="F725" s="4"/>
      <c r="G725" s="118"/>
      <c r="H725" s="118"/>
      <c r="I725" s="118"/>
      <c r="J725" s="325"/>
      <c r="K725" s="4"/>
      <c r="L725" s="4"/>
      <c r="M725" s="4"/>
      <c r="N725" s="4"/>
      <c r="O725" s="4"/>
      <c r="P725" s="4"/>
      <c r="Q725" s="4"/>
      <c r="R725" s="4"/>
      <c r="S725" s="4"/>
      <c r="T725" s="4"/>
      <c r="U725" s="4"/>
      <c r="V725" s="4"/>
      <c r="W725" s="4"/>
      <c r="X725" s="4"/>
      <c r="Y725" s="4"/>
      <c r="Z725" s="4"/>
      <c r="AA725" s="4"/>
      <c r="AB725" s="4"/>
      <c r="AC725" s="4"/>
      <c r="AD725" s="4"/>
      <c r="AE725" s="4"/>
    </row>
    <row r="726">
      <c r="A726" s="4"/>
      <c r="B726" s="4"/>
      <c r="C726" s="4"/>
      <c r="D726" s="4"/>
      <c r="E726" s="4"/>
      <c r="F726" s="4"/>
      <c r="G726" s="118"/>
      <c r="H726" s="118"/>
      <c r="I726" s="118"/>
      <c r="J726" s="325"/>
      <c r="K726" s="4"/>
      <c r="L726" s="4"/>
      <c r="M726" s="4"/>
      <c r="N726" s="4"/>
      <c r="O726" s="4"/>
      <c r="P726" s="4"/>
      <c r="Q726" s="4"/>
      <c r="R726" s="4"/>
      <c r="S726" s="4"/>
      <c r="T726" s="4"/>
      <c r="U726" s="4"/>
      <c r="V726" s="4"/>
      <c r="W726" s="4"/>
      <c r="X726" s="4"/>
      <c r="Y726" s="4"/>
      <c r="Z726" s="4"/>
      <c r="AA726" s="4"/>
      <c r="AB726" s="4"/>
      <c r="AC726" s="4"/>
      <c r="AD726" s="4"/>
      <c r="AE726" s="4"/>
    </row>
    <row r="727">
      <c r="A727" s="4"/>
      <c r="B727" s="4"/>
      <c r="C727" s="4"/>
      <c r="D727" s="4"/>
      <c r="E727" s="4"/>
      <c r="F727" s="4"/>
      <c r="G727" s="118"/>
      <c r="H727" s="118"/>
      <c r="I727" s="118"/>
      <c r="J727" s="325"/>
      <c r="K727" s="4"/>
      <c r="L727" s="4"/>
      <c r="M727" s="4"/>
      <c r="N727" s="4"/>
      <c r="O727" s="4"/>
      <c r="P727" s="4"/>
      <c r="Q727" s="4"/>
      <c r="R727" s="4"/>
      <c r="S727" s="4"/>
      <c r="T727" s="4"/>
      <c r="U727" s="4"/>
      <c r="V727" s="4"/>
      <c r="W727" s="4"/>
      <c r="X727" s="4"/>
      <c r="Y727" s="4"/>
      <c r="Z727" s="4"/>
      <c r="AA727" s="4"/>
      <c r="AB727" s="4"/>
      <c r="AC727" s="4"/>
      <c r="AD727" s="4"/>
      <c r="AE727" s="4"/>
    </row>
    <row r="728">
      <c r="A728" s="4"/>
      <c r="B728" s="4"/>
      <c r="C728" s="4"/>
      <c r="D728" s="4"/>
      <c r="E728" s="4"/>
      <c r="F728" s="4"/>
      <c r="G728" s="118"/>
      <c r="H728" s="118"/>
      <c r="I728" s="118"/>
      <c r="J728" s="325"/>
      <c r="K728" s="4"/>
      <c r="L728" s="4"/>
      <c r="M728" s="4"/>
      <c r="N728" s="4"/>
      <c r="O728" s="4"/>
      <c r="P728" s="4"/>
      <c r="Q728" s="4"/>
      <c r="R728" s="4"/>
      <c r="S728" s="4"/>
      <c r="T728" s="4"/>
      <c r="U728" s="4"/>
      <c r="V728" s="4"/>
      <c r="W728" s="4"/>
      <c r="X728" s="4"/>
      <c r="Y728" s="4"/>
      <c r="Z728" s="4"/>
      <c r="AA728" s="4"/>
      <c r="AB728" s="4"/>
      <c r="AC728" s="4"/>
      <c r="AD728" s="4"/>
      <c r="AE728" s="4"/>
    </row>
    <row r="729">
      <c r="A729" s="4"/>
      <c r="B729" s="4"/>
      <c r="C729" s="4"/>
      <c r="D729" s="4"/>
      <c r="E729" s="4"/>
      <c r="F729" s="4"/>
      <c r="G729" s="118"/>
      <c r="H729" s="118"/>
      <c r="I729" s="118"/>
      <c r="J729" s="325"/>
      <c r="K729" s="4"/>
      <c r="L729" s="4"/>
      <c r="M729" s="4"/>
      <c r="N729" s="4"/>
      <c r="O729" s="4"/>
      <c r="P729" s="4"/>
      <c r="Q729" s="4"/>
      <c r="R729" s="4"/>
      <c r="S729" s="4"/>
      <c r="T729" s="4"/>
      <c r="U729" s="4"/>
      <c r="V729" s="4"/>
      <c r="W729" s="4"/>
      <c r="X729" s="4"/>
      <c r="Y729" s="4"/>
      <c r="Z729" s="4"/>
      <c r="AA729" s="4"/>
      <c r="AB729" s="4"/>
      <c r="AC729" s="4"/>
      <c r="AD729" s="4"/>
      <c r="AE729" s="4"/>
    </row>
    <row r="730">
      <c r="A730" s="4"/>
      <c r="B730" s="4"/>
      <c r="C730" s="4"/>
      <c r="D730" s="4"/>
      <c r="E730" s="4"/>
      <c r="F730" s="4"/>
      <c r="G730" s="118"/>
      <c r="H730" s="118"/>
      <c r="I730" s="118"/>
      <c r="J730" s="325"/>
      <c r="K730" s="4"/>
      <c r="L730" s="4"/>
      <c r="M730" s="4"/>
      <c r="N730" s="4"/>
      <c r="O730" s="4"/>
      <c r="P730" s="4"/>
      <c r="Q730" s="4"/>
      <c r="R730" s="4"/>
      <c r="S730" s="4"/>
      <c r="T730" s="4"/>
      <c r="U730" s="4"/>
      <c r="V730" s="4"/>
      <c r="W730" s="4"/>
      <c r="X730" s="4"/>
      <c r="Y730" s="4"/>
      <c r="Z730" s="4"/>
      <c r="AA730" s="4"/>
      <c r="AB730" s="4"/>
      <c r="AC730" s="4"/>
      <c r="AD730" s="4"/>
      <c r="AE730" s="4"/>
    </row>
    <row r="731">
      <c r="A731" s="4"/>
      <c r="B731" s="4"/>
      <c r="C731" s="4"/>
      <c r="D731" s="4"/>
      <c r="E731" s="4"/>
      <c r="F731" s="4"/>
      <c r="G731" s="118"/>
      <c r="H731" s="118"/>
      <c r="I731" s="118"/>
      <c r="J731" s="325"/>
      <c r="K731" s="4"/>
      <c r="L731" s="4"/>
      <c r="M731" s="4"/>
      <c r="N731" s="4"/>
      <c r="O731" s="4"/>
      <c r="P731" s="4"/>
      <c r="Q731" s="4"/>
      <c r="R731" s="4"/>
      <c r="S731" s="4"/>
      <c r="T731" s="4"/>
      <c r="U731" s="4"/>
      <c r="V731" s="4"/>
      <c r="W731" s="4"/>
      <c r="X731" s="4"/>
      <c r="Y731" s="4"/>
      <c r="Z731" s="4"/>
      <c r="AA731" s="4"/>
      <c r="AB731" s="4"/>
      <c r="AC731" s="4"/>
      <c r="AD731" s="4"/>
      <c r="AE731" s="4"/>
    </row>
    <row r="732">
      <c r="A732" s="4"/>
      <c r="B732" s="4"/>
      <c r="C732" s="4"/>
      <c r="D732" s="4"/>
      <c r="E732" s="4"/>
      <c r="F732" s="4"/>
      <c r="G732" s="118"/>
      <c r="H732" s="118"/>
      <c r="I732" s="118"/>
      <c r="J732" s="325"/>
      <c r="K732" s="4"/>
      <c r="L732" s="4"/>
      <c r="M732" s="4"/>
      <c r="N732" s="4"/>
      <c r="O732" s="4"/>
      <c r="P732" s="4"/>
      <c r="Q732" s="4"/>
      <c r="R732" s="4"/>
      <c r="S732" s="4"/>
      <c r="T732" s="4"/>
      <c r="U732" s="4"/>
      <c r="V732" s="4"/>
      <c r="W732" s="4"/>
      <c r="X732" s="4"/>
      <c r="Y732" s="4"/>
      <c r="Z732" s="4"/>
      <c r="AA732" s="4"/>
      <c r="AB732" s="4"/>
      <c r="AC732" s="4"/>
      <c r="AD732" s="4"/>
      <c r="AE732" s="4"/>
    </row>
    <row r="733">
      <c r="A733" s="4"/>
      <c r="B733" s="4"/>
      <c r="C733" s="4"/>
      <c r="D733" s="4"/>
      <c r="E733" s="4"/>
      <c r="F733" s="4"/>
      <c r="G733" s="118"/>
      <c r="H733" s="118"/>
      <c r="I733" s="118"/>
      <c r="J733" s="325"/>
      <c r="K733" s="4"/>
      <c r="L733" s="4"/>
      <c r="M733" s="4"/>
      <c r="N733" s="4"/>
      <c r="O733" s="4"/>
      <c r="P733" s="4"/>
      <c r="Q733" s="4"/>
      <c r="R733" s="4"/>
      <c r="S733" s="4"/>
      <c r="T733" s="4"/>
      <c r="U733" s="4"/>
      <c r="V733" s="4"/>
      <c r="W733" s="4"/>
      <c r="X733" s="4"/>
      <c r="Y733" s="4"/>
      <c r="Z733" s="4"/>
      <c r="AA733" s="4"/>
      <c r="AB733" s="4"/>
      <c r="AC733" s="4"/>
      <c r="AD733" s="4"/>
      <c r="AE733" s="4"/>
    </row>
    <row r="734">
      <c r="A734" s="4"/>
      <c r="B734" s="4"/>
      <c r="C734" s="4"/>
      <c r="D734" s="4"/>
      <c r="E734" s="4"/>
      <c r="F734" s="4"/>
      <c r="G734" s="118"/>
      <c r="H734" s="118"/>
      <c r="I734" s="118"/>
      <c r="J734" s="325"/>
      <c r="K734" s="4"/>
      <c r="L734" s="4"/>
      <c r="M734" s="4"/>
      <c r="N734" s="4"/>
      <c r="O734" s="4"/>
      <c r="P734" s="4"/>
      <c r="Q734" s="4"/>
      <c r="R734" s="4"/>
      <c r="S734" s="4"/>
      <c r="T734" s="4"/>
      <c r="U734" s="4"/>
      <c r="V734" s="4"/>
      <c r="W734" s="4"/>
      <c r="X734" s="4"/>
      <c r="Y734" s="4"/>
      <c r="Z734" s="4"/>
      <c r="AA734" s="4"/>
      <c r="AB734" s="4"/>
      <c r="AC734" s="4"/>
      <c r="AD734" s="4"/>
      <c r="AE734" s="4"/>
    </row>
    <row r="735">
      <c r="A735" s="4"/>
      <c r="B735" s="4"/>
      <c r="C735" s="4"/>
      <c r="D735" s="4"/>
      <c r="E735" s="4"/>
      <c r="F735" s="4"/>
      <c r="G735" s="118"/>
      <c r="H735" s="118"/>
      <c r="I735" s="118"/>
      <c r="J735" s="325"/>
      <c r="K735" s="4"/>
      <c r="L735" s="4"/>
      <c r="M735" s="4"/>
      <c r="N735" s="4"/>
      <c r="O735" s="4"/>
      <c r="P735" s="4"/>
      <c r="Q735" s="4"/>
      <c r="R735" s="4"/>
      <c r="S735" s="4"/>
      <c r="T735" s="4"/>
      <c r="U735" s="4"/>
      <c r="V735" s="4"/>
      <c r="W735" s="4"/>
      <c r="X735" s="4"/>
      <c r="Y735" s="4"/>
      <c r="Z735" s="4"/>
      <c r="AA735" s="4"/>
      <c r="AB735" s="4"/>
      <c r="AC735" s="4"/>
      <c r="AD735" s="4"/>
      <c r="AE735" s="4"/>
    </row>
    <row r="736">
      <c r="A736" s="4"/>
      <c r="B736" s="4"/>
      <c r="C736" s="4"/>
      <c r="D736" s="4"/>
      <c r="E736" s="4"/>
      <c r="F736" s="4"/>
      <c r="G736" s="118"/>
      <c r="H736" s="118"/>
      <c r="I736" s="118"/>
      <c r="J736" s="325"/>
      <c r="K736" s="4"/>
      <c r="L736" s="4"/>
      <c r="M736" s="4"/>
      <c r="N736" s="4"/>
      <c r="O736" s="4"/>
      <c r="P736" s="4"/>
      <c r="Q736" s="4"/>
      <c r="R736" s="4"/>
      <c r="S736" s="4"/>
      <c r="T736" s="4"/>
      <c r="U736" s="4"/>
      <c r="V736" s="4"/>
      <c r="W736" s="4"/>
      <c r="X736" s="4"/>
      <c r="Y736" s="4"/>
      <c r="Z736" s="4"/>
      <c r="AA736" s="4"/>
      <c r="AB736" s="4"/>
      <c r="AC736" s="4"/>
      <c r="AD736" s="4"/>
      <c r="AE736" s="4"/>
    </row>
    <row r="737">
      <c r="A737" s="4"/>
      <c r="B737" s="4"/>
      <c r="C737" s="4"/>
      <c r="D737" s="4"/>
      <c r="E737" s="4"/>
      <c r="F737" s="4"/>
      <c r="G737" s="118"/>
      <c r="H737" s="118"/>
      <c r="I737" s="118"/>
      <c r="J737" s="325"/>
      <c r="K737" s="4"/>
      <c r="L737" s="4"/>
      <c r="M737" s="4"/>
      <c r="N737" s="4"/>
      <c r="O737" s="4"/>
      <c r="P737" s="4"/>
      <c r="Q737" s="4"/>
      <c r="R737" s="4"/>
      <c r="S737" s="4"/>
      <c r="T737" s="4"/>
      <c r="U737" s="4"/>
      <c r="V737" s="4"/>
      <c r="W737" s="4"/>
      <c r="X737" s="4"/>
      <c r="Y737" s="4"/>
      <c r="Z737" s="4"/>
      <c r="AA737" s="4"/>
      <c r="AB737" s="4"/>
      <c r="AC737" s="4"/>
      <c r="AD737" s="4"/>
      <c r="AE737" s="4"/>
    </row>
    <row r="738">
      <c r="A738" s="4"/>
      <c r="B738" s="4"/>
      <c r="C738" s="4"/>
      <c r="D738" s="4"/>
      <c r="E738" s="4"/>
      <c r="F738" s="4"/>
      <c r="G738" s="118"/>
      <c r="H738" s="118"/>
      <c r="I738" s="118"/>
      <c r="J738" s="325"/>
      <c r="K738" s="4"/>
      <c r="L738" s="4"/>
      <c r="M738" s="4"/>
      <c r="N738" s="4"/>
      <c r="O738" s="4"/>
      <c r="P738" s="4"/>
      <c r="Q738" s="4"/>
      <c r="R738" s="4"/>
      <c r="S738" s="4"/>
      <c r="T738" s="4"/>
      <c r="U738" s="4"/>
      <c r="V738" s="4"/>
      <c r="W738" s="4"/>
      <c r="X738" s="4"/>
      <c r="Y738" s="4"/>
      <c r="Z738" s="4"/>
      <c r="AA738" s="4"/>
      <c r="AB738" s="4"/>
      <c r="AC738" s="4"/>
      <c r="AD738" s="4"/>
      <c r="AE738" s="4"/>
    </row>
    <row r="739">
      <c r="A739" s="4"/>
      <c r="B739" s="4"/>
      <c r="C739" s="4"/>
      <c r="D739" s="4"/>
      <c r="E739" s="4"/>
      <c r="F739" s="4"/>
      <c r="G739" s="118"/>
      <c r="H739" s="118"/>
      <c r="I739" s="118"/>
      <c r="J739" s="325"/>
      <c r="K739" s="4"/>
      <c r="L739" s="4"/>
      <c r="M739" s="4"/>
      <c r="N739" s="4"/>
      <c r="O739" s="4"/>
      <c r="P739" s="4"/>
      <c r="Q739" s="4"/>
      <c r="R739" s="4"/>
      <c r="S739" s="4"/>
      <c r="T739" s="4"/>
      <c r="U739" s="4"/>
      <c r="V739" s="4"/>
      <c r="W739" s="4"/>
      <c r="X739" s="4"/>
      <c r="Y739" s="4"/>
      <c r="Z739" s="4"/>
      <c r="AA739" s="4"/>
      <c r="AB739" s="4"/>
      <c r="AC739" s="4"/>
      <c r="AD739" s="4"/>
      <c r="AE739" s="4"/>
    </row>
    <row r="740">
      <c r="A740" s="4"/>
      <c r="B740" s="4"/>
      <c r="C740" s="4"/>
      <c r="D740" s="4"/>
      <c r="E740" s="4"/>
      <c r="F740" s="4"/>
      <c r="G740" s="118"/>
      <c r="H740" s="118"/>
      <c r="I740" s="118"/>
      <c r="J740" s="325"/>
      <c r="K740" s="4"/>
      <c r="L740" s="4"/>
      <c r="M740" s="4"/>
      <c r="N740" s="4"/>
      <c r="O740" s="4"/>
      <c r="P740" s="4"/>
      <c r="Q740" s="4"/>
      <c r="R740" s="4"/>
      <c r="S740" s="4"/>
      <c r="T740" s="4"/>
      <c r="U740" s="4"/>
      <c r="V740" s="4"/>
      <c r="W740" s="4"/>
      <c r="X740" s="4"/>
      <c r="Y740" s="4"/>
      <c r="Z740" s="4"/>
      <c r="AA740" s="4"/>
      <c r="AB740" s="4"/>
      <c r="AC740" s="4"/>
      <c r="AD740" s="4"/>
      <c r="AE740" s="4"/>
    </row>
    <row r="741">
      <c r="A741" s="4"/>
      <c r="B741" s="4"/>
      <c r="C741" s="4"/>
      <c r="D741" s="4"/>
      <c r="E741" s="4"/>
      <c r="F741" s="4"/>
      <c r="G741" s="118"/>
      <c r="H741" s="118"/>
      <c r="I741" s="118"/>
      <c r="J741" s="325"/>
      <c r="K741" s="4"/>
      <c r="L741" s="4"/>
      <c r="M741" s="4"/>
      <c r="N741" s="4"/>
      <c r="O741" s="4"/>
      <c r="P741" s="4"/>
      <c r="Q741" s="4"/>
      <c r="R741" s="4"/>
      <c r="S741" s="4"/>
      <c r="T741" s="4"/>
      <c r="U741" s="4"/>
      <c r="V741" s="4"/>
      <c r="W741" s="4"/>
      <c r="X741" s="4"/>
      <c r="Y741" s="4"/>
      <c r="Z741" s="4"/>
      <c r="AA741" s="4"/>
      <c r="AB741" s="4"/>
      <c r="AC741" s="4"/>
      <c r="AD741" s="4"/>
      <c r="AE741" s="4"/>
    </row>
    <row r="742">
      <c r="A742" s="4"/>
      <c r="B742" s="4"/>
      <c r="C742" s="4"/>
      <c r="D742" s="4"/>
      <c r="E742" s="4"/>
      <c r="F742" s="4"/>
      <c r="G742" s="118"/>
      <c r="H742" s="118"/>
      <c r="I742" s="118"/>
      <c r="J742" s="325"/>
      <c r="K742" s="4"/>
      <c r="L742" s="4"/>
      <c r="M742" s="4"/>
      <c r="N742" s="4"/>
      <c r="O742" s="4"/>
      <c r="P742" s="4"/>
      <c r="Q742" s="4"/>
      <c r="R742" s="4"/>
      <c r="S742" s="4"/>
      <c r="T742" s="4"/>
      <c r="U742" s="4"/>
      <c r="V742" s="4"/>
      <c r="W742" s="4"/>
      <c r="X742" s="4"/>
      <c r="Y742" s="4"/>
      <c r="Z742" s="4"/>
      <c r="AA742" s="4"/>
      <c r="AB742" s="4"/>
      <c r="AC742" s="4"/>
      <c r="AD742" s="4"/>
      <c r="AE742" s="4"/>
    </row>
    <row r="743">
      <c r="A743" s="4"/>
      <c r="B743" s="4"/>
      <c r="C743" s="4"/>
      <c r="D743" s="4"/>
      <c r="E743" s="4"/>
      <c r="F743" s="4"/>
      <c r="G743" s="118"/>
      <c r="H743" s="118"/>
      <c r="I743" s="118"/>
      <c r="J743" s="325"/>
      <c r="K743" s="4"/>
      <c r="L743" s="4"/>
      <c r="M743" s="4"/>
      <c r="N743" s="4"/>
      <c r="O743" s="4"/>
      <c r="P743" s="4"/>
      <c r="Q743" s="4"/>
      <c r="R743" s="4"/>
      <c r="S743" s="4"/>
      <c r="T743" s="4"/>
      <c r="U743" s="4"/>
      <c r="V743" s="4"/>
      <c r="W743" s="4"/>
      <c r="X743" s="4"/>
      <c r="Y743" s="4"/>
      <c r="Z743" s="4"/>
      <c r="AA743" s="4"/>
      <c r="AB743" s="4"/>
      <c r="AC743" s="4"/>
      <c r="AD743" s="4"/>
      <c r="AE743" s="4"/>
    </row>
    <row r="744">
      <c r="A744" s="4"/>
      <c r="B744" s="4"/>
      <c r="C744" s="4"/>
      <c r="D744" s="4"/>
      <c r="E744" s="4"/>
      <c r="F744" s="4"/>
      <c r="G744" s="118"/>
      <c r="H744" s="118"/>
      <c r="I744" s="118"/>
      <c r="J744" s="325"/>
      <c r="K744" s="4"/>
      <c r="L744" s="4"/>
      <c r="M744" s="4"/>
      <c r="N744" s="4"/>
      <c r="O744" s="4"/>
      <c r="P744" s="4"/>
      <c r="Q744" s="4"/>
      <c r="R744" s="4"/>
      <c r="S744" s="4"/>
      <c r="T744" s="4"/>
      <c r="U744" s="4"/>
      <c r="V744" s="4"/>
      <c r="W744" s="4"/>
      <c r="X744" s="4"/>
      <c r="Y744" s="4"/>
      <c r="Z744" s="4"/>
      <c r="AA744" s="4"/>
      <c r="AB744" s="4"/>
      <c r="AC744" s="4"/>
      <c r="AD744" s="4"/>
      <c r="AE744" s="4"/>
    </row>
    <row r="745">
      <c r="A745" s="4"/>
      <c r="B745" s="4"/>
      <c r="C745" s="4"/>
      <c r="D745" s="4"/>
      <c r="E745" s="4"/>
      <c r="F745" s="4"/>
      <c r="G745" s="118"/>
      <c r="H745" s="118"/>
      <c r="I745" s="118"/>
      <c r="J745" s="325"/>
      <c r="K745" s="4"/>
      <c r="L745" s="4"/>
      <c r="M745" s="4"/>
      <c r="N745" s="4"/>
      <c r="O745" s="4"/>
      <c r="P745" s="4"/>
      <c r="Q745" s="4"/>
      <c r="R745" s="4"/>
      <c r="S745" s="4"/>
      <c r="T745" s="4"/>
      <c r="U745" s="4"/>
      <c r="V745" s="4"/>
      <c r="W745" s="4"/>
      <c r="X745" s="4"/>
      <c r="Y745" s="4"/>
      <c r="Z745" s="4"/>
      <c r="AA745" s="4"/>
      <c r="AB745" s="4"/>
      <c r="AC745" s="4"/>
      <c r="AD745" s="4"/>
      <c r="AE745" s="4"/>
    </row>
    <row r="746">
      <c r="A746" s="4"/>
      <c r="B746" s="4"/>
      <c r="C746" s="4"/>
      <c r="D746" s="4"/>
      <c r="E746" s="4"/>
      <c r="F746" s="4"/>
      <c r="G746" s="118"/>
      <c r="H746" s="118"/>
      <c r="I746" s="118"/>
      <c r="J746" s="325"/>
      <c r="K746" s="4"/>
      <c r="L746" s="4"/>
      <c r="M746" s="4"/>
      <c r="N746" s="4"/>
      <c r="O746" s="4"/>
      <c r="P746" s="4"/>
      <c r="Q746" s="4"/>
      <c r="R746" s="4"/>
      <c r="S746" s="4"/>
      <c r="T746" s="4"/>
      <c r="U746" s="4"/>
      <c r="V746" s="4"/>
      <c r="W746" s="4"/>
      <c r="X746" s="4"/>
      <c r="Y746" s="4"/>
      <c r="Z746" s="4"/>
      <c r="AA746" s="4"/>
      <c r="AB746" s="4"/>
      <c r="AC746" s="4"/>
      <c r="AD746" s="4"/>
      <c r="AE746" s="4"/>
    </row>
    <row r="747">
      <c r="A747" s="4"/>
      <c r="B747" s="4"/>
      <c r="C747" s="4"/>
      <c r="D747" s="4"/>
      <c r="E747" s="4"/>
      <c r="F747" s="4"/>
      <c r="G747" s="118"/>
      <c r="H747" s="118"/>
      <c r="I747" s="118"/>
      <c r="J747" s="325"/>
      <c r="K747" s="4"/>
      <c r="L747" s="4"/>
      <c r="M747" s="4"/>
      <c r="N747" s="4"/>
      <c r="O747" s="4"/>
      <c r="P747" s="4"/>
      <c r="Q747" s="4"/>
      <c r="R747" s="4"/>
      <c r="S747" s="4"/>
      <c r="T747" s="4"/>
      <c r="U747" s="4"/>
      <c r="V747" s="4"/>
      <c r="W747" s="4"/>
      <c r="X747" s="4"/>
      <c r="Y747" s="4"/>
      <c r="Z747" s="4"/>
      <c r="AA747" s="4"/>
      <c r="AB747" s="4"/>
      <c r="AC747" s="4"/>
      <c r="AD747" s="4"/>
      <c r="AE747" s="4"/>
    </row>
    <row r="748">
      <c r="A748" s="4"/>
      <c r="B748" s="4"/>
      <c r="C748" s="4"/>
      <c r="D748" s="4"/>
      <c r="E748" s="4"/>
      <c r="F748" s="4"/>
      <c r="G748" s="118"/>
      <c r="H748" s="118"/>
      <c r="I748" s="118"/>
      <c r="J748" s="325"/>
      <c r="K748" s="4"/>
      <c r="L748" s="4"/>
      <c r="M748" s="4"/>
      <c r="N748" s="4"/>
      <c r="O748" s="4"/>
      <c r="P748" s="4"/>
      <c r="Q748" s="4"/>
      <c r="R748" s="4"/>
      <c r="S748" s="4"/>
      <c r="T748" s="4"/>
      <c r="U748" s="4"/>
      <c r="V748" s="4"/>
      <c r="W748" s="4"/>
      <c r="X748" s="4"/>
      <c r="Y748" s="4"/>
      <c r="Z748" s="4"/>
      <c r="AA748" s="4"/>
      <c r="AB748" s="4"/>
      <c r="AC748" s="4"/>
      <c r="AD748" s="4"/>
      <c r="AE748" s="4"/>
    </row>
    <row r="749">
      <c r="A749" s="4"/>
      <c r="B749" s="4"/>
      <c r="C749" s="4"/>
      <c r="D749" s="4"/>
      <c r="E749" s="4"/>
      <c r="F749" s="4"/>
      <c r="G749" s="118"/>
      <c r="H749" s="118"/>
      <c r="I749" s="118"/>
      <c r="J749" s="325"/>
      <c r="K749" s="4"/>
      <c r="L749" s="4"/>
      <c r="M749" s="4"/>
      <c r="N749" s="4"/>
      <c r="O749" s="4"/>
      <c r="P749" s="4"/>
      <c r="Q749" s="4"/>
      <c r="R749" s="4"/>
      <c r="S749" s="4"/>
      <c r="T749" s="4"/>
      <c r="U749" s="4"/>
      <c r="V749" s="4"/>
      <c r="W749" s="4"/>
      <c r="X749" s="4"/>
      <c r="Y749" s="4"/>
      <c r="Z749" s="4"/>
      <c r="AA749" s="4"/>
      <c r="AB749" s="4"/>
      <c r="AC749" s="4"/>
      <c r="AD749" s="4"/>
      <c r="AE749" s="4"/>
    </row>
    <row r="750">
      <c r="A750" s="4"/>
      <c r="B750" s="4"/>
      <c r="C750" s="4"/>
      <c r="D750" s="4"/>
      <c r="E750" s="4"/>
      <c r="F750" s="4"/>
      <c r="G750" s="118"/>
      <c r="H750" s="118"/>
      <c r="I750" s="118"/>
      <c r="J750" s="325"/>
      <c r="K750" s="4"/>
      <c r="L750" s="4"/>
      <c r="M750" s="4"/>
      <c r="N750" s="4"/>
      <c r="O750" s="4"/>
      <c r="P750" s="4"/>
      <c r="Q750" s="4"/>
      <c r="R750" s="4"/>
      <c r="S750" s="4"/>
      <c r="T750" s="4"/>
      <c r="U750" s="4"/>
      <c r="V750" s="4"/>
      <c r="W750" s="4"/>
      <c r="X750" s="4"/>
      <c r="Y750" s="4"/>
      <c r="Z750" s="4"/>
      <c r="AA750" s="4"/>
      <c r="AB750" s="4"/>
      <c r="AC750" s="4"/>
      <c r="AD750" s="4"/>
      <c r="AE750" s="4"/>
    </row>
    <row r="751">
      <c r="A751" s="4"/>
      <c r="B751" s="4"/>
      <c r="C751" s="4"/>
      <c r="D751" s="4"/>
      <c r="E751" s="4"/>
      <c r="F751" s="4"/>
      <c r="G751" s="118"/>
      <c r="H751" s="118"/>
      <c r="I751" s="118"/>
      <c r="J751" s="325"/>
      <c r="K751" s="4"/>
      <c r="L751" s="4"/>
      <c r="M751" s="4"/>
      <c r="N751" s="4"/>
      <c r="O751" s="4"/>
      <c r="P751" s="4"/>
      <c r="Q751" s="4"/>
      <c r="R751" s="4"/>
      <c r="S751" s="4"/>
      <c r="T751" s="4"/>
      <c r="U751" s="4"/>
      <c r="V751" s="4"/>
      <c r="W751" s="4"/>
      <c r="X751" s="4"/>
      <c r="Y751" s="4"/>
      <c r="Z751" s="4"/>
      <c r="AA751" s="4"/>
      <c r="AB751" s="4"/>
      <c r="AC751" s="4"/>
      <c r="AD751" s="4"/>
      <c r="AE751" s="4"/>
    </row>
    <row r="752">
      <c r="A752" s="4"/>
      <c r="B752" s="4"/>
      <c r="C752" s="4"/>
      <c r="D752" s="4"/>
      <c r="E752" s="4"/>
      <c r="F752" s="4"/>
      <c r="G752" s="118"/>
      <c r="H752" s="118"/>
      <c r="I752" s="118"/>
      <c r="J752" s="325"/>
      <c r="K752" s="4"/>
      <c r="L752" s="4"/>
      <c r="M752" s="4"/>
      <c r="N752" s="4"/>
      <c r="O752" s="4"/>
      <c r="P752" s="4"/>
      <c r="Q752" s="4"/>
      <c r="R752" s="4"/>
      <c r="S752" s="4"/>
      <c r="T752" s="4"/>
      <c r="U752" s="4"/>
      <c r="V752" s="4"/>
      <c r="W752" s="4"/>
      <c r="X752" s="4"/>
      <c r="Y752" s="4"/>
      <c r="Z752" s="4"/>
      <c r="AA752" s="4"/>
      <c r="AB752" s="4"/>
      <c r="AC752" s="4"/>
      <c r="AD752" s="4"/>
      <c r="AE752" s="4"/>
    </row>
    <row r="753">
      <c r="A753" s="4"/>
      <c r="B753" s="4"/>
      <c r="C753" s="4"/>
      <c r="D753" s="4"/>
      <c r="E753" s="4"/>
      <c r="F753" s="4"/>
      <c r="G753" s="118"/>
      <c r="H753" s="118"/>
      <c r="I753" s="118"/>
      <c r="J753" s="325"/>
      <c r="K753" s="4"/>
      <c r="L753" s="4"/>
      <c r="M753" s="4"/>
      <c r="N753" s="4"/>
      <c r="O753" s="4"/>
      <c r="P753" s="4"/>
      <c r="Q753" s="4"/>
      <c r="R753" s="4"/>
      <c r="S753" s="4"/>
      <c r="T753" s="4"/>
      <c r="U753" s="4"/>
      <c r="V753" s="4"/>
      <c r="W753" s="4"/>
      <c r="X753" s="4"/>
      <c r="Y753" s="4"/>
      <c r="Z753" s="4"/>
      <c r="AA753" s="4"/>
      <c r="AB753" s="4"/>
      <c r="AC753" s="4"/>
      <c r="AD753" s="4"/>
      <c r="AE753" s="4"/>
    </row>
    <row r="754">
      <c r="A754" s="4"/>
      <c r="B754" s="4"/>
      <c r="C754" s="4"/>
      <c r="D754" s="4"/>
      <c r="E754" s="4"/>
      <c r="F754" s="4"/>
      <c r="G754" s="118"/>
      <c r="H754" s="118"/>
      <c r="I754" s="118"/>
      <c r="J754" s="325"/>
      <c r="K754" s="4"/>
      <c r="L754" s="4"/>
      <c r="M754" s="4"/>
      <c r="N754" s="4"/>
      <c r="O754" s="4"/>
      <c r="P754" s="4"/>
      <c r="Q754" s="4"/>
      <c r="R754" s="4"/>
      <c r="S754" s="4"/>
      <c r="T754" s="4"/>
      <c r="U754" s="4"/>
      <c r="V754" s="4"/>
      <c r="W754" s="4"/>
      <c r="X754" s="4"/>
      <c r="Y754" s="4"/>
      <c r="Z754" s="4"/>
      <c r="AA754" s="4"/>
      <c r="AB754" s="4"/>
      <c r="AC754" s="4"/>
      <c r="AD754" s="4"/>
      <c r="AE754" s="4"/>
    </row>
    <row r="755">
      <c r="A755" s="4"/>
      <c r="B755" s="4"/>
      <c r="C755" s="4"/>
      <c r="D755" s="4"/>
      <c r="E755" s="4"/>
      <c r="F755" s="4"/>
      <c r="G755" s="118"/>
      <c r="H755" s="118"/>
      <c r="I755" s="118"/>
      <c r="J755" s="325"/>
      <c r="K755" s="4"/>
      <c r="L755" s="4"/>
      <c r="M755" s="4"/>
      <c r="N755" s="4"/>
      <c r="O755" s="4"/>
      <c r="P755" s="4"/>
      <c r="Q755" s="4"/>
      <c r="R755" s="4"/>
      <c r="S755" s="4"/>
      <c r="T755" s="4"/>
      <c r="U755" s="4"/>
      <c r="V755" s="4"/>
      <c r="W755" s="4"/>
      <c r="X755" s="4"/>
      <c r="Y755" s="4"/>
      <c r="Z755" s="4"/>
      <c r="AA755" s="4"/>
      <c r="AB755" s="4"/>
      <c r="AC755" s="4"/>
      <c r="AD755" s="4"/>
      <c r="AE755" s="4"/>
    </row>
    <row r="756">
      <c r="A756" s="4"/>
      <c r="B756" s="4"/>
      <c r="C756" s="4"/>
      <c r="D756" s="4"/>
      <c r="E756" s="4"/>
      <c r="F756" s="4"/>
      <c r="G756" s="118"/>
      <c r="H756" s="118"/>
      <c r="I756" s="118"/>
      <c r="J756" s="325"/>
      <c r="K756" s="4"/>
      <c r="L756" s="4"/>
      <c r="M756" s="4"/>
      <c r="N756" s="4"/>
      <c r="O756" s="4"/>
      <c r="P756" s="4"/>
      <c r="Q756" s="4"/>
      <c r="R756" s="4"/>
      <c r="S756" s="4"/>
      <c r="T756" s="4"/>
      <c r="U756" s="4"/>
      <c r="V756" s="4"/>
      <c r="W756" s="4"/>
      <c r="X756" s="4"/>
      <c r="Y756" s="4"/>
      <c r="Z756" s="4"/>
      <c r="AA756" s="4"/>
      <c r="AB756" s="4"/>
      <c r="AC756" s="4"/>
      <c r="AD756" s="4"/>
      <c r="AE756" s="4"/>
    </row>
    <row r="757">
      <c r="A757" s="4"/>
      <c r="B757" s="4"/>
      <c r="C757" s="4"/>
      <c r="D757" s="4"/>
      <c r="E757" s="4"/>
      <c r="F757" s="4"/>
      <c r="G757" s="118"/>
      <c r="H757" s="118"/>
      <c r="I757" s="118"/>
      <c r="J757" s="325"/>
      <c r="K757" s="4"/>
      <c r="L757" s="4"/>
      <c r="M757" s="4"/>
      <c r="N757" s="4"/>
      <c r="O757" s="4"/>
      <c r="P757" s="4"/>
      <c r="Q757" s="4"/>
      <c r="R757" s="4"/>
      <c r="S757" s="4"/>
      <c r="T757" s="4"/>
      <c r="U757" s="4"/>
      <c r="V757" s="4"/>
      <c r="W757" s="4"/>
      <c r="X757" s="4"/>
      <c r="Y757" s="4"/>
      <c r="Z757" s="4"/>
      <c r="AA757" s="4"/>
      <c r="AB757" s="4"/>
      <c r="AC757" s="4"/>
      <c r="AD757" s="4"/>
      <c r="AE757" s="4"/>
    </row>
    <row r="758">
      <c r="A758" s="4"/>
      <c r="B758" s="4"/>
      <c r="C758" s="4"/>
      <c r="D758" s="4"/>
      <c r="E758" s="4"/>
      <c r="F758" s="4"/>
      <c r="G758" s="118"/>
      <c r="H758" s="118"/>
      <c r="I758" s="118"/>
      <c r="J758" s="325"/>
      <c r="K758" s="4"/>
      <c r="L758" s="4"/>
      <c r="M758" s="4"/>
      <c r="N758" s="4"/>
      <c r="O758" s="4"/>
      <c r="P758" s="4"/>
      <c r="Q758" s="4"/>
      <c r="R758" s="4"/>
      <c r="S758" s="4"/>
      <c r="T758" s="4"/>
      <c r="U758" s="4"/>
      <c r="V758" s="4"/>
      <c r="W758" s="4"/>
      <c r="X758" s="4"/>
      <c r="Y758" s="4"/>
      <c r="Z758" s="4"/>
      <c r="AA758" s="4"/>
      <c r="AB758" s="4"/>
      <c r="AC758" s="4"/>
      <c r="AD758" s="4"/>
      <c r="AE758" s="4"/>
    </row>
    <row r="759">
      <c r="A759" s="4"/>
      <c r="B759" s="4"/>
      <c r="C759" s="4"/>
      <c r="D759" s="4"/>
      <c r="E759" s="4"/>
      <c r="F759" s="4"/>
      <c r="G759" s="118"/>
      <c r="H759" s="118"/>
      <c r="I759" s="118"/>
      <c r="J759" s="325"/>
      <c r="K759" s="4"/>
      <c r="L759" s="4"/>
      <c r="M759" s="4"/>
      <c r="N759" s="4"/>
      <c r="O759" s="4"/>
      <c r="P759" s="4"/>
      <c r="Q759" s="4"/>
      <c r="R759" s="4"/>
      <c r="S759" s="4"/>
      <c r="T759" s="4"/>
      <c r="U759" s="4"/>
      <c r="V759" s="4"/>
      <c r="W759" s="4"/>
      <c r="X759" s="4"/>
      <c r="Y759" s="4"/>
      <c r="Z759" s="4"/>
      <c r="AA759" s="4"/>
      <c r="AB759" s="4"/>
      <c r="AC759" s="4"/>
      <c r="AD759" s="4"/>
      <c r="AE759" s="4"/>
    </row>
    <row r="760">
      <c r="A760" s="4"/>
      <c r="B760" s="4"/>
      <c r="C760" s="4"/>
      <c r="D760" s="4"/>
      <c r="E760" s="4"/>
      <c r="F760" s="4"/>
      <c r="G760" s="118"/>
      <c r="H760" s="118"/>
      <c r="I760" s="118"/>
      <c r="J760" s="325"/>
      <c r="K760" s="4"/>
      <c r="L760" s="4"/>
      <c r="M760" s="4"/>
      <c r="N760" s="4"/>
      <c r="O760" s="4"/>
      <c r="P760" s="4"/>
      <c r="Q760" s="4"/>
      <c r="R760" s="4"/>
      <c r="S760" s="4"/>
      <c r="T760" s="4"/>
      <c r="U760" s="4"/>
      <c r="V760" s="4"/>
      <c r="W760" s="4"/>
      <c r="X760" s="4"/>
      <c r="Y760" s="4"/>
      <c r="Z760" s="4"/>
      <c r="AA760" s="4"/>
      <c r="AB760" s="4"/>
      <c r="AC760" s="4"/>
      <c r="AD760" s="4"/>
      <c r="AE760" s="4"/>
    </row>
    <row r="761">
      <c r="A761" s="4"/>
      <c r="B761" s="4"/>
      <c r="C761" s="4"/>
      <c r="D761" s="4"/>
      <c r="E761" s="4"/>
      <c r="F761" s="4"/>
      <c r="G761" s="118"/>
      <c r="H761" s="118"/>
      <c r="I761" s="118"/>
      <c r="J761" s="325"/>
      <c r="K761" s="4"/>
      <c r="L761" s="4"/>
      <c r="M761" s="4"/>
      <c r="N761" s="4"/>
      <c r="O761" s="4"/>
      <c r="P761" s="4"/>
      <c r="Q761" s="4"/>
      <c r="R761" s="4"/>
      <c r="S761" s="4"/>
      <c r="T761" s="4"/>
      <c r="U761" s="4"/>
      <c r="V761" s="4"/>
      <c r="W761" s="4"/>
      <c r="X761" s="4"/>
      <c r="Y761" s="4"/>
      <c r="Z761" s="4"/>
      <c r="AA761" s="4"/>
      <c r="AB761" s="4"/>
      <c r="AC761" s="4"/>
      <c r="AD761" s="4"/>
      <c r="AE761" s="4"/>
    </row>
    <row r="762">
      <c r="A762" s="4"/>
      <c r="B762" s="4"/>
      <c r="C762" s="4"/>
      <c r="D762" s="4"/>
      <c r="E762" s="4"/>
      <c r="F762" s="4"/>
      <c r="G762" s="118"/>
      <c r="H762" s="118"/>
      <c r="I762" s="118"/>
      <c r="J762" s="325"/>
      <c r="K762" s="4"/>
      <c r="L762" s="4"/>
      <c r="M762" s="4"/>
      <c r="N762" s="4"/>
      <c r="O762" s="4"/>
      <c r="P762" s="4"/>
      <c r="Q762" s="4"/>
      <c r="R762" s="4"/>
      <c r="S762" s="4"/>
      <c r="T762" s="4"/>
      <c r="U762" s="4"/>
      <c r="V762" s="4"/>
      <c r="W762" s="4"/>
      <c r="X762" s="4"/>
      <c r="Y762" s="4"/>
      <c r="Z762" s="4"/>
      <c r="AA762" s="4"/>
      <c r="AB762" s="4"/>
      <c r="AC762" s="4"/>
      <c r="AD762" s="4"/>
      <c r="AE762" s="4"/>
    </row>
    <row r="763">
      <c r="A763" s="4"/>
      <c r="B763" s="4"/>
      <c r="C763" s="4"/>
      <c r="D763" s="4"/>
      <c r="E763" s="4"/>
      <c r="F763" s="4"/>
      <c r="G763" s="118"/>
      <c r="H763" s="118"/>
      <c r="I763" s="118"/>
      <c r="J763" s="325"/>
      <c r="K763" s="4"/>
      <c r="L763" s="4"/>
      <c r="M763" s="4"/>
      <c r="N763" s="4"/>
      <c r="O763" s="4"/>
      <c r="P763" s="4"/>
      <c r="Q763" s="4"/>
      <c r="R763" s="4"/>
      <c r="S763" s="4"/>
      <c r="T763" s="4"/>
      <c r="U763" s="4"/>
      <c r="V763" s="4"/>
      <c r="W763" s="4"/>
      <c r="X763" s="4"/>
      <c r="Y763" s="4"/>
      <c r="Z763" s="4"/>
      <c r="AA763" s="4"/>
      <c r="AB763" s="4"/>
      <c r="AC763" s="4"/>
      <c r="AD763" s="4"/>
      <c r="AE763" s="4"/>
    </row>
    <row r="764">
      <c r="A764" s="4"/>
      <c r="B764" s="4"/>
      <c r="C764" s="4"/>
      <c r="D764" s="4"/>
      <c r="E764" s="4"/>
      <c r="F764" s="4"/>
      <c r="G764" s="118"/>
      <c r="H764" s="118"/>
      <c r="I764" s="118"/>
      <c r="J764" s="325"/>
      <c r="K764" s="4"/>
      <c r="L764" s="4"/>
      <c r="M764" s="4"/>
      <c r="N764" s="4"/>
      <c r="O764" s="4"/>
      <c r="P764" s="4"/>
      <c r="Q764" s="4"/>
      <c r="R764" s="4"/>
      <c r="S764" s="4"/>
      <c r="T764" s="4"/>
      <c r="U764" s="4"/>
      <c r="V764" s="4"/>
      <c r="W764" s="4"/>
      <c r="X764" s="4"/>
      <c r="Y764" s="4"/>
      <c r="Z764" s="4"/>
      <c r="AA764" s="4"/>
      <c r="AB764" s="4"/>
      <c r="AC764" s="4"/>
      <c r="AD764" s="4"/>
      <c r="AE764" s="4"/>
    </row>
    <row r="765">
      <c r="A765" s="4"/>
      <c r="B765" s="4"/>
      <c r="C765" s="4"/>
      <c r="D765" s="4"/>
      <c r="E765" s="4"/>
      <c r="F765" s="4"/>
      <c r="G765" s="118"/>
      <c r="H765" s="118"/>
      <c r="I765" s="118"/>
      <c r="J765" s="325"/>
      <c r="K765" s="4"/>
      <c r="L765" s="4"/>
      <c r="M765" s="4"/>
      <c r="N765" s="4"/>
      <c r="O765" s="4"/>
      <c r="P765" s="4"/>
      <c r="Q765" s="4"/>
      <c r="R765" s="4"/>
      <c r="S765" s="4"/>
      <c r="T765" s="4"/>
      <c r="U765" s="4"/>
      <c r="V765" s="4"/>
      <c r="W765" s="4"/>
      <c r="X765" s="4"/>
      <c r="Y765" s="4"/>
      <c r="Z765" s="4"/>
      <c r="AA765" s="4"/>
      <c r="AB765" s="4"/>
      <c r="AC765" s="4"/>
      <c r="AD765" s="4"/>
      <c r="AE765" s="4"/>
    </row>
    <row r="766">
      <c r="A766" s="4"/>
      <c r="B766" s="4"/>
      <c r="C766" s="4"/>
      <c r="D766" s="4"/>
      <c r="E766" s="4"/>
      <c r="F766" s="4"/>
      <c r="G766" s="118"/>
      <c r="H766" s="118"/>
      <c r="I766" s="118"/>
      <c r="J766" s="325"/>
      <c r="K766" s="4"/>
      <c r="L766" s="4"/>
      <c r="M766" s="4"/>
      <c r="N766" s="4"/>
      <c r="O766" s="4"/>
      <c r="P766" s="4"/>
      <c r="Q766" s="4"/>
      <c r="R766" s="4"/>
      <c r="S766" s="4"/>
      <c r="T766" s="4"/>
      <c r="U766" s="4"/>
      <c r="V766" s="4"/>
      <c r="W766" s="4"/>
      <c r="X766" s="4"/>
      <c r="Y766" s="4"/>
      <c r="Z766" s="4"/>
      <c r="AA766" s="4"/>
      <c r="AB766" s="4"/>
      <c r="AC766" s="4"/>
      <c r="AD766" s="4"/>
      <c r="AE766" s="4"/>
    </row>
    <row r="767">
      <c r="A767" s="4"/>
      <c r="B767" s="4"/>
      <c r="C767" s="4"/>
      <c r="D767" s="4"/>
      <c r="E767" s="4"/>
      <c r="F767" s="4"/>
      <c r="G767" s="118"/>
      <c r="H767" s="118"/>
      <c r="I767" s="118"/>
      <c r="J767" s="325"/>
      <c r="K767" s="4"/>
      <c r="L767" s="4"/>
      <c r="M767" s="4"/>
      <c r="N767" s="4"/>
      <c r="O767" s="4"/>
      <c r="P767" s="4"/>
      <c r="Q767" s="4"/>
      <c r="R767" s="4"/>
      <c r="S767" s="4"/>
      <c r="T767" s="4"/>
      <c r="U767" s="4"/>
      <c r="V767" s="4"/>
      <c r="W767" s="4"/>
      <c r="X767" s="4"/>
      <c r="Y767" s="4"/>
      <c r="Z767" s="4"/>
      <c r="AA767" s="4"/>
      <c r="AB767" s="4"/>
      <c r="AC767" s="4"/>
      <c r="AD767" s="4"/>
      <c r="AE767" s="4"/>
    </row>
    <row r="768">
      <c r="A768" s="4"/>
      <c r="B768" s="4"/>
      <c r="C768" s="4"/>
      <c r="D768" s="4"/>
      <c r="E768" s="4"/>
      <c r="F768" s="4"/>
      <c r="G768" s="118"/>
      <c r="H768" s="118"/>
      <c r="I768" s="118"/>
      <c r="J768" s="325"/>
      <c r="K768" s="4"/>
      <c r="L768" s="4"/>
      <c r="M768" s="4"/>
      <c r="N768" s="4"/>
      <c r="O768" s="4"/>
      <c r="P768" s="4"/>
      <c r="Q768" s="4"/>
      <c r="R768" s="4"/>
      <c r="S768" s="4"/>
      <c r="T768" s="4"/>
      <c r="U768" s="4"/>
      <c r="V768" s="4"/>
      <c r="W768" s="4"/>
      <c r="X768" s="4"/>
      <c r="Y768" s="4"/>
      <c r="Z768" s="4"/>
      <c r="AA768" s="4"/>
      <c r="AB768" s="4"/>
      <c r="AC768" s="4"/>
      <c r="AD768" s="4"/>
      <c r="AE768" s="4"/>
    </row>
    <row r="769">
      <c r="A769" s="4"/>
      <c r="B769" s="4"/>
      <c r="C769" s="4"/>
      <c r="D769" s="4"/>
      <c r="E769" s="4"/>
      <c r="F769" s="4"/>
      <c r="G769" s="118"/>
      <c r="H769" s="118"/>
      <c r="I769" s="118"/>
      <c r="J769" s="325"/>
      <c r="K769" s="4"/>
      <c r="L769" s="4"/>
      <c r="M769" s="4"/>
      <c r="N769" s="4"/>
      <c r="O769" s="4"/>
      <c r="P769" s="4"/>
      <c r="Q769" s="4"/>
      <c r="R769" s="4"/>
      <c r="S769" s="4"/>
      <c r="T769" s="4"/>
      <c r="U769" s="4"/>
      <c r="V769" s="4"/>
      <c r="W769" s="4"/>
      <c r="X769" s="4"/>
      <c r="Y769" s="4"/>
      <c r="Z769" s="4"/>
      <c r="AA769" s="4"/>
      <c r="AB769" s="4"/>
      <c r="AC769" s="4"/>
      <c r="AD769" s="4"/>
      <c r="AE769" s="4"/>
    </row>
    <row r="770">
      <c r="A770" s="4"/>
      <c r="B770" s="4"/>
      <c r="C770" s="4"/>
      <c r="D770" s="4"/>
      <c r="E770" s="4"/>
      <c r="F770" s="4"/>
      <c r="G770" s="118"/>
      <c r="H770" s="118"/>
      <c r="I770" s="118"/>
      <c r="J770" s="325"/>
      <c r="K770" s="4"/>
      <c r="L770" s="4"/>
      <c r="M770" s="4"/>
      <c r="N770" s="4"/>
      <c r="O770" s="4"/>
      <c r="P770" s="4"/>
      <c r="Q770" s="4"/>
      <c r="R770" s="4"/>
      <c r="S770" s="4"/>
      <c r="T770" s="4"/>
      <c r="U770" s="4"/>
      <c r="V770" s="4"/>
      <c r="W770" s="4"/>
      <c r="X770" s="4"/>
      <c r="Y770" s="4"/>
      <c r="Z770" s="4"/>
      <c r="AA770" s="4"/>
      <c r="AB770" s="4"/>
      <c r="AC770" s="4"/>
      <c r="AD770" s="4"/>
      <c r="AE770" s="4"/>
    </row>
    <row r="771">
      <c r="A771" s="4"/>
      <c r="B771" s="4"/>
      <c r="C771" s="4"/>
      <c r="D771" s="4"/>
      <c r="E771" s="4"/>
      <c r="F771" s="4"/>
      <c r="G771" s="118"/>
      <c r="H771" s="118"/>
      <c r="I771" s="118"/>
      <c r="J771" s="325"/>
      <c r="K771" s="4"/>
      <c r="L771" s="4"/>
      <c r="M771" s="4"/>
      <c r="N771" s="4"/>
      <c r="O771" s="4"/>
      <c r="P771" s="4"/>
      <c r="Q771" s="4"/>
      <c r="R771" s="4"/>
      <c r="S771" s="4"/>
      <c r="T771" s="4"/>
      <c r="U771" s="4"/>
      <c r="V771" s="4"/>
      <c r="W771" s="4"/>
      <c r="X771" s="4"/>
      <c r="Y771" s="4"/>
      <c r="Z771" s="4"/>
      <c r="AA771" s="4"/>
      <c r="AB771" s="4"/>
      <c r="AC771" s="4"/>
      <c r="AD771" s="4"/>
      <c r="AE771" s="4"/>
    </row>
    <row r="772">
      <c r="A772" s="4"/>
      <c r="B772" s="4"/>
      <c r="C772" s="4"/>
      <c r="D772" s="4"/>
      <c r="E772" s="4"/>
      <c r="F772" s="4"/>
      <c r="G772" s="118"/>
      <c r="H772" s="118"/>
      <c r="I772" s="118"/>
      <c r="J772" s="325"/>
      <c r="K772" s="4"/>
      <c r="L772" s="4"/>
      <c r="M772" s="4"/>
      <c r="N772" s="4"/>
      <c r="O772" s="4"/>
      <c r="P772" s="4"/>
      <c r="Q772" s="4"/>
      <c r="R772" s="4"/>
      <c r="S772" s="4"/>
      <c r="T772" s="4"/>
      <c r="U772" s="4"/>
      <c r="V772" s="4"/>
      <c r="W772" s="4"/>
      <c r="X772" s="4"/>
      <c r="Y772" s="4"/>
      <c r="Z772" s="4"/>
      <c r="AA772" s="4"/>
      <c r="AB772" s="4"/>
      <c r="AC772" s="4"/>
      <c r="AD772" s="4"/>
      <c r="AE772" s="4"/>
    </row>
    <row r="773">
      <c r="A773" s="4"/>
      <c r="B773" s="4"/>
      <c r="C773" s="4"/>
      <c r="D773" s="4"/>
      <c r="E773" s="4"/>
      <c r="F773" s="4"/>
      <c r="G773" s="118"/>
      <c r="H773" s="118"/>
      <c r="I773" s="118"/>
      <c r="J773" s="325"/>
      <c r="K773" s="4"/>
      <c r="L773" s="4"/>
      <c r="M773" s="4"/>
      <c r="N773" s="4"/>
      <c r="O773" s="4"/>
      <c r="P773" s="4"/>
      <c r="Q773" s="4"/>
      <c r="R773" s="4"/>
      <c r="S773" s="4"/>
      <c r="T773" s="4"/>
      <c r="U773" s="4"/>
      <c r="V773" s="4"/>
      <c r="W773" s="4"/>
      <c r="X773" s="4"/>
      <c r="Y773" s="4"/>
      <c r="Z773" s="4"/>
      <c r="AA773" s="4"/>
      <c r="AB773" s="4"/>
      <c r="AC773" s="4"/>
      <c r="AD773" s="4"/>
      <c r="AE773" s="4"/>
    </row>
    <row r="774">
      <c r="A774" s="4"/>
      <c r="B774" s="4"/>
      <c r="C774" s="4"/>
      <c r="D774" s="4"/>
      <c r="E774" s="4"/>
      <c r="F774" s="4"/>
      <c r="G774" s="118"/>
      <c r="H774" s="118"/>
      <c r="I774" s="118"/>
      <c r="J774" s="325"/>
      <c r="K774" s="4"/>
      <c r="L774" s="4"/>
      <c r="M774" s="4"/>
      <c r="N774" s="4"/>
      <c r="O774" s="4"/>
      <c r="P774" s="4"/>
      <c r="Q774" s="4"/>
      <c r="R774" s="4"/>
      <c r="S774" s="4"/>
      <c r="T774" s="4"/>
      <c r="U774" s="4"/>
      <c r="V774" s="4"/>
      <c r="W774" s="4"/>
      <c r="X774" s="4"/>
      <c r="Y774" s="4"/>
      <c r="Z774" s="4"/>
      <c r="AA774" s="4"/>
      <c r="AB774" s="4"/>
      <c r="AC774" s="4"/>
      <c r="AD774" s="4"/>
      <c r="AE774" s="4"/>
    </row>
    <row r="775">
      <c r="A775" s="4"/>
      <c r="B775" s="4"/>
      <c r="C775" s="4"/>
      <c r="D775" s="4"/>
      <c r="E775" s="4"/>
      <c r="F775" s="4"/>
      <c r="G775" s="118"/>
      <c r="H775" s="118"/>
      <c r="I775" s="118"/>
      <c r="J775" s="325"/>
      <c r="K775" s="4"/>
      <c r="L775" s="4"/>
      <c r="M775" s="4"/>
      <c r="N775" s="4"/>
      <c r="O775" s="4"/>
      <c r="P775" s="4"/>
      <c r="Q775" s="4"/>
      <c r="R775" s="4"/>
      <c r="S775" s="4"/>
      <c r="T775" s="4"/>
      <c r="U775" s="4"/>
      <c r="V775" s="4"/>
      <c r="W775" s="4"/>
      <c r="X775" s="4"/>
      <c r="Y775" s="4"/>
      <c r="Z775" s="4"/>
      <c r="AA775" s="4"/>
      <c r="AB775" s="4"/>
      <c r="AC775" s="4"/>
      <c r="AD775" s="4"/>
      <c r="AE775" s="4"/>
    </row>
    <row r="776">
      <c r="A776" s="4"/>
      <c r="B776" s="4"/>
      <c r="C776" s="4"/>
      <c r="D776" s="4"/>
      <c r="E776" s="4"/>
      <c r="F776" s="4"/>
      <c r="G776" s="118"/>
      <c r="H776" s="118"/>
      <c r="I776" s="118"/>
      <c r="J776" s="325"/>
      <c r="K776" s="4"/>
      <c r="L776" s="4"/>
      <c r="M776" s="4"/>
      <c r="N776" s="4"/>
      <c r="O776" s="4"/>
      <c r="P776" s="4"/>
      <c r="Q776" s="4"/>
      <c r="R776" s="4"/>
      <c r="S776" s="4"/>
      <c r="T776" s="4"/>
      <c r="U776" s="4"/>
      <c r="V776" s="4"/>
      <c r="W776" s="4"/>
      <c r="X776" s="4"/>
      <c r="Y776" s="4"/>
      <c r="Z776" s="4"/>
      <c r="AA776" s="4"/>
      <c r="AB776" s="4"/>
      <c r="AC776" s="4"/>
      <c r="AD776" s="4"/>
      <c r="AE776" s="4"/>
    </row>
    <row r="777">
      <c r="A777" s="4"/>
      <c r="B777" s="4"/>
      <c r="C777" s="4"/>
      <c r="D777" s="4"/>
      <c r="E777" s="4"/>
      <c r="F777" s="4"/>
      <c r="G777" s="118"/>
      <c r="H777" s="118"/>
      <c r="I777" s="118"/>
      <c r="J777" s="325"/>
      <c r="K777" s="4"/>
      <c r="L777" s="4"/>
      <c r="M777" s="4"/>
      <c r="N777" s="4"/>
      <c r="O777" s="4"/>
      <c r="P777" s="4"/>
      <c r="Q777" s="4"/>
      <c r="R777" s="4"/>
      <c r="S777" s="4"/>
      <c r="T777" s="4"/>
      <c r="U777" s="4"/>
      <c r="V777" s="4"/>
      <c r="W777" s="4"/>
      <c r="X777" s="4"/>
      <c r="Y777" s="4"/>
      <c r="Z777" s="4"/>
      <c r="AA777" s="4"/>
      <c r="AB777" s="4"/>
      <c r="AC777" s="4"/>
      <c r="AD777" s="4"/>
      <c r="AE777" s="4"/>
    </row>
    <row r="778">
      <c r="A778" s="4"/>
      <c r="B778" s="4"/>
      <c r="C778" s="4"/>
      <c r="D778" s="4"/>
      <c r="E778" s="4"/>
      <c r="F778" s="4"/>
      <c r="G778" s="118"/>
      <c r="H778" s="118"/>
      <c r="I778" s="118"/>
      <c r="J778" s="325"/>
      <c r="K778" s="4"/>
      <c r="L778" s="4"/>
      <c r="M778" s="4"/>
      <c r="N778" s="4"/>
      <c r="O778" s="4"/>
      <c r="P778" s="4"/>
      <c r="Q778" s="4"/>
      <c r="R778" s="4"/>
      <c r="S778" s="4"/>
      <c r="T778" s="4"/>
      <c r="U778" s="4"/>
      <c r="V778" s="4"/>
      <c r="W778" s="4"/>
      <c r="X778" s="4"/>
      <c r="Y778" s="4"/>
      <c r="Z778" s="4"/>
      <c r="AA778" s="4"/>
      <c r="AB778" s="4"/>
      <c r="AC778" s="4"/>
      <c r="AD778" s="4"/>
      <c r="AE778" s="4"/>
    </row>
    <row r="779">
      <c r="A779" s="4"/>
      <c r="B779" s="4"/>
      <c r="C779" s="4"/>
      <c r="D779" s="4"/>
      <c r="E779" s="4"/>
      <c r="F779" s="4"/>
      <c r="G779" s="118"/>
      <c r="H779" s="118"/>
      <c r="I779" s="118"/>
      <c r="J779" s="325"/>
      <c r="K779" s="4"/>
      <c r="L779" s="4"/>
      <c r="M779" s="4"/>
      <c r="N779" s="4"/>
      <c r="O779" s="4"/>
      <c r="P779" s="4"/>
      <c r="Q779" s="4"/>
      <c r="R779" s="4"/>
      <c r="S779" s="4"/>
      <c r="T779" s="4"/>
      <c r="U779" s="4"/>
      <c r="V779" s="4"/>
      <c r="W779" s="4"/>
      <c r="X779" s="4"/>
      <c r="Y779" s="4"/>
      <c r="Z779" s="4"/>
      <c r="AA779" s="4"/>
      <c r="AB779" s="4"/>
      <c r="AC779" s="4"/>
      <c r="AD779" s="4"/>
      <c r="AE779" s="4"/>
    </row>
    <row r="780">
      <c r="A780" s="4"/>
      <c r="B780" s="4"/>
      <c r="C780" s="4"/>
      <c r="D780" s="4"/>
      <c r="E780" s="4"/>
      <c r="F780" s="4"/>
      <c r="G780" s="118"/>
      <c r="H780" s="118"/>
      <c r="I780" s="118"/>
      <c r="J780" s="325"/>
      <c r="K780" s="4"/>
      <c r="L780" s="4"/>
      <c r="M780" s="4"/>
      <c r="N780" s="4"/>
      <c r="O780" s="4"/>
      <c r="P780" s="4"/>
      <c r="Q780" s="4"/>
      <c r="R780" s="4"/>
      <c r="S780" s="4"/>
      <c r="T780" s="4"/>
      <c r="U780" s="4"/>
      <c r="V780" s="4"/>
      <c r="W780" s="4"/>
      <c r="X780" s="4"/>
      <c r="Y780" s="4"/>
      <c r="Z780" s="4"/>
      <c r="AA780" s="4"/>
      <c r="AB780" s="4"/>
      <c r="AC780" s="4"/>
      <c r="AD780" s="4"/>
      <c r="AE780" s="4"/>
    </row>
    <row r="781">
      <c r="A781" s="4"/>
      <c r="B781" s="4"/>
      <c r="C781" s="4"/>
      <c r="D781" s="4"/>
      <c r="E781" s="4"/>
      <c r="F781" s="4"/>
      <c r="G781" s="118"/>
      <c r="H781" s="118"/>
      <c r="I781" s="118"/>
      <c r="J781" s="325"/>
      <c r="K781" s="4"/>
      <c r="L781" s="4"/>
      <c r="M781" s="4"/>
      <c r="N781" s="4"/>
      <c r="O781" s="4"/>
      <c r="P781" s="4"/>
      <c r="Q781" s="4"/>
      <c r="R781" s="4"/>
      <c r="S781" s="4"/>
      <c r="T781" s="4"/>
      <c r="U781" s="4"/>
      <c r="V781" s="4"/>
      <c r="W781" s="4"/>
      <c r="X781" s="4"/>
      <c r="Y781" s="4"/>
      <c r="Z781" s="4"/>
      <c r="AA781" s="4"/>
      <c r="AB781" s="4"/>
      <c r="AC781" s="4"/>
      <c r="AD781" s="4"/>
      <c r="AE781" s="4"/>
    </row>
    <row r="782">
      <c r="A782" s="4"/>
      <c r="B782" s="4"/>
      <c r="C782" s="4"/>
      <c r="D782" s="4"/>
      <c r="E782" s="4"/>
      <c r="F782" s="4"/>
      <c r="G782" s="118"/>
      <c r="H782" s="118"/>
      <c r="I782" s="118"/>
      <c r="J782" s="325"/>
      <c r="K782" s="4"/>
      <c r="L782" s="4"/>
      <c r="M782" s="4"/>
      <c r="N782" s="4"/>
      <c r="O782" s="4"/>
      <c r="P782" s="4"/>
      <c r="Q782" s="4"/>
      <c r="R782" s="4"/>
      <c r="S782" s="4"/>
      <c r="T782" s="4"/>
      <c r="U782" s="4"/>
      <c r="V782" s="4"/>
      <c r="W782" s="4"/>
      <c r="X782" s="4"/>
      <c r="Y782" s="4"/>
      <c r="Z782" s="4"/>
      <c r="AA782" s="4"/>
      <c r="AB782" s="4"/>
      <c r="AC782" s="4"/>
      <c r="AD782" s="4"/>
      <c r="AE782" s="4"/>
    </row>
    <row r="783">
      <c r="A783" s="4"/>
      <c r="B783" s="4"/>
      <c r="C783" s="4"/>
      <c r="D783" s="4"/>
      <c r="E783" s="4"/>
      <c r="F783" s="4"/>
      <c r="G783" s="118"/>
      <c r="H783" s="118"/>
      <c r="I783" s="118"/>
      <c r="J783" s="325"/>
      <c r="K783" s="4"/>
      <c r="L783" s="4"/>
      <c r="M783" s="4"/>
      <c r="N783" s="4"/>
      <c r="O783" s="4"/>
      <c r="P783" s="4"/>
      <c r="Q783" s="4"/>
      <c r="R783" s="4"/>
      <c r="S783" s="4"/>
      <c r="T783" s="4"/>
      <c r="U783" s="4"/>
      <c r="V783" s="4"/>
      <c r="W783" s="4"/>
      <c r="X783" s="4"/>
      <c r="Y783" s="4"/>
      <c r="Z783" s="4"/>
      <c r="AA783" s="4"/>
      <c r="AB783" s="4"/>
      <c r="AC783" s="4"/>
      <c r="AD783" s="4"/>
      <c r="AE783" s="4"/>
    </row>
    <row r="784">
      <c r="A784" s="4"/>
      <c r="B784" s="4"/>
      <c r="C784" s="4"/>
      <c r="D784" s="4"/>
      <c r="E784" s="4"/>
      <c r="F784" s="4"/>
      <c r="G784" s="118"/>
      <c r="H784" s="118"/>
      <c r="I784" s="118"/>
      <c r="J784" s="325"/>
      <c r="K784" s="4"/>
      <c r="L784" s="4"/>
      <c r="M784" s="4"/>
      <c r="N784" s="4"/>
      <c r="O784" s="4"/>
      <c r="P784" s="4"/>
      <c r="Q784" s="4"/>
      <c r="R784" s="4"/>
      <c r="S784" s="4"/>
      <c r="T784" s="4"/>
      <c r="U784" s="4"/>
      <c r="V784" s="4"/>
      <c r="W784" s="4"/>
      <c r="X784" s="4"/>
      <c r="Y784" s="4"/>
      <c r="Z784" s="4"/>
      <c r="AA784" s="4"/>
      <c r="AB784" s="4"/>
      <c r="AC784" s="4"/>
      <c r="AD784" s="4"/>
      <c r="AE784" s="4"/>
    </row>
    <row r="785">
      <c r="A785" s="4"/>
      <c r="B785" s="4"/>
      <c r="C785" s="4"/>
      <c r="D785" s="4"/>
      <c r="E785" s="4"/>
      <c r="F785" s="4"/>
      <c r="G785" s="118"/>
      <c r="H785" s="118"/>
      <c r="I785" s="118"/>
      <c r="J785" s="325"/>
      <c r="K785" s="4"/>
      <c r="L785" s="4"/>
      <c r="M785" s="4"/>
      <c r="N785" s="4"/>
      <c r="O785" s="4"/>
      <c r="P785" s="4"/>
      <c r="Q785" s="4"/>
      <c r="R785" s="4"/>
      <c r="S785" s="4"/>
      <c r="T785" s="4"/>
      <c r="U785" s="4"/>
      <c r="V785" s="4"/>
      <c r="W785" s="4"/>
      <c r="X785" s="4"/>
      <c r="Y785" s="4"/>
      <c r="Z785" s="4"/>
      <c r="AA785" s="4"/>
      <c r="AB785" s="4"/>
      <c r="AC785" s="4"/>
      <c r="AD785" s="4"/>
      <c r="AE785" s="4"/>
    </row>
    <row r="786">
      <c r="A786" s="4"/>
      <c r="B786" s="4"/>
      <c r="C786" s="4"/>
      <c r="D786" s="4"/>
      <c r="E786" s="4"/>
      <c r="F786" s="4"/>
      <c r="G786" s="118"/>
      <c r="H786" s="118"/>
      <c r="I786" s="118"/>
      <c r="J786" s="325"/>
      <c r="K786" s="4"/>
      <c r="L786" s="4"/>
      <c r="M786" s="4"/>
      <c r="N786" s="4"/>
      <c r="O786" s="4"/>
      <c r="P786" s="4"/>
      <c r="Q786" s="4"/>
      <c r="R786" s="4"/>
      <c r="S786" s="4"/>
      <c r="T786" s="4"/>
      <c r="U786" s="4"/>
      <c r="V786" s="4"/>
      <c r="W786" s="4"/>
      <c r="X786" s="4"/>
      <c r="Y786" s="4"/>
      <c r="Z786" s="4"/>
      <c r="AA786" s="4"/>
      <c r="AB786" s="4"/>
      <c r="AC786" s="4"/>
      <c r="AD786" s="4"/>
      <c r="AE786" s="4"/>
    </row>
    <row r="787">
      <c r="A787" s="4"/>
      <c r="B787" s="4"/>
      <c r="C787" s="4"/>
      <c r="D787" s="4"/>
      <c r="E787" s="4"/>
      <c r="F787" s="4"/>
      <c r="G787" s="118"/>
      <c r="H787" s="118"/>
      <c r="I787" s="118"/>
      <c r="J787" s="325"/>
      <c r="K787" s="4"/>
      <c r="L787" s="4"/>
      <c r="M787" s="4"/>
      <c r="N787" s="4"/>
      <c r="O787" s="4"/>
      <c r="P787" s="4"/>
      <c r="Q787" s="4"/>
      <c r="R787" s="4"/>
      <c r="S787" s="4"/>
      <c r="T787" s="4"/>
      <c r="U787" s="4"/>
      <c r="V787" s="4"/>
      <c r="W787" s="4"/>
      <c r="X787" s="4"/>
      <c r="Y787" s="4"/>
      <c r="Z787" s="4"/>
      <c r="AA787" s="4"/>
      <c r="AB787" s="4"/>
      <c r="AC787" s="4"/>
      <c r="AD787" s="4"/>
      <c r="AE787" s="4"/>
    </row>
    <row r="788">
      <c r="A788" s="4"/>
      <c r="B788" s="4"/>
      <c r="C788" s="4"/>
      <c r="D788" s="4"/>
      <c r="E788" s="4"/>
      <c r="F788" s="4"/>
      <c r="G788" s="118"/>
      <c r="H788" s="118"/>
      <c r="I788" s="118"/>
      <c r="J788" s="325"/>
      <c r="K788" s="4"/>
      <c r="L788" s="4"/>
      <c r="M788" s="4"/>
      <c r="N788" s="4"/>
      <c r="O788" s="4"/>
      <c r="P788" s="4"/>
      <c r="Q788" s="4"/>
      <c r="R788" s="4"/>
      <c r="S788" s="4"/>
      <c r="T788" s="4"/>
      <c r="U788" s="4"/>
      <c r="V788" s="4"/>
      <c r="W788" s="4"/>
      <c r="X788" s="4"/>
      <c r="Y788" s="4"/>
      <c r="Z788" s="4"/>
      <c r="AA788" s="4"/>
      <c r="AB788" s="4"/>
      <c r="AC788" s="4"/>
      <c r="AD788" s="4"/>
      <c r="AE788" s="4"/>
    </row>
    <row r="789">
      <c r="A789" s="4"/>
      <c r="B789" s="4"/>
      <c r="C789" s="4"/>
      <c r="D789" s="4"/>
      <c r="E789" s="4"/>
      <c r="F789" s="4"/>
      <c r="G789" s="118"/>
      <c r="H789" s="118"/>
      <c r="I789" s="118"/>
      <c r="J789" s="325"/>
      <c r="K789" s="4"/>
      <c r="L789" s="4"/>
      <c r="M789" s="4"/>
      <c r="N789" s="4"/>
      <c r="O789" s="4"/>
      <c r="P789" s="4"/>
      <c r="Q789" s="4"/>
      <c r="R789" s="4"/>
      <c r="S789" s="4"/>
      <c r="T789" s="4"/>
      <c r="U789" s="4"/>
      <c r="V789" s="4"/>
      <c r="W789" s="4"/>
      <c r="X789" s="4"/>
      <c r="Y789" s="4"/>
      <c r="Z789" s="4"/>
      <c r="AA789" s="4"/>
      <c r="AB789" s="4"/>
      <c r="AC789" s="4"/>
      <c r="AD789" s="4"/>
      <c r="AE789" s="4"/>
    </row>
    <row r="790">
      <c r="A790" s="4"/>
      <c r="B790" s="4"/>
      <c r="C790" s="4"/>
      <c r="D790" s="4"/>
      <c r="E790" s="4"/>
      <c r="F790" s="4"/>
      <c r="G790" s="118"/>
      <c r="H790" s="118"/>
      <c r="I790" s="118"/>
      <c r="J790" s="325"/>
      <c r="K790" s="4"/>
      <c r="L790" s="4"/>
      <c r="M790" s="4"/>
      <c r="N790" s="4"/>
      <c r="O790" s="4"/>
      <c r="P790" s="4"/>
      <c r="Q790" s="4"/>
      <c r="R790" s="4"/>
      <c r="S790" s="4"/>
      <c r="T790" s="4"/>
      <c r="U790" s="4"/>
      <c r="V790" s="4"/>
      <c r="W790" s="4"/>
      <c r="X790" s="4"/>
      <c r="Y790" s="4"/>
      <c r="Z790" s="4"/>
      <c r="AA790" s="4"/>
      <c r="AB790" s="4"/>
      <c r="AC790" s="4"/>
      <c r="AD790" s="4"/>
      <c r="AE790" s="4"/>
    </row>
    <row r="791">
      <c r="A791" s="4"/>
      <c r="B791" s="4"/>
      <c r="C791" s="4"/>
      <c r="D791" s="4"/>
      <c r="E791" s="4"/>
      <c r="F791" s="4"/>
      <c r="G791" s="118"/>
      <c r="H791" s="118"/>
      <c r="I791" s="118"/>
      <c r="J791" s="325"/>
      <c r="K791" s="4"/>
      <c r="L791" s="4"/>
      <c r="M791" s="4"/>
      <c r="N791" s="4"/>
      <c r="O791" s="4"/>
      <c r="P791" s="4"/>
      <c r="Q791" s="4"/>
      <c r="R791" s="4"/>
      <c r="S791" s="4"/>
      <c r="T791" s="4"/>
      <c r="U791" s="4"/>
      <c r="V791" s="4"/>
      <c r="W791" s="4"/>
      <c r="X791" s="4"/>
      <c r="Y791" s="4"/>
      <c r="Z791" s="4"/>
      <c r="AA791" s="4"/>
      <c r="AB791" s="4"/>
      <c r="AC791" s="4"/>
      <c r="AD791" s="4"/>
      <c r="AE791" s="4"/>
    </row>
    <row r="792">
      <c r="A792" s="4"/>
      <c r="B792" s="4"/>
      <c r="C792" s="4"/>
      <c r="D792" s="4"/>
      <c r="E792" s="4"/>
      <c r="F792" s="4"/>
      <c r="G792" s="118"/>
      <c r="H792" s="118"/>
      <c r="I792" s="118"/>
      <c r="J792" s="325"/>
      <c r="K792" s="4"/>
      <c r="L792" s="4"/>
      <c r="M792" s="4"/>
      <c r="N792" s="4"/>
      <c r="O792" s="4"/>
      <c r="P792" s="4"/>
      <c r="Q792" s="4"/>
      <c r="R792" s="4"/>
      <c r="S792" s="4"/>
      <c r="T792" s="4"/>
      <c r="U792" s="4"/>
      <c r="V792" s="4"/>
      <c r="W792" s="4"/>
      <c r="X792" s="4"/>
      <c r="Y792" s="4"/>
      <c r="Z792" s="4"/>
      <c r="AA792" s="4"/>
      <c r="AB792" s="4"/>
      <c r="AC792" s="4"/>
      <c r="AD792" s="4"/>
      <c r="AE792" s="4"/>
    </row>
    <row r="793">
      <c r="A793" s="4"/>
      <c r="B793" s="4"/>
      <c r="C793" s="4"/>
      <c r="D793" s="4"/>
      <c r="E793" s="4"/>
      <c r="F793" s="4"/>
      <c r="G793" s="118"/>
      <c r="H793" s="118"/>
      <c r="I793" s="118"/>
      <c r="J793" s="325"/>
      <c r="K793" s="4"/>
      <c r="L793" s="4"/>
      <c r="M793" s="4"/>
      <c r="N793" s="4"/>
      <c r="O793" s="4"/>
      <c r="P793" s="4"/>
      <c r="Q793" s="4"/>
      <c r="R793" s="4"/>
      <c r="S793" s="4"/>
      <c r="T793" s="4"/>
      <c r="U793" s="4"/>
      <c r="V793" s="4"/>
      <c r="W793" s="4"/>
      <c r="X793" s="4"/>
      <c r="Y793" s="4"/>
      <c r="Z793" s="4"/>
      <c r="AA793" s="4"/>
      <c r="AB793" s="4"/>
      <c r="AC793" s="4"/>
      <c r="AD793" s="4"/>
      <c r="AE793" s="4"/>
    </row>
    <row r="794">
      <c r="A794" s="4"/>
      <c r="B794" s="4"/>
      <c r="C794" s="4"/>
      <c r="D794" s="4"/>
      <c r="E794" s="4"/>
      <c r="F794" s="4"/>
      <c r="G794" s="118"/>
      <c r="H794" s="118"/>
      <c r="I794" s="118"/>
      <c r="J794" s="325"/>
      <c r="K794" s="4"/>
      <c r="L794" s="4"/>
      <c r="M794" s="4"/>
      <c r="N794" s="4"/>
      <c r="O794" s="4"/>
      <c r="P794" s="4"/>
      <c r="Q794" s="4"/>
      <c r="R794" s="4"/>
      <c r="S794" s="4"/>
      <c r="T794" s="4"/>
      <c r="U794" s="4"/>
      <c r="V794" s="4"/>
      <c r="W794" s="4"/>
      <c r="X794" s="4"/>
      <c r="Y794" s="4"/>
      <c r="Z794" s="4"/>
      <c r="AA794" s="4"/>
      <c r="AB794" s="4"/>
      <c r="AC794" s="4"/>
      <c r="AD794" s="4"/>
      <c r="AE794" s="4"/>
    </row>
    <row r="795">
      <c r="A795" s="4"/>
      <c r="B795" s="4"/>
      <c r="C795" s="4"/>
      <c r="D795" s="4"/>
      <c r="E795" s="4"/>
      <c r="F795" s="4"/>
      <c r="G795" s="118"/>
      <c r="H795" s="118"/>
      <c r="I795" s="118"/>
      <c r="J795" s="325"/>
      <c r="K795" s="4"/>
      <c r="L795" s="4"/>
      <c r="M795" s="4"/>
      <c r="N795" s="4"/>
      <c r="O795" s="4"/>
      <c r="P795" s="4"/>
      <c r="Q795" s="4"/>
      <c r="R795" s="4"/>
      <c r="S795" s="4"/>
      <c r="T795" s="4"/>
      <c r="U795" s="4"/>
      <c r="V795" s="4"/>
      <c r="W795" s="4"/>
      <c r="X795" s="4"/>
      <c r="Y795" s="4"/>
      <c r="Z795" s="4"/>
      <c r="AA795" s="4"/>
      <c r="AB795" s="4"/>
      <c r="AC795" s="4"/>
      <c r="AD795" s="4"/>
      <c r="AE795" s="4"/>
    </row>
    <row r="796">
      <c r="A796" s="4"/>
      <c r="B796" s="4"/>
      <c r="C796" s="4"/>
      <c r="D796" s="4"/>
      <c r="E796" s="4"/>
      <c r="F796" s="4"/>
      <c r="G796" s="118"/>
      <c r="H796" s="118"/>
      <c r="I796" s="118"/>
      <c r="J796" s="325"/>
      <c r="K796" s="4"/>
      <c r="L796" s="4"/>
      <c r="M796" s="4"/>
      <c r="N796" s="4"/>
      <c r="O796" s="4"/>
      <c r="P796" s="4"/>
      <c r="Q796" s="4"/>
      <c r="R796" s="4"/>
      <c r="S796" s="4"/>
      <c r="T796" s="4"/>
      <c r="U796" s="4"/>
      <c r="V796" s="4"/>
      <c r="W796" s="4"/>
      <c r="X796" s="4"/>
      <c r="Y796" s="4"/>
      <c r="Z796" s="4"/>
      <c r="AA796" s="4"/>
      <c r="AB796" s="4"/>
      <c r="AC796" s="4"/>
      <c r="AD796" s="4"/>
      <c r="AE796" s="4"/>
    </row>
    <row r="797">
      <c r="A797" s="4"/>
      <c r="B797" s="4"/>
      <c r="C797" s="4"/>
      <c r="D797" s="4"/>
      <c r="E797" s="4"/>
      <c r="F797" s="4"/>
      <c r="G797" s="118"/>
      <c r="H797" s="118"/>
      <c r="I797" s="118"/>
      <c r="J797" s="325"/>
      <c r="K797" s="4"/>
      <c r="L797" s="4"/>
      <c r="M797" s="4"/>
      <c r="N797" s="4"/>
      <c r="O797" s="4"/>
      <c r="P797" s="4"/>
      <c r="Q797" s="4"/>
      <c r="R797" s="4"/>
      <c r="S797" s="4"/>
      <c r="T797" s="4"/>
      <c r="U797" s="4"/>
      <c r="V797" s="4"/>
      <c r="W797" s="4"/>
      <c r="X797" s="4"/>
      <c r="Y797" s="4"/>
      <c r="Z797" s="4"/>
      <c r="AA797" s="4"/>
      <c r="AB797" s="4"/>
      <c r="AC797" s="4"/>
      <c r="AD797" s="4"/>
      <c r="AE797" s="4"/>
    </row>
    <row r="798">
      <c r="A798" s="4"/>
      <c r="B798" s="4"/>
      <c r="C798" s="4"/>
      <c r="D798" s="4"/>
      <c r="E798" s="4"/>
      <c r="F798" s="4"/>
      <c r="G798" s="118"/>
      <c r="H798" s="118"/>
      <c r="I798" s="118"/>
      <c r="J798" s="325"/>
      <c r="K798" s="4"/>
      <c r="L798" s="4"/>
      <c r="M798" s="4"/>
      <c r="N798" s="4"/>
      <c r="O798" s="4"/>
      <c r="P798" s="4"/>
      <c r="Q798" s="4"/>
      <c r="R798" s="4"/>
      <c r="S798" s="4"/>
      <c r="T798" s="4"/>
      <c r="U798" s="4"/>
      <c r="V798" s="4"/>
      <c r="W798" s="4"/>
      <c r="X798" s="4"/>
      <c r="Y798" s="4"/>
      <c r="Z798" s="4"/>
      <c r="AA798" s="4"/>
      <c r="AB798" s="4"/>
      <c r="AC798" s="4"/>
      <c r="AD798" s="4"/>
      <c r="AE798" s="4"/>
    </row>
    <row r="799">
      <c r="A799" s="4"/>
      <c r="B799" s="4"/>
      <c r="C799" s="4"/>
      <c r="D799" s="4"/>
      <c r="E799" s="4"/>
      <c r="F799" s="4"/>
      <c r="G799" s="118"/>
      <c r="H799" s="118"/>
      <c r="I799" s="118"/>
      <c r="J799" s="325"/>
      <c r="K799" s="4"/>
      <c r="L799" s="4"/>
      <c r="M799" s="4"/>
      <c r="N799" s="4"/>
      <c r="O799" s="4"/>
      <c r="P799" s="4"/>
      <c r="Q799" s="4"/>
      <c r="R799" s="4"/>
      <c r="S799" s="4"/>
      <c r="T799" s="4"/>
      <c r="U799" s="4"/>
      <c r="V799" s="4"/>
      <c r="W799" s="4"/>
      <c r="X799" s="4"/>
      <c r="Y799" s="4"/>
      <c r="Z799" s="4"/>
      <c r="AA799" s="4"/>
      <c r="AB799" s="4"/>
      <c r="AC799" s="4"/>
      <c r="AD799" s="4"/>
      <c r="AE799" s="4"/>
    </row>
    <row r="800">
      <c r="A800" s="4"/>
      <c r="B800" s="4"/>
      <c r="C800" s="4"/>
      <c r="D800" s="4"/>
      <c r="E800" s="4"/>
      <c r="F800" s="4"/>
      <c r="G800" s="118"/>
      <c r="H800" s="118"/>
      <c r="I800" s="118"/>
      <c r="J800" s="325"/>
      <c r="K800" s="4"/>
      <c r="L800" s="4"/>
      <c r="M800" s="4"/>
      <c r="N800" s="4"/>
      <c r="O800" s="4"/>
      <c r="P800" s="4"/>
      <c r="Q800" s="4"/>
      <c r="R800" s="4"/>
      <c r="S800" s="4"/>
      <c r="T800" s="4"/>
      <c r="U800" s="4"/>
      <c r="V800" s="4"/>
      <c r="W800" s="4"/>
      <c r="X800" s="4"/>
      <c r="Y800" s="4"/>
      <c r="Z800" s="4"/>
      <c r="AA800" s="4"/>
      <c r="AB800" s="4"/>
      <c r="AC800" s="4"/>
      <c r="AD800" s="4"/>
      <c r="AE800" s="4"/>
    </row>
    <row r="801">
      <c r="A801" s="4"/>
      <c r="B801" s="4"/>
      <c r="C801" s="4"/>
      <c r="D801" s="4"/>
      <c r="E801" s="4"/>
      <c r="F801" s="4"/>
      <c r="G801" s="118"/>
      <c r="H801" s="118"/>
      <c r="I801" s="118"/>
      <c r="J801" s="325"/>
      <c r="K801" s="4"/>
      <c r="L801" s="4"/>
      <c r="M801" s="4"/>
      <c r="N801" s="4"/>
      <c r="O801" s="4"/>
      <c r="P801" s="4"/>
      <c r="Q801" s="4"/>
      <c r="R801" s="4"/>
      <c r="S801" s="4"/>
      <c r="T801" s="4"/>
      <c r="U801" s="4"/>
      <c r="V801" s="4"/>
      <c r="W801" s="4"/>
      <c r="X801" s="4"/>
      <c r="Y801" s="4"/>
      <c r="Z801" s="4"/>
      <c r="AA801" s="4"/>
      <c r="AB801" s="4"/>
      <c r="AC801" s="4"/>
      <c r="AD801" s="4"/>
      <c r="AE801" s="4"/>
    </row>
    <row r="802">
      <c r="A802" s="4"/>
      <c r="B802" s="4"/>
      <c r="C802" s="4"/>
      <c r="D802" s="4"/>
      <c r="E802" s="4"/>
      <c r="F802" s="4"/>
      <c r="G802" s="118"/>
      <c r="H802" s="118"/>
      <c r="I802" s="118"/>
      <c r="J802" s="325"/>
      <c r="K802" s="4"/>
      <c r="L802" s="4"/>
      <c r="M802" s="4"/>
      <c r="N802" s="4"/>
      <c r="O802" s="4"/>
      <c r="P802" s="4"/>
      <c r="Q802" s="4"/>
      <c r="R802" s="4"/>
      <c r="S802" s="4"/>
      <c r="T802" s="4"/>
      <c r="U802" s="4"/>
      <c r="V802" s="4"/>
      <c r="W802" s="4"/>
      <c r="X802" s="4"/>
      <c r="Y802" s="4"/>
      <c r="Z802" s="4"/>
      <c r="AA802" s="4"/>
      <c r="AB802" s="4"/>
      <c r="AC802" s="4"/>
      <c r="AD802" s="4"/>
      <c r="AE802" s="4"/>
    </row>
    <row r="803">
      <c r="A803" s="4"/>
      <c r="B803" s="4"/>
      <c r="C803" s="4"/>
      <c r="D803" s="4"/>
      <c r="E803" s="4"/>
      <c r="F803" s="4"/>
      <c r="G803" s="118"/>
      <c r="H803" s="118"/>
      <c r="I803" s="118"/>
      <c r="J803" s="325"/>
      <c r="K803" s="4"/>
      <c r="L803" s="4"/>
      <c r="M803" s="4"/>
      <c r="N803" s="4"/>
      <c r="O803" s="4"/>
      <c r="P803" s="4"/>
      <c r="Q803" s="4"/>
      <c r="R803" s="4"/>
      <c r="S803" s="4"/>
      <c r="T803" s="4"/>
      <c r="U803" s="4"/>
      <c r="V803" s="4"/>
      <c r="W803" s="4"/>
      <c r="X803" s="4"/>
      <c r="Y803" s="4"/>
      <c r="Z803" s="4"/>
      <c r="AA803" s="4"/>
      <c r="AB803" s="4"/>
      <c r="AC803" s="4"/>
      <c r="AD803" s="4"/>
      <c r="AE803" s="4"/>
    </row>
    <row r="804">
      <c r="A804" s="4"/>
      <c r="B804" s="4"/>
      <c r="C804" s="4"/>
      <c r="D804" s="4"/>
      <c r="E804" s="4"/>
      <c r="F804" s="4"/>
      <c r="G804" s="118"/>
      <c r="H804" s="118"/>
      <c r="I804" s="118"/>
      <c r="J804" s="325"/>
      <c r="K804" s="4"/>
      <c r="L804" s="4"/>
      <c r="M804" s="4"/>
      <c r="N804" s="4"/>
      <c r="O804" s="4"/>
      <c r="P804" s="4"/>
      <c r="Q804" s="4"/>
      <c r="R804" s="4"/>
      <c r="S804" s="4"/>
      <c r="T804" s="4"/>
      <c r="U804" s="4"/>
      <c r="V804" s="4"/>
      <c r="W804" s="4"/>
      <c r="X804" s="4"/>
      <c r="Y804" s="4"/>
      <c r="Z804" s="4"/>
      <c r="AA804" s="4"/>
      <c r="AB804" s="4"/>
      <c r="AC804" s="4"/>
      <c r="AD804" s="4"/>
      <c r="AE804" s="4"/>
    </row>
    <row r="805">
      <c r="A805" s="4"/>
      <c r="B805" s="4"/>
      <c r="C805" s="4"/>
      <c r="D805" s="4"/>
      <c r="E805" s="4"/>
      <c r="F805" s="4"/>
      <c r="G805" s="118"/>
      <c r="H805" s="118"/>
      <c r="I805" s="118"/>
      <c r="J805" s="325"/>
      <c r="K805" s="4"/>
      <c r="L805" s="4"/>
      <c r="M805" s="4"/>
      <c r="N805" s="4"/>
      <c r="O805" s="4"/>
      <c r="P805" s="4"/>
      <c r="Q805" s="4"/>
      <c r="R805" s="4"/>
      <c r="S805" s="4"/>
      <c r="T805" s="4"/>
      <c r="U805" s="4"/>
      <c r="V805" s="4"/>
      <c r="W805" s="4"/>
      <c r="X805" s="4"/>
      <c r="Y805" s="4"/>
      <c r="Z805" s="4"/>
      <c r="AA805" s="4"/>
      <c r="AB805" s="4"/>
      <c r="AC805" s="4"/>
      <c r="AD805" s="4"/>
      <c r="AE805" s="4"/>
    </row>
    <row r="806">
      <c r="A806" s="4"/>
      <c r="B806" s="4"/>
      <c r="C806" s="4"/>
      <c r="D806" s="4"/>
      <c r="E806" s="4"/>
      <c r="F806" s="4"/>
      <c r="G806" s="118"/>
      <c r="H806" s="118"/>
      <c r="I806" s="118"/>
      <c r="J806" s="325"/>
      <c r="K806" s="4"/>
      <c r="L806" s="4"/>
      <c r="M806" s="4"/>
      <c r="N806" s="4"/>
      <c r="O806" s="4"/>
      <c r="P806" s="4"/>
      <c r="Q806" s="4"/>
      <c r="R806" s="4"/>
      <c r="S806" s="4"/>
      <c r="T806" s="4"/>
      <c r="U806" s="4"/>
      <c r="V806" s="4"/>
      <c r="W806" s="4"/>
      <c r="X806" s="4"/>
      <c r="Y806" s="4"/>
      <c r="Z806" s="4"/>
      <c r="AA806" s="4"/>
      <c r="AB806" s="4"/>
      <c r="AC806" s="4"/>
      <c r="AD806" s="4"/>
      <c r="AE806" s="4"/>
    </row>
    <row r="807">
      <c r="A807" s="4"/>
      <c r="B807" s="4"/>
      <c r="C807" s="4"/>
      <c r="D807" s="4"/>
      <c r="E807" s="4"/>
      <c r="F807" s="4"/>
      <c r="G807" s="118"/>
      <c r="H807" s="118"/>
      <c r="I807" s="118"/>
      <c r="J807" s="325"/>
      <c r="K807" s="4"/>
      <c r="L807" s="4"/>
      <c r="M807" s="4"/>
      <c r="N807" s="4"/>
      <c r="O807" s="4"/>
      <c r="P807" s="4"/>
      <c r="Q807" s="4"/>
      <c r="R807" s="4"/>
      <c r="S807" s="4"/>
      <c r="T807" s="4"/>
      <c r="U807" s="4"/>
      <c r="V807" s="4"/>
      <c r="W807" s="4"/>
      <c r="X807" s="4"/>
      <c r="Y807" s="4"/>
      <c r="Z807" s="4"/>
      <c r="AA807" s="4"/>
      <c r="AB807" s="4"/>
      <c r="AC807" s="4"/>
      <c r="AD807" s="4"/>
      <c r="AE807" s="4"/>
    </row>
    <row r="808">
      <c r="A808" s="4"/>
      <c r="B808" s="4"/>
      <c r="C808" s="4"/>
      <c r="D808" s="4"/>
      <c r="E808" s="4"/>
      <c r="F808" s="4"/>
      <c r="G808" s="118"/>
      <c r="H808" s="118"/>
      <c r="I808" s="118"/>
      <c r="J808" s="325"/>
      <c r="K808" s="4"/>
      <c r="L808" s="4"/>
      <c r="M808" s="4"/>
      <c r="N808" s="4"/>
      <c r="O808" s="4"/>
      <c r="P808" s="4"/>
      <c r="Q808" s="4"/>
      <c r="R808" s="4"/>
      <c r="S808" s="4"/>
      <c r="T808" s="4"/>
      <c r="U808" s="4"/>
      <c r="V808" s="4"/>
      <c r="W808" s="4"/>
      <c r="X808" s="4"/>
      <c r="Y808" s="4"/>
      <c r="Z808" s="4"/>
      <c r="AA808" s="4"/>
      <c r="AB808" s="4"/>
      <c r="AC808" s="4"/>
      <c r="AD808" s="4"/>
      <c r="AE808" s="4"/>
    </row>
    <row r="809">
      <c r="A809" s="4"/>
      <c r="B809" s="4"/>
      <c r="C809" s="4"/>
      <c r="D809" s="4"/>
      <c r="E809" s="4"/>
      <c r="F809" s="4"/>
      <c r="G809" s="118"/>
      <c r="H809" s="118"/>
      <c r="I809" s="118"/>
      <c r="J809" s="325"/>
      <c r="K809" s="4"/>
      <c r="L809" s="4"/>
      <c r="M809" s="4"/>
      <c r="N809" s="4"/>
      <c r="O809" s="4"/>
      <c r="P809" s="4"/>
      <c r="Q809" s="4"/>
      <c r="R809" s="4"/>
      <c r="S809" s="4"/>
      <c r="T809" s="4"/>
      <c r="U809" s="4"/>
      <c r="V809" s="4"/>
      <c r="W809" s="4"/>
      <c r="X809" s="4"/>
      <c r="Y809" s="4"/>
      <c r="Z809" s="4"/>
      <c r="AA809" s="4"/>
      <c r="AB809" s="4"/>
      <c r="AC809" s="4"/>
      <c r="AD809" s="4"/>
      <c r="AE809" s="4"/>
    </row>
    <row r="810">
      <c r="A810" s="4"/>
      <c r="B810" s="4"/>
      <c r="C810" s="4"/>
      <c r="D810" s="4"/>
      <c r="E810" s="4"/>
      <c r="F810" s="4"/>
      <c r="G810" s="118"/>
      <c r="H810" s="118"/>
      <c r="I810" s="118"/>
      <c r="J810" s="325"/>
      <c r="K810" s="4"/>
      <c r="L810" s="4"/>
      <c r="M810" s="4"/>
      <c r="N810" s="4"/>
      <c r="O810" s="4"/>
      <c r="P810" s="4"/>
      <c r="Q810" s="4"/>
      <c r="R810" s="4"/>
      <c r="S810" s="4"/>
      <c r="T810" s="4"/>
      <c r="U810" s="4"/>
      <c r="V810" s="4"/>
      <c r="W810" s="4"/>
      <c r="X810" s="4"/>
      <c r="Y810" s="4"/>
      <c r="Z810" s="4"/>
      <c r="AA810" s="4"/>
      <c r="AB810" s="4"/>
      <c r="AC810" s="4"/>
      <c r="AD810" s="4"/>
      <c r="AE810" s="4"/>
    </row>
    <row r="811">
      <c r="A811" s="4"/>
      <c r="B811" s="4"/>
      <c r="C811" s="4"/>
      <c r="D811" s="4"/>
      <c r="E811" s="4"/>
      <c r="F811" s="4"/>
      <c r="G811" s="118"/>
      <c r="H811" s="118"/>
      <c r="I811" s="118"/>
      <c r="J811" s="325"/>
      <c r="K811" s="4"/>
      <c r="L811" s="4"/>
      <c r="M811" s="4"/>
      <c r="N811" s="4"/>
      <c r="O811" s="4"/>
      <c r="P811" s="4"/>
      <c r="Q811" s="4"/>
      <c r="R811" s="4"/>
      <c r="S811" s="4"/>
      <c r="T811" s="4"/>
      <c r="U811" s="4"/>
      <c r="V811" s="4"/>
      <c r="W811" s="4"/>
      <c r="X811" s="4"/>
      <c r="Y811" s="4"/>
      <c r="Z811" s="4"/>
      <c r="AA811" s="4"/>
      <c r="AB811" s="4"/>
      <c r="AC811" s="4"/>
      <c r="AD811" s="4"/>
      <c r="AE811" s="4"/>
    </row>
    <row r="812">
      <c r="A812" s="4"/>
      <c r="B812" s="4"/>
      <c r="C812" s="4"/>
      <c r="D812" s="4"/>
      <c r="E812" s="4"/>
      <c r="F812" s="4"/>
      <c r="G812" s="118"/>
      <c r="H812" s="118"/>
      <c r="I812" s="118"/>
      <c r="J812" s="325"/>
      <c r="K812" s="4"/>
      <c r="L812" s="4"/>
      <c r="M812" s="4"/>
      <c r="N812" s="4"/>
      <c r="O812" s="4"/>
      <c r="P812" s="4"/>
      <c r="Q812" s="4"/>
      <c r="R812" s="4"/>
      <c r="S812" s="4"/>
      <c r="T812" s="4"/>
      <c r="U812" s="4"/>
      <c r="V812" s="4"/>
      <c r="W812" s="4"/>
      <c r="X812" s="4"/>
      <c r="Y812" s="4"/>
      <c r="Z812" s="4"/>
      <c r="AA812" s="4"/>
      <c r="AB812" s="4"/>
      <c r="AC812" s="4"/>
      <c r="AD812" s="4"/>
      <c r="AE812" s="4"/>
    </row>
    <row r="813">
      <c r="A813" s="4"/>
      <c r="B813" s="4"/>
      <c r="C813" s="4"/>
      <c r="D813" s="4"/>
      <c r="E813" s="4"/>
      <c r="F813" s="4"/>
      <c r="G813" s="118"/>
      <c r="H813" s="118"/>
      <c r="I813" s="118"/>
      <c r="J813" s="325"/>
      <c r="K813" s="4"/>
      <c r="L813" s="4"/>
      <c r="M813" s="4"/>
      <c r="N813" s="4"/>
      <c r="O813" s="4"/>
      <c r="P813" s="4"/>
      <c r="Q813" s="4"/>
      <c r="R813" s="4"/>
      <c r="S813" s="4"/>
      <c r="T813" s="4"/>
      <c r="U813" s="4"/>
      <c r="V813" s="4"/>
      <c r="W813" s="4"/>
      <c r="X813" s="4"/>
      <c r="Y813" s="4"/>
      <c r="Z813" s="4"/>
      <c r="AA813" s="4"/>
      <c r="AB813" s="4"/>
      <c r="AC813" s="4"/>
      <c r="AD813" s="4"/>
      <c r="AE813" s="4"/>
    </row>
    <row r="814">
      <c r="A814" s="4"/>
      <c r="B814" s="4"/>
      <c r="C814" s="4"/>
      <c r="D814" s="4"/>
      <c r="E814" s="4"/>
      <c r="F814" s="4"/>
      <c r="G814" s="118"/>
      <c r="H814" s="118"/>
      <c r="I814" s="118"/>
      <c r="J814" s="325"/>
      <c r="K814" s="4"/>
      <c r="L814" s="4"/>
      <c r="M814" s="4"/>
      <c r="N814" s="4"/>
      <c r="O814" s="4"/>
      <c r="P814" s="4"/>
      <c r="Q814" s="4"/>
      <c r="R814" s="4"/>
      <c r="S814" s="4"/>
      <c r="T814" s="4"/>
      <c r="U814" s="4"/>
      <c r="V814" s="4"/>
      <c r="W814" s="4"/>
      <c r="X814" s="4"/>
      <c r="Y814" s="4"/>
      <c r="Z814" s="4"/>
      <c r="AA814" s="4"/>
      <c r="AB814" s="4"/>
      <c r="AC814" s="4"/>
      <c r="AD814" s="4"/>
      <c r="AE814" s="4"/>
    </row>
    <row r="815">
      <c r="A815" s="4"/>
      <c r="B815" s="4"/>
      <c r="C815" s="4"/>
      <c r="D815" s="4"/>
      <c r="E815" s="4"/>
      <c r="F815" s="4"/>
      <c r="G815" s="118"/>
      <c r="H815" s="118"/>
      <c r="I815" s="118"/>
      <c r="J815" s="325"/>
      <c r="K815" s="4"/>
      <c r="L815" s="4"/>
      <c r="M815" s="4"/>
      <c r="N815" s="4"/>
      <c r="O815" s="4"/>
      <c r="P815" s="4"/>
      <c r="Q815" s="4"/>
      <c r="R815" s="4"/>
      <c r="S815" s="4"/>
      <c r="T815" s="4"/>
      <c r="U815" s="4"/>
      <c r="V815" s="4"/>
      <c r="W815" s="4"/>
      <c r="X815" s="4"/>
      <c r="Y815" s="4"/>
      <c r="Z815" s="4"/>
      <c r="AA815" s="4"/>
      <c r="AB815" s="4"/>
      <c r="AC815" s="4"/>
      <c r="AD815" s="4"/>
      <c r="AE815" s="4"/>
    </row>
    <row r="816">
      <c r="A816" s="4"/>
      <c r="B816" s="4"/>
      <c r="C816" s="4"/>
      <c r="D816" s="4"/>
      <c r="E816" s="4"/>
      <c r="F816" s="4"/>
      <c r="G816" s="118"/>
      <c r="H816" s="118"/>
      <c r="I816" s="118"/>
      <c r="J816" s="325"/>
      <c r="K816" s="4"/>
      <c r="L816" s="4"/>
      <c r="M816" s="4"/>
      <c r="N816" s="4"/>
      <c r="O816" s="4"/>
      <c r="P816" s="4"/>
      <c r="Q816" s="4"/>
      <c r="R816" s="4"/>
      <c r="S816" s="4"/>
      <c r="T816" s="4"/>
      <c r="U816" s="4"/>
      <c r="V816" s="4"/>
      <c r="W816" s="4"/>
      <c r="X816" s="4"/>
      <c r="Y816" s="4"/>
      <c r="Z816" s="4"/>
      <c r="AA816" s="4"/>
      <c r="AB816" s="4"/>
      <c r="AC816" s="4"/>
      <c r="AD816" s="4"/>
      <c r="AE816" s="4"/>
    </row>
    <row r="817">
      <c r="A817" s="4"/>
      <c r="B817" s="4"/>
      <c r="C817" s="4"/>
      <c r="D817" s="4"/>
      <c r="E817" s="4"/>
      <c r="F817" s="4"/>
      <c r="G817" s="118"/>
      <c r="H817" s="118"/>
      <c r="I817" s="118"/>
      <c r="J817" s="325"/>
      <c r="K817" s="4"/>
      <c r="L817" s="4"/>
      <c r="M817" s="4"/>
      <c r="N817" s="4"/>
      <c r="O817" s="4"/>
      <c r="P817" s="4"/>
      <c r="Q817" s="4"/>
      <c r="R817" s="4"/>
      <c r="S817" s="4"/>
      <c r="T817" s="4"/>
      <c r="U817" s="4"/>
      <c r="V817" s="4"/>
      <c r="W817" s="4"/>
      <c r="X817" s="4"/>
      <c r="Y817" s="4"/>
      <c r="Z817" s="4"/>
      <c r="AA817" s="4"/>
      <c r="AB817" s="4"/>
      <c r="AC817" s="4"/>
      <c r="AD817" s="4"/>
      <c r="AE817" s="4"/>
    </row>
    <row r="818">
      <c r="A818" s="4"/>
      <c r="B818" s="4"/>
      <c r="C818" s="4"/>
      <c r="D818" s="4"/>
      <c r="E818" s="4"/>
      <c r="F818" s="4"/>
      <c r="G818" s="118"/>
      <c r="H818" s="118"/>
      <c r="I818" s="118"/>
      <c r="J818" s="325"/>
      <c r="K818" s="4"/>
      <c r="L818" s="4"/>
      <c r="M818" s="4"/>
      <c r="N818" s="4"/>
      <c r="O818" s="4"/>
      <c r="P818" s="4"/>
      <c r="Q818" s="4"/>
      <c r="R818" s="4"/>
      <c r="S818" s="4"/>
      <c r="T818" s="4"/>
      <c r="U818" s="4"/>
      <c r="V818" s="4"/>
      <c r="W818" s="4"/>
      <c r="X818" s="4"/>
      <c r="Y818" s="4"/>
      <c r="Z818" s="4"/>
      <c r="AA818" s="4"/>
      <c r="AB818" s="4"/>
      <c r="AC818" s="4"/>
      <c r="AD818" s="4"/>
      <c r="AE818" s="4"/>
    </row>
    <row r="819">
      <c r="A819" s="4"/>
      <c r="B819" s="4"/>
      <c r="C819" s="4"/>
      <c r="D819" s="4"/>
      <c r="E819" s="4"/>
      <c r="F819" s="4"/>
      <c r="G819" s="118"/>
      <c r="H819" s="118"/>
      <c r="I819" s="118"/>
      <c r="J819" s="325"/>
      <c r="K819" s="4"/>
      <c r="L819" s="4"/>
      <c r="M819" s="4"/>
      <c r="N819" s="4"/>
      <c r="O819" s="4"/>
      <c r="P819" s="4"/>
      <c r="Q819" s="4"/>
      <c r="R819" s="4"/>
      <c r="S819" s="4"/>
      <c r="T819" s="4"/>
      <c r="U819" s="4"/>
      <c r="V819" s="4"/>
      <c r="W819" s="4"/>
      <c r="X819" s="4"/>
      <c r="Y819" s="4"/>
      <c r="Z819" s="4"/>
      <c r="AA819" s="4"/>
      <c r="AB819" s="4"/>
      <c r="AC819" s="4"/>
      <c r="AD819" s="4"/>
      <c r="AE819" s="4"/>
    </row>
    <row r="820">
      <c r="A820" s="4"/>
      <c r="B820" s="4"/>
      <c r="C820" s="4"/>
      <c r="D820" s="4"/>
      <c r="E820" s="4"/>
      <c r="F820" s="4"/>
      <c r="G820" s="118"/>
      <c r="H820" s="118"/>
      <c r="I820" s="118"/>
      <c r="J820" s="325"/>
      <c r="K820" s="4"/>
      <c r="L820" s="4"/>
      <c r="M820" s="4"/>
      <c r="N820" s="4"/>
      <c r="O820" s="4"/>
      <c r="P820" s="4"/>
      <c r="Q820" s="4"/>
      <c r="R820" s="4"/>
      <c r="S820" s="4"/>
      <c r="T820" s="4"/>
      <c r="U820" s="4"/>
      <c r="V820" s="4"/>
      <c r="W820" s="4"/>
      <c r="X820" s="4"/>
      <c r="Y820" s="4"/>
      <c r="Z820" s="4"/>
      <c r="AA820" s="4"/>
      <c r="AB820" s="4"/>
      <c r="AC820" s="4"/>
      <c r="AD820" s="4"/>
      <c r="AE820" s="4"/>
    </row>
    <row r="821">
      <c r="A821" s="4"/>
      <c r="B821" s="4"/>
      <c r="C821" s="4"/>
      <c r="D821" s="4"/>
      <c r="E821" s="4"/>
      <c r="F821" s="4"/>
      <c r="G821" s="118"/>
      <c r="H821" s="118"/>
      <c r="I821" s="118"/>
      <c r="J821" s="325"/>
      <c r="K821" s="4"/>
      <c r="L821" s="4"/>
      <c r="M821" s="4"/>
      <c r="N821" s="4"/>
      <c r="O821" s="4"/>
      <c r="P821" s="4"/>
      <c r="Q821" s="4"/>
      <c r="R821" s="4"/>
      <c r="S821" s="4"/>
      <c r="T821" s="4"/>
      <c r="U821" s="4"/>
      <c r="V821" s="4"/>
      <c r="W821" s="4"/>
      <c r="X821" s="4"/>
      <c r="Y821" s="4"/>
      <c r="Z821" s="4"/>
      <c r="AA821" s="4"/>
      <c r="AB821" s="4"/>
      <c r="AC821" s="4"/>
      <c r="AD821" s="4"/>
      <c r="AE821" s="4"/>
    </row>
    <row r="822">
      <c r="A822" s="4"/>
      <c r="B822" s="4"/>
      <c r="C822" s="4"/>
      <c r="D822" s="4"/>
      <c r="E822" s="4"/>
      <c r="F822" s="4"/>
      <c r="G822" s="118"/>
      <c r="H822" s="118"/>
      <c r="I822" s="118"/>
      <c r="J822" s="325"/>
      <c r="K822" s="4"/>
      <c r="L822" s="4"/>
      <c r="M822" s="4"/>
      <c r="N822" s="4"/>
      <c r="O822" s="4"/>
      <c r="P822" s="4"/>
      <c r="Q822" s="4"/>
      <c r="R822" s="4"/>
      <c r="S822" s="4"/>
      <c r="T822" s="4"/>
      <c r="U822" s="4"/>
      <c r="V822" s="4"/>
      <c r="W822" s="4"/>
      <c r="X822" s="4"/>
      <c r="Y822" s="4"/>
      <c r="Z822" s="4"/>
      <c r="AA822" s="4"/>
      <c r="AB822" s="4"/>
      <c r="AC822" s="4"/>
      <c r="AD822" s="4"/>
      <c r="AE822" s="4"/>
    </row>
    <row r="823">
      <c r="A823" s="4"/>
      <c r="B823" s="4"/>
      <c r="C823" s="4"/>
      <c r="D823" s="4"/>
      <c r="E823" s="4"/>
      <c r="F823" s="4"/>
      <c r="G823" s="118"/>
      <c r="H823" s="118"/>
      <c r="I823" s="118"/>
      <c r="J823" s="325"/>
      <c r="K823" s="4"/>
      <c r="L823" s="4"/>
      <c r="M823" s="4"/>
      <c r="N823" s="4"/>
      <c r="O823" s="4"/>
      <c r="P823" s="4"/>
      <c r="Q823" s="4"/>
      <c r="R823" s="4"/>
      <c r="S823" s="4"/>
      <c r="T823" s="4"/>
      <c r="U823" s="4"/>
      <c r="V823" s="4"/>
      <c r="W823" s="4"/>
      <c r="X823" s="4"/>
      <c r="Y823" s="4"/>
      <c r="Z823" s="4"/>
      <c r="AA823" s="4"/>
      <c r="AB823" s="4"/>
      <c r="AC823" s="4"/>
      <c r="AD823" s="4"/>
      <c r="AE823" s="4"/>
    </row>
    <row r="824">
      <c r="A824" s="4"/>
      <c r="B824" s="4"/>
      <c r="C824" s="4"/>
      <c r="D824" s="4"/>
      <c r="E824" s="4"/>
      <c r="F824" s="4"/>
      <c r="G824" s="118"/>
      <c r="H824" s="118"/>
      <c r="I824" s="118"/>
      <c r="J824" s="325"/>
      <c r="K824" s="4"/>
      <c r="L824" s="4"/>
      <c r="M824" s="4"/>
      <c r="N824" s="4"/>
      <c r="O824" s="4"/>
      <c r="P824" s="4"/>
      <c r="Q824" s="4"/>
      <c r="R824" s="4"/>
      <c r="S824" s="4"/>
      <c r="T824" s="4"/>
      <c r="U824" s="4"/>
      <c r="V824" s="4"/>
      <c r="W824" s="4"/>
      <c r="X824" s="4"/>
      <c r="Y824" s="4"/>
      <c r="Z824" s="4"/>
      <c r="AA824" s="4"/>
      <c r="AB824" s="4"/>
      <c r="AC824" s="4"/>
      <c r="AD824" s="4"/>
      <c r="AE824" s="4"/>
    </row>
    <row r="825">
      <c r="A825" s="4"/>
      <c r="B825" s="4"/>
      <c r="C825" s="4"/>
      <c r="D825" s="4"/>
      <c r="E825" s="4"/>
      <c r="F825" s="4"/>
      <c r="G825" s="118"/>
      <c r="H825" s="118"/>
      <c r="I825" s="118"/>
      <c r="J825" s="325"/>
      <c r="K825" s="4"/>
      <c r="L825" s="4"/>
      <c r="M825" s="4"/>
      <c r="N825" s="4"/>
      <c r="O825" s="4"/>
      <c r="P825" s="4"/>
      <c r="Q825" s="4"/>
      <c r="R825" s="4"/>
      <c r="S825" s="4"/>
      <c r="T825" s="4"/>
      <c r="U825" s="4"/>
      <c r="V825" s="4"/>
      <c r="W825" s="4"/>
      <c r="X825" s="4"/>
      <c r="Y825" s="4"/>
      <c r="Z825" s="4"/>
      <c r="AA825" s="4"/>
      <c r="AB825" s="4"/>
      <c r="AC825" s="4"/>
      <c r="AD825" s="4"/>
      <c r="AE825" s="4"/>
    </row>
    <row r="826">
      <c r="A826" s="4"/>
      <c r="B826" s="4"/>
      <c r="C826" s="4"/>
      <c r="D826" s="4"/>
      <c r="E826" s="4"/>
      <c r="F826" s="4"/>
      <c r="G826" s="118"/>
      <c r="H826" s="118"/>
      <c r="I826" s="118"/>
      <c r="J826" s="325"/>
      <c r="K826" s="4"/>
      <c r="L826" s="4"/>
      <c r="M826" s="4"/>
      <c r="N826" s="4"/>
      <c r="O826" s="4"/>
      <c r="P826" s="4"/>
      <c r="Q826" s="4"/>
      <c r="R826" s="4"/>
      <c r="S826" s="4"/>
      <c r="T826" s="4"/>
      <c r="U826" s="4"/>
      <c r="V826" s="4"/>
      <c r="W826" s="4"/>
      <c r="X826" s="4"/>
      <c r="Y826" s="4"/>
      <c r="Z826" s="4"/>
      <c r="AA826" s="4"/>
      <c r="AB826" s="4"/>
      <c r="AC826" s="4"/>
      <c r="AD826" s="4"/>
      <c r="AE826" s="4"/>
    </row>
    <row r="827">
      <c r="A827" s="4"/>
      <c r="B827" s="4"/>
      <c r="C827" s="4"/>
      <c r="D827" s="4"/>
      <c r="E827" s="4"/>
      <c r="F827" s="4"/>
      <c r="G827" s="118"/>
      <c r="H827" s="118"/>
      <c r="I827" s="118"/>
      <c r="J827" s="325"/>
      <c r="K827" s="4"/>
      <c r="L827" s="4"/>
      <c r="M827" s="4"/>
      <c r="N827" s="4"/>
      <c r="O827" s="4"/>
      <c r="P827" s="4"/>
      <c r="Q827" s="4"/>
      <c r="R827" s="4"/>
      <c r="S827" s="4"/>
      <c r="T827" s="4"/>
      <c r="U827" s="4"/>
      <c r="V827" s="4"/>
      <c r="W827" s="4"/>
      <c r="X827" s="4"/>
      <c r="Y827" s="4"/>
      <c r="Z827" s="4"/>
      <c r="AA827" s="4"/>
      <c r="AB827" s="4"/>
      <c r="AC827" s="4"/>
      <c r="AD827" s="4"/>
      <c r="AE827" s="4"/>
    </row>
    <row r="828">
      <c r="A828" s="4"/>
      <c r="B828" s="4"/>
      <c r="C828" s="4"/>
      <c r="D828" s="4"/>
      <c r="E828" s="4"/>
      <c r="F828" s="4"/>
      <c r="G828" s="118"/>
      <c r="H828" s="118"/>
      <c r="I828" s="118"/>
      <c r="J828" s="325"/>
      <c r="K828" s="4"/>
      <c r="L828" s="4"/>
      <c r="M828" s="4"/>
      <c r="N828" s="4"/>
      <c r="O828" s="4"/>
      <c r="P828" s="4"/>
      <c r="Q828" s="4"/>
      <c r="R828" s="4"/>
      <c r="S828" s="4"/>
      <c r="T828" s="4"/>
      <c r="U828" s="4"/>
      <c r="V828" s="4"/>
      <c r="W828" s="4"/>
      <c r="X828" s="4"/>
      <c r="Y828" s="4"/>
      <c r="Z828" s="4"/>
      <c r="AA828" s="4"/>
      <c r="AB828" s="4"/>
      <c r="AC828" s="4"/>
      <c r="AD828" s="4"/>
      <c r="AE828" s="4"/>
    </row>
    <row r="829">
      <c r="A829" s="4"/>
      <c r="B829" s="4"/>
      <c r="C829" s="4"/>
      <c r="D829" s="4"/>
      <c r="E829" s="4"/>
      <c r="F829" s="4"/>
      <c r="G829" s="118"/>
      <c r="H829" s="118"/>
      <c r="I829" s="118"/>
      <c r="J829" s="325"/>
      <c r="K829" s="4"/>
      <c r="L829" s="4"/>
      <c r="M829" s="4"/>
      <c r="N829" s="4"/>
      <c r="O829" s="4"/>
      <c r="P829" s="4"/>
      <c r="Q829" s="4"/>
      <c r="R829" s="4"/>
      <c r="S829" s="4"/>
      <c r="T829" s="4"/>
      <c r="U829" s="4"/>
      <c r="V829" s="4"/>
      <c r="W829" s="4"/>
      <c r="X829" s="4"/>
      <c r="Y829" s="4"/>
      <c r="Z829" s="4"/>
      <c r="AA829" s="4"/>
      <c r="AB829" s="4"/>
      <c r="AC829" s="4"/>
      <c r="AD829" s="4"/>
      <c r="AE829" s="4"/>
    </row>
    <row r="830">
      <c r="A830" s="4"/>
      <c r="B830" s="4"/>
      <c r="C830" s="4"/>
      <c r="D830" s="4"/>
      <c r="E830" s="4"/>
      <c r="F830" s="4"/>
      <c r="G830" s="118"/>
      <c r="H830" s="118"/>
      <c r="I830" s="118"/>
      <c r="J830" s="325"/>
      <c r="K830" s="4"/>
      <c r="L830" s="4"/>
      <c r="M830" s="4"/>
      <c r="N830" s="4"/>
      <c r="O830" s="4"/>
      <c r="P830" s="4"/>
      <c r="Q830" s="4"/>
      <c r="R830" s="4"/>
      <c r="S830" s="4"/>
      <c r="T830" s="4"/>
      <c r="U830" s="4"/>
      <c r="V830" s="4"/>
      <c r="W830" s="4"/>
      <c r="X830" s="4"/>
      <c r="Y830" s="4"/>
      <c r="Z830" s="4"/>
      <c r="AA830" s="4"/>
      <c r="AB830" s="4"/>
      <c r="AC830" s="4"/>
      <c r="AD830" s="4"/>
      <c r="AE830" s="4"/>
    </row>
    <row r="831">
      <c r="A831" s="4"/>
      <c r="B831" s="4"/>
      <c r="C831" s="4"/>
      <c r="D831" s="4"/>
      <c r="E831" s="4"/>
      <c r="F831" s="4"/>
      <c r="G831" s="118"/>
      <c r="H831" s="118"/>
      <c r="I831" s="118"/>
      <c r="J831" s="325"/>
      <c r="K831" s="4"/>
      <c r="L831" s="4"/>
      <c r="M831" s="4"/>
      <c r="N831" s="4"/>
      <c r="O831" s="4"/>
      <c r="P831" s="4"/>
      <c r="Q831" s="4"/>
      <c r="R831" s="4"/>
      <c r="S831" s="4"/>
      <c r="T831" s="4"/>
      <c r="U831" s="4"/>
      <c r="V831" s="4"/>
      <c r="W831" s="4"/>
      <c r="X831" s="4"/>
      <c r="Y831" s="4"/>
      <c r="Z831" s="4"/>
      <c r="AA831" s="4"/>
      <c r="AB831" s="4"/>
      <c r="AC831" s="4"/>
      <c r="AD831" s="4"/>
      <c r="AE831" s="4"/>
    </row>
    <row r="832">
      <c r="A832" s="4"/>
      <c r="B832" s="4"/>
      <c r="C832" s="4"/>
      <c r="D832" s="4"/>
      <c r="E832" s="4"/>
      <c r="F832" s="4"/>
      <c r="G832" s="118"/>
      <c r="H832" s="118"/>
      <c r="I832" s="118"/>
      <c r="J832" s="325"/>
      <c r="K832" s="4"/>
      <c r="L832" s="4"/>
      <c r="M832" s="4"/>
      <c r="N832" s="4"/>
      <c r="O832" s="4"/>
      <c r="P832" s="4"/>
      <c r="Q832" s="4"/>
      <c r="R832" s="4"/>
      <c r="S832" s="4"/>
      <c r="T832" s="4"/>
      <c r="U832" s="4"/>
      <c r="V832" s="4"/>
      <c r="W832" s="4"/>
      <c r="X832" s="4"/>
      <c r="Y832" s="4"/>
      <c r="Z832" s="4"/>
      <c r="AA832" s="4"/>
      <c r="AB832" s="4"/>
      <c r="AC832" s="4"/>
      <c r="AD832" s="4"/>
      <c r="AE832" s="4"/>
    </row>
    <row r="833">
      <c r="A833" s="4"/>
      <c r="B833" s="4"/>
      <c r="C833" s="4"/>
      <c r="D833" s="4"/>
      <c r="E833" s="4"/>
      <c r="F833" s="4"/>
      <c r="G833" s="118"/>
      <c r="H833" s="118"/>
      <c r="I833" s="118"/>
      <c r="J833" s="325"/>
      <c r="K833" s="4"/>
      <c r="L833" s="4"/>
      <c r="M833" s="4"/>
      <c r="N833" s="4"/>
      <c r="O833" s="4"/>
      <c r="P833" s="4"/>
      <c r="Q833" s="4"/>
      <c r="R833" s="4"/>
      <c r="S833" s="4"/>
      <c r="T833" s="4"/>
      <c r="U833" s="4"/>
      <c r="V833" s="4"/>
      <c r="W833" s="4"/>
      <c r="X833" s="4"/>
      <c r="Y833" s="4"/>
      <c r="Z833" s="4"/>
      <c r="AA833" s="4"/>
      <c r="AB833" s="4"/>
      <c r="AC833" s="4"/>
      <c r="AD833" s="4"/>
      <c r="AE833" s="4"/>
    </row>
    <row r="834">
      <c r="A834" s="4"/>
      <c r="B834" s="4"/>
      <c r="C834" s="4"/>
      <c r="D834" s="4"/>
      <c r="E834" s="4"/>
      <c r="F834" s="4"/>
      <c r="G834" s="118"/>
      <c r="H834" s="118"/>
      <c r="I834" s="118"/>
      <c r="J834" s="325"/>
      <c r="K834" s="4"/>
      <c r="L834" s="4"/>
      <c r="M834" s="4"/>
      <c r="N834" s="4"/>
      <c r="O834" s="4"/>
      <c r="P834" s="4"/>
      <c r="Q834" s="4"/>
      <c r="R834" s="4"/>
      <c r="S834" s="4"/>
      <c r="T834" s="4"/>
      <c r="U834" s="4"/>
      <c r="V834" s="4"/>
      <c r="W834" s="4"/>
      <c r="X834" s="4"/>
      <c r="Y834" s="4"/>
      <c r="Z834" s="4"/>
      <c r="AA834" s="4"/>
      <c r="AB834" s="4"/>
      <c r="AC834" s="4"/>
      <c r="AD834" s="4"/>
      <c r="AE834" s="4"/>
    </row>
    <row r="835">
      <c r="A835" s="4"/>
      <c r="B835" s="4"/>
      <c r="C835" s="4"/>
      <c r="D835" s="4"/>
      <c r="E835" s="4"/>
      <c r="F835" s="4"/>
      <c r="G835" s="118"/>
      <c r="H835" s="118"/>
      <c r="I835" s="118"/>
      <c r="J835" s="325"/>
      <c r="K835" s="4"/>
      <c r="L835" s="4"/>
      <c r="M835" s="4"/>
      <c r="N835" s="4"/>
      <c r="O835" s="4"/>
      <c r="P835" s="4"/>
      <c r="Q835" s="4"/>
      <c r="R835" s="4"/>
      <c r="S835" s="4"/>
      <c r="T835" s="4"/>
      <c r="U835" s="4"/>
      <c r="V835" s="4"/>
      <c r="W835" s="4"/>
      <c r="X835" s="4"/>
      <c r="Y835" s="4"/>
      <c r="Z835" s="4"/>
      <c r="AA835" s="4"/>
      <c r="AB835" s="4"/>
      <c r="AC835" s="4"/>
      <c r="AD835" s="4"/>
      <c r="AE835" s="4"/>
    </row>
    <row r="836">
      <c r="A836" s="4"/>
      <c r="B836" s="4"/>
      <c r="C836" s="4"/>
      <c r="D836" s="4"/>
      <c r="E836" s="4"/>
      <c r="F836" s="4"/>
      <c r="G836" s="118"/>
      <c r="H836" s="118"/>
      <c r="I836" s="118"/>
      <c r="J836" s="325"/>
      <c r="K836" s="4"/>
      <c r="L836" s="4"/>
      <c r="M836" s="4"/>
      <c r="N836" s="4"/>
      <c r="O836" s="4"/>
      <c r="P836" s="4"/>
      <c r="Q836" s="4"/>
      <c r="R836" s="4"/>
      <c r="S836" s="4"/>
      <c r="T836" s="4"/>
      <c r="U836" s="4"/>
      <c r="V836" s="4"/>
      <c r="W836" s="4"/>
      <c r="X836" s="4"/>
      <c r="Y836" s="4"/>
      <c r="Z836" s="4"/>
      <c r="AA836" s="4"/>
      <c r="AB836" s="4"/>
      <c r="AC836" s="4"/>
      <c r="AD836" s="4"/>
      <c r="AE836" s="4"/>
    </row>
    <row r="837">
      <c r="A837" s="4"/>
      <c r="B837" s="4"/>
      <c r="C837" s="4"/>
      <c r="D837" s="4"/>
      <c r="E837" s="4"/>
      <c r="F837" s="4"/>
      <c r="G837" s="118"/>
      <c r="H837" s="118"/>
      <c r="I837" s="118"/>
      <c r="J837" s="325"/>
      <c r="K837" s="4"/>
      <c r="L837" s="4"/>
      <c r="M837" s="4"/>
      <c r="N837" s="4"/>
      <c r="O837" s="4"/>
      <c r="P837" s="4"/>
      <c r="Q837" s="4"/>
      <c r="R837" s="4"/>
      <c r="S837" s="4"/>
      <c r="T837" s="4"/>
      <c r="U837" s="4"/>
      <c r="V837" s="4"/>
      <c r="W837" s="4"/>
      <c r="X837" s="4"/>
      <c r="Y837" s="4"/>
      <c r="Z837" s="4"/>
      <c r="AA837" s="4"/>
      <c r="AB837" s="4"/>
      <c r="AC837" s="4"/>
      <c r="AD837" s="4"/>
      <c r="AE837" s="4"/>
    </row>
    <row r="838">
      <c r="A838" s="4"/>
      <c r="B838" s="4"/>
      <c r="C838" s="4"/>
      <c r="D838" s="4"/>
      <c r="E838" s="4"/>
      <c r="F838" s="4"/>
      <c r="G838" s="118"/>
      <c r="H838" s="118"/>
      <c r="I838" s="118"/>
      <c r="J838" s="325"/>
      <c r="K838" s="4"/>
      <c r="L838" s="4"/>
      <c r="M838" s="4"/>
      <c r="N838" s="4"/>
      <c r="O838" s="4"/>
      <c r="P838" s="4"/>
      <c r="Q838" s="4"/>
      <c r="R838" s="4"/>
      <c r="S838" s="4"/>
      <c r="T838" s="4"/>
      <c r="U838" s="4"/>
      <c r="V838" s="4"/>
      <c r="W838" s="4"/>
      <c r="X838" s="4"/>
      <c r="Y838" s="4"/>
      <c r="Z838" s="4"/>
      <c r="AA838" s="4"/>
      <c r="AB838" s="4"/>
      <c r="AC838" s="4"/>
      <c r="AD838" s="4"/>
      <c r="AE838" s="4"/>
    </row>
    <row r="839">
      <c r="A839" s="4"/>
      <c r="B839" s="4"/>
      <c r="C839" s="4"/>
      <c r="D839" s="4"/>
      <c r="E839" s="4"/>
      <c r="F839" s="4"/>
      <c r="G839" s="118"/>
      <c r="H839" s="118"/>
      <c r="I839" s="118"/>
      <c r="J839" s="325"/>
      <c r="K839" s="4"/>
      <c r="L839" s="4"/>
      <c r="M839" s="4"/>
      <c r="N839" s="4"/>
      <c r="O839" s="4"/>
      <c r="P839" s="4"/>
      <c r="Q839" s="4"/>
      <c r="R839" s="4"/>
      <c r="S839" s="4"/>
      <c r="T839" s="4"/>
      <c r="U839" s="4"/>
      <c r="V839" s="4"/>
      <c r="W839" s="4"/>
      <c r="X839" s="4"/>
      <c r="Y839" s="4"/>
      <c r="Z839" s="4"/>
      <c r="AA839" s="4"/>
      <c r="AB839" s="4"/>
      <c r="AC839" s="4"/>
      <c r="AD839" s="4"/>
      <c r="AE839" s="4"/>
    </row>
    <row r="840">
      <c r="A840" s="4"/>
      <c r="B840" s="4"/>
      <c r="C840" s="4"/>
      <c r="D840" s="4"/>
      <c r="E840" s="4"/>
      <c r="F840" s="4"/>
      <c r="G840" s="118"/>
      <c r="H840" s="118"/>
      <c r="I840" s="118"/>
      <c r="J840" s="325"/>
      <c r="K840" s="4"/>
      <c r="L840" s="4"/>
      <c r="M840" s="4"/>
      <c r="N840" s="4"/>
      <c r="O840" s="4"/>
      <c r="P840" s="4"/>
      <c r="Q840" s="4"/>
      <c r="R840" s="4"/>
      <c r="S840" s="4"/>
      <c r="T840" s="4"/>
      <c r="U840" s="4"/>
      <c r="V840" s="4"/>
      <c r="W840" s="4"/>
      <c r="X840" s="4"/>
      <c r="Y840" s="4"/>
      <c r="Z840" s="4"/>
      <c r="AA840" s="4"/>
      <c r="AB840" s="4"/>
      <c r="AC840" s="4"/>
      <c r="AD840" s="4"/>
      <c r="AE840" s="4"/>
    </row>
    <row r="841">
      <c r="A841" s="4"/>
      <c r="B841" s="4"/>
      <c r="C841" s="4"/>
      <c r="D841" s="4"/>
      <c r="E841" s="4"/>
      <c r="F841" s="4"/>
      <c r="G841" s="118"/>
      <c r="H841" s="118"/>
      <c r="I841" s="118"/>
      <c r="J841" s="325"/>
      <c r="K841" s="4"/>
      <c r="L841" s="4"/>
      <c r="M841" s="4"/>
      <c r="N841" s="4"/>
      <c r="O841" s="4"/>
      <c r="P841" s="4"/>
      <c r="Q841" s="4"/>
      <c r="R841" s="4"/>
      <c r="S841" s="4"/>
      <c r="T841" s="4"/>
      <c r="U841" s="4"/>
      <c r="V841" s="4"/>
      <c r="W841" s="4"/>
      <c r="X841" s="4"/>
      <c r="Y841" s="4"/>
      <c r="Z841" s="4"/>
      <c r="AA841" s="4"/>
      <c r="AB841" s="4"/>
      <c r="AC841" s="4"/>
      <c r="AD841" s="4"/>
      <c r="AE841" s="4"/>
    </row>
    <row r="842">
      <c r="A842" s="4"/>
      <c r="B842" s="4"/>
      <c r="C842" s="4"/>
      <c r="D842" s="4"/>
      <c r="E842" s="4"/>
      <c r="F842" s="4"/>
      <c r="G842" s="118"/>
      <c r="H842" s="118"/>
      <c r="I842" s="118"/>
      <c r="J842" s="325"/>
      <c r="K842" s="4"/>
      <c r="L842" s="4"/>
      <c r="M842" s="4"/>
      <c r="N842" s="4"/>
      <c r="O842" s="4"/>
      <c r="P842" s="4"/>
      <c r="Q842" s="4"/>
      <c r="R842" s="4"/>
      <c r="S842" s="4"/>
      <c r="T842" s="4"/>
      <c r="U842" s="4"/>
      <c r="V842" s="4"/>
      <c r="W842" s="4"/>
      <c r="X842" s="4"/>
      <c r="Y842" s="4"/>
      <c r="Z842" s="4"/>
      <c r="AA842" s="4"/>
      <c r="AB842" s="4"/>
      <c r="AC842" s="4"/>
      <c r="AD842" s="4"/>
      <c r="AE842" s="4"/>
    </row>
    <row r="843">
      <c r="A843" s="4"/>
      <c r="B843" s="4"/>
      <c r="C843" s="4"/>
      <c r="D843" s="4"/>
      <c r="E843" s="4"/>
      <c r="F843" s="4"/>
      <c r="G843" s="118"/>
      <c r="H843" s="118"/>
      <c r="I843" s="118"/>
      <c r="J843" s="325"/>
      <c r="K843" s="4"/>
      <c r="L843" s="4"/>
      <c r="M843" s="4"/>
      <c r="N843" s="4"/>
      <c r="O843" s="4"/>
      <c r="P843" s="4"/>
      <c r="Q843" s="4"/>
      <c r="R843" s="4"/>
      <c r="S843" s="4"/>
      <c r="T843" s="4"/>
      <c r="U843" s="4"/>
      <c r="V843" s="4"/>
      <c r="W843" s="4"/>
      <c r="X843" s="4"/>
      <c r="Y843" s="4"/>
      <c r="Z843" s="4"/>
      <c r="AA843" s="4"/>
      <c r="AB843" s="4"/>
      <c r="AC843" s="4"/>
      <c r="AD843" s="4"/>
      <c r="AE843" s="4"/>
    </row>
    <row r="844">
      <c r="A844" s="4"/>
      <c r="B844" s="4"/>
      <c r="C844" s="4"/>
      <c r="D844" s="4"/>
      <c r="E844" s="4"/>
      <c r="F844" s="4"/>
      <c r="G844" s="118"/>
      <c r="H844" s="118"/>
      <c r="I844" s="118"/>
      <c r="J844" s="325"/>
      <c r="K844" s="4"/>
      <c r="L844" s="4"/>
      <c r="M844" s="4"/>
      <c r="N844" s="4"/>
      <c r="O844" s="4"/>
      <c r="P844" s="4"/>
      <c r="Q844" s="4"/>
      <c r="R844" s="4"/>
      <c r="S844" s="4"/>
      <c r="T844" s="4"/>
      <c r="U844" s="4"/>
      <c r="V844" s="4"/>
      <c r="W844" s="4"/>
      <c r="X844" s="4"/>
      <c r="Y844" s="4"/>
      <c r="Z844" s="4"/>
      <c r="AA844" s="4"/>
      <c r="AB844" s="4"/>
      <c r="AC844" s="4"/>
      <c r="AD844" s="4"/>
      <c r="AE844" s="4"/>
    </row>
    <row r="845">
      <c r="A845" s="4"/>
      <c r="B845" s="4"/>
      <c r="C845" s="4"/>
      <c r="D845" s="4"/>
      <c r="E845" s="4"/>
      <c r="F845" s="4"/>
      <c r="G845" s="118"/>
      <c r="H845" s="118"/>
      <c r="I845" s="118"/>
      <c r="J845" s="325"/>
      <c r="K845" s="4"/>
      <c r="L845" s="4"/>
      <c r="M845" s="4"/>
      <c r="N845" s="4"/>
      <c r="O845" s="4"/>
      <c r="P845" s="4"/>
      <c r="Q845" s="4"/>
      <c r="R845" s="4"/>
      <c r="S845" s="4"/>
      <c r="T845" s="4"/>
      <c r="U845" s="4"/>
      <c r="V845" s="4"/>
      <c r="W845" s="4"/>
      <c r="X845" s="4"/>
      <c r="Y845" s="4"/>
      <c r="Z845" s="4"/>
      <c r="AA845" s="4"/>
      <c r="AB845" s="4"/>
      <c r="AC845" s="4"/>
      <c r="AD845" s="4"/>
      <c r="AE845" s="4"/>
    </row>
    <row r="846">
      <c r="A846" s="4"/>
      <c r="B846" s="4"/>
      <c r="C846" s="4"/>
      <c r="D846" s="4"/>
      <c r="E846" s="4"/>
      <c r="F846" s="4"/>
      <c r="G846" s="118"/>
      <c r="H846" s="118"/>
      <c r="I846" s="118"/>
      <c r="J846" s="325"/>
      <c r="K846" s="4"/>
      <c r="L846" s="4"/>
      <c r="M846" s="4"/>
      <c r="N846" s="4"/>
      <c r="O846" s="4"/>
      <c r="P846" s="4"/>
      <c r="Q846" s="4"/>
      <c r="R846" s="4"/>
      <c r="S846" s="4"/>
      <c r="T846" s="4"/>
      <c r="U846" s="4"/>
      <c r="V846" s="4"/>
      <c r="W846" s="4"/>
      <c r="X846" s="4"/>
      <c r="Y846" s="4"/>
      <c r="Z846" s="4"/>
      <c r="AA846" s="4"/>
      <c r="AB846" s="4"/>
      <c r="AC846" s="4"/>
      <c r="AD846" s="4"/>
      <c r="AE846" s="4"/>
    </row>
    <row r="847">
      <c r="A847" s="4"/>
      <c r="B847" s="4"/>
      <c r="C847" s="4"/>
      <c r="D847" s="4"/>
      <c r="E847" s="4"/>
      <c r="F847" s="4"/>
      <c r="G847" s="118"/>
      <c r="H847" s="118"/>
      <c r="I847" s="118"/>
      <c r="J847" s="325"/>
      <c r="K847" s="4"/>
      <c r="L847" s="4"/>
      <c r="M847" s="4"/>
      <c r="N847" s="4"/>
      <c r="O847" s="4"/>
      <c r="P847" s="4"/>
      <c r="Q847" s="4"/>
      <c r="R847" s="4"/>
      <c r="S847" s="4"/>
      <c r="T847" s="4"/>
      <c r="U847" s="4"/>
      <c r="V847" s="4"/>
      <c r="W847" s="4"/>
      <c r="X847" s="4"/>
      <c r="Y847" s="4"/>
      <c r="Z847" s="4"/>
      <c r="AA847" s="4"/>
      <c r="AB847" s="4"/>
      <c r="AC847" s="4"/>
      <c r="AD847" s="4"/>
      <c r="AE847" s="4"/>
    </row>
    <row r="848">
      <c r="A848" s="4"/>
      <c r="B848" s="4"/>
      <c r="C848" s="4"/>
      <c r="D848" s="4"/>
      <c r="E848" s="4"/>
      <c r="F848" s="4"/>
      <c r="G848" s="118"/>
      <c r="H848" s="118"/>
      <c r="I848" s="118"/>
      <c r="J848" s="325"/>
      <c r="K848" s="4"/>
      <c r="L848" s="4"/>
      <c r="M848" s="4"/>
      <c r="N848" s="4"/>
      <c r="O848" s="4"/>
      <c r="P848" s="4"/>
      <c r="Q848" s="4"/>
      <c r="R848" s="4"/>
      <c r="S848" s="4"/>
      <c r="T848" s="4"/>
      <c r="U848" s="4"/>
      <c r="V848" s="4"/>
      <c r="W848" s="4"/>
      <c r="X848" s="4"/>
      <c r="Y848" s="4"/>
      <c r="Z848" s="4"/>
      <c r="AA848" s="4"/>
      <c r="AB848" s="4"/>
      <c r="AC848" s="4"/>
      <c r="AD848" s="4"/>
      <c r="AE848" s="4"/>
    </row>
    <row r="849">
      <c r="A849" s="4"/>
      <c r="B849" s="4"/>
      <c r="C849" s="4"/>
      <c r="D849" s="4"/>
      <c r="E849" s="4"/>
      <c r="F849" s="4"/>
      <c r="G849" s="118"/>
      <c r="H849" s="118"/>
      <c r="I849" s="118"/>
      <c r="J849" s="325"/>
      <c r="K849" s="4"/>
      <c r="L849" s="4"/>
      <c r="M849" s="4"/>
      <c r="N849" s="4"/>
      <c r="O849" s="4"/>
      <c r="P849" s="4"/>
      <c r="Q849" s="4"/>
      <c r="R849" s="4"/>
      <c r="S849" s="4"/>
      <c r="T849" s="4"/>
      <c r="U849" s="4"/>
      <c r="V849" s="4"/>
      <c r="W849" s="4"/>
      <c r="X849" s="4"/>
      <c r="Y849" s="4"/>
      <c r="Z849" s="4"/>
      <c r="AA849" s="4"/>
      <c r="AB849" s="4"/>
      <c r="AC849" s="4"/>
      <c r="AD849" s="4"/>
      <c r="AE849" s="4"/>
    </row>
    <row r="850">
      <c r="A850" s="4"/>
      <c r="B850" s="4"/>
      <c r="C850" s="4"/>
      <c r="D850" s="4"/>
      <c r="E850" s="4"/>
      <c r="F850" s="4"/>
      <c r="G850" s="118"/>
      <c r="H850" s="118"/>
      <c r="I850" s="118"/>
      <c r="J850" s="325"/>
      <c r="K850" s="4"/>
      <c r="L850" s="4"/>
      <c r="M850" s="4"/>
      <c r="N850" s="4"/>
      <c r="O850" s="4"/>
      <c r="P850" s="4"/>
      <c r="Q850" s="4"/>
      <c r="R850" s="4"/>
      <c r="S850" s="4"/>
      <c r="T850" s="4"/>
      <c r="U850" s="4"/>
      <c r="V850" s="4"/>
      <c r="W850" s="4"/>
      <c r="X850" s="4"/>
      <c r="Y850" s="4"/>
      <c r="Z850" s="4"/>
      <c r="AA850" s="4"/>
      <c r="AB850" s="4"/>
      <c r="AC850" s="4"/>
      <c r="AD850" s="4"/>
      <c r="AE850" s="4"/>
    </row>
    <row r="851">
      <c r="A851" s="4"/>
      <c r="B851" s="4"/>
      <c r="C851" s="4"/>
      <c r="D851" s="4"/>
      <c r="E851" s="4"/>
      <c r="F851" s="4"/>
      <c r="G851" s="118"/>
      <c r="H851" s="118"/>
      <c r="I851" s="118"/>
      <c r="J851" s="325"/>
      <c r="K851" s="4"/>
      <c r="L851" s="4"/>
      <c r="M851" s="4"/>
      <c r="N851" s="4"/>
      <c r="O851" s="4"/>
      <c r="P851" s="4"/>
      <c r="Q851" s="4"/>
      <c r="R851" s="4"/>
      <c r="S851" s="4"/>
      <c r="T851" s="4"/>
      <c r="U851" s="4"/>
      <c r="V851" s="4"/>
      <c r="W851" s="4"/>
      <c r="X851" s="4"/>
      <c r="Y851" s="4"/>
      <c r="Z851" s="4"/>
      <c r="AA851" s="4"/>
      <c r="AB851" s="4"/>
      <c r="AC851" s="4"/>
      <c r="AD851" s="4"/>
      <c r="AE851" s="4"/>
    </row>
    <row r="852">
      <c r="A852" s="4"/>
      <c r="B852" s="4"/>
      <c r="C852" s="4"/>
      <c r="D852" s="4"/>
      <c r="E852" s="4"/>
      <c r="F852" s="4"/>
      <c r="G852" s="118"/>
      <c r="H852" s="118"/>
      <c r="I852" s="118"/>
      <c r="J852" s="325"/>
      <c r="K852" s="4"/>
      <c r="L852" s="4"/>
      <c r="M852" s="4"/>
      <c r="N852" s="4"/>
      <c r="O852" s="4"/>
      <c r="P852" s="4"/>
      <c r="Q852" s="4"/>
      <c r="R852" s="4"/>
      <c r="S852" s="4"/>
      <c r="T852" s="4"/>
      <c r="U852" s="4"/>
      <c r="V852" s="4"/>
      <c r="W852" s="4"/>
      <c r="X852" s="4"/>
      <c r="Y852" s="4"/>
      <c r="Z852" s="4"/>
      <c r="AA852" s="4"/>
      <c r="AB852" s="4"/>
      <c r="AC852" s="4"/>
      <c r="AD852" s="4"/>
      <c r="AE852" s="4"/>
    </row>
    <row r="853">
      <c r="A853" s="4"/>
      <c r="B853" s="4"/>
      <c r="C853" s="4"/>
      <c r="D853" s="4"/>
      <c r="E853" s="4"/>
      <c r="F853" s="4"/>
      <c r="G853" s="118"/>
      <c r="H853" s="118"/>
      <c r="I853" s="118"/>
      <c r="J853" s="325"/>
      <c r="K853" s="4"/>
      <c r="L853" s="4"/>
      <c r="M853" s="4"/>
      <c r="N853" s="4"/>
      <c r="O853" s="4"/>
      <c r="P853" s="4"/>
      <c r="Q853" s="4"/>
      <c r="R853" s="4"/>
      <c r="S853" s="4"/>
      <c r="T853" s="4"/>
      <c r="U853" s="4"/>
      <c r="V853" s="4"/>
      <c r="W853" s="4"/>
      <c r="X853" s="4"/>
      <c r="Y853" s="4"/>
      <c r="Z853" s="4"/>
      <c r="AA853" s="4"/>
      <c r="AB853" s="4"/>
      <c r="AC853" s="4"/>
      <c r="AD853" s="4"/>
      <c r="AE853" s="4"/>
    </row>
    <row r="854">
      <c r="A854" s="4"/>
      <c r="B854" s="4"/>
      <c r="C854" s="4"/>
      <c r="D854" s="4"/>
      <c r="E854" s="4"/>
      <c r="F854" s="4"/>
      <c r="G854" s="118"/>
      <c r="H854" s="118"/>
      <c r="I854" s="118"/>
      <c r="J854" s="325"/>
      <c r="K854" s="4"/>
      <c r="L854" s="4"/>
      <c r="M854" s="4"/>
      <c r="N854" s="4"/>
      <c r="O854" s="4"/>
      <c r="P854" s="4"/>
      <c r="Q854" s="4"/>
      <c r="R854" s="4"/>
      <c r="S854" s="4"/>
      <c r="T854" s="4"/>
      <c r="U854" s="4"/>
      <c r="V854" s="4"/>
      <c r="W854" s="4"/>
      <c r="X854" s="4"/>
      <c r="Y854" s="4"/>
      <c r="Z854" s="4"/>
      <c r="AA854" s="4"/>
      <c r="AB854" s="4"/>
      <c r="AC854" s="4"/>
      <c r="AD854" s="4"/>
      <c r="AE854" s="4"/>
    </row>
    <row r="855">
      <c r="A855" s="4"/>
      <c r="B855" s="4"/>
      <c r="C855" s="4"/>
      <c r="D855" s="4"/>
      <c r="E855" s="4"/>
      <c r="F855" s="4"/>
      <c r="G855" s="118"/>
      <c r="H855" s="118"/>
      <c r="I855" s="118"/>
      <c r="J855" s="325"/>
      <c r="K855" s="4"/>
      <c r="L855" s="4"/>
      <c r="M855" s="4"/>
      <c r="N855" s="4"/>
      <c r="O855" s="4"/>
      <c r="P855" s="4"/>
      <c r="Q855" s="4"/>
      <c r="R855" s="4"/>
      <c r="S855" s="4"/>
      <c r="T855" s="4"/>
      <c r="U855" s="4"/>
      <c r="V855" s="4"/>
      <c r="W855" s="4"/>
      <c r="X855" s="4"/>
      <c r="Y855" s="4"/>
      <c r="Z855" s="4"/>
      <c r="AA855" s="4"/>
      <c r="AB855" s="4"/>
      <c r="AC855" s="4"/>
      <c r="AD855" s="4"/>
      <c r="AE855" s="4"/>
    </row>
    <row r="856">
      <c r="A856" s="4"/>
      <c r="B856" s="4"/>
      <c r="C856" s="4"/>
      <c r="D856" s="4"/>
      <c r="E856" s="4"/>
      <c r="F856" s="4"/>
      <c r="G856" s="118"/>
      <c r="H856" s="118"/>
      <c r="I856" s="118"/>
      <c r="J856" s="325"/>
      <c r="K856" s="4"/>
      <c r="L856" s="4"/>
      <c r="M856" s="4"/>
      <c r="N856" s="4"/>
      <c r="O856" s="4"/>
      <c r="P856" s="4"/>
      <c r="Q856" s="4"/>
      <c r="R856" s="4"/>
      <c r="S856" s="4"/>
      <c r="T856" s="4"/>
      <c r="U856" s="4"/>
      <c r="V856" s="4"/>
      <c r="W856" s="4"/>
      <c r="X856" s="4"/>
      <c r="Y856" s="4"/>
      <c r="Z856" s="4"/>
      <c r="AA856" s="4"/>
      <c r="AB856" s="4"/>
      <c r="AC856" s="4"/>
      <c r="AD856" s="4"/>
      <c r="AE856" s="4"/>
    </row>
    <row r="857">
      <c r="A857" s="4"/>
      <c r="B857" s="4"/>
      <c r="C857" s="4"/>
      <c r="D857" s="4"/>
      <c r="E857" s="4"/>
      <c r="F857" s="4"/>
      <c r="G857" s="118"/>
      <c r="H857" s="118"/>
      <c r="I857" s="118"/>
      <c r="J857" s="325"/>
      <c r="K857" s="4"/>
      <c r="L857" s="4"/>
      <c r="M857" s="4"/>
      <c r="N857" s="4"/>
      <c r="O857" s="4"/>
      <c r="P857" s="4"/>
      <c r="Q857" s="4"/>
      <c r="R857" s="4"/>
      <c r="S857" s="4"/>
      <c r="T857" s="4"/>
      <c r="U857" s="4"/>
      <c r="V857" s="4"/>
      <c r="W857" s="4"/>
      <c r="X857" s="4"/>
      <c r="Y857" s="4"/>
      <c r="Z857" s="4"/>
      <c r="AA857" s="4"/>
      <c r="AB857" s="4"/>
      <c r="AC857" s="4"/>
      <c r="AD857" s="4"/>
      <c r="AE857" s="4"/>
    </row>
    <row r="858">
      <c r="A858" s="4"/>
      <c r="B858" s="4"/>
      <c r="C858" s="4"/>
      <c r="D858" s="4"/>
      <c r="E858" s="4"/>
      <c r="F858" s="4"/>
      <c r="G858" s="118"/>
      <c r="H858" s="118"/>
      <c r="I858" s="118"/>
      <c r="J858" s="325"/>
      <c r="K858" s="4"/>
      <c r="L858" s="4"/>
      <c r="M858" s="4"/>
      <c r="N858" s="4"/>
      <c r="O858" s="4"/>
      <c r="P858" s="4"/>
      <c r="Q858" s="4"/>
      <c r="R858" s="4"/>
      <c r="S858" s="4"/>
      <c r="T858" s="4"/>
      <c r="U858" s="4"/>
      <c r="V858" s="4"/>
      <c r="W858" s="4"/>
      <c r="X858" s="4"/>
      <c r="Y858" s="4"/>
      <c r="Z858" s="4"/>
      <c r="AA858" s="4"/>
      <c r="AB858" s="4"/>
      <c r="AC858" s="4"/>
      <c r="AD858" s="4"/>
      <c r="AE858" s="4"/>
    </row>
    <row r="859">
      <c r="A859" s="4"/>
      <c r="B859" s="4"/>
      <c r="C859" s="4"/>
      <c r="D859" s="4"/>
      <c r="E859" s="4"/>
      <c r="F859" s="4"/>
      <c r="G859" s="118"/>
      <c r="H859" s="118"/>
      <c r="I859" s="118"/>
      <c r="J859" s="325"/>
      <c r="K859" s="4"/>
      <c r="L859" s="4"/>
      <c r="M859" s="4"/>
      <c r="N859" s="4"/>
      <c r="O859" s="4"/>
      <c r="P859" s="4"/>
      <c r="Q859" s="4"/>
      <c r="R859" s="4"/>
      <c r="S859" s="4"/>
      <c r="T859" s="4"/>
      <c r="U859" s="4"/>
      <c r="V859" s="4"/>
      <c r="W859" s="4"/>
      <c r="X859" s="4"/>
      <c r="Y859" s="4"/>
      <c r="Z859" s="4"/>
      <c r="AA859" s="4"/>
      <c r="AB859" s="4"/>
      <c r="AC859" s="4"/>
      <c r="AD859" s="4"/>
      <c r="AE859" s="4"/>
    </row>
    <row r="860">
      <c r="A860" s="4"/>
      <c r="B860" s="4"/>
      <c r="C860" s="4"/>
      <c r="D860" s="4"/>
      <c r="E860" s="4"/>
      <c r="F860" s="4"/>
      <c r="G860" s="118"/>
      <c r="H860" s="118"/>
      <c r="I860" s="118"/>
      <c r="J860" s="325"/>
      <c r="K860" s="4"/>
      <c r="L860" s="4"/>
      <c r="M860" s="4"/>
      <c r="N860" s="4"/>
      <c r="O860" s="4"/>
      <c r="P860" s="4"/>
      <c r="Q860" s="4"/>
      <c r="R860" s="4"/>
      <c r="S860" s="4"/>
      <c r="T860" s="4"/>
      <c r="U860" s="4"/>
      <c r="V860" s="4"/>
      <c r="W860" s="4"/>
      <c r="X860" s="4"/>
      <c r="Y860" s="4"/>
      <c r="Z860" s="4"/>
      <c r="AA860" s="4"/>
      <c r="AB860" s="4"/>
      <c r="AC860" s="4"/>
      <c r="AD860" s="4"/>
      <c r="AE860" s="4"/>
    </row>
    <row r="861">
      <c r="A861" s="4"/>
      <c r="B861" s="4"/>
      <c r="C861" s="4"/>
      <c r="D861" s="4"/>
      <c r="E861" s="4"/>
      <c r="F861" s="4"/>
      <c r="G861" s="118"/>
      <c r="H861" s="118"/>
      <c r="I861" s="118"/>
      <c r="J861" s="325"/>
      <c r="K861" s="4"/>
      <c r="L861" s="4"/>
      <c r="M861" s="4"/>
      <c r="N861" s="4"/>
      <c r="O861" s="4"/>
      <c r="P861" s="4"/>
      <c r="Q861" s="4"/>
      <c r="R861" s="4"/>
      <c r="S861" s="4"/>
      <c r="T861" s="4"/>
      <c r="U861" s="4"/>
      <c r="V861" s="4"/>
      <c r="W861" s="4"/>
      <c r="X861" s="4"/>
      <c r="Y861" s="4"/>
      <c r="Z861" s="4"/>
      <c r="AA861" s="4"/>
      <c r="AB861" s="4"/>
      <c r="AC861" s="4"/>
      <c r="AD861" s="4"/>
      <c r="AE861" s="4"/>
    </row>
    <row r="862">
      <c r="A862" s="4"/>
      <c r="B862" s="4"/>
      <c r="C862" s="4"/>
      <c r="D862" s="4"/>
      <c r="E862" s="4"/>
      <c r="F862" s="4"/>
      <c r="G862" s="118"/>
      <c r="H862" s="118"/>
      <c r="I862" s="118"/>
      <c r="J862" s="325"/>
      <c r="K862" s="4"/>
      <c r="L862" s="4"/>
      <c r="M862" s="4"/>
      <c r="N862" s="4"/>
      <c r="O862" s="4"/>
      <c r="P862" s="4"/>
      <c r="Q862" s="4"/>
      <c r="R862" s="4"/>
      <c r="S862" s="4"/>
      <c r="T862" s="4"/>
      <c r="U862" s="4"/>
      <c r="V862" s="4"/>
      <c r="W862" s="4"/>
      <c r="X862" s="4"/>
      <c r="Y862" s="4"/>
      <c r="Z862" s="4"/>
      <c r="AA862" s="4"/>
      <c r="AB862" s="4"/>
      <c r="AC862" s="4"/>
      <c r="AD862" s="4"/>
      <c r="AE862" s="4"/>
    </row>
    <row r="863">
      <c r="A863" s="4"/>
      <c r="B863" s="4"/>
      <c r="C863" s="4"/>
      <c r="D863" s="4"/>
      <c r="E863" s="4"/>
      <c r="F863" s="4"/>
      <c r="G863" s="118"/>
      <c r="H863" s="118"/>
      <c r="I863" s="118"/>
      <c r="J863" s="325"/>
      <c r="K863" s="4"/>
      <c r="L863" s="4"/>
      <c r="M863" s="4"/>
      <c r="N863" s="4"/>
      <c r="O863" s="4"/>
      <c r="P863" s="4"/>
      <c r="Q863" s="4"/>
      <c r="R863" s="4"/>
      <c r="S863" s="4"/>
      <c r="T863" s="4"/>
      <c r="U863" s="4"/>
      <c r="V863" s="4"/>
      <c r="W863" s="4"/>
      <c r="X863" s="4"/>
      <c r="Y863" s="4"/>
      <c r="Z863" s="4"/>
      <c r="AA863" s="4"/>
      <c r="AB863" s="4"/>
      <c r="AC863" s="4"/>
      <c r="AD863" s="4"/>
      <c r="AE863" s="4"/>
    </row>
    <row r="864">
      <c r="A864" s="4"/>
      <c r="B864" s="4"/>
      <c r="C864" s="4"/>
      <c r="D864" s="4"/>
      <c r="E864" s="4"/>
      <c r="F864" s="4"/>
      <c r="G864" s="118"/>
      <c r="H864" s="118"/>
      <c r="I864" s="118"/>
      <c r="J864" s="325"/>
      <c r="K864" s="4"/>
      <c r="L864" s="4"/>
      <c r="M864" s="4"/>
      <c r="N864" s="4"/>
      <c r="O864" s="4"/>
      <c r="P864" s="4"/>
      <c r="Q864" s="4"/>
      <c r="R864" s="4"/>
      <c r="S864" s="4"/>
      <c r="T864" s="4"/>
      <c r="U864" s="4"/>
      <c r="V864" s="4"/>
      <c r="W864" s="4"/>
      <c r="X864" s="4"/>
      <c r="Y864" s="4"/>
      <c r="Z864" s="4"/>
      <c r="AA864" s="4"/>
      <c r="AB864" s="4"/>
      <c r="AC864" s="4"/>
      <c r="AD864" s="4"/>
      <c r="AE864" s="4"/>
    </row>
    <row r="865">
      <c r="A865" s="4"/>
      <c r="B865" s="4"/>
      <c r="C865" s="4"/>
      <c r="D865" s="4"/>
      <c r="E865" s="4"/>
      <c r="F865" s="4"/>
      <c r="G865" s="118"/>
      <c r="H865" s="118"/>
      <c r="I865" s="118"/>
      <c r="J865" s="325"/>
      <c r="K865" s="4"/>
      <c r="L865" s="4"/>
      <c r="M865" s="4"/>
      <c r="N865" s="4"/>
      <c r="O865" s="4"/>
      <c r="P865" s="4"/>
      <c r="Q865" s="4"/>
      <c r="R865" s="4"/>
      <c r="S865" s="4"/>
      <c r="T865" s="4"/>
      <c r="U865" s="4"/>
      <c r="V865" s="4"/>
      <c r="W865" s="4"/>
      <c r="X865" s="4"/>
      <c r="Y865" s="4"/>
      <c r="Z865" s="4"/>
      <c r="AA865" s="4"/>
      <c r="AB865" s="4"/>
      <c r="AC865" s="4"/>
      <c r="AD865" s="4"/>
      <c r="AE865" s="4"/>
    </row>
    <row r="866">
      <c r="A866" s="4"/>
      <c r="B866" s="4"/>
      <c r="C866" s="4"/>
      <c r="D866" s="4"/>
      <c r="E866" s="4"/>
      <c r="F866" s="4"/>
      <c r="G866" s="118"/>
      <c r="H866" s="118"/>
      <c r="I866" s="118"/>
      <c r="J866" s="325"/>
      <c r="K866" s="4"/>
      <c r="L866" s="4"/>
      <c r="M866" s="4"/>
      <c r="N866" s="4"/>
      <c r="O866" s="4"/>
      <c r="P866" s="4"/>
      <c r="Q866" s="4"/>
      <c r="R866" s="4"/>
      <c r="S866" s="4"/>
      <c r="T866" s="4"/>
      <c r="U866" s="4"/>
      <c r="V866" s="4"/>
      <c r="W866" s="4"/>
      <c r="X866" s="4"/>
      <c r="Y866" s="4"/>
      <c r="Z866" s="4"/>
      <c r="AA866" s="4"/>
      <c r="AB866" s="4"/>
      <c r="AC866" s="4"/>
      <c r="AD866" s="4"/>
      <c r="AE866" s="4"/>
    </row>
    <row r="867">
      <c r="A867" s="4"/>
      <c r="B867" s="4"/>
      <c r="C867" s="4"/>
      <c r="D867" s="4"/>
      <c r="E867" s="4"/>
      <c r="F867" s="4"/>
      <c r="G867" s="118"/>
      <c r="H867" s="118"/>
      <c r="I867" s="118"/>
      <c r="J867" s="325"/>
      <c r="K867" s="4"/>
      <c r="L867" s="4"/>
      <c r="M867" s="4"/>
      <c r="N867" s="4"/>
      <c r="O867" s="4"/>
      <c r="P867" s="4"/>
      <c r="Q867" s="4"/>
      <c r="R867" s="4"/>
      <c r="S867" s="4"/>
      <c r="T867" s="4"/>
      <c r="U867" s="4"/>
      <c r="V867" s="4"/>
      <c r="W867" s="4"/>
      <c r="X867" s="4"/>
      <c r="Y867" s="4"/>
      <c r="Z867" s="4"/>
      <c r="AA867" s="4"/>
      <c r="AB867" s="4"/>
      <c r="AC867" s="4"/>
      <c r="AD867" s="4"/>
      <c r="AE867" s="4"/>
    </row>
    <row r="868">
      <c r="A868" s="4"/>
      <c r="B868" s="4"/>
      <c r="C868" s="4"/>
      <c r="D868" s="4"/>
      <c r="E868" s="4"/>
      <c r="F868" s="4"/>
      <c r="G868" s="118"/>
      <c r="H868" s="118"/>
      <c r="I868" s="118"/>
      <c r="J868" s="325"/>
      <c r="K868" s="4"/>
      <c r="L868" s="4"/>
      <c r="M868" s="4"/>
      <c r="N868" s="4"/>
      <c r="O868" s="4"/>
      <c r="P868" s="4"/>
      <c r="Q868" s="4"/>
      <c r="R868" s="4"/>
      <c r="S868" s="4"/>
      <c r="T868" s="4"/>
      <c r="U868" s="4"/>
      <c r="V868" s="4"/>
      <c r="W868" s="4"/>
      <c r="X868" s="4"/>
      <c r="Y868" s="4"/>
      <c r="Z868" s="4"/>
      <c r="AA868" s="4"/>
      <c r="AB868" s="4"/>
      <c r="AC868" s="4"/>
      <c r="AD868" s="4"/>
      <c r="AE868" s="4"/>
    </row>
    <row r="869">
      <c r="A869" s="4"/>
      <c r="B869" s="4"/>
      <c r="C869" s="4"/>
      <c r="D869" s="4"/>
      <c r="E869" s="4"/>
      <c r="F869" s="4"/>
      <c r="G869" s="118"/>
      <c r="H869" s="118"/>
      <c r="I869" s="118"/>
      <c r="J869" s="325"/>
      <c r="K869" s="4"/>
      <c r="L869" s="4"/>
      <c r="M869" s="4"/>
      <c r="N869" s="4"/>
      <c r="O869" s="4"/>
      <c r="P869" s="4"/>
      <c r="Q869" s="4"/>
      <c r="R869" s="4"/>
      <c r="S869" s="4"/>
      <c r="T869" s="4"/>
      <c r="U869" s="4"/>
      <c r="V869" s="4"/>
      <c r="W869" s="4"/>
      <c r="X869" s="4"/>
      <c r="Y869" s="4"/>
      <c r="Z869" s="4"/>
      <c r="AA869" s="4"/>
      <c r="AB869" s="4"/>
      <c r="AC869" s="4"/>
      <c r="AD869" s="4"/>
      <c r="AE869" s="4"/>
    </row>
    <row r="870">
      <c r="A870" s="4"/>
      <c r="B870" s="4"/>
      <c r="C870" s="4"/>
      <c r="D870" s="4"/>
      <c r="E870" s="4"/>
      <c r="F870" s="4"/>
      <c r="G870" s="118"/>
      <c r="H870" s="118"/>
      <c r="I870" s="118"/>
      <c r="J870" s="325"/>
      <c r="K870" s="4"/>
      <c r="L870" s="4"/>
      <c r="M870" s="4"/>
      <c r="N870" s="4"/>
      <c r="O870" s="4"/>
      <c r="P870" s="4"/>
      <c r="Q870" s="4"/>
      <c r="R870" s="4"/>
      <c r="S870" s="4"/>
      <c r="T870" s="4"/>
      <c r="U870" s="4"/>
      <c r="V870" s="4"/>
      <c r="W870" s="4"/>
      <c r="X870" s="4"/>
      <c r="Y870" s="4"/>
      <c r="Z870" s="4"/>
      <c r="AA870" s="4"/>
      <c r="AB870" s="4"/>
      <c r="AC870" s="4"/>
      <c r="AD870" s="4"/>
      <c r="AE870" s="4"/>
    </row>
    <row r="871">
      <c r="A871" s="4"/>
      <c r="B871" s="4"/>
      <c r="C871" s="4"/>
      <c r="D871" s="4"/>
      <c r="E871" s="4"/>
      <c r="F871" s="4"/>
      <c r="G871" s="118"/>
      <c r="H871" s="118"/>
      <c r="I871" s="118"/>
      <c r="J871" s="325"/>
      <c r="K871" s="4"/>
      <c r="L871" s="4"/>
      <c r="M871" s="4"/>
      <c r="N871" s="4"/>
      <c r="O871" s="4"/>
      <c r="P871" s="4"/>
      <c r="Q871" s="4"/>
      <c r="R871" s="4"/>
      <c r="S871" s="4"/>
      <c r="T871" s="4"/>
      <c r="U871" s="4"/>
      <c r="V871" s="4"/>
      <c r="W871" s="4"/>
      <c r="X871" s="4"/>
      <c r="Y871" s="4"/>
      <c r="Z871" s="4"/>
      <c r="AA871" s="4"/>
      <c r="AB871" s="4"/>
      <c r="AC871" s="4"/>
      <c r="AD871" s="4"/>
      <c r="AE871" s="4"/>
    </row>
    <row r="872">
      <c r="A872" s="4"/>
      <c r="B872" s="4"/>
      <c r="C872" s="4"/>
      <c r="D872" s="4"/>
      <c r="E872" s="4"/>
      <c r="F872" s="4"/>
      <c r="G872" s="118"/>
      <c r="H872" s="118"/>
      <c r="I872" s="118"/>
      <c r="J872" s="325"/>
      <c r="K872" s="4"/>
      <c r="L872" s="4"/>
      <c r="M872" s="4"/>
      <c r="N872" s="4"/>
      <c r="O872" s="4"/>
      <c r="P872" s="4"/>
      <c r="Q872" s="4"/>
      <c r="R872" s="4"/>
      <c r="S872" s="4"/>
      <c r="T872" s="4"/>
      <c r="U872" s="4"/>
      <c r="V872" s="4"/>
      <c r="W872" s="4"/>
      <c r="X872" s="4"/>
      <c r="Y872" s="4"/>
      <c r="Z872" s="4"/>
      <c r="AA872" s="4"/>
      <c r="AB872" s="4"/>
      <c r="AC872" s="4"/>
      <c r="AD872" s="4"/>
      <c r="AE872" s="4"/>
    </row>
    <row r="873">
      <c r="A873" s="4"/>
      <c r="B873" s="4"/>
      <c r="C873" s="4"/>
      <c r="D873" s="4"/>
      <c r="E873" s="4"/>
      <c r="F873" s="4"/>
      <c r="G873" s="118"/>
      <c r="H873" s="118"/>
      <c r="I873" s="118"/>
      <c r="J873" s="325"/>
      <c r="K873" s="4"/>
      <c r="L873" s="4"/>
      <c r="M873" s="4"/>
      <c r="N873" s="4"/>
      <c r="O873" s="4"/>
      <c r="P873" s="4"/>
      <c r="Q873" s="4"/>
      <c r="R873" s="4"/>
      <c r="S873" s="4"/>
      <c r="T873" s="4"/>
      <c r="U873" s="4"/>
      <c r="V873" s="4"/>
      <c r="W873" s="4"/>
      <c r="X873" s="4"/>
      <c r="Y873" s="4"/>
      <c r="Z873" s="4"/>
      <c r="AA873" s="4"/>
      <c r="AB873" s="4"/>
      <c r="AC873" s="4"/>
      <c r="AD873" s="4"/>
      <c r="AE873" s="4"/>
    </row>
    <row r="874">
      <c r="A874" s="4"/>
      <c r="B874" s="4"/>
      <c r="C874" s="4"/>
      <c r="D874" s="4"/>
      <c r="E874" s="4"/>
      <c r="F874" s="4"/>
      <c r="G874" s="118"/>
      <c r="H874" s="118"/>
      <c r="I874" s="118"/>
      <c r="J874" s="325"/>
      <c r="K874" s="4"/>
      <c r="L874" s="4"/>
      <c r="M874" s="4"/>
      <c r="N874" s="4"/>
      <c r="O874" s="4"/>
      <c r="P874" s="4"/>
      <c r="Q874" s="4"/>
      <c r="R874" s="4"/>
      <c r="S874" s="4"/>
      <c r="T874" s="4"/>
      <c r="U874" s="4"/>
      <c r="V874" s="4"/>
      <c r="W874" s="4"/>
      <c r="X874" s="4"/>
      <c r="Y874" s="4"/>
      <c r="Z874" s="4"/>
      <c r="AA874" s="4"/>
      <c r="AB874" s="4"/>
      <c r="AC874" s="4"/>
      <c r="AD874" s="4"/>
      <c r="AE874" s="4"/>
    </row>
    <row r="875">
      <c r="A875" s="4"/>
      <c r="B875" s="4"/>
      <c r="C875" s="4"/>
      <c r="D875" s="4"/>
      <c r="E875" s="4"/>
      <c r="F875" s="4"/>
      <c r="G875" s="118"/>
      <c r="H875" s="118"/>
      <c r="I875" s="118"/>
      <c r="J875" s="325"/>
      <c r="K875" s="4"/>
      <c r="L875" s="4"/>
      <c r="M875" s="4"/>
      <c r="N875" s="4"/>
      <c r="O875" s="4"/>
      <c r="P875" s="4"/>
      <c r="Q875" s="4"/>
      <c r="R875" s="4"/>
      <c r="S875" s="4"/>
      <c r="T875" s="4"/>
      <c r="U875" s="4"/>
      <c r="V875" s="4"/>
      <c r="W875" s="4"/>
      <c r="X875" s="4"/>
      <c r="Y875" s="4"/>
      <c r="Z875" s="4"/>
      <c r="AA875" s="4"/>
      <c r="AB875" s="4"/>
      <c r="AC875" s="4"/>
      <c r="AD875" s="4"/>
      <c r="AE875" s="4"/>
    </row>
    <row r="876">
      <c r="A876" s="4"/>
      <c r="B876" s="4"/>
      <c r="C876" s="4"/>
      <c r="D876" s="4"/>
      <c r="E876" s="4"/>
      <c r="F876" s="4"/>
      <c r="G876" s="118"/>
      <c r="H876" s="118"/>
      <c r="I876" s="118"/>
      <c r="J876" s="325"/>
      <c r="K876" s="4"/>
      <c r="L876" s="4"/>
      <c r="M876" s="4"/>
      <c r="N876" s="4"/>
      <c r="O876" s="4"/>
      <c r="P876" s="4"/>
      <c r="Q876" s="4"/>
      <c r="R876" s="4"/>
      <c r="S876" s="4"/>
      <c r="T876" s="4"/>
      <c r="U876" s="4"/>
      <c r="V876" s="4"/>
      <c r="W876" s="4"/>
      <c r="X876" s="4"/>
      <c r="Y876" s="4"/>
      <c r="Z876" s="4"/>
      <c r="AA876" s="4"/>
      <c r="AB876" s="4"/>
      <c r="AC876" s="4"/>
      <c r="AD876" s="4"/>
      <c r="AE876" s="4"/>
    </row>
    <row r="877">
      <c r="A877" s="4"/>
      <c r="B877" s="4"/>
      <c r="C877" s="4"/>
      <c r="D877" s="4"/>
      <c r="E877" s="4"/>
      <c r="F877" s="4"/>
      <c r="G877" s="118"/>
      <c r="H877" s="118"/>
      <c r="I877" s="118"/>
      <c r="J877" s="325"/>
      <c r="K877" s="4"/>
      <c r="L877" s="4"/>
      <c r="M877" s="4"/>
      <c r="N877" s="4"/>
      <c r="O877" s="4"/>
      <c r="P877" s="4"/>
      <c r="Q877" s="4"/>
      <c r="R877" s="4"/>
      <c r="S877" s="4"/>
      <c r="T877" s="4"/>
      <c r="U877" s="4"/>
      <c r="V877" s="4"/>
      <c r="W877" s="4"/>
      <c r="X877" s="4"/>
      <c r="Y877" s="4"/>
      <c r="Z877" s="4"/>
      <c r="AA877" s="4"/>
      <c r="AB877" s="4"/>
      <c r="AC877" s="4"/>
      <c r="AD877" s="4"/>
      <c r="AE877" s="4"/>
    </row>
    <row r="878">
      <c r="A878" s="4"/>
      <c r="B878" s="4"/>
      <c r="C878" s="4"/>
      <c r="D878" s="4"/>
      <c r="E878" s="4"/>
      <c r="F878" s="4"/>
      <c r="G878" s="118"/>
      <c r="H878" s="118"/>
      <c r="I878" s="118"/>
      <c r="J878" s="325"/>
      <c r="K878" s="4"/>
      <c r="L878" s="4"/>
      <c r="M878" s="4"/>
      <c r="N878" s="4"/>
      <c r="O878" s="4"/>
      <c r="P878" s="4"/>
      <c r="Q878" s="4"/>
      <c r="R878" s="4"/>
      <c r="S878" s="4"/>
      <c r="T878" s="4"/>
      <c r="U878" s="4"/>
      <c r="V878" s="4"/>
      <c r="W878" s="4"/>
      <c r="X878" s="4"/>
      <c r="Y878" s="4"/>
      <c r="Z878" s="4"/>
      <c r="AA878" s="4"/>
      <c r="AB878" s="4"/>
      <c r="AC878" s="4"/>
      <c r="AD878" s="4"/>
      <c r="AE878" s="4"/>
    </row>
    <row r="879">
      <c r="A879" s="4"/>
      <c r="B879" s="4"/>
      <c r="C879" s="4"/>
      <c r="D879" s="4"/>
      <c r="E879" s="4"/>
      <c r="F879" s="4"/>
      <c r="G879" s="118"/>
      <c r="H879" s="118"/>
      <c r="I879" s="118"/>
      <c r="J879" s="325"/>
      <c r="K879" s="4"/>
      <c r="L879" s="4"/>
      <c r="M879" s="4"/>
      <c r="N879" s="4"/>
      <c r="O879" s="4"/>
      <c r="P879" s="4"/>
      <c r="Q879" s="4"/>
      <c r="R879" s="4"/>
      <c r="S879" s="4"/>
      <c r="T879" s="4"/>
      <c r="U879" s="4"/>
      <c r="V879" s="4"/>
      <c r="W879" s="4"/>
      <c r="X879" s="4"/>
      <c r="Y879" s="4"/>
      <c r="Z879" s="4"/>
      <c r="AA879" s="4"/>
      <c r="AB879" s="4"/>
      <c r="AC879" s="4"/>
      <c r="AD879" s="4"/>
      <c r="AE879" s="4"/>
    </row>
    <row r="880">
      <c r="A880" s="4"/>
      <c r="B880" s="4"/>
      <c r="C880" s="4"/>
      <c r="D880" s="4"/>
      <c r="E880" s="4"/>
      <c r="F880" s="4"/>
      <c r="G880" s="118"/>
      <c r="H880" s="118"/>
      <c r="I880" s="118"/>
      <c r="J880" s="325"/>
      <c r="K880" s="4"/>
      <c r="L880" s="4"/>
      <c r="M880" s="4"/>
      <c r="N880" s="4"/>
      <c r="O880" s="4"/>
      <c r="P880" s="4"/>
      <c r="Q880" s="4"/>
      <c r="R880" s="4"/>
      <c r="S880" s="4"/>
      <c r="T880" s="4"/>
      <c r="U880" s="4"/>
      <c r="V880" s="4"/>
      <c r="W880" s="4"/>
      <c r="X880" s="4"/>
      <c r="Y880" s="4"/>
      <c r="Z880" s="4"/>
      <c r="AA880" s="4"/>
      <c r="AB880" s="4"/>
      <c r="AC880" s="4"/>
      <c r="AD880" s="4"/>
      <c r="AE880" s="4"/>
    </row>
    <row r="881">
      <c r="A881" s="4"/>
      <c r="B881" s="4"/>
      <c r="C881" s="4"/>
      <c r="D881" s="4"/>
      <c r="E881" s="4"/>
      <c r="F881" s="4"/>
      <c r="G881" s="118"/>
      <c r="H881" s="118"/>
      <c r="I881" s="118"/>
      <c r="J881" s="325"/>
      <c r="K881" s="4"/>
      <c r="L881" s="4"/>
      <c r="M881" s="4"/>
      <c r="N881" s="4"/>
      <c r="O881" s="4"/>
      <c r="P881" s="4"/>
      <c r="Q881" s="4"/>
      <c r="R881" s="4"/>
      <c r="S881" s="4"/>
      <c r="T881" s="4"/>
      <c r="U881" s="4"/>
      <c r="V881" s="4"/>
      <c r="W881" s="4"/>
      <c r="X881" s="4"/>
      <c r="Y881" s="4"/>
      <c r="Z881" s="4"/>
      <c r="AA881" s="4"/>
      <c r="AB881" s="4"/>
      <c r="AC881" s="4"/>
      <c r="AD881" s="4"/>
      <c r="AE881" s="4"/>
    </row>
    <row r="882">
      <c r="A882" s="4"/>
      <c r="B882" s="4"/>
      <c r="C882" s="4"/>
      <c r="D882" s="4"/>
      <c r="E882" s="4"/>
      <c r="F882" s="4"/>
      <c r="G882" s="118"/>
      <c r="H882" s="118"/>
      <c r="I882" s="118"/>
      <c r="J882" s="325"/>
      <c r="K882" s="4"/>
      <c r="L882" s="4"/>
      <c r="M882" s="4"/>
      <c r="N882" s="4"/>
      <c r="O882" s="4"/>
      <c r="P882" s="4"/>
      <c r="Q882" s="4"/>
      <c r="R882" s="4"/>
      <c r="S882" s="4"/>
      <c r="T882" s="4"/>
      <c r="U882" s="4"/>
      <c r="V882" s="4"/>
      <c r="W882" s="4"/>
      <c r="X882" s="4"/>
      <c r="Y882" s="4"/>
      <c r="Z882" s="4"/>
      <c r="AA882" s="4"/>
      <c r="AB882" s="4"/>
      <c r="AC882" s="4"/>
      <c r="AD882" s="4"/>
      <c r="AE882" s="4"/>
    </row>
    <row r="883">
      <c r="A883" s="4"/>
      <c r="B883" s="4"/>
      <c r="C883" s="4"/>
      <c r="D883" s="4"/>
      <c r="E883" s="4"/>
      <c r="F883" s="4"/>
      <c r="G883" s="118"/>
      <c r="H883" s="118"/>
      <c r="I883" s="118"/>
      <c r="J883" s="325"/>
      <c r="K883" s="4"/>
      <c r="L883" s="4"/>
      <c r="M883" s="4"/>
      <c r="N883" s="4"/>
      <c r="O883" s="4"/>
      <c r="P883" s="4"/>
      <c r="Q883" s="4"/>
      <c r="R883" s="4"/>
      <c r="S883" s="4"/>
      <c r="T883" s="4"/>
      <c r="U883" s="4"/>
      <c r="V883" s="4"/>
      <c r="W883" s="4"/>
      <c r="X883" s="4"/>
      <c r="Y883" s="4"/>
      <c r="Z883" s="4"/>
      <c r="AA883" s="4"/>
      <c r="AB883" s="4"/>
      <c r="AC883" s="4"/>
      <c r="AD883" s="4"/>
      <c r="AE883" s="4"/>
    </row>
    <row r="884">
      <c r="A884" s="4"/>
      <c r="B884" s="4"/>
      <c r="C884" s="4"/>
      <c r="D884" s="4"/>
      <c r="E884" s="4"/>
      <c r="F884" s="4"/>
      <c r="G884" s="118"/>
      <c r="H884" s="118"/>
      <c r="I884" s="118"/>
      <c r="J884" s="325"/>
      <c r="K884" s="4"/>
      <c r="L884" s="4"/>
      <c r="M884" s="4"/>
      <c r="N884" s="4"/>
      <c r="O884" s="4"/>
      <c r="P884" s="4"/>
      <c r="Q884" s="4"/>
      <c r="R884" s="4"/>
      <c r="S884" s="4"/>
      <c r="T884" s="4"/>
      <c r="U884" s="4"/>
      <c r="V884" s="4"/>
      <c r="W884" s="4"/>
      <c r="X884" s="4"/>
      <c r="Y884" s="4"/>
      <c r="Z884" s="4"/>
      <c r="AA884" s="4"/>
      <c r="AB884" s="4"/>
      <c r="AC884" s="4"/>
      <c r="AD884" s="4"/>
      <c r="AE884" s="4"/>
    </row>
    <row r="885">
      <c r="A885" s="4"/>
      <c r="B885" s="4"/>
      <c r="C885" s="4"/>
      <c r="D885" s="4"/>
      <c r="E885" s="4"/>
      <c r="F885" s="4"/>
      <c r="G885" s="118"/>
      <c r="H885" s="118"/>
      <c r="I885" s="118"/>
      <c r="J885" s="325"/>
      <c r="K885" s="4"/>
      <c r="L885" s="4"/>
      <c r="M885" s="4"/>
      <c r="N885" s="4"/>
      <c r="O885" s="4"/>
      <c r="P885" s="4"/>
      <c r="Q885" s="4"/>
      <c r="R885" s="4"/>
      <c r="S885" s="4"/>
      <c r="T885" s="4"/>
      <c r="U885" s="4"/>
      <c r="V885" s="4"/>
      <c r="W885" s="4"/>
      <c r="X885" s="4"/>
      <c r="Y885" s="4"/>
      <c r="Z885" s="4"/>
      <c r="AA885" s="4"/>
      <c r="AB885" s="4"/>
      <c r="AC885" s="4"/>
      <c r="AD885" s="4"/>
      <c r="AE885" s="4"/>
    </row>
    <row r="886">
      <c r="A886" s="4"/>
      <c r="B886" s="4"/>
      <c r="C886" s="4"/>
      <c r="D886" s="4"/>
      <c r="E886" s="4"/>
      <c r="F886" s="4"/>
      <c r="G886" s="118"/>
      <c r="H886" s="118"/>
      <c r="I886" s="118"/>
      <c r="J886" s="325"/>
      <c r="K886" s="4"/>
      <c r="L886" s="4"/>
      <c r="M886" s="4"/>
      <c r="N886" s="4"/>
      <c r="O886" s="4"/>
      <c r="P886" s="4"/>
      <c r="Q886" s="4"/>
      <c r="R886" s="4"/>
      <c r="S886" s="4"/>
      <c r="T886" s="4"/>
      <c r="U886" s="4"/>
      <c r="V886" s="4"/>
      <c r="W886" s="4"/>
      <c r="X886" s="4"/>
      <c r="Y886" s="4"/>
      <c r="Z886" s="4"/>
      <c r="AA886" s="4"/>
      <c r="AB886" s="4"/>
      <c r="AC886" s="4"/>
      <c r="AD886" s="4"/>
      <c r="AE886" s="4"/>
    </row>
    <row r="887">
      <c r="A887" s="4"/>
      <c r="B887" s="4"/>
      <c r="C887" s="4"/>
      <c r="D887" s="4"/>
      <c r="E887" s="4"/>
      <c r="F887" s="4"/>
      <c r="G887" s="118"/>
      <c r="H887" s="118"/>
      <c r="I887" s="118"/>
      <c r="J887" s="325"/>
      <c r="K887" s="4"/>
      <c r="L887" s="4"/>
      <c r="M887" s="4"/>
      <c r="N887" s="4"/>
      <c r="O887" s="4"/>
      <c r="P887" s="4"/>
      <c r="Q887" s="4"/>
      <c r="R887" s="4"/>
      <c r="S887" s="4"/>
      <c r="T887" s="4"/>
      <c r="U887" s="4"/>
      <c r="V887" s="4"/>
      <c r="W887" s="4"/>
      <c r="X887" s="4"/>
      <c r="Y887" s="4"/>
      <c r="Z887" s="4"/>
      <c r="AA887" s="4"/>
      <c r="AB887" s="4"/>
      <c r="AC887" s="4"/>
      <c r="AD887" s="4"/>
      <c r="AE887" s="4"/>
    </row>
    <row r="888">
      <c r="A888" s="4"/>
      <c r="B888" s="4"/>
      <c r="C888" s="4"/>
      <c r="D888" s="4"/>
      <c r="E888" s="4"/>
      <c r="F888" s="4"/>
      <c r="G888" s="118"/>
      <c r="H888" s="118"/>
      <c r="I888" s="118"/>
      <c r="J888" s="325"/>
      <c r="K888" s="4"/>
      <c r="L888" s="4"/>
      <c r="M888" s="4"/>
      <c r="N888" s="4"/>
      <c r="O888" s="4"/>
      <c r="P888" s="4"/>
      <c r="Q888" s="4"/>
      <c r="R888" s="4"/>
      <c r="S888" s="4"/>
      <c r="T888" s="4"/>
      <c r="U888" s="4"/>
      <c r="V888" s="4"/>
      <c r="W888" s="4"/>
      <c r="X888" s="4"/>
      <c r="Y888" s="4"/>
      <c r="Z888" s="4"/>
      <c r="AA888" s="4"/>
      <c r="AB888" s="4"/>
      <c r="AC888" s="4"/>
      <c r="AD888" s="4"/>
      <c r="AE888" s="4"/>
    </row>
    <row r="889">
      <c r="A889" s="4"/>
      <c r="B889" s="4"/>
      <c r="C889" s="4"/>
      <c r="D889" s="4"/>
      <c r="E889" s="4"/>
      <c r="F889" s="4"/>
      <c r="G889" s="118"/>
      <c r="H889" s="118"/>
      <c r="I889" s="118"/>
      <c r="J889" s="325"/>
      <c r="K889" s="4"/>
      <c r="L889" s="4"/>
      <c r="M889" s="4"/>
      <c r="N889" s="4"/>
      <c r="O889" s="4"/>
      <c r="P889" s="4"/>
      <c r="Q889" s="4"/>
      <c r="R889" s="4"/>
      <c r="S889" s="4"/>
      <c r="T889" s="4"/>
      <c r="U889" s="4"/>
      <c r="V889" s="4"/>
      <c r="W889" s="4"/>
      <c r="X889" s="4"/>
      <c r="Y889" s="4"/>
      <c r="Z889" s="4"/>
      <c r="AA889" s="4"/>
      <c r="AB889" s="4"/>
      <c r="AC889" s="4"/>
      <c r="AD889" s="4"/>
      <c r="AE889" s="4"/>
    </row>
    <row r="890">
      <c r="A890" s="4"/>
      <c r="B890" s="4"/>
      <c r="C890" s="4"/>
      <c r="D890" s="4"/>
      <c r="E890" s="4"/>
      <c r="F890" s="4"/>
      <c r="G890" s="118"/>
      <c r="H890" s="118"/>
      <c r="I890" s="118"/>
      <c r="J890" s="325"/>
      <c r="K890" s="4"/>
      <c r="L890" s="4"/>
      <c r="M890" s="4"/>
      <c r="N890" s="4"/>
      <c r="O890" s="4"/>
      <c r="P890" s="4"/>
      <c r="Q890" s="4"/>
      <c r="R890" s="4"/>
      <c r="S890" s="4"/>
      <c r="T890" s="4"/>
      <c r="U890" s="4"/>
      <c r="V890" s="4"/>
      <c r="W890" s="4"/>
      <c r="X890" s="4"/>
      <c r="Y890" s="4"/>
      <c r="Z890" s="4"/>
      <c r="AA890" s="4"/>
      <c r="AB890" s="4"/>
      <c r="AC890" s="4"/>
      <c r="AD890" s="4"/>
      <c r="AE890" s="4"/>
    </row>
    <row r="891">
      <c r="A891" s="4"/>
      <c r="B891" s="4"/>
      <c r="C891" s="4"/>
      <c r="D891" s="4"/>
      <c r="E891" s="4"/>
      <c r="F891" s="4"/>
      <c r="G891" s="118"/>
      <c r="H891" s="118"/>
      <c r="I891" s="118"/>
      <c r="J891" s="325"/>
      <c r="K891" s="4"/>
      <c r="L891" s="4"/>
      <c r="M891" s="4"/>
      <c r="N891" s="4"/>
      <c r="O891" s="4"/>
      <c r="P891" s="4"/>
      <c r="Q891" s="4"/>
      <c r="R891" s="4"/>
      <c r="S891" s="4"/>
      <c r="T891" s="4"/>
      <c r="U891" s="4"/>
      <c r="V891" s="4"/>
      <c r="W891" s="4"/>
      <c r="X891" s="4"/>
      <c r="Y891" s="4"/>
      <c r="Z891" s="4"/>
      <c r="AA891" s="4"/>
      <c r="AB891" s="4"/>
      <c r="AC891" s="4"/>
      <c r="AD891" s="4"/>
      <c r="AE891" s="4"/>
    </row>
    <row r="892">
      <c r="A892" s="4"/>
      <c r="B892" s="4"/>
      <c r="C892" s="4"/>
      <c r="D892" s="4"/>
      <c r="E892" s="4"/>
      <c r="F892" s="4"/>
      <c r="G892" s="118"/>
      <c r="H892" s="118"/>
      <c r="I892" s="118"/>
      <c r="J892" s="325"/>
      <c r="K892" s="4"/>
      <c r="L892" s="4"/>
      <c r="M892" s="4"/>
      <c r="N892" s="4"/>
      <c r="O892" s="4"/>
      <c r="P892" s="4"/>
      <c r="Q892" s="4"/>
      <c r="R892" s="4"/>
      <c r="S892" s="4"/>
      <c r="T892" s="4"/>
      <c r="U892" s="4"/>
      <c r="V892" s="4"/>
      <c r="W892" s="4"/>
      <c r="X892" s="4"/>
      <c r="Y892" s="4"/>
      <c r="Z892" s="4"/>
      <c r="AA892" s="4"/>
      <c r="AB892" s="4"/>
      <c r="AC892" s="4"/>
      <c r="AD892" s="4"/>
      <c r="AE892" s="4"/>
    </row>
    <row r="893">
      <c r="A893" s="4"/>
      <c r="B893" s="4"/>
      <c r="C893" s="4"/>
      <c r="D893" s="4"/>
      <c r="E893" s="4"/>
      <c r="F893" s="4"/>
      <c r="G893" s="118"/>
      <c r="H893" s="118"/>
      <c r="I893" s="118"/>
      <c r="J893" s="325"/>
      <c r="K893" s="4"/>
      <c r="L893" s="4"/>
      <c r="M893" s="4"/>
      <c r="N893" s="4"/>
      <c r="O893" s="4"/>
      <c r="P893" s="4"/>
      <c r="Q893" s="4"/>
      <c r="R893" s="4"/>
      <c r="S893" s="4"/>
      <c r="T893" s="4"/>
      <c r="U893" s="4"/>
      <c r="V893" s="4"/>
      <c r="W893" s="4"/>
      <c r="X893" s="4"/>
      <c r="Y893" s="4"/>
      <c r="Z893" s="4"/>
      <c r="AA893" s="4"/>
      <c r="AB893" s="4"/>
      <c r="AC893" s="4"/>
      <c r="AD893" s="4"/>
      <c r="AE893" s="4"/>
    </row>
    <row r="894">
      <c r="A894" s="4"/>
      <c r="B894" s="4"/>
      <c r="C894" s="4"/>
      <c r="D894" s="4"/>
      <c r="E894" s="4"/>
      <c r="F894" s="4"/>
      <c r="G894" s="118"/>
      <c r="H894" s="118"/>
      <c r="I894" s="118"/>
      <c r="J894" s="325"/>
      <c r="K894" s="4"/>
      <c r="L894" s="4"/>
      <c r="M894" s="4"/>
      <c r="N894" s="4"/>
      <c r="O894" s="4"/>
      <c r="P894" s="4"/>
      <c r="Q894" s="4"/>
      <c r="R894" s="4"/>
      <c r="S894" s="4"/>
      <c r="T894" s="4"/>
      <c r="U894" s="4"/>
      <c r="V894" s="4"/>
      <c r="W894" s="4"/>
      <c r="X894" s="4"/>
      <c r="Y894" s="4"/>
      <c r="Z894" s="4"/>
      <c r="AA894" s="4"/>
      <c r="AB894" s="4"/>
      <c r="AC894" s="4"/>
      <c r="AD894" s="4"/>
      <c r="AE894" s="4"/>
    </row>
    <row r="895">
      <c r="A895" s="4"/>
      <c r="B895" s="4"/>
      <c r="C895" s="4"/>
      <c r="D895" s="4"/>
      <c r="E895" s="4"/>
      <c r="F895" s="4"/>
      <c r="G895" s="118"/>
      <c r="H895" s="118"/>
      <c r="I895" s="118"/>
      <c r="J895" s="325"/>
      <c r="K895" s="4"/>
      <c r="L895" s="4"/>
      <c r="M895" s="4"/>
      <c r="N895" s="4"/>
      <c r="O895" s="4"/>
      <c r="P895" s="4"/>
      <c r="Q895" s="4"/>
      <c r="R895" s="4"/>
      <c r="S895" s="4"/>
      <c r="T895" s="4"/>
      <c r="U895" s="4"/>
      <c r="V895" s="4"/>
      <c r="W895" s="4"/>
      <c r="X895" s="4"/>
      <c r="Y895" s="4"/>
      <c r="Z895" s="4"/>
      <c r="AA895" s="4"/>
      <c r="AB895" s="4"/>
      <c r="AC895" s="4"/>
      <c r="AD895" s="4"/>
      <c r="AE895" s="4"/>
    </row>
    <row r="896">
      <c r="A896" s="4"/>
      <c r="B896" s="4"/>
      <c r="C896" s="4"/>
      <c r="D896" s="4"/>
      <c r="E896" s="4"/>
      <c r="F896" s="4"/>
      <c r="G896" s="118"/>
      <c r="H896" s="118"/>
      <c r="I896" s="118"/>
      <c r="J896" s="325"/>
      <c r="K896" s="4"/>
      <c r="L896" s="4"/>
      <c r="M896" s="4"/>
      <c r="N896" s="4"/>
      <c r="O896" s="4"/>
      <c r="P896" s="4"/>
      <c r="Q896" s="4"/>
      <c r="R896" s="4"/>
      <c r="S896" s="4"/>
      <c r="T896" s="4"/>
      <c r="U896" s="4"/>
      <c r="V896" s="4"/>
      <c r="W896" s="4"/>
      <c r="X896" s="4"/>
      <c r="Y896" s="4"/>
      <c r="Z896" s="4"/>
      <c r="AA896" s="4"/>
      <c r="AB896" s="4"/>
      <c r="AC896" s="4"/>
      <c r="AD896" s="4"/>
      <c r="AE896" s="4"/>
    </row>
    <row r="897">
      <c r="A897" s="4"/>
      <c r="B897" s="4"/>
      <c r="C897" s="4"/>
      <c r="D897" s="4"/>
      <c r="E897" s="4"/>
      <c r="F897" s="4"/>
      <c r="G897" s="118"/>
      <c r="H897" s="118"/>
      <c r="I897" s="118"/>
      <c r="J897" s="325"/>
      <c r="K897" s="4"/>
      <c r="L897" s="4"/>
      <c r="M897" s="4"/>
      <c r="N897" s="4"/>
      <c r="O897" s="4"/>
      <c r="P897" s="4"/>
      <c r="Q897" s="4"/>
      <c r="R897" s="4"/>
      <c r="S897" s="4"/>
      <c r="T897" s="4"/>
      <c r="U897" s="4"/>
      <c r="V897" s="4"/>
      <c r="W897" s="4"/>
      <c r="X897" s="4"/>
      <c r="Y897" s="4"/>
      <c r="Z897" s="4"/>
      <c r="AA897" s="4"/>
      <c r="AB897" s="4"/>
      <c r="AC897" s="4"/>
      <c r="AD897" s="4"/>
      <c r="AE897" s="4"/>
    </row>
    <row r="898">
      <c r="A898" s="4"/>
      <c r="B898" s="4"/>
      <c r="C898" s="4"/>
      <c r="D898" s="4"/>
      <c r="E898" s="4"/>
      <c r="F898" s="4"/>
      <c r="G898" s="118"/>
      <c r="H898" s="118"/>
      <c r="I898" s="118"/>
      <c r="J898" s="325"/>
      <c r="K898" s="4"/>
      <c r="L898" s="4"/>
      <c r="M898" s="4"/>
      <c r="N898" s="4"/>
      <c r="O898" s="4"/>
      <c r="P898" s="4"/>
      <c r="Q898" s="4"/>
      <c r="R898" s="4"/>
      <c r="S898" s="4"/>
      <c r="T898" s="4"/>
      <c r="U898" s="4"/>
      <c r="V898" s="4"/>
      <c r="W898" s="4"/>
      <c r="X898" s="4"/>
      <c r="Y898" s="4"/>
      <c r="Z898" s="4"/>
      <c r="AA898" s="4"/>
      <c r="AB898" s="4"/>
      <c r="AC898" s="4"/>
      <c r="AD898" s="4"/>
      <c r="AE898" s="4"/>
    </row>
    <row r="899">
      <c r="A899" s="4"/>
      <c r="B899" s="4"/>
      <c r="C899" s="4"/>
      <c r="D899" s="4"/>
      <c r="E899" s="4"/>
      <c r="F899" s="4"/>
      <c r="G899" s="118"/>
      <c r="H899" s="118"/>
      <c r="I899" s="118"/>
      <c r="J899" s="325"/>
      <c r="K899" s="4"/>
      <c r="L899" s="4"/>
      <c r="M899" s="4"/>
      <c r="N899" s="4"/>
      <c r="O899" s="4"/>
      <c r="P899" s="4"/>
      <c r="Q899" s="4"/>
      <c r="R899" s="4"/>
      <c r="S899" s="4"/>
      <c r="T899" s="4"/>
      <c r="U899" s="4"/>
      <c r="V899" s="4"/>
      <c r="W899" s="4"/>
      <c r="X899" s="4"/>
      <c r="Y899" s="4"/>
      <c r="Z899" s="4"/>
      <c r="AA899" s="4"/>
      <c r="AB899" s="4"/>
      <c r="AC899" s="4"/>
      <c r="AD899" s="4"/>
      <c r="AE899" s="4"/>
    </row>
    <row r="900">
      <c r="A900" s="4"/>
      <c r="B900" s="4"/>
      <c r="C900" s="4"/>
      <c r="D900" s="4"/>
      <c r="E900" s="4"/>
      <c r="F900" s="4"/>
      <c r="G900" s="118"/>
      <c r="H900" s="118"/>
      <c r="I900" s="118"/>
      <c r="J900" s="325"/>
      <c r="K900" s="4"/>
      <c r="L900" s="4"/>
      <c r="M900" s="4"/>
      <c r="N900" s="4"/>
      <c r="O900" s="4"/>
      <c r="P900" s="4"/>
      <c r="Q900" s="4"/>
      <c r="R900" s="4"/>
      <c r="S900" s="4"/>
      <c r="T900" s="4"/>
      <c r="U900" s="4"/>
      <c r="V900" s="4"/>
      <c r="W900" s="4"/>
      <c r="X900" s="4"/>
      <c r="Y900" s="4"/>
      <c r="Z900" s="4"/>
      <c r="AA900" s="4"/>
      <c r="AB900" s="4"/>
      <c r="AC900" s="4"/>
      <c r="AD900" s="4"/>
      <c r="AE900" s="4"/>
    </row>
    <row r="901">
      <c r="A901" s="4"/>
      <c r="B901" s="4"/>
      <c r="C901" s="4"/>
      <c r="D901" s="4"/>
      <c r="E901" s="4"/>
      <c r="F901" s="4"/>
      <c r="G901" s="118"/>
      <c r="H901" s="118"/>
      <c r="I901" s="118"/>
      <c r="J901" s="325"/>
      <c r="K901" s="4"/>
      <c r="L901" s="4"/>
      <c r="M901" s="4"/>
      <c r="N901" s="4"/>
      <c r="O901" s="4"/>
      <c r="P901" s="4"/>
      <c r="Q901" s="4"/>
      <c r="R901" s="4"/>
      <c r="S901" s="4"/>
      <c r="T901" s="4"/>
      <c r="U901" s="4"/>
      <c r="V901" s="4"/>
      <c r="W901" s="4"/>
      <c r="X901" s="4"/>
      <c r="Y901" s="4"/>
      <c r="Z901" s="4"/>
      <c r="AA901" s="4"/>
      <c r="AB901" s="4"/>
      <c r="AC901" s="4"/>
      <c r="AD901" s="4"/>
      <c r="AE901" s="4"/>
    </row>
    <row r="902">
      <c r="A902" s="4"/>
      <c r="B902" s="4"/>
      <c r="C902" s="4"/>
      <c r="D902" s="4"/>
      <c r="E902" s="4"/>
      <c r="F902" s="4"/>
      <c r="G902" s="118"/>
      <c r="H902" s="118"/>
      <c r="I902" s="118"/>
      <c r="J902" s="325"/>
      <c r="K902" s="4"/>
      <c r="L902" s="4"/>
      <c r="M902" s="4"/>
      <c r="N902" s="4"/>
      <c r="O902" s="4"/>
      <c r="P902" s="4"/>
      <c r="Q902" s="4"/>
      <c r="R902" s="4"/>
      <c r="S902" s="4"/>
      <c r="T902" s="4"/>
      <c r="U902" s="4"/>
      <c r="V902" s="4"/>
      <c r="W902" s="4"/>
      <c r="X902" s="4"/>
      <c r="Y902" s="4"/>
      <c r="Z902" s="4"/>
      <c r="AA902" s="4"/>
      <c r="AB902" s="4"/>
      <c r="AC902" s="4"/>
      <c r="AD902" s="4"/>
      <c r="AE902" s="4"/>
    </row>
    <row r="903">
      <c r="A903" s="4"/>
      <c r="B903" s="4"/>
      <c r="C903" s="4"/>
      <c r="D903" s="4"/>
      <c r="E903" s="4"/>
      <c r="F903" s="4"/>
      <c r="G903" s="118"/>
      <c r="H903" s="118"/>
      <c r="I903" s="118"/>
      <c r="J903" s="325"/>
      <c r="K903" s="4"/>
      <c r="L903" s="4"/>
      <c r="M903" s="4"/>
      <c r="N903" s="4"/>
      <c r="O903" s="4"/>
      <c r="P903" s="4"/>
      <c r="Q903" s="4"/>
      <c r="R903" s="4"/>
      <c r="S903" s="4"/>
      <c r="T903" s="4"/>
      <c r="U903" s="4"/>
      <c r="V903" s="4"/>
      <c r="W903" s="4"/>
      <c r="X903" s="4"/>
      <c r="Y903" s="4"/>
      <c r="Z903" s="4"/>
      <c r="AA903" s="4"/>
      <c r="AB903" s="4"/>
      <c r="AC903" s="4"/>
      <c r="AD903" s="4"/>
      <c r="AE903" s="4"/>
    </row>
    <row r="904">
      <c r="A904" s="4"/>
      <c r="B904" s="4"/>
      <c r="C904" s="4"/>
      <c r="D904" s="4"/>
      <c r="E904" s="4"/>
      <c r="F904" s="4"/>
      <c r="G904" s="118"/>
      <c r="H904" s="118"/>
      <c r="I904" s="118"/>
      <c r="J904" s="325"/>
      <c r="K904" s="4"/>
      <c r="L904" s="4"/>
      <c r="M904" s="4"/>
      <c r="N904" s="4"/>
      <c r="O904" s="4"/>
      <c r="P904" s="4"/>
      <c r="Q904" s="4"/>
      <c r="R904" s="4"/>
      <c r="S904" s="4"/>
      <c r="T904" s="4"/>
      <c r="U904" s="4"/>
      <c r="V904" s="4"/>
      <c r="W904" s="4"/>
      <c r="X904" s="4"/>
      <c r="Y904" s="4"/>
      <c r="Z904" s="4"/>
      <c r="AA904" s="4"/>
      <c r="AB904" s="4"/>
      <c r="AC904" s="4"/>
      <c r="AD904" s="4"/>
      <c r="AE904" s="4"/>
    </row>
    <row r="905">
      <c r="A905" s="4"/>
      <c r="B905" s="4"/>
      <c r="C905" s="4"/>
      <c r="D905" s="4"/>
      <c r="E905" s="4"/>
      <c r="F905" s="4"/>
      <c r="G905" s="118"/>
      <c r="H905" s="118"/>
      <c r="I905" s="118"/>
      <c r="J905" s="325"/>
      <c r="K905" s="4"/>
      <c r="L905" s="4"/>
      <c r="M905" s="4"/>
      <c r="N905" s="4"/>
      <c r="O905" s="4"/>
      <c r="P905" s="4"/>
      <c r="Q905" s="4"/>
      <c r="R905" s="4"/>
      <c r="S905" s="4"/>
      <c r="T905" s="4"/>
      <c r="U905" s="4"/>
      <c r="V905" s="4"/>
      <c r="W905" s="4"/>
      <c r="X905" s="4"/>
      <c r="Y905" s="4"/>
      <c r="Z905" s="4"/>
      <c r="AA905" s="4"/>
      <c r="AB905" s="4"/>
      <c r="AC905" s="4"/>
      <c r="AD905" s="4"/>
      <c r="AE905" s="4"/>
    </row>
    <row r="906">
      <c r="A906" s="4"/>
      <c r="B906" s="4"/>
      <c r="C906" s="4"/>
      <c r="D906" s="4"/>
      <c r="E906" s="4"/>
      <c r="F906" s="4"/>
      <c r="G906" s="118"/>
      <c r="H906" s="118"/>
      <c r="I906" s="118"/>
      <c r="J906" s="325"/>
      <c r="K906" s="4"/>
      <c r="L906" s="4"/>
      <c r="M906" s="4"/>
      <c r="N906" s="4"/>
      <c r="O906" s="4"/>
      <c r="P906" s="4"/>
      <c r="Q906" s="4"/>
      <c r="R906" s="4"/>
      <c r="S906" s="4"/>
      <c r="T906" s="4"/>
      <c r="U906" s="4"/>
      <c r="V906" s="4"/>
      <c r="W906" s="4"/>
      <c r="X906" s="4"/>
      <c r="Y906" s="4"/>
      <c r="Z906" s="4"/>
      <c r="AA906" s="4"/>
      <c r="AB906" s="4"/>
      <c r="AC906" s="4"/>
      <c r="AD906" s="4"/>
      <c r="AE906" s="4"/>
    </row>
    <row r="907">
      <c r="A907" s="4"/>
      <c r="B907" s="4"/>
      <c r="C907" s="4"/>
      <c r="D907" s="4"/>
      <c r="E907" s="4"/>
      <c r="F907" s="4"/>
      <c r="G907" s="118"/>
      <c r="H907" s="118"/>
      <c r="I907" s="118"/>
      <c r="J907" s="325"/>
      <c r="K907" s="4"/>
      <c r="L907" s="4"/>
      <c r="M907" s="4"/>
      <c r="N907" s="4"/>
      <c r="O907" s="4"/>
      <c r="P907" s="4"/>
      <c r="Q907" s="4"/>
      <c r="R907" s="4"/>
      <c r="S907" s="4"/>
      <c r="T907" s="4"/>
      <c r="U907" s="4"/>
      <c r="V907" s="4"/>
      <c r="W907" s="4"/>
      <c r="X907" s="4"/>
      <c r="Y907" s="4"/>
      <c r="Z907" s="4"/>
      <c r="AA907" s="4"/>
      <c r="AB907" s="4"/>
      <c r="AC907" s="4"/>
      <c r="AD907" s="4"/>
      <c r="AE907" s="4"/>
    </row>
    <row r="908">
      <c r="A908" s="4"/>
      <c r="B908" s="4"/>
      <c r="C908" s="4"/>
      <c r="D908" s="4"/>
      <c r="E908" s="4"/>
      <c r="F908" s="4"/>
      <c r="G908" s="118"/>
      <c r="H908" s="118"/>
      <c r="I908" s="118"/>
      <c r="J908" s="325"/>
      <c r="K908" s="4"/>
      <c r="L908" s="4"/>
      <c r="M908" s="4"/>
      <c r="N908" s="4"/>
      <c r="O908" s="4"/>
      <c r="P908" s="4"/>
      <c r="Q908" s="4"/>
      <c r="R908" s="4"/>
      <c r="S908" s="4"/>
      <c r="T908" s="4"/>
      <c r="U908" s="4"/>
      <c r="V908" s="4"/>
      <c r="W908" s="4"/>
      <c r="X908" s="4"/>
      <c r="Y908" s="4"/>
      <c r="Z908" s="4"/>
      <c r="AA908" s="4"/>
      <c r="AB908" s="4"/>
      <c r="AC908" s="4"/>
      <c r="AD908" s="4"/>
      <c r="AE908" s="4"/>
    </row>
    <row r="909">
      <c r="A909" s="4"/>
      <c r="B909" s="4"/>
      <c r="C909" s="4"/>
      <c r="D909" s="4"/>
      <c r="E909" s="4"/>
      <c r="F909" s="4"/>
      <c r="G909" s="118"/>
      <c r="H909" s="118"/>
      <c r="I909" s="118"/>
      <c r="J909" s="325"/>
      <c r="K909" s="4"/>
      <c r="L909" s="4"/>
      <c r="M909" s="4"/>
      <c r="N909" s="4"/>
      <c r="O909" s="4"/>
      <c r="P909" s="4"/>
      <c r="Q909" s="4"/>
      <c r="R909" s="4"/>
      <c r="S909" s="4"/>
      <c r="T909" s="4"/>
      <c r="U909" s="4"/>
      <c r="V909" s="4"/>
      <c r="W909" s="4"/>
      <c r="X909" s="4"/>
      <c r="Y909" s="4"/>
      <c r="Z909" s="4"/>
      <c r="AA909" s="4"/>
      <c r="AB909" s="4"/>
      <c r="AC909" s="4"/>
      <c r="AD909" s="4"/>
      <c r="AE909" s="4"/>
    </row>
    <row r="910">
      <c r="A910" s="4"/>
      <c r="B910" s="4"/>
      <c r="C910" s="4"/>
      <c r="D910" s="4"/>
      <c r="E910" s="4"/>
      <c r="F910" s="4"/>
      <c r="G910" s="118"/>
      <c r="H910" s="118"/>
      <c r="I910" s="118"/>
      <c r="J910" s="325"/>
      <c r="K910" s="4"/>
      <c r="L910" s="4"/>
      <c r="M910" s="4"/>
      <c r="N910" s="4"/>
      <c r="O910" s="4"/>
      <c r="P910" s="4"/>
      <c r="Q910" s="4"/>
      <c r="R910" s="4"/>
      <c r="S910" s="4"/>
      <c r="T910" s="4"/>
      <c r="U910" s="4"/>
      <c r="V910" s="4"/>
      <c r="W910" s="4"/>
      <c r="X910" s="4"/>
      <c r="Y910" s="4"/>
      <c r="Z910" s="4"/>
      <c r="AA910" s="4"/>
      <c r="AB910" s="4"/>
      <c r="AC910" s="4"/>
      <c r="AD910" s="4"/>
      <c r="AE910" s="4"/>
    </row>
    <row r="911">
      <c r="A911" s="4"/>
      <c r="B911" s="4"/>
      <c r="C911" s="4"/>
      <c r="D911" s="4"/>
      <c r="E911" s="4"/>
      <c r="F911" s="4"/>
      <c r="G911" s="118"/>
      <c r="H911" s="118"/>
      <c r="I911" s="118"/>
      <c r="J911" s="325"/>
      <c r="K911" s="4"/>
      <c r="L911" s="4"/>
      <c r="M911" s="4"/>
      <c r="N911" s="4"/>
      <c r="O911" s="4"/>
      <c r="P911" s="4"/>
      <c r="Q911" s="4"/>
      <c r="R911" s="4"/>
      <c r="S911" s="4"/>
      <c r="T911" s="4"/>
      <c r="U911" s="4"/>
      <c r="V911" s="4"/>
      <c r="W911" s="4"/>
      <c r="X911" s="4"/>
      <c r="Y911" s="4"/>
      <c r="Z911" s="4"/>
      <c r="AA911" s="4"/>
      <c r="AB911" s="4"/>
      <c r="AC911" s="4"/>
      <c r="AD911" s="4"/>
      <c r="AE911" s="4"/>
    </row>
    <row r="912">
      <c r="A912" s="4"/>
      <c r="B912" s="4"/>
      <c r="C912" s="4"/>
      <c r="D912" s="4"/>
      <c r="E912" s="4"/>
      <c r="F912" s="4"/>
      <c r="G912" s="118"/>
      <c r="H912" s="118"/>
      <c r="I912" s="118"/>
      <c r="J912" s="325"/>
      <c r="K912" s="4"/>
      <c r="L912" s="4"/>
      <c r="M912" s="4"/>
      <c r="N912" s="4"/>
      <c r="O912" s="4"/>
      <c r="P912" s="4"/>
      <c r="Q912" s="4"/>
      <c r="R912" s="4"/>
      <c r="S912" s="4"/>
      <c r="T912" s="4"/>
      <c r="U912" s="4"/>
      <c r="V912" s="4"/>
      <c r="W912" s="4"/>
      <c r="X912" s="4"/>
      <c r="Y912" s="4"/>
      <c r="Z912" s="4"/>
      <c r="AA912" s="4"/>
      <c r="AB912" s="4"/>
      <c r="AC912" s="4"/>
      <c r="AD912" s="4"/>
      <c r="AE912" s="4"/>
    </row>
    <row r="913">
      <c r="A913" s="4"/>
      <c r="B913" s="4"/>
      <c r="C913" s="4"/>
      <c r="D913" s="4"/>
      <c r="E913" s="4"/>
      <c r="F913" s="4"/>
      <c r="G913" s="118"/>
      <c r="H913" s="118"/>
      <c r="I913" s="118"/>
      <c r="J913" s="325"/>
      <c r="K913" s="4"/>
      <c r="L913" s="4"/>
      <c r="M913" s="4"/>
      <c r="N913" s="4"/>
      <c r="O913" s="4"/>
      <c r="P913" s="4"/>
      <c r="Q913" s="4"/>
      <c r="R913" s="4"/>
      <c r="S913" s="4"/>
      <c r="T913" s="4"/>
      <c r="U913" s="4"/>
      <c r="V913" s="4"/>
      <c r="W913" s="4"/>
      <c r="X913" s="4"/>
      <c r="Y913" s="4"/>
      <c r="Z913" s="4"/>
      <c r="AA913" s="4"/>
      <c r="AB913" s="4"/>
      <c r="AC913" s="4"/>
      <c r="AD913" s="4"/>
      <c r="AE913" s="4"/>
    </row>
    <row r="914">
      <c r="A914" s="4"/>
      <c r="B914" s="4"/>
      <c r="C914" s="4"/>
      <c r="D914" s="4"/>
      <c r="E914" s="4"/>
      <c r="F914" s="4"/>
      <c r="G914" s="118"/>
      <c r="H914" s="118"/>
      <c r="I914" s="118"/>
      <c r="J914" s="325"/>
      <c r="K914" s="4"/>
      <c r="L914" s="4"/>
      <c r="M914" s="4"/>
      <c r="N914" s="4"/>
      <c r="O914" s="4"/>
      <c r="P914" s="4"/>
      <c r="Q914" s="4"/>
      <c r="R914" s="4"/>
      <c r="S914" s="4"/>
      <c r="T914" s="4"/>
      <c r="U914" s="4"/>
      <c r="V914" s="4"/>
      <c r="W914" s="4"/>
      <c r="X914" s="4"/>
      <c r="Y914" s="4"/>
      <c r="Z914" s="4"/>
      <c r="AA914" s="4"/>
      <c r="AB914" s="4"/>
      <c r="AC914" s="4"/>
      <c r="AD914" s="4"/>
      <c r="AE914" s="4"/>
    </row>
    <row r="915">
      <c r="A915" s="4"/>
      <c r="B915" s="4"/>
      <c r="C915" s="4"/>
      <c r="D915" s="4"/>
      <c r="E915" s="4"/>
      <c r="F915" s="4"/>
      <c r="G915" s="118"/>
      <c r="H915" s="118"/>
      <c r="I915" s="118"/>
      <c r="J915" s="325"/>
      <c r="K915" s="4"/>
      <c r="L915" s="4"/>
      <c r="M915" s="4"/>
      <c r="N915" s="4"/>
      <c r="O915" s="4"/>
      <c r="P915" s="4"/>
      <c r="Q915" s="4"/>
      <c r="R915" s="4"/>
      <c r="S915" s="4"/>
      <c r="T915" s="4"/>
      <c r="U915" s="4"/>
      <c r="V915" s="4"/>
      <c r="W915" s="4"/>
      <c r="X915" s="4"/>
      <c r="Y915" s="4"/>
      <c r="Z915" s="4"/>
      <c r="AA915" s="4"/>
      <c r="AB915" s="4"/>
      <c r="AC915" s="4"/>
      <c r="AD915" s="4"/>
      <c r="AE915" s="4"/>
    </row>
    <row r="916">
      <c r="A916" s="4"/>
      <c r="B916" s="4"/>
      <c r="C916" s="4"/>
      <c r="D916" s="4"/>
      <c r="E916" s="4"/>
      <c r="F916" s="4"/>
      <c r="G916" s="118"/>
      <c r="H916" s="118"/>
      <c r="I916" s="118"/>
      <c r="J916" s="325"/>
      <c r="K916" s="4"/>
      <c r="L916" s="4"/>
      <c r="M916" s="4"/>
      <c r="N916" s="4"/>
      <c r="O916" s="4"/>
      <c r="P916" s="4"/>
      <c r="Q916" s="4"/>
      <c r="R916" s="4"/>
      <c r="S916" s="4"/>
      <c r="T916" s="4"/>
      <c r="U916" s="4"/>
      <c r="V916" s="4"/>
      <c r="W916" s="4"/>
      <c r="X916" s="4"/>
      <c r="Y916" s="4"/>
      <c r="Z916" s="4"/>
      <c r="AA916" s="4"/>
      <c r="AB916" s="4"/>
      <c r="AC916" s="4"/>
      <c r="AD916" s="4"/>
      <c r="AE916" s="4"/>
    </row>
    <row r="917">
      <c r="A917" s="4"/>
      <c r="B917" s="4"/>
      <c r="C917" s="4"/>
      <c r="D917" s="4"/>
      <c r="E917" s="4"/>
      <c r="F917" s="4"/>
      <c r="G917" s="118"/>
      <c r="H917" s="118"/>
      <c r="I917" s="118"/>
      <c r="J917" s="325"/>
      <c r="K917" s="4"/>
      <c r="L917" s="4"/>
      <c r="M917" s="4"/>
      <c r="N917" s="4"/>
      <c r="O917" s="4"/>
      <c r="P917" s="4"/>
      <c r="Q917" s="4"/>
      <c r="R917" s="4"/>
      <c r="S917" s="4"/>
      <c r="T917" s="4"/>
      <c r="U917" s="4"/>
      <c r="V917" s="4"/>
      <c r="W917" s="4"/>
      <c r="X917" s="4"/>
      <c r="Y917" s="4"/>
      <c r="Z917" s="4"/>
      <c r="AA917" s="4"/>
      <c r="AB917" s="4"/>
      <c r="AC917" s="4"/>
      <c r="AD917" s="4"/>
      <c r="AE917" s="4"/>
    </row>
    <row r="918">
      <c r="A918" s="4"/>
      <c r="B918" s="4"/>
      <c r="C918" s="4"/>
      <c r="D918" s="4"/>
      <c r="E918" s="4"/>
      <c r="F918" s="4"/>
      <c r="G918" s="118"/>
      <c r="H918" s="118"/>
      <c r="I918" s="118"/>
      <c r="J918" s="325"/>
      <c r="K918" s="4"/>
      <c r="L918" s="4"/>
      <c r="M918" s="4"/>
      <c r="N918" s="4"/>
      <c r="O918" s="4"/>
      <c r="P918" s="4"/>
      <c r="Q918" s="4"/>
      <c r="R918" s="4"/>
      <c r="S918" s="4"/>
      <c r="T918" s="4"/>
      <c r="U918" s="4"/>
      <c r="V918" s="4"/>
      <c r="W918" s="4"/>
      <c r="X918" s="4"/>
      <c r="Y918" s="4"/>
      <c r="Z918" s="4"/>
      <c r="AA918" s="4"/>
      <c r="AB918" s="4"/>
      <c r="AC918" s="4"/>
      <c r="AD918" s="4"/>
      <c r="AE918" s="4"/>
    </row>
    <row r="919">
      <c r="A919" s="4"/>
      <c r="B919" s="4"/>
      <c r="C919" s="4"/>
      <c r="D919" s="4"/>
      <c r="E919" s="4"/>
      <c r="F919" s="4"/>
      <c r="G919" s="118"/>
      <c r="H919" s="118"/>
      <c r="I919" s="118"/>
      <c r="J919" s="325"/>
      <c r="K919" s="4"/>
      <c r="L919" s="4"/>
      <c r="M919" s="4"/>
      <c r="N919" s="4"/>
      <c r="O919" s="4"/>
      <c r="P919" s="4"/>
      <c r="Q919" s="4"/>
      <c r="R919" s="4"/>
      <c r="S919" s="4"/>
      <c r="T919" s="4"/>
      <c r="U919" s="4"/>
      <c r="V919" s="4"/>
      <c r="W919" s="4"/>
      <c r="X919" s="4"/>
      <c r="Y919" s="4"/>
      <c r="Z919" s="4"/>
      <c r="AA919" s="4"/>
      <c r="AB919" s="4"/>
      <c r="AC919" s="4"/>
      <c r="AD919" s="4"/>
      <c r="AE919" s="4"/>
    </row>
    <row r="920">
      <c r="A920" s="4"/>
      <c r="B920" s="4"/>
      <c r="C920" s="4"/>
      <c r="D920" s="4"/>
      <c r="E920" s="4"/>
      <c r="F920" s="4"/>
      <c r="G920" s="118"/>
      <c r="H920" s="118"/>
      <c r="I920" s="118"/>
      <c r="J920" s="325"/>
      <c r="K920" s="4"/>
      <c r="L920" s="4"/>
      <c r="M920" s="4"/>
      <c r="N920" s="4"/>
      <c r="O920" s="4"/>
      <c r="P920" s="4"/>
      <c r="Q920" s="4"/>
      <c r="R920" s="4"/>
      <c r="S920" s="4"/>
      <c r="T920" s="4"/>
      <c r="U920" s="4"/>
      <c r="V920" s="4"/>
      <c r="W920" s="4"/>
      <c r="X920" s="4"/>
      <c r="Y920" s="4"/>
      <c r="Z920" s="4"/>
      <c r="AA920" s="4"/>
      <c r="AB920" s="4"/>
      <c r="AC920" s="4"/>
      <c r="AD920" s="4"/>
      <c r="AE920" s="4"/>
    </row>
    <row r="921">
      <c r="A921" s="4"/>
      <c r="B921" s="4"/>
      <c r="C921" s="4"/>
      <c r="D921" s="4"/>
      <c r="E921" s="4"/>
      <c r="F921" s="4"/>
      <c r="G921" s="118"/>
      <c r="H921" s="118"/>
      <c r="I921" s="118"/>
      <c r="J921" s="325"/>
      <c r="K921" s="4"/>
      <c r="L921" s="4"/>
      <c r="M921" s="4"/>
      <c r="N921" s="4"/>
      <c r="O921" s="4"/>
      <c r="P921" s="4"/>
      <c r="Q921" s="4"/>
      <c r="R921" s="4"/>
      <c r="S921" s="4"/>
      <c r="T921" s="4"/>
      <c r="U921" s="4"/>
      <c r="V921" s="4"/>
      <c r="W921" s="4"/>
      <c r="X921" s="4"/>
      <c r="Y921" s="4"/>
      <c r="Z921" s="4"/>
      <c r="AA921" s="4"/>
      <c r="AB921" s="4"/>
      <c r="AC921" s="4"/>
      <c r="AD921" s="4"/>
      <c r="AE921" s="4"/>
    </row>
    <row r="922">
      <c r="A922" s="4"/>
      <c r="B922" s="4"/>
      <c r="C922" s="4"/>
      <c r="D922" s="4"/>
      <c r="E922" s="4"/>
      <c r="F922" s="4"/>
      <c r="G922" s="118"/>
      <c r="H922" s="118"/>
      <c r="I922" s="118"/>
      <c r="J922" s="325"/>
      <c r="K922" s="4"/>
      <c r="L922" s="4"/>
      <c r="M922" s="4"/>
      <c r="N922" s="4"/>
      <c r="O922" s="4"/>
      <c r="P922" s="4"/>
      <c r="Q922" s="4"/>
      <c r="R922" s="4"/>
      <c r="S922" s="4"/>
      <c r="T922" s="4"/>
      <c r="U922" s="4"/>
      <c r="V922" s="4"/>
      <c r="W922" s="4"/>
      <c r="X922" s="4"/>
      <c r="Y922" s="4"/>
      <c r="Z922" s="4"/>
      <c r="AA922" s="4"/>
      <c r="AB922" s="4"/>
      <c r="AC922" s="4"/>
      <c r="AD922" s="4"/>
      <c r="AE922" s="4"/>
    </row>
    <row r="923">
      <c r="A923" s="4"/>
      <c r="B923" s="4"/>
      <c r="C923" s="4"/>
      <c r="D923" s="4"/>
      <c r="E923" s="4"/>
      <c r="F923" s="4"/>
      <c r="G923" s="118"/>
      <c r="H923" s="118"/>
      <c r="I923" s="118"/>
      <c r="J923" s="325"/>
      <c r="K923" s="4"/>
      <c r="L923" s="4"/>
      <c r="M923" s="4"/>
      <c r="N923" s="4"/>
      <c r="O923" s="4"/>
      <c r="P923" s="4"/>
      <c r="Q923" s="4"/>
      <c r="R923" s="4"/>
      <c r="S923" s="4"/>
      <c r="T923" s="4"/>
      <c r="U923" s="4"/>
      <c r="V923" s="4"/>
      <c r="W923" s="4"/>
      <c r="X923" s="4"/>
      <c r="Y923" s="4"/>
      <c r="Z923" s="4"/>
      <c r="AA923" s="4"/>
      <c r="AB923" s="4"/>
      <c r="AC923" s="4"/>
      <c r="AD923" s="4"/>
      <c r="AE923" s="4"/>
    </row>
    <row r="924">
      <c r="A924" s="4"/>
      <c r="B924" s="4"/>
      <c r="C924" s="4"/>
      <c r="D924" s="4"/>
      <c r="E924" s="4"/>
      <c r="F924" s="4"/>
      <c r="G924" s="118"/>
      <c r="H924" s="118"/>
      <c r="I924" s="118"/>
      <c r="J924" s="325"/>
      <c r="K924" s="4"/>
      <c r="L924" s="4"/>
      <c r="M924" s="4"/>
      <c r="N924" s="4"/>
      <c r="O924" s="4"/>
      <c r="P924" s="4"/>
      <c r="Q924" s="4"/>
      <c r="R924" s="4"/>
      <c r="S924" s="4"/>
      <c r="T924" s="4"/>
      <c r="U924" s="4"/>
      <c r="V924" s="4"/>
      <c r="W924" s="4"/>
      <c r="X924" s="4"/>
      <c r="Y924" s="4"/>
      <c r="Z924" s="4"/>
      <c r="AA924" s="4"/>
      <c r="AB924" s="4"/>
      <c r="AC924" s="4"/>
      <c r="AD924" s="4"/>
      <c r="AE924" s="4"/>
    </row>
    <row r="925">
      <c r="A925" s="4"/>
      <c r="B925" s="4"/>
      <c r="C925" s="4"/>
      <c r="D925" s="4"/>
      <c r="E925" s="4"/>
      <c r="F925" s="4"/>
      <c r="G925" s="118"/>
      <c r="H925" s="118"/>
      <c r="I925" s="118"/>
      <c r="J925" s="325"/>
      <c r="K925" s="4"/>
      <c r="L925" s="4"/>
      <c r="M925" s="4"/>
      <c r="N925" s="4"/>
      <c r="O925" s="4"/>
      <c r="P925" s="4"/>
      <c r="Q925" s="4"/>
      <c r="R925" s="4"/>
      <c r="S925" s="4"/>
      <c r="T925" s="4"/>
      <c r="U925" s="4"/>
      <c r="V925" s="4"/>
      <c r="W925" s="4"/>
      <c r="X925" s="4"/>
      <c r="Y925" s="4"/>
      <c r="Z925" s="4"/>
      <c r="AA925" s="4"/>
      <c r="AB925" s="4"/>
      <c r="AC925" s="4"/>
      <c r="AD925" s="4"/>
      <c r="AE925" s="4"/>
    </row>
    <row r="926">
      <c r="A926" s="4"/>
      <c r="B926" s="4"/>
      <c r="C926" s="4"/>
      <c r="D926" s="4"/>
      <c r="E926" s="4"/>
      <c r="F926" s="4"/>
      <c r="G926" s="118"/>
      <c r="H926" s="118"/>
      <c r="I926" s="118"/>
      <c r="J926" s="325"/>
      <c r="K926" s="4"/>
      <c r="L926" s="4"/>
      <c r="M926" s="4"/>
      <c r="N926" s="4"/>
      <c r="O926" s="4"/>
      <c r="P926" s="4"/>
      <c r="Q926" s="4"/>
      <c r="R926" s="4"/>
      <c r="S926" s="4"/>
      <c r="T926" s="4"/>
      <c r="U926" s="4"/>
      <c r="V926" s="4"/>
      <c r="W926" s="4"/>
      <c r="X926" s="4"/>
      <c r="Y926" s="4"/>
      <c r="Z926" s="4"/>
      <c r="AA926" s="4"/>
      <c r="AB926" s="4"/>
      <c r="AC926" s="4"/>
      <c r="AD926" s="4"/>
      <c r="AE926" s="4"/>
    </row>
    <row r="927">
      <c r="A927" s="4"/>
      <c r="B927" s="4"/>
      <c r="C927" s="4"/>
      <c r="D927" s="4"/>
      <c r="E927" s="4"/>
      <c r="F927" s="4"/>
      <c r="G927" s="118"/>
      <c r="H927" s="118"/>
      <c r="I927" s="118"/>
      <c r="J927" s="325"/>
      <c r="K927" s="4"/>
      <c r="L927" s="4"/>
      <c r="M927" s="4"/>
      <c r="N927" s="4"/>
      <c r="O927" s="4"/>
      <c r="P927" s="4"/>
      <c r="Q927" s="4"/>
      <c r="R927" s="4"/>
      <c r="S927" s="4"/>
      <c r="T927" s="4"/>
      <c r="U927" s="4"/>
      <c r="V927" s="4"/>
      <c r="W927" s="4"/>
      <c r="X927" s="4"/>
      <c r="Y927" s="4"/>
      <c r="Z927" s="4"/>
      <c r="AA927" s="4"/>
      <c r="AB927" s="4"/>
      <c r="AC927" s="4"/>
      <c r="AD927" s="4"/>
      <c r="AE927" s="4"/>
    </row>
    <row r="928">
      <c r="A928" s="4"/>
      <c r="B928" s="4"/>
      <c r="C928" s="4"/>
      <c r="D928" s="4"/>
      <c r="E928" s="4"/>
      <c r="F928" s="4"/>
      <c r="G928" s="118"/>
      <c r="H928" s="118"/>
      <c r="I928" s="118"/>
      <c r="J928" s="325"/>
      <c r="K928" s="4"/>
      <c r="L928" s="4"/>
      <c r="M928" s="4"/>
      <c r="N928" s="4"/>
      <c r="O928" s="4"/>
      <c r="P928" s="4"/>
      <c r="Q928" s="4"/>
      <c r="R928" s="4"/>
      <c r="S928" s="4"/>
      <c r="T928" s="4"/>
      <c r="U928" s="4"/>
      <c r="V928" s="4"/>
      <c r="W928" s="4"/>
      <c r="X928" s="4"/>
      <c r="Y928" s="4"/>
      <c r="Z928" s="4"/>
      <c r="AA928" s="4"/>
      <c r="AB928" s="4"/>
      <c r="AC928" s="4"/>
      <c r="AD928" s="4"/>
      <c r="AE928" s="4"/>
    </row>
    <row r="929">
      <c r="A929" s="4"/>
      <c r="B929" s="4"/>
      <c r="C929" s="4"/>
      <c r="D929" s="4"/>
      <c r="E929" s="4"/>
      <c r="F929" s="4"/>
      <c r="G929" s="118"/>
      <c r="H929" s="118"/>
      <c r="I929" s="118"/>
      <c r="J929" s="325"/>
      <c r="K929" s="4"/>
      <c r="L929" s="4"/>
      <c r="M929" s="4"/>
      <c r="N929" s="4"/>
      <c r="O929" s="4"/>
      <c r="P929" s="4"/>
      <c r="Q929" s="4"/>
      <c r="R929" s="4"/>
      <c r="S929" s="4"/>
      <c r="T929" s="4"/>
      <c r="U929" s="4"/>
      <c r="V929" s="4"/>
      <c r="W929" s="4"/>
      <c r="X929" s="4"/>
      <c r="Y929" s="4"/>
      <c r="Z929" s="4"/>
      <c r="AA929" s="4"/>
      <c r="AB929" s="4"/>
      <c r="AC929" s="4"/>
      <c r="AD929" s="4"/>
      <c r="AE929" s="4"/>
    </row>
    <row r="930">
      <c r="A930" s="4"/>
      <c r="B930" s="4"/>
      <c r="C930" s="4"/>
      <c r="D930" s="4"/>
      <c r="E930" s="4"/>
      <c r="F930" s="4"/>
      <c r="G930" s="118"/>
      <c r="H930" s="118"/>
      <c r="I930" s="118"/>
      <c r="J930" s="325"/>
      <c r="K930" s="4"/>
      <c r="L930" s="4"/>
      <c r="M930" s="4"/>
      <c r="N930" s="4"/>
      <c r="O930" s="4"/>
      <c r="P930" s="4"/>
      <c r="Q930" s="4"/>
      <c r="R930" s="4"/>
      <c r="S930" s="4"/>
      <c r="T930" s="4"/>
      <c r="U930" s="4"/>
      <c r="V930" s="4"/>
      <c r="W930" s="4"/>
      <c r="X930" s="4"/>
      <c r="Y930" s="4"/>
      <c r="Z930" s="4"/>
      <c r="AA930" s="4"/>
      <c r="AB930" s="4"/>
      <c r="AC930" s="4"/>
      <c r="AD930" s="4"/>
      <c r="AE930" s="4"/>
    </row>
    <row r="931">
      <c r="A931" s="4"/>
      <c r="B931" s="4"/>
      <c r="C931" s="4"/>
      <c r="D931" s="4"/>
      <c r="E931" s="4"/>
      <c r="F931" s="4"/>
      <c r="G931" s="118"/>
      <c r="H931" s="118"/>
      <c r="I931" s="118"/>
      <c r="J931" s="325"/>
      <c r="K931" s="4"/>
      <c r="L931" s="4"/>
      <c r="M931" s="4"/>
      <c r="N931" s="4"/>
      <c r="O931" s="4"/>
      <c r="P931" s="4"/>
      <c r="Q931" s="4"/>
      <c r="R931" s="4"/>
      <c r="S931" s="4"/>
      <c r="T931" s="4"/>
      <c r="U931" s="4"/>
      <c r="V931" s="4"/>
      <c r="W931" s="4"/>
      <c r="X931" s="4"/>
      <c r="Y931" s="4"/>
      <c r="Z931" s="4"/>
      <c r="AA931" s="4"/>
      <c r="AB931" s="4"/>
      <c r="AC931" s="4"/>
      <c r="AD931" s="4"/>
      <c r="AE931" s="4"/>
    </row>
    <row r="932">
      <c r="A932" s="4"/>
      <c r="B932" s="4"/>
      <c r="C932" s="4"/>
      <c r="D932" s="4"/>
      <c r="E932" s="4"/>
      <c r="F932" s="4"/>
      <c r="G932" s="118"/>
      <c r="H932" s="118"/>
      <c r="I932" s="118"/>
      <c r="J932" s="325"/>
      <c r="K932" s="4"/>
      <c r="L932" s="4"/>
      <c r="M932" s="4"/>
      <c r="N932" s="4"/>
      <c r="O932" s="4"/>
      <c r="P932" s="4"/>
      <c r="Q932" s="4"/>
      <c r="R932" s="4"/>
      <c r="S932" s="4"/>
      <c r="T932" s="4"/>
      <c r="U932" s="4"/>
      <c r="V932" s="4"/>
      <c r="W932" s="4"/>
      <c r="X932" s="4"/>
      <c r="Y932" s="4"/>
      <c r="Z932" s="4"/>
      <c r="AA932" s="4"/>
      <c r="AB932" s="4"/>
      <c r="AC932" s="4"/>
      <c r="AD932" s="4"/>
      <c r="AE932" s="4"/>
    </row>
    <row r="933">
      <c r="A933" s="4"/>
      <c r="B933" s="4"/>
      <c r="C933" s="4"/>
      <c r="D933" s="4"/>
      <c r="E933" s="4"/>
      <c r="F933" s="4"/>
      <c r="G933" s="118"/>
      <c r="H933" s="118"/>
      <c r="I933" s="118"/>
      <c r="J933" s="325"/>
      <c r="K933" s="4"/>
      <c r="L933" s="4"/>
      <c r="M933" s="4"/>
      <c r="N933" s="4"/>
      <c r="O933" s="4"/>
      <c r="P933" s="4"/>
      <c r="Q933" s="4"/>
      <c r="R933" s="4"/>
      <c r="S933" s="4"/>
      <c r="T933" s="4"/>
      <c r="U933" s="4"/>
      <c r="V933" s="4"/>
      <c r="W933" s="4"/>
      <c r="X933" s="4"/>
      <c r="Y933" s="4"/>
      <c r="Z933" s="4"/>
      <c r="AA933" s="4"/>
      <c r="AB933" s="4"/>
      <c r="AC933" s="4"/>
      <c r="AD933" s="4"/>
      <c r="AE933" s="4"/>
    </row>
    <row r="934">
      <c r="A934" s="4"/>
      <c r="B934" s="4"/>
      <c r="C934" s="4"/>
      <c r="D934" s="4"/>
      <c r="E934" s="4"/>
      <c r="F934" s="4"/>
      <c r="G934" s="118"/>
      <c r="H934" s="118"/>
      <c r="I934" s="118"/>
      <c r="J934" s="325"/>
      <c r="K934" s="4"/>
      <c r="L934" s="4"/>
      <c r="M934" s="4"/>
      <c r="N934" s="4"/>
      <c r="O934" s="4"/>
      <c r="P934" s="4"/>
      <c r="Q934" s="4"/>
      <c r="R934" s="4"/>
      <c r="S934" s="4"/>
      <c r="T934" s="4"/>
      <c r="U934" s="4"/>
      <c r="V934" s="4"/>
      <c r="W934" s="4"/>
      <c r="X934" s="4"/>
      <c r="Y934" s="4"/>
      <c r="Z934" s="4"/>
      <c r="AA934" s="4"/>
      <c r="AB934" s="4"/>
      <c r="AC934" s="4"/>
      <c r="AD934" s="4"/>
      <c r="AE934" s="4"/>
    </row>
    <row r="935">
      <c r="A935" s="4"/>
      <c r="B935" s="4"/>
      <c r="C935" s="4"/>
      <c r="D935" s="4"/>
      <c r="E935" s="4"/>
      <c r="F935" s="4"/>
      <c r="G935" s="118"/>
      <c r="H935" s="118"/>
      <c r="I935" s="118"/>
      <c r="J935" s="325"/>
      <c r="K935" s="4"/>
      <c r="L935" s="4"/>
      <c r="M935" s="4"/>
      <c r="N935" s="4"/>
      <c r="O935" s="4"/>
      <c r="P935" s="4"/>
      <c r="Q935" s="4"/>
      <c r="R935" s="4"/>
      <c r="S935" s="4"/>
      <c r="T935" s="4"/>
      <c r="U935" s="4"/>
      <c r="V935" s="4"/>
      <c r="W935" s="4"/>
      <c r="X935" s="4"/>
      <c r="Y935" s="4"/>
      <c r="Z935" s="4"/>
      <c r="AA935" s="4"/>
      <c r="AB935" s="4"/>
      <c r="AC935" s="4"/>
      <c r="AD935" s="4"/>
      <c r="AE935" s="4"/>
    </row>
    <row r="936">
      <c r="A936" s="4"/>
      <c r="B936" s="4"/>
      <c r="C936" s="4"/>
      <c r="D936" s="4"/>
      <c r="E936" s="4"/>
      <c r="F936" s="4"/>
      <c r="G936" s="118"/>
      <c r="H936" s="118"/>
      <c r="I936" s="118"/>
      <c r="J936" s="325"/>
      <c r="K936" s="4"/>
      <c r="L936" s="4"/>
      <c r="M936" s="4"/>
      <c r="N936" s="4"/>
      <c r="O936" s="4"/>
      <c r="P936" s="4"/>
      <c r="Q936" s="4"/>
      <c r="R936" s="4"/>
      <c r="S936" s="4"/>
      <c r="T936" s="4"/>
      <c r="U936" s="4"/>
      <c r="V936" s="4"/>
      <c r="W936" s="4"/>
      <c r="X936" s="4"/>
      <c r="Y936" s="4"/>
      <c r="Z936" s="4"/>
      <c r="AA936" s="4"/>
      <c r="AB936" s="4"/>
      <c r="AC936" s="4"/>
      <c r="AD936" s="4"/>
      <c r="AE936" s="4"/>
    </row>
    <row r="937">
      <c r="A937" s="4"/>
      <c r="B937" s="4"/>
      <c r="C937" s="4"/>
      <c r="D937" s="4"/>
      <c r="E937" s="4"/>
      <c r="F937" s="4"/>
      <c r="G937" s="118"/>
      <c r="H937" s="118"/>
      <c r="I937" s="118"/>
      <c r="J937" s="325"/>
      <c r="K937" s="4"/>
      <c r="L937" s="4"/>
      <c r="M937" s="4"/>
      <c r="N937" s="4"/>
      <c r="O937" s="4"/>
      <c r="P937" s="4"/>
      <c r="Q937" s="4"/>
      <c r="R937" s="4"/>
      <c r="S937" s="4"/>
      <c r="T937" s="4"/>
      <c r="U937" s="4"/>
      <c r="V937" s="4"/>
      <c r="W937" s="4"/>
      <c r="X937" s="4"/>
      <c r="Y937" s="4"/>
      <c r="Z937" s="4"/>
      <c r="AA937" s="4"/>
      <c r="AB937" s="4"/>
      <c r="AC937" s="4"/>
      <c r="AD937" s="4"/>
      <c r="AE937" s="4"/>
    </row>
    <row r="938">
      <c r="A938" s="4"/>
      <c r="B938" s="4"/>
      <c r="C938" s="4"/>
      <c r="D938" s="4"/>
      <c r="E938" s="4"/>
      <c r="F938" s="4"/>
      <c r="G938" s="118"/>
      <c r="H938" s="118"/>
      <c r="I938" s="118"/>
      <c r="J938" s="325"/>
      <c r="K938" s="4"/>
      <c r="L938" s="4"/>
      <c r="M938" s="4"/>
      <c r="N938" s="4"/>
      <c r="O938" s="4"/>
      <c r="P938" s="4"/>
      <c r="Q938" s="4"/>
      <c r="R938" s="4"/>
      <c r="S938" s="4"/>
      <c r="T938" s="4"/>
      <c r="U938" s="4"/>
      <c r="V938" s="4"/>
      <c r="W938" s="4"/>
      <c r="X938" s="4"/>
      <c r="Y938" s="4"/>
      <c r="Z938" s="4"/>
      <c r="AA938" s="4"/>
      <c r="AB938" s="4"/>
      <c r="AC938" s="4"/>
      <c r="AD938" s="4"/>
      <c r="AE938" s="4"/>
    </row>
    <row r="939">
      <c r="A939" s="4"/>
      <c r="B939" s="4"/>
      <c r="C939" s="4"/>
      <c r="D939" s="4"/>
      <c r="E939" s="4"/>
      <c r="F939" s="4"/>
      <c r="G939" s="118"/>
      <c r="H939" s="118"/>
      <c r="I939" s="118"/>
      <c r="J939" s="325"/>
      <c r="K939" s="4"/>
      <c r="L939" s="4"/>
      <c r="M939" s="4"/>
      <c r="N939" s="4"/>
      <c r="O939" s="4"/>
      <c r="P939" s="4"/>
      <c r="Q939" s="4"/>
      <c r="R939" s="4"/>
      <c r="S939" s="4"/>
      <c r="T939" s="4"/>
      <c r="U939" s="4"/>
      <c r="V939" s="4"/>
      <c r="W939" s="4"/>
      <c r="X939" s="4"/>
      <c r="Y939" s="4"/>
      <c r="Z939" s="4"/>
      <c r="AA939" s="4"/>
      <c r="AB939" s="4"/>
      <c r="AC939" s="4"/>
      <c r="AD939" s="4"/>
      <c r="AE939" s="4"/>
    </row>
    <row r="940">
      <c r="A940" s="4"/>
      <c r="B940" s="4"/>
      <c r="C940" s="4"/>
      <c r="D940" s="4"/>
      <c r="E940" s="4"/>
      <c r="F940" s="4"/>
      <c r="G940" s="118"/>
      <c r="H940" s="118"/>
      <c r="I940" s="118"/>
      <c r="J940" s="325"/>
      <c r="K940" s="4"/>
      <c r="L940" s="4"/>
      <c r="M940" s="4"/>
      <c r="N940" s="4"/>
      <c r="O940" s="4"/>
      <c r="P940" s="4"/>
      <c r="Q940" s="4"/>
      <c r="R940" s="4"/>
      <c r="S940" s="4"/>
      <c r="T940" s="4"/>
      <c r="U940" s="4"/>
      <c r="V940" s="4"/>
      <c r="W940" s="4"/>
      <c r="X940" s="4"/>
      <c r="Y940" s="4"/>
      <c r="Z940" s="4"/>
      <c r="AA940" s="4"/>
      <c r="AB940" s="4"/>
      <c r="AC940" s="4"/>
      <c r="AD940" s="4"/>
      <c r="AE940" s="4"/>
    </row>
    <row r="941">
      <c r="A941" s="4"/>
      <c r="B941" s="4"/>
      <c r="C941" s="4"/>
      <c r="D941" s="4"/>
      <c r="E941" s="4"/>
      <c r="F941" s="4"/>
      <c r="G941" s="118"/>
      <c r="H941" s="118"/>
      <c r="I941" s="118"/>
      <c r="J941" s="325"/>
      <c r="K941" s="4"/>
      <c r="L941" s="4"/>
      <c r="M941" s="4"/>
      <c r="N941" s="4"/>
      <c r="O941" s="4"/>
      <c r="P941" s="4"/>
      <c r="Q941" s="4"/>
      <c r="R941" s="4"/>
      <c r="S941" s="4"/>
      <c r="T941" s="4"/>
      <c r="U941" s="4"/>
      <c r="V941" s="4"/>
      <c r="W941" s="4"/>
      <c r="X941" s="4"/>
      <c r="Y941" s="4"/>
      <c r="Z941" s="4"/>
      <c r="AA941" s="4"/>
      <c r="AB941" s="4"/>
      <c r="AC941" s="4"/>
      <c r="AD941" s="4"/>
      <c r="AE941" s="4"/>
    </row>
    <row r="942">
      <c r="A942" s="4"/>
      <c r="B942" s="4"/>
      <c r="C942" s="4"/>
      <c r="D942" s="4"/>
      <c r="E942" s="4"/>
      <c r="F942" s="4"/>
      <c r="G942" s="118"/>
      <c r="H942" s="118"/>
      <c r="I942" s="118"/>
      <c r="J942" s="325"/>
      <c r="K942" s="4"/>
      <c r="L942" s="4"/>
      <c r="M942" s="4"/>
      <c r="N942" s="4"/>
      <c r="O942" s="4"/>
      <c r="P942" s="4"/>
      <c r="Q942" s="4"/>
      <c r="R942" s="4"/>
      <c r="S942" s="4"/>
      <c r="T942" s="4"/>
      <c r="U942" s="4"/>
      <c r="V942" s="4"/>
      <c r="W942" s="4"/>
      <c r="X942" s="4"/>
      <c r="Y942" s="4"/>
      <c r="Z942" s="4"/>
      <c r="AA942" s="4"/>
      <c r="AB942" s="4"/>
      <c r="AC942" s="4"/>
      <c r="AD942" s="4"/>
      <c r="AE942" s="4"/>
    </row>
    <row r="943">
      <c r="A943" s="4"/>
      <c r="B943" s="4"/>
      <c r="C943" s="4"/>
      <c r="D943" s="4"/>
      <c r="E943" s="4"/>
      <c r="F943" s="4"/>
      <c r="G943" s="118"/>
      <c r="H943" s="118"/>
      <c r="I943" s="118"/>
      <c r="J943" s="325"/>
      <c r="K943" s="4"/>
      <c r="L943" s="4"/>
      <c r="M943" s="4"/>
      <c r="N943" s="4"/>
      <c r="O943" s="4"/>
      <c r="P943" s="4"/>
      <c r="Q943" s="4"/>
      <c r="R943" s="4"/>
      <c r="S943" s="4"/>
      <c r="T943" s="4"/>
      <c r="U943" s="4"/>
      <c r="V943" s="4"/>
      <c r="W943" s="4"/>
      <c r="X943" s="4"/>
      <c r="Y943" s="4"/>
      <c r="Z943" s="4"/>
      <c r="AA943" s="4"/>
      <c r="AB943" s="4"/>
      <c r="AC943" s="4"/>
      <c r="AD943" s="4"/>
      <c r="AE943" s="4"/>
    </row>
    <row r="944">
      <c r="A944" s="4"/>
      <c r="B944" s="4"/>
      <c r="C944" s="4"/>
      <c r="D944" s="4"/>
      <c r="E944" s="4"/>
      <c r="F944" s="4"/>
      <c r="G944" s="118"/>
      <c r="H944" s="118"/>
      <c r="I944" s="118"/>
      <c r="J944" s="325"/>
      <c r="K944" s="4"/>
      <c r="L944" s="4"/>
      <c r="M944" s="4"/>
      <c r="N944" s="4"/>
      <c r="O944" s="4"/>
      <c r="P944" s="4"/>
      <c r="Q944" s="4"/>
      <c r="R944" s="4"/>
      <c r="S944" s="4"/>
      <c r="T944" s="4"/>
      <c r="U944" s="4"/>
      <c r="V944" s="4"/>
      <c r="W944" s="4"/>
      <c r="X944" s="4"/>
      <c r="Y944" s="4"/>
      <c r="Z944" s="4"/>
      <c r="AA944" s="4"/>
      <c r="AB944" s="4"/>
      <c r="AC944" s="4"/>
      <c r="AD944" s="4"/>
      <c r="AE944" s="4"/>
    </row>
    <row r="945">
      <c r="A945" s="4"/>
      <c r="B945" s="4"/>
      <c r="C945" s="4"/>
      <c r="D945" s="4"/>
      <c r="E945" s="4"/>
      <c r="F945" s="4"/>
      <c r="G945" s="118"/>
      <c r="H945" s="118"/>
      <c r="I945" s="118"/>
      <c r="J945" s="325"/>
      <c r="K945" s="4"/>
      <c r="L945" s="4"/>
      <c r="M945" s="4"/>
      <c r="N945" s="4"/>
      <c r="O945" s="4"/>
      <c r="P945" s="4"/>
      <c r="Q945" s="4"/>
      <c r="R945" s="4"/>
      <c r="S945" s="4"/>
      <c r="T945" s="4"/>
      <c r="U945" s="4"/>
      <c r="V945" s="4"/>
      <c r="W945" s="4"/>
      <c r="X945" s="4"/>
      <c r="Y945" s="4"/>
      <c r="Z945" s="4"/>
      <c r="AA945" s="4"/>
      <c r="AB945" s="4"/>
      <c r="AC945" s="4"/>
      <c r="AD945" s="4"/>
      <c r="AE945" s="4"/>
    </row>
    <row r="946">
      <c r="A946" s="4"/>
      <c r="B946" s="4"/>
      <c r="C946" s="4"/>
      <c r="D946" s="4"/>
      <c r="E946" s="4"/>
      <c r="F946" s="4"/>
      <c r="G946" s="118"/>
      <c r="H946" s="118"/>
      <c r="I946" s="118"/>
      <c r="J946" s="325"/>
      <c r="K946" s="4"/>
      <c r="L946" s="4"/>
      <c r="M946" s="4"/>
      <c r="N946" s="4"/>
      <c r="O946" s="4"/>
      <c r="P946" s="4"/>
      <c r="Q946" s="4"/>
      <c r="R946" s="4"/>
      <c r="S946" s="4"/>
      <c r="T946" s="4"/>
      <c r="U946" s="4"/>
      <c r="V946" s="4"/>
      <c r="W946" s="4"/>
      <c r="X946" s="4"/>
      <c r="Y946" s="4"/>
      <c r="Z946" s="4"/>
      <c r="AA946" s="4"/>
      <c r="AB946" s="4"/>
      <c r="AC946" s="4"/>
      <c r="AD946" s="4"/>
      <c r="AE946" s="4"/>
    </row>
    <row r="947">
      <c r="A947" s="4"/>
      <c r="B947" s="4"/>
      <c r="C947" s="4"/>
      <c r="D947" s="4"/>
      <c r="E947" s="4"/>
      <c r="F947" s="4"/>
      <c r="G947" s="118"/>
      <c r="H947" s="118"/>
      <c r="I947" s="118"/>
      <c r="J947" s="325"/>
      <c r="K947" s="4"/>
      <c r="L947" s="4"/>
      <c r="M947" s="4"/>
      <c r="N947" s="4"/>
      <c r="O947" s="4"/>
      <c r="P947" s="4"/>
      <c r="Q947" s="4"/>
      <c r="R947" s="4"/>
      <c r="S947" s="4"/>
      <c r="T947" s="4"/>
      <c r="U947" s="4"/>
      <c r="V947" s="4"/>
      <c r="W947" s="4"/>
      <c r="X947" s="4"/>
      <c r="Y947" s="4"/>
      <c r="Z947" s="4"/>
      <c r="AA947" s="4"/>
      <c r="AB947" s="4"/>
      <c r="AC947" s="4"/>
      <c r="AD947" s="4"/>
      <c r="AE947" s="4"/>
    </row>
    <row r="948">
      <c r="A948" s="4"/>
      <c r="B948" s="4"/>
      <c r="C948" s="4"/>
      <c r="D948" s="4"/>
      <c r="E948" s="4"/>
      <c r="F948" s="4"/>
      <c r="G948" s="118"/>
      <c r="H948" s="118"/>
      <c r="I948" s="118"/>
      <c r="J948" s="325"/>
      <c r="K948" s="4"/>
      <c r="L948" s="4"/>
      <c r="M948" s="4"/>
      <c r="N948" s="4"/>
      <c r="O948" s="4"/>
      <c r="P948" s="4"/>
      <c r="Q948" s="4"/>
      <c r="R948" s="4"/>
      <c r="S948" s="4"/>
      <c r="T948" s="4"/>
      <c r="U948" s="4"/>
      <c r="V948" s="4"/>
      <c r="W948" s="4"/>
      <c r="X948" s="4"/>
      <c r="Y948" s="4"/>
      <c r="Z948" s="4"/>
      <c r="AA948" s="4"/>
      <c r="AB948" s="4"/>
      <c r="AC948" s="4"/>
      <c r="AD948" s="4"/>
      <c r="AE948" s="4"/>
    </row>
    <row r="949">
      <c r="A949" s="4"/>
      <c r="B949" s="4"/>
      <c r="C949" s="4"/>
      <c r="D949" s="4"/>
      <c r="E949" s="4"/>
      <c r="F949" s="4"/>
      <c r="G949" s="118"/>
      <c r="H949" s="118"/>
      <c r="I949" s="118"/>
      <c r="J949" s="325"/>
      <c r="K949" s="4"/>
      <c r="L949" s="4"/>
      <c r="M949" s="4"/>
      <c r="N949" s="4"/>
      <c r="O949" s="4"/>
      <c r="P949" s="4"/>
      <c r="Q949" s="4"/>
      <c r="R949" s="4"/>
      <c r="S949" s="4"/>
      <c r="T949" s="4"/>
      <c r="U949" s="4"/>
      <c r="V949" s="4"/>
      <c r="W949" s="4"/>
      <c r="X949" s="4"/>
      <c r="Y949" s="4"/>
      <c r="Z949" s="4"/>
      <c r="AA949" s="4"/>
      <c r="AB949" s="4"/>
      <c r="AC949" s="4"/>
      <c r="AD949" s="4"/>
      <c r="AE949" s="4"/>
    </row>
    <row r="950">
      <c r="A950" s="4"/>
      <c r="B950" s="4"/>
      <c r="C950" s="4"/>
      <c r="D950" s="4"/>
      <c r="E950" s="4"/>
      <c r="F950" s="4"/>
      <c r="G950" s="118"/>
      <c r="H950" s="118"/>
      <c r="I950" s="118"/>
      <c r="J950" s="325"/>
      <c r="K950" s="4"/>
      <c r="L950" s="4"/>
      <c r="M950" s="4"/>
      <c r="N950" s="4"/>
      <c r="O950" s="4"/>
      <c r="P950" s="4"/>
      <c r="Q950" s="4"/>
      <c r="R950" s="4"/>
      <c r="S950" s="4"/>
      <c r="T950" s="4"/>
      <c r="U950" s="4"/>
      <c r="V950" s="4"/>
      <c r="W950" s="4"/>
      <c r="X950" s="4"/>
      <c r="Y950" s="4"/>
      <c r="Z950" s="4"/>
      <c r="AA950" s="4"/>
      <c r="AB950" s="4"/>
      <c r="AC950" s="4"/>
      <c r="AD950" s="4"/>
      <c r="AE950" s="4"/>
    </row>
    <row r="951">
      <c r="A951" s="4"/>
      <c r="B951" s="4"/>
      <c r="C951" s="4"/>
      <c r="D951" s="4"/>
      <c r="E951" s="4"/>
      <c r="F951" s="4"/>
      <c r="G951" s="118"/>
      <c r="H951" s="118"/>
      <c r="I951" s="118"/>
      <c r="J951" s="325"/>
      <c r="K951" s="4"/>
      <c r="L951" s="4"/>
      <c r="M951" s="4"/>
      <c r="N951" s="4"/>
      <c r="O951" s="4"/>
      <c r="P951" s="4"/>
      <c r="Q951" s="4"/>
      <c r="R951" s="4"/>
      <c r="S951" s="4"/>
      <c r="T951" s="4"/>
      <c r="U951" s="4"/>
      <c r="V951" s="4"/>
      <c r="W951" s="4"/>
      <c r="X951" s="4"/>
      <c r="Y951" s="4"/>
      <c r="Z951" s="4"/>
      <c r="AA951" s="4"/>
      <c r="AB951" s="4"/>
      <c r="AC951" s="4"/>
      <c r="AD951" s="4"/>
      <c r="AE951" s="4"/>
    </row>
    <row r="952">
      <c r="A952" s="4"/>
      <c r="B952" s="4"/>
      <c r="C952" s="4"/>
      <c r="D952" s="4"/>
      <c r="E952" s="4"/>
      <c r="F952" s="4"/>
      <c r="G952" s="118"/>
      <c r="H952" s="118"/>
      <c r="I952" s="118"/>
      <c r="J952" s="325"/>
      <c r="K952" s="4"/>
      <c r="L952" s="4"/>
      <c r="M952" s="4"/>
      <c r="N952" s="4"/>
      <c r="O952" s="4"/>
      <c r="P952" s="4"/>
      <c r="Q952" s="4"/>
      <c r="R952" s="4"/>
      <c r="S952" s="4"/>
      <c r="T952" s="4"/>
      <c r="U952" s="4"/>
      <c r="V952" s="4"/>
      <c r="W952" s="4"/>
      <c r="X952" s="4"/>
      <c r="Y952" s="4"/>
      <c r="Z952" s="4"/>
      <c r="AA952" s="4"/>
      <c r="AB952" s="4"/>
      <c r="AC952" s="4"/>
      <c r="AD952" s="4"/>
      <c r="AE952" s="4"/>
    </row>
    <row r="953">
      <c r="A953" s="4"/>
      <c r="B953" s="4"/>
      <c r="C953" s="4"/>
      <c r="D953" s="4"/>
      <c r="E953" s="4"/>
      <c r="F953" s="4"/>
      <c r="G953" s="118"/>
      <c r="H953" s="118"/>
      <c r="I953" s="118"/>
      <c r="J953" s="325"/>
      <c r="K953" s="4"/>
      <c r="L953" s="4"/>
      <c r="M953" s="4"/>
      <c r="N953" s="4"/>
      <c r="O953" s="4"/>
      <c r="P953" s="4"/>
      <c r="Q953" s="4"/>
      <c r="R953" s="4"/>
      <c r="S953" s="4"/>
      <c r="T953" s="4"/>
      <c r="U953" s="4"/>
      <c r="V953" s="4"/>
      <c r="W953" s="4"/>
      <c r="X953" s="4"/>
      <c r="Y953" s="4"/>
      <c r="Z953" s="4"/>
      <c r="AA953" s="4"/>
      <c r="AB953" s="4"/>
      <c r="AC953" s="4"/>
      <c r="AD953" s="4"/>
      <c r="AE953" s="4"/>
    </row>
    <row r="954">
      <c r="A954" s="4"/>
      <c r="B954" s="4"/>
      <c r="C954" s="4"/>
      <c r="D954" s="4"/>
      <c r="E954" s="4"/>
      <c r="F954" s="4"/>
      <c r="G954" s="118"/>
      <c r="H954" s="118"/>
      <c r="I954" s="118"/>
      <c r="J954" s="325"/>
      <c r="K954" s="4"/>
      <c r="L954" s="4"/>
      <c r="M954" s="4"/>
      <c r="N954" s="4"/>
      <c r="O954" s="4"/>
      <c r="P954" s="4"/>
      <c r="Q954" s="4"/>
      <c r="R954" s="4"/>
      <c r="S954" s="4"/>
      <c r="T954" s="4"/>
      <c r="U954" s="4"/>
      <c r="V954" s="4"/>
      <c r="W954" s="4"/>
      <c r="X954" s="4"/>
      <c r="Y954" s="4"/>
      <c r="Z954" s="4"/>
      <c r="AA954" s="4"/>
      <c r="AB954" s="4"/>
      <c r="AC954" s="4"/>
      <c r="AD954" s="4"/>
      <c r="AE954" s="4"/>
    </row>
    <row r="955">
      <c r="A955" s="4"/>
      <c r="B955" s="4"/>
      <c r="C955" s="4"/>
      <c r="D955" s="4"/>
      <c r="E955" s="4"/>
      <c r="F955" s="4"/>
      <c r="G955" s="118"/>
      <c r="H955" s="118"/>
      <c r="I955" s="118"/>
      <c r="J955" s="325"/>
      <c r="K955" s="4"/>
      <c r="L955" s="4"/>
      <c r="M955" s="4"/>
      <c r="N955" s="4"/>
      <c r="O955" s="4"/>
      <c r="P955" s="4"/>
      <c r="Q955" s="4"/>
      <c r="R955" s="4"/>
      <c r="S955" s="4"/>
      <c r="T955" s="4"/>
      <c r="U955" s="4"/>
      <c r="V955" s="4"/>
      <c r="W955" s="4"/>
      <c r="X955" s="4"/>
      <c r="Y955" s="4"/>
      <c r="Z955" s="4"/>
      <c r="AA955" s="4"/>
      <c r="AB955" s="4"/>
      <c r="AC955" s="4"/>
      <c r="AD955" s="4"/>
      <c r="AE955" s="4"/>
    </row>
    <row r="956">
      <c r="A956" s="4"/>
      <c r="B956" s="4"/>
      <c r="C956" s="4"/>
      <c r="D956" s="4"/>
      <c r="E956" s="4"/>
      <c r="F956" s="4"/>
      <c r="G956" s="118"/>
      <c r="H956" s="118"/>
      <c r="I956" s="118"/>
      <c r="J956" s="325"/>
      <c r="K956" s="4"/>
      <c r="L956" s="4"/>
      <c r="M956" s="4"/>
      <c r="N956" s="4"/>
      <c r="O956" s="4"/>
      <c r="P956" s="4"/>
      <c r="Q956" s="4"/>
      <c r="R956" s="4"/>
      <c r="S956" s="4"/>
      <c r="T956" s="4"/>
      <c r="U956" s="4"/>
      <c r="V956" s="4"/>
      <c r="W956" s="4"/>
      <c r="X956" s="4"/>
      <c r="Y956" s="4"/>
      <c r="Z956" s="4"/>
      <c r="AA956" s="4"/>
      <c r="AB956" s="4"/>
      <c r="AC956" s="4"/>
      <c r="AD956" s="4"/>
      <c r="AE956" s="4"/>
    </row>
    <row r="957">
      <c r="A957" s="4"/>
      <c r="B957" s="4"/>
      <c r="C957" s="4"/>
      <c r="D957" s="4"/>
      <c r="E957" s="4"/>
      <c r="F957" s="4"/>
      <c r="G957" s="118"/>
      <c r="H957" s="118"/>
      <c r="I957" s="118"/>
      <c r="J957" s="325"/>
      <c r="K957" s="4"/>
      <c r="L957" s="4"/>
      <c r="M957" s="4"/>
      <c r="N957" s="4"/>
      <c r="O957" s="4"/>
      <c r="P957" s="4"/>
      <c r="Q957" s="4"/>
      <c r="R957" s="4"/>
      <c r="S957" s="4"/>
      <c r="T957" s="4"/>
      <c r="U957" s="4"/>
      <c r="V957" s="4"/>
      <c r="W957" s="4"/>
      <c r="X957" s="4"/>
      <c r="Y957" s="4"/>
      <c r="Z957" s="4"/>
      <c r="AA957" s="4"/>
      <c r="AB957" s="4"/>
      <c r="AC957" s="4"/>
      <c r="AD957" s="4"/>
      <c r="AE957" s="4"/>
    </row>
    <row r="958">
      <c r="A958" s="4"/>
      <c r="B958" s="4"/>
      <c r="C958" s="4"/>
      <c r="D958" s="4"/>
      <c r="E958" s="4"/>
      <c r="F958" s="4"/>
      <c r="G958" s="118"/>
      <c r="H958" s="118"/>
      <c r="I958" s="118"/>
      <c r="J958" s="325"/>
      <c r="K958" s="4"/>
      <c r="L958" s="4"/>
      <c r="M958" s="4"/>
      <c r="N958" s="4"/>
      <c r="O958" s="4"/>
      <c r="P958" s="4"/>
      <c r="Q958" s="4"/>
      <c r="R958" s="4"/>
      <c r="S958" s="4"/>
      <c r="T958" s="4"/>
      <c r="U958" s="4"/>
      <c r="V958" s="4"/>
      <c r="W958" s="4"/>
      <c r="X958" s="4"/>
      <c r="Y958" s="4"/>
      <c r="Z958" s="4"/>
      <c r="AA958" s="4"/>
      <c r="AB958" s="4"/>
      <c r="AC958" s="4"/>
      <c r="AD958" s="4"/>
      <c r="AE958" s="4"/>
    </row>
    <row r="959">
      <c r="A959" s="4"/>
      <c r="B959" s="4"/>
      <c r="C959" s="4"/>
      <c r="D959" s="4"/>
      <c r="E959" s="4"/>
      <c r="F959" s="4"/>
      <c r="G959" s="118"/>
      <c r="H959" s="118"/>
      <c r="I959" s="118"/>
      <c r="J959" s="325"/>
      <c r="K959" s="4"/>
      <c r="L959" s="4"/>
      <c r="M959" s="4"/>
      <c r="N959" s="4"/>
      <c r="O959" s="4"/>
      <c r="P959" s="4"/>
      <c r="Q959" s="4"/>
      <c r="R959" s="4"/>
      <c r="S959" s="4"/>
      <c r="T959" s="4"/>
      <c r="U959" s="4"/>
      <c r="V959" s="4"/>
      <c r="W959" s="4"/>
      <c r="X959" s="4"/>
      <c r="Y959" s="4"/>
      <c r="Z959" s="4"/>
      <c r="AA959" s="4"/>
      <c r="AB959" s="4"/>
      <c r="AC959" s="4"/>
      <c r="AD959" s="4"/>
      <c r="AE959" s="4"/>
    </row>
    <row r="960">
      <c r="A960" s="4"/>
      <c r="B960" s="4"/>
      <c r="C960" s="4"/>
      <c r="D960" s="4"/>
      <c r="E960" s="4"/>
      <c r="F960" s="4"/>
      <c r="G960" s="118"/>
      <c r="H960" s="118"/>
      <c r="I960" s="118"/>
      <c r="J960" s="325"/>
      <c r="K960" s="4"/>
      <c r="L960" s="4"/>
      <c r="M960" s="4"/>
      <c r="N960" s="4"/>
      <c r="O960" s="4"/>
      <c r="P960" s="4"/>
      <c r="Q960" s="4"/>
      <c r="R960" s="4"/>
      <c r="S960" s="4"/>
      <c r="T960" s="4"/>
      <c r="U960" s="4"/>
      <c r="V960" s="4"/>
      <c r="W960" s="4"/>
      <c r="X960" s="4"/>
      <c r="Y960" s="4"/>
      <c r="Z960" s="4"/>
      <c r="AA960" s="4"/>
      <c r="AB960" s="4"/>
      <c r="AC960" s="4"/>
      <c r="AD960" s="4"/>
      <c r="AE960" s="4"/>
    </row>
    <row r="961">
      <c r="A961" s="4"/>
      <c r="B961" s="4"/>
      <c r="C961" s="4"/>
      <c r="D961" s="4"/>
      <c r="E961" s="4"/>
      <c r="F961" s="4"/>
      <c r="G961" s="118"/>
      <c r="H961" s="118"/>
      <c r="I961" s="118"/>
      <c r="J961" s="325"/>
      <c r="K961" s="4"/>
      <c r="L961" s="4"/>
      <c r="M961" s="4"/>
      <c r="N961" s="4"/>
      <c r="O961" s="4"/>
      <c r="P961" s="4"/>
      <c r="Q961" s="4"/>
      <c r="R961" s="4"/>
      <c r="S961" s="4"/>
      <c r="T961" s="4"/>
      <c r="U961" s="4"/>
      <c r="V961" s="4"/>
      <c r="W961" s="4"/>
      <c r="X961" s="4"/>
      <c r="Y961" s="4"/>
      <c r="Z961" s="4"/>
      <c r="AA961" s="4"/>
      <c r="AB961" s="4"/>
      <c r="AC961" s="4"/>
      <c r="AD961" s="4"/>
      <c r="AE961" s="4"/>
    </row>
    <row r="962">
      <c r="A962" s="4"/>
      <c r="B962" s="4"/>
      <c r="C962" s="4"/>
      <c r="D962" s="4"/>
      <c r="E962" s="4"/>
      <c r="F962" s="4"/>
      <c r="G962" s="118"/>
      <c r="H962" s="118"/>
      <c r="I962" s="118"/>
      <c r="J962" s="325"/>
      <c r="K962" s="4"/>
      <c r="L962" s="4"/>
      <c r="M962" s="4"/>
      <c r="N962" s="4"/>
      <c r="O962" s="4"/>
      <c r="P962" s="4"/>
      <c r="Q962" s="4"/>
      <c r="R962" s="4"/>
      <c r="S962" s="4"/>
      <c r="T962" s="4"/>
      <c r="U962" s="4"/>
      <c r="V962" s="4"/>
      <c r="W962" s="4"/>
      <c r="X962" s="4"/>
      <c r="Y962" s="4"/>
      <c r="Z962" s="4"/>
      <c r="AA962" s="4"/>
      <c r="AB962" s="4"/>
      <c r="AC962" s="4"/>
      <c r="AD962" s="4"/>
      <c r="AE962" s="4"/>
    </row>
    <row r="963">
      <c r="A963" s="4"/>
      <c r="B963" s="4"/>
      <c r="C963" s="4"/>
      <c r="D963" s="4"/>
      <c r="E963" s="4"/>
      <c r="F963" s="4"/>
      <c r="G963" s="118"/>
      <c r="H963" s="118"/>
      <c r="I963" s="118"/>
      <c r="J963" s="325"/>
      <c r="K963" s="4"/>
      <c r="L963" s="4"/>
      <c r="M963" s="4"/>
      <c r="N963" s="4"/>
      <c r="O963" s="4"/>
      <c r="P963" s="4"/>
      <c r="Q963" s="4"/>
      <c r="R963" s="4"/>
      <c r="S963" s="4"/>
      <c r="T963" s="4"/>
      <c r="U963" s="4"/>
      <c r="V963" s="4"/>
      <c r="W963" s="4"/>
      <c r="X963" s="4"/>
      <c r="Y963" s="4"/>
      <c r="Z963" s="4"/>
      <c r="AA963" s="4"/>
      <c r="AB963" s="4"/>
      <c r="AC963" s="4"/>
      <c r="AD963" s="4"/>
      <c r="AE963" s="4"/>
    </row>
    <row r="964">
      <c r="A964" s="4"/>
      <c r="B964" s="4"/>
      <c r="C964" s="4"/>
      <c r="D964" s="4"/>
      <c r="E964" s="4"/>
      <c r="F964" s="4"/>
      <c r="G964" s="118"/>
      <c r="H964" s="118"/>
      <c r="I964" s="118"/>
      <c r="J964" s="325"/>
      <c r="K964" s="4"/>
      <c r="L964" s="4"/>
      <c r="M964" s="4"/>
      <c r="N964" s="4"/>
      <c r="O964" s="4"/>
      <c r="P964" s="4"/>
      <c r="Q964" s="4"/>
      <c r="R964" s="4"/>
      <c r="S964" s="4"/>
      <c r="T964" s="4"/>
      <c r="U964" s="4"/>
      <c r="V964" s="4"/>
      <c r="W964" s="4"/>
      <c r="X964" s="4"/>
      <c r="Y964" s="4"/>
      <c r="Z964" s="4"/>
      <c r="AA964" s="4"/>
      <c r="AB964" s="4"/>
      <c r="AC964" s="4"/>
      <c r="AD964" s="4"/>
      <c r="AE964" s="4"/>
    </row>
    <row r="965">
      <c r="A965" s="4"/>
      <c r="B965" s="4"/>
      <c r="C965" s="4"/>
      <c r="D965" s="4"/>
      <c r="E965" s="4"/>
      <c r="F965" s="4"/>
      <c r="G965" s="118"/>
      <c r="H965" s="118"/>
      <c r="I965" s="118"/>
      <c r="J965" s="325"/>
      <c r="K965" s="4"/>
      <c r="L965" s="4"/>
      <c r="M965" s="4"/>
      <c r="N965" s="4"/>
      <c r="O965" s="4"/>
      <c r="P965" s="4"/>
      <c r="Q965" s="4"/>
      <c r="R965" s="4"/>
      <c r="S965" s="4"/>
      <c r="T965" s="4"/>
      <c r="U965" s="4"/>
      <c r="V965" s="4"/>
      <c r="W965" s="4"/>
      <c r="X965" s="4"/>
      <c r="Y965" s="4"/>
      <c r="Z965" s="4"/>
      <c r="AA965" s="4"/>
      <c r="AB965" s="4"/>
      <c r="AC965" s="4"/>
      <c r="AD965" s="4"/>
      <c r="AE965" s="4"/>
    </row>
    <row r="966">
      <c r="A966" s="4"/>
      <c r="B966" s="4"/>
      <c r="C966" s="4"/>
      <c r="D966" s="4"/>
      <c r="E966" s="4"/>
      <c r="F966" s="4"/>
      <c r="G966" s="118"/>
      <c r="H966" s="118"/>
      <c r="I966" s="118"/>
      <c r="J966" s="325"/>
      <c r="K966" s="4"/>
      <c r="L966" s="4"/>
      <c r="M966" s="4"/>
      <c r="N966" s="4"/>
      <c r="O966" s="4"/>
      <c r="P966" s="4"/>
      <c r="Q966" s="4"/>
      <c r="R966" s="4"/>
      <c r="S966" s="4"/>
      <c r="T966" s="4"/>
      <c r="U966" s="4"/>
      <c r="V966" s="4"/>
      <c r="W966" s="4"/>
      <c r="X966" s="4"/>
      <c r="Y966" s="4"/>
      <c r="Z966" s="4"/>
      <c r="AA966" s="4"/>
      <c r="AB966" s="4"/>
      <c r="AC966" s="4"/>
      <c r="AD966" s="4"/>
      <c r="AE966" s="4"/>
    </row>
    <row r="967">
      <c r="A967" s="4"/>
      <c r="B967" s="4"/>
      <c r="C967" s="4"/>
      <c r="D967" s="4"/>
      <c r="E967" s="4"/>
      <c r="F967" s="4"/>
      <c r="G967" s="118"/>
      <c r="H967" s="118"/>
      <c r="I967" s="118"/>
      <c r="J967" s="325"/>
      <c r="K967" s="4"/>
      <c r="L967" s="4"/>
      <c r="M967" s="4"/>
      <c r="N967" s="4"/>
      <c r="O967" s="4"/>
      <c r="P967" s="4"/>
      <c r="Q967" s="4"/>
      <c r="R967" s="4"/>
      <c r="S967" s="4"/>
      <c r="T967" s="4"/>
      <c r="U967" s="4"/>
      <c r="V967" s="4"/>
      <c r="W967" s="4"/>
      <c r="X967" s="4"/>
      <c r="Y967" s="4"/>
      <c r="Z967" s="4"/>
      <c r="AA967" s="4"/>
      <c r="AB967" s="4"/>
      <c r="AC967" s="4"/>
      <c r="AD967" s="4"/>
      <c r="AE967" s="4"/>
    </row>
    <row r="968">
      <c r="A968" s="4"/>
      <c r="B968" s="4"/>
      <c r="C968" s="4"/>
      <c r="D968" s="4"/>
      <c r="E968" s="4"/>
      <c r="F968" s="4"/>
      <c r="G968" s="118"/>
      <c r="H968" s="118"/>
      <c r="I968" s="118"/>
      <c r="J968" s="325"/>
      <c r="K968" s="4"/>
      <c r="L968" s="4"/>
      <c r="M968" s="4"/>
      <c r="N968" s="4"/>
      <c r="O968" s="4"/>
      <c r="P968" s="4"/>
      <c r="Q968" s="4"/>
      <c r="R968" s="4"/>
      <c r="S968" s="4"/>
      <c r="T968" s="4"/>
      <c r="U968" s="4"/>
      <c r="V968" s="4"/>
      <c r="W968" s="4"/>
      <c r="X968" s="4"/>
      <c r="Y968" s="4"/>
      <c r="Z968" s="4"/>
      <c r="AA968" s="4"/>
      <c r="AB968" s="4"/>
      <c r="AC968" s="4"/>
      <c r="AD968" s="4"/>
      <c r="AE968" s="4"/>
    </row>
    <row r="969">
      <c r="A969" s="4"/>
      <c r="B969" s="4"/>
      <c r="C969" s="4"/>
      <c r="D969" s="4"/>
      <c r="E969" s="4"/>
      <c r="F969" s="4"/>
      <c r="G969" s="118"/>
      <c r="H969" s="118"/>
      <c r="I969" s="118"/>
      <c r="J969" s="325"/>
      <c r="K969" s="4"/>
      <c r="L969" s="4"/>
      <c r="M969" s="4"/>
      <c r="N969" s="4"/>
      <c r="O969" s="4"/>
      <c r="P969" s="4"/>
      <c r="Q969" s="4"/>
      <c r="R969" s="4"/>
      <c r="S969" s="4"/>
      <c r="T969" s="4"/>
      <c r="U969" s="4"/>
      <c r="V969" s="4"/>
      <c r="W969" s="4"/>
      <c r="X969" s="4"/>
      <c r="Y969" s="4"/>
      <c r="Z969" s="4"/>
      <c r="AA969" s="4"/>
      <c r="AB969" s="4"/>
      <c r="AC969" s="4"/>
      <c r="AD969" s="4"/>
      <c r="AE969" s="4"/>
    </row>
    <row r="970">
      <c r="A970" s="4"/>
      <c r="B970" s="4"/>
      <c r="C970" s="4"/>
      <c r="D970" s="4"/>
      <c r="E970" s="4"/>
      <c r="F970" s="4"/>
      <c r="G970" s="118"/>
      <c r="H970" s="118"/>
      <c r="I970" s="118"/>
      <c r="J970" s="325"/>
      <c r="K970" s="4"/>
      <c r="L970" s="4"/>
      <c r="M970" s="4"/>
      <c r="N970" s="4"/>
      <c r="O970" s="4"/>
      <c r="P970" s="4"/>
      <c r="Q970" s="4"/>
      <c r="R970" s="4"/>
      <c r="S970" s="4"/>
      <c r="T970" s="4"/>
      <c r="U970" s="4"/>
      <c r="V970" s="4"/>
      <c r="W970" s="4"/>
      <c r="X970" s="4"/>
      <c r="Y970" s="4"/>
      <c r="Z970" s="4"/>
      <c r="AA970" s="4"/>
      <c r="AB970" s="4"/>
      <c r="AC970" s="4"/>
      <c r="AD970" s="4"/>
      <c r="AE970" s="4"/>
    </row>
    <row r="971">
      <c r="A971" s="4"/>
      <c r="B971" s="4"/>
      <c r="C971" s="4"/>
      <c r="D971" s="4"/>
      <c r="E971" s="4"/>
      <c r="F971" s="4"/>
      <c r="G971" s="118"/>
      <c r="H971" s="118"/>
      <c r="I971" s="118"/>
      <c r="J971" s="325"/>
      <c r="K971" s="4"/>
      <c r="L971" s="4"/>
      <c r="M971" s="4"/>
      <c r="N971" s="4"/>
      <c r="O971" s="4"/>
      <c r="P971" s="4"/>
      <c r="Q971" s="4"/>
      <c r="R971" s="4"/>
      <c r="S971" s="4"/>
      <c r="T971" s="4"/>
      <c r="U971" s="4"/>
      <c r="V971" s="4"/>
      <c r="W971" s="4"/>
      <c r="X971" s="4"/>
      <c r="Y971" s="4"/>
      <c r="Z971" s="4"/>
      <c r="AA971" s="4"/>
      <c r="AB971" s="4"/>
      <c r="AC971" s="4"/>
      <c r="AD971" s="4"/>
      <c r="AE971" s="4"/>
    </row>
    <row r="972">
      <c r="A972" s="4"/>
      <c r="B972" s="4"/>
      <c r="C972" s="4"/>
      <c r="D972" s="4"/>
      <c r="E972" s="4"/>
      <c r="F972" s="4"/>
      <c r="G972" s="118"/>
      <c r="H972" s="118"/>
      <c r="I972" s="118"/>
      <c r="J972" s="325"/>
      <c r="K972" s="4"/>
      <c r="L972" s="4"/>
      <c r="M972" s="4"/>
      <c r="N972" s="4"/>
      <c r="O972" s="4"/>
      <c r="P972" s="4"/>
      <c r="Q972" s="4"/>
      <c r="R972" s="4"/>
      <c r="S972" s="4"/>
      <c r="T972" s="4"/>
      <c r="U972" s="4"/>
      <c r="V972" s="4"/>
      <c r="W972" s="4"/>
      <c r="X972" s="4"/>
      <c r="Y972" s="4"/>
      <c r="Z972" s="4"/>
      <c r="AA972" s="4"/>
      <c r="AB972" s="4"/>
      <c r="AC972" s="4"/>
      <c r="AD972" s="4"/>
      <c r="AE972" s="4"/>
    </row>
    <row r="973">
      <c r="A973" s="4"/>
      <c r="B973" s="4"/>
      <c r="C973" s="4"/>
      <c r="D973" s="4"/>
      <c r="E973" s="4"/>
      <c r="F973" s="4"/>
      <c r="G973" s="118"/>
      <c r="H973" s="118"/>
      <c r="I973" s="118"/>
      <c r="J973" s="325"/>
      <c r="K973" s="4"/>
      <c r="L973" s="4"/>
      <c r="M973" s="4"/>
      <c r="N973" s="4"/>
      <c r="O973" s="4"/>
      <c r="P973" s="4"/>
      <c r="Q973" s="4"/>
      <c r="R973" s="4"/>
      <c r="S973" s="4"/>
      <c r="T973" s="4"/>
      <c r="U973" s="4"/>
      <c r="V973" s="4"/>
      <c r="W973" s="4"/>
      <c r="X973" s="4"/>
      <c r="Y973" s="4"/>
      <c r="Z973" s="4"/>
      <c r="AA973" s="4"/>
      <c r="AB973" s="4"/>
      <c r="AC973" s="4"/>
      <c r="AD973" s="4"/>
      <c r="AE973" s="4"/>
    </row>
    <row r="974">
      <c r="A974" s="4"/>
      <c r="B974" s="4"/>
      <c r="C974" s="4"/>
      <c r="D974" s="4"/>
      <c r="E974" s="4"/>
      <c r="F974" s="4"/>
      <c r="G974" s="118"/>
      <c r="H974" s="118"/>
      <c r="I974" s="118"/>
      <c r="J974" s="325"/>
      <c r="K974" s="4"/>
      <c r="L974" s="4"/>
      <c r="M974" s="4"/>
      <c r="N974" s="4"/>
      <c r="O974" s="4"/>
      <c r="P974" s="4"/>
      <c r="Q974" s="4"/>
      <c r="R974" s="4"/>
      <c r="S974" s="4"/>
      <c r="T974" s="4"/>
      <c r="U974" s="4"/>
      <c r="V974" s="4"/>
      <c r="W974" s="4"/>
      <c r="X974" s="4"/>
      <c r="Y974" s="4"/>
      <c r="Z974" s="4"/>
      <c r="AA974" s="4"/>
      <c r="AB974" s="4"/>
      <c r="AC974" s="4"/>
      <c r="AD974" s="4"/>
      <c r="AE974" s="4"/>
    </row>
    <row r="975">
      <c r="A975" s="4"/>
      <c r="B975" s="4"/>
      <c r="C975" s="4"/>
      <c r="D975" s="4"/>
      <c r="E975" s="4"/>
      <c r="F975" s="4"/>
      <c r="G975" s="118"/>
      <c r="H975" s="118"/>
      <c r="I975" s="118"/>
      <c r="J975" s="325"/>
      <c r="K975" s="4"/>
      <c r="L975" s="4"/>
      <c r="M975" s="4"/>
      <c r="N975" s="4"/>
      <c r="O975" s="4"/>
      <c r="P975" s="4"/>
      <c r="Q975" s="4"/>
      <c r="R975" s="4"/>
      <c r="S975" s="4"/>
      <c r="T975" s="4"/>
      <c r="U975" s="4"/>
      <c r="V975" s="4"/>
      <c r="W975" s="4"/>
      <c r="X975" s="4"/>
      <c r="Y975" s="4"/>
      <c r="Z975" s="4"/>
      <c r="AA975" s="4"/>
      <c r="AB975" s="4"/>
      <c r="AC975" s="4"/>
      <c r="AD975" s="4"/>
      <c r="AE975" s="4"/>
    </row>
    <row r="976">
      <c r="A976" s="4"/>
      <c r="B976" s="4"/>
      <c r="C976" s="4"/>
      <c r="D976" s="4"/>
      <c r="E976" s="4"/>
      <c r="F976" s="4"/>
      <c r="G976" s="118"/>
      <c r="H976" s="118"/>
      <c r="I976" s="118"/>
      <c r="J976" s="325"/>
      <c r="K976" s="4"/>
      <c r="L976" s="4"/>
      <c r="M976" s="4"/>
      <c r="N976" s="4"/>
      <c r="O976" s="4"/>
      <c r="P976" s="4"/>
      <c r="Q976" s="4"/>
      <c r="R976" s="4"/>
      <c r="S976" s="4"/>
      <c r="T976" s="4"/>
      <c r="U976" s="4"/>
      <c r="V976" s="4"/>
      <c r="W976" s="4"/>
      <c r="X976" s="4"/>
      <c r="Y976" s="4"/>
      <c r="Z976" s="4"/>
      <c r="AA976" s="4"/>
      <c r="AB976" s="4"/>
      <c r="AC976" s="4"/>
      <c r="AD976" s="4"/>
      <c r="AE976" s="4"/>
    </row>
    <row r="977">
      <c r="A977" s="4"/>
      <c r="B977" s="4"/>
      <c r="C977" s="4"/>
      <c r="D977" s="4"/>
      <c r="E977" s="4"/>
      <c r="F977" s="4"/>
      <c r="G977" s="118"/>
      <c r="H977" s="118"/>
      <c r="I977" s="118"/>
      <c r="J977" s="325"/>
      <c r="K977" s="4"/>
      <c r="L977" s="4"/>
      <c r="M977" s="4"/>
      <c r="N977" s="4"/>
      <c r="O977" s="4"/>
      <c r="P977" s="4"/>
      <c r="Q977" s="4"/>
      <c r="R977" s="4"/>
      <c r="S977" s="4"/>
      <c r="T977" s="4"/>
      <c r="U977" s="4"/>
      <c r="V977" s="4"/>
      <c r="W977" s="4"/>
      <c r="X977" s="4"/>
      <c r="Y977" s="4"/>
      <c r="Z977" s="4"/>
      <c r="AA977" s="4"/>
      <c r="AB977" s="4"/>
      <c r="AC977" s="4"/>
      <c r="AD977" s="4"/>
      <c r="AE977" s="4"/>
    </row>
    <row r="978">
      <c r="A978" s="4"/>
      <c r="B978" s="4"/>
      <c r="C978" s="4"/>
      <c r="D978" s="4"/>
      <c r="E978" s="4"/>
      <c r="F978" s="4"/>
      <c r="G978" s="118"/>
      <c r="H978" s="118"/>
      <c r="I978" s="118"/>
      <c r="J978" s="325"/>
      <c r="K978" s="4"/>
      <c r="L978" s="4"/>
      <c r="M978" s="4"/>
      <c r="N978" s="4"/>
      <c r="O978" s="4"/>
      <c r="P978" s="4"/>
      <c r="Q978" s="4"/>
      <c r="R978" s="4"/>
      <c r="S978" s="4"/>
      <c r="T978" s="4"/>
      <c r="U978" s="4"/>
      <c r="V978" s="4"/>
      <c r="W978" s="4"/>
      <c r="X978" s="4"/>
      <c r="Y978" s="4"/>
      <c r="Z978" s="4"/>
      <c r="AA978" s="4"/>
      <c r="AB978" s="4"/>
      <c r="AC978" s="4"/>
      <c r="AD978" s="4"/>
      <c r="AE978" s="4"/>
    </row>
    <row r="979">
      <c r="A979" s="4"/>
      <c r="B979" s="4"/>
      <c r="C979" s="4"/>
      <c r="D979" s="4"/>
      <c r="E979" s="4"/>
      <c r="F979" s="4"/>
      <c r="G979" s="118"/>
      <c r="H979" s="118"/>
      <c r="I979" s="118"/>
      <c r="J979" s="325"/>
      <c r="K979" s="4"/>
      <c r="L979" s="4"/>
      <c r="M979" s="4"/>
      <c r="N979" s="4"/>
      <c r="O979" s="4"/>
      <c r="P979" s="4"/>
      <c r="Q979" s="4"/>
      <c r="R979" s="4"/>
      <c r="S979" s="4"/>
      <c r="T979" s="4"/>
      <c r="U979" s="4"/>
      <c r="V979" s="4"/>
      <c r="W979" s="4"/>
      <c r="X979" s="4"/>
      <c r="Y979" s="4"/>
      <c r="Z979" s="4"/>
      <c r="AA979" s="4"/>
      <c r="AB979" s="4"/>
      <c r="AC979" s="4"/>
      <c r="AD979" s="4"/>
      <c r="AE979" s="4"/>
    </row>
    <row r="980">
      <c r="A980" s="4"/>
      <c r="B980" s="4"/>
      <c r="C980" s="4"/>
      <c r="D980" s="4"/>
      <c r="E980" s="4"/>
      <c r="F980" s="4"/>
      <c r="G980" s="118"/>
      <c r="H980" s="118"/>
      <c r="I980" s="118"/>
      <c r="J980" s="325"/>
      <c r="K980" s="4"/>
      <c r="L980" s="4"/>
      <c r="M980" s="4"/>
      <c r="N980" s="4"/>
      <c r="O980" s="4"/>
      <c r="P980" s="4"/>
      <c r="Q980" s="4"/>
      <c r="R980" s="4"/>
      <c r="S980" s="4"/>
      <c r="T980" s="4"/>
      <c r="U980" s="4"/>
      <c r="V980" s="4"/>
      <c r="W980" s="4"/>
      <c r="X980" s="4"/>
      <c r="Y980" s="4"/>
      <c r="Z980" s="4"/>
      <c r="AA980" s="4"/>
      <c r="AB980" s="4"/>
      <c r="AC980" s="4"/>
      <c r="AD980" s="4"/>
      <c r="AE980" s="4"/>
    </row>
    <row r="981">
      <c r="A981" s="4"/>
      <c r="B981" s="4"/>
      <c r="C981" s="4"/>
      <c r="D981" s="4"/>
      <c r="E981" s="4"/>
      <c r="F981" s="4"/>
      <c r="G981" s="118"/>
      <c r="H981" s="118"/>
      <c r="I981" s="118"/>
      <c r="J981" s="325"/>
      <c r="K981" s="4"/>
      <c r="L981" s="4"/>
      <c r="M981" s="4"/>
      <c r="N981" s="4"/>
      <c r="O981" s="4"/>
      <c r="P981" s="4"/>
      <c r="Q981" s="4"/>
      <c r="R981" s="4"/>
      <c r="S981" s="4"/>
      <c r="T981" s="4"/>
      <c r="U981" s="4"/>
      <c r="V981" s="4"/>
      <c r="W981" s="4"/>
      <c r="X981" s="4"/>
      <c r="Y981" s="4"/>
      <c r="Z981" s="4"/>
      <c r="AA981" s="4"/>
      <c r="AB981" s="4"/>
      <c r="AC981" s="4"/>
      <c r="AD981" s="4"/>
      <c r="AE981" s="4"/>
    </row>
    <row r="982">
      <c r="A982" s="4"/>
      <c r="B982" s="4"/>
      <c r="C982" s="4"/>
      <c r="D982" s="4"/>
      <c r="E982" s="4"/>
      <c r="F982" s="4"/>
      <c r="G982" s="118"/>
      <c r="H982" s="118"/>
      <c r="I982" s="118"/>
      <c r="J982" s="325"/>
      <c r="K982" s="4"/>
      <c r="L982" s="4"/>
      <c r="M982" s="4"/>
      <c r="N982" s="4"/>
      <c r="O982" s="4"/>
      <c r="P982" s="4"/>
      <c r="Q982" s="4"/>
      <c r="R982" s="4"/>
      <c r="S982" s="4"/>
      <c r="T982" s="4"/>
      <c r="U982" s="4"/>
      <c r="V982" s="4"/>
      <c r="W982" s="4"/>
      <c r="X982" s="4"/>
      <c r="Y982" s="4"/>
      <c r="Z982" s="4"/>
      <c r="AA982" s="4"/>
      <c r="AB982" s="4"/>
      <c r="AC982" s="4"/>
      <c r="AD982" s="4"/>
      <c r="AE982" s="4"/>
    </row>
    <row r="983">
      <c r="A983" s="4"/>
      <c r="B983" s="4"/>
      <c r="C983" s="4"/>
      <c r="D983" s="4"/>
      <c r="E983" s="4"/>
      <c r="F983" s="4"/>
      <c r="G983" s="118"/>
      <c r="H983" s="118"/>
      <c r="I983" s="118"/>
      <c r="J983" s="325"/>
      <c r="K983" s="4"/>
      <c r="L983" s="4"/>
      <c r="M983" s="4"/>
      <c r="N983" s="4"/>
      <c r="O983" s="4"/>
      <c r="P983" s="4"/>
      <c r="Q983" s="4"/>
      <c r="R983" s="4"/>
      <c r="S983" s="4"/>
      <c r="T983" s="4"/>
      <c r="U983" s="4"/>
      <c r="V983" s="4"/>
      <c r="W983" s="4"/>
      <c r="X983" s="4"/>
      <c r="Y983" s="4"/>
      <c r="Z983" s="4"/>
      <c r="AA983" s="4"/>
      <c r="AB983" s="4"/>
      <c r="AC983" s="4"/>
      <c r="AD983" s="4"/>
      <c r="AE983" s="4"/>
    </row>
    <row r="984">
      <c r="A984" s="4"/>
      <c r="B984" s="4"/>
      <c r="C984" s="4"/>
      <c r="D984" s="4"/>
      <c r="E984" s="4"/>
      <c r="F984" s="4"/>
      <c r="G984" s="118"/>
      <c r="H984" s="118"/>
      <c r="I984" s="118"/>
      <c r="J984" s="325"/>
      <c r="K984" s="4"/>
      <c r="L984" s="4"/>
      <c r="M984" s="4"/>
      <c r="N984" s="4"/>
      <c r="O984" s="4"/>
      <c r="P984" s="4"/>
      <c r="Q984" s="4"/>
      <c r="R984" s="4"/>
      <c r="S984" s="4"/>
      <c r="T984" s="4"/>
      <c r="U984" s="4"/>
      <c r="V984" s="4"/>
      <c r="W984" s="4"/>
      <c r="X984" s="4"/>
      <c r="Y984" s="4"/>
      <c r="Z984" s="4"/>
      <c r="AA984" s="4"/>
      <c r="AB984" s="4"/>
      <c r="AC984" s="4"/>
      <c r="AD984" s="4"/>
      <c r="AE984" s="4"/>
    </row>
    <row r="985">
      <c r="A985" s="4"/>
      <c r="B985" s="4"/>
      <c r="C985" s="4"/>
      <c r="D985" s="4"/>
      <c r="E985" s="4"/>
      <c r="F985" s="4"/>
      <c r="G985" s="118"/>
      <c r="H985" s="118"/>
      <c r="I985" s="118"/>
      <c r="J985" s="325"/>
      <c r="K985" s="4"/>
      <c r="L985" s="4"/>
      <c r="M985" s="4"/>
      <c r="N985" s="4"/>
      <c r="O985" s="4"/>
      <c r="P985" s="4"/>
      <c r="Q985" s="4"/>
      <c r="R985" s="4"/>
      <c r="S985" s="4"/>
      <c r="T985" s="4"/>
      <c r="U985" s="4"/>
      <c r="V985" s="4"/>
      <c r="W985" s="4"/>
      <c r="X985" s="4"/>
      <c r="Y985" s="4"/>
      <c r="Z985" s="4"/>
      <c r="AA985" s="4"/>
      <c r="AB985" s="4"/>
      <c r="AC985" s="4"/>
      <c r="AD985" s="4"/>
      <c r="AE985" s="4"/>
    </row>
    <row r="986">
      <c r="A986" s="4"/>
      <c r="B986" s="4"/>
      <c r="C986" s="4"/>
      <c r="D986" s="4"/>
      <c r="E986" s="4"/>
      <c r="F986" s="4"/>
      <c r="G986" s="118"/>
      <c r="H986" s="118"/>
      <c r="I986" s="118"/>
      <c r="J986" s="325"/>
      <c r="K986" s="4"/>
      <c r="L986" s="4"/>
      <c r="M986" s="4"/>
      <c r="N986" s="4"/>
      <c r="O986" s="4"/>
      <c r="P986" s="4"/>
      <c r="Q986" s="4"/>
      <c r="R986" s="4"/>
      <c r="S986" s="4"/>
      <c r="T986" s="4"/>
      <c r="U986" s="4"/>
      <c r="V986" s="4"/>
      <c r="W986" s="4"/>
      <c r="X986" s="4"/>
      <c r="Y986" s="4"/>
      <c r="Z986" s="4"/>
      <c r="AA986" s="4"/>
      <c r="AB986" s="4"/>
      <c r="AC986" s="4"/>
      <c r="AD986" s="4"/>
      <c r="AE986" s="4"/>
    </row>
    <row r="987">
      <c r="A987" s="4"/>
      <c r="B987" s="4"/>
      <c r="C987" s="4"/>
      <c r="D987" s="4"/>
      <c r="E987" s="4"/>
      <c r="F987" s="4"/>
      <c r="G987" s="118"/>
      <c r="H987" s="118"/>
      <c r="I987" s="118"/>
      <c r="J987" s="325"/>
      <c r="K987" s="4"/>
      <c r="L987" s="4"/>
      <c r="M987" s="4"/>
      <c r="N987" s="4"/>
      <c r="O987" s="4"/>
      <c r="P987" s="4"/>
      <c r="Q987" s="4"/>
      <c r="R987" s="4"/>
      <c r="S987" s="4"/>
      <c r="T987" s="4"/>
      <c r="U987" s="4"/>
      <c r="V987" s="4"/>
      <c r="W987" s="4"/>
      <c r="X987" s="4"/>
      <c r="Y987" s="4"/>
      <c r="Z987" s="4"/>
      <c r="AA987" s="4"/>
      <c r="AB987" s="4"/>
      <c r="AC987" s="4"/>
      <c r="AD987" s="4"/>
      <c r="AE987" s="4"/>
    </row>
    <row r="988">
      <c r="A988" s="4"/>
      <c r="B988" s="4"/>
      <c r="C988" s="4"/>
      <c r="D988" s="4"/>
      <c r="E988" s="4"/>
      <c r="F988" s="4"/>
      <c r="G988" s="118"/>
      <c r="H988" s="118"/>
      <c r="I988" s="118"/>
      <c r="J988" s="325"/>
      <c r="K988" s="4"/>
      <c r="L988" s="4"/>
      <c r="M988" s="4"/>
      <c r="N988" s="4"/>
      <c r="O988" s="4"/>
      <c r="P988" s="4"/>
      <c r="Q988" s="4"/>
      <c r="R988" s="4"/>
      <c r="S988" s="4"/>
      <c r="T988" s="4"/>
      <c r="U988" s="4"/>
      <c r="V988" s="4"/>
      <c r="W988" s="4"/>
      <c r="X988" s="4"/>
      <c r="Y988" s="4"/>
      <c r="Z988" s="4"/>
      <c r="AA988" s="4"/>
      <c r="AB988" s="4"/>
      <c r="AC988" s="4"/>
      <c r="AD988" s="4"/>
      <c r="AE988" s="4"/>
    </row>
    <row r="989">
      <c r="A989" s="4"/>
      <c r="B989" s="4"/>
      <c r="C989" s="4"/>
      <c r="D989" s="4"/>
      <c r="E989" s="4"/>
      <c r="F989" s="4"/>
      <c r="G989" s="118"/>
      <c r="H989" s="118"/>
      <c r="I989" s="118"/>
      <c r="J989" s="325"/>
      <c r="K989" s="4"/>
      <c r="L989" s="4"/>
      <c r="M989" s="4"/>
      <c r="N989" s="4"/>
      <c r="O989" s="4"/>
      <c r="P989" s="4"/>
      <c r="Q989" s="4"/>
      <c r="R989" s="4"/>
      <c r="S989" s="4"/>
      <c r="T989" s="4"/>
      <c r="U989" s="4"/>
      <c r="V989" s="4"/>
      <c r="W989" s="4"/>
      <c r="X989" s="4"/>
      <c r="Y989" s="4"/>
      <c r="Z989" s="4"/>
      <c r="AA989" s="4"/>
      <c r="AB989" s="4"/>
      <c r="AC989" s="4"/>
      <c r="AD989" s="4"/>
      <c r="AE989" s="4"/>
    </row>
    <row r="990">
      <c r="A990" s="4"/>
      <c r="B990" s="4"/>
      <c r="C990" s="4"/>
      <c r="D990" s="4"/>
      <c r="E990" s="4"/>
      <c r="F990" s="4"/>
      <c r="G990" s="118"/>
      <c r="H990" s="118"/>
      <c r="I990" s="118"/>
      <c r="J990" s="325"/>
      <c r="K990" s="4"/>
      <c r="L990" s="4"/>
      <c r="M990" s="4"/>
      <c r="N990" s="4"/>
      <c r="O990" s="4"/>
      <c r="P990" s="4"/>
      <c r="Q990" s="4"/>
      <c r="R990" s="4"/>
      <c r="S990" s="4"/>
      <c r="T990" s="4"/>
      <c r="U990" s="4"/>
      <c r="V990" s="4"/>
      <c r="W990" s="4"/>
      <c r="X990" s="4"/>
      <c r="Y990" s="4"/>
      <c r="Z990" s="4"/>
      <c r="AA990" s="4"/>
      <c r="AB990" s="4"/>
      <c r="AC990" s="4"/>
      <c r="AD990" s="4"/>
      <c r="AE990" s="4"/>
    </row>
    <row r="991">
      <c r="A991" s="4"/>
      <c r="B991" s="4"/>
      <c r="C991" s="4"/>
      <c r="D991" s="4"/>
      <c r="E991" s="4"/>
      <c r="F991" s="4"/>
      <c r="G991" s="118"/>
      <c r="H991" s="118"/>
      <c r="I991" s="118"/>
      <c r="J991" s="325"/>
      <c r="K991" s="4"/>
      <c r="L991" s="4"/>
      <c r="M991" s="4"/>
      <c r="N991" s="4"/>
      <c r="O991" s="4"/>
      <c r="P991" s="4"/>
      <c r="Q991" s="4"/>
      <c r="R991" s="4"/>
      <c r="S991" s="4"/>
      <c r="T991" s="4"/>
      <c r="U991" s="4"/>
      <c r="V991" s="4"/>
      <c r="W991" s="4"/>
      <c r="X991" s="4"/>
      <c r="Y991" s="4"/>
      <c r="Z991" s="4"/>
      <c r="AA991" s="4"/>
      <c r="AB991" s="4"/>
      <c r="AC991" s="4"/>
      <c r="AD991" s="4"/>
      <c r="AE991" s="4"/>
    </row>
    <row r="992">
      <c r="A992" s="4"/>
      <c r="B992" s="4"/>
      <c r="C992" s="4"/>
      <c r="D992" s="4"/>
      <c r="E992" s="4"/>
      <c r="F992" s="4"/>
      <c r="G992" s="118"/>
      <c r="H992" s="118"/>
      <c r="I992" s="118"/>
      <c r="J992" s="325"/>
      <c r="K992" s="4"/>
      <c r="L992" s="4"/>
      <c r="M992" s="4"/>
      <c r="N992" s="4"/>
      <c r="O992" s="4"/>
      <c r="P992" s="4"/>
      <c r="Q992" s="4"/>
      <c r="R992" s="4"/>
      <c r="S992" s="4"/>
      <c r="T992" s="4"/>
      <c r="U992" s="4"/>
      <c r="V992" s="4"/>
      <c r="W992" s="4"/>
      <c r="X992" s="4"/>
      <c r="Y992" s="4"/>
      <c r="Z992" s="4"/>
      <c r="AA992" s="4"/>
      <c r="AB992" s="4"/>
      <c r="AC992" s="4"/>
      <c r="AD992" s="4"/>
      <c r="AE992" s="4"/>
    </row>
    <row r="993">
      <c r="A993" s="4"/>
      <c r="B993" s="4"/>
      <c r="C993" s="4"/>
      <c r="D993" s="4"/>
      <c r="E993" s="4"/>
      <c r="F993" s="4"/>
      <c r="G993" s="118"/>
      <c r="H993" s="118"/>
      <c r="I993" s="118"/>
      <c r="J993" s="325"/>
      <c r="K993" s="4"/>
      <c r="L993" s="4"/>
      <c r="M993" s="4"/>
      <c r="N993" s="4"/>
      <c r="O993" s="4"/>
      <c r="P993" s="4"/>
      <c r="Q993" s="4"/>
      <c r="R993" s="4"/>
      <c r="S993" s="4"/>
      <c r="T993" s="4"/>
      <c r="U993" s="4"/>
      <c r="V993" s="4"/>
      <c r="W993" s="4"/>
      <c r="X993" s="4"/>
      <c r="Y993" s="4"/>
      <c r="Z993" s="4"/>
      <c r="AA993" s="4"/>
      <c r="AB993" s="4"/>
      <c r="AC993" s="4"/>
      <c r="AD993" s="4"/>
      <c r="AE993" s="4"/>
    </row>
    <row r="994">
      <c r="A994" s="4"/>
      <c r="B994" s="4"/>
      <c r="C994" s="4"/>
      <c r="D994" s="4"/>
      <c r="E994" s="4"/>
      <c r="F994" s="4"/>
      <c r="G994" s="118"/>
      <c r="H994" s="118"/>
      <c r="I994" s="118"/>
      <c r="J994" s="325"/>
      <c r="K994" s="4"/>
      <c r="L994" s="4"/>
      <c r="M994" s="4"/>
      <c r="N994" s="4"/>
      <c r="O994" s="4"/>
      <c r="P994" s="4"/>
      <c r="Q994" s="4"/>
      <c r="R994" s="4"/>
      <c r="S994" s="4"/>
      <c r="T994" s="4"/>
      <c r="U994" s="4"/>
      <c r="V994" s="4"/>
      <c r="W994" s="4"/>
      <c r="X994" s="4"/>
      <c r="Y994" s="4"/>
      <c r="Z994" s="4"/>
      <c r="AA994" s="4"/>
      <c r="AB994" s="4"/>
      <c r="AC994" s="4"/>
      <c r="AD994" s="4"/>
      <c r="AE994" s="4"/>
    </row>
    <row r="995">
      <c r="A995" s="4"/>
      <c r="B995" s="4"/>
      <c r="C995" s="4"/>
      <c r="D995" s="4"/>
      <c r="E995" s="4"/>
      <c r="F995" s="4"/>
      <c r="G995" s="118"/>
      <c r="H995" s="118"/>
      <c r="I995" s="118"/>
      <c r="J995" s="325"/>
      <c r="K995" s="4"/>
      <c r="L995" s="4"/>
      <c r="M995" s="4"/>
      <c r="N995" s="4"/>
      <c r="O995" s="4"/>
      <c r="P995" s="4"/>
      <c r="Q995" s="4"/>
      <c r="R995" s="4"/>
      <c r="S995" s="4"/>
      <c r="T995" s="4"/>
      <c r="U995" s="4"/>
      <c r="V995" s="4"/>
      <c r="W995" s="4"/>
      <c r="X995" s="4"/>
      <c r="Y995" s="4"/>
      <c r="Z995" s="4"/>
      <c r="AA995" s="4"/>
      <c r="AB995" s="4"/>
      <c r="AC995" s="4"/>
      <c r="AD995" s="4"/>
      <c r="AE995" s="4"/>
    </row>
    <row r="996">
      <c r="A996" s="4"/>
      <c r="B996" s="4"/>
      <c r="C996" s="4"/>
      <c r="D996" s="4"/>
      <c r="E996" s="4"/>
      <c r="F996" s="4"/>
      <c r="G996" s="118"/>
      <c r="H996" s="118"/>
      <c r="I996" s="118"/>
      <c r="J996" s="325"/>
      <c r="K996" s="4"/>
      <c r="L996" s="4"/>
      <c r="M996" s="4"/>
      <c r="N996" s="4"/>
      <c r="O996" s="4"/>
      <c r="P996" s="4"/>
      <c r="Q996" s="4"/>
      <c r="R996" s="4"/>
      <c r="S996" s="4"/>
      <c r="T996" s="4"/>
      <c r="U996" s="4"/>
      <c r="V996" s="4"/>
      <c r="W996" s="4"/>
      <c r="X996" s="4"/>
      <c r="Y996" s="4"/>
      <c r="Z996" s="4"/>
      <c r="AA996" s="4"/>
      <c r="AB996" s="4"/>
      <c r="AC996" s="4"/>
      <c r="AD996" s="4"/>
      <c r="AE996" s="4"/>
    </row>
    <row r="997">
      <c r="A997" s="4"/>
      <c r="B997" s="4"/>
      <c r="C997" s="4"/>
      <c r="D997" s="4"/>
      <c r="E997" s="4"/>
      <c r="F997" s="4"/>
      <c r="G997" s="118"/>
      <c r="H997" s="118"/>
      <c r="I997" s="118"/>
      <c r="J997" s="325"/>
      <c r="K997" s="4"/>
      <c r="L997" s="4"/>
      <c r="M997" s="4"/>
      <c r="N997" s="4"/>
      <c r="O997" s="4"/>
      <c r="P997" s="4"/>
      <c r="Q997" s="4"/>
      <c r="R997" s="4"/>
      <c r="S997" s="4"/>
      <c r="T997" s="4"/>
      <c r="U997" s="4"/>
      <c r="V997" s="4"/>
      <c r="W997" s="4"/>
      <c r="X997" s="4"/>
      <c r="Y997" s="4"/>
      <c r="Z997" s="4"/>
      <c r="AA997" s="4"/>
      <c r="AB997" s="4"/>
      <c r="AC997" s="4"/>
      <c r="AD997" s="4"/>
      <c r="AE997" s="4"/>
    </row>
    <row r="998">
      <c r="A998" s="4"/>
      <c r="B998" s="4"/>
      <c r="C998" s="4"/>
      <c r="D998" s="4"/>
      <c r="E998" s="4"/>
      <c r="F998" s="4"/>
      <c r="G998" s="118"/>
      <c r="H998" s="118"/>
      <c r="I998" s="118"/>
      <c r="J998" s="325"/>
      <c r="K998" s="4"/>
      <c r="L998" s="4"/>
      <c r="M998" s="4"/>
      <c r="N998" s="4"/>
      <c r="O998" s="4"/>
      <c r="P998" s="4"/>
      <c r="Q998" s="4"/>
      <c r="R998" s="4"/>
      <c r="S998" s="4"/>
      <c r="T998" s="4"/>
      <c r="U998" s="4"/>
      <c r="V998" s="4"/>
      <c r="W998" s="4"/>
      <c r="X998" s="4"/>
      <c r="Y998" s="4"/>
      <c r="Z998" s="4"/>
      <c r="AA998" s="4"/>
      <c r="AB998" s="4"/>
      <c r="AC998" s="4"/>
      <c r="AD998" s="4"/>
      <c r="AE998" s="4"/>
    </row>
    <row r="999">
      <c r="A999" s="4"/>
      <c r="B999" s="4"/>
      <c r="C999" s="4"/>
      <c r="D999" s="4"/>
      <c r="E999" s="4"/>
      <c r="F999" s="4"/>
      <c r="G999" s="118"/>
      <c r="H999" s="118"/>
      <c r="I999" s="118"/>
      <c r="J999" s="325"/>
      <c r="K999" s="4"/>
      <c r="L999" s="4"/>
      <c r="M999" s="4"/>
      <c r="N999" s="4"/>
      <c r="O999" s="4"/>
      <c r="P999" s="4"/>
      <c r="Q999" s="4"/>
      <c r="R999" s="4"/>
      <c r="S999" s="4"/>
      <c r="T999" s="4"/>
      <c r="U999" s="4"/>
      <c r="V999" s="4"/>
      <c r="W999" s="4"/>
      <c r="X999" s="4"/>
      <c r="Y999" s="4"/>
      <c r="Z999" s="4"/>
      <c r="AA999" s="4"/>
      <c r="AB999" s="4"/>
      <c r="AC999" s="4"/>
      <c r="AD999" s="4"/>
      <c r="AE999" s="4"/>
    </row>
    <row r="1000">
      <c r="A1000" s="4"/>
      <c r="B1000" s="4"/>
      <c r="C1000" s="4"/>
      <c r="D1000" s="4"/>
      <c r="E1000" s="4"/>
      <c r="F1000" s="4"/>
      <c r="G1000" s="118"/>
      <c r="H1000" s="118"/>
      <c r="I1000" s="118"/>
      <c r="J1000" s="325"/>
      <c r="K1000" s="4"/>
      <c r="L1000" s="4"/>
      <c r="M1000" s="4"/>
      <c r="N1000" s="4"/>
      <c r="O1000" s="4"/>
      <c r="P1000" s="4"/>
      <c r="Q1000" s="4"/>
      <c r="R1000" s="4"/>
      <c r="S1000" s="4"/>
      <c r="T1000" s="4"/>
      <c r="U1000" s="4"/>
      <c r="V1000" s="4"/>
      <c r="W1000" s="4"/>
      <c r="X1000" s="4"/>
      <c r="Y1000" s="4"/>
      <c r="Z1000" s="4"/>
      <c r="AA1000" s="4"/>
      <c r="AB1000" s="4"/>
      <c r="AC1000" s="4"/>
      <c r="AD1000" s="4"/>
      <c r="AE1000" s="4"/>
    </row>
    <row r="1001">
      <c r="A1001" s="4"/>
      <c r="B1001" s="4"/>
      <c r="C1001" s="4"/>
      <c r="D1001" s="4"/>
      <c r="E1001" s="4"/>
      <c r="F1001" s="4"/>
      <c r="G1001" s="118"/>
      <c r="H1001" s="118"/>
      <c r="I1001" s="118"/>
      <c r="J1001" s="325"/>
      <c r="K1001" s="4"/>
      <c r="L1001" s="4"/>
      <c r="M1001" s="4"/>
      <c r="N1001" s="4"/>
      <c r="O1001" s="4"/>
      <c r="P1001" s="4"/>
      <c r="Q1001" s="4"/>
      <c r="R1001" s="4"/>
      <c r="S1001" s="4"/>
      <c r="T1001" s="4"/>
      <c r="U1001" s="4"/>
      <c r="V1001" s="4"/>
      <c r="W1001" s="4"/>
      <c r="X1001" s="4"/>
      <c r="Y1001" s="4"/>
      <c r="Z1001" s="4"/>
      <c r="AA1001" s="4"/>
      <c r="AB1001" s="4"/>
      <c r="AC1001" s="4"/>
      <c r="AD1001" s="4"/>
      <c r="AE1001" s="4"/>
    </row>
    <row r="1002">
      <c r="A1002" s="4"/>
      <c r="B1002" s="4"/>
      <c r="C1002" s="4"/>
      <c r="D1002" s="4"/>
      <c r="E1002" s="4"/>
      <c r="F1002" s="4"/>
      <c r="G1002" s="118"/>
      <c r="H1002" s="118"/>
      <c r="I1002" s="118"/>
      <c r="J1002" s="325"/>
      <c r="K1002" s="4"/>
      <c r="L1002" s="4"/>
      <c r="M1002" s="4"/>
      <c r="N1002" s="4"/>
      <c r="O1002" s="4"/>
      <c r="P1002" s="4"/>
      <c r="Q1002" s="4"/>
      <c r="R1002" s="4"/>
      <c r="S1002" s="4"/>
      <c r="T1002" s="4"/>
      <c r="U1002" s="4"/>
      <c r="V1002" s="4"/>
      <c r="W1002" s="4"/>
      <c r="X1002" s="4"/>
      <c r="Y1002" s="4"/>
      <c r="Z1002" s="4"/>
      <c r="AA1002" s="4"/>
      <c r="AB1002" s="4"/>
      <c r="AC1002" s="4"/>
      <c r="AD1002" s="4"/>
      <c r="AE1002" s="4"/>
    </row>
    <row r="1003">
      <c r="A1003" s="4"/>
      <c r="B1003" s="4"/>
      <c r="C1003" s="4"/>
      <c r="D1003" s="4"/>
      <c r="E1003" s="4"/>
      <c r="F1003" s="4"/>
      <c r="G1003" s="118"/>
      <c r="H1003" s="118"/>
      <c r="I1003" s="118"/>
      <c r="J1003" s="325"/>
      <c r="K1003" s="4"/>
      <c r="L1003" s="4"/>
      <c r="M1003" s="4"/>
      <c r="N1003" s="4"/>
      <c r="O1003" s="4"/>
      <c r="P1003" s="4"/>
      <c r="Q1003" s="4"/>
      <c r="R1003" s="4"/>
      <c r="S1003" s="4"/>
      <c r="T1003" s="4"/>
      <c r="U1003" s="4"/>
      <c r="V1003" s="4"/>
      <c r="W1003" s="4"/>
      <c r="X1003" s="4"/>
      <c r="Y1003" s="4"/>
      <c r="Z1003" s="4"/>
      <c r="AA1003" s="4"/>
      <c r="AB1003" s="4"/>
      <c r="AC1003" s="4"/>
      <c r="AD1003" s="4"/>
      <c r="AE1003" s="4"/>
    </row>
    <row r="1004">
      <c r="A1004" s="4"/>
      <c r="B1004" s="4"/>
      <c r="C1004" s="4"/>
      <c r="D1004" s="4"/>
      <c r="E1004" s="4"/>
      <c r="F1004" s="4"/>
      <c r="G1004" s="118"/>
      <c r="H1004" s="118"/>
      <c r="I1004" s="118"/>
      <c r="J1004" s="325"/>
      <c r="K1004" s="4"/>
      <c r="L1004" s="4"/>
      <c r="M1004" s="4"/>
      <c r="N1004" s="4"/>
      <c r="O1004" s="4"/>
      <c r="P1004" s="4"/>
      <c r="Q1004" s="4"/>
      <c r="R1004" s="4"/>
      <c r="S1004" s="4"/>
      <c r="T1004" s="4"/>
      <c r="U1004" s="4"/>
      <c r="V1004" s="4"/>
      <c r="W1004" s="4"/>
      <c r="X1004" s="4"/>
      <c r="Y1004" s="4"/>
      <c r="Z1004" s="4"/>
      <c r="AA1004" s="4"/>
      <c r="AB1004" s="4"/>
      <c r="AC1004" s="4"/>
      <c r="AD1004" s="4"/>
      <c r="AE1004" s="4"/>
    </row>
    <row r="1005">
      <c r="A1005" s="4"/>
      <c r="B1005" s="4"/>
      <c r="C1005" s="4"/>
      <c r="D1005" s="4"/>
      <c r="E1005" s="4"/>
      <c r="F1005" s="4"/>
      <c r="G1005" s="118"/>
      <c r="H1005" s="118"/>
      <c r="I1005" s="118"/>
      <c r="J1005" s="325"/>
      <c r="K1005" s="4"/>
      <c r="L1005" s="4"/>
      <c r="M1005" s="4"/>
      <c r="N1005" s="4"/>
      <c r="O1005" s="4"/>
      <c r="P1005" s="4"/>
      <c r="Q1005" s="4"/>
      <c r="R1005" s="4"/>
      <c r="S1005" s="4"/>
      <c r="T1005" s="4"/>
      <c r="U1005" s="4"/>
      <c r="V1005" s="4"/>
      <c r="W1005" s="4"/>
      <c r="X1005" s="4"/>
      <c r="Y1005" s="4"/>
      <c r="Z1005" s="4"/>
      <c r="AA1005" s="4"/>
      <c r="AB1005" s="4"/>
      <c r="AC1005" s="4"/>
      <c r="AD1005" s="4"/>
      <c r="AE1005" s="4"/>
    </row>
    <row r="1006">
      <c r="A1006" s="4"/>
      <c r="B1006" s="4"/>
      <c r="C1006" s="4"/>
      <c r="D1006" s="4"/>
      <c r="E1006" s="4"/>
      <c r="F1006" s="4"/>
      <c r="G1006" s="118"/>
      <c r="H1006" s="118"/>
      <c r="I1006" s="118"/>
      <c r="J1006" s="325"/>
      <c r="K1006" s="4"/>
      <c r="L1006" s="4"/>
      <c r="M1006" s="4"/>
      <c r="N1006" s="4"/>
      <c r="O1006" s="4"/>
      <c r="P1006" s="4"/>
      <c r="Q1006" s="4"/>
      <c r="R1006" s="4"/>
      <c r="S1006" s="4"/>
      <c r="T1006" s="4"/>
      <c r="U1006" s="4"/>
      <c r="V1006" s="4"/>
      <c r="W1006" s="4"/>
      <c r="X1006" s="4"/>
      <c r="Y1006" s="4"/>
      <c r="Z1006" s="4"/>
      <c r="AA1006" s="4"/>
      <c r="AB1006" s="4"/>
      <c r="AC1006" s="4"/>
      <c r="AD1006" s="4"/>
      <c r="AE1006" s="4"/>
    </row>
    <row r="1007">
      <c r="A1007" s="4"/>
      <c r="B1007" s="4"/>
      <c r="C1007" s="4"/>
      <c r="D1007" s="4"/>
      <c r="E1007" s="4"/>
      <c r="F1007" s="4"/>
      <c r="G1007" s="118"/>
      <c r="H1007" s="118"/>
      <c r="I1007" s="118"/>
      <c r="J1007" s="325"/>
      <c r="K1007" s="4"/>
      <c r="L1007" s="4"/>
      <c r="M1007" s="4"/>
      <c r="N1007" s="4"/>
      <c r="O1007" s="4"/>
      <c r="P1007" s="4"/>
      <c r="Q1007" s="4"/>
      <c r="R1007" s="4"/>
      <c r="S1007" s="4"/>
      <c r="T1007" s="4"/>
      <c r="U1007" s="4"/>
      <c r="V1007" s="4"/>
      <c r="W1007" s="4"/>
      <c r="X1007" s="4"/>
      <c r="Y1007" s="4"/>
      <c r="Z1007" s="4"/>
      <c r="AA1007" s="4"/>
      <c r="AB1007" s="4"/>
      <c r="AC1007" s="4"/>
      <c r="AD1007" s="4"/>
      <c r="AE1007" s="4"/>
    </row>
    <row r="1008">
      <c r="A1008" s="4"/>
      <c r="B1008" s="4"/>
      <c r="C1008" s="4"/>
      <c r="D1008" s="4"/>
      <c r="E1008" s="4"/>
      <c r="F1008" s="4"/>
      <c r="G1008" s="118"/>
      <c r="H1008" s="118"/>
      <c r="I1008" s="118"/>
      <c r="J1008" s="325"/>
      <c r="K1008" s="4"/>
      <c r="L1008" s="4"/>
      <c r="M1008" s="4"/>
      <c r="N1008" s="4"/>
      <c r="O1008" s="4"/>
      <c r="P1008" s="4"/>
      <c r="Q1008" s="4"/>
      <c r="R1008" s="4"/>
      <c r="S1008" s="4"/>
      <c r="T1008" s="4"/>
      <c r="U1008" s="4"/>
      <c r="V1008" s="4"/>
      <c r="W1008" s="4"/>
      <c r="X1008" s="4"/>
      <c r="Y1008" s="4"/>
      <c r="Z1008" s="4"/>
      <c r="AA1008" s="4"/>
      <c r="AB1008" s="4"/>
      <c r="AC1008" s="4"/>
      <c r="AD1008" s="4"/>
      <c r="AE1008" s="4"/>
    </row>
    <row r="1009">
      <c r="A1009" s="4"/>
      <c r="B1009" s="4"/>
      <c r="C1009" s="4"/>
      <c r="D1009" s="4"/>
      <c r="E1009" s="4"/>
      <c r="F1009" s="4"/>
      <c r="G1009" s="118"/>
      <c r="H1009" s="118"/>
      <c r="I1009" s="118"/>
      <c r="J1009" s="325"/>
      <c r="K1009" s="4"/>
      <c r="L1009" s="4"/>
      <c r="M1009" s="4"/>
      <c r="N1009" s="4"/>
      <c r="O1009" s="4"/>
      <c r="P1009" s="4"/>
      <c r="Q1009" s="4"/>
      <c r="R1009" s="4"/>
      <c r="S1009" s="4"/>
      <c r="T1009" s="4"/>
      <c r="U1009" s="4"/>
      <c r="V1009" s="4"/>
      <c r="W1009" s="4"/>
      <c r="X1009" s="4"/>
      <c r="Y1009" s="4"/>
      <c r="Z1009" s="4"/>
      <c r="AA1009" s="4"/>
      <c r="AB1009" s="4"/>
      <c r="AC1009" s="4"/>
      <c r="AD1009" s="4"/>
      <c r="AE1009" s="4"/>
    </row>
    <row r="1010">
      <c r="A1010" s="4"/>
      <c r="B1010" s="4"/>
      <c r="C1010" s="4"/>
      <c r="D1010" s="4"/>
      <c r="E1010" s="4"/>
      <c r="F1010" s="4"/>
      <c r="G1010" s="118"/>
      <c r="H1010" s="118"/>
      <c r="I1010" s="118"/>
      <c r="J1010" s="325"/>
      <c r="K1010" s="4"/>
      <c r="L1010" s="4"/>
      <c r="M1010" s="4"/>
      <c r="N1010" s="4"/>
      <c r="O1010" s="4"/>
      <c r="P1010" s="4"/>
      <c r="Q1010" s="4"/>
      <c r="R1010" s="4"/>
      <c r="S1010" s="4"/>
      <c r="T1010" s="4"/>
      <c r="U1010" s="4"/>
      <c r="V1010" s="4"/>
      <c r="W1010" s="4"/>
      <c r="X1010" s="4"/>
      <c r="Y1010" s="4"/>
      <c r="Z1010" s="4"/>
      <c r="AA1010" s="4"/>
      <c r="AB1010" s="4"/>
      <c r="AC1010" s="4"/>
      <c r="AD1010" s="4"/>
      <c r="AE1010" s="4"/>
    </row>
    <row r="1011">
      <c r="A1011" s="4"/>
      <c r="B1011" s="4"/>
      <c r="C1011" s="4"/>
      <c r="D1011" s="4"/>
      <c r="E1011" s="4"/>
      <c r="F1011" s="4"/>
      <c r="G1011" s="118"/>
      <c r="H1011" s="118"/>
      <c r="I1011" s="118"/>
      <c r="J1011" s="325"/>
      <c r="K1011" s="4"/>
      <c r="L1011" s="4"/>
      <c r="M1011" s="4"/>
      <c r="N1011" s="4"/>
      <c r="O1011" s="4"/>
      <c r="P1011" s="4"/>
      <c r="Q1011" s="4"/>
      <c r="R1011" s="4"/>
      <c r="S1011" s="4"/>
      <c r="T1011" s="4"/>
      <c r="U1011" s="4"/>
      <c r="V1011" s="4"/>
      <c r="W1011" s="4"/>
      <c r="X1011" s="4"/>
      <c r="Y1011" s="4"/>
      <c r="Z1011" s="4"/>
      <c r="AA1011" s="4"/>
      <c r="AB1011" s="4"/>
      <c r="AC1011" s="4"/>
      <c r="AD1011" s="4"/>
      <c r="AE1011" s="4"/>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32.0"/>
    <col customWidth="1" min="18" max="18" width="12.88"/>
    <col customWidth="1" min="19" max="19" width="20.88"/>
    <col customWidth="1" min="20" max="20" width="16.13"/>
  </cols>
  <sheetData>
    <row r="1">
      <c r="A1" s="1"/>
      <c r="B1" s="2"/>
      <c r="C1" s="2"/>
      <c r="D1" s="2"/>
      <c r="E1" s="312"/>
      <c r="F1" s="456" t="s">
        <v>192</v>
      </c>
      <c r="J1" s="457" t="s">
        <v>193</v>
      </c>
      <c r="N1" s="458" t="s">
        <v>194</v>
      </c>
      <c r="R1" s="4"/>
      <c r="S1" s="4"/>
      <c r="T1" s="4"/>
      <c r="U1" s="4"/>
      <c r="V1" s="4"/>
      <c r="W1" s="4"/>
      <c r="X1" s="4"/>
      <c r="Y1" s="4"/>
      <c r="Z1" s="4"/>
      <c r="AA1" s="4"/>
      <c r="AB1" s="4"/>
      <c r="AC1" s="4"/>
      <c r="AD1" s="4"/>
      <c r="AE1" s="4"/>
      <c r="AF1" s="4"/>
      <c r="AG1" s="4"/>
      <c r="AH1" s="4"/>
      <c r="AI1" s="4"/>
      <c r="AJ1" s="4"/>
      <c r="AK1" s="4"/>
      <c r="AL1" s="4"/>
    </row>
    <row r="2">
      <c r="A2" s="1" t="s">
        <v>0</v>
      </c>
      <c r="B2" s="2">
        <v>44440.0</v>
      </c>
      <c r="C2" s="2">
        <v>44470.0</v>
      </c>
      <c r="D2" s="2">
        <v>44501.0</v>
      </c>
      <c r="E2" s="312">
        <v>44531.0</v>
      </c>
      <c r="F2" s="48" t="s">
        <v>109</v>
      </c>
      <c r="G2" s="48" t="s">
        <v>56</v>
      </c>
      <c r="H2" s="48" t="s">
        <v>57</v>
      </c>
      <c r="I2" s="48" t="s">
        <v>147</v>
      </c>
      <c r="J2" s="49" t="s">
        <v>109</v>
      </c>
      <c r="K2" s="49" t="s">
        <v>56</v>
      </c>
      <c r="L2" s="49" t="s">
        <v>57</v>
      </c>
      <c r="M2" s="49" t="s">
        <v>147</v>
      </c>
      <c r="N2" s="314" t="s">
        <v>109</v>
      </c>
      <c r="O2" s="314" t="s">
        <v>56</v>
      </c>
      <c r="P2" s="314" t="s">
        <v>57</v>
      </c>
      <c r="Q2" s="314" t="s">
        <v>147</v>
      </c>
      <c r="R2" s="4"/>
      <c r="S2" s="4"/>
      <c r="T2" s="4"/>
      <c r="U2" s="4"/>
      <c r="V2" s="4"/>
      <c r="W2" s="4"/>
      <c r="X2" s="4"/>
      <c r="Y2" s="4"/>
      <c r="Z2" s="4"/>
      <c r="AA2" s="4"/>
      <c r="AB2" s="4"/>
      <c r="AC2" s="4"/>
      <c r="AD2" s="4"/>
      <c r="AE2" s="4"/>
      <c r="AF2" s="4"/>
      <c r="AG2" s="4"/>
      <c r="AH2" s="4"/>
      <c r="AI2" s="4"/>
      <c r="AJ2" s="4"/>
      <c r="AK2" s="4"/>
      <c r="AL2" s="4"/>
    </row>
    <row r="3">
      <c r="A3" s="19" t="s">
        <v>2</v>
      </c>
      <c r="B3" s="131">
        <v>6100.1</v>
      </c>
      <c r="C3" s="131">
        <v>9440.0</v>
      </c>
      <c r="D3" s="131">
        <v>36455.0</v>
      </c>
      <c r="E3" s="131">
        <v>41440.0</v>
      </c>
      <c r="F3" s="201">
        <v>72855.0</v>
      </c>
      <c r="G3" s="201">
        <v>76498.0</v>
      </c>
      <c r="H3" s="201">
        <v>108498.0</v>
      </c>
      <c r="I3" s="316">
        <f>H3+5*6000</f>
        <v>138498</v>
      </c>
      <c r="J3" s="200">
        <v>72855.0</v>
      </c>
      <c r="K3" s="200">
        <v>76498.0</v>
      </c>
      <c r="L3" s="200">
        <v>108498.0</v>
      </c>
      <c r="M3" s="317">
        <f>L3+5*6000</f>
        <v>138498</v>
      </c>
      <c r="N3" s="318">
        <v>72855.0</v>
      </c>
      <c r="O3" s="318">
        <v>76498.0</v>
      </c>
      <c r="P3" s="318">
        <v>108498.0</v>
      </c>
      <c r="Q3" s="319">
        <f>P3+5*6000</f>
        <v>138498</v>
      </c>
      <c r="R3" s="4"/>
      <c r="S3" s="4"/>
      <c r="T3" s="4"/>
      <c r="U3" s="4"/>
      <c r="V3" s="4"/>
      <c r="W3" s="4"/>
      <c r="X3" s="4"/>
      <c r="Y3" s="4"/>
      <c r="Z3" s="4"/>
      <c r="AA3" s="4"/>
      <c r="AB3" s="4"/>
      <c r="AC3" s="4"/>
      <c r="AD3" s="4"/>
      <c r="AE3" s="4"/>
      <c r="AF3" s="4"/>
      <c r="AG3" s="4"/>
      <c r="AH3" s="4"/>
      <c r="AI3" s="4"/>
      <c r="AJ3" s="4"/>
      <c r="AK3" s="4"/>
      <c r="AL3" s="4"/>
    </row>
    <row r="4">
      <c r="A4" s="19" t="s">
        <v>3</v>
      </c>
      <c r="B4" s="131">
        <v>0.0</v>
      </c>
      <c r="C4" s="131">
        <v>0.0</v>
      </c>
      <c r="D4" s="131">
        <v>23381.0</v>
      </c>
      <c r="E4" s="131">
        <f t="shared" ref="E4:Q4" si="1">SUM(E13:E14)</f>
        <v>78729.49419</v>
      </c>
      <c r="F4" s="201">
        <f t="shared" si="1"/>
        <v>54673.09933</v>
      </c>
      <c r="G4" s="201">
        <f t="shared" si="1"/>
        <v>60599.24728</v>
      </c>
      <c r="H4" s="201">
        <f t="shared" si="1"/>
        <v>96579.97249</v>
      </c>
      <c r="I4" s="322">
        <f t="shared" si="1"/>
        <v>129537.0664</v>
      </c>
      <c r="J4" s="200">
        <f t="shared" si="1"/>
        <v>40235.85301</v>
      </c>
      <c r="K4" s="200">
        <f t="shared" si="1"/>
        <v>48303.99829</v>
      </c>
      <c r="L4" s="200">
        <f t="shared" si="1"/>
        <v>77671.12986</v>
      </c>
      <c r="M4" s="323">
        <f t="shared" si="1"/>
        <v>110506.0386</v>
      </c>
      <c r="N4" s="318">
        <f t="shared" si="1"/>
        <v>34617.73552</v>
      </c>
      <c r="O4" s="318">
        <f t="shared" si="1"/>
        <v>43519.41875</v>
      </c>
      <c r="P4" s="318">
        <f t="shared" si="1"/>
        <v>70312.93307</v>
      </c>
      <c r="Q4" s="324">
        <f t="shared" si="1"/>
        <v>103100.2946</v>
      </c>
      <c r="R4" s="4"/>
      <c r="S4" s="4"/>
      <c r="T4" s="4"/>
      <c r="U4" s="4"/>
      <c r="V4" s="4"/>
      <c r="W4" s="4"/>
      <c r="X4" s="4"/>
      <c r="Y4" s="4"/>
      <c r="Z4" s="4"/>
      <c r="AA4" s="4"/>
      <c r="AB4" s="4"/>
      <c r="AC4" s="4"/>
      <c r="AD4" s="4"/>
      <c r="AE4" s="4"/>
      <c r="AF4" s="4"/>
      <c r="AG4" s="4"/>
      <c r="AH4" s="4"/>
      <c r="AI4" s="4"/>
      <c r="AJ4" s="4"/>
      <c r="AK4" s="4"/>
      <c r="AL4" s="4"/>
    </row>
    <row r="5">
      <c r="A5" s="19" t="s">
        <v>4</v>
      </c>
      <c r="B5" s="131">
        <f t="shared" ref="B5:Q5" si="2">B3-B4</f>
        <v>6100.1</v>
      </c>
      <c r="C5" s="131">
        <f t="shared" si="2"/>
        <v>9440</v>
      </c>
      <c r="D5" s="131">
        <f t="shared" si="2"/>
        <v>13074</v>
      </c>
      <c r="E5" s="131">
        <f t="shared" si="2"/>
        <v>-37289.49419</v>
      </c>
      <c r="F5" s="201">
        <f t="shared" si="2"/>
        <v>18181.90067</v>
      </c>
      <c r="G5" s="201">
        <f t="shared" si="2"/>
        <v>15898.75272</v>
      </c>
      <c r="H5" s="201">
        <f t="shared" si="2"/>
        <v>11918.02751</v>
      </c>
      <c r="I5" s="322">
        <f t="shared" si="2"/>
        <v>8960.933649</v>
      </c>
      <c r="J5" s="200">
        <f t="shared" si="2"/>
        <v>32619.14699</v>
      </c>
      <c r="K5" s="200">
        <f t="shared" si="2"/>
        <v>28194.00171</v>
      </c>
      <c r="L5" s="200">
        <f t="shared" si="2"/>
        <v>30826.87014</v>
      </c>
      <c r="M5" s="323">
        <f t="shared" si="2"/>
        <v>27991.9614</v>
      </c>
      <c r="N5" s="318">
        <f t="shared" si="2"/>
        <v>38237.26448</v>
      </c>
      <c r="O5" s="318">
        <f t="shared" si="2"/>
        <v>32978.58125</v>
      </c>
      <c r="P5" s="318">
        <f t="shared" si="2"/>
        <v>38185.06693</v>
      </c>
      <c r="Q5" s="324">
        <f t="shared" si="2"/>
        <v>35397.70536</v>
      </c>
      <c r="R5" s="4"/>
      <c r="S5" s="4"/>
      <c r="T5" s="4"/>
      <c r="U5" s="4"/>
      <c r="V5" s="4"/>
      <c r="W5" s="4"/>
      <c r="X5" s="4"/>
      <c r="Y5" s="4"/>
      <c r="Z5" s="4"/>
      <c r="AA5" s="4"/>
      <c r="AB5" s="4"/>
      <c r="AC5" s="4"/>
      <c r="AD5" s="4"/>
      <c r="AE5" s="4"/>
      <c r="AF5" s="4"/>
      <c r="AG5" s="4"/>
      <c r="AH5" s="4"/>
      <c r="AI5" s="4"/>
      <c r="AJ5" s="4"/>
      <c r="AK5" s="4"/>
      <c r="AL5" s="4"/>
    </row>
    <row r="6">
      <c r="A6" s="19" t="s">
        <v>5</v>
      </c>
      <c r="B6" s="2"/>
      <c r="C6" s="131">
        <f t="shared" ref="C6:F6" si="3">(B20+C20)/2</f>
        <v>99735</v>
      </c>
      <c r="D6" s="131">
        <f t="shared" si="3"/>
        <v>275572.5</v>
      </c>
      <c r="E6" s="131">
        <f t="shared" si="3"/>
        <v>477310</v>
      </c>
      <c r="F6" s="73">
        <f t="shared" si="3"/>
        <v>713757.9757</v>
      </c>
      <c r="G6" s="73">
        <f t="shared" ref="G6:I6" si="4">(G20+F20)/2</f>
        <v>969967.662</v>
      </c>
      <c r="H6" s="73">
        <f t="shared" si="4"/>
        <v>1241440.147</v>
      </c>
      <c r="I6" s="316">
        <f t="shared" si="4"/>
        <v>1718412.436</v>
      </c>
      <c r="J6" s="74">
        <f>(I20+J20)/2</f>
        <v>1442670.211</v>
      </c>
      <c r="K6" s="74">
        <f t="shared" ref="K6:M6" si="5">(K20+J20)/2</f>
        <v>957795.2495</v>
      </c>
      <c r="L6" s="74">
        <f t="shared" si="5"/>
        <v>1219979.073</v>
      </c>
      <c r="M6" s="317">
        <f t="shared" si="5"/>
        <v>1693448.872</v>
      </c>
      <c r="N6" s="327">
        <f>(M20+N20)/2</f>
        <v>1429603.52</v>
      </c>
      <c r="O6" s="327">
        <f t="shared" ref="O6:Q6" si="6">(O20+N20)/2</f>
        <v>953058.4706</v>
      </c>
      <c r="P6" s="327">
        <f t="shared" si="6"/>
        <v>1211627.699</v>
      </c>
      <c r="Q6" s="319">
        <f t="shared" si="6"/>
        <v>1683734.538</v>
      </c>
      <c r="R6" s="4"/>
      <c r="S6" s="4"/>
      <c r="T6" s="4"/>
      <c r="U6" s="4"/>
      <c r="V6" s="4"/>
      <c r="W6" s="4"/>
      <c r="X6" s="4"/>
      <c r="Y6" s="4"/>
      <c r="Z6" s="4"/>
      <c r="AA6" s="4"/>
      <c r="AB6" s="4"/>
      <c r="AC6" s="4"/>
      <c r="AD6" s="4"/>
      <c r="AE6" s="4"/>
      <c r="AF6" s="4"/>
      <c r="AG6" s="4"/>
      <c r="AH6" s="4"/>
      <c r="AI6" s="4"/>
      <c r="AJ6" s="4"/>
      <c r="AK6" s="4"/>
      <c r="AL6" s="4"/>
    </row>
    <row r="7">
      <c r="A7" s="19" t="s">
        <v>6</v>
      </c>
      <c r="B7" s="2"/>
      <c r="C7" s="203">
        <f t="shared" ref="C7:Q7" si="7">C5/C6</f>
        <v>0.09465082469</v>
      </c>
      <c r="D7" s="203">
        <f t="shared" si="7"/>
        <v>0.04744305038</v>
      </c>
      <c r="E7" s="203">
        <f t="shared" si="7"/>
        <v>-0.07812426765</v>
      </c>
      <c r="F7" s="329">
        <f t="shared" si="7"/>
        <v>0.02547348161</v>
      </c>
      <c r="G7" s="329">
        <f t="shared" si="7"/>
        <v>0.01639101316</v>
      </c>
      <c r="H7" s="329">
        <f t="shared" si="7"/>
        <v>0.009600162791</v>
      </c>
      <c r="I7" s="329">
        <f t="shared" si="7"/>
        <v>0.005214658288</v>
      </c>
      <c r="J7" s="205">
        <f t="shared" si="7"/>
        <v>0.02261025891</v>
      </c>
      <c r="K7" s="205">
        <f t="shared" si="7"/>
        <v>0.02943635576</v>
      </c>
      <c r="L7" s="205">
        <f t="shared" si="7"/>
        <v>0.02526835979</v>
      </c>
      <c r="M7" s="205">
        <f t="shared" si="7"/>
        <v>0.01652955803</v>
      </c>
      <c r="N7" s="330">
        <f t="shared" si="7"/>
        <v>0.02674676156</v>
      </c>
      <c r="O7" s="330">
        <f t="shared" si="7"/>
        <v>0.03460289402</v>
      </c>
      <c r="P7" s="330">
        <f t="shared" si="7"/>
        <v>0.03151551169</v>
      </c>
      <c r="Q7" s="330">
        <f t="shared" si="7"/>
        <v>0.02102332913</v>
      </c>
      <c r="R7" s="4"/>
      <c r="S7" s="4"/>
      <c r="T7" s="4"/>
      <c r="U7" s="4"/>
      <c r="V7" s="4"/>
      <c r="W7" s="4"/>
      <c r="X7" s="4"/>
      <c r="Y7" s="4"/>
      <c r="Z7" s="4"/>
      <c r="AA7" s="4"/>
      <c r="AB7" s="4"/>
      <c r="AC7" s="4"/>
      <c r="AD7" s="4"/>
      <c r="AE7" s="4"/>
      <c r="AF7" s="4"/>
      <c r="AG7" s="4"/>
      <c r="AH7" s="4"/>
      <c r="AI7" s="4"/>
      <c r="AJ7" s="4"/>
      <c r="AK7" s="4"/>
      <c r="AL7" s="4"/>
    </row>
    <row r="8">
      <c r="A8" s="19" t="s">
        <v>149</v>
      </c>
      <c r="B8" s="2"/>
      <c r="C8" s="203">
        <f t="shared" ref="C8:Q8" si="8">C7*12</f>
        <v>1.135809896</v>
      </c>
      <c r="D8" s="203">
        <f t="shared" si="8"/>
        <v>0.5693166045</v>
      </c>
      <c r="E8" s="203">
        <f t="shared" si="8"/>
        <v>-0.9374912118</v>
      </c>
      <c r="F8" s="329">
        <f t="shared" si="8"/>
        <v>0.3056817793</v>
      </c>
      <c r="G8" s="329">
        <f t="shared" si="8"/>
        <v>0.196692158</v>
      </c>
      <c r="H8" s="329">
        <f t="shared" si="8"/>
        <v>0.1152019535</v>
      </c>
      <c r="I8" s="329">
        <f t="shared" si="8"/>
        <v>0.06257589945</v>
      </c>
      <c r="J8" s="205">
        <f t="shared" si="8"/>
        <v>0.271323107</v>
      </c>
      <c r="K8" s="205">
        <f t="shared" si="8"/>
        <v>0.3532362692</v>
      </c>
      <c r="L8" s="205">
        <f t="shared" si="8"/>
        <v>0.3032203174</v>
      </c>
      <c r="M8" s="205">
        <f t="shared" si="8"/>
        <v>0.1983546964</v>
      </c>
      <c r="N8" s="330">
        <f t="shared" si="8"/>
        <v>0.3209611388</v>
      </c>
      <c r="O8" s="330">
        <f t="shared" si="8"/>
        <v>0.4152347282</v>
      </c>
      <c r="P8" s="330">
        <f t="shared" si="8"/>
        <v>0.3781861403</v>
      </c>
      <c r="Q8" s="330">
        <f t="shared" si="8"/>
        <v>0.2522799496</v>
      </c>
      <c r="R8" s="4"/>
      <c r="S8" s="4"/>
      <c r="T8" s="4"/>
      <c r="U8" s="4"/>
      <c r="V8" s="4"/>
      <c r="W8" s="4"/>
      <c r="X8" s="4"/>
      <c r="Y8" s="4"/>
      <c r="Z8" s="4"/>
      <c r="AA8" s="4"/>
      <c r="AB8" s="4"/>
      <c r="AC8" s="4"/>
      <c r="AD8" s="4"/>
      <c r="AE8" s="4"/>
      <c r="AF8" s="4"/>
      <c r="AG8" s="4"/>
      <c r="AH8" s="4"/>
      <c r="AI8" s="4"/>
      <c r="AJ8" s="4"/>
      <c r="AK8" s="4"/>
      <c r="AL8" s="4"/>
    </row>
    <row r="9">
      <c r="A9" s="19" t="s">
        <v>8</v>
      </c>
      <c r="B9" s="20">
        <f>'EP (dont use)'!S8</f>
        <v>132478</v>
      </c>
      <c r="C9" s="20">
        <f>'EP (dont use)'!T8</f>
        <v>141301</v>
      </c>
      <c r="D9" s="20">
        <f>'EP (dont use)'!U8</f>
        <v>153179</v>
      </c>
      <c r="E9" s="20">
        <f>'CB Old'!G8</f>
        <v>163638</v>
      </c>
      <c r="F9" s="85">
        <v>164739.0</v>
      </c>
      <c r="G9" s="85">
        <v>174385.0</v>
      </c>
      <c r="H9" s="85">
        <v>184381.0</v>
      </c>
      <c r="I9" s="331">
        <f>H9</f>
        <v>184381</v>
      </c>
      <c r="J9" s="86">
        <v>164739.0</v>
      </c>
      <c r="K9" s="86">
        <v>174385.0</v>
      </c>
      <c r="L9" s="86">
        <v>184381.0</v>
      </c>
      <c r="M9" s="332">
        <f>L9</f>
        <v>184381</v>
      </c>
      <c r="N9" s="333">
        <v>164739.0</v>
      </c>
      <c r="O9" s="333">
        <v>174385.0</v>
      </c>
      <c r="P9" s="333">
        <v>184381.0</v>
      </c>
      <c r="Q9" s="334">
        <f>P9</f>
        <v>184381</v>
      </c>
      <c r="R9" s="4"/>
      <c r="S9" s="4"/>
      <c r="T9" s="4"/>
      <c r="U9" s="4"/>
      <c r="V9" s="4"/>
      <c r="W9" s="4"/>
      <c r="X9" s="4"/>
      <c r="Y9" s="4"/>
      <c r="Z9" s="4"/>
      <c r="AA9" s="4"/>
      <c r="AB9" s="4"/>
      <c r="AC9" s="4"/>
      <c r="AD9" s="4"/>
      <c r="AE9" s="4"/>
      <c r="AF9" s="4"/>
      <c r="AG9" s="4"/>
      <c r="AH9" s="4"/>
      <c r="AI9" s="4"/>
      <c r="AJ9" s="4"/>
      <c r="AK9" s="4"/>
      <c r="AL9" s="4"/>
    </row>
    <row r="10">
      <c r="A10" s="19" t="s">
        <v>9</v>
      </c>
      <c r="B10" s="2"/>
      <c r="C10" s="335">
        <f t="shared" ref="C10:Q10" si="9">C5/C9</f>
        <v>0.06680773668</v>
      </c>
      <c r="D10" s="335">
        <f t="shared" si="9"/>
        <v>0.08535112515</v>
      </c>
      <c r="E10" s="335">
        <f t="shared" si="9"/>
        <v>-0.2278779635</v>
      </c>
      <c r="F10" s="337">
        <f t="shared" si="9"/>
        <v>0.1103679194</v>
      </c>
      <c r="G10" s="337">
        <f t="shared" si="9"/>
        <v>0.09117041441</v>
      </c>
      <c r="H10" s="337">
        <f t="shared" si="9"/>
        <v>0.06463804571</v>
      </c>
      <c r="I10" s="338">
        <f t="shared" si="9"/>
        <v>0.04860009247</v>
      </c>
      <c r="J10" s="336">
        <f t="shared" si="9"/>
        <v>0.1980050079</v>
      </c>
      <c r="K10" s="336">
        <f t="shared" si="9"/>
        <v>0.1616767595</v>
      </c>
      <c r="L10" s="336">
        <f t="shared" si="9"/>
        <v>0.167191143</v>
      </c>
      <c r="M10" s="339">
        <f t="shared" si="9"/>
        <v>0.1518158672</v>
      </c>
      <c r="N10" s="340">
        <f t="shared" si="9"/>
        <v>0.2321081497</v>
      </c>
      <c r="O10" s="340">
        <f t="shared" si="9"/>
        <v>0.1891136351</v>
      </c>
      <c r="P10" s="340">
        <f t="shared" si="9"/>
        <v>0.2070987082</v>
      </c>
      <c r="Q10" s="341">
        <f t="shared" si="9"/>
        <v>0.191981307</v>
      </c>
      <c r="R10" s="4"/>
      <c r="S10" s="4"/>
      <c r="T10" s="4"/>
      <c r="U10" s="4"/>
      <c r="V10" s="4"/>
      <c r="W10" s="4"/>
      <c r="X10" s="4"/>
      <c r="Y10" s="4"/>
      <c r="Z10" s="4"/>
      <c r="AA10" s="4"/>
      <c r="AB10" s="4"/>
      <c r="AC10" s="4"/>
      <c r="AD10" s="4"/>
      <c r="AE10" s="4"/>
      <c r="AF10" s="4"/>
      <c r="AG10" s="4"/>
      <c r="AH10" s="4"/>
      <c r="AI10" s="4"/>
      <c r="AJ10" s="4"/>
      <c r="AK10" s="4"/>
      <c r="AL10" s="4"/>
    </row>
    <row r="11">
      <c r="A11" s="21" t="s">
        <v>117</v>
      </c>
      <c r="B11" s="23"/>
      <c r="C11" s="23"/>
      <c r="D11" s="122">
        <f t="shared" ref="D11:Q11" si="10">D5/D3</f>
        <v>0.3586339322</v>
      </c>
      <c r="E11" s="122">
        <f t="shared" si="10"/>
        <v>-0.8998430066</v>
      </c>
      <c r="F11" s="125">
        <f t="shared" si="10"/>
        <v>0.2495628394</v>
      </c>
      <c r="G11" s="125">
        <f t="shared" si="10"/>
        <v>0.2078322664</v>
      </c>
      <c r="H11" s="125">
        <f t="shared" si="10"/>
        <v>0.1098455963</v>
      </c>
      <c r="I11" s="343">
        <f t="shared" si="10"/>
        <v>0.06470081625</v>
      </c>
      <c r="J11" s="124">
        <f t="shared" si="10"/>
        <v>0.4477269507</v>
      </c>
      <c r="K11" s="124">
        <f t="shared" si="10"/>
        <v>0.3685586775</v>
      </c>
      <c r="L11" s="124">
        <f t="shared" si="10"/>
        <v>0.2841238561</v>
      </c>
      <c r="M11" s="344">
        <f t="shared" si="10"/>
        <v>0.2021109431</v>
      </c>
      <c r="N11" s="345">
        <f t="shared" si="10"/>
        <v>0.5248406352</v>
      </c>
      <c r="O11" s="345">
        <f t="shared" si="10"/>
        <v>0.4311038361</v>
      </c>
      <c r="P11" s="345">
        <f t="shared" si="10"/>
        <v>0.3519425881</v>
      </c>
      <c r="Q11" s="346">
        <f t="shared" si="10"/>
        <v>0.2555827908</v>
      </c>
      <c r="R11" s="23"/>
      <c r="S11" s="23"/>
      <c r="T11" s="23"/>
      <c r="U11" s="23"/>
      <c r="V11" s="23"/>
      <c r="W11" s="23"/>
      <c r="X11" s="23"/>
      <c r="Y11" s="23"/>
      <c r="Z11" s="23"/>
      <c r="AA11" s="23"/>
      <c r="AB11" s="23"/>
      <c r="AC11" s="23"/>
      <c r="AD11" s="23"/>
      <c r="AE11" s="23"/>
      <c r="AF11" s="23"/>
      <c r="AG11" s="23"/>
      <c r="AH11" s="23"/>
      <c r="AI11" s="23"/>
      <c r="AJ11" s="23"/>
      <c r="AK11" s="23"/>
      <c r="AL11" s="23"/>
    </row>
    <row r="12">
      <c r="A12" s="24" t="s">
        <v>69</v>
      </c>
      <c r="B12" s="4"/>
      <c r="C12" s="4"/>
      <c r="D12" s="4"/>
      <c r="E12" s="137"/>
      <c r="F12" s="118"/>
      <c r="G12" s="118"/>
      <c r="H12" s="118"/>
      <c r="I12" s="325"/>
      <c r="J12" s="119"/>
      <c r="K12" s="119"/>
      <c r="L12" s="119"/>
      <c r="M12" s="326"/>
      <c r="N12" s="352"/>
      <c r="O12" s="352"/>
      <c r="P12" s="352"/>
      <c r="Q12" s="328"/>
      <c r="R12" s="4"/>
      <c r="S12" s="4"/>
      <c r="T12" s="4"/>
      <c r="U12" s="4"/>
      <c r="V12" s="4"/>
      <c r="W12" s="4"/>
      <c r="X12" s="4"/>
      <c r="Y12" s="4"/>
      <c r="Z12" s="4"/>
      <c r="AA12" s="4"/>
      <c r="AB12" s="4"/>
      <c r="AC12" s="4"/>
      <c r="AD12" s="4"/>
      <c r="AE12" s="4"/>
      <c r="AF12" s="4"/>
      <c r="AG12" s="4"/>
      <c r="AH12" s="4"/>
      <c r="AI12" s="4"/>
      <c r="AJ12" s="4"/>
      <c r="AK12" s="4"/>
      <c r="AL12" s="4"/>
    </row>
    <row r="13">
      <c r="A13" s="19" t="s">
        <v>186</v>
      </c>
      <c r="B13" s="4"/>
      <c r="C13" s="4"/>
      <c r="D13" s="27">
        <f>D81</f>
        <v>23381</v>
      </c>
      <c r="E13" s="27">
        <f t="shared" ref="E13:Q13" si="11">E82</f>
        <v>78729.49419</v>
      </c>
      <c r="F13" s="73">
        <f t="shared" si="11"/>
        <v>47905.09933</v>
      </c>
      <c r="G13" s="73">
        <f t="shared" si="11"/>
        <v>45955.39014</v>
      </c>
      <c r="H13" s="73">
        <f t="shared" si="11"/>
        <v>69088.9128</v>
      </c>
      <c r="I13" s="316">
        <f t="shared" si="11"/>
        <v>101783.3898</v>
      </c>
      <c r="J13" s="74">
        <f t="shared" si="11"/>
        <v>33467.85301</v>
      </c>
      <c r="K13" s="74">
        <f t="shared" si="11"/>
        <v>33660.14114</v>
      </c>
      <c r="L13" s="74">
        <f t="shared" si="11"/>
        <v>55340.35557</v>
      </c>
      <c r="M13" s="317">
        <f t="shared" si="11"/>
        <v>87961.94269</v>
      </c>
      <c r="N13" s="327">
        <f t="shared" si="11"/>
        <v>27849.73552</v>
      </c>
      <c r="O13" s="327">
        <f t="shared" si="11"/>
        <v>28875.5616</v>
      </c>
      <c r="P13" s="327">
        <f t="shared" si="11"/>
        <v>49990.23492</v>
      </c>
      <c r="Q13" s="319">
        <f t="shared" si="11"/>
        <v>82583.45763</v>
      </c>
      <c r="R13" s="4"/>
      <c r="S13" s="4"/>
      <c r="T13" s="4"/>
      <c r="U13" s="4"/>
      <c r="V13" s="4"/>
      <c r="W13" s="4"/>
      <c r="X13" s="4"/>
      <c r="Y13" s="4"/>
      <c r="Z13" s="4"/>
      <c r="AA13" s="4"/>
      <c r="AB13" s="4"/>
      <c r="AC13" s="4"/>
      <c r="AD13" s="4"/>
      <c r="AE13" s="4"/>
      <c r="AF13" s="4"/>
      <c r="AG13" s="4"/>
      <c r="AH13" s="4"/>
      <c r="AI13" s="4"/>
      <c r="AJ13" s="4"/>
      <c r="AK13" s="4"/>
      <c r="AL13" s="4"/>
    </row>
    <row r="14">
      <c r="A14" s="21" t="s">
        <v>23</v>
      </c>
      <c r="B14" s="23"/>
      <c r="C14" s="23"/>
      <c r="D14" s="22">
        <v>0.0</v>
      </c>
      <c r="E14" s="22">
        <f>E84</f>
        <v>0</v>
      </c>
      <c r="F14" s="110">
        <f t="shared" ref="F14:Q14" si="12">F31</f>
        <v>6768</v>
      </c>
      <c r="G14" s="110">
        <f t="shared" si="12"/>
        <v>14643.85714</v>
      </c>
      <c r="H14" s="110">
        <f t="shared" si="12"/>
        <v>27491.0597</v>
      </c>
      <c r="I14" s="365">
        <f t="shared" si="12"/>
        <v>27753.67653</v>
      </c>
      <c r="J14" s="111">
        <f t="shared" si="12"/>
        <v>6768</v>
      </c>
      <c r="K14" s="111">
        <f t="shared" si="12"/>
        <v>14643.85714</v>
      </c>
      <c r="L14" s="111">
        <f t="shared" si="12"/>
        <v>22330.77429</v>
      </c>
      <c r="M14" s="366">
        <f t="shared" si="12"/>
        <v>22544.0959</v>
      </c>
      <c r="N14" s="355">
        <f t="shared" si="12"/>
        <v>6768</v>
      </c>
      <c r="O14" s="355">
        <f t="shared" si="12"/>
        <v>14643.85714</v>
      </c>
      <c r="P14" s="355">
        <f t="shared" si="12"/>
        <v>20322.69816</v>
      </c>
      <c r="Q14" s="367">
        <f t="shared" si="12"/>
        <v>20516.83701</v>
      </c>
      <c r="R14" s="23"/>
      <c r="S14" s="23"/>
      <c r="T14" s="23"/>
      <c r="U14" s="23"/>
      <c r="V14" s="23"/>
      <c r="W14" s="23"/>
      <c r="X14" s="23"/>
      <c r="Y14" s="23"/>
      <c r="Z14" s="23"/>
      <c r="AA14" s="23"/>
      <c r="AB14" s="23"/>
      <c r="AC14" s="23"/>
      <c r="AD14" s="23"/>
      <c r="AE14" s="23"/>
      <c r="AF14" s="23"/>
      <c r="AG14" s="23"/>
      <c r="AH14" s="23"/>
      <c r="AI14" s="23"/>
      <c r="AJ14" s="23"/>
      <c r="AK14" s="23"/>
      <c r="AL14" s="23"/>
    </row>
    <row r="15">
      <c r="A15" s="24" t="s">
        <v>73</v>
      </c>
      <c r="B15" s="4"/>
      <c r="C15" s="4"/>
      <c r="D15" s="27"/>
      <c r="E15" s="27"/>
      <c r="F15" s="118"/>
      <c r="G15" s="118"/>
      <c r="H15" s="118"/>
      <c r="I15" s="325"/>
      <c r="J15" s="119"/>
      <c r="K15" s="119"/>
      <c r="L15" s="119"/>
      <c r="M15" s="326"/>
      <c r="N15" s="352"/>
      <c r="O15" s="352"/>
      <c r="P15" s="352"/>
      <c r="Q15" s="328"/>
      <c r="R15" s="4"/>
      <c r="S15" s="4"/>
      <c r="T15" s="4"/>
      <c r="U15" s="4"/>
      <c r="V15" s="4"/>
      <c r="W15" s="4"/>
      <c r="X15" s="4"/>
      <c r="Y15" s="4"/>
      <c r="Z15" s="4"/>
      <c r="AA15" s="4"/>
      <c r="AB15" s="4"/>
      <c r="AC15" s="4"/>
      <c r="AD15" s="4"/>
      <c r="AE15" s="4"/>
      <c r="AF15" s="4"/>
      <c r="AG15" s="4"/>
      <c r="AH15" s="4"/>
      <c r="AI15" s="4"/>
      <c r="AJ15" s="4"/>
      <c r="AK15" s="4"/>
      <c r="AL15" s="4"/>
    </row>
    <row r="16">
      <c r="A16" s="358" t="s">
        <v>74</v>
      </c>
      <c r="B16" s="4"/>
      <c r="C16" s="4"/>
      <c r="D16" s="75">
        <f t="shared" ref="D16:Q16" si="13">D14/D20</f>
        <v>0</v>
      </c>
      <c r="E16" s="75">
        <f t="shared" si="13"/>
        <v>0</v>
      </c>
      <c r="F16" s="78">
        <f t="shared" si="13"/>
        <v>0.007574231909</v>
      </c>
      <c r="G16" s="78">
        <f t="shared" si="13"/>
        <v>0.01399478767</v>
      </c>
      <c r="H16" s="78">
        <f t="shared" si="13"/>
        <v>0.01913751623</v>
      </c>
      <c r="I16" s="407">
        <f t="shared" si="13"/>
        <v>0.01387459093</v>
      </c>
      <c r="J16" s="79">
        <f t="shared" si="13"/>
        <v>0.007647315292</v>
      </c>
      <c r="K16" s="79">
        <f t="shared" si="13"/>
        <v>0.01420941801</v>
      </c>
      <c r="L16" s="79">
        <f t="shared" si="13"/>
        <v>0.01584434931</v>
      </c>
      <c r="M16" s="408">
        <f t="shared" si="13"/>
        <v>0.01140022279</v>
      </c>
      <c r="N16" s="399">
        <f t="shared" si="13"/>
        <v>0.007676137632</v>
      </c>
      <c r="O16" s="399">
        <f t="shared" si="13"/>
        <v>0.01429472944</v>
      </c>
      <c r="P16" s="399">
        <f t="shared" si="13"/>
        <v>0.01452833508</v>
      </c>
      <c r="Q16" s="409">
        <f t="shared" si="13"/>
        <v>0.01042184764</v>
      </c>
      <c r="R16" s="4"/>
      <c r="S16" s="4"/>
      <c r="T16" s="4"/>
      <c r="U16" s="4"/>
      <c r="V16" s="4"/>
      <c r="W16" s="4"/>
      <c r="X16" s="4"/>
      <c r="Y16" s="4"/>
      <c r="Z16" s="4"/>
      <c r="AA16" s="4"/>
      <c r="AB16" s="4"/>
      <c r="AC16" s="4"/>
      <c r="AD16" s="4"/>
      <c r="AE16" s="4"/>
      <c r="AF16" s="4"/>
      <c r="AG16" s="4"/>
      <c r="AH16" s="4"/>
      <c r="AI16" s="4"/>
      <c r="AJ16" s="4"/>
      <c r="AK16" s="4"/>
      <c r="AL16" s="4"/>
    </row>
    <row r="17">
      <c r="A17" s="358" t="s">
        <v>75</v>
      </c>
      <c r="B17" s="4"/>
      <c r="C17" s="4"/>
      <c r="D17" s="75">
        <f t="shared" ref="D17:Q17" si="14">D13/D20</f>
        <v>0.05558170494</v>
      </c>
      <c r="E17" s="75">
        <f t="shared" si="14"/>
        <v>0.1474445543</v>
      </c>
      <c r="F17" s="78">
        <f t="shared" si="14"/>
        <v>0.05361175118</v>
      </c>
      <c r="G17" s="78">
        <f t="shared" si="14"/>
        <v>0.04391847866</v>
      </c>
      <c r="H17" s="78">
        <f t="shared" si="14"/>
        <v>0.04809527914</v>
      </c>
      <c r="I17" s="407">
        <f t="shared" si="14"/>
        <v>0.05088345307</v>
      </c>
      <c r="J17" s="79">
        <f t="shared" si="14"/>
        <v>0.03781607921</v>
      </c>
      <c r="K17" s="79">
        <f t="shared" si="14"/>
        <v>0.03266154615</v>
      </c>
      <c r="L17" s="79">
        <f t="shared" si="14"/>
        <v>0.03926563017</v>
      </c>
      <c r="M17" s="408">
        <f t="shared" si="14"/>
        <v>0.04448108046</v>
      </c>
      <c r="N17" s="399">
        <f t="shared" si="14"/>
        <v>0.03158664345</v>
      </c>
      <c r="O17" s="399">
        <f t="shared" si="14"/>
        <v>0.02818713243</v>
      </c>
      <c r="P17" s="399">
        <f t="shared" si="14"/>
        <v>0.0357371289</v>
      </c>
      <c r="Q17" s="409">
        <f t="shared" si="14"/>
        <v>0.0419495565</v>
      </c>
      <c r="R17" s="4"/>
      <c r="S17" s="4"/>
      <c r="T17" s="4"/>
      <c r="U17" s="4"/>
      <c r="V17" s="4"/>
      <c r="W17" s="4"/>
      <c r="X17" s="4"/>
      <c r="Y17" s="4"/>
      <c r="Z17" s="4"/>
      <c r="AA17" s="4"/>
      <c r="AB17" s="4"/>
      <c r="AC17" s="4"/>
      <c r="AD17" s="4"/>
      <c r="AE17" s="4"/>
      <c r="AF17" s="4"/>
      <c r="AG17" s="4"/>
      <c r="AH17" s="4"/>
      <c r="AI17" s="4"/>
      <c r="AJ17" s="4"/>
      <c r="AK17" s="4"/>
      <c r="AL17" s="4"/>
    </row>
    <row r="18">
      <c r="A18" s="246" t="s">
        <v>152</v>
      </c>
      <c r="B18" s="362">
        <f t="shared" ref="B18:E18" si="15">F31/B41</f>
        <v>0.09810828441</v>
      </c>
      <c r="C18" s="362">
        <f t="shared" si="15"/>
        <v>0.1422493287</v>
      </c>
      <c r="D18" s="362">
        <f t="shared" si="15"/>
        <v>0.0734976465</v>
      </c>
      <c r="E18" s="362">
        <f t="shared" si="15"/>
        <v>0.06590756716</v>
      </c>
      <c r="F18" s="125"/>
      <c r="G18" s="125"/>
      <c r="H18" s="125"/>
      <c r="I18" s="343"/>
      <c r="J18" s="124"/>
      <c r="K18" s="124"/>
      <c r="L18" s="124"/>
      <c r="M18" s="344"/>
      <c r="N18" s="345"/>
      <c r="O18" s="345"/>
      <c r="P18" s="345"/>
      <c r="Q18" s="346"/>
      <c r="R18" s="23"/>
      <c r="S18" s="23"/>
      <c r="T18" s="23"/>
      <c r="U18" s="23"/>
      <c r="V18" s="23"/>
      <c r="W18" s="23"/>
      <c r="X18" s="23"/>
      <c r="Y18" s="23"/>
      <c r="Z18" s="23"/>
      <c r="AA18" s="23"/>
      <c r="AB18" s="23"/>
      <c r="AC18" s="23"/>
      <c r="AD18" s="23"/>
      <c r="AE18" s="23"/>
      <c r="AF18" s="23"/>
      <c r="AG18" s="23"/>
      <c r="AH18" s="23"/>
      <c r="AI18" s="23"/>
      <c r="AJ18" s="23"/>
      <c r="AK18" s="23"/>
      <c r="AL18" s="23"/>
    </row>
    <row r="19">
      <c r="A19" s="1" t="s">
        <v>122</v>
      </c>
      <c r="B19" s="4"/>
      <c r="C19" s="4"/>
      <c r="D19" s="4"/>
      <c r="E19" s="137"/>
      <c r="F19" s="118"/>
      <c r="G19" s="118"/>
      <c r="H19" s="118"/>
      <c r="I19" s="325"/>
      <c r="J19" s="119"/>
      <c r="K19" s="119"/>
      <c r="L19" s="119"/>
      <c r="M19" s="326"/>
      <c r="N19" s="352"/>
      <c r="O19" s="352"/>
      <c r="P19" s="352"/>
      <c r="Q19" s="328"/>
      <c r="R19" s="4"/>
      <c r="S19" s="4"/>
      <c r="T19" s="4"/>
      <c r="U19" s="4"/>
      <c r="V19" s="4"/>
      <c r="W19" s="4"/>
      <c r="X19" s="4"/>
      <c r="Y19" s="4"/>
      <c r="Z19" s="4"/>
      <c r="AA19" s="4"/>
      <c r="AB19" s="4"/>
      <c r="AC19" s="4"/>
      <c r="AD19" s="4"/>
      <c r="AE19" s="4"/>
      <c r="AF19" s="4"/>
      <c r="AG19" s="4"/>
      <c r="AH19" s="4"/>
      <c r="AI19" s="4"/>
      <c r="AJ19" s="4"/>
      <c r="AK19" s="4"/>
      <c r="AL19" s="4"/>
    </row>
    <row r="20">
      <c r="A20" s="19" t="s">
        <v>13</v>
      </c>
      <c r="B20" s="131">
        <f t="shared" ref="B20:Q20" si="16">SUM(B25:B28)</f>
        <v>68985</v>
      </c>
      <c r="C20" s="131">
        <f t="shared" si="16"/>
        <v>130485</v>
      </c>
      <c r="D20" s="131">
        <f t="shared" si="16"/>
        <v>420660</v>
      </c>
      <c r="E20" s="131">
        <f t="shared" si="16"/>
        <v>533960</v>
      </c>
      <c r="F20" s="73">
        <f t="shared" si="16"/>
        <v>893555.9514</v>
      </c>
      <c r="G20" s="73">
        <f t="shared" si="16"/>
        <v>1046379.373</v>
      </c>
      <c r="H20" s="73">
        <f t="shared" si="16"/>
        <v>1436500.921</v>
      </c>
      <c r="I20" s="316">
        <f t="shared" si="16"/>
        <v>2000323.95</v>
      </c>
      <c r="J20" s="74">
        <f t="shared" si="16"/>
        <v>885016.472</v>
      </c>
      <c r="K20" s="74">
        <f t="shared" si="16"/>
        <v>1030574.027</v>
      </c>
      <c r="L20" s="74">
        <f t="shared" si="16"/>
        <v>1409384.119</v>
      </c>
      <c r="M20" s="317">
        <f t="shared" si="16"/>
        <v>1977513.626</v>
      </c>
      <c r="N20" s="327">
        <f t="shared" si="16"/>
        <v>881693.4146</v>
      </c>
      <c r="O20" s="327">
        <f t="shared" si="16"/>
        <v>1024423.527</v>
      </c>
      <c r="P20" s="327">
        <f t="shared" si="16"/>
        <v>1398831.872</v>
      </c>
      <c r="Q20" s="319">
        <f t="shared" si="16"/>
        <v>1968637.204</v>
      </c>
      <c r="R20" s="4"/>
      <c r="S20" s="4"/>
      <c r="T20" s="4"/>
      <c r="U20" s="4"/>
      <c r="V20" s="4"/>
      <c r="W20" s="4"/>
      <c r="X20" s="4"/>
      <c r="Y20" s="4"/>
      <c r="Z20" s="4"/>
      <c r="AA20" s="4"/>
      <c r="AB20" s="4"/>
      <c r="AC20" s="4"/>
      <c r="AD20" s="4"/>
      <c r="AE20" s="4"/>
      <c r="AF20" s="4"/>
      <c r="AG20" s="4"/>
      <c r="AH20" s="4"/>
      <c r="AI20" s="4"/>
      <c r="AJ20" s="4"/>
      <c r="AK20" s="4"/>
      <c r="AL20" s="4"/>
    </row>
    <row r="21">
      <c r="A21" s="19" t="s">
        <v>14</v>
      </c>
      <c r="B21" s="80">
        <f t="shared" ref="B21:E21" si="17">SUM(B33:B36)</f>
        <v>1224</v>
      </c>
      <c r="C21" s="80">
        <f t="shared" si="17"/>
        <v>2350</v>
      </c>
      <c r="D21" s="80">
        <f t="shared" si="17"/>
        <v>8142</v>
      </c>
      <c r="E21" s="80">
        <f t="shared" si="17"/>
        <v>10389</v>
      </c>
      <c r="F21" s="118"/>
      <c r="G21" s="118"/>
      <c r="H21" s="118"/>
      <c r="I21" s="325"/>
      <c r="J21" s="119"/>
      <c r="K21" s="119"/>
      <c r="L21" s="119"/>
      <c r="M21" s="326"/>
      <c r="N21" s="352"/>
      <c r="O21" s="352"/>
      <c r="P21" s="352"/>
      <c r="Q21" s="328"/>
      <c r="R21" s="4"/>
      <c r="S21" s="4"/>
      <c r="T21" s="4"/>
      <c r="U21" s="4"/>
      <c r="V21" s="4"/>
      <c r="W21" s="4"/>
      <c r="X21" s="4"/>
      <c r="Y21" s="4"/>
      <c r="Z21" s="4"/>
      <c r="AA21" s="4"/>
      <c r="AB21" s="4"/>
      <c r="AC21" s="4"/>
      <c r="AD21" s="4"/>
      <c r="AE21" s="4"/>
      <c r="AF21" s="4"/>
      <c r="AG21" s="4"/>
      <c r="AH21" s="4"/>
      <c r="AI21" s="4"/>
      <c r="AJ21" s="4"/>
      <c r="AK21" s="4"/>
      <c r="AL21" s="4"/>
    </row>
    <row r="22">
      <c r="A22" s="19" t="s">
        <v>15</v>
      </c>
      <c r="B22" s="27">
        <f t="shared" ref="B22:E22" si="18">B20/B21</f>
        <v>56.36029412</v>
      </c>
      <c r="C22" s="27">
        <f t="shared" si="18"/>
        <v>55.52553191</v>
      </c>
      <c r="D22" s="27">
        <f t="shared" si="18"/>
        <v>51.66543847</v>
      </c>
      <c r="E22" s="27">
        <f t="shared" si="18"/>
        <v>51.39666955</v>
      </c>
      <c r="F22" s="118"/>
      <c r="G22" s="118"/>
      <c r="H22" s="118"/>
      <c r="I22" s="325"/>
      <c r="J22" s="119"/>
      <c r="K22" s="119"/>
      <c r="L22" s="119"/>
      <c r="M22" s="326"/>
      <c r="N22" s="352"/>
      <c r="O22" s="352"/>
      <c r="P22" s="352"/>
      <c r="Q22" s="328"/>
      <c r="R22" s="4"/>
      <c r="S22" s="4"/>
      <c r="T22" s="4"/>
      <c r="U22" s="4"/>
      <c r="V22" s="4"/>
      <c r="W22" s="4"/>
      <c r="X22" s="4"/>
      <c r="Y22" s="4"/>
      <c r="Z22" s="4"/>
      <c r="AA22" s="4"/>
      <c r="AB22" s="4"/>
      <c r="AC22" s="4"/>
      <c r="AD22" s="4"/>
      <c r="AE22" s="4"/>
      <c r="AF22" s="4"/>
      <c r="AG22" s="4"/>
      <c r="AH22" s="4"/>
      <c r="AI22" s="4"/>
      <c r="AJ22" s="4"/>
      <c r="AK22" s="4"/>
      <c r="AL22" s="4"/>
    </row>
    <row r="23">
      <c r="A23" s="21" t="s">
        <v>77</v>
      </c>
      <c r="B23" s="23"/>
      <c r="C23" s="22">
        <f t="shared" ref="C23:H23" si="19">C3/5*50</f>
        <v>94400</v>
      </c>
      <c r="D23" s="22">
        <f t="shared" si="19"/>
        <v>364550</v>
      </c>
      <c r="E23" s="22">
        <f t="shared" si="19"/>
        <v>414400</v>
      </c>
      <c r="F23" s="110">
        <f t="shared" si="19"/>
        <v>728550</v>
      </c>
      <c r="G23" s="110">
        <f t="shared" si="19"/>
        <v>764980</v>
      </c>
      <c r="H23" s="110">
        <f t="shared" si="19"/>
        <v>1084980</v>
      </c>
      <c r="I23" s="365">
        <f>108497.75/5*50+6000*100</f>
        <v>1684977.5</v>
      </c>
      <c r="J23" s="111">
        <f t="shared" ref="J23:L23" si="20">J3/5*50</f>
        <v>728550</v>
      </c>
      <c r="K23" s="111">
        <f t="shared" si="20"/>
        <v>764980</v>
      </c>
      <c r="L23" s="111">
        <f t="shared" si="20"/>
        <v>1084980</v>
      </c>
      <c r="M23" s="366">
        <f>108497.75/5*50+6000*100</f>
        <v>1684977.5</v>
      </c>
      <c r="N23" s="355">
        <f t="shared" ref="N23:P23" si="21">N3/5*50</f>
        <v>728550</v>
      </c>
      <c r="O23" s="355">
        <f t="shared" si="21"/>
        <v>764980</v>
      </c>
      <c r="P23" s="355">
        <f t="shared" si="21"/>
        <v>1084980</v>
      </c>
      <c r="Q23" s="367">
        <f>108497.75/5*50+6000*100</f>
        <v>1684977.5</v>
      </c>
      <c r="R23" s="23"/>
      <c r="S23" s="23"/>
      <c r="T23" s="23"/>
      <c r="U23" s="23"/>
      <c r="V23" s="23"/>
      <c r="W23" s="23"/>
      <c r="X23" s="23"/>
      <c r="Y23" s="23"/>
      <c r="Z23" s="23"/>
      <c r="AA23" s="23"/>
      <c r="AB23" s="23"/>
      <c r="AC23" s="23"/>
      <c r="AD23" s="23"/>
      <c r="AE23" s="23"/>
      <c r="AF23" s="23"/>
      <c r="AG23" s="23"/>
      <c r="AH23" s="23"/>
      <c r="AI23" s="23"/>
      <c r="AJ23" s="23"/>
      <c r="AK23" s="23"/>
      <c r="AL23" s="23"/>
    </row>
    <row r="24">
      <c r="A24" s="24" t="s">
        <v>16</v>
      </c>
      <c r="B24" s="4"/>
      <c r="C24" s="35"/>
      <c r="D24" s="35"/>
      <c r="E24" s="35"/>
      <c r="F24" s="118"/>
      <c r="G24" s="118"/>
      <c r="H24" s="118"/>
      <c r="I24" s="325"/>
      <c r="J24" s="119"/>
      <c r="K24" s="119"/>
      <c r="L24" s="119"/>
      <c r="M24" s="326"/>
      <c r="N24" s="352"/>
      <c r="O24" s="352"/>
      <c r="P24" s="352"/>
      <c r="Q24" s="328"/>
      <c r="R24" s="4"/>
      <c r="S24" s="4"/>
      <c r="T24" s="4"/>
      <c r="U24" s="4"/>
      <c r="V24" s="4"/>
      <c r="W24" s="4"/>
      <c r="X24" s="4"/>
      <c r="Y24" s="4"/>
      <c r="Z24" s="4"/>
      <c r="AA24" s="4"/>
      <c r="AB24" s="4"/>
      <c r="AC24" s="4"/>
      <c r="AD24" s="4"/>
      <c r="AE24" s="4"/>
      <c r="AF24" s="4"/>
      <c r="AG24" s="4"/>
      <c r="AH24" s="4"/>
      <c r="AI24" s="4"/>
      <c r="AJ24" s="4"/>
      <c r="AK24" s="4"/>
      <c r="AL24" s="4"/>
    </row>
    <row r="25">
      <c r="A25" s="19" t="s">
        <v>17</v>
      </c>
      <c r="B25" s="131">
        <v>68985.0</v>
      </c>
      <c r="C25" s="131">
        <v>102795.0</v>
      </c>
      <c r="D25" s="131">
        <v>375450.0</v>
      </c>
      <c r="E25" s="197">
        <v>411305.0</v>
      </c>
      <c r="F25" s="372">
        <f t="shared" ref="F25:Q25" si="22">F23</f>
        <v>728550</v>
      </c>
      <c r="G25" s="372">
        <f t="shared" si="22"/>
        <v>764980</v>
      </c>
      <c r="H25" s="372">
        <f t="shared" si="22"/>
        <v>1084980</v>
      </c>
      <c r="I25" s="373">
        <f t="shared" si="22"/>
        <v>1684977.5</v>
      </c>
      <c r="J25" s="273">
        <f t="shared" si="22"/>
        <v>728550</v>
      </c>
      <c r="K25" s="273">
        <f t="shared" si="22"/>
        <v>764980</v>
      </c>
      <c r="L25" s="273">
        <f t="shared" si="22"/>
        <v>1084980</v>
      </c>
      <c r="M25" s="374">
        <f t="shared" si="22"/>
        <v>1684977.5</v>
      </c>
      <c r="N25" s="375">
        <f t="shared" si="22"/>
        <v>728550</v>
      </c>
      <c r="O25" s="375">
        <f t="shared" si="22"/>
        <v>764980</v>
      </c>
      <c r="P25" s="375">
        <f t="shared" si="22"/>
        <v>1084980</v>
      </c>
      <c r="Q25" s="376">
        <f t="shared" si="22"/>
        <v>1684977.5</v>
      </c>
      <c r="R25" s="309"/>
      <c r="S25" s="4"/>
      <c r="T25" s="4"/>
      <c r="U25" s="4"/>
      <c r="V25" s="4"/>
      <c r="W25" s="4"/>
      <c r="X25" s="4"/>
      <c r="Y25" s="4"/>
      <c r="Z25" s="4"/>
      <c r="AA25" s="4"/>
      <c r="AB25" s="4"/>
      <c r="AC25" s="4"/>
      <c r="AD25" s="4"/>
      <c r="AE25" s="4"/>
      <c r="AF25" s="4"/>
      <c r="AG25" s="4"/>
      <c r="AH25" s="4"/>
      <c r="AI25" s="4"/>
      <c r="AJ25" s="4"/>
      <c r="AK25" s="4"/>
      <c r="AL25" s="4"/>
    </row>
    <row r="26">
      <c r="A26" s="26" t="s">
        <v>18</v>
      </c>
      <c r="B26" s="4"/>
      <c r="C26" s="131">
        <v>27690.0</v>
      </c>
      <c r="D26" s="131">
        <v>35130.0</v>
      </c>
      <c r="E26" s="197">
        <v>92385.0</v>
      </c>
      <c r="F26" s="372">
        <f t="shared" ref="F26:H26" si="23">E25*F49</f>
        <v>101207.6506</v>
      </c>
      <c r="G26" s="372">
        <f t="shared" si="23"/>
        <v>197197.4988</v>
      </c>
      <c r="H26" s="372">
        <f t="shared" si="23"/>
        <v>207058.0504</v>
      </c>
      <c r="I26" s="373">
        <f t="shared" ref="I26:I29" si="27">G25*I49</f>
        <v>174991.0718</v>
      </c>
      <c r="J26" s="273">
        <f t="shared" ref="J26:J29" si="28">E25*J49</f>
        <v>101207.6506</v>
      </c>
      <c r="K26" s="273">
        <f t="shared" ref="K26:L26" si="24">J25*K49</f>
        <v>197197.4988</v>
      </c>
      <c r="L26" s="273">
        <f t="shared" si="24"/>
        <v>207058.0504</v>
      </c>
      <c r="M26" s="374">
        <f t="shared" ref="M26:M29" si="30">K25*M49</f>
        <v>174991.0718</v>
      </c>
      <c r="N26" s="375">
        <f t="shared" ref="N26:N29" si="31">E25*N49</f>
        <v>101207.6506</v>
      </c>
      <c r="O26" s="375">
        <f t="shared" ref="O26:P26" si="25">N25*O49</f>
        <v>197197.4988</v>
      </c>
      <c r="P26" s="375">
        <f t="shared" si="25"/>
        <v>207058.0504</v>
      </c>
      <c r="Q26" s="376">
        <f t="shared" ref="Q26:Q29" si="33">O25*Q49</f>
        <v>174991.0718</v>
      </c>
      <c r="R26" s="452"/>
      <c r="S26" s="4"/>
      <c r="T26" s="4"/>
      <c r="U26" s="4"/>
      <c r="V26" s="4"/>
      <c r="W26" s="4"/>
      <c r="X26" s="4"/>
      <c r="Y26" s="4"/>
      <c r="Z26" s="4"/>
      <c r="AA26" s="4"/>
      <c r="AB26" s="4"/>
      <c r="AC26" s="4"/>
      <c r="AD26" s="4"/>
      <c r="AE26" s="4"/>
      <c r="AF26" s="4"/>
      <c r="AG26" s="4"/>
      <c r="AH26" s="4"/>
      <c r="AI26" s="4"/>
      <c r="AJ26" s="4"/>
      <c r="AK26" s="4"/>
      <c r="AL26" s="4"/>
    </row>
    <row r="27">
      <c r="A27" s="19" t="s">
        <v>19</v>
      </c>
      <c r="B27" s="4"/>
      <c r="C27" s="4"/>
      <c r="D27" s="131">
        <v>10080.0</v>
      </c>
      <c r="E27" s="197">
        <v>21810.0</v>
      </c>
      <c r="F27" s="372">
        <f t="shared" ref="F27:H27" si="26">E26*F50</f>
        <v>45493.4794</v>
      </c>
      <c r="G27" s="372">
        <f t="shared" si="26"/>
        <v>49838.04913</v>
      </c>
      <c r="H27" s="372">
        <f t="shared" si="26"/>
        <v>106817.3446</v>
      </c>
      <c r="I27" s="373">
        <f t="shared" si="27"/>
        <v>102514.9845</v>
      </c>
      <c r="J27" s="273">
        <f t="shared" si="28"/>
        <v>36954</v>
      </c>
      <c r="K27" s="273">
        <f t="shared" ref="K27:L27" si="29">J26*K50</f>
        <v>40483.06025</v>
      </c>
      <c r="L27" s="273">
        <f t="shared" si="29"/>
        <v>86766.89947</v>
      </c>
      <c r="M27" s="374">
        <f t="shared" si="30"/>
        <v>86807.59604</v>
      </c>
      <c r="N27" s="375">
        <f t="shared" si="31"/>
        <v>33630.94258</v>
      </c>
      <c r="O27" s="375">
        <f t="shared" ref="O27:P27" si="32">N26*O50</f>
        <v>36842.65505</v>
      </c>
      <c r="P27" s="375">
        <f t="shared" si="32"/>
        <v>78964.45889</v>
      </c>
      <c r="Q27" s="376">
        <f t="shared" si="33"/>
        <v>80695.21479</v>
      </c>
      <c r="R27" s="309"/>
      <c r="S27" s="4"/>
      <c r="T27" s="4"/>
      <c r="U27" s="4"/>
      <c r="V27" s="4"/>
      <c r="W27" s="4"/>
      <c r="X27" s="4"/>
      <c r="Y27" s="4"/>
      <c r="Z27" s="4"/>
      <c r="AA27" s="4"/>
      <c r="AB27" s="4"/>
      <c r="AC27" s="4"/>
      <c r="AD27" s="4"/>
      <c r="AE27" s="4"/>
      <c r="AF27" s="4"/>
      <c r="AG27" s="4"/>
      <c r="AH27" s="4"/>
      <c r="AI27" s="4"/>
      <c r="AJ27" s="4"/>
      <c r="AK27" s="4"/>
      <c r="AL27" s="4"/>
    </row>
    <row r="28">
      <c r="A28" s="19" t="s">
        <v>20</v>
      </c>
      <c r="B28" s="4"/>
      <c r="C28" s="4"/>
      <c r="D28" s="4"/>
      <c r="E28" s="197">
        <v>8460.0</v>
      </c>
      <c r="F28" s="372">
        <f t="shared" ref="F28:H28" si="34">E27*F51</f>
        <v>18304.82143</v>
      </c>
      <c r="G28" s="372">
        <f t="shared" si="34"/>
        <v>34363.82462</v>
      </c>
      <c r="H28" s="372">
        <f t="shared" si="34"/>
        <v>37645.5264</v>
      </c>
      <c r="I28" s="373">
        <f t="shared" si="27"/>
        <v>37840.39342</v>
      </c>
      <c r="J28" s="273">
        <f t="shared" si="28"/>
        <v>18304.82143</v>
      </c>
      <c r="K28" s="273">
        <f t="shared" ref="K28:L28" si="35">J27*K51</f>
        <v>27913.46786</v>
      </c>
      <c r="L28" s="273">
        <f t="shared" si="35"/>
        <v>30579.16872</v>
      </c>
      <c r="M28" s="374">
        <f t="shared" si="30"/>
        <v>30737.4577</v>
      </c>
      <c r="N28" s="375">
        <f t="shared" si="31"/>
        <v>18304.82143</v>
      </c>
      <c r="O28" s="375">
        <f t="shared" ref="O28:P28" si="36">N27*O51</f>
        <v>25403.3727</v>
      </c>
      <c r="P28" s="375">
        <f t="shared" si="36"/>
        <v>27829.36265</v>
      </c>
      <c r="Q28" s="376">
        <f t="shared" si="33"/>
        <v>27973.41762</v>
      </c>
      <c r="R28" s="309"/>
      <c r="S28" s="4"/>
      <c r="T28" s="4"/>
      <c r="U28" s="4"/>
      <c r="V28" s="4"/>
      <c r="W28" s="4"/>
      <c r="X28" s="4"/>
      <c r="Y28" s="4"/>
      <c r="Z28" s="4"/>
      <c r="AA28" s="4"/>
      <c r="AB28" s="4"/>
      <c r="AC28" s="4"/>
      <c r="AD28" s="4"/>
      <c r="AE28" s="4"/>
      <c r="AF28" s="4"/>
      <c r="AG28" s="4"/>
      <c r="AH28" s="4"/>
      <c r="AI28" s="4"/>
      <c r="AJ28" s="4"/>
      <c r="AK28" s="4"/>
      <c r="AL28" s="4"/>
    </row>
    <row r="29">
      <c r="A29" s="19" t="s">
        <v>21</v>
      </c>
      <c r="B29" s="4"/>
      <c r="C29" s="4"/>
      <c r="D29" s="4"/>
      <c r="E29" s="8"/>
      <c r="F29" s="372">
        <f t="shared" ref="F29:H29" si="37">E28*F52</f>
        <v>6768</v>
      </c>
      <c r="G29" s="372">
        <f t="shared" si="37"/>
        <v>14643.85714</v>
      </c>
      <c r="H29" s="372">
        <f t="shared" si="37"/>
        <v>27491.0597</v>
      </c>
      <c r="I29" s="373">
        <f t="shared" si="27"/>
        <v>27753.67653</v>
      </c>
      <c r="J29" s="273">
        <f t="shared" si="28"/>
        <v>6768</v>
      </c>
      <c r="K29" s="273">
        <f t="shared" ref="K29:L29" si="38">J28*K52</f>
        <v>14643.85714</v>
      </c>
      <c r="L29" s="273">
        <f t="shared" si="38"/>
        <v>22330.77429</v>
      </c>
      <c r="M29" s="374">
        <f t="shared" si="30"/>
        <v>22544.0959</v>
      </c>
      <c r="N29" s="375">
        <f t="shared" si="31"/>
        <v>6768</v>
      </c>
      <c r="O29" s="375">
        <f t="shared" ref="O29:P29" si="39">N28*O52</f>
        <v>14643.85714</v>
      </c>
      <c r="P29" s="375">
        <f t="shared" si="39"/>
        <v>20322.69816</v>
      </c>
      <c r="Q29" s="376">
        <f t="shared" si="33"/>
        <v>20516.83701</v>
      </c>
      <c r="R29" s="5"/>
      <c r="S29" s="4"/>
      <c r="T29" s="4"/>
      <c r="U29" s="4"/>
      <c r="V29" s="4"/>
      <c r="W29" s="4"/>
      <c r="X29" s="4"/>
      <c r="Y29" s="4"/>
      <c r="Z29" s="4"/>
      <c r="AA29" s="4"/>
      <c r="AB29" s="4"/>
      <c r="AC29" s="4"/>
      <c r="AD29" s="4"/>
      <c r="AE29" s="4"/>
      <c r="AF29" s="4"/>
      <c r="AG29" s="4"/>
      <c r="AH29" s="4"/>
      <c r="AI29" s="4"/>
      <c r="AJ29" s="4"/>
      <c r="AK29" s="4"/>
      <c r="AL29" s="4"/>
    </row>
    <row r="30">
      <c r="A30" s="19" t="s">
        <v>22</v>
      </c>
      <c r="B30" s="4"/>
      <c r="C30" s="131">
        <v>41445.0</v>
      </c>
      <c r="D30" s="131">
        <v>83865.0</v>
      </c>
      <c r="E30" s="197">
        <v>307800.0</v>
      </c>
      <c r="F30" s="118"/>
      <c r="G30" s="118"/>
      <c r="H30" s="118"/>
      <c r="I30" s="325"/>
      <c r="J30" s="119"/>
      <c r="K30" s="119"/>
      <c r="L30" s="119"/>
      <c r="M30" s="326"/>
      <c r="N30" s="352"/>
      <c r="O30" s="352"/>
      <c r="P30" s="352"/>
      <c r="Q30" s="328"/>
      <c r="R30" s="4"/>
      <c r="S30" s="4"/>
      <c r="T30" s="4"/>
      <c r="U30" s="4"/>
      <c r="V30" s="4"/>
      <c r="W30" s="4"/>
      <c r="X30" s="4"/>
      <c r="Y30" s="4"/>
      <c r="Z30" s="4"/>
      <c r="AA30" s="4"/>
      <c r="AB30" s="4"/>
      <c r="AC30" s="4"/>
      <c r="AD30" s="4"/>
      <c r="AE30" s="4"/>
      <c r="AF30" s="4"/>
      <c r="AG30" s="4"/>
      <c r="AH30" s="4"/>
      <c r="AI30" s="4"/>
      <c r="AJ30" s="4"/>
      <c r="AK30" s="4"/>
      <c r="AL30" s="4"/>
    </row>
    <row r="31">
      <c r="A31" s="21" t="s">
        <v>190</v>
      </c>
      <c r="B31" s="23"/>
      <c r="C31" s="23"/>
      <c r="D31" s="23"/>
      <c r="E31" s="23"/>
      <c r="F31" s="110">
        <f t="shared" ref="F31:Q31" si="40">F29</f>
        <v>6768</v>
      </c>
      <c r="G31" s="110">
        <f t="shared" si="40"/>
        <v>14643.85714</v>
      </c>
      <c r="H31" s="110">
        <f t="shared" si="40"/>
        <v>27491.0597</v>
      </c>
      <c r="I31" s="365">
        <f t="shared" si="40"/>
        <v>27753.67653</v>
      </c>
      <c r="J31" s="111">
        <f t="shared" si="40"/>
        <v>6768</v>
      </c>
      <c r="K31" s="111">
        <f t="shared" si="40"/>
        <v>14643.85714</v>
      </c>
      <c r="L31" s="111">
        <f t="shared" si="40"/>
        <v>22330.77429</v>
      </c>
      <c r="M31" s="366">
        <f t="shared" si="40"/>
        <v>22544.0959</v>
      </c>
      <c r="N31" s="355">
        <f t="shared" si="40"/>
        <v>6768</v>
      </c>
      <c r="O31" s="355">
        <f t="shared" si="40"/>
        <v>14643.85714</v>
      </c>
      <c r="P31" s="355">
        <f t="shared" si="40"/>
        <v>20322.69816</v>
      </c>
      <c r="Q31" s="367">
        <f t="shared" si="40"/>
        <v>20516.83701</v>
      </c>
      <c r="R31" s="23"/>
      <c r="S31" s="23"/>
      <c r="T31" s="23"/>
      <c r="U31" s="23"/>
      <c r="V31" s="23"/>
      <c r="W31" s="23"/>
      <c r="X31" s="23"/>
      <c r="Y31" s="23"/>
      <c r="Z31" s="23"/>
      <c r="AA31" s="23"/>
      <c r="AB31" s="23"/>
      <c r="AC31" s="23"/>
      <c r="AD31" s="23"/>
      <c r="AE31" s="23"/>
      <c r="AF31" s="23"/>
      <c r="AG31" s="23"/>
      <c r="AH31" s="23"/>
      <c r="AI31" s="23"/>
      <c r="AJ31" s="23"/>
      <c r="AK31" s="23"/>
      <c r="AL31" s="23"/>
    </row>
    <row r="32">
      <c r="A32" s="285" t="s">
        <v>25</v>
      </c>
      <c r="B32" s="4"/>
      <c r="C32" s="4"/>
      <c r="D32" s="4"/>
      <c r="E32" s="4"/>
      <c r="F32" s="118"/>
      <c r="G32" s="118"/>
      <c r="H32" s="118"/>
      <c r="I32" s="325"/>
      <c r="J32" s="119"/>
      <c r="K32" s="119"/>
      <c r="L32" s="119"/>
      <c r="M32" s="326"/>
      <c r="N32" s="352"/>
      <c r="O32" s="352"/>
      <c r="P32" s="352"/>
      <c r="Q32" s="328"/>
      <c r="R32" s="4"/>
      <c r="S32" s="4"/>
      <c r="T32" s="4"/>
      <c r="U32" s="4"/>
      <c r="V32" s="4"/>
      <c r="W32" s="4"/>
      <c r="X32" s="4"/>
      <c r="Y32" s="4"/>
      <c r="Z32" s="4"/>
      <c r="AA32" s="4"/>
      <c r="AB32" s="4"/>
      <c r="AC32" s="4"/>
      <c r="AD32" s="4"/>
      <c r="AE32" s="4"/>
      <c r="AF32" s="4"/>
      <c r="AG32" s="4"/>
      <c r="AH32" s="4"/>
      <c r="AI32" s="4"/>
      <c r="AJ32" s="4"/>
      <c r="AK32" s="4"/>
      <c r="AL32" s="4"/>
    </row>
    <row r="33">
      <c r="A33" s="19" t="s">
        <v>17</v>
      </c>
      <c r="B33" s="80">
        <v>1224.0</v>
      </c>
      <c r="C33" s="80">
        <v>1874.0</v>
      </c>
      <c r="D33" s="80">
        <v>7346.0</v>
      </c>
      <c r="E33" s="206">
        <v>8093.0</v>
      </c>
      <c r="F33" s="118"/>
      <c r="G33" s="118"/>
      <c r="H33" s="118"/>
      <c r="I33" s="325"/>
      <c r="J33" s="119"/>
      <c r="K33" s="119"/>
      <c r="L33" s="119"/>
      <c r="M33" s="326"/>
      <c r="N33" s="352"/>
      <c r="O33" s="352"/>
      <c r="P33" s="352"/>
      <c r="Q33" s="328"/>
      <c r="R33" s="4"/>
      <c r="S33" s="4"/>
      <c r="T33" s="4"/>
      <c r="U33" s="4"/>
      <c r="V33" s="4"/>
      <c r="W33" s="4"/>
      <c r="X33" s="4"/>
      <c r="Y33" s="4"/>
      <c r="Z33" s="4"/>
      <c r="AA33" s="4"/>
      <c r="AB33" s="4"/>
      <c r="AC33" s="4"/>
      <c r="AD33" s="4"/>
      <c r="AE33" s="4"/>
      <c r="AF33" s="4"/>
      <c r="AG33" s="4"/>
      <c r="AH33" s="4"/>
      <c r="AI33" s="4"/>
      <c r="AJ33" s="4"/>
      <c r="AK33" s="4"/>
      <c r="AL33" s="4"/>
    </row>
    <row r="34">
      <c r="A34" s="26" t="s">
        <v>18</v>
      </c>
      <c r="B34" s="4"/>
      <c r="C34" s="19">
        <v>476.0</v>
      </c>
      <c r="D34" s="19">
        <v>628.0</v>
      </c>
      <c r="E34" s="206">
        <v>1776.0</v>
      </c>
      <c r="F34" s="118"/>
      <c r="G34" s="118"/>
      <c r="H34" s="118"/>
      <c r="I34" s="325"/>
      <c r="J34" s="119"/>
      <c r="K34" s="119"/>
      <c r="L34" s="119"/>
      <c r="M34" s="326"/>
      <c r="N34" s="352"/>
      <c r="O34" s="352"/>
      <c r="P34" s="352"/>
      <c r="Q34" s="328"/>
      <c r="R34" s="19"/>
      <c r="S34" s="19"/>
      <c r="T34" s="4"/>
      <c r="U34" s="4"/>
      <c r="V34" s="4"/>
      <c r="W34" s="4"/>
      <c r="X34" s="4"/>
      <c r="Y34" s="4"/>
      <c r="Z34" s="4"/>
      <c r="AA34" s="4"/>
      <c r="AB34" s="4"/>
      <c r="AC34" s="4"/>
      <c r="AD34" s="4"/>
      <c r="AE34" s="4"/>
      <c r="AF34" s="4"/>
      <c r="AG34" s="4"/>
      <c r="AH34" s="4"/>
      <c r="AI34" s="4"/>
      <c r="AJ34" s="4"/>
      <c r="AK34" s="4"/>
      <c r="AL34" s="4"/>
    </row>
    <row r="35">
      <c r="A35" s="19" t="s">
        <v>19</v>
      </c>
      <c r="B35" s="4"/>
      <c r="C35" s="4"/>
      <c r="D35" s="19">
        <v>168.0</v>
      </c>
      <c r="E35" s="5">
        <v>382.0</v>
      </c>
      <c r="F35" s="388"/>
      <c r="G35" s="388"/>
      <c r="H35" s="388"/>
      <c r="I35" s="389"/>
      <c r="J35" s="234"/>
      <c r="K35" s="234"/>
      <c r="L35" s="234"/>
      <c r="M35" s="390"/>
      <c r="N35" s="391"/>
      <c r="O35" s="391"/>
      <c r="P35" s="391"/>
      <c r="Q35" s="392"/>
      <c r="R35" s="35"/>
      <c r="S35" s="35"/>
      <c r="T35" s="4"/>
      <c r="U35" s="4"/>
      <c r="V35" s="4"/>
      <c r="W35" s="4"/>
      <c r="X35" s="4"/>
      <c r="Y35" s="4"/>
      <c r="Z35" s="4"/>
      <c r="AA35" s="4"/>
      <c r="AB35" s="4"/>
      <c r="AC35" s="4"/>
      <c r="AD35" s="4"/>
      <c r="AE35" s="4"/>
      <c r="AF35" s="4"/>
      <c r="AG35" s="4"/>
      <c r="AH35" s="4"/>
      <c r="AI35" s="4"/>
      <c r="AJ35" s="4"/>
      <c r="AK35" s="4"/>
      <c r="AL35" s="4"/>
    </row>
    <row r="36">
      <c r="A36" s="19" t="s">
        <v>20</v>
      </c>
      <c r="B36" s="4"/>
      <c r="C36" s="4"/>
      <c r="D36" s="4"/>
      <c r="E36" s="5">
        <v>138.0</v>
      </c>
      <c r="F36" s="118"/>
      <c r="G36" s="118"/>
      <c r="H36" s="118"/>
      <c r="I36" s="325"/>
      <c r="J36" s="119"/>
      <c r="K36" s="119"/>
      <c r="L36" s="119"/>
      <c r="M36" s="326"/>
      <c r="N36" s="352"/>
      <c r="O36" s="352"/>
      <c r="P36" s="352"/>
      <c r="Q36" s="328"/>
      <c r="R36" s="4"/>
      <c r="S36" s="4"/>
      <c r="T36" s="4"/>
      <c r="U36" s="4"/>
      <c r="V36" s="4"/>
      <c r="W36" s="4"/>
      <c r="X36" s="4"/>
      <c r="Y36" s="4"/>
      <c r="Z36" s="4"/>
      <c r="AA36" s="4"/>
      <c r="AB36" s="4"/>
      <c r="AC36" s="4"/>
      <c r="AD36" s="4"/>
      <c r="AE36" s="4"/>
      <c r="AF36" s="4"/>
      <c r="AG36" s="4"/>
      <c r="AH36" s="4"/>
      <c r="AI36" s="4"/>
      <c r="AJ36" s="4"/>
      <c r="AK36" s="4"/>
      <c r="AL36" s="4"/>
    </row>
    <row r="37">
      <c r="A37" s="19" t="s">
        <v>21</v>
      </c>
      <c r="B37" s="4"/>
      <c r="C37" s="4"/>
      <c r="D37" s="4"/>
      <c r="E37" s="8"/>
      <c r="F37" s="118"/>
      <c r="G37" s="118"/>
      <c r="H37" s="118"/>
      <c r="I37" s="325"/>
      <c r="J37" s="119"/>
      <c r="K37" s="119"/>
      <c r="L37" s="119"/>
      <c r="M37" s="326"/>
      <c r="N37" s="352"/>
      <c r="O37" s="352"/>
      <c r="P37" s="352"/>
      <c r="Q37" s="328"/>
      <c r="R37" s="4"/>
      <c r="S37" s="4"/>
      <c r="T37" s="4"/>
      <c r="U37" s="4"/>
      <c r="V37" s="4"/>
      <c r="W37" s="4"/>
      <c r="X37" s="4"/>
      <c r="Y37" s="4"/>
      <c r="Z37" s="4"/>
      <c r="AA37" s="4"/>
      <c r="AB37" s="4"/>
      <c r="AC37" s="4"/>
      <c r="AD37" s="4"/>
      <c r="AE37" s="4"/>
      <c r="AF37" s="4"/>
      <c r="AG37" s="4"/>
      <c r="AH37" s="4"/>
      <c r="AI37" s="4"/>
      <c r="AJ37" s="4"/>
      <c r="AK37" s="4"/>
      <c r="AL37" s="4"/>
    </row>
    <row r="38">
      <c r="A38" s="19" t="s">
        <v>22</v>
      </c>
      <c r="B38" s="4"/>
      <c r="C38" s="19">
        <v>750.0</v>
      </c>
      <c r="D38" s="80">
        <v>1525.0</v>
      </c>
      <c r="E38" s="206">
        <v>6041.0</v>
      </c>
      <c r="F38" s="118"/>
      <c r="G38" s="118"/>
      <c r="H38" s="118"/>
      <c r="I38" s="325"/>
      <c r="J38" s="119"/>
      <c r="K38" s="119"/>
      <c r="L38" s="119"/>
      <c r="M38" s="326"/>
      <c r="N38" s="352"/>
      <c r="O38" s="352"/>
      <c r="P38" s="352"/>
      <c r="Q38" s="328"/>
      <c r="R38" s="4"/>
      <c r="S38" s="4"/>
      <c r="T38" s="4"/>
      <c r="U38" s="4"/>
      <c r="V38" s="4"/>
      <c r="W38" s="4"/>
      <c r="X38" s="4"/>
      <c r="Y38" s="4"/>
      <c r="Z38" s="4"/>
      <c r="AA38" s="4"/>
      <c r="AB38" s="4"/>
      <c r="AC38" s="4"/>
      <c r="AD38" s="4"/>
      <c r="AE38" s="4"/>
      <c r="AF38" s="4"/>
      <c r="AG38" s="4"/>
      <c r="AH38" s="4"/>
      <c r="AI38" s="4"/>
      <c r="AJ38" s="4"/>
      <c r="AK38" s="4"/>
      <c r="AL38" s="4"/>
    </row>
    <row r="39">
      <c r="A39" s="21" t="s">
        <v>190</v>
      </c>
      <c r="B39" s="23"/>
      <c r="C39" s="23"/>
      <c r="D39" s="23"/>
      <c r="E39" s="23"/>
      <c r="F39" s="155"/>
      <c r="G39" s="155"/>
      <c r="H39" s="155"/>
      <c r="I39" s="353"/>
      <c r="J39" s="154"/>
      <c r="K39" s="154"/>
      <c r="L39" s="154"/>
      <c r="M39" s="354"/>
      <c r="N39" s="386"/>
      <c r="O39" s="386"/>
      <c r="P39" s="386"/>
      <c r="Q39" s="356"/>
      <c r="R39" s="23"/>
      <c r="S39" s="23"/>
      <c r="T39" s="23"/>
      <c r="U39" s="23"/>
      <c r="V39" s="23"/>
      <c r="W39" s="23"/>
      <c r="X39" s="23"/>
      <c r="Y39" s="23"/>
      <c r="Z39" s="23"/>
      <c r="AA39" s="23"/>
      <c r="AB39" s="23"/>
      <c r="AC39" s="23"/>
      <c r="AD39" s="23"/>
      <c r="AE39" s="23"/>
      <c r="AF39" s="23"/>
      <c r="AG39" s="23"/>
      <c r="AH39" s="23"/>
      <c r="AI39" s="23"/>
      <c r="AJ39" s="23"/>
      <c r="AK39" s="23"/>
      <c r="AL39" s="23"/>
    </row>
    <row r="40">
      <c r="A40" s="1" t="s">
        <v>26</v>
      </c>
      <c r="B40" s="4"/>
      <c r="C40" s="4"/>
      <c r="D40" s="4"/>
      <c r="E40" s="4"/>
      <c r="F40" s="118"/>
      <c r="G40" s="118"/>
      <c r="H40" s="118"/>
      <c r="I40" s="325"/>
      <c r="J40" s="119"/>
      <c r="K40" s="119"/>
      <c r="L40" s="119"/>
      <c r="M40" s="326"/>
      <c r="N40" s="352"/>
      <c r="O40" s="352"/>
      <c r="P40" s="352"/>
      <c r="Q40" s="328"/>
      <c r="R40" s="4"/>
      <c r="S40" s="4"/>
      <c r="T40" s="4"/>
      <c r="U40" s="4"/>
      <c r="V40" s="4"/>
      <c r="W40" s="4"/>
      <c r="X40" s="4"/>
      <c r="Y40" s="4"/>
      <c r="Z40" s="4"/>
      <c r="AA40" s="4"/>
      <c r="AB40" s="4"/>
      <c r="AC40" s="4"/>
      <c r="AD40" s="4"/>
      <c r="AE40" s="4"/>
      <c r="AF40" s="4"/>
      <c r="AG40" s="4"/>
      <c r="AH40" s="4"/>
      <c r="AI40" s="4"/>
      <c r="AJ40" s="4"/>
      <c r="AK40" s="4"/>
      <c r="AL40" s="4"/>
    </row>
    <row r="41">
      <c r="A41" s="19" t="s">
        <v>27</v>
      </c>
      <c r="B41" s="131">
        <v>68985.0</v>
      </c>
      <c r="C41" s="131">
        <v>102945.0</v>
      </c>
      <c r="D41" s="131">
        <v>374040.0</v>
      </c>
      <c r="E41" s="131">
        <v>421100.0</v>
      </c>
      <c r="F41" s="118"/>
      <c r="G41" s="118"/>
      <c r="H41" s="118"/>
      <c r="I41" s="325"/>
      <c r="J41" s="119"/>
      <c r="K41" s="119"/>
      <c r="L41" s="119"/>
      <c r="M41" s="326"/>
      <c r="N41" s="352"/>
      <c r="O41" s="352"/>
      <c r="P41" s="352"/>
      <c r="Q41" s="328"/>
      <c r="R41" s="4"/>
      <c r="S41" s="4"/>
      <c r="T41" s="4"/>
      <c r="U41" s="4"/>
      <c r="V41" s="4"/>
      <c r="W41" s="4"/>
      <c r="X41" s="4"/>
      <c r="Y41" s="4"/>
      <c r="Z41" s="4"/>
      <c r="AA41" s="4"/>
      <c r="AB41" s="4"/>
      <c r="AC41" s="4"/>
      <c r="AD41" s="4"/>
      <c r="AE41" s="4"/>
      <c r="AF41" s="4"/>
      <c r="AG41" s="4"/>
      <c r="AH41" s="4"/>
      <c r="AI41" s="4"/>
      <c r="AJ41" s="4"/>
      <c r="AK41" s="4"/>
      <c r="AL41" s="4"/>
    </row>
    <row r="42">
      <c r="A42" s="19" t="s">
        <v>28</v>
      </c>
      <c r="B42" s="80">
        <v>1224.0</v>
      </c>
      <c r="C42" s="80">
        <v>1876.0</v>
      </c>
      <c r="D42" s="80">
        <v>7317.0</v>
      </c>
      <c r="E42" s="80">
        <v>8288.0</v>
      </c>
      <c r="F42" s="118"/>
      <c r="G42" s="118"/>
      <c r="H42" s="118"/>
      <c r="I42" s="325"/>
      <c r="J42" s="119"/>
      <c r="K42" s="119"/>
      <c r="L42" s="119"/>
      <c r="M42" s="326"/>
      <c r="N42" s="352"/>
      <c r="O42" s="352"/>
      <c r="P42" s="352"/>
      <c r="Q42" s="328"/>
      <c r="R42" s="4"/>
      <c r="S42" s="4"/>
      <c r="T42" s="4"/>
      <c r="U42" s="4"/>
      <c r="V42" s="4"/>
      <c r="W42" s="4"/>
      <c r="X42" s="4"/>
      <c r="Y42" s="4"/>
      <c r="Z42" s="4"/>
      <c r="AA42" s="4"/>
      <c r="AB42" s="4"/>
      <c r="AC42" s="4"/>
      <c r="AD42" s="4"/>
      <c r="AE42" s="4"/>
      <c r="AF42" s="4"/>
      <c r="AG42" s="4"/>
      <c r="AH42" s="4"/>
      <c r="AI42" s="4"/>
      <c r="AJ42" s="4"/>
      <c r="AK42" s="4"/>
      <c r="AL42" s="4"/>
    </row>
    <row r="43">
      <c r="A43" s="19" t="s">
        <v>29</v>
      </c>
      <c r="B43" s="27">
        <f t="shared" ref="B43:E43" si="41">B41/B42</f>
        <v>56.36029412</v>
      </c>
      <c r="C43" s="27">
        <f t="shared" si="41"/>
        <v>54.87473348</v>
      </c>
      <c r="D43" s="27">
        <f t="shared" si="41"/>
        <v>51.11931119</v>
      </c>
      <c r="E43" s="27">
        <f t="shared" si="41"/>
        <v>50.80839768</v>
      </c>
      <c r="F43" s="118"/>
      <c r="G43" s="118"/>
      <c r="H43" s="118"/>
      <c r="I43" s="325"/>
      <c r="J43" s="119"/>
      <c r="K43" s="119"/>
      <c r="L43" s="119"/>
      <c r="M43" s="326"/>
      <c r="N43" s="352"/>
      <c r="O43" s="352"/>
      <c r="P43" s="352"/>
      <c r="Q43" s="328"/>
      <c r="R43" s="4"/>
      <c r="S43" s="4"/>
      <c r="T43" s="4"/>
      <c r="U43" s="4"/>
      <c r="V43" s="4"/>
      <c r="W43" s="4"/>
      <c r="X43" s="4"/>
      <c r="Y43" s="4"/>
      <c r="Z43" s="4"/>
      <c r="AA43" s="4"/>
      <c r="AB43" s="4"/>
      <c r="AC43" s="4"/>
      <c r="AD43" s="4"/>
      <c r="AE43" s="4"/>
      <c r="AF43" s="4"/>
      <c r="AG43" s="4"/>
      <c r="AH43" s="4"/>
      <c r="AI43" s="4"/>
      <c r="AJ43" s="4"/>
      <c r="AK43" s="4"/>
      <c r="AL43" s="4"/>
    </row>
    <row r="44">
      <c r="A44" s="21" t="s">
        <v>30</v>
      </c>
      <c r="B44" s="23"/>
      <c r="C44" s="23"/>
      <c r="D44" s="23"/>
      <c r="E44" s="23"/>
      <c r="F44" s="155"/>
      <c r="G44" s="155"/>
      <c r="H44" s="155"/>
      <c r="I44" s="353"/>
      <c r="J44" s="154"/>
      <c r="K44" s="154"/>
      <c r="L44" s="154"/>
      <c r="M44" s="354"/>
      <c r="N44" s="386"/>
      <c r="O44" s="386"/>
      <c r="P44" s="386"/>
      <c r="Q44" s="356"/>
      <c r="R44" s="23"/>
      <c r="S44" s="23"/>
      <c r="T44" s="23"/>
      <c r="U44" s="23"/>
      <c r="V44" s="23"/>
      <c r="W44" s="23"/>
      <c r="X44" s="23"/>
      <c r="Y44" s="23"/>
      <c r="Z44" s="23"/>
      <c r="AA44" s="23"/>
      <c r="AB44" s="23"/>
      <c r="AC44" s="23"/>
      <c r="AD44" s="23"/>
      <c r="AE44" s="23"/>
      <c r="AF44" s="23"/>
      <c r="AG44" s="23"/>
      <c r="AH44" s="23"/>
      <c r="AI44" s="23"/>
      <c r="AJ44" s="23"/>
      <c r="AK44" s="23"/>
      <c r="AL44" s="4"/>
    </row>
    <row r="45">
      <c r="A45" s="1" t="s">
        <v>159</v>
      </c>
      <c r="B45" s="4"/>
      <c r="C45" s="4"/>
      <c r="D45" s="4"/>
      <c r="E45" s="4"/>
      <c r="F45" s="118"/>
      <c r="G45" s="118"/>
      <c r="H45" s="118"/>
      <c r="I45" s="325"/>
      <c r="J45" s="119"/>
      <c r="K45" s="119"/>
      <c r="L45" s="119"/>
      <c r="M45" s="326"/>
      <c r="N45" s="352"/>
      <c r="O45" s="352"/>
      <c r="P45" s="352"/>
      <c r="Q45" s="328"/>
      <c r="R45" s="4"/>
      <c r="U45" s="4"/>
      <c r="V45" s="4"/>
      <c r="W45" s="4"/>
      <c r="X45" s="4"/>
      <c r="Y45" s="4"/>
      <c r="Z45" s="4"/>
      <c r="AA45" s="4"/>
      <c r="AB45" s="4"/>
      <c r="AC45" s="4"/>
      <c r="AD45" s="4"/>
      <c r="AE45" s="4"/>
      <c r="AF45" s="4"/>
      <c r="AG45" s="4"/>
      <c r="AH45" s="4"/>
      <c r="AI45" s="4"/>
      <c r="AJ45" s="4"/>
      <c r="AK45" s="4"/>
      <c r="AL45" s="4"/>
    </row>
    <row r="46">
      <c r="A46" s="19" t="s">
        <v>160</v>
      </c>
      <c r="B46" s="131"/>
      <c r="C46" s="131">
        <f t="shared" ref="C46:E46" si="42">C30</f>
        <v>41445</v>
      </c>
      <c r="D46" s="131">
        <f t="shared" si="42"/>
        <v>83865</v>
      </c>
      <c r="E46" s="131">
        <f t="shared" si="42"/>
        <v>307800</v>
      </c>
      <c r="F46" s="118"/>
      <c r="G46" s="118"/>
      <c r="H46" s="118"/>
      <c r="I46" s="325"/>
      <c r="J46" s="119"/>
      <c r="K46" s="119"/>
      <c r="L46" s="119"/>
      <c r="M46" s="326"/>
      <c r="N46" s="352"/>
      <c r="O46" s="352"/>
      <c r="P46" s="352"/>
      <c r="Q46" s="328"/>
      <c r="R46" s="4"/>
      <c r="S46" s="19">
        <v>21700.0</v>
      </c>
      <c r="T46" s="454">
        <f>S46/(S46+S47)</f>
        <v>0.7833935018</v>
      </c>
      <c r="U46" s="4"/>
      <c r="V46" s="4"/>
      <c r="W46" s="4"/>
      <c r="X46" s="4"/>
      <c r="Y46" s="4"/>
      <c r="Z46" s="4"/>
      <c r="AA46" s="4"/>
      <c r="AB46" s="4"/>
      <c r="AC46" s="4"/>
      <c r="AD46" s="4"/>
      <c r="AE46" s="4"/>
      <c r="AF46" s="4"/>
      <c r="AG46" s="4"/>
      <c r="AH46" s="4"/>
      <c r="AI46" s="4"/>
      <c r="AJ46" s="4"/>
      <c r="AK46" s="4"/>
      <c r="AL46" s="4"/>
    </row>
    <row r="47">
      <c r="A47" s="21" t="s">
        <v>161</v>
      </c>
      <c r="B47" s="288"/>
      <c r="C47" s="288">
        <f t="shared" ref="C47:E47" si="43">C38</f>
        <v>750</v>
      </c>
      <c r="D47" s="288">
        <f t="shared" si="43"/>
        <v>1525</v>
      </c>
      <c r="E47" s="288">
        <f t="shared" si="43"/>
        <v>6041</v>
      </c>
      <c r="F47" s="155"/>
      <c r="G47" s="155"/>
      <c r="H47" s="155"/>
      <c r="I47" s="353"/>
      <c r="J47" s="154"/>
      <c r="K47" s="154"/>
      <c r="L47" s="154"/>
      <c r="M47" s="354"/>
      <c r="N47" s="386"/>
      <c r="O47" s="386"/>
      <c r="P47" s="386"/>
      <c r="Q47" s="356"/>
      <c r="R47" s="23"/>
      <c r="S47" s="21">
        <v>6000.0</v>
      </c>
      <c r="T47" s="94">
        <f>1-T46</f>
        <v>0.2166064982</v>
      </c>
      <c r="U47" s="23"/>
      <c r="V47" s="23"/>
      <c r="W47" s="23"/>
      <c r="X47" s="23"/>
      <c r="Y47" s="23"/>
      <c r="Z47" s="23"/>
      <c r="AA47" s="23"/>
      <c r="AB47" s="23"/>
      <c r="AC47" s="23"/>
      <c r="AD47" s="23"/>
      <c r="AE47" s="23"/>
      <c r="AF47" s="23"/>
      <c r="AG47" s="23"/>
      <c r="AH47" s="23"/>
      <c r="AI47" s="23"/>
      <c r="AJ47" s="23"/>
      <c r="AK47" s="23"/>
      <c r="AL47" s="23"/>
    </row>
    <row r="48">
      <c r="A48" s="1" t="s">
        <v>36</v>
      </c>
      <c r="B48" s="4"/>
      <c r="C48" s="4"/>
      <c r="D48" s="4"/>
      <c r="E48" s="4"/>
      <c r="F48" s="118"/>
      <c r="G48" s="118"/>
      <c r="H48" s="118"/>
      <c r="I48" s="396" t="s">
        <v>162</v>
      </c>
      <c r="J48" s="119"/>
      <c r="K48" s="119"/>
      <c r="L48" s="119"/>
      <c r="M48" s="397" t="s">
        <v>162</v>
      </c>
      <c r="N48" s="352"/>
      <c r="O48" s="352"/>
      <c r="P48" s="352"/>
      <c r="Q48" s="398" t="s">
        <v>162</v>
      </c>
      <c r="R48" s="4"/>
      <c r="S48" s="19" t="s">
        <v>191</v>
      </c>
      <c r="T48" s="4"/>
      <c r="U48" s="4"/>
      <c r="V48" s="4"/>
      <c r="W48" s="4"/>
      <c r="X48" s="4"/>
      <c r="Y48" s="4"/>
      <c r="Z48" s="4"/>
      <c r="AA48" s="4"/>
      <c r="AB48" s="4"/>
      <c r="AC48" s="4"/>
      <c r="AD48" s="4"/>
      <c r="AE48" s="4"/>
      <c r="AF48" s="4"/>
      <c r="AG48" s="4"/>
      <c r="AH48" s="4"/>
      <c r="AI48" s="4"/>
      <c r="AJ48" s="4"/>
      <c r="AK48" s="4"/>
      <c r="AL48" s="4"/>
    </row>
    <row r="49">
      <c r="A49" s="36" t="s">
        <v>37</v>
      </c>
      <c r="B49" s="4"/>
      <c r="C49" s="75">
        <f t="shared" ref="C49:E49" si="44">C26/B25</f>
        <v>0.4013916069</v>
      </c>
      <c r="D49" s="75">
        <f t="shared" si="44"/>
        <v>0.3417481395</v>
      </c>
      <c r="E49" s="75">
        <f t="shared" si="44"/>
        <v>0.2460647223</v>
      </c>
      <c r="F49" s="78">
        <f>E49</f>
        <v>0.2460647223</v>
      </c>
      <c r="G49" s="78">
        <f>F49*110%</f>
        <v>0.2706711946</v>
      </c>
      <c r="H49" s="78">
        <f>G49</f>
        <v>0.2706711946</v>
      </c>
      <c r="I49" s="295">
        <f t="shared" ref="I49:I52" si="46">H49*T$46+S49*T$47</f>
        <v>0.2287524795</v>
      </c>
      <c r="J49" s="79">
        <f>E49</f>
        <v>0.2460647223</v>
      </c>
      <c r="K49" s="79">
        <f>J49*110%</f>
        <v>0.2706711946</v>
      </c>
      <c r="L49" s="79">
        <f>K49</f>
        <v>0.2706711946</v>
      </c>
      <c r="M49" s="77">
        <f t="shared" ref="M49:M52" si="47">L49*T$46+S49*T$47</f>
        <v>0.2287524795</v>
      </c>
      <c r="N49" s="399">
        <f>E49</f>
        <v>0.2460647223</v>
      </c>
      <c r="O49" s="399">
        <f>N49*110%</f>
        <v>0.2706711946</v>
      </c>
      <c r="P49" s="399">
        <f>O49</f>
        <v>0.2706711946</v>
      </c>
      <c r="Q49" s="400">
        <f t="shared" ref="Q49:Q52" si="48">P49*T$46+S49*T$47</f>
        <v>0.2287524795</v>
      </c>
      <c r="R49" s="4"/>
      <c r="S49" s="76">
        <f>AVERAGE(EP!Q113:V113)</f>
        <v>0.07714646021</v>
      </c>
      <c r="T49" s="35"/>
      <c r="U49" s="4"/>
      <c r="V49" s="4"/>
      <c r="W49" s="4"/>
      <c r="X49" s="4"/>
      <c r="Y49" s="4"/>
      <c r="Z49" s="4"/>
      <c r="AA49" s="4"/>
      <c r="AB49" s="4"/>
      <c r="AC49" s="4"/>
      <c r="AD49" s="4"/>
      <c r="AE49" s="4"/>
      <c r="AF49" s="4"/>
      <c r="AG49" s="4"/>
      <c r="AH49" s="4"/>
      <c r="AI49" s="4"/>
      <c r="AJ49" s="4"/>
      <c r="AK49" s="4"/>
      <c r="AL49" s="4"/>
    </row>
    <row r="50">
      <c r="A50" s="38" t="s">
        <v>38</v>
      </c>
      <c r="B50" s="4"/>
      <c r="C50" s="75"/>
      <c r="D50" s="75">
        <f t="shared" ref="D50:E50" si="45">D27/C26</f>
        <v>0.3640303359</v>
      </c>
      <c r="E50" s="75">
        <f t="shared" si="45"/>
        <v>0.6208368915</v>
      </c>
      <c r="F50" s="78">
        <f>AVERAGE(D50:E50)</f>
        <v>0.4924336137</v>
      </c>
      <c r="G50" s="78">
        <f>F50</f>
        <v>0.4924336137</v>
      </c>
      <c r="H50" s="78">
        <f>G50*110%</f>
        <v>0.5416769751</v>
      </c>
      <c r="I50" s="295">
        <f t="shared" si="46"/>
        <v>0.5198594562</v>
      </c>
      <c r="J50" s="236">
        <v>0.4</v>
      </c>
      <c r="K50" s="79">
        <f>J50</f>
        <v>0.4</v>
      </c>
      <c r="L50" s="79">
        <f>K50*110%</f>
        <v>0.44</v>
      </c>
      <c r="M50" s="77">
        <f t="shared" si="47"/>
        <v>0.4402063747</v>
      </c>
      <c r="N50" s="459">
        <f>D50</f>
        <v>0.3640303359</v>
      </c>
      <c r="O50" s="399">
        <f>N50</f>
        <v>0.3640303359</v>
      </c>
      <c r="P50" s="399">
        <f>O50*110%</f>
        <v>0.4004333694</v>
      </c>
      <c r="Q50" s="400">
        <f t="shared" si="48"/>
        <v>0.4092101334</v>
      </c>
      <c r="R50" s="4"/>
      <c r="S50" s="76">
        <f>AVERAGE(EP!Q114:V114)</f>
        <v>0.440952763</v>
      </c>
      <c r="T50" s="35"/>
      <c r="U50" s="4"/>
      <c r="V50" s="4"/>
      <c r="W50" s="4"/>
      <c r="X50" s="4"/>
      <c r="Y50" s="4"/>
      <c r="Z50" s="4"/>
      <c r="AA50" s="4"/>
      <c r="AB50" s="4"/>
      <c r="AC50" s="4"/>
      <c r="AD50" s="4"/>
      <c r="AE50" s="4"/>
      <c r="AF50" s="4"/>
      <c r="AG50" s="4"/>
      <c r="AH50" s="4"/>
      <c r="AI50" s="4"/>
      <c r="AJ50" s="4"/>
      <c r="AK50" s="4"/>
      <c r="AL50" s="4"/>
    </row>
    <row r="51">
      <c r="A51" s="38" t="s">
        <v>39</v>
      </c>
      <c r="B51" s="4"/>
      <c r="C51" s="75"/>
      <c r="D51" s="75"/>
      <c r="E51" s="75">
        <f>E28/D27</f>
        <v>0.8392857143</v>
      </c>
      <c r="F51" s="78">
        <f>E51</f>
        <v>0.8392857143</v>
      </c>
      <c r="G51" s="78">
        <f>F51*90%</f>
        <v>0.7553571429</v>
      </c>
      <c r="H51" s="78">
        <f>G51</f>
        <v>0.7553571429</v>
      </c>
      <c r="I51" s="295">
        <f t="shared" si="46"/>
        <v>0.759267148</v>
      </c>
      <c r="J51" s="79">
        <f>E51</f>
        <v>0.8392857143</v>
      </c>
      <c r="K51" s="79">
        <f>J51*90%</f>
        <v>0.7553571429</v>
      </c>
      <c r="L51" s="79">
        <f>K51</f>
        <v>0.7553571429</v>
      </c>
      <c r="M51" s="77">
        <f t="shared" si="47"/>
        <v>0.759267148</v>
      </c>
      <c r="N51" s="399">
        <f>E51</f>
        <v>0.8392857143</v>
      </c>
      <c r="O51" s="399">
        <f>N51*90%</f>
        <v>0.7553571429</v>
      </c>
      <c r="P51" s="399">
        <f>O51</f>
        <v>0.7553571429</v>
      </c>
      <c r="Q51" s="400">
        <f t="shared" si="48"/>
        <v>0.759267148</v>
      </c>
      <c r="R51" s="4"/>
      <c r="S51" s="76">
        <f>AVERAGE(EP!Q115:V115)</f>
        <v>0.7734083333</v>
      </c>
      <c r="T51" s="35"/>
      <c r="U51" s="4"/>
      <c r="V51" s="4"/>
      <c r="W51" s="4"/>
      <c r="X51" s="4"/>
      <c r="Y51" s="4"/>
      <c r="Z51" s="4"/>
      <c r="AA51" s="4"/>
      <c r="AB51" s="4"/>
      <c r="AC51" s="4"/>
      <c r="AD51" s="4"/>
      <c r="AE51" s="4"/>
      <c r="AF51" s="4"/>
      <c r="AG51" s="4"/>
      <c r="AH51" s="4"/>
      <c r="AI51" s="4"/>
      <c r="AJ51" s="4"/>
      <c r="AK51" s="4"/>
      <c r="AL51" s="4"/>
    </row>
    <row r="52">
      <c r="A52" s="39" t="s">
        <v>40</v>
      </c>
      <c r="B52" s="23"/>
      <c r="C52" s="122"/>
      <c r="D52" s="122"/>
      <c r="E52" s="122"/>
      <c r="F52" s="404">
        <v>0.8</v>
      </c>
      <c r="G52" s="125">
        <f t="shared" ref="G52:H52" si="49">F52</f>
        <v>0.8</v>
      </c>
      <c r="H52" s="125">
        <f t="shared" si="49"/>
        <v>0.8</v>
      </c>
      <c r="I52" s="297">
        <f t="shared" si="46"/>
        <v>0.807642247</v>
      </c>
      <c r="J52" s="298">
        <v>0.8</v>
      </c>
      <c r="K52" s="124">
        <f t="shared" ref="K52:L52" si="50">J52</f>
        <v>0.8</v>
      </c>
      <c r="L52" s="124">
        <f t="shared" si="50"/>
        <v>0.8</v>
      </c>
      <c r="M52" s="176">
        <f t="shared" si="47"/>
        <v>0.807642247</v>
      </c>
      <c r="N52" s="460">
        <v>0.8</v>
      </c>
      <c r="O52" s="345">
        <f t="shared" ref="O52:P52" si="51">N52</f>
        <v>0.8</v>
      </c>
      <c r="P52" s="345">
        <f t="shared" si="51"/>
        <v>0.8</v>
      </c>
      <c r="Q52" s="405">
        <f t="shared" si="48"/>
        <v>0.807642247</v>
      </c>
      <c r="R52" s="23"/>
      <c r="S52" s="174">
        <f>AVERAGE(EP!Q116:V116)</f>
        <v>0.8352817071</v>
      </c>
      <c r="T52" s="40"/>
      <c r="U52" s="23"/>
      <c r="V52" s="23"/>
      <c r="W52" s="23"/>
      <c r="X52" s="23"/>
      <c r="Y52" s="23"/>
      <c r="Z52" s="23"/>
      <c r="AA52" s="23"/>
      <c r="AB52" s="23"/>
      <c r="AC52" s="23"/>
      <c r="AD52" s="23"/>
      <c r="AE52" s="23"/>
      <c r="AF52" s="23"/>
      <c r="AG52" s="23"/>
      <c r="AH52" s="23"/>
      <c r="AI52" s="23"/>
      <c r="AJ52" s="23"/>
      <c r="AK52" s="23"/>
      <c r="AL52" s="23"/>
    </row>
    <row r="53">
      <c r="A53" s="1" t="s">
        <v>41</v>
      </c>
      <c r="B53" s="4"/>
      <c r="C53" s="75"/>
      <c r="D53" s="75"/>
      <c r="E53" s="75"/>
      <c r="F53" s="118"/>
      <c r="G53" s="118"/>
      <c r="H53" s="118"/>
      <c r="I53" s="325"/>
      <c r="J53" s="119"/>
      <c r="K53" s="119"/>
      <c r="L53" s="119"/>
      <c r="M53" s="326"/>
      <c r="N53" s="352"/>
      <c r="O53" s="352"/>
      <c r="P53" s="352"/>
      <c r="Q53" s="328"/>
      <c r="R53" s="4"/>
      <c r="S53" s="4"/>
      <c r="T53" s="4"/>
      <c r="U53" s="4"/>
      <c r="V53" s="4"/>
      <c r="W53" s="4"/>
      <c r="X53" s="4"/>
      <c r="Y53" s="4"/>
      <c r="Z53" s="4"/>
      <c r="AA53" s="4"/>
      <c r="AB53" s="4"/>
      <c r="AC53" s="4"/>
      <c r="AD53" s="4"/>
      <c r="AE53" s="4"/>
      <c r="AF53" s="4"/>
      <c r="AG53" s="4"/>
      <c r="AH53" s="4"/>
      <c r="AI53" s="4"/>
      <c r="AJ53" s="4"/>
      <c r="AK53" s="4"/>
      <c r="AL53" s="4"/>
    </row>
    <row r="54">
      <c r="A54" s="36" t="s">
        <v>37</v>
      </c>
      <c r="B54" s="4"/>
      <c r="C54" s="75">
        <f t="shared" ref="C54:E54" si="52">C34/B33</f>
        <v>0.3888888889</v>
      </c>
      <c r="D54" s="75">
        <f t="shared" si="52"/>
        <v>0.3351120598</v>
      </c>
      <c r="E54" s="75">
        <f t="shared" si="52"/>
        <v>0.2417642254</v>
      </c>
      <c r="F54" s="78">
        <f>E54</f>
        <v>0.2417642254</v>
      </c>
      <c r="G54" s="78">
        <f>F54*110%</f>
        <v>0.265940648</v>
      </c>
      <c r="H54" s="78">
        <f>G54</f>
        <v>0.265940648</v>
      </c>
      <c r="I54" s="295">
        <f t="shared" ref="I54:I57" si="54">H54*T$46+S54*T$47</f>
        <v>0.2276679362</v>
      </c>
      <c r="J54" s="79">
        <f>E54</f>
        <v>0.2417642254</v>
      </c>
      <c r="K54" s="79">
        <f>J54*110%</f>
        <v>0.265940648</v>
      </c>
      <c r="L54" s="79">
        <f>K54</f>
        <v>0.265940648</v>
      </c>
      <c r="M54" s="77">
        <f t="shared" ref="M54:M57" si="55">L54*T$46+S54*T$47</f>
        <v>0.2276679362</v>
      </c>
      <c r="N54" s="399">
        <f>E54</f>
        <v>0.2417642254</v>
      </c>
      <c r="O54" s="399">
        <f>N54*110%</f>
        <v>0.265940648</v>
      </c>
      <c r="P54" s="399">
        <f>O54</f>
        <v>0.265940648</v>
      </c>
      <c r="Q54" s="400">
        <f t="shared" ref="Q54:Q57" si="56">P54*T$46+S54*T$47</f>
        <v>0.2276679362</v>
      </c>
      <c r="R54" s="4"/>
      <c r="S54" s="75">
        <f>AVERAGE(EP!Q129:V129)</f>
        <v>0.08924829528</v>
      </c>
      <c r="T54" s="4"/>
      <c r="U54" s="4"/>
      <c r="V54" s="4"/>
      <c r="W54" s="4"/>
      <c r="X54" s="4"/>
      <c r="Y54" s="4"/>
      <c r="Z54" s="4"/>
      <c r="AA54" s="4"/>
      <c r="AB54" s="4"/>
      <c r="AC54" s="4"/>
      <c r="AD54" s="4"/>
      <c r="AE54" s="4"/>
      <c r="AF54" s="4"/>
      <c r="AG54" s="4"/>
      <c r="AH54" s="4"/>
      <c r="AI54" s="4"/>
      <c r="AJ54" s="4"/>
      <c r="AK54" s="4"/>
      <c r="AL54" s="4"/>
    </row>
    <row r="55">
      <c r="A55" s="38" t="s">
        <v>38</v>
      </c>
      <c r="B55" s="4"/>
      <c r="C55" s="75"/>
      <c r="D55" s="75">
        <f t="shared" ref="D55:E55" si="53">D35/C34</f>
        <v>0.3529411765</v>
      </c>
      <c r="E55" s="75">
        <f t="shared" si="53"/>
        <v>0.6082802548</v>
      </c>
      <c r="F55" s="78">
        <f>AVERAGE(D55:E55)</f>
        <v>0.4806107156</v>
      </c>
      <c r="G55" s="78">
        <f>F55</f>
        <v>0.4806107156</v>
      </c>
      <c r="H55" s="78">
        <f>G55*110%</f>
        <v>0.5286717872</v>
      </c>
      <c r="I55" s="295">
        <f t="shared" si="54"/>
        <v>0.5067611796</v>
      </c>
      <c r="J55" s="236">
        <v>0.4</v>
      </c>
      <c r="K55" s="79">
        <f>J55</f>
        <v>0.4</v>
      </c>
      <c r="L55" s="79">
        <f>K55*110%</f>
        <v>0.44</v>
      </c>
      <c r="M55" s="77">
        <f t="shared" si="55"/>
        <v>0.4372962777</v>
      </c>
      <c r="N55" s="459">
        <f>D55</f>
        <v>0.3529411765</v>
      </c>
      <c r="O55" s="399">
        <f>N55</f>
        <v>0.3529411765</v>
      </c>
      <c r="P55" s="399">
        <f>O55*110%</f>
        <v>0.3882352941</v>
      </c>
      <c r="Q55" s="400">
        <f t="shared" si="56"/>
        <v>0.3967441435</v>
      </c>
      <c r="R55" s="4"/>
      <c r="S55" s="75">
        <f>AVERAGE(EP!Q130:V130)</f>
        <v>0.4275178155</v>
      </c>
      <c r="T55" s="4"/>
      <c r="U55" s="4"/>
      <c r="V55" s="4"/>
      <c r="W55" s="4"/>
      <c r="X55" s="4"/>
      <c r="Y55" s="4"/>
      <c r="Z55" s="4"/>
      <c r="AA55" s="4"/>
      <c r="AB55" s="4"/>
      <c r="AC55" s="4"/>
      <c r="AD55" s="4"/>
      <c r="AE55" s="4"/>
      <c r="AF55" s="4"/>
      <c r="AG55" s="4"/>
      <c r="AH55" s="4"/>
      <c r="AI55" s="4"/>
      <c r="AJ55" s="4"/>
      <c r="AK55" s="4"/>
      <c r="AL55" s="4"/>
    </row>
    <row r="56">
      <c r="A56" s="38" t="s">
        <v>39</v>
      </c>
      <c r="B56" s="4"/>
      <c r="C56" s="75"/>
      <c r="D56" s="75"/>
      <c r="E56" s="75">
        <f>E36/D35</f>
        <v>0.8214285714</v>
      </c>
      <c r="F56" s="78">
        <f>E56</f>
        <v>0.8214285714</v>
      </c>
      <c r="G56" s="78">
        <f>F56*90%</f>
        <v>0.7392857143</v>
      </c>
      <c r="H56" s="78">
        <f>G56</f>
        <v>0.7392857143</v>
      </c>
      <c r="I56" s="295">
        <f t="shared" si="54"/>
        <v>0.7415893424</v>
      </c>
      <c r="J56" s="79">
        <f>E56</f>
        <v>0.8214285714</v>
      </c>
      <c r="K56" s="79">
        <f>J56*90%</f>
        <v>0.7392857143</v>
      </c>
      <c r="L56" s="79">
        <f>K56</f>
        <v>0.7392857143</v>
      </c>
      <c r="M56" s="77">
        <f t="shared" si="55"/>
        <v>0.7415893424</v>
      </c>
      <c r="N56" s="399">
        <f>E56</f>
        <v>0.8214285714</v>
      </c>
      <c r="O56" s="399">
        <f>N56*90%</f>
        <v>0.7392857143</v>
      </c>
      <c r="P56" s="399">
        <f>O56</f>
        <v>0.7392857143</v>
      </c>
      <c r="Q56" s="400">
        <f t="shared" si="56"/>
        <v>0.7415893424</v>
      </c>
      <c r="R56" s="4"/>
      <c r="S56" s="75">
        <f>AVERAGE(EP!Q131:V131)</f>
        <v>0.7499207976</v>
      </c>
      <c r="T56" s="4"/>
      <c r="U56" s="4"/>
      <c r="V56" s="4"/>
      <c r="W56" s="4"/>
      <c r="X56" s="4"/>
      <c r="Y56" s="4"/>
      <c r="Z56" s="4"/>
      <c r="AA56" s="4"/>
      <c r="AB56" s="4"/>
      <c r="AC56" s="4"/>
      <c r="AD56" s="4"/>
      <c r="AE56" s="4"/>
      <c r="AF56" s="4"/>
      <c r="AG56" s="4"/>
      <c r="AH56" s="4"/>
      <c r="AI56" s="4"/>
      <c r="AJ56" s="4"/>
      <c r="AK56" s="4"/>
      <c r="AL56" s="4"/>
    </row>
    <row r="57">
      <c r="A57" s="39" t="s">
        <v>40</v>
      </c>
      <c r="B57" s="23"/>
      <c r="C57" s="122"/>
      <c r="D57" s="122"/>
      <c r="E57" s="122"/>
      <c r="F57" s="404">
        <v>0.8</v>
      </c>
      <c r="G57" s="125">
        <f t="shared" ref="G57:H57" si="57">F57</f>
        <v>0.8</v>
      </c>
      <c r="H57" s="125">
        <f t="shared" si="57"/>
        <v>0.8</v>
      </c>
      <c r="I57" s="297">
        <f t="shared" si="54"/>
        <v>0.804181891</v>
      </c>
      <c r="J57" s="298">
        <v>0.8</v>
      </c>
      <c r="K57" s="124">
        <f t="shared" ref="K57:L57" si="58">J57</f>
        <v>0.8</v>
      </c>
      <c r="L57" s="124">
        <f t="shared" si="58"/>
        <v>0.8</v>
      </c>
      <c r="M57" s="176">
        <f t="shared" si="55"/>
        <v>0.804181891</v>
      </c>
      <c r="N57" s="460">
        <v>0.8</v>
      </c>
      <c r="O57" s="345">
        <f t="shared" ref="O57:P57" si="59">N57</f>
        <v>0.8</v>
      </c>
      <c r="P57" s="345">
        <f t="shared" si="59"/>
        <v>0.8</v>
      </c>
      <c r="Q57" s="405">
        <f t="shared" si="56"/>
        <v>0.804181891</v>
      </c>
      <c r="R57" s="23"/>
      <c r="S57" s="122">
        <f>AVERAGE(EP!Q132:V132)</f>
        <v>0.819306397</v>
      </c>
      <c r="T57" s="23"/>
      <c r="U57" s="23"/>
      <c r="V57" s="23"/>
      <c r="W57" s="23"/>
      <c r="X57" s="23"/>
      <c r="Y57" s="23"/>
      <c r="Z57" s="23"/>
      <c r="AA57" s="23"/>
      <c r="AB57" s="23"/>
      <c r="AC57" s="23"/>
      <c r="AD57" s="23"/>
      <c r="AE57" s="23"/>
      <c r="AF57" s="23"/>
      <c r="AG57" s="23"/>
      <c r="AH57" s="23"/>
      <c r="AI57" s="23"/>
      <c r="AJ57" s="23"/>
      <c r="AK57" s="23"/>
      <c r="AL57" s="23"/>
    </row>
    <row r="58">
      <c r="A58" s="1" t="s">
        <v>93</v>
      </c>
      <c r="B58" s="4"/>
      <c r="C58" s="75"/>
      <c r="D58" s="75"/>
      <c r="E58" s="75"/>
      <c r="F58" s="118"/>
      <c r="G58" s="118"/>
      <c r="H58" s="118"/>
      <c r="I58" s="325"/>
      <c r="J58" s="119"/>
      <c r="K58" s="119"/>
      <c r="L58" s="119"/>
      <c r="M58" s="326"/>
      <c r="N58" s="352"/>
      <c r="O58" s="352"/>
      <c r="P58" s="352"/>
      <c r="Q58" s="328"/>
      <c r="R58" s="4"/>
      <c r="S58" s="4"/>
      <c r="T58" s="4"/>
      <c r="U58" s="4"/>
      <c r="V58" s="4"/>
      <c r="W58" s="4"/>
      <c r="X58" s="4"/>
      <c r="Y58" s="4"/>
      <c r="Z58" s="4"/>
      <c r="AA58" s="4"/>
      <c r="AB58" s="4"/>
      <c r="AC58" s="4"/>
      <c r="AD58" s="4"/>
      <c r="AE58" s="4"/>
      <c r="AF58" s="4"/>
      <c r="AG58" s="4"/>
      <c r="AH58" s="4"/>
      <c r="AI58" s="4"/>
      <c r="AJ58" s="4"/>
      <c r="AK58" s="4"/>
      <c r="AL58" s="4"/>
    </row>
    <row r="59">
      <c r="A59" s="292" t="s">
        <v>17</v>
      </c>
      <c r="B59" s="4"/>
      <c r="C59" s="75"/>
      <c r="D59" s="75"/>
      <c r="E59" s="75">
        <f>E49*E50*E51*80%</f>
        <v>0.1025714956</v>
      </c>
      <c r="F59" s="78">
        <f t="shared" ref="F59:Q59" si="60">F49*F50*F51*F52</f>
        <v>0.08135736286</v>
      </c>
      <c r="G59" s="78">
        <f t="shared" si="60"/>
        <v>0.08054378923</v>
      </c>
      <c r="H59" s="78">
        <f t="shared" si="60"/>
        <v>0.08859816815</v>
      </c>
      <c r="I59" s="407">
        <f t="shared" si="60"/>
        <v>0.07292314594</v>
      </c>
      <c r="J59" s="79">
        <f t="shared" si="60"/>
        <v>0.066085954</v>
      </c>
      <c r="K59" s="79">
        <f t="shared" si="60"/>
        <v>0.06542509446</v>
      </c>
      <c r="L59" s="79">
        <f t="shared" si="60"/>
        <v>0.0719676039</v>
      </c>
      <c r="M59" s="408">
        <f t="shared" si="60"/>
        <v>0.06174983127</v>
      </c>
      <c r="N59" s="399">
        <f t="shared" si="60"/>
        <v>0.06014323007</v>
      </c>
      <c r="O59" s="399">
        <f t="shared" si="60"/>
        <v>0.05954179777</v>
      </c>
      <c r="P59" s="399">
        <f t="shared" si="60"/>
        <v>0.06549597755</v>
      </c>
      <c r="Q59" s="409">
        <f t="shared" si="60"/>
        <v>0.05740184183</v>
      </c>
      <c r="R59" s="75"/>
      <c r="S59" s="4"/>
      <c r="T59" s="4"/>
      <c r="U59" s="4"/>
      <c r="V59" s="4"/>
      <c r="W59" s="4"/>
      <c r="X59" s="4"/>
      <c r="Y59" s="4"/>
      <c r="Z59" s="4"/>
      <c r="AA59" s="4"/>
      <c r="AB59" s="4"/>
      <c r="AC59" s="4"/>
      <c r="AD59" s="4"/>
      <c r="AE59" s="4"/>
      <c r="AF59" s="4"/>
      <c r="AG59" s="4"/>
      <c r="AH59" s="4"/>
      <c r="AI59" s="4"/>
      <c r="AJ59" s="4"/>
      <c r="AK59" s="4"/>
      <c r="AL59" s="4"/>
    </row>
    <row r="60">
      <c r="A60" s="293" t="s">
        <v>18</v>
      </c>
      <c r="B60" s="4"/>
      <c r="C60" s="75"/>
      <c r="D60" s="75"/>
      <c r="E60" s="75">
        <f>E50*E51*80%</f>
        <v>0.4168476272</v>
      </c>
      <c r="F60" s="78">
        <f t="shared" ref="F60:Q60" si="61">F50*F51*F52</f>
        <v>0.3306339978</v>
      </c>
      <c r="G60" s="78">
        <f t="shared" si="61"/>
        <v>0.297570598</v>
      </c>
      <c r="H60" s="78">
        <f t="shared" si="61"/>
        <v>0.3273276578</v>
      </c>
      <c r="I60" s="407">
        <f t="shared" si="61"/>
        <v>0.3187862535</v>
      </c>
      <c r="J60" s="79">
        <f t="shared" si="61"/>
        <v>0.2685714286</v>
      </c>
      <c r="K60" s="79">
        <f t="shared" si="61"/>
        <v>0.2417142857</v>
      </c>
      <c r="L60" s="79">
        <f t="shared" si="61"/>
        <v>0.2658857143</v>
      </c>
      <c r="M60" s="408">
        <f t="shared" si="61"/>
        <v>0.2699416915</v>
      </c>
      <c r="N60" s="399">
        <f t="shared" si="61"/>
        <v>0.2444203684</v>
      </c>
      <c r="O60" s="399">
        <f t="shared" si="61"/>
        <v>0.2199783315</v>
      </c>
      <c r="P60" s="399">
        <f t="shared" si="61"/>
        <v>0.2419761647</v>
      </c>
      <c r="Q60" s="409">
        <f t="shared" si="61"/>
        <v>0.2509342934</v>
      </c>
      <c r="R60" s="75"/>
      <c r="S60" s="4"/>
      <c r="T60" s="4"/>
      <c r="U60" s="4"/>
      <c r="V60" s="4"/>
      <c r="W60" s="4"/>
      <c r="X60" s="4"/>
      <c r="Y60" s="4"/>
      <c r="Z60" s="4"/>
      <c r="AA60" s="4"/>
      <c r="AB60" s="4"/>
      <c r="AC60" s="4"/>
      <c r="AD60" s="4"/>
      <c r="AE60" s="4"/>
      <c r="AF60" s="4"/>
      <c r="AG60" s="4"/>
      <c r="AH60" s="4"/>
      <c r="AI60" s="4"/>
      <c r="AJ60" s="4"/>
      <c r="AK60" s="4"/>
      <c r="AL60" s="4"/>
    </row>
    <row r="61">
      <c r="A61" s="292" t="s">
        <v>19</v>
      </c>
      <c r="B61" s="4"/>
      <c r="C61" s="4"/>
      <c r="D61" s="75"/>
      <c r="E61" s="75">
        <f>E51*E62</f>
        <v>0.6714285714</v>
      </c>
      <c r="F61" s="78">
        <f t="shared" ref="F61:Q61" si="62">F51*F52</f>
        <v>0.6714285714</v>
      </c>
      <c r="G61" s="78">
        <f t="shared" si="62"/>
        <v>0.6042857143</v>
      </c>
      <c r="H61" s="78">
        <f t="shared" si="62"/>
        <v>0.6042857143</v>
      </c>
      <c r="I61" s="407">
        <f t="shared" si="62"/>
        <v>0.6132162255</v>
      </c>
      <c r="J61" s="79">
        <f t="shared" si="62"/>
        <v>0.6714285714</v>
      </c>
      <c r="K61" s="79">
        <f t="shared" si="62"/>
        <v>0.6042857143</v>
      </c>
      <c r="L61" s="79">
        <f t="shared" si="62"/>
        <v>0.6042857143</v>
      </c>
      <c r="M61" s="408">
        <f t="shared" si="62"/>
        <v>0.6132162255</v>
      </c>
      <c r="N61" s="399">
        <f t="shared" si="62"/>
        <v>0.6714285714</v>
      </c>
      <c r="O61" s="399">
        <f t="shared" si="62"/>
        <v>0.6042857143</v>
      </c>
      <c r="P61" s="399">
        <f t="shared" si="62"/>
        <v>0.6042857143</v>
      </c>
      <c r="Q61" s="409">
        <f t="shared" si="62"/>
        <v>0.6132162255</v>
      </c>
      <c r="R61" s="75"/>
      <c r="S61" s="4"/>
      <c r="T61" s="4"/>
      <c r="U61" s="4"/>
      <c r="V61" s="4"/>
      <c r="W61" s="4"/>
      <c r="X61" s="4"/>
      <c r="Y61" s="4"/>
      <c r="Z61" s="4"/>
      <c r="AA61" s="4"/>
      <c r="AB61" s="4"/>
      <c r="AC61" s="4"/>
      <c r="AD61" s="4"/>
      <c r="AE61" s="4"/>
      <c r="AF61" s="4"/>
      <c r="AG61" s="4"/>
      <c r="AH61" s="4"/>
      <c r="AI61" s="4"/>
      <c r="AJ61" s="4"/>
      <c r="AK61" s="4"/>
      <c r="AL61" s="4"/>
    </row>
    <row r="62">
      <c r="A62" s="294" t="s">
        <v>20</v>
      </c>
      <c r="B62" s="23"/>
      <c r="C62" s="23"/>
      <c r="D62" s="23"/>
      <c r="E62" s="122">
        <v>0.8</v>
      </c>
      <c r="F62" s="125">
        <f t="shared" ref="F62:Q62" si="63">F52</f>
        <v>0.8</v>
      </c>
      <c r="G62" s="125">
        <f t="shared" si="63"/>
        <v>0.8</v>
      </c>
      <c r="H62" s="125">
        <f t="shared" si="63"/>
        <v>0.8</v>
      </c>
      <c r="I62" s="343">
        <f t="shared" si="63"/>
        <v>0.807642247</v>
      </c>
      <c r="J62" s="124">
        <f t="shared" si="63"/>
        <v>0.8</v>
      </c>
      <c r="K62" s="124">
        <f t="shared" si="63"/>
        <v>0.8</v>
      </c>
      <c r="L62" s="124">
        <f t="shared" si="63"/>
        <v>0.8</v>
      </c>
      <c r="M62" s="344">
        <f t="shared" si="63"/>
        <v>0.807642247</v>
      </c>
      <c r="N62" s="345">
        <f t="shared" si="63"/>
        <v>0.8</v>
      </c>
      <c r="O62" s="345">
        <f t="shared" si="63"/>
        <v>0.8</v>
      </c>
      <c r="P62" s="345">
        <f t="shared" si="63"/>
        <v>0.8</v>
      </c>
      <c r="Q62" s="346">
        <f t="shared" si="63"/>
        <v>0.807642247</v>
      </c>
      <c r="R62" s="23"/>
      <c r="S62" s="23"/>
      <c r="T62" s="23"/>
      <c r="U62" s="23"/>
      <c r="V62" s="23"/>
      <c r="W62" s="23"/>
      <c r="X62" s="23"/>
      <c r="Y62" s="23"/>
      <c r="Z62" s="23"/>
      <c r="AA62" s="23"/>
      <c r="AB62" s="23"/>
      <c r="AC62" s="23"/>
      <c r="AD62" s="23"/>
      <c r="AE62" s="23"/>
      <c r="AF62" s="23"/>
      <c r="AG62" s="23"/>
      <c r="AH62" s="23"/>
      <c r="AI62" s="23"/>
      <c r="AJ62" s="23"/>
      <c r="AK62" s="23"/>
      <c r="AL62" s="23"/>
    </row>
    <row r="63">
      <c r="A63" s="1" t="s">
        <v>142</v>
      </c>
      <c r="B63" s="4"/>
      <c r="C63" s="4"/>
      <c r="D63" s="4"/>
      <c r="E63" s="4"/>
      <c r="F63" s="118"/>
      <c r="G63" s="118"/>
      <c r="H63" s="118"/>
      <c r="I63" s="325"/>
      <c r="J63" s="119"/>
      <c r="K63" s="119"/>
      <c r="L63" s="119"/>
      <c r="M63" s="326"/>
      <c r="N63" s="352"/>
      <c r="O63" s="352"/>
      <c r="P63" s="352"/>
      <c r="Q63" s="328"/>
      <c r="R63" s="4"/>
      <c r="S63" s="4"/>
      <c r="T63" s="4"/>
      <c r="U63" s="4"/>
      <c r="V63" s="4"/>
      <c r="W63" s="4"/>
      <c r="X63" s="4"/>
      <c r="Y63" s="4"/>
      <c r="Z63" s="4"/>
      <c r="AA63" s="4"/>
      <c r="AB63" s="4"/>
      <c r="AC63" s="4"/>
      <c r="AD63" s="4"/>
      <c r="AE63" s="4"/>
      <c r="AF63" s="4"/>
      <c r="AG63" s="4"/>
      <c r="AH63" s="4"/>
      <c r="AI63" s="4"/>
      <c r="AJ63" s="4"/>
      <c r="AK63" s="4"/>
      <c r="AL63" s="4"/>
    </row>
    <row r="64">
      <c r="A64" s="292" t="s">
        <v>17</v>
      </c>
      <c r="B64" s="4"/>
      <c r="C64" s="4"/>
      <c r="D64" s="4"/>
      <c r="E64" s="75">
        <f t="shared" ref="E64:E67" si="64">AVERAGE(E59)</f>
        <v>0.1025714956</v>
      </c>
      <c r="F64" s="78">
        <f t="shared" ref="F64:F67" si="65">AVERAGE(E59:F59)</f>
        <v>0.09196442925</v>
      </c>
      <c r="G64" s="78">
        <f t="shared" ref="G64:G67" si="66">AVERAGE(E59:G59)</f>
        <v>0.08815754924</v>
      </c>
      <c r="H64" s="78">
        <f t="shared" ref="H64:H67" si="67">AVERAGE(E59:H59)</f>
        <v>0.08826770397</v>
      </c>
      <c r="I64" s="407">
        <f t="shared" ref="I64:I67" si="68">AVERAGE(E59:G59,I59)</f>
        <v>0.08434894842</v>
      </c>
      <c r="J64" s="79">
        <f t="shared" ref="J64:J67" si="69">AVERAGE(J59,E59)</f>
        <v>0.08432872482</v>
      </c>
      <c r="K64" s="79">
        <f t="shared" ref="K64:K67" si="70">AVERAGE(J59:K59,E59)</f>
        <v>0.0780275147</v>
      </c>
      <c r="L64" s="79">
        <f t="shared" ref="L64:L67" si="71">AVERAGE(J59:L59,E59)</f>
        <v>0.076512537</v>
      </c>
      <c r="M64" s="408">
        <f t="shared" ref="M64:M67" si="72">AVERAGE(E59,J59:K59,M59)</f>
        <v>0.07395809384</v>
      </c>
      <c r="N64" s="399">
        <f t="shared" ref="N64:N67" si="73">AVERAGE(N59,E59)</f>
        <v>0.08135736286</v>
      </c>
      <c r="O64" s="399">
        <f t="shared" ref="O64:O67" si="74">AVERAGE(N59:O59,E59)</f>
        <v>0.07408550783</v>
      </c>
      <c r="P64" s="399">
        <f t="shared" ref="P64:P67" si="75">AVERAGE(N59:P59,E59)</f>
        <v>0.07193812526</v>
      </c>
      <c r="Q64" s="409">
        <f t="shared" ref="Q64:Q67" si="76">AVERAGE(E59,N59:O59,Q59)</f>
        <v>0.06991459133</v>
      </c>
      <c r="R64" s="4"/>
      <c r="S64" s="4"/>
      <c r="T64" s="4"/>
      <c r="U64" s="4"/>
      <c r="V64" s="4"/>
      <c r="W64" s="4"/>
      <c r="X64" s="4"/>
      <c r="Y64" s="4"/>
      <c r="Z64" s="4"/>
      <c r="AA64" s="4"/>
      <c r="AB64" s="4"/>
      <c r="AC64" s="4"/>
      <c r="AD64" s="4"/>
      <c r="AE64" s="4"/>
      <c r="AF64" s="4"/>
      <c r="AG64" s="4"/>
      <c r="AH64" s="4"/>
      <c r="AI64" s="4"/>
      <c r="AJ64" s="4"/>
      <c r="AK64" s="4"/>
      <c r="AL64" s="4"/>
    </row>
    <row r="65">
      <c r="A65" s="293" t="s">
        <v>18</v>
      </c>
      <c r="B65" s="4"/>
      <c r="C65" s="4"/>
      <c r="D65" s="4"/>
      <c r="E65" s="75">
        <f t="shared" si="64"/>
        <v>0.4168476272</v>
      </c>
      <c r="F65" s="78">
        <f t="shared" si="65"/>
        <v>0.3737408125</v>
      </c>
      <c r="G65" s="78">
        <f t="shared" si="66"/>
        <v>0.348350741</v>
      </c>
      <c r="H65" s="78">
        <f t="shared" si="67"/>
        <v>0.3430949702</v>
      </c>
      <c r="I65" s="407">
        <f t="shared" si="68"/>
        <v>0.3409596191</v>
      </c>
      <c r="J65" s="79">
        <f t="shared" si="69"/>
        <v>0.3427095279</v>
      </c>
      <c r="K65" s="79">
        <f t="shared" si="70"/>
        <v>0.3090444472</v>
      </c>
      <c r="L65" s="79">
        <f t="shared" si="71"/>
        <v>0.2982547639</v>
      </c>
      <c r="M65" s="408">
        <f t="shared" si="72"/>
        <v>0.2992687582</v>
      </c>
      <c r="N65" s="399">
        <f t="shared" si="73"/>
        <v>0.3306339978</v>
      </c>
      <c r="O65" s="399">
        <f t="shared" si="74"/>
        <v>0.2937487757</v>
      </c>
      <c r="P65" s="399">
        <f t="shared" si="75"/>
        <v>0.2808056229</v>
      </c>
      <c r="Q65" s="409">
        <f t="shared" si="76"/>
        <v>0.2830451551</v>
      </c>
      <c r="R65" s="4"/>
      <c r="S65" s="4"/>
      <c r="T65" s="4"/>
      <c r="U65" s="4"/>
      <c r="V65" s="4"/>
      <c r="W65" s="4"/>
      <c r="X65" s="4"/>
      <c r="Y65" s="4"/>
      <c r="Z65" s="4"/>
      <c r="AA65" s="4"/>
      <c r="AB65" s="4"/>
      <c r="AC65" s="4"/>
      <c r="AD65" s="4"/>
      <c r="AE65" s="4"/>
      <c r="AF65" s="4"/>
      <c r="AG65" s="4"/>
      <c r="AH65" s="4"/>
      <c r="AI65" s="4"/>
      <c r="AJ65" s="4"/>
      <c r="AK65" s="4"/>
      <c r="AL65" s="4"/>
    </row>
    <row r="66">
      <c r="A66" s="292" t="s">
        <v>19</v>
      </c>
      <c r="B66" s="4"/>
      <c r="C66" s="4"/>
      <c r="D66" s="4"/>
      <c r="E66" s="75">
        <f t="shared" si="64"/>
        <v>0.6714285714</v>
      </c>
      <c r="F66" s="78">
        <f t="shared" si="65"/>
        <v>0.6714285714</v>
      </c>
      <c r="G66" s="78">
        <f t="shared" si="66"/>
        <v>0.649047619</v>
      </c>
      <c r="H66" s="78">
        <f t="shared" si="67"/>
        <v>0.6378571429</v>
      </c>
      <c r="I66" s="407">
        <f t="shared" si="68"/>
        <v>0.6400897707</v>
      </c>
      <c r="J66" s="79">
        <f t="shared" si="69"/>
        <v>0.6714285714</v>
      </c>
      <c r="K66" s="79">
        <f t="shared" si="70"/>
        <v>0.649047619</v>
      </c>
      <c r="L66" s="79">
        <f t="shared" si="71"/>
        <v>0.6378571429</v>
      </c>
      <c r="M66" s="408">
        <f t="shared" si="72"/>
        <v>0.6400897707</v>
      </c>
      <c r="N66" s="399">
        <f t="shared" si="73"/>
        <v>0.6714285714</v>
      </c>
      <c r="O66" s="399">
        <f t="shared" si="74"/>
        <v>0.649047619</v>
      </c>
      <c r="P66" s="399">
        <f t="shared" si="75"/>
        <v>0.6378571429</v>
      </c>
      <c r="Q66" s="409">
        <f t="shared" si="76"/>
        <v>0.6400897707</v>
      </c>
      <c r="R66" s="4"/>
      <c r="S66" s="4"/>
      <c r="T66" s="4"/>
      <c r="U66" s="4"/>
      <c r="V66" s="4"/>
      <c r="W66" s="4"/>
      <c r="X66" s="4"/>
      <c r="Y66" s="4"/>
      <c r="Z66" s="4"/>
      <c r="AA66" s="4"/>
      <c r="AB66" s="4"/>
      <c r="AC66" s="4"/>
      <c r="AD66" s="4"/>
      <c r="AE66" s="4"/>
      <c r="AF66" s="4"/>
      <c r="AG66" s="4"/>
      <c r="AH66" s="4"/>
      <c r="AI66" s="4"/>
      <c r="AJ66" s="4"/>
      <c r="AK66" s="4"/>
      <c r="AL66" s="4"/>
    </row>
    <row r="67">
      <c r="A67" s="294" t="s">
        <v>20</v>
      </c>
      <c r="B67" s="23"/>
      <c r="C67" s="23"/>
      <c r="D67" s="23"/>
      <c r="E67" s="122">
        <f t="shared" si="64"/>
        <v>0.8</v>
      </c>
      <c r="F67" s="125">
        <f t="shared" si="65"/>
        <v>0.8</v>
      </c>
      <c r="G67" s="125">
        <f t="shared" si="66"/>
        <v>0.8</v>
      </c>
      <c r="H67" s="125">
        <f t="shared" si="67"/>
        <v>0.8</v>
      </c>
      <c r="I67" s="343">
        <f t="shared" si="68"/>
        <v>0.8019105618</v>
      </c>
      <c r="J67" s="124">
        <f t="shared" si="69"/>
        <v>0.8</v>
      </c>
      <c r="K67" s="124">
        <f t="shared" si="70"/>
        <v>0.8</v>
      </c>
      <c r="L67" s="124">
        <f t="shared" si="71"/>
        <v>0.8</v>
      </c>
      <c r="M67" s="344">
        <f t="shared" si="72"/>
        <v>0.8019105618</v>
      </c>
      <c r="N67" s="345">
        <f t="shared" si="73"/>
        <v>0.8</v>
      </c>
      <c r="O67" s="345">
        <f t="shared" si="74"/>
        <v>0.8</v>
      </c>
      <c r="P67" s="345">
        <f t="shared" si="75"/>
        <v>0.8</v>
      </c>
      <c r="Q67" s="346">
        <f t="shared" si="76"/>
        <v>0.8019105618</v>
      </c>
      <c r="R67" s="23"/>
      <c r="S67" s="23"/>
      <c r="T67" s="23"/>
      <c r="U67" s="23"/>
      <c r="V67" s="23"/>
      <c r="W67" s="23"/>
      <c r="X67" s="23"/>
      <c r="Y67" s="23"/>
      <c r="Z67" s="23"/>
      <c r="AA67" s="23"/>
      <c r="AB67" s="23"/>
      <c r="AC67" s="23"/>
      <c r="AD67" s="23"/>
      <c r="AE67" s="23"/>
      <c r="AF67" s="23"/>
      <c r="AG67" s="23"/>
      <c r="AH67" s="23"/>
      <c r="AI67" s="23"/>
      <c r="AJ67" s="23"/>
      <c r="AK67" s="23"/>
      <c r="AL67" s="23"/>
    </row>
    <row r="68">
      <c r="A68" s="1" t="s">
        <v>95</v>
      </c>
      <c r="B68" s="4"/>
      <c r="C68" s="4"/>
      <c r="D68" s="4"/>
      <c r="E68" s="4"/>
      <c r="F68" s="118"/>
      <c r="G68" s="118"/>
      <c r="H68" s="118"/>
      <c r="I68" s="325"/>
      <c r="J68" s="119"/>
      <c r="K68" s="119"/>
      <c r="L68" s="119"/>
      <c r="M68" s="326"/>
      <c r="N68" s="352"/>
      <c r="O68" s="352"/>
      <c r="P68" s="352"/>
      <c r="Q68" s="328"/>
      <c r="R68" s="4"/>
      <c r="S68" s="4"/>
      <c r="T68" s="4"/>
      <c r="U68" s="4"/>
      <c r="V68" s="4"/>
      <c r="W68" s="4"/>
      <c r="X68" s="4"/>
      <c r="Y68" s="4"/>
      <c r="Z68" s="4"/>
      <c r="AA68" s="4"/>
      <c r="AB68" s="4"/>
      <c r="AC68" s="4"/>
      <c r="AD68" s="4"/>
      <c r="AE68" s="4"/>
      <c r="AF68" s="4"/>
      <c r="AG68" s="4"/>
      <c r="AH68" s="4"/>
      <c r="AI68" s="4"/>
      <c r="AJ68" s="4"/>
      <c r="AK68" s="4"/>
      <c r="AL68" s="4"/>
    </row>
    <row r="69">
      <c r="A69" s="1"/>
      <c r="B69" s="4"/>
      <c r="C69" s="4"/>
      <c r="D69" s="4"/>
      <c r="E69" s="4"/>
      <c r="F69" s="118"/>
      <c r="G69" s="118"/>
      <c r="H69" s="118"/>
      <c r="I69" s="325"/>
      <c r="J69" s="119"/>
      <c r="K69" s="119"/>
      <c r="L69" s="119"/>
      <c r="M69" s="326"/>
      <c r="N69" s="352"/>
      <c r="O69" s="352"/>
      <c r="P69" s="352"/>
      <c r="Q69" s="328"/>
      <c r="R69" s="4"/>
      <c r="S69" s="4"/>
      <c r="T69" s="4"/>
      <c r="U69" s="4"/>
      <c r="V69" s="4"/>
      <c r="W69" s="4"/>
      <c r="X69" s="4"/>
      <c r="Y69" s="4"/>
      <c r="Z69" s="4"/>
      <c r="AA69" s="4"/>
      <c r="AB69" s="4"/>
      <c r="AC69" s="4"/>
      <c r="AD69" s="4"/>
      <c r="AE69" s="4"/>
      <c r="AF69" s="4"/>
      <c r="AG69" s="4"/>
      <c r="AH69" s="4"/>
      <c r="AI69" s="4"/>
      <c r="AJ69" s="4"/>
      <c r="AK69" s="4"/>
      <c r="AL69" s="4"/>
    </row>
    <row r="70">
      <c r="A70" s="292" t="s">
        <v>17</v>
      </c>
      <c r="B70" s="4"/>
      <c r="C70" s="4"/>
      <c r="D70" s="4"/>
      <c r="E70" s="75">
        <f t="shared" ref="E70:Q70" si="77">E64</f>
        <v>0.1025714956</v>
      </c>
      <c r="F70" s="78">
        <f t="shared" si="77"/>
        <v>0.09196442925</v>
      </c>
      <c r="G70" s="78">
        <f t="shared" si="77"/>
        <v>0.08815754924</v>
      </c>
      <c r="H70" s="78">
        <f t="shared" si="77"/>
        <v>0.08826770397</v>
      </c>
      <c r="I70" s="78">
        <f t="shared" si="77"/>
        <v>0.08434894842</v>
      </c>
      <c r="J70" s="79">
        <f t="shared" si="77"/>
        <v>0.08432872482</v>
      </c>
      <c r="K70" s="79">
        <f t="shared" si="77"/>
        <v>0.0780275147</v>
      </c>
      <c r="L70" s="79">
        <f t="shared" si="77"/>
        <v>0.076512537</v>
      </c>
      <c r="M70" s="79">
        <f t="shared" si="77"/>
        <v>0.07395809384</v>
      </c>
      <c r="N70" s="399">
        <f t="shared" si="77"/>
        <v>0.08135736286</v>
      </c>
      <c r="O70" s="399">
        <f t="shared" si="77"/>
        <v>0.07408550783</v>
      </c>
      <c r="P70" s="399">
        <f t="shared" si="77"/>
        <v>0.07193812526</v>
      </c>
      <c r="Q70" s="399">
        <f t="shared" si="77"/>
        <v>0.06991459133</v>
      </c>
      <c r="R70" s="4"/>
      <c r="S70" s="4"/>
      <c r="T70" s="4"/>
      <c r="U70" s="149"/>
      <c r="V70" s="4"/>
      <c r="W70" s="4"/>
      <c r="X70" s="4"/>
      <c r="Y70" s="4"/>
      <c r="Z70" s="4"/>
      <c r="AA70" s="4"/>
      <c r="AB70" s="4"/>
      <c r="AC70" s="4"/>
      <c r="AD70" s="4"/>
      <c r="AE70" s="4"/>
      <c r="AF70" s="4"/>
      <c r="AG70" s="4"/>
      <c r="AH70" s="4"/>
      <c r="AI70" s="4"/>
      <c r="AJ70" s="4"/>
      <c r="AK70" s="4"/>
      <c r="AL70" s="4"/>
    </row>
    <row r="71">
      <c r="A71" s="293" t="s">
        <v>18</v>
      </c>
      <c r="B71" s="4"/>
      <c r="C71" s="4"/>
      <c r="D71" s="4"/>
      <c r="E71" s="75">
        <f t="shared" ref="E71:Q71" si="78">E65</f>
        <v>0.4168476272</v>
      </c>
      <c r="F71" s="78">
        <f t="shared" si="78"/>
        <v>0.3737408125</v>
      </c>
      <c r="G71" s="78">
        <f t="shared" si="78"/>
        <v>0.348350741</v>
      </c>
      <c r="H71" s="78">
        <f t="shared" si="78"/>
        <v>0.3430949702</v>
      </c>
      <c r="I71" s="78">
        <f t="shared" si="78"/>
        <v>0.3409596191</v>
      </c>
      <c r="J71" s="79">
        <f t="shared" si="78"/>
        <v>0.3427095279</v>
      </c>
      <c r="K71" s="79">
        <f t="shared" si="78"/>
        <v>0.3090444472</v>
      </c>
      <c r="L71" s="79">
        <f t="shared" si="78"/>
        <v>0.2982547639</v>
      </c>
      <c r="M71" s="79">
        <f t="shared" si="78"/>
        <v>0.2992687582</v>
      </c>
      <c r="N71" s="399">
        <f t="shared" si="78"/>
        <v>0.3306339978</v>
      </c>
      <c r="O71" s="399">
        <f t="shared" si="78"/>
        <v>0.2937487757</v>
      </c>
      <c r="P71" s="399">
        <f t="shared" si="78"/>
        <v>0.2808056229</v>
      </c>
      <c r="Q71" s="399">
        <f t="shared" si="78"/>
        <v>0.2830451551</v>
      </c>
      <c r="R71" s="4"/>
      <c r="S71" s="4"/>
      <c r="T71" s="4"/>
      <c r="U71" s="149"/>
      <c r="V71" s="4"/>
      <c r="W71" s="4"/>
      <c r="X71" s="4"/>
      <c r="Y71" s="4"/>
      <c r="Z71" s="4"/>
      <c r="AA71" s="4"/>
      <c r="AB71" s="4"/>
      <c r="AC71" s="4"/>
      <c r="AD71" s="4"/>
      <c r="AE71" s="4"/>
      <c r="AF71" s="4"/>
      <c r="AG71" s="4"/>
      <c r="AH71" s="4"/>
      <c r="AI71" s="4"/>
      <c r="AJ71" s="4"/>
      <c r="AK71" s="4"/>
      <c r="AL71" s="4"/>
    </row>
    <row r="72">
      <c r="A72" s="292" t="s">
        <v>19</v>
      </c>
      <c r="B72" s="4"/>
      <c r="C72" s="4"/>
      <c r="D72" s="4"/>
      <c r="E72" s="75">
        <f t="shared" ref="E72:Q72" si="79">E66</f>
        <v>0.6714285714</v>
      </c>
      <c r="F72" s="78">
        <f t="shared" si="79"/>
        <v>0.6714285714</v>
      </c>
      <c r="G72" s="78">
        <f t="shared" si="79"/>
        <v>0.649047619</v>
      </c>
      <c r="H72" s="78">
        <f t="shared" si="79"/>
        <v>0.6378571429</v>
      </c>
      <c r="I72" s="78">
        <f t="shared" si="79"/>
        <v>0.6400897707</v>
      </c>
      <c r="J72" s="79">
        <f t="shared" si="79"/>
        <v>0.6714285714</v>
      </c>
      <c r="K72" s="79">
        <f t="shared" si="79"/>
        <v>0.649047619</v>
      </c>
      <c r="L72" s="79">
        <f t="shared" si="79"/>
        <v>0.6378571429</v>
      </c>
      <c r="M72" s="79">
        <f t="shared" si="79"/>
        <v>0.6400897707</v>
      </c>
      <c r="N72" s="399">
        <f t="shared" si="79"/>
        <v>0.6714285714</v>
      </c>
      <c r="O72" s="399">
        <f t="shared" si="79"/>
        <v>0.649047619</v>
      </c>
      <c r="P72" s="399">
        <f t="shared" si="79"/>
        <v>0.6378571429</v>
      </c>
      <c r="Q72" s="399">
        <f t="shared" si="79"/>
        <v>0.6400897707</v>
      </c>
      <c r="R72" s="4"/>
      <c r="S72" s="4"/>
      <c r="T72" s="4"/>
      <c r="U72" s="149"/>
      <c r="V72" s="4"/>
      <c r="W72" s="4"/>
      <c r="X72" s="4"/>
      <c r="Y72" s="4"/>
      <c r="Z72" s="4"/>
      <c r="AA72" s="4"/>
      <c r="AB72" s="4"/>
      <c r="AC72" s="4"/>
      <c r="AD72" s="4"/>
      <c r="AE72" s="4"/>
      <c r="AF72" s="4"/>
      <c r="AG72" s="4"/>
      <c r="AH72" s="4"/>
      <c r="AI72" s="4"/>
      <c r="AJ72" s="4"/>
      <c r="AK72" s="4"/>
      <c r="AL72" s="4"/>
    </row>
    <row r="73">
      <c r="A73" s="294" t="s">
        <v>20</v>
      </c>
      <c r="B73" s="23"/>
      <c r="C73" s="23"/>
      <c r="D73" s="23"/>
      <c r="E73" s="122">
        <f t="shared" ref="E73:Q73" si="80">E67</f>
        <v>0.8</v>
      </c>
      <c r="F73" s="343">
        <f t="shared" si="80"/>
        <v>0.8</v>
      </c>
      <c r="G73" s="343">
        <f t="shared" si="80"/>
        <v>0.8</v>
      </c>
      <c r="H73" s="343">
        <f t="shared" si="80"/>
        <v>0.8</v>
      </c>
      <c r="I73" s="343">
        <f t="shared" si="80"/>
        <v>0.8019105618</v>
      </c>
      <c r="J73" s="344">
        <f t="shared" si="80"/>
        <v>0.8</v>
      </c>
      <c r="K73" s="344">
        <f t="shared" si="80"/>
        <v>0.8</v>
      </c>
      <c r="L73" s="344">
        <f t="shared" si="80"/>
        <v>0.8</v>
      </c>
      <c r="M73" s="344">
        <f t="shared" si="80"/>
        <v>0.8019105618</v>
      </c>
      <c r="N73" s="346">
        <f t="shared" si="80"/>
        <v>0.8</v>
      </c>
      <c r="O73" s="346">
        <f t="shared" si="80"/>
        <v>0.8</v>
      </c>
      <c r="P73" s="346">
        <f t="shared" si="80"/>
        <v>0.8</v>
      </c>
      <c r="Q73" s="346">
        <f t="shared" si="80"/>
        <v>0.8019105618</v>
      </c>
      <c r="R73" s="23"/>
      <c r="S73" s="23"/>
      <c r="T73" s="23"/>
      <c r="U73" s="287"/>
      <c r="V73" s="23"/>
      <c r="W73" s="23"/>
      <c r="X73" s="23"/>
      <c r="Y73" s="23"/>
      <c r="Z73" s="23"/>
      <c r="AA73" s="23"/>
      <c r="AB73" s="23"/>
      <c r="AC73" s="23"/>
      <c r="AD73" s="23"/>
      <c r="AE73" s="23"/>
      <c r="AF73" s="23"/>
      <c r="AG73" s="23"/>
      <c r="AH73" s="23"/>
      <c r="AI73" s="23"/>
      <c r="AJ73" s="23"/>
      <c r="AK73" s="23"/>
      <c r="AL73" s="23"/>
    </row>
    <row r="74">
      <c r="A74" s="1" t="s">
        <v>96</v>
      </c>
      <c r="B74" s="4"/>
      <c r="C74" s="4"/>
      <c r="D74" s="4"/>
      <c r="E74" s="4"/>
      <c r="F74" s="118"/>
      <c r="G74" s="118"/>
      <c r="H74" s="118"/>
      <c r="I74" s="325"/>
      <c r="J74" s="119"/>
      <c r="K74" s="119"/>
      <c r="L74" s="119"/>
      <c r="M74" s="326"/>
      <c r="N74" s="352"/>
      <c r="O74" s="352"/>
      <c r="P74" s="352"/>
      <c r="Q74" s="328"/>
      <c r="R74" s="4"/>
      <c r="S74" s="4"/>
      <c r="T74" s="4"/>
      <c r="U74" s="115"/>
      <c r="V74" s="4"/>
      <c r="W74" s="4"/>
      <c r="X74" s="4"/>
      <c r="Y74" s="4"/>
      <c r="Z74" s="4"/>
      <c r="AA74" s="4"/>
      <c r="AB74" s="4"/>
      <c r="AC74" s="4"/>
      <c r="AD74" s="4"/>
      <c r="AE74" s="4"/>
      <c r="AF74" s="4"/>
      <c r="AG74" s="4"/>
      <c r="AH74" s="4"/>
      <c r="AI74" s="4"/>
      <c r="AJ74" s="4"/>
      <c r="AK74" s="4"/>
      <c r="AL74" s="4"/>
    </row>
    <row r="75">
      <c r="A75" s="292" t="s">
        <v>17</v>
      </c>
      <c r="B75" s="4"/>
      <c r="C75" s="4"/>
      <c r="D75" s="4"/>
      <c r="E75" s="27">
        <f t="shared" ref="E75:Q75" si="81">E70*E25</f>
        <v>42188.16901</v>
      </c>
      <c r="F75" s="73">
        <f t="shared" si="81"/>
        <v>67000.68493</v>
      </c>
      <c r="G75" s="73">
        <f t="shared" si="81"/>
        <v>67438.76202</v>
      </c>
      <c r="H75" s="73">
        <f t="shared" si="81"/>
        <v>95768.69345</v>
      </c>
      <c r="I75" s="316">
        <f t="shared" si="81"/>
        <v>142126.0802</v>
      </c>
      <c r="J75" s="74">
        <f t="shared" si="81"/>
        <v>61437.69247</v>
      </c>
      <c r="K75" s="74">
        <f t="shared" si="81"/>
        <v>59689.48819</v>
      </c>
      <c r="L75" s="74">
        <f t="shared" si="81"/>
        <v>83014.57239</v>
      </c>
      <c r="M75" s="317">
        <f t="shared" si="81"/>
        <v>124617.7241</v>
      </c>
      <c r="N75" s="327">
        <f t="shared" si="81"/>
        <v>59272.90671</v>
      </c>
      <c r="O75" s="327">
        <f t="shared" si="81"/>
        <v>56673.93178</v>
      </c>
      <c r="P75" s="327">
        <f t="shared" si="81"/>
        <v>78051.42714</v>
      </c>
      <c r="Q75" s="319">
        <f t="shared" si="81"/>
        <v>117804.5133</v>
      </c>
      <c r="R75" s="4"/>
      <c r="S75" s="4"/>
      <c r="T75" s="4"/>
      <c r="U75" s="4"/>
      <c r="V75" s="4"/>
      <c r="W75" s="4"/>
      <c r="X75" s="4"/>
      <c r="Y75" s="4"/>
      <c r="Z75" s="4"/>
      <c r="AA75" s="4"/>
      <c r="AB75" s="4"/>
      <c r="AC75" s="4"/>
      <c r="AD75" s="4"/>
      <c r="AE75" s="4"/>
      <c r="AF75" s="4"/>
      <c r="AG75" s="4"/>
      <c r="AH75" s="4"/>
      <c r="AI75" s="4"/>
      <c r="AJ75" s="4"/>
      <c r="AK75" s="4"/>
      <c r="AL75" s="4"/>
    </row>
    <row r="76">
      <c r="A76" s="293" t="s">
        <v>18</v>
      </c>
      <c r="B76" s="4"/>
      <c r="C76" s="4"/>
      <c r="D76" s="4"/>
      <c r="E76" s="27">
        <f t="shared" ref="E76:Q76" si="82">E71*E26</f>
        <v>38510.46804</v>
      </c>
      <c r="F76" s="73">
        <f t="shared" si="82"/>
        <v>37825.42957</v>
      </c>
      <c r="G76" s="73">
        <f t="shared" si="82"/>
        <v>68693.89483</v>
      </c>
      <c r="H76" s="73">
        <f t="shared" si="82"/>
        <v>71040.57564</v>
      </c>
      <c r="I76" s="316">
        <f t="shared" si="82"/>
        <v>59664.88919</v>
      </c>
      <c r="J76" s="74">
        <f t="shared" si="82"/>
        <v>34684.82616</v>
      </c>
      <c r="K76" s="74">
        <f t="shared" si="82"/>
        <v>60942.792</v>
      </c>
      <c r="L76" s="74">
        <f t="shared" si="82"/>
        <v>61756.04995</v>
      </c>
      <c r="M76" s="317">
        <f t="shared" si="82"/>
        <v>52369.36076</v>
      </c>
      <c r="N76" s="327">
        <f t="shared" si="82"/>
        <v>33462.69013</v>
      </c>
      <c r="O76" s="327">
        <f t="shared" si="82"/>
        <v>57926.52384</v>
      </c>
      <c r="P76" s="327">
        <f t="shared" si="82"/>
        <v>58143.06483</v>
      </c>
      <c r="Q76" s="319">
        <f t="shared" si="82"/>
        <v>49530.37506</v>
      </c>
      <c r="R76" s="4"/>
      <c r="S76" s="4"/>
      <c r="T76" s="4"/>
      <c r="U76" s="4"/>
      <c r="V76" s="4"/>
      <c r="W76" s="4"/>
      <c r="X76" s="4"/>
      <c r="Y76" s="4"/>
      <c r="Z76" s="4"/>
      <c r="AA76" s="4"/>
      <c r="AB76" s="4"/>
      <c r="AC76" s="4"/>
      <c r="AD76" s="4"/>
      <c r="AE76" s="4"/>
      <c r="AF76" s="4"/>
      <c r="AG76" s="4"/>
      <c r="AH76" s="4"/>
      <c r="AI76" s="4"/>
      <c r="AJ76" s="4"/>
      <c r="AK76" s="4"/>
      <c r="AL76" s="4"/>
    </row>
    <row r="77">
      <c r="A77" s="292" t="s">
        <v>19</v>
      </c>
      <c r="B77" s="4"/>
      <c r="C77" s="4"/>
      <c r="D77" s="4"/>
      <c r="E77" s="27">
        <f t="shared" ref="E77:Q77" si="83">E72*E27</f>
        <v>14643.85714</v>
      </c>
      <c r="F77" s="73">
        <f t="shared" si="83"/>
        <v>30545.62188</v>
      </c>
      <c r="G77" s="73">
        <f t="shared" si="83"/>
        <v>32347.26713</v>
      </c>
      <c r="H77" s="73">
        <f t="shared" si="83"/>
        <v>68134.20626</v>
      </c>
      <c r="I77" s="316">
        <f t="shared" si="83"/>
        <v>65618.79292</v>
      </c>
      <c r="J77" s="74">
        <f t="shared" si="83"/>
        <v>24811.97143</v>
      </c>
      <c r="K77" s="74">
        <f t="shared" si="83"/>
        <v>26275.43387</v>
      </c>
      <c r="L77" s="74">
        <f t="shared" si="83"/>
        <v>55344.88659</v>
      </c>
      <c r="M77" s="317">
        <f t="shared" si="83"/>
        <v>55564.65424</v>
      </c>
      <c r="N77" s="327">
        <f t="shared" si="83"/>
        <v>22580.77573</v>
      </c>
      <c r="O77" s="327">
        <f t="shared" si="83"/>
        <v>23912.63754</v>
      </c>
      <c r="P77" s="327">
        <f t="shared" si="83"/>
        <v>50368.04414</v>
      </c>
      <c r="Q77" s="319">
        <f t="shared" si="83"/>
        <v>51652.18153</v>
      </c>
      <c r="R77" s="4"/>
      <c r="S77" s="4"/>
      <c r="T77" s="4"/>
      <c r="U77" s="4"/>
      <c r="V77" s="4"/>
      <c r="W77" s="4"/>
      <c r="X77" s="4"/>
      <c r="Y77" s="4"/>
      <c r="Z77" s="4"/>
      <c r="AA77" s="4"/>
      <c r="AB77" s="4"/>
      <c r="AC77" s="4"/>
      <c r="AD77" s="4"/>
      <c r="AE77" s="4"/>
      <c r="AF77" s="4"/>
      <c r="AG77" s="4"/>
      <c r="AH77" s="4"/>
      <c r="AI77" s="4"/>
      <c r="AJ77" s="4"/>
      <c r="AK77" s="4"/>
      <c r="AL77" s="4"/>
    </row>
    <row r="78">
      <c r="A78" s="292" t="s">
        <v>20</v>
      </c>
      <c r="B78" s="4"/>
      <c r="C78" s="4"/>
      <c r="D78" s="4"/>
      <c r="E78" s="27">
        <f t="shared" ref="E78:Q78" si="84">E73*E28</f>
        <v>6768</v>
      </c>
      <c r="F78" s="73">
        <f t="shared" si="84"/>
        <v>14643.85714</v>
      </c>
      <c r="G78" s="73">
        <f t="shared" si="84"/>
        <v>27491.0597</v>
      </c>
      <c r="H78" s="73">
        <f t="shared" si="84"/>
        <v>30116.42112</v>
      </c>
      <c r="I78" s="316">
        <f t="shared" si="84"/>
        <v>30344.61115</v>
      </c>
      <c r="J78" s="74">
        <f t="shared" si="84"/>
        <v>14643.85714</v>
      </c>
      <c r="K78" s="74">
        <f t="shared" si="84"/>
        <v>22330.77429</v>
      </c>
      <c r="L78" s="74">
        <f t="shared" si="84"/>
        <v>24463.33498</v>
      </c>
      <c r="M78" s="317">
        <f t="shared" si="84"/>
        <v>24648.69197</v>
      </c>
      <c r="N78" s="327">
        <f t="shared" si="84"/>
        <v>14643.85714</v>
      </c>
      <c r="O78" s="327">
        <f t="shared" si="84"/>
        <v>20322.69816</v>
      </c>
      <c r="P78" s="327">
        <f t="shared" si="84"/>
        <v>22263.49012</v>
      </c>
      <c r="Q78" s="319">
        <f t="shared" si="84"/>
        <v>22432.17904</v>
      </c>
      <c r="R78" s="4"/>
      <c r="S78" s="4"/>
      <c r="T78" s="4"/>
      <c r="U78" s="4"/>
      <c r="V78" s="4"/>
      <c r="W78" s="4"/>
      <c r="X78" s="4"/>
      <c r="Y78" s="4"/>
      <c r="Z78" s="4"/>
      <c r="AA78" s="4"/>
      <c r="AB78" s="4"/>
      <c r="AC78" s="4"/>
      <c r="AD78" s="4"/>
      <c r="AE78" s="4"/>
      <c r="AF78" s="4"/>
      <c r="AG78" s="4"/>
      <c r="AH78" s="4"/>
      <c r="AI78" s="4"/>
      <c r="AJ78" s="4"/>
      <c r="AK78" s="4"/>
      <c r="AL78" s="4"/>
    </row>
    <row r="79">
      <c r="A79" s="21" t="s">
        <v>88</v>
      </c>
      <c r="B79" s="23"/>
      <c r="C79" s="23"/>
      <c r="D79" s="23"/>
      <c r="E79" s="22">
        <f t="shared" ref="E79:Q79" si="85">SUM(E75:E78)</f>
        <v>102110.4942</v>
      </c>
      <c r="F79" s="110">
        <f t="shared" si="85"/>
        <v>150015.5935</v>
      </c>
      <c r="G79" s="110">
        <f t="shared" si="85"/>
        <v>195970.9837</v>
      </c>
      <c r="H79" s="110">
        <f t="shared" si="85"/>
        <v>265059.8965</v>
      </c>
      <c r="I79" s="365">
        <f t="shared" si="85"/>
        <v>297754.3735</v>
      </c>
      <c r="J79" s="111">
        <f t="shared" si="85"/>
        <v>135578.3472</v>
      </c>
      <c r="K79" s="111">
        <f t="shared" si="85"/>
        <v>169238.4883</v>
      </c>
      <c r="L79" s="111">
        <f t="shared" si="85"/>
        <v>224578.8439</v>
      </c>
      <c r="M79" s="366">
        <f t="shared" si="85"/>
        <v>257200.431</v>
      </c>
      <c r="N79" s="355">
        <f t="shared" si="85"/>
        <v>129960.2297</v>
      </c>
      <c r="O79" s="355">
        <f t="shared" si="85"/>
        <v>158835.7913</v>
      </c>
      <c r="P79" s="355">
        <f t="shared" si="85"/>
        <v>208826.0262</v>
      </c>
      <c r="Q79" s="367">
        <f t="shared" si="85"/>
        <v>241419.2489</v>
      </c>
      <c r="R79" s="23"/>
      <c r="S79" s="23"/>
      <c r="T79" s="23"/>
      <c r="U79" s="23"/>
      <c r="V79" s="23"/>
      <c r="W79" s="23"/>
      <c r="X79" s="23"/>
      <c r="Y79" s="23"/>
      <c r="Z79" s="23"/>
      <c r="AA79" s="23"/>
      <c r="AB79" s="23"/>
      <c r="AC79" s="23"/>
      <c r="AD79" s="23"/>
      <c r="AE79" s="23"/>
      <c r="AF79" s="23"/>
      <c r="AG79" s="23"/>
      <c r="AH79" s="23"/>
      <c r="AI79" s="23"/>
      <c r="AJ79" s="23"/>
      <c r="AK79" s="23"/>
      <c r="AL79" s="23"/>
    </row>
    <row r="80">
      <c r="A80" s="4"/>
      <c r="B80" s="4"/>
      <c r="C80" s="4"/>
      <c r="D80" s="4"/>
      <c r="E80" s="4"/>
      <c r="F80" s="118"/>
      <c r="G80" s="118"/>
      <c r="H80" s="118"/>
      <c r="I80" s="325"/>
      <c r="J80" s="119"/>
      <c r="K80" s="119"/>
      <c r="L80" s="119"/>
      <c r="M80" s="326"/>
      <c r="N80" s="352"/>
      <c r="O80" s="352"/>
      <c r="P80" s="352"/>
      <c r="Q80" s="328"/>
      <c r="R80" s="4"/>
      <c r="S80" s="4"/>
      <c r="T80" s="4"/>
      <c r="U80" s="4"/>
      <c r="V80" s="4"/>
      <c r="W80" s="4"/>
      <c r="X80" s="4"/>
      <c r="Y80" s="4"/>
      <c r="Z80" s="4"/>
      <c r="AA80" s="4"/>
      <c r="AB80" s="4"/>
      <c r="AC80" s="4"/>
      <c r="AD80" s="4"/>
      <c r="AE80" s="4"/>
      <c r="AF80" s="4"/>
      <c r="AG80" s="4"/>
      <c r="AH80" s="4"/>
      <c r="AI80" s="4"/>
      <c r="AJ80" s="4"/>
      <c r="AK80" s="4"/>
      <c r="AL80" s="4"/>
    </row>
    <row r="81">
      <c r="A81" s="292" t="s">
        <v>98</v>
      </c>
      <c r="B81" s="4"/>
      <c r="C81" s="4"/>
      <c r="D81" s="27">
        <f>D4</f>
        <v>23381</v>
      </c>
      <c r="E81" s="27">
        <f t="shared" ref="E81:Q81" si="86">E79</f>
        <v>102110.4942</v>
      </c>
      <c r="F81" s="73">
        <f t="shared" si="86"/>
        <v>150015.5935</v>
      </c>
      <c r="G81" s="73">
        <f t="shared" si="86"/>
        <v>195970.9837</v>
      </c>
      <c r="H81" s="73">
        <f t="shared" si="86"/>
        <v>265059.8965</v>
      </c>
      <c r="I81" s="316">
        <f t="shared" si="86"/>
        <v>297754.3735</v>
      </c>
      <c r="J81" s="74">
        <f t="shared" si="86"/>
        <v>135578.3472</v>
      </c>
      <c r="K81" s="74">
        <f t="shared" si="86"/>
        <v>169238.4883</v>
      </c>
      <c r="L81" s="74">
        <f t="shared" si="86"/>
        <v>224578.8439</v>
      </c>
      <c r="M81" s="317">
        <f t="shared" si="86"/>
        <v>257200.431</v>
      </c>
      <c r="N81" s="327">
        <f t="shared" si="86"/>
        <v>129960.2297</v>
      </c>
      <c r="O81" s="327">
        <f t="shared" si="86"/>
        <v>158835.7913</v>
      </c>
      <c r="P81" s="327">
        <f t="shared" si="86"/>
        <v>208826.0262</v>
      </c>
      <c r="Q81" s="319">
        <f t="shared" si="86"/>
        <v>241419.2489</v>
      </c>
      <c r="R81" s="4"/>
      <c r="S81" s="4"/>
      <c r="T81" s="4"/>
      <c r="U81" s="4"/>
      <c r="V81" s="4"/>
      <c r="W81" s="4"/>
      <c r="X81" s="4"/>
      <c r="Y81" s="4"/>
      <c r="Z81" s="4"/>
      <c r="AA81" s="4"/>
      <c r="AB81" s="4"/>
      <c r="AC81" s="4"/>
      <c r="AD81" s="4"/>
      <c r="AE81" s="4"/>
      <c r="AF81" s="4"/>
      <c r="AG81" s="4"/>
      <c r="AH81" s="4"/>
      <c r="AI81" s="4"/>
      <c r="AJ81" s="4"/>
      <c r="AK81" s="4"/>
      <c r="AL81" s="4"/>
    </row>
    <row r="82">
      <c r="A82" s="300" t="s">
        <v>70</v>
      </c>
      <c r="B82" s="4"/>
      <c r="C82" s="4"/>
      <c r="D82" s="4"/>
      <c r="E82" s="188">
        <f t="shared" ref="E82:H82" si="87">E81-D81</f>
        <v>78729.49419</v>
      </c>
      <c r="F82" s="191">
        <f t="shared" si="87"/>
        <v>47905.09933</v>
      </c>
      <c r="G82" s="191">
        <f t="shared" si="87"/>
        <v>45955.39014</v>
      </c>
      <c r="H82" s="191">
        <f t="shared" si="87"/>
        <v>69088.9128</v>
      </c>
      <c r="I82" s="455">
        <f>I81-G81</f>
        <v>101783.3898</v>
      </c>
      <c r="J82" s="192">
        <f>J81-E81</f>
        <v>33467.85301</v>
      </c>
      <c r="K82" s="192">
        <f t="shared" ref="K82:L82" si="88">K81-J81</f>
        <v>33660.14114</v>
      </c>
      <c r="L82" s="192">
        <f t="shared" si="88"/>
        <v>55340.35557</v>
      </c>
      <c r="M82" s="461">
        <f>M81-K81</f>
        <v>87961.94269</v>
      </c>
      <c r="N82" s="413">
        <f>N81-E81</f>
        <v>27849.73552</v>
      </c>
      <c r="O82" s="413">
        <f t="shared" ref="O82:P82" si="89">O81-N81</f>
        <v>28875.5616</v>
      </c>
      <c r="P82" s="413">
        <f t="shared" si="89"/>
        <v>49990.23492</v>
      </c>
      <c r="Q82" s="462">
        <f>Q81-O81</f>
        <v>82583.45763</v>
      </c>
      <c r="R82" s="4"/>
      <c r="S82" s="4"/>
      <c r="T82" s="4"/>
      <c r="U82" s="4"/>
      <c r="V82" s="4"/>
      <c r="W82" s="4"/>
      <c r="X82" s="4"/>
      <c r="Y82" s="4"/>
      <c r="Z82" s="4"/>
      <c r="AA82" s="4"/>
      <c r="AB82" s="4"/>
      <c r="AC82" s="4"/>
      <c r="AD82" s="4"/>
      <c r="AE82" s="4"/>
      <c r="AF82" s="4"/>
      <c r="AG82" s="4"/>
      <c r="AH82" s="4"/>
      <c r="AI82" s="4"/>
      <c r="AJ82" s="4"/>
      <c r="AK82" s="4"/>
      <c r="AL82" s="4"/>
    </row>
    <row r="83">
      <c r="A83" s="292" t="s">
        <v>101</v>
      </c>
      <c r="B83" s="4"/>
      <c r="C83" s="4"/>
      <c r="D83" s="131">
        <v>0.0</v>
      </c>
      <c r="E83" s="131">
        <v>0.0</v>
      </c>
      <c r="F83" s="118"/>
      <c r="G83" s="118"/>
      <c r="H83" s="118"/>
      <c r="I83" s="325"/>
      <c r="J83" s="119"/>
      <c r="K83" s="119"/>
      <c r="L83" s="119"/>
      <c r="M83" s="326"/>
      <c r="N83" s="352"/>
      <c r="O83" s="352"/>
      <c r="P83" s="352"/>
      <c r="Q83" s="328"/>
      <c r="R83" s="4"/>
      <c r="S83" s="4"/>
      <c r="T83" s="4"/>
      <c r="U83" s="4"/>
      <c r="V83" s="4"/>
      <c r="W83" s="4"/>
      <c r="X83" s="4"/>
      <c r="Y83" s="4"/>
      <c r="Z83" s="4"/>
      <c r="AA83" s="4"/>
      <c r="AB83" s="4"/>
      <c r="AC83" s="4"/>
      <c r="AD83" s="4"/>
      <c r="AE83" s="4"/>
      <c r="AF83" s="4"/>
      <c r="AG83" s="4"/>
      <c r="AH83" s="4"/>
      <c r="AI83" s="4"/>
      <c r="AJ83" s="4"/>
      <c r="AK83" s="4"/>
      <c r="AL83" s="4"/>
    </row>
    <row r="84">
      <c r="A84" s="19" t="s">
        <v>103</v>
      </c>
      <c r="B84" s="4"/>
      <c r="C84" s="4"/>
      <c r="D84" s="27"/>
      <c r="E84" s="415">
        <f>E83-D83</f>
        <v>0</v>
      </c>
      <c r="F84" s="118"/>
      <c r="G84" s="118"/>
      <c r="H84" s="118"/>
      <c r="I84" s="325"/>
      <c r="J84" s="119"/>
      <c r="K84" s="119"/>
      <c r="L84" s="119"/>
      <c r="M84" s="326"/>
      <c r="N84" s="352"/>
      <c r="O84" s="352"/>
      <c r="P84" s="352"/>
      <c r="Q84" s="328"/>
      <c r="R84" s="429"/>
      <c r="S84" s="4"/>
      <c r="T84" s="4"/>
      <c r="U84" s="4"/>
      <c r="V84" s="4"/>
      <c r="W84" s="4"/>
      <c r="X84" s="4"/>
      <c r="Y84" s="4"/>
      <c r="Z84" s="4"/>
      <c r="AA84" s="4"/>
      <c r="AB84" s="4"/>
      <c r="AC84" s="4"/>
      <c r="AD84" s="4"/>
      <c r="AE84" s="4"/>
      <c r="AF84" s="4"/>
      <c r="AG84" s="4"/>
      <c r="AH84" s="4"/>
      <c r="AI84" s="4"/>
      <c r="AJ84" s="4"/>
      <c r="AK84" s="4"/>
      <c r="AL84" s="4"/>
    </row>
    <row r="85">
      <c r="A85" s="4"/>
      <c r="B85" s="4"/>
      <c r="C85" s="4"/>
      <c r="D85" s="4"/>
      <c r="E85" s="4"/>
      <c r="F85" s="118"/>
      <c r="G85" s="118"/>
      <c r="H85" s="118"/>
      <c r="I85" s="325"/>
      <c r="J85" s="119"/>
      <c r="K85" s="119"/>
      <c r="L85" s="119"/>
      <c r="M85" s="326"/>
      <c r="N85" s="352"/>
      <c r="O85" s="352"/>
      <c r="P85" s="352"/>
      <c r="Q85" s="328"/>
      <c r="R85" s="4"/>
      <c r="S85" s="4"/>
      <c r="T85" s="4"/>
      <c r="U85" s="4"/>
      <c r="V85" s="4"/>
      <c r="W85" s="4"/>
      <c r="X85" s="4"/>
      <c r="Y85" s="4"/>
      <c r="Z85" s="4"/>
      <c r="AA85" s="4"/>
      <c r="AB85" s="4"/>
      <c r="AC85" s="4"/>
      <c r="AD85" s="4"/>
      <c r="AE85" s="4"/>
      <c r="AF85" s="4"/>
      <c r="AG85" s="4"/>
      <c r="AH85" s="4"/>
      <c r="AI85" s="4"/>
      <c r="AJ85" s="4"/>
      <c r="AK85" s="4"/>
      <c r="AL85" s="4"/>
    </row>
    <row r="86">
      <c r="A86" s="4"/>
      <c r="B86" s="4"/>
      <c r="C86" s="4"/>
      <c r="D86" s="4"/>
      <c r="E86" s="4"/>
      <c r="F86" s="118"/>
      <c r="G86" s="118"/>
      <c r="H86" s="118"/>
      <c r="I86" s="325"/>
      <c r="J86" s="119"/>
      <c r="K86" s="119"/>
      <c r="L86" s="119"/>
      <c r="M86" s="326"/>
      <c r="N86" s="352"/>
      <c r="O86" s="352"/>
      <c r="P86" s="352"/>
      <c r="Q86" s="328"/>
      <c r="R86" s="4"/>
      <c r="S86" s="4"/>
      <c r="T86" s="4"/>
      <c r="U86" s="4"/>
      <c r="V86" s="4"/>
      <c r="W86" s="4"/>
      <c r="X86" s="4"/>
      <c r="Y86" s="4"/>
      <c r="Z86" s="4"/>
      <c r="AA86" s="4"/>
      <c r="AB86" s="4"/>
      <c r="AC86" s="4"/>
      <c r="AD86" s="4"/>
      <c r="AE86" s="4"/>
      <c r="AF86" s="4"/>
      <c r="AG86" s="4"/>
      <c r="AH86" s="4"/>
      <c r="AI86" s="4"/>
      <c r="AJ86" s="4"/>
      <c r="AK86" s="4"/>
      <c r="AL86" s="4"/>
    </row>
    <row r="87">
      <c r="A87" s="4"/>
      <c r="B87" s="4"/>
      <c r="C87" s="4"/>
      <c r="D87" s="4"/>
      <c r="E87" s="4"/>
      <c r="F87" s="118"/>
      <c r="G87" s="118"/>
      <c r="H87" s="118"/>
      <c r="I87" s="325"/>
      <c r="J87" s="119"/>
      <c r="K87" s="119"/>
      <c r="L87" s="119"/>
      <c r="M87" s="326"/>
      <c r="N87" s="352"/>
      <c r="O87" s="352"/>
      <c r="P87" s="352"/>
      <c r="Q87" s="328"/>
      <c r="R87" s="4"/>
      <c r="S87" s="4"/>
      <c r="T87" s="4"/>
      <c r="U87" s="4"/>
      <c r="V87" s="4"/>
      <c r="W87" s="4"/>
      <c r="X87" s="4"/>
      <c r="Y87" s="4"/>
      <c r="Z87" s="4"/>
      <c r="AA87" s="4"/>
      <c r="AB87" s="4"/>
      <c r="AC87" s="4"/>
      <c r="AD87" s="4"/>
      <c r="AE87" s="4"/>
      <c r="AF87" s="4"/>
      <c r="AG87" s="4"/>
      <c r="AH87" s="4"/>
      <c r="AI87" s="4"/>
      <c r="AJ87" s="4"/>
      <c r="AK87" s="4"/>
      <c r="AL87" s="4"/>
    </row>
    <row r="88">
      <c r="A88" s="4"/>
      <c r="B88" s="4"/>
      <c r="C88" s="4"/>
      <c r="D88" s="4"/>
      <c r="E88" s="4"/>
      <c r="F88" s="118"/>
      <c r="G88" s="118"/>
      <c r="H88" s="118"/>
      <c r="I88" s="325"/>
      <c r="J88" s="119"/>
      <c r="K88" s="119"/>
      <c r="L88" s="119"/>
      <c r="M88" s="326"/>
      <c r="N88" s="352"/>
      <c r="O88" s="352"/>
      <c r="P88" s="352"/>
      <c r="Q88" s="328"/>
      <c r="R88" s="4"/>
      <c r="S88" s="4"/>
      <c r="T88" s="4"/>
      <c r="U88" s="4"/>
      <c r="V88" s="4"/>
      <c r="W88" s="4"/>
      <c r="X88" s="4"/>
      <c r="Y88" s="4"/>
      <c r="Z88" s="4"/>
      <c r="AA88" s="4"/>
      <c r="AB88" s="4"/>
      <c r="AC88" s="4"/>
      <c r="AD88" s="4"/>
      <c r="AE88" s="4"/>
      <c r="AF88" s="4"/>
      <c r="AG88" s="4"/>
      <c r="AH88" s="4"/>
      <c r="AI88" s="4"/>
      <c r="AJ88" s="4"/>
      <c r="AK88" s="4"/>
      <c r="AL88" s="4"/>
    </row>
    <row r="89">
      <c r="A89" s="4"/>
      <c r="B89" s="4"/>
      <c r="C89" s="4"/>
      <c r="D89" s="4"/>
      <c r="E89" s="4"/>
      <c r="F89" s="118"/>
      <c r="G89" s="118"/>
      <c r="H89" s="118"/>
      <c r="I89" s="325"/>
      <c r="J89" s="119"/>
      <c r="K89" s="119"/>
      <c r="L89" s="119"/>
      <c r="M89" s="326"/>
      <c r="N89" s="352"/>
      <c r="O89" s="352"/>
      <c r="P89" s="352"/>
      <c r="Q89" s="328"/>
      <c r="R89" s="4"/>
      <c r="S89" s="4"/>
      <c r="T89" s="4"/>
      <c r="U89" s="4"/>
      <c r="V89" s="4"/>
      <c r="W89" s="4"/>
      <c r="X89" s="4"/>
      <c r="Y89" s="4"/>
      <c r="Z89" s="4"/>
      <c r="AA89" s="4"/>
      <c r="AB89" s="4"/>
      <c r="AC89" s="4"/>
      <c r="AD89" s="4"/>
      <c r="AE89" s="4"/>
      <c r="AF89" s="4"/>
      <c r="AG89" s="4"/>
      <c r="AH89" s="4"/>
      <c r="AI89" s="4"/>
      <c r="AJ89" s="4"/>
      <c r="AK89" s="4"/>
      <c r="AL89" s="4"/>
    </row>
    <row r="90">
      <c r="A90" s="4"/>
      <c r="B90" s="4"/>
      <c r="C90" s="4"/>
      <c r="D90" s="4"/>
      <c r="E90" s="4"/>
      <c r="F90" s="118"/>
      <c r="G90" s="118"/>
      <c r="H90" s="118"/>
      <c r="I90" s="325"/>
      <c r="J90" s="119"/>
      <c r="K90" s="119"/>
      <c r="L90" s="119"/>
      <c r="M90" s="326"/>
      <c r="N90" s="352"/>
      <c r="O90" s="352"/>
      <c r="P90" s="352"/>
      <c r="Q90" s="328"/>
      <c r="R90" s="4"/>
      <c r="S90" s="4"/>
      <c r="T90" s="4"/>
      <c r="U90" s="4"/>
      <c r="V90" s="4"/>
      <c r="W90" s="4"/>
      <c r="X90" s="4"/>
      <c r="Y90" s="4"/>
      <c r="Z90" s="4"/>
      <c r="AA90" s="4"/>
      <c r="AB90" s="4"/>
      <c r="AC90" s="4"/>
      <c r="AD90" s="4"/>
      <c r="AE90" s="4"/>
      <c r="AF90" s="4"/>
      <c r="AG90" s="4"/>
      <c r="AH90" s="4"/>
      <c r="AI90" s="4"/>
      <c r="AJ90" s="4"/>
      <c r="AK90" s="4"/>
      <c r="AL90" s="4"/>
    </row>
    <row r="91">
      <c r="A91" s="4"/>
      <c r="B91" s="4"/>
      <c r="C91" s="4"/>
      <c r="D91" s="4"/>
      <c r="E91" s="4"/>
      <c r="F91" s="118"/>
      <c r="G91" s="118"/>
      <c r="H91" s="118"/>
      <c r="I91" s="325"/>
      <c r="J91" s="119"/>
      <c r="K91" s="119"/>
      <c r="L91" s="119"/>
      <c r="M91" s="326"/>
      <c r="N91" s="352"/>
      <c r="O91" s="352"/>
      <c r="P91" s="352"/>
      <c r="Q91" s="328"/>
      <c r="R91" s="4"/>
      <c r="S91" s="4"/>
      <c r="T91" s="4"/>
      <c r="U91" s="4"/>
      <c r="V91" s="4"/>
      <c r="W91" s="4"/>
      <c r="X91" s="4"/>
      <c r="Y91" s="4"/>
      <c r="Z91" s="4"/>
      <c r="AA91" s="4"/>
      <c r="AB91" s="4"/>
      <c r="AC91" s="4"/>
      <c r="AD91" s="4"/>
      <c r="AE91" s="4"/>
      <c r="AF91" s="4"/>
      <c r="AG91" s="4"/>
      <c r="AH91" s="4"/>
      <c r="AI91" s="4"/>
      <c r="AJ91" s="4"/>
      <c r="AK91" s="4"/>
      <c r="AL91" s="4"/>
    </row>
    <row r="92">
      <c r="A92" s="4"/>
      <c r="B92" s="4"/>
      <c r="C92" s="4"/>
      <c r="D92" s="4"/>
      <c r="E92" s="4"/>
      <c r="F92" s="118"/>
      <c r="G92" s="118"/>
      <c r="H92" s="118"/>
      <c r="I92" s="325"/>
      <c r="J92" s="119"/>
      <c r="K92" s="119"/>
      <c r="L92" s="119"/>
      <c r="M92" s="326"/>
      <c r="N92" s="352"/>
      <c r="O92" s="352"/>
      <c r="P92" s="352"/>
      <c r="Q92" s="328"/>
      <c r="R92" s="4"/>
      <c r="S92" s="4"/>
      <c r="T92" s="4"/>
      <c r="U92" s="4"/>
      <c r="V92" s="4"/>
      <c r="W92" s="4"/>
      <c r="X92" s="4"/>
      <c r="Y92" s="4"/>
      <c r="Z92" s="4"/>
      <c r="AA92" s="4"/>
      <c r="AB92" s="4"/>
      <c r="AC92" s="4"/>
      <c r="AD92" s="4"/>
      <c r="AE92" s="4"/>
      <c r="AF92" s="4"/>
      <c r="AG92" s="4"/>
      <c r="AH92" s="4"/>
      <c r="AI92" s="4"/>
      <c r="AJ92" s="4"/>
      <c r="AK92" s="4"/>
      <c r="AL92" s="4"/>
    </row>
    <row r="93">
      <c r="A93" s="4"/>
      <c r="B93" s="4"/>
      <c r="C93" s="4"/>
      <c r="D93" s="4"/>
      <c r="E93" s="4"/>
      <c r="F93" s="118"/>
      <c r="G93" s="118"/>
      <c r="H93" s="118"/>
      <c r="I93" s="325"/>
      <c r="J93" s="119"/>
      <c r="K93" s="119"/>
      <c r="L93" s="119"/>
      <c r="M93" s="326"/>
      <c r="N93" s="352"/>
      <c r="O93" s="352"/>
      <c r="P93" s="352"/>
      <c r="Q93" s="328"/>
      <c r="R93" s="4"/>
      <c r="S93" s="4"/>
      <c r="T93" s="4"/>
      <c r="U93" s="4"/>
      <c r="V93" s="4"/>
      <c r="W93" s="4"/>
      <c r="X93" s="4"/>
      <c r="Y93" s="4"/>
      <c r="Z93" s="4"/>
      <c r="AA93" s="4"/>
      <c r="AB93" s="4"/>
      <c r="AC93" s="4"/>
      <c r="AD93" s="4"/>
      <c r="AE93" s="4"/>
      <c r="AF93" s="4"/>
      <c r="AG93" s="4"/>
      <c r="AH93" s="4"/>
      <c r="AI93" s="4"/>
      <c r="AJ93" s="4"/>
      <c r="AK93" s="4"/>
      <c r="AL93" s="4"/>
    </row>
    <row r="94">
      <c r="A94" s="4"/>
      <c r="B94" s="4"/>
      <c r="C94" s="4"/>
      <c r="D94" s="4"/>
      <c r="E94" s="4"/>
      <c r="F94" s="118"/>
      <c r="G94" s="118"/>
      <c r="H94" s="118"/>
      <c r="I94" s="325"/>
      <c r="J94" s="119"/>
      <c r="K94" s="119"/>
      <c r="L94" s="119"/>
      <c r="M94" s="326"/>
      <c r="N94" s="352"/>
      <c r="O94" s="352"/>
      <c r="P94" s="352"/>
      <c r="Q94" s="328"/>
      <c r="R94" s="4"/>
      <c r="S94" s="4"/>
      <c r="T94" s="4"/>
      <c r="U94" s="4"/>
      <c r="V94" s="4"/>
      <c r="W94" s="4"/>
      <c r="X94" s="4"/>
      <c r="Y94" s="4"/>
      <c r="Z94" s="4"/>
      <c r="AA94" s="4"/>
      <c r="AB94" s="4"/>
      <c r="AC94" s="4"/>
      <c r="AD94" s="4"/>
      <c r="AE94" s="4"/>
      <c r="AF94" s="4"/>
      <c r="AG94" s="4"/>
      <c r="AH94" s="4"/>
      <c r="AI94" s="4"/>
      <c r="AJ94" s="4"/>
      <c r="AK94" s="4"/>
      <c r="AL94" s="4"/>
    </row>
    <row r="95">
      <c r="A95" s="4"/>
      <c r="B95" s="4"/>
      <c r="C95" s="4"/>
      <c r="D95" s="4"/>
      <c r="E95" s="4"/>
      <c r="F95" s="118"/>
      <c r="G95" s="118"/>
      <c r="H95" s="118"/>
      <c r="I95" s="325"/>
      <c r="J95" s="119"/>
      <c r="K95" s="119"/>
      <c r="L95" s="119"/>
      <c r="M95" s="326"/>
      <c r="N95" s="352"/>
      <c r="O95" s="352"/>
      <c r="P95" s="352"/>
      <c r="Q95" s="328"/>
      <c r="R95" s="4"/>
      <c r="S95" s="4"/>
      <c r="T95" s="4"/>
      <c r="U95" s="4"/>
      <c r="V95" s="4"/>
      <c r="W95" s="4"/>
      <c r="X95" s="4"/>
      <c r="Y95" s="4"/>
      <c r="Z95" s="4"/>
      <c r="AA95" s="4"/>
      <c r="AB95" s="4"/>
      <c r="AC95" s="4"/>
      <c r="AD95" s="4"/>
      <c r="AE95" s="4"/>
      <c r="AF95" s="4"/>
      <c r="AG95" s="4"/>
      <c r="AH95" s="4"/>
      <c r="AI95" s="4"/>
      <c r="AJ95" s="4"/>
      <c r="AK95" s="4"/>
      <c r="AL95" s="4"/>
    </row>
    <row r="96">
      <c r="A96" s="4"/>
      <c r="B96" s="4"/>
      <c r="C96" s="4"/>
      <c r="D96" s="4"/>
      <c r="E96" s="4"/>
      <c r="F96" s="118"/>
      <c r="G96" s="118"/>
      <c r="H96" s="118"/>
      <c r="I96" s="325"/>
      <c r="J96" s="119"/>
      <c r="K96" s="119"/>
      <c r="L96" s="119"/>
      <c r="M96" s="326"/>
      <c r="N96" s="352"/>
      <c r="O96" s="352"/>
      <c r="P96" s="352"/>
      <c r="Q96" s="328"/>
      <c r="R96" s="4"/>
      <c r="S96" s="4"/>
      <c r="T96" s="4"/>
      <c r="U96" s="4"/>
      <c r="V96" s="4"/>
      <c r="W96" s="4"/>
      <c r="X96" s="4"/>
      <c r="Y96" s="4"/>
      <c r="Z96" s="4"/>
      <c r="AA96" s="4"/>
      <c r="AB96" s="4"/>
      <c r="AC96" s="4"/>
      <c r="AD96" s="4"/>
      <c r="AE96" s="4"/>
      <c r="AF96" s="4"/>
      <c r="AG96" s="4"/>
      <c r="AH96" s="4"/>
      <c r="AI96" s="4"/>
      <c r="AJ96" s="4"/>
      <c r="AK96" s="4"/>
      <c r="AL96" s="4"/>
    </row>
    <row r="97">
      <c r="A97" s="4"/>
      <c r="B97" s="4"/>
      <c r="C97" s="4"/>
      <c r="D97" s="4"/>
      <c r="E97" s="4"/>
      <c r="F97" s="118"/>
      <c r="G97" s="118"/>
      <c r="H97" s="118"/>
      <c r="I97" s="325"/>
      <c r="J97" s="119"/>
      <c r="K97" s="119"/>
      <c r="L97" s="119"/>
      <c r="M97" s="326"/>
      <c r="N97" s="352"/>
      <c r="O97" s="352"/>
      <c r="P97" s="352"/>
      <c r="Q97" s="328"/>
      <c r="R97" s="4"/>
      <c r="S97" s="4"/>
      <c r="T97" s="4"/>
      <c r="U97" s="4"/>
      <c r="V97" s="4"/>
      <c r="W97" s="4"/>
      <c r="X97" s="4"/>
      <c r="Y97" s="4"/>
      <c r="Z97" s="4"/>
      <c r="AA97" s="4"/>
      <c r="AB97" s="4"/>
      <c r="AC97" s="4"/>
      <c r="AD97" s="4"/>
      <c r="AE97" s="4"/>
      <c r="AF97" s="4"/>
      <c r="AG97" s="4"/>
      <c r="AH97" s="4"/>
      <c r="AI97" s="4"/>
      <c r="AJ97" s="4"/>
      <c r="AK97" s="4"/>
      <c r="AL97" s="4"/>
    </row>
    <row r="98">
      <c r="A98" s="4"/>
      <c r="B98" s="4"/>
      <c r="C98" s="4"/>
      <c r="D98" s="4"/>
      <c r="E98" s="4"/>
      <c r="F98" s="118"/>
      <c r="G98" s="118"/>
      <c r="H98" s="118"/>
      <c r="I98" s="325"/>
      <c r="J98" s="119"/>
      <c r="K98" s="119"/>
      <c r="L98" s="119"/>
      <c r="M98" s="326"/>
      <c r="N98" s="352"/>
      <c r="O98" s="352"/>
      <c r="P98" s="352"/>
      <c r="Q98" s="328"/>
      <c r="R98" s="4"/>
      <c r="S98" s="4"/>
      <c r="T98" s="4"/>
      <c r="U98" s="4"/>
      <c r="V98" s="4"/>
      <c r="W98" s="4"/>
      <c r="X98" s="4"/>
      <c r="Y98" s="4"/>
      <c r="Z98" s="4"/>
      <c r="AA98" s="4"/>
      <c r="AB98" s="4"/>
      <c r="AC98" s="4"/>
      <c r="AD98" s="4"/>
      <c r="AE98" s="4"/>
      <c r="AF98" s="4"/>
      <c r="AG98" s="4"/>
      <c r="AH98" s="4"/>
      <c r="AI98" s="4"/>
      <c r="AJ98" s="4"/>
      <c r="AK98" s="4"/>
      <c r="AL98" s="4"/>
    </row>
    <row r="99">
      <c r="A99" s="4"/>
      <c r="B99" s="4"/>
      <c r="C99" s="4"/>
      <c r="D99" s="4"/>
      <c r="E99" s="4"/>
      <c r="F99" s="118"/>
      <c r="G99" s="118"/>
      <c r="H99" s="118"/>
      <c r="I99" s="325"/>
      <c r="J99" s="119"/>
      <c r="K99" s="119"/>
      <c r="L99" s="119"/>
      <c r="M99" s="326"/>
      <c r="N99" s="352"/>
      <c r="O99" s="352"/>
      <c r="P99" s="352"/>
      <c r="Q99" s="328"/>
      <c r="R99" s="4"/>
      <c r="S99" s="4"/>
      <c r="T99" s="4"/>
      <c r="U99" s="4"/>
      <c r="V99" s="4"/>
      <c r="W99" s="4"/>
      <c r="X99" s="4"/>
      <c r="Y99" s="4"/>
      <c r="Z99" s="4"/>
      <c r="AA99" s="4"/>
      <c r="AB99" s="4"/>
      <c r="AC99" s="4"/>
      <c r="AD99" s="4"/>
      <c r="AE99" s="4"/>
      <c r="AF99" s="4"/>
      <c r="AG99" s="4"/>
      <c r="AH99" s="4"/>
      <c r="AI99" s="4"/>
      <c r="AJ99" s="4"/>
      <c r="AK99" s="4"/>
      <c r="AL99" s="4"/>
    </row>
    <row r="100">
      <c r="A100" s="4"/>
      <c r="B100" s="4"/>
      <c r="C100" s="4"/>
      <c r="D100" s="4"/>
      <c r="E100" s="4"/>
      <c r="F100" s="118"/>
      <c r="G100" s="118"/>
      <c r="H100" s="118"/>
      <c r="I100" s="325"/>
      <c r="J100" s="119"/>
      <c r="K100" s="119"/>
      <c r="L100" s="119"/>
      <c r="M100" s="326"/>
      <c r="N100" s="352"/>
      <c r="O100" s="352"/>
      <c r="P100" s="352"/>
      <c r="Q100" s="328"/>
      <c r="R100" s="4"/>
      <c r="S100" s="4"/>
      <c r="T100" s="4"/>
      <c r="U100" s="4"/>
      <c r="V100" s="4"/>
      <c r="W100" s="4"/>
      <c r="X100" s="4"/>
      <c r="Y100" s="4"/>
      <c r="Z100" s="4"/>
      <c r="AA100" s="4"/>
      <c r="AB100" s="4"/>
      <c r="AC100" s="4"/>
      <c r="AD100" s="4"/>
      <c r="AE100" s="4"/>
      <c r="AF100" s="4"/>
      <c r="AG100" s="4"/>
      <c r="AH100" s="4"/>
      <c r="AI100" s="4"/>
      <c r="AJ100" s="4"/>
      <c r="AK100" s="4"/>
      <c r="AL100" s="4"/>
    </row>
    <row r="101">
      <c r="A101" s="4"/>
      <c r="B101" s="4"/>
      <c r="C101" s="4"/>
      <c r="D101" s="4"/>
      <c r="E101" s="4"/>
      <c r="F101" s="118"/>
      <c r="G101" s="118"/>
      <c r="H101" s="118"/>
      <c r="I101" s="325"/>
      <c r="J101" s="119"/>
      <c r="K101" s="119"/>
      <c r="L101" s="119"/>
      <c r="M101" s="326"/>
      <c r="N101" s="352"/>
      <c r="O101" s="352"/>
      <c r="P101" s="352"/>
      <c r="Q101" s="328"/>
      <c r="R101" s="4"/>
      <c r="S101" s="4"/>
      <c r="T101" s="4"/>
      <c r="U101" s="4"/>
      <c r="V101" s="4"/>
      <c r="W101" s="4"/>
      <c r="X101" s="4"/>
      <c r="Y101" s="4"/>
      <c r="Z101" s="4"/>
      <c r="AA101" s="4"/>
      <c r="AB101" s="4"/>
      <c r="AC101" s="4"/>
      <c r="AD101" s="4"/>
      <c r="AE101" s="4"/>
      <c r="AF101" s="4"/>
      <c r="AG101" s="4"/>
      <c r="AH101" s="4"/>
      <c r="AI101" s="4"/>
      <c r="AJ101" s="4"/>
      <c r="AK101" s="4"/>
      <c r="AL101" s="4"/>
    </row>
    <row r="102">
      <c r="A102" s="4"/>
      <c r="B102" s="4"/>
      <c r="C102" s="4"/>
      <c r="D102" s="4"/>
      <c r="E102" s="4"/>
      <c r="F102" s="118"/>
      <c r="G102" s="118"/>
      <c r="H102" s="118"/>
      <c r="I102" s="325"/>
      <c r="J102" s="119"/>
      <c r="K102" s="119"/>
      <c r="L102" s="119"/>
      <c r="M102" s="326"/>
      <c r="N102" s="352"/>
      <c r="O102" s="352"/>
      <c r="P102" s="352"/>
      <c r="Q102" s="328"/>
      <c r="R102" s="4"/>
      <c r="S102" s="4"/>
      <c r="T102" s="4"/>
      <c r="U102" s="4"/>
      <c r="V102" s="4"/>
      <c r="W102" s="4"/>
      <c r="X102" s="4"/>
      <c r="Y102" s="4"/>
      <c r="Z102" s="4"/>
      <c r="AA102" s="4"/>
      <c r="AB102" s="4"/>
      <c r="AC102" s="4"/>
      <c r="AD102" s="4"/>
      <c r="AE102" s="4"/>
      <c r="AF102" s="4"/>
      <c r="AG102" s="4"/>
      <c r="AH102" s="4"/>
      <c r="AI102" s="4"/>
      <c r="AJ102" s="4"/>
      <c r="AK102" s="4"/>
      <c r="AL102" s="4"/>
    </row>
    <row r="103">
      <c r="A103" s="4"/>
      <c r="B103" s="4"/>
      <c r="C103" s="4"/>
      <c r="D103" s="4"/>
      <c r="E103" s="4"/>
      <c r="F103" s="118"/>
      <c r="G103" s="118"/>
      <c r="H103" s="118"/>
      <c r="I103" s="325"/>
      <c r="J103" s="119"/>
      <c r="K103" s="119"/>
      <c r="L103" s="119"/>
      <c r="M103" s="326"/>
      <c r="N103" s="352"/>
      <c r="O103" s="352"/>
      <c r="P103" s="352"/>
      <c r="Q103" s="328"/>
      <c r="R103" s="4"/>
      <c r="S103" s="4"/>
      <c r="T103" s="4"/>
      <c r="U103" s="4"/>
      <c r="V103" s="4"/>
      <c r="W103" s="4"/>
      <c r="X103" s="4"/>
      <c r="Y103" s="4"/>
      <c r="Z103" s="4"/>
      <c r="AA103" s="4"/>
      <c r="AB103" s="4"/>
      <c r="AC103" s="4"/>
      <c r="AD103" s="4"/>
      <c r="AE103" s="4"/>
      <c r="AF103" s="4"/>
      <c r="AG103" s="4"/>
      <c r="AH103" s="4"/>
      <c r="AI103" s="4"/>
      <c r="AJ103" s="4"/>
      <c r="AK103" s="4"/>
      <c r="AL103" s="4"/>
    </row>
    <row r="104">
      <c r="A104" s="4"/>
      <c r="B104" s="4"/>
      <c r="C104" s="4"/>
      <c r="D104" s="4"/>
      <c r="E104" s="4"/>
      <c r="F104" s="118"/>
      <c r="G104" s="118"/>
      <c r="H104" s="118"/>
      <c r="I104" s="325"/>
      <c r="J104" s="119"/>
      <c r="K104" s="119"/>
      <c r="L104" s="119"/>
      <c r="M104" s="326"/>
      <c r="N104" s="352"/>
      <c r="O104" s="352"/>
      <c r="P104" s="352"/>
      <c r="Q104" s="328"/>
      <c r="R104" s="4"/>
      <c r="S104" s="4"/>
      <c r="T104" s="4"/>
      <c r="U104" s="4"/>
      <c r="V104" s="4"/>
      <c r="W104" s="4"/>
      <c r="X104" s="4"/>
      <c r="Y104" s="4"/>
      <c r="Z104" s="4"/>
      <c r="AA104" s="4"/>
      <c r="AB104" s="4"/>
      <c r="AC104" s="4"/>
      <c r="AD104" s="4"/>
      <c r="AE104" s="4"/>
      <c r="AF104" s="4"/>
      <c r="AG104" s="4"/>
      <c r="AH104" s="4"/>
      <c r="AI104" s="4"/>
      <c r="AJ104" s="4"/>
      <c r="AK104" s="4"/>
      <c r="AL104" s="4"/>
    </row>
    <row r="105">
      <c r="A105" s="4"/>
      <c r="B105" s="4"/>
      <c r="C105" s="4"/>
      <c r="D105" s="4"/>
      <c r="E105" s="4"/>
      <c r="F105" s="118"/>
      <c r="G105" s="118"/>
      <c r="H105" s="118"/>
      <c r="I105" s="325"/>
      <c r="J105" s="119"/>
      <c r="K105" s="119"/>
      <c r="L105" s="119"/>
      <c r="M105" s="326"/>
      <c r="N105" s="352"/>
      <c r="O105" s="352"/>
      <c r="P105" s="352"/>
      <c r="Q105" s="328"/>
      <c r="R105" s="4"/>
      <c r="S105" s="4"/>
      <c r="T105" s="4"/>
      <c r="U105" s="4"/>
      <c r="V105" s="4"/>
      <c r="W105" s="4"/>
      <c r="X105" s="4"/>
      <c r="Y105" s="4"/>
      <c r="Z105" s="4"/>
      <c r="AA105" s="4"/>
      <c r="AB105" s="4"/>
      <c r="AC105" s="4"/>
      <c r="AD105" s="4"/>
      <c r="AE105" s="4"/>
      <c r="AF105" s="4"/>
      <c r="AG105" s="4"/>
      <c r="AH105" s="4"/>
      <c r="AI105" s="4"/>
      <c r="AJ105" s="4"/>
      <c r="AK105" s="4"/>
      <c r="AL105" s="4"/>
    </row>
    <row r="106">
      <c r="A106" s="4"/>
      <c r="B106" s="4"/>
      <c r="C106" s="4"/>
      <c r="D106" s="4"/>
      <c r="E106" s="4"/>
      <c r="F106" s="118"/>
      <c r="G106" s="118"/>
      <c r="H106" s="118"/>
      <c r="I106" s="325"/>
      <c r="J106" s="119"/>
      <c r="K106" s="119"/>
      <c r="L106" s="119"/>
      <c r="M106" s="326"/>
      <c r="N106" s="352"/>
      <c r="O106" s="352"/>
      <c r="P106" s="352"/>
      <c r="Q106" s="328"/>
      <c r="R106" s="4"/>
      <c r="S106" s="4"/>
      <c r="T106" s="4"/>
      <c r="U106" s="4"/>
      <c r="V106" s="4"/>
      <c r="W106" s="4"/>
      <c r="X106" s="4"/>
      <c r="Y106" s="4"/>
      <c r="Z106" s="4"/>
      <c r="AA106" s="4"/>
      <c r="AB106" s="4"/>
      <c r="AC106" s="4"/>
      <c r="AD106" s="4"/>
      <c r="AE106" s="4"/>
      <c r="AF106" s="4"/>
      <c r="AG106" s="4"/>
      <c r="AH106" s="4"/>
      <c r="AI106" s="4"/>
      <c r="AJ106" s="4"/>
      <c r="AK106" s="4"/>
      <c r="AL106" s="4"/>
    </row>
    <row r="107">
      <c r="A107" s="4"/>
      <c r="B107" s="4"/>
      <c r="C107" s="4"/>
      <c r="D107" s="4"/>
      <c r="E107" s="4"/>
      <c r="F107" s="118"/>
      <c r="G107" s="118"/>
      <c r="H107" s="118"/>
      <c r="I107" s="325"/>
      <c r="J107" s="119"/>
      <c r="K107" s="119"/>
      <c r="L107" s="119"/>
      <c r="M107" s="326"/>
      <c r="N107" s="352"/>
      <c r="O107" s="352"/>
      <c r="P107" s="352"/>
      <c r="Q107" s="328"/>
      <c r="R107" s="4"/>
      <c r="S107" s="4"/>
      <c r="T107" s="4"/>
      <c r="U107" s="4"/>
      <c r="V107" s="4"/>
      <c r="W107" s="4"/>
      <c r="X107" s="4"/>
      <c r="Y107" s="4"/>
      <c r="Z107" s="4"/>
      <c r="AA107" s="4"/>
      <c r="AB107" s="4"/>
      <c r="AC107" s="4"/>
      <c r="AD107" s="4"/>
      <c r="AE107" s="4"/>
      <c r="AF107" s="4"/>
      <c r="AG107" s="4"/>
      <c r="AH107" s="4"/>
      <c r="AI107" s="4"/>
      <c r="AJ107" s="4"/>
      <c r="AK107" s="4"/>
      <c r="AL107" s="4"/>
    </row>
    <row r="108">
      <c r="A108" s="4"/>
      <c r="B108" s="4"/>
      <c r="C108" s="4"/>
      <c r="D108" s="4"/>
      <c r="E108" s="4"/>
      <c r="F108" s="118"/>
      <c r="G108" s="118"/>
      <c r="H108" s="118"/>
      <c r="I108" s="325"/>
      <c r="J108" s="119"/>
      <c r="K108" s="119"/>
      <c r="L108" s="119"/>
      <c r="M108" s="326"/>
      <c r="N108" s="352"/>
      <c r="O108" s="352"/>
      <c r="P108" s="352"/>
      <c r="Q108" s="328"/>
      <c r="R108" s="4"/>
      <c r="S108" s="4"/>
      <c r="T108" s="4"/>
      <c r="U108" s="4"/>
      <c r="V108" s="4"/>
      <c r="W108" s="4"/>
      <c r="X108" s="4"/>
      <c r="Y108" s="4"/>
      <c r="Z108" s="4"/>
      <c r="AA108" s="4"/>
      <c r="AB108" s="4"/>
      <c r="AC108" s="4"/>
      <c r="AD108" s="4"/>
      <c r="AE108" s="4"/>
      <c r="AF108" s="4"/>
      <c r="AG108" s="4"/>
      <c r="AH108" s="4"/>
      <c r="AI108" s="4"/>
      <c r="AJ108" s="4"/>
      <c r="AK108" s="4"/>
      <c r="AL108" s="4"/>
    </row>
    <row r="109">
      <c r="A109" s="4"/>
      <c r="B109" s="4"/>
      <c r="C109" s="4"/>
      <c r="D109" s="4"/>
      <c r="E109" s="4"/>
      <c r="F109" s="118"/>
      <c r="G109" s="118"/>
      <c r="H109" s="118"/>
      <c r="I109" s="325"/>
      <c r="J109" s="119"/>
      <c r="K109" s="119"/>
      <c r="L109" s="119"/>
      <c r="M109" s="326"/>
      <c r="N109" s="352"/>
      <c r="O109" s="352"/>
      <c r="P109" s="352"/>
      <c r="Q109" s="328"/>
      <c r="R109" s="4"/>
      <c r="S109" s="4"/>
      <c r="T109" s="4"/>
      <c r="U109" s="4"/>
      <c r="V109" s="4"/>
      <c r="W109" s="4"/>
      <c r="X109" s="4"/>
      <c r="Y109" s="4"/>
      <c r="Z109" s="4"/>
      <c r="AA109" s="4"/>
      <c r="AB109" s="4"/>
      <c r="AC109" s="4"/>
      <c r="AD109" s="4"/>
      <c r="AE109" s="4"/>
      <c r="AF109" s="4"/>
      <c r="AG109" s="4"/>
      <c r="AH109" s="4"/>
      <c r="AI109" s="4"/>
      <c r="AJ109" s="4"/>
      <c r="AK109" s="4"/>
      <c r="AL109" s="4"/>
    </row>
    <row r="110">
      <c r="A110" s="4"/>
      <c r="B110" s="4"/>
      <c r="C110" s="4"/>
      <c r="D110" s="4"/>
      <c r="E110" s="4"/>
      <c r="F110" s="118"/>
      <c r="G110" s="118"/>
      <c r="H110" s="118"/>
      <c r="I110" s="325"/>
      <c r="J110" s="119"/>
      <c r="K110" s="119"/>
      <c r="L110" s="119"/>
      <c r="M110" s="326"/>
      <c r="N110" s="352"/>
      <c r="O110" s="352"/>
      <c r="P110" s="352"/>
      <c r="Q110" s="328"/>
      <c r="R110" s="4"/>
      <c r="S110" s="4"/>
      <c r="T110" s="4"/>
      <c r="U110" s="4"/>
      <c r="V110" s="4"/>
      <c r="W110" s="4"/>
      <c r="X110" s="4"/>
      <c r="Y110" s="4"/>
      <c r="Z110" s="4"/>
      <c r="AA110" s="4"/>
      <c r="AB110" s="4"/>
      <c r="AC110" s="4"/>
      <c r="AD110" s="4"/>
      <c r="AE110" s="4"/>
      <c r="AF110" s="4"/>
      <c r="AG110" s="4"/>
      <c r="AH110" s="4"/>
      <c r="AI110" s="4"/>
      <c r="AJ110" s="4"/>
      <c r="AK110" s="4"/>
      <c r="AL110" s="4"/>
    </row>
    <row r="111">
      <c r="A111" s="4"/>
      <c r="B111" s="4"/>
      <c r="C111" s="4"/>
      <c r="D111" s="4"/>
      <c r="E111" s="4"/>
      <c r="F111" s="118"/>
      <c r="G111" s="118"/>
      <c r="H111" s="118"/>
      <c r="I111" s="325"/>
      <c r="J111" s="119"/>
      <c r="K111" s="119"/>
      <c r="L111" s="119"/>
      <c r="M111" s="326"/>
      <c r="N111" s="352"/>
      <c r="O111" s="352"/>
      <c r="P111" s="352"/>
      <c r="Q111" s="328"/>
      <c r="R111" s="4"/>
      <c r="S111" s="4"/>
      <c r="T111" s="4"/>
      <c r="U111" s="4"/>
      <c r="V111" s="4"/>
      <c r="W111" s="4"/>
      <c r="X111" s="4"/>
      <c r="Y111" s="4"/>
      <c r="Z111" s="4"/>
      <c r="AA111" s="4"/>
      <c r="AB111" s="4"/>
      <c r="AC111" s="4"/>
      <c r="AD111" s="4"/>
      <c r="AE111" s="4"/>
      <c r="AF111" s="4"/>
      <c r="AG111" s="4"/>
      <c r="AH111" s="4"/>
      <c r="AI111" s="4"/>
      <c r="AJ111" s="4"/>
      <c r="AK111" s="4"/>
      <c r="AL111" s="4"/>
    </row>
    <row r="112">
      <c r="A112" s="4"/>
      <c r="B112" s="4"/>
      <c r="C112" s="4"/>
      <c r="D112" s="4"/>
      <c r="E112" s="4"/>
      <c r="F112" s="118"/>
      <c r="G112" s="118"/>
      <c r="H112" s="118"/>
      <c r="I112" s="325"/>
      <c r="J112" s="119"/>
      <c r="K112" s="119"/>
      <c r="L112" s="119"/>
      <c r="M112" s="326"/>
      <c r="N112" s="352"/>
      <c r="O112" s="352"/>
      <c r="P112" s="352"/>
      <c r="Q112" s="328"/>
      <c r="R112" s="4"/>
      <c r="S112" s="4"/>
      <c r="T112" s="4"/>
      <c r="U112" s="4"/>
      <c r="V112" s="4"/>
      <c r="W112" s="4"/>
      <c r="X112" s="4"/>
      <c r="Y112" s="4"/>
      <c r="Z112" s="4"/>
      <c r="AA112" s="4"/>
      <c r="AB112" s="4"/>
      <c r="AC112" s="4"/>
      <c r="AD112" s="4"/>
      <c r="AE112" s="4"/>
      <c r="AF112" s="4"/>
      <c r="AG112" s="4"/>
      <c r="AH112" s="4"/>
      <c r="AI112" s="4"/>
      <c r="AJ112" s="4"/>
      <c r="AK112" s="4"/>
      <c r="AL112" s="4"/>
    </row>
    <row r="113">
      <c r="A113" s="4"/>
      <c r="B113" s="4"/>
      <c r="C113" s="4"/>
      <c r="D113" s="4"/>
      <c r="E113" s="4"/>
      <c r="F113" s="118"/>
      <c r="G113" s="118"/>
      <c r="H113" s="118"/>
      <c r="I113" s="325"/>
      <c r="J113" s="119"/>
      <c r="K113" s="119"/>
      <c r="L113" s="119"/>
      <c r="M113" s="326"/>
      <c r="N113" s="352"/>
      <c r="O113" s="352"/>
      <c r="P113" s="352"/>
      <c r="Q113" s="328"/>
      <c r="R113" s="4"/>
      <c r="S113" s="4"/>
      <c r="T113" s="4"/>
      <c r="U113" s="4"/>
      <c r="V113" s="4"/>
      <c r="W113" s="4"/>
      <c r="X113" s="4"/>
      <c r="Y113" s="4"/>
      <c r="Z113" s="4"/>
      <c r="AA113" s="4"/>
      <c r="AB113" s="4"/>
      <c r="AC113" s="4"/>
      <c r="AD113" s="4"/>
      <c r="AE113" s="4"/>
      <c r="AF113" s="4"/>
      <c r="AG113" s="4"/>
      <c r="AH113" s="4"/>
      <c r="AI113" s="4"/>
      <c r="AJ113" s="4"/>
      <c r="AK113" s="4"/>
      <c r="AL113" s="4"/>
    </row>
    <row r="114">
      <c r="A114" s="4"/>
      <c r="B114" s="4"/>
      <c r="C114" s="4"/>
      <c r="D114" s="4"/>
      <c r="E114" s="4"/>
      <c r="F114" s="118"/>
      <c r="G114" s="118"/>
      <c r="H114" s="118"/>
      <c r="I114" s="325"/>
      <c r="J114" s="119"/>
      <c r="K114" s="119"/>
      <c r="L114" s="119"/>
      <c r="M114" s="326"/>
      <c r="N114" s="352"/>
      <c r="O114" s="352"/>
      <c r="P114" s="352"/>
      <c r="Q114" s="328"/>
      <c r="R114" s="4"/>
      <c r="S114" s="4"/>
      <c r="T114" s="4"/>
      <c r="U114" s="4"/>
      <c r="V114" s="4"/>
      <c r="W114" s="4"/>
      <c r="X114" s="4"/>
      <c r="Y114" s="4"/>
      <c r="Z114" s="4"/>
      <c r="AA114" s="4"/>
      <c r="AB114" s="4"/>
      <c r="AC114" s="4"/>
      <c r="AD114" s="4"/>
      <c r="AE114" s="4"/>
      <c r="AF114" s="4"/>
      <c r="AG114" s="4"/>
      <c r="AH114" s="4"/>
      <c r="AI114" s="4"/>
      <c r="AJ114" s="4"/>
      <c r="AK114" s="4"/>
      <c r="AL114" s="4"/>
    </row>
    <row r="115">
      <c r="A115" s="4"/>
      <c r="B115" s="4"/>
      <c r="C115" s="4"/>
      <c r="D115" s="4"/>
      <c r="E115" s="4"/>
      <c r="F115" s="118"/>
      <c r="G115" s="118"/>
      <c r="H115" s="118"/>
      <c r="I115" s="325"/>
      <c r="J115" s="119"/>
      <c r="K115" s="119"/>
      <c r="L115" s="119"/>
      <c r="M115" s="326"/>
      <c r="N115" s="352"/>
      <c r="O115" s="352"/>
      <c r="P115" s="352"/>
      <c r="Q115" s="328"/>
      <c r="R115" s="4"/>
      <c r="S115" s="4"/>
      <c r="T115" s="4"/>
      <c r="U115" s="4"/>
      <c r="V115" s="4"/>
      <c r="W115" s="4"/>
      <c r="X115" s="4"/>
      <c r="Y115" s="4"/>
      <c r="Z115" s="4"/>
      <c r="AA115" s="4"/>
      <c r="AB115" s="4"/>
      <c r="AC115" s="4"/>
      <c r="AD115" s="4"/>
      <c r="AE115" s="4"/>
      <c r="AF115" s="4"/>
      <c r="AG115" s="4"/>
      <c r="AH115" s="4"/>
      <c r="AI115" s="4"/>
      <c r="AJ115" s="4"/>
      <c r="AK115" s="4"/>
      <c r="AL115" s="4"/>
    </row>
    <row r="116">
      <c r="A116" s="4"/>
      <c r="B116" s="4"/>
      <c r="C116" s="4"/>
      <c r="D116" s="4"/>
      <c r="E116" s="4"/>
      <c r="F116" s="118"/>
      <c r="G116" s="118"/>
      <c r="H116" s="118"/>
      <c r="I116" s="325"/>
      <c r="J116" s="119"/>
      <c r="K116" s="119"/>
      <c r="L116" s="119"/>
      <c r="M116" s="326"/>
      <c r="N116" s="352"/>
      <c r="O116" s="352"/>
      <c r="P116" s="352"/>
      <c r="Q116" s="328"/>
      <c r="R116" s="4"/>
      <c r="S116" s="4"/>
      <c r="T116" s="4"/>
      <c r="U116" s="4"/>
      <c r="V116" s="4"/>
      <c r="W116" s="4"/>
      <c r="X116" s="4"/>
      <c r="Y116" s="4"/>
      <c r="Z116" s="4"/>
      <c r="AA116" s="4"/>
      <c r="AB116" s="4"/>
      <c r="AC116" s="4"/>
      <c r="AD116" s="4"/>
      <c r="AE116" s="4"/>
      <c r="AF116" s="4"/>
      <c r="AG116" s="4"/>
      <c r="AH116" s="4"/>
      <c r="AI116" s="4"/>
      <c r="AJ116" s="4"/>
      <c r="AK116" s="4"/>
      <c r="AL116" s="4"/>
    </row>
    <row r="117">
      <c r="A117" s="4"/>
      <c r="B117" s="4"/>
      <c r="C117" s="4"/>
      <c r="D117" s="4"/>
      <c r="E117" s="4"/>
      <c r="F117" s="118"/>
      <c r="G117" s="118"/>
      <c r="H117" s="118"/>
      <c r="I117" s="325"/>
      <c r="J117" s="119"/>
      <c r="K117" s="119"/>
      <c r="L117" s="119"/>
      <c r="M117" s="326"/>
      <c r="N117" s="352"/>
      <c r="O117" s="352"/>
      <c r="P117" s="352"/>
      <c r="Q117" s="328"/>
      <c r="R117" s="4"/>
      <c r="S117" s="4"/>
      <c r="T117" s="4"/>
      <c r="U117" s="4"/>
      <c r="V117" s="4"/>
      <c r="W117" s="4"/>
      <c r="X117" s="4"/>
      <c r="Y117" s="4"/>
      <c r="Z117" s="4"/>
      <c r="AA117" s="4"/>
      <c r="AB117" s="4"/>
      <c r="AC117" s="4"/>
      <c r="AD117" s="4"/>
      <c r="AE117" s="4"/>
      <c r="AF117" s="4"/>
      <c r="AG117" s="4"/>
      <c r="AH117" s="4"/>
      <c r="AI117" s="4"/>
      <c r="AJ117" s="4"/>
      <c r="AK117" s="4"/>
      <c r="AL117" s="4"/>
    </row>
    <row r="118">
      <c r="A118" s="4"/>
      <c r="B118" s="4"/>
      <c r="C118" s="4"/>
      <c r="D118" s="4"/>
      <c r="E118" s="4"/>
      <c r="F118" s="118"/>
      <c r="G118" s="118"/>
      <c r="H118" s="118"/>
      <c r="I118" s="325"/>
      <c r="J118" s="119"/>
      <c r="K118" s="119"/>
      <c r="L118" s="119"/>
      <c r="M118" s="326"/>
      <c r="N118" s="352"/>
      <c r="O118" s="352"/>
      <c r="P118" s="352"/>
      <c r="Q118" s="328"/>
      <c r="R118" s="4"/>
      <c r="S118" s="4"/>
      <c r="T118" s="4"/>
      <c r="U118" s="4"/>
      <c r="V118" s="4"/>
      <c r="W118" s="4"/>
      <c r="X118" s="4"/>
      <c r="Y118" s="4"/>
      <c r="Z118" s="4"/>
      <c r="AA118" s="4"/>
      <c r="AB118" s="4"/>
      <c r="AC118" s="4"/>
      <c r="AD118" s="4"/>
      <c r="AE118" s="4"/>
      <c r="AF118" s="4"/>
      <c r="AG118" s="4"/>
      <c r="AH118" s="4"/>
      <c r="AI118" s="4"/>
      <c r="AJ118" s="4"/>
      <c r="AK118" s="4"/>
      <c r="AL118" s="4"/>
    </row>
    <row r="119">
      <c r="A119" s="4"/>
      <c r="B119" s="4"/>
      <c r="C119" s="4"/>
      <c r="D119" s="4"/>
      <c r="E119" s="4"/>
      <c r="F119" s="118"/>
      <c r="G119" s="118"/>
      <c r="H119" s="118"/>
      <c r="I119" s="325"/>
      <c r="J119" s="119"/>
      <c r="K119" s="119"/>
      <c r="L119" s="119"/>
      <c r="M119" s="326"/>
      <c r="N119" s="352"/>
      <c r="O119" s="352"/>
      <c r="P119" s="352"/>
      <c r="Q119" s="328"/>
      <c r="R119" s="4"/>
      <c r="S119" s="4"/>
      <c r="T119" s="4"/>
      <c r="U119" s="4"/>
      <c r="V119" s="4"/>
      <c r="W119" s="4"/>
      <c r="X119" s="4"/>
      <c r="Y119" s="4"/>
      <c r="Z119" s="4"/>
      <c r="AA119" s="4"/>
      <c r="AB119" s="4"/>
      <c r="AC119" s="4"/>
      <c r="AD119" s="4"/>
      <c r="AE119" s="4"/>
      <c r="AF119" s="4"/>
      <c r="AG119" s="4"/>
      <c r="AH119" s="4"/>
      <c r="AI119" s="4"/>
      <c r="AJ119" s="4"/>
      <c r="AK119" s="4"/>
      <c r="AL119" s="4"/>
    </row>
    <row r="120">
      <c r="A120" s="4"/>
      <c r="B120" s="4"/>
      <c r="C120" s="4"/>
      <c r="D120" s="4"/>
      <c r="E120" s="4"/>
      <c r="F120" s="118"/>
      <c r="G120" s="118"/>
      <c r="H120" s="118"/>
      <c r="I120" s="325"/>
      <c r="J120" s="119"/>
      <c r="K120" s="119"/>
      <c r="L120" s="119"/>
      <c r="M120" s="326"/>
      <c r="N120" s="352"/>
      <c r="O120" s="352"/>
      <c r="P120" s="352"/>
      <c r="Q120" s="328"/>
      <c r="R120" s="4"/>
      <c r="S120" s="4"/>
      <c r="T120" s="4"/>
      <c r="U120" s="4"/>
      <c r="V120" s="4"/>
      <c r="W120" s="4"/>
      <c r="X120" s="4"/>
      <c r="Y120" s="4"/>
      <c r="Z120" s="4"/>
      <c r="AA120" s="4"/>
      <c r="AB120" s="4"/>
      <c r="AC120" s="4"/>
      <c r="AD120" s="4"/>
      <c r="AE120" s="4"/>
      <c r="AF120" s="4"/>
      <c r="AG120" s="4"/>
      <c r="AH120" s="4"/>
      <c r="AI120" s="4"/>
      <c r="AJ120" s="4"/>
      <c r="AK120" s="4"/>
      <c r="AL120" s="4"/>
    </row>
    <row r="121">
      <c r="A121" s="4"/>
      <c r="B121" s="4"/>
      <c r="C121" s="4"/>
      <c r="D121" s="4"/>
      <c r="E121" s="4"/>
      <c r="F121" s="118"/>
      <c r="G121" s="118"/>
      <c r="H121" s="118"/>
      <c r="I121" s="325"/>
      <c r="J121" s="119"/>
      <c r="K121" s="119"/>
      <c r="L121" s="119"/>
      <c r="M121" s="326"/>
      <c r="N121" s="352"/>
      <c r="O121" s="352"/>
      <c r="P121" s="352"/>
      <c r="Q121" s="328"/>
      <c r="R121" s="4"/>
      <c r="S121" s="4"/>
      <c r="T121" s="4"/>
      <c r="U121" s="4"/>
      <c r="V121" s="4"/>
      <c r="W121" s="4"/>
      <c r="X121" s="4"/>
      <c r="Y121" s="4"/>
      <c r="Z121" s="4"/>
      <c r="AA121" s="4"/>
      <c r="AB121" s="4"/>
      <c r="AC121" s="4"/>
      <c r="AD121" s="4"/>
      <c r="AE121" s="4"/>
      <c r="AF121" s="4"/>
      <c r="AG121" s="4"/>
      <c r="AH121" s="4"/>
      <c r="AI121" s="4"/>
      <c r="AJ121" s="4"/>
      <c r="AK121" s="4"/>
      <c r="AL121" s="4"/>
    </row>
    <row r="122">
      <c r="A122" s="4"/>
      <c r="B122" s="4"/>
      <c r="C122" s="4"/>
      <c r="D122" s="4"/>
      <c r="E122" s="4"/>
      <c r="F122" s="118"/>
      <c r="G122" s="118"/>
      <c r="H122" s="118"/>
      <c r="I122" s="325"/>
      <c r="J122" s="119"/>
      <c r="K122" s="119"/>
      <c r="L122" s="119"/>
      <c r="M122" s="326"/>
      <c r="N122" s="352"/>
      <c r="O122" s="352"/>
      <c r="P122" s="352"/>
      <c r="Q122" s="328"/>
      <c r="R122" s="4"/>
      <c r="S122" s="4"/>
      <c r="T122" s="4"/>
      <c r="U122" s="4"/>
      <c r="V122" s="4"/>
      <c r="W122" s="4"/>
      <c r="X122" s="4"/>
      <c r="Y122" s="4"/>
      <c r="Z122" s="4"/>
      <c r="AA122" s="4"/>
      <c r="AB122" s="4"/>
      <c r="AC122" s="4"/>
      <c r="AD122" s="4"/>
      <c r="AE122" s="4"/>
      <c r="AF122" s="4"/>
      <c r="AG122" s="4"/>
      <c r="AH122" s="4"/>
      <c r="AI122" s="4"/>
      <c r="AJ122" s="4"/>
      <c r="AK122" s="4"/>
      <c r="AL122" s="4"/>
    </row>
    <row r="123">
      <c r="A123" s="4"/>
      <c r="B123" s="4"/>
      <c r="C123" s="4"/>
      <c r="D123" s="4"/>
      <c r="E123" s="4"/>
      <c r="F123" s="118"/>
      <c r="G123" s="118"/>
      <c r="H123" s="118"/>
      <c r="I123" s="325"/>
      <c r="J123" s="119"/>
      <c r="K123" s="119"/>
      <c r="L123" s="119"/>
      <c r="M123" s="326"/>
      <c r="N123" s="352"/>
      <c r="O123" s="352"/>
      <c r="P123" s="352"/>
      <c r="Q123" s="328"/>
      <c r="R123" s="4"/>
      <c r="S123" s="4"/>
      <c r="T123" s="4"/>
      <c r="U123" s="4"/>
      <c r="V123" s="4"/>
      <c r="W123" s="4"/>
      <c r="X123" s="4"/>
      <c r="Y123" s="4"/>
      <c r="Z123" s="4"/>
      <c r="AA123" s="4"/>
      <c r="AB123" s="4"/>
      <c r="AC123" s="4"/>
      <c r="AD123" s="4"/>
      <c r="AE123" s="4"/>
      <c r="AF123" s="4"/>
      <c r="AG123" s="4"/>
      <c r="AH123" s="4"/>
      <c r="AI123" s="4"/>
      <c r="AJ123" s="4"/>
      <c r="AK123" s="4"/>
      <c r="AL123" s="4"/>
    </row>
    <row r="124">
      <c r="A124" s="4"/>
      <c r="B124" s="4"/>
      <c r="C124" s="4"/>
      <c r="D124" s="4"/>
      <c r="E124" s="4"/>
      <c r="F124" s="118"/>
      <c r="G124" s="118"/>
      <c r="H124" s="118"/>
      <c r="I124" s="325"/>
      <c r="J124" s="119"/>
      <c r="K124" s="119"/>
      <c r="L124" s="119"/>
      <c r="M124" s="326"/>
      <c r="N124" s="352"/>
      <c r="O124" s="352"/>
      <c r="P124" s="352"/>
      <c r="Q124" s="328"/>
      <c r="R124" s="4"/>
      <c r="S124" s="4"/>
      <c r="T124" s="4"/>
      <c r="U124" s="4"/>
      <c r="V124" s="4"/>
      <c r="W124" s="4"/>
      <c r="X124" s="4"/>
      <c r="Y124" s="4"/>
      <c r="Z124" s="4"/>
      <c r="AA124" s="4"/>
      <c r="AB124" s="4"/>
      <c r="AC124" s="4"/>
      <c r="AD124" s="4"/>
      <c r="AE124" s="4"/>
      <c r="AF124" s="4"/>
      <c r="AG124" s="4"/>
      <c r="AH124" s="4"/>
      <c r="AI124" s="4"/>
      <c r="AJ124" s="4"/>
      <c r="AK124" s="4"/>
      <c r="AL124" s="4"/>
    </row>
    <row r="125">
      <c r="A125" s="4"/>
      <c r="B125" s="4"/>
      <c r="C125" s="4"/>
      <c r="D125" s="4"/>
      <c r="E125" s="4"/>
      <c r="F125" s="118"/>
      <c r="G125" s="118"/>
      <c r="H125" s="118"/>
      <c r="I125" s="325"/>
      <c r="J125" s="119"/>
      <c r="K125" s="119"/>
      <c r="L125" s="119"/>
      <c r="M125" s="326"/>
      <c r="N125" s="352"/>
      <c r="O125" s="352"/>
      <c r="P125" s="352"/>
      <c r="Q125" s="328"/>
      <c r="R125" s="4"/>
      <c r="S125" s="4"/>
      <c r="T125" s="4"/>
      <c r="U125" s="4"/>
      <c r="V125" s="4"/>
      <c r="W125" s="4"/>
      <c r="X125" s="4"/>
      <c r="Y125" s="4"/>
      <c r="Z125" s="4"/>
      <c r="AA125" s="4"/>
      <c r="AB125" s="4"/>
      <c r="AC125" s="4"/>
      <c r="AD125" s="4"/>
      <c r="AE125" s="4"/>
      <c r="AF125" s="4"/>
      <c r="AG125" s="4"/>
      <c r="AH125" s="4"/>
      <c r="AI125" s="4"/>
      <c r="AJ125" s="4"/>
      <c r="AK125" s="4"/>
      <c r="AL125" s="4"/>
    </row>
    <row r="126">
      <c r="A126" s="4"/>
      <c r="B126" s="4"/>
      <c r="C126" s="4"/>
      <c r="D126" s="4"/>
      <c r="E126" s="4"/>
      <c r="F126" s="118"/>
      <c r="G126" s="118"/>
      <c r="H126" s="118"/>
      <c r="I126" s="325"/>
      <c r="J126" s="119"/>
      <c r="K126" s="119"/>
      <c r="L126" s="119"/>
      <c r="M126" s="326"/>
      <c r="N126" s="352"/>
      <c r="O126" s="352"/>
      <c r="P126" s="352"/>
      <c r="Q126" s="328"/>
      <c r="R126" s="4"/>
      <c r="S126" s="4"/>
      <c r="T126" s="4"/>
      <c r="U126" s="4"/>
      <c r="V126" s="4"/>
      <c r="W126" s="4"/>
      <c r="X126" s="4"/>
      <c r="Y126" s="4"/>
      <c r="Z126" s="4"/>
      <c r="AA126" s="4"/>
      <c r="AB126" s="4"/>
      <c r="AC126" s="4"/>
      <c r="AD126" s="4"/>
      <c r="AE126" s="4"/>
      <c r="AF126" s="4"/>
      <c r="AG126" s="4"/>
      <c r="AH126" s="4"/>
      <c r="AI126" s="4"/>
      <c r="AJ126" s="4"/>
      <c r="AK126" s="4"/>
      <c r="AL126" s="4"/>
    </row>
    <row r="127">
      <c r="A127" s="4"/>
      <c r="B127" s="4"/>
      <c r="C127" s="4"/>
      <c r="D127" s="4"/>
      <c r="E127" s="4"/>
      <c r="F127" s="118"/>
      <c r="G127" s="118"/>
      <c r="H127" s="118"/>
      <c r="I127" s="325"/>
      <c r="J127" s="119"/>
      <c r="K127" s="119"/>
      <c r="L127" s="119"/>
      <c r="M127" s="326"/>
      <c r="N127" s="352"/>
      <c r="O127" s="352"/>
      <c r="P127" s="352"/>
      <c r="Q127" s="328"/>
      <c r="R127" s="4"/>
      <c r="S127" s="4"/>
      <c r="T127" s="4"/>
      <c r="U127" s="4"/>
      <c r="V127" s="4"/>
      <c r="W127" s="4"/>
      <c r="X127" s="4"/>
      <c r="Y127" s="4"/>
      <c r="Z127" s="4"/>
      <c r="AA127" s="4"/>
      <c r="AB127" s="4"/>
      <c r="AC127" s="4"/>
      <c r="AD127" s="4"/>
      <c r="AE127" s="4"/>
      <c r="AF127" s="4"/>
      <c r="AG127" s="4"/>
      <c r="AH127" s="4"/>
      <c r="AI127" s="4"/>
      <c r="AJ127" s="4"/>
      <c r="AK127" s="4"/>
      <c r="AL127" s="4"/>
    </row>
    <row r="128">
      <c r="A128" s="4"/>
      <c r="B128" s="4"/>
      <c r="C128" s="4"/>
      <c r="D128" s="4"/>
      <c r="E128" s="4"/>
      <c r="F128" s="118"/>
      <c r="G128" s="118"/>
      <c r="H128" s="118"/>
      <c r="I128" s="325"/>
      <c r="J128" s="119"/>
      <c r="K128" s="119"/>
      <c r="L128" s="119"/>
      <c r="M128" s="326"/>
      <c r="N128" s="352"/>
      <c r="O128" s="352"/>
      <c r="P128" s="352"/>
      <c r="Q128" s="328"/>
      <c r="R128" s="4"/>
      <c r="S128" s="4"/>
      <c r="T128" s="4"/>
      <c r="U128" s="4"/>
      <c r="V128" s="4"/>
      <c r="W128" s="4"/>
      <c r="X128" s="4"/>
      <c r="Y128" s="4"/>
      <c r="Z128" s="4"/>
      <c r="AA128" s="4"/>
      <c r="AB128" s="4"/>
      <c r="AC128" s="4"/>
      <c r="AD128" s="4"/>
      <c r="AE128" s="4"/>
      <c r="AF128" s="4"/>
      <c r="AG128" s="4"/>
      <c r="AH128" s="4"/>
      <c r="AI128" s="4"/>
      <c r="AJ128" s="4"/>
      <c r="AK128" s="4"/>
      <c r="AL128" s="4"/>
    </row>
    <row r="129">
      <c r="A129" s="4"/>
      <c r="B129" s="4"/>
      <c r="C129" s="4"/>
      <c r="D129" s="4"/>
      <c r="E129" s="4"/>
      <c r="F129" s="118"/>
      <c r="G129" s="118"/>
      <c r="H129" s="118"/>
      <c r="I129" s="325"/>
      <c r="J129" s="119"/>
      <c r="K129" s="119"/>
      <c r="L129" s="119"/>
      <c r="M129" s="326"/>
      <c r="N129" s="352"/>
      <c r="O129" s="352"/>
      <c r="P129" s="352"/>
      <c r="Q129" s="328"/>
      <c r="R129" s="4"/>
      <c r="S129" s="4"/>
      <c r="T129" s="4"/>
      <c r="U129" s="4"/>
      <c r="V129" s="4"/>
      <c r="W129" s="4"/>
      <c r="X129" s="4"/>
      <c r="Y129" s="4"/>
      <c r="Z129" s="4"/>
      <c r="AA129" s="4"/>
      <c r="AB129" s="4"/>
      <c r="AC129" s="4"/>
      <c r="AD129" s="4"/>
      <c r="AE129" s="4"/>
      <c r="AF129" s="4"/>
      <c r="AG129" s="4"/>
      <c r="AH129" s="4"/>
      <c r="AI129" s="4"/>
      <c r="AJ129" s="4"/>
      <c r="AK129" s="4"/>
      <c r="AL129" s="4"/>
    </row>
    <row r="130">
      <c r="A130" s="4"/>
      <c r="B130" s="4"/>
      <c r="C130" s="4"/>
      <c r="D130" s="4"/>
      <c r="E130" s="4"/>
      <c r="F130" s="118"/>
      <c r="G130" s="118"/>
      <c r="H130" s="118"/>
      <c r="I130" s="325"/>
      <c r="J130" s="119"/>
      <c r="K130" s="119"/>
      <c r="L130" s="119"/>
      <c r="M130" s="326"/>
      <c r="N130" s="352"/>
      <c r="O130" s="352"/>
      <c r="P130" s="352"/>
      <c r="Q130" s="328"/>
      <c r="R130" s="4"/>
      <c r="S130" s="4"/>
      <c r="T130" s="4"/>
      <c r="U130" s="4"/>
      <c r="V130" s="4"/>
      <c r="W130" s="4"/>
      <c r="X130" s="4"/>
      <c r="Y130" s="4"/>
      <c r="Z130" s="4"/>
      <c r="AA130" s="4"/>
      <c r="AB130" s="4"/>
      <c r="AC130" s="4"/>
      <c r="AD130" s="4"/>
      <c r="AE130" s="4"/>
      <c r="AF130" s="4"/>
      <c r="AG130" s="4"/>
      <c r="AH130" s="4"/>
      <c r="AI130" s="4"/>
      <c r="AJ130" s="4"/>
      <c r="AK130" s="4"/>
      <c r="AL130" s="4"/>
    </row>
    <row r="131">
      <c r="A131" s="4"/>
      <c r="B131" s="4"/>
      <c r="C131" s="4"/>
      <c r="D131" s="4"/>
      <c r="E131" s="4"/>
      <c r="F131" s="118"/>
      <c r="G131" s="118"/>
      <c r="H131" s="118"/>
      <c r="I131" s="325"/>
      <c r="J131" s="119"/>
      <c r="K131" s="119"/>
      <c r="L131" s="119"/>
      <c r="M131" s="326"/>
      <c r="N131" s="352"/>
      <c r="O131" s="352"/>
      <c r="P131" s="352"/>
      <c r="Q131" s="328"/>
      <c r="R131" s="4"/>
      <c r="S131" s="4"/>
      <c r="T131" s="4"/>
      <c r="U131" s="4"/>
      <c r="V131" s="4"/>
      <c r="W131" s="4"/>
      <c r="X131" s="4"/>
      <c r="Y131" s="4"/>
      <c r="Z131" s="4"/>
      <c r="AA131" s="4"/>
      <c r="AB131" s="4"/>
      <c r="AC131" s="4"/>
      <c r="AD131" s="4"/>
      <c r="AE131" s="4"/>
      <c r="AF131" s="4"/>
      <c r="AG131" s="4"/>
      <c r="AH131" s="4"/>
      <c r="AI131" s="4"/>
      <c r="AJ131" s="4"/>
      <c r="AK131" s="4"/>
      <c r="AL131" s="4"/>
    </row>
    <row r="132">
      <c r="A132" s="4"/>
      <c r="B132" s="4"/>
      <c r="C132" s="4"/>
      <c r="D132" s="4"/>
      <c r="E132" s="4"/>
      <c r="F132" s="118"/>
      <c r="G132" s="118"/>
      <c r="H132" s="118"/>
      <c r="I132" s="325"/>
      <c r="J132" s="119"/>
      <c r="K132" s="119"/>
      <c r="L132" s="119"/>
      <c r="M132" s="326"/>
      <c r="N132" s="352"/>
      <c r="O132" s="352"/>
      <c r="P132" s="352"/>
      <c r="Q132" s="328"/>
      <c r="R132" s="4"/>
      <c r="S132" s="4"/>
      <c r="T132" s="4"/>
      <c r="U132" s="4"/>
      <c r="V132" s="4"/>
      <c r="W132" s="4"/>
      <c r="X132" s="4"/>
      <c r="Y132" s="4"/>
      <c r="Z132" s="4"/>
      <c r="AA132" s="4"/>
      <c r="AB132" s="4"/>
      <c r="AC132" s="4"/>
      <c r="AD132" s="4"/>
      <c r="AE132" s="4"/>
      <c r="AF132" s="4"/>
      <c r="AG132" s="4"/>
      <c r="AH132" s="4"/>
      <c r="AI132" s="4"/>
      <c r="AJ132" s="4"/>
      <c r="AK132" s="4"/>
      <c r="AL132" s="4"/>
    </row>
    <row r="133">
      <c r="A133" s="4"/>
      <c r="B133" s="4"/>
      <c r="C133" s="4"/>
      <c r="D133" s="4"/>
      <c r="E133" s="4"/>
      <c r="F133" s="118"/>
      <c r="G133" s="118"/>
      <c r="H133" s="118"/>
      <c r="I133" s="325"/>
      <c r="J133" s="119"/>
      <c r="K133" s="119"/>
      <c r="L133" s="119"/>
      <c r="M133" s="326"/>
      <c r="N133" s="352"/>
      <c r="O133" s="352"/>
      <c r="P133" s="352"/>
      <c r="Q133" s="328"/>
      <c r="R133" s="4"/>
      <c r="S133" s="4"/>
      <c r="T133" s="4"/>
      <c r="U133" s="4"/>
      <c r="V133" s="4"/>
      <c r="W133" s="4"/>
      <c r="X133" s="4"/>
      <c r="Y133" s="4"/>
      <c r="Z133" s="4"/>
      <c r="AA133" s="4"/>
      <c r="AB133" s="4"/>
      <c r="AC133" s="4"/>
      <c r="AD133" s="4"/>
      <c r="AE133" s="4"/>
      <c r="AF133" s="4"/>
      <c r="AG133" s="4"/>
      <c r="AH133" s="4"/>
      <c r="AI133" s="4"/>
      <c r="AJ133" s="4"/>
      <c r="AK133" s="4"/>
      <c r="AL133" s="4"/>
    </row>
    <row r="134">
      <c r="A134" s="4"/>
      <c r="B134" s="4"/>
      <c r="C134" s="4"/>
      <c r="D134" s="4"/>
      <c r="E134" s="4"/>
      <c r="F134" s="118"/>
      <c r="G134" s="118"/>
      <c r="H134" s="118"/>
      <c r="I134" s="325"/>
      <c r="J134" s="119"/>
      <c r="K134" s="119"/>
      <c r="L134" s="119"/>
      <c r="M134" s="326"/>
      <c r="N134" s="352"/>
      <c r="O134" s="352"/>
      <c r="P134" s="352"/>
      <c r="Q134" s="328"/>
      <c r="R134" s="4"/>
      <c r="S134" s="4"/>
      <c r="T134" s="4"/>
      <c r="U134" s="4"/>
      <c r="V134" s="4"/>
      <c r="W134" s="4"/>
      <c r="X134" s="4"/>
      <c r="Y134" s="4"/>
      <c r="Z134" s="4"/>
      <c r="AA134" s="4"/>
      <c r="AB134" s="4"/>
      <c r="AC134" s="4"/>
      <c r="AD134" s="4"/>
      <c r="AE134" s="4"/>
      <c r="AF134" s="4"/>
      <c r="AG134" s="4"/>
      <c r="AH134" s="4"/>
      <c r="AI134" s="4"/>
      <c r="AJ134" s="4"/>
      <c r="AK134" s="4"/>
      <c r="AL134" s="4"/>
    </row>
    <row r="135">
      <c r="A135" s="4"/>
      <c r="B135" s="4"/>
      <c r="C135" s="4"/>
      <c r="D135" s="4"/>
      <c r="E135" s="4"/>
      <c r="F135" s="118"/>
      <c r="G135" s="118"/>
      <c r="H135" s="118"/>
      <c r="I135" s="325"/>
      <c r="J135" s="119"/>
      <c r="K135" s="119"/>
      <c r="L135" s="119"/>
      <c r="M135" s="326"/>
      <c r="N135" s="352"/>
      <c r="O135" s="352"/>
      <c r="P135" s="352"/>
      <c r="Q135" s="328"/>
      <c r="R135" s="4"/>
      <c r="S135" s="4"/>
      <c r="T135" s="4"/>
      <c r="U135" s="4"/>
      <c r="V135" s="4"/>
      <c r="W135" s="4"/>
      <c r="X135" s="4"/>
      <c r="Y135" s="4"/>
      <c r="Z135" s="4"/>
      <c r="AA135" s="4"/>
      <c r="AB135" s="4"/>
      <c r="AC135" s="4"/>
      <c r="AD135" s="4"/>
      <c r="AE135" s="4"/>
      <c r="AF135" s="4"/>
      <c r="AG135" s="4"/>
      <c r="AH135" s="4"/>
      <c r="AI135" s="4"/>
      <c r="AJ135" s="4"/>
      <c r="AK135" s="4"/>
      <c r="AL135" s="4"/>
    </row>
    <row r="136">
      <c r="A136" s="4"/>
      <c r="B136" s="4"/>
      <c r="C136" s="4"/>
      <c r="D136" s="4"/>
      <c r="E136" s="4"/>
      <c r="F136" s="118"/>
      <c r="G136" s="118"/>
      <c r="H136" s="118"/>
      <c r="I136" s="325"/>
      <c r="J136" s="119"/>
      <c r="K136" s="119"/>
      <c r="L136" s="119"/>
      <c r="M136" s="326"/>
      <c r="N136" s="352"/>
      <c r="O136" s="352"/>
      <c r="P136" s="352"/>
      <c r="Q136" s="328"/>
      <c r="R136" s="4"/>
      <c r="S136" s="4"/>
      <c r="T136" s="4"/>
      <c r="U136" s="4"/>
      <c r="V136" s="4"/>
      <c r="W136" s="4"/>
      <c r="X136" s="4"/>
      <c r="Y136" s="4"/>
      <c r="Z136" s="4"/>
      <c r="AA136" s="4"/>
      <c r="AB136" s="4"/>
      <c r="AC136" s="4"/>
      <c r="AD136" s="4"/>
      <c r="AE136" s="4"/>
      <c r="AF136" s="4"/>
      <c r="AG136" s="4"/>
      <c r="AH136" s="4"/>
      <c r="AI136" s="4"/>
      <c r="AJ136" s="4"/>
      <c r="AK136" s="4"/>
      <c r="AL136" s="4"/>
    </row>
    <row r="137">
      <c r="A137" s="4"/>
      <c r="B137" s="4"/>
      <c r="C137" s="4"/>
      <c r="D137" s="4"/>
      <c r="E137" s="4"/>
      <c r="F137" s="118"/>
      <c r="G137" s="118"/>
      <c r="H137" s="118"/>
      <c r="I137" s="325"/>
      <c r="J137" s="119"/>
      <c r="K137" s="119"/>
      <c r="L137" s="119"/>
      <c r="M137" s="326"/>
      <c r="N137" s="352"/>
      <c r="O137" s="352"/>
      <c r="P137" s="352"/>
      <c r="Q137" s="328"/>
      <c r="R137" s="4"/>
      <c r="S137" s="4"/>
      <c r="T137" s="4"/>
      <c r="U137" s="4"/>
      <c r="V137" s="4"/>
      <c r="W137" s="4"/>
      <c r="X137" s="4"/>
      <c r="Y137" s="4"/>
      <c r="Z137" s="4"/>
      <c r="AA137" s="4"/>
      <c r="AB137" s="4"/>
      <c r="AC137" s="4"/>
      <c r="AD137" s="4"/>
      <c r="AE137" s="4"/>
      <c r="AF137" s="4"/>
      <c r="AG137" s="4"/>
      <c r="AH137" s="4"/>
      <c r="AI137" s="4"/>
      <c r="AJ137" s="4"/>
      <c r="AK137" s="4"/>
      <c r="AL137" s="4"/>
    </row>
    <row r="138">
      <c r="A138" s="4"/>
      <c r="B138" s="4"/>
      <c r="C138" s="4"/>
      <c r="D138" s="4"/>
      <c r="E138" s="4"/>
      <c r="F138" s="118"/>
      <c r="G138" s="118"/>
      <c r="H138" s="118"/>
      <c r="I138" s="325"/>
      <c r="J138" s="119"/>
      <c r="K138" s="119"/>
      <c r="L138" s="119"/>
      <c r="M138" s="326"/>
      <c r="N138" s="352"/>
      <c r="O138" s="352"/>
      <c r="P138" s="352"/>
      <c r="Q138" s="328"/>
      <c r="R138" s="4"/>
      <c r="S138" s="4"/>
      <c r="T138" s="4"/>
      <c r="U138" s="4"/>
      <c r="V138" s="4"/>
      <c r="W138" s="4"/>
      <c r="X138" s="4"/>
      <c r="Y138" s="4"/>
      <c r="Z138" s="4"/>
      <c r="AA138" s="4"/>
      <c r="AB138" s="4"/>
      <c r="AC138" s="4"/>
      <c r="AD138" s="4"/>
      <c r="AE138" s="4"/>
      <c r="AF138" s="4"/>
      <c r="AG138" s="4"/>
      <c r="AH138" s="4"/>
      <c r="AI138" s="4"/>
      <c r="AJ138" s="4"/>
      <c r="AK138" s="4"/>
      <c r="AL138" s="4"/>
    </row>
    <row r="139">
      <c r="A139" s="4"/>
      <c r="B139" s="4"/>
      <c r="C139" s="4"/>
      <c r="D139" s="4"/>
      <c r="E139" s="4"/>
      <c r="F139" s="118"/>
      <c r="G139" s="118"/>
      <c r="H139" s="118"/>
      <c r="I139" s="325"/>
      <c r="J139" s="119"/>
      <c r="K139" s="119"/>
      <c r="L139" s="119"/>
      <c r="M139" s="326"/>
      <c r="N139" s="352"/>
      <c r="O139" s="352"/>
      <c r="P139" s="352"/>
      <c r="Q139" s="328"/>
      <c r="R139" s="4"/>
      <c r="S139" s="4"/>
      <c r="T139" s="4"/>
      <c r="U139" s="4"/>
      <c r="V139" s="4"/>
      <c r="W139" s="4"/>
      <c r="X139" s="4"/>
      <c r="Y139" s="4"/>
      <c r="Z139" s="4"/>
      <c r="AA139" s="4"/>
      <c r="AB139" s="4"/>
      <c r="AC139" s="4"/>
      <c r="AD139" s="4"/>
      <c r="AE139" s="4"/>
      <c r="AF139" s="4"/>
      <c r="AG139" s="4"/>
      <c r="AH139" s="4"/>
      <c r="AI139" s="4"/>
      <c r="AJ139" s="4"/>
      <c r="AK139" s="4"/>
      <c r="AL139" s="4"/>
    </row>
    <row r="140">
      <c r="A140" s="4"/>
      <c r="B140" s="4"/>
      <c r="C140" s="4"/>
      <c r="D140" s="4"/>
      <c r="E140" s="4"/>
      <c r="F140" s="118"/>
      <c r="G140" s="118"/>
      <c r="H140" s="118"/>
      <c r="I140" s="325"/>
      <c r="J140" s="119"/>
      <c r="K140" s="119"/>
      <c r="L140" s="119"/>
      <c r="M140" s="326"/>
      <c r="N140" s="352"/>
      <c r="O140" s="352"/>
      <c r="P140" s="352"/>
      <c r="Q140" s="328"/>
      <c r="R140" s="4"/>
      <c r="S140" s="4"/>
      <c r="T140" s="4"/>
      <c r="U140" s="4"/>
      <c r="V140" s="4"/>
      <c r="W140" s="4"/>
      <c r="X140" s="4"/>
      <c r="Y140" s="4"/>
      <c r="Z140" s="4"/>
      <c r="AA140" s="4"/>
      <c r="AB140" s="4"/>
      <c r="AC140" s="4"/>
      <c r="AD140" s="4"/>
      <c r="AE140" s="4"/>
      <c r="AF140" s="4"/>
      <c r="AG140" s="4"/>
      <c r="AH140" s="4"/>
      <c r="AI140" s="4"/>
      <c r="AJ140" s="4"/>
      <c r="AK140" s="4"/>
      <c r="AL140" s="4"/>
    </row>
    <row r="141">
      <c r="A141" s="4"/>
      <c r="B141" s="4"/>
      <c r="C141" s="4"/>
      <c r="D141" s="4"/>
      <c r="E141" s="4"/>
      <c r="F141" s="118"/>
      <c r="G141" s="118"/>
      <c r="H141" s="118"/>
      <c r="I141" s="325"/>
      <c r="J141" s="119"/>
      <c r="K141" s="119"/>
      <c r="L141" s="119"/>
      <c r="M141" s="326"/>
      <c r="N141" s="352"/>
      <c r="O141" s="352"/>
      <c r="P141" s="352"/>
      <c r="Q141" s="328"/>
      <c r="R141" s="4"/>
      <c r="S141" s="4"/>
      <c r="T141" s="4"/>
      <c r="U141" s="4"/>
      <c r="V141" s="4"/>
      <c r="W141" s="4"/>
      <c r="X141" s="4"/>
      <c r="Y141" s="4"/>
      <c r="Z141" s="4"/>
      <c r="AA141" s="4"/>
      <c r="AB141" s="4"/>
      <c r="AC141" s="4"/>
      <c r="AD141" s="4"/>
      <c r="AE141" s="4"/>
      <c r="AF141" s="4"/>
      <c r="AG141" s="4"/>
      <c r="AH141" s="4"/>
      <c r="AI141" s="4"/>
      <c r="AJ141" s="4"/>
      <c r="AK141" s="4"/>
      <c r="AL141" s="4"/>
    </row>
    <row r="142">
      <c r="A142" s="4"/>
      <c r="B142" s="4"/>
      <c r="C142" s="4"/>
      <c r="D142" s="4"/>
      <c r="E142" s="4"/>
      <c r="F142" s="118"/>
      <c r="G142" s="118"/>
      <c r="H142" s="118"/>
      <c r="I142" s="325"/>
      <c r="J142" s="119"/>
      <c r="K142" s="119"/>
      <c r="L142" s="119"/>
      <c r="M142" s="326"/>
      <c r="N142" s="352"/>
      <c r="O142" s="352"/>
      <c r="P142" s="352"/>
      <c r="Q142" s="328"/>
      <c r="R142" s="4"/>
      <c r="S142" s="4"/>
      <c r="T142" s="4"/>
      <c r="U142" s="4"/>
      <c r="V142" s="4"/>
      <c r="W142" s="4"/>
      <c r="X142" s="4"/>
      <c r="Y142" s="4"/>
      <c r="Z142" s="4"/>
      <c r="AA142" s="4"/>
      <c r="AB142" s="4"/>
      <c r="AC142" s="4"/>
      <c r="AD142" s="4"/>
      <c r="AE142" s="4"/>
      <c r="AF142" s="4"/>
      <c r="AG142" s="4"/>
      <c r="AH142" s="4"/>
      <c r="AI142" s="4"/>
      <c r="AJ142" s="4"/>
      <c r="AK142" s="4"/>
      <c r="AL142" s="4"/>
    </row>
    <row r="143">
      <c r="A143" s="4"/>
      <c r="B143" s="4"/>
      <c r="C143" s="4"/>
      <c r="D143" s="4"/>
      <c r="E143" s="4"/>
      <c r="F143" s="118"/>
      <c r="G143" s="118"/>
      <c r="H143" s="118"/>
      <c r="I143" s="325"/>
      <c r="J143" s="119"/>
      <c r="K143" s="119"/>
      <c r="L143" s="119"/>
      <c r="M143" s="326"/>
      <c r="N143" s="352"/>
      <c r="O143" s="352"/>
      <c r="P143" s="352"/>
      <c r="Q143" s="328"/>
      <c r="R143" s="4"/>
      <c r="S143" s="4"/>
      <c r="T143" s="4"/>
      <c r="U143" s="4"/>
      <c r="V143" s="4"/>
      <c r="W143" s="4"/>
      <c r="X143" s="4"/>
      <c r="Y143" s="4"/>
      <c r="Z143" s="4"/>
      <c r="AA143" s="4"/>
      <c r="AB143" s="4"/>
      <c r="AC143" s="4"/>
      <c r="AD143" s="4"/>
      <c r="AE143" s="4"/>
      <c r="AF143" s="4"/>
      <c r="AG143" s="4"/>
      <c r="AH143" s="4"/>
      <c r="AI143" s="4"/>
      <c r="AJ143" s="4"/>
      <c r="AK143" s="4"/>
      <c r="AL143" s="4"/>
    </row>
    <row r="144">
      <c r="A144" s="4"/>
      <c r="B144" s="4"/>
      <c r="C144" s="4"/>
      <c r="D144" s="4"/>
      <c r="E144" s="4"/>
      <c r="F144" s="118"/>
      <c r="G144" s="118"/>
      <c r="H144" s="118"/>
      <c r="I144" s="325"/>
      <c r="J144" s="119"/>
      <c r="K144" s="119"/>
      <c r="L144" s="119"/>
      <c r="M144" s="326"/>
      <c r="N144" s="352"/>
      <c r="O144" s="352"/>
      <c r="P144" s="352"/>
      <c r="Q144" s="328"/>
      <c r="R144" s="4"/>
      <c r="S144" s="4"/>
      <c r="T144" s="4"/>
      <c r="U144" s="4"/>
      <c r="V144" s="4"/>
      <c r="W144" s="4"/>
      <c r="X144" s="4"/>
      <c r="Y144" s="4"/>
      <c r="Z144" s="4"/>
      <c r="AA144" s="4"/>
      <c r="AB144" s="4"/>
      <c r="AC144" s="4"/>
      <c r="AD144" s="4"/>
      <c r="AE144" s="4"/>
      <c r="AF144" s="4"/>
      <c r="AG144" s="4"/>
      <c r="AH144" s="4"/>
      <c r="AI144" s="4"/>
      <c r="AJ144" s="4"/>
      <c r="AK144" s="4"/>
      <c r="AL144" s="4"/>
    </row>
    <row r="145">
      <c r="A145" s="4"/>
      <c r="B145" s="4"/>
      <c r="C145" s="4"/>
      <c r="D145" s="4"/>
      <c r="E145" s="4"/>
      <c r="F145" s="118"/>
      <c r="G145" s="118"/>
      <c r="H145" s="118"/>
      <c r="I145" s="325"/>
      <c r="J145" s="119"/>
      <c r="K145" s="119"/>
      <c r="L145" s="119"/>
      <c r="M145" s="326"/>
      <c r="N145" s="352"/>
      <c r="O145" s="352"/>
      <c r="P145" s="352"/>
      <c r="Q145" s="328"/>
      <c r="R145" s="4"/>
      <c r="S145" s="4"/>
      <c r="T145" s="4"/>
      <c r="U145" s="4"/>
      <c r="V145" s="4"/>
      <c r="W145" s="4"/>
      <c r="X145" s="4"/>
      <c r="Y145" s="4"/>
      <c r="Z145" s="4"/>
      <c r="AA145" s="4"/>
      <c r="AB145" s="4"/>
      <c r="AC145" s="4"/>
      <c r="AD145" s="4"/>
      <c r="AE145" s="4"/>
      <c r="AF145" s="4"/>
      <c r="AG145" s="4"/>
      <c r="AH145" s="4"/>
      <c r="AI145" s="4"/>
      <c r="AJ145" s="4"/>
      <c r="AK145" s="4"/>
      <c r="AL145" s="4"/>
    </row>
    <row r="146">
      <c r="A146" s="4"/>
      <c r="B146" s="4"/>
      <c r="C146" s="4"/>
      <c r="D146" s="4"/>
      <c r="E146" s="4"/>
      <c r="F146" s="118"/>
      <c r="G146" s="118"/>
      <c r="H146" s="118"/>
      <c r="I146" s="325"/>
      <c r="J146" s="119"/>
      <c r="K146" s="119"/>
      <c r="L146" s="119"/>
      <c r="M146" s="326"/>
      <c r="N146" s="352"/>
      <c r="O146" s="352"/>
      <c r="P146" s="352"/>
      <c r="Q146" s="328"/>
      <c r="R146" s="4"/>
      <c r="S146" s="4"/>
      <c r="T146" s="4"/>
      <c r="U146" s="4"/>
      <c r="V146" s="4"/>
      <c r="W146" s="4"/>
      <c r="X146" s="4"/>
      <c r="Y146" s="4"/>
      <c r="Z146" s="4"/>
      <c r="AA146" s="4"/>
      <c r="AB146" s="4"/>
      <c r="AC146" s="4"/>
      <c r="AD146" s="4"/>
      <c r="AE146" s="4"/>
      <c r="AF146" s="4"/>
      <c r="AG146" s="4"/>
      <c r="AH146" s="4"/>
      <c r="AI146" s="4"/>
      <c r="AJ146" s="4"/>
      <c r="AK146" s="4"/>
      <c r="AL146" s="4"/>
    </row>
    <row r="147">
      <c r="A147" s="4"/>
      <c r="B147" s="4"/>
      <c r="C147" s="4"/>
      <c r="D147" s="4"/>
      <c r="E147" s="4"/>
      <c r="F147" s="118"/>
      <c r="G147" s="118"/>
      <c r="H147" s="118"/>
      <c r="I147" s="325"/>
      <c r="J147" s="119"/>
      <c r="K147" s="119"/>
      <c r="L147" s="119"/>
      <c r="M147" s="326"/>
      <c r="N147" s="352"/>
      <c r="O147" s="352"/>
      <c r="P147" s="352"/>
      <c r="Q147" s="328"/>
      <c r="R147" s="4"/>
      <c r="S147" s="4"/>
      <c r="T147" s="4"/>
      <c r="U147" s="4"/>
      <c r="V147" s="4"/>
      <c r="W147" s="4"/>
      <c r="X147" s="4"/>
      <c r="Y147" s="4"/>
      <c r="Z147" s="4"/>
      <c r="AA147" s="4"/>
      <c r="AB147" s="4"/>
      <c r="AC147" s="4"/>
      <c r="AD147" s="4"/>
      <c r="AE147" s="4"/>
      <c r="AF147" s="4"/>
      <c r="AG147" s="4"/>
      <c r="AH147" s="4"/>
      <c r="AI147" s="4"/>
      <c r="AJ147" s="4"/>
      <c r="AK147" s="4"/>
      <c r="AL147" s="4"/>
    </row>
    <row r="148">
      <c r="A148" s="4"/>
      <c r="B148" s="4"/>
      <c r="C148" s="4"/>
      <c r="D148" s="4"/>
      <c r="E148" s="4"/>
      <c r="F148" s="118"/>
      <c r="G148" s="118"/>
      <c r="H148" s="118"/>
      <c r="I148" s="325"/>
      <c r="J148" s="119"/>
      <c r="K148" s="119"/>
      <c r="L148" s="119"/>
      <c r="M148" s="326"/>
      <c r="N148" s="352"/>
      <c r="O148" s="352"/>
      <c r="P148" s="352"/>
      <c r="Q148" s="328"/>
      <c r="R148" s="4"/>
      <c r="S148" s="4"/>
      <c r="T148" s="4"/>
      <c r="U148" s="4"/>
      <c r="V148" s="4"/>
      <c r="W148" s="4"/>
      <c r="X148" s="4"/>
      <c r="Y148" s="4"/>
      <c r="Z148" s="4"/>
      <c r="AA148" s="4"/>
      <c r="AB148" s="4"/>
      <c r="AC148" s="4"/>
      <c r="AD148" s="4"/>
      <c r="AE148" s="4"/>
      <c r="AF148" s="4"/>
      <c r="AG148" s="4"/>
      <c r="AH148" s="4"/>
      <c r="AI148" s="4"/>
      <c r="AJ148" s="4"/>
      <c r="AK148" s="4"/>
      <c r="AL148" s="4"/>
    </row>
    <row r="149">
      <c r="A149" s="4"/>
      <c r="B149" s="4"/>
      <c r="C149" s="4"/>
      <c r="D149" s="4"/>
      <c r="E149" s="4"/>
      <c r="F149" s="118"/>
      <c r="G149" s="118"/>
      <c r="H149" s="118"/>
      <c r="I149" s="325"/>
      <c r="J149" s="119"/>
      <c r="K149" s="119"/>
      <c r="L149" s="119"/>
      <c r="M149" s="326"/>
      <c r="N149" s="352"/>
      <c r="O149" s="352"/>
      <c r="P149" s="352"/>
      <c r="Q149" s="328"/>
      <c r="R149" s="4"/>
      <c r="S149" s="4"/>
      <c r="T149" s="4"/>
      <c r="U149" s="4"/>
      <c r="V149" s="4"/>
      <c r="W149" s="4"/>
      <c r="X149" s="4"/>
      <c r="Y149" s="4"/>
      <c r="Z149" s="4"/>
      <c r="AA149" s="4"/>
      <c r="AB149" s="4"/>
      <c r="AC149" s="4"/>
      <c r="AD149" s="4"/>
      <c r="AE149" s="4"/>
      <c r="AF149" s="4"/>
      <c r="AG149" s="4"/>
      <c r="AH149" s="4"/>
      <c r="AI149" s="4"/>
      <c r="AJ149" s="4"/>
      <c r="AK149" s="4"/>
      <c r="AL149" s="4"/>
    </row>
    <row r="150">
      <c r="A150" s="4"/>
      <c r="B150" s="4"/>
      <c r="C150" s="4"/>
      <c r="D150" s="4"/>
      <c r="E150" s="4"/>
      <c r="F150" s="118"/>
      <c r="G150" s="118"/>
      <c r="H150" s="118"/>
      <c r="I150" s="325"/>
      <c r="J150" s="119"/>
      <c r="K150" s="119"/>
      <c r="L150" s="119"/>
      <c r="M150" s="326"/>
      <c r="N150" s="352"/>
      <c r="O150" s="352"/>
      <c r="P150" s="352"/>
      <c r="Q150" s="328"/>
      <c r="R150" s="4"/>
      <c r="S150" s="4"/>
      <c r="T150" s="4"/>
      <c r="U150" s="4"/>
      <c r="V150" s="4"/>
      <c r="W150" s="4"/>
      <c r="X150" s="4"/>
      <c r="Y150" s="4"/>
      <c r="Z150" s="4"/>
      <c r="AA150" s="4"/>
      <c r="AB150" s="4"/>
      <c r="AC150" s="4"/>
      <c r="AD150" s="4"/>
      <c r="AE150" s="4"/>
      <c r="AF150" s="4"/>
      <c r="AG150" s="4"/>
      <c r="AH150" s="4"/>
      <c r="AI150" s="4"/>
      <c r="AJ150" s="4"/>
      <c r="AK150" s="4"/>
      <c r="AL150" s="4"/>
    </row>
    <row r="151">
      <c r="A151" s="4"/>
      <c r="B151" s="4"/>
      <c r="C151" s="4"/>
      <c r="D151" s="4"/>
      <c r="E151" s="4"/>
      <c r="F151" s="118"/>
      <c r="G151" s="118"/>
      <c r="H151" s="118"/>
      <c r="I151" s="325"/>
      <c r="J151" s="119"/>
      <c r="K151" s="119"/>
      <c r="L151" s="119"/>
      <c r="M151" s="326"/>
      <c r="N151" s="352"/>
      <c r="O151" s="352"/>
      <c r="P151" s="352"/>
      <c r="Q151" s="328"/>
      <c r="R151" s="4"/>
      <c r="S151" s="4"/>
      <c r="T151" s="4"/>
      <c r="U151" s="4"/>
      <c r="V151" s="4"/>
      <c r="W151" s="4"/>
      <c r="X151" s="4"/>
      <c r="Y151" s="4"/>
      <c r="Z151" s="4"/>
      <c r="AA151" s="4"/>
      <c r="AB151" s="4"/>
      <c r="AC151" s="4"/>
      <c r="AD151" s="4"/>
      <c r="AE151" s="4"/>
      <c r="AF151" s="4"/>
      <c r="AG151" s="4"/>
      <c r="AH151" s="4"/>
      <c r="AI151" s="4"/>
      <c r="AJ151" s="4"/>
      <c r="AK151" s="4"/>
      <c r="AL151" s="4"/>
    </row>
    <row r="152">
      <c r="A152" s="4"/>
      <c r="B152" s="4"/>
      <c r="C152" s="4"/>
      <c r="D152" s="4"/>
      <c r="E152" s="4"/>
      <c r="F152" s="118"/>
      <c r="G152" s="118"/>
      <c r="H152" s="118"/>
      <c r="I152" s="325"/>
      <c r="J152" s="119"/>
      <c r="K152" s="119"/>
      <c r="L152" s="119"/>
      <c r="M152" s="326"/>
      <c r="N152" s="352"/>
      <c r="O152" s="352"/>
      <c r="P152" s="352"/>
      <c r="Q152" s="328"/>
      <c r="R152" s="4"/>
      <c r="S152" s="4"/>
      <c r="T152" s="4"/>
      <c r="U152" s="4"/>
      <c r="V152" s="4"/>
      <c r="W152" s="4"/>
      <c r="X152" s="4"/>
      <c r="Y152" s="4"/>
      <c r="Z152" s="4"/>
      <c r="AA152" s="4"/>
      <c r="AB152" s="4"/>
      <c r="AC152" s="4"/>
      <c r="AD152" s="4"/>
      <c r="AE152" s="4"/>
      <c r="AF152" s="4"/>
      <c r="AG152" s="4"/>
      <c r="AH152" s="4"/>
      <c r="AI152" s="4"/>
      <c r="AJ152" s="4"/>
      <c r="AK152" s="4"/>
      <c r="AL152" s="4"/>
    </row>
    <row r="153">
      <c r="A153" s="4"/>
      <c r="B153" s="4"/>
      <c r="C153" s="4"/>
      <c r="D153" s="4"/>
      <c r="E153" s="4"/>
      <c r="F153" s="118"/>
      <c r="G153" s="118"/>
      <c r="H153" s="118"/>
      <c r="I153" s="325"/>
      <c r="J153" s="119"/>
      <c r="K153" s="119"/>
      <c r="L153" s="119"/>
      <c r="M153" s="326"/>
      <c r="N153" s="352"/>
      <c r="O153" s="352"/>
      <c r="P153" s="352"/>
      <c r="Q153" s="328"/>
      <c r="R153" s="4"/>
      <c r="S153" s="4"/>
      <c r="T153" s="4"/>
      <c r="U153" s="4"/>
      <c r="V153" s="4"/>
      <c r="W153" s="4"/>
      <c r="X153" s="4"/>
      <c r="Y153" s="4"/>
      <c r="Z153" s="4"/>
      <c r="AA153" s="4"/>
      <c r="AB153" s="4"/>
      <c r="AC153" s="4"/>
      <c r="AD153" s="4"/>
      <c r="AE153" s="4"/>
      <c r="AF153" s="4"/>
      <c r="AG153" s="4"/>
      <c r="AH153" s="4"/>
      <c r="AI153" s="4"/>
      <c r="AJ153" s="4"/>
      <c r="AK153" s="4"/>
      <c r="AL153" s="4"/>
    </row>
    <row r="154">
      <c r="A154" s="4"/>
      <c r="B154" s="4"/>
      <c r="C154" s="4"/>
      <c r="D154" s="4"/>
      <c r="E154" s="4"/>
      <c r="F154" s="118"/>
      <c r="G154" s="118"/>
      <c r="H154" s="118"/>
      <c r="I154" s="325"/>
      <c r="J154" s="119"/>
      <c r="K154" s="119"/>
      <c r="L154" s="119"/>
      <c r="M154" s="326"/>
      <c r="N154" s="352"/>
      <c r="O154" s="352"/>
      <c r="P154" s="352"/>
      <c r="Q154" s="328"/>
      <c r="R154" s="4"/>
      <c r="S154" s="4"/>
      <c r="T154" s="4"/>
      <c r="U154" s="4"/>
      <c r="V154" s="4"/>
      <c r="W154" s="4"/>
      <c r="X154" s="4"/>
      <c r="Y154" s="4"/>
      <c r="Z154" s="4"/>
      <c r="AA154" s="4"/>
      <c r="AB154" s="4"/>
      <c r="AC154" s="4"/>
      <c r="AD154" s="4"/>
      <c r="AE154" s="4"/>
      <c r="AF154" s="4"/>
      <c r="AG154" s="4"/>
      <c r="AH154" s="4"/>
      <c r="AI154" s="4"/>
      <c r="AJ154" s="4"/>
      <c r="AK154" s="4"/>
      <c r="AL154" s="4"/>
    </row>
    <row r="155">
      <c r="A155" s="4"/>
      <c r="B155" s="4"/>
      <c r="C155" s="4"/>
      <c r="D155" s="4"/>
      <c r="E155" s="4"/>
      <c r="F155" s="118"/>
      <c r="G155" s="118"/>
      <c r="H155" s="118"/>
      <c r="I155" s="325"/>
      <c r="J155" s="119"/>
      <c r="K155" s="119"/>
      <c r="L155" s="119"/>
      <c r="M155" s="326"/>
      <c r="N155" s="352"/>
      <c r="O155" s="352"/>
      <c r="P155" s="352"/>
      <c r="Q155" s="328"/>
      <c r="R155" s="4"/>
      <c r="S155" s="4"/>
      <c r="T155" s="4"/>
      <c r="U155" s="4"/>
      <c r="V155" s="4"/>
      <c r="W155" s="4"/>
      <c r="X155" s="4"/>
      <c r="Y155" s="4"/>
      <c r="Z155" s="4"/>
      <c r="AA155" s="4"/>
      <c r="AB155" s="4"/>
      <c r="AC155" s="4"/>
      <c r="AD155" s="4"/>
      <c r="AE155" s="4"/>
      <c r="AF155" s="4"/>
      <c r="AG155" s="4"/>
      <c r="AH155" s="4"/>
      <c r="AI155" s="4"/>
      <c r="AJ155" s="4"/>
      <c r="AK155" s="4"/>
      <c r="AL155" s="4"/>
    </row>
    <row r="156">
      <c r="A156" s="4"/>
      <c r="B156" s="4"/>
      <c r="C156" s="4"/>
      <c r="D156" s="4"/>
      <c r="E156" s="4"/>
      <c r="F156" s="118"/>
      <c r="G156" s="118"/>
      <c r="H156" s="118"/>
      <c r="I156" s="325"/>
      <c r="J156" s="119"/>
      <c r="K156" s="119"/>
      <c r="L156" s="119"/>
      <c r="M156" s="326"/>
      <c r="N156" s="352"/>
      <c r="O156" s="352"/>
      <c r="P156" s="352"/>
      <c r="Q156" s="328"/>
      <c r="R156" s="4"/>
      <c r="S156" s="4"/>
      <c r="T156" s="4"/>
      <c r="U156" s="4"/>
      <c r="V156" s="4"/>
      <c r="W156" s="4"/>
      <c r="X156" s="4"/>
      <c r="Y156" s="4"/>
      <c r="Z156" s="4"/>
      <c r="AA156" s="4"/>
      <c r="AB156" s="4"/>
      <c r="AC156" s="4"/>
      <c r="AD156" s="4"/>
      <c r="AE156" s="4"/>
      <c r="AF156" s="4"/>
      <c r="AG156" s="4"/>
      <c r="AH156" s="4"/>
      <c r="AI156" s="4"/>
      <c r="AJ156" s="4"/>
      <c r="AK156" s="4"/>
      <c r="AL156" s="4"/>
    </row>
    <row r="157">
      <c r="A157" s="4"/>
      <c r="B157" s="4"/>
      <c r="C157" s="4"/>
      <c r="D157" s="4"/>
      <c r="E157" s="4"/>
      <c r="F157" s="118"/>
      <c r="G157" s="118"/>
      <c r="H157" s="118"/>
      <c r="I157" s="325"/>
      <c r="J157" s="119"/>
      <c r="K157" s="119"/>
      <c r="L157" s="119"/>
      <c r="M157" s="326"/>
      <c r="N157" s="352"/>
      <c r="O157" s="352"/>
      <c r="P157" s="352"/>
      <c r="Q157" s="328"/>
      <c r="R157" s="4"/>
      <c r="S157" s="4"/>
      <c r="T157" s="4"/>
      <c r="U157" s="4"/>
      <c r="V157" s="4"/>
      <c r="W157" s="4"/>
      <c r="X157" s="4"/>
      <c r="Y157" s="4"/>
      <c r="Z157" s="4"/>
      <c r="AA157" s="4"/>
      <c r="AB157" s="4"/>
      <c r="AC157" s="4"/>
      <c r="AD157" s="4"/>
      <c r="AE157" s="4"/>
      <c r="AF157" s="4"/>
      <c r="AG157" s="4"/>
      <c r="AH157" s="4"/>
      <c r="AI157" s="4"/>
      <c r="AJ157" s="4"/>
      <c r="AK157" s="4"/>
      <c r="AL157" s="4"/>
    </row>
    <row r="158">
      <c r="A158" s="4"/>
      <c r="B158" s="4"/>
      <c r="C158" s="4"/>
      <c r="D158" s="4"/>
      <c r="E158" s="4"/>
      <c r="F158" s="118"/>
      <c r="G158" s="118"/>
      <c r="H158" s="118"/>
      <c r="I158" s="325"/>
      <c r="J158" s="119"/>
      <c r="K158" s="119"/>
      <c r="L158" s="119"/>
      <c r="M158" s="326"/>
      <c r="N158" s="352"/>
      <c r="O158" s="352"/>
      <c r="P158" s="352"/>
      <c r="Q158" s="328"/>
      <c r="R158" s="4"/>
      <c r="S158" s="4"/>
      <c r="T158" s="4"/>
      <c r="U158" s="4"/>
      <c r="V158" s="4"/>
      <c r="W158" s="4"/>
      <c r="X158" s="4"/>
      <c r="Y158" s="4"/>
      <c r="Z158" s="4"/>
      <c r="AA158" s="4"/>
      <c r="AB158" s="4"/>
      <c r="AC158" s="4"/>
      <c r="AD158" s="4"/>
      <c r="AE158" s="4"/>
      <c r="AF158" s="4"/>
      <c r="AG158" s="4"/>
      <c r="AH158" s="4"/>
      <c r="AI158" s="4"/>
      <c r="AJ158" s="4"/>
      <c r="AK158" s="4"/>
      <c r="AL158" s="4"/>
    </row>
    <row r="159">
      <c r="A159" s="4"/>
      <c r="B159" s="4"/>
      <c r="C159" s="4"/>
      <c r="D159" s="4"/>
      <c r="E159" s="4"/>
      <c r="F159" s="118"/>
      <c r="G159" s="118"/>
      <c r="H159" s="118"/>
      <c r="I159" s="325"/>
      <c r="J159" s="119"/>
      <c r="K159" s="119"/>
      <c r="L159" s="119"/>
      <c r="M159" s="326"/>
      <c r="N159" s="352"/>
      <c r="O159" s="352"/>
      <c r="P159" s="352"/>
      <c r="Q159" s="328"/>
      <c r="R159" s="4"/>
      <c r="S159" s="4"/>
      <c r="T159" s="4"/>
      <c r="U159" s="4"/>
      <c r="V159" s="4"/>
      <c r="W159" s="4"/>
      <c r="X159" s="4"/>
      <c r="Y159" s="4"/>
      <c r="Z159" s="4"/>
      <c r="AA159" s="4"/>
      <c r="AB159" s="4"/>
      <c r="AC159" s="4"/>
      <c r="AD159" s="4"/>
      <c r="AE159" s="4"/>
      <c r="AF159" s="4"/>
      <c r="AG159" s="4"/>
      <c r="AH159" s="4"/>
      <c r="AI159" s="4"/>
      <c r="AJ159" s="4"/>
      <c r="AK159" s="4"/>
      <c r="AL159" s="4"/>
    </row>
    <row r="160">
      <c r="A160" s="4"/>
      <c r="B160" s="4"/>
      <c r="C160" s="4"/>
      <c r="D160" s="4"/>
      <c r="E160" s="4"/>
      <c r="F160" s="118"/>
      <c r="G160" s="118"/>
      <c r="H160" s="118"/>
      <c r="I160" s="325"/>
      <c r="J160" s="119"/>
      <c r="K160" s="119"/>
      <c r="L160" s="119"/>
      <c r="M160" s="326"/>
      <c r="N160" s="352"/>
      <c r="O160" s="352"/>
      <c r="P160" s="352"/>
      <c r="Q160" s="328"/>
      <c r="R160" s="4"/>
      <c r="S160" s="4"/>
      <c r="T160" s="4"/>
      <c r="U160" s="4"/>
      <c r="V160" s="4"/>
      <c r="W160" s="4"/>
      <c r="X160" s="4"/>
      <c r="Y160" s="4"/>
      <c r="Z160" s="4"/>
      <c r="AA160" s="4"/>
      <c r="AB160" s="4"/>
      <c r="AC160" s="4"/>
      <c r="AD160" s="4"/>
      <c r="AE160" s="4"/>
      <c r="AF160" s="4"/>
      <c r="AG160" s="4"/>
      <c r="AH160" s="4"/>
      <c r="AI160" s="4"/>
      <c r="AJ160" s="4"/>
      <c r="AK160" s="4"/>
      <c r="AL160" s="4"/>
    </row>
    <row r="161">
      <c r="A161" s="4"/>
      <c r="B161" s="4"/>
      <c r="C161" s="4"/>
      <c r="D161" s="4"/>
      <c r="E161" s="4"/>
      <c r="F161" s="118"/>
      <c r="G161" s="118"/>
      <c r="H161" s="118"/>
      <c r="I161" s="325"/>
      <c r="J161" s="119"/>
      <c r="K161" s="119"/>
      <c r="L161" s="119"/>
      <c r="M161" s="326"/>
      <c r="N161" s="352"/>
      <c r="O161" s="352"/>
      <c r="P161" s="352"/>
      <c r="Q161" s="328"/>
      <c r="R161" s="4"/>
      <c r="S161" s="4"/>
      <c r="T161" s="4"/>
      <c r="U161" s="4"/>
      <c r="V161" s="4"/>
      <c r="W161" s="4"/>
      <c r="X161" s="4"/>
      <c r="Y161" s="4"/>
      <c r="Z161" s="4"/>
      <c r="AA161" s="4"/>
      <c r="AB161" s="4"/>
      <c r="AC161" s="4"/>
      <c r="AD161" s="4"/>
      <c r="AE161" s="4"/>
      <c r="AF161" s="4"/>
      <c r="AG161" s="4"/>
      <c r="AH161" s="4"/>
      <c r="AI161" s="4"/>
      <c r="AJ161" s="4"/>
      <c r="AK161" s="4"/>
      <c r="AL161" s="4"/>
    </row>
    <row r="162">
      <c r="A162" s="4"/>
      <c r="B162" s="4"/>
      <c r="C162" s="4"/>
      <c r="D162" s="4"/>
      <c r="E162" s="4"/>
      <c r="F162" s="118"/>
      <c r="G162" s="118"/>
      <c r="H162" s="118"/>
      <c r="I162" s="325"/>
      <c r="J162" s="119"/>
      <c r="K162" s="119"/>
      <c r="L162" s="119"/>
      <c r="M162" s="326"/>
      <c r="N162" s="352"/>
      <c r="O162" s="352"/>
      <c r="P162" s="352"/>
      <c r="Q162" s="328"/>
      <c r="R162" s="4"/>
      <c r="S162" s="4"/>
      <c r="T162" s="4"/>
      <c r="U162" s="4"/>
      <c r="V162" s="4"/>
      <c r="W162" s="4"/>
      <c r="X162" s="4"/>
      <c r="Y162" s="4"/>
      <c r="Z162" s="4"/>
      <c r="AA162" s="4"/>
      <c r="AB162" s="4"/>
      <c r="AC162" s="4"/>
      <c r="AD162" s="4"/>
      <c r="AE162" s="4"/>
      <c r="AF162" s="4"/>
      <c r="AG162" s="4"/>
      <c r="AH162" s="4"/>
      <c r="AI162" s="4"/>
      <c r="AJ162" s="4"/>
      <c r="AK162" s="4"/>
      <c r="AL162" s="4"/>
    </row>
    <row r="163">
      <c r="A163" s="4"/>
      <c r="B163" s="4"/>
      <c r="C163" s="4"/>
      <c r="D163" s="4"/>
      <c r="E163" s="4"/>
      <c r="F163" s="118"/>
      <c r="G163" s="118"/>
      <c r="H163" s="118"/>
      <c r="I163" s="325"/>
      <c r="J163" s="119"/>
      <c r="K163" s="119"/>
      <c r="L163" s="119"/>
      <c r="M163" s="326"/>
      <c r="N163" s="352"/>
      <c r="O163" s="352"/>
      <c r="P163" s="352"/>
      <c r="Q163" s="328"/>
      <c r="R163" s="4"/>
      <c r="S163" s="4"/>
      <c r="T163" s="4"/>
      <c r="U163" s="4"/>
      <c r="V163" s="4"/>
      <c r="W163" s="4"/>
      <c r="X163" s="4"/>
      <c r="Y163" s="4"/>
      <c r="Z163" s="4"/>
      <c r="AA163" s="4"/>
      <c r="AB163" s="4"/>
      <c r="AC163" s="4"/>
      <c r="AD163" s="4"/>
      <c r="AE163" s="4"/>
      <c r="AF163" s="4"/>
      <c r="AG163" s="4"/>
      <c r="AH163" s="4"/>
      <c r="AI163" s="4"/>
      <c r="AJ163" s="4"/>
      <c r="AK163" s="4"/>
      <c r="AL163" s="4"/>
    </row>
    <row r="164">
      <c r="A164" s="4"/>
      <c r="B164" s="4"/>
      <c r="C164" s="4"/>
      <c r="D164" s="4"/>
      <c r="E164" s="4"/>
      <c r="F164" s="118"/>
      <c r="G164" s="118"/>
      <c r="H164" s="118"/>
      <c r="I164" s="325"/>
      <c r="J164" s="119"/>
      <c r="K164" s="119"/>
      <c r="L164" s="119"/>
      <c r="M164" s="326"/>
      <c r="N164" s="352"/>
      <c r="O164" s="352"/>
      <c r="P164" s="352"/>
      <c r="Q164" s="328"/>
      <c r="R164" s="4"/>
      <c r="S164" s="4"/>
      <c r="T164" s="4"/>
      <c r="U164" s="4"/>
      <c r="V164" s="4"/>
      <c r="W164" s="4"/>
      <c r="X164" s="4"/>
      <c r="Y164" s="4"/>
      <c r="Z164" s="4"/>
      <c r="AA164" s="4"/>
      <c r="AB164" s="4"/>
      <c r="AC164" s="4"/>
      <c r="AD164" s="4"/>
      <c r="AE164" s="4"/>
      <c r="AF164" s="4"/>
      <c r="AG164" s="4"/>
      <c r="AH164" s="4"/>
      <c r="AI164" s="4"/>
      <c r="AJ164" s="4"/>
      <c r="AK164" s="4"/>
      <c r="AL164" s="4"/>
    </row>
    <row r="165">
      <c r="A165" s="4"/>
      <c r="B165" s="4"/>
      <c r="C165" s="4"/>
      <c r="D165" s="4"/>
      <c r="E165" s="4"/>
      <c r="F165" s="118"/>
      <c r="G165" s="118"/>
      <c r="H165" s="118"/>
      <c r="I165" s="325"/>
      <c r="J165" s="119"/>
      <c r="K165" s="119"/>
      <c r="L165" s="119"/>
      <c r="M165" s="326"/>
      <c r="N165" s="352"/>
      <c r="O165" s="352"/>
      <c r="P165" s="352"/>
      <c r="Q165" s="328"/>
      <c r="R165" s="4"/>
      <c r="S165" s="4"/>
      <c r="T165" s="4"/>
      <c r="U165" s="4"/>
      <c r="V165" s="4"/>
      <c r="W165" s="4"/>
      <c r="X165" s="4"/>
      <c r="Y165" s="4"/>
      <c r="Z165" s="4"/>
      <c r="AA165" s="4"/>
      <c r="AB165" s="4"/>
      <c r="AC165" s="4"/>
      <c r="AD165" s="4"/>
      <c r="AE165" s="4"/>
      <c r="AF165" s="4"/>
      <c r="AG165" s="4"/>
      <c r="AH165" s="4"/>
      <c r="AI165" s="4"/>
      <c r="AJ165" s="4"/>
      <c r="AK165" s="4"/>
      <c r="AL165" s="4"/>
    </row>
    <row r="166">
      <c r="A166" s="4"/>
      <c r="B166" s="4"/>
      <c r="C166" s="4"/>
      <c r="D166" s="4"/>
      <c r="E166" s="4"/>
      <c r="F166" s="118"/>
      <c r="G166" s="118"/>
      <c r="H166" s="118"/>
      <c r="I166" s="325"/>
      <c r="J166" s="119"/>
      <c r="K166" s="119"/>
      <c r="L166" s="119"/>
      <c r="M166" s="326"/>
      <c r="N166" s="352"/>
      <c r="O166" s="352"/>
      <c r="P166" s="352"/>
      <c r="Q166" s="328"/>
      <c r="R166" s="4"/>
      <c r="S166" s="4"/>
      <c r="T166" s="4"/>
      <c r="U166" s="4"/>
      <c r="V166" s="4"/>
      <c r="W166" s="4"/>
      <c r="X166" s="4"/>
      <c r="Y166" s="4"/>
      <c r="Z166" s="4"/>
      <c r="AA166" s="4"/>
      <c r="AB166" s="4"/>
      <c r="AC166" s="4"/>
      <c r="AD166" s="4"/>
      <c r="AE166" s="4"/>
      <c r="AF166" s="4"/>
      <c r="AG166" s="4"/>
      <c r="AH166" s="4"/>
      <c r="AI166" s="4"/>
      <c r="AJ166" s="4"/>
      <c r="AK166" s="4"/>
      <c r="AL166" s="4"/>
    </row>
    <row r="167">
      <c r="A167" s="4"/>
      <c r="B167" s="4"/>
      <c r="C167" s="4"/>
      <c r="D167" s="4"/>
      <c r="E167" s="4"/>
      <c r="F167" s="118"/>
      <c r="G167" s="118"/>
      <c r="H167" s="118"/>
      <c r="I167" s="325"/>
      <c r="J167" s="119"/>
      <c r="K167" s="119"/>
      <c r="L167" s="119"/>
      <c r="M167" s="326"/>
      <c r="N167" s="352"/>
      <c r="O167" s="352"/>
      <c r="P167" s="352"/>
      <c r="Q167" s="328"/>
      <c r="R167" s="4"/>
      <c r="S167" s="4"/>
      <c r="T167" s="4"/>
      <c r="U167" s="4"/>
      <c r="V167" s="4"/>
      <c r="W167" s="4"/>
      <c r="X167" s="4"/>
      <c r="Y167" s="4"/>
      <c r="Z167" s="4"/>
      <c r="AA167" s="4"/>
      <c r="AB167" s="4"/>
      <c r="AC167" s="4"/>
      <c r="AD167" s="4"/>
      <c r="AE167" s="4"/>
      <c r="AF167" s="4"/>
      <c r="AG167" s="4"/>
      <c r="AH167" s="4"/>
      <c r="AI167" s="4"/>
      <c r="AJ167" s="4"/>
      <c r="AK167" s="4"/>
      <c r="AL167" s="4"/>
    </row>
    <row r="168">
      <c r="A168" s="4"/>
      <c r="B168" s="4"/>
      <c r="C168" s="4"/>
      <c r="D168" s="4"/>
      <c r="E168" s="4"/>
      <c r="F168" s="118"/>
      <c r="G168" s="118"/>
      <c r="H168" s="118"/>
      <c r="I168" s="325"/>
      <c r="J168" s="119"/>
      <c r="K168" s="119"/>
      <c r="L168" s="119"/>
      <c r="M168" s="326"/>
      <c r="N168" s="352"/>
      <c r="O168" s="352"/>
      <c r="P168" s="352"/>
      <c r="Q168" s="328"/>
      <c r="R168" s="4"/>
      <c r="S168" s="4"/>
      <c r="T168" s="4"/>
      <c r="U168" s="4"/>
      <c r="V168" s="4"/>
      <c r="W168" s="4"/>
      <c r="X168" s="4"/>
      <c r="Y168" s="4"/>
      <c r="Z168" s="4"/>
      <c r="AA168" s="4"/>
      <c r="AB168" s="4"/>
      <c r="AC168" s="4"/>
      <c r="AD168" s="4"/>
      <c r="AE168" s="4"/>
      <c r="AF168" s="4"/>
      <c r="AG168" s="4"/>
      <c r="AH168" s="4"/>
      <c r="AI168" s="4"/>
      <c r="AJ168" s="4"/>
      <c r="AK168" s="4"/>
      <c r="AL168" s="4"/>
    </row>
    <row r="169">
      <c r="A169" s="4"/>
      <c r="B169" s="4"/>
      <c r="C169" s="4"/>
      <c r="D169" s="4"/>
      <c r="E169" s="4"/>
      <c r="F169" s="118"/>
      <c r="G169" s="118"/>
      <c r="H169" s="118"/>
      <c r="I169" s="325"/>
      <c r="J169" s="119"/>
      <c r="K169" s="119"/>
      <c r="L169" s="119"/>
      <c r="M169" s="326"/>
      <c r="N169" s="352"/>
      <c r="O169" s="352"/>
      <c r="P169" s="352"/>
      <c r="Q169" s="328"/>
      <c r="R169" s="4"/>
      <c r="S169" s="4"/>
      <c r="T169" s="4"/>
      <c r="U169" s="4"/>
      <c r="V169" s="4"/>
      <c r="W169" s="4"/>
      <c r="X169" s="4"/>
      <c r="Y169" s="4"/>
      <c r="Z169" s="4"/>
      <c r="AA169" s="4"/>
      <c r="AB169" s="4"/>
      <c r="AC169" s="4"/>
      <c r="AD169" s="4"/>
      <c r="AE169" s="4"/>
      <c r="AF169" s="4"/>
      <c r="AG169" s="4"/>
      <c r="AH169" s="4"/>
      <c r="AI169" s="4"/>
      <c r="AJ169" s="4"/>
      <c r="AK169" s="4"/>
      <c r="AL169" s="4"/>
    </row>
    <row r="170">
      <c r="A170" s="4"/>
      <c r="B170" s="4"/>
      <c r="C170" s="4"/>
      <c r="D170" s="4"/>
      <c r="E170" s="4"/>
      <c r="F170" s="118"/>
      <c r="G170" s="118"/>
      <c r="H170" s="118"/>
      <c r="I170" s="325"/>
      <c r="J170" s="119"/>
      <c r="K170" s="119"/>
      <c r="L170" s="119"/>
      <c r="M170" s="326"/>
      <c r="N170" s="352"/>
      <c r="O170" s="352"/>
      <c r="P170" s="352"/>
      <c r="Q170" s="328"/>
      <c r="R170" s="4"/>
      <c r="S170" s="4"/>
      <c r="T170" s="4"/>
      <c r="U170" s="4"/>
      <c r="V170" s="4"/>
      <c r="W170" s="4"/>
      <c r="X170" s="4"/>
      <c r="Y170" s="4"/>
      <c r="Z170" s="4"/>
      <c r="AA170" s="4"/>
      <c r="AB170" s="4"/>
      <c r="AC170" s="4"/>
      <c r="AD170" s="4"/>
      <c r="AE170" s="4"/>
      <c r="AF170" s="4"/>
      <c r="AG170" s="4"/>
      <c r="AH170" s="4"/>
      <c r="AI170" s="4"/>
      <c r="AJ170" s="4"/>
      <c r="AK170" s="4"/>
      <c r="AL170" s="4"/>
    </row>
    <row r="171">
      <c r="A171" s="4"/>
      <c r="B171" s="4"/>
      <c r="C171" s="4"/>
      <c r="D171" s="4"/>
      <c r="E171" s="4"/>
      <c r="F171" s="118"/>
      <c r="G171" s="118"/>
      <c r="H171" s="118"/>
      <c r="I171" s="325"/>
      <c r="J171" s="119"/>
      <c r="K171" s="119"/>
      <c r="L171" s="119"/>
      <c r="M171" s="326"/>
      <c r="N171" s="352"/>
      <c r="O171" s="352"/>
      <c r="P171" s="352"/>
      <c r="Q171" s="328"/>
      <c r="R171" s="4"/>
      <c r="S171" s="4"/>
      <c r="T171" s="4"/>
      <c r="U171" s="4"/>
      <c r="V171" s="4"/>
      <c r="W171" s="4"/>
      <c r="X171" s="4"/>
      <c r="Y171" s="4"/>
      <c r="Z171" s="4"/>
      <c r="AA171" s="4"/>
      <c r="AB171" s="4"/>
      <c r="AC171" s="4"/>
      <c r="AD171" s="4"/>
      <c r="AE171" s="4"/>
      <c r="AF171" s="4"/>
      <c r="AG171" s="4"/>
      <c r="AH171" s="4"/>
      <c r="AI171" s="4"/>
      <c r="AJ171" s="4"/>
      <c r="AK171" s="4"/>
      <c r="AL171" s="4"/>
    </row>
    <row r="172">
      <c r="A172" s="4"/>
      <c r="B172" s="4"/>
      <c r="C172" s="4"/>
      <c r="D172" s="4"/>
      <c r="E172" s="4"/>
      <c r="F172" s="118"/>
      <c r="G172" s="118"/>
      <c r="H172" s="118"/>
      <c r="I172" s="325"/>
      <c r="J172" s="119"/>
      <c r="K172" s="119"/>
      <c r="L172" s="119"/>
      <c r="M172" s="326"/>
      <c r="N172" s="352"/>
      <c r="O172" s="352"/>
      <c r="P172" s="352"/>
      <c r="Q172" s="328"/>
      <c r="R172" s="4"/>
      <c r="S172" s="4"/>
      <c r="T172" s="4"/>
      <c r="U172" s="4"/>
      <c r="V172" s="4"/>
      <c r="W172" s="4"/>
      <c r="X172" s="4"/>
      <c r="Y172" s="4"/>
      <c r="Z172" s="4"/>
      <c r="AA172" s="4"/>
      <c r="AB172" s="4"/>
      <c r="AC172" s="4"/>
      <c r="AD172" s="4"/>
      <c r="AE172" s="4"/>
      <c r="AF172" s="4"/>
      <c r="AG172" s="4"/>
      <c r="AH172" s="4"/>
      <c r="AI172" s="4"/>
      <c r="AJ172" s="4"/>
      <c r="AK172" s="4"/>
      <c r="AL172" s="4"/>
    </row>
    <row r="173">
      <c r="A173" s="4"/>
      <c r="B173" s="4"/>
      <c r="C173" s="4"/>
      <c r="D173" s="4"/>
      <c r="E173" s="4"/>
      <c r="F173" s="118"/>
      <c r="G173" s="118"/>
      <c r="H173" s="118"/>
      <c r="I173" s="325"/>
      <c r="J173" s="119"/>
      <c r="K173" s="119"/>
      <c r="L173" s="119"/>
      <c r="M173" s="326"/>
      <c r="N173" s="352"/>
      <c r="O173" s="352"/>
      <c r="P173" s="352"/>
      <c r="Q173" s="328"/>
      <c r="R173" s="4"/>
      <c r="S173" s="4"/>
      <c r="T173" s="4"/>
      <c r="U173" s="4"/>
      <c r="V173" s="4"/>
      <c r="W173" s="4"/>
      <c r="X173" s="4"/>
      <c r="Y173" s="4"/>
      <c r="Z173" s="4"/>
      <c r="AA173" s="4"/>
      <c r="AB173" s="4"/>
      <c r="AC173" s="4"/>
      <c r="AD173" s="4"/>
      <c r="AE173" s="4"/>
      <c r="AF173" s="4"/>
      <c r="AG173" s="4"/>
      <c r="AH173" s="4"/>
      <c r="AI173" s="4"/>
      <c r="AJ173" s="4"/>
      <c r="AK173" s="4"/>
      <c r="AL173" s="4"/>
    </row>
    <row r="174">
      <c r="A174" s="4"/>
      <c r="B174" s="4"/>
      <c r="C174" s="4"/>
      <c r="D174" s="4"/>
      <c r="E174" s="4"/>
      <c r="F174" s="118"/>
      <c r="G174" s="118"/>
      <c r="H174" s="118"/>
      <c r="I174" s="325"/>
      <c r="J174" s="119"/>
      <c r="K174" s="119"/>
      <c r="L174" s="119"/>
      <c r="M174" s="326"/>
      <c r="N174" s="352"/>
      <c r="O174" s="352"/>
      <c r="P174" s="352"/>
      <c r="Q174" s="328"/>
      <c r="R174" s="4"/>
      <c r="S174" s="4"/>
      <c r="T174" s="4"/>
      <c r="U174" s="4"/>
      <c r="V174" s="4"/>
      <c r="W174" s="4"/>
      <c r="X174" s="4"/>
      <c r="Y174" s="4"/>
      <c r="Z174" s="4"/>
      <c r="AA174" s="4"/>
      <c r="AB174" s="4"/>
      <c r="AC174" s="4"/>
      <c r="AD174" s="4"/>
      <c r="AE174" s="4"/>
      <c r="AF174" s="4"/>
      <c r="AG174" s="4"/>
      <c r="AH174" s="4"/>
      <c r="AI174" s="4"/>
      <c r="AJ174" s="4"/>
      <c r="AK174" s="4"/>
      <c r="AL174" s="4"/>
    </row>
    <row r="175">
      <c r="A175" s="4"/>
      <c r="B175" s="4"/>
      <c r="C175" s="4"/>
      <c r="D175" s="4"/>
      <c r="E175" s="4"/>
      <c r="F175" s="118"/>
      <c r="G175" s="118"/>
      <c r="H175" s="118"/>
      <c r="I175" s="325"/>
      <c r="J175" s="119"/>
      <c r="K175" s="119"/>
      <c r="L175" s="119"/>
      <c r="M175" s="326"/>
      <c r="N175" s="352"/>
      <c r="O175" s="352"/>
      <c r="P175" s="352"/>
      <c r="Q175" s="328"/>
      <c r="R175" s="4"/>
      <c r="S175" s="4"/>
      <c r="T175" s="4"/>
      <c r="U175" s="4"/>
      <c r="V175" s="4"/>
      <c r="W175" s="4"/>
      <c r="X175" s="4"/>
      <c r="Y175" s="4"/>
      <c r="Z175" s="4"/>
      <c r="AA175" s="4"/>
      <c r="AB175" s="4"/>
      <c r="AC175" s="4"/>
      <c r="AD175" s="4"/>
      <c r="AE175" s="4"/>
      <c r="AF175" s="4"/>
      <c r="AG175" s="4"/>
      <c r="AH175" s="4"/>
      <c r="AI175" s="4"/>
      <c r="AJ175" s="4"/>
      <c r="AK175" s="4"/>
      <c r="AL175" s="4"/>
    </row>
    <row r="176">
      <c r="A176" s="4"/>
      <c r="B176" s="4"/>
      <c r="C176" s="4"/>
      <c r="D176" s="4"/>
      <c r="E176" s="4"/>
      <c r="F176" s="118"/>
      <c r="G176" s="118"/>
      <c r="H176" s="118"/>
      <c r="I176" s="325"/>
      <c r="J176" s="119"/>
      <c r="K176" s="119"/>
      <c r="L176" s="119"/>
      <c r="M176" s="326"/>
      <c r="N176" s="352"/>
      <c r="O176" s="352"/>
      <c r="P176" s="352"/>
      <c r="Q176" s="328"/>
      <c r="R176" s="4"/>
      <c r="S176" s="4"/>
      <c r="T176" s="4"/>
      <c r="U176" s="4"/>
      <c r="V176" s="4"/>
      <c r="W176" s="4"/>
      <c r="X176" s="4"/>
      <c r="Y176" s="4"/>
      <c r="Z176" s="4"/>
      <c r="AA176" s="4"/>
      <c r="AB176" s="4"/>
      <c r="AC176" s="4"/>
      <c r="AD176" s="4"/>
      <c r="AE176" s="4"/>
      <c r="AF176" s="4"/>
      <c r="AG176" s="4"/>
      <c r="AH176" s="4"/>
      <c r="AI176" s="4"/>
      <c r="AJ176" s="4"/>
      <c r="AK176" s="4"/>
      <c r="AL176" s="4"/>
    </row>
    <row r="177">
      <c r="A177" s="4"/>
      <c r="B177" s="4"/>
      <c r="C177" s="4"/>
      <c r="D177" s="4"/>
      <c r="E177" s="4"/>
      <c r="F177" s="118"/>
      <c r="G177" s="118"/>
      <c r="H177" s="118"/>
      <c r="I177" s="325"/>
      <c r="J177" s="119"/>
      <c r="K177" s="119"/>
      <c r="L177" s="119"/>
      <c r="M177" s="326"/>
      <c r="N177" s="352"/>
      <c r="O177" s="352"/>
      <c r="P177" s="352"/>
      <c r="Q177" s="328"/>
      <c r="R177" s="4"/>
      <c r="S177" s="4"/>
      <c r="T177" s="4"/>
      <c r="U177" s="4"/>
      <c r="V177" s="4"/>
      <c r="W177" s="4"/>
      <c r="X177" s="4"/>
      <c r="Y177" s="4"/>
      <c r="Z177" s="4"/>
      <c r="AA177" s="4"/>
      <c r="AB177" s="4"/>
      <c r="AC177" s="4"/>
      <c r="AD177" s="4"/>
      <c r="AE177" s="4"/>
      <c r="AF177" s="4"/>
      <c r="AG177" s="4"/>
      <c r="AH177" s="4"/>
      <c r="AI177" s="4"/>
      <c r="AJ177" s="4"/>
      <c r="AK177" s="4"/>
      <c r="AL177" s="4"/>
    </row>
    <row r="178">
      <c r="A178" s="4"/>
      <c r="B178" s="4"/>
      <c r="C178" s="4"/>
      <c r="D178" s="4"/>
      <c r="E178" s="4"/>
      <c r="F178" s="118"/>
      <c r="G178" s="118"/>
      <c r="H178" s="118"/>
      <c r="I178" s="325"/>
      <c r="J178" s="119"/>
      <c r="K178" s="119"/>
      <c r="L178" s="119"/>
      <c r="M178" s="326"/>
      <c r="N178" s="352"/>
      <c r="O178" s="352"/>
      <c r="P178" s="352"/>
      <c r="Q178" s="328"/>
      <c r="R178" s="4"/>
      <c r="S178" s="4"/>
      <c r="T178" s="4"/>
      <c r="U178" s="4"/>
      <c r="V178" s="4"/>
      <c r="W178" s="4"/>
      <c r="X178" s="4"/>
      <c r="Y178" s="4"/>
      <c r="Z178" s="4"/>
      <c r="AA178" s="4"/>
      <c r="AB178" s="4"/>
      <c r="AC178" s="4"/>
      <c r="AD178" s="4"/>
      <c r="AE178" s="4"/>
      <c r="AF178" s="4"/>
      <c r="AG178" s="4"/>
      <c r="AH178" s="4"/>
      <c r="AI178" s="4"/>
      <c r="AJ178" s="4"/>
      <c r="AK178" s="4"/>
      <c r="AL178" s="4"/>
    </row>
    <row r="179">
      <c r="A179" s="4"/>
      <c r="B179" s="4"/>
      <c r="C179" s="4"/>
      <c r="D179" s="4"/>
      <c r="E179" s="4"/>
      <c r="F179" s="118"/>
      <c r="G179" s="118"/>
      <c r="H179" s="118"/>
      <c r="I179" s="325"/>
      <c r="J179" s="119"/>
      <c r="K179" s="119"/>
      <c r="L179" s="119"/>
      <c r="M179" s="326"/>
      <c r="N179" s="352"/>
      <c r="O179" s="352"/>
      <c r="P179" s="352"/>
      <c r="Q179" s="328"/>
      <c r="R179" s="4"/>
      <c r="S179" s="4"/>
      <c r="T179" s="4"/>
      <c r="U179" s="4"/>
      <c r="V179" s="4"/>
      <c r="W179" s="4"/>
      <c r="X179" s="4"/>
      <c r="Y179" s="4"/>
      <c r="Z179" s="4"/>
      <c r="AA179" s="4"/>
      <c r="AB179" s="4"/>
      <c r="AC179" s="4"/>
      <c r="AD179" s="4"/>
      <c r="AE179" s="4"/>
      <c r="AF179" s="4"/>
      <c r="AG179" s="4"/>
      <c r="AH179" s="4"/>
      <c r="AI179" s="4"/>
      <c r="AJ179" s="4"/>
      <c r="AK179" s="4"/>
      <c r="AL179" s="4"/>
    </row>
    <row r="180">
      <c r="A180" s="4"/>
      <c r="B180" s="4"/>
      <c r="C180" s="4"/>
      <c r="D180" s="4"/>
      <c r="E180" s="4"/>
      <c r="F180" s="118"/>
      <c r="G180" s="118"/>
      <c r="H180" s="118"/>
      <c r="I180" s="325"/>
      <c r="J180" s="119"/>
      <c r="K180" s="119"/>
      <c r="L180" s="119"/>
      <c r="M180" s="326"/>
      <c r="N180" s="352"/>
      <c r="O180" s="352"/>
      <c r="P180" s="352"/>
      <c r="Q180" s="328"/>
      <c r="R180" s="4"/>
      <c r="S180" s="4"/>
      <c r="T180" s="4"/>
      <c r="U180" s="4"/>
      <c r="V180" s="4"/>
      <c r="W180" s="4"/>
      <c r="X180" s="4"/>
      <c r="Y180" s="4"/>
      <c r="Z180" s="4"/>
      <c r="AA180" s="4"/>
      <c r="AB180" s="4"/>
      <c r="AC180" s="4"/>
      <c r="AD180" s="4"/>
      <c r="AE180" s="4"/>
      <c r="AF180" s="4"/>
      <c r="AG180" s="4"/>
      <c r="AH180" s="4"/>
      <c r="AI180" s="4"/>
      <c r="AJ180" s="4"/>
      <c r="AK180" s="4"/>
      <c r="AL180" s="4"/>
    </row>
    <row r="181">
      <c r="A181" s="4"/>
      <c r="B181" s="4"/>
      <c r="C181" s="4"/>
      <c r="D181" s="4"/>
      <c r="E181" s="4"/>
      <c r="F181" s="118"/>
      <c r="G181" s="118"/>
      <c r="H181" s="118"/>
      <c r="I181" s="325"/>
      <c r="J181" s="119"/>
      <c r="K181" s="119"/>
      <c r="L181" s="119"/>
      <c r="M181" s="326"/>
      <c r="N181" s="352"/>
      <c r="O181" s="352"/>
      <c r="P181" s="352"/>
      <c r="Q181" s="328"/>
      <c r="R181" s="4"/>
      <c r="S181" s="4"/>
      <c r="T181" s="4"/>
      <c r="U181" s="4"/>
      <c r="V181" s="4"/>
      <c r="W181" s="4"/>
      <c r="X181" s="4"/>
      <c r="Y181" s="4"/>
      <c r="Z181" s="4"/>
      <c r="AA181" s="4"/>
      <c r="AB181" s="4"/>
      <c r="AC181" s="4"/>
      <c r="AD181" s="4"/>
      <c r="AE181" s="4"/>
      <c r="AF181" s="4"/>
      <c r="AG181" s="4"/>
      <c r="AH181" s="4"/>
      <c r="AI181" s="4"/>
      <c r="AJ181" s="4"/>
      <c r="AK181" s="4"/>
      <c r="AL181" s="4"/>
    </row>
    <row r="182">
      <c r="A182" s="4"/>
      <c r="B182" s="4"/>
      <c r="C182" s="4"/>
      <c r="D182" s="4"/>
      <c r="E182" s="4"/>
      <c r="F182" s="118"/>
      <c r="G182" s="118"/>
      <c r="H182" s="118"/>
      <c r="I182" s="325"/>
      <c r="J182" s="119"/>
      <c r="K182" s="119"/>
      <c r="L182" s="119"/>
      <c r="M182" s="326"/>
      <c r="N182" s="352"/>
      <c r="O182" s="352"/>
      <c r="P182" s="352"/>
      <c r="Q182" s="328"/>
      <c r="R182" s="4"/>
      <c r="S182" s="4"/>
      <c r="T182" s="4"/>
      <c r="U182" s="4"/>
      <c r="V182" s="4"/>
      <c r="W182" s="4"/>
      <c r="X182" s="4"/>
      <c r="Y182" s="4"/>
      <c r="Z182" s="4"/>
      <c r="AA182" s="4"/>
      <c r="AB182" s="4"/>
      <c r="AC182" s="4"/>
      <c r="AD182" s="4"/>
      <c r="AE182" s="4"/>
      <c r="AF182" s="4"/>
      <c r="AG182" s="4"/>
      <c r="AH182" s="4"/>
      <c r="AI182" s="4"/>
      <c r="AJ182" s="4"/>
      <c r="AK182" s="4"/>
      <c r="AL182" s="4"/>
    </row>
    <row r="183">
      <c r="A183" s="4"/>
      <c r="B183" s="4"/>
      <c r="C183" s="4"/>
      <c r="D183" s="4"/>
      <c r="E183" s="4"/>
      <c r="F183" s="118"/>
      <c r="G183" s="118"/>
      <c r="H183" s="118"/>
      <c r="I183" s="325"/>
      <c r="J183" s="119"/>
      <c r="K183" s="119"/>
      <c r="L183" s="119"/>
      <c r="M183" s="326"/>
      <c r="N183" s="352"/>
      <c r="O183" s="352"/>
      <c r="P183" s="352"/>
      <c r="Q183" s="328"/>
      <c r="R183" s="4"/>
      <c r="S183" s="4"/>
      <c r="T183" s="4"/>
      <c r="U183" s="4"/>
      <c r="V183" s="4"/>
      <c r="W183" s="4"/>
      <c r="X183" s="4"/>
      <c r="Y183" s="4"/>
      <c r="Z183" s="4"/>
      <c r="AA183" s="4"/>
      <c r="AB183" s="4"/>
      <c r="AC183" s="4"/>
      <c r="AD183" s="4"/>
      <c r="AE183" s="4"/>
      <c r="AF183" s="4"/>
      <c r="AG183" s="4"/>
      <c r="AH183" s="4"/>
      <c r="AI183" s="4"/>
      <c r="AJ183" s="4"/>
      <c r="AK183" s="4"/>
      <c r="AL183" s="4"/>
    </row>
    <row r="184">
      <c r="A184" s="4"/>
      <c r="B184" s="4"/>
      <c r="C184" s="4"/>
      <c r="D184" s="4"/>
      <c r="E184" s="4"/>
      <c r="F184" s="118"/>
      <c r="G184" s="118"/>
      <c r="H184" s="118"/>
      <c r="I184" s="325"/>
      <c r="J184" s="119"/>
      <c r="K184" s="119"/>
      <c r="L184" s="119"/>
      <c r="M184" s="326"/>
      <c r="N184" s="352"/>
      <c r="O184" s="352"/>
      <c r="P184" s="352"/>
      <c r="Q184" s="328"/>
      <c r="R184" s="4"/>
      <c r="S184" s="4"/>
      <c r="T184" s="4"/>
      <c r="U184" s="4"/>
      <c r="V184" s="4"/>
      <c r="W184" s="4"/>
      <c r="X184" s="4"/>
      <c r="Y184" s="4"/>
      <c r="Z184" s="4"/>
      <c r="AA184" s="4"/>
      <c r="AB184" s="4"/>
      <c r="AC184" s="4"/>
      <c r="AD184" s="4"/>
      <c r="AE184" s="4"/>
      <c r="AF184" s="4"/>
      <c r="AG184" s="4"/>
      <c r="AH184" s="4"/>
      <c r="AI184" s="4"/>
      <c r="AJ184" s="4"/>
      <c r="AK184" s="4"/>
      <c r="AL184" s="4"/>
    </row>
    <row r="185">
      <c r="A185" s="4"/>
      <c r="B185" s="4"/>
      <c r="C185" s="4"/>
      <c r="D185" s="4"/>
      <c r="E185" s="4"/>
      <c r="F185" s="118"/>
      <c r="G185" s="118"/>
      <c r="H185" s="118"/>
      <c r="I185" s="325"/>
      <c r="J185" s="119"/>
      <c r="K185" s="119"/>
      <c r="L185" s="119"/>
      <c r="M185" s="326"/>
      <c r="N185" s="352"/>
      <c r="O185" s="352"/>
      <c r="P185" s="352"/>
      <c r="Q185" s="328"/>
      <c r="R185" s="4"/>
      <c r="S185" s="4"/>
      <c r="T185" s="4"/>
      <c r="U185" s="4"/>
      <c r="V185" s="4"/>
      <c r="W185" s="4"/>
      <c r="X185" s="4"/>
      <c r="Y185" s="4"/>
      <c r="Z185" s="4"/>
      <c r="AA185" s="4"/>
      <c r="AB185" s="4"/>
      <c r="AC185" s="4"/>
      <c r="AD185" s="4"/>
      <c r="AE185" s="4"/>
      <c r="AF185" s="4"/>
      <c r="AG185" s="4"/>
      <c r="AH185" s="4"/>
      <c r="AI185" s="4"/>
      <c r="AJ185" s="4"/>
      <c r="AK185" s="4"/>
      <c r="AL185" s="4"/>
    </row>
    <row r="186">
      <c r="A186" s="4"/>
      <c r="B186" s="4"/>
      <c r="C186" s="4"/>
      <c r="D186" s="4"/>
      <c r="E186" s="4"/>
      <c r="F186" s="118"/>
      <c r="G186" s="118"/>
      <c r="H186" s="118"/>
      <c r="I186" s="325"/>
      <c r="J186" s="119"/>
      <c r="K186" s="119"/>
      <c r="L186" s="119"/>
      <c r="M186" s="326"/>
      <c r="N186" s="352"/>
      <c r="O186" s="352"/>
      <c r="P186" s="352"/>
      <c r="Q186" s="328"/>
      <c r="R186" s="4"/>
      <c r="S186" s="4"/>
      <c r="T186" s="4"/>
      <c r="U186" s="4"/>
      <c r="V186" s="4"/>
      <c r="W186" s="4"/>
      <c r="X186" s="4"/>
      <c r="Y186" s="4"/>
      <c r="Z186" s="4"/>
      <c r="AA186" s="4"/>
      <c r="AB186" s="4"/>
      <c r="AC186" s="4"/>
      <c r="AD186" s="4"/>
      <c r="AE186" s="4"/>
      <c r="AF186" s="4"/>
      <c r="AG186" s="4"/>
      <c r="AH186" s="4"/>
      <c r="AI186" s="4"/>
      <c r="AJ186" s="4"/>
      <c r="AK186" s="4"/>
      <c r="AL186" s="4"/>
    </row>
    <row r="187">
      <c r="A187" s="4"/>
      <c r="B187" s="4"/>
      <c r="C187" s="4"/>
      <c r="D187" s="4"/>
      <c r="E187" s="4"/>
      <c r="F187" s="118"/>
      <c r="G187" s="118"/>
      <c r="H187" s="118"/>
      <c r="I187" s="325"/>
      <c r="J187" s="119"/>
      <c r="K187" s="119"/>
      <c r="L187" s="119"/>
      <c r="M187" s="326"/>
      <c r="N187" s="352"/>
      <c r="O187" s="352"/>
      <c r="P187" s="352"/>
      <c r="Q187" s="328"/>
      <c r="R187" s="4"/>
      <c r="S187" s="4"/>
      <c r="T187" s="4"/>
      <c r="U187" s="4"/>
      <c r="V187" s="4"/>
      <c r="W187" s="4"/>
      <c r="X187" s="4"/>
      <c r="Y187" s="4"/>
      <c r="Z187" s="4"/>
      <c r="AA187" s="4"/>
      <c r="AB187" s="4"/>
      <c r="AC187" s="4"/>
      <c r="AD187" s="4"/>
      <c r="AE187" s="4"/>
      <c r="AF187" s="4"/>
      <c r="AG187" s="4"/>
      <c r="AH187" s="4"/>
      <c r="AI187" s="4"/>
      <c r="AJ187" s="4"/>
      <c r="AK187" s="4"/>
      <c r="AL187" s="4"/>
    </row>
    <row r="188">
      <c r="A188" s="4"/>
      <c r="B188" s="4"/>
      <c r="C188" s="4"/>
      <c r="D188" s="4"/>
      <c r="E188" s="4"/>
      <c r="F188" s="118"/>
      <c r="G188" s="118"/>
      <c r="H188" s="118"/>
      <c r="I188" s="325"/>
      <c r="J188" s="119"/>
      <c r="K188" s="119"/>
      <c r="L188" s="119"/>
      <c r="M188" s="326"/>
      <c r="N188" s="352"/>
      <c r="O188" s="352"/>
      <c r="P188" s="352"/>
      <c r="Q188" s="328"/>
      <c r="R188" s="4"/>
      <c r="S188" s="4"/>
      <c r="T188" s="4"/>
      <c r="U188" s="4"/>
      <c r="V188" s="4"/>
      <c r="W188" s="4"/>
      <c r="X188" s="4"/>
      <c r="Y188" s="4"/>
      <c r="Z188" s="4"/>
      <c r="AA188" s="4"/>
      <c r="AB188" s="4"/>
      <c r="AC188" s="4"/>
      <c r="AD188" s="4"/>
      <c r="AE188" s="4"/>
      <c r="AF188" s="4"/>
      <c r="AG188" s="4"/>
      <c r="AH188" s="4"/>
      <c r="AI188" s="4"/>
      <c r="AJ188" s="4"/>
      <c r="AK188" s="4"/>
      <c r="AL188" s="4"/>
    </row>
    <row r="189">
      <c r="A189" s="4"/>
      <c r="B189" s="4"/>
      <c r="C189" s="4"/>
      <c r="D189" s="4"/>
      <c r="E189" s="4"/>
      <c r="F189" s="118"/>
      <c r="G189" s="118"/>
      <c r="H189" s="118"/>
      <c r="I189" s="325"/>
      <c r="J189" s="119"/>
      <c r="K189" s="119"/>
      <c r="L189" s="119"/>
      <c r="M189" s="326"/>
      <c r="N189" s="352"/>
      <c r="O189" s="352"/>
      <c r="P189" s="352"/>
      <c r="Q189" s="328"/>
      <c r="R189" s="4"/>
      <c r="S189" s="4"/>
      <c r="T189" s="4"/>
      <c r="U189" s="4"/>
      <c r="V189" s="4"/>
      <c r="W189" s="4"/>
      <c r="X189" s="4"/>
      <c r="Y189" s="4"/>
      <c r="Z189" s="4"/>
      <c r="AA189" s="4"/>
      <c r="AB189" s="4"/>
      <c r="AC189" s="4"/>
      <c r="AD189" s="4"/>
      <c r="AE189" s="4"/>
      <c r="AF189" s="4"/>
      <c r="AG189" s="4"/>
      <c r="AH189" s="4"/>
      <c r="AI189" s="4"/>
      <c r="AJ189" s="4"/>
      <c r="AK189" s="4"/>
      <c r="AL189" s="4"/>
    </row>
    <row r="190">
      <c r="A190" s="4"/>
      <c r="B190" s="4"/>
      <c r="C190" s="4"/>
      <c r="D190" s="4"/>
      <c r="E190" s="4"/>
      <c r="F190" s="118"/>
      <c r="G190" s="118"/>
      <c r="H190" s="118"/>
      <c r="I190" s="325"/>
      <c r="J190" s="119"/>
      <c r="K190" s="119"/>
      <c r="L190" s="119"/>
      <c r="M190" s="326"/>
      <c r="N190" s="352"/>
      <c r="O190" s="352"/>
      <c r="P190" s="352"/>
      <c r="Q190" s="328"/>
      <c r="R190" s="4"/>
      <c r="S190" s="4"/>
      <c r="T190" s="4"/>
      <c r="U190" s="4"/>
      <c r="V190" s="4"/>
      <c r="W190" s="4"/>
      <c r="X190" s="4"/>
      <c r="Y190" s="4"/>
      <c r="Z190" s="4"/>
      <c r="AA190" s="4"/>
      <c r="AB190" s="4"/>
      <c r="AC190" s="4"/>
      <c r="AD190" s="4"/>
      <c r="AE190" s="4"/>
      <c r="AF190" s="4"/>
      <c r="AG190" s="4"/>
      <c r="AH190" s="4"/>
      <c r="AI190" s="4"/>
      <c r="AJ190" s="4"/>
      <c r="AK190" s="4"/>
      <c r="AL190" s="4"/>
    </row>
    <row r="191">
      <c r="A191" s="4"/>
      <c r="B191" s="4"/>
      <c r="C191" s="4"/>
      <c r="D191" s="4"/>
      <c r="E191" s="4"/>
      <c r="F191" s="118"/>
      <c r="G191" s="118"/>
      <c r="H191" s="118"/>
      <c r="I191" s="325"/>
      <c r="J191" s="119"/>
      <c r="K191" s="119"/>
      <c r="L191" s="119"/>
      <c r="M191" s="326"/>
      <c r="N191" s="352"/>
      <c r="O191" s="352"/>
      <c r="P191" s="352"/>
      <c r="Q191" s="328"/>
      <c r="R191" s="4"/>
      <c r="S191" s="4"/>
      <c r="T191" s="4"/>
      <c r="U191" s="4"/>
      <c r="V191" s="4"/>
      <c r="W191" s="4"/>
      <c r="X191" s="4"/>
      <c r="Y191" s="4"/>
      <c r="Z191" s="4"/>
      <c r="AA191" s="4"/>
      <c r="AB191" s="4"/>
      <c r="AC191" s="4"/>
      <c r="AD191" s="4"/>
      <c r="AE191" s="4"/>
      <c r="AF191" s="4"/>
      <c r="AG191" s="4"/>
      <c r="AH191" s="4"/>
      <c r="AI191" s="4"/>
      <c r="AJ191" s="4"/>
      <c r="AK191" s="4"/>
      <c r="AL191" s="4"/>
    </row>
    <row r="192">
      <c r="A192" s="4"/>
      <c r="B192" s="4"/>
      <c r="C192" s="4"/>
      <c r="D192" s="4"/>
      <c r="E192" s="4"/>
      <c r="F192" s="118"/>
      <c r="G192" s="118"/>
      <c r="H192" s="118"/>
      <c r="I192" s="325"/>
      <c r="J192" s="119"/>
      <c r="K192" s="119"/>
      <c r="L192" s="119"/>
      <c r="M192" s="326"/>
      <c r="N192" s="352"/>
      <c r="O192" s="352"/>
      <c r="P192" s="352"/>
      <c r="Q192" s="328"/>
      <c r="R192" s="4"/>
      <c r="S192" s="4"/>
      <c r="T192" s="4"/>
      <c r="U192" s="4"/>
      <c r="V192" s="4"/>
      <c r="W192" s="4"/>
      <c r="X192" s="4"/>
      <c r="Y192" s="4"/>
      <c r="Z192" s="4"/>
      <c r="AA192" s="4"/>
      <c r="AB192" s="4"/>
      <c r="AC192" s="4"/>
      <c r="AD192" s="4"/>
      <c r="AE192" s="4"/>
      <c r="AF192" s="4"/>
      <c r="AG192" s="4"/>
      <c r="AH192" s="4"/>
      <c r="AI192" s="4"/>
      <c r="AJ192" s="4"/>
      <c r="AK192" s="4"/>
      <c r="AL192" s="4"/>
    </row>
    <row r="193">
      <c r="A193" s="4"/>
      <c r="B193" s="4"/>
      <c r="C193" s="4"/>
      <c r="D193" s="4"/>
      <c r="E193" s="4"/>
      <c r="F193" s="118"/>
      <c r="G193" s="118"/>
      <c r="H193" s="118"/>
      <c r="I193" s="325"/>
      <c r="J193" s="119"/>
      <c r="K193" s="119"/>
      <c r="L193" s="119"/>
      <c r="M193" s="326"/>
      <c r="N193" s="352"/>
      <c r="O193" s="352"/>
      <c r="P193" s="352"/>
      <c r="Q193" s="328"/>
      <c r="R193" s="4"/>
      <c r="S193" s="4"/>
      <c r="T193" s="4"/>
      <c r="U193" s="4"/>
      <c r="V193" s="4"/>
      <c r="W193" s="4"/>
      <c r="X193" s="4"/>
      <c r="Y193" s="4"/>
      <c r="Z193" s="4"/>
      <c r="AA193" s="4"/>
      <c r="AB193" s="4"/>
      <c r="AC193" s="4"/>
      <c r="AD193" s="4"/>
      <c r="AE193" s="4"/>
      <c r="AF193" s="4"/>
      <c r="AG193" s="4"/>
      <c r="AH193" s="4"/>
      <c r="AI193" s="4"/>
      <c r="AJ193" s="4"/>
      <c r="AK193" s="4"/>
      <c r="AL193" s="4"/>
    </row>
    <row r="194">
      <c r="A194" s="4"/>
      <c r="B194" s="4"/>
      <c r="C194" s="4"/>
      <c r="D194" s="4"/>
      <c r="E194" s="4"/>
      <c r="F194" s="118"/>
      <c r="G194" s="118"/>
      <c r="H194" s="118"/>
      <c r="I194" s="325"/>
      <c r="J194" s="119"/>
      <c r="K194" s="119"/>
      <c r="L194" s="119"/>
      <c r="M194" s="326"/>
      <c r="N194" s="352"/>
      <c r="O194" s="352"/>
      <c r="P194" s="352"/>
      <c r="Q194" s="328"/>
      <c r="R194" s="4"/>
      <c r="S194" s="4"/>
      <c r="T194" s="4"/>
      <c r="U194" s="4"/>
      <c r="V194" s="4"/>
      <c r="W194" s="4"/>
      <c r="X194" s="4"/>
      <c r="Y194" s="4"/>
      <c r="Z194" s="4"/>
      <c r="AA194" s="4"/>
      <c r="AB194" s="4"/>
      <c r="AC194" s="4"/>
      <c r="AD194" s="4"/>
      <c r="AE194" s="4"/>
      <c r="AF194" s="4"/>
      <c r="AG194" s="4"/>
      <c r="AH194" s="4"/>
      <c r="AI194" s="4"/>
      <c r="AJ194" s="4"/>
      <c r="AK194" s="4"/>
      <c r="AL194" s="4"/>
    </row>
    <row r="195">
      <c r="A195" s="4"/>
      <c r="B195" s="4"/>
      <c r="C195" s="4"/>
      <c r="D195" s="4"/>
      <c r="E195" s="4"/>
      <c r="F195" s="118"/>
      <c r="G195" s="118"/>
      <c r="H195" s="118"/>
      <c r="I195" s="325"/>
      <c r="J195" s="119"/>
      <c r="K195" s="119"/>
      <c r="L195" s="119"/>
      <c r="M195" s="326"/>
      <c r="N195" s="352"/>
      <c r="O195" s="352"/>
      <c r="P195" s="352"/>
      <c r="Q195" s="328"/>
      <c r="R195" s="4"/>
      <c r="S195" s="4"/>
      <c r="T195" s="4"/>
      <c r="U195" s="4"/>
      <c r="V195" s="4"/>
      <c r="W195" s="4"/>
      <c r="X195" s="4"/>
      <c r="Y195" s="4"/>
      <c r="Z195" s="4"/>
      <c r="AA195" s="4"/>
      <c r="AB195" s="4"/>
      <c r="AC195" s="4"/>
      <c r="AD195" s="4"/>
      <c r="AE195" s="4"/>
      <c r="AF195" s="4"/>
      <c r="AG195" s="4"/>
      <c r="AH195" s="4"/>
      <c r="AI195" s="4"/>
      <c r="AJ195" s="4"/>
      <c r="AK195" s="4"/>
      <c r="AL195" s="4"/>
    </row>
    <row r="196">
      <c r="A196" s="4"/>
      <c r="B196" s="4"/>
      <c r="C196" s="4"/>
      <c r="D196" s="4"/>
      <c r="E196" s="4"/>
      <c r="F196" s="118"/>
      <c r="G196" s="118"/>
      <c r="H196" s="118"/>
      <c r="I196" s="325"/>
      <c r="J196" s="119"/>
      <c r="K196" s="119"/>
      <c r="L196" s="119"/>
      <c r="M196" s="326"/>
      <c r="N196" s="352"/>
      <c r="O196" s="352"/>
      <c r="P196" s="352"/>
      <c r="Q196" s="328"/>
      <c r="R196" s="4"/>
      <c r="S196" s="4"/>
      <c r="T196" s="4"/>
      <c r="U196" s="4"/>
      <c r="V196" s="4"/>
      <c r="W196" s="4"/>
      <c r="X196" s="4"/>
      <c r="Y196" s="4"/>
      <c r="Z196" s="4"/>
      <c r="AA196" s="4"/>
      <c r="AB196" s="4"/>
      <c r="AC196" s="4"/>
      <c r="AD196" s="4"/>
      <c r="AE196" s="4"/>
      <c r="AF196" s="4"/>
      <c r="AG196" s="4"/>
      <c r="AH196" s="4"/>
      <c r="AI196" s="4"/>
      <c r="AJ196" s="4"/>
      <c r="AK196" s="4"/>
      <c r="AL196" s="4"/>
    </row>
    <row r="197">
      <c r="A197" s="4"/>
      <c r="B197" s="4"/>
      <c r="C197" s="4"/>
      <c r="D197" s="4"/>
      <c r="E197" s="4"/>
      <c r="F197" s="118"/>
      <c r="G197" s="118"/>
      <c r="H197" s="118"/>
      <c r="I197" s="325"/>
      <c r="J197" s="119"/>
      <c r="K197" s="119"/>
      <c r="L197" s="119"/>
      <c r="M197" s="326"/>
      <c r="N197" s="352"/>
      <c r="O197" s="352"/>
      <c r="P197" s="352"/>
      <c r="Q197" s="328"/>
      <c r="R197" s="4"/>
      <c r="S197" s="4"/>
      <c r="T197" s="4"/>
      <c r="U197" s="4"/>
      <c r="V197" s="4"/>
      <c r="W197" s="4"/>
      <c r="X197" s="4"/>
      <c r="Y197" s="4"/>
      <c r="Z197" s="4"/>
      <c r="AA197" s="4"/>
      <c r="AB197" s="4"/>
      <c r="AC197" s="4"/>
      <c r="AD197" s="4"/>
      <c r="AE197" s="4"/>
      <c r="AF197" s="4"/>
      <c r="AG197" s="4"/>
      <c r="AH197" s="4"/>
      <c r="AI197" s="4"/>
      <c r="AJ197" s="4"/>
      <c r="AK197" s="4"/>
      <c r="AL197" s="4"/>
    </row>
    <row r="198">
      <c r="A198" s="4"/>
      <c r="B198" s="4"/>
      <c r="C198" s="4"/>
      <c r="D198" s="4"/>
      <c r="E198" s="4"/>
      <c r="F198" s="118"/>
      <c r="G198" s="118"/>
      <c r="H198" s="118"/>
      <c r="I198" s="325"/>
      <c r="J198" s="119"/>
      <c r="K198" s="119"/>
      <c r="L198" s="119"/>
      <c r="M198" s="326"/>
      <c r="N198" s="352"/>
      <c r="O198" s="352"/>
      <c r="P198" s="352"/>
      <c r="Q198" s="328"/>
      <c r="R198" s="4"/>
      <c r="S198" s="4"/>
      <c r="T198" s="4"/>
      <c r="U198" s="4"/>
      <c r="V198" s="4"/>
      <c r="W198" s="4"/>
      <c r="X198" s="4"/>
      <c r="Y198" s="4"/>
      <c r="Z198" s="4"/>
      <c r="AA198" s="4"/>
      <c r="AB198" s="4"/>
      <c r="AC198" s="4"/>
      <c r="AD198" s="4"/>
      <c r="AE198" s="4"/>
      <c r="AF198" s="4"/>
      <c r="AG198" s="4"/>
      <c r="AH198" s="4"/>
      <c r="AI198" s="4"/>
      <c r="AJ198" s="4"/>
      <c r="AK198" s="4"/>
      <c r="AL198" s="4"/>
    </row>
    <row r="199">
      <c r="A199" s="4"/>
      <c r="B199" s="4"/>
      <c r="C199" s="4"/>
      <c r="D199" s="4"/>
      <c r="E199" s="4"/>
      <c r="F199" s="118"/>
      <c r="G199" s="118"/>
      <c r="H199" s="118"/>
      <c r="I199" s="325"/>
      <c r="J199" s="119"/>
      <c r="K199" s="119"/>
      <c r="L199" s="119"/>
      <c r="M199" s="326"/>
      <c r="N199" s="352"/>
      <c r="O199" s="352"/>
      <c r="P199" s="352"/>
      <c r="Q199" s="328"/>
      <c r="R199" s="4"/>
      <c r="S199" s="4"/>
      <c r="T199" s="4"/>
      <c r="U199" s="4"/>
      <c r="V199" s="4"/>
      <c r="W199" s="4"/>
      <c r="X199" s="4"/>
      <c r="Y199" s="4"/>
      <c r="Z199" s="4"/>
      <c r="AA199" s="4"/>
      <c r="AB199" s="4"/>
      <c r="AC199" s="4"/>
      <c r="AD199" s="4"/>
      <c r="AE199" s="4"/>
      <c r="AF199" s="4"/>
      <c r="AG199" s="4"/>
      <c r="AH199" s="4"/>
      <c r="AI199" s="4"/>
      <c r="AJ199" s="4"/>
      <c r="AK199" s="4"/>
      <c r="AL199" s="4"/>
    </row>
    <row r="200">
      <c r="A200" s="4"/>
      <c r="B200" s="4"/>
      <c r="C200" s="4"/>
      <c r="D200" s="4"/>
      <c r="E200" s="4"/>
      <c r="F200" s="118"/>
      <c r="G200" s="118"/>
      <c r="H200" s="118"/>
      <c r="I200" s="325"/>
      <c r="J200" s="119"/>
      <c r="K200" s="119"/>
      <c r="L200" s="119"/>
      <c r="M200" s="326"/>
      <c r="N200" s="352"/>
      <c r="O200" s="352"/>
      <c r="P200" s="352"/>
      <c r="Q200" s="328"/>
      <c r="R200" s="4"/>
      <c r="S200" s="4"/>
      <c r="T200" s="4"/>
      <c r="U200" s="4"/>
      <c r="V200" s="4"/>
      <c r="W200" s="4"/>
      <c r="X200" s="4"/>
      <c r="Y200" s="4"/>
      <c r="Z200" s="4"/>
      <c r="AA200" s="4"/>
      <c r="AB200" s="4"/>
      <c r="AC200" s="4"/>
      <c r="AD200" s="4"/>
      <c r="AE200" s="4"/>
      <c r="AF200" s="4"/>
      <c r="AG200" s="4"/>
      <c r="AH200" s="4"/>
      <c r="AI200" s="4"/>
      <c r="AJ200" s="4"/>
      <c r="AK200" s="4"/>
      <c r="AL200" s="4"/>
    </row>
    <row r="201">
      <c r="A201" s="4"/>
      <c r="B201" s="4"/>
      <c r="C201" s="4"/>
      <c r="D201" s="4"/>
      <c r="E201" s="4"/>
      <c r="F201" s="118"/>
      <c r="G201" s="118"/>
      <c r="H201" s="118"/>
      <c r="I201" s="325"/>
      <c r="J201" s="119"/>
      <c r="K201" s="119"/>
      <c r="L201" s="119"/>
      <c r="M201" s="326"/>
      <c r="N201" s="352"/>
      <c r="O201" s="352"/>
      <c r="P201" s="352"/>
      <c r="Q201" s="328"/>
      <c r="R201" s="4"/>
      <c r="S201" s="4"/>
      <c r="T201" s="4"/>
      <c r="U201" s="4"/>
      <c r="V201" s="4"/>
      <c r="W201" s="4"/>
      <c r="X201" s="4"/>
      <c r="Y201" s="4"/>
      <c r="Z201" s="4"/>
      <c r="AA201" s="4"/>
      <c r="AB201" s="4"/>
      <c r="AC201" s="4"/>
      <c r="AD201" s="4"/>
      <c r="AE201" s="4"/>
      <c r="AF201" s="4"/>
      <c r="AG201" s="4"/>
      <c r="AH201" s="4"/>
      <c r="AI201" s="4"/>
      <c r="AJ201" s="4"/>
      <c r="AK201" s="4"/>
      <c r="AL201" s="4"/>
    </row>
    <row r="202">
      <c r="A202" s="4"/>
      <c r="B202" s="4"/>
      <c r="C202" s="4"/>
      <c r="D202" s="4"/>
      <c r="E202" s="4"/>
      <c r="F202" s="118"/>
      <c r="G202" s="118"/>
      <c r="H202" s="118"/>
      <c r="I202" s="325"/>
      <c r="J202" s="119"/>
      <c r="K202" s="119"/>
      <c r="L202" s="119"/>
      <c r="M202" s="326"/>
      <c r="N202" s="352"/>
      <c r="O202" s="352"/>
      <c r="P202" s="352"/>
      <c r="Q202" s="328"/>
      <c r="R202" s="4"/>
      <c r="S202" s="4"/>
      <c r="T202" s="4"/>
      <c r="U202" s="4"/>
      <c r="V202" s="4"/>
      <c r="W202" s="4"/>
      <c r="X202" s="4"/>
      <c r="Y202" s="4"/>
      <c r="Z202" s="4"/>
      <c r="AA202" s="4"/>
      <c r="AB202" s="4"/>
      <c r="AC202" s="4"/>
      <c r="AD202" s="4"/>
      <c r="AE202" s="4"/>
      <c r="AF202" s="4"/>
      <c r="AG202" s="4"/>
      <c r="AH202" s="4"/>
      <c r="AI202" s="4"/>
      <c r="AJ202" s="4"/>
      <c r="AK202" s="4"/>
      <c r="AL202" s="4"/>
    </row>
    <row r="203">
      <c r="A203" s="4"/>
      <c r="B203" s="4"/>
      <c r="C203" s="4"/>
      <c r="D203" s="4"/>
      <c r="E203" s="4"/>
      <c r="F203" s="118"/>
      <c r="G203" s="118"/>
      <c r="H203" s="118"/>
      <c r="I203" s="325"/>
      <c r="J203" s="119"/>
      <c r="K203" s="119"/>
      <c r="L203" s="119"/>
      <c r="M203" s="326"/>
      <c r="N203" s="352"/>
      <c r="O203" s="352"/>
      <c r="P203" s="352"/>
      <c r="Q203" s="328"/>
      <c r="R203" s="4"/>
      <c r="S203" s="4"/>
      <c r="T203" s="4"/>
      <c r="U203" s="4"/>
      <c r="V203" s="4"/>
      <c r="W203" s="4"/>
      <c r="X203" s="4"/>
      <c r="Y203" s="4"/>
      <c r="Z203" s="4"/>
      <c r="AA203" s="4"/>
      <c r="AB203" s="4"/>
      <c r="AC203" s="4"/>
      <c r="AD203" s="4"/>
      <c r="AE203" s="4"/>
      <c r="AF203" s="4"/>
      <c r="AG203" s="4"/>
      <c r="AH203" s="4"/>
      <c r="AI203" s="4"/>
      <c r="AJ203" s="4"/>
      <c r="AK203" s="4"/>
      <c r="AL203" s="4"/>
    </row>
    <row r="204">
      <c r="A204" s="4"/>
      <c r="B204" s="4"/>
      <c r="C204" s="4"/>
      <c r="D204" s="4"/>
      <c r="E204" s="4"/>
      <c r="F204" s="118"/>
      <c r="G204" s="118"/>
      <c r="H204" s="118"/>
      <c r="I204" s="325"/>
      <c r="J204" s="119"/>
      <c r="K204" s="119"/>
      <c r="L204" s="119"/>
      <c r="M204" s="326"/>
      <c r="N204" s="352"/>
      <c r="O204" s="352"/>
      <c r="P204" s="352"/>
      <c r="Q204" s="328"/>
      <c r="R204" s="4"/>
      <c r="S204" s="4"/>
      <c r="T204" s="4"/>
      <c r="U204" s="4"/>
      <c r="V204" s="4"/>
      <c r="W204" s="4"/>
      <c r="X204" s="4"/>
      <c r="Y204" s="4"/>
      <c r="Z204" s="4"/>
      <c r="AA204" s="4"/>
      <c r="AB204" s="4"/>
      <c r="AC204" s="4"/>
      <c r="AD204" s="4"/>
      <c r="AE204" s="4"/>
      <c r="AF204" s="4"/>
      <c r="AG204" s="4"/>
      <c r="AH204" s="4"/>
      <c r="AI204" s="4"/>
      <c r="AJ204" s="4"/>
      <c r="AK204" s="4"/>
      <c r="AL204" s="4"/>
    </row>
    <row r="205">
      <c r="A205" s="4"/>
      <c r="B205" s="4"/>
      <c r="C205" s="4"/>
      <c r="D205" s="4"/>
      <c r="E205" s="4"/>
      <c r="F205" s="118"/>
      <c r="G205" s="118"/>
      <c r="H205" s="118"/>
      <c r="I205" s="325"/>
      <c r="J205" s="119"/>
      <c r="K205" s="119"/>
      <c r="L205" s="119"/>
      <c r="M205" s="326"/>
      <c r="N205" s="352"/>
      <c r="O205" s="352"/>
      <c r="P205" s="352"/>
      <c r="Q205" s="328"/>
      <c r="R205" s="4"/>
      <c r="S205" s="4"/>
      <c r="T205" s="4"/>
      <c r="U205" s="4"/>
      <c r="V205" s="4"/>
      <c r="W205" s="4"/>
      <c r="X205" s="4"/>
      <c r="Y205" s="4"/>
      <c r="Z205" s="4"/>
      <c r="AA205" s="4"/>
      <c r="AB205" s="4"/>
      <c r="AC205" s="4"/>
      <c r="AD205" s="4"/>
      <c r="AE205" s="4"/>
      <c r="AF205" s="4"/>
      <c r="AG205" s="4"/>
      <c r="AH205" s="4"/>
      <c r="AI205" s="4"/>
      <c r="AJ205" s="4"/>
      <c r="AK205" s="4"/>
      <c r="AL205" s="4"/>
    </row>
    <row r="206">
      <c r="A206" s="4"/>
      <c r="B206" s="4"/>
      <c r="C206" s="4"/>
      <c r="D206" s="4"/>
      <c r="E206" s="4"/>
      <c r="F206" s="118"/>
      <c r="G206" s="118"/>
      <c r="H206" s="118"/>
      <c r="I206" s="325"/>
      <c r="J206" s="119"/>
      <c r="K206" s="119"/>
      <c r="L206" s="119"/>
      <c r="M206" s="326"/>
      <c r="N206" s="352"/>
      <c r="O206" s="352"/>
      <c r="P206" s="352"/>
      <c r="Q206" s="328"/>
      <c r="R206" s="4"/>
      <c r="S206" s="4"/>
      <c r="T206" s="4"/>
      <c r="U206" s="4"/>
      <c r="V206" s="4"/>
      <c r="W206" s="4"/>
      <c r="X206" s="4"/>
      <c r="Y206" s="4"/>
      <c r="Z206" s="4"/>
      <c r="AA206" s="4"/>
      <c r="AB206" s="4"/>
      <c r="AC206" s="4"/>
      <c r="AD206" s="4"/>
      <c r="AE206" s="4"/>
      <c r="AF206" s="4"/>
      <c r="AG206" s="4"/>
      <c r="AH206" s="4"/>
      <c r="AI206" s="4"/>
      <c r="AJ206" s="4"/>
      <c r="AK206" s="4"/>
      <c r="AL206" s="4"/>
    </row>
    <row r="207">
      <c r="A207" s="4"/>
      <c r="B207" s="4"/>
      <c r="C207" s="4"/>
      <c r="D207" s="4"/>
      <c r="E207" s="4"/>
      <c r="F207" s="118"/>
      <c r="G207" s="118"/>
      <c r="H207" s="118"/>
      <c r="I207" s="325"/>
      <c r="J207" s="119"/>
      <c r="K207" s="119"/>
      <c r="L207" s="119"/>
      <c r="M207" s="326"/>
      <c r="N207" s="352"/>
      <c r="O207" s="352"/>
      <c r="P207" s="352"/>
      <c r="Q207" s="328"/>
      <c r="R207" s="4"/>
      <c r="S207" s="4"/>
      <c r="T207" s="4"/>
      <c r="U207" s="4"/>
      <c r="V207" s="4"/>
      <c r="W207" s="4"/>
      <c r="X207" s="4"/>
      <c r="Y207" s="4"/>
      <c r="Z207" s="4"/>
      <c r="AA207" s="4"/>
      <c r="AB207" s="4"/>
      <c r="AC207" s="4"/>
      <c r="AD207" s="4"/>
      <c r="AE207" s="4"/>
      <c r="AF207" s="4"/>
      <c r="AG207" s="4"/>
      <c r="AH207" s="4"/>
      <c r="AI207" s="4"/>
      <c r="AJ207" s="4"/>
      <c r="AK207" s="4"/>
      <c r="AL207" s="4"/>
    </row>
    <row r="208">
      <c r="A208" s="4"/>
      <c r="B208" s="4"/>
      <c r="C208" s="4"/>
      <c r="D208" s="4"/>
      <c r="E208" s="4"/>
      <c r="F208" s="118"/>
      <c r="G208" s="118"/>
      <c r="H208" s="118"/>
      <c r="I208" s="325"/>
      <c r="J208" s="119"/>
      <c r="K208" s="119"/>
      <c r="L208" s="119"/>
      <c r="M208" s="326"/>
      <c r="N208" s="352"/>
      <c r="O208" s="352"/>
      <c r="P208" s="352"/>
      <c r="Q208" s="328"/>
      <c r="R208" s="4"/>
      <c r="S208" s="4"/>
      <c r="T208" s="4"/>
      <c r="U208" s="4"/>
      <c r="V208" s="4"/>
      <c r="W208" s="4"/>
      <c r="X208" s="4"/>
      <c r="Y208" s="4"/>
      <c r="Z208" s="4"/>
      <c r="AA208" s="4"/>
      <c r="AB208" s="4"/>
      <c r="AC208" s="4"/>
      <c r="AD208" s="4"/>
      <c r="AE208" s="4"/>
      <c r="AF208" s="4"/>
      <c r="AG208" s="4"/>
      <c r="AH208" s="4"/>
      <c r="AI208" s="4"/>
      <c r="AJ208" s="4"/>
      <c r="AK208" s="4"/>
      <c r="AL208" s="4"/>
    </row>
    <row r="209">
      <c r="A209" s="4"/>
      <c r="B209" s="4"/>
      <c r="C209" s="4"/>
      <c r="D209" s="4"/>
      <c r="E209" s="4"/>
      <c r="F209" s="118"/>
      <c r="G209" s="118"/>
      <c r="H209" s="118"/>
      <c r="I209" s="325"/>
      <c r="J209" s="119"/>
      <c r="K209" s="119"/>
      <c r="L209" s="119"/>
      <c r="M209" s="326"/>
      <c r="N209" s="352"/>
      <c r="O209" s="352"/>
      <c r="P209" s="352"/>
      <c r="Q209" s="328"/>
      <c r="R209" s="4"/>
      <c r="S209" s="4"/>
      <c r="T209" s="4"/>
      <c r="U209" s="4"/>
      <c r="V209" s="4"/>
      <c r="W209" s="4"/>
      <c r="X209" s="4"/>
      <c r="Y209" s="4"/>
      <c r="Z209" s="4"/>
      <c r="AA209" s="4"/>
      <c r="AB209" s="4"/>
      <c r="AC209" s="4"/>
      <c r="AD209" s="4"/>
      <c r="AE209" s="4"/>
      <c r="AF209" s="4"/>
      <c r="AG209" s="4"/>
      <c r="AH209" s="4"/>
      <c r="AI209" s="4"/>
      <c r="AJ209" s="4"/>
      <c r="AK209" s="4"/>
      <c r="AL209" s="4"/>
    </row>
    <row r="210">
      <c r="A210" s="4"/>
      <c r="B210" s="4"/>
      <c r="C210" s="4"/>
      <c r="D210" s="4"/>
      <c r="E210" s="4"/>
      <c r="F210" s="118"/>
      <c r="G210" s="118"/>
      <c r="H210" s="118"/>
      <c r="I210" s="325"/>
      <c r="J210" s="119"/>
      <c r="K210" s="119"/>
      <c r="L210" s="119"/>
      <c r="M210" s="326"/>
      <c r="N210" s="352"/>
      <c r="O210" s="352"/>
      <c r="P210" s="352"/>
      <c r="Q210" s="328"/>
      <c r="R210" s="4"/>
      <c r="S210" s="4"/>
      <c r="T210" s="4"/>
      <c r="U210" s="4"/>
      <c r="V210" s="4"/>
      <c r="W210" s="4"/>
      <c r="X210" s="4"/>
      <c r="Y210" s="4"/>
      <c r="Z210" s="4"/>
      <c r="AA210" s="4"/>
      <c r="AB210" s="4"/>
      <c r="AC210" s="4"/>
      <c r="AD210" s="4"/>
      <c r="AE210" s="4"/>
      <c r="AF210" s="4"/>
      <c r="AG210" s="4"/>
      <c r="AH210" s="4"/>
      <c r="AI210" s="4"/>
      <c r="AJ210" s="4"/>
      <c r="AK210" s="4"/>
      <c r="AL210" s="4"/>
    </row>
    <row r="211">
      <c r="A211" s="4"/>
      <c r="B211" s="4"/>
      <c r="C211" s="4"/>
      <c r="D211" s="4"/>
      <c r="E211" s="4"/>
      <c r="F211" s="118"/>
      <c r="G211" s="118"/>
      <c r="H211" s="118"/>
      <c r="I211" s="325"/>
      <c r="J211" s="119"/>
      <c r="K211" s="119"/>
      <c r="L211" s="119"/>
      <c r="M211" s="326"/>
      <c r="N211" s="352"/>
      <c r="O211" s="352"/>
      <c r="P211" s="352"/>
      <c r="Q211" s="328"/>
      <c r="R211" s="4"/>
      <c r="S211" s="4"/>
      <c r="T211" s="4"/>
      <c r="U211" s="4"/>
      <c r="V211" s="4"/>
      <c r="W211" s="4"/>
      <c r="X211" s="4"/>
      <c r="Y211" s="4"/>
      <c r="Z211" s="4"/>
      <c r="AA211" s="4"/>
      <c r="AB211" s="4"/>
      <c r="AC211" s="4"/>
      <c r="AD211" s="4"/>
      <c r="AE211" s="4"/>
      <c r="AF211" s="4"/>
      <c r="AG211" s="4"/>
      <c r="AH211" s="4"/>
      <c r="AI211" s="4"/>
      <c r="AJ211" s="4"/>
      <c r="AK211" s="4"/>
      <c r="AL211" s="4"/>
    </row>
    <row r="212">
      <c r="A212" s="4"/>
      <c r="B212" s="4"/>
      <c r="C212" s="4"/>
      <c r="D212" s="4"/>
      <c r="E212" s="4"/>
      <c r="F212" s="118"/>
      <c r="G212" s="118"/>
      <c r="H212" s="118"/>
      <c r="I212" s="325"/>
      <c r="J212" s="119"/>
      <c r="K212" s="119"/>
      <c r="L212" s="119"/>
      <c r="M212" s="326"/>
      <c r="N212" s="352"/>
      <c r="O212" s="352"/>
      <c r="P212" s="352"/>
      <c r="Q212" s="328"/>
      <c r="R212" s="4"/>
      <c r="S212" s="4"/>
      <c r="T212" s="4"/>
      <c r="U212" s="4"/>
      <c r="V212" s="4"/>
      <c r="W212" s="4"/>
      <c r="X212" s="4"/>
      <c r="Y212" s="4"/>
      <c r="Z212" s="4"/>
      <c r="AA212" s="4"/>
      <c r="AB212" s="4"/>
      <c r="AC212" s="4"/>
      <c r="AD212" s="4"/>
      <c r="AE212" s="4"/>
      <c r="AF212" s="4"/>
      <c r="AG212" s="4"/>
      <c r="AH212" s="4"/>
      <c r="AI212" s="4"/>
      <c r="AJ212" s="4"/>
      <c r="AK212" s="4"/>
      <c r="AL212" s="4"/>
    </row>
    <row r="213">
      <c r="A213" s="4"/>
      <c r="B213" s="4"/>
      <c r="C213" s="4"/>
      <c r="D213" s="4"/>
      <c r="E213" s="4"/>
      <c r="F213" s="118"/>
      <c r="G213" s="118"/>
      <c r="H213" s="118"/>
      <c r="I213" s="325"/>
      <c r="J213" s="119"/>
      <c r="K213" s="119"/>
      <c r="L213" s="119"/>
      <c r="M213" s="326"/>
      <c r="N213" s="352"/>
      <c r="O213" s="352"/>
      <c r="P213" s="352"/>
      <c r="Q213" s="328"/>
      <c r="R213" s="4"/>
      <c r="S213" s="4"/>
      <c r="T213" s="4"/>
      <c r="U213" s="4"/>
      <c r="V213" s="4"/>
      <c r="W213" s="4"/>
      <c r="X213" s="4"/>
      <c r="Y213" s="4"/>
      <c r="Z213" s="4"/>
      <c r="AA213" s="4"/>
      <c r="AB213" s="4"/>
      <c r="AC213" s="4"/>
      <c r="AD213" s="4"/>
      <c r="AE213" s="4"/>
      <c r="AF213" s="4"/>
      <c r="AG213" s="4"/>
      <c r="AH213" s="4"/>
      <c r="AI213" s="4"/>
      <c r="AJ213" s="4"/>
      <c r="AK213" s="4"/>
      <c r="AL213" s="4"/>
    </row>
    <row r="214">
      <c r="A214" s="4"/>
      <c r="B214" s="4"/>
      <c r="C214" s="4"/>
      <c r="D214" s="4"/>
      <c r="E214" s="4"/>
      <c r="F214" s="118"/>
      <c r="G214" s="118"/>
      <c r="H214" s="118"/>
      <c r="I214" s="325"/>
      <c r="J214" s="119"/>
      <c r="K214" s="119"/>
      <c r="L214" s="119"/>
      <c r="M214" s="326"/>
      <c r="N214" s="352"/>
      <c r="O214" s="352"/>
      <c r="P214" s="352"/>
      <c r="Q214" s="328"/>
      <c r="R214" s="4"/>
      <c r="S214" s="4"/>
      <c r="T214" s="4"/>
      <c r="U214" s="4"/>
      <c r="V214" s="4"/>
      <c r="W214" s="4"/>
      <c r="X214" s="4"/>
      <c r="Y214" s="4"/>
      <c r="Z214" s="4"/>
      <c r="AA214" s="4"/>
      <c r="AB214" s="4"/>
      <c r="AC214" s="4"/>
      <c r="AD214" s="4"/>
      <c r="AE214" s="4"/>
      <c r="AF214" s="4"/>
      <c r="AG214" s="4"/>
      <c r="AH214" s="4"/>
      <c r="AI214" s="4"/>
      <c r="AJ214" s="4"/>
      <c r="AK214" s="4"/>
      <c r="AL214" s="4"/>
    </row>
    <row r="215">
      <c r="A215" s="4"/>
      <c r="B215" s="4"/>
      <c r="C215" s="4"/>
      <c r="D215" s="4"/>
      <c r="E215" s="4"/>
      <c r="F215" s="118"/>
      <c r="G215" s="118"/>
      <c r="H215" s="118"/>
      <c r="I215" s="325"/>
      <c r="J215" s="119"/>
      <c r="K215" s="119"/>
      <c r="L215" s="119"/>
      <c r="M215" s="326"/>
      <c r="N215" s="352"/>
      <c r="O215" s="352"/>
      <c r="P215" s="352"/>
      <c r="Q215" s="328"/>
      <c r="R215" s="4"/>
      <c r="S215" s="4"/>
      <c r="T215" s="4"/>
      <c r="U215" s="4"/>
      <c r="V215" s="4"/>
      <c r="W215" s="4"/>
      <c r="X215" s="4"/>
      <c r="Y215" s="4"/>
      <c r="Z215" s="4"/>
      <c r="AA215" s="4"/>
      <c r="AB215" s="4"/>
      <c r="AC215" s="4"/>
      <c r="AD215" s="4"/>
      <c r="AE215" s="4"/>
      <c r="AF215" s="4"/>
      <c r="AG215" s="4"/>
      <c r="AH215" s="4"/>
      <c r="AI215" s="4"/>
      <c r="AJ215" s="4"/>
      <c r="AK215" s="4"/>
      <c r="AL215" s="4"/>
    </row>
    <row r="216">
      <c r="A216" s="4"/>
      <c r="B216" s="4"/>
      <c r="C216" s="4"/>
      <c r="D216" s="4"/>
      <c r="E216" s="4"/>
      <c r="F216" s="118"/>
      <c r="G216" s="118"/>
      <c r="H216" s="118"/>
      <c r="I216" s="325"/>
      <c r="J216" s="119"/>
      <c r="K216" s="119"/>
      <c r="L216" s="119"/>
      <c r="M216" s="326"/>
      <c r="N216" s="352"/>
      <c r="O216" s="352"/>
      <c r="P216" s="352"/>
      <c r="Q216" s="328"/>
      <c r="R216" s="4"/>
      <c r="S216" s="4"/>
      <c r="T216" s="4"/>
      <c r="U216" s="4"/>
      <c r="V216" s="4"/>
      <c r="W216" s="4"/>
      <c r="X216" s="4"/>
      <c r="Y216" s="4"/>
      <c r="Z216" s="4"/>
      <c r="AA216" s="4"/>
      <c r="AB216" s="4"/>
      <c r="AC216" s="4"/>
      <c r="AD216" s="4"/>
      <c r="AE216" s="4"/>
      <c r="AF216" s="4"/>
      <c r="AG216" s="4"/>
      <c r="AH216" s="4"/>
      <c r="AI216" s="4"/>
      <c r="AJ216" s="4"/>
      <c r="AK216" s="4"/>
      <c r="AL216" s="4"/>
    </row>
    <row r="217">
      <c r="A217" s="4"/>
      <c r="B217" s="4"/>
      <c r="C217" s="4"/>
      <c r="D217" s="4"/>
      <c r="E217" s="4"/>
      <c r="F217" s="118"/>
      <c r="G217" s="118"/>
      <c r="H217" s="118"/>
      <c r="I217" s="325"/>
      <c r="J217" s="119"/>
      <c r="K217" s="119"/>
      <c r="L217" s="119"/>
      <c r="M217" s="326"/>
      <c r="N217" s="352"/>
      <c r="O217" s="352"/>
      <c r="P217" s="352"/>
      <c r="Q217" s="328"/>
      <c r="R217" s="4"/>
      <c r="S217" s="4"/>
      <c r="T217" s="4"/>
      <c r="U217" s="4"/>
      <c r="V217" s="4"/>
      <c r="W217" s="4"/>
      <c r="X217" s="4"/>
      <c r="Y217" s="4"/>
      <c r="Z217" s="4"/>
      <c r="AA217" s="4"/>
      <c r="AB217" s="4"/>
      <c r="AC217" s="4"/>
      <c r="AD217" s="4"/>
      <c r="AE217" s="4"/>
      <c r="AF217" s="4"/>
      <c r="AG217" s="4"/>
      <c r="AH217" s="4"/>
      <c r="AI217" s="4"/>
      <c r="AJ217" s="4"/>
      <c r="AK217" s="4"/>
      <c r="AL217" s="4"/>
    </row>
    <row r="218">
      <c r="A218" s="4"/>
      <c r="B218" s="4"/>
      <c r="C218" s="4"/>
      <c r="D218" s="4"/>
      <c r="E218" s="4"/>
      <c r="F218" s="118"/>
      <c r="G218" s="118"/>
      <c r="H218" s="118"/>
      <c r="I218" s="325"/>
      <c r="J218" s="119"/>
      <c r="K218" s="119"/>
      <c r="L218" s="119"/>
      <c r="M218" s="326"/>
      <c r="N218" s="352"/>
      <c r="O218" s="352"/>
      <c r="P218" s="352"/>
      <c r="Q218" s="328"/>
      <c r="R218" s="4"/>
      <c r="S218" s="4"/>
      <c r="T218" s="4"/>
      <c r="U218" s="4"/>
      <c r="V218" s="4"/>
      <c r="W218" s="4"/>
      <c r="X218" s="4"/>
      <c r="Y218" s="4"/>
      <c r="Z218" s="4"/>
      <c r="AA218" s="4"/>
      <c r="AB218" s="4"/>
      <c r="AC218" s="4"/>
      <c r="AD218" s="4"/>
      <c r="AE218" s="4"/>
      <c r="AF218" s="4"/>
      <c r="AG218" s="4"/>
      <c r="AH218" s="4"/>
      <c r="AI218" s="4"/>
      <c r="AJ218" s="4"/>
      <c r="AK218" s="4"/>
      <c r="AL218" s="4"/>
    </row>
    <row r="219">
      <c r="A219" s="4"/>
      <c r="B219" s="4"/>
      <c r="C219" s="4"/>
      <c r="D219" s="4"/>
      <c r="E219" s="4"/>
      <c r="F219" s="118"/>
      <c r="G219" s="118"/>
      <c r="H219" s="118"/>
      <c r="I219" s="325"/>
      <c r="J219" s="119"/>
      <c r="K219" s="119"/>
      <c r="L219" s="119"/>
      <c r="M219" s="326"/>
      <c r="N219" s="352"/>
      <c r="O219" s="352"/>
      <c r="P219" s="352"/>
      <c r="Q219" s="328"/>
      <c r="R219" s="4"/>
      <c r="S219" s="4"/>
      <c r="T219" s="4"/>
      <c r="U219" s="4"/>
      <c r="V219" s="4"/>
      <c r="W219" s="4"/>
      <c r="X219" s="4"/>
      <c r="Y219" s="4"/>
      <c r="Z219" s="4"/>
      <c r="AA219" s="4"/>
      <c r="AB219" s="4"/>
      <c r="AC219" s="4"/>
      <c r="AD219" s="4"/>
      <c r="AE219" s="4"/>
      <c r="AF219" s="4"/>
      <c r="AG219" s="4"/>
      <c r="AH219" s="4"/>
      <c r="AI219" s="4"/>
      <c r="AJ219" s="4"/>
      <c r="AK219" s="4"/>
      <c r="AL219" s="4"/>
    </row>
    <row r="220">
      <c r="A220" s="4"/>
      <c r="B220" s="4"/>
      <c r="C220" s="4"/>
      <c r="D220" s="4"/>
      <c r="E220" s="4"/>
      <c r="F220" s="118"/>
      <c r="G220" s="118"/>
      <c r="H220" s="118"/>
      <c r="I220" s="325"/>
      <c r="J220" s="119"/>
      <c r="K220" s="119"/>
      <c r="L220" s="119"/>
      <c r="M220" s="326"/>
      <c r="N220" s="352"/>
      <c r="O220" s="352"/>
      <c r="P220" s="352"/>
      <c r="Q220" s="328"/>
      <c r="R220" s="4"/>
      <c r="S220" s="4"/>
      <c r="T220" s="4"/>
      <c r="U220" s="4"/>
      <c r="V220" s="4"/>
      <c r="W220" s="4"/>
      <c r="X220" s="4"/>
      <c r="Y220" s="4"/>
      <c r="Z220" s="4"/>
      <c r="AA220" s="4"/>
      <c r="AB220" s="4"/>
      <c r="AC220" s="4"/>
      <c r="AD220" s="4"/>
      <c r="AE220" s="4"/>
      <c r="AF220" s="4"/>
      <c r="AG220" s="4"/>
      <c r="AH220" s="4"/>
      <c r="AI220" s="4"/>
      <c r="AJ220" s="4"/>
      <c r="AK220" s="4"/>
      <c r="AL220" s="4"/>
    </row>
    <row r="221">
      <c r="A221" s="4"/>
      <c r="B221" s="4"/>
      <c r="C221" s="4"/>
      <c r="D221" s="4"/>
      <c r="E221" s="4"/>
      <c r="F221" s="118"/>
      <c r="G221" s="118"/>
      <c r="H221" s="118"/>
      <c r="I221" s="325"/>
      <c r="J221" s="119"/>
      <c r="K221" s="119"/>
      <c r="L221" s="119"/>
      <c r="M221" s="326"/>
      <c r="N221" s="352"/>
      <c r="O221" s="352"/>
      <c r="P221" s="352"/>
      <c r="Q221" s="328"/>
      <c r="R221" s="4"/>
      <c r="S221" s="4"/>
      <c r="T221" s="4"/>
      <c r="U221" s="4"/>
      <c r="V221" s="4"/>
      <c r="W221" s="4"/>
      <c r="X221" s="4"/>
      <c r="Y221" s="4"/>
      <c r="Z221" s="4"/>
      <c r="AA221" s="4"/>
      <c r="AB221" s="4"/>
      <c r="AC221" s="4"/>
      <c r="AD221" s="4"/>
      <c r="AE221" s="4"/>
      <c r="AF221" s="4"/>
      <c r="AG221" s="4"/>
      <c r="AH221" s="4"/>
      <c r="AI221" s="4"/>
      <c r="AJ221" s="4"/>
      <c r="AK221" s="4"/>
      <c r="AL221" s="4"/>
    </row>
    <row r="222">
      <c r="A222" s="4"/>
      <c r="B222" s="4"/>
      <c r="C222" s="4"/>
      <c r="D222" s="4"/>
      <c r="E222" s="4"/>
      <c r="F222" s="118"/>
      <c r="G222" s="118"/>
      <c r="H222" s="118"/>
      <c r="I222" s="325"/>
      <c r="J222" s="119"/>
      <c r="K222" s="119"/>
      <c r="L222" s="119"/>
      <c r="M222" s="326"/>
      <c r="N222" s="352"/>
      <c r="O222" s="352"/>
      <c r="P222" s="352"/>
      <c r="Q222" s="328"/>
      <c r="R222" s="4"/>
      <c r="S222" s="4"/>
      <c r="T222" s="4"/>
      <c r="U222" s="4"/>
      <c r="V222" s="4"/>
      <c r="W222" s="4"/>
      <c r="X222" s="4"/>
      <c r="Y222" s="4"/>
      <c r="Z222" s="4"/>
      <c r="AA222" s="4"/>
      <c r="AB222" s="4"/>
      <c r="AC222" s="4"/>
      <c r="AD222" s="4"/>
      <c r="AE222" s="4"/>
      <c r="AF222" s="4"/>
      <c r="AG222" s="4"/>
      <c r="AH222" s="4"/>
      <c r="AI222" s="4"/>
      <c r="AJ222" s="4"/>
      <c r="AK222" s="4"/>
      <c r="AL222" s="4"/>
    </row>
    <row r="223">
      <c r="A223" s="4"/>
      <c r="B223" s="4"/>
      <c r="C223" s="4"/>
      <c r="D223" s="4"/>
      <c r="E223" s="4"/>
      <c r="F223" s="118"/>
      <c r="G223" s="118"/>
      <c r="H223" s="118"/>
      <c r="I223" s="325"/>
      <c r="J223" s="119"/>
      <c r="K223" s="119"/>
      <c r="L223" s="119"/>
      <c r="M223" s="326"/>
      <c r="N223" s="352"/>
      <c r="O223" s="352"/>
      <c r="P223" s="352"/>
      <c r="Q223" s="328"/>
      <c r="R223" s="4"/>
      <c r="S223" s="4"/>
      <c r="T223" s="4"/>
      <c r="U223" s="4"/>
      <c r="V223" s="4"/>
      <c r="W223" s="4"/>
      <c r="X223" s="4"/>
      <c r="Y223" s="4"/>
      <c r="Z223" s="4"/>
      <c r="AA223" s="4"/>
      <c r="AB223" s="4"/>
      <c r="AC223" s="4"/>
      <c r="AD223" s="4"/>
      <c r="AE223" s="4"/>
      <c r="AF223" s="4"/>
      <c r="AG223" s="4"/>
      <c r="AH223" s="4"/>
      <c r="AI223" s="4"/>
      <c r="AJ223" s="4"/>
      <c r="AK223" s="4"/>
      <c r="AL223" s="4"/>
    </row>
    <row r="224">
      <c r="A224" s="4"/>
      <c r="B224" s="4"/>
      <c r="C224" s="4"/>
      <c r="D224" s="4"/>
      <c r="E224" s="4"/>
      <c r="F224" s="118"/>
      <c r="G224" s="118"/>
      <c r="H224" s="118"/>
      <c r="I224" s="325"/>
      <c r="J224" s="119"/>
      <c r="K224" s="119"/>
      <c r="L224" s="119"/>
      <c r="M224" s="326"/>
      <c r="N224" s="352"/>
      <c r="O224" s="352"/>
      <c r="P224" s="352"/>
      <c r="Q224" s="328"/>
      <c r="R224" s="4"/>
      <c r="S224" s="4"/>
      <c r="T224" s="4"/>
      <c r="U224" s="4"/>
      <c r="V224" s="4"/>
      <c r="W224" s="4"/>
      <c r="X224" s="4"/>
      <c r="Y224" s="4"/>
      <c r="Z224" s="4"/>
      <c r="AA224" s="4"/>
      <c r="AB224" s="4"/>
      <c r="AC224" s="4"/>
      <c r="AD224" s="4"/>
      <c r="AE224" s="4"/>
      <c r="AF224" s="4"/>
      <c r="AG224" s="4"/>
      <c r="AH224" s="4"/>
      <c r="AI224" s="4"/>
      <c r="AJ224" s="4"/>
      <c r="AK224" s="4"/>
      <c r="AL224" s="4"/>
    </row>
    <row r="225">
      <c r="A225" s="4"/>
      <c r="B225" s="4"/>
      <c r="C225" s="4"/>
      <c r="D225" s="4"/>
      <c r="E225" s="4"/>
      <c r="F225" s="118"/>
      <c r="G225" s="118"/>
      <c r="H225" s="118"/>
      <c r="I225" s="325"/>
      <c r="J225" s="119"/>
      <c r="K225" s="119"/>
      <c r="L225" s="119"/>
      <c r="M225" s="326"/>
      <c r="N225" s="352"/>
      <c r="O225" s="352"/>
      <c r="P225" s="352"/>
      <c r="Q225" s="328"/>
      <c r="R225" s="4"/>
      <c r="S225" s="4"/>
      <c r="T225" s="4"/>
      <c r="U225" s="4"/>
      <c r="V225" s="4"/>
      <c r="W225" s="4"/>
      <c r="X225" s="4"/>
      <c r="Y225" s="4"/>
      <c r="Z225" s="4"/>
      <c r="AA225" s="4"/>
      <c r="AB225" s="4"/>
      <c r="AC225" s="4"/>
      <c r="AD225" s="4"/>
      <c r="AE225" s="4"/>
      <c r="AF225" s="4"/>
      <c r="AG225" s="4"/>
      <c r="AH225" s="4"/>
      <c r="AI225" s="4"/>
      <c r="AJ225" s="4"/>
      <c r="AK225" s="4"/>
      <c r="AL225" s="4"/>
    </row>
    <row r="226">
      <c r="A226" s="4"/>
      <c r="B226" s="4"/>
      <c r="C226" s="4"/>
      <c r="D226" s="4"/>
      <c r="E226" s="4"/>
      <c r="F226" s="118"/>
      <c r="G226" s="118"/>
      <c r="H226" s="118"/>
      <c r="I226" s="325"/>
      <c r="J226" s="119"/>
      <c r="K226" s="119"/>
      <c r="L226" s="119"/>
      <c r="M226" s="326"/>
      <c r="N226" s="352"/>
      <c r="O226" s="352"/>
      <c r="P226" s="352"/>
      <c r="Q226" s="328"/>
      <c r="R226" s="4"/>
      <c r="S226" s="4"/>
      <c r="T226" s="4"/>
      <c r="U226" s="4"/>
      <c r="V226" s="4"/>
      <c r="W226" s="4"/>
      <c r="X226" s="4"/>
      <c r="Y226" s="4"/>
      <c r="Z226" s="4"/>
      <c r="AA226" s="4"/>
      <c r="AB226" s="4"/>
      <c r="AC226" s="4"/>
      <c r="AD226" s="4"/>
      <c r="AE226" s="4"/>
      <c r="AF226" s="4"/>
      <c r="AG226" s="4"/>
      <c r="AH226" s="4"/>
      <c r="AI226" s="4"/>
      <c r="AJ226" s="4"/>
      <c r="AK226" s="4"/>
      <c r="AL226" s="4"/>
    </row>
    <row r="227">
      <c r="A227" s="4"/>
      <c r="B227" s="4"/>
      <c r="C227" s="4"/>
      <c r="D227" s="4"/>
      <c r="E227" s="4"/>
      <c r="F227" s="118"/>
      <c r="G227" s="118"/>
      <c r="H227" s="118"/>
      <c r="I227" s="325"/>
      <c r="J227" s="119"/>
      <c r="K227" s="119"/>
      <c r="L227" s="119"/>
      <c r="M227" s="326"/>
      <c r="N227" s="352"/>
      <c r="O227" s="352"/>
      <c r="P227" s="352"/>
      <c r="Q227" s="328"/>
      <c r="R227" s="4"/>
      <c r="S227" s="4"/>
      <c r="T227" s="4"/>
      <c r="U227" s="4"/>
      <c r="V227" s="4"/>
      <c r="W227" s="4"/>
      <c r="X227" s="4"/>
      <c r="Y227" s="4"/>
      <c r="Z227" s="4"/>
      <c r="AA227" s="4"/>
      <c r="AB227" s="4"/>
      <c r="AC227" s="4"/>
      <c r="AD227" s="4"/>
      <c r="AE227" s="4"/>
      <c r="AF227" s="4"/>
      <c r="AG227" s="4"/>
      <c r="AH227" s="4"/>
      <c r="AI227" s="4"/>
      <c r="AJ227" s="4"/>
      <c r="AK227" s="4"/>
      <c r="AL227" s="4"/>
    </row>
    <row r="228">
      <c r="A228" s="4"/>
      <c r="B228" s="4"/>
      <c r="C228" s="4"/>
      <c r="D228" s="4"/>
      <c r="E228" s="4"/>
      <c r="F228" s="118"/>
      <c r="G228" s="118"/>
      <c r="H228" s="118"/>
      <c r="I228" s="325"/>
      <c r="J228" s="119"/>
      <c r="K228" s="119"/>
      <c r="L228" s="119"/>
      <c r="M228" s="326"/>
      <c r="N228" s="352"/>
      <c r="O228" s="352"/>
      <c r="P228" s="352"/>
      <c r="Q228" s="328"/>
      <c r="R228" s="4"/>
      <c r="S228" s="4"/>
      <c r="T228" s="4"/>
      <c r="U228" s="4"/>
      <c r="V228" s="4"/>
      <c r="W228" s="4"/>
      <c r="X228" s="4"/>
      <c r="Y228" s="4"/>
      <c r="Z228" s="4"/>
      <c r="AA228" s="4"/>
      <c r="AB228" s="4"/>
      <c r="AC228" s="4"/>
      <c r="AD228" s="4"/>
      <c r="AE228" s="4"/>
      <c r="AF228" s="4"/>
      <c r="AG228" s="4"/>
      <c r="AH228" s="4"/>
      <c r="AI228" s="4"/>
      <c r="AJ228" s="4"/>
      <c r="AK228" s="4"/>
      <c r="AL228" s="4"/>
    </row>
    <row r="229">
      <c r="A229" s="4"/>
      <c r="B229" s="4"/>
      <c r="C229" s="4"/>
      <c r="D229" s="4"/>
      <c r="E229" s="4"/>
      <c r="F229" s="118"/>
      <c r="G229" s="118"/>
      <c r="H229" s="118"/>
      <c r="I229" s="325"/>
      <c r="J229" s="119"/>
      <c r="K229" s="119"/>
      <c r="L229" s="119"/>
      <c r="M229" s="326"/>
      <c r="N229" s="352"/>
      <c r="O229" s="352"/>
      <c r="P229" s="352"/>
      <c r="Q229" s="328"/>
      <c r="R229" s="4"/>
      <c r="S229" s="4"/>
      <c r="T229" s="4"/>
      <c r="U229" s="4"/>
      <c r="V229" s="4"/>
      <c r="W229" s="4"/>
      <c r="X229" s="4"/>
      <c r="Y229" s="4"/>
      <c r="Z229" s="4"/>
      <c r="AA229" s="4"/>
      <c r="AB229" s="4"/>
      <c r="AC229" s="4"/>
      <c r="AD229" s="4"/>
      <c r="AE229" s="4"/>
      <c r="AF229" s="4"/>
      <c r="AG229" s="4"/>
      <c r="AH229" s="4"/>
      <c r="AI229" s="4"/>
      <c r="AJ229" s="4"/>
      <c r="AK229" s="4"/>
      <c r="AL229" s="4"/>
    </row>
    <row r="230">
      <c r="A230" s="4"/>
      <c r="B230" s="4"/>
      <c r="C230" s="4"/>
      <c r="D230" s="4"/>
      <c r="E230" s="4"/>
      <c r="F230" s="118"/>
      <c r="G230" s="118"/>
      <c r="H230" s="118"/>
      <c r="I230" s="325"/>
      <c r="J230" s="119"/>
      <c r="K230" s="119"/>
      <c r="L230" s="119"/>
      <c r="M230" s="326"/>
      <c r="N230" s="352"/>
      <c r="O230" s="352"/>
      <c r="P230" s="352"/>
      <c r="Q230" s="328"/>
      <c r="R230" s="4"/>
      <c r="S230" s="4"/>
      <c r="T230" s="4"/>
      <c r="U230" s="4"/>
      <c r="V230" s="4"/>
      <c r="W230" s="4"/>
      <c r="X230" s="4"/>
      <c r="Y230" s="4"/>
      <c r="Z230" s="4"/>
      <c r="AA230" s="4"/>
      <c r="AB230" s="4"/>
      <c r="AC230" s="4"/>
      <c r="AD230" s="4"/>
      <c r="AE230" s="4"/>
      <c r="AF230" s="4"/>
      <c r="AG230" s="4"/>
      <c r="AH230" s="4"/>
      <c r="AI230" s="4"/>
      <c r="AJ230" s="4"/>
      <c r="AK230" s="4"/>
      <c r="AL230" s="4"/>
    </row>
    <row r="231">
      <c r="A231" s="4"/>
      <c r="B231" s="4"/>
      <c r="C231" s="4"/>
      <c r="D231" s="4"/>
      <c r="E231" s="4"/>
      <c r="F231" s="118"/>
      <c r="G231" s="118"/>
      <c r="H231" s="118"/>
      <c r="I231" s="325"/>
      <c r="J231" s="119"/>
      <c r="K231" s="119"/>
      <c r="L231" s="119"/>
      <c r="M231" s="326"/>
      <c r="N231" s="352"/>
      <c r="O231" s="352"/>
      <c r="P231" s="352"/>
      <c r="Q231" s="328"/>
      <c r="R231" s="4"/>
      <c r="S231" s="4"/>
      <c r="T231" s="4"/>
      <c r="U231" s="4"/>
      <c r="V231" s="4"/>
      <c r="W231" s="4"/>
      <c r="X231" s="4"/>
      <c r="Y231" s="4"/>
      <c r="Z231" s="4"/>
      <c r="AA231" s="4"/>
      <c r="AB231" s="4"/>
      <c r="AC231" s="4"/>
      <c r="AD231" s="4"/>
      <c r="AE231" s="4"/>
      <c r="AF231" s="4"/>
      <c r="AG231" s="4"/>
      <c r="AH231" s="4"/>
      <c r="AI231" s="4"/>
      <c r="AJ231" s="4"/>
      <c r="AK231" s="4"/>
      <c r="AL231" s="4"/>
    </row>
    <row r="232">
      <c r="A232" s="4"/>
      <c r="B232" s="4"/>
      <c r="C232" s="4"/>
      <c r="D232" s="4"/>
      <c r="E232" s="4"/>
      <c r="F232" s="118"/>
      <c r="G232" s="118"/>
      <c r="H232" s="118"/>
      <c r="I232" s="325"/>
      <c r="J232" s="119"/>
      <c r="K232" s="119"/>
      <c r="L232" s="119"/>
      <c r="M232" s="326"/>
      <c r="N232" s="352"/>
      <c r="O232" s="352"/>
      <c r="P232" s="352"/>
      <c r="Q232" s="328"/>
      <c r="R232" s="4"/>
      <c r="S232" s="4"/>
      <c r="T232" s="4"/>
      <c r="U232" s="4"/>
      <c r="V232" s="4"/>
      <c r="W232" s="4"/>
      <c r="X232" s="4"/>
      <c r="Y232" s="4"/>
      <c r="Z232" s="4"/>
      <c r="AA232" s="4"/>
      <c r="AB232" s="4"/>
      <c r="AC232" s="4"/>
      <c r="AD232" s="4"/>
      <c r="AE232" s="4"/>
      <c r="AF232" s="4"/>
      <c r="AG232" s="4"/>
      <c r="AH232" s="4"/>
      <c r="AI232" s="4"/>
      <c r="AJ232" s="4"/>
      <c r="AK232" s="4"/>
      <c r="AL232" s="4"/>
    </row>
    <row r="233">
      <c r="A233" s="4"/>
      <c r="B233" s="4"/>
      <c r="C233" s="4"/>
      <c r="D233" s="4"/>
      <c r="E233" s="4"/>
      <c r="F233" s="118"/>
      <c r="G233" s="118"/>
      <c r="H233" s="118"/>
      <c r="I233" s="325"/>
      <c r="J233" s="119"/>
      <c r="K233" s="119"/>
      <c r="L233" s="119"/>
      <c r="M233" s="326"/>
      <c r="N233" s="352"/>
      <c r="O233" s="352"/>
      <c r="P233" s="352"/>
      <c r="Q233" s="328"/>
      <c r="R233" s="4"/>
      <c r="S233" s="4"/>
      <c r="T233" s="4"/>
      <c r="U233" s="4"/>
      <c r="V233" s="4"/>
      <c r="W233" s="4"/>
      <c r="X233" s="4"/>
      <c r="Y233" s="4"/>
      <c r="Z233" s="4"/>
      <c r="AA233" s="4"/>
      <c r="AB233" s="4"/>
      <c r="AC233" s="4"/>
      <c r="AD233" s="4"/>
      <c r="AE233" s="4"/>
      <c r="AF233" s="4"/>
      <c r="AG233" s="4"/>
      <c r="AH233" s="4"/>
      <c r="AI233" s="4"/>
      <c r="AJ233" s="4"/>
      <c r="AK233" s="4"/>
      <c r="AL233" s="4"/>
    </row>
    <row r="234">
      <c r="A234" s="4"/>
      <c r="B234" s="4"/>
      <c r="C234" s="4"/>
      <c r="D234" s="4"/>
      <c r="E234" s="4"/>
      <c r="F234" s="118"/>
      <c r="G234" s="118"/>
      <c r="H234" s="118"/>
      <c r="I234" s="325"/>
      <c r="J234" s="119"/>
      <c r="K234" s="119"/>
      <c r="L234" s="119"/>
      <c r="M234" s="326"/>
      <c r="N234" s="352"/>
      <c r="O234" s="352"/>
      <c r="P234" s="352"/>
      <c r="Q234" s="328"/>
      <c r="R234" s="4"/>
      <c r="S234" s="4"/>
      <c r="T234" s="4"/>
      <c r="U234" s="4"/>
      <c r="V234" s="4"/>
      <c r="W234" s="4"/>
      <c r="X234" s="4"/>
      <c r="Y234" s="4"/>
      <c r="Z234" s="4"/>
      <c r="AA234" s="4"/>
      <c r="AB234" s="4"/>
      <c r="AC234" s="4"/>
      <c r="AD234" s="4"/>
      <c r="AE234" s="4"/>
      <c r="AF234" s="4"/>
      <c r="AG234" s="4"/>
      <c r="AH234" s="4"/>
      <c r="AI234" s="4"/>
      <c r="AJ234" s="4"/>
      <c r="AK234" s="4"/>
      <c r="AL234" s="4"/>
    </row>
    <row r="235">
      <c r="A235" s="4"/>
      <c r="B235" s="4"/>
      <c r="C235" s="4"/>
      <c r="D235" s="4"/>
      <c r="E235" s="4"/>
      <c r="F235" s="118"/>
      <c r="G235" s="118"/>
      <c r="H235" s="118"/>
      <c r="I235" s="325"/>
      <c r="J235" s="119"/>
      <c r="K235" s="119"/>
      <c r="L235" s="119"/>
      <c r="M235" s="326"/>
      <c r="N235" s="352"/>
      <c r="O235" s="352"/>
      <c r="P235" s="352"/>
      <c r="Q235" s="328"/>
      <c r="R235" s="4"/>
      <c r="S235" s="4"/>
      <c r="T235" s="4"/>
      <c r="U235" s="4"/>
      <c r="V235" s="4"/>
      <c r="W235" s="4"/>
      <c r="X235" s="4"/>
      <c r="Y235" s="4"/>
      <c r="Z235" s="4"/>
      <c r="AA235" s="4"/>
      <c r="AB235" s="4"/>
      <c r="AC235" s="4"/>
      <c r="AD235" s="4"/>
      <c r="AE235" s="4"/>
      <c r="AF235" s="4"/>
      <c r="AG235" s="4"/>
      <c r="AH235" s="4"/>
      <c r="AI235" s="4"/>
      <c r="AJ235" s="4"/>
      <c r="AK235" s="4"/>
      <c r="AL235" s="4"/>
    </row>
    <row r="236">
      <c r="A236" s="4"/>
      <c r="B236" s="4"/>
      <c r="C236" s="4"/>
      <c r="D236" s="4"/>
      <c r="E236" s="4"/>
      <c r="F236" s="118"/>
      <c r="G236" s="118"/>
      <c r="H236" s="118"/>
      <c r="I236" s="325"/>
      <c r="J236" s="119"/>
      <c r="K236" s="119"/>
      <c r="L236" s="119"/>
      <c r="M236" s="326"/>
      <c r="N236" s="352"/>
      <c r="O236" s="352"/>
      <c r="P236" s="352"/>
      <c r="Q236" s="328"/>
      <c r="R236" s="4"/>
      <c r="S236" s="4"/>
      <c r="T236" s="4"/>
      <c r="U236" s="4"/>
      <c r="V236" s="4"/>
      <c r="W236" s="4"/>
      <c r="X236" s="4"/>
      <c r="Y236" s="4"/>
      <c r="Z236" s="4"/>
      <c r="AA236" s="4"/>
      <c r="AB236" s="4"/>
      <c r="AC236" s="4"/>
      <c r="AD236" s="4"/>
      <c r="AE236" s="4"/>
      <c r="AF236" s="4"/>
      <c r="AG236" s="4"/>
      <c r="AH236" s="4"/>
      <c r="AI236" s="4"/>
      <c r="AJ236" s="4"/>
      <c r="AK236" s="4"/>
      <c r="AL236" s="4"/>
    </row>
    <row r="237">
      <c r="A237" s="4"/>
      <c r="B237" s="4"/>
      <c r="C237" s="4"/>
      <c r="D237" s="4"/>
      <c r="E237" s="4"/>
      <c r="F237" s="118"/>
      <c r="G237" s="118"/>
      <c r="H237" s="118"/>
      <c r="I237" s="325"/>
      <c r="J237" s="119"/>
      <c r="K237" s="119"/>
      <c r="L237" s="119"/>
      <c r="M237" s="326"/>
      <c r="N237" s="352"/>
      <c r="O237" s="352"/>
      <c r="P237" s="352"/>
      <c r="Q237" s="328"/>
      <c r="R237" s="4"/>
      <c r="S237" s="4"/>
      <c r="T237" s="4"/>
      <c r="U237" s="4"/>
      <c r="V237" s="4"/>
      <c r="W237" s="4"/>
      <c r="X237" s="4"/>
      <c r="Y237" s="4"/>
      <c r="Z237" s="4"/>
      <c r="AA237" s="4"/>
      <c r="AB237" s="4"/>
      <c r="AC237" s="4"/>
      <c r="AD237" s="4"/>
      <c r="AE237" s="4"/>
      <c r="AF237" s="4"/>
      <c r="AG237" s="4"/>
      <c r="AH237" s="4"/>
      <c r="AI237" s="4"/>
      <c r="AJ237" s="4"/>
      <c r="AK237" s="4"/>
      <c r="AL237" s="4"/>
    </row>
    <row r="238">
      <c r="A238" s="4"/>
      <c r="B238" s="4"/>
      <c r="C238" s="4"/>
      <c r="D238" s="4"/>
      <c r="E238" s="4"/>
      <c r="F238" s="118"/>
      <c r="G238" s="118"/>
      <c r="H238" s="118"/>
      <c r="I238" s="325"/>
      <c r="J238" s="119"/>
      <c r="K238" s="119"/>
      <c r="L238" s="119"/>
      <c r="M238" s="326"/>
      <c r="N238" s="352"/>
      <c r="O238" s="352"/>
      <c r="P238" s="352"/>
      <c r="Q238" s="328"/>
      <c r="R238" s="4"/>
      <c r="S238" s="4"/>
      <c r="T238" s="4"/>
      <c r="U238" s="4"/>
      <c r="V238" s="4"/>
      <c r="W238" s="4"/>
      <c r="X238" s="4"/>
      <c r="Y238" s="4"/>
      <c r="Z238" s="4"/>
      <c r="AA238" s="4"/>
      <c r="AB238" s="4"/>
      <c r="AC238" s="4"/>
      <c r="AD238" s="4"/>
      <c r="AE238" s="4"/>
      <c r="AF238" s="4"/>
      <c r="AG238" s="4"/>
      <c r="AH238" s="4"/>
      <c r="AI238" s="4"/>
      <c r="AJ238" s="4"/>
      <c r="AK238" s="4"/>
      <c r="AL238" s="4"/>
    </row>
    <row r="239">
      <c r="A239" s="4"/>
      <c r="B239" s="4"/>
      <c r="C239" s="4"/>
      <c r="D239" s="4"/>
      <c r="E239" s="4"/>
      <c r="F239" s="118"/>
      <c r="G239" s="118"/>
      <c r="H239" s="118"/>
      <c r="I239" s="325"/>
      <c r="J239" s="119"/>
      <c r="K239" s="119"/>
      <c r="L239" s="119"/>
      <c r="M239" s="326"/>
      <c r="N239" s="352"/>
      <c r="O239" s="352"/>
      <c r="P239" s="352"/>
      <c r="Q239" s="328"/>
      <c r="R239" s="4"/>
      <c r="S239" s="4"/>
      <c r="T239" s="4"/>
      <c r="U239" s="4"/>
      <c r="V239" s="4"/>
      <c r="W239" s="4"/>
      <c r="X239" s="4"/>
      <c r="Y239" s="4"/>
      <c r="Z239" s="4"/>
      <c r="AA239" s="4"/>
      <c r="AB239" s="4"/>
      <c r="AC239" s="4"/>
      <c r="AD239" s="4"/>
      <c r="AE239" s="4"/>
      <c r="AF239" s="4"/>
      <c r="AG239" s="4"/>
      <c r="AH239" s="4"/>
      <c r="AI239" s="4"/>
      <c r="AJ239" s="4"/>
      <c r="AK239" s="4"/>
      <c r="AL239" s="4"/>
    </row>
    <row r="240">
      <c r="A240" s="4"/>
      <c r="B240" s="4"/>
      <c r="C240" s="4"/>
      <c r="D240" s="4"/>
      <c r="E240" s="4"/>
      <c r="F240" s="118"/>
      <c r="G240" s="118"/>
      <c r="H240" s="118"/>
      <c r="I240" s="325"/>
      <c r="J240" s="119"/>
      <c r="K240" s="119"/>
      <c r="L240" s="119"/>
      <c r="M240" s="326"/>
      <c r="N240" s="352"/>
      <c r="O240" s="352"/>
      <c r="P240" s="352"/>
      <c r="Q240" s="328"/>
      <c r="R240" s="4"/>
      <c r="S240" s="4"/>
      <c r="T240" s="4"/>
      <c r="U240" s="4"/>
      <c r="V240" s="4"/>
      <c r="W240" s="4"/>
      <c r="X240" s="4"/>
      <c r="Y240" s="4"/>
      <c r="Z240" s="4"/>
      <c r="AA240" s="4"/>
      <c r="AB240" s="4"/>
      <c r="AC240" s="4"/>
      <c r="AD240" s="4"/>
      <c r="AE240" s="4"/>
      <c r="AF240" s="4"/>
      <c r="AG240" s="4"/>
      <c r="AH240" s="4"/>
      <c r="AI240" s="4"/>
      <c r="AJ240" s="4"/>
      <c r="AK240" s="4"/>
      <c r="AL240" s="4"/>
    </row>
    <row r="241">
      <c r="A241" s="4"/>
      <c r="B241" s="4"/>
      <c r="C241" s="4"/>
      <c r="D241" s="4"/>
      <c r="E241" s="4"/>
      <c r="F241" s="118"/>
      <c r="G241" s="118"/>
      <c r="H241" s="118"/>
      <c r="I241" s="325"/>
      <c r="J241" s="119"/>
      <c r="K241" s="119"/>
      <c r="L241" s="119"/>
      <c r="M241" s="326"/>
      <c r="N241" s="352"/>
      <c r="O241" s="352"/>
      <c r="P241" s="352"/>
      <c r="Q241" s="328"/>
      <c r="R241" s="4"/>
      <c r="S241" s="4"/>
      <c r="T241" s="4"/>
      <c r="U241" s="4"/>
      <c r="V241" s="4"/>
      <c r="W241" s="4"/>
      <c r="X241" s="4"/>
      <c r="Y241" s="4"/>
      <c r="Z241" s="4"/>
      <c r="AA241" s="4"/>
      <c r="AB241" s="4"/>
      <c r="AC241" s="4"/>
      <c r="AD241" s="4"/>
      <c r="AE241" s="4"/>
      <c r="AF241" s="4"/>
      <c r="AG241" s="4"/>
      <c r="AH241" s="4"/>
      <c r="AI241" s="4"/>
      <c r="AJ241" s="4"/>
      <c r="AK241" s="4"/>
      <c r="AL241" s="4"/>
    </row>
    <row r="242">
      <c r="A242" s="4"/>
      <c r="B242" s="4"/>
      <c r="C242" s="4"/>
      <c r="D242" s="4"/>
      <c r="E242" s="4"/>
      <c r="F242" s="118"/>
      <c r="G242" s="118"/>
      <c r="H242" s="118"/>
      <c r="I242" s="325"/>
      <c r="J242" s="119"/>
      <c r="K242" s="119"/>
      <c r="L242" s="119"/>
      <c r="M242" s="326"/>
      <c r="N242" s="352"/>
      <c r="O242" s="352"/>
      <c r="P242" s="352"/>
      <c r="Q242" s="328"/>
      <c r="R242" s="4"/>
      <c r="S242" s="4"/>
      <c r="T242" s="4"/>
      <c r="U242" s="4"/>
      <c r="V242" s="4"/>
      <c r="W242" s="4"/>
      <c r="X242" s="4"/>
      <c r="Y242" s="4"/>
      <c r="Z242" s="4"/>
      <c r="AA242" s="4"/>
      <c r="AB242" s="4"/>
      <c r="AC242" s="4"/>
      <c r="AD242" s="4"/>
      <c r="AE242" s="4"/>
      <c r="AF242" s="4"/>
      <c r="AG242" s="4"/>
      <c r="AH242" s="4"/>
      <c r="AI242" s="4"/>
      <c r="AJ242" s="4"/>
      <c r="AK242" s="4"/>
      <c r="AL242" s="4"/>
    </row>
    <row r="243">
      <c r="A243" s="4"/>
      <c r="B243" s="4"/>
      <c r="C243" s="4"/>
      <c r="D243" s="4"/>
      <c r="E243" s="4"/>
      <c r="F243" s="118"/>
      <c r="G243" s="118"/>
      <c r="H243" s="118"/>
      <c r="I243" s="325"/>
      <c r="J243" s="119"/>
      <c r="K243" s="119"/>
      <c r="L243" s="119"/>
      <c r="M243" s="326"/>
      <c r="N243" s="352"/>
      <c r="O243" s="352"/>
      <c r="P243" s="352"/>
      <c r="Q243" s="328"/>
      <c r="R243" s="4"/>
      <c r="S243" s="4"/>
      <c r="T243" s="4"/>
      <c r="U243" s="4"/>
      <c r="V243" s="4"/>
      <c r="W243" s="4"/>
      <c r="X243" s="4"/>
      <c r="Y243" s="4"/>
      <c r="Z243" s="4"/>
      <c r="AA243" s="4"/>
      <c r="AB243" s="4"/>
      <c r="AC243" s="4"/>
      <c r="AD243" s="4"/>
      <c r="AE243" s="4"/>
      <c r="AF243" s="4"/>
      <c r="AG243" s="4"/>
      <c r="AH243" s="4"/>
      <c r="AI243" s="4"/>
      <c r="AJ243" s="4"/>
      <c r="AK243" s="4"/>
      <c r="AL243" s="4"/>
    </row>
    <row r="244">
      <c r="A244" s="4"/>
      <c r="B244" s="4"/>
      <c r="C244" s="4"/>
      <c r="D244" s="4"/>
      <c r="E244" s="4"/>
      <c r="F244" s="118"/>
      <c r="G244" s="118"/>
      <c r="H244" s="118"/>
      <c r="I244" s="325"/>
      <c r="J244" s="119"/>
      <c r="K244" s="119"/>
      <c r="L244" s="119"/>
      <c r="M244" s="326"/>
      <c r="N244" s="352"/>
      <c r="O244" s="352"/>
      <c r="P244" s="352"/>
      <c r="Q244" s="328"/>
      <c r="R244" s="4"/>
      <c r="S244" s="4"/>
      <c r="T244" s="4"/>
      <c r="U244" s="4"/>
      <c r="V244" s="4"/>
      <c r="W244" s="4"/>
      <c r="X244" s="4"/>
      <c r="Y244" s="4"/>
      <c r="Z244" s="4"/>
      <c r="AA244" s="4"/>
      <c r="AB244" s="4"/>
      <c r="AC244" s="4"/>
      <c r="AD244" s="4"/>
      <c r="AE244" s="4"/>
      <c r="AF244" s="4"/>
      <c r="AG244" s="4"/>
      <c r="AH244" s="4"/>
      <c r="AI244" s="4"/>
      <c r="AJ244" s="4"/>
      <c r="AK244" s="4"/>
      <c r="AL244" s="4"/>
    </row>
    <row r="245">
      <c r="A245" s="4"/>
      <c r="B245" s="4"/>
      <c r="C245" s="4"/>
      <c r="D245" s="4"/>
      <c r="E245" s="4"/>
      <c r="F245" s="118"/>
      <c r="G245" s="118"/>
      <c r="H245" s="118"/>
      <c r="I245" s="325"/>
      <c r="J245" s="119"/>
      <c r="K245" s="119"/>
      <c r="L245" s="119"/>
      <c r="M245" s="326"/>
      <c r="N245" s="352"/>
      <c r="O245" s="352"/>
      <c r="P245" s="352"/>
      <c r="Q245" s="328"/>
      <c r="R245" s="4"/>
      <c r="S245" s="4"/>
      <c r="T245" s="4"/>
      <c r="U245" s="4"/>
      <c r="V245" s="4"/>
      <c r="W245" s="4"/>
      <c r="X245" s="4"/>
      <c r="Y245" s="4"/>
      <c r="Z245" s="4"/>
      <c r="AA245" s="4"/>
      <c r="AB245" s="4"/>
      <c r="AC245" s="4"/>
      <c r="AD245" s="4"/>
      <c r="AE245" s="4"/>
      <c r="AF245" s="4"/>
      <c r="AG245" s="4"/>
      <c r="AH245" s="4"/>
      <c r="AI245" s="4"/>
      <c r="AJ245" s="4"/>
      <c r="AK245" s="4"/>
      <c r="AL245" s="4"/>
    </row>
    <row r="246">
      <c r="A246" s="4"/>
      <c r="B246" s="4"/>
      <c r="C246" s="4"/>
      <c r="D246" s="4"/>
      <c r="E246" s="4"/>
      <c r="F246" s="118"/>
      <c r="G246" s="118"/>
      <c r="H246" s="118"/>
      <c r="I246" s="325"/>
      <c r="J246" s="119"/>
      <c r="K246" s="119"/>
      <c r="L246" s="119"/>
      <c r="M246" s="326"/>
      <c r="N246" s="352"/>
      <c r="O246" s="352"/>
      <c r="P246" s="352"/>
      <c r="Q246" s="328"/>
      <c r="R246" s="4"/>
      <c r="S246" s="4"/>
      <c r="T246" s="4"/>
      <c r="U246" s="4"/>
      <c r="V246" s="4"/>
      <c r="W246" s="4"/>
      <c r="X246" s="4"/>
      <c r="Y246" s="4"/>
      <c r="Z246" s="4"/>
      <c r="AA246" s="4"/>
      <c r="AB246" s="4"/>
      <c r="AC246" s="4"/>
      <c r="AD246" s="4"/>
      <c r="AE246" s="4"/>
      <c r="AF246" s="4"/>
      <c r="AG246" s="4"/>
      <c r="AH246" s="4"/>
      <c r="AI246" s="4"/>
      <c r="AJ246" s="4"/>
      <c r="AK246" s="4"/>
      <c r="AL246" s="4"/>
    </row>
    <row r="247">
      <c r="A247" s="4"/>
      <c r="B247" s="4"/>
      <c r="C247" s="4"/>
      <c r="D247" s="4"/>
      <c r="E247" s="4"/>
      <c r="F247" s="118"/>
      <c r="G247" s="118"/>
      <c r="H247" s="118"/>
      <c r="I247" s="325"/>
      <c r="J247" s="119"/>
      <c r="K247" s="119"/>
      <c r="L247" s="119"/>
      <c r="M247" s="326"/>
      <c r="N247" s="352"/>
      <c r="O247" s="352"/>
      <c r="P247" s="352"/>
      <c r="Q247" s="328"/>
      <c r="R247" s="4"/>
      <c r="S247" s="4"/>
      <c r="T247" s="4"/>
      <c r="U247" s="4"/>
      <c r="V247" s="4"/>
      <c r="W247" s="4"/>
      <c r="X247" s="4"/>
      <c r="Y247" s="4"/>
      <c r="Z247" s="4"/>
      <c r="AA247" s="4"/>
      <c r="AB247" s="4"/>
      <c r="AC247" s="4"/>
      <c r="AD247" s="4"/>
      <c r="AE247" s="4"/>
      <c r="AF247" s="4"/>
      <c r="AG247" s="4"/>
      <c r="AH247" s="4"/>
      <c r="AI247" s="4"/>
      <c r="AJ247" s="4"/>
      <c r="AK247" s="4"/>
      <c r="AL247" s="4"/>
    </row>
    <row r="248">
      <c r="A248" s="4"/>
      <c r="B248" s="4"/>
      <c r="C248" s="4"/>
      <c r="D248" s="4"/>
      <c r="E248" s="4"/>
      <c r="F248" s="118"/>
      <c r="G248" s="118"/>
      <c r="H248" s="118"/>
      <c r="I248" s="325"/>
      <c r="J248" s="119"/>
      <c r="K248" s="119"/>
      <c r="L248" s="119"/>
      <c r="M248" s="326"/>
      <c r="N248" s="352"/>
      <c r="O248" s="352"/>
      <c r="P248" s="352"/>
      <c r="Q248" s="328"/>
      <c r="R248" s="4"/>
      <c r="S248" s="4"/>
      <c r="T248" s="4"/>
      <c r="U248" s="4"/>
      <c r="V248" s="4"/>
      <c r="W248" s="4"/>
      <c r="X248" s="4"/>
      <c r="Y248" s="4"/>
      <c r="Z248" s="4"/>
      <c r="AA248" s="4"/>
      <c r="AB248" s="4"/>
      <c r="AC248" s="4"/>
      <c r="AD248" s="4"/>
      <c r="AE248" s="4"/>
      <c r="AF248" s="4"/>
      <c r="AG248" s="4"/>
      <c r="AH248" s="4"/>
      <c r="AI248" s="4"/>
      <c r="AJ248" s="4"/>
      <c r="AK248" s="4"/>
      <c r="AL248" s="4"/>
    </row>
    <row r="249">
      <c r="A249" s="4"/>
      <c r="B249" s="4"/>
      <c r="C249" s="4"/>
      <c r="D249" s="4"/>
      <c r="E249" s="4"/>
      <c r="F249" s="118"/>
      <c r="G249" s="118"/>
      <c r="H249" s="118"/>
      <c r="I249" s="325"/>
      <c r="J249" s="119"/>
      <c r="K249" s="119"/>
      <c r="L249" s="119"/>
      <c r="M249" s="326"/>
      <c r="N249" s="352"/>
      <c r="O249" s="352"/>
      <c r="P249" s="352"/>
      <c r="Q249" s="328"/>
      <c r="R249" s="4"/>
      <c r="S249" s="4"/>
      <c r="T249" s="4"/>
      <c r="U249" s="4"/>
      <c r="V249" s="4"/>
      <c r="W249" s="4"/>
      <c r="X249" s="4"/>
      <c r="Y249" s="4"/>
      <c r="Z249" s="4"/>
      <c r="AA249" s="4"/>
      <c r="AB249" s="4"/>
      <c r="AC249" s="4"/>
      <c r="AD249" s="4"/>
      <c r="AE249" s="4"/>
      <c r="AF249" s="4"/>
      <c r="AG249" s="4"/>
      <c r="AH249" s="4"/>
      <c r="AI249" s="4"/>
      <c r="AJ249" s="4"/>
      <c r="AK249" s="4"/>
      <c r="AL249" s="4"/>
    </row>
    <row r="250">
      <c r="A250" s="4"/>
      <c r="B250" s="4"/>
      <c r="C250" s="4"/>
      <c r="D250" s="4"/>
      <c r="E250" s="4"/>
      <c r="F250" s="118"/>
      <c r="G250" s="118"/>
      <c r="H250" s="118"/>
      <c r="I250" s="325"/>
      <c r="J250" s="119"/>
      <c r="K250" s="119"/>
      <c r="L250" s="119"/>
      <c r="M250" s="326"/>
      <c r="N250" s="352"/>
      <c r="O250" s="352"/>
      <c r="P250" s="352"/>
      <c r="Q250" s="328"/>
      <c r="R250" s="4"/>
      <c r="S250" s="4"/>
      <c r="T250" s="4"/>
      <c r="U250" s="4"/>
      <c r="V250" s="4"/>
      <c r="W250" s="4"/>
      <c r="X250" s="4"/>
      <c r="Y250" s="4"/>
      <c r="Z250" s="4"/>
      <c r="AA250" s="4"/>
      <c r="AB250" s="4"/>
      <c r="AC250" s="4"/>
      <c r="AD250" s="4"/>
      <c r="AE250" s="4"/>
      <c r="AF250" s="4"/>
      <c r="AG250" s="4"/>
      <c r="AH250" s="4"/>
      <c r="AI250" s="4"/>
      <c r="AJ250" s="4"/>
      <c r="AK250" s="4"/>
      <c r="AL250" s="4"/>
    </row>
    <row r="251">
      <c r="A251" s="4"/>
      <c r="B251" s="4"/>
      <c r="C251" s="4"/>
      <c r="D251" s="4"/>
      <c r="E251" s="4"/>
      <c r="F251" s="118"/>
      <c r="G251" s="118"/>
      <c r="H251" s="118"/>
      <c r="I251" s="325"/>
      <c r="J251" s="119"/>
      <c r="K251" s="119"/>
      <c r="L251" s="119"/>
      <c r="M251" s="326"/>
      <c r="N251" s="352"/>
      <c r="O251" s="352"/>
      <c r="P251" s="352"/>
      <c r="Q251" s="328"/>
      <c r="R251" s="4"/>
      <c r="S251" s="4"/>
      <c r="T251" s="4"/>
      <c r="U251" s="4"/>
      <c r="V251" s="4"/>
      <c r="W251" s="4"/>
      <c r="X251" s="4"/>
      <c r="Y251" s="4"/>
      <c r="Z251" s="4"/>
      <c r="AA251" s="4"/>
      <c r="AB251" s="4"/>
      <c r="AC251" s="4"/>
      <c r="AD251" s="4"/>
      <c r="AE251" s="4"/>
      <c r="AF251" s="4"/>
      <c r="AG251" s="4"/>
      <c r="AH251" s="4"/>
      <c r="AI251" s="4"/>
      <c r="AJ251" s="4"/>
      <c r="AK251" s="4"/>
      <c r="AL251" s="4"/>
    </row>
    <row r="252">
      <c r="A252" s="4"/>
      <c r="B252" s="4"/>
      <c r="C252" s="4"/>
      <c r="D252" s="4"/>
      <c r="E252" s="4"/>
      <c r="F252" s="118"/>
      <c r="G252" s="118"/>
      <c r="H252" s="118"/>
      <c r="I252" s="325"/>
      <c r="J252" s="119"/>
      <c r="K252" s="119"/>
      <c r="L252" s="119"/>
      <c r="M252" s="326"/>
      <c r="N252" s="352"/>
      <c r="O252" s="352"/>
      <c r="P252" s="352"/>
      <c r="Q252" s="328"/>
      <c r="R252" s="4"/>
      <c r="S252" s="4"/>
      <c r="T252" s="4"/>
      <c r="U252" s="4"/>
      <c r="V252" s="4"/>
      <c r="W252" s="4"/>
      <c r="X252" s="4"/>
      <c r="Y252" s="4"/>
      <c r="Z252" s="4"/>
      <c r="AA252" s="4"/>
      <c r="AB252" s="4"/>
      <c r="AC252" s="4"/>
      <c r="AD252" s="4"/>
      <c r="AE252" s="4"/>
      <c r="AF252" s="4"/>
      <c r="AG252" s="4"/>
      <c r="AH252" s="4"/>
      <c r="AI252" s="4"/>
      <c r="AJ252" s="4"/>
      <c r="AK252" s="4"/>
      <c r="AL252" s="4"/>
    </row>
    <row r="253">
      <c r="A253" s="4"/>
      <c r="B253" s="4"/>
      <c r="C253" s="4"/>
      <c r="D253" s="4"/>
      <c r="E253" s="4"/>
      <c r="F253" s="118"/>
      <c r="G253" s="118"/>
      <c r="H253" s="118"/>
      <c r="I253" s="325"/>
      <c r="J253" s="119"/>
      <c r="K253" s="119"/>
      <c r="L253" s="119"/>
      <c r="M253" s="326"/>
      <c r="N253" s="352"/>
      <c r="O253" s="352"/>
      <c r="P253" s="352"/>
      <c r="Q253" s="328"/>
      <c r="R253" s="4"/>
      <c r="S253" s="4"/>
      <c r="T253" s="4"/>
      <c r="U253" s="4"/>
      <c r="V253" s="4"/>
      <c r="W253" s="4"/>
      <c r="X253" s="4"/>
      <c r="Y253" s="4"/>
      <c r="Z253" s="4"/>
      <c r="AA253" s="4"/>
      <c r="AB253" s="4"/>
      <c r="AC253" s="4"/>
      <c r="AD253" s="4"/>
      <c r="AE253" s="4"/>
      <c r="AF253" s="4"/>
      <c r="AG253" s="4"/>
      <c r="AH253" s="4"/>
      <c r="AI253" s="4"/>
      <c r="AJ253" s="4"/>
      <c r="AK253" s="4"/>
      <c r="AL253" s="4"/>
    </row>
    <row r="254">
      <c r="A254" s="4"/>
      <c r="B254" s="4"/>
      <c r="C254" s="4"/>
      <c r="D254" s="4"/>
      <c r="E254" s="4"/>
      <c r="F254" s="118"/>
      <c r="G254" s="118"/>
      <c r="H254" s="118"/>
      <c r="I254" s="325"/>
      <c r="J254" s="119"/>
      <c r="K254" s="119"/>
      <c r="L254" s="119"/>
      <c r="M254" s="326"/>
      <c r="N254" s="352"/>
      <c r="O254" s="352"/>
      <c r="P254" s="352"/>
      <c r="Q254" s="328"/>
      <c r="R254" s="4"/>
      <c r="S254" s="4"/>
      <c r="T254" s="4"/>
      <c r="U254" s="4"/>
      <c r="V254" s="4"/>
      <c r="W254" s="4"/>
      <c r="X254" s="4"/>
      <c r="Y254" s="4"/>
      <c r="Z254" s="4"/>
      <c r="AA254" s="4"/>
      <c r="AB254" s="4"/>
      <c r="AC254" s="4"/>
      <c r="AD254" s="4"/>
      <c r="AE254" s="4"/>
      <c r="AF254" s="4"/>
      <c r="AG254" s="4"/>
      <c r="AH254" s="4"/>
      <c r="AI254" s="4"/>
      <c r="AJ254" s="4"/>
      <c r="AK254" s="4"/>
      <c r="AL254" s="4"/>
    </row>
    <row r="255">
      <c r="A255" s="4"/>
      <c r="B255" s="4"/>
      <c r="C255" s="4"/>
      <c r="D255" s="4"/>
      <c r="E255" s="4"/>
      <c r="F255" s="118"/>
      <c r="G255" s="118"/>
      <c r="H255" s="118"/>
      <c r="I255" s="325"/>
      <c r="J255" s="119"/>
      <c r="K255" s="119"/>
      <c r="L255" s="119"/>
      <c r="M255" s="326"/>
      <c r="N255" s="352"/>
      <c r="O255" s="352"/>
      <c r="P255" s="352"/>
      <c r="Q255" s="328"/>
      <c r="R255" s="4"/>
      <c r="S255" s="4"/>
      <c r="T255" s="4"/>
      <c r="U255" s="4"/>
      <c r="V255" s="4"/>
      <c r="W255" s="4"/>
      <c r="X255" s="4"/>
      <c r="Y255" s="4"/>
      <c r="Z255" s="4"/>
      <c r="AA255" s="4"/>
      <c r="AB255" s="4"/>
      <c r="AC255" s="4"/>
      <c r="AD255" s="4"/>
      <c r="AE255" s="4"/>
      <c r="AF255" s="4"/>
      <c r="AG255" s="4"/>
      <c r="AH255" s="4"/>
      <c r="AI255" s="4"/>
      <c r="AJ255" s="4"/>
      <c r="AK255" s="4"/>
      <c r="AL255" s="4"/>
    </row>
    <row r="256">
      <c r="A256" s="4"/>
      <c r="B256" s="4"/>
      <c r="C256" s="4"/>
      <c r="D256" s="4"/>
      <c r="E256" s="4"/>
      <c r="F256" s="118"/>
      <c r="G256" s="118"/>
      <c r="H256" s="118"/>
      <c r="I256" s="325"/>
      <c r="J256" s="119"/>
      <c r="K256" s="119"/>
      <c r="L256" s="119"/>
      <c r="M256" s="326"/>
      <c r="N256" s="352"/>
      <c r="O256" s="352"/>
      <c r="P256" s="352"/>
      <c r="Q256" s="328"/>
      <c r="R256" s="4"/>
      <c r="S256" s="4"/>
      <c r="T256" s="4"/>
      <c r="U256" s="4"/>
      <c r="V256" s="4"/>
      <c r="W256" s="4"/>
      <c r="X256" s="4"/>
      <c r="Y256" s="4"/>
      <c r="Z256" s="4"/>
      <c r="AA256" s="4"/>
      <c r="AB256" s="4"/>
      <c r="AC256" s="4"/>
      <c r="AD256" s="4"/>
      <c r="AE256" s="4"/>
      <c r="AF256" s="4"/>
      <c r="AG256" s="4"/>
      <c r="AH256" s="4"/>
      <c r="AI256" s="4"/>
      <c r="AJ256" s="4"/>
      <c r="AK256" s="4"/>
      <c r="AL256" s="4"/>
    </row>
    <row r="257">
      <c r="A257" s="4"/>
      <c r="B257" s="4"/>
      <c r="C257" s="4"/>
      <c r="D257" s="4"/>
      <c r="E257" s="4"/>
      <c r="F257" s="118"/>
      <c r="G257" s="118"/>
      <c r="H257" s="118"/>
      <c r="I257" s="325"/>
      <c r="J257" s="119"/>
      <c r="K257" s="119"/>
      <c r="L257" s="119"/>
      <c r="M257" s="326"/>
      <c r="N257" s="352"/>
      <c r="O257" s="352"/>
      <c r="P257" s="352"/>
      <c r="Q257" s="328"/>
      <c r="R257" s="4"/>
      <c r="S257" s="4"/>
      <c r="T257" s="4"/>
      <c r="U257" s="4"/>
      <c r="V257" s="4"/>
      <c r="W257" s="4"/>
      <c r="X257" s="4"/>
      <c r="Y257" s="4"/>
      <c r="Z257" s="4"/>
      <c r="AA257" s="4"/>
      <c r="AB257" s="4"/>
      <c r="AC257" s="4"/>
      <c r="AD257" s="4"/>
      <c r="AE257" s="4"/>
      <c r="AF257" s="4"/>
      <c r="AG257" s="4"/>
      <c r="AH257" s="4"/>
      <c r="AI257" s="4"/>
      <c r="AJ257" s="4"/>
      <c r="AK257" s="4"/>
      <c r="AL257" s="4"/>
    </row>
    <row r="258">
      <c r="A258" s="4"/>
      <c r="B258" s="4"/>
      <c r="C258" s="4"/>
      <c r="D258" s="4"/>
      <c r="E258" s="4"/>
      <c r="F258" s="118"/>
      <c r="G258" s="118"/>
      <c r="H258" s="118"/>
      <c r="I258" s="325"/>
      <c r="J258" s="119"/>
      <c r="K258" s="119"/>
      <c r="L258" s="119"/>
      <c r="M258" s="326"/>
      <c r="N258" s="352"/>
      <c r="O258" s="352"/>
      <c r="P258" s="352"/>
      <c r="Q258" s="328"/>
      <c r="R258" s="4"/>
      <c r="S258" s="4"/>
      <c r="T258" s="4"/>
      <c r="U258" s="4"/>
      <c r="V258" s="4"/>
      <c r="W258" s="4"/>
      <c r="X258" s="4"/>
      <c r="Y258" s="4"/>
      <c r="Z258" s="4"/>
      <c r="AA258" s="4"/>
      <c r="AB258" s="4"/>
      <c r="AC258" s="4"/>
      <c r="AD258" s="4"/>
      <c r="AE258" s="4"/>
      <c r="AF258" s="4"/>
      <c r="AG258" s="4"/>
      <c r="AH258" s="4"/>
      <c r="AI258" s="4"/>
      <c r="AJ258" s="4"/>
      <c r="AK258" s="4"/>
      <c r="AL258" s="4"/>
    </row>
    <row r="259">
      <c r="A259" s="4"/>
      <c r="B259" s="4"/>
      <c r="C259" s="4"/>
      <c r="D259" s="4"/>
      <c r="E259" s="4"/>
      <c r="F259" s="118"/>
      <c r="G259" s="118"/>
      <c r="H259" s="118"/>
      <c r="I259" s="325"/>
      <c r="J259" s="119"/>
      <c r="K259" s="119"/>
      <c r="L259" s="119"/>
      <c r="M259" s="326"/>
      <c r="N259" s="352"/>
      <c r="O259" s="352"/>
      <c r="P259" s="352"/>
      <c r="Q259" s="328"/>
      <c r="R259" s="4"/>
      <c r="S259" s="4"/>
      <c r="T259" s="4"/>
      <c r="U259" s="4"/>
      <c r="V259" s="4"/>
      <c r="W259" s="4"/>
      <c r="X259" s="4"/>
      <c r="Y259" s="4"/>
      <c r="Z259" s="4"/>
      <c r="AA259" s="4"/>
      <c r="AB259" s="4"/>
      <c r="AC259" s="4"/>
      <c r="AD259" s="4"/>
      <c r="AE259" s="4"/>
      <c r="AF259" s="4"/>
      <c r="AG259" s="4"/>
      <c r="AH259" s="4"/>
      <c r="AI259" s="4"/>
      <c r="AJ259" s="4"/>
      <c r="AK259" s="4"/>
      <c r="AL259" s="4"/>
    </row>
    <row r="260">
      <c r="A260" s="4"/>
      <c r="B260" s="4"/>
      <c r="C260" s="4"/>
      <c r="D260" s="4"/>
      <c r="E260" s="4"/>
      <c r="F260" s="118"/>
      <c r="G260" s="118"/>
      <c r="H260" s="118"/>
      <c r="I260" s="325"/>
      <c r="J260" s="119"/>
      <c r="K260" s="119"/>
      <c r="L260" s="119"/>
      <c r="M260" s="326"/>
      <c r="N260" s="352"/>
      <c r="O260" s="352"/>
      <c r="P260" s="352"/>
      <c r="Q260" s="328"/>
      <c r="R260" s="4"/>
      <c r="S260" s="4"/>
      <c r="T260" s="4"/>
      <c r="U260" s="4"/>
      <c r="V260" s="4"/>
      <c r="W260" s="4"/>
      <c r="X260" s="4"/>
      <c r="Y260" s="4"/>
      <c r="Z260" s="4"/>
      <c r="AA260" s="4"/>
      <c r="AB260" s="4"/>
      <c r="AC260" s="4"/>
      <c r="AD260" s="4"/>
      <c r="AE260" s="4"/>
      <c r="AF260" s="4"/>
      <c r="AG260" s="4"/>
      <c r="AH260" s="4"/>
      <c r="AI260" s="4"/>
      <c r="AJ260" s="4"/>
      <c r="AK260" s="4"/>
      <c r="AL260" s="4"/>
    </row>
    <row r="261">
      <c r="A261" s="4"/>
      <c r="B261" s="4"/>
      <c r="C261" s="4"/>
      <c r="D261" s="4"/>
      <c r="E261" s="4"/>
      <c r="F261" s="118"/>
      <c r="G261" s="118"/>
      <c r="H261" s="118"/>
      <c r="I261" s="325"/>
      <c r="J261" s="119"/>
      <c r="K261" s="119"/>
      <c r="L261" s="119"/>
      <c r="M261" s="326"/>
      <c r="N261" s="352"/>
      <c r="O261" s="352"/>
      <c r="P261" s="352"/>
      <c r="Q261" s="328"/>
      <c r="R261" s="4"/>
      <c r="S261" s="4"/>
      <c r="T261" s="4"/>
      <c r="U261" s="4"/>
      <c r="V261" s="4"/>
      <c r="W261" s="4"/>
      <c r="X261" s="4"/>
      <c r="Y261" s="4"/>
      <c r="Z261" s="4"/>
      <c r="AA261" s="4"/>
      <c r="AB261" s="4"/>
      <c r="AC261" s="4"/>
      <c r="AD261" s="4"/>
      <c r="AE261" s="4"/>
      <c r="AF261" s="4"/>
      <c r="AG261" s="4"/>
      <c r="AH261" s="4"/>
      <c r="AI261" s="4"/>
      <c r="AJ261" s="4"/>
      <c r="AK261" s="4"/>
      <c r="AL261" s="4"/>
    </row>
    <row r="262">
      <c r="A262" s="4"/>
      <c r="B262" s="4"/>
      <c r="C262" s="4"/>
      <c r="D262" s="4"/>
      <c r="E262" s="4"/>
      <c r="F262" s="118"/>
      <c r="G262" s="118"/>
      <c r="H262" s="118"/>
      <c r="I262" s="325"/>
      <c r="J262" s="119"/>
      <c r="K262" s="119"/>
      <c r="L262" s="119"/>
      <c r="M262" s="326"/>
      <c r="N262" s="352"/>
      <c r="O262" s="352"/>
      <c r="P262" s="352"/>
      <c r="Q262" s="328"/>
      <c r="R262" s="4"/>
      <c r="S262" s="4"/>
      <c r="T262" s="4"/>
      <c r="U262" s="4"/>
      <c r="V262" s="4"/>
      <c r="W262" s="4"/>
      <c r="X262" s="4"/>
      <c r="Y262" s="4"/>
      <c r="Z262" s="4"/>
      <c r="AA262" s="4"/>
      <c r="AB262" s="4"/>
      <c r="AC262" s="4"/>
      <c r="AD262" s="4"/>
      <c r="AE262" s="4"/>
      <c r="AF262" s="4"/>
      <c r="AG262" s="4"/>
      <c r="AH262" s="4"/>
      <c r="AI262" s="4"/>
      <c r="AJ262" s="4"/>
      <c r="AK262" s="4"/>
      <c r="AL262" s="4"/>
    </row>
    <row r="263">
      <c r="A263" s="4"/>
      <c r="B263" s="4"/>
      <c r="C263" s="4"/>
      <c r="D263" s="4"/>
      <c r="E263" s="4"/>
      <c r="F263" s="118"/>
      <c r="G263" s="118"/>
      <c r="H263" s="118"/>
      <c r="I263" s="325"/>
      <c r="J263" s="119"/>
      <c r="K263" s="119"/>
      <c r="L263" s="119"/>
      <c r="M263" s="326"/>
      <c r="N263" s="352"/>
      <c r="O263" s="352"/>
      <c r="P263" s="352"/>
      <c r="Q263" s="328"/>
      <c r="R263" s="4"/>
      <c r="S263" s="4"/>
      <c r="T263" s="4"/>
      <c r="U263" s="4"/>
      <c r="V263" s="4"/>
      <c r="W263" s="4"/>
      <c r="X263" s="4"/>
      <c r="Y263" s="4"/>
      <c r="Z263" s="4"/>
      <c r="AA263" s="4"/>
      <c r="AB263" s="4"/>
      <c r="AC263" s="4"/>
      <c r="AD263" s="4"/>
      <c r="AE263" s="4"/>
      <c r="AF263" s="4"/>
      <c r="AG263" s="4"/>
      <c r="AH263" s="4"/>
      <c r="AI263" s="4"/>
      <c r="AJ263" s="4"/>
      <c r="AK263" s="4"/>
      <c r="AL263" s="4"/>
    </row>
    <row r="264">
      <c r="A264" s="4"/>
      <c r="B264" s="4"/>
      <c r="C264" s="4"/>
      <c r="D264" s="4"/>
      <c r="E264" s="4"/>
      <c r="F264" s="118"/>
      <c r="G264" s="118"/>
      <c r="H264" s="118"/>
      <c r="I264" s="325"/>
      <c r="J264" s="119"/>
      <c r="K264" s="119"/>
      <c r="L264" s="119"/>
      <c r="M264" s="326"/>
      <c r="N264" s="352"/>
      <c r="O264" s="352"/>
      <c r="P264" s="352"/>
      <c r="Q264" s="328"/>
      <c r="R264" s="4"/>
      <c r="S264" s="4"/>
      <c r="T264" s="4"/>
      <c r="U264" s="4"/>
      <c r="V264" s="4"/>
      <c r="W264" s="4"/>
      <c r="X264" s="4"/>
      <c r="Y264" s="4"/>
      <c r="Z264" s="4"/>
      <c r="AA264" s="4"/>
      <c r="AB264" s="4"/>
      <c r="AC264" s="4"/>
      <c r="AD264" s="4"/>
      <c r="AE264" s="4"/>
      <c r="AF264" s="4"/>
      <c r="AG264" s="4"/>
      <c r="AH264" s="4"/>
      <c r="AI264" s="4"/>
      <c r="AJ264" s="4"/>
      <c r="AK264" s="4"/>
      <c r="AL264" s="4"/>
    </row>
    <row r="265">
      <c r="A265" s="4"/>
      <c r="B265" s="4"/>
      <c r="C265" s="4"/>
      <c r="D265" s="4"/>
      <c r="E265" s="4"/>
      <c r="F265" s="118"/>
      <c r="G265" s="118"/>
      <c r="H265" s="118"/>
      <c r="I265" s="325"/>
      <c r="J265" s="119"/>
      <c r="K265" s="119"/>
      <c r="L265" s="119"/>
      <c r="M265" s="326"/>
      <c r="N265" s="352"/>
      <c r="O265" s="352"/>
      <c r="P265" s="352"/>
      <c r="Q265" s="328"/>
      <c r="R265" s="4"/>
      <c r="S265" s="4"/>
      <c r="T265" s="4"/>
      <c r="U265" s="4"/>
      <c r="V265" s="4"/>
      <c r="W265" s="4"/>
      <c r="X265" s="4"/>
      <c r="Y265" s="4"/>
      <c r="Z265" s="4"/>
      <c r="AA265" s="4"/>
      <c r="AB265" s="4"/>
      <c r="AC265" s="4"/>
      <c r="AD265" s="4"/>
      <c r="AE265" s="4"/>
      <c r="AF265" s="4"/>
      <c r="AG265" s="4"/>
      <c r="AH265" s="4"/>
      <c r="AI265" s="4"/>
      <c r="AJ265" s="4"/>
      <c r="AK265" s="4"/>
      <c r="AL265" s="4"/>
    </row>
    <row r="266">
      <c r="A266" s="4"/>
      <c r="B266" s="4"/>
      <c r="C266" s="4"/>
      <c r="D266" s="4"/>
      <c r="E266" s="4"/>
      <c r="F266" s="118"/>
      <c r="G266" s="118"/>
      <c r="H266" s="118"/>
      <c r="I266" s="325"/>
      <c r="J266" s="119"/>
      <c r="K266" s="119"/>
      <c r="L266" s="119"/>
      <c r="M266" s="326"/>
      <c r="N266" s="352"/>
      <c r="O266" s="352"/>
      <c r="P266" s="352"/>
      <c r="Q266" s="328"/>
      <c r="R266" s="4"/>
      <c r="S266" s="4"/>
      <c r="T266" s="4"/>
      <c r="U266" s="4"/>
      <c r="V266" s="4"/>
      <c r="W266" s="4"/>
      <c r="X266" s="4"/>
      <c r="Y266" s="4"/>
      <c r="Z266" s="4"/>
      <c r="AA266" s="4"/>
      <c r="AB266" s="4"/>
      <c r="AC266" s="4"/>
      <c r="AD266" s="4"/>
      <c r="AE266" s="4"/>
      <c r="AF266" s="4"/>
      <c r="AG266" s="4"/>
      <c r="AH266" s="4"/>
      <c r="AI266" s="4"/>
      <c r="AJ266" s="4"/>
      <c r="AK266" s="4"/>
      <c r="AL266" s="4"/>
    </row>
    <row r="267">
      <c r="A267" s="4"/>
      <c r="B267" s="4"/>
      <c r="C267" s="4"/>
      <c r="D267" s="4"/>
      <c r="E267" s="4"/>
      <c r="F267" s="118"/>
      <c r="G267" s="118"/>
      <c r="H267" s="118"/>
      <c r="I267" s="325"/>
      <c r="J267" s="119"/>
      <c r="K267" s="119"/>
      <c r="L267" s="119"/>
      <c r="M267" s="326"/>
      <c r="N267" s="352"/>
      <c r="O267" s="352"/>
      <c r="P267" s="352"/>
      <c r="Q267" s="328"/>
      <c r="R267" s="4"/>
      <c r="S267" s="4"/>
      <c r="T267" s="4"/>
      <c r="U267" s="4"/>
      <c r="V267" s="4"/>
      <c r="W267" s="4"/>
      <c r="X267" s="4"/>
      <c r="Y267" s="4"/>
      <c r="Z267" s="4"/>
      <c r="AA267" s="4"/>
      <c r="AB267" s="4"/>
      <c r="AC267" s="4"/>
      <c r="AD267" s="4"/>
      <c r="AE267" s="4"/>
      <c r="AF267" s="4"/>
      <c r="AG267" s="4"/>
      <c r="AH267" s="4"/>
      <c r="AI267" s="4"/>
      <c r="AJ267" s="4"/>
      <c r="AK267" s="4"/>
      <c r="AL267" s="4"/>
    </row>
    <row r="268">
      <c r="A268" s="4"/>
      <c r="B268" s="4"/>
      <c r="C268" s="4"/>
      <c r="D268" s="4"/>
      <c r="E268" s="4"/>
      <c r="F268" s="118"/>
      <c r="G268" s="118"/>
      <c r="H268" s="118"/>
      <c r="I268" s="325"/>
      <c r="J268" s="119"/>
      <c r="K268" s="119"/>
      <c r="L268" s="119"/>
      <c r="M268" s="326"/>
      <c r="N268" s="352"/>
      <c r="O268" s="352"/>
      <c r="P268" s="352"/>
      <c r="Q268" s="328"/>
      <c r="R268" s="4"/>
      <c r="S268" s="4"/>
      <c r="T268" s="4"/>
      <c r="U268" s="4"/>
      <c r="V268" s="4"/>
      <c r="W268" s="4"/>
      <c r="X268" s="4"/>
      <c r="Y268" s="4"/>
      <c r="Z268" s="4"/>
      <c r="AA268" s="4"/>
      <c r="AB268" s="4"/>
      <c r="AC268" s="4"/>
      <c r="AD268" s="4"/>
      <c r="AE268" s="4"/>
      <c r="AF268" s="4"/>
      <c r="AG268" s="4"/>
      <c r="AH268" s="4"/>
      <c r="AI268" s="4"/>
      <c r="AJ268" s="4"/>
      <c r="AK268" s="4"/>
      <c r="AL268" s="4"/>
    </row>
    <row r="269">
      <c r="A269" s="4"/>
      <c r="B269" s="4"/>
      <c r="C269" s="4"/>
      <c r="D269" s="4"/>
      <c r="E269" s="4"/>
      <c r="F269" s="118"/>
      <c r="G269" s="118"/>
      <c r="H269" s="118"/>
      <c r="I269" s="325"/>
      <c r="J269" s="119"/>
      <c r="K269" s="119"/>
      <c r="L269" s="119"/>
      <c r="M269" s="326"/>
      <c r="N269" s="352"/>
      <c r="O269" s="352"/>
      <c r="P269" s="352"/>
      <c r="Q269" s="328"/>
      <c r="R269" s="4"/>
      <c r="S269" s="4"/>
      <c r="T269" s="4"/>
      <c r="U269" s="4"/>
      <c r="V269" s="4"/>
      <c r="W269" s="4"/>
      <c r="X269" s="4"/>
      <c r="Y269" s="4"/>
      <c r="Z269" s="4"/>
      <c r="AA269" s="4"/>
      <c r="AB269" s="4"/>
      <c r="AC269" s="4"/>
      <c r="AD269" s="4"/>
      <c r="AE269" s="4"/>
      <c r="AF269" s="4"/>
      <c r="AG269" s="4"/>
      <c r="AH269" s="4"/>
      <c r="AI269" s="4"/>
      <c r="AJ269" s="4"/>
      <c r="AK269" s="4"/>
      <c r="AL269" s="4"/>
    </row>
    <row r="270">
      <c r="A270" s="4"/>
      <c r="B270" s="4"/>
      <c r="C270" s="4"/>
      <c r="D270" s="4"/>
      <c r="E270" s="4"/>
      <c r="F270" s="118"/>
      <c r="G270" s="118"/>
      <c r="H270" s="118"/>
      <c r="I270" s="325"/>
      <c r="J270" s="119"/>
      <c r="K270" s="119"/>
      <c r="L270" s="119"/>
      <c r="M270" s="326"/>
      <c r="N270" s="352"/>
      <c r="O270" s="352"/>
      <c r="P270" s="352"/>
      <c r="Q270" s="328"/>
      <c r="R270" s="4"/>
      <c r="S270" s="4"/>
      <c r="T270" s="4"/>
      <c r="U270" s="4"/>
      <c r="V270" s="4"/>
      <c r="W270" s="4"/>
      <c r="X270" s="4"/>
      <c r="Y270" s="4"/>
      <c r="Z270" s="4"/>
      <c r="AA270" s="4"/>
      <c r="AB270" s="4"/>
      <c r="AC270" s="4"/>
      <c r="AD270" s="4"/>
      <c r="AE270" s="4"/>
      <c r="AF270" s="4"/>
      <c r="AG270" s="4"/>
      <c r="AH270" s="4"/>
      <c r="AI270" s="4"/>
      <c r="AJ270" s="4"/>
      <c r="AK270" s="4"/>
      <c r="AL270" s="4"/>
    </row>
    <row r="271">
      <c r="A271" s="4"/>
      <c r="B271" s="4"/>
      <c r="C271" s="4"/>
      <c r="D271" s="4"/>
      <c r="E271" s="4"/>
      <c r="F271" s="118"/>
      <c r="G271" s="118"/>
      <c r="H271" s="118"/>
      <c r="I271" s="325"/>
      <c r="J271" s="119"/>
      <c r="K271" s="119"/>
      <c r="L271" s="119"/>
      <c r="M271" s="326"/>
      <c r="N271" s="352"/>
      <c r="O271" s="352"/>
      <c r="P271" s="352"/>
      <c r="Q271" s="328"/>
      <c r="R271" s="4"/>
      <c r="S271" s="4"/>
      <c r="T271" s="4"/>
      <c r="U271" s="4"/>
      <c r="V271" s="4"/>
      <c r="W271" s="4"/>
      <c r="X271" s="4"/>
      <c r="Y271" s="4"/>
      <c r="Z271" s="4"/>
      <c r="AA271" s="4"/>
      <c r="AB271" s="4"/>
      <c r="AC271" s="4"/>
      <c r="AD271" s="4"/>
      <c r="AE271" s="4"/>
      <c r="AF271" s="4"/>
      <c r="AG271" s="4"/>
      <c r="AH271" s="4"/>
      <c r="AI271" s="4"/>
      <c r="AJ271" s="4"/>
      <c r="AK271" s="4"/>
      <c r="AL271" s="4"/>
    </row>
    <row r="272">
      <c r="A272" s="4"/>
      <c r="B272" s="4"/>
      <c r="C272" s="4"/>
      <c r="D272" s="4"/>
      <c r="E272" s="4"/>
      <c r="F272" s="118"/>
      <c r="G272" s="118"/>
      <c r="H272" s="118"/>
      <c r="I272" s="325"/>
      <c r="J272" s="119"/>
      <c r="K272" s="119"/>
      <c r="L272" s="119"/>
      <c r="M272" s="326"/>
      <c r="N272" s="352"/>
      <c r="O272" s="352"/>
      <c r="P272" s="352"/>
      <c r="Q272" s="328"/>
      <c r="R272" s="4"/>
      <c r="S272" s="4"/>
      <c r="T272" s="4"/>
      <c r="U272" s="4"/>
      <c r="V272" s="4"/>
      <c r="W272" s="4"/>
      <c r="X272" s="4"/>
      <c r="Y272" s="4"/>
      <c r="Z272" s="4"/>
      <c r="AA272" s="4"/>
      <c r="AB272" s="4"/>
      <c r="AC272" s="4"/>
      <c r="AD272" s="4"/>
      <c r="AE272" s="4"/>
      <c r="AF272" s="4"/>
      <c r="AG272" s="4"/>
      <c r="AH272" s="4"/>
      <c r="AI272" s="4"/>
      <c r="AJ272" s="4"/>
      <c r="AK272" s="4"/>
      <c r="AL272" s="4"/>
    </row>
    <row r="273">
      <c r="A273" s="4"/>
      <c r="B273" s="4"/>
      <c r="C273" s="4"/>
      <c r="D273" s="4"/>
      <c r="E273" s="4"/>
      <c r="F273" s="118"/>
      <c r="G273" s="118"/>
      <c r="H273" s="118"/>
      <c r="I273" s="325"/>
      <c r="J273" s="119"/>
      <c r="K273" s="119"/>
      <c r="L273" s="119"/>
      <c r="M273" s="326"/>
      <c r="N273" s="352"/>
      <c r="O273" s="352"/>
      <c r="P273" s="352"/>
      <c r="Q273" s="328"/>
      <c r="R273" s="4"/>
      <c r="S273" s="4"/>
      <c r="T273" s="4"/>
      <c r="U273" s="4"/>
      <c r="V273" s="4"/>
      <c r="W273" s="4"/>
      <c r="X273" s="4"/>
      <c r="Y273" s="4"/>
      <c r="Z273" s="4"/>
      <c r="AA273" s="4"/>
      <c r="AB273" s="4"/>
      <c r="AC273" s="4"/>
      <c r="AD273" s="4"/>
      <c r="AE273" s="4"/>
      <c r="AF273" s="4"/>
      <c r="AG273" s="4"/>
      <c r="AH273" s="4"/>
      <c r="AI273" s="4"/>
      <c r="AJ273" s="4"/>
      <c r="AK273" s="4"/>
      <c r="AL273" s="4"/>
    </row>
    <row r="274">
      <c r="A274" s="4"/>
      <c r="B274" s="4"/>
      <c r="C274" s="4"/>
      <c r="D274" s="4"/>
      <c r="E274" s="4"/>
      <c r="F274" s="118"/>
      <c r="G274" s="118"/>
      <c r="H274" s="118"/>
      <c r="I274" s="325"/>
      <c r="J274" s="119"/>
      <c r="K274" s="119"/>
      <c r="L274" s="119"/>
      <c r="M274" s="326"/>
      <c r="N274" s="352"/>
      <c r="O274" s="352"/>
      <c r="P274" s="352"/>
      <c r="Q274" s="328"/>
      <c r="R274" s="4"/>
      <c r="S274" s="4"/>
      <c r="T274" s="4"/>
      <c r="U274" s="4"/>
      <c r="V274" s="4"/>
      <c r="W274" s="4"/>
      <c r="X274" s="4"/>
      <c r="Y274" s="4"/>
      <c r="Z274" s="4"/>
      <c r="AA274" s="4"/>
      <c r="AB274" s="4"/>
      <c r="AC274" s="4"/>
      <c r="AD274" s="4"/>
      <c r="AE274" s="4"/>
      <c r="AF274" s="4"/>
      <c r="AG274" s="4"/>
      <c r="AH274" s="4"/>
      <c r="AI274" s="4"/>
      <c r="AJ274" s="4"/>
      <c r="AK274" s="4"/>
      <c r="AL274" s="4"/>
    </row>
    <row r="275">
      <c r="A275" s="4"/>
      <c r="B275" s="4"/>
      <c r="C275" s="4"/>
      <c r="D275" s="4"/>
      <c r="E275" s="4"/>
      <c r="F275" s="118"/>
      <c r="G275" s="118"/>
      <c r="H275" s="118"/>
      <c r="I275" s="325"/>
      <c r="J275" s="119"/>
      <c r="K275" s="119"/>
      <c r="L275" s="119"/>
      <c r="M275" s="326"/>
      <c r="N275" s="352"/>
      <c r="O275" s="352"/>
      <c r="P275" s="352"/>
      <c r="Q275" s="328"/>
      <c r="R275" s="4"/>
      <c r="S275" s="4"/>
      <c r="T275" s="4"/>
      <c r="U275" s="4"/>
      <c r="V275" s="4"/>
      <c r="W275" s="4"/>
      <c r="X275" s="4"/>
      <c r="Y275" s="4"/>
      <c r="Z275" s="4"/>
      <c r="AA275" s="4"/>
      <c r="AB275" s="4"/>
      <c r="AC275" s="4"/>
      <c r="AD275" s="4"/>
      <c r="AE275" s="4"/>
      <c r="AF275" s="4"/>
      <c r="AG275" s="4"/>
      <c r="AH275" s="4"/>
      <c r="AI275" s="4"/>
      <c r="AJ275" s="4"/>
      <c r="AK275" s="4"/>
      <c r="AL275" s="4"/>
    </row>
    <row r="276">
      <c r="A276" s="4"/>
      <c r="B276" s="4"/>
      <c r="C276" s="4"/>
      <c r="D276" s="4"/>
      <c r="E276" s="4"/>
      <c r="F276" s="118"/>
      <c r="G276" s="118"/>
      <c r="H276" s="118"/>
      <c r="I276" s="325"/>
      <c r="J276" s="119"/>
      <c r="K276" s="119"/>
      <c r="L276" s="119"/>
      <c r="M276" s="326"/>
      <c r="N276" s="352"/>
      <c r="O276" s="352"/>
      <c r="P276" s="352"/>
      <c r="Q276" s="328"/>
      <c r="R276" s="4"/>
      <c r="S276" s="4"/>
      <c r="T276" s="4"/>
      <c r="U276" s="4"/>
      <c r="V276" s="4"/>
      <c r="W276" s="4"/>
      <c r="X276" s="4"/>
      <c r="Y276" s="4"/>
      <c r="Z276" s="4"/>
      <c r="AA276" s="4"/>
      <c r="AB276" s="4"/>
      <c r="AC276" s="4"/>
      <c r="AD276" s="4"/>
      <c r="AE276" s="4"/>
      <c r="AF276" s="4"/>
      <c r="AG276" s="4"/>
      <c r="AH276" s="4"/>
      <c r="AI276" s="4"/>
      <c r="AJ276" s="4"/>
      <c r="AK276" s="4"/>
      <c r="AL276" s="4"/>
    </row>
    <row r="277">
      <c r="A277" s="4"/>
      <c r="B277" s="4"/>
      <c r="C277" s="4"/>
      <c r="D277" s="4"/>
      <c r="E277" s="4"/>
      <c r="F277" s="118"/>
      <c r="G277" s="118"/>
      <c r="H277" s="118"/>
      <c r="I277" s="325"/>
      <c r="J277" s="119"/>
      <c r="K277" s="119"/>
      <c r="L277" s="119"/>
      <c r="M277" s="326"/>
      <c r="N277" s="352"/>
      <c r="O277" s="352"/>
      <c r="P277" s="352"/>
      <c r="Q277" s="328"/>
      <c r="R277" s="4"/>
      <c r="S277" s="4"/>
      <c r="T277" s="4"/>
      <c r="U277" s="4"/>
      <c r="V277" s="4"/>
      <c r="W277" s="4"/>
      <c r="X277" s="4"/>
      <c r="Y277" s="4"/>
      <c r="Z277" s="4"/>
      <c r="AA277" s="4"/>
      <c r="AB277" s="4"/>
      <c r="AC277" s="4"/>
      <c r="AD277" s="4"/>
      <c r="AE277" s="4"/>
      <c r="AF277" s="4"/>
      <c r="AG277" s="4"/>
      <c r="AH277" s="4"/>
      <c r="AI277" s="4"/>
      <c r="AJ277" s="4"/>
      <c r="AK277" s="4"/>
      <c r="AL277" s="4"/>
    </row>
    <row r="278">
      <c r="A278" s="4"/>
      <c r="B278" s="4"/>
      <c r="C278" s="4"/>
      <c r="D278" s="4"/>
      <c r="E278" s="4"/>
      <c r="F278" s="118"/>
      <c r="G278" s="118"/>
      <c r="H278" s="118"/>
      <c r="I278" s="325"/>
      <c r="J278" s="119"/>
      <c r="K278" s="119"/>
      <c r="L278" s="119"/>
      <c r="M278" s="326"/>
      <c r="N278" s="352"/>
      <c r="O278" s="352"/>
      <c r="P278" s="352"/>
      <c r="Q278" s="328"/>
      <c r="R278" s="4"/>
      <c r="S278" s="4"/>
      <c r="T278" s="4"/>
      <c r="U278" s="4"/>
      <c r="V278" s="4"/>
      <c r="W278" s="4"/>
      <c r="X278" s="4"/>
      <c r="Y278" s="4"/>
      <c r="Z278" s="4"/>
      <c r="AA278" s="4"/>
      <c r="AB278" s="4"/>
      <c r="AC278" s="4"/>
      <c r="AD278" s="4"/>
      <c r="AE278" s="4"/>
      <c r="AF278" s="4"/>
      <c r="AG278" s="4"/>
      <c r="AH278" s="4"/>
      <c r="AI278" s="4"/>
      <c r="AJ278" s="4"/>
      <c r="AK278" s="4"/>
      <c r="AL278" s="4"/>
    </row>
    <row r="279">
      <c r="A279" s="4"/>
      <c r="B279" s="4"/>
      <c r="C279" s="4"/>
      <c r="D279" s="4"/>
      <c r="E279" s="4"/>
      <c r="F279" s="118"/>
      <c r="G279" s="118"/>
      <c r="H279" s="118"/>
      <c r="I279" s="325"/>
      <c r="J279" s="119"/>
      <c r="K279" s="119"/>
      <c r="L279" s="119"/>
      <c r="M279" s="326"/>
      <c r="N279" s="352"/>
      <c r="O279" s="352"/>
      <c r="P279" s="352"/>
      <c r="Q279" s="328"/>
      <c r="R279" s="4"/>
      <c r="S279" s="4"/>
      <c r="T279" s="4"/>
      <c r="U279" s="4"/>
      <c r="V279" s="4"/>
      <c r="W279" s="4"/>
      <c r="X279" s="4"/>
      <c r="Y279" s="4"/>
      <c r="Z279" s="4"/>
      <c r="AA279" s="4"/>
      <c r="AB279" s="4"/>
      <c r="AC279" s="4"/>
      <c r="AD279" s="4"/>
      <c r="AE279" s="4"/>
      <c r="AF279" s="4"/>
      <c r="AG279" s="4"/>
      <c r="AH279" s="4"/>
      <c r="AI279" s="4"/>
      <c r="AJ279" s="4"/>
      <c r="AK279" s="4"/>
      <c r="AL279" s="4"/>
    </row>
    <row r="280">
      <c r="A280" s="4"/>
      <c r="B280" s="4"/>
      <c r="C280" s="4"/>
      <c r="D280" s="4"/>
      <c r="E280" s="4"/>
      <c r="F280" s="118"/>
      <c r="G280" s="118"/>
      <c r="H280" s="118"/>
      <c r="I280" s="325"/>
      <c r="J280" s="119"/>
      <c r="K280" s="119"/>
      <c r="L280" s="119"/>
      <c r="M280" s="326"/>
      <c r="N280" s="352"/>
      <c r="O280" s="352"/>
      <c r="P280" s="352"/>
      <c r="Q280" s="328"/>
      <c r="R280" s="4"/>
      <c r="S280" s="4"/>
      <c r="T280" s="4"/>
      <c r="U280" s="4"/>
      <c r="V280" s="4"/>
      <c r="W280" s="4"/>
      <c r="X280" s="4"/>
      <c r="Y280" s="4"/>
      <c r="Z280" s="4"/>
      <c r="AA280" s="4"/>
      <c r="AB280" s="4"/>
      <c r="AC280" s="4"/>
      <c r="AD280" s="4"/>
      <c r="AE280" s="4"/>
      <c r="AF280" s="4"/>
      <c r="AG280" s="4"/>
      <c r="AH280" s="4"/>
      <c r="AI280" s="4"/>
      <c r="AJ280" s="4"/>
      <c r="AK280" s="4"/>
      <c r="AL280" s="4"/>
    </row>
    <row r="281">
      <c r="A281" s="4"/>
      <c r="B281" s="4"/>
      <c r="C281" s="4"/>
      <c r="D281" s="4"/>
      <c r="E281" s="4"/>
      <c r="F281" s="118"/>
      <c r="G281" s="118"/>
      <c r="H281" s="118"/>
      <c r="I281" s="325"/>
      <c r="J281" s="119"/>
      <c r="K281" s="119"/>
      <c r="L281" s="119"/>
      <c r="M281" s="326"/>
      <c r="N281" s="352"/>
      <c r="O281" s="352"/>
      <c r="P281" s="352"/>
      <c r="Q281" s="328"/>
      <c r="R281" s="4"/>
      <c r="S281" s="4"/>
      <c r="T281" s="4"/>
      <c r="U281" s="4"/>
      <c r="V281" s="4"/>
      <c r="W281" s="4"/>
      <c r="X281" s="4"/>
      <c r="Y281" s="4"/>
      <c r="Z281" s="4"/>
      <c r="AA281" s="4"/>
      <c r="AB281" s="4"/>
      <c r="AC281" s="4"/>
      <c r="AD281" s="4"/>
      <c r="AE281" s="4"/>
      <c r="AF281" s="4"/>
      <c r="AG281" s="4"/>
      <c r="AH281" s="4"/>
      <c r="AI281" s="4"/>
      <c r="AJ281" s="4"/>
      <c r="AK281" s="4"/>
      <c r="AL281" s="4"/>
    </row>
    <row r="282">
      <c r="A282" s="4"/>
      <c r="B282" s="4"/>
      <c r="C282" s="4"/>
      <c r="D282" s="4"/>
      <c r="E282" s="4"/>
      <c r="F282" s="118"/>
      <c r="G282" s="118"/>
      <c r="H282" s="118"/>
      <c r="I282" s="325"/>
      <c r="J282" s="119"/>
      <c r="K282" s="119"/>
      <c r="L282" s="119"/>
      <c r="M282" s="326"/>
      <c r="N282" s="352"/>
      <c r="O282" s="352"/>
      <c r="P282" s="352"/>
      <c r="Q282" s="328"/>
      <c r="R282" s="4"/>
      <c r="S282" s="4"/>
      <c r="T282" s="4"/>
      <c r="U282" s="4"/>
      <c r="V282" s="4"/>
      <c r="W282" s="4"/>
      <c r="X282" s="4"/>
      <c r="Y282" s="4"/>
      <c r="Z282" s="4"/>
      <c r="AA282" s="4"/>
      <c r="AB282" s="4"/>
      <c r="AC282" s="4"/>
      <c r="AD282" s="4"/>
      <c r="AE282" s="4"/>
      <c r="AF282" s="4"/>
      <c r="AG282" s="4"/>
      <c r="AH282" s="4"/>
      <c r="AI282" s="4"/>
      <c r="AJ282" s="4"/>
      <c r="AK282" s="4"/>
      <c r="AL282" s="4"/>
    </row>
    <row r="283">
      <c r="A283" s="4"/>
      <c r="B283" s="4"/>
      <c r="C283" s="4"/>
      <c r="D283" s="4"/>
      <c r="E283" s="4"/>
      <c r="F283" s="118"/>
      <c r="G283" s="118"/>
      <c r="H283" s="118"/>
      <c r="I283" s="325"/>
      <c r="J283" s="119"/>
      <c r="K283" s="119"/>
      <c r="L283" s="119"/>
      <c r="M283" s="326"/>
      <c r="N283" s="352"/>
      <c r="O283" s="352"/>
      <c r="P283" s="352"/>
      <c r="Q283" s="328"/>
      <c r="R283" s="4"/>
      <c r="S283" s="4"/>
      <c r="T283" s="4"/>
      <c r="U283" s="4"/>
      <c r="V283" s="4"/>
      <c r="W283" s="4"/>
      <c r="X283" s="4"/>
      <c r="Y283" s="4"/>
      <c r="Z283" s="4"/>
      <c r="AA283" s="4"/>
      <c r="AB283" s="4"/>
      <c r="AC283" s="4"/>
      <c r="AD283" s="4"/>
      <c r="AE283" s="4"/>
      <c r="AF283" s="4"/>
      <c r="AG283" s="4"/>
      <c r="AH283" s="4"/>
      <c r="AI283" s="4"/>
      <c r="AJ283" s="4"/>
      <c r="AK283" s="4"/>
      <c r="AL283" s="4"/>
    </row>
    <row r="284">
      <c r="A284" s="4"/>
      <c r="B284" s="4"/>
      <c r="C284" s="4"/>
      <c r="D284" s="4"/>
      <c r="E284" s="4"/>
      <c r="F284" s="118"/>
      <c r="G284" s="118"/>
      <c r="H284" s="118"/>
      <c r="I284" s="325"/>
      <c r="J284" s="119"/>
      <c r="K284" s="119"/>
      <c r="L284" s="119"/>
      <c r="M284" s="326"/>
      <c r="N284" s="352"/>
      <c r="O284" s="352"/>
      <c r="P284" s="352"/>
      <c r="Q284" s="328"/>
      <c r="R284" s="4"/>
      <c r="S284" s="4"/>
      <c r="T284" s="4"/>
      <c r="U284" s="4"/>
      <c r="V284" s="4"/>
      <c r="W284" s="4"/>
      <c r="X284" s="4"/>
      <c r="Y284" s="4"/>
      <c r="Z284" s="4"/>
      <c r="AA284" s="4"/>
      <c r="AB284" s="4"/>
      <c r="AC284" s="4"/>
      <c r="AD284" s="4"/>
      <c r="AE284" s="4"/>
      <c r="AF284" s="4"/>
      <c r="AG284" s="4"/>
      <c r="AH284" s="4"/>
      <c r="AI284" s="4"/>
      <c r="AJ284" s="4"/>
      <c r="AK284" s="4"/>
      <c r="AL284" s="4"/>
    </row>
    <row r="285">
      <c r="A285" s="4"/>
      <c r="B285" s="4"/>
      <c r="C285" s="4"/>
      <c r="D285" s="4"/>
      <c r="E285" s="4"/>
      <c r="F285" s="118"/>
      <c r="G285" s="118"/>
      <c r="H285" s="118"/>
      <c r="I285" s="325"/>
      <c r="J285" s="119"/>
      <c r="K285" s="119"/>
      <c r="L285" s="119"/>
      <c r="M285" s="326"/>
      <c r="N285" s="352"/>
      <c r="O285" s="352"/>
      <c r="P285" s="352"/>
      <c r="Q285" s="328"/>
      <c r="R285" s="4"/>
      <c r="S285" s="4"/>
      <c r="T285" s="4"/>
      <c r="U285" s="4"/>
      <c r="V285" s="4"/>
      <c r="W285" s="4"/>
      <c r="X285" s="4"/>
      <c r="Y285" s="4"/>
      <c r="Z285" s="4"/>
      <c r="AA285" s="4"/>
      <c r="AB285" s="4"/>
      <c r="AC285" s="4"/>
      <c r="AD285" s="4"/>
      <c r="AE285" s="4"/>
      <c r="AF285" s="4"/>
      <c r="AG285" s="4"/>
      <c r="AH285" s="4"/>
      <c r="AI285" s="4"/>
      <c r="AJ285" s="4"/>
      <c r="AK285" s="4"/>
      <c r="AL285" s="4"/>
    </row>
    <row r="286">
      <c r="A286" s="4"/>
      <c r="B286" s="4"/>
      <c r="C286" s="4"/>
      <c r="D286" s="4"/>
      <c r="E286" s="4"/>
      <c r="F286" s="118"/>
      <c r="G286" s="118"/>
      <c r="H286" s="118"/>
      <c r="I286" s="325"/>
      <c r="J286" s="119"/>
      <c r="K286" s="119"/>
      <c r="L286" s="119"/>
      <c r="M286" s="326"/>
      <c r="N286" s="352"/>
      <c r="O286" s="352"/>
      <c r="P286" s="352"/>
      <c r="Q286" s="328"/>
      <c r="R286" s="4"/>
      <c r="S286" s="4"/>
      <c r="T286" s="4"/>
      <c r="U286" s="4"/>
      <c r="V286" s="4"/>
      <c r="W286" s="4"/>
      <c r="X286" s="4"/>
      <c r="Y286" s="4"/>
      <c r="Z286" s="4"/>
      <c r="AA286" s="4"/>
      <c r="AB286" s="4"/>
      <c r="AC286" s="4"/>
      <c r="AD286" s="4"/>
      <c r="AE286" s="4"/>
      <c r="AF286" s="4"/>
      <c r="AG286" s="4"/>
      <c r="AH286" s="4"/>
      <c r="AI286" s="4"/>
      <c r="AJ286" s="4"/>
      <c r="AK286" s="4"/>
      <c r="AL286" s="4"/>
    </row>
    <row r="287">
      <c r="A287" s="4"/>
      <c r="B287" s="4"/>
      <c r="C287" s="4"/>
      <c r="D287" s="4"/>
      <c r="E287" s="4"/>
      <c r="F287" s="118"/>
      <c r="G287" s="118"/>
      <c r="H287" s="118"/>
      <c r="I287" s="325"/>
      <c r="J287" s="119"/>
      <c r="K287" s="119"/>
      <c r="L287" s="119"/>
      <c r="M287" s="326"/>
      <c r="N287" s="352"/>
      <c r="O287" s="352"/>
      <c r="P287" s="352"/>
      <c r="Q287" s="328"/>
      <c r="R287" s="4"/>
      <c r="S287" s="4"/>
      <c r="T287" s="4"/>
      <c r="U287" s="4"/>
      <c r="V287" s="4"/>
      <c r="W287" s="4"/>
      <c r="X287" s="4"/>
      <c r="Y287" s="4"/>
      <c r="Z287" s="4"/>
      <c r="AA287" s="4"/>
      <c r="AB287" s="4"/>
      <c r="AC287" s="4"/>
      <c r="AD287" s="4"/>
      <c r="AE287" s="4"/>
      <c r="AF287" s="4"/>
      <c r="AG287" s="4"/>
      <c r="AH287" s="4"/>
      <c r="AI287" s="4"/>
      <c r="AJ287" s="4"/>
      <c r="AK287" s="4"/>
      <c r="AL287" s="4"/>
    </row>
    <row r="288">
      <c r="A288" s="4"/>
      <c r="B288" s="4"/>
      <c r="C288" s="4"/>
      <c r="D288" s="4"/>
      <c r="E288" s="4"/>
      <c r="F288" s="118"/>
      <c r="G288" s="118"/>
      <c r="H288" s="118"/>
      <c r="I288" s="325"/>
      <c r="J288" s="119"/>
      <c r="K288" s="119"/>
      <c r="L288" s="119"/>
      <c r="M288" s="326"/>
      <c r="N288" s="352"/>
      <c r="O288" s="352"/>
      <c r="P288" s="352"/>
      <c r="Q288" s="328"/>
      <c r="R288" s="4"/>
      <c r="S288" s="4"/>
      <c r="T288" s="4"/>
      <c r="U288" s="4"/>
      <c r="V288" s="4"/>
      <c r="W288" s="4"/>
      <c r="X288" s="4"/>
      <c r="Y288" s="4"/>
      <c r="Z288" s="4"/>
      <c r="AA288" s="4"/>
      <c r="AB288" s="4"/>
      <c r="AC288" s="4"/>
      <c r="AD288" s="4"/>
      <c r="AE288" s="4"/>
      <c r="AF288" s="4"/>
      <c r="AG288" s="4"/>
      <c r="AH288" s="4"/>
      <c r="AI288" s="4"/>
      <c r="AJ288" s="4"/>
      <c r="AK288" s="4"/>
      <c r="AL288" s="4"/>
    </row>
    <row r="289">
      <c r="A289" s="4"/>
      <c r="B289" s="4"/>
      <c r="C289" s="4"/>
      <c r="D289" s="4"/>
      <c r="E289" s="4"/>
      <c r="F289" s="118"/>
      <c r="G289" s="118"/>
      <c r="H289" s="118"/>
      <c r="I289" s="325"/>
      <c r="J289" s="119"/>
      <c r="K289" s="119"/>
      <c r="L289" s="119"/>
      <c r="M289" s="326"/>
      <c r="N289" s="352"/>
      <c r="O289" s="352"/>
      <c r="P289" s="352"/>
      <c r="Q289" s="328"/>
      <c r="R289" s="4"/>
      <c r="S289" s="4"/>
      <c r="T289" s="4"/>
      <c r="U289" s="4"/>
      <c r="V289" s="4"/>
      <c r="W289" s="4"/>
      <c r="X289" s="4"/>
      <c r="Y289" s="4"/>
      <c r="Z289" s="4"/>
      <c r="AA289" s="4"/>
      <c r="AB289" s="4"/>
      <c r="AC289" s="4"/>
      <c r="AD289" s="4"/>
      <c r="AE289" s="4"/>
      <c r="AF289" s="4"/>
      <c r="AG289" s="4"/>
      <c r="AH289" s="4"/>
      <c r="AI289" s="4"/>
      <c r="AJ289" s="4"/>
      <c r="AK289" s="4"/>
      <c r="AL289" s="4"/>
    </row>
    <row r="290">
      <c r="A290" s="4"/>
      <c r="B290" s="4"/>
      <c r="C290" s="4"/>
      <c r="D290" s="4"/>
      <c r="E290" s="4"/>
      <c r="F290" s="118"/>
      <c r="G290" s="118"/>
      <c r="H290" s="118"/>
      <c r="I290" s="325"/>
      <c r="J290" s="119"/>
      <c r="K290" s="119"/>
      <c r="L290" s="119"/>
      <c r="M290" s="326"/>
      <c r="N290" s="352"/>
      <c r="O290" s="352"/>
      <c r="P290" s="352"/>
      <c r="Q290" s="328"/>
      <c r="R290" s="4"/>
      <c r="S290" s="4"/>
      <c r="T290" s="4"/>
      <c r="U290" s="4"/>
      <c r="V290" s="4"/>
      <c r="W290" s="4"/>
      <c r="X290" s="4"/>
      <c r="Y290" s="4"/>
      <c r="Z290" s="4"/>
      <c r="AA290" s="4"/>
      <c r="AB290" s="4"/>
      <c r="AC290" s="4"/>
      <c r="AD290" s="4"/>
      <c r="AE290" s="4"/>
      <c r="AF290" s="4"/>
      <c r="AG290" s="4"/>
      <c r="AH290" s="4"/>
      <c r="AI290" s="4"/>
      <c r="AJ290" s="4"/>
      <c r="AK290" s="4"/>
      <c r="AL290" s="4"/>
    </row>
    <row r="291">
      <c r="A291" s="4"/>
      <c r="B291" s="4"/>
      <c r="C291" s="4"/>
      <c r="D291" s="4"/>
      <c r="E291" s="4"/>
      <c r="F291" s="118"/>
      <c r="G291" s="118"/>
      <c r="H291" s="118"/>
      <c r="I291" s="325"/>
      <c r="J291" s="119"/>
      <c r="K291" s="119"/>
      <c r="L291" s="119"/>
      <c r="M291" s="326"/>
      <c r="N291" s="352"/>
      <c r="O291" s="352"/>
      <c r="P291" s="352"/>
      <c r="Q291" s="328"/>
      <c r="R291" s="4"/>
      <c r="S291" s="4"/>
      <c r="T291" s="4"/>
      <c r="U291" s="4"/>
      <c r="V291" s="4"/>
      <c r="W291" s="4"/>
      <c r="X291" s="4"/>
      <c r="Y291" s="4"/>
      <c r="Z291" s="4"/>
      <c r="AA291" s="4"/>
      <c r="AB291" s="4"/>
      <c r="AC291" s="4"/>
      <c r="AD291" s="4"/>
      <c r="AE291" s="4"/>
      <c r="AF291" s="4"/>
      <c r="AG291" s="4"/>
      <c r="AH291" s="4"/>
      <c r="AI291" s="4"/>
      <c r="AJ291" s="4"/>
      <c r="AK291" s="4"/>
      <c r="AL291" s="4"/>
    </row>
    <row r="292">
      <c r="A292" s="4"/>
      <c r="B292" s="4"/>
      <c r="C292" s="4"/>
      <c r="D292" s="4"/>
      <c r="E292" s="4"/>
      <c r="F292" s="118"/>
      <c r="G292" s="118"/>
      <c r="H292" s="118"/>
      <c r="I292" s="325"/>
      <c r="J292" s="119"/>
      <c r="K292" s="119"/>
      <c r="L292" s="119"/>
      <c r="M292" s="326"/>
      <c r="N292" s="352"/>
      <c r="O292" s="352"/>
      <c r="P292" s="352"/>
      <c r="Q292" s="328"/>
      <c r="R292" s="4"/>
      <c r="S292" s="4"/>
      <c r="T292" s="4"/>
      <c r="U292" s="4"/>
      <c r="V292" s="4"/>
      <c r="W292" s="4"/>
      <c r="X292" s="4"/>
      <c r="Y292" s="4"/>
      <c r="Z292" s="4"/>
      <c r="AA292" s="4"/>
      <c r="AB292" s="4"/>
      <c r="AC292" s="4"/>
      <c r="AD292" s="4"/>
      <c r="AE292" s="4"/>
      <c r="AF292" s="4"/>
      <c r="AG292" s="4"/>
      <c r="AH292" s="4"/>
      <c r="AI292" s="4"/>
      <c r="AJ292" s="4"/>
      <c r="AK292" s="4"/>
      <c r="AL292" s="4"/>
    </row>
    <row r="293">
      <c r="A293" s="4"/>
      <c r="B293" s="4"/>
      <c r="C293" s="4"/>
      <c r="D293" s="4"/>
      <c r="E293" s="4"/>
      <c r="F293" s="118"/>
      <c r="G293" s="118"/>
      <c r="H293" s="118"/>
      <c r="I293" s="325"/>
      <c r="J293" s="119"/>
      <c r="K293" s="119"/>
      <c r="L293" s="119"/>
      <c r="M293" s="326"/>
      <c r="N293" s="352"/>
      <c r="O293" s="352"/>
      <c r="P293" s="352"/>
      <c r="Q293" s="328"/>
      <c r="R293" s="4"/>
      <c r="S293" s="4"/>
      <c r="T293" s="4"/>
      <c r="U293" s="4"/>
      <c r="V293" s="4"/>
      <c r="W293" s="4"/>
      <c r="X293" s="4"/>
      <c r="Y293" s="4"/>
      <c r="Z293" s="4"/>
      <c r="AA293" s="4"/>
      <c r="AB293" s="4"/>
      <c r="AC293" s="4"/>
      <c r="AD293" s="4"/>
      <c r="AE293" s="4"/>
      <c r="AF293" s="4"/>
      <c r="AG293" s="4"/>
      <c r="AH293" s="4"/>
      <c r="AI293" s="4"/>
      <c r="AJ293" s="4"/>
      <c r="AK293" s="4"/>
      <c r="AL293" s="4"/>
    </row>
    <row r="294">
      <c r="A294" s="4"/>
      <c r="B294" s="4"/>
      <c r="C294" s="4"/>
      <c r="D294" s="4"/>
      <c r="E294" s="4"/>
      <c r="F294" s="118"/>
      <c r="G294" s="118"/>
      <c r="H294" s="118"/>
      <c r="I294" s="325"/>
      <c r="J294" s="119"/>
      <c r="K294" s="119"/>
      <c r="L294" s="119"/>
      <c r="M294" s="326"/>
      <c r="N294" s="352"/>
      <c r="O294" s="352"/>
      <c r="P294" s="352"/>
      <c r="Q294" s="328"/>
      <c r="R294" s="4"/>
      <c r="S294" s="4"/>
      <c r="T294" s="4"/>
      <c r="U294" s="4"/>
      <c r="V294" s="4"/>
      <c r="W294" s="4"/>
      <c r="X294" s="4"/>
      <c r="Y294" s="4"/>
      <c r="Z294" s="4"/>
      <c r="AA294" s="4"/>
      <c r="AB294" s="4"/>
      <c r="AC294" s="4"/>
      <c r="AD294" s="4"/>
      <c r="AE294" s="4"/>
      <c r="AF294" s="4"/>
      <c r="AG294" s="4"/>
      <c r="AH294" s="4"/>
      <c r="AI294" s="4"/>
      <c r="AJ294" s="4"/>
      <c r="AK294" s="4"/>
      <c r="AL294" s="4"/>
    </row>
    <row r="295">
      <c r="A295" s="4"/>
      <c r="B295" s="4"/>
      <c r="C295" s="4"/>
      <c r="D295" s="4"/>
      <c r="E295" s="4"/>
      <c r="F295" s="118"/>
      <c r="G295" s="118"/>
      <c r="H295" s="118"/>
      <c r="I295" s="325"/>
      <c r="J295" s="119"/>
      <c r="K295" s="119"/>
      <c r="L295" s="119"/>
      <c r="M295" s="326"/>
      <c r="N295" s="352"/>
      <c r="O295" s="352"/>
      <c r="P295" s="352"/>
      <c r="Q295" s="328"/>
      <c r="R295" s="4"/>
      <c r="S295" s="4"/>
      <c r="T295" s="4"/>
      <c r="U295" s="4"/>
      <c r="V295" s="4"/>
      <c r="W295" s="4"/>
      <c r="X295" s="4"/>
      <c r="Y295" s="4"/>
      <c r="Z295" s="4"/>
      <c r="AA295" s="4"/>
      <c r="AB295" s="4"/>
      <c r="AC295" s="4"/>
      <c r="AD295" s="4"/>
      <c r="AE295" s="4"/>
      <c r="AF295" s="4"/>
      <c r="AG295" s="4"/>
      <c r="AH295" s="4"/>
      <c r="AI295" s="4"/>
      <c r="AJ295" s="4"/>
      <c r="AK295" s="4"/>
      <c r="AL295" s="4"/>
    </row>
    <row r="296">
      <c r="A296" s="4"/>
      <c r="B296" s="4"/>
      <c r="C296" s="4"/>
      <c r="D296" s="4"/>
      <c r="E296" s="4"/>
      <c r="F296" s="118"/>
      <c r="G296" s="118"/>
      <c r="H296" s="118"/>
      <c r="I296" s="325"/>
      <c r="J296" s="119"/>
      <c r="K296" s="119"/>
      <c r="L296" s="119"/>
      <c r="M296" s="326"/>
      <c r="N296" s="352"/>
      <c r="O296" s="352"/>
      <c r="P296" s="352"/>
      <c r="Q296" s="328"/>
      <c r="R296" s="4"/>
      <c r="S296" s="4"/>
      <c r="T296" s="4"/>
      <c r="U296" s="4"/>
      <c r="V296" s="4"/>
      <c r="W296" s="4"/>
      <c r="X296" s="4"/>
      <c r="Y296" s="4"/>
      <c r="Z296" s="4"/>
      <c r="AA296" s="4"/>
      <c r="AB296" s="4"/>
      <c r="AC296" s="4"/>
      <c r="AD296" s="4"/>
      <c r="AE296" s="4"/>
      <c r="AF296" s="4"/>
      <c r="AG296" s="4"/>
      <c r="AH296" s="4"/>
      <c r="AI296" s="4"/>
      <c r="AJ296" s="4"/>
      <c r="AK296" s="4"/>
      <c r="AL296" s="4"/>
    </row>
    <row r="297">
      <c r="A297" s="4"/>
      <c r="B297" s="4"/>
      <c r="C297" s="4"/>
      <c r="D297" s="4"/>
      <c r="E297" s="4"/>
      <c r="F297" s="118"/>
      <c r="G297" s="118"/>
      <c r="H297" s="118"/>
      <c r="I297" s="325"/>
      <c r="J297" s="119"/>
      <c r="K297" s="119"/>
      <c r="L297" s="119"/>
      <c r="M297" s="326"/>
      <c r="N297" s="352"/>
      <c r="O297" s="352"/>
      <c r="P297" s="352"/>
      <c r="Q297" s="328"/>
      <c r="R297" s="4"/>
      <c r="S297" s="4"/>
      <c r="T297" s="4"/>
      <c r="U297" s="4"/>
      <c r="V297" s="4"/>
      <c r="W297" s="4"/>
      <c r="X297" s="4"/>
      <c r="Y297" s="4"/>
      <c r="Z297" s="4"/>
      <c r="AA297" s="4"/>
      <c r="AB297" s="4"/>
      <c r="AC297" s="4"/>
      <c r="AD297" s="4"/>
      <c r="AE297" s="4"/>
      <c r="AF297" s="4"/>
      <c r="AG297" s="4"/>
      <c r="AH297" s="4"/>
      <c r="AI297" s="4"/>
      <c r="AJ297" s="4"/>
      <c r="AK297" s="4"/>
      <c r="AL297" s="4"/>
    </row>
    <row r="298">
      <c r="A298" s="4"/>
      <c r="B298" s="4"/>
      <c r="C298" s="4"/>
      <c r="D298" s="4"/>
      <c r="E298" s="4"/>
      <c r="F298" s="118"/>
      <c r="G298" s="118"/>
      <c r="H298" s="118"/>
      <c r="I298" s="325"/>
      <c r="J298" s="119"/>
      <c r="K298" s="119"/>
      <c r="L298" s="119"/>
      <c r="M298" s="326"/>
      <c r="N298" s="352"/>
      <c r="O298" s="352"/>
      <c r="P298" s="352"/>
      <c r="Q298" s="328"/>
      <c r="R298" s="4"/>
      <c r="S298" s="4"/>
      <c r="T298" s="4"/>
      <c r="U298" s="4"/>
      <c r="V298" s="4"/>
      <c r="W298" s="4"/>
      <c r="X298" s="4"/>
      <c r="Y298" s="4"/>
      <c r="Z298" s="4"/>
      <c r="AA298" s="4"/>
      <c r="AB298" s="4"/>
      <c r="AC298" s="4"/>
      <c r="AD298" s="4"/>
      <c r="AE298" s="4"/>
      <c r="AF298" s="4"/>
      <c r="AG298" s="4"/>
      <c r="AH298" s="4"/>
      <c r="AI298" s="4"/>
      <c r="AJ298" s="4"/>
      <c r="AK298" s="4"/>
      <c r="AL298" s="4"/>
    </row>
    <row r="299">
      <c r="A299" s="4"/>
      <c r="B299" s="4"/>
      <c r="C299" s="4"/>
      <c r="D299" s="4"/>
      <c r="E299" s="4"/>
      <c r="F299" s="118"/>
      <c r="G299" s="118"/>
      <c r="H299" s="118"/>
      <c r="I299" s="325"/>
      <c r="J299" s="119"/>
      <c r="K299" s="119"/>
      <c r="L299" s="119"/>
      <c r="M299" s="326"/>
      <c r="N299" s="352"/>
      <c r="O299" s="352"/>
      <c r="P299" s="352"/>
      <c r="Q299" s="328"/>
      <c r="R299" s="4"/>
      <c r="S299" s="4"/>
      <c r="T299" s="4"/>
      <c r="U299" s="4"/>
      <c r="V299" s="4"/>
      <c r="W299" s="4"/>
      <c r="X299" s="4"/>
      <c r="Y299" s="4"/>
      <c r="Z299" s="4"/>
      <c r="AA299" s="4"/>
      <c r="AB299" s="4"/>
      <c r="AC299" s="4"/>
      <c r="AD299" s="4"/>
      <c r="AE299" s="4"/>
      <c r="AF299" s="4"/>
      <c r="AG299" s="4"/>
      <c r="AH299" s="4"/>
      <c r="AI299" s="4"/>
      <c r="AJ299" s="4"/>
      <c r="AK299" s="4"/>
      <c r="AL299" s="4"/>
    </row>
    <row r="300">
      <c r="A300" s="4"/>
      <c r="B300" s="4"/>
      <c r="C300" s="4"/>
      <c r="D300" s="4"/>
      <c r="E300" s="4"/>
      <c r="F300" s="118"/>
      <c r="G300" s="118"/>
      <c r="H300" s="118"/>
      <c r="I300" s="325"/>
      <c r="J300" s="119"/>
      <c r="K300" s="119"/>
      <c r="L300" s="119"/>
      <c r="M300" s="326"/>
      <c r="N300" s="352"/>
      <c r="O300" s="352"/>
      <c r="P300" s="352"/>
      <c r="Q300" s="328"/>
      <c r="R300" s="4"/>
      <c r="S300" s="4"/>
      <c r="T300" s="4"/>
      <c r="U300" s="4"/>
      <c r="V300" s="4"/>
      <c r="W300" s="4"/>
      <c r="X300" s="4"/>
      <c r="Y300" s="4"/>
      <c r="Z300" s="4"/>
      <c r="AA300" s="4"/>
      <c r="AB300" s="4"/>
      <c r="AC300" s="4"/>
      <c r="AD300" s="4"/>
      <c r="AE300" s="4"/>
      <c r="AF300" s="4"/>
      <c r="AG300" s="4"/>
      <c r="AH300" s="4"/>
      <c r="AI300" s="4"/>
      <c r="AJ300" s="4"/>
      <c r="AK300" s="4"/>
      <c r="AL300" s="4"/>
    </row>
    <row r="301">
      <c r="A301" s="4"/>
      <c r="B301" s="4"/>
      <c r="C301" s="4"/>
      <c r="D301" s="4"/>
      <c r="E301" s="4"/>
      <c r="F301" s="118"/>
      <c r="G301" s="118"/>
      <c r="H301" s="118"/>
      <c r="I301" s="325"/>
      <c r="J301" s="119"/>
      <c r="K301" s="119"/>
      <c r="L301" s="119"/>
      <c r="M301" s="326"/>
      <c r="N301" s="352"/>
      <c r="O301" s="352"/>
      <c r="P301" s="352"/>
      <c r="Q301" s="328"/>
      <c r="R301" s="4"/>
      <c r="S301" s="4"/>
      <c r="T301" s="4"/>
      <c r="U301" s="4"/>
      <c r="V301" s="4"/>
      <c r="W301" s="4"/>
      <c r="X301" s="4"/>
      <c r="Y301" s="4"/>
      <c r="Z301" s="4"/>
      <c r="AA301" s="4"/>
      <c r="AB301" s="4"/>
      <c r="AC301" s="4"/>
      <c r="AD301" s="4"/>
      <c r="AE301" s="4"/>
      <c r="AF301" s="4"/>
      <c r="AG301" s="4"/>
      <c r="AH301" s="4"/>
      <c r="AI301" s="4"/>
      <c r="AJ301" s="4"/>
      <c r="AK301" s="4"/>
      <c r="AL301" s="4"/>
    </row>
    <row r="302">
      <c r="A302" s="4"/>
      <c r="B302" s="4"/>
      <c r="C302" s="4"/>
      <c r="D302" s="4"/>
      <c r="E302" s="4"/>
      <c r="F302" s="118"/>
      <c r="G302" s="118"/>
      <c r="H302" s="118"/>
      <c r="I302" s="325"/>
      <c r="J302" s="119"/>
      <c r="K302" s="119"/>
      <c r="L302" s="119"/>
      <c r="M302" s="326"/>
      <c r="N302" s="352"/>
      <c r="O302" s="352"/>
      <c r="P302" s="352"/>
      <c r="Q302" s="328"/>
      <c r="R302" s="4"/>
      <c r="S302" s="4"/>
      <c r="T302" s="4"/>
      <c r="U302" s="4"/>
      <c r="V302" s="4"/>
      <c r="W302" s="4"/>
      <c r="X302" s="4"/>
      <c r="Y302" s="4"/>
      <c r="Z302" s="4"/>
      <c r="AA302" s="4"/>
      <c r="AB302" s="4"/>
      <c r="AC302" s="4"/>
      <c r="AD302" s="4"/>
      <c r="AE302" s="4"/>
      <c r="AF302" s="4"/>
      <c r="AG302" s="4"/>
      <c r="AH302" s="4"/>
      <c r="AI302" s="4"/>
      <c r="AJ302" s="4"/>
      <c r="AK302" s="4"/>
      <c r="AL302" s="4"/>
    </row>
    <row r="303">
      <c r="A303" s="4"/>
      <c r="B303" s="4"/>
      <c r="C303" s="4"/>
      <c r="D303" s="4"/>
      <c r="E303" s="4"/>
      <c r="F303" s="118"/>
      <c r="G303" s="118"/>
      <c r="H303" s="118"/>
      <c r="I303" s="325"/>
      <c r="J303" s="119"/>
      <c r="K303" s="119"/>
      <c r="L303" s="119"/>
      <c r="M303" s="326"/>
      <c r="N303" s="352"/>
      <c r="O303" s="352"/>
      <c r="P303" s="352"/>
      <c r="Q303" s="328"/>
      <c r="R303" s="4"/>
      <c r="S303" s="4"/>
      <c r="T303" s="4"/>
      <c r="U303" s="4"/>
      <c r="V303" s="4"/>
      <c r="W303" s="4"/>
      <c r="X303" s="4"/>
      <c r="Y303" s="4"/>
      <c r="Z303" s="4"/>
      <c r="AA303" s="4"/>
      <c r="AB303" s="4"/>
      <c r="AC303" s="4"/>
      <c r="AD303" s="4"/>
      <c r="AE303" s="4"/>
      <c r="AF303" s="4"/>
      <c r="AG303" s="4"/>
      <c r="AH303" s="4"/>
      <c r="AI303" s="4"/>
      <c r="AJ303" s="4"/>
      <c r="AK303" s="4"/>
      <c r="AL303" s="4"/>
    </row>
    <row r="304">
      <c r="A304" s="4"/>
      <c r="B304" s="4"/>
      <c r="C304" s="4"/>
      <c r="D304" s="4"/>
      <c r="E304" s="4"/>
      <c r="F304" s="118"/>
      <c r="G304" s="118"/>
      <c r="H304" s="118"/>
      <c r="I304" s="325"/>
      <c r="J304" s="119"/>
      <c r="K304" s="119"/>
      <c r="L304" s="119"/>
      <c r="M304" s="326"/>
      <c r="N304" s="352"/>
      <c r="O304" s="352"/>
      <c r="P304" s="352"/>
      <c r="Q304" s="328"/>
      <c r="R304" s="4"/>
      <c r="S304" s="4"/>
      <c r="T304" s="4"/>
      <c r="U304" s="4"/>
      <c r="V304" s="4"/>
      <c r="W304" s="4"/>
      <c r="X304" s="4"/>
      <c r="Y304" s="4"/>
      <c r="Z304" s="4"/>
      <c r="AA304" s="4"/>
      <c r="AB304" s="4"/>
      <c r="AC304" s="4"/>
      <c r="AD304" s="4"/>
      <c r="AE304" s="4"/>
      <c r="AF304" s="4"/>
      <c r="AG304" s="4"/>
      <c r="AH304" s="4"/>
      <c r="AI304" s="4"/>
      <c r="AJ304" s="4"/>
      <c r="AK304" s="4"/>
      <c r="AL304" s="4"/>
    </row>
    <row r="305">
      <c r="A305" s="4"/>
      <c r="B305" s="4"/>
      <c r="C305" s="4"/>
      <c r="D305" s="4"/>
      <c r="E305" s="4"/>
      <c r="F305" s="118"/>
      <c r="G305" s="118"/>
      <c r="H305" s="118"/>
      <c r="I305" s="325"/>
      <c r="J305" s="119"/>
      <c r="K305" s="119"/>
      <c r="L305" s="119"/>
      <c r="M305" s="326"/>
      <c r="N305" s="352"/>
      <c r="O305" s="352"/>
      <c r="P305" s="352"/>
      <c r="Q305" s="328"/>
      <c r="R305" s="4"/>
      <c r="S305" s="4"/>
      <c r="T305" s="4"/>
      <c r="U305" s="4"/>
      <c r="V305" s="4"/>
      <c r="W305" s="4"/>
      <c r="X305" s="4"/>
      <c r="Y305" s="4"/>
      <c r="Z305" s="4"/>
      <c r="AA305" s="4"/>
      <c r="AB305" s="4"/>
      <c r="AC305" s="4"/>
      <c r="AD305" s="4"/>
      <c r="AE305" s="4"/>
      <c r="AF305" s="4"/>
      <c r="AG305" s="4"/>
      <c r="AH305" s="4"/>
      <c r="AI305" s="4"/>
      <c r="AJ305" s="4"/>
      <c r="AK305" s="4"/>
      <c r="AL305" s="4"/>
    </row>
    <row r="306">
      <c r="A306" s="4"/>
      <c r="B306" s="4"/>
      <c r="C306" s="4"/>
      <c r="D306" s="4"/>
      <c r="E306" s="4"/>
      <c r="F306" s="118"/>
      <c r="G306" s="118"/>
      <c r="H306" s="118"/>
      <c r="I306" s="325"/>
      <c r="J306" s="119"/>
      <c r="K306" s="119"/>
      <c r="L306" s="119"/>
      <c r="M306" s="326"/>
      <c r="N306" s="352"/>
      <c r="O306" s="352"/>
      <c r="P306" s="352"/>
      <c r="Q306" s="328"/>
      <c r="R306" s="4"/>
      <c r="S306" s="4"/>
      <c r="T306" s="4"/>
      <c r="U306" s="4"/>
      <c r="V306" s="4"/>
      <c r="W306" s="4"/>
      <c r="X306" s="4"/>
      <c r="Y306" s="4"/>
      <c r="Z306" s="4"/>
      <c r="AA306" s="4"/>
      <c r="AB306" s="4"/>
      <c r="AC306" s="4"/>
      <c r="AD306" s="4"/>
      <c r="AE306" s="4"/>
      <c r="AF306" s="4"/>
      <c r="AG306" s="4"/>
      <c r="AH306" s="4"/>
      <c r="AI306" s="4"/>
      <c r="AJ306" s="4"/>
      <c r="AK306" s="4"/>
      <c r="AL306" s="4"/>
    </row>
    <row r="307">
      <c r="A307" s="4"/>
      <c r="B307" s="4"/>
      <c r="C307" s="4"/>
      <c r="D307" s="4"/>
      <c r="E307" s="4"/>
      <c r="F307" s="118"/>
      <c r="G307" s="118"/>
      <c r="H307" s="118"/>
      <c r="I307" s="325"/>
      <c r="J307" s="119"/>
      <c r="K307" s="119"/>
      <c r="L307" s="119"/>
      <c r="M307" s="326"/>
      <c r="N307" s="352"/>
      <c r="O307" s="352"/>
      <c r="P307" s="352"/>
      <c r="Q307" s="328"/>
      <c r="R307" s="4"/>
      <c r="S307" s="4"/>
      <c r="T307" s="4"/>
      <c r="U307" s="4"/>
      <c r="V307" s="4"/>
      <c r="W307" s="4"/>
      <c r="X307" s="4"/>
      <c r="Y307" s="4"/>
      <c r="Z307" s="4"/>
      <c r="AA307" s="4"/>
      <c r="AB307" s="4"/>
      <c r="AC307" s="4"/>
      <c r="AD307" s="4"/>
      <c r="AE307" s="4"/>
      <c r="AF307" s="4"/>
      <c r="AG307" s="4"/>
      <c r="AH307" s="4"/>
      <c r="AI307" s="4"/>
      <c r="AJ307" s="4"/>
      <c r="AK307" s="4"/>
      <c r="AL307" s="4"/>
    </row>
    <row r="308">
      <c r="A308" s="4"/>
      <c r="B308" s="4"/>
      <c r="C308" s="4"/>
      <c r="D308" s="4"/>
      <c r="E308" s="4"/>
      <c r="F308" s="118"/>
      <c r="G308" s="118"/>
      <c r="H308" s="118"/>
      <c r="I308" s="325"/>
      <c r="J308" s="119"/>
      <c r="K308" s="119"/>
      <c r="L308" s="119"/>
      <c r="M308" s="326"/>
      <c r="N308" s="352"/>
      <c r="O308" s="352"/>
      <c r="P308" s="352"/>
      <c r="Q308" s="328"/>
      <c r="R308" s="4"/>
      <c r="S308" s="4"/>
      <c r="T308" s="4"/>
      <c r="U308" s="4"/>
      <c r="V308" s="4"/>
      <c r="W308" s="4"/>
      <c r="X308" s="4"/>
      <c r="Y308" s="4"/>
      <c r="Z308" s="4"/>
      <c r="AA308" s="4"/>
      <c r="AB308" s="4"/>
      <c r="AC308" s="4"/>
      <c r="AD308" s="4"/>
      <c r="AE308" s="4"/>
      <c r="AF308" s="4"/>
      <c r="AG308" s="4"/>
      <c r="AH308" s="4"/>
      <c r="AI308" s="4"/>
      <c r="AJ308" s="4"/>
      <c r="AK308" s="4"/>
      <c r="AL308" s="4"/>
    </row>
    <row r="309">
      <c r="A309" s="4"/>
      <c r="B309" s="4"/>
      <c r="C309" s="4"/>
      <c r="D309" s="4"/>
      <c r="E309" s="4"/>
      <c r="F309" s="118"/>
      <c r="G309" s="118"/>
      <c r="H309" s="118"/>
      <c r="I309" s="325"/>
      <c r="J309" s="119"/>
      <c r="K309" s="119"/>
      <c r="L309" s="119"/>
      <c r="M309" s="326"/>
      <c r="N309" s="352"/>
      <c r="O309" s="352"/>
      <c r="P309" s="352"/>
      <c r="Q309" s="328"/>
      <c r="R309" s="4"/>
      <c r="S309" s="4"/>
      <c r="T309" s="4"/>
      <c r="U309" s="4"/>
      <c r="V309" s="4"/>
      <c r="W309" s="4"/>
      <c r="X309" s="4"/>
      <c r="Y309" s="4"/>
      <c r="Z309" s="4"/>
      <c r="AA309" s="4"/>
      <c r="AB309" s="4"/>
      <c r="AC309" s="4"/>
      <c r="AD309" s="4"/>
      <c r="AE309" s="4"/>
      <c r="AF309" s="4"/>
      <c r="AG309" s="4"/>
      <c r="AH309" s="4"/>
      <c r="AI309" s="4"/>
      <c r="AJ309" s="4"/>
      <c r="AK309" s="4"/>
      <c r="AL309" s="4"/>
    </row>
    <row r="310">
      <c r="A310" s="4"/>
      <c r="B310" s="4"/>
      <c r="C310" s="4"/>
      <c r="D310" s="4"/>
      <c r="E310" s="4"/>
      <c r="F310" s="118"/>
      <c r="G310" s="118"/>
      <c r="H310" s="118"/>
      <c r="I310" s="325"/>
      <c r="J310" s="119"/>
      <c r="K310" s="119"/>
      <c r="L310" s="119"/>
      <c r="M310" s="326"/>
      <c r="N310" s="352"/>
      <c r="O310" s="352"/>
      <c r="P310" s="352"/>
      <c r="Q310" s="328"/>
      <c r="R310" s="4"/>
      <c r="S310" s="4"/>
      <c r="T310" s="4"/>
      <c r="U310" s="4"/>
      <c r="V310" s="4"/>
      <c r="W310" s="4"/>
      <c r="X310" s="4"/>
      <c r="Y310" s="4"/>
      <c r="Z310" s="4"/>
      <c r="AA310" s="4"/>
      <c r="AB310" s="4"/>
      <c r="AC310" s="4"/>
      <c r="AD310" s="4"/>
      <c r="AE310" s="4"/>
      <c r="AF310" s="4"/>
      <c r="AG310" s="4"/>
      <c r="AH310" s="4"/>
      <c r="AI310" s="4"/>
      <c r="AJ310" s="4"/>
      <c r="AK310" s="4"/>
      <c r="AL310" s="4"/>
    </row>
    <row r="311">
      <c r="A311" s="4"/>
      <c r="B311" s="4"/>
      <c r="C311" s="4"/>
      <c r="D311" s="4"/>
      <c r="E311" s="4"/>
      <c r="F311" s="118"/>
      <c r="G311" s="118"/>
      <c r="H311" s="118"/>
      <c r="I311" s="325"/>
      <c r="J311" s="119"/>
      <c r="K311" s="119"/>
      <c r="L311" s="119"/>
      <c r="M311" s="326"/>
      <c r="N311" s="352"/>
      <c r="O311" s="352"/>
      <c r="P311" s="352"/>
      <c r="Q311" s="328"/>
      <c r="R311" s="4"/>
      <c r="S311" s="4"/>
      <c r="T311" s="4"/>
      <c r="U311" s="4"/>
      <c r="V311" s="4"/>
      <c r="W311" s="4"/>
      <c r="X311" s="4"/>
      <c r="Y311" s="4"/>
      <c r="Z311" s="4"/>
      <c r="AA311" s="4"/>
      <c r="AB311" s="4"/>
      <c r="AC311" s="4"/>
      <c r="AD311" s="4"/>
      <c r="AE311" s="4"/>
      <c r="AF311" s="4"/>
      <c r="AG311" s="4"/>
      <c r="AH311" s="4"/>
      <c r="AI311" s="4"/>
      <c r="AJ311" s="4"/>
      <c r="AK311" s="4"/>
      <c r="AL311" s="4"/>
    </row>
    <row r="312">
      <c r="A312" s="4"/>
      <c r="B312" s="4"/>
      <c r="C312" s="4"/>
      <c r="D312" s="4"/>
      <c r="E312" s="4"/>
      <c r="F312" s="118"/>
      <c r="G312" s="118"/>
      <c r="H312" s="118"/>
      <c r="I312" s="325"/>
      <c r="J312" s="119"/>
      <c r="K312" s="119"/>
      <c r="L312" s="119"/>
      <c r="M312" s="326"/>
      <c r="N312" s="352"/>
      <c r="O312" s="352"/>
      <c r="P312" s="352"/>
      <c r="Q312" s="328"/>
      <c r="R312" s="4"/>
      <c r="S312" s="4"/>
      <c r="T312" s="4"/>
      <c r="U312" s="4"/>
      <c r="V312" s="4"/>
      <c r="W312" s="4"/>
      <c r="X312" s="4"/>
      <c r="Y312" s="4"/>
      <c r="Z312" s="4"/>
      <c r="AA312" s="4"/>
      <c r="AB312" s="4"/>
      <c r="AC312" s="4"/>
      <c r="AD312" s="4"/>
      <c r="AE312" s="4"/>
      <c r="AF312" s="4"/>
      <c r="AG312" s="4"/>
      <c r="AH312" s="4"/>
      <c r="AI312" s="4"/>
      <c r="AJ312" s="4"/>
      <c r="AK312" s="4"/>
      <c r="AL312" s="4"/>
    </row>
    <row r="313">
      <c r="A313" s="4"/>
      <c r="B313" s="4"/>
      <c r="C313" s="4"/>
      <c r="D313" s="4"/>
      <c r="E313" s="4"/>
      <c r="F313" s="118"/>
      <c r="G313" s="118"/>
      <c r="H313" s="118"/>
      <c r="I313" s="325"/>
      <c r="J313" s="119"/>
      <c r="K313" s="119"/>
      <c r="L313" s="119"/>
      <c r="M313" s="326"/>
      <c r="N313" s="352"/>
      <c r="O313" s="352"/>
      <c r="P313" s="352"/>
      <c r="Q313" s="328"/>
      <c r="R313" s="4"/>
      <c r="S313" s="4"/>
      <c r="T313" s="4"/>
      <c r="U313" s="4"/>
      <c r="V313" s="4"/>
      <c r="W313" s="4"/>
      <c r="X313" s="4"/>
      <c r="Y313" s="4"/>
      <c r="Z313" s="4"/>
      <c r="AA313" s="4"/>
      <c r="AB313" s="4"/>
      <c r="AC313" s="4"/>
      <c r="AD313" s="4"/>
      <c r="AE313" s="4"/>
      <c r="AF313" s="4"/>
      <c r="AG313" s="4"/>
      <c r="AH313" s="4"/>
      <c r="AI313" s="4"/>
      <c r="AJ313" s="4"/>
      <c r="AK313" s="4"/>
      <c r="AL313" s="4"/>
    </row>
    <row r="314">
      <c r="A314" s="4"/>
      <c r="B314" s="4"/>
      <c r="C314" s="4"/>
      <c r="D314" s="4"/>
      <c r="E314" s="4"/>
      <c r="F314" s="118"/>
      <c r="G314" s="118"/>
      <c r="H314" s="118"/>
      <c r="I314" s="325"/>
      <c r="J314" s="119"/>
      <c r="K314" s="119"/>
      <c r="L314" s="119"/>
      <c r="M314" s="326"/>
      <c r="N314" s="352"/>
      <c r="O314" s="352"/>
      <c r="P314" s="352"/>
      <c r="Q314" s="328"/>
      <c r="R314" s="4"/>
      <c r="S314" s="4"/>
      <c r="T314" s="4"/>
      <c r="U314" s="4"/>
      <c r="V314" s="4"/>
      <c r="W314" s="4"/>
      <c r="X314" s="4"/>
      <c r="Y314" s="4"/>
      <c r="Z314" s="4"/>
      <c r="AA314" s="4"/>
      <c r="AB314" s="4"/>
      <c r="AC314" s="4"/>
      <c r="AD314" s="4"/>
      <c r="AE314" s="4"/>
      <c r="AF314" s="4"/>
      <c r="AG314" s="4"/>
      <c r="AH314" s="4"/>
      <c r="AI314" s="4"/>
      <c r="AJ314" s="4"/>
      <c r="AK314" s="4"/>
      <c r="AL314" s="4"/>
    </row>
    <row r="315">
      <c r="A315" s="4"/>
      <c r="B315" s="4"/>
      <c r="C315" s="4"/>
      <c r="D315" s="4"/>
      <c r="E315" s="4"/>
      <c r="F315" s="118"/>
      <c r="G315" s="118"/>
      <c r="H315" s="118"/>
      <c r="I315" s="325"/>
      <c r="J315" s="119"/>
      <c r="K315" s="119"/>
      <c r="L315" s="119"/>
      <c r="M315" s="326"/>
      <c r="N315" s="352"/>
      <c r="O315" s="352"/>
      <c r="P315" s="352"/>
      <c r="Q315" s="328"/>
      <c r="R315" s="4"/>
      <c r="S315" s="4"/>
      <c r="T315" s="4"/>
      <c r="U315" s="4"/>
      <c r="V315" s="4"/>
      <c r="W315" s="4"/>
      <c r="X315" s="4"/>
      <c r="Y315" s="4"/>
      <c r="Z315" s="4"/>
      <c r="AA315" s="4"/>
      <c r="AB315" s="4"/>
      <c r="AC315" s="4"/>
      <c r="AD315" s="4"/>
      <c r="AE315" s="4"/>
      <c r="AF315" s="4"/>
      <c r="AG315" s="4"/>
      <c r="AH315" s="4"/>
      <c r="AI315" s="4"/>
      <c r="AJ315" s="4"/>
      <c r="AK315" s="4"/>
      <c r="AL315" s="4"/>
    </row>
    <row r="316">
      <c r="A316" s="4"/>
      <c r="B316" s="4"/>
      <c r="C316" s="4"/>
      <c r="D316" s="4"/>
      <c r="E316" s="4"/>
      <c r="F316" s="118"/>
      <c r="G316" s="118"/>
      <c r="H316" s="118"/>
      <c r="I316" s="325"/>
      <c r="J316" s="119"/>
      <c r="K316" s="119"/>
      <c r="L316" s="119"/>
      <c r="M316" s="326"/>
      <c r="N316" s="352"/>
      <c r="O316" s="352"/>
      <c r="P316" s="352"/>
      <c r="Q316" s="328"/>
      <c r="R316" s="4"/>
      <c r="S316" s="4"/>
      <c r="T316" s="4"/>
      <c r="U316" s="4"/>
      <c r="V316" s="4"/>
      <c r="W316" s="4"/>
      <c r="X316" s="4"/>
      <c r="Y316" s="4"/>
      <c r="Z316" s="4"/>
      <c r="AA316" s="4"/>
      <c r="AB316" s="4"/>
      <c r="AC316" s="4"/>
      <c r="AD316" s="4"/>
      <c r="AE316" s="4"/>
      <c r="AF316" s="4"/>
      <c r="AG316" s="4"/>
      <c r="AH316" s="4"/>
      <c r="AI316" s="4"/>
      <c r="AJ316" s="4"/>
      <c r="AK316" s="4"/>
      <c r="AL316" s="4"/>
    </row>
    <row r="317">
      <c r="A317" s="4"/>
      <c r="B317" s="4"/>
      <c r="C317" s="4"/>
      <c r="D317" s="4"/>
      <c r="E317" s="4"/>
      <c r="F317" s="118"/>
      <c r="G317" s="118"/>
      <c r="H317" s="118"/>
      <c r="I317" s="325"/>
      <c r="J317" s="119"/>
      <c r="K317" s="119"/>
      <c r="L317" s="119"/>
      <c r="M317" s="326"/>
      <c r="N317" s="352"/>
      <c r="O317" s="352"/>
      <c r="P317" s="352"/>
      <c r="Q317" s="328"/>
      <c r="R317" s="4"/>
      <c r="S317" s="4"/>
      <c r="T317" s="4"/>
      <c r="U317" s="4"/>
      <c r="V317" s="4"/>
      <c r="W317" s="4"/>
      <c r="X317" s="4"/>
      <c r="Y317" s="4"/>
      <c r="Z317" s="4"/>
      <c r="AA317" s="4"/>
      <c r="AB317" s="4"/>
      <c r="AC317" s="4"/>
      <c r="AD317" s="4"/>
      <c r="AE317" s="4"/>
      <c r="AF317" s="4"/>
      <c r="AG317" s="4"/>
      <c r="AH317" s="4"/>
      <c r="AI317" s="4"/>
      <c r="AJ317" s="4"/>
      <c r="AK317" s="4"/>
      <c r="AL317" s="4"/>
    </row>
    <row r="318">
      <c r="A318" s="4"/>
      <c r="B318" s="4"/>
      <c r="C318" s="4"/>
      <c r="D318" s="4"/>
      <c r="E318" s="4"/>
      <c r="F318" s="118"/>
      <c r="G318" s="118"/>
      <c r="H318" s="118"/>
      <c r="I318" s="325"/>
      <c r="J318" s="119"/>
      <c r="K318" s="119"/>
      <c r="L318" s="119"/>
      <c r="M318" s="326"/>
      <c r="N318" s="352"/>
      <c r="O318" s="352"/>
      <c r="P318" s="352"/>
      <c r="Q318" s="328"/>
      <c r="R318" s="4"/>
      <c r="S318" s="4"/>
      <c r="T318" s="4"/>
      <c r="U318" s="4"/>
      <c r="V318" s="4"/>
      <c r="W318" s="4"/>
      <c r="X318" s="4"/>
      <c r="Y318" s="4"/>
      <c r="Z318" s="4"/>
      <c r="AA318" s="4"/>
      <c r="AB318" s="4"/>
      <c r="AC318" s="4"/>
      <c r="AD318" s="4"/>
      <c r="AE318" s="4"/>
      <c r="AF318" s="4"/>
      <c r="AG318" s="4"/>
      <c r="AH318" s="4"/>
      <c r="AI318" s="4"/>
      <c r="AJ318" s="4"/>
      <c r="AK318" s="4"/>
      <c r="AL318" s="4"/>
    </row>
    <row r="319">
      <c r="A319" s="4"/>
      <c r="B319" s="4"/>
      <c r="C319" s="4"/>
      <c r="D319" s="4"/>
      <c r="E319" s="4"/>
      <c r="F319" s="118"/>
      <c r="G319" s="118"/>
      <c r="H319" s="118"/>
      <c r="I319" s="325"/>
      <c r="J319" s="119"/>
      <c r="K319" s="119"/>
      <c r="L319" s="119"/>
      <c r="M319" s="326"/>
      <c r="N319" s="352"/>
      <c r="O319" s="352"/>
      <c r="P319" s="352"/>
      <c r="Q319" s="328"/>
      <c r="R319" s="4"/>
      <c r="S319" s="4"/>
      <c r="T319" s="4"/>
      <c r="U319" s="4"/>
      <c r="V319" s="4"/>
      <c r="W319" s="4"/>
      <c r="X319" s="4"/>
      <c r="Y319" s="4"/>
      <c r="Z319" s="4"/>
      <c r="AA319" s="4"/>
      <c r="AB319" s="4"/>
      <c r="AC319" s="4"/>
      <c r="AD319" s="4"/>
      <c r="AE319" s="4"/>
      <c r="AF319" s="4"/>
      <c r="AG319" s="4"/>
      <c r="AH319" s="4"/>
      <c r="AI319" s="4"/>
      <c r="AJ319" s="4"/>
      <c r="AK319" s="4"/>
      <c r="AL319" s="4"/>
    </row>
    <row r="320">
      <c r="A320" s="4"/>
      <c r="B320" s="4"/>
      <c r="C320" s="4"/>
      <c r="D320" s="4"/>
      <c r="E320" s="4"/>
      <c r="F320" s="118"/>
      <c r="G320" s="118"/>
      <c r="H320" s="118"/>
      <c r="I320" s="325"/>
      <c r="J320" s="119"/>
      <c r="K320" s="119"/>
      <c r="L320" s="119"/>
      <c r="M320" s="326"/>
      <c r="N320" s="352"/>
      <c r="O320" s="352"/>
      <c r="P320" s="352"/>
      <c r="Q320" s="328"/>
      <c r="R320" s="4"/>
      <c r="S320" s="4"/>
      <c r="T320" s="4"/>
      <c r="U320" s="4"/>
      <c r="V320" s="4"/>
      <c r="W320" s="4"/>
      <c r="X320" s="4"/>
      <c r="Y320" s="4"/>
      <c r="Z320" s="4"/>
      <c r="AA320" s="4"/>
      <c r="AB320" s="4"/>
      <c r="AC320" s="4"/>
      <c r="AD320" s="4"/>
      <c r="AE320" s="4"/>
      <c r="AF320" s="4"/>
      <c r="AG320" s="4"/>
      <c r="AH320" s="4"/>
      <c r="AI320" s="4"/>
      <c r="AJ320" s="4"/>
      <c r="AK320" s="4"/>
      <c r="AL320" s="4"/>
    </row>
    <row r="321">
      <c r="A321" s="4"/>
      <c r="B321" s="4"/>
      <c r="C321" s="4"/>
      <c r="D321" s="4"/>
      <c r="E321" s="4"/>
      <c r="F321" s="118"/>
      <c r="G321" s="118"/>
      <c r="H321" s="118"/>
      <c r="I321" s="325"/>
      <c r="J321" s="119"/>
      <c r="K321" s="119"/>
      <c r="L321" s="119"/>
      <c r="M321" s="326"/>
      <c r="N321" s="352"/>
      <c r="O321" s="352"/>
      <c r="P321" s="352"/>
      <c r="Q321" s="328"/>
      <c r="R321" s="4"/>
      <c r="S321" s="4"/>
      <c r="T321" s="4"/>
      <c r="U321" s="4"/>
      <c r="V321" s="4"/>
      <c r="W321" s="4"/>
      <c r="X321" s="4"/>
      <c r="Y321" s="4"/>
      <c r="Z321" s="4"/>
      <c r="AA321" s="4"/>
      <c r="AB321" s="4"/>
      <c r="AC321" s="4"/>
      <c r="AD321" s="4"/>
      <c r="AE321" s="4"/>
      <c r="AF321" s="4"/>
      <c r="AG321" s="4"/>
      <c r="AH321" s="4"/>
      <c r="AI321" s="4"/>
      <c r="AJ321" s="4"/>
      <c r="AK321" s="4"/>
      <c r="AL321" s="4"/>
    </row>
    <row r="322">
      <c r="A322" s="4"/>
      <c r="B322" s="4"/>
      <c r="C322" s="4"/>
      <c r="D322" s="4"/>
      <c r="E322" s="4"/>
      <c r="F322" s="118"/>
      <c r="G322" s="118"/>
      <c r="H322" s="118"/>
      <c r="I322" s="325"/>
      <c r="J322" s="119"/>
      <c r="K322" s="119"/>
      <c r="L322" s="119"/>
      <c r="M322" s="326"/>
      <c r="N322" s="352"/>
      <c r="O322" s="352"/>
      <c r="P322" s="352"/>
      <c r="Q322" s="328"/>
      <c r="R322" s="4"/>
      <c r="S322" s="4"/>
      <c r="T322" s="4"/>
      <c r="U322" s="4"/>
      <c r="V322" s="4"/>
      <c r="W322" s="4"/>
      <c r="X322" s="4"/>
      <c r="Y322" s="4"/>
      <c r="Z322" s="4"/>
      <c r="AA322" s="4"/>
      <c r="AB322" s="4"/>
      <c r="AC322" s="4"/>
      <c r="AD322" s="4"/>
      <c r="AE322" s="4"/>
      <c r="AF322" s="4"/>
      <c r="AG322" s="4"/>
      <c r="AH322" s="4"/>
      <c r="AI322" s="4"/>
      <c r="AJ322" s="4"/>
      <c r="AK322" s="4"/>
      <c r="AL322" s="4"/>
    </row>
    <row r="323">
      <c r="A323" s="4"/>
      <c r="B323" s="4"/>
      <c r="C323" s="4"/>
      <c r="D323" s="4"/>
      <c r="E323" s="4"/>
      <c r="F323" s="118"/>
      <c r="G323" s="118"/>
      <c r="H323" s="118"/>
      <c r="I323" s="325"/>
      <c r="J323" s="119"/>
      <c r="K323" s="119"/>
      <c r="L323" s="119"/>
      <c r="M323" s="326"/>
      <c r="N323" s="352"/>
      <c r="O323" s="352"/>
      <c r="P323" s="352"/>
      <c r="Q323" s="328"/>
      <c r="R323" s="4"/>
      <c r="S323" s="4"/>
      <c r="T323" s="4"/>
      <c r="U323" s="4"/>
      <c r="V323" s="4"/>
      <c r="W323" s="4"/>
      <c r="X323" s="4"/>
      <c r="Y323" s="4"/>
      <c r="Z323" s="4"/>
      <c r="AA323" s="4"/>
      <c r="AB323" s="4"/>
      <c r="AC323" s="4"/>
      <c r="AD323" s="4"/>
      <c r="AE323" s="4"/>
      <c r="AF323" s="4"/>
      <c r="AG323" s="4"/>
      <c r="AH323" s="4"/>
      <c r="AI323" s="4"/>
      <c r="AJ323" s="4"/>
      <c r="AK323" s="4"/>
      <c r="AL323" s="4"/>
    </row>
    <row r="324">
      <c r="A324" s="4"/>
      <c r="B324" s="4"/>
      <c r="C324" s="4"/>
      <c r="D324" s="4"/>
      <c r="E324" s="4"/>
      <c r="F324" s="118"/>
      <c r="G324" s="118"/>
      <c r="H324" s="118"/>
      <c r="I324" s="325"/>
      <c r="J324" s="119"/>
      <c r="K324" s="119"/>
      <c r="L324" s="119"/>
      <c r="M324" s="326"/>
      <c r="N324" s="352"/>
      <c r="O324" s="352"/>
      <c r="P324" s="352"/>
      <c r="Q324" s="328"/>
      <c r="R324" s="4"/>
      <c r="S324" s="4"/>
      <c r="T324" s="4"/>
      <c r="U324" s="4"/>
      <c r="V324" s="4"/>
      <c r="W324" s="4"/>
      <c r="X324" s="4"/>
      <c r="Y324" s="4"/>
      <c r="Z324" s="4"/>
      <c r="AA324" s="4"/>
      <c r="AB324" s="4"/>
      <c r="AC324" s="4"/>
      <c r="AD324" s="4"/>
      <c r="AE324" s="4"/>
      <c r="AF324" s="4"/>
      <c r="AG324" s="4"/>
      <c r="AH324" s="4"/>
      <c r="AI324" s="4"/>
      <c r="AJ324" s="4"/>
      <c r="AK324" s="4"/>
      <c r="AL324" s="4"/>
    </row>
    <row r="325">
      <c r="A325" s="4"/>
      <c r="B325" s="4"/>
      <c r="C325" s="4"/>
      <c r="D325" s="4"/>
      <c r="E325" s="4"/>
      <c r="F325" s="118"/>
      <c r="G325" s="118"/>
      <c r="H325" s="118"/>
      <c r="I325" s="325"/>
      <c r="J325" s="119"/>
      <c r="K325" s="119"/>
      <c r="L325" s="119"/>
      <c r="M325" s="326"/>
      <c r="N325" s="352"/>
      <c r="O325" s="352"/>
      <c r="P325" s="352"/>
      <c r="Q325" s="328"/>
      <c r="R325" s="4"/>
      <c r="S325" s="4"/>
      <c r="T325" s="4"/>
      <c r="U325" s="4"/>
      <c r="V325" s="4"/>
      <c r="W325" s="4"/>
      <c r="X325" s="4"/>
      <c r="Y325" s="4"/>
      <c r="Z325" s="4"/>
      <c r="AA325" s="4"/>
      <c r="AB325" s="4"/>
      <c r="AC325" s="4"/>
      <c r="AD325" s="4"/>
      <c r="AE325" s="4"/>
      <c r="AF325" s="4"/>
      <c r="AG325" s="4"/>
      <c r="AH325" s="4"/>
      <c r="AI325" s="4"/>
      <c r="AJ325" s="4"/>
      <c r="AK325" s="4"/>
      <c r="AL325" s="4"/>
    </row>
    <row r="326">
      <c r="A326" s="4"/>
      <c r="B326" s="4"/>
      <c r="C326" s="4"/>
      <c r="D326" s="4"/>
      <c r="E326" s="4"/>
      <c r="F326" s="118"/>
      <c r="G326" s="118"/>
      <c r="H326" s="118"/>
      <c r="I326" s="325"/>
      <c r="J326" s="119"/>
      <c r="K326" s="119"/>
      <c r="L326" s="119"/>
      <c r="M326" s="326"/>
      <c r="N326" s="352"/>
      <c r="O326" s="352"/>
      <c r="P326" s="352"/>
      <c r="Q326" s="328"/>
      <c r="R326" s="4"/>
      <c r="S326" s="4"/>
      <c r="T326" s="4"/>
      <c r="U326" s="4"/>
      <c r="V326" s="4"/>
      <c r="W326" s="4"/>
      <c r="X326" s="4"/>
      <c r="Y326" s="4"/>
      <c r="Z326" s="4"/>
      <c r="AA326" s="4"/>
      <c r="AB326" s="4"/>
      <c r="AC326" s="4"/>
      <c r="AD326" s="4"/>
      <c r="AE326" s="4"/>
      <c r="AF326" s="4"/>
      <c r="AG326" s="4"/>
      <c r="AH326" s="4"/>
      <c r="AI326" s="4"/>
      <c r="AJ326" s="4"/>
      <c r="AK326" s="4"/>
      <c r="AL326" s="4"/>
    </row>
    <row r="327">
      <c r="A327" s="4"/>
      <c r="B327" s="4"/>
      <c r="C327" s="4"/>
      <c r="D327" s="4"/>
      <c r="E327" s="4"/>
      <c r="F327" s="118"/>
      <c r="G327" s="118"/>
      <c r="H327" s="118"/>
      <c r="I327" s="325"/>
      <c r="J327" s="119"/>
      <c r="K327" s="119"/>
      <c r="L327" s="119"/>
      <c r="M327" s="326"/>
      <c r="N327" s="352"/>
      <c r="O327" s="352"/>
      <c r="P327" s="352"/>
      <c r="Q327" s="328"/>
      <c r="R327" s="4"/>
      <c r="S327" s="4"/>
      <c r="T327" s="4"/>
      <c r="U327" s="4"/>
      <c r="V327" s="4"/>
      <c r="W327" s="4"/>
      <c r="X327" s="4"/>
      <c r="Y327" s="4"/>
      <c r="Z327" s="4"/>
      <c r="AA327" s="4"/>
      <c r="AB327" s="4"/>
      <c r="AC327" s="4"/>
      <c r="AD327" s="4"/>
      <c r="AE327" s="4"/>
      <c r="AF327" s="4"/>
      <c r="AG327" s="4"/>
      <c r="AH327" s="4"/>
      <c r="AI327" s="4"/>
      <c r="AJ327" s="4"/>
      <c r="AK327" s="4"/>
      <c r="AL327" s="4"/>
    </row>
    <row r="328">
      <c r="A328" s="4"/>
      <c r="B328" s="4"/>
      <c r="C328" s="4"/>
      <c r="D328" s="4"/>
      <c r="E328" s="4"/>
      <c r="F328" s="118"/>
      <c r="G328" s="118"/>
      <c r="H328" s="118"/>
      <c r="I328" s="325"/>
      <c r="J328" s="119"/>
      <c r="K328" s="119"/>
      <c r="L328" s="119"/>
      <c r="M328" s="326"/>
      <c r="N328" s="352"/>
      <c r="O328" s="352"/>
      <c r="P328" s="352"/>
      <c r="Q328" s="328"/>
      <c r="R328" s="4"/>
      <c r="S328" s="4"/>
      <c r="T328" s="4"/>
      <c r="U328" s="4"/>
      <c r="V328" s="4"/>
      <c r="W328" s="4"/>
      <c r="X328" s="4"/>
      <c r="Y328" s="4"/>
      <c r="Z328" s="4"/>
      <c r="AA328" s="4"/>
      <c r="AB328" s="4"/>
      <c r="AC328" s="4"/>
      <c r="AD328" s="4"/>
      <c r="AE328" s="4"/>
      <c r="AF328" s="4"/>
      <c r="AG328" s="4"/>
      <c r="AH328" s="4"/>
      <c r="AI328" s="4"/>
      <c r="AJ328" s="4"/>
      <c r="AK328" s="4"/>
      <c r="AL328" s="4"/>
    </row>
    <row r="329">
      <c r="A329" s="4"/>
      <c r="B329" s="4"/>
      <c r="C329" s="4"/>
      <c r="D329" s="4"/>
      <c r="E329" s="4"/>
      <c r="F329" s="118"/>
      <c r="G329" s="118"/>
      <c r="H329" s="118"/>
      <c r="I329" s="325"/>
      <c r="J329" s="119"/>
      <c r="K329" s="119"/>
      <c r="L329" s="119"/>
      <c r="M329" s="326"/>
      <c r="N329" s="352"/>
      <c r="O329" s="352"/>
      <c r="P329" s="352"/>
      <c r="Q329" s="328"/>
      <c r="R329" s="4"/>
      <c r="S329" s="4"/>
      <c r="T329" s="4"/>
      <c r="U329" s="4"/>
      <c r="V329" s="4"/>
      <c r="W329" s="4"/>
      <c r="X329" s="4"/>
      <c r="Y329" s="4"/>
      <c r="Z329" s="4"/>
      <c r="AA329" s="4"/>
      <c r="AB329" s="4"/>
      <c r="AC329" s="4"/>
      <c r="AD329" s="4"/>
      <c r="AE329" s="4"/>
      <c r="AF329" s="4"/>
      <c r="AG329" s="4"/>
      <c r="AH329" s="4"/>
      <c r="AI329" s="4"/>
      <c r="AJ329" s="4"/>
      <c r="AK329" s="4"/>
      <c r="AL329" s="4"/>
    </row>
    <row r="330">
      <c r="A330" s="4"/>
      <c r="B330" s="4"/>
      <c r="C330" s="4"/>
      <c r="D330" s="4"/>
      <c r="E330" s="4"/>
      <c r="F330" s="118"/>
      <c r="G330" s="118"/>
      <c r="H330" s="118"/>
      <c r="I330" s="325"/>
      <c r="J330" s="119"/>
      <c r="K330" s="119"/>
      <c r="L330" s="119"/>
      <c r="M330" s="326"/>
      <c r="N330" s="352"/>
      <c r="O330" s="352"/>
      <c r="P330" s="352"/>
      <c r="Q330" s="328"/>
      <c r="R330" s="4"/>
      <c r="S330" s="4"/>
      <c r="T330" s="4"/>
      <c r="U330" s="4"/>
      <c r="V330" s="4"/>
      <c r="W330" s="4"/>
      <c r="X330" s="4"/>
      <c r="Y330" s="4"/>
      <c r="Z330" s="4"/>
      <c r="AA330" s="4"/>
      <c r="AB330" s="4"/>
      <c r="AC330" s="4"/>
      <c r="AD330" s="4"/>
      <c r="AE330" s="4"/>
      <c r="AF330" s="4"/>
      <c r="AG330" s="4"/>
      <c r="AH330" s="4"/>
      <c r="AI330" s="4"/>
      <c r="AJ330" s="4"/>
      <c r="AK330" s="4"/>
      <c r="AL330" s="4"/>
    </row>
    <row r="331">
      <c r="A331" s="4"/>
      <c r="B331" s="4"/>
      <c r="C331" s="4"/>
      <c r="D331" s="4"/>
      <c r="E331" s="4"/>
      <c r="F331" s="118"/>
      <c r="G331" s="118"/>
      <c r="H331" s="118"/>
      <c r="I331" s="325"/>
      <c r="J331" s="119"/>
      <c r="K331" s="119"/>
      <c r="L331" s="119"/>
      <c r="M331" s="326"/>
      <c r="N331" s="352"/>
      <c r="O331" s="352"/>
      <c r="P331" s="352"/>
      <c r="Q331" s="328"/>
      <c r="R331" s="4"/>
      <c r="S331" s="4"/>
      <c r="T331" s="4"/>
      <c r="U331" s="4"/>
      <c r="V331" s="4"/>
      <c r="W331" s="4"/>
      <c r="X331" s="4"/>
      <c r="Y331" s="4"/>
      <c r="Z331" s="4"/>
      <c r="AA331" s="4"/>
      <c r="AB331" s="4"/>
      <c r="AC331" s="4"/>
      <c r="AD331" s="4"/>
      <c r="AE331" s="4"/>
      <c r="AF331" s="4"/>
      <c r="AG331" s="4"/>
      <c r="AH331" s="4"/>
      <c r="AI331" s="4"/>
      <c r="AJ331" s="4"/>
      <c r="AK331" s="4"/>
      <c r="AL331" s="4"/>
    </row>
    <row r="332">
      <c r="A332" s="4"/>
      <c r="B332" s="4"/>
      <c r="C332" s="4"/>
      <c r="D332" s="4"/>
      <c r="E332" s="4"/>
      <c r="F332" s="118"/>
      <c r="G332" s="118"/>
      <c r="H332" s="118"/>
      <c r="I332" s="325"/>
      <c r="J332" s="119"/>
      <c r="K332" s="119"/>
      <c r="L332" s="119"/>
      <c r="M332" s="326"/>
      <c r="N332" s="352"/>
      <c r="O332" s="352"/>
      <c r="P332" s="352"/>
      <c r="Q332" s="328"/>
      <c r="R332" s="4"/>
      <c r="S332" s="4"/>
      <c r="T332" s="4"/>
      <c r="U332" s="4"/>
      <c r="V332" s="4"/>
      <c r="W332" s="4"/>
      <c r="X332" s="4"/>
      <c r="Y332" s="4"/>
      <c r="Z332" s="4"/>
      <c r="AA332" s="4"/>
      <c r="AB332" s="4"/>
      <c r="AC332" s="4"/>
      <c r="AD332" s="4"/>
      <c r="AE332" s="4"/>
      <c r="AF332" s="4"/>
      <c r="AG332" s="4"/>
      <c r="AH332" s="4"/>
      <c r="AI332" s="4"/>
      <c r="AJ332" s="4"/>
      <c r="AK332" s="4"/>
      <c r="AL332" s="4"/>
    </row>
    <row r="333">
      <c r="A333" s="4"/>
      <c r="B333" s="4"/>
      <c r="C333" s="4"/>
      <c r="D333" s="4"/>
      <c r="E333" s="4"/>
      <c r="F333" s="118"/>
      <c r="G333" s="118"/>
      <c r="H333" s="118"/>
      <c r="I333" s="325"/>
      <c r="J333" s="119"/>
      <c r="K333" s="119"/>
      <c r="L333" s="119"/>
      <c r="M333" s="326"/>
      <c r="N333" s="352"/>
      <c r="O333" s="352"/>
      <c r="P333" s="352"/>
      <c r="Q333" s="328"/>
      <c r="R333" s="4"/>
      <c r="S333" s="4"/>
      <c r="T333" s="4"/>
      <c r="U333" s="4"/>
      <c r="V333" s="4"/>
      <c r="W333" s="4"/>
      <c r="X333" s="4"/>
      <c r="Y333" s="4"/>
      <c r="Z333" s="4"/>
      <c r="AA333" s="4"/>
      <c r="AB333" s="4"/>
      <c r="AC333" s="4"/>
      <c r="AD333" s="4"/>
      <c r="AE333" s="4"/>
      <c r="AF333" s="4"/>
      <c r="AG333" s="4"/>
      <c r="AH333" s="4"/>
      <c r="AI333" s="4"/>
      <c r="AJ333" s="4"/>
      <c r="AK333" s="4"/>
      <c r="AL333" s="4"/>
    </row>
    <row r="334">
      <c r="A334" s="4"/>
      <c r="B334" s="4"/>
      <c r="C334" s="4"/>
      <c r="D334" s="4"/>
      <c r="E334" s="4"/>
      <c r="F334" s="118"/>
      <c r="G334" s="118"/>
      <c r="H334" s="118"/>
      <c r="I334" s="325"/>
      <c r="J334" s="119"/>
      <c r="K334" s="119"/>
      <c r="L334" s="119"/>
      <c r="M334" s="326"/>
      <c r="N334" s="352"/>
      <c r="O334" s="352"/>
      <c r="P334" s="352"/>
      <c r="Q334" s="328"/>
      <c r="R334" s="4"/>
      <c r="S334" s="4"/>
      <c r="T334" s="4"/>
      <c r="U334" s="4"/>
      <c r="V334" s="4"/>
      <c r="W334" s="4"/>
      <c r="X334" s="4"/>
      <c r="Y334" s="4"/>
      <c r="Z334" s="4"/>
      <c r="AA334" s="4"/>
      <c r="AB334" s="4"/>
      <c r="AC334" s="4"/>
      <c r="AD334" s="4"/>
      <c r="AE334" s="4"/>
      <c r="AF334" s="4"/>
      <c r="AG334" s="4"/>
      <c r="AH334" s="4"/>
      <c r="AI334" s="4"/>
      <c r="AJ334" s="4"/>
      <c r="AK334" s="4"/>
      <c r="AL334" s="4"/>
    </row>
    <row r="335">
      <c r="A335" s="4"/>
      <c r="B335" s="4"/>
      <c r="C335" s="4"/>
      <c r="D335" s="4"/>
      <c r="E335" s="4"/>
      <c r="F335" s="118"/>
      <c r="G335" s="118"/>
      <c r="H335" s="118"/>
      <c r="I335" s="325"/>
      <c r="J335" s="119"/>
      <c r="K335" s="119"/>
      <c r="L335" s="119"/>
      <c r="M335" s="326"/>
      <c r="N335" s="352"/>
      <c r="O335" s="352"/>
      <c r="P335" s="352"/>
      <c r="Q335" s="328"/>
      <c r="R335" s="4"/>
      <c r="S335" s="4"/>
      <c r="T335" s="4"/>
      <c r="U335" s="4"/>
      <c r="V335" s="4"/>
      <c r="W335" s="4"/>
      <c r="X335" s="4"/>
      <c r="Y335" s="4"/>
      <c r="Z335" s="4"/>
      <c r="AA335" s="4"/>
      <c r="AB335" s="4"/>
      <c r="AC335" s="4"/>
      <c r="AD335" s="4"/>
      <c r="AE335" s="4"/>
      <c r="AF335" s="4"/>
      <c r="AG335" s="4"/>
      <c r="AH335" s="4"/>
      <c r="AI335" s="4"/>
      <c r="AJ335" s="4"/>
      <c r="AK335" s="4"/>
      <c r="AL335" s="4"/>
    </row>
    <row r="336">
      <c r="A336" s="4"/>
      <c r="B336" s="4"/>
      <c r="C336" s="4"/>
      <c r="D336" s="4"/>
      <c r="E336" s="4"/>
      <c r="F336" s="118"/>
      <c r="G336" s="118"/>
      <c r="H336" s="118"/>
      <c r="I336" s="325"/>
      <c r="J336" s="119"/>
      <c r="K336" s="119"/>
      <c r="L336" s="119"/>
      <c r="M336" s="326"/>
      <c r="N336" s="352"/>
      <c r="O336" s="352"/>
      <c r="P336" s="352"/>
      <c r="Q336" s="328"/>
      <c r="R336" s="4"/>
      <c r="S336" s="4"/>
      <c r="T336" s="4"/>
      <c r="U336" s="4"/>
      <c r="V336" s="4"/>
      <c r="W336" s="4"/>
      <c r="X336" s="4"/>
      <c r="Y336" s="4"/>
      <c r="Z336" s="4"/>
      <c r="AA336" s="4"/>
      <c r="AB336" s="4"/>
      <c r="AC336" s="4"/>
      <c r="AD336" s="4"/>
      <c r="AE336" s="4"/>
      <c r="AF336" s="4"/>
      <c r="AG336" s="4"/>
      <c r="AH336" s="4"/>
      <c r="AI336" s="4"/>
      <c r="AJ336" s="4"/>
      <c r="AK336" s="4"/>
      <c r="AL336" s="4"/>
    </row>
    <row r="337">
      <c r="A337" s="4"/>
      <c r="B337" s="4"/>
      <c r="C337" s="4"/>
      <c r="D337" s="4"/>
      <c r="E337" s="4"/>
      <c r="F337" s="118"/>
      <c r="G337" s="118"/>
      <c r="H337" s="118"/>
      <c r="I337" s="325"/>
      <c r="J337" s="119"/>
      <c r="K337" s="119"/>
      <c r="L337" s="119"/>
      <c r="M337" s="326"/>
      <c r="N337" s="352"/>
      <c r="O337" s="352"/>
      <c r="P337" s="352"/>
      <c r="Q337" s="328"/>
      <c r="R337" s="4"/>
      <c r="S337" s="4"/>
      <c r="T337" s="4"/>
      <c r="U337" s="4"/>
      <c r="V337" s="4"/>
      <c r="W337" s="4"/>
      <c r="X337" s="4"/>
      <c r="Y337" s="4"/>
      <c r="Z337" s="4"/>
      <c r="AA337" s="4"/>
      <c r="AB337" s="4"/>
      <c r="AC337" s="4"/>
      <c r="AD337" s="4"/>
      <c r="AE337" s="4"/>
      <c r="AF337" s="4"/>
      <c r="AG337" s="4"/>
      <c r="AH337" s="4"/>
      <c r="AI337" s="4"/>
      <c r="AJ337" s="4"/>
      <c r="AK337" s="4"/>
      <c r="AL337" s="4"/>
    </row>
    <row r="338">
      <c r="A338" s="4"/>
      <c r="B338" s="4"/>
      <c r="C338" s="4"/>
      <c r="D338" s="4"/>
      <c r="E338" s="4"/>
      <c r="F338" s="118"/>
      <c r="G338" s="118"/>
      <c r="H338" s="118"/>
      <c r="I338" s="325"/>
      <c r="J338" s="119"/>
      <c r="K338" s="119"/>
      <c r="L338" s="119"/>
      <c r="M338" s="326"/>
      <c r="N338" s="352"/>
      <c r="O338" s="352"/>
      <c r="P338" s="352"/>
      <c r="Q338" s="328"/>
      <c r="R338" s="4"/>
      <c r="S338" s="4"/>
      <c r="T338" s="4"/>
      <c r="U338" s="4"/>
      <c r="V338" s="4"/>
      <c r="W338" s="4"/>
      <c r="X338" s="4"/>
      <c r="Y338" s="4"/>
      <c r="Z338" s="4"/>
      <c r="AA338" s="4"/>
      <c r="AB338" s="4"/>
      <c r="AC338" s="4"/>
      <c r="AD338" s="4"/>
      <c r="AE338" s="4"/>
      <c r="AF338" s="4"/>
      <c r="AG338" s="4"/>
      <c r="AH338" s="4"/>
      <c r="AI338" s="4"/>
      <c r="AJ338" s="4"/>
      <c r="AK338" s="4"/>
      <c r="AL338" s="4"/>
    </row>
    <row r="339">
      <c r="A339" s="4"/>
      <c r="B339" s="4"/>
      <c r="C339" s="4"/>
      <c r="D339" s="4"/>
      <c r="E339" s="4"/>
      <c r="F339" s="118"/>
      <c r="G339" s="118"/>
      <c r="H339" s="118"/>
      <c r="I339" s="325"/>
      <c r="J339" s="119"/>
      <c r="K339" s="119"/>
      <c r="L339" s="119"/>
      <c r="M339" s="326"/>
      <c r="N339" s="352"/>
      <c r="O339" s="352"/>
      <c r="P339" s="352"/>
      <c r="Q339" s="328"/>
      <c r="R339" s="4"/>
      <c r="S339" s="4"/>
      <c r="T339" s="4"/>
      <c r="U339" s="4"/>
      <c r="V339" s="4"/>
      <c r="W339" s="4"/>
      <c r="X339" s="4"/>
      <c r="Y339" s="4"/>
      <c r="Z339" s="4"/>
      <c r="AA339" s="4"/>
      <c r="AB339" s="4"/>
      <c r="AC339" s="4"/>
      <c r="AD339" s="4"/>
      <c r="AE339" s="4"/>
      <c r="AF339" s="4"/>
      <c r="AG339" s="4"/>
      <c r="AH339" s="4"/>
      <c r="AI339" s="4"/>
      <c r="AJ339" s="4"/>
      <c r="AK339" s="4"/>
      <c r="AL339" s="4"/>
    </row>
    <row r="340">
      <c r="A340" s="4"/>
      <c r="B340" s="4"/>
      <c r="C340" s="4"/>
      <c r="D340" s="4"/>
      <c r="E340" s="4"/>
      <c r="F340" s="118"/>
      <c r="G340" s="118"/>
      <c r="H340" s="118"/>
      <c r="I340" s="325"/>
      <c r="J340" s="119"/>
      <c r="K340" s="119"/>
      <c r="L340" s="119"/>
      <c r="M340" s="326"/>
      <c r="N340" s="352"/>
      <c r="O340" s="352"/>
      <c r="P340" s="352"/>
      <c r="Q340" s="328"/>
      <c r="R340" s="4"/>
      <c r="S340" s="4"/>
      <c r="T340" s="4"/>
      <c r="U340" s="4"/>
      <c r="V340" s="4"/>
      <c r="W340" s="4"/>
      <c r="X340" s="4"/>
      <c r="Y340" s="4"/>
      <c r="Z340" s="4"/>
      <c r="AA340" s="4"/>
      <c r="AB340" s="4"/>
      <c r="AC340" s="4"/>
      <c r="AD340" s="4"/>
      <c r="AE340" s="4"/>
      <c r="AF340" s="4"/>
      <c r="AG340" s="4"/>
      <c r="AH340" s="4"/>
      <c r="AI340" s="4"/>
      <c r="AJ340" s="4"/>
      <c r="AK340" s="4"/>
      <c r="AL340" s="4"/>
    </row>
    <row r="341">
      <c r="A341" s="4"/>
      <c r="B341" s="4"/>
      <c r="C341" s="4"/>
      <c r="D341" s="4"/>
      <c r="E341" s="4"/>
      <c r="F341" s="118"/>
      <c r="G341" s="118"/>
      <c r="H341" s="118"/>
      <c r="I341" s="325"/>
      <c r="J341" s="119"/>
      <c r="K341" s="119"/>
      <c r="L341" s="119"/>
      <c r="M341" s="326"/>
      <c r="N341" s="352"/>
      <c r="O341" s="352"/>
      <c r="P341" s="352"/>
      <c r="Q341" s="328"/>
      <c r="R341" s="4"/>
      <c r="S341" s="4"/>
      <c r="T341" s="4"/>
      <c r="U341" s="4"/>
      <c r="V341" s="4"/>
      <c r="W341" s="4"/>
      <c r="X341" s="4"/>
      <c r="Y341" s="4"/>
      <c r="Z341" s="4"/>
      <c r="AA341" s="4"/>
      <c r="AB341" s="4"/>
      <c r="AC341" s="4"/>
      <c r="AD341" s="4"/>
      <c r="AE341" s="4"/>
      <c r="AF341" s="4"/>
      <c r="AG341" s="4"/>
      <c r="AH341" s="4"/>
      <c r="AI341" s="4"/>
      <c r="AJ341" s="4"/>
      <c r="AK341" s="4"/>
      <c r="AL341" s="4"/>
    </row>
    <row r="342">
      <c r="A342" s="4"/>
      <c r="B342" s="4"/>
      <c r="C342" s="4"/>
      <c r="D342" s="4"/>
      <c r="E342" s="4"/>
      <c r="F342" s="118"/>
      <c r="G342" s="118"/>
      <c r="H342" s="118"/>
      <c r="I342" s="325"/>
      <c r="J342" s="119"/>
      <c r="K342" s="119"/>
      <c r="L342" s="119"/>
      <c r="M342" s="326"/>
      <c r="N342" s="352"/>
      <c r="O342" s="352"/>
      <c r="P342" s="352"/>
      <c r="Q342" s="328"/>
      <c r="R342" s="4"/>
      <c r="S342" s="4"/>
      <c r="T342" s="4"/>
      <c r="U342" s="4"/>
      <c r="V342" s="4"/>
      <c r="W342" s="4"/>
      <c r="X342" s="4"/>
      <c r="Y342" s="4"/>
      <c r="Z342" s="4"/>
      <c r="AA342" s="4"/>
      <c r="AB342" s="4"/>
      <c r="AC342" s="4"/>
      <c r="AD342" s="4"/>
      <c r="AE342" s="4"/>
      <c r="AF342" s="4"/>
      <c r="AG342" s="4"/>
      <c r="AH342" s="4"/>
      <c r="AI342" s="4"/>
      <c r="AJ342" s="4"/>
      <c r="AK342" s="4"/>
      <c r="AL342" s="4"/>
    </row>
    <row r="343">
      <c r="A343" s="4"/>
      <c r="B343" s="4"/>
      <c r="C343" s="4"/>
      <c r="D343" s="4"/>
      <c r="E343" s="4"/>
      <c r="F343" s="118"/>
      <c r="G343" s="118"/>
      <c r="H343" s="118"/>
      <c r="I343" s="325"/>
      <c r="J343" s="119"/>
      <c r="K343" s="119"/>
      <c r="L343" s="119"/>
      <c r="M343" s="326"/>
      <c r="N343" s="352"/>
      <c r="O343" s="352"/>
      <c r="P343" s="352"/>
      <c r="Q343" s="328"/>
      <c r="R343" s="4"/>
      <c r="S343" s="4"/>
      <c r="T343" s="4"/>
      <c r="U343" s="4"/>
      <c r="V343" s="4"/>
      <c r="W343" s="4"/>
      <c r="X343" s="4"/>
      <c r="Y343" s="4"/>
      <c r="Z343" s="4"/>
      <c r="AA343" s="4"/>
      <c r="AB343" s="4"/>
      <c r="AC343" s="4"/>
      <c r="AD343" s="4"/>
      <c r="AE343" s="4"/>
      <c r="AF343" s="4"/>
      <c r="AG343" s="4"/>
      <c r="AH343" s="4"/>
      <c r="AI343" s="4"/>
      <c r="AJ343" s="4"/>
      <c r="AK343" s="4"/>
      <c r="AL343" s="4"/>
    </row>
    <row r="344">
      <c r="A344" s="4"/>
      <c r="B344" s="4"/>
      <c r="C344" s="4"/>
      <c r="D344" s="4"/>
      <c r="E344" s="4"/>
      <c r="F344" s="118"/>
      <c r="G344" s="118"/>
      <c r="H344" s="118"/>
      <c r="I344" s="325"/>
      <c r="J344" s="119"/>
      <c r="K344" s="119"/>
      <c r="L344" s="119"/>
      <c r="M344" s="326"/>
      <c r="N344" s="352"/>
      <c r="O344" s="352"/>
      <c r="P344" s="352"/>
      <c r="Q344" s="328"/>
      <c r="R344" s="4"/>
      <c r="S344" s="4"/>
      <c r="T344" s="4"/>
      <c r="U344" s="4"/>
      <c r="V344" s="4"/>
      <c r="W344" s="4"/>
      <c r="X344" s="4"/>
      <c r="Y344" s="4"/>
      <c r="Z344" s="4"/>
      <c r="AA344" s="4"/>
      <c r="AB344" s="4"/>
      <c r="AC344" s="4"/>
      <c r="AD344" s="4"/>
      <c r="AE344" s="4"/>
      <c r="AF344" s="4"/>
      <c r="AG344" s="4"/>
      <c r="AH344" s="4"/>
      <c r="AI344" s="4"/>
      <c r="AJ344" s="4"/>
      <c r="AK344" s="4"/>
      <c r="AL344" s="4"/>
    </row>
    <row r="345">
      <c r="A345" s="4"/>
      <c r="B345" s="4"/>
      <c r="C345" s="4"/>
      <c r="D345" s="4"/>
      <c r="E345" s="4"/>
      <c r="F345" s="118"/>
      <c r="G345" s="118"/>
      <c r="H345" s="118"/>
      <c r="I345" s="325"/>
      <c r="J345" s="119"/>
      <c r="K345" s="119"/>
      <c r="L345" s="119"/>
      <c r="M345" s="326"/>
      <c r="N345" s="352"/>
      <c r="O345" s="352"/>
      <c r="P345" s="352"/>
      <c r="Q345" s="328"/>
      <c r="R345" s="4"/>
      <c r="S345" s="4"/>
      <c r="T345" s="4"/>
      <c r="U345" s="4"/>
      <c r="V345" s="4"/>
      <c r="W345" s="4"/>
      <c r="X345" s="4"/>
      <c r="Y345" s="4"/>
      <c r="Z345" s="4"/>
      <c r="AA345" s="4"/>
      <c r="AB345" s="4"/>
      <c r="AC345" s="4"/>
      <c r="AD345" s="4"/>
      <c r="AE345" s="4"/>
      <c r="AF345" s="4"/>
      <c r="AG345" s="4"/>
      <c r="AH345" s="4"/>
      <c r="AI345" s="4"/>
      <c r="AJ345" s="4"/>
      <c r="AK345" s="4"/>
      <c r="AL345" s="4"/>
    </row>
    <row r="346">
      <c r="A346" s="4"/>
      <c r="B346" s="4"/>
      <c r="C346" s="4"/>
      <c r="D346" s="4"/>
      <c r="E346" s="4"/>
      <c r="F346" s="118"/>
      <c r="G346" s="118"/>
      <c r="H346" s="118"/>
      <c r="I346" s="325"/>
      <c r="J346" s="119"/>
      <c r="K346" s="119"/>
      <c r="L346" s="119"/>
      <c r="M346" s="326"/>
      <c r="N346" s="352"/>
      <c r="O346" s="352"/>
      <c r="P346" s="352"/>
      <c r="Q346" s="328"/>
      <c r="R346" s="4"/>
      <c r="S346" s="4"/>
      <c r="T346" s="4"/>
      <c r="U346" s="4"/>
      <c r="V346" s="4"/>
      <c r="W346" s="4"/>
      <c r="X346" s="4"/>
      <c r="Y346" s="4"/>
      <c r="Z346" s="4"/>
      <c r="AA346" s="4"/>
      <c r="AB346" s="4"/>
      <c r="AC346" s="4"/>
      <c r="AD346" s="4"/>
      <c r="AE346" s="4"/>
      <c r="AF346" s="4"/>
      <c r="AG346" s="4"/>
      <c r="AH346" s="4"/>
      <c r="AI346" s="4"/>
      <c r="AJ346" s="4"/>
      <c r="AK346" s="4"/>
      <c r="AL346" s="4"/>
    </row>
    <row r="347">
      <c r="A347" s="4"/>
      <c r="B347" s="4"/>
      <c r="C347" s="4"/>
      <c r="D347" s="4"/>
      <c r="E347" s="4"/>
      <c r="F347" s="118"/>
      <c r="G347" s="118"/>
      <c r="H347" s="118"/>
      <c r="I347" s="325"/>
      <c r="J347" s="119"/>
      <c r="K347" s="119"/>
      <c r="L347" s="119"/>
      <c r="M347" s="326"/>
      <c r="N347" s="352"/>
      <c r="O347" s="352"/>
      <c r="P347" s="352"/>
      <c r="Q347" s="328"/>
      <c r="R347" s="4"/>
      <c r="S347" s="4"/>
      <c r="T347" s="4"/>
      <c r="U347" s="4"/>
      <c r="V347" s="4"/>
      <c r="W347" s="4"/>
      <c r="X347" s="4"/>
      <c r="Y347" s="4"/>
      <c r="Z347" s="4"/>
      <c r="AA347" s="4"/>
      <c r="AB347" s="4"/>
      <c r="AC347" s="4"/>
      <c r="AD347" s="4"/>
      <c r="AE347" s="4"/>
      <c r="AF347" s="4"/>
      <c r="AG347" s="4"/>
      <c r="AH347" s="4"/>
      <c r="AI347" s="4"/>
      <c r="AJ347" s="4"/>
      <c r="AK347" s="4"/>
      <c r="AL347" s="4"/>
    </row>
    <row r="348">
      <c r="A348" s="4"/>
      <c r="B348" s="4"/>
      <c r="C348" s="4"/>
      <c r="D348" s="4"/>
      <c r="E348" s="4"/>
      <c r="F348" s="118"/>
      <c r="G348" s="118"/>
      <c r="H348" s="118"/>
      <c r="I348" s="325"/>
      <c r="J348" s="119"/>
      <c r="K348" s="119"/>
      <c r="L348" s="119"/>
      <c r="M348" s="326"/>
      <c r="N348" s="352"/>
      <c r="O348" s="352"/>
      <c r="P348" s="352"/>
      <c r="Q348" s="328"/>
      <c r="R348" s="4"/>
      <c r="S348" s="4"/>
      <c r="T348" s="4"/>
      <c r="U348" s="4"/>
      <c r="V348" s="4"/>
      <c r="W348" s="4"/>
      <c r="X348" s="4"/>
      <c r="Y348" s="4"/>
      <c r="Z348" s="4"/>
      <c r="AA348" s="4"/>
      <c r="AB348" s="4"/>
      <c r="AC348" s="4"/>
      <c r="AD348" s="4"/>
      <c r="AE348" s="4"/>
      <c r="AF348" s="4"/>
      <c r="AG348" s="4"/>
      <c r="AH348" s="4"/>
      <c r="AI348" s="4"/>
      <c r="AJ348" s="4"/>
      <c r="AK348" s="4"/>
      <c r="AL348" s="4"/>
    </row>
    <row r="349">
      <c r="A349" s="4"/>
      <c r="B349" s="4"/>
      <c r="C349" s="4"/>
      <c r="D349" s="4"/>
      <c r="E349" s="4"/>
      <c r="F349" s="118"/>
      <c r="G349" s="118"/>
      <c r="H349" s="118"/>
      <c r="I349" s="325"/>
      <c r="J349" s="119"/>
      <c r="K349" s="119"/>
      <c r="L349" s="119"/>
      <c r="M349" s="326"/>
      <c r="N349" s="352"/>
      <c r="O349" s="352"/>
      <c r="P349" s="352"/>
      <c r="Q349" s="328"/>
      <c r="R349" s="4"/>
      <c r="S349" s="4"/>
      <c r="T349" s="4"/>
      <c r="U349" s="4"/>
      <c r="V349" s="4"/>
      <c r="W349" s="4"/>
      <c r="X349" s="4"/>
      <c r="Y349" s="4"/>
      <c r="Z349" s="4"/>
      <c r="AA349" s="4"/>
      <c r="AB349" s="4"/>
      <c r="AC349" s="4"/>
      <c r="AD349" s="4"/>
      <c r="AE349" s="4"/>
      <c r="AF349" s="4"/>
      <c r="AG349" s="4"/>
      <c r="AH349" s="4"/>
      <c r="AI349" s="4"/>
      <c r="AJ349" s="4"/>
      <c r="AK349" s="4"/>
      <c r="AL349" s="4"/>
    </row>
    <row r="350">
      <c r="A350" s="4"/>
      <c r="B350" s="4"/>
      <c r="C350" s="4"/>
      <c r="D350" s="4"/>
      <c r="E350" s="4"/>
      <c r="F350" s="118"/>
      <c r="G350" s="118"/>
      <c r="H350" s="118"/>
      <c r="I350" s="325"/>
      <c r="J350" s="119"/>
      <c r="K350" s="119"/>
      <c r="L350" s="119"/>
      <c r="M350" s="326"/>
      <c r="N350" s="352"/>
      <c r="O350" s="352"/>
      <c r="P350" s="352"/>
      <c r="Q350" s="328"/>
      <c r="R350" s="4"/>
      <c r="S350" s="4"/>
      <c r="T350" s="4"/>
      <c r="U350" s="4"/>
      <c r="V350" s="4"/>
      <c r="W350" s="4"/>
      <c r="X350" s="4"/>
      <c r="Y350" s="4"/>
      <c r="Z350" s="4"/>
      <c r="AA350" s="4"/>
      <c r="AB350" s="4"/>
      <c r="AC350" s="4"/>
      <c r="AD350" s="4"/>
      <c r="AE350" s="4"/>
      <c r="AF350" s="4"/>
      <c r="AG350" s="4"/>
      <c r="AH350" s="4"/>
      <c r="AI350" s="4"/>
      <c r="AJ350" s="4"/>
      <c r="AK350" s="4"/>
      <c r="AL350" s="4"/>
    </row>
    <row r="351">
      <c r="A351" s="4"/>
      <c r="B351" s="4"/>
      <c r="C351" s="4"/>
      <c r="D351" s="4"/>
      <c r="E351" s="4"/>
      <c r="F351" s="118"/>
      <c r="G351" s="118"/>
      <c r="H351" s="118"/>
      <c r="I351" s="325"/>
      <c r="J351" s="119"/>
      <c r="K351" s="119"/>
      <c r="L351" s="119"/>
      <c r="M351" s="326"/>
      <c r="N351" s="352"/>
      <c r="O351" s="352"/>
      <c r="P351" s="352"/>
      <c r="Q351" s="328"/>
      <c r="R351" s="4"/>
      <c r="S351" s="4"/>
      <c r="T351" s="4"/>
      <c r="U351" s="4"/>
      <c r="V351" s="4"/>
      <c r="W351" s="4"/>
      <c r="X351" s="4"/>
      <c r="Y351" s="4"/>
      <c r="Z351" s="4"/>
      <c r="AA351" s="4"/>
      <c r="AB351" s="4"/>
      <c r="AC351" s="4"/>
      <c r="AD351" s="4"/>
      <c r="AE351" s="4"/>
      <c r="AF351" s="4"/>
      <c r="AG351" s="4"/>
      <c r="AH351" s="4"/>
      <c r="AI351" s="4"/>
      <c r="AJ351" s="4"/>
      <c r="AK351" s="4"/>
      <c r="AL351" s="4"/>
    </row>
    <row r="352">
      <c r="A352" s="4"/>
      <c r="B352" s="4"/>
      <c r="C352" s="4"/>
      <c r="D352" s="4"/>
      <c r="E352" s="4"/>
      <c r="F352" s="118"/>
      <c r="G352" s="118"/>
      <c r="H352" s="118"/>
      <c r="I352" s="325"/>
      <c r="J352" s="119"/>
      <c r="K352" s="119"/>
      <c r="L352" s="119"/>
      <c r="M352" s="326"/>
      <c r="N352" s="352"/>
      <c r="O352" s="352"/>
      <c r="P352" s="352"/>
      <c r="Q352" s="328"/>
      <c r="R352" s="4"/>
      <c r="S352" s="4"/>
      <c r="T352" s="4"/>
      <c r="U352" s="4"/>
      <c r="V352" s="4"/>
      <c r="W352" s="4"/>
      <c r="X352" s="4"/>
      <c r="Y352" s="4"/>
      <c r="Z352" s="4"/>
      <c r="AA352" s="4"/>
      <c r="AB352" s="4"/>
      <c r="AC352" s="4"/>
      <c r="AD352" s="4"/>
      <c r="AE352" s="4"/>
      <c r="AF352" s="4"/>
      <c r="AG352" s="4"/>
      <c r="AH352" s="4"/>
      <c r="AI352" s="4"/>
      <c r="AJ352" s="4"/>
      <c r="AK352" s="4"/>
      <c r="AL352" s="4"/>
    </row>
    <row r="353">
      <c r="A353" s="4"/>
      <c r="B353" s="4"/>
      <c r="C353" s="4"/>
      <c r="D353" s="4"/>
      <c r="E353" s="4"/>
      <c r="F353" s="118"/>
      <c r="G353" s="118"/>
      <c r="H353" s="118"/>
      <c r="I353" s="325"/>
      <c r="J353" s="119"/>
      <c r="K353" s="119"/>
      <c r="L353" s="119"/>
      <c r="M353" s="326"/>
      <c r="N353" s="352"/>
      <c r="O353" s="352"/>
      <c r="P353" s="352"/>
      <c r="Q353" s="328"/>
      <c r="R353" s="4"/>
      <c r="S353" s="4"/>
      <c r="T353" s="4"/>
      <c r="U353" s="4"/>
      <c r="V353" s="4"/>
      <c r="W353" s="4"/>
      <c r="X353" s="4"/>
      <c r="Y353" s="4"/>
      <c r="Z353" s="4"/>
      <c r="AA353" s="4"/>
      <c r="AB353" s="4"/>
      <c r="AC353" s="4"/>
      <c r="AD353" s="4"/>
      <c r="AE353" s="4"/>
      <c r="AF353" s="4"/>
      <c r="AG353" s="4"/>
      <c r="AH353" s="4"/>
      <c r="AI353" s="4"/>
      <c r="AJ353" s="4"/>
      <c r="AK353" s="4"/>
      <c r="AL353" s="4"/>
    </row>
    <row r="354">
      <c r="A354" s="4"/>
      <c r="B354" s="4"/>
      <c r="C354" s="4"/>
      <c r="D354" s="4"/>
      <c r="E354" s="4"/>
      <c r="F354" s="118"/>
      <c r="G354" s="118"/>
      <c r="H354" s="118"/>
      <c r="I354" s="325"/>
      <c r="J354" s="119"/>
      <c r="K354" s="119"/>
      <c r="L354" s="119"/>
      <c r="M354" s="326"/>
      <c r="N354" s="352"/>
      <c r="O354" s="352"/>
      <c r="P354" s="352"/>
      <c r="Q354" s="328"/>
      <c r="R354" s="4"/>
      <c r="S354" s="4"/>
      <c r="T354" s="4"/>
      <c r="U354" s="4"/>
      <c r="V354" s="4"/>
      <c r="W354" s="4"/>
      <c r="X354" s="4"/>
      <c r="Y354" s="4"/>
      <c r="Z354" s="4"/>
      <c r="AA354" s="4"/>
      <c r="AB354" s="4"/>
      <c r="AC354" s="4"/>
      <c r="AD354" s="4"/>
      <c r="AE354" s="4"/>
      <c r="AF354" s="4"/>
      <c r="AG354" s="4"/>
      <c r="AH354" s="4"/>
      <c r="AI354" s="4"/>
      <c r="AJ354" s="4"/>
      <c r="AK354" s="4"/>
      <c r="AL354" s="4"/>
    </row>
    <row r="355">
      <c r="A355" s="4"/>
      <c r="B355" s="4"/>
      <c r="C355" s="4"/>
      <c r="D355" s="4"/>
      <c r="E355" s="4"/>
      <c r="F355" s="118"/>
      <c r="G355" s="118"/>
      <c r="H355" s="118"/>
      <c r="I355" s="325"/>
      <c r="J355" s="119"/>
      <c r="K355" s="119"/>
      <c r="L355" s="119"/>
      <c r="M355" s="326"/>
      <c r="N355" s="352"/>
      <c r="O355" s="352"/>
      <c r="P355" s="352"/>
      <c r="Q355" s="328"/>
      <c r="R355" s="4"/>
      <c r="S355" s="4"/>
      <c r="T355" s="4"/>
      <c r="U355" s="4"/>
      <c r="V355" s="4"/>
      <c r="W355" s="4"/>
      <c r="X355" s="4"/>
      <c r="Y355" s="4"/>
      <c r="Z355" s="4"/>
      <c r="AA355" s="4"/>
      <c r="AB355" s="4"/>
      <c r="AC355" s="4"/>
      <c r="AD355" s="4"/>
      <c r="AE355" s="4"/>
      <c r="AF355" s="4"/>
      <c r="AG355" s="4"/>
      <c r="AH355" s="4"/>
      <c r="AI355" s="4"/>
      <c r="AJ355" s="4"/>
      <c r="AK355" s="4"/>
      <c r="AL355" s="4"/>
    </row>
    <row r="356">
      <c r="A356" s="4"/>
      <c r="B356" s="4"/>
      <c r="C356" s="4"/>
      <c r="D356" s="4"/>
      <c r="E356" s="4"/>
      <c r="F356" s="118"/>
      <c r="G356" s="118"/>
      <c r="H356" s="118"/>
      <c r="I356" s="325"/>
      <c r="J356" s="119"/>
      <c r="K356" s="119"/>
      <c r="L356" s="119"/>
      <c r="M356" s="326"/>
      <c r="N356" s="352"/>
      <c r="O356" s="352"/>
      <c r="P356" s="352"/>
      <c r="Q356" s="328"/>
      <c r="R356" s="4"/>
      <c r="S356" s="4"/>
      <c r="T356" s="4"/>
      <c r="U356" s="4"/>
      <c r="V356" s="4"/>
      <c r="W356" s="4"/>
      <c r="X356" s="4"/>
      <c r="Y356" s="4"/>
      <c r="Z356" s="4"/>
      <c r="AA356" s="4"/>
      <c r="AB356" s="4"/>
      <c r="AC356" s="4"/>
      <c r="AD356" s="4"/>
      <c r="AE356" s="4"/>
      <c r="AF356" s="4"/>
      <c r="AG356" s="4"/>
      <c r="AH356" s="4"/>
      <c r="AI356" s="4"/>
      <c r="AJ356" s="4"/>
      <c r="AK356" s="4"/>
      <c r="AL356" s="4"/>
    </row>
    <row r="357">
      <c r="A357" s="4"/>
      <c r="B357" s="4"/>
      <c r="C357" s="4"/>
      <c r="D357" s="4"/>
      <c r="E357" s="4"/>
      <c r="F357" s="118"/>
      <c r="G357" s="118"/>
      <c r="H357" s="118"/>
      <c r="I357" s="325"/>
      <c r="J357" s="119"/>
      <c r="K357" s="119"/>
      <c r="L357" s="119"/>
      <c r="M357" s="326"/>
      <c r="N357" s="352"/>
      <c r="O357" s="352"/>
      <c r="P357" s="352"/>
      <c r="Q357" s="328"/>
      <c r="R357" s="4"/>
      <c r="S357" s="4"/>
      <c r="T357" s="4"/>
      <c r="U357" s="4"/>
      <c r="V357" s="4"/>
      <c r="W357" s="4"/>
      <c r="X357" s="4"/>
      <c r="Y357" s="4"/>
      <c r="Z357" s="4"/>
      <c r="AA357" s="4"/>
      <c r="AB357" s="4"/>
      <c r="AC357" s="4"/>
      <c r="AD357" s="4"/>
      <c r="AE357" s="4"/>
      <c r="AF357" s="4"/>
      <c r="AG357" s="4"/>
      <c r="AH357" s="4"/>
      <c r="AI357" s="4"/>
      <c r="AJ357" s="4"/>
      <c r="AK357" s="4"/>
      <c r="AL357" s="4"/>
    </row>
    <row r="358">
      <c r="A358" s="4"/>
      <c r="B358" s="4"/>
      <c r="C358" s="4"/>
      <c r="D358" s="4"/>
      <c r="E358" s="4"/>
      <c r="F358" s="118"/>
      <c r="G358" s="118"/>
      <c r="H358" s="118"/>
      <c r="I358" s="325"/>
      <c r="J358" s="119"/>
      <c r="K358" s="119"/>
      <c r="L358" s="119"/>
      <c r="M358" s="326"/>
      <c r="N358" s="352"/>
      <c r="O358" s="352"/>
      <c r="P358" s="352"/>
      <c r="Q358" s="328"/>
      <c r="R358" s="4"/>
      <c r="S358" s="4"/>
      <c r="T358" s="4"/>
      <c r="U358" s="4"/>
      <c r="V358" s="4"/>
      <c r="W358" s="4"/>
      <c r="X358" s="4"/>
      <c r="Y358" s="4"/>
      <c r="Z358" s="4"/>
      <c r="AA358" s="4"/>
      <c r="AB358" s="4"/>
      <c r="AC358" s="4"/>
      <c r="AD358" s="4"/>
      <c r="AE358" s="4"/>
      <c r="AF358" s="4"/>
      <c r="AG358" s="4"/>
      <c r="AH358" s="4"/>
      <c r="AI358" s="4"/>
      <c r="AJ358" s="4"/>
      <c r="AK358" s="4"/>
      <c r="AL358" s="4"/>
    </row>
    <row r="359">
      <c r="A359" s="4"/>
      <c r="B359" s="4"/>
      <c r="C359" s="4"/>
      <c r="D359" s="4"/>
      <c r="E359" s="4"/>
      <c r="F359" s="118"/>
      <c r="G359" s="118"/>
      <c r="H359" s="118"/>
      <c r="I359" s="325"/>
      <c r="J359" s="119"/>
      <c r="K359" s="119"/>
      <c r="L359" s="119"/>
      <c r="M359" s="326"/>
      <c r="N359" s="352"/>
      <c r="O359" s="352"/>
      <c r="P359" s="352"/>
      <c r="Q359" s="328"/>
      <c r="R359" s="4"/>
      <c r="S359" s="4"/>
      <c r="T359" s="4"/>
      <c r="U359" s="4"/>
      <c r="V359" s="4"/>
      <c r="W359" s="4"/>
      <c r="X359" s="4"/>
      <c r="Y359" s="4"/>
      <c r="Z359" s="4"/>
      <c r="AA359" s="4"/>
      <c r="AB359" s="4"/>
      <c r="AC359" s="4"/>
      <c r="AD359" s="4"/>
      <c r="AE359" s="4"/>
      <c r="AF359" s="4"/>
      <c r="AG359" s="4"/>
      <c r="AH359" s="4"/>
      <c r="AI359" s="4"/>
      <c r="AJ359" s="4"/>
      <c r="AK359" s="4"/>
      <c r="AL359" s="4"/>
    </row>
    <row r="360">
      <c r="A360" s="4"/>
      <c r="B360" s="4"/>
      <c r="C360" s="4"/>
      <c r="D360" s="4"/>
      <c r="E360" s="4"/>
      <c r="F360" s="118"/>
      <c r="G360" s="118"/>
      <c r="H360" s="118"/>
      <c r="I360" s="325"/>
      <c r="J360" s="119"/>
      <c r="K360" s="119"/>
      <c r="L360" s="119"/>
      <c r="M360" s="326"/>
      <c r="N360" s="352"/>
      <c r="O360" s="352"/>
      <c r="P360" s="352"/>
      <c r="Q360" s="328"/>
      <c r="R360" s="4"/>
      <c r="S360" s="4"/>
      <c r="T360" s="4"/>
      <c r="U360" s="4"/>
      <c r="V360" s="4"/>
      <c r="W360" s="4"/>
      <c r="X360" s="4"/>
      <c r="Y360" s="4"/>
      <c r="Z360" s="4"/>
      <c r="AA360" s="4"/>
      <c r="AB360" s="4"/>
      <c r="AC360" s="4"/>
      <c r="AD360" s="4"/>
      <c r="AE360" s="4"/>
      <c r="AF360" s="4"/>
      <c r="AG360" s="4"/>
      <c r="AH360" s="4"/>
      <c r="AI360" s="4"/>
      <c r="AJ360" s="4"/>
      <c r="AK360" s="4"/>
      <c r="AL360" s="4"/>
    </row>
    <row r="361">
      <c r="A361" s="4"/>
      <c r="B361" s="4"/>
      <c r="C361" s="4"/>
      <c r="D361" s="4"/>
      <c r="E361" s="4"/>
      <c r="F361" s="118"/>
      <c r="G361" s="118"/>
      <c r="H361" s="118"/>
      <c r="I361" s="325"/>
      <c r="J361" s="119"/>
      <c r="K361" s="119"/>
      <c r="L361" s="119"/>
      <c r="M361" s="326"/>
      <c r="N361" s="352"/>
      <c r="O361" s="352"/>
      <c r="P361" s="352"/>
      <c r="Q361" s="328"/>
      <c r="R361" s="4"/>
      <c r="S361" s="4"/>
      <c r="T361" s="4"/>
      <c r="U361" s="4"/>
      <c r="V361" s="4"/>
      <c r="W361" s="4"/>
      <c r="X361" s="4"/>
      <c r="Y361" s="4"/>
      <c r="Z361" s="4"/>
      <c r="AA361" s="4"/>
      <c r="AB361" s="4"/>
      <c r="AC361" s="4"/>
      <c r="AD361" s="4"/>
      <c r="AE361" s="4"/>
      <c r="AF361" s="4"/>
      <c r="AG361" s="4"/>
      <c r="AH361" s="4"/>
      <c r="AI361" s="4"/>
      <c r="AJ361" s="4"/>
      <c r="AK361" s="4"/>
      <c r="AL361" s="4"/>
    </row>
    <row r="362">
      <c r="A362" s="4"/>
      <c r="B362" s="4"/>
      <c r="C362" s="4"/>
      <c r="D362" s="4"/>
      <c r="E362" s="4"/>
      <c r="F362" s="118"/>
      <c r="G362" s="118"/>
      <c r="H362" s="118"/>
      <c r="I362" s="325"/>
      <c r="J362" s="119"/>
      <c r="K362" s="119"/>
      <c r="L362" s="119"/>
      <c r="M362" s="326"/>
      <c r="N362" s="352"/>
      <c r="O362" s="352"/>
      <c r="P362" s="352"/>
      <c r="Q362" s="328"/>
      <c r="R362" s="4"/>
      <c r="S362" s="4"/>
      <c r="T362" s="4"/>
      <c r="U362" s="4"/>
      <c r="V362" s="4"/>
      <c r="W362" s="4"/>
      <c r="X362" s="4"/>
      <c r="Y362" s="4"/>
      <c r="Z362" s="4"/>
      <c r="AA362" s="4"/>
      <c r="AB362" s="4"/>
      <c r="AC362" s="4"/>
      <c r="AD362" s="4"/>
      <c r="AE362" s="4"/>
      <c r="AF362" s="4"/>
      <c r="AG362" s="4"/>
      <c r="AH362" s="4"/>
      <c r="AI362" s="4"/>
      <c r="AJ362" s="4"/>
      <c r="AK362" s="4"/>
      <c r="AL362" s="4"/>
    </row>
    <row r="363">
      <c r="A363" s="4"/>
      <c r="B363" s="4"/>
      <c r="C363" s="4"/>
      <c r="D363" s="4"/>
      <c r="E363" s="4"/>
      <c r="F363" s="118"/>
      <c r="G363" s="118"/>
      <c r="H363" s="118"/>
      <c r="I363" s="325"/>
      <c r="J363" s="119"/>
      <c r="K363" s="119"/>
      <c r="L363" s="119"/>
      <c r="M363" s="326"/>
      <c r="N363" s="352"/>
      <c r="O363" s="352"/>
      <c r="P363" s="352"/>
      <c r="Q363" s="328"/>
      <c r="R363" s="4"/>
      <c r="S363" s="4"/>
      <c r="T363" s="4"/>
      <c r="U363" s="4"/>
      <c r="V363" s="4"/>
      <c r="W363" s="4"/>
      <c r="X363" s="4"/>
      <c r="Y363" s="4"/>
      <c r="Z363" s="4"/>
      <c r="AA363" s="4"/>
      <c r="AB363" s="4"/>
      <c r="AC363" s="4"/>
      <c r="AD363" s="4"/>
      <c r="AE363" s="4"/>
      <c r="AF363" s="4"/>
      <c r="AG363" s="4"/>
      <c r="AH363" s="4"/>
      <c r="AI363" s="4"/>
      <c r="AJ363" s="4"/>
      <c r="AK363" s="4"/>
      <c r="AL363" s="4"/>
    </row>
    <row r="364">
      <c r="A364" s="4"/>
      <c r="B364" s="4"/>
      <c r="C364" s="4"/>
      <c r="D364" s="4"/>
      <c r="E364" s="4"/>
      <c r="F364" s="118"/>
      <c r="G364" s="118"/>
      <c r="H364" s="118"/>
      <c r="I364" s="325"/>
      <c r="J364" s="119"/>
      <c r="K364" s="119"/>
      <c r="L364" s="119"/>
      <c r="M364" s="326"/>
      <c r="N364" s="352"/>
      <c r="O364" s="352"/>
      <c r="P364" s="352"/>
      <c r="Q364" s="328"/>
      <c r="R364" s="4"/>
      <c r="S364" s="4"/>
      <c r="T364" s="4"/>
      <c r="U364" s="4"/>
      <c r="V364" s="4"/>
      <c r="W364" s="4"/>
      <c r="X364" s="4"/>
      <c r="Y364" s="4"/>
      <c r="Z364" s="4"/>
      <c r="AA364" s="4"/>
      <c r="AB364" s="4"/>
      <c r="AC364" s="4"/>
      <c r="AD364" s="4"/>
      <c r="AE364" s="4"/>
      <c r="AF364" s="4"/>
      <c r="AG364" s="4"/>
      <c r="AH364" s="4"/>
      <c r="AI364" s="4"/>
      <c r="AJ364" s="4"/>
      <c r="AK364" s="4"/>
      <c r="AL364" s="4"/>
    </row>
    <row r="365">
      <c r="A365" s="4"/>
      <c r="B365" s="4"/>
      <c r="C365" s="4"/>
      <c r="D365" s="4"/>
      <c r="E365" s="4"/>
      <c r="F365" s="118"/>
      <c r="G365" s="118"/>
      <c r="H365" s="118"/>
      <c r="I365" s="325"/>
      <c r="J365" s="119"/>
      <c r="K365" s="119"/>
      <c r="L365" s="119"/>
      <c r="M365" s="326"/>
      <c r="N365" s="352"/>
      <c r="O365" s="352"/>
      <c r="P365" s="352"/>
      <c r="Q365" s="328"/>
      <c r="R365" s="4"/>
      <c r="S365" s="4"/>
      <c r="T365" s="4"/>
      <c r="U365" s="4"/>
      <c r="V365" s="4"/>
      <c r="W365" s="4"/>
      <c r="X365" s="4"/>
      <c r="Y365" s="4"/>
      <c r="Z365" s="4"/>
      <c r="AA365" s="4"/>
      <c r="AB365" s="4"/>
      <c r="AC365" s="4"/>
      <c r="AD365" s="4"/>
      <c r="AE365" s="4"/>
      <c r="AF365" s="4"/>
      <c r="AG365" s="4"/>
      <c r="AH365" s="4"/>
      <c r="AI365" s="4"/>
      <c r="AJ365" s="4"/>
      <c r="AK365" s="4"/>
      <c r="AL365" s="4"/>
    </row>
    <row r="366">
      <c r="A366" s="4"/>
      <c r="B366" s="4"/>
      <c r="C366" s="4"/>
      <c r="D366" s="4"/>
      <c r="E366" s="4"/>
      <c r="F366" s="118"/>
      <c r="G366" s="118"/>
      <c r="H366" s="118"/>
      <c r="I366" s="325"/>
      <c r="J366" s="119"/>
      <c r="K366" s="119"/>
      <c r="L366" s="119"/>
      <c r="M366" s="326"/>
      <c r="N366" s="352"/>
      <c r="O366" s="352"/>
      <c r="P366" s="352"/>
      <c r="Q366" s="328"/>
      <c r="R366" s="4"/>
      <c r="S366" s="4"/>
      <c r="T366" s="4"/>
      <c r="U366" s="4"/>
      <c r="V366" s="4"/>
      <c r="W366" s="4"/>
      <c r="X366" s="4"/>
      <c r="Y366" s="4"/>
      <c r="Z366" s="4"/>
      <c r="AA366" s="4"/>
      <c r="AB366" s="4"/>
      <c r="AC366" s="4"/>
      <c r="AD366" s="4"/>
      <c r="AE366" s="4"/>
      <c r="AF366" s="4"/>
      <c r="AG366" s="4"/>
      <c r="AH366" s="4"/>
      <c r="AI366" s="4"/>
      <c r="AJ366" s="4"/>
      <c r="AK366" s="4"/>
      <c r="AL366" s="4"/>
    </row>
    <row r="367">
      <c r="A367" s="4"/>
      <c r="B367" s="4"/>
      <c r="C367" s="4"/>
      <c r="D367" s="4"/>
      <c r="E367" s="4"/>
      <c r="F367" s="118"/>
      <c r="G367" s="118"/>
      <c r="H367" s="118"/>
      <c r="I367" s="325"/>
      <c r="J367" s="119"/>
      <c r="K367" s="119"/>
      <c r="L367" s="119"/>
      <c r="M367" s="326"/>
      <c r="N367" s="352"/>
      <c r="O367" s="352"/>
      <c r="P367" s="352"/>
      <c r="Q367" s="328"/>
      <c r="R367" s="4"/>
      <c r="S367" s="4"/>
      <c r="T367" s="4"/>
      <c r="U367" s="4"/>
      <c r="V367" s="4"/>
      <c r="W367" s="4"/>
      <c r="X367" s="4"/>
      <c r="Y367" s="4"/>
      <c r="Z367" s="4"/>
      <c r="AA367" s="4"/>
      <c r="AB367" s="4"/>
      <c r="AC367" s="4"/>
      <c r="AD367" s="4"/>
      <c r="AE367" s="4"/>
      <c r="AF367" s="4"/>
      <c r="AG367" s="4"/>
      <c r="AH367" s="4"/>
      <c r="AI367" s="4"/>
      <c r="AJ367" s="4"/>
      <c r="AK367" s="4"/>
      <c r="AL367" s="4"/>
    </row>
    <row r="368">
      <c r="A368" s="4"/>
      <c r="B368" s="4"/>
      <c r="C368" s="4"/>
      <c r="D368" s="4"/>
      <c r="E368" s="4"/>
      <c r="F368" s="118"/>
      <c r="G368" s="118"/>
      <c r="H368" s="118"/>
      <c r="I368" s="325"/>
      <c r="J368" s="119"/>
      <c r="K368" s="119"/>
      <c r="L368" s="119"/>
      <c r="M368" s="326"/>
      <c r="N368" s="352"/>
      <c r="O368" s="352"/>
      <c r="P368" s="352"/>
      <c r="Q368" s="328"/>
      <c r="R368" s="4"/>
      <c r="S368" s="4"/>
      <c r="T368" s="4"/>
      <c r="U368" s="4"/>
      <c r="V368" s="4"/>
      <c r="W368" s="4"/>
      <c r="X368" s="4"/>
      <c r="Y368" s="4"/>
      <c r="Z368" s="4"/>
      <c r="AA368" s="4"/>
      <c r="AB368" s="4"/>
      <c r="AC368" s="4"/>
      <c r="AD368" s="4"/>
      <c r="AE368" s="4"/>
      <c r="AF368" s="4"/>
      <c r="AG368" s="4"/>
      <c r="AH368" s="4"/>
      <c r="AI368" s="4"/>
      <c r="AJ368" s="4"/>
      <c r="AK368" s="4"/>
      <c r="AL368" s="4"/>
    </row>
    <row r="369">
      <c r="A369" s="4"/>
      <c r="B369" s="4"/>
      <c r="C369" s="4"/>
      <c r="D369" s="4"/>
      <c r="E369" s="4"/>
      <c r="F369" s="118"/>
      <c r="G369" s="118"/>
      <c r="H369" s="118"/>
      <c r="I369" s="325"/>
      <c r="J369" s="119"/>
      <c r="K369" s="119"/>
      <c r="L369" s="119"/>
      <c r="M369" s="326"/>
      <c r="N369" s="352"/>
      <c r="O369" s="352"/>
      <c r="P369" s="352"/>
      <c r="Q369" s="328"/>
      <c r="R369" s="4"/>
      <c r="S369" s="4"/>
      <c r="T369" s="4"/>
      <c r="U369" s="4"/>
      <c r="V369" s="4"/>
      <c r="W369" s="4"/>
      <c r="X369" s="4"/>
      <c r="Y369" s="4"/>
      <c r="Z369" s="4"/>
      <c r="AA369" s="4"/>
      <c r="AB369" s="4"/>
      <c r="AC369" s="4"/>
      <c r="AD369" s="4"/>
      <c r="AE369" s="4"/>
      <c r="AF369" s="4"/>
      <c r="AG369" s="4"/>
      <c r="AH369" s="4"/>
      <c r="AI369" s="4"/>
      <c r="AJ369" s="4"/>
      <c r="AK369" s="4"/>
      <c r="AL369" s="4"/>
    </row>
    <row r="370">
      <c r="A370" s="4"/>
      <c r="B370" s="4"/>
      <c r="C370" s="4"/>
      <c r="D370" s="4"/>
      <c r="E370" s="4"/>
      <c r="F370" s="118"/>
      <c r="G370" s="118"/>
      <c r="H370" s="118"/>
      <c r="I370" s="325"/>
      <c r="J370" s="119"/>
      <c r="K370" s="119"/>
      <c r="L370" s="119"/>
      <c r="M370" s="326"/>
      <c r="N370" s="352"/>
      <c r="O370" s="352"/>
      <c r="P370" s="352"/>
      <c r="Q370" s="328"/>
      <c r="R370" s="4"/>
      <c r="S370" s="4"/>
      <c r="T370" s="4"/>
      <c r="U370" s="4"/>
      <c r="V370" s="4"/>
      <c r="W370" s="4"/>
      <c r="X370" s="4"/>
      <c r="Y370" s="4"/>
      <c r="Z370" s="4"/>
      <c r="AA370" s="4"/>
      <c r="AB370" s="4"/>
      <c r="AC370" s="4"/>
      <c r="AD370" s="4"/>
      <c r="AE370" s="4"/>
      <c r="AF370" s="4"/>
      <c r="AG370" s="4"/>
      <c r="AH370" s="4"/>
      <c r="AI370" s="4"/>
      <c r="AJ370" s="4"/>
      <c r="AK370" s="4"/>
      <c r="AL370" s="4"/>
    </row>
    <row r="371">
      <c r="A371" s="4"/>
      <c r="B371" s="4"/>
      <c r="C371" s="4"/>
      <c r="D371" s="4"/>
      <c r="E371" s="4"/>
      <c r="F371" s="118"/>
      <c r="G371" s="118"/>
      <c r="H371" s="118"/>
      <c r="I371" s="325"/>
      <c r="J371" s="119"/>
      <c r="K371" s="119"/>
      <c r="L371" s="119"/>
      <c r="M371" s="326"/>
      <c r="N371" s="352"/>
      <c r="O371" s="352"/>
      <c r="P371" s="352"/>
      <c r="Q371" s="328"/>
      <c r="R371" s="4"/>
      <c r="S371" s="4"/>
      <c r="T371" s="4"/>
      <c r="U371" s="4"/>
      <c r="V371" s="4"/>
      <c r="W371" s="4"/>
      <c r="X371" s="4"/>
      <c r="Y371" s="4"/>
      <c r="Z371" s="4"/>
      <c r="AA371" s="4"/>
      <c r="AB371" s="4"/>
      <c r="AC371" s="4"/>
      <c r="AD371" s="4"/>
      <c r="AE371" s="4"/>
      <c r="AF371" s="4"/>
      <c r="AG371" s="4"/>
      <c r="AH371" s="4"/>
      <c r="AI371" s="4"/>
      <c r="AJ371" s="4"/>
      <c r="AK371" s="4"/>
      <c r="AL371" s="4"/>
    </row>
    <row r="372">
      <c r="A372" s="4"/>
      <c r="B372" s="4"/>
      <c r="C372" s="4"/>
      <c r="D372" s="4"/>
      <c r="E372" s="4"/>
      <c r="F372" s="118"/>
      <c r="G372" s="118"/>
      <c r="H372" s="118"/>
      <c r="I372" s="325"/>
      <c r="J372" s="119"/>
      <c r="K372" s="119"/>
      <c r="L372" s="119"/>
      <c r="M372" s="326"/>
      <c r="N372" s="352"/>
      <c r="O372" s="352"/>
      <c r="P372" s="352"/>
      <c r="Q372" s="328"/>
      <c r="R372" s="4"/>
      <c r="S372" s="4"/>
      <c r="T372" s="4"/>
      <c r="U372" s="4"/>
      <c r="V372" s="4"/>
      <c r="W372" s="4"/>
      <c r="X372" s="4"/>
      <c r="Y372" s="4"/>
      <c r="Z372" s="4"/>
      <c r="AA372" s="4"/>
      <c r="AB372" s="4"/>
      <c r="AC372" s="4"/>
      <c r="AD372" s="4"/>
      <c r="AE372" s="4"/>
      <c r="AF372" s="4"/>
      <c r="AG372" s="4"/>
      <c r="AH372" s="4"/>
      <c r="AI372" s="4"/>
      <c r="AJ372" s="4"/>
      <c r="AK372" s="4"/>
      <c r="AL372" s="4"/>
    </row>
    <row r="373">
      <c r="A373" s="4"/>
      <c r="B373" s="4"/>
      <c r="C373" s="4"/>
      <c r="D373" s="4"/>
      <c r="E373" s="4"/>
      <c r="F373" s="118"/>
      <c r="G373" s="118"/>
      <c r="H373" s="118"/>
      <c r="I373" s="325"/>
      <c r="J373" s="119"/>
      <c r="K373" s="119"/>
      <c r="L373" s="119"/>
      <c r="M373" s="326"/>
      <c r="N373" s="352"/>
      <c r="O373" s="352"/>
      <c r="P373" s="352"/>
      <c r="Q373" s="328"/>
      <c r="R373" s="4"/>
      <c r="S373" s="4"/>
      <c r="T373" s="4"/>
      <c r="U373" s="4"/>
      <c r="V373" s="4"/>
      <c r="W373" s="4"/>
      <c r="X373" s="4"/>
      <c r="Y373" s="4"/>
      <c r="Z373" s="4"/>
      <c r="AA373" s="4"/>
      <c r="AB373" s="4"/>
      <c r="AC373" s="4"/>
      <c r="AD373" s="4"/>
      <c r="AE373" s="4"/>
      <c r="AF373" s="4"/>
      <c r="AG373" s="4"/>
      <c r="AH373" s="4"/>
      <c r="AI373" s="4"/>
      <c r="AJ373" s="4"/>
      <c r="AK373" s="4"/>
      <c r="AL373" s="4"/>
    </row>
    <row r="374">
      <c r="A374" s="4"/>
      <c r="B374" s="4"/>
      <c r="C374" s="4"/>
      <c r="D374" s="4"/>
      <c r="E374" s="4"/>
      <c r="F374" s="118"/>
      <c r="G374" s="118"/>
      <c r="H374" s="118"/>
      <c r="I374" s="325"/>
      <c r="J374" s="119"/>
      <c r="K374" s="119"/>
      <c r="L374" s="119"/>
      <c r="M374" s="326"/>
      <c r="N374" s="352"/>
      <c r="O374" s="352"/>
      <c r="P374" s="352"/>
      <c r="Q374" s="328"/>
      <c r="R374" s="4"/>
      <c r="S374" s="4"/>
      <c r="T374" s="4"/>
      <c r="U374" s="4"/>
      <c r="V374" s="4"/>
      <c r="W374" s="4"/>
      <c r="X374" s="4"/>
      <c r="Y374" s="4"/>
      <c r="Z374" s="4"/>
      <c r="AA374" s="4"/>
      <c r="AB374" s="4"/>
      <c r="AC374" s="4"/>
      <c r="AD374" s="4"/>
      <c r="AE374" s="4"/>
      <c r="AF374" s="4"/>
      <c r="AG374" s="4"/>
      <c r="AH374" s="4"/>
      <c r="AI374" s="4"/>
      <c r="AJ374" s="4"/>
      <c r="AK374" s="4"/>
      <c r="AL374" s="4"/>
    </row>
    <row r="375">
      <c r="A375" s="4"/>
      <c r="B375" s="4"/>
      <c r="C375" s="4"/>
      <c r="D375" s="4"/>
      <c r="E375" s="4"/>
      <c r="F375" s="118"/>
      <c r="G375" s="118"/>
      <c r="H375" s="118"/>
      <c r="I375" s="325"/>
      <c r="J375" s="119"/>
      <c r="K375" s="119"/>
      <c r="L375" s="119"/>
      <c r="M375" s="326"/>
      <c r="N375" s="352"/>
      <c r="O375" s="352"/>
      <c r="P375" s="352"/>
      <c r="Q375" s="328"/>
      <c r="R375" s="4"/>
      <c r="S375" s="4"/>
      <c r="T375" s="4"/>
      <c r="U375" s="4"/>
      <c r="V375" s="4"/>
      <c r="W375" s="4"/>
      <c r="X375" s="4"/>
      <c r="Y375" s="4"/>
      <c r="Z375" s="4"/>
      <c r="AA375" s="4"/>
      <c r="AB375" s="4"/>
      <c r="AC375" s="4"/>
      <c r="AD375" s="4"/>
      <c r="AE375" s="4"/>
      <c r="AF375" s="4"/>
      <c r="AG375" s="4"/>
      <c r="AH375" s="4"/>
      <c r="AI375" s="4"/>
      <c r="AJ375" s="4"/>
      <c r="AK375" s="4"/>
      <c r="AL375" s="4"/>
    </row>
    <row r="376">
      <c r="A376" s="4"/>
      <c r="B376" s="4"/>
      <c r="C376" s="4"/>
      <c r="D376" s="4"/>
      <c r="E376" s="4"/>
      <c r="F376" s="118"/>
      <c r="G376" s="118"/>
      <c r="H376" s="118"/>
      <c r="I376" s="325"/>
      <c r="J376" s="119"/>
      <c r="K376" s="119"/>
      <c r="L376" s="119"/>
      <c r="M376" s="326"/>
      <c r="N376" s="352"/>
      <c r="O376" s="352"/>
      <c r="P376" s="352"/>
      <c r="Q376" s="328"/>
      <c r="R376" s="4"/>
      <c r="S376" s="4"/>
      <c r="T376" s="4"/>
      <c r="U376" s="4"/>
      <c r="V376" s="4"/>
      <c r="W376" s="4"/>
      <c r="X376" s="4"/>
      <c r="Y376" s="4"/>
      <c r="Z376" s="4"/>
      <c r="AA376" s="4"/>
      <c r="AB376" s="4"/>
      <c r="AC376" s="4"/>
      <c r="AD376" s="4"/>
      <c r="AE376" s="4"/>
      <c r="AF376" s="4"/>
      <c r="AG376" s="4"/>
      <c r="AH376" s="4"/>
      <c r="AI376" s="4"/>
      <c r="AJ376" s="4"/>
      <c r="AK376" s="4"/>
      <c r="AL376" s="4"/>
    </row>
    <row r="377">
      <c r="A377" s="4"/>
      <c r="B377" s="4"/>
      <c r="C377" s="4"/>
      <c r="D377" s="4"/>
      <c r="E377" s="4"/>
      <c r="F377" s="118"/>
      <c r="G377" s="118"/>
      <c r="H377" s="118"/>
      <c r="I377" s="325"/>
      <c r="J377" s="119"/>
      <c r="K377" s="119"/>
      <c r="L377" s="119"/>
      <c r="M377" s="326"/>
      <c r="N377" s="352"/>
      <c r="O377" s="352"/>
      <c r="P377" s="352"/>
      <c r="Q377" s="328"/>
      <c r="R377" s="4"/>
      <c r="S377" s="4"/>
      <c r="T377" s="4"/>
      <c r="U377" s="4"/>
      <c r="V377" s="4"/>
      <c r="W377" s="4"/>
      <c r="X377" s="4"/>
      <c r="Y377" s="4"/>
      <c r="Z377" s="4"/>
      <c r="AA377" s="4"/>
      <c r="AB377" s="4"/>
      <c r="AC377" s="4"/>
      <c r="AD377" s="4"/>
      <c r="AE377" s="4"/>
      <c r="AF377" s="4"/>
      <c r="AG377" s="4"/>
      <c r="AH377" s="4"/>
      <c r="AI377" s="4"/>
      <c r="AJ377" s="4"/>
      <c r="AK377" s="4"/>
      <c r="AL377" s="4"/>
    </row>
    <row r="378">
      <c r="A378" s="4"/>
      <c r="B378" s="4"/>
      <c r="C378" s="4"/>
      <c r="D378" s="4"/>
      <c r="E378" s="4"/>
      <c r="F378" s="118"/>
      <c r="G378" s="118"/>
      <c r="H378" s="118"/>
      <c r="I378" s="325"/>
      <c r="J378" s="119"/>
      <c r="K378" s="119"/>
      <c r="L378" s="119"/>
      <c r="M378" s="326"/>
      <c r="N378" s="352"/>
      <c r="O378" s="352"/>
      <c r="P378" s="352"/>
      <c r="Q378" s="328"/>
      <c r="R378" s="4"/>
      <c r="S378" s="4"/>
      <c r="T378" s="4"/>
      <c r="U378" s="4"/>
      <c r="V378" s="4"/>
      <c r="W378" s="4"/>
      <c r="X378" s="4"/>
      <c r="Y378" s="4"/>
      <c r="Z378" s="4"/>
      <c r="AA378" s="4"/>
      <c r="AB378" s="4"/>
      <c r="AC378" s="4"/>
      <c r="AD378" s="4"/>
      <c r="AE378" s="4"/>
      <c r="AF378" s="4"/>
      <c r="AG378" s="4"/>
      <c r="AH378" s="4"/>
      <c r="AI378" s="4"/>
      <c r="AJ378" s="4"/>
      <c r="AK378" s="4"/>
      <c r="AL378" s="4"/>
    </row>
    <row r="379">
      <c r="A379" s="4"/>
      <c r="B379" s="4"/>
      <c r="C379" s="4"/>
      <c r="D379" s="4"/>
      <c r="E379" s="4"/>
      <c r="F379" s="118"/>
      <c r="G379" s="118"/>
      <c r="H379" s="118"/>
      <c r="I379" s="325"/>
      <c r="J379" s="119"/>
      <c r="K379" s="119"/>
      <c r="L379" s="119"/>
      <c r="M379" s="326"/>
      <c r="N379" s="352"/>
      <c r="O379" s="352"/>
      <c r="P379" s="352"/>
      <c r="Q379" s="328"/>
      <c r="R379" s="4"/>
      <c r="S379" s="4"/>
      <c r="T379" s="4"/>
      <c r="U379" s="4"/>
      <c r="V379" s="4"/>
      <c r="W379" s="4"/>
      <c r="X379" s="4"/>
      <c r="Y379" s="4"/>
      <c r="Z379" s="4"/>
      <c r="AA379" s="4"/>
      <c r="AB379" s="4"/>
      <c r="AC379" s="4"/>
      <c r="AD379" s="4"/>
      <c r="AE379" s="4"/>
      <c r="AF379" s="4"/>
      <c r="AG379" s="4"/>
      <c r="AH379" s="4"/>
      <c r="AI379" s="4"/>
      <c r="AJ379" s="4"/>
      <c r="AK379" s="4"/>
      <c r="AL379" s="4"/>
    </row>
    <row r="380">
      <c r="A380" s="4"/>
      <c r="B380" s="4"/>
      <c r="C380" s="4"/>
      <c r="D380" s="4"/>
      <c r="E380" s="4"/>
      <c r="F380" s="118"/>
      <c r="G380" s="118"/>
      <c r="H380" s="118"/>
      <c r="I380" s="325"/>
      <c r="J380" s="119"/>
      <c r="K380" s="119"/>
      <c r="L380" s="119"/>
      <c r="M380" s="326"/>
      <c r="N380" s="352"/>
      <c r="O380" s="352"/>
      <c r="P380" s="352"/>
      <c r="Q380" s="328"/>
      <c r="R380" s="4"/>
      <c r="S380" s="4"/>
      <c r="T380" s="4"/>
      <c r="U380" s="4"/>
      <c r="V380" s="4"/>
      <c r="W380" s="4"/>
      <c r="X380" s="4"/>
      <c r="Y380" s="4"/>
      <c r="Z380" s="4"/>
      <c r="AA380" s="4"/>
      <c r="AB380" s="4"/>
      <c r="AC380" s="4"/>
      <c r="AD380" s="4"/>
      <c r="AE380" s="4"/>
      <c r="AF380" s="4"/>
      <c r="AG380" s="4"/>
      <c r="AH380" s="4"/>
      <c r="AI380" s="4"/>
      <c r="AJ380" s="4"/>
      <c r="AK380" s="4"/>
      <c r="AL380" s="4"/>
    </row>
    <row r="381">
      <c r="A381" s="4"/>
      <c r="B381" s="4"/>
      <c r="C381" s="4"/>
      <c r="D381" s="4"/>
      <c r="E381" s="4"/>
      <c r="F381" s="118"/>
      <c r="G381" s="118"/>
      <c r="H381" s="118"/>
      <c r="I381" s="325"/>
      <c r="J381" s="119"/>
      <c r="K381" s="119"/>
      <c r="L381" s="119"/>
      <c r="M381" s="326"/>
      <c r="N381" s="352"/>
      <c r="O381" s="352"/>
      <c r="P381" s="352"/>
      <c r="Q381" s="328"/>
      <c r="R381" s="4"/>
      <c r="S381" s="4"/>
      <c r="T381" s="4"/>
      <c r="U381" s="4"/>
      <c r="V381" s="4"/>
      <c r="W381" s="4"/>
      <c r="X381" s="4"/>
      <c r="Y381" s="4"/>
      <c r="Z381" s="4"/>
      <c r="AA381" s="4"/>
      <c r="AB381" s="4"/>
      <c r="AC381" s="4"/>
      <c r="AD381" s="4"/>
      <c r="AE381" s="4"/>
      <c r="AF381" s="4"/>
      <c r="AG381" s="4"/>
      <c r="AH381" s="4"/>
      <c r="AI381" s="4"/>
      <c r="AJ381" s="4"/>
      <c r="AK381" s="4"/>
      <c r="AL381" s="4"/>
    </row>
    <row r="382">
      <c r="A382" s="4"/>
      <c r="B382" s="4"/>
      <c r="C382" s="4"/>
      <c r="D382" s="4"/>
      <c r="E382" s="4"/>
      <c r="F382" s="118"/>
      <c r="G382" s="118"/>
      <c r="H382" s="118"/>
      <c r="I382" s="325"/>
      <c r="J382" s="119"/>
      <c r="K382" s="119"/>
      <c r="L382" s="119"/>
      <c r="M382" s="326"/>
      <c r="N382" s="352"/>
      <c r="O382" s="352"/>
      <c r="P382" s="352"/>
      <c r="Q382" s="328"/>
      <c r="R382" s="4"/>
      <c r="S382" s="4"/>
      <c r="T382" s="4"/>
      <c r="U382" s="4"/>
      <c r="V382" s="4"/>
      <c r="W382" s="4"/>
      <c r="X382" s="4"/>
      <c r="Y382" s="4"/>
      <c r="Z382" s="4"/>
      <c r="AA382" s="4"/>
      <c r="AB382" s="4"/>
      <c r="AC382" s="4"/>
      <c r="AD382" s="4"/>
      <c r="AE382" s="4"/>
      <c r="AF382" s="4"/>
      <c r="AG382" s="4"/>
      <c r="AH382" s="4"/>
      <c r="AI382" s="4"/>
      <c r="AJ382" s="4"/>
      <c r="AK382" s="4"/>
      <c r="AL382" s="4"/>
    </row>
    <row r="383">
      <c r="A383" s="4"/>
      <c r="B383" s="4"/>
      <c r="C383" s="4"/>
      <c r="D383" s="4"/>
      <c r="E383" s="4"/>
      <c r="F383" s="118"/>
      <c r="G383" s="118"/>
      <c r="H383" s="118"/>
      <c r="I383" s="325"/>
      <c r="J383" s="119"/>
      <c r="K383" s="119"/>
      <c r="L383" s="119"/>
      <c r="M383" s="326"/>
      <c r="N383" s="352"/>
      <c r="O383" s="352"/>
      <c r="P383" s="352"/>
      <c r="Q383" s="328"/>
      <c r="R383" s="4"/>
      <c r="S383" s="4"/>
      <c r="T383" s="4"/>
      <c r="U383" s="4"/>
      <c r="V383" s="4"/>
      <c r="W383" s="4"/>
      <c r="X383" s="4"/>
      <c r="Y383" s="4"/>
      <c r="Z383" s="4"/>
      <c r="AA383" s="4"/>
      <c r="AB383" s="4"/>
      <c r="AC383" s="4"/>
      <c r="AD383" s="4"/>
      <c r="AE383" s="4"/>
      <c r="AF383" s="4"/>
      <c r="AG383" s="4"/>
      <c r="AH383" s="4"/>
      <c r="AI383" s="4"/>
      <c r="AJ383" s="4"/>
      <c r="AK383" s="4"/>
      <c r="AL383" s="4"/>
    </row>
    <row r="384">
      <c r="A384" s="4"/>
      <c r="B384" s="4"/>
      <c r="C384" s="4"/>
      <c r="D384" s="4"/>
      <c r="E384" s="4"/>
      <c r="F384" s="118"/>
      <c r="G384" s="118"/>
      <c r="H384" s="118"/>
      <c r="I384" s="325"/>
      <c r="J384" s="119"/>
      <c r="K384" s="119"/>
      <c r="L384" s="119"/>
      <c r="M384" s="326"/>
      <c r="N384" s="352"/>
      <c r="O384" s="352"/>
      <c r="P384" s="352"/>
      <c r="Q384" s="328"/>
      <c r="R384" s="4"/>
      <c r="S384" s="4"/>
      <c r="T384" s="4"/>
      <c r="U384" s="4"/>
      <c r="V384" s="4"/>
      <c r="W384" s="4"/>
      <c r="X384" s="4"/>
      <c r="Y384" s="4"/>
      <c r="Z384" s="4"/>
      <c r="AA384" s="4"/>
      <c r="AB384" s="4"/>
      <c r="AC384" s="4"/>
      <c r="AD384" s="4"/>
      <c r="AE384" s="4"/>
      <c r="AF384" s="4"/>
      <c r="AG384" s="4"/>
      <c r="AH384" s="4"/>
      <c r="AI384" s="4"/>
      <c r="AJ384" s="4"/>
      <c r="AK384" s="4"/>
      <c r="AL384" s="4"/>
    </row>
    <row r="385">
      <c r="A385" s="4"/>
      <c r="B385" s="4"/>
      <c r="C385" s="4"/>
      <c r="D385" s="4"/>
      <c r="E385" s="4"/>
      <c r="F385" s="118"/>
      <c r="G385" s="118"/>
      <c r="H385" s="118"/>
      <c r="I385" s="325"/>
      <c r="J385" s="119"/>
      <c r="K385" s="119"/>
      <c r="L385" s="119"/>
      <c r="M385" s="326"/>
      <c r="N385" s="352"/>
      <c r="O385" s="352"/>
      <c r="P385" s="352"/>
      <c r="Q385" s="328"/>
      <c r="R385" s="4"/>
      <c r="S385" s="4"/>
      <c r="T385" s="4"/>
      <c r="U385" s="4"/>
      <c r="V385" s="4"/>
      <c r="W385" s="4"/>
      <c r="X385" s="4"/>
      <c r="Y385" s="4"/>
      <c r="Z385" s="4"/>
      <c r="AA385" s="4"/>
      <c r="AB385" s="4"/>
      <c r="AC385" s="4"/>
      <c r="AD385" s="4"/>
      <c r="AE385" s="4"/>
      <c r="AF385" s="4"/>
      <c r="AG385" s="4"/>
      <c r="AH385" s="4"/>
      <c r="AI385" s="4"/>
      <c r="AJ385" s="4"/>
      <c r="AK385" s="4"/>
      <c r="AL385" s="4"/>
    </row>
    <row r="386">
      <c r="A386" s="4"/>
      <c r="B386" s="4"/>
      <c r="C386" s="4"/>
      <c r="D386" s="4"/>
      <c r="E386" s="4"/>
      <c r="F386" s="118"/>
      <c r="G386" s="118"/>
      <c r="H386" s="118"/>
      <c r="I386" s="325"/>
      <c r="J386" s="119"/>
      <c r="K386" s="119"/>
      <c r="L386" s="119"/>
      <c r="M386" s="326"/>
      <c r="N386" s="352"/>
      <c r="O386" s="352"/>
      <c r="P386" s="352"/>
      <c r="Q386" s="328"/>
      <c r="R386" s="4"/>
      <c r="S386" s="4"/>
      <c r="T386" s="4"/>
      <c r="U386" s="4"/>
      <c r="V386" s="4"/>
      <c r="W386" s="4"/>
      <c r="X386" s="4"/>
      <c r="Y386" s="4"/>
      <c r="Z386" s="4"/>
      <c r="AA386" s="4"/>
      <c r="AB386" s="4"/>
      <c r="AC386" s="4"/>
      <c r="AD386" s="4"/>
      <c r="AE386" s="4"/>
      <c r="AF386" s="4"/>
      <c r="AG386" s="4"/>
      <c r="AH386" s="4"/>
      <c r="AI386" s="4"/>
      <c r="AJ386" s="4"/>
      <c r="AK386" s="4"/>
      <c r="AL386" s="4"/>
    </row>
    <row r="387">
      <c r="A387" s="4"/>
      <c r="B387" s="4"/>
      <c r="C387" s="4"/>
      <c r="D387" s="4"/>
      <c r="E387" s="4"/>
      <c r="F387" s="118"/>
      <c r="G387" s="118"/>
      <c r="H387" s="118"/>
      <c r="I387" s="325"/>
      <c r="J387" s="119"/>
      <c r="K387" s="119"/>
      <c r="L387" s="119"/>
      <c r="M387" s="326"/>
      <c r="N387" s="352"/>
      <c r="O387" s="352"/>
      <c r="P387" s="352"/>
      <c r="Q387" s="328"/>
      <c r="R387" s="4"/>
      <c r="S387" s="4"/>
      <c r="T387" s="4"/>
      <c r="U387" s="4"/>
      <c r="V387" s="4"/>
      <c r="W387" s="4"/>
      <c r="X387" s="4"/>
      <c r="Y387" s="4"/>
      <c r="Z387" s="4"/>
      <c r="AA387" s="4"/>
      <c r="AB387" s="4"/>
      <c r="AC387" s="4"/>
      <c r="AD387" s="4"/>
      <c r="AE387" s="4"/>
      <c r="AF387" s="4"/>
      <c r="AG387" s="4"/>
      <c r="AH387" s="4"/>
      <c r="AI387" s="4"/>
      <c r="AJ387" s="4"/>
      <c r="AK387" s="4"/>
      <c r="AL387" s="4"/>
    </row>
    <row r="388">
      <c r="A388" s="4"/>
      <c r="B388" s="4"/>
      <c r="C388" s="4"/>
      <c r="D388" s="4"/>
      <c r="E388" s="4"/>
      <c r="F388" s="118"/>
      <c r="G388" s="118"/>
      <c r="H388" s="118"/>
      <c r="I388" s="325"/>
      <c r="J388" s="119"/>
      <c r="K388" s="119"/>
      <c r="L388" s="119"/>
      <c r="M388" s="326"/>
      <c r="N388" s="352"/>
      <c r="O388" s="352"/>
      <c r="P388" s="352"/>
      <c r="Q388" s="328"/>
      <c r="R388" s="4"/>
      <c r="S388" s="4"/>
      <c r="T388" s="4"/>
      <c r="U388" s="4"/>
      <c r="V388" s="4"/>
      <c r="W388" s="4"/>
      <c r="X388" s="4"/>
      <c r="Y388" s="4"/>
      <c r="Z388" s="4"/>
      <c r="AA388" s="4"/>
      <c r="AB388" s="4"/>
      <c r="AC388" s="4"/>
      <c r="AD388" s="4"/>
      <c r="AE388" s="4"/>
      <c r="AF388" s="4"/>
      <c r="AG388" s="4"/>
      <c r="AH388" s="4"/>
      <c r="AI388" s="4"/>
      <c r="AJ388" s="4"/>
      <c r="AK388" s="4"/>
      <c r="AL388" s="4"/>
    </row>
    <row r="389">
      <c r="A389" s="4"/>
      <c r="B389" s="4"/>
      <c r="C389" s="4"/>
      <c r="D389" s="4"/>
      <c r="E389" s="4"/>
      <c r="F389" s="118"/>
      <c r="G389" s="118"/>
      <c r="H389" s="118"/>
      <c r="I389" s="325"/>
      <c r="J389" s="119"/>
      <c r="K389" s="119"/>
      <c r="L389" s="119"/>
      <c r="M389" s="326"/>
      <c r="N389" s="352"/>
      <c r="O389" s="352"/>
      <c r="P389" s="352"/>
      <c r="Q389" s="328"/>
      <c r="R389" s="4"/>
      <c r="S389" s="4"/>
      <c r="T389" s="4"/>
      <c r="U389" s="4"/>
      <c r="V389" s="4"/>
      <c r="W389" s="4"/>
      <c r="X389" s="4"/>
      <c r="Y389" s="4"/>
      <c r="Z389" s="4"/>
      <c r="AA389" s="4"/>
      <c r="AB389" s="4"/>
      <c r="AC389" s="4"/>
      <c r="AD389" s="4"/>
      <c r="AE389" s="4"/>
      <c r="AF389" s="4"/>
      <c r="AG389" s="4"/>
      <c r="AH389" s="4"/>
      <c r="AI389" s="4"/>
      <c r="AJ389" s="4"/>
      <c r="AK389" s="4"/>
      <c r="AL389" s="4"/>
    </row>
    <row r="390">
      <c r="A390" s="4"/>
      <c r="B390" s="4"/>
      <c r="C390" s="4"/>
      <c r="D390" s="4"/>
      <c r="E390" s="4"/>
      <c r="F390" s="118"/>
      <c r="G390" s="118"/>
      <c r="H390" s="118"/>
      <c r="I390" s="325"/>
      <c r="J390" s="119"/>
      <c r="K390" s="119"/>
      <c r="L390" s="119"/>
      <c r="M390" s="326"/>
      <c r="N390" s="352"/>
      <c r="O390" s="352"/>
      <c r="P390" s="352"/>
      <c r="Q390" s="328"/>
      <c r="R390" s="4"/>
      <c r="S390" s="4"/>
      <c r="T390" s="4"/>
      <c r="U390" s="4"/>
      <c r="V390" s="4"/>
      <c r="W390" s="4"/>
      <c r="X390" s="4"/>
      <c r="Y390" s="4"/>
      <c r="Z390" s="4"/>
      <c r="AA390" s="4"/>
      <c r="AB390" s="4"/>
      <c r="AC390" s="4"/>
      <c r="AD390" s="4"/>
      <c r="AE390" s="4"/>
      <c r="AF390" s="4"/>
      <c r="AG390" s="4"/>
      <c r="AH390" s="4"/>
      <c r="AI390" s="4"/>
      <c r="AJ390" s="4"/>
      <c r="AK390" s="4"/>
      <c r="AL390" s="4"/>
    </row>
    <row r="391">
      <c r="A391" s="4"/>
      <c r="B391" s="4"/>
      <c r="C391" s="4"/>
      <c r="D391" s="4"/>
      <c r="E391" s="4"/>
      <c r="F391" s="118"/>
      <c r="G391" s="118"/>
      <c r="H391" s="118"/>
      <c r="I391" s="325"/>
      <c r="J391" s="119"/>
      <c r="K391" s="119"/>
      <c r="L391" s="119"/>
      <c r="M391" s="326"/>
      <c r="N391" s="352"/>
      <c r="O391" s="352"/>
      <c r="P391" s="352"/>
      <c r="Q391" s="328"/>
      <c r="R391" s="4"/>
      <c r="S391" s="4"/>
      <c r="T391" s="4"/>
      <c r="U391" s="4"/>
      <c r="V391" s="4"/>
      <c r="W391" s="4"/>
      <c r="X391" s="4"/>
      <c r="Y391" s="4"/>
      <c r="Z391" s="4"/>
      <c r="AA391" s="4"/>
      <c r="AB391" s="4"/>
      <c r="AC391" s="4"/>
      <c r="AD391" s="4"/>
      <c r="AE391" s="4"/>
      <c r="AF391" s="4"/>
      <c r="AG391" s="4"/>
      <c r="AH391" s="4"/>
      <c r="AI391" s="4"/>
      <c r="AJ391" s="4"/>
      <c r="AK391" s="4"/>
      <c r="AL391" s="4"/>
    </row>
    <row r="392">
      <c r="A392" s="4"/>
      <c r="B392" s="4"/>
      <c r="C392" s="4"/>
      <c r="D392" s="4"/>
      <c r="E392" s="4"/>
      <c r="F392" s="118"/>
      <c r="G392" s="118"/>
      <c r="H392" s="118"/>
      <c r="I392" s="325"/>
      <c r="J392" s="119"/>
      <c r="K392" s="119"/>
      <c r="L392" s="119"/>
      <c r="M392" s="326"/>
      <c r="N392" s="352"/>
      <c r="O392" s="352"/>
      <c r="P392" s="352"/>
      <c r="Q392" s="328"/>
      <c r="R392" s="4"/>
      <c r="S392" s="4"/>
      <c r="T392" s="4"/>
      <c r="U392" s="4"/>
      <c r="V392" s="4"/>
      <c r="W392" s="4"/>
      <c r="X392" s="4"/>
      <c r="Y392" s="4"/>
      <c r="Z392" s="4"/>
      <c r="AA392" s="4"/>
      <c r="AB392" s="4"/>
      <c r="AC392" s="4"/>
      <c r="AD392" s="4"/>
      <c r="AE392" s="4"/>
      <c r="AF392" s="4"/>
      <c r="AG392" s="4"/>
      <c r="AH392" s="4"/>
      <c r="AI392" s="4"/>
      <c r="AJ392" s="4"/>
      <c r="AK392" s="4"/>
      <c r="AL392" s="4"/>
    </row>
    <row r="393">
      <c r="A393" s="4"/>
      <c r="B393" s="4"/>
      <c r="C393" s="4"/>
      <c r="D393" s="4"/>
      <c r="E393" s="4"/>
      <c r="F393" s="118"/>
      <c r="G393" s="118"/>
      <c r="H393" s="118"/>
      <c r="I393" s="325"/>
      <c r="J393" s="119"/>
      <c r="K393" s="119"/>
      <c r="L393" s="119"/>
      <c r="M393" s="326"/>
      <c r="N393" s="352"/>
      <c r="O393" s="352"/>
      <c r="P393" s="352"/>
      <c r="Q393" s="328"/>
      <c r="R393" s="4"/>
      <c r="S393" s="4"/>
      <c r="T393" s="4"/>
      <c r="U393" s="4"/>
      <c r="V393" s="4"/>
      <c r="W393" s="4"/>
      <c r="X393" s="4"/>
      <c r="Y393" s="4"/>
      <c r="Z393" s="4"/>
      <c r="AA393" s="4"/>
      <c r="AB393" s="4"/>
      <c r="AC393" s="4"/>
      <c r="AD393" s="4"/>
      <c r="AE393" s="4"/>
      <c r="AF393" s="4"/>
      <c r="AG393" s="4"/>
      <c r="AH393" s="4"/>
      <c r="AI393" s="4"/>
      <c r="AJ393" s="4"/>
      <c r="AK393" s="4"/>
      <c r="AL393" s="4"/>
    </row>
    <row r="394">
      <c r="A394" s="4"/>
      <c r="B394" s="4"/>
      <c r="C394" s="4"/>
      <c r="D394" s="4"/>
      <c r="E394" s="4"/>
      <c r="F394" s="118"/>
      <c r="G394" s="118"/>
      <c r="H394" s="118"/>
      <c r="I394" s="325"/>
      <c r="J394" s="119"/>
      <c r="K394" s="119"/>
      <c r="L394" s="119"/>
      <c r="M394" s="326"/>
      <c r="N394" s="352"/>
      <c r="O394" s="352"/>
      <c r="P394" s="352"/>
      <c r="Q394" s="328"/>
      <c r="R394" s="4"/>
      <c r="S394" s="4"/>
      <c r="T394" s="4"/>
      <c r="U394" s="4"/>
      <c r="V394" s="4"/>
      <c r="W394" s="4"/>
      <c r="X394" s="4"/>
      <c r="Y394" s="4"/>
      <c r="Z394" s="4"/>
      <c r="AA394" s="4"/>
      <c r="AB394" s="4"/>
      <c r="AC394" s="4"/>
      <c r="AD394" s="4"/>
      <c r="AE394" s="4"/>
      <c r="AF394" s="4"/>
      <c r="AG394" s="4"/>
      <c r="AH394" s="4"/>
      <c r="AI394" s="4"/>
      <c r="AJ394" s="4"/>
      <c r="AK394" s="4"/>
      <c r="AL394" s="4"/>
    </row>
    <row r="395">
      <c r="A395" s="4"/>
      <c r="B395" s="4"/>
      <c r="C395" s="4"/>
      <c r="D395" s="4"/>
      <c r="E395" s="4"/>
      <c r="F395" s="118"/>
      <c r="G395" s="118"/>
      <c r="H395" s="118"/>
      <c r="I395" s="325"/>
      <c r="J395" s="119"/>
      <c r="K395" s="119"/>
      <c r="L395" s="119"/>
      <c r="M395" s="326"/>
      <c r="N395" s="352"/>
      <c r="O395" s="352"/>
      <c r="P395" s="352"/>
      <c r="Q395" s="328"/>
      <c r="R395" s="4"/>
      <c r="S395" s="4"/>
      <c r="T395" s="4"/>
      <c r="U395" s="4"/>
      <c r="V395" s="4"/>
      <c r="W395" s="4"/>
      <c r="X395" s="4"/>
      <c r="Y395" s="4"/>
      <c r="Z395" s="4"/>
      <c r="AA395" s="4"/>
      <c r="AB395" s="4"/>
      <c r="AC395" s="4"/>
      <c r="AD395" s="4"/>
      <c r="AE395" s="4"/>
      <c r="AF395" s="4"/>
      <c r="AG395" s="4"/>
      <c r="AH395" s="4"/>
      <c r="AI395" s="4"/>
      <c r="AJ395" s="4"/>
      <c r="AK395" s="4"/>
      <c r="AL395" s="4"/>
    </row>
    <row r="396">
      <c r="A396" s="4"/>
      <c r="B396" s="4"/>
      <c r="C396" s="4"/>
      <c r="D396" s="4"/>
      <c r="E396" s="4"/>
      <c r="F396" s="118"/>
      <c r="G396" s="118"/>
      <c r="H396" s="118"/>
      <c r="I396" s="325"/>
      <c r="J396" s="119"/>
      <c r="K396" s="119"/>
      <c r="L396" s="119"/>
      <c r="M396" s="326"/>
      <c r="N396" s="352"/>
      <c r="O396" s="352"/>
      <c r="P396" s="352"/>
      <c r="Q396" s="328"/>
      <c r="R396" s="4"/>
      <c r="S396" s="4"/>
      <c r="T396" s="4"/>
      <c r="U396" s="4"/>
      <c r="V396" s="4"/>
      <c r="W396" s="4"/>
      <c r="X396" s="4"/>
      <c r="Y396" s="4"/>
      <c r="Z396" s="4"/>
      <c r="AA396" s="4"/>
      <c r="AB396" s="4"/>
      <c r="AC396" s="4"/>
      <c r="AD396" s="4"/>
      <c r="AE396" s="4"/>
      <c r="AF396" s="4"/>
      <c r="AG396" s="4"/>
      <c r="AH396" s="4"/>
      <c r="AI396" s="4"/>
      <c r="AJ396" s="4"/>
      <c r="AK396" s="4"/>
      <c r="AL396" s="4"/>
    </row>
    <row r="397">
      <c r="A397" s="4"/>
      <c r="B397" s="4"/>
      <c r="C397" s="4"/>
      <c r="D397" s="4"/>
      <c r="E397" s="4"/>
      <c r="F397" s="118"/>
      <c r="G397" s="118"/>
      <c r="H397" s="118"/>
      <c r="I397" s="325"/>
      <c r="J397" s="119"/>
      <c r="K397" s="119"/>
      <c r="L397" s="119"/>
      <c r="M397" s="326"/>
      <c r="N397" s="352"/>
      <c r="O397" s="352"/>
      <c r="P397" s="352"/>
      <c r="Q397" s="328"/>
      <c r="R397" s="4"/>
      <c r="S397" s="4"/>
      <c r="T397" s="4"/>
      <c r="U397" s="4"/>
      <c r="V397" s="4"/>
      <c r="W397" s="4"/>
      <c r="X397" s="4"/>
      <c r="Y397" s="4"/>
      <c r="Z397" s="4"/>
      <c r="AA397" s="4"/>
      <c r="AB397" s="4"/>
      <c r="AC397" s="4"/>
      <c r="AD397" s="4"/>
      <c r="AE397" s="4"/>
      <c r="AF397" s="4"/>
      <c r="AG397" s="4"/>
      <c r="AH397" s="4"/>
      <c r="AI397" s="4"/>
      <c r="AJ397" s="4"/>
      <c r="AK397" s="4"/>
      <c r="AL397" s="4"/>
    </row>
    <row r="398">
      <c r="A398" s="4"/>
      <c r="B398" s="4"/>
      <c r="C398" s="4"/>
      <c r="D398" s="4"/>
      <c r="E398" s="4"/>
      <c r="F398" s="118"/>
      <c r="G398" s="118"/>
      <c r="H398" s="118"/>
      <c r="I398" s="325"/>
      <c r="J398" s="119"/>
      <c r="K398" s="119"/>
      <c r="L398" s="119"/>
      <c r="M398" s="326"/>
      <c r="N398" s="352"/>
      <c r="O398" s="352"/>
      <c r="P398" s="352"/>
      <c r="Q398" s="328"/>
      <c r="R398" s="4"/>
      <c r="S398" s="4"/>
      <c r="T398" s="4"/>
      <c r="U398" s="4"/>
      <c r="V398" s="4"/>
      <c r="W398" s="4"/>
      <c r="X398" s="4"/>
      <c r="Y398" s="4"/>
      <c r="Z398" s="4"/>
      <c r="AA398" s="4"/>
      <c r="AB398" s="4"/>
      <c r="AC398" s="4"/>
      <c r="AD398" s="4"/>
      <c r="AE398" s="4"/>
      <c r="AF398" s="4"/>
      <c r="AG398" s="4"/>
      <c r="AH398" s="4"/>
      <c r="AI398" s="4"/>
      <c r="AJ398" s="4"/>
      <c r="AK398" s="4"/>
      <c r="AL398" s="4"/>
    </row>
    <row r="399">
      <c r="A399" s="4"/>
      <c r="B399" s="4"/>
      <c r="C399" s="4"/>
      <c r="D399" s="4"/>
      <c r="E399" s="4"/>
      <c r="F399" s="118"/>
      <c r="G399" s="118"/>
      <c r="H399" s="118"/>
      <c r="I399" s="325"/>
      <c r="J399" s="119"/>
      <c r="K399" s="119"/>
      <c r="L399" s="119"/>
      <c r="M399" s="326"/>
      <c r="N399" s="352"/>
      <c r="O399" s="352"/>
      <c r="P399" s="352"/>
      <c r="Q399" s="328"/>
      <c r="R399" s="4"/>
      <c r="S399" s="4"/>
      <c r="T399" s="4"/>
      <c r="U399" s="4"/>
      <c r="V399" s="4"/>
      <c r="W399" s="4"/>
      <c r="X399" s="4"/>
      <c r="Y399" s="4"/>
      <c r="Z399" s="4"/>
      <c r="AA399" s="4"/>
      <c r="AB399" s="4"/>
      <c r="AC399" s="4"/>
      <c r="AD399" s="4"/>
      <c r="AE399" s="4"/>
      <c r="AF399" s="4"/>
      <c r="AG399" s="4"/>
      <c r="AH399" s="4"/>
      <c r="AI399" s="4"/>
      <c r="AJ399" s="4"/>
      <c r="AK399" s="4"/>
      <c r="AL399" s="4"/>
    </row>
    <row r="400">
      <c r="A400" s="4"/>
      <c r="B400" s="4"/>
      <c r="C400" s="4"/>
      <c r="D400" s="4"/>
      <c r="E400" s="4"/>
      <c r="F400" s="118"/>
      <c r="G400" s="118"/>
      <c r="H400" s="118"/>
      <c r="I400" s="325"/>
      <c r="J400" s="119"/>
      <c r="K400" s="119"/>
      <c r="L400" s="119"/>
      <c r="M400" s="326"/>
      <c r="N400" s="352"/>
      <c r="O400" s="352"/>
      <c r="P400" s="352"/>
      <c r="Q400" s="328"/>
      <c r="R400" s="4"/>
      <c r="S400" s="4"/>
      <c r="T400" s="4"/>
      <c r="U400" s="4"/>
      <c r="V400" s="4"/>
      <c r="W400" s="4"/>
      <c r="X400" s="4"/>
      <c r="Y400" s="4"/>
      <c r="Z400" s="4"/>
      <c r="AA400" s="4"/>
      <c r="AB400" s="4"/>
      <c r="AC400" s="4"/>
      <c r="AD400" s="4"/>
      <c r="AE400" s="4"/>
      <c r="AF400" s="4"/>
      <c r="AG400" s="4"/>
      <c r="AH400" s="4"/>
      <c r="AI400" s="4"/>
      <c r="AJ400" s="4"/>
      <c r="AK400" s="4"/>
      <c r="AL400" s="4"/>
    </row>
    <row r="401">
      <c r="A401" s="4"/>
      <c r="B401" s="4"/>
      <c r="C401" s="4"/>
      <c r="D401" s="4"/>
      <c r="E401" s="4"/>
      <c r="F401" s="118"/>
      <c r="G401" s="118"/>
      <c r="H401" s="118"/>
      <c r="I401" s="325"/>
      <c r="J401" s="119"/>
      <c r="K401" s="119"/>
      <c r="L401" s="119"/>
      <c r="M401" s="326"/>
      <c r="N401" s="352"/>
      <c r="O401" s="352"/>
      <c r="P401" s="352"/>
      <c r="Q401" s="328"/>
      <c r="R401" s="4"/>
      <c r="S401" s="4"/>
      <c r="T401" s="4"/>
      <c r="U401" s="4"/>
      <c r="V401" s="4"/>
      <c r="W401" s="4"/>
      <c r="X401" s="4"/>
      <c r="Y401" s="4"/>
      <c r="Z401" s="4"/>
      <c r="AA401" s="4"/>
      <c r="AB401" s="4"/>
      <c r="AC401" s="4"/>
      <c r="AD401" s="4"/>
      <c r="AE401" s="4"/>
      <c r="AF401" s="4"/>
      <c r="AG401" s="4"/>
      <c r="AH401" s="4"/>
      <c r="AI401" s="4"/>
      <c r="AJ401" s="4"/>
      <c r="AK401" s="4"/>
      <c r="AL401" s="4"/>
    </row>
    <row r="402">
      <c r="A402" s="4"/>
      <c r="B402" s="4"/>
      <c r="C402" s="4"/>
      <c r="D402" s="4"/>
      <c r="E402" s="4"/>
      <c r="F402" s="118"/>
      <c r="G402" s="118"/>
      <c r="H402" s="118"/>
      <c r="I402" s="325"/>
      <c r="J402" s="119"/>
      <c r="K402" s="119"/>
      <c r="L402" s="119"/>
      <c r="M402" s="326"/>
      <c r="N402" s="352"/>
      <c r="O402" s="352"/>
      <c r="P402" s="352"/>
      <c r="Q402" s="328"/>
      <c r="R402" s="4"/>
      <c r="S402" s="4"/>
      <c r="T402" s="4"/>
      <c r="U402" s="4"/>
      <c r="V402" s="4"/>
      <c r="W402" s="4"/>
      <c r="X402" s="4"/>
      <c r="Y402" s="4"/>
      <c r="Z402" s="4"/>
      <c r="AA402" s="4"/>
      <c r="AB402" s="4"/>
      <c r="AC402" s="4"/>
      <c r="AD402" s="4"/>
      <c r="AE402" s="4"/>
      <c r="AF402" s="4"/>
      <c r="AG402" s="4"/>
      <c r="AH402" s="4"/>
      <c r="AI402" s="4"/>
      <c r="AJ402" s="4"/>
      <c r="AK402" s="4"/>
      <c r="AL402" s="4"/>
    </row>
    <row r="403">
      <c r="A403" s="4"/>
      <c r="B403" s="4"/>
      <c r="C403" s="4"/>
      <c r="D403" s="4"/>
      <c r="E403" s="4"/>
      <c r="F403" s="118"/>
      <c r="G403" s="118"/>
      <c r="H403" s="118"/>
      <c r="I403" s="325"/>
      <c r="J403" s="119"/>
      <c r="K403" s="119"/>
      <c r="L403" s="119"/>
      <c r="M403" s="326"/>
      <c r="N403" s="352"/>
      <c r="O403" s="352"/>
      <c r="P403" s="352"/>
      <c r="Q403" s="328"/>
      <c r="R403" s="4"/>
      <c r="S403" s="4"/>
      <c r="T403" s="4"/>
      <c r="U403" s="4"/>
      <c r="V403" s="4"/>
      <c r="W403" s="4"/>
      <c r="X403" s="4"/>
      <c r="Y403" s="4"/>
      <c r="Z403" s="4"/>
      <c r="AA403" s="4"/>
      <c r="AB403" s="4"/>
      <c r="AC403" s="4"/>
      <c r="AD403" s="4"/>
      <c r="AE403" s="4"/>
      <c r="AF403" s="4"/>
      <c r="AG403" s="4"/>
      <c r="AH403" s="4"/>
      <c r="AI403" s="4"/>
      <c r="AJ403" s="4"/>
      <c r="AK403" s="4"/>
      <c r="AL403" s="4"/>
    </row>
    <row r="404">
      <c r="A404" s="4"/>
      <c r="B404" s="4"/>
      <c r="C404" s="4"/>
      <c r="D404" s="4"/>
      <c r="E404" s="4"/>
      <c r="F404" s="118"/>
      <c r="G404" s="118"/>
      <c r="H404" s="118"/>
      <c r="I404" s="325"/>
      <c r="J404" s="119"/>
      <c r="K404" s="119"/>
      <c r="L404" s="119"/>
      <c r="M404" s="326"/>
      <c r="N404" s="352"/>
      <c r="O404" s="352"/>
      <c r="P404" s="352"/>
      <c r="Q404" s="328"/>
      <c r="R404" s="4"/>
      <c r="S404" s="4"/>
      <c r="T404" s="4"/>
      <c r="U404" s="4"/>
      <c r="V404" s="4"/>
      <c r="W404" s="4"/>
      <c r="X404" s="4"/>
      <c r="Y404" s="4"/>
      <c r="Z404" s="4"/>
      <c r="AA404" s="4"/>
      <c r="AB404" s="4"/>
      <c r="AC404" s="4"/>
      <c r="AD404" s="4"/>
      <c r="AE404" s="4"/>
      <c r="AF404" s="4"/>
      <c r="AG404" s="4"/>
      <c r="AH404" s="4"/>
      <c r="AI404" s="4"/>
      <c r="AJ404" s="4"/>
      <c r="AK404" s="4"/>
      <c r="AL404" s="4"/>
    </row>
    <row r="405">
      <c r="A405" s="4"/>
      <c r="B405" s="4"/>
      <c r="C405" s="4"/>
      <c r="D405" s="4"/>
      <c r="E405" s="4"/>
      <c r="F405" s="118"/>
      <c r="G405" s="118"/>
      <c r="H405" s="118"/>
      <c r="I405" s="325"/>
      <c r="J405" s="119"/>
      <c r="K405" s="119"/>
      <c r="L405" s="119"/>
      <c r="M405" s="326"/>
      <c r="N405" s="352"/>
      <c r="O405" s="352"/>
      <c r="P405" s="352"/>
      <c r="Q405" s="328"/>
      <c r="R405" s="4"/>
      <c r="S405" s="4"/>
      <c r="T405" s="4"/>
      <c r="U405" s="4"/>
      <c r="V405" s="4"/>
      <c r="W405" s="4"/>
      <c r="X405" s="4"/>
      <c r="Y405" s="4"/>
      <c r="Z405" s="4"/>
      <c r="AA405" s="4"/>
      <c r="AB405" s="4"/>
      <c r="AC405" s="4"/>
      <c r="AD405" s="4"/>
      <c r="AE405" s="4"/>
      <c r="AF405" s="4"/>
      <c r="AG405" s="4"/>
      <c r="AH405" s="4"/>
      <c r="AI405" s="4"/>
      <c r="AJ405" s="4"/>
      <c r="AK405" s="4"/>
      <c r="AL405" s="4"/>
    </row>
    <row r="406">
      <c r="A406" s="4"/>
      <c r="B406" s="4"/>
      <c r="C406" s="4"/>
      <c r="D406" s="4"/>
      <c r="E406" s="4"/>
      <c r="F406" s="118"/>
      <c r="G406" s="118"/>
      <c r="H406" s="118"/>
      <c r="I406" s="325"/>
      <c r="J406" s="119"/>
      <c r="K406" s="119"/>
      <c r="L406" s="119"/>
      <c r="M406" s="326"/>
      <c r="N406" s="352"/>
      <c r="O406" s="352"/>
      <c r="P406" s="352"/>
      <c r="Q406" s="328"/>
      <c r="R406" s="4"/>
      <c r="S406" s="4"/>
      <c r="T406" s="4"/>
      <c r="U406" s="4"/>
      <c r="V406" s="4"/>
      <c r="W406" s="4"/>
      <c r="X406" s="4"/>
      <c r="Y406" s="4"/>
      <c r="Z406" s="4"/>
      <c r="AA406" s="4"/>
      <c r="AB406" s="4"/>
      <c r="AC406" s="4"/>
      <c r="AD406" s="4"/>
      <c r="AE406" s="4"/>
      <c r="AF406" s="4"/>
      <c r="AG406" s="4"/>
      <c r="AH406" s="4"/>
      <c r="AI406" s="4"/>
      <c r="AJ406" s="4"/>
      <c r="AK406" s="4"/>
      <c r="AL406" s="4"/>
    </row>
    <row r="407">
      <c r="A407" s="4"/>
      <c r="B407" s="4"/>
      <c r="C407" s="4"/>
      <c r="D407" s="4"/>
      <c r="E407" s="4"/>
      <c r="F407" s="118"/>
      <c r="G407" s="118"/>
      <c r="H407" s="118"/>
      <c r="I407" s="325"/>
      <c r="J407" s="119"/>
      <c r="K407" s="119"/>
      <c r="L407" s="119"/>
      <c r="M407" s="326"/>
      <c r="N407" s="352"/>
      <c r="O407" s="352"/>
      <c r="P407" s="352"/>
      <c r="Q407" s="328"/>
      <c r="R407" s="4"/>
      <c r="S407" s="4"/>
      <c r="T407" s="4"/>
      <c r="U407" s="4"/>
      <c r="V407" s="4"/>
      <c r="W407" s="4"/>
      <c r="X407" s="4"/>
      <c r="Y407" s="4"/>
      <c r="Z407" s="4"/>
      <c r="AA407" s="4"/>
      <c r="AB407" s="4"/>
      <c r="AC407" s="4"/>
      <c r="AD407" s="4"/>
      <c r="AE407" s="4"/>
      <c r="AF407" s="4"/>
      <c r="AG407" s="4"/>
      <c r="AH407" s="4"/>
      <c r="AI407" s="4"/>
      <c r="AJ407" s="4"/>
      <c r="AK407" s="4"/>
      <c r="AL407" s="4"/>
    </row>
    <row r="408">
      <c r="A408" s="4"/>
      <c r="B408" s="4"/>
      <c r="C408" s="4"/>
      <c r="D408" s="4"/>
      <c r="E408" s="4"/>
      <c r="F408" s="118"/>
      <c r="G408" s="118"/>
      <c r="H408" s="118"/>
      <c r="I408" s="325"/>
      <c r="J408" s="119"/>
      <c r="K408" s="119"/>
      <c r="L408" s="119"/>
      <c r="M408" s="326"/>
      <c r="N408" s="352"/>
      <c r="O408" s="352"/>
      <c r="P408" s="352"/>
      <c r="Q408" s="328"/>
      <c r="R408" s="4"/>
      <c r="S408" s="4"/>
      <c r="T408" s="4"/>
      <c r="U408" s="4"/>
      <c r="V408" s="4"/>
      <c r="W408" s="4"/>
      <c r="X408" s="4"/>
      <c r="Y408" s="4"/>
      <c r="Z408" s="4"/>
      <c r="AA408" s="4"/>
      <c r="AB408" s="4"/>
      <c r="AC408" s="4"/>
      <c r="AD408" s="4"/>
      <c r="AE408" s="4"/>
      <c r="AF408" s="4"/>
      <c r="AG408" s="4"/>
      <c r="AH408" s="4"/>
      <c r="AI408" s="4"/>
      <c r="AJ408" s="4"/>
      <c r="AK408" s="4"/>
      <c r="AL408" s="4"/>
    </row>
    <row r="409">
      <c r="A409" s="4"/>
      <c r="B409" s="4"/>
      <c r="C409" s="4"/>
      <c r="D409" s="4"/>
      <c r="E409" s="4"/>
      <c r="F409" s="118"/>
      <c r="G409" s="118"/>
      <c r="H409" s="118"/>
      <c r="I409" s="325"/>
      <c r="J409" s="119"/>
      <c r="K409" s="119"/>
      <c r="L409" s="119"/>
      <c r="M409" s="326"/>
      <c r="N409" s="352"/>
      <c r="O409" s="352"/>
      <c r="P409" s="352"/>
      <c r="Q409" s="328"/>
      <c r="R409" s="4"/>
      <c r="S409" s="4"/>
      <c r="T409" s="4"/>
      <c r="U409" s="4"/>
      <c r="V409" s="4"/>
      <c r="W409" s="4"/>
      <c r="X409" s="4"/>
      <c r="Y409" s="4"/>
      <c r="Z409" s="4"/>
      <c r="AA409" s="4"/>
      <c r="AB409" s="4"/>
      <c r="AC409" s="4"/>
      <c r="AD409" s="4"/>
      <c r="AE409" s="4"/>
      <c r="AF409" s="4"/>
      <c r="AG409" s="4"/>
      <c r="AH409" s="4"/>
      <c r="AI409" s="4"/>
      <c r="AJ409" s="4"/>
      <c r="AK409" s="4"/>
      <c r="AL409" s="4"/>
    </row>
    <row r="410">
      <c r="A410" s="4"/>
      <c r="B410" s="4"/>
      <c r="C410" s="4"/>
      <c r="D410" s="4"/>
      <c r="E410" s="4"/>
      <c r="F410" s="118"/>
      <c r="G410" s="118"/>
      <c r="H410" s="118"/>
      <c r="I410" s="325"/>
      <c r="J410" s="119"/>
      <c r="K410" s="119"/>
      <c r="L410" s="119"/>
      <c r="M410" s="326"/>
      <c r="N410" s="352"/>
      <c r="O410" s="352"/>
      <c r="P410" s="352"/>
      <c r="Q410" s="328"/>
      <c r="R410" s="4"/>
      <c r="S410" s="4"/>
      <c r="T410" s="4"/>
      <c r="U410" s="4"/>
      <c r="V410" s="4"/>
      <c r="W410" s="4"/>
      <c r="X410" s="4"/>
      <c r="Y410" s="4"/>
      <c r="Z410" s="4"/>
      <c r="AA410" s="4"/>
      <c r="AB410" s="4"/>
      <c r="AC410" s="4"/>
      <c r="AD410" s="4"/>
      <c r="AE410" s="4"/>
      <c r="AF410" s="4"/>
      <c r="AG410" s="4"/>
      <c r="AH410" s="4"/>
      <c r="AI410" s="4"/>
      <c r="AJ410" s="4"/>
      <c r="AK410" s="4"/>
      <c r="AL410" s="4"/>
    </row>
    <row r="411">
      <c r="A411" s="4"/>
      <c r="B411" s="4"/>
      <c r="C411" s="4"/>
      <c r="D411" s="4"/>
      <c r="E411" s="4"/>
      <c r="F411" s="118"/>
      <c r="G411" s="118"/>
      <c r="H411" s="118"/>
      <c r="I411" s="325"/>
      <c r="J411" s="119"/>
      <c r="K411" s="119"/>
      <c r="L411" s="119"/>
      <c r="M411" s="326"/>
      <c r="N411" s="352"/>
      <c r="O411" s="352"/>
      <c r="P411" s="352"/>
      <c r="Q411" s="328"/>
      <c r="R411" s="4"/>
      <c r="S411" s="4"/>
      <c r="T411" s="4"/>
      <c r="U411" s="4"/>
      <c r="V411" s="4"/>
      <c r="W411" s="4"/>
      <c r="X411" s="4"/>
      <c r="Y411" s="4"/>
      <c r="Z411" s="4"/>
      <c r="AA411" s="4"/>
      <c r="AB411" s="4"/>
      <c r="AC411" s="4"/>
      <c r="AD411" s="4"/>
      <c r="AE411" s="4"/>
      <c r="AF411" s="4"/>
      <c r="AG411" s="4"/>
      <c r="AH411" s="4"/>
      <c r="AI411" s="4"/>
      <c r="AJ411" s="4"/>
      <c r="AK411" s="4"/>
      <c r="AL411" s="4"/>
    </row>
    <row r="412">
      <c r="A412" s="4"/>
      <c r="B412" s="4"/>
      <c r="C412" s="4"/>
      <c r="D412" s="4"/>
      <c r="E412" s="4"/>
      <c r="F412" s="118"/>
      <c r="G412" s="118"/>
      <c r="H412" s="118"/>
      <c r="I412" s="325"/>
      <c r="J412" s="119"/>
      <c r="K412" s="119"/>
      <c r="L412" s="119"/>
      <c r="M412" s="326"/>
      <c r="N412" s="352"/>
      <c r="O412" s="352"/>
      <c r="P412" s="352"/>
      <c r="Q412" s="328"/>
      <c r="R412" s="4"/>
      <c r="S412" s="4"/>
      <c r="T412" s="4"/>
      <c r="U412" s="4"/>
      <c r="V412" s="4"/>
      <c r="W412" s="4"/>
      <c r="X412" s="4"/>
      <c r="Y412" s="4"/>
      <c r="Z412" s="4"/>
      <c r="AA412" s="4"/>
      <c r="AB412" s="4"/>
      <c r="AC412" s="4"/>
      <c r="AD412" s="4"/>
      <c r="AE412" s="4"/>
      <c r="AF412" s="4"/>
      <c r="AG412" s="4"/>
      <c r="AH412" s="4"/>
      <c r="AI412" s="4"/>
      <c r="AJ412" s="4"/>
      <c r="AK412" s="4"/>
      <c r="AL412" s="4"/>
    </row>
    <row r="413">
      <c r="A413" s="4"/>
      <c r="B413" s="4"/>
      <c r="C413" s="4"/>
      <c r="D413" s="4"/>
      <c r="E413" s="4"/>
      <c r="F413" s="118"/>
      <c r="G413" s="118"/>
      <c r="H413" s="118"/>
      <c r="I413" s="325"/>
      <c r="J413" s="119"/>
      <c r="K413" s="119"/>
      <c r="L413" s="119"/>
      <c r="M413" s="326"/>
      <c r="N413" s="352"/>
      <c r="O413" s="352"/>
      <c r="P413" s="352"/>
      <c r="Q413" s="328"/>
      <c r="R413" s="4"/>
      <c r="S413" s="4"/>
      <c r="T413" s="4"/>
      <c r="U413" s="4"/>
      <c r="V413" s="4"/>
      <c r="W413" s="4"/>
      <c r="X413" s="4"/>
      <c r="Y413" s="4"/>
      <c r="Z413" s="4"/>
      <c r="AA413" s="4"/>
      <c r="AB413" s="4"/>
      <c r="AC413" s="4"/>
      <c r="AD413" s="4"/>
      <c r="AE413" s="4"/>
      <c r="AF413" s="4"/>
      <c r="AG413" s="4"/>
      <c r="AH413" s="4"/>
      <c r="AI413" s="4"/>
      <c r="AJ413" s="4"/>
      <c r="AK413" s="4"/>
      <c r="AL413" s="4"/>
    </row>
    <row r="414">
      <c r="A414" s="4"/>
      <c r="B414" s="4"/>
      <c r="C414" s="4"/>
      <c r="D414" s="4"/>
      <c r="E414" s="4"/>
      <c r="F414" s="118"/>
      <c r="G414" s="118"/>
      <c r="H414" s="118"/>
      <c r="I414" s="325"/>
      <c r="J414" s="119"/>
      <c r="K414" s="119"/>
      <c r="L414" s="119"/>
      <c r="M414" s="326"/>
      <c r="N414" s="352"/>
      <c r="O414" s="352"/>
      <c r="P414" s="352"/>
      <c r="Q414" s="328"/>
      <c r="R414" s="4"/>
      <c r="S414" s="4"/>
      <c r="T414" s="4"/>
      <c r="U414" s="4"/>
      <c r="V414" s="4"/>
      <c r="W414" s="4"/>
      <c r="X414" s="4"/>
      <c r="Y414" s="4"/>
      <c r="Z414" s="4"/>
      <c r="AA414" s="4"/>
      <c r="AB414" s="4"/>
      <c r="AC414" s="4"/>
      <c r="AD414" s="4"/>
      <c r="AE414" s="4"/>
      <c r="AF414" s="4"/>
      <c r="AG414" s="4"/>
      <c r="AH414" s="4"/>
      <c r="AI414" s="4"/>
      <c r="AJ414" s="4"/>
      <c r="AK414" s="4"/>
      <c r="AL414" s="4"/>
    </row>
    <row r="415">
      <c r="A415" s="4"/>
      <c r="B415" s="4"/>
      <c r="C415" s="4"/>
      <c r="D415" s="4"/>
      <c r="E415" s="4"/>
      <c r="F415" s="118"/>
      <c r="G415" s="118"/>
      <c r="H415" s="118"/>
      <c r="I415" s="325"/>
      <c r="J415" s="119"/>
      <c r="K415" s="119"/>
      <c r="L415" s="119"/>
      <c r="M415" s="326"/>
      <c r="N415" s="352"/>
      <c r="O415" s="352"/>
      <c r="P415" s="352"/>
      <c r="Q415" s="328"/>
      <c r="R415" s="4"/>
      <c r="S415" s="4"/>
      <c r="T415" s="4"/>
      <c r="U415" s="4"/>
      <c r="V415" s="4"/>
      <c r="W415" s="4"/>
      <c r="X415" s="4"/>
      <c r="Y415" s="4"/>
      <c r="Z415" s="4"/>
      <c r="AA415" s="4"/>
      <c r="AB415" s="4"/>
      <c r="AC415" s="4"/>
      <c r="AD415" s="4"/>
      <c r="AE415" s="4"/>
      <c r="AF415" s="4"/>
      <c r="AG415" s="4"/>
      <c r="AH415" s="4"/>
      <c r="AI415" s="4"/>
      <c r="AJ415" s="4"/>
      <c r="AK415" s="4"/>
      <c r="AL415" s="4"/>
    </row>
    <row r="416">
      <c r="A416" s="4"/>
      <c r="B416" s="4"/>
      <c r="C416" s="4"/>
      <c r="D416" s="4"/>
      <c r="E416" s="4"/>
      <c r="F416" s="118"/>
      <c r="G416" s="118"/>
      <c r="H416" s="118"/>
      <c r="I416" s="325"/>
      <c r="J416" s="119"/>
      <c r="K416" s="119"/>
      <c r="L416" s="119"/>
      <c r="M416" s="326"/>
      <c r="N416" s="352"/>
      <c r="O416" s="352"/>
      <c r="P416" s="352"/>
      <c r="Q416" s="328"/>
      <c r="R416" s="4"/>
      <c r="S416" s="4"/>
      <c r="T416" s="4"/>
      <c r="U416" s="4"/>
      <c r="V416" s="4"/>
      <c r="W416" s="4"/>
      <c r="X416" s="4"/>
      <c r="Y416" s="4"/>
      <c r="Z416" s="4"/>
      <c r="AA416" s="4"/>
      <c r="AB416" s="4"/>
      <c r="AC416" s="4"/>
      <c r="AD416" s="4"/>
      <c r="AE416" s="4"/>
      <c r="AF416" s="4"/>
      <c r="AG416" s="4"/>
      <c r="AH416" s="4"/>
      <c r="AI416" s="4"/>
      <c r="AJ416" s="4"/>
      <c r="AK416" s="4"/>
      <c r="AL416" s="4"/>
    </row>
    <row r="417">
      <c r="A417" s="4"/>
      <c r="B417" s="4"/>
      <c r="C417" s="4"/>
      <c r="D417" s="4"/>
      <c r="E417" s="4"/>
      <c r="F417" s="118"/>
      <c r="G417" s="118"/>
      <c r="H417" s="118"/>
      <c r="I417" s="325"/>
      <c r="J417" s="119"/>
      <c r="K417" s="119"/>
      <c r="L417" s="119"/>
      <c r="M417" s="326"/>
      <c r="N417" s="352"/>
      <c r="O417" s="352"/>
      <c r="P417" s="352"/>
      <c r="Q417" s="328"/>
      <c r="R417" s="4"/>
      <c r="S417" s="4"/>
      <c r="T417" s="4"/>
      <c r="U417" s="4"/>
      <c r="V417" s="4"/>
      <c r="W417" s="4"/>
      <c r="X417" s="4"/>
      <c r="Y417" s="4"/>
      <c r="Z417" s="4"/>
      <c r="AA417" s="4"/>
      <c r="AB417" s="4"/>
      <c r="AC417" s="4"/>
      <c r="AD417" s="4"/>
      <c r="AE417" s="4"/>
      <c r="AF417" s="4"/>
      <c r="AG417" s="4"/>
      <c r="AH417" s="4"/>
      <c r="AI417" s="4"/>
      <c r="AJ417" s="4"/>
      <c r="AK417" s="4"/>
      <c r="AL417" s="4"/>
    </row>
    <row r="418">
      <c r="A418" s="4"/>
      <c r="B418" s="4"/>
      <c r="C418" s="4"/>
      <c r="D418" s="4"/>
      <c r="E418" s="4"/>
      <c r="F418" s="118"/>
      <c r="G418" s="118"/>
      <c r="H418" s="118"/>
      <c r="I418" s="325"/>
      <c r="J418" s="119"/>
      <c r="K418" s="119"/>
      <c r="L418" s="119"/>
      <c r="M418" s="326"/>
      <c r="N418" s="352"/>
      <c r="O418" s="352"/>
      <c r="P418" s="352"/>
      <c r="Q418" s="328"/>
      <c r="R418" s="4"/>
      <c r="S418" s="4"/>
      <c r="T418" s="4"/>
      <c r="U418" s="4"/>
      <c r="V418" s="4"/>
      <c r="W418" s="4"/>
      <c r="X418" s="4"/>
      <c r="Y418" s="4"/>
      <c r="Z418" s="4"/>
      <c r="AA418" s="4"/>
      <c r="AB418" s="4"/>
      <c r="AC418" s="4"/>
      <c r="AD418" s="4"/>
      <c r="AE418" s="4"/>
      <c r="AF418" s="4"/>
      <c r="AG418" s="4"/>
      <c r="AH418" s="4"/>
      <c r="AI418" s="4"/>
      <c r="AJ418" s="4"/>
      <c r="AK418" s="4"/>
      <c r="AL418" s="4"/>
    </row>
    <row r="419">
      <c r="A419" s="4"/>
      <c r="B419" s="4"/>
      <c r="C419" s="4"/>
      <c r="D419" s="4"/>
      <c r="E419" s="4"/>
      <c r="F419" s="118"/>
      <c r="G419" s="118"/>
      <c r="H419" s="118"/>
      <c r="I419" s="325"/>
      <c r="J419" s="119"/>
      <c r="K419" s="119"/>
      <c r="L419" s="119"/>
      <c r="M419" s="326"/>
      <c r="N419" s="352"/>
      <c r="O419" s="352"/>
      <c r="P419" s="352"/>
      <c r="Q419" s="328"/>
      <c r="R419" s="4"/>
      <c r="S419" s="4"/>
      <c r="T419" s="4"/>
      <c r="U419" s="4"/>
      <c r="V419" s="4"/>
      <c r="W419" s="4"/>
      <c r="X419" s="4"/>
      <c r="Y419" s="4"/>
      <c r="Z419" s="4"/>
      <c r="AA419" s="4"/>
      <c r="AB419" s="4"/>
      <c r="AC419" s="4"/>
      <c r="AD419" s="4"/>
      <c r="AE419" s="4"/>
      <c r="AF419" s="4"/>
      <c r="AG419" s="4"/>
      <c r="AH419" s="4"/>
      <c r="AI419" s="4"/>
      <c r="AJ419" s="4"/>
      <c r="AK419" s="4"/>
      <c r="AL419" s="4"/>
    </row>
    <row r="420">
      <c r="A420" s="4"/>
      <c r="B420" s="4"/>
      <c r="C420" s="4"/>
      <c r="D420" s="4"/>
      <c r="E420" s="4"/>
      <c r="F420" s="118"/>
      <c r="G420" s="118"/>
      <c r="H420" s="118"/>
      <c r="I420" s="325"/>
      <c r="J420" s="119"/>
      <c r="K420" s="119"/>
      <c r="L420" s="119"/>
      <c r="M420" s="326"/>
      <c r="N420" s="352"/>
      <c r="O420" s="352"/>
      <c r="P420" s="352"/>
      <c r="Q420" s="328"/>
      <c r="R420" s="4"/>
      <c r="S420" s="4"/>
      <c r="T420" s="4"/>
      <c r="U420" s="4"/>
      <c r="V420" s="4"/>
      <c r="W420" s="4"/>
      <c r="X420" s="4"/>
      <c r="Y420" s="4"/>
      <c r="Z420" s="4"/>
      <c r="AA420" s="4"/>
      <c r="AB420" s="4"/>
      <c r="AC420" s="4"/>
      <c r="AD420" s="4"/>
      <c r="AE420" s="4"/>
      <c r="AF420" s="4"/>
      <c r="AG420" s="4"/>
      <c r="AH420" s="4"/>
      <c r="AI420" s="4"/>
      <c r="AJ420" s="4"/>
      <c r="AK420" s="4"/>
      <c r="AL420" s="4"/>
    </row>
    <row r="421">
      <c r="A421" s="4"/>
      <c r="B421" s="4"/>
      <c r="C421" s="4"/>
      <c r="D421" s="4"/>
      <c r="E421" s="4"/>
      <c r="F421" s="118"/>
      <c r="G421" s="118"/>
      <c r="H421" s="118"/>
      <c r="I421" s="325"/>
      <c r="J421" s="119"/>
      <c r="K421" s="119"/>
      <c r="L421" s="119"/>
      <c r="M421" s="326"/>
      <c r="N421" s="352"/>
      <c r="O421" s="352"/>
      <c r="P421" s="352"/>
      <c r="Q421" s="328"/>
      <c r="R421" s="4"/>
      <c r="S421" s="4"/>
      <c r="T421" s="4"/>
      <c r="U421" s="4"/>
      <c r="V421" s="4"/>
      <c r="W421" s="4"/>
      <c r="X421" s="4"/>
      <c r="Y421" s="4"/>
      <c r="Z421" s="4"/>
      <c r="AA421" s="4"/>
      <c r="AB421" s="4"/>
      <c r="AC421" s="4"/>
      <c r="AD421" s="4"/>
      <c r="AE421" s="4"/>
      <c r="AF421" s="4"/>
      <c r="AG421" s="4"/>
      <c r="AH421" s="4"/>
      <c r="AI421" s="4"/>
      <c r="AJ421" s="4"/>
      <c r="AK421" s="4"/>
      <c r="AL421" s="4"/>
    </row>
    <row r="422">
      <c r="A422" s="4"/>
      <c r="B422" s="4"/>
      <c r="C422" s="4"/>
      <c r="D422" s="4"/>
      <c r="E422" s="4"/>
      <c r="F422" s="118"/>
      <c r="G422" s="118"/>
      <c r="H422" s="118"/>
      <c r="I422" s="325"/>
      <c r="J422" s="119"/>
      <c r="K422" s="119"/>
      <c r="L422" s="119"/>
      <c r="M422" s="326"/>
      <c r="N422" s="352"/>
      <c r="O422" s="352"/>
      <c r="P422" s="352"/>
      <c r="Q422" s="328"/>
      <c r="R422" s="4"/>
      <c r="S422" s="4"/>
      <c r="T422" s="4"/>
      <c r="U422" s="4"/>
      <c r="V422" s="4"/>
      <c r="W422" s="4"/>
      <c r="X422" s="4"/>
      <c r="Y422" s="4"/>
      <c r="Z422" s="4"/>
      <c r="AA422" s="4"/>
      <c r="AB422" s="4"/>
      <c r="AC422" s="4"/>
      <c r="AD422" s="4"/>
      <c r="AE422" s="4"/>
      <c r="AF422" s="4"/>
      <c r="AG422" s="4"/>
      <c r="AH422" s="4"/>
      <c r="AI422" s="4"/>
      <c r="AJ422" s="4"/>
      <c r="AK422" s="4"/>
      <c r="AL422" s="4"/>
    </row>
    <row r="423">
      <c r="A423" s="4"/>
      <c r="B423" s="4"/>
      <c r="C423" s="4"/>
      <c r="D423" s="4"/>
      <c r="E423" s="4"/>
      <c r="F423" s="118"/>
      <c r="G423" s="118"/>
      <c r="H423" s="118"/>
      <c r="I423" s="325"/>
      <c r="J423" s="119"/>
      <c r="K423" s="119"/>
      <c r="L423" s="119"/>
      <c r="M423" s="326"/>
      <c r="N423" s="352"/>
      <c r="O423" s="352"/>
      <c r="P423" s="352"/>
      <c r="Q423" s="328"/>
      <c r="R423" s="4"/>
      <c r="S423" s="4"/>
      <c r="T423" s="4"/>
      <c r="U423" s="4"/>
      <c r="V423" s="4"/>
      <c r="W423" s="4"/>
      <c r="X423" s="4"/>
      <c r="Y423" s="4"/>
      <c r="Z423" s="4"/>
      <c r="AA423" s="4"/>
      <c r="AB423" s="4"/>
      <c r="AC423" s="4"/>
      <c r="AD423" s="4"/>
      <c r="AE423" s="4"/>
      <c r="AF423" s="4"/>
      <c r="AG423" s="4"/>
      <c r="AH423" s="4"/>
      <c r="AI423" s="4"/>
      <c r="AJ423" s="4"/>
      <c r="AK423" s="4"/>
      <c r="AL423" s="4"/>
    </row>
    <row r="424">
      <c r="A424" s="4"/>
      <c r="B424" s="4"/>
      <c r="C424" s="4"/>
      <c r="D424" s="4"/>
      <c r="E424" s="4"/>
      <c r="F424" s="118"/>
      <c r="G424" s="118"/>
      <c r="H424" s="118"/>
      <c r="I424" s="325"/>
      <c r="J424" s="119"/>
      <c r="K424" s="119"/>
      <c r="L424" s="119"/>
      <c r="M424" s="326"/>
      <c r="N424" s="352"/>
      <c r="O424" s="352"/>
      <c r="P424" s="352"/>
      <c r="Q424" s="328"/>
      <c r="R424" s="4"/>
      <c r="S424" s="4"/>
      <c r="T424" s="4"/>
      <c r="U424" s="4"/>
      <c r="V424" s="4"/>
      <c r="W424" s="4"/>
      <c r="X424" s="4"/>
      <c r="Y424" s="4"/>
      <c r="Z424" s="4"/>
      <c r="AA424" s="4"/>
      <c r="AB424" s="4"/>
      <c r="AC424" s="4"/>
      <c r="AD424" s="4"/>
      <c r="AE424" s="4"/>
      <c r="AF424" s="4"/>
      <c r="AG424" s="4"/>
      <c r="AH424" s="4"/>
      <c r="AI424" s="4"/>
      <c r="AJ424" s="4"/>
      <c r="AK424" s="4"/>
      <c r="AL424" s="4"/>
    </row>
    <row r="425">
      <c r="A425" s="4"/>
      <c r="B425" s="4"/>
      <c r="C425" s="4"/>
      <c r="D425" s="4"/>
      <c r="E425" s="4"/>
      <c r="F425" s="118"/>
      <c r="G425" s="118"/>
      <c r="H425" s="118"/>
      <c r="I425" s="325"/>
      <c r="J425" s="119"/>
      <c r="K425" s="119"/>
      <c r="L425" s="119"/>
      <c r="M425" s="326"/>
      <c r="N425" s="352"/>
      <c r="O425" s="352"/>
      <c r="P425" s="352"/>
      <c r="Q425" s="328"/>
      <c r="R425" s="4"/>
      <c r="S425" s="4"/>
      <c r="T425" s="4"/>
      <c r="U425" s="4"/>
      <c r="V425" s="4"/>
      <c r="W425" s="4"/>
      <c r="X425" s="4"/>
      <c r="Y425" s="4"/>
      <c r="Z425" s="4"/>
      <c r="AA425" s="4"/>
      <c r="AB425" s="4"/>
      <c r="AC425" s="4"/>
      <c r="AD425" s="4"/>
      <c r="AE425" s="4"/>
      <c r="AF425" s="4"/>
      <c r="AG425" s="4"/>
      <c r="AH425" s="4"/>
      <c r="AI425" s="4"/>
      <c r="AJ425" s="4"/>
      <c r="AK425" s="4"/>
      <c r="AL425" s="4"/>
    </row>
    <row r="426">
      <c r="A426" s="4"/>
      <c r="B426" s="4"/>
      <c r="C426" s="4"/>
      <c r="D426" s="4"/>
      <c r="E426" s="4"/>
      <c r="F426" s="118"/>
      <c r="G426" s="118"/>
      <c r="H426" s="118"/>
      <c r="I426" s="325"/>
      <c r="J426" s="119"/>
      <c r="K426" s="119"/>
      <c r="L426" s="119"/>
      <c r="M426" s="326"/>
      <c r="N426" s="352"/>
      <c r="O426" s="352"/>
      <c r="P426" s="352"/>
      <c r="Q426" s="328"/>
      <c r="R426" s="4"/>
      <c r="S426" s="4"/>
      <c r="T426" s="4"/>
      <c r="U426" s="4"/>
      <c r="V426" s="4"/>
      <c r="W426" s="4"/>
      <c r="X426" s="4"/>
      <c r="Y426" s="4"/>
      <c r="Z426" s="4"/>
      <c r="AA426" s="4"/>
      <c r="AB426" s="4"/>
      <c r="AC426" s="4"/>
      <c r="AD426" s="4"/>
      <c r="AE426" s="4"/>
      <c r="AF426" s="4"/>
      <c r="AG426" s="4"/>
      <c r="AH426" s="4"/>
      <c r="AI426" s="4"/>
      <c r="AJ426" s="4"/>
      <c r="AK426" s="4"/>
      <c r="AL426" s="4"/>
    </row>
    <row r="427">
      <c r="A427" s="4"/>
      <c r="B427" s="4"/>
      <c r="C427" s="4"/>
      <c r="D427" s="4"/>
      <c r="E427" s="4"/>
      <c r="F427" s="118"/>
      <c r="G427" s="118"/>
      <c r="H427" s="118"/>
      <c r="I427" s="325"/>
      <c r="J427" s="119"/>
      <c r="K427" s="119"/>
      <c r="L427" s="119"/>
      <c r="M427" s="326"/>
      <c r="N427" s="352"/>
      <c r="O427" s="352"/>
      <c r="P427" s="352"/>
      <c r="Q427" s="328"/>
      <c r="R427" s="4"/>
      <c r="S427" s="4"/>
      <c r="T427" s="4"/>
      <c r="U427" s="4"/>
      <c r="V427" s="4"/>
      <c r="W427" s="4"/>
      <c r="X427" s="4"/>
      <c r="Y427" s="4"/>
      <c r="Z427" s="4"/>
      <c r="AA427" s="4"/>
      <c r="AB427" s="4"/>
      <c r="AC427" s="4"/>
      <c r="AD427" s="4"/>
      <c r="AE427" s="4"/>
      <c r="AF427" s="4"/>
      <c r="AG427" s="4"/>
      <c r="AH427" s="4"/>
      <c r="AI427" s="4"/>
      <c r="AJ427" s="4"/>
      <c r="AK427" s="4"/>
      <c r="AL427" s="4"/>
    </row>
    <row r="428">
      <c r="A428" s="4"/>
      <c r="B428" s="4"/>
      <c r="C428" s="4"/>
      <c r="D428" s="4"/>
      <c r="E428" s="4"/>
      <c r="F428" s="118"/>
      <c r="G428" s="118"/>
      <c r="H428" s="118"/>
      <c r="I428" s="325"/>
      <c r="J428" s="119"/>
      <c r="K428" s="119"/>
      <c r="L428" s="119"/>
      <c r="M428" s="326"/>
      <c r="N428" s="352"/>
      <c r="O428" s="352"/>
      <c r="P428" s="352"/>
      <c r="Q428" s="328"/>
      <c r="R428" s="4"/>
      <c r="S428" s="4"/>
      <c r="T428" s="4"/>
      <c r="U428" s="4"/>
      <c r="V428" s="4"/>
      <c r="W428" s="4"/>
      <c r="X428" s="4"/>
      <c r="Y428" s="4"/>
      <c r="Z428" s="4"/>
      <c r="AA428" s="4"/>
      <c r="AB428" s="4"/>
      <c r="AC428" s="4"/>
      <c r="AD428" s="4"/>
      <c r="AE428" s="4"/>
      <c r="AF428" s="4"/>
      <c r="AG428" s="4"/>
      <c r="AH428" s="4"/>
      <c r="AI428" s="4"/>
      <c r="AJ428" s="4"/>
      <c r="AK428" s="4"/>
      <c r="AL428" s="4"/>
    </row>
    <row r="429">
      <c r="A429" s="4"/>
      <c r="B429" s="4"/>
      <c r="C429" s="4"/>
      <c r="D429" s="4"/>
      <c r="E429" s="4"/>
      <c r="F429" s="118"/>
      <c r="G429" s="118"/>
      <c r="H429" s="118"/>
      <c r="I429" s="325"/>
      <c r="J429" s="119"/>
      <c r="K429" s="119"/>
      <c r="L429" s="119"/>
      <c r="M429" s="326"/>
      <c r="N429" s="352"/>
      <c r="O429" s="352"/>
      <c r="P429" s="352"/>
      <c r="Q429" s="328"/>
      <c r="R429" s="4"/>
      <c r="S429" s="4"/>
      <c r="T429" s="4"/>
      <c r="U429" s="4"/>
      <c r="V429" s="4"/>
      <c r="W429" s="4"/>
      <c r="X429" s="4"/>
      <c r="Y429" s="4"/>
      <c r="Z429" s="4"/>
      <c r="AA429" s="4"/>
      <c r="AB429" s="4"/>
      <c r="AC429" s="4"/>
      <c r="AD429" s="4"/>
      <c r="AE429" s="4"/>
      <c r="AF429" s="4"/>
      <c r="AG429" s="4"/>
      <c r="AH429" s="4"/>
      <c r="AI429" s="4"/>
      <c r="AJ429" s="4"/>
      <c r="AK429" s="4"/>
      <c r="AL429" s="4"/>
    </row>
    <row r="430">
      <c r="A430" s="4"/>
      <c r="B430" s="4"/>
      <c r="C430" s="4"/>
      <c r="D430" s="4"/>
      <c r="E430" s="4"/>
      <c r="F430" s="118"/>
      <c r="G430" s="118"/>
      <c r="H430" s="118"/>
      <c r="I430" s="325"/>
      <c r="J430" s="119"/>
      <c r="K430" s="119"/>
      <c r="L430" s="119"/>
      <c r="M430" s="326"/>
      <c r="N430" s="352"/>
      <c r="O430" s="352"/>
      <c r="P430" s="352"/>
      <c r="Q430" s="328"/>
      <c r="R430" s="4"/>
      <c r="S430" s="4"/>
      <c r="T430" s="4"/>
      <c r="U430" s="4"/>
      <c r="V430" s="4"/>
      <c r="W430" s="4"/>
      <c r="X430" s="4"/>
      <c r="Y430" s="4"/>
      <c r="Z430" s="4"/>
      <c r="AA430" s="4"/>
      <c r="AB430" s="4"/>
      <c r="AC430" s="4"/>
      <c r="AD430" s="4"/>
      <c r="AE430" s="4"/>
      <c r="AF430" s="4"/>
      <c r="AG430" s="4"/>
      <c r="AH430" s="4"/>
      <c r="AI430" s="4"/>
      <c r="AJ430" s="4"/>
      <c r="AK430" s="4"/>
      <c r="AL430" s="4"/>
    </row>
    <row r="431">
      <c r="A431" s="4"/>
      <c r="B431" s="4"/>
      <c r="C431" s="4"/>
      <c r="D431" s="4"/>
      <c r="E431" s="4"/>
      <c r="F431" s="118"/>
      <c r="G431" s="118"/>
      <c r="H431" s="118"/>
      <c r="I431" s="325"/>
      <c r="J431" s="119"/>
      <c r="K431" s="119"/>
      <c r="L431" s="119"/>
      <c r="M431" s="326"/>
      <c r="N431" s="352"/>
      <c r="O431" s="352"/>
      <c r="P431" s="352"/>
      <c r="Q431" s="328"/>
      <c r="R431" s="4"/>
      <c r="S431" s="4"/>
      <c r="T431" s="4"/>
      <c r="U431" s="4"/>
      <c r="V431" s="4"/>
      <c r="W431" s="4"/>
      <c r="X431" s="4"/>
      <c r="Y431" s="4"/>
      <c r="Z431" s="4"/>
      <c r="AA431" s="4"/>
      <c r="AB431" s="4"/>
      <c r="AC431" s="4"/>
      <c r="AD431" s="4"/>
      <c r="AE431" s="4"/>
      <c r="AF431" s="4"/>
      <c r="AG431" s="4"/>
      <c r="AH431" s="4"/>
      <c r="AI431" s="4"/>
      <c r="AJ431" s="4"/>
      <c r="AK431" s="4"/>
      <c r="AL431" s="4"/>
    </row>
    <row r="432">
      <c r="A432" s="4"/>
      <c r="B432" s="4"/>
      <c r="C432" s="4"/>
      <c r="D432" s="4"/>
      <c r="E432" s="4"/>
      <c r="F432" s="118"/>
      <c r="G432" s="118"/>
      <c r="H432" s="118"/>
      <c r="I432" s="325"/>
      <c r="J432" s="119"/>
      <c r="K432" s="119"/>
      <c r="L432" s="119"/>
      <c r="M432" s="326"/>
      <c r="N432" s="352"/>
      <c r="O432" s="352"/>
      <c r="P432" s="352"/>
      <c r="Q432" s="328"/>
      <c r="R432" s="4"/>
      <c r="S432" s="4"/>
      <c r="T432" s="4"/>
      <c r="U432" s="4"/>
      <c r="V432" s="4"/>
      <c r="W432" s="4"/>
      <c r="X432" s="4"/>
      <c r="Y432" s="4"/>
      <c r="Z432" s="4"/>
      <c r="AA432" s="4"/>
      <c r="AB432" s="4"/>
      <c r="AC432" s="4"/>
      <c r="AD432" s="4"/>
      <c r="AE432" s="4"/>
      <c r="AF432" s="4"/>
      <c r="AG432" s="4"/>
      <c r="AH432" s="4"/>
      <c r="AI432" s="4"/>
      <c r="AJ432" s="4"/>
      <c r="AK432" s="4"/>
      <c r="AL432" s="4"/>
    </row>
    <row r="433">
      <c r="A433" s="4"/>
      <c r="B433" s="4"/>
      <c r="C433" s="4"/>
      <c r="D433" s="4"/>
      <c r="E433" s="4"/>
      <c r="F433" s="118"/>
      <c r="G433" s="118"/>
      <c r="H433" s="118"/>
      <c r="I433" s="325"/>
      <c r="J433" s="119"/>
      <c r="K433" s="119"/>
      <c r="L433" s="119"/>
      <c r="M433" s="326"/>
      <c r="N433" s="352"/>
      <c r="O433" s="352"/>
      <c r="P433" s="352"/>
      <c r="Q433" s="328"/>
      <c r="R433" s="4"/>
      <c r="S433" s="4"/>
      <c r="T433" s="4"/>
      <c r="U433" s="4"/>
      <c r="V433" s="4"/>
      <c r="W433" s="4"/>
      <c r="X433" s="4"/>
      <c r="Y433" s="4"/>
      <c r="Z433" s="4"/>
      <c r="AA433" s="4"/>
      <c r="AB433" s="4"/>
      <c r="AC433" s="4"/>
      <c r="AD433" s="4"/>
      <c r="AE433" s="4"/>
      <c r="AF433" s="4"/>
      <c r="AG433" s="4"/>
      <c r="AH433" s="4"/>
      <c r="AI433" s="4"/>
      <c r="AJ433" s="4"/>
      <c r="AK433" s="4"/>
      <c r="AL433" s="4"/>
    </row>
    <row r="434">
      <c r="A434" s="4"/>
      <c r="B434" s="4"/>
      <c r="C434" s="4"/>
      <c r="D434" s="4"/>
      <c r="E434" s="4"/>
      <c r="F434" s="118"/>
      <c r="G434" s="118"/>
      <c r="H434" s="118"/>
      <c r="I434" s="325"/>
      <c r="J434" s="119"/>
      <c r="K434" s="119"/>
      <c r="L434" s="119"/>
      <c r="M434" s="326"/>
      <c r="N434" s="352"/>
      <c r="O434" s="352"/>
      <c r="P434" s="352"/>
      <c r="Q434" s="328"/>
      <c r="R434" s="4"/>
      <c r="S434" s="4"/>
      <c r="T434" s="4"/>
      <c r="U434" s="4"/>
      <c r="V434" s="4"/>
      <c r="W434" s="4"/>
      <c r="X434" s="4"/>
      <c r="Y434" s="4"/>
      <c r="Z434" s="4"/>
      <c r="AA434" s="4"/>
      <c r="AB434" s="4"/>
      <c r="AC434" s="4"/>
      <c r="AD434" s="4"/>
      <c r="AE434" s="4"/>
      <c r="AF434" s="4"/>
      <c r="AG434" s="4"/>
      <c r="AH434" s="4"/>
      <c r="AI434" s="4"/>
      <c r="AJ434" s="4"/>
      <c r="AK434" s="4"/>
      <c r="AL434" s="4"/>
    </row>
    <row r="435">
      <c r="A435" s="4"/>
      <c r="B435" s="4"/>
      <c r="C435" s="4"/>
      <c r="D435" s="4"/>
      <c r="E435" s="4"/>
      <c r="F435" s="118"/>
      <c r="G435" s="118"/>
      <c r="H435" s="118"/>
      <c r="I435" s="325"/>
      <c r="J435" s="119"/>
      <c r="K435" s="119"/>
      <c r="L435" s="119"/>
      <c r="M435" s="326"/>
      <c r="N435" s="352"/>
      <c r="O435" s="352"/>
      <c r="P435" s="352"/>
      <c r="Q435" s="328"/>
      <c r="R435" s="4"/>
      <c r="S435" s="4"/>
      <c r="T435" s="4"/>
      <c r="U435" s="4"/>
      <c r="V435" s="4"/>
      <c r="W435" s="4"/>
      <c r="X435" s="4"/>
      <c r="Y435" s="4"/>
      <c r="Z435" s="4"/>
      <c r="AA435" s="4"/>
      <c r="AB435" s="4"/>
      <c r="AC435" s="4"/>
      <c r="AD435" s="4"/>
      <c r="AE435" s="4"/>
      <c r="AF435" s="4"/>
      <c r="AG435" s="4"/>
      <c r="AH435" s="4"/>
      <c r="AI435" s="4"/>
      <c r="AJ435" s="4"/>
      <c r="AK435" s="4"/>
      <c r="AL435" s="4"/>
    </row>
    <row r="436">
      <c r="A436" s="4"/>
      <c r="B436" s="4"/>
      <c r="C436" s="4"/>
      <c r="D436" s="4"/>
      <c r="E436" s="4"/>
      <c r="F436" s="118"/>
      <c r="G436" s="118"/>
      <c r="H436" s="118"/>
      <c r="I436" s="325"/>
      <c r="J436" s="119"/>
      <c r="K436" s="119"/>
      <c r="L436" s="119"/>
      <c r="M436" s="326"/>
      <c r="N436" s="352"/>
      <c r="O436" s="352"/>
      <c r="P436" s="352"/>
      <c r="Q436" s="328"/>
      <c r="R436" s="4"/>
      <c r="S436" s="4"/>
      <c r="T436" s="4"/>
      <c r="U436" s="4"/>
      <c r="V436" s="4"/>
      <c r="W436" s="4"/>
      <c r="X436" s="4"/>
      <c r="Y436" s="4"/>
      <c r="Z436" s="4"/>
      <c r="AA436" s="4"/>
      <c r="AB436" s="4"/>
      <c r="AC436" s="4"/>
      <c r="AD436" s="4"/>
      <c r="AE436" s="4"/>
      <c r="AF436" s="4"/>
      <c r="AG436" s="4"/>
      <c r="AH436" s="4"/>
      <c r="AI436" s="4"/>
      <c r="AJ436" s="4"/>
      <c r="AK436" s="4"/>
      <c r="AL436" s="4"/>
    </row>
    <row r="437">
      <c r="A437" s="4"/>
      <c r="B437" s="4"/>
      <c r="C437" s="4"/>
      <c r="D437" s="4"/>
      <c r="E437" s="4"/>
      <c r="F437" s="118"/>
      <c r="G437" s="118"/>
      <c r="H437" s="118"/>
      <c r="I437" s="325"/>
      <c r="J437" s="119"/>
      <c r="K437" s="119"/>
      <c r="L437" s="119"/>
      <c r="M437" s="326"/>
      <c r="N437" s="352"/>
      <c r="O437" s="352"/>
      <c r="P437" s="352"/>
      <c r="Q437" s="328"/>
      <c r="R437" s="4"/>
      <c r="S437" s="4"/>
      <c r="T437" s="4"/>
      <c r="U437" s="4"/>
      <c r="V437" s="4"/>
      <c r="W437" s="4"/>
      <c r="X437" s="4"/>
      <c r="Y437" s="4"/>
      <c r="Z437" s="4"/>
      <c r="AA437" s="4"/>
      <c r="AB437" s="4"/>
      <c r="AC437" s="4"/>
      <c r="AD437" s="4"/>
      <c r="AE437" s="4"/>
      <c r="AF437" s="4"/>
      <c r="AG437" s="4"/>
      <c r="AH437" s="4"/>
      <c r="AI437" s="4"/>
      <c r="AJ437" s="4"/>
      <c r="AK437" s="4"/>
      <c r="AL437" s="4"/>
    </row>
    <row r="438">
      <c r="A438" s="4"/>
      <c r="B438" s="4"/>
      <c r="C438" s="4"/>
      <c r="D438" s="4"/>
      <c r="E438" s="4"/>
      <c r="F438" s="118"/>
      <c r="G438" s="118"/>
      <c r="H438" s="118"/>
      <c r="I438" s="325"/>
      <c r="J438" s="119"/>
      <c r="K438" s="119"/>
      <c r="L438" s="119"/>
      <c r="M438" s="326"/>
      <c r="N438" s="352"/>
      <c r="O438" s="352"/>
      <c r="P438" s="352"/>
      <c r="Q438" s="328"/>
      <c r="R438" s="4"/>
      <c r="S438" s="4"/>
      <c r="T438" s="4"/>
      <c r="U438" s="4"/>
      <c r="V438" s="4"/>
      <c r="W438" s="4"/>
      <c r="X438" s="4"/>
      <c r="Y438" s="4"/>
      <c r="Z438" s="4"/>
      <c r="AA438" s="4"/>
      <c r="AB438" s="4"/>
      <c r="AC438" s="4"/>
      <c r="AD438" s="4"/>
      <c r="AE438" s="4"/>
      <c r="AF438" s="4"/>
      <c r="AG438" s="4"/>
      <c r="AH438" s="4"/>
      <c r="AI438" s="4"/>
      <c r="AJ438" s="4"/>
      <c r="AK438" s="4"/>
      <c r="AL438" s="4"/>
    </row>
    <row r="439">
      <c r="A439" s="4"/>
      <c r="B439" s="4"/>
      <c r="C439" s="4"/>
      <c r="D439" s="4"/>
      <c r="E439" s="4"/>
      <c r="F439" s="118"/>
      <c r="G439" s="118"/>
      <c r="H439" s="118"/>
      <c r="I439" s="325"/>
      <c r="J439" s="119"/>
      <c r="K439" s="119"/>
      <c r="L439" s="119"/>
      <c r="M439" s="326"/>
      <c r="N439" s="352"/>
      <c r="O439" s="352"/>
      <c r="P439" s="352"/>
      <c r="Q439" s="328"/>
      <c r="R439" s="4"/>
      <c r="S439" s="4"/>
      <c r="T439" s="4"/>
      <c r="U439" s="4"/>
      <c r="V439" s="4"/>
      <c r="W439" s="4"/>
      <c r="X439" s="4"/>
      <c r="Y439" s="4"/>
      <c r="Z439" s="4"/>
      <c r="AA439" s="4"/>
      <c r="AB439" s="4"/>
      <c r="AC439" s="4"/>
      <c r="AD439" s="4"/>
      <c r="AE439" s="4"/>
      <c r="AF439" s="4"/>
      <c r="AG439" s="4"/>
      <c r="AH439" s="4"/>
      <c r="AI439" s="4"/>
      <c r="AJ439" s="4"/>
      <c r="AK439" s="4"/>
      <c r="AL439" s="4"/>
    </row>
    <row r="440">
      <c r="A440" s="4"/>
      <c r="B440" s="4"/>
      <c r="C440" s="4"/>
      <c r="D440" s="4"/>
      <c r="E440" s="4"/>
      <c r="F440" s="118"/>
      <c r="G440" s="118"/>
      <c r="H440" s="118"/>
      <c r="I440" s="325"/>
      <c r="J440" s="119"/>
      <c r="K440" s="119"/>
      <c r="L440" s="119"/>
      <c r="M440" s="326"/>
      <c r="N440" s="352"/>
      <c r="O440" s="352"/>
      <c r="P440" s="352"/>
      <c r="Q440" s="328"/>
      <c r="R440" s="4"/>
      <c r="S440" s="4"/>
      <c r="T440" s="4"/>
      <c r="U440" s="4"/>
      <c r="V440" s="4"/>
      <c r="W440" s="4"/>
      <c r="X440" s="4"/>
      <c r="Y440" s="4"/>
      <c r="Z440" s="4"/>
      <c r="AA440" s="4"/>
      <c r="AB440" s="4"/>
      <c r="AC440" s="4"/>
      <c r="AD440" s="4"/>
      <c r="AE440" s="4"/>
      <c r="AF440" s="4"/>
      <c r="AG440" s="4"/>
      <c r="AH440" s="4"/>
      <c r="AI440" s="4"/>
      <c r="AJ440" s="4"/>
      <c r="AK440" s="4"/>
      <c r="AL440" s="4"/>
    </row>
    <row r="441">
      <c r="A441" s="4"/>
      <c r="B441" s="4"/>
      <c r="C441" s="4"/>
      <c r="D441" s="4"/>
      <c r="E441" s="4"/>
      <c r="F441" s="118"/>
      <c r="G441" s="118"/>
      <c r="H441" s="118"/>
      <c r="I441" s="325"/>
      <c r="J441" s="119"/>
      <c r="K441" s="119"/>
      <c r="L441" s="119"/>
      <c r="M441" s="326"/>
      <c r="N441" s="352"/>
      <c r="O441" s="352"/>
      <c r="P441" s="352"/>
      <c r="Q441" s="328"/>
      <c r="R441" s="4"/>
      <c r="S441" s="4"/>
      <c r="T441" s="4"/>
      <c r="U441" s="4"/>
      <c r="V441" s="4"/>
      <c r="W441" s="4"/>
      <c r="X441" s="4"/>
      <c r="Y441" s="4"/>
      <c r="Z441" s="4"/>
      <c r="AA441" s="4"/>
      <c r="AB441" s="4"/>
      <c r="AC441" s="4"/>
      <c r="AD441" s="4"/>
      <c r="AE441" s="4"/>
      <c r="AF441" s="4"/>
      <c r="AG441" s="4"/>
      <c r="AH441" s="4"/>
      <c r="AI441" s="4"/>
      <c r="AJ441" s="4"/>
      <c r="AK441" s="4"/>
      <c r="AL441" s="4"/>
    </row>
    <row r="442">
      <c r="A442" s="4"/>
      <c r="B442" s="4"/>
      <c r="C442" s="4"/>
      <c r="D442" s="4"/>
      <c r="E442" s="4"/>
      <c r="F442" s="118"/>
      <c r="G442" s="118"/>
      <c r="H442" s="118"/>
      <c r="I442" s="325"/>
      <c r="J442" s="119"/>
      <c r="K442" s="119"/>
      <c r="L442" s="119"/>
      <c r="M442" s="326"/>
      <c r="N442" s="352"/>
      <c r="O442" s="352"/>
      <c r="P442" s="352"/>
      <c r="Q442" s="328"/>
      <c r="R442" s="4"/>
      <c r="S442" s="4"/>
      <c r="T442" s="4"/>
      <c r="U442" s="4"/>
      <c r="V442" s="4"/>
      <c r="W442" s="4"/>
      <c r="X442" s="4"/>
      <c r="Y442" s="4"/>
      <c r="Z442" s="4"/>
      <c r="AA442" s="4"/>
      <c r="AB442" s="4"/>
      <c r="AC442" s="4"/>
      <c r="AD442" s="4"/>
      <c r="AE442" s="4"/>
      <c r="AF442" s="4"/>
      <c r="AG442" s="4"/>
      <c r="AH442" s="4"/>
      <c r="AI442" s="4"/>
      <c r="AJ442" s="4"/>
      <c r="AK442" s="4"/>
      <c r="AL442" s="4"/>
    </row>
    <row r="443">
      <c r="A443" s="4"/>
      <c r="B443" s="4"/>
      <c r="C443" s="4"/>
      <c r="D443" s="4"/>
      <c r="E443" s="4"/>
      <c r="F443" s="118"/>
      <c r="G443" s="118"/>
      <c r="H443" s="118"/>
      <c r="I443" s="325"/>
      <c r="J443" s="119"/>
      <c r="K443" s="119"/>
      <c r="L443" s="119"/>
      <c r="M443" s="326"/>
      <c r="N443" s="352"/>
      <c r="O443" s="352"/>
      <c r="P443" s="352"/>
      <c r="Q443" s="328"/>
      <c r="R443" s="4"/>
      <c r="S443" s="4"/>
      <c r="T443" s="4"/>
      <c r="U443" s="4"/>
      <c r="V443" s="4"/>
      <c r="W443" s="4"/>
      <c r="X443" s="4"/>
      <c r="Y443" s="4"/>
      <c r="Z443" s="4"/>
      <c r="AA443" s="4"/>
      <c r="AB443" s="4"/>
      <c r="AC443" s="4"/>
      <c r="AD443" s="4"/>
      <c r="AE443" s="4"/>
      <c r="AF443" s="4"/>
      <c r="AG443" s="4"/>
      <c r="AH443" s="4"/>
      <c r="AI443" s="4"/>
      <c r="AJ443" s="4"/>
      <c r="AK443" s="4"/>
      <c r="AL443" s="4"/>
    </row>
    <row r="444">
      <c r="A444" s="4"/>
      <c r="B444" s="4"/>
      <c r="C444" s="4"/>
      <c r="D444" s="4"/>
      <c r="E444" s="4"/>
      <c r="F444" s="118"/>
      <c r="G444" s="118"/>
      <c r="H444" s="118"/>
      <c r="I444" s="325"/>
      <c r="J444" s="119"/>
      <c r="K444" s="119"/>
      <c r="L444" s="119"/>
      <c r="M444" s="326"/>
      <c r="N444" s="352"/>
      <c r="O444" s="352"/>
      <c r="P444" s="352"/>
      <c r="Q444" s="328"/>
      <c r="R444" s="4"/>
      <c r="S444" s="4"/>
      <c r="T444" s="4"/>
      <c r="U444" s="4"/>
      <c r="V444" s="4"/>
      <c r="W444" s="4"/>
      <c r="X444" s="4"/>
      <c r="Y444" s="4"/>
      <c r="Z444" s="4"/>
      <c r="AA444" s="4"/>
      <c r="AB444" s="4"/>
      <c r="AC444" s="4"/>
      <c r="AD444" s="4"/>
      <c r="AE444" s="4"/>
      <c r="AF444" s="4"/>
      <c r="AG444" s="4"/>
      <c r="AH444" s="4"/>
      <c r="AI444" s="4"/>
      <c r="AJ444" s="4"/>
      <c r="AK444" s="4"/>
      <c r="AL444" s="4"/>
    </row>
    <row r="445">
      <c r="A445" s="4"/>
      <c r="B445" s="4"/>
      <c r="C445" s="4"/>
      <c r="D445" s="4"/>
      <c r="E445" s="4"/>
      <c r="F445" s="118"/>
      <c r="G445" s="118"/>
      <c r="H445" s="118"/>
      <c r="I445" s="325"/>
      <c r="J445" s="119"/>
      <c r="K445" s="119"/>
      <c r="L445" s="119"/>
      <c r="M445" s="326"/>
      <c r="N445" s="352"/>
      <c r="O445" s="352"/>
      <c r="P445" s="352"/>
      <c r="Q445" s="328"/>
      <c r="R445" s="4"/>
      <c r="S445" s="4"/>
      <c r="T445" s="4"/>
      <c r="U445" s="4"/>
      <c r="V445" s="4"/>
      <c r="W445" s="4"/>
      <c r="X445" s="4"/>
      <c r="Y445" s="4"/>
      <c r="Z445" s="4"/>
      <c r="AA445" s="4"/>
      <c r="AB445" s="4"/>
      <c r="AC445" s="4"/>
      <c r="AD445" s="4"/>
      <c r="AE445" s="4"/>
      <c r="AF445" s="4"/>
      <c r="AG445" s="4"/>
      <c r="AH445" s="4"/>
      <c r="AI445" s="4"/>
      <c r="AJ445" s="4"/>
      <c r="AK445" s="4"/>
      <c r="AL445" s="4"/>
    </row>
    <row r="446">
      <c r="A446" s="4"/>
      <c r="B446" s="4"/>
      <c r="C446" s="4"/>
      <c r="D446" s="4"/>
      <c r="E446" s="4"/>
      <c r="F446" s="118"/>
      <c r="G446" s="118"/>
      <c r="H446" s="118"/>
      <c r="I446" s="325"/>
      <c r="J446" s="119"/>
      <c r="K446" s="119"/>
      <c r="L446" s="119"/>
      <c r="M446" s="326"/>
      <c r="N446" s="352"/>
      <c r="O446" s="352"/>
      <c r="P446" s="352"/>
      <c r="Q446" s="328"/>
      <c r="R446" s="4"/>
      <c r="S446" s="4"/>
      <c r="T446" s="4"/>
      <c r="U446" s="4"/>
      <c r="V446" s="4"/>
      <c r="W446" s="4"/>
      <c r="X446" s="4"/>
      <c r="Y446" s="4"/>
      <c r="Z446" s="4"/>
      <c r="AA446" s="4"/>
      <c r="AB446" s="4"/>
      <c r="AC446" s="4"/>
      <c r="AD446" s="4"/>
      <c r="AE446" s="4"/>
      <c r="AF446" s="4"/>
      <c r="AG446" s="4"/>
      <c r="AH446" s="4"/>
      <c r="AI446" s="4"/>
      <c r="AJ446" s="4"/>
      <c r="AK446" s="4"/>
      <c r="AL446" s="4"/>
    </row>
    <row r="447">
      <c r="A447" s="4"/>
      <c r="B447" s="4"/>
      <c r="C447" s="4"/>
      <c r="D447" s="4"/>
      <c r="E447" s="4"/>
      <c r="F447" s="118"/>
      <c r="G447" s="118"/>
      <c r="H447" s="118"/>
      <c r="I447" s="325"/>
      <c r="J447" s="119"/>
      <c r="K447" s="119"/>
      <c r="L447" s="119"/>
      <c r="M447" s="326"/>
      <c r="N447" s="352"/>
      <c r="O447" s="352"/>
      <c r="P447" s="352"/>
      <c r="Q447" s="328"/>
      <c r="R447" s="4"/>
      <c r="S447" s="4"/>
      <c r="T447" s="4"/>
      <c r="U447" s="4"/>
      <c r="V447" s="4"/>
      <c r="W447" s="4"/>
      <c r="X447" s="4"/>
      <c r="Y447" s="4"/>
      <c r="Z447" s="4"/>
      <c r="AA447" s="4"/>
      <c r="AB447" s="4"/>
      <c r="AC447" s="4"/>
      <c r="AD447" s="4"/>
      <c r="AE447" s="4"/>
      <c r="AF447" s="4"/>
      <c r="AG447" s="4"/>
      <c r="AH447" s="4"/>
      <c r="AI447" s="4"/>
      <c r="AJ447" s="4"/>
      <c r="AK447" s="4"/>
      <c r="AL447" s="4"/>
    </row>
    <row r="448">
      <c r="A448" s="4"/>
      <c r="B448" s="4"/>
      <c r="C448" s="4"/>
      <c r="D448" s="4"/>
      <c r="E448" s="4"/>
      <c r="F448" s="118"/>
      <c r="G448" s="118"/>
      <c r="H448" s="118"/>
      <c r="I448" s="325"/>
      <c r="J448" s="119"/>
      <c r="K448" s="119"/>
      <c r="L448" s="119"/>
      <c r="M448" s="326"/>
      <c r="N448" s="352"/>
      <c r="O448" s="352"/>
      <c r="P448" s="352"/>
      <c r="Q448" s="328"/>
      <c r="R448" s="4"/>
      <c r="S448" s="4"/>
      <c r="T448" s="4"/>
      <c r="U448" s="4"/>
      <c r="V448" s="4"/>
      <c r="W448" s="4"/>
      <c r="X448" s="4"/>
      <c r="Y448" s="4"/>
      <c r="Z448" s="4"/>
      <c r="AA448" s="4"/>
      <c r="AB448" s="4"/>
      <c r="AC448" s="4"/>
      <c r="AD448" s="4"/>
      <c r="AE448" s="4"/>
      <c r="AF448" s="4"/>
      <c r="AG448" s="4"/>
      <c r="AH448" s="4"/>
      <c r="AI448" s="4"/>
      <c r="AJ448" s="4"/>
      <c r="AK448" s="4"/>
      <c r="AL448" s="4"/>
    </row>
    <row r="449">
      <c r="A449" s="4"/>
      <c r="B449" s="4"/>
      <c r="C449" s="4"/>
      <c r="D449" s="4"/>
      <c r="E449" s="4"/>
      <c r="F449" s="118"/>
      <c r="G449" s="118"/>
      <c r="H449" s="118"/>
      <c r="I449" s="325"/>
      <c r="J449" s="119"/>
      <c r="K449" s="119"/>
      <c r="L449" s="119"/>
      <c r="M449" s="326"/>
      <c r="N449" s="352"/>
      <c r="O449" s="352"/>
      <c r="P449" s="352"/>
      <c r="Q449" s="328"/>
      <c r="R449" s="4"/>
      <c r="S449" s="4"/>
      <c r="T449" s="4"/>
      <c r="U449" s="4"/>
      <c r="V449" s="4"/>
      <c r="W449" s="4"/>
      <c r="X449" s="4"/>
      <c r="Y449" s="4"/>
      <c r="Z449" s="4"/>
      <c r="AA449" s="4"/>
      <c r="AB449" s="4"/>
      <c r="AC449" s="4"/>
      <c r="AD449" s="4"/>
      <c r="AE449" s="4"/>
      <c r="AF449" s="4"/>
      <c r="AG449" s="4"/>
      <c r="AH449" s="4"/>
      <c r="AI449" s="4"/>
      <c r="AJ449" s="4"/>
      <c r="AK449" s="4"/>
      <c r="AL449" s="4"/>
    </row>
    <row r="450">
      <c r="A450" s="4"/>
      <c r="B450" s="4"/>
      <c r="C450" s="4"/>
      <c r="D450" s="4"/>
      <c r="E450" s="4"/>
      <c r="F450" s="118"/>
      <c r="G450" s="118"/>
      <c r="H450" s="118"/>
      <c r="I450" s="325"/>
      <c r="J450" s="119"/>
      <c r="K450" s="119"/>
      <c r="L450" s="119"/>
      <c r="M450" s="326"/>
      <c r="N450" s="352"/>
      <c r="O450" s="352"/>
      <c r="P450" s="352"/>
      <c r="Q450" s="328"/>
      <c r="R450" s="4"/>
      <c r="S450" s="4"/>
      <c r="T450" s="4"/>
      <c r="U450" s="4"/>
      <c r="V450" s="4"/>
      <c r="W450" s="4"/>
      <c r="X450" s="4"/>
      <c r="Y450" s="4"/>
      <c r="Z450" s="4"/>
      <c r="AA450" s="4"/>
      <c r="AB450" s="4"/>
      <c r="AC450" s="4"/>
      <c r="AD450" s="4"/>
      <c r="AE450" s="4"/>
      <c r="AF450" s="4"/>
      <c r="AG450" s="4"/>
      <c r="AH450" s="4"/>
      <c r="AI450" s="4"/>
      <c r="AJ450" s="4"/>
      <c r="AK450" s="4"/>
      <c r="AL450" s="4"/>
    </row>
    <row r="451">
      <c r="A451" s="4"/>
      <c r="B451" s="4"/>
      <c r="C451" s="4"/>
      <c r="D451" s="4"/>
      <c r="E451" s="4"/>
      <c r="F451" s="118"/>
      <c r="G451" s="118"/>
      <c r="H451" s="118"/>
      <c r="I451" s="325"/>
      <c r="J451" s="119"/>
      <c r="K451" s="119"/>
      <c r="L451" s="119"/>
      <c r="M451" s="326"/>
      <c r="N451" s="352"/>
      <c r="O451" s="352"/>
      <c r="P451" s="352"/>
      <c r="Q451" s="328"/>
      <c r="R451" s="4"/>
      <c r="S451" s="4"/>
      <c r="T451" s="4"/>
      <c r="U451" s="4"/>
      <c r="V451" s="4"/>
      <c r="W451" s="4"/>
      <c r="X451" s="4"/>
      <c r="Y451" s="4"/>
      <c r="Z451" s="4"/>
      <c r="AA451" s="4"/>
      <c r="AB451" s="4"/>
      <c r="AC451" s="4"/>
      <c r="AD451" s="4"/>
      <c r="AE451" s="4"/>
      <c r="AF451" s="4"/>
      <c r="AG451" s="4"/>
      <c r="AH451" s="4"/>
      <c r="AI451" s="4"/>
      <c r="AJ451" s="4"/>
      <c r="AK451" s="4"/>
      <c r="AL451" s="4"/>
    </row>
    <row r="452">
      <c r="A452" s="4"/>
      <c r="B452" s="4"/>
      <c r="C452" s="4"/>
      <c r="D452" s="4"/>
      <c r="E452" s="4"/>
      <c r="F452" s="118"/>
      <c r="G452" s="118"/>
      <c r="H452" s="118"/>
      <c r="I452" s="325"/>
      <c r="J452" s="119"/>
      <c r="K452" s="119"/>
      <c r="L452" s="119"/>
      <c r="M452" s="326"/>
      <c r="N452" s="352"/>
      <c r="O452" s="352"/>
      <c r="P452" s="352"/>
      <c r="Q452" s="328"/>
      <c r="R452" s="4"/>
      <c r="S452" s="4"/>
      <c r="T452" s="4"/>
      <c r="U452" s="4"/>
      <c r="V452" s="4"/>
      <c r="W452" s="4"/>
      <c r="X452" s="4"/>
      <c r="Y452" s="4"/>
      <c r="Z452" s="4"/>
      <c r="AA452" s="4"/>
      <c r="AB452" s="4"/>
      <c r="AC452" s="4"/>
      <c r="AD452" s="4"/>
      <c r="AE452" s="4"/>
      <c r="AF452" s="4"/>
      <c r="AG452" s="4"/>
      <c r="AH452" s="4"/>
      <c r="AI452" s="4"/>
      <c r="AJ452" s="4"/>
      <c r="AK452" s="4"/>
      <c r="AL452" s="4"/>
    </row>
    <row r="453">
      <c r="A453" s="4"/>
      <c r="B453" s="4"/>
      <c r="C453" s="4"/>
      <c r="D453" s="4"/>
      <c r="E453" s="4"/>
      <c r="F453" s="118"/>
      <c r="G453" s="118"/>
      <c r="H453" s="118"/>
      <c r="I453" s="325"/>
      <c r="J453" s="119"/>
      <c r="K453" s="119"/>
      <c r="L453" s="119"/>
      <c r="M453" s="326"/>
      <c r="N453" s="352"/>
      <c r="O453" s="352"/>
      <c r="P453" s="352"/>
      <c r="Q453" s="328"/>
      <c r="R453" s="4"/>
      <c r="S453" s="4"/>
      <c r="T453" s="4"/>
      <c r="U453" s="4"/>
      <c r="V453" s="4"/>
      <c r="W453" s="4"/>
      <c r="X453" s="4"/>
      <c r="Y453" s="4"/>
      <c r="Z453" s="4"/>
      <c r="AA453" s="4"/>
      <c r="AB453" s="4"/>
      <c r="AC453" s="4"/>
      <c r="AD453" s="4"/>
      <c r="AE453" s="4"/>
      <c r="AF453" s="4"/>
      <c r="AG453" s="4"/>
      <c r="AH453" s="4"/>
      <c r="AI453" s="4"/>
      <c r="AJ453" s="4"/>
      <c r="AK453" s="4"/>
      <c r="AL453" s="4"/>
    </row>
    <row r="454">
      <c r="A454" s="4"/>
      <c r="B454" s="4"/>
      <c r="C454" s="4"/>
      <c r="D454" s="4"/>
      <c r="E454" s="4"/>
      <c r="F454" s="118"/>
      <c r="G454" s="118"/>
      <c r="H454" s="118"/>
      <c r="I454" s="325"/>
      <c r="J454" s="119"/>
      <c r="K454" s="119"/>
      <c r="L454" s="119"/>
      <c r="M454" s="326"/>
      <c r="N454" s="352"/>
      <c r="O454" s="352"/>
      <c r="P454" s="352"/>
      <c r="Q454" s="328"/>
      <c r="R454" s="4"/>
      <c r="S454" s="4"/>
      <c r="T454" s="4"/>
      <c r="U454" s="4"/>
      <c r="V454" s="4"/>
      <c r="W454" s="4"/>
      <c r="X454" s="4"/>
      <c r="Y454" s="4"/>
      <c r="Z454" s="4"/>
      <c r="AA454" s="4"/>
      <c r="AB454" s="4"/>
      <c r="AC454" s="4"/>
      <c r="AD454" s="4"/>
      <c r="AE454" s="4"/>
      <c r="AF454" s="4"/>
      <c r="AG454" s="4"/>
      <c r="AH454" s="4"/>
      <c r="AI454" s="4"/>
      <c r="AJ454" s="4"/>
      <c r="AK454" s="4"/>
      <c r="AL454" s="4"/>
    </row>
    <row r="455">
      <c r="A455" s="4"/>
      <c r="B455" s="4"/>
      <c r="C455" s="4"/>
      <c r="D455" s="4"/>
      <c r="E455" s="4"/>
      <c r="F455" s="118"/>
      <c r="G455" s="118"/>
      <c r="H455" s="118"/>
      <c r="I455" s="325"/>
      <c r="J455" s="119"/>
      <c r="K455" s="119"/>
      <c r="L455" s="119"/>
      <c r="M455" s="326"/>
      <c r="N455" s="352"/>
      <c r="O455" s="352"/>
      <c r="P455" s="352"/>
      <c r="Q455" s="328"/>
      <c r="R455" s="4"/>
      <c r="S455" s="4"/>
      <c r="T455" s="4"/>
      <c r="U455" s="4"/>
      <c r="V455" s="4"/>
      <c r="W455" s="4"/>
      <c r="X455" s="4"/>
      <c r="Y455" s="4"/>
      <c r="Z455" s="4"/>
      <c r="AA455" s="4"/>
      <c r="AB455" s="4"/>
      <c r="AC455" s="4"/>
      <c r="AD455" s="4"/>
      <c r="AE455" s="4"/>
      <c r="AF455" s="4"/>
      <c r="AG455" s="4"/>
      <c r="AH455" s="4"/>
      <c r="AI455" s="4"/>
      <c r="AJ455" s="4"/>
      <c r="AK455" s="4"/>
      <c r="AL455" s="4"/>
    </row>
    <row r="456">
      <c r="A456" s="4"/>
      <c r="B456" s="4"/>
      <c r="C456" s="4"/>
      <c r="D456" s="4"/>
      <c r="E456" s="4"/>
      <c r="F456" s="118"/>
      <c r="G456" s="118"/>
      <c r="H456" s="118"/>
      <c r="I456" s="325"/>
      <c r="J456" s="119"/>
      <c r="K456" s="119"/>
      <c r="L456" s="119"/>
      <c r="M456" s="326"/>
      <c r="N456" s="352"/>
      <c r="O456" s="352"/>
      <c r="P456" s="352"/>
      <c r="Q456" s="328"/>
      <c r="R456" s="4"/>
      <c r="S456" s="4"/>
      <c r="T456" s="4"/>
      <c r="U456" s="4"/>
      <c r="V456" s="4"/>
      <c r="W456" s="4"/>
      <c r="X456" s="4"/>
      <c r="Y456" s="4"/>
      <c r="Z456" s="4"/>
      <c r="AA456" s="4"/>
      <c r="AB456" s="4"/>
      <c r="AC456" s="4"/>
      <c r="AD456" s="4"/>
      <c r="AE456" s="4"/>
      <c r="AF456" s="4"/>
      <c r="AG456" s="4"/>
      <c r="AH456" s="4"/>
      <c r="AI456" s="4"/>
      <c r="AJ456" s="4"/>
      <c r="AK456" s="4"/>
      <c r="AL456" s="4"/>
    </row>
    <row r="457">
      <c r="A457" s="4"/>
      <c r="B457" s="4"/>
      <c r="C457" s="4"/>
      <c r="D457" s="4"/>
      <c r="E457" s="4"/>
      <c r="F457" s="118"/>
      <c r="G457" s="118"/>
      <c r="H457" s="118"/>
      <c r="I457" s="325"/>
      <c r="J457" s="119"/>
      <c r="K457" s="119"/>
      <c r="L457" s="119"/>
      <c r="M457" s="326"/>
      <c r="N457" s="352"/>
      <c r="O457" s="352"/>
      <c r="P457" s="352"/>
      <c r="Q457" s="328"/>
      <c r="R457" s="4"/>
      <c r="S457" s="4"/>
      <c r="T457" s="4"/>
      <c r="U457" s="4"/>
      <c r="V457" s="4"/>
      <c r="W457" s="4"/>
      <c r="X457" s="4"/>
      <c r="Y457" s="4"/>
      <c r="Z457" s="4"/>
      <c r="AA457" s="4"/>
      <c r="AB457" s="4"/>
      <c r="AC457" s="4"/>
      <c r="AD457" s="4"/>
      <c r="AE457" s="4"/>
      <c r="AF457" s="4"/>
      <c r="AG457" s="4"/>
      <c r="AH457" s="4"/>
      <c r="AI457" s="4"/>
      <c r="AJ457" s="4"/>
      <c r="AK457" s="4"/>
      <c r="AL457" s="4"/>
    </row>
    <row r="458">
      <c r="A458" s="4"/>
      <c r="B458" s="4"/>
      <c r="C458" s="4"/>
      <c r="D458" s="4"/>
      <c r="E458" s="4"/>
      <c r="F458" s="118"/>
      <c r="G458" s="118"/>
      <c r="H458" s="118"/>
      <c r="I458" s="325"/>
      <c r="J458" s="119"/>
      <c r="K458" s="119"/>
      <c r="L458" s="119"/>
      <c r="M458" s="326"/>
      <c r="N458" s="352"/>
      <c r="O458" s="352"/>
      <c r="P458" s="352"/>
      <c r="Q458" s="328"/>
      <c r="R458" s="4"/>
      <c r="S458" s="4"/>
      <c r="T458" s="4"/>
      <c r="U458" s="4"/>
      <c r="V458" s="4"/>
      <c r="W458" s="4"/>
      <c r="X458" s="4"/>
      <c r="Y458" s="4"/>
      <c r="Z458" s="4"/>
      <c r="AA458" s="4"/>
      <c r="AB458" s="4"/>
      <c r="AC458" s="4"/>
      <c r="AD458" s="4"/>
      <c r="AE458" s="4"/>
      <c r="AF458" s="4"/>
      <c r="AG458" s="4"/>
      <c r="AH458" s="4"/>
      <c r="AI458" s="4"/>
      <c r="AJ458" s="4"/>
      <c r="AK458" s="4"/>
      <c r="AL458" s="4"/>
    </row>
    <row r="459">
      <c r="A459" s="4"/>
      <c r="B459" s="4"/>
      <c r="C459" s="4"/>
      <c r="D459" s="4"/>
      <c r="E459" s="4"/>
      <c r="F459" s="118"/>
      <c r="G459" s="118"/>
      <c r="H459" s="118"/>
      <c r="I459" s="325"/>
      <c r="J459" s="119"/>
      <c r="K459" s="119"/>
      <c r="L459" s="119"/>
      <c r="M459" s="326"/>
      <c r="N459" s="352"/>
      <c r="O459" s="352"/>
      <c r="P459" s="352"/>
      <c r="Q459" s="328"/>
      <c r="R459" s="4"/>
      <c r="S459" s="4"/>
      <c r="T459" s="4"/>
      <c r="U459" s="4"/>
      <c r="V459" s="4"/>
      <c r="W459" s="4"/>
      <c r="X459" s="4"/>
      <c r="Y459" s="4"/>
      <c r="Z459" s="4"/>
      <c r="AA459" s="4"/>
      <c r="AB459" s="4"/>
      <c r="AC459" s="4"/>
      <c r="AD459" s="4"/>
      <c r="AE459" s="4"/>
      <c r="AF459" s="4"/>
      <c r="AG459" s="4"/>
      <c r="AH459" s="4"/>
      <c r="AI459" s="4"/>
      <c r="AJ459" s="4"/>
      <c r="AK459" s="4"/>
      <c r="AL459" s="4"/>
    </row>
    <row r="460">
      <c r="A460" s="4"/>
      <c r="B460" s="4"/>
      <c r="C460" s="4"/>
      <c r="D460" s="4"/>
      <c r="E460" s="4"/>
      <c r="F460" s="118"/>
      <c r="G460" s="118"/>
      <c r="H460" s="118"/>
      <c r="I460" s="325"/>
      <c r="J460" s="119"/>
      <c r="K460" s="119"/>
      <c r="L460" s="119"/>
      <c r="M460" s="326"/>
      <c r="N460" s="352"/>
      <c r="O460" s="352"/>
      <c r="P460" s="352"/>
      <c r="Q460" s="328"/>
      <c r="R460" s="4"/>
      <c r="S460" s="4"/>
      <c r="T460" s="4"/>
      <c r="U460" s="4"/>
      <c r="V460" s="4"/>
      <c r="W460" s="4"/>
      <c r="X460" s="4"/>
      <c r="Y460" s="4"/>
      <c r="Z460" s="4"/>
      <c r="AA460" s="4"/>
      <c r="AB460" s="4"/>
      <c r="AC460" s="4"/>
      <c r="AD460" s="4"/>
      <c r="AE460" s="4"/>
      <c r="AF460" s="4"/>
      <c r="AG460" s="4"/>
      <c r="AH460" s="4"/>
      <c r="AI460" s="4"/>
      <c r="AJ460" s="4"/>
      <c r="AK460" s="4"/>
      <c r="AL460" s="4"/>
    </row>
    <row r="461">
      <c r="A461" s="4"/>
      <c r="B461" s="4"/>
      <c r="C461" s="4"/>
      <c r="D461" s="4"/>
      <c r="E461" s="4"/>
      <c r="F461" s="118"/>
      <c r="G461" s="118"/>
      <c r="H461" s="118"/>
      <c r="I461" s="325"/>
      <c r="J461" s="119"/>
      <c r="K461" s="119"/>
      <c r="L461" s="119"/>
      <c r="M461" s="326"/>
      <c r="N461" s="352"/>
      <c r="O461" s="352"/>
      <c r="P461" s="352"/>
      <c r="Q461" s="328"/>
      <c r="R461" s="4"/>
      <c r="S461" s="4"/>
      <c r="T461" s="4"/>
      <c r="U461" s="4"/>
      <c r="V461" s="4"/>
      <c r="W461" s="4"/>
      <c r="X461" s="4"/>
      <c r="Y461" s="4"/>
      <c r="Z461" s="4"/>
      <c r="AA461" s="4"/>
      <c r="AB461" s="4"/>
      <c r="AC461" s="4"/>
      <c r="AD461" s="4"/>
      <c r="AE461" s="4"/>
      <c r="AF461" s="4"/>
      <c r="AG461" s="4"/>
      <c r="AH461" s="4"/>
      <c r="AI461" s="4"/>
      <c r="AJ461" s="4"/>
      <c r="AK461" s="4"/>
      <c r="AL461" s="4"/>
    </row>
    <row r="462">
      <c r="A462" s="4"/>
      <c r="B462" s="4"/>
      <c r="C462" s="4"/>
      <c r="D462" s="4"/>
      <c r="E462" s="4"/>
      <c r="F462" s="118"/>
      <c r="G462" s="118"/>
      <c r="H462" s="118"/>
      <c r="I462" s="325"/>
      <c r="J462" s="119"/>
      <c r="K462" s="119"/>
      <c r="L462" s="119"/>
      <c r="M462" s="326"/>
      <c r="N462" s="352"/>
      <c r="O462" s="352"/>
      <c r="P462" s="352"/>
      <c r="Q462" s="328"/>
      <c r="R462" s="4"/>
      <c r="S462" s="4"/>
      <c r="T462" s="4"/>
      <c r="U462" s="4"/>
      <c r="V462" s="4"/>
      <c r="W462" s="4"/>
      <c r="X462" s="4"/>
      <c r="Y462" s="4"/>
      <c r="Z462" s="4"/>
      <c r="AA462" s="4"/>
      <c r="AB462" s="4"/>
      <c r="AC462" s="4"/>
      <c r="AD462" s="4"/>
      <c r="AE462" s="4"/>
      <c r="AF462" s="4"/>
      <c r="AG462" s="4"/>
      <c r="AH462" s="4"/>
      <c r="AI462" s="4"/>
      <c r="AJ462" s="4"/>
      <c r="AK462" s="4"/>
      <c r="AL462" s="4"/>
    </row>
    <row r="463">
      <c r="A463" s="4"/>
      <c r="B463" s="4"/>
      <c r="C463" s="4"/>
      <c r="D463" s="4"/>
      <c r="E463" s="4"/>
      <c r="F463" s="118"/>
      <c r="G463" s="118"/>
      <c r="H463" s="118"/>
      <c r="I463" s="325"/>
      <c r="J463" s="119"/>
      <c r="K463" s="119"/>
      <c r="L463" s="119"/>
      <c r="M463" s="326"/>
      <c r="N463" s="352"/>
      <c r="O463" s="352"/>
      <c r="P463" s="352"/>
      <c r="Q463" s="328"/>
      <c r="R463" s="4"/>
      <c r="S463" s="4"/>
      <c r="T463" s="4"/>
      <c r="U463" s="4"/>
      <c r="V463" s="4"/>
      <c r="W463" s="4"/>
      <c r="X463" s="4"/>
      <c r="Y463" s="4"/>
      <c r="Z463" s="4"/>
      <c r="AA463" s="4"/>
      <c r="AB463" s="4"/>
      <c r="AC463" s="4"/>
      <c r="AD463" s="4"/>
      <c r="AE463" s="4"/>
      <c r="AF463" s="4"/>
      <c r="AG463" s="4"/>
      <c r="AH463" s="4"/>
      <c r="AI463" s="4"/>
      <c r="AJ463" s="4"/>
      <c r="AK463" s="4"/>
      <c r="AL463" s="4"/>
    </row>
    <row r="464">
      <c r="A464" s="4"/>
      <c r="B464" s="4"/>
      <c r="C464" s="4"/>
      <c r="D464" s="4"/>
      <c r="E464" s="4"/>
      <c r="F464" s="118"/>
      <c r="G464" s="118"/>
      <c r="H464" s="118"/>
      <c r="I464" s="325"/>
      <c r="J464" s="119"/>
      <c r="K464" s="119"/>
      <c r="L464" s="119"/>
      <c r="M464" s="326"/>
      <c r="N464" s="352"/>
      <c r="O464" s="352"/>
      <c r="P464" s="352"/>
      <c r="Q464" s="328"/>
      <c r="R464" s="4"/>
      <c r="S464" s="4"/>
      <c r="T464" s="4"/>
      <c r="U464" s="4"/>
      <c r="V464" s="4"/>
      <c r="W464" s="4"/>
      <c r="X464" s="4"/>
      <c r="Y464" s="4"/>
      <c r="Z464" s="4"/>
      <c r="AA464" s="4"/>
      <c r="AB464" s="4"/>
      <c r="AC464" s="4"/>
      <c r="AD464" s="4"/>
      <c r="AE464" s="4"/>
      <c r="AF464" s="4"/>
      <c r="AG464" s="4"/>
      <c r="AH464" s="4"/>
      <c r="AI464" s="4"/>
      <c r="AJ464" s="4"/>
      <c r="AK464" s="4"/>
      <c r="AL464" s="4"/>
    </row>
    <row r="465">
      <c r="A465" s="4"/>
      <c r="B465" s="4"/>
      <c r="C465" s="4"/>
      <c r="D465" s="4"/>
      <c r="E465" s="4"/>
      <c r="F465" s="118"/>
      <c r="G465" s="118"/>
      <c r="H465" s="118"/>
      <c r="I465" s="325"/>
      <c r="J465" s="119"/>
      <c r="K465" s="119"/>
      <c r="L465" s="119"/>
      <c r="M465" s="326"/>
      <c r="N465" s="352"/>
      <c r="O465" s="352"/>
      <c r="P465" s="352"/>
      <c r="Q465" s="328"/>
      <c r="R465" s="4"/>
      <c r="S465" s="4"/>
      <c r="T465" s="4"/>
      <c r="U465" s="4"/>
      <c r="V465" s="4"/>
      <c r="W465" s="4"/>
      <c r="X465" s="4"/>
      <c r="Y465" s="4"/>
      <c r="Z465" s="4"/>
      <c r="AA465" s="4"/>
      <c r="AB465" s="4"/>
      <c r="AC465" s="4"/>
      <c r="AD465" s="4"/>
      <c r="AE465" s="4"/>
      <c r="AF465" s="4"/>
      <c r="AG465" s="4"/>
      <c r="AH465" s="4"/>
      <c r="AI465" s="4"/>
      <c r="AJ465" s="4"/>
      <c r="AK465" s="4"/>
      <c r="AL465" s="4"/>
    </row>
    <row r="466">
      <c r="A466" s="4"/>
      <c r="B466" s="4"/>
      <c r="C466" s="4"/>
      <c r="D466" s="4"/>
      <c r="E466" s="4"/>
      <c r="F466" s="118"/>
      <c r="G466" s="118"/>
      <c r="H466" s="118"/>
      <c r="I466" s="325"/>
      <c r="J466" s="119"/>
      <c r="K466" s="119"/>
      <c r="L466" s="119"/>
      <c r="M466" s="326"/>
      <c r="N466" s="352"/>
      <c r="O466" s="352"/>
      <c r="P466" s="352"/>
      <c r="Q466" s="328"/>
      <c r="R466" s="4"/>
      <c r="S466" s="4"/>
      <c r="T466" s="4"/>
      <c r="U466" s="4"/>
      <c r="V466" s="4"/>
      <c r="W466" s="4"/>
      <c r="X466" s="4"/>
      <c r="Y466" s="4"/>
      <c r="Z466" s="4"/>
      <c r="AA466" s="4"/>
      <c r="AB466" s="4"/>
      <c r="AC466" s="4"/>
      <c r="AD466" s="4"/>
      <c r="AE466" s="4"/>
      <c r="AF466" s="4"/>
      <c r="AG466" s="4"/>
      <c r="AH466" s="4"/>
      <c r="AI466" s="4"/>
      <c r="AJ466" s="4"/>
      <c r="AK466" s="4"/>
      <c r="AL466" s="4"/>
    </row>
    <row r="467">
      <c r="A467" s="4"/>
      <c r="B467" s="4"/>
      <c r="C467" s="4"/>
      <c r="D467" s="4"/>
      <c r="E467" s="4"/>
      <c r="F467" s="118"/>
      <c r="G467" s="118"/>
      <c r="H467" s="118"/>
      <c r="I467" s="325"/>
      <c r="J467" s="119"/>
      <c r="K467" s="119"/>
      <c r="L467" s="119"/>
      <c r="M467" s="326"/>
      <c r="N467" s="352"/>
      <c r="O467" s="352"/>
      <c r="P467" s="352"/>
      <c r="Q467" s="328"/>
      <c r="R467" s="4"/>
      <c r="S467" s="4"/>
      <c r="T467" s="4"/>
      <c r="U467" s="4"/>
      <c r="V467" s="4"/>
      <c r="W467" s="4"/>
      <c r="X467" s="4"/>
      <c r="Y467" s="4"/>
      <c r="Z467" s="4"/>
      <c r="AA467" s="4"/>
      <c r="AB467" s="4"/>
      <c r="AC467" s="4"/>
      <c r="AD467" s="4"/>
      <c r="AE467" s="4"/>
      <c r="AF467" s="4"/>
      <c r="AG467" s="4"/>
      <c r="AH467" s="4"/>
      <c r="AI467" s="4"/>
      <c r="AJ467" s="4"/>
      <c r="AK467" s="4"/>
      <c r="AL467" s="4"/>
    </row>
    <row r="468">
      <c r="A468" s="4"/>
      <c r="B468" s="4"/>
      <c r="C468" s="4"/>
      <c r="D468" s="4"/>
      <c r="E468" s="4"/>
      <c r="F468" s="118"/>
      <c r="G468" s="118"/>
      <c r="H468" s="118"/>
      <c r="I468" s="325"/>
      <c r="J468" s="119"/>
      <c r="K468" s="119"/>
      <c r="L468" s="119"/>
      <c r="M468" s="326"/>
      <c r="N468" s="352"/>
      <c r="O468" s="352"/>
      <c r="P468" s="352"/>
      <c r="Q468" s="328"/>
      <c r="R468" s="4"/>
      <c r="S468" s="4"/>
      <c r="T468" s="4"/>
      <c r="U468" s="4"/>
      <c r="V468" s="4"/>
      <c r="W468" s="4"/>
      <c r="X468" s="4"/>
      <c r="Y468" s="4"/>
      <c r="Z468" s="4"/>
      <c r="AA468" s="4"/>
      <c r="AB468" s="4"/>
      <c r="AC468" s="4"/>
      <c r="AD468" s="4"/>
      <c r="AE468" s="4"/>
      <c r="AF468" s="4"/>
      <c r="AG468" s="4"/>
      <c r="AH468" s="4"/>
      <c r="AI468" s="4"/>
      <c r="AJ468" s="4"/>
      <c r="AK468" s="4"/>
      <c r="AL468" s="4"/>
    </row>
    <row r="469">
      <c r="A469" s="4"/>
      <c r="B469" s="4"/>
      <c r="C469" s="4"/>
      <c r="D469" s="4"/>
      <c r="E469" s="4"/>
      <c r="F469" s="118"/>
      <c r="G469" s="118"/>
      <c r="H469" s="118"/>
      <c r="I469" s="325"/>
      <c r="J469" s="119"/>
      <c r="K469" s="119"/>
      <c r="L469" s="119"/>
      <c r="M469" s="326"/>
      <c r="N469" s="352"/>
      <c r="O469" s="352"/>
      <c r="P469" s="352"/>
      <c r="Q469" s="328"/>
      <c r="R469" s="4"/>
      <c r="S469" s="4"/>
      <c r="T469" s="4"/>
      <c r="U469" s="4"/>
      <c r="V469" s="4"/>
      <c r="W469" s="4"/>
      <c r="X469" s="4"/>
      <c r="Y469" s="4"/>
      <c r="Z469" s="4"/>
      <c r="AA469" s="4"/>
      <c r="AB469" s="4"/>
      <c r="AC469" s="4"/>
      <c r="AD469" s="4"/>
      <c r="AE469" s="4"/>
      <c r="AF469" s="4"/>
      <c r="AG469" s="4"/>
      <c r="AH469" s="4"/>
      <c r="AI469" s="4"/>
      <c r="AJ469" s="4"/>
      <c r="AK469" s="4"/>
      <c r="AL469" s="4"/>
    </row>
    <row r="470">
      <c r="A470" s="4"/>
      <c r="B470" s="4"/>
      <c r="C470" s="4"/>
      <c r="D470" s="4"/>
      <c r="E470" s="4"/>
      <c r="F470" s="118"/>
      <c r="G470" s="118"/>
      <c r="H470" s="118"/>
      <c r="I470" s="325"/>
      <c r="J470" s="119"/>
      <c r="K470" s="119"/>
      <c r="L470" s="119"/>
      <c r="M470" s="326"/>
      <c r="N470" s="352"/>
      <c r="O470" s="352"/>
      <c r="P470" s="352"/>
      <c r="Q470" s="328"/>
      <c r="R470" s="4"/>
      <c r="S470" s="4"/>
      <c r="T470" s="4"/>
      <c r="U470" s="4"/>
      <c r="V470" s="4"/>
      <c r="W470" s="4"/>
      <c r="X470" s="4"/>
      <c r="Y470" s="4"/>
      <c r="Z470" s="4"/>
      <c r="AA470" s="4"/>
      <c r="AB470" s="4"/>
      <c r="AC470" s="4"/>
      <c r="AD470" s="4"/>
      <c r="AE470" s="4"/>
      <c r="AF470" s="4"/>
      <c r="AG470" s="4"/>
      <c r="AH470" s="4"/>
      <c r="AI470" s="4"/>
      <c r="AJ470" s="4"/>
      <c r="AK470" s="4"/>
      <c r="AL470" s="4"/>
    </row>
    <row r="471">
      <c r="A471" s="4"/>
      <c r="B471" s="4"/>
      <c r="C471" s="4"/>
      <c r="D471" s="4"/>
      <c r="E471" s="4"/>
      <c r="F471" s="118"/>
      <c r="G471" s="118"/>
      <c r="H471" s="118"/>
      <c r="I471" s="325"/>
      <c r="J471" s="119"/>
      <c r="K471" s="119"/>
      <c r="L471" s="119"/>
      <c r="M471" s="326"/>
      <c r="N471" s="352"/>
      <c r="O471" s="352"/>
      <c r="P471" s="352"/>
      <c r="Q471" s="328"/>
      <c r="R471" s="4"/>
      <c r="S471" s="4"/>
      <c r="T471" s="4"/>
      <c r="U471" s="4"/>
      <c r="V471" s="4"/>
      <c r="W471" s="4"/>
      <c r="X471" s="4"/>
      <c r="Y471" s="4"/>
      <c r="Z471" s="4"/>
      <c r="AA471" s="4"/>
      <c r="AB471" s="4"/>
      <c r="AC471" s="4"/>
      <c r="AD471" s="4"/>
      <c r="AE471" s="4"/>
      <c r="AF471" s="4"/>
      <c r="AG471" s="4"/>
      <c r="AH471" s="4"/>
      <c r="AI471" s="4"/>
      <c r="AJ471" s="4"/>
      <c r="AK471" s="4"/>
      <c r="AL471" s="4"/>
    </row>
    <row r="472">
      <c r="A472" s="4"/>
      <c r="B472" s="4"/>
      <c r="C472" s="4"/>
      <c r="D472" s="4"/>
      <c r="E472" s="4"/>
      <c r="F472" s="118"/>
      <c r="G472" s="118"/>
      <c r="H472" s="118"/>
      <c r="I472" s="325"/>
      <c r="J472" s="119"/>
      <c r="K472" s="119"/>
      <c r="L472" s="119"/>
      <c r="M472" s="326"/>
      <c r="N472" s="352"/>
      <c r="O472" s="352"/>
      <c r="P472" s="352"/>
      <c r="Q472" s="328"/>
      <c r="R472" s="4"/>
      <c r="S472" s="4"/>
      <c r="T472" s="4"/>
      <c r="U472" s="4"/>
      <c r="V472" s="4"/>
      <c r="W472" s="4"/>
      <c r="X472" s="4"/>
      <c r="Y472" s="4"/>
      <c r="Z472" s="4"/>
      <c r="AA472" s="4"/>
      <c r="AB472" s="4"/>
      <c r="AC472" s="4"/>
      <c r="AD472" s="4"/>
      <c r="AE472" s="4"/>
      <c r="AF472" s="4"/>
      <c r="AG472" s="4"/>
      <c r="AH472" s="4"/>
      <c r="AI472" s="4"/>
      <c r="AJ472" s="4"/>
      <c r="AK472" s="4"/>
      <c r="AL472" s="4"/>
    </row>
    <row r="473">
      <c r="A473" s="4"/>
      <c r="B473" s="4"/>
      <c r="C473" s="4"/>
      <c r="D473" s="4"/>
      <c r="E473" s="4"/>
      <c r="F473" s="118"/>
      <c r="G473" s="118"/>
      <c r="H473" s="118"/>
      <c r="I473" s="325"/>
      <c r="J473" s="119"/>
      <c r="K473" s="119"/>
      <c r="L473" s="119"/>
      <c r="M473" s="326"/>
      <c r="N473" s="352"/>
      <c r="O473" s="352"/>
      <c r="P473" s="352"/>
      <c r="Q473" s="328"/>
      <c r="R473" s="4"/>
      <c r="S473" s="4"/>
      <c r="T473" s="4"/>
      <c r="U473" s="4"/>
      <c r="V473" s="4"/>
      <c r="W473" s="4"/>
      <c r="X473" s="4"/>
      <c r="Y473" s="4"/>
      <c r="Z473" s="4"/>
      <c r="AA473" s="4"/>
      <c r="AB473" s="4"/>
      <c r="AC473" s="4"/>
      <c r="AD473" s="4"/>
      <c r="AE473" s="4"/>
      <c r="AF473" s="4"/>
      <c r="AG473" s="4"/>
      <c r="AH473" s="4"/>
      <c r="AI473" s="4"/>
      <c r="AJ473" s="4"/>
      <c r="AK473" s="4"/>
      <c r="AL473" s="4"/>
    </row>
    <row r="474">
      <c r="A474" s="4"/>
      <c r="B474" s="4"/>
      <c r="C474" s="4"/>
      <c r="D474" s="4"/>
      <c r="E474" s="4"/>
      <c r="F474" s="118"/>
      <c r="G474" s="118"/>
      <c r="H474" s="118"/>
      <c r="I474" s="325"/>
      <c r="J474" s="119"/>
      <c r="K474" s="119"/>
      <c r="L474" s="119"/>
      <c r="M474" s="326"/>
      <c r="N474" s="352"/>
      <c r="O474" s="352"/>
      <c r="P474" s="352"/>
      <c r="Q474" s="328"/>
      <c r="R474" s="4"/>
      <c r="S474" s="4"/>
      <c r="T474" s="4"/>
      <c r="U474" s="4"/>
      <c r="V474" s="4"/>
      <c r="W474" s="4"/>
      <c r="X474" s="4"/>
      <c r="Y474" s="4"/>
      <c r="Z474" s="4"/>
      <c r="AA474" s="4"/>
      <c r="AB474" s="4"/>
      <c r="AC474" s="4"/>
      <c r="AD474" s="4"/>
      <c r="AE474" s="4"/>
      <c r="AF474" s="4"/>
      <c r="AG474" s="4"/>
      <c r="AH474" s="4"/>
      <c r="AI474" s="4"/>
      <c r="AJ474" s="4"/>
      <c r="AK474" s="4"/>
      <c r="AL474" s="4"/>
    </row>
    <row r="475">
      <c r="A475" s="4"/>
      <c r="B475" s="4"/>
      <c r="C475" s="4"/>
      <c r="D475" s="4"/>
      <c r="E475" s="4"/>
      <c r="F475" s="118"/>
      <c r="G475" s="118"/>
      <c r="H475" s="118"/>
      <c r="I475" s="325"/>
      <c r="J475" s="119"/>
      <c r="K475" s="119"/>
      <c r="L475" s="119"/>
      <c r="M475" s="326"/>
      <c r="N475" s="352"/>
      <c r="O475" s="352"/>
      <c r="P475" s="352"/>
      <c r="Q475" s="328"/>
      <c r="R475" s="4"/>
      <c r="S475" s="4"/>
      <c r="T475" s="4"/>
      <c r="U475" s="4"/>
      <c r="V475" s="4"/>
      <c r="W475" s="4"/>
      <c r="X475" s="4"/>
      <c r="Y475" s="4"/>
      <c r="Z475" s="4"/>
      <c r="AA475" s="4"/>
      <c r="AB475" s="4"/>
      <c r="AC475" s="4"/>
      <c r="AD475" s="4"/>
      <c r="AE475" s="4"/>
      <c r="AF475" s="4"/>
      <c r="AG475" s="4"/>
      <c r="AH475" s="4"/>
      <c r="AI475" s="4"/>
      <c r="AJ475" s="4"/>
      <c r="AK475" s="4"/>
      <c r="AL475" s="4"/>
    </row>
    <row r="476">
      <c r="A476" s="4"/>
      <c r="B476" s="4"/>
      <c r="C476" s="4"/>
      <c r="D476" s="4"/>
      <c r="E476" s="4"/>
      <c r="F476" s="118"/>
      <c r="G476" s="118"/>
      <c r="H476" s="118"/>
      <c r="I476" s="325"/>
      <c r="J476" s="119"/>
      <c r="K476" s="119"/>
      <c r="L476" s="119"/>
      <c r="M476" s="326"/>
      <c r="N476" s="352"/>
      <c r="O476" s="352"/>
      <c r="P476" s="352"/>
      <c r="Q476" s="328"/>
      <c r="R476" s="4"/>
      <c r="S476" s="4"/>
      <c r="T476" s="4"/>
      <c r="U476" s="4"/>
      <c r="V476" s="4"/>
      <c r="W476" s="4"/>
      <c r="X476" s="4"/>
      <c r="Y476" s="4"/>
      <c r="Z476" s="4"/>
      <c r="AA476" s="4"/>
      <c r="AB476" s="4"/>
      <c r="AC476" s="4"/>
      <c r="AD476" s="4"/>
      <c r="AE476" s="4"/>
      <c r="AF476" s="4"/>
      <c r="AG476" s="4"/>
      <c r="AH476" s="4"/>
      <c r="AI476" s="4"/>
      <c r="AJ476" s="4"/>
      <c r="AK476" s="4"/>
      <c r="AL476" s="4"/>
    </row>
    <row r="477">
      <c r="A477" s="4"/>
      <c r="B477" s="4"/>
      <c r="C477" s="4"/>
      <c r="D477" s="4"/>
      <c r="E477" s="4"/>
      <c r="F477" s="118"/>
      <c r="G477" s="118"/>
      <c r="H477" s="118"/>
      <c r="I477" s="325"/>
      <c r="J477" s="119"/>
      <c r="K477" s="119"/>
      <c r="L477" s="119"/>
      <c r="M477" s="326"/>
      <c r="N477" s="352"/>
      <c r="O477" s="352"/>
      <c r="P477" s="352"/>
      <c r="Q477" s="328"/>
      <c r="R477" s="4"/>
      <c r="S477" s="4"/>
      <c r="T477" s="4"/>
      <c r="U477" s="4"/>
      <c r="V477" s="4"/>
      <c r="W477" s="4"/>
      <c r="X477" s="4"/>
      <c r="Y477" s="4"/>
      <c r="Z477" s="4"/>
      <c r="AA477" s="4"/>
      <c r="AB477" s="4"/>
      <c r="AC477" s="4"/>
      <c r="AD477" s="4"/>
      <c r="AE477" s="4"/>
      <c r="AF477" s="4"/>
      <c r="AG477" s="4"/>
      <c r="AH477" s="4"/>
      <c r="AI477" s="4"/>
      <c r="AJ477" s="4"/>
      <c r="AK477" s="4"/>
      <c r="AL477" s="4"/>
    </row>
    <row r="478">
      <c r="A478" s="4"/>
      <c r="B478" s="4"/>
      <c r="C478" s="4"/>
      <c r="D478" s="4"/>
      <c r="E478" s="4"/>
      <c r="F478" s="118"/>
      <c r="G478" s="118"/>
      <c r="H478" s="118"/>
      <c r="I478" s="325"/>
      <c r="J478" s="119"/>
      <c r="K478" s="119"/>
      <c r="L478" s="119"/>
      <c r="M478" s="326"/>
      <c r="N478" s="352"/>
      <c r="O478" s="352"/>
      <c r="P478" s="352"/>
      <c r="Q478" s="328"/>
      <c r="R478" s="4"/>
      <c r="S478" s="4"/>
      <c r="T478" s="4"/>
      <c r="U478" s="4"/>
      <c r="V478" s="4"/>
      <c r="W478" s="4"/>
      <c r="X478" s="4"/>
      <c r="Y478" s="4"/>
      <c r="Z478" s="4"/>
      <c r="AA478" s="4"/>
      <c r="AB478" s="4"/>
      <c r="AC478" s="4"/>
      <c r="AD478" s="4"/>
      <c r="AE478" s="4"/>
      <c r="AF478" s="4"/>
      <c r="AG478" s="4"/>
      <c r="AH478" s="4"/>
      <c r="AI478" s="4"/>
      <c r="AJ478" s="4"/>
      <c r="AK478" s="4"/>
      <c r="AL478" s="4"/>
    </row>
    <row r="479">
      <c r="A479" s="4"/>
      <c r="B479" s="4"/>
      <c r="C479" s="4"/>
      <c r="D479" s="4"/>
      <c r="E479" s="4"/>
      <c r="F479" s="118"/>
      <c r="G479" s="118"/>
      <c r="H479" s="118"/>
      <c r="I479" s="325"/>
      <c r="J479" s="119"/>
      <c r="K479" s="119"/>
      <c r="L479" s="119"/>
      <c r="M479" s="326"/>
      <c r="N479" s="352"/>
      <c r="O479" s="352"/>
      <c r="P479" s="352"/>
      <c r="Q479" s="328"/>
      <c r="R479" s="4"/>
      <c r="S479" s="4"/>
      <c r="T479" s="4"/>
      <c r="U479" s="4"/>
      <c r="V479" s="4"/>
      <c r="W479" s="4"/>
      <c r="X479" s="4"/>
      <c r="Y479" s="4"/>
      <c r="Z479" s="4"/>
      <c r="AA479" s="4"/>
      <c r="AB479" s="4"/>
      <c r="AC479" s="4"/>
      <c r="AD479" s="4"/>
      <c r="AE479" s="4"/>
      <c r="AF479" s="4"/>
      <c r="AG479" s="4"/>
      <c r="AH479" s="4"/>
      <c r="AI479" s="4"/>
      <c r="AJ479" s="4"/>
      <c r="AK479" s="4"/>
      <c r="AL479" s="4"/>
    </row>
    <row r="480">
      <c r="A480" s="4"/>
      <c r="B480" s="4"/>
      <c r="C480" s="4"/>
      <c r="D480" s="4"/>
      <c r="E480" s="4"/>
      <c r="F480" s="118"/>
      <c r="G480" s="118"/>
      <c r="H480" s="118"/>
      <c r="I480" s="325"/>
      <c r="J480" s="119"/>
      <c r="K480" s="119"/>
      <c r="L480" s="119"/>
      <c r="M480" s="326"/>
      <c r="N480" s="352"/>
      <c r="O480" s="352"/>
      <c r="P480" s="352"/>
      <c r="Q480" s="328"/>
      <c r="R480" s="4"/>
      <c r="S480" s="4"/>
      <c r="T480" s="4"/>
      <c r="U480" s="4"/>
      <c r="V480" s="4"/>
      <c r="W480" s="4"/>
      <c r="X480" s="4"/>
      <c r="Y480" s="4"/>
      <c r="Z480" s="4"/>
      <c r="AA480" s="4"/>
      <c r="AB480" s="4"/>
      <c r="AC480" s="4"/>
      <c r="AD480" s="4"/>
      <c r="AE480" s="4"/>
      <c r="AF480" s="4"/>
      <c r="AG480" s="4"/>
      <c r="AH480" s="4"/>
      <c r="AI480" s="4"/>
      <c r="AJ480" s="4"/>
      <c r="AK480" s="4"/>
      <c r="AL480" s="4"/>
    </row>
    <row r="481">
      <c r="A481" s="4"/>
      <c r="B481" s="4"/>
      <c r="C481" s="4"/>
      <c r="D481" s="4"/>
      <c r="E481" s="4"/>
      <c r="F481" s="118"/>
      <c r="G481" s="118"/>
      <c r="H481" s="118"/>
      <c r="I481" s="325"/>
      <c r="J481" s="119"/>
      <c r="K481" s="119"/>
      <c r="L481" s="119"/>
      <c r="M481" s="326"/>
      <c r="N481" s="352"/>
      <c r="O481" s="352"/>
      <c r="P481" s="352"/>
      <c r="Q481" s="328"/>
      <c r="R481" s="4"/>
      <c r="S481" s="4"/>
      <c r="T481" s="4"/>
      <c r="U481" s="4"/>
      <c r="V481" s="4"/>
      <c r="W481" s="4"/>
      <c r="X481" s="4"/>
      <c r="Y481" s="4"/>
      <c r="Z481" s="4"/>
      <c r="AA481" s="4"/>
      <c r="AB481" s="4"/>
      <c r="AC481" s="4"/>
      <c r="AD481" s="4"/>
      <c r="AE481" s="4"/>
      <c r="AF481" s="4"/>
      <c r="AG481" s="4"/>
      <c r="AH481" s="4"/>
      <c r="AI481" s="4"/>
      <c r="AJ481" s="4"/>
      <c r="AK481" s="4"/>
      <c r="AL481" s="4"/>
    </row>
    <row r="482">
      <c r="A482" s="4"/>
      <c r="B482" s="4"/>
      <c r="C482" s="4"/>
      <c r="D482" s="4"/>
      <c r="E482" s="4"/>
      <c r="F482" s="118"/>
      <c r="G482" s="118"/>
      <c r="H482" s="118"/>
      <c r="I482" s="325"/>
      <c r="J482" s="119"/>
      <c r="K482" s="119"/>
      <c r="L482" s="119"/>
      <c r="M482" s="326"/>
      <c r="N482" s="352"/>
      <c r="O482" s="352"/>
      <c r="P482" s="352"/>
      <c r="Q482" s="328"/>
      <c r="R482" s="4"/>
      <c r="S482" s="4"/>
      <c r="T482" s="4"/>
      <c r="U482" s="4"/>
      <c r="V482" s="4"/>
      <c r="W482" s="4"/>
      <c r="X482" s="4"/>
      <c r="Y482" s="4"/>
      <c r="Z482" s="4"/>
      <c r="AA482" s="4"/>
      <c r="AB482" s="4"/>
      <c r="AC482" s="4"/>
      <c r="AD482" s="4"/>
      <c r="AE482" s="4"/>
      <c r="AF482" s="4"/>
      <c r="AG482" s="4"/>
      <c r="AH482" s="4"/>
      <c r="AI482" s="4"/>
      <c r="AJ482" s="4"/>
      <c r="AK482" s="4"/>
      <c r="AL482" s="4"/>
    </row>
    <row r="483">
      <c r="A483" s="4"/>
      <c r="B483" s="4"/>
      <c r="C483" s="4"/>
      <c r="D483" s="4"/>
      <c r="E483" s="4"/>
      <c r="F483" s="118"/>
      <c r="G483" s="118"/>
      <c r="H483" s="118"/>
      <c r="I483" s="325"/>
      <c r="J483" s="119"/>
      <c r="K483" s="119"/>
      <c r="L483" s="119"/>
      <c r="M483" s="326"/>
      <c r="N483" s="352"/>
      <c r="O483" s="352"/>
      <c r="P483" s="352"/>
      <c r="Q483" s="328"/>
      <c r="R483" s="4"/>
      <c r="S483" s="4"/>
      <c r="T483" s="4"/>
      <c r="U483" s="4"/>
      <c r="V483" s="4"/>
      <c r="W483" s="4"/>
      <c r="X483" s="4"/>
      <c r="Y483" s="4"/>
      <c r="Z483" s="4"/>
      <c r="AA483" s="4"/>
      <c r="AB483" s="4"/>
      <c r="AC483" s="4"/>
      <c r="AD483" s="4"/>
      <c r="AE483" s="4"/>
      <c r="AF483" s="4"/>
      <c r="AG483" s="4"/>
      <c r="AH483" s="4"/>
      <c r="AI483" s="4"/>
      <c r="AJ483" s="4"/>
      <c r="AK483" s="4"/>
      <c r="AL483" s="4"/>
    </row>
    <row r="484">
      <c r="A484" s="4"/>
      <c r="B484" s="4"/>
      <c r="C484" s="4"/>
      <c r="D484" s="4"/>
      <c r="E484" s="4"/>
      <c r="F484" s="118"/>
      <c r="G484" s="118"/>
      <c r="H484" s="118"/>
      <c r="I484" s="325"/>
      <c r="J484" s="119"/>
      <c r="K484" s="119"/>
      <c r="L484" s="119"/>
      <c r="M484" s="326"/>
      <c r="N484" s="352"/>
      <c r="O484" s="352"/>
      <c r="P484" s="352"/>
      <c r="Q484" s="328"/>
      <c r="R484" s="4"/>
      <c r="S484" s="4"/>
      <c r="T484" s="4"/>
      <c r="U484" s="4"/>
      <c r="V484" s="4"/>
      <c r="W484" s="4"/>
      <c r="X484" s="4"/>
      <c r="Y484" s="4"/>
      <c r="Z484" s="4"/>
      <c r="AA484" s="4"/>
      <c r="AB484" s="4"/>
      <c r="AC484" s="4"/>
      <c r="AD484" s="4"/>
      <c r="AE484" s="4"/>
      <c r="AF484" s="4"/>
      <c r="AG484" s="4"/>
      <c r="AH484" s="4"/>
      <c r="AI484" s="4"/>
      <c r="AJ484" s="4"/>
      <c r="AK484" s="4"/>
      <c r="AL484" s="4"/>
    </row>
    <row r="485">
      <c r="A485" s="4"/>
      <c r="B485" s="4"/>
      <c r="C485" s="4"/>
      <c r="D485" s="4"/>
      <c r="E485" s="4"/>
      <c r="F485" s="118"/>
      <c r="G485" s="118"/>
      <c r="H485" s="118"/>
      <c r="I485" s="325"/>
      <c r="J485" s="119"/>
      <c r="K485" s="119"/>
      <c r="L485" s="119"/>
      <c r="M485" s="326"/>
      <c r="N485" s="352"/>
      <c r="O485" s="352"/>
      <c r="P485" s="352"/>
      <c r="Q485" s="328"/>
      <c r="R485" s="4"/>
      <c r="S485" s="4"/>
      <c r="T485" s="4"/>
      <c r="U485" s="4"/>
      <c r="V485" s="4"/>
      <c r="W485" s="4"/>
      <c r="X485" s="4"/>
      <c r="Y485" s="4"/>
      <c r="Z485" s="4"/>
      <c r="AA485" s="4"/>
      <c r="AB485" s="4"/>
      <c r="AC485" s="4"/>
      <c r="AD485" s="4"/>
      <c r="AE485" s="4"/>
      <c r="AF485" s="4"/>
      <c r="AG485" s="4"/>
      <c r="AH485" s="4"/>
      <c r="AI485" s="4"/>
      <c r="AJ485" s="4"/>
      <c r="AK485" s="4"/>
      <c r="AL485" s="4"/>
    </row>
    <row r="486">
      <c r="A486" s="4"/>
      <c r="B486" s="4"/>
      <c r="C486" s="4"/>
      <c r="D486" s="4"/>
      <c r="E486" s="4"/>
      <c r="F486" s="118"/>
      <c r="G486" s="118"/>
      <c r="H486" s="118"/>
      <c r="I486" s="325"/>
      <c r="J486" s="119"/>
      <c r="K486" s="119"/>
      <c r="L486" s="119"/>
      <c r="M486" s="326"/>
      <c r="N486" s="352"/>
      <c r="O486" s="352"/>
      <c r="P486" s="352"/>
      <c r="Q486" s="328"/>
      <c r="R486" s="4"/>
      <c r="S486" s="4"/>
      <c r="T486" s="4"/>
      <c r="U486" s="4"/>
      <c r="V486" s="4"/>
      <c r="W486" s="4"/>
      <c r="X486" s="4"/>
      <c r="Y486" s="4"/>
      <c r="Z486" s="4"/>
      <c r="AA486" s="4"/>
      <c r="AB486" s="4"/>
      <c r="AC486" s="4"/>
      <c r="AD486" s="4"/>
      <c r="AE486" s="4"/>
      <c r="AF486" s="4"/>
      <c r="AG486" s="4"/>
      <c r="AH486" s="4"/>
      <c r="AI486" s="4"/>
      <c r="AJ486" s="4"/>
      <c r="AK486" s="4"/>
      <c r="AL486" s="4"/>
    </row>
    <row r="487">
      <c r="A487" s="4"/>
      <c r="B487" s="4"/>
      <c r="C487" s="4"/>
      <c r="D487" s="4"/>
      <c r="E487" s="4"/>
      <c r="F487" s="118"/>
      <c r="G487" s="118"/>
      <c r="H487" s="118"/>
      <c r="I487" s="325"/>
      <c r="J487" s="119"/>
      <c r="K487" s="119"/>
      <c r="L487" s="119"/>
      <c r="M487" s="326"/>
      <c r="N487" s="352"/>
      <c r="O487" s="352"/>
      <c r="P487" s="352"/>
      <c r="Q487" s="328"/>
      <c r="R487" s="4"/>
      <c r="S487" s="4"/>
      <c r="T487" s="4"/>
      <c r="U487" s="4"/>
      <c r="V487" s="4"/>
      <c r="W487" s="4"/>
      <c r="X487" s="4"/>
      <c r="Y487" s="4"/>
      <c r="Z487" s="4"/>
      <c r="AA487" s="4"/>
      <c r="AB487" s="4"/>
      <c r="AC487" s="4"/>
      <c r="AD487" s="4"/>
      <c r="AE487" s="4"/>
      <c r="AF487" s="4"/>
      <c r="AG487" s="4"/>
      <c r="AH487" s="4"/>
      <c r="AI487" s="4"/>
      <c r="AJ487" s="4"/>
      <c r="AK487" s="4"/>
      <c r="AL487" s="4"/>
    </row>
    <row r="488">
      <c r="A488" s="4"/>
      <c r="B488" s="4"/>
      <c r="C488" s="4"/>
      <c r="D488" s="4"/>
      <c r="E488" s="4"/>
      <c r="F488" s="118"/>
      <c r="G488" s="118"/>
      <c r="H488" s="118"/>
      <c r="I488" s="325"/>
      <c r="J488" s="119"/>
      <c r="K488" s="119"/>
      <c r="L488" s="119"/>
      <c r="M488" s="326"/>
      <c r="N488" s="352"/>
      <c r="O488" s="352"/>
      <c r="P488" s="352"/>
      <c r="Q488" s="328"/>
      <c r="R488" s="4"/>
      <c r="S488" s="4"/>
      <c r="T488" s="4"/>
      <c r="U488" s="4"/>
      <c r="V488" s="4"/>
      <c r="W488" s="4"/>
      <c r="X488" s="4"/>
      <c r="Y488" s="4"/>
      <c r="Z488" s="4"/>
      <c r="AA488" s="4"/>
      <c r="AB488" s="4"/>
      <c r="AC488" s="4"/>
      <c r="AD488" s="4"/>
      <c r="AE488" s="4"/>
      <c r="AF488" s="4"/>
      <c r="AG488" s="4"/>
      <c r="AH488" s="4"/>
      <c r="AI488" s="4"/>
      <c r="AJ488" s="4"/>
      <c r="AK488" s="4"/>
      <c r="AL488" s="4"/>
    </row>
    <row r="489">
      <c r="A489" s="4"/>
      <c r="B489" s="4"/>
      <c r="C489" s="4"/>
      <c r="D489" s="4"/>
      <c r="E489" s="4"/>
      <c r="F489" s="118"/>
      <c r="G489" s="118"/>
      <c r="H489" s="118"/>
      <c r="I489" s="325"/>
      <c r="J489" s="119"/>
      <c r="K489" s="119"/>
      <c r="L489" s="119"/>
      <c r="M489" s="326"/>
      <c r="N489" s="352"/>
      <c r="O489" s="352"/>
      <c r="P489" s="352"/>
      <c r="Q489" s="328"/>
      <c r="R489" s="4"/>
      <c r="S489" s="4"/>
      <c r="T489" s="4"/>
      <c r="U489" s="4"/>
      <c r="V489" s="4"/>
      <c r="W489" s="4"/>
      <c r="X489" s="4"/>
      <c r="Y489" s="4"/>
      <c r="Z489" s="4"/>
      <c r="AA489" s="4"/>
      <c r="AB489" s="4"/>
      <c r="AC489" s="4"/>
      <c r="AD489" s="4"/>
      <c r="AE489" s="4"/>
      <c r="AF489" s="4"/>
      <c r="AG489" s="4"/>
      <c r="AH489" s="4"/>
      <c r="AI489" s="4"/>
      <c r="AJ489" s="4"/>
      <c r="AK489" s="4"/>
      <c r="AL489" s="4"/>
    </row>
    <row r="490">
      <c r="A490" s="4"/>
      <c r="B490" s="4"/>
      <c r="C490" s="4"/>
      <c r="D490" s="4"/>
      <c r="E490" s="4"/>
      <c r="F490" s="118"/>
      <c r="G490" s="118"/>
      <c r="H490" s="118"/>
      <c r="I490" s="325"/>
      <c r="J490" s="119"/>
      <c r="K490" s="119"/>
      <c r="L490" s="119"/>
      <c r="M490" s="326"/>
      <c r="N490" s="352"/>
      <c r="O490" s="352"/>
      <c r="P490" s="352"/>
      <c r="Q490" s="328"/>
      <c r="R490" s="4"/>
      <c r="S490" s="4"/>
      <c r="T490" s="4"/>
      <c r="U490" s="4"/>
      <c r="V490" s="4"/>
      <c r="W490" s="4"/>
      <c r="X490" s="4"/>
      <c r="Y490" s="4"/>
      <c r="Z490" s="4"/>
      <c r="AA490" s="4"/>
      <c r="AB490" s="4"/>
      <c r="AC490" s="4"/>
      <c r="AD490" s="4"/>
      <c r="AE490" s="4"/>
      <c r="AF490" s="4"/>
      <c r="AG490" s="4"/>
      <c r="AH490" s="4"/>
      <c r="AI490" s="4"/>
      <c r="AJ490" s="4"/>
      <c r="AK490" s="4"/>
      <c r="AL490" s="4"/>
    </row>
    <row r="491">
      <c r="A491" s="4"/>
      <c r="B491" s="4"/>
      <c r="C491" s="4"/>
      <c r="D491" s="4"/>
      <c r="E491" s="4"/>
      <c r="F491" s="118"/>
      <c r="G491" s="118"/>
      <c r="H491" s="118"/>
      <c r="I491" s="325"/>
      <c r="J491" s="119"/>
      <c r="K491" s="119"/>
      <c r="L491" s="119"/>
      <c r="M491" s="326"/>
      <c r="N491" s="352"/>
      <c r="O491" s="352"/>
      <c r="P491" s="352"/>
      <c r="Q491" s="328"/>
      <c r="R491" s="4"/>
      <c r="S491" s="4"/>
      <c r="T491" s="4"/>
      <c r="U491" s="4"/>
      <c r="V491" s="4"/>
      <c r="W491" s="4"/>
      <c r="X491" s="4"/>
      <c r="Y491" s="4"/>
      <c r="Z491" s="4"/>
      <c r="AA491" s="4"/>
      <c r="AB491" s="4"/>
      <c r="AC491" s="4"/>
      <c r="AD491" s="4"/>
      <c r="AE491" s="4"/>
      <c r="AF491" s="4"/>
      <c r="AG491" s="4"/>
      <c r="AH491" s="4"/>
      <c r="AI491" s="4"/>
      <c r="AJ491" s="4"/>
      <c r="AK491" s="4"/>
      <c r="AL491" s="4"/>
    </row>
    <row r="492">
      <c r="A492" s="4"/>
      <c r="B492" s="4"/>
      <c r="C492" s="4"/>
      <c r="D492" s="4"/>
      <c r="E492" s="4"/>
      <c r="F492" s="118"/>
      <c r="G492" s="118"/>
      <c r="H492" s="118"/>
      <c r="I492" s="325"/>
      <c r="J492" s="119"/>
      <c r="K492" s="119"/>
      <c r="L492" s="119"/>
      <c r="M492" s="326"/>
      <c r="N492" s="352"/>
      <c r="O492" s="352"/>
      <c r="P492" s="352"/>
      <c r="Q492" s="328"/>
      <c r="R492" s="4"/>
      <c r="S492" s="4"/>
      <c r="T492" s="4"/>
      <c r="U492" s="4"/>
      <c r="V492" s="4"/>
      <c r="W492" s="4"/>
      <c r="X492" s="4"/>
      <c r="Y492" s="4"/>
      <c r="Z492" s="4"/>
      <c r="AA492" s="4"/>
      <c r="AB492" s="4"/>
      <c r="AC492" s="4"/>
      <c r="AD492" s="4"/>
      <c r="AE492" s="4"/>
      <c r="AF492" s="4"/>
      <c r="AG492" s="4"/>
      <c r="AH492" s="4"/>
      <c r="AI492" s="4"/>
      <c r="AJ492" s="4"/>
      <c r="AK492" s="4"/>
      <c r="AL492" s="4"/>
    </row>
    <row r="493">
      <c r="A493" s="4"/>
      <c r="B493" s="4"/>
      <c r="C493" s="4"/>
      <c r="D493" s="4"/>
      <c r="E493" s="4"/>
      <c r="F493" s="118"/>
      <c r="G493" s="118"/>
      <c r="H493" s="118"/>
      <c r="I493" s="325"/>
      <c r="J493" s="119"/>
      <c r="K493" s="119"/>
      <c r="L493" s="119"/>
      <c r="M493" s="326"/>
      <c r="N493" s="352"/>
      <c r="O493" s="352"/>
      <c r="P493" s="352"/>
      <c r="Q493" s="328"/>
      <c r="R493" s="4"/>
      <c r="S493" s="4"/>
      <c r="T493" s="4"/>
      <c r="U493" s="4"/>
      <c r="V493" s="4"/>
      <c r="W493" s="4"/>
      <c r="X493" s="4"/>
      <c r="Y493" s="4"/>
      <c r="Z493" s="4"/>
      <c r="AA493" s="4"/>
      <c r="AB493" s="4"/>
      <c r="AC493" s="4"/>
      <c r="AD493" s="4"/>
      <c r="AE493" s="4"/>
      <c r="AF493" s="4"/>
      <c r="AG493" s="4"/>
      <c r="AH493" s="4"/>
      <c r="AI493" s="4"/>
      <c r="AJ493" s="4"/>
      <c r="AK493" s="4"/>
      <c r="AL493" s="4"/>
    </row>
    <row r="494">
      <c r="A494" s="4"/>
      <c r="B494" s="4"/>
      <c r="C494" s="4"/>
      <c r="D494" s="4"/>
      <c r="E494" s="4"/>
      <c r="F494" s="118"/>
      <c r="G494" s="118"/>
      <c r="H494" s="118"/>
      <c r="I494" s="325"/>
      <c r="J494" s="119"/>
      <c r="K494" s="119"/>
      <c r="L494" s="119"/>
      <c r="M494" s="326"/>
      <c r="N494" s="352"/>
      <c r="O494" s="352"/>
      <c r="P494" s="352"/>
      <c r="Q494" s="328"/>
      <c r="R494" s="4"/>
      <c r="S494" s="4"/>
      <c r="T494" s="4"/>
      <c r="U494" s="4"/>
      <c r="V494" s="4"/>
      <c r="W494" s="4"/>
      <c r="X494" s="4"/>
      <c r="Y494" s="4"/>
      <c r="Z494" s="4"/>
      <c r="AA494" s="4"/>
      <c r="AB494" s="4"/>
      <c r="AC494" s="4"/>
      <c r="AD494" s="4"/>
      <c r="AE494" s="4"/>
      <c r="AF494" s="4"/>
      <c r="AG494" s="4"/>
      <c r="AH494" s="4"/>
      <c r="AI494" s="4"/>
      <c r="AJ494" s="4"/>
      <c r="AK494" s="4"/>
      <c r="AL494" s="4"/>
    </row>
    <row r="495">
      <c r="A495" s="4"/>
      <c r="B495" s="4"/>
      <c r="C495" s="4"/>
      <c r="D495" s="4"/>
      <c r="E495" s="4"/>
      <c r="F495" s="118"/>
      <c r="G495" s="118"/>
      <c r="H495" s="118"/>
      <c r="I495" s="325"/>
      <c r="J495" s="119"/>
      <c r="K495" s="119"/>
      <c r="L495" s="119"/>
      <c r="M495" s="326"/>
      <c r="N495" s="352"/>
      <c r="O495" s="352"/>
      <c r="P495" s="352"/>
      <c r="Q495" s="328"/>
      <c r="R495" s="4"/>
      <c r="S495" s="4"/>
      <c r="T495" s="4"/>
      <c r="U495" s="4"/>
      <c r="V495" s="4"/>
      <c r="W495" s="4"/>
      <c r="X495" s="4"/>
      <c r="Y495" s="4"/>
      <c r="Z495" s="4"/>
      <c r="AA495" s="4"/>
      <c r="AB495" s="4"/>
      <c r="AC495" s="4"/>
      <c r="AD495" s="4"/>
      <c r="AE495" s="4"/>
      <c r="AF495" s="4"/>
      <c r="AG495" s="4"/>
      <c r="AH495" s="4"/>
      <c r="AI495" s="4"/>
      <c r="AJ495" s="4"/>
      <c r="AK495" s="4"/>
      <c r="AL495" s="4"/>
    </row>
    <row r="496">
      <c r="A496" s="4"/>
      <c r="B496" s="4"/>
      <c r="C496" s="4"/>
      <c r="D496" s="4"/>
      <c r="E496" s="4"/>
      <c r="F496" s="118"/>
      <c r="G496" s="118"/>
      <c r="H496" s="118"/>
      <c r="I496" s="325"/>
      <c r="J496" s="119"/>
      <c r="K496" s="119"/>
      <c r="L496" s="119"/>
      <c r="M496" s="326"/>
      <c r="N496" s="352"/>
      <c r="O496" s="352"/>
      <c r="P496" s="352"/>
      <c r="Q496" s="328"/>
      <c r="R496" s="4"/>
      <c r="S496" s="4"/>
      <c r="T496" s="4"/>
      <c r="U496" s="4"/>
      <c r="V496" s="4"/>
      <c r="W496" s="4"/>
      <c r="X496" s="4"/>
      <c r="Y496" s="4"/>
      <c r="Z496" s="4"/>
      <c r="AA496" s="4"/>
      <c r="AB496" s="4"/>
      <c r="AC496" s="4"/>
      <c r="AD496" s="4"/>
      <c r="AE496" s="4"/>
      <c r="AF496" s="4"/>
      <c r="AG496" s="4"/>
      <c r="AH496" s="4"/>
      <c r="AI496" s="4"/>
      <c r="AJ496" s="4"/>
      <c r="AK496" s="4"/>
      <c r="AL496" s="4"/>
    </row>
    <row r="497">
      <c r="A497" s="4"/>
      <c r="B497" s="4"/>
      <c r="C497" s="4"/>
      <c r="D497" s="4"/>
      <c r="E497" s="4"/>
      <c r="F497" s="118"/>
      <c r="G497" s="118"/>
      <c r="H497" s="118"/>
      <c r="I497" s="325"/>
      <c r="J497" s="119"/>
      <c r="K497" s="119"/>
      <c r="L497" s="119"/>
      <c r="M497" s="326"/>
      <c r="N497" s="352"/>
      <c r="O497" s="352"/>
      <c r="P497" s="352"/>
      <c r="Q497" s="328"/>
      <c r="R497" s="4"/>
      <c r="S497" s="4"/>
      <c r="T497" s="4"/>
      <c r="U497" s="4"/>
      <c r="V497" s="4"/>
      <c r="W497" s="4"/>
      <c r="X497" s="4"/>
      <c r="Y497" s="4"/>
      <c r="Z497" s="4"/>
      <c r="AA497" s="4"/>
      <c r="AB497" s="4"/>
      <c r="AC497" s="4"/>
      <c r="AD497" s="4"/>
      <c r="AE497" s="4"/>
      <c r="AF497" s="4"/>
      <c r="AG497" s="4"/>
      <c r="AH497" s="4"/>
      <c r="AI497" s="4"/>
      <c r="AJ497" s="4"/>
      <c r="AK497" s="4"/>
      <c r="AL497" s="4"/>
    </row>
    <row r="498">
      <c r="A498" s="4"/>
      <c r="B498" s="4"/>
      <c r="C498" s="4"/>
      <c r="D498" s="4"/>
      <c r="E498" s="4"/>
      <c r="F498" s="118"/>
      <c r="G498" s="118"/>
      <c r="H498" s="118"/>
      <c r="I498" s="325"/>
      <c r="J498" s="119"/>
      <c r="K498" s="119"/>
      <c r="L498" s="119"/>
      <c r="M498" s="326"/>
      <c r="N498" s="352"/>
      <c r="O498" s="352"/>
      <c r="P498" s="352"/>
      <c r="Q498" s="328"/>
      <c r="R498" s="4"/>
      <c r="S498" s="4"/>
      <c r="T498" s="4"/>
      <c r="U498" s="4"/>
      <c r="V498" s="4"/>
      <c r="W498" s="4"/>
      <c r="X498" s="4"/>
      <c r="Y498" s="4"/>
      <c r="Z498" s="4"/>
      <c r="AA498" s="4"/>
      <c r="AB498" s="4"/>
      <c r="AC498" s="4"/>
      <c r="AD498" s="4"/>
      <c r="AE498" s="4"/>
      <c r="AF498" s="4"/>
      <c r="AG498" s="4"/>
      <c r="AH498" s="4"/>
      <c r="AI498" s="4"/>
      <c r="AJ498" s="4"/>
      <c r="AK498" s="4"/>
      <c r="AL498" s="4"/>
    </row>
    <row r="499">
      <c r="A499" s="4"/>
      <c r="B499" s="4"/>
      <c r="C499" s="4"/>
      <c r="D499" s="4"/>
      <c r="E499" s="4"/>
      <c r="F499" s="118"/>
      <c r="G499" s="118"/>
      <c r="H499" s="118"/>
      <c r="I499" s="325"/>
      <c r="J499" s="119"/>
      <c r="K499" s="119"/>
      <c r="L499" s="119"/>
      <c r="M499" s="326"/>
      <c r="N499" s="352"/>
      <c r="O499" s="352"/>
      <c r="P499" s="352"/>
      <c r="Q499" s="328"/>
      <c r="R499" s="4"/>
      <c r="S499" s="4"/>
      <c r="T499" s="4"/>
      <c r="U499" s="4"/>
      <c r="V499" s="4"/>
      <c r="W499" s="4"/>
      <c r="X499" s="4"/>
      <c r="Y499" s="4"/>
      <c r="Z499" s="4"/>
      <c r="AA499" s="4"/>
      <c r="AB499" s="4"/>
      <c r="AC499" s="4"/>
      <c r="AD499" s="4"/>
      <c r="AE499" s="4"/>
      <c r="AF499" s="4"/>
      <c r="AG499" s="4"/>
      <c r="AH499" s="4"/>
      <c r="AI499" s="4"/>
      <c r="AJ499" s="4"/>
      <c r="AK499" s="4"/>
      <c r="AL499" s="4"/>
    </row>
    <row r="500">
      <c r="A500" s="4"/>
      <c r="B500" s="4"/>
      <c r="C500" s="4"/>
      <c r="D500" s="4"/>
      <c r="E500" s="4"/>
      <c r="F500" s="118"/>
      <c r="G500" s="118"/>
      <c r="H500" s="118"/>
      <c r="I500" s="325"/>
      <c r="J500" s="119"/>
      <c r="K500" s="119"/>
      <c r="L500" s="119"/>
      <c r="M500" s="326"/>
      <c r="N500" s="352"/>
      <c r="O500" s="352"/>
      <c r="P500" s="352"/>
      <c r="Q500" s="328"/>
      <c r="R500" s="4"/>
      <c r="S500" s="4"/>
      <c r="T500" s="4"/>
      <c r="U500" s="4"/>
      <c r="V500" s="4"/>
      <c r="W500" s="4"/>
      <c r="X500" s="4"/>
      <c r="Y500" s="4"/>
      <c r="Z500" s="4"/>
      <c r="AA500" s="4"/>
      <c r="AB500" s="4"/>
      <c r="AC500" s="4"/>
      <c r="AD500" s="4"/>
      <c r="AE500" s="4"/>
      <c r="AF500" s="4"/>
      <c r="AG500" s="4"/>
      <c r="AH500" s="4"/>
      <c r="AI500" s="4"/>
      <c r="AJ500" s="4"/>
      <c r="AK500" s="4"/>
      <c r="AL500" s="4"/>
    </row>
    <row r="501">
      <c r="A501" s="4"/>
      <c r="B501" s="4"/>
      <c r="C501" s="4"/>
      <c r="D501" s="4"/>
      <c r="E501" s="4"/>
      <c r="F501" s="118"/>
      <c r="G501" s="118"/>
      <c r="H501" s="118"/>
      <c r="I501" s="325"/>
      <c r="J501" s="119"/>
      <c r="K501" s="119"/>
      <c r="L501" s="119"/>
      <c r="M501" s="326"/>
      <c r="N501" s="352"/>
      <c r="O501" s="352"/>
      <c r="P501" s="352"/>
      <c r="Q501" s="328"/>
      <c r="R501" s="4"/>
      <c r="S501" s="4"/>
      <c r="T501" s="4"/>
      <c r="U501" s="4"/>
      <c r="V501" s="4"/>
      <c r="W501" s="4"/>
      <c r="X501" s="4"/>
      <c r="Y501" s="4"/>
      <c r="Z501" s="4"/>
      <c r="AA501" s="4"/>
      <c r="AB501" s="4"/>
      <c r="AC501" s="4"/>
      <c r="AD501" s="4"/>
      <c r="AE501" s="4"/>
      <c r="AF501" s="4"/>
      <c r="AG501" s="4"/>
      <c r="AH501" s="4"/>
      <c r="AI501" s="4"/>
      <c r="AJ501" s="4"/>
      <c r="AK501" s="4"/>
      <c r="AL501" s="4"/>
    </row>
    <row r="502">
      <c r="A502" s="4"/>
      <c r="B502" s="4"/>
      <c r="C502" s="4"/>
      <c r="D502" s="4"/>
      <c r="E502" s="4"/>
      <c r="F502" s="118"/>
      <c r="G502" s="118"/>
      <c r="H502" s="118"/>
      <c r="I502" s="325"/>
      <c r="J502" s="119"/>
      <c r="K502" s="119"/>
      <c r="L502" s="119"/>
      <c r="M502" s="326"/>
      <c r="N502" s="352"/>
      <c r="O502" s="352"/>
      <c r="P502" s="352"/>
      <c r="Q502" s="328"/>
      <c r="R502" s="4"/>
      <c r="S502" s="4"/>
      <c r="T502" s="4"/>
      <c r="U502" s="4"/>
      <c r="V502" s="4"/>
      <c r="W502" s="4"/>
      <c r="X502" s="4"/>
      <c r="Y502" s="4"/>
      <c r="Z502" s="4"/>
      <c r="AA502" s="4"/>
      <c r="AB502" s="4"/>
      <c r="AC502" s="4"/>
      <c r="AD502" s="4"/>
      <c r="AE502" s="4"/>
      <c r="AF502" s="4"/>
      <c r="AG502" s="4"/>
      <c r="AH502" s="4"/>
      <c r="AI502" s="4"/>
      <c r="AJ502" s="4"/>
      <c r="AK502" s="4"/>
      <c r="AL502" s="4"/>
    </row>
    <row r="503">
      <c r="A503" s="4"/>
      <c r="B503" s="4"/>
      <c r="C503" s="4"/>
      <c r="D503" s="4"/>
      <c r="E503" s="4"/>
      <c r="F503" s="118"/>
      <c r="G503" s="118"/>
      <c r="H503" s="118"/>
      <c r="I503" s="325"/>
      <c r="J503" s="119"/>
      <c r="K503" s="119"/>
      <c r="L503" s="119"/>
      <c r="M503" s="326"/>
      <c r="N503" s="352"/>
      <c r="O503" s="352"/>
      <c r="P503" s="352"/>
      <c r="Q503" s="328"/>
      <c r="R503" s="4"/>
      <c r="S503" s="4"/>
      <c r="T503" s="4"/>
      <c r="U503" s="4"/>
      <c r="V503" s="4"/>
      <c r="W503" s="4"/>
      <c r="X503" s="4"/>
      <c r="Y503" s="4"/>
      <c r="Z503" s="4"/>
      <c r="AA503" s="4"/>
      <c r="AB503" s="4"/>
      <c r="AC503" s="4"/>
      <c r="AD503" s="4"/>
      <c r="AE503" s="4"/>
      <c r="AF503" s="4"/>
      <c r="AG503" s="4"/>
      <c r="AH503" s="4"/>
      <c r="AI503" s="4"/>
      <c r="AJ503" s="4"/>
      <c r="AK503" s="4"/>
      <c r="AL503" s="4"/>
    </row>
    <row r="504">
      <c r="A504" s="4"/>
      <c r="B504" s="4"/>
      <c r="C504" s="4"/>
      <c r="D504" s="4"/>
      <c r="E504" s="4"/>
      <c r="F504" s="118"/>
      <c r="G504" s="118"/>
      <c r="H504" s="118"/>
      <c r="I504" s="325"/>
      <c r="J504" s="119"/>
      <c r="K504" s="119"/>
      <c r="L504" s="119"/>
      <c r="M504" s="326"/>
      <c r="N504" s="352"/>
      <c r="O504" s="352"/>
      <c r="P504" s="352"/>
      <c r="Q504" s="328"/>
      <c r="R504" s="4"/>
      <c r="S504" s="4"/>
      <c r="T504" s="4"/>
      <c r="U504" s="4"/>
      <c r="V504" s="4"/>
      <c r="W504" s="4"/>
      <c r="X504" s="4"/>
      <c r="Y504" s="4"/>
      <c r="Z504" s="4"/>
      <c r="AA504" s="4"/>
      <c r="AB504" s="4"/>
      <c r="AC504" s="4"/>
      <c r="AD504" s="4"/>
      <c r="AE504" s="4"/>
      <c r="AF504" s="4"/>
      <c r="AG504" s="4"/>
      <c r="AH504" s="4"/>
      <c r="AI504" s="4"/>
      <c r="AJ504" s="4"/>
      <c r="AK504" s="4"/>
      <c r="AL504" s="4"/>
    </row>
    <row r="505">
      <c r="A505" s="4"/>
      <c r="B505" s="4"/>
      <c r="C505" s="4"/>
      <c r="D505" s="4"/>
      <c r="E505" s="4"/>
      <c r="F505" s="118"/>
      <c r="G505" s="118"/>
      <c r="H505" s="118"/>
      <c r="I505" s="325"/>
      <c r="J505" s="119"/>
      <c r="K505" s="119"/>
      <c r="L505" s="119"/>
      <c r="M505" s="326"/>
      <c r="N505" s="352"/>
      <c r="O505" s="352"/>
      <c r="P505" s="352"/>
      <c r="Q505" s="328"/>
      <c r="R505" s="4"/>
      <c r="S505" s="4"/>
      <c r="T505" s="4"/>
      <c r="U505" s="4"/>
      <c r="V505" s="4"/>
      <c r="W505" s="4"/>
      <c r="X505" s="4"/>
      <c r="Y505" s="4"/>
      <c r="Z505" s="4"/>
      <c r="AA505" s="4"/>
      <c r="AB505" s="4"/>
      <c r="AC505" s="4"/>
      <c r="AD505" s="4"/>
      <c r="AE505" s="4"/>
      <c r="AF505" s="4"/>
      <c r="AG505" s="4"/>
      <c r="AH505" s="4"/>
      <c r="AI505" s="4"/>
      <c r="AJ505" s="4"/>
      <c r="AK505" s="4"/>
      <c r="AL505" s="4"/>
    </row>
    <row r="506">
      <c r="A506" s="4"/>
      <c r="B506" s="4"/>
      <c r="C506" s="4"/>
      <c r="D506" s="4"/>
      <c r="E506" s="4"/>
      <c r="F506" s="118"/>
      <c r="G506" s="118"/>
      <c r="H506" s="118"/>
      <c r="I506" s="325"/>
      <c r="J506" s="119"/>
      <c r="K506" s="119"/>
      <c r="L506" s="119"/>
      <c r="M506" s="326"/>
      <c r="N506" s="352"/>
      <c r="O506" s="352"/>
      <c r="P506" s="352"/>
      <c r="Q506" s="328"/>
      <c r="R506" s="4"/>
      <c r="S506" s="4"/>
      <c r="T506" s="4"/>
      <c r="U506" s="4"/>
      <c r="V506" s="4"/>
      <c r="W506" s="4"/>
      <c r="X506" s="4"/>
      <c r="Y506" s="4"/>
      <c r="Z506" s="4"/>
      <c r="AA506" s="4"/>
      <c r="AB506" s="4"/>
      <c r="AC506" s="4"/>
      <c r="AD506" s="4"/>
      <c r="AE506" s="4"/>
      <c r="AF506" s="4"/>
      <c r="AG506" s="4"/>
      <c r="AH506" s="4"/>
      <c r="AI506" s="4"/>
      <c r="AJ506" s="4"/>
      <c r="AK506" s="4"/>
      <c r="AL506" s="4"/>
    </row>
    <row r="507">
      <c r="A507" s="4"/>
      <c r="B507" s="4"/>
      <c r="C507" s="4"/>
      <c r="D507" s="4"/>
      <c r="E507" s="4"/>
      <c r="F507" s="118"/>
      <c r="G507" s="118"/>
      <c r="H507" s="118"/>
      <c r="I507" s="325"/>
      <c r="J507" s="119"/>
      <c r="K507" s="119"/>
      <c r="L507" s="119"/>
      <c r="M507" s="326"/>
      <c r="N507" s="352"/>
      <c r="O507" s="352"/>
      <c r="P507" s="352"/>
      <c r="Q507" s="328"/>
      <c r="R507" s="4"/>
      <c r="S507" s="4"/>
      <c r="T507" s="4"/>
      <c r="U507" s="4"/>
      <c r="V507" s="4"/>
      <c r="W507" s="4"/>
      <c r="X507" s="4"/>
      <c r="Y507" s="4"/>
      <c r="Z507" s="4"/>
      <c r="AA507" s="4"/>
      <c r="AB507" s="4"/>
      <c r="AC507" s="4"/>
      <c r="AD507" s="4"/>
      <c r="AE507" s="4"/>
      <c r="AF507" s="4"/>
      <c r="AG507" s="4"/>
      <c r="AH507" s="4"/>
      <c r="AI507" s="4"/>
      <c r="AJ507" s="4"/>
      <c r="AK507" s="4"/>
      <c r="AL507" s="4"/>
    </row>
    <row r="508">
      <c r="A508" s="4"/>
      <c r="B508" s="4"/>
      <c r="C508" s="4"/>
      <c r="D508" s="4"/>
      <c r="E508" s="4"/>
      <c r="F508" s="118"/>
      <c r="G508" s="118"/>
      <c r="H508" s="118"/>
      <c r="I508" s="325"/>
      <c r="J508" s="119"/>
      <c r="K508" s="119"/>
      <c r="L508" s="119"/>
      <c r="M508" s="326"/>
      <c r="N508" s="352"/>
      <c r="O508" s="352"/>
      <c r="P508" s="352"/>
      <c r="Q508" s="328"/>
      <c r="R508" s="4"/>
      <c r="S508" s="4"/>
      <c r="T508" s="4"/>
      <c r="U508" s="4"/>
      <c r="V508" s="4"/>
      <c r="W508" s="4"/>
      <c r="X508" s="4"/>
      <c r="Y508" s="4"/>
      <c r="Z508" s="4"/>
      <c r="AA508" s="4"/>
      <c r="AB508" s="4"/>
      <c r="AC508" s="4"/>
      <c r="AD508" s="4"/>
      <c r="AE508" s="4"/>
      <c r="AF508" s="4"/>
      <c r="AG508" s="4"/>
      <c r="AH508" s="4"/>
      <c r="AI508" s="4"/>
      <c r="AJ508" s="4"/>
      <c r="AK508" s="4"/>
      <c r="AL508" s="4"/>
    </row>
    <row r="509">
      <c r="A509" s="4"/>
      <c r="B509" s="4"/>
      <c r="C509" s="4"/>
      <c r="D509" s="4"/>
      <c r="E509" s="4"/>
      <c r="F509" s="118"/>
      <c r="G509" s="118"/>
      <c r="H509" s="118"/>
      <c r="I509" s="325"/>
      <c r="J509" s="119"/>
      <c r="K509" s="119"/>
      <c r="L509" s="119"/>
      <c r="M509" s="326"/>
      <c r="N509" s="352"/>
      <c r="O509" s="352"/>
      <c r="P509" s="352"/>
      <c r="Q509" s="328"/>
      <c r="R509" s="4"/>
      <c r="S509" s="4"/>
      <c r="T509" s="4"/>
      <c r="U509" s="4"/>
      <c r="V509" s="4"/>
      <c r="W509" s="4"/>
      <c r="X509" s="4"/>
      <c r="Y509" s="4"/>
      <c r="Z509" s="4"/>
      <c r="AA509" s="4"/>
      <c r="AB509" s="4"/>
      <c r="AC509" s="4"/>
      <c r="AD509" s="4"/>
      <c r="AE509" s="4"/>
      <c r="AF509" s="4"/>
      <c r="AG509" s="4"/>
      <c r="AH509" s="4"/>
      <c r="AI509" s="4"/>
      <c r="AJ509" s="4"/>
      <c r="AK509" s="4"/>
      <c r="AL509" s="4"/>
    </row>
    <row r="510">
      <c r="A510" s="4"/>
      <c r="B510" s="4"/>
      <c r="C510" s="4"/>
      <c r="D510" s="4"/>
      <c r="E510" s="4"/>
      <c r="F510" s="118"/>
      <c r="G510" s="118"/>
      <c r="H510" s="118"/>
      <c r="I510" s="325"/>
      <c r="J510" s="119"/>
      <c r="K510" s="119"/>
      <c r="L510" s="119"/>
      <c r="M510" s="326"/>
      <c r="N510" s="352"/>
      <c r="O510" s="352"/>
      <c r="P510" s="352"/>
      <c r="Q510" s="328"/>
      <c r="R510" s="4"/>
      <c r="S510" s="4"/>
      <c r="T510" s="4"/>
      <c r="U510" s="4"/>
      <c r="V510" s="4"/>
      <c r="W510" s="4"/>
      <c r="X510" s="4"/>
      <c r="Y510" s="4"/>
      <c r="Z510" s="4"/>
      <c r="AA510" s="4"/>
      <c r="AB510" s="4"/>
      <c r="AC510" s="4"/>
      <c r="AD510" s="4"/>
      <c r="AE510" s="4"/>
      <c r="AF510" s="4"/>
      <c r="AG510" s="4"/>
      <c r="AH510" s="4"/>
      <c r="AI510" s="4"/>
      <c r="AJ510" s="4"/>
      <c r="AK510" s="4"/>
      <c r="AL510" s="4"/>
    </row>
    <row r="511">
      <c r="A511" s="4"/>
      <c r="B511" s="4"/>
      <c r="C511" s="4"/>
      <c r="D511" s="4"/>
      <c r="E511" s="4"/>
      <c r="F511" s="118"/>
      <c r="G511" s="118"/>
      <c r="H511" s="118"/>
      <c r="I511" s="325"/>
      <c r="J511" s="119"/>
      <c r="K511" s="119"/>
      <c r="L511" s="119"/>
      <c r="M511" s="326"/>
      <c r="N511" s="352"/>
      <c r="O511" s="352"/>
      <c r="P511" s="352"/>
      <c r="Q511" s="328"/>
      <c r="R511" s="4"/>
      <c r="S511" s="4"/>
      <c r="T511" s="4"/>
      <c r="U511" s="4"/>
      <c r="V511" s="4"/>
      <c r="W511" s="4"/>
      <c r="X511" s="4"/>
      <c r="Y511" s="4"/>
      <c r="Z511" s="4"/>
      <c r="AA511" s="4"/>
      <c r="AB511" s="4"/>
      <c r="AC511" s="4"/>
      <c r="AD511" s="4"/>
      <c r="AE511" s="4"/>
      <c r="AF511" s="4"/>
      <c r="AG511" s="4"/>
      <c r="AH511" s="4"/>
      <c r="AI511" s="4"/>
      <c r="AJ511" s="4"/>
      <c r="AK511" s="4"/>
      <c r="AL511" s="4"/>
    </row>
    <row r="512">
      <c r="A512" s="4"/>
      <c r="B512" s="4"/>
      <c r="C512" s="4"/>
      <c r="D512" s="4"/>
      <c r="E512" s="4"/>
      <c r="F512" s="118"/>
      <c r="G512" s="118"/>
      <c r="H512" s="118"/>
      <c r="I512" s="325"/>
      <c r="J512" s="119"/>
      <c r="K512" s="119"/>
      <c r="L512" s="119"/>
      <c r="M512" s="326"/>
      <c r="N512" s="352"/>
      <c r="O512" s="352"/>
      <c r="P512" s="352"/>
      <c r="Q512" s="328"/>
      <c r="R512" s="4"/>
      <c r="S512" s="4"/>
      <c r="T512" s="4"/>
      <c r="U512" s="4"/>
      <c r="V512" s="4"/>
      <c r="W512" s="4"/>
      <c r="X512" s="4"/>
      <c r="Y512" s="4"/>
      <c r="Z512" s="4"/>
      <c r="AA512" s="4"/>
      <c r="AB512" s="4"/>
      <c r="AC512" s="4"/>
      <c r="AD512" s="4"/>
      <c r="AE512" s="4"/>
      <c r="AF512" s="4"/>
      <c r="AG512" s="4"/>
      <c r="AH512" s="4"/>
      <c r="AI512" s="4"/>
      <c r="AJ512" s="4"/>
      <c r="AK512" s="4"/>
      <c r="AL512" s="4"/>
    </row>
    <row r="513">
      <c r="A513" s="4"/>
      <c r="B513" s="4"/>
      <c r="C513" s="4"/>
      <c r="D513" s="4"/>
      <c r="E513" s="4"/>
      <c r="F513" s="118"/>
      <c r="G513" s="118"/>
      <c r="H513" s="118"/>
      <c r="I513" s="325"/>
      <c r="J513" s="119"/>
      <c r="K513" s="119"/>
      <c r="L513" s="119"/>
      <c r="M513" s="326"/>
      <c r="N513" s="352"/>
      <c r="O513" s="352"/>
      <c r="P513" s="352"/>
      <c r="Q513" s="328"/>
      <c r="R513" s="4"/>
      <c r="S513" s="4"/>
      <c r="T513" s="4"/>
      <c r="U513" s="4"/>
      <c r="V513" s="4"/>
      <c r="W513" s="4"/>
      <c r="X513" s="4"/>
      <c r="Y513" s="4"/>
      <c r="Z513" s="4"/>
      <c r="AA513" s="4"/>
      <c r="AB513" s="4"/>
      <c r="AC513" s="4"/>
      <c r="AD513" s="4"/>
      <c r="AE513" s="4"/>
      <c r="AF513" s="4"/>
      <c r="AG513" s="4"/>
      <c r="AH513" s="4"/>
      <c r="AI513" s="4"/>
      <c r="AJ513" s="4"/>
      <c r="AK513" s="4"/>
      <c r="AL513" s="4"/>
    </row>
    <row r="514">
      <c r="A514" s="4"/>
      <c r="B514" s="4"/>
      <c r="C514" s="4"/>
      <c r="D514" s="4"/>
      <c r="E514" s="4"/>
      <c r="F514" s="118"/>
      <c r="G514" s="118"/>
      <c r="H514" s="118"/>
      <c r="I514" s="325"/>
      <c r="J514" s="119"/>
      <c r="K514" s="119"/>
      <c r="L514" s="119"/>
      <c r="M514" s="326"/>
      <c r="N514" s="352"/>
      <c r="O514" s="352"/>
      <c r="P514" s="352"/>
      <c r="Q514" s="328"/>
      <c r="R514" s="4"/>
      <c r="S514" s="4"/>
      <c r="T514" s="4"/>
      <c r="U514" s="4"/>
      <c r="V514" s="4"/>
      <c r="W514" s="4"/>
      <c r="X514" s="4"/>
      <c r="Y514" s="4"/>
      <c r="Z514" s="4"/>
      <c r="AA514" s="4"/>
      <c r="AB514" s="4"/>
      <c r="AC514" s="4"/>
      <c r="AD514" s="4"/>
      <c r="AE514" s="4"/>
      <c r="AF514" s="4"/>
      <c r="AG514" s="4"/>
      <c r="AH514" s="4"/>
      <c r="AI514" s="4"/>
      <c r="AJ514" s="4"/>
      <c r="AK514" s="4"/>
      <c r="AL514" s="4"/>
    </row>
    <row r="515">
      <c r="A515" s="4"/>
      <c r="B515" s="4"/>
      <c r="C515" s="4"/>
      <c r="D515" s="4"/>
      <c r="E515" s="4"/>
      <c r="F515" s="118"/>
      <c r="G515" s="118"/>
      <c r="H515" s="118"/>
      <c r="I515" s="325"/>
      <c r="J515" s="119"/>
      <c r="K515" s="119"/>
      <c r="L515" s="119"/>
      <c r="M515" s="326"/>
      <c r="N515" s="352"/>
      <c r="O515" s="352"/>
      <c r="P515" s="352"/>
      <c r="Q515" s="328"/>
      <c r="R515" s="4"/>
      <c r="S515" s="4"/>
      <c r="T515" s="4"/>
      <c r="U515" s="4"/>
      <c r="V515" s="4"/>
      <c r="W515" s="4"/>
      <c r="X515" s="4"/>
      <c r="Y515" s="4"/>
      <c r="Z515" s="4"/>
      <c r="AA515" s="4"/>
      <c r="AB515" s="4"/>
      <c r="AC515" s="4"/>
      <c r="AD515" s="4"/>
      <c r="AE515" s="4"/>
      <c r="AF515" s="4"/>
      <c r="AG515" s="4"/>
      <c r="AH515" s="4"/>
      <c r="AI515" s="4"/>
      <c r="AJ515" s="4"/>
      <c r="AK515" s="4"/>
      <c r="AL515" s="4"/>
    </row>
    <row r="516">
      <c r="A516" s="4"/>
      <c r="B516" s="4"/>
      <c r="C516" s="4"/>
      <c r="D516" s="4"/>
      <c r="E516" s="4"/>
      <c r="F516" s="118"/>
      <c r="G516" s="118"/>
      <c r="H516" s="118"/>
      <c r="I516" s="325"/>
      <c r="J516" s="119"/>
      <c r="K516" s="119"/>
      <c r="L516" s="119"/>
      <c r="M516" s="326"/>
      <c r="N516" s="352"/>
      <c r="O516" s="352"/>
      <c r="P516" s="352"/>
      <c r="Q516" s="328"/>
      <c r="R516" s="4"/>
      <c r="S516" s="4"/>
      <c r="T516" s="4"/>
      <c r="U516" s="4"/>
      <c r="V516" s="4"/>
      <c r="W516" s="4"/>
      <c r="X516" s="4"/>
      <c r="Y516" s="4"/>
      <c r="Z516" s="4"/>
      <c r="AA516" s="4"/>
      <c r="AB516" s="4"/>
      <c r="AC516" s="4"/>
      <c r="AD516" s="4"/>
      <c r="AE516" s="4"/>
      <c r="AF516" s="4"/>
      <c r="AG516" s="4"/>
      <c r="AH516" s="4"/>
      <c r="AI516" s="4"/>
      <c r="AJ516" s="4"/>
      <c r="AK516" s="4"/>
      <c r="AL516" s="4"/>
    </row>
    <row r="517">
      <c r="A517" s="4"/>
      <c r="B517" s="4"/>
      <c r="C517" s="4"/>
      <c r="D517" s="4"/>
      <c r="E517" s="4"/>
      <c r="F517" s="118"/>
      <c r="G517" s="118"/>
      <c r="H517" s="118"/>
      <c r="I517" s="325"/>
      <c r="J517" s="119"/>
      <c r="K517" s="119"/>
      <c r="L517" s="119"/>
      <c r="M517" s="326"/>
      <c r="N517" s="352"/>
      <c r="O517" s="352"/>
      <c r="P517" s="352"/>
      <c r="Q517" s="328"/>
      <c r="R517" s="4"/>
      <c r="S517" s="4"/>
      <c r="T517" s="4"/>
      <c r="U517" s="4"/>
      <c r="V517" s="4"/>
      <c r="W517" s="4"/>
      <c r="X517" s="4"/>
      <c r="Y517" s="4"/>
      <c r="Z517" s="4"/>
      <c r="AA517" s="4"/>
      <c r="AB517" s="4"/>
      <c r="AC517" s="4"/>
      <c r="AD517" s="4"/>
      <c r="AE517" s="4"/>
      <c r="AF517" s="4"/>
      <c r="AG517" s="4"/>
      <c r="AH517" s="4"/>
      <c r="AI517" s="4"/>
      <c r="AJ517" s="4"/>
      <c r="AK517" s="4"/>
      <c r="AL517" s="4"/>
    </row>
    <row r="518">
      <c r="A518" s="4"/>
      <c r="B518" s="4"/>
      <c r="C518" s="4"/>
      <c r="D518" s="4"/>
      <c r="E518" s="4"/>
      <c r="F518" s="118"/>
      <c r="G518" s="118"/>
      <c r="H518" s="118"/>
      <c r="I518" s="325"/>
      <c r="J518" s="119"/>
      <c r="K518" s="119"/>
      <c r="L518" s="119"/>
      <c r="M518" s="326"/>
      <c r="N518" s="352"/>
      <c r="O518" s="352"/>
      <c r="P518" s="352"/>
      <c r="Q518" s="328"/>
      <c r="R518" s="4"/>
      <c r="S518" s="4"/>
      <c r="T518" s="4"/>
      <c r="U518" s="4"/>
      <c r="V518" s="4"/>
      <c r="W518" s="4"/>
      <c r="X518" s="4"/>
      <c r="Y518" s="4"/>
      <c r="Z518" s="4"/>
      <c r="AA518" s="4"/>
      <c r="AB518" s="4"/>
      <c r="AC518" s="4"/>
      <c r="AD518" s="4"/>
      <c r="AE518" s="4"/>
      <c r="AF518" s="4"/>
      <c r="AG518" s="4"/>
      <c r="AH518" s="4"/>
      <c r="AI518" s="4"/>
      <c r="AJ518" s="4"/>
      <c r="AK518" s="4"/>
      <c r="AL518" s="4"/>
    </row>
    <row r="519">
      <c r="A519" s="4"/>
      <c r="B519" s="4"/>
      <c r="C519" s="4"/>
      <c r="D519" s="4"/>
      <c r="E519" s="4"/>
      <c r="F519" s="118"/>
      <c r="G519" s="118"/>
      <c r="H519" s="118"/>
      <c r="I519" s="325"/>
      <c r="J519" s="119"/>
      <c r="K519" s="119"/>
      <c r="L519" s="119"/>
      <c r="M519" s="326"/>
      <c r="N519" s="352"/>
      <c r="O519" s="352"/>
      <c r="P519" s="352"/>
      <c r="Q519" s="328"/>
      <c r="R519" s="4"/>
      <c r="S519" s="4"/>
      <c r="T519" s="4"/>
      <c r="U519" s="4"/>
      <c r="V519" s="4"/>
      <c r="W519" s="4"/>
      <c r="X519" s="4"/>
      <c r="Y519" s="4"/>
      <c r="Z519" s="4"/>
      <c r="AA519" s="4"/>
      <c r="AB519" s="4"/>
      <c r="AC519" s="4"/>
      <c r="AD519" s="4"/>
      <c r="AE519" s="4"/>
      <c r="AF519" s="4"/>
      <c r="AG519" s="4"/>
      <c r="AH519" s="4"/>
      <c r="AI519" s="4"/>
      <c r="AJ519" s="4"/>
      <c r="AK519" s="4"/>
      <c r="AL519" s="4"/>
    </row>
    <row r="520">
      <c r="A520" s="4"/>
      <c r="B520" s="4"/>
      <c r="C520" s="4"/>
      <c r="D520" s="4"/>
      <c r="E520" s="4"/>
      <c r="F520" s="118"/>
      <c r="G520" s="118"/>
      <c r="H520" s="118"/>
      <c r="I520" s="325"/>
      <c r="J520" s="119"/>
      <c r="K520" s="119"/>
      <c r="L520" s="119"/>
      <c r="M520" s="326"/>
      <c r="N520" s="352"/>
      <c r="O520" s="352"/>
      <c r="P520" s="352"/>
      <c r="Q520" s="328"/>
      <c r="R520" s="4"/>
      <c r="S520" s="4"/>
      <c r="T520" s="4"/>
      <c r="U520" s="4"/>
      <c r="V520" s="4"/>
      <c r="W520" s="4"/>
      <c r="X520" s="4"/>
      <c r="Y520" s="4"/>
      <c r="Z520" s="4"/>
      <c r="AA520" s="4"/>
      <c r="AB520" s="4"/>
      <c r="AC520" s="4"/>
      <c r="AD520" s="4"/>
      <c r="AE520" s="4"/>
      <c r="AF520" s="4"/>
      <c r="AG520" s="4"/>
      <c r="AH520" s="4"/>
      <c r="AI520" s="4"/>
      <c r="AJ520" s="4"/>
      <c r="AK520" s="4"/>
      <c r="AL520" s="4"/>
    </row>
    <row r="521">
      <c r="A521" s="4"/>
      <c r="B521" s="4"/>
      <c r="C521" s="4"/>
      <c r="D521" s="4"/>
      <c r="E521" s="4"/>
      <c r="F521" s="118"/>
      <c r="G521" s="118"/>
      <c r="H521" s="118"/>
      <c r="I521" s="325"/>
      <c r="J521" s="119"/>
      <c r="K521" s="119"/>
      <c r="L521" s="119"/>
      <c r="M521" s="326"/>
      <c r="N521" s="352"/>
      <c r="O521" s="352"/>
      <c r="P521" s="352"/>
      <c r="Q521" s="328"/>
      <c r="R521" s="4"/>
      <c r="S521" s="4"/>
      <c r="T521" s="4"/>
      <c r="U521" s="4"/>
      <c r="V521" s="4"/>
      <c r="W521" s="4"/>
      <c r="X521" s="4"/>
      <c r="Y521" s="4"/>
      <c r="Z521" s="4"/>
      <c r="AA521" s="4"/>
      <c r="AB521" s="4"/>
      <c r="AC521" s="4"/>
      <c r="AD521" s="4"/>
      <c r="AE521" s="4"/>
      <c r="AF521" s="4"/>
      <c r="AG521" s="4"/>
      <c r="AH521" s="4"/>
      <c r="AI521" s="4"/>
      <c r="AJ521" s="4"/>
      <c r="AK521" s="4"/>
      <c r="AL521" s="4"/>
    </row>
    <row r="522">
      <c r="A522" s="4"/>
      <c r="B522" s="4"/>
      <c r="C522" s="4"/>
      <c r="D522" s="4"/>
      <c r="E522" s="4"/>
      <c r="F522" s="118"/>
      <c r="G522" s="118"/>
      <c r="H522" s="118"/>
      <c r="I522" s="325"/>
      <c r="J522" s="119"/>
      <c r="K522" s="119"/>
      <c r="L522" s="119"/>
      <c r="M522" s="326"/>
      <c r="N522" s="352"/>
      <c r="O522" s="352"/>
      <c r="P522" s="352"/>
      <c r="Q522" s="328"/>
      <c r="R522" s="4"/>
      <c r="S522" s="4"/>
      <c r="T522" s="4"/>
      <c r="U522" s="4"/>
      <c r="V522" s="4"/>
      <c r="W522" s="4"/>
      <c r="X522" s="4"/>
      <c r="Y522" s="4"/>
      <c r="Z522" s="4"/>
      <c r="AA522" s="4"/>
      <c r="AB522" s="4"/>
      <c r="AC522" s="4"/>
      <c r="AD522" s="4"/>
      <c r="AE522" s="4"/>
      <c r="AF522" s="4"/>
      <c r="AG522" s="4"/>
      <c r="AH522" s="4"/>
      <c r="AI522" s="4"/>
      <c r="AJ522" s="4"/>
      <c r="AK522" s="4"/>
      <c r="AL522" s="4"/>
    </row>
    <row r="523">
      <c r="A523" s="4"/>
      <c r="B523" s="4"/>
      <c r="C523" s="4"/>
      <c r="D523" s="4"/>
      <c r="E523" s="4"/>
      <c r="F523" s="118"/>
      <c r="G523" s="118"/>
      <c r="H523" s="118"/>
      <c r="I523" s="325"/>
      <c r="J523" s="119"/>
      <c r="K523" s="119"/>
      <c r="L523" s="119"/>
      <c r="M523" s="326"/>
      <c r="N523" s="352"/>
      <c r="O523" s="352"/>
      <c r="P523" s="352"/>
      <c r="Q523" s="328"/>
      <c r="R523" s="4"/>
      <c r="S523" s="4"/>
      <c r="T523" s="4"/>
      <c r="U523" s="4"/>
      <c r="V523" s="4"/>
      <c r="W523" s="4"/>
      <c r="X523" s="4"/>
      <c r="Y523" s="4"/>
      <c r="Z523" s="4"/>
      <c r="AA523" s="4"/>
      <c r="AB523" s="4"/>
      <c r="AC523" s="4"/>
      <c r="AD523" s="4"/>
      <c r="AE523" s="4"/>
      <c r="AF523" s="4"/>
      <c r="AG523" s="4"/>
      <c r="AH523" s="4"/>
      <c r="AI523" s="4"/>
      <c r="AJ523" s="4"/>
      <c r="AK523" s="4"/>
      <c r="AL523" s="4"/>
    </row>
    <row r="524">
      <c r="A524" s="4"/>
      <c r="B524" s="4"/>
      <c r="C524" s="4"/>
      <c r="D524" s="4"/>
      <c r="E524" s="4"/>
      <c r="F524" s="118"/>
      <c r="G524" s="118"/>
      <c r="H524" s="118"/>
      <c r="I524" s="325"/>
      <c r="J524" s="119"/>
      <c r="K524" s="119"/>
      <c r="L524" s="119"/>
      <c r="M524" s="326"/>
      <c r="N524" s="352"/>
      <c r="O524" s="352"/>
      <c r="P524" s="352"/>
      <c r="Q524" s="328"/>
      <c r="R524" s="4"/>
      <c r="S524" s="4"/>
      <c r="T524" s="4"/>
      <c r="U524" s="4"/>
      <c r="V524" s="4"/>
      <c r="W524" s="4"/>
      <c r="X524" s="4"/>
      <c r="Y524" s="4"/>
      <c r="Z524" s="4"/>
      <c r="AA524" s="4"/>
      <c r="AB524" s="4"/>
      <c r="AC524" s="4"/>
      <c r="AD524" s="4"/>
      <c r="AE524" s="4"/>
      <c r="AF524" s="4"/>
      <c r="AG524" s="4"/>
      <c r="AH524" s="4"/>
      <c r="AI524" s="4"/>
      <c r="AJ524" s="4"/>
      <c r="AK524" s="4"/>
      <c r="AL524" s="4"/>
    </row>
    <row r="525">
      <c r="A525" s="4"/>
      <c r="B525" s="4"/>
      <c r="C525" s="4"/>
      <c r="D525" s="4"/>
      <c r="E525" s="4"/>
      <c r="F525" s="118"/>
      <c r="G525" s="118"/>
      <c r="H525" s="118"/>
      <c r="I525" s="325"/>
      <c r="J525" s="119"/>
      <c r="K525" s="119"/>
      <c r="L525" s="119"/>
      <c r="M525" s="326"/>
      <c r="N525" s="352"/>
      <c r="O525" s="352"/>
      <c r="P525" s="352"/>
      <c r="Q525" s="328"/>
      <c r="R525" s="4"/>
      <c r="S525" s="4"/>
      <c r="T525" s="4"/>
      <c r="U525" s="4"/>
      <c r="V525" s="4"/>
      <c r="W525" s="4"/>
      <c r="X525" s="4"/>
      <c r="Y525" s="4"/>
      <c r="Z525" s="4"/>
      <c r="AA525" s="4"/>
      <c r="AB525" s="4"/>
      <c r="AC525" s="4"/>
      <c r="AD525" s="4"/>
      <c r="AE525" s="4"/>
      <c r="AF525" s="4"/>
      <c r="AG525" s="4"/>
      <c r="AH525" s="4"/>
      <c r="AI525" s="4"/>
      <c r="AJ525" s="4"/>
      <c r="AK525" s="4"/>
      <c r="AL525" s="4"/>
    </row>
    <row r="526">
      <c r="A526" s="4"/>
      <c r="B526" s="4"/>
      <c r="C526" s="4"/>
      <c r="D526" s="4"/>
      <c r="E526" s="4"/>
      <c r="F526" s="118"/>
      <c r="G526" s="118"/>
      <c r="H526" s="118"/>
      <c r="I526" s="325"/>
      <c r="J526" s="119"/>
      <c r="K526" s="119"/>
      <c r="L526" s="119"/>
      <c r="M526" s="326"/>
      <c r="N526" s="352"/>
      <c r="O526" s="352"/>
      <c r="P526" s="352"/>
      <c r="Q526" s="328"/>
      <c r="R526" s="4"/>
      <c r="S526" s="4"/>
      <c r="T526" s="4"/>
      <c r="U526" s="4"/>
      <c r="V526" s="4"/>
      <c r="W526" s="4"/>
      <c r="X526" s="4"/>
      <c r="Y526" s="4"/>
      <c r="Z526" s="4"/>
      <c r="AA526" s="4"/>
      <c r="AB526" s="4"/>
      <c r="AC526" s="4"/>
      <c r="AD526" s="4"/>
      <c r="AE526" s="4"/>
      <c r="AF526" s="4"/>
      <c r="AG526" s="4"/>
      <c r="AH526" s="4"/>
      <c r="AI526" s="4"/>
      <c r="AJ526" s="4"/>
      <c r="AK526" s="4"/>
      <c r="AL526" s="4"/>
    </row>
    <row r="527">
      <c r="A527" s="4"/>
      <c r="B527" s="4"/>
      <c r="C527" s="4"/>
      <c r="D527" s="4"/>
      <c r="E527" s="4"/>
      <c r="F527" s="118"/>
      <c r="G527" s="118"/>
      <c r="H527" s="118"/>
      <c r="I527" s="325"/>
      <c r="J527" s="119"/>
      <c r="K527" s="119"/>
      <c r="L527" s="119"/>
      <c r="M527" s="326"/>
      <c r="N527" s="352"/>
      <c r="O527" s="352"/>
      <c r="P527" s="352"/>
      <c r="Q527" s="328"/>
      <c r="R527" s="4"/>
      <c r="S527" s="4"/>
      <c r="T527" s="4"/>
      <c r="U527" s="4"/>
      <c r="V527" s="4"/>
      <c r="W527" s="4"/>
      <c r="X527" s="4"/>
      <c r="Y527" s="4"/>
      <c r="Z527" s="4"/>
      <c r="AA527" s="4"/>
      <c r="AB527" s="4"/>
      <c r="AC527" s="4"/>
      <c r="AD527" s="4"/>
      <c r="AE527" s="4"/>
      <c r="AF527" s="4"/>
      <c r="AG527" s="4"/>
      <c r="AH527" s="4"/>
      <c r="AI527" s="4"/>
      <c r="AJ527" s="4"/>
      <c r="AK527" s="4"/>
      <c r="AL527" s="4"/>
    </row>
    <row r="528">
      <c r="A528" s="4"/>
      <c r="B528" s="4"/>
      <c r="C528" s="4"/>
      <c r="D528" s="4"/>
      <c r="E528" s="4"/>
      <c r="F528" s="118"/>
      <c r="G528" s="118"/>
      <c r="H528" s="118"/>
      <c r="I528" s="325"/>
      <c r="J528" s="119"/>
      <c r="K528" s="119"/>
      <c r="L528" s="119"/>
      <c r="M528" s="326"/>
      <c r="N528" s="352"/>
      <c r="O528" s="352"/>
      <c r="P528" s="352"/>
      <c r="Q528" s="328"/>
      <c r="R528" s="4"/>
      <c r="S528" s="4"/>
      <c r="T528" s="4"/>
      <c r="U528" s="4"/>
      <c r="V528" s="4"/>
      <c r="W528" s="4"/>
      <c r="X528" s="4"/>
      <c r="Y528" s="4"/>
      <c r="Z528" s="4"/>
      <c r="AA528" s="4"/>
      <c r="AB528" s="4"/>
      <c r="AC528" s="4"/>
      <c r="AD528" s="4"/>
      <c r="AE528" s="4"/>
      <c r="AF528" s="4"/>
      <c r="AG528" s="4"/>
      <c r="AH528" s="4"/>
      <c r="AI528" s="4"/>
      <c r="AJ528" s="4"/>
      <c r="AK528" s="4"/>
      <c r="AL528" s="4"/>
    </row>
    <row r="529">
      <c r="A529" s="4"/>
      <c r="B529" s="4"/>
      <c r="C529" s="4"/>
      <c r="D529" s="4"/>
      <c r="E529" s="4"/>
      <c r="F529" s="118"/>
      <c r="G529" s="118"/>
      <c r="H529" s="118"/>
      <c r="I529" s="325"/>
      <c r="J529" s="119"/>
      <c r="K529" s="119"/>
      <c r="L529" s="119"/>
      <c r="M529" s="326"/>
      <c r="N529" s="352"/>
      <c r="O529" s="352"/>
      <c r="P529" s="352"/>
      <c r="Q529" s="328"/>
      <c r="R529" s="4"/>
      <c r="S529" s="4"/>
      <c r="T529" s="4"/>
      <c r="U529" s="4"/>
      <c r="V529" s="4"/>
      <c r="W529" s="4"/>
      <c r="X529" s="4"/>
      <c r="Y529" s="4"/>
      <c r="Z529" s="4"/>
      <c r="AA529" s="4"/>
      <c r="AB529" s="4"/>
      <c r="AC529" s="4"/>
      <c r="AD529" s="4"/>
      <c r="AE529" s="4"/>
      <c r="AF529" s="4"/>
      <c r="AG529" s="4"/>
      <c r="AH529" s="4"/>
      <c r="AI529" s="4"/>
      <c r="AJ529" s="4"/>
      <c r="AK529" s="4"/>
      <c r="AL529" s="4"/>
    </row>
    <row r="530">
      <c r="A530" s="4"/>
      <c r="B530" s="4"/>
      <c r="C530" s="4"/>
      <c r="D530" s="4"/>
      <c r="E530" s="4"/>
      <c r="F530" s="118"/>
      <c r="G530" s="118"/>
      <c r="H530" s="118"/>
      <c r="I530" s="325"/>
      <c r="J530" s="119"/>
      <c r="K530" s="119"/>
      <c r="L530" s="119"/>
      <c r="M530" s="326"/>
      <c r="N530" s="352"/>
      <c r="O530" s="352"/>
      <c r="P530" s="352"/>
      <c r="Q530" s="328"/>
      <c r="R530" s="4"/>
      <c r="S530" s="4"/>
      <c r="T530" s="4"/>
      <c r="U530" s="4"/>
      <c r="V530" s="4"/>
      <c r="W530" s="4"/>
      <c r="X530" s="4"/>
      <c r="Y530" s="4"/>
      <c r="Z530" s="4"/>
      <c r="AA530" s="4"/>
      <c r="AB530" s="4"/>
      <c r="AC530" s="4"/>
      <c r="AD530" s="4"/>
      <c r="AE530" s="4"/>
      <c r="AF530" s="4"/>
      <c r="AG530" s="4"/>
      <c r="AH530" s="4"/>
      <c r="AI530" s="4"/>
      <c r="AJ530" s="4"/>
      <c r="AK530" s="4"/>
      <c r="AL530" s="4"/>
    </row>
    <row r="531">
      <c r="A531" s="4"/>
      <c r="B531" s="4"/>
      <c r="C531" s="4"/>
      <c r="D531" s="4"/>
      <c r="E531" s="4"/>
      <c r="F531" s="118"/>
      <c r="G531" s="118"/>
      <c r="H531" s="118"/>
      <c r="I531" s="325"/>
      <c r="J531" s="119"/>
      <c r="K531" s="119"/>
      <c r="L531" s="119"/>
      <c r="M531" s="326"/>
      <c r="N531" s="352"/>
      <c r="O531" s="352"/>
      <c r="P531" s="352"/>
      <c r="Q531" s="328"/>
      <c r="R531" s="4"/>
      <c r="S531" s="4"/>
      <c r="T531" s="4"/>
      <c r="U531" s="4"/>
      <c r="V531" s="4"/>
      <c r="W531" s="4"/>
      <c r="X531" s="4"/>
      <c r="Y531" s="4"/>
      <c r="Z531" s="4"/>
      <c r="AA531" s="4"/>
      <c r="AB531" s="4"/>
      <c r="AC531" s="4"/>
      <c r="AD531" s="4"/>
      <c r="AE531" s="4"/>
      <c r="AF531" s="4"/>
      <c r="AG531" s="4"/>
      <c r="AH531" s="4"/>
      <c r="AI531" s="4"/>
      <c r="AJ531" s="4"/>
      <c r="AK531" s="4"/>
      <c r="AL531" s="4"/>
    </row>
    <row r="532">
      <c r="A532" s="4"/>
      <c r="B532" s="4"/>
      <c r="C532" s="4"/>
      <c r="D532" s="4"/>
      <c r="E532" s="4"/>
      <c r="F532" s="118"/>
      <c r="G532" s="118"/>
      <c r="H532" s="118"/>
      <c r="I532" s="325"/>
      <c r="J532" s="119"/>
      <c r="K532" s="119"/>
      <c r="L532" s="119"/>
      <c r="M532" s="326"/>
      <c r="N532" s="352"/>
      <c r="O532" s="352"/>
      <c r="P532" s="352"/>
      <c r="Q532" s="328"/>
      <c r="R532" s="4"/>
      <c r="S532" s="4"/>
      <c r="T532" s="4"/>
      <c r="U532" s="4"/>
      <c r="V532" s="4"/>
      <c r="W532" s="4"/>
      <c r="X532" s="4"/>
      <c r="Y532" s="4"/>
      <c r="Z532" s="4"/>
      <c r="AA532" s="4"/>
      <c r="AB532" s="4"/>
      <c r="AC532" s="4"/>
      <c r="AD532" s="4"/>
      <c r="AE532" s="4"/>
      <c r="AF532" s="4"/>
      <c r="AG532" s="4"/>
      <c r="AH532" s="4"/>
      <c r="AI532" s="4"/>
      <c r="AJ532" s="4"/>
      <c r="AK532" s="4"/>
      <c r="AL532" s="4"/>
    </row>
    <row r="533">
      <c r="A533" s="4"/>
      <c r="B533" s="4"/>
      <c r="C533" s="4"/>
      <c r="D533" s="4"/>
      <c r="E533" s="4"/>
      <c r="F533" s="118"/>
      <c r="G533" s="118"/>
      <c r="H533" s="118"/>
      <c r="I533" s="325"/>
      <c r="J533" s="119"/>
      <c r="K533" s="119"/>
      <c r="L533" s="119"/>
      <c r="M533" s="326"/>
      <c r="N533" s="352"/>
      <c r="O533" s="352"/>
      <c r="P533" s="352"/>
      <c r="Q533" s="328"/>
      <c r="R533" s="4"/>
      <c r="S533" s="4"/>
      <c r="T533" s="4"/>
      <c r="U533" s="4"/>
      <c r="V533" s="4"/>
      <c r="W533" s="4"/>
      <c r="X533" s="4"/>
      <c r="Y533" s="4"/>
      <c r="Z533" s="4"/>
      <c r="AA533" s="4"/>
      <c r="AB533" s="4"/>
      <c r="AC533" s="4"/>
      <c r="AD533" s="4"/>
      <c r="AE533" s="4"/>
      <c r="AF533" s="4"/>
      <c r="AG533" s="4"/>
      <c r="AH533" s="4"/>
      <c r="AI533" s="4"/>
      <c r="AJ533" s="4"/>
      <c r="AK533" s="4"/>
      <c r="AL533" s="4"/>
    </row>
    <row r="534">
      <c r="A534" s="4"/>
      <c r="B534" s="4"/>
      <c r="C534" s="4"/>
      <c r="D534" s="4"/>
      <c r="E534" s="4"/>
      <c r="F534" s="118"/>
      <c r="G534" s="118"/>
      <c r="H534" s="118"/>
      <c r="I534" s="325"/>
      <c r="J534" s="119"/>
      <c r="K534" s="119"/>
      <c r="L534" s="119"/>
      <c r="M534" s="326"/>
      <c r="N534" s="352"/>
      <c r="O534" s="352"/>
      <c r="P534" s="352"/>
      <c r="Q534" s="328"/>
      <c r="R534" s="4"/>
      <c r="S534" s="4"/>
      <c r="T534" s="4"/>
      <c r="U534" s="4"/>
      <c r="V534" s="4"/>
      <c r="W534" s="4"/>
      <c r="X534" s="4"/>
      <c r="Y534" s="4"/>
      <c r="Z534" s="4"/>
      <c r="AA534" s="4"/>
      <c r="AB534" s="4"/>
      <c r="AC534" s="4"/>
      <c r="AD534" s="4"/>
      <c r="AE534" s="4"/>
      <c r="AF534" s="4"/>
      <c r="AG534" s="4"/>
      <c r="AH534" s="4"/>
      <c r="AI534" s="4"/>
      <c r="AJ534" s="4"/>
      <c r="AK534" s="4"/>
      <c r="AL534" s="4"/>
    </row>
    <row r="535">
      <c r="A535" s="4"/>
      <c r="B535" s="4"/>
      <c r="C535" s="4"/>
      <c r="D535" s="4"/>
      <c r="E535" s="4"/>
      <c r="F535" s="118"/>
      <c r="G535" s="118"/>
      <c r="H535" s="118"/>
      <c r="I535" s="325"/>
      <c r="J535" s="119"/>
      <c r="K535" s="119"/>
      <c r="L535" s="119"/>
      <c r="M535" s="326"/>
      <c r="N535" s="352"/>
      <c r="O535" s="352"/>
      <c r="P535" s="352"/>
      <c r="Q535" s="328"/>
      <c r="R535" s="4"/>
      <c r="S535" s="4"/>
      <c r="T535" s="4"/>
      <c r="U535" s="4"/>
      <c r="V535" s="4"/>
      <c r="W535" s="4"/>
      <c r="X535" s="4"/>
      <c r="Y535" s="4"/>
      <c r="Z535" s="4"/>
      <c r="AA535" s="4"/>
      <c r="AB535" s="4"/>
      <c r="AC535" s="4"/>
      <c r="AD535" s="4"/>
      <c r="AE535" s="4"/>
      <c r="AF535" s="4"/>
      <c r="AG535" s="4"/>
      <c r="AH535" s="4"/>
      <c r="AI535" s="4"/>
      <c r="AJ535" s="4"/>
      <c r="AK535" s="4"/>
      <c r="AL535" s="4"/>
    </row>
    <row r="536">
      <c r="A536" s="4"/>
      <c r="B536" s="4"/>
      <c r="C536" s="4"/>
      <c r="D536" s="4"/>
      <c r="E536" s="4"/>
      <c r="F536" s="118"/>
      <c r="G536" s="118"/>
      <c r="H536" s="118"/>
      <c r="I536" s="325"/>
      <c r="J536" s="119"/>
      <c r="K536" s="119"/>
      <c r="L536" s="119"/>
      <c r="M536" s="326"/>
      <c r="N536" s="352"/>
      <c r="O536" s="352"/>
      <c r="P536" s="352"/>
      <c r="Q536" s="328"/>
      <c r="R536" s="4"/>
      <c r="S536" s="4"/>
      <c r="T536" s="4"/>
      <c r="U536" s="4"/>
      <c r="V536" s="4"/>
      <c r="W536" s="4"/>
      <c r="X536" s="4"/>
      <c r="Y536" s="4"/>
      <c r="Z536" s="4"/>
      <c r="AA536" s="4"/>
      <c r="AB536" s="4"/>
      <c r="AC536" s="4"/>
      <c r="AD536" s="4"/>
      <c r="AE536" s="4"/>
      <c r="AF536" s="4"/>
      <c r="AG536" s="4"/>
      <c r="AH536" s="4"/>
      <c r="AI536" s="4"/>
      <c r="AJ536" s="4"/>
      <c r="AK536" s="4"/>
      <c r="AL536" s="4"/>
    </row>
    <row r="537">
      <c r="A537" s="4"/>
      <c r="B537" s="4"/>
      <c r="C537" s="4"/>
      <c r="D537" s="4"/>
      <c r="E537" s="4"/>
      <c r="F537" s="118"/>
      <c r="G537" s="118"/>
      <c r="H537" s="118"/>
      <c r="I537" s="325"/>
      <c r="J537" s="119"/>
      <c r="K537" s="119"/>
      <c r="L537" s="119"/>
      <c r="M537" s="326"/>
      <c r="N537" s="352"/>
      <c r="O537" s="352"/>
      <c r="P537" s="352"/>
      <c r="Q537" s="328"/>
      <c r="R537" s="4"/>
      <c r="S537" s="4"/>
      <c r="T537" s="4"/>
      <c r="U537" s="4"/>
      <c r="V537" s="4"/>
      <c r="W537" s="4"/>
      <c r="X537" s="4"/>
      <c r="Y537" s="4"/>
      <c r="Z537" s="4"/>
      <c r="AA537" s="4"/>
      <c r="AB537" s="4"/>
      <c r="AC537" s="4"/>
      <c r="AD537" s="4"/>
      <c r="AE537" s="4"/>
      <c r="AF537" s="4"/>
      <c r="AG537" s="4"/>
      <c r="AH537" s="4"/>
      <c r="AI537" s="4"/>
      <c r="AJ537" s="4"/>
      <c r="AK537" s="4"/>
      <c r="AL537" s="4"/>
    </row>
    <row r="538">
      <c r="A538" s="4"/>
      <c r="B538" s="4"/>
      <c r="C538" s="4"/>
      <c r="D538" s="4"/>
      <c r="E538" s="4"/>
      <c r="F538" s="118"/>
      <c r="G538" s="118"/>
      <c r="H538" s="118"/>
      <c r="I538" s="325"/>
      <c r="J538" s="119"/>
      <c r="K538" s="119"/>
      <c r="L538" s="119"/>
      <c r="M538" s="326"/>
      <c r="N538" s="352"/>
      <c r="O538" s="352"/>
      <c r="P538" s="352"/>
      <c r="Q538" s="328"/>
      <c r="R538" s="4"/>
      <c r="S538" s="4"/>
      <c r="T538" s="4"/>
      <c r="U538" s="4"/>
      <c r="V538" s="4"/>
      <c r="W538" s="4"/>
      <c r="X538" s="4"/>
      <c r="Y538" s="4"/>
      <c r="Z538" s="4"/>
      <c r="AA538" s="4"/>
      <c r="AB538" s="4"/>
      <c r="AC538" s="4"/>
      <c r="AD538" s="4"/>
      <c r="AE538" s="4"/>
      <c r="AF538" s="4"/>
      <c r="AG538" s="4"/>
      <c r="AH538" s="4"/>
      <c r="AI538" s="4"/>
      <c r="AJ538" s="4"/>
      <c r="AK538" s="4"/>
      <c r="AL538" s="4"/>
    </row>
    <row r="539">
      <c r="A539" s="4"/>
      <c r="B539" s="4"/>
      <c r="C539" s="4"/>
      <c r="D539" s="4"/>
      <c r="E539" s="4"/>
      <c r="F539" s="118"/>
      <c r="G539" s="118"/>
      <c r="H539" s="118"/>
      <c r="I539" s="325"/>
      <c r="J539" s="119"/>
      <c r="K539" s="119"/>
      <c r="L539" s="119"/>
      <c r="M539" s="326"/>
      <c r="N539" s="352"/>
      <c r="O539" s="352"/>
      <c r="P539" s="352"/>
      <c r="Q539" s="328"/>
      <c r="R539" s="4"/>
      <c r="S539" s="4"/>
      <c r="T539" s="4"/>
      <c r="U539" s="4"/>
      <c r="V539" s="4"/>
      <c r="W539" s="4"/>
      <c r="X539" s="4"/>
      <c r="Y539" s="4"/>
      <c r="Z539" s="4"/>
      <c r="AA539" s="4"/>
      <c r="AB539" s="4"/>
      <c r="AC539" s="4"/>
      <c r="AD539" s="4"/>
      <c r="AE539" s="4"/>
      <c r="AF539" s="4"/>
      <c r="AG539" s="4"/>
      <c r="AH539" s="4"/>
      <c r="AI539" s="4"/>
      <c r="AJ539" s="4"/>
      <c r="AK539" s="4"/>
      <c r="AL539" s="4"/>
    </row>
    <row r="540">
      <c r="A540" s="4"/>
      <c r="B540" s="4"/>
      <c r="C540" s="4"/>
      <c r="D540" s="4"/>
      <c r="E540" s="4"/>
      <c r="F540" s="118"/>
      <c r="G540" s="118"/>
      <c r="H540" s="118"/>
      <c r="I540" s="325"/>
      <c r="J540" s="119"/>
      <c r="K540" s="119"/>
      <c r="L540" s="119"/>
      <c r="M540" s="326"/>
      <c r="N540" s="352"/>
      <c r="O540" s="352"/>
      <c r="P540" s="352"/>
      <c r="Q540" s="328"/>
      <c r="R540" s="4"/>
      <c r="S540" s="4"/>
      <c r="T540" s="4"/>
      <c r="U540" s="4"/>
      <c r="V540" s="4"/>
      <c r="W540" s="4"/>
      <c r="X540" s="4"/>
      <c r="Y540" s="4"/>
      <c r="Z540" s="4"/>
      <c r="AA540" s="4"/>
      <c r="AB540" s="4"/>
      <c r="AC540" s="4"/>
      <c r="AD540" s="4"/>
      <c r="AE540" s="4"/>
      <c r="AF540" s="4"/>
      <c r="AG540" s="4"/>
      <c r="AH540" s="4"/>
      <c r="AI540" s="4"/>
      <c r="AJ540" s="4"/>
      <c r="AK540" s="4"/>
      <c r="AL540" s="4"/>
    </row>
    <row r="541">
      <c r="A541" s="4"/>
      <c r="B541" s="4"/>
      <c r="C541" s="4"/>
      <c r="D541" s="4"/>
      <c r="E541" s="4"/>
      <c r="F541" s="118"/>
      <c r="G541" s="118"/>
      <c r="H541" s="118"/>
      <c r="I541" s="325"/>
      <c r="J541" s="119"/>
      <c r="K541" s="119"/>
      <c r="L541" s="119"/>
      <c r="M541" s="326"/>
      <c r="N541" s="352"/>
      <c r="O541" s="352"/>
      <c r="P541" s="352"/>
      <c r="Q541" s="328"/>
      <c r="R541" s="4"/>
      <c r="S541" s="4"/>
      <c r="T541" s="4"/>
      <c r="U541" s="4"/>
      <c r="V541" s="4"/>
      <c r="W541" s="4"/>
      <c r="X541" s="4"/>
      <c r="Y541" s="4"/>
      <c r="Z541" s="4"/>
      <c r="AA541" s="4"/>
      <c r="AB541" s="4"/>
      <c r="AC541" s="4"/>
      <c r="AD541" s="4"/>
      <c r="AE541" s="4"/>
      <c r="AF541" s="4"/>
      <c r="AG541" s="4"/>
      <c r="AH541" s="4"/>
      <c r="AI541" s="4"/>
      <c r="AJ541" s="4"/>
      <c r="AK541" s="4"/>
      <c r="AL541" s="4"/>
    </row>
    <row r="542">
      <c r="A542" s="4"/>
      <c r="B542" s="4"/>
      <c r="C542" s="4"/>
      <c r="D542" s="4"/>
      <c r="E542" s="4"/>
      <c r="F542" s="118"/>
      <c r="G542" s="118"/>
      <c r="H542" s="118"/>
      <c r="I542" s="325"/>
      <c r="J542" s="119"/>
      <c r="K542" s="119"/>
      <c r="L542" s="119"/>
      <c r="M542" s="326"/>
      <c r="N542" s="352"/>
      <c r="O542" s="352"/>
      <c r="P542" s="352"/>
      <c r="Q542" s="328"/>
      <c r="R542" s="4"/>
      <c r="S542" s="4"/>
      <c r="T542" s="4"/>
      <c r="U542" s="4"/>
      <c r="V542" s="4"/>
      <c r="W542" s="4"/>
      <c r="X542" s="4"/>
      <c r="Y542" s="4"/>
      <c r="Z542" s="4"/>
      <c r="AA542" s="4"/>
      <c r="AB542" s="4"/>
      <c r="AC542" s="4"/>
      <c r="AD542" s="4"/>
      <c r="AE542" s="4"/>
      <c r="AF542" s="4"/>
      <c r="AG542" s="4"/>
      <c r="AH542" s="4"/>
      <c r="AI542" s="4"/>
      <c r="AJ542" s="4"/>
      <c r="AK542" s="4"/>
      <c r="AL542" s="4"/>
    </row>
    <row r="543">
      <c r="A543" s="4"/>
      <c r="B543" s="4"/>
      <c r="C543" s="4"/>
      <c r="D543" s="4"/>
      <c r="E543" s="4"/>
      <c r="F543" s="118"/>
      <c r="G543" s="118"/>
      <c r="H543" s="118"/>
      <c r="I543" s="325"/>
      <c r="J543" s="119"/>
      <c r="K543" s="119"/>
      <c r="L543" s="119"/>
      <c r="M543" s="326"/>
      <c r="N543" s="352"/>
      <c r="O543" s="352"/>
      <c r="P543" s="352"/>
      <c r="Q543" s="328"/>
      <c r="R543" s="4"/>
      <c r="S543" s="4"/>
      <c r="T543" s="4"/>
      <c r="U543" s="4"/>
      <c r="V543" s="4"/>
      <c r="W543" s="4"/>
      <c r="X543" s="4"/>
      <c r="Y543" s="4"/>
      <c r="Z543" s="4"/>
      <c r="AA543" s="4"/>
      <c r="AB543" s="4"/>
      <c r="AC543" s="4"/>
      <c r="AD543" s="4"/>
      <c r="AE543" s="4"/>
      <c r="AF543" s="4"/>
      <c r="AG543" s="4"/>
      <c r="AH543" s="4"/>
      <c r="AI543" s="4"/>
      <c r="AJ543" s="4"/>
      <c r="AK543" s="4"/>
      <c r="AL543" s="4"/>
    </row>
    <row r="544">
      <c r="A544" s="4"/>
      <c r="B544" s="4"/>
      <c r="C544" s="4"/>
      <c r="D544" s="4"/>
      <c r="E544" s="4"/>
      <c r="F544" s="118"/>
      <c r="G544" s="118"/>
      <c r="H544" s="118"/>
      <c r="I544" s="325"/>
      <c r="J544" s="119"/>
      <c r="K544" s="119"/>
      <c r="L544" s="119"/>
      <c r="M544" s="326"/>
      <c r="N544" s="352"/>
      <c r="O544" s="352"/>
      <c r="P544" s="352"/>
      <c r="Q544" s="328"/>
      <c r="R544" s="4"/>
      <c r="S544" s="4"/>
      <c r="T544" s="4"/>
      <c r="U544" s="4"/>
      <c r="V544" s="4"/>
      <c r="W544" s="4"/>
      <c r="X544" s="4"/>
      <c r="Y544" s="4"/>
      <c r="Z544" s="4"/>
      <c r="AA544" s="4"/>
      <c r="AB544" s="4"/>
      <c r="AC544" s="4"/>
      <c r="AD544" s="4"/>
      <c r="AE544" s="4"/>
      <c r="AF544" s="4"/>
      <c r="AG544" s="4"/>
      <c r="AH544" s="4"/>
      <c r="AI544" s="4"/>
      <c r="AJ544" s="4"/>
      <c r="AK544" s="4"/>
      <c r="AL544" s="4"/>
    </row>
    <row r="545">
      <c r="A545" s="4"/>
      <c r="B545" s="4"/>
      <c r="C545" s="4"/>
      <c r="D545" s="4"/>
      <c r="E545" s="4"/>
      <c r="F545" s="118"/>
      <c r="G545" s="118"/>
      <c r="H545" s="118"/>
      <c r="I545" s="325"/>
      <c r="J545" s="119"/>
      <c r="K545" s="119"/>
      <c r="L545" s="119"/>
      <c r="M545" s="326"/>
      <c r="N545" s="352"/>
      <c r="O545" s="352"/>
      <c r="P545" s="352"/>
      <c r="Q545" s="328"/>
      <c r="R545" s="4"/>
      <c r="S545" s="4"/>
      <c r="T545" s="4"/>
      <c r="U545" s="4"/>
      <c r="V545" s="4"/>
      <c r="W545" s="4"/>
      <c r="X545" s="4"/>
      <c r="Y545" s="4"/>
      <c r="Z545" s="4"/>
      <c r="AA545" s="4"/>
      <c r="AB545" s="4"/>
      <c r="AC545" s="4"/>
      <c r="AD545" s="4"/>
      <c r="AE545" s="4"/>
      <c r="AF545" s="4"/>
      <c r="AG545" s="4"/>
      <c r="AH545" s="4"/>
      <c r="AI545" s="4"/>
      <c r="AJ545" s="4"/>
      <c r="AK545" s="4"/>
      <c r="AL545" s="4"/>
    </row>
    <row r="546">
      <c r="A546" s="4"/>
      <c r="B546" s="4"/>
      <c r="C546" s="4"/>
      <c r="D546" s="4"/>
      <c r="E546" s="4"/>
      <c r="F546" s="118"/>
      <c r="G546" s="118"/>
      <c r="H546" s="118"/>
      <c r="I546" s="325"/>
      <c r="J546" s="119"/>
      <c r="K546" s="119"/>
      <c r="L546" s="119"/>
      <c r="M546" s="326"/>
      <c r="N546" s="352"/>
      <c r="O546" s="352"/>
      <c r="P546" s="352"/>
      <c r="Q546" s="328"/>
      <c r="R546" s="4"/>
      <c r="S546" s="4"/>
      <c r="T546" s="4"/>
      <c r="U546" s="4"/>
      <c r="V546" s="4"/>
      <c r="W546" s="4"/>
      <c r="X546" s="4"/>
      <c r="Y546" s="4"/>
      <c r="Z546" s="4"/>
      <c r="AA546" s="4"/>
      <c r="AB546" s="4"/>
      <c r="AC546" s="4"/>
      <c r="AD546" s="4"/>
      <c r="AE546" s="4"/>
      <c r="AF546" s="4"/>
      <c r="AG546" s="4"/>
      <c r="AH546" s="4"/>
      <c r="AI546" s="4"/>
      <c r="AJ546" s="4"/>
      <c r="AK546" s="4"/>
      <c r="AL546" s="4"/>
    </row>
    <row r="547">
      <c r="A547" s="4"/>
      <c r="B547" s="4"/>
      <c r="C547" s="4"/>
      <c r="D547" s="4"/>
      <c r="E547" s="4"/>
      <c r="F547" s="118"/>
      <c r="G547" s="118"/>
      <c r="H547" s="118"/>
      <c r="I547" s="325"/>
      <c r="J547" s="119"/>
      <c r="K547" s="119"/>
      <c r="L547" s="119"/>
      <c r="M547" s="326"/>
      <c r="N547" s="352"/>
      <c r="O547" s="352"/>
      <c r="P547" s="352"/>
      <c r="Q547" s="328"/>
      <c r="R547" s="4"/>
      <c r="S547" s="4"/>
      <c r="T547" s="4"/>
      <c r="U547" s="4"/>
      <c r="V547" s="4"/>
      <c r="W547" s="4"/>
      <c r="X547" s="4"/>
      <c r="Y547" s="4"/>
      <c r="Z547" s="4"/>
      <c r="AA547" s="4"/>
      <c r="AB547" s="4"/>
      <c r="AC547" s="4"/>
      <c r="AD547" s="4"/>
      <c r="AE547" s="4"/>
      <c r="AF547" s="4"/>
      <c r="AG547" s="4"/>
      <c r="AH547" s="4"/>
      <c r="AI547" s="4"/>
      <c r="AJ547" s="4"/>
      <c r="AK547" s="4"/>
      <c r="AL547" s="4"/>
    </row>
    <row r="548">
      <c r="A548" s="4"/>
      <c r="B548" s="4"/>
      <c r="C548" s="4"/>
      <c r="D548" s="4"/>
      <c r="E548" s="4"/>
      <c r="F548" s="118"/>
      <c r="G548" s="118"/>
      <c r="H548" s="118"/>
      <c r="I548" s="325"/>
      <c r="J548" s="119"/>
      <c r="K548" s="119"/>
      <c r="L548" s="119"/>
      <c r="M548" s="326"/>
      <c r="N548" s="352"/>
      <c r="O548" s="352"/>
      <c r="P548" s="352"/>
      <c r="Q548" s="328"/>
      <c r="R548" s="4"/>
      <c r="S548" s="4"/>
      <c r="T548" s="4"/>
      <c r="U548" s="4"/>
      <c r="V548" s="4"/>
      <c r="W548" s="4"/>
      <c r="X548" s="4"/>
      <c r="Y548" s="4"/>
      <c r="Z548" s="4"/>
      <c r="AA548" s="4"/>
      <c r="AB548" s="4"/>
      <c r="AC548" s="4"/>
      <c r="AD548" s="4"/>
      <c r="AE548" s="4"/>
      <c r="AF548" s="4"/>
      <c r="AG548" s="4"/>
      <c r="AH548" s="4"/>
      <c r="AI548" s="4"/>
      <c r="AJ548" s="4"/>
      <c r="AK548" s="4"/>
      <c r="AL548" s="4"/>
    </row>
    <row r="549">
      <c r="A549" s="4"/>
      <c r="B549" s="4"/>
      <c r="C549" s="4"/>
      <c r="D549" s="4"/>
      <c r="E549" s="4"/>
      <c r="F549" s="118"/>
      <c r="G549" s="118"/>
      <c r="H549" s="118"/>
      <c r="I549" s="325"/>
      <c r="J549" s="119"/>
      <c r="K549" s="119"/>
      <c r="L549" s="119"/>
      <c r="M549" s="326"/>
      <c r="N549" s="352"/>
      <c r="O549" s="352"/>
      <c r="P549" s="352"/>
      <c r="Q549" s="328"/>
      <c r="R549" s="4"/>
      <c r="S549" s="4"/>
      <c r="T549" s="4"/>
      <c r="U549" s="4"/>
      <c r="V549" s="4"/>
      <c r="W549" s="4"/>
      <c r="X549" s="4"/>
      <c r="Y549" s="4"/>
      <c r="Z549" s="4"/>
      <c r="AA549" s="4"/>
      <c r="AB549" s="4"/>
      <c r="AC549" s="4"/>
      <c r="AD549" s="4"/>
      <c r="AE549" s="4"/>
      <c r="AF549" s="4"/>
      <c r="AG549" s="4"/>
      <c r="AH549" s="4"/>
      <c r="AI549" s="4"/>
      <c r="AJ549" s="4"/>
      <c r="AK549" s="4"/>
      <c r="AL549" s="4"/>
    </row>
    <row r="550">
      <c r="A550" s="4"/>
      <c r="B550" s="4"/>
      <c r="C550" s="4"/>
      <c r="D550" s="4"/>
      <c r="E550" s="4"/>
      <c r="F550" s="118"/>
      <c r="G550" s="118"/>
      <c r="H550" s="118"/>
      <c r="I550" s="325"/>
      <c r="J550" s="119"/>
      <c r="K550" s="119"/>
      <c r="L550" s="119"/>
      <c r="M550" s="326"/>
      <c r="N550" s="352"/>
      <c r="O550" s="352"/>
      <c r="P550" s="352"/>
      <c r="Q550" s="328"/>
      <c r="R550" s="4"/>
      <c r="S550" s="4"/>
      <c r="T550" s="4"/>
      <c r="U550" s="4"/>
      <c r="V550" s="4"/>
      <c r="W550" s="4"/>
      <c r="X550" s="4"/>
      <c r="Y550" s="4"/>
      <c r="Z550" s="4"/>
      <c r="AA550" s="4"/>
      <c r="AB550" s="4"/>
      <c r="AC550" s="4"/>
      <c r="AD550" s="4"/>
      <c r="AE550" s="4"/>
      <c r="AF550" s="4"/>
      <c r="AG550" s="4"/>
      <c r="AH550" s="4"/>
      <c r="AI550" s="4"/>
      <c r="AJ550" s="4"/>
      <c r="AK550" s="4"/>
      <c r="AL550" s="4"/>
    </row>
    <row r="551">
      <c r="A551" s="4"/>
      <c r="B551" s="4"/>
      <c r="C551" s="4"/>
      <c r="D551" s="4"/>
      <c r="E551" s="4"/>
      <c r="F551" s="118"/>
      <c r="G551" s="118"/>
      <c r="H551" s="118"/>
      <c r="I551" s="325"/>
      <c r="J551" s="119"/>
      <c r="K551" s="119"/>
      <c r="L551" s="119"/>
      <c r="M551" s="326"/>
      <c r="N551" s="352"/>
      <c r="O551" s="352"/>
      <c r="P551" s="352"/>
      <c r="Q551" s="328"/>
      <c r="R551" s="4"/>
      <c r="S551" s="4"/>
      <c r="T551" s="4"/>
      <c r="U551" s="4"/>
      <c r="V551" s="4"/>
      <c r="W551" s="4"/>
      <c r="X551" s="4"/>
      <c r="Y551" s="4"/>
      <c r="Z551" s="4"/>
      <c r="AA551" s="4"/>
      <c r="AB551" s="4"/>
      <c r="AC551" s="4"/>
      <c r="AD551" s="4"/>
      <c r="AE551" s="4"/>
      <c r="AF551" s="4"/>
      <c r="AG551" s="4"/>
      <c r="AH551" s="4"/>
      <c r="AI551" s="4"/>
      <c r="AJ551" s="4"/>
      <c r="AK551" s="4"/>
      <c r="AL551" s="4"/>
    </row>
    <row r="552">
      <c r="A552" s="4"/>
      <c r="B552" s="4"/>
      <c r="C552" s="4"/>
      <c r="D552" s="4"/>
      <c r="E552" s="4"/>
      <c r="F552" s="118"/>
      <c r="G552" s="118"/>
      <c r="H552" s="118"/>
      <c r="I552" s="325"/>
      <c r="J552" s="119"/>
      <c r="K552" s="119"/>
      <c r="L552" s="119"/>
      <c r="M552" s="326"/>
      <c r="N552" s="352"/>
      <c r="O552" s="352"/>
      <c r="P552" s="352"/>
      <c r="Q552" s="328"/>
      <c r="R552" s="4"/>
      <c r="S552" s="4"/>
      <c r="T552" s="4"/>
      <c r="U552" s="4"/>
      <c r="V552" s="4"/>
      <c r="W552" s="4"/>
      <c r="X552" s="4"/>
      <c r="Y552" s="4"/>
      <c r="Z552" s="4"/>
      <c r="AA552" s="4"/>
      <c r="AB552" s="4"/>
      <c r="AC552" s="4"/>
      <c r="AD552" s="4"/>
      <c r="AE552" s="4"/>
      <c r="AF552" s="4"/>
      <c r="AG552" s="4"/>
      <c r="AH552" s="4"/>
      <c r="AI552" s="4"/>
      <c r="AJ552" s="4"/>
      <c r="AK552" s="4"/>
      <c r="AL552" s="4"/>
    </row>
    <row r="553">
      <c r="A553" s="4"/>
      <c r="B553" s="4"/>
      <c r="C553" s="4"/>
      <c r="D553" s="4"/>
      <c r="E553" s="4"/>
      <c r="F553" s="118"/>
      <c r="G553" s="118"/>
      <c r="H553" s="118"/>
      <c r="I553" s="325"/>
      <c r="J553" s="119"/>
      <c r="K553" s="119"/>
      <c r="L553" s="119"/>
      <c r="M553" s="326"/>
      <c r="N553" s="352"/>
      <c r="O553" s="352"/>
      <c r="P553" s="352"/>
      <c r="Q553" s="328"/>
      <c r="R553" s="4"/>
      <c r="S553" s="4"/>
      <c r="T553" s="4"/>
      <c r="U553" s="4"/>
      <c r="V553" s="4"/>
      <c r="W553" s="4"/>
      <c r="X553" s="4"/>
      <c r="Y553" s="4"/>
      <c r="Z553" s="4"/>
      <c r="AA553" s="4"/>
      <c r="AB553" s="4"/>
      <c r="AC553" s="4"/>
      <c r="AD553" s="4"/>
      <c r="AE553" s="4"/>
      <c r="AF553" s="4"/>
      <c r="AG553" s="4"/>
      <c r="AH553" s="4"/>
      <c r="AI553" s="4"/>
      <c r="AJ553" s="4"/>
      <c r="AK553" s="4"/>
      <c r="AL553" s="4"/>
    </row>
    <row r="554">
      <c r="A554" s="4"/>
      <c r="B554" s="4"/>
      <c r="C554" s="4"/>
      <c r="D554" s="4"/>
      <c r="E554" s="4"/>
      <c r="F554" s="118"/>
      <c r="G554" s="118"/>
      <c r="H554" s="118"/>
      <c r="I554" s="325"/>
      <c r="J554" s="119"/>
      <c r="K554" s="119"/>
      <c r="L554" s="119"/>
      <c r="M554" s="326"/>
      <c r="N554" s="352"/>
      <c r="O554" s="352"/>
      <c r="P554" s="352"/>
      <c r="Q554" s="328"/>
      <c r="R554" s="4"/>
      <c r="S554" s="4"/>
      <c r="T554" s="4"/>
      <c r="U554" s="4"/>
      <c r="V554" s="4"/>
      <c r="W554" s="4"/>
      <c r="X554" s="4"/>
      <c r="Y554" s="4"/>
      <c r="Z554" s="4"/>
      <c r="AA554" s="4"/>
      <c r="AB554" s="4"/>
      <c r="AC554" s="4"/>
      <c r="AD554" s="4"/>
      <c r="AE554" s="4"/>
      <c r="AF554" s="4"/>
      <c r="AG554" s="4"/>
      <c r="AH554" s="4"/>
      <c r="AI554" s="4"/>
      <c r="AJ554" s="4"/>
      <c r="AK554" s="4"/>
      <c r="AL554" s="4"/>
    </row>
    <row r="555">
      <c r="A555" s="4"/>
      <c r="B555" s="4"/>
      <c r="C555" s="4"/>
      <c r="D555" s="4"/>
      <c r="E555" s="4"/>
      <c r="F555" s="118"/>
      <c r="G555" s="118"/>
      <c r="H555" s="118"/>
      <c r="I555" s="325"/>
      <c r="J555" s="119"/>
      <c r="K555" s="119"/>
      <c r="L555" s="119"/>
      <c r="M555" s="326"/>
      <c r="N555" s="352"/>
      <c r="O555" s="352"/>
      <c r="P555" s="352"/>
      <c r="Q555" s="328"/>
      <c r="R555" s="4"/>
      <c r="S555" s="4"/>
      <c r="T555" s="4"/>
      <c r="U555" s="4"/>
      <c r="V555" s="4"/>
      <c r="W555" s="4"/>
      <c r="X555" s="4"/>
      <c r="Y555" s="4"/>
      <c r="Z555" s="4"/>
      <c r="AA555" s="4"/>
      <c r="AB555" s="4"/>
      <c r="AC555" s="4"/>
      <c r="AD555" s="4"/>
      <c r="AE555" s="4"/>
      <c r="AF555" s="4"/>
      <c r="AG555" s="4"/>
      <c r="AH555" s="4"/>
      <c r="AI555" s="4"/>
      <c r="AJ555" s="4"/>
      <c r="AK555" s="4"/>
      <c r="AL555" s="4"/>
    </row>
    <row r="556">
      <c r="A556" s="4"/>
      <c r="B556" s="4"/>
      <c r="C556" s="4"/>
      <c r="D556" s="4"/>
      <c r="E556" s="4"/>
      <c r="F556" s="118"/>
      <c r="G556" s="118"/>
      <c r="H556" s="118"/>
      <c r="I556" s="325"/>
      <c r="J556" s="119"/>
      <c r="K556" s="119"/>
      <c r="L556" s="119"/>
      <c r="M556" s="326"/>
      <c r="N556" s="352"/>
      <c r="O556" s="352"/>
      <c r="P556" s="352"/>
      <c r="Q556" s="328"/>
      <c r="R556" s="4"/>
      <c r="S556" s="4"/>
      <c r="T556" s="4"/>
      <c r="U556" s="4"/>
      <c r="V556" s="4"/>
      <c r="W556" s="4"/>
      <c r="X556" s="4"/>
      <c r="Y556" s="4"/>
      <c r="Z556" s="4"/>
      <c r="AA556" s="4"/>
      <c r="AB556" s="4"/>
      <c r="AC556" s="4"/>
      <c r="AD556" s="4"/>
      <c r="AE556" s="4"/>
      <c r="AF556" s="4"/>
      <c r="AG556" s="4"/>
      <c r="AH556" s="4"/>
      <c r="AI556" s="4"/>
      <c r="AJ556" s="4"/>
      <c r="AK556" s="4"/>
      <c r="AL556" s="4"/>
    </row>
    <row r="557">
      <c r="A557" s="4"/>
      <c r="B557" s="4"/>
      <c r="C557" s="4"/>
      <c r="D557" s="4"/>
      <c r="E557" s="4"/>
      <c r="F557" s="118"/>
      <c r="G557" s="118"/>
      <c r="H557" s="118"/>
      <c r="I557" s="325"/>
      <c r="J557" s="119"/>
      <c r="K557" s="119"/>
      <c r="L557" s="119"/>
      <c r="M557" s="326"/>
      <c r="N557" s="352"/>
      <c r="O557" s="352"/>
      <c r="P557" s="352"/>
      <c r="Q557" s="328"/>
      <c r="R557" s="4"/>
      <c r="S557" s="4"/>
      <c r="T557" s="4"/>
      <c r="U557" s="4"/>
      <c r="V557" s="4"/>
      <c r="W557" s="4"/>
      <c r="X557" s="4"/>
      <c r="Y557" s="4"/>
      <c r="Z557" s="4"/>
      <c r="AA557" s="4"/>
      <c r="AB557" s="4"/>
      <c r="AC557" s="4"/>
      <c r="AD557" s="4"/>
      <c r="AE557" s="4"/>
      <c r="AF557" s="4"/>
      <c r="AG557" s="4"/>
      <c r="AH557" s="4"/>
      <c r="AI557" s="4"/>
      <c r="AJ557" s="4"/>
      <c r="AK557" s="4"/>
      <c r="AL557" s="4"/>
    </row>
    <row r="558">
      <c r="A558" s="4"/>
      <c r="B558" s="4"/>
      <c r="C558" s="4"/>
      <c r="D558" s="4"/>
      <c r="E558" s="4"/>
      <c r="F558" s="118"/>
      <c r="G558" s="118"/>
      <c r="H558" s="118"/>
      <c r="I558" s="325"/>
      <c r="J558" s="119"/>
      <c r="K558" s="119"/>
      <c r="L558" s="119"/>
      <c r="M558" s="326"/>
      <c r="N558" s="352"/>
      <c r="O558" s="352"/>
      <c r="P558" s="352"/>
      <c r="Q558" s="328"/>
      <c r="R558" s="4"/>
      <c r="S558" s="4"/>
      <c r="T558" s="4"/>
      <c r="U558" s="4"/>
      <c r="V558" s="4"/>
      <c r="W558" s="4"/>
      <c r="X558" s="4"/>
      <c r="Y558" s="4"/>
      <c r="Z558" s="4"/>
      <c r="AA558" s="4"/>
      <c r="AB558" s="4"/>
      <c r="AC558" s="4"/>
      <c r="AD558" s="4"/>
      <c r="AE558" s="4"/>
      <c r="AF558" s="4"/>
      <c r="AG558" s="4"/>
      <c r="AH558" s="4"/>
      <c r="AI558" s="4"/>
      <c r="AJ558" s="4"/>
      <c r="AK558" s="4"/>
      <c r="AL558" s="4"/>
    </row>
    <row r="559">
      <c r="A559" s="4"/>
      <c r="B559" s="4"/>
      <c r="C559" s="4"/>
      <c r="D559" s="4"/>
      <c r="E559" s="4"/>
      <c r="F559" s="118"/>
      <c r="G559" s="118"/>
      <c r="H559" s="118"/>
      <c r="I559" s="325"/>
      <c r="J559" s="119"/>
      <c r="K559" s="119"/>
      <c r="L559" s="119"/>
      <c r="M559" s="326"/>
      <c r="N559" s="352"/>
      <c r="O559" s="352"/>
      <c r="P559" s="352"/>
      <c r="Q559" s="328"/>
      <c r="R559" s="4"/>
      <c r="S559" s="4"/>
      <c r="T559" s="4"/>
      <c r="U559" s="4"/>
      <c r="V559" s="4"/>
      <c r="W559" s="4"/>
      <c r="X559" s="4"/>
      <c r="Y559" s="4"/>
      <c r="Z559" s="4"/>
      <c r="AA559" s="4"/>
      <c r="AB559" s="4"/>
      <c r="AC559" s="4"/>
      <c r="AD559" s="4"/>
      <c r="AE559" s="4"/>
      <c r="AF559" s="4"/>
      <c r="AG559" s="4"/>
      <c r="AH559" s="4"/>
      <c r="AI559" s="4"/>
      <c r="AJ559" s="4"/>
      <c r="AK559" s="4"/>
      <c r="AL559" s="4"/>
    </row>
    <row r="560">
      <c r="A560" s="4"/>
      <c r="B560" s="4"/>
      <c r="C560" s="4"/>
      <c r="D560" s="4"/>
      <c r="E560" s="4"/>
      <c r="F560" s="118"/>
      <c r="G560" s="118"/>
      <c r="H560" s="118"/>
      <c r="I560" s="325"/>
      <c r="J560" s="119"/>
      <c r="K560" s="119"/>
      <c r="L560" s="119"/>
      <c r="M560" s="326"/>
      <c r="N560" s="352"/>
      <c r="O560" s="352"/>
      <c r="P560" s="352"/>
      <c r="Q560" s="328"/>
      <c r="R560" s="4"/>
      <c r="S560" s="4"/>
      <c r="T560" s="4"/>
      <c r="U560" s="4"/>
      <c r="V560" s="4"/>
      <c r="W560" s="4"/>
      <c r="X560" s="4"/>
      <c r="Y560" s="4"/>
      <c r="Z560" s="4"/>
      <c r="AA560" s="4"/>
      <c r="AB560" s="4"/>
      <c r="AC560" s="4"/>
      <c r="AD560" s="4"/>
      <c r="AE560" s="4"/>
      <c r="AF560" s="4"/>
      <c r="AG560" s="4"/>
      <c r="AH560" s="4"/>
      <c r="AI560" s="4"/>
      <c r="AJ560" s="4"/>
      <c r="AK560" s="4"/>
      <c r="AL560" s="4"/>
    </row>
    <row r="561">
      <c r="A561" s="4"/>
      <c r="B561" s="4"/>
      <c r="C561" s="4"/>
      <c r="D561" s="4"/>
      <c r="E561" s="4"/>
      <c r="F561" s="118"/>
      <c r="G561" s="118"/>
      <c r="H561" s="118"/>
      <c r="I561" s="325"/>
      <c r="J561" s="119"/>
      <c r="K561" s="119"/>
      <c r="L561" s="119"/>
      <c r="M561" s="326"/>
      <c r="N561" s="352"/>
      <c r="O561" s="352"/>
      <c r="P561" s="352"/>
      <c r="Q561" s="328"/>
      <c r="R561" s="4"/>
      <c r="S561" s="4"/>
      <c r="T561" s="4"/>
      <c r="U561" s="4"/>
      <c r="V561" s="4"/>
      <c r="W561" s="4"/>
      <c r="X561" s="4"/>
      <c r="Y561" s="4"/>
      <c r="Z561" s="4"/>
      <c r="AA561" s="4"/>
      <c r="AB561" s="4"/>
      <c r="AC561" s="4"/>
      <c r="AD561" s="4"/>
      <c r="AE561" s="4"/>
      <c r="AF561" s="4"/>
      <c r="AG561" s="4"/>
      <c r="AH561" s="4"/>
      <c r="AI561" s="4"/>
      <c r="AJ561" s="4"/>
      <c r="AK561" s="4"/>
      <c r="AL561" s="4"/>
    </row>
    <row r="562">
      <c r="A562" s="4"/>
      <c r="B562" s="4"/>
      <c r="C562" s="4"/>
      <c r="D562" s="4"/>
      <c r="E562" s="4"/>
      <c r="F562" s="118"/>
      <c r="G562" s="118"/>
      <c r="H562" s="118"/>
      <c r="I562" s="325"/>
      <c r="J562" s="119"/>
      <c r="K562" s="119"/>
      <c r="L562" s="119"/>
      <c r="M562" s="326"/>
      <c r="N562" s="352"/>
      <c r="O562" s="352"/>
      <c r="P562" s="352"/>
      <c r="Q562" s="328"/>
      <c r="R562" s="4"/>
      <c r="S562" s="4"/>
      <c r="T562" s="4"/>
      <c r="U562" s="4"/>
      <c r="V562" s="4"/>
      <c r="W562" s="4"/>
      <c r="X562" s="4"/>
      <c r="Y562" s="4"/>
      <c r="Z562" s="4"/>
      <c r="AA562" s="4"/>
      <c r="AB562" s="4"/>
      <c r="AC562" s="4"/>
      <c r="AD562" s="4"/>
      <c r="AE562" s="4"/>
      <c r="AF562" s="4"/>
      <c r="AG562" s="4"/>
      <c r="AH562" s="4"/>
      <c r="AI562" s="4"/>
      <c r="AJ562" s="4"/>
      <c r="AK562" s="4"/>
      <c r="AL562" s="4"/>
    </row>
    <row r="563">
      <c r="A563" s="4"/>
      <c r="B563" s="4"/>
      <c r="C563" s="4"/>
      <c r="D563" s="4"/>
      <c r="E563" s="4"/>
      <c r="F563" s="118"/>
      <c r="G563" s="118"/>
      <c r="H563" s="118"/>
      <c r="I563" s="325"/>
      <c r="J563" s="119"/>
      <c r="K563" s="119"/>
      <c r="L563" s="119"/>
      <c r="M563" s="326"/>
      <c r="N563" s="352"/>
      <c r="O563" s="352"/>
      <c r="P563" s="352"/>
      <c r="Q563" s="328"/>
      <c r="R563" s="4"/>
      <c r="S563" s="4"/>
      <c r="T563" s="4"/>
      <c r="U563" s="4"/>
      <c r="V563" s="4"/>
      <c r="W563" s="4"/>
      <c r="X563" s="4"/>
      <c r="Y563" s="4"/>
      <c r="Z563" s="4"/>
      <c r="AA563" s="4"/>
      <c r="AB563" s="4"/>
      <c r="AC563" s="4"/>
      <c r="AD563" s="4"/>
      <c r="AE563" s="4"/>
      <c r="AF563" s="4"/>
      <c r="AG563" s="4"/>
      <c r="AH563" s="4"/>
      <c r="AI563" s="4"/>
      <c r="AJ563" s="4"/>
      <c r="AK563" s="4"/>
      <c r="AL563" s="4"/>
    </row>
    <row r="564">
      <c r="A564" s="4"/>
      <c r="B564" s="4"/>
      <c r="C564" s="4"/>
      <c r="D564" s="4"/>
      <c r="E564" s="4"/>
      <c r="F564" s="118"/>
      <c r="G564" s="118"/>
      <c r="H564" s="118"/>
      <c r="I564" s="325"/>
      <c r="J564" s="119"/>
      <c r="K564" s="119"/>
      <c r="L564" s="119"/>
      <c r="M564" s="326"/>
      <c r="N564" s="352"/>
      <c r="O564" s="352"/>
      <c r="P564" s="352"/>
      <c r="Q564" s="328"/>
      <c r="R564" s="4"/>
      <c r="S564" s="4"/>
      <c r="T564" s="4"/>
      <c r="U564" s="4"/>
      <c r="V564" s="4"/>
      <c r="W564" s="4"/>
      <c r="X564" s="4"/>
      <c r="Y564" s="4"/>
      <c r="Z564" s="4"/>
      <c r="AA564" s="4"/>
      <c r="AB564" s="4"/>
      <c r="AC564" s="4"/>
      <c r="AD564" s="4"/>
      <c r="AE564" s="4"/>
      <c r="AF564" s="4"/>
      <c r="AG564" s="4"/>
      <c r="AH564" s="4"/>
      <c r="AI564" s="4"/>
      <c r="AJ564" s="4"/>
      <c r="AK564" s="4"/>
      <c r="AL564" s="4"/>
    </row>
    <row r="565">
      <c r="A565" s="4"/>
      <c r="B565" s="4"/>
      <c r="C565" s="4"/>
      <c r="D565" s="4"/>
      <c r="E565" s="4"/>
      <c r="F565" s="118"/>
      <c r="G565" s="118"/>
      <c r="H565" s="118"/>
      <c r="I565" s="325"/>
      <c r="J565" s="119"/>
      <c r="K565" s="119"/>
      <c r="L565" s="119"/>
      <c r="M565" s="326"/>
      <c r="N565" s="352"/>
      <c r="O565" s="352"/>
      <c r="P565" s="352"/>
      <c r="Q565" s="328"/>
      <c r="R565" s="4"/>
      <c r="S565" s="4"/>
      <c r="T565" s="4"/>
      <c r="U565" s="4"/>
      <c r="V565" s="4"/>
      <c r="W565" s="4"/>
      <c r="X565" s="4"/>
      <c r="Y565" s="4"/>
      <c r="Z565" s="4"/>
      <c r="AA565" s="4"/>
      <c r="AB565" s="4"/>
      <c r="AC565" s="4"/>
      <c r="AD565" s="4"/>
      <c r="AE565" s="4"/>
      <c r="AF565" s="4"/>
      <c r="AG565" s="4"/>
      <c r="AH565" s="4"/>
      <c r="AI565" s="4"/>
      <c r="AJ565" s="4"/>
      <c r="AK565" s="4"/>
      <c r="AL565" s="4"/>
    </row>
    <row r="566">
      <c r="A566" s="4"/>
      <c r="B566" s="4"/>
      <c r="C566" s="4"/>
      <c r="D566" s="4"/>
      <c r="E566" s="4"/>
      <c r="F566" s="118"/>
      <c r="G566" s="118"/>
      <c r="H566" s="118"/>
      <c r="I566" s="325"/>
      <c r="J566" s="119"/>
      <c r="K566" s="119"/>
      <c r="L566" s="119"/>
      <c r="M566" s="326"/>
      <c r="N566" s="352"/>
      <c r="O566" s="352"/>
      <c r="P566" s="352"/>
      <c r="Q566" s="328"/>
      <c r="R566" s="4"/>
      <c r="S566" s="4"/>
      <c r="T566" s="4"/>
      <c r="U566" s="4"/>
      <c r="V566" s="4"/>
      <c r="W566" s="4"/>
      <c r="X566" s="4"/>
      <c r="Y566" s="4"/>
      <c r="Z566" s="4"/>
      <c r="AA566" s="4"/>
      <c r="AB566" s="4"/>
      <c r="AC566" s="4"/>
      <c r="AD566" s="4"/>
      <c r="AE566" s="4"/>
      <c r="AF566" s="4"/>
      <c r="AG566" s="4"/>
      <c r="AH566" s="4"/>
      <c r="AI566" s="4"/>
      <c r="AJ566" s="4"/>
      <c r="AK566" s="4"/>
      <c r="AL566" s="4"/>
    </row>
    <row r="567">
      <c r="A567" s="4"/>
      <c r="B567" s="4"/>
      <c r="C567" s="4"/>
      <c r="D567" s="4"/>
      <c r="E567" s="4"/>
      <c r="F567" s="118"/>
      <c r="G567" s="118"/>
      <c r="H567" s="118"/>
      <c r="I567" s="325"/>
      <c r="J567" s="119"/>
      <c r="K567" s="119"/>
      <c r="L567" s="119"/>
      <c r="M567" s="326"/>
      <c r="N567" s="352"/>
      <c r="O567" s="352"/>
      <c r="P567" s="352"/>
      <c r="Q567" s="328"/>
      <c r="R567" s="4"/>
      <c r="S567" s="4"/>
      <c r="T567" s="4"/>
      <c r="U567" s="4"/>
      <c r="V567" s="4"/>
      <c r="W567" s="4"/>
      <c r="X567" s="4"/>
      <c r="Y567" s="4"/>
      <c r="Z567" s="4"/>
      <c r="AA567" s="4"/>
      <c r="AB567" s="4"/>
      <c r="AC567" s="4"/>
      <c r="AD567" s="4"/>
      <c r="AE567" s="4"/>
      <c r="AF567" s="4"/>
      <c r="AG567" s="4"/>
      <c r="AH567" s="4"/>
      <c r="AI567" s="4"/>
      <c r="AJ567" s="4"/>
      <c r="AK567" s="4"/>
      <c r="AL567" s="4"/>
    </row>
    <row r="568">
      <c r="A568" s="4"/>
      <c r="B568" s="4"/>
      <c r="C568" s="4"/>
      <c r="D568" s="4"/>
      <c r="E568" s="4"/>
      <c r="F568" s="118"/>
      <c r="G568" s="118"/>
      <c r="H568" s="118"/>
      <c r="I568" s="325"/>
      <c r="J568" s="119"/>
      <c r="K568" s="119"/>
      <c r="L568" s="119"/>
      <c r="M568" s="326"/>
      <c r="N568" s="352"/>
      <c r="O568" s="352"/>
      <c r="P568" s="352"/>
      <c r="Q568" s="328"/>
      <c r="R568" s="4"/>
      <c r="S568" s="4"/>
      <c r="T568" s="4"/>
      <c r="U568" s="4"/>
      <c r="V568" s="4"/>
      <c r="W568" s="4"/>
      <c r="X568" s="4"/>
      <c r="Y568" s="4"/>
      <c r="Z568" s="4"/>
      <c r="AA568" s="4"/>
      <c r="AB568" s="4"/>
      <c r="AC568" s="4"/>
      <c r="AD568" s="4"/>
      <c r="AE568" s="4"/>
      <c r="AF568" s="4"/>
      <c r="AG568" s="4"/>
      <c r="AH568" s="4"/>
      <c r="AI568" s="4"/>
      <c r="AJ568" s="4"/>
      <c r="AK568" s="4"/>
      <c r="AL568" s="4"/>
    </row>
    <row r="569">
      <c r="A569" s="4"/>
      <c r="B569" s="4"/>
      <c r="C569" s="4"/>
      <c r="D569" s="4"/>
      <c r="E569" s="4"/>
      <c r="F569" s="118"/>
      <c r="G569" s="118"/>
      <c r="H569" s="118"/>
      <c r="I569" s="325"/>
      <c r="J569" s="119"/>
      <c r="K569" s="119"/>
      <c r="L569" s="119"/>
      <c r="M569" s="326"/>
      <c r="N569" s="352"/>
      <c r="O569" s="352"/>
      <c r="P569" s="352"/>
      <c r="Q569" s="328"/>
      <c r="R569" s="4"/>
      <c r="S569" s="4"/>
      <c r="T569" s="4"/>
      <c r="U569" s="4"/>
      <c r="V569" s="4"/>
      <c r="W569" s="4"/>
      <c r="X569" s="4"/>
      <c r="Y569" s="4"/>
      <c r="Z569" s="4"/>
      <c r="AA569" s="4"/>
      <c r="AB569" s="4"/>
      <c r="AC569" s="4"/>
      <c r="AD569" s="4"/>
      <c r="AE569" s="4"/>
      <c r="AF569" s="4"/>
      <c r="AG569" s="4"/>
      <c r="AH569" s="4"/>
      <c r="AI569" s="4"/>
      <c r="AJ569" s="4"/>
      <c r="AK569" s="4"/>
      <c r="AL569" s="4"/>
    </row>
    <row r="570">
      <c r="A570" s="4"/>
      <c r="B570" s="4"/>
      <c r="C570" s="4"/>
      <c r="D570" s="4"/>
      <c r="E570" s="4"/>
      <c r="F570" s="118"/>
      <c r="G570" s="118"/>
      <c r="H570" s="118"/>
      <c r="I570" s="325"/>
      <c r="J570" s="119"/>
      <c r="K570" s="119"/>
      <c r="L570" s="119"/>
      <c r="M570" s="326"/>
      <c r="N570" s="352"/>
      <c r="O570" s="352"/>
      <c r="P570" s="352"/>
      <c r="Q570" s="328"/>
      <c r="R570" s="4"/>
      <c r="S570" s="4"/>
      <c r="T570" s="4"/>
      <c r="U570" s="4"/>
      <c r="V570" s="4"/>
      <c r="W570" s="4"/>
      <c r="X570" s="4"/>
      <c r="Y570" s="4"/>
      <c r="Z570" s="4"/>
      <c r="AA570" s="4"/>
      <c r="AB570" s="4"/>
      <c r="AC570" s="4"/>
      <c r="AD570" s="4"/>
      <c r="AE570" s="4"/>
      <c r="AF570" s="4"/>
      <c r="AG570" s="4"/>
      <c r="AH570" s="4"/>
      <c r="AI570" s="4"/>
      <c r="AJ570" s="4"/>
      <c r="AK570" s="4"/>
      <c r="AL570" s="4"/>
    </row>
    <row r="571">
      <c r="A571" s="4"/>
      <c r="B571" s="4"/>
      <c r="C571" s="4"/>
      <c r="D571" s="4"/>
      <c r="E571" s="4"/>
      <c r="F571" s="118"/>
      <c r="G571" s="118"/>
      <c r="H571" s="118"/>
      <c r="I571" s="325"/>
      <c r="J571" s="119"/>
      <c r="K571" s="119"/>
      <c r="L571" s="119"/>
      <c r="M571" s="326"/>
      <c r="N571" s="352"/>
      <c r="O571" s="352"/>
      <c r="P571" s="352"/>
      <c r="Q571" s="328"/>
      <c r="R571" s="4"/>
      <c r="S571" s="4"/>
      <c r="T571" s="4"/>
      <c r="U571" s="4"/>
      <c r="V571" s="4"/>
      <c r="W571" s="4"/>
      <c r="X571" s="4"/>
      <c r="Y571" s="4"/>
      <c r="Z571" s="4"/>
      <c r="AA571" s="4"/>
      <c r="AB571" s="4"/>
      <c r="AC571" s="4"/>
      <c r="AD571" s="4"/>
      <c r="AE571" s="4"/>
      <c r="AF571" s="4"/>
      <c r="AG571" s="4"/>
      <c r="AH571" s="4"/>
      <c r="AI571" s="4"/>
      <c r="AJ571" s="4"/>
      <c r="AK571" s="4"/>
      <c r="AL571" s="4"/>
    </row>
    <row r="572">
      <c r="A572" s="4"/>
      <c r="B572" s="4"/>
      <c r="C572" s="4"/>
      <c r="D572" s="4"/>
      <c r="E572" s="4"/>
      <c r="F572" s="118"/>
      <c r="G572" s="118"/>
      <c r="H572" s="118"/>
      <c r="I572" s="325"/>
      <c r="J572" s="119"/>
      <c r="K572" s="119"/>
      <c r="L572" s="119"/>
      <c r="M572" s="326"/>
      <c r="N572" s="352"/>
      <c r="O572" s="352"/>
      <c r="P572" s="352"/>
      <c r="Q572" s="328"/>
      <c r="R572" s="4"/>
      <c r="S572" s="4"/>
      <c r="T572" s="4"/>
      <c r="U572" s="4"/>
      <c r="V572" s="4"/>
      <c r="W572" s="4"/>
      <c r="X572" s="4"/>
      <c r="Y572" s="4"/>
      <c r="Z572" s="4"/>
      <c r="AA572" s="4"/>
      <c r="AB572" s="4"/>
      <c r="AC572" s="4"/>
      <c r="AD572" s="4"/>
      <c r="AE572" s="4"/>
      <c r="AF572" s="4"/>
      <c r="AG572" s="4"/>
      <c r="AH572" s="4"/>
      <c r="AI572" s="4"/>
      <c r="AJ572" s="4"/>
      <c r="AK572" s="4"/>
      <c r="AL572" s="4"/>
    </row>
    <row r="573">
      <c r="A573" s="4"/>
      <c r="B573" s="4"/>
      <c r="C573" s="4"/>
      <c r="D573" s="4"/>
      <c r="E573" s="4"/>
      <c r="F573" s="118"/>
      <c r="G573" s="118"/>
      <c r="H573" s="118"/>
      <c r="I573" s="325"/>
      <c r="J573" s="119"/>
      <c r="K573" s="119"/>
      <c r="L573" s="119"/>
      <c r="M573" s="326"/>
      <c r="N573" s="352"/>
      <c r="O573" s="352"/>
      <c r="P573" s="352"/>
      <c r="Q573" s="328"/>
      <c r="R573" s="4"/>
      <c r="S573" s="4"/>
      <c r="T573" s="4"/>
      <c r="U573" s="4"/>
      <c r="V573" s="4"/>
      <c r="W573" s="4"/>
      <c r="X573" s="4"/>
      <c r="Y573" s="4"/>
      <c r="Z573" s="4"/>
      <c r="AA573" s="4"/>
      <c r="AB573" s="4"/>
      <c r="AC573" s="4"/>
      <c r="AD573" s="4"/>
      <c r="AE573" s="4"/>
      <c r="AF573" s="4"/>
      <c r="AG573" s="4"/>
      <c r="AH573" s="4"/>
      <c r="AI573" s="4"/>
      <c r="AJ573" s="4"/>
      <c r="AK573" s="4"/>
      <c r="AL573" s="4"/>
    </row>
    <row r="574">
      <c r="A574" s="4"/>
      <c r="B574" s="4"/>
      <c r="C574" s="4"/>
      <c r="D574" s="4"/>
      <c r="E574" s="4"/>
      <c r="F574" s="118"/>
      <c r="G574" s="118"/>
      <c r="H574" s="118"/>
      <c r="I574" s="325"/>
      <c r="J574" s="119"/>
      <c r="K574" s="119"/>
      <c r="L574" s="119"/>
      <c r="M574" s="326"/>
      <c r="N574" s="352"/>
      <c r="O574" s="352"/>
      <c r="P574" s="352"/>
      <c r="Q574" s="328"/>
      <c r="R574" s="4"/>
      <c r="S574" s="4"/>
      <c r="T574" s="4"/>
      <c r="U574" s="4"/>
      <c r="V574" s="4"/>
      <c r="W574" s="4"/>
      <c r="X574" s="4"/>
      <c r="Y574" s="4"/>
      <c r="Z574" s="4"/>
      <c r="AA574" s="4"/>
      <c r="AB574" s="4"/>
      <c r="AC574" s="4"/>
      <c r="AD574" s="4"/>
      <c r="AE574" s="4"/>
      <c r="AF574" s="4"/>
      <c r="AG574" s="4"/>
      <c r="AH574" s="4"/>
      <c r="AI574" s="4"/>
      <c r="AJ574" s="4"/>
      <c r="AK574" s="4"/>
      <c r="AL574" s="4"/>
    </row>
    <row r="575">
      <c r="A575" s="4"/>
      <c r="B575" s="4"/>
      <c r="C575" s="4"/>
      <c r="D575" s="4"/>
      <c r="E575" s="4"/>
      <c r="F575" s="118"/>
      <c r="G575" s="118"/>
      <c r="H575" s="118"/>
      <c r="I575" s="325"/>
      <c r="J575" s="119"/>
      <c r="K575" s="119"/>
      <c r="L575" s="119"/>
      <c r="M575" s="326"/>
      <c r="N575" s="352"/>
      <c r="O575" s="352"/>
      <c r="P575" s="352"/>
      <c r="Q575" s="328"/>
      <c r="R575" s="4"/>
      <c r="S575" s="4"/>
      <c r="T575" s="4"/>
      <c r="U575" s="4"/>
      <c r="V575" s="4"/>
      <c r="W575" s="4"/>
      <c r="X575" s="4"/>
      <c r="Y575" s="4"/>
      <c r="Z575" s="4"/>
      <c r="AA575" s="4"/>
      <c r="AB575" s="4"/>
      <c r="AC575" s="4"/>
      <c r="AD575" s="4"/>
      <c r="AE575" s="4"/>
      <c r="AF575" s="4"/>
      <c r="AG575" s="4"/>
      <c r="AH575" s="4"/>
      <c r="AI575" s="4"/>
      <c r="AJ575" s="4"/>
      <c r="AK575" s="4"/>
      <c r="AL575" s="4"/>
    </row>
    <row r="576">
      <c r="A576" s="4"/>
      <c r="B576" s="4"/>
      <c r="C576" s="4"/>
      <c r="D576" s="4"/>
      <c r="E576" s="4"/>
      <c r="F576" s="118"/>
      <c r="G576" s="118"/>
      <c r="H576" s="118"/>
      <c r="I576" s="325"/>
      <c r="J576" s="119"/>
      <c r="K576" s="119"/>
      <c r="L576" s="119"/>
      <c r="M576" s="326"/>
      <c r="N576" s="352"/>
      <c r="O576" s="352"/>
      <c r="P576" s="352"/>
      <c r="Q576" s="328"/>
      <c r="R576" s="4"/>
      <c r="S576" s="4"/>
      <c r="T576" s="4"/>
      <c r="U576" s="4"/>
      <c r="V576" s="4"/>
      <c r="W576" s="4"/>
      <c r="X576" s="4"/>
      <c r="Y576" s="4"/>
      <c r="Z576" s="4"/>
      <c r="AA576" s="4"/>
      <c r="AB576" s="4"/>
      <c r="AC576" s="4"/>
      <c r="AD576" s="4"/>
      <c r="AE576" s="4"/>
      <c r="AF576" s="4"/>
      <c r="AG576" s="4"/>
      <c r="AH576" s="4"/>
      <c r="AI576" s="4"/>
      <c r="AJ576" s="4"/>
      <c r="AK576" s="4"/>
      <c r="AL576" s="4"/>
    </row>
    <row r="577">
      <c r="A577" s="4"/>
      <c r="B577" s="4"/>
      <c r="C577" s="4"/>
      <c r="D577" s="4"/>
      <c r="E577" s="4"/>
      <c r="F577" s="118"/>
      <c r="G577" s="118"/>
      <c r="H577" s="118"/>
      <c r="I577" s="325"/>
      <c r="J577" s="119"/>
      <c r="K577" s="119"/>
      <c r="L577" s="119"/>
      <c r="M577" s="326"/>
      <c r="N577" s="352"/>
      <c r="O577" s="352"/>
      <c r="P577" s="352"/>
      <c r="Q577" s="328"/>
      <c r="R577" s="4"/>
      <c r="S577" s="4"/>
      <c r="T577" s="4"/>
      <c r="U577" s="4"/>
      <c r="V577" s="4"/>
      <c r="W577" s="4"/>
      <c r="X577" s="4"/>
      <c r="Y577" s="4"/>
      <c r="Z577" s="4"/>
      <c r="AA577" s="4"/>
      <c r="AB577" s="4"/>
      <c r="AC577" s="4"/>
      <c r="AD577" s="4"/>
      <c r="AE577" s="4"/>
      <c r="AF577" s="4"/>
      <c r="AG577" s="4"/>
      <c r="AH577" s="4"/>
      <c r="AI577" s="4"/>
      <c r="AJ577" s="4"/>
      <c r="AK577" s="4"/>
      <c r="AL577" s="4"/>
    </row>
    <row r="578">
      <c r="A578" s="4"/>
      <c r="B578" s="4"/>
      <c r="C578" s="4"/>
      <c r="D578" s="4"/>
      <c r="E578" s="4"/>
      <c r="F578" s="118"/>
      <c r="G578" s="118"/>
      <c r="H578" s="118"/>
      <c r="I578" s="325"/>
      <c r="J578" s="119"/>
      <c r="K578" s="119"/>
      <c r="L578" s="119"/>
      <c r="M578" s="326"/>
      <c r="N578" s="352"/>
      <c r="O578" s="352"/>
      <c r="P578" s="352"/>
      <c r="Q578" s="328"/>
      <c r="R578" s="4"/>
      <c r="S578" s="4"/>
      <c r="T578" s="4"/>
      <c r="U578" s="4"/>
      <c r="V578" s="4"/>
      <c r="W578" s="4"/>
      <c r="X578" s="4"/>
      <c r="Y578" s="4"/>
      <c r="Z578" s="4"/>
      <c r="AA578" s="4"/>
      <c r="AB578" s="4"/>
      <c r="AC578" s="4"/>
      <c r="AD578" s="4"/>
      <c r="AE578" s="4"/>
      <c r="AF578" s="4"/>
      <c r="AG578" s="4"/>
      <c r="AH578" s="4"/>
      <c r="AI578" s="4"/>
      <c r="AJ578" s="4"/>
      <c r="AK578" s="4"/>
      <c r="AL578" s="4"/>
    </row>
    <row r="579">
      <c r="A579" s="4"/>
      <c r="B579" s="4"/>
      <c r="C579" s="4"/>
      <c r="D579" s="4"/>
      <c r="E579" s="4"/>
      <c r="F579" s="118"/>
      <c r="G579" s="118"/>
      <c r="H579" s="118"/>
      <c r="I579" s="325"/>
      <c r="J579" s="119"/>
      <c r="K579" s="119"/>
      <c r="L579" s="119"/>
      <c r="M579" s="326"/>
      <c r="N579" s="352"/>
      <c r="O579" s="352"/>
      <c r="P579" s="352"/>
      <c r="Q579" s="328"/>
      <c r="R579" s="4"/>
      <c r="S579" s="4"/>
      <c r="T579" s="4"/>
      <c r="U579" s="4"/>
      <c r="V579" s="4"/>
      <c r="W579" s="4"/>
      <c r="X579" s="4"/>
      <c r="Y579" s="4"/>
      <c r="Z579" s="4"/>
      <c r="AA579" s="4"/>
      <c r="AB579" s="4"/>
      <c r="AC579" s="4"/>
      <c r="AD579" s="4"/>
      <c r="AE579" s="4"/>
      <c r="AF579" s="4"/>
      <c r="AG579" s="4"/>
      <c r="AH579" s="4"/>
      <c r="AI579" s="4"/>
      <c r="AJ579" s="4"/>
      <c r="AK579" s="4"/>
      <c r="AL579" s="4"/>
    </row>
    <row r="580">
      <c r="A580" s="4"/>
      <c r="B580" s="4"/>
      <c r="C580" s="4"/>
      <c r="D580" s="4"/>
      <c r="E580" s="4"/>
      <c r="F580" s="118"/>
      <c r="G580" s="118"/>
      <c r="H580" s="118"/>
      <c r="I580" s="325"/>
      <c r="J580" s="119"/>
      <c r="K580" s="119"/>
      <c r="L580" s="119"/>
      <c r="M580" s="326"/>
      <c r="N580" s="352"/>
      <c r="O580" s="352"/>
      <c r="P580" s="352"/>
      <c r="Q580" s="328"/>
      <c r="R580" s="4"/>
      <c r="S580" s="4"/>
      <c r="T580" s="4"/>
      <c r="U580" s="4"/>
      <c r="V580" s="4"/>
      <c r="W580" s="4"/>
      <c r="X580" s="4"/>
      <c r="Y580" s="4"/>
      <c r="Z580" s="4"/>
      <c r="AA580" s="4"/>
      <c r="AB580" s="4"/>
      <c r="AC580" s="4"/>
      <c r="AD580" s="4"/>
      <c r="AE580" s="4"/>
      <c r="AF580" s="4"/>
      <c r="AG580" s="4"/>
      <c r="AH580" s="4"/>
      <c r="AI580" s="4"/>
      <c r="AJ580" s="4"/>
      <c r="AK580" s="4"/>
      <c r="AL580" s="4"/>
    </row>
    <row r="581">
      <c r="A581" s="4"/>
      <c r="B581" s="4"/>
      <c r="C581" s="4"/>
      <c r="D581" s="4"/>
      <c r="E581" s="4"/>
      <c r="F581" s="118"/>
      <c r="G581" s="118"/>
      <c r="H581" s="118"/>
      <c r="I581" s="325"/>
      <c r="J581" s="119"/>
      <c r="K581" s="119"/>
      <c r="L581" s="119"/>
      <c r="M581" s="326"/>
      <c r="N581" s="352"/>
      <c r="O581" s="352"/>
      <c r="P581" s="352"/>
      <c r="Q581" s="328"/>
      <c r="R581" s="4"/>
      <c r="S581" s="4"/>
      <c r="T581" s="4"/>
      <c r="U581" s="4"/>
      <c r="V581" s="4"/>
      <c r="W581" s="4"/>
      <c r="X581" s="4"/>
      <c r="Y581" s="4"/>
      <c r="Z581" s="4"/>
      <c r="AA581" s="4"/>
      <c r="AB581" s="4"/>
      <c r="AC581" s="4"/>
      <c r="AD581" s="4"/>
      <c r="AE581" s="4"/>
      <c r="AF581" s="4"/>
      <c r="AG581" s="4"/>
      <c r="AH581" s="4"/>
      <c r="AI581" s="4"/>
      <c r="AJ581" s="4"/>
      <c r="AK581" s="4"/>
      <c r="AL581" s="4"/>
    </row>
    <row r="582">
      <c r="A582" s="4"/>
      <c r="B582" s="4"/>
      <c r="C582" s="4"/>
      <c r="D582" s="4"/>
      <c r="E582" s="4"/>
      <c r="F582" s="118"/>
      <c r="G582" s="118"/>
      <c r="H582" s="118"/>
      <c r="I582" s="325"/>
      <c r="J582" s="119"/>
      <c r="K582" s="119"/>
      <c r="L582" s="119"/>
      <c r="M582" s="326"/>
      <c r="N582" s="352"/>
      <c r="O582" s="352"/>
      <c r="P582" s="352"/>
      <c r="Q582" s="328"/>
      <c r="R582" s="4"/>
      <c r="S582" s="4"/>
      <c r="T582" s="4"/>
      <c r="U582" s="4"/>
      <c r="V582" s="4"/>
      <c r="W582" s="4"/>
      <c r="X582" s="4"/>
      <c r="Y582" s="4"/>
      <c r="Z582" s="4"/>
      <c r="AA582" s="4"/>
      <c r="AB582" s="4"/>
      <c r="AC582" s="4"/>
      <c r="AD582" s="4"/>
      <c r="AE582" s="4"/>
      <c r="AF582" s="4"/>
      <c r="AG582" s="4"/>
      <c r="AH582" s="4"/>
      <c r="AI582" s="4"/>
      <c r="AJ582" s="4"/>
      <c r="AK582" s="4"/>
      <c r="AL582" s="4"/>
    </row>
    <row r="583">
      <c r="A583" s="4"/>
      <c r="B583" s="4"/>
      <c r="C583" s="4"/>
      <c r="D583" s="4"/>
      <c r="E583" s="4"/>
      <c r="F583" s="118"/>
      <c r="G583" s="118"/>
      <c r="H583" s="118"/>
      <c r="I583" s="325"/>
      <c r="J583" s="119"/>
      <c r="K583" s="119"/>
      <c r="L583" s="119"/>
      <c r="M583" s="326"/>
      <c r="N583" s="352"/>
      <c r="O583" s="352"/>
      <c r="P583" s="352"/>
      <c r="Q583" s="328"/>
      <c r="R583" s="4"/>
      <c r="S583" s="4"/>
      <c r="T583" s="4"/>
      <c r="U583" s="4"/>
      <c r="V583" s="4"/>
      <c r="W583" s="4"/>
      <c r="X583" s="4"/>
      <c r="Y583" s="4"/>
      <c r="Z583" s="4"/>
      <c r="AA583" s="4"/>
      <c r="AB583" s="4"/>
      <c r="AC583" s="4"/>
      <c r="AD583" s="4"/>
      <c r="AE583" s="4"/>
      <c r="AF583" s="4"/>
      <c r="AG583" s="4"/>
      <c r="AH583" s="4"/>
      <c r="AI583" s="4"/>
      <c r="AJ583" s="4"/>
      <c r="AK583" s="4"/>
      <c r="AL583" s="4"/>
    </row>
    <row r="584">
      <c r="A584" s="4"/>
      <c r="B584" s="4"/>
      <c r="C584" s="4"/>
      <c r="D584" s="4"/>
      <c r="E584" s="4"/>
      <c r="F584" s="118"/>
      <c r="G584" s="118"/>
      <c r="H584" s="118"/>
      <c r="I584" s="325"/>
      <c r="J584" s="119"/>
      <c r="K584" s="119"/>
      <c r="L584" s="119"/>
      <c r="M584" s="326"/>
      <c r="N584" s="352"/>
      <c r="O584" s="352"/>
      <c r="P584" s="352"/>
      <c r="Q584" s="328"/>
      <c r="R584" s="4"/>
      <c r="S584" s="4"/>
      <c r="T584" s="4"/>
      <c r="U584" s="4"/>
      <c r="V584" s="4"/>
      <c r="W584" s="4"/>
      <c r="X584" s="4"/>
      <c r="Y584" s="4"/>
      <c r="Z584" s="4"/>
      <c r="AA584" s="4"/>
      <c r="AB584" s="4"/>
      <c r="AC584" s="4"/>
      <c r="AD584" s="4"/>
      <c r="AE584" s="4"/>
      <c r="AF584" s="4"/>
      <c r="AG584" s="4"/>
      <c r="AH584" s="4"/>
      <c r="AI584" s="4"/>
      <c r="AJ584" s="4"/>
      <c r="AK584" s="4"/>
      <c r="AL584" s="4"/>
    </row>
    <row r="585">
      <c r="A585" s="4"/>
      <c r="B585" s="4"/>
      <c r="C585" s="4"/>
      <c r="D585" s="4"/>
      <c r="E585" s="4"/>
      <c r="F585" s="118"/>
      <c r="G585" s="118"/>
      <c r="H585" s="118"/>
      <c r="I585" s="325"/>
      <c r="J585" s="119"/>
      <c r="K585" s="119"/>
      <c r="L585" s="119"/>
      <c r="M585" s="326"/>
      <c r="N585" s="352"/>
      <c r="O585" s="352"/>
      <c r="P585" s="352"/>
      <c r="Q585" s="328"/>
      <c r="R585" s="4"/>
      <c r="S585" s="4"/>
      <c r="T585" s="4"/>
      <c r="U585" s="4"/>
      <c r="V585" s="4"/>
      <c r="W585" s="4"/>
      <c r="X585" s="4"/>
      <c r="Y585" s="4"/>
      <c r="Z585" s="4"/>
      <c r="AA585" s="4"/>
      <c r="AB585" s="4"/>
      <c r="AC585" s="4"/>
      <c r="AD585" s="4"/>
      <c r="AE585" s="4"/>
      <c r="AF585" s="4"/>
      <c r="AG585" s="4"/>
      <c r="AH585" s="4"/>
      <c r="AI585" s="4"/>
      <c r="AJ585" s="4"/>
      <c r="AK585" s="4"/>
      <c r="AL585" s="4"/>
    </row>
    <row r="586">
      <c r="A586" s="4"/>
      <c r="B586" s="4"/>
      <c r="C586" s="4"/>
      <c r="D586" s="4"/>
      <c r="E586" s="4"/>
      <c r="F586" s="118"/>
      <c r="G586" s="118"/>
      <c r="H586" s="118"/>
      <c r="I586" s="325"/>
      <c r="J586" s="119"/>
      <c r="K586" s="119"/>
      <c r="L586" s="119"/>
      <c r="M586" s="326"/>
      <c r="N586" s="352"/>
      <c r="O586" s="352"/>
      <c r="P586" s="352"/>
      <c r="Q586" s="328"/>
      <c r="R586" s="4"/>
      <c r="S586" s="4"/>
      <c r="T586" s="4"/>
      <c r="U586" s="4"/>
      <c r="V586" s="4"/>
      <c r="W586" s="4"/>
      <c r="X586" s="4"/>
      <c r="Y586" s="4"/>
      <c r="Z586" s="4"/>
      <c r="AA586" s="4"/>
      <c r="AB586" s="4"/>
      <c r="AC586" s="4"/>
      <c r="AD586" s="4"/>
      <c r="AE586" s="4"/>
      <c r="AF586" s="4"/>
      <c r="AG586" s="4"/>
      <c r="AH586" s="4"/>
      <c r="AI586" s="4"/>
      <c r="AJ586" s="4"/>
      <c r="AK586" s="4"/>
      <c r="AL586" s="4"/>
    </row>
    <row r="587">
      <c r="A587" s="4"/>
      <c r="B587" s="4"/>
      <c r="C587" s="4"/>
      <c r="D587" s="4"/>
      <c r="E587" s="4"/>
      <c r="F587" s="118"/>
      <c r="G587" s="118"/>
      <c r="H587" s="118"/>
      <c r="I587" s="325"/>
      <c r="J587" s="119"/>
      <c r="K587" s="119"/>
      <c r="L587" s="119"/>
      <c r="M587" s="326"/>
      <c r="N587" s="352"/>
      <c r="O587" s="352"/>
      <c r="P587" s="352"/>
      <c r="Q587" s="328"/>
      <c r="R587" s="4"/>
      <c r="S587" s="4"/>
      <c r="T587" s="4"/>
      <c r="U587" s="4"/>
      <c r="V587" s="4"/>
      <c r="W587" s="4"/>
      <c r="X587" s="4"/>
      <c r="Y587" s="4"/>
      <c r="Z587" s="4"/>
      <c r="AA587" s="4"/>
      <c r="AB587" s="4"/>
      <c r="AC587" s="4"/>
      <c r="AD587" s="4"/>
      <c r="AE587" s="4"/>
      <c r="AF587" s="4"/>
      <c r="AG587" s="4"/>
      <c r="AH587" s="4"/>
      <c r="AI587" s="4"/>
      <c r="AJ587" s="4"/>
      <c r="AK587" s="4"/>
      <c r="AL587" s="4"/>
    </row>
    <row r="588">
      <c r="A588" s="4"/>
      <c r="B588" s="4"/>
      <c r="C588" s="4"/>
      <c r="D588" s="4"/>
      <c r="E588" s="4"/>
      <c r="F588" s="118"/>
      <c r="G588" s="118"/>
      <c r="H588" s="118"/>
      <c r="I588" s="325"/>
      <c r="J588" s="119"/>
      <c r="K588" s="119"/>
      <c r="L588" s="119"/>
      <c r="M588" s="326"/>
      <c r="N588" s="352"/>
      <c r="O588" s="352"/>
      <c r="P588" s="352"/>
      <c r="Q588" s="328"/>
      <c r="R588" s="4"/>
      <c r="S588" s="4"/>
      <c r="T588" s="4"/>
      <c r="U588" s="4"/>
      <c r="V588" s="4"/>
      <c r="W588" s="4"/>
      <c r="X588" s="4"/>
      <c r="Y588" s="4"/>
      <c r="Z588" s="4"/>
      <c r="AA588" s="4"/>
      <c r="AB588" s="4"/>
      <c r="AC588" s="4"/>
      <c r="AD588" s="4"/>
      <c r="AE588" s="4"/>
      <c r="AF588" s="4"/>
      <c r="AG588" s="4"/>
      <c r="AH588" s="4"/>
      <c r="AI588" s="4"/>
      <c r="AJ588" s="4"/>
      <c r="AK588" s="4"/>
      <c r="AL588" s="4"/>
    </row>
    <row r="589">
      <c r="A589" s="4"/>
      <c r="B589" s="4"/>
      <c r="C589" s="4"/>
      <c r="D589" s="4"/>
      <c r="E589" s="4"/>
      <c r="F589" s="118"/>
      <c r="G589" s="118"/>
      <c r="H589" s="118"/>
      <c r="I589" s="325"/>
      <c r="J589" s="119"/>
      <c r="K589" s="119"/>
      <c r="L589" s="119"/>
      <c r="M589" s="326"/>
      <c r="N589" s="352"/>
      <c r="O589" s="352"/>
      <c r="P589" s="352"/>
      <c r="Q589" s="328"/>
      <c r="R589" s="4"/>
      <c r="S589" s="4"/>
      <c r="T589" s="4"/>
      <c r="U589" s="4"/>
      <c r="V589" s="4"/>
      <c r="W589" s="4"/>
      <c r="X589" s="4"/>
      <c r="Y589" s="4"/>
      <c r="Z589" s="4"/>
      <c r="AA589" s="4"/>
      <c r="AB589" s="4"/>
      <c r="AC589" s="4"/>
      <c r="AD589" s="4"/>
      <c r="AE589" s="4"/>
      <c r="AF589" s="4"/>
      <c r="AG589" s="4"/>
      <c r="AH589" s="4"/>
      <c r="AI589" s="4"/>
      <c r="AJ589" s="4"/>
      <c r="AK589" s="4"/>
      <c r="AL589" s="4"/>
    </row>
    <row r="590">
      <c r="A590" s="4"/>
      <c r="B590" s="4"/>
      <c r="C590" s="4"/>
      <c r="D590" s="4"/>
      <c r="E590" s="4"/>
      <c r="F590" s="118"/>
      <c r="G590" s="118"/>
      <c r="H590" s="118"/>
      <c r="I590" s="325"/>
      <c r="J590" s="119"/>
      <c r="K590" s="119"/>
      <c r="L590" s="119"/>
      <c r="M590" s="326"/>
      <c r="N590" s="352"/>
      <c r="O590" s="352"/>
      <c r="P590" s="352"/>
      <c r="Q590" s="328"/>
      <c r="R590" s="4"/>
      <c r="S590" s="4"/>
      <c r="T590" s="4"/>
      <c r="U590" s="4"/>
      <c r="V590" s="4"/>
      <c r="W590" s="4"/>
      <c r="X590" s="4"/>
      <c r="Y590" s="4"/>
      <c r="Z590" s="4"/>
      <c r="AA590" s="4"/>
      <c r="AB590" s="4"/>
      <c r="AC590" s="4"/>
      <c r="AD590" s="4"/>
      <c r="AE590" s="4"/>
      <c r="AF590" s="4"/>
      <c r="AG590" s="4"/>
      <c r="AH590" s="4"/>
      <c r="AI590" s="4"/>
      <c r="AJ590" s="4"/>
      <c r="AK590" s="4"/>
      <c r="AL590" s="4"/>
    </row>
    <row r="591">
      <c r="A591" s="4"/>
      <c r="B591" s="4"/>
      <c r="C591" s="4"/>
      <c r="D591" s="4"/>
      <c r="E591" s="4"/>
      <c r="F591" s="118"/>
      <c r="G591" s="118"/>
      <c r="H591" s="118"/>
      <c r="I591" s="325"/>
      <c r="J591" s="119"/>
      <c r="K591" s="119"/>
      <c r="L591" s="119"/>
      <c r="M591" s="326"/>
      <c r="N591" s="352"/>
      <c r="O591" s="352"/>
      <c r="P591" s="352"/>
      <c r="Q591" s="328"/>
      <c r="R591" s="4"/>
      <c r="S591" s="4"/>
      <c r="T591" s="4"/>
      <c r="U591" s="4"/>
      <c r="V591" s="4"/>
      <c r="W591" s="4"/>
      <c r="X591" s="4"/>
      <c r="Y591" s="4"/>
      <c r="Z591" s="4"/>
      <c r="AA591" s="4"/>
      <c r="AB591" s="4"/>
      <c r="AC591" s="4"/>
      <c r="AD591" s="4"/>
      <c r="AE591" s="4"/>
      <c r="AF591" s="4"/>
      <c r="AG591" s="4"/>
      <c r="AH591" s="4"/>
      <c r="AI591" s="4"/>
      <c r="AJ591" s="4"/>
      <c r="AK591" s="4"/>
      <c r="AL591" s="4"/>
    </row>
    <row r="592">
      <c r="A592" s="4"/>
      <c r="B592" s="4"/>
      <c r="C592" s="4"/>
      <c r="D592" s="4"/>
      <c r="E592" s="4"/>
      <c r="F592" s="118"/>
      <c r="G592" s="118"/>
      <c r="H592" s="118"/>
      <c r="I592" s="325"/>
      <c r="J592" s="119"/>
      <c r="K592" s="119"/>
      <c r="L592" s="119"/>
      <c r="M592" s="326"/>
      <c r="N592" s="352"/>
      <c r="O592" s="352"/>
      <c r="P592" s="352"/>
      <c r="Q592" s="328"/>
      <c r="R592" s="4"/>
      <c r="S592" s="4"/>
      <c r="T592" s="4"/>
      <c r="U592" s="4"/>
      <c r="V592" s="4"/>
      <c r="W592" s="4"/>
      <c r="X592" s="4"/>
      <c r="Y592" s="4"/>
      <c r="Z592" s="4"/>
      <c r="AA592" s="4"/>
      <c r="AB592" s="4"/>
      <c r="AC592" s="4"/>
      <c r="AD592" s="4"/>
      <c r="AE592" s="4"/>
      <c r="AF592" s="4"/>
      <c r="AG592" s="4"/>
      <c r="AH592" s="4"/>
      <c r="AI592" s="4"/>
      <c r="AJ592" s="4"/>
      <c r="AK592" s="4"/>
      <c r="AL592" s="4"/>
    </row>
    <row r="593">
      <c r="A593" s="4"/>
      <c r="B593" s="4"/>
      <c r="C593" s="4"/>
      <c r="D593" s="4"/>
      <c r="E593" s="4"/>
      <c r="F593" s="118"/>
      <c r="G593" s="118"/>
      <c r="H593" s="118"/>
      <c r="I593" s="325"/>
      <c r="J593" s="119"/>
      <c r="K593" s="119"/>
      <c r="L593" s="119"/>
      <c r="M593" s="326"/>
      <c r="N593" s="352"/>
      <c r="O593" s="352"/>
      <c r="P593" s="352"/>
      <c r="Q593" s="328"/>
      <c r="R593" s="4"/>
      <c r="S593" s="4"/>
      <c r="T593" s="4"/>
      <c r="U593" s="4"/>
      <c r="V593" s="4"/>
      <c r="W593" s="4"/>
      <c r="X593" s="4"/>
      <c r="Y593" s="4"/>
      <c r="Z593" s="4"/>
      <c r="AA593" s="4"/>
      <c r="AB593" s="4"/>
      <c r="AC593" s="4"/>
      <c r="AD593" s="4"/>
      <c r="AE593" s="4"/>
      <c r="AF593" s="4"/>
      <c r="AG593" s="4"/>
      <c r="AH593" s="4"/>
      <c r="AI593" s="4"/>
      <c r="AJ593" s="4"/>
      <c r="AK593" s="4"/>
      <c r="AL593" s="4"/>
    </row>
    <row r="594">
      <c r="A594" s="4"/>
      <c r="B594" s="4"/>
      <c r="C594" s="4"/>
      <c r="D594" s="4"/>
      <c r="E594" s="4"/>
      <c r="F594" s="118"/>
      <c r="G594" s="118"/>
      <c r="H594" s="118"/>
      <c r="I594" s="325"/>
      <c r="J594" s="119"/>
      <c r="K594" s="119"/>
      <c r="L594" s="119"/>
      <c r="M594" s="326"/>
      <c r="N594" s="352"/>
      <c r="O594" s="352"/>
      <c r="P594" s="352"/>
      <c r="Q594" s="328"/>
      <c r="R594" s="4"/>
      <c r="S594" s="4"/>
      <c r="T594" s="4"/>
      <c r="U594" s="4"/>
      <c r="V594" s="4"/>
      <c r="W594" s="4"/>
      <c r="X594" s="4"/>
      <c r="Y594" s="4"/>
      <c r="Z594" s="4"/>
      <c r="AA594" s="4"/>
      <c r="AB594" s="4"/>
      <c r="AC594" s="4"/>
      <c r="AD594" s="4"/>
      <c r="AE594" s="4"/>
      <c r="AF594" s="4"/>
      <c r="AG594" s="4"/>
      <c r="AH594" s="4"/>
      <c r="AI594" s="4"/>
      <c r="AJ594" s="4"/>
      <c r="AK594" s="4"/>
      <c r="AL594" s="4"/>
    </row>
    <row r="595">
      <c r="A595" s="4"/>
      <c r="B595" s="4"/>
      <c r="C595" s="4"/>
      <c r="D595" s="4"/>
      <c r="E595" s="4"/>
      <c r="F595" s="118"/>
      <c r="G595" s="118"/>
      <c r="H595" s="118"/>
      <c r="I595" s="325"/>
      <c r="J595" s="119"/>
      <c r="K595" s="119"/>
      <c r="L595" s="119"/>
      <c r="M595" s="326"/>
      <c r="N595" s="352"/>
      <c r="O595" s="352"/>
      <c r="P595" s="352"/>
      <c r="Q595" s="328"/>
      <c r="R595" s="4"/>
      <c r="S595" s="4"/>
      <c r="T595" s="4"/>
      <c r="U595" s="4"/>
      <c r="V595" s="4"/>
      <c r="W595" s="4"/>
      <c r="X595" s="4"/>
      <c r="Y595" s="4"/>
      <c r="Z595" s="4"/>
      <c r="AA595" s="4"/>
      <c r="AB595" s="4"/>
      <c r="AC595" s="4"/>
      <c r="AD595" s="4"/>
      <c r="AE595" s="4"/>
      <c r="AF595" s="4"/>
      <c r="AG595" s="4"/>
      <c r="AH595" s="4"/>
      <c r="AI595" s="4"/>
      <c r="AJ595" s="4"/>
      <c r="AK595" s="4"/>
      <c r="AL595" s="4"/>
    </row>
    <row r="596">
      <c r="A596" s="4"/>
      <c r="B596" s="4"/>
      <c r="C596" s="4"/>
      <c r="D596" s="4"/>
      <c r="E596" s="4"/>
      <c r="F596" s="118"/>
      <c r="G596" s="118"/>
      <c r="H596" s="118"/>
      <c r="I596" s="325"/>
      <c r="J596" s="119"/>
      <c r="K596" s="119"/>
      <c r="L596" s="119"/>
      <c r="M596" s="326"/>
      <c r="N596" s="352"/>
      <c r="O596" s="352"/>
      <c r="P596" s="352"/>
      <c r="Q596" s="328"/>
      <c r="R596" s="4"/>
      <c r="S596" s="4"/>
      <c r="T596" s="4"/>
      <c r="U596" s="4"/>
      <c r="V596" s="4"/>
      <c r="W596" s="4"/>
      <c r="X596" s="4"/>
      <c r="Y596" s="4"/>
      <c r="Z596" s="4"/>
      <c r="AA596" s="4"/>
      <c r="AB596" s="4"/>
      <c r="AC596" s="4"/>
      <c r="AD596" s="4"/>
      <c r="AE596" s="4"/>
      <c r="AF596" s="4"/>
      <c r="AG596" s="4"/>
      <c r="AH596" s="4"/>
      <c r="AI596" s="4"/>
      <c r="AJ596" s="4"/>
      <c r="AK596" s="4"/>
      <c r="AL596" s="4"/>
    </row>
    <row r="597">
      <c r="A597" s="4"/>
      <c r="B597" s="4"/>
      <c r="C597" s="4"/>
      <c r="D597" s="4"/>
      <c r="E597" s="4"/>
      <c r="F597" s="118"/>
      <c r="G597" s="118"/>
      <c r="H597" s="118"/>
      <c r="I597" s="325"/>
      <c r="J597" s="119"/>
      <c r="K597" s="119"/>
      <c r="L597" s="119"/>
      <c r="M597" s="326"/>
      <c r="N597" s="352"/>
      <c r="O597" s="352"/>
      <c r="P597" s="352"/>
      <c r="Q597" s="328"/>
      <c r="R597" s="4"/>
      <c r="S597" s="4"/>
      <c r="T597" s="4"/>
      <c r="U597" s="4"/>
      <c r="V597" s="4"/>
      <c r="W597" s="4"/>
      <c r="X597" s="4"/>
      <c r="Y597" s="4"/>
      <c r="Z597" s="4"/>
      <c r="AA597" s="4"/>
      <c r="AB597" s="4"/>
      <c r="AC597" s="4"/>
      <c r="AD597" s="4"/>
      <c r="AE597" s="4"/>
      <c r="AF597" s="4"/>
      <c r="AG597" s="4"/>
      <c r="AH597" s="4"/>
      <c r="AI597" s="4"/>
      <c r="AJ597" s="4"/>
      <c r="AK597" s="4"/>
      <c r="AL597" s="4"/>
    </row>
    <row r="598">
      <c r="A598" s="4"/>
      <c r="B598" s="4"/>
      <c r="C598" s="4"/>
      <c r="D598" s="4"/>
      <c r="E598" s="4"/>
      <c r="F598" s="118"/>
      <c r="G598" s="118"/>
      <c r="H598" s="118"/>
      <c r="I598" s="325"/>
      <c r="J598" s="119"/>
      <c r="K598" s="119"/>
      <c r="L598" s="119"/>
      <c r="M598" s="326"/>
      <c r="N598" s="352"/>
      <c r="O598" s="352"/>
      <c r="P598" s="352"/>
      <c r="Q598" s="328"/>
      <c r="R598" s="4"/>
      <c r="S598" s="4"/>
      <c r="T598" s="4"/>
      <c r="U598" s="4"/>
      <c r="V598" s="4"/>
      <c r="W598" s="4"/>
      <c r="X598" s="4"/>
      <c r="Y598" s="4"/>
      <c r="Z598" s="4"/>
      <c r="AA598" s="4"/>
      <c r="AB598" s="4"/>
      <c r="AC598" s="4"/>
      <c r="AD598" s="4"/>
      <c r="AE598" s="4"/>
      <c r="AF598" s="4"/>
      <c r="AG598" s="4"/>
      <c r="AH598" s="4"/>
      <c r="AI598" s="4"/>
      <c r="AJ598" s="4"/>
      <c r="AK598" s="4"/>
      <c r="AL598" s="4"/>
    </row>
    <row r="599">
      <c r="A599" s="4"/>
      <c r="B599" s="4"/>
      <c r="C599" s="4"/>
      <c r="D599" s="4"/>
      <c r="E599" s="4"/>
      <c r="F599" s="118"/>
      <c r="G599" s="118"/>
      <c r="H599" s="118"/>
      <c r="I599" s="325"/>
      <c r="J599" s="119"/>
      <c r="K599" s="119"/>
      <c r="L599" s="119"/>
      <c r="M599" s="326"/>
      <c r="N599" s="352"/>
      <c r="O599" s="352"/>
      <c r="P599" s="352"/>
      <c r="Q599" s="328"/>
      <c r="R599" s="4"/>
      <c r="S599" s="4"/>
      <c r="T599" s="4"/>
      <c r="U599" s="4"/>
      <c r="V599" s="4"/>
      <c r="W599" s="4"/>
      <c r="X599" s="4"/>
      <c r="Y599" s="4"/>
      <c r="Z599" s="4"/>
      <c r="AA599" s="4"/>
      <c r="AB599" s="4"/>
      <c r="AC599" s="4"/>
      <c r="AD599" s="4"/>
      <c r="AE599" s="4"/>
      <c r="AF599" s="4"/>
      <c r="AG599" s="4"/>
      <c r="AH599" s="4"/>
      <c r="AI599" s="4"/>
      <c r="AJ599" s="4"/>
      <c r="AK599" s="4"/>
      <c r="AL599" s="4"/>
    </row>
    <row r="600">
      <c r="A600" s="4"/>
      <c r="B600" s="4"/>
      <c r="C600" s="4"/>
      <c r="D600" s="4"/>
      <c r="E600" s="4"/>
      <c r="F600" s="118"/>
      <c r="G600" s="118"/>
      <c r="H600" s="118"/>
      <c r="I600" s="325"/>
      <c r="J600" s="119"/>
      <c r="K600" s="119"/>
      <c r="L600" s="119"/>
      <c r="M600" s="326"/>
      <c r="N600" s="352"/>
      <c r="O600" s="352"/>
      <c r="P600" s="352"/>
      <c r="Q600" s="328"/>
      <c r="R600" s="4"/>
      <c r="S600" s="4"/>
      <c r="T600" s="4"/>
      <c r="U600" s="4"/>
      <c r="V600" s="4"/>
      <c r="W600" s="4"/>
      <c r="X600" s="4"/>
      <c r="Y600" s="4"/>
      <c r="Z600" s="4"/>
      <c r="AA600" s="4"/>
      <c r="AB600" s="4"/>
      <c r="AC600" s="4"/>
      <c r="AD600" s="4"/>
      <c r="AE600" s="4"/>
      <c r="AF600" s="4"/>
      <c r="AG600" s="4"/>
      <c r="AH600" s="4"/>
      <c r="AI600" s="4"/>
      <c r="AJ600" s="4"/>
      <c r="AK600" s="4"/>
      <c r="AL600" s="4"/>
    </row>
    <row r="601">
      <c r="A601" s="4"/>
      <c r="B601" s="4"/>
      <c r="C601" s="4"/>
      <c r="D601" s="4"/>
      <c r="E601" s="4"/>
      <c r="F601" s="118"/>
      <c r="G601" s="118"/>
      <c r="H601" s="118"/>
      <c r="I601" s="325"/>
      <c r="J601" s="119"/>
      <c r="K601" s="119"/>
      <c r="L601" s="119"/>
      <c r="M601" s="326"/>
      <c r="N601" s="352"/>
      <c r="O601" s="352"/>
      <c r="P601" s="352"/>
      <c r="Q601" s="328"/>
      <c r="R601" s="4"/>
      <c r="S601" s="4"/>
      <c r="T601" s="4"/>
      <c r="U601" s="4"/>
      <c r="V601" s="4"/>
      <c r="W601" s="4"/>
      <c r="X601" s="4"/>
      <c r="Y601" s="4"/>
      <c r="Z601" s="4"/>
      <c r="AA601" s="4"/>
      <c r="AB601" s="4"/>
      <c r="AC601" s="4"/>
      <c r="AD601" s="4"/>
      <c r="AE601" s="4"/>
      <c r="AF601" s="4"/>
      <c r="AG601" s="4"/>
      <c r="AH601" s="4"/>
      <c r="AI601" s="4"/>
      <c r="AJ601" s="4"/>
      <c r="AK601" s="4"/>
      <c r="AL601" s="4"/>
    </row>
    <row r="602">
      <c r="A602" s="4"/>
      <c r="B602" s="4"/>
      <c r="C602" s="4"/>
      <c r="D602" s="4"/>
      <c r="E602" s="4"/>
      <c r="F602" s="118"/>
      <c r="G602" s="118"/>
      <c r="H602" s="118"/>
      <c r="I602" s="325"/>
      <c r="J602" s="119"/>
      <c r="K602" s="119"/>
      <c r="L602" s="119"/>
      <c r="M602" s="326"/>
      <c r="N602" s="352"/>
      <c r="O602" s="352"/>
      <c r="P602" s="352"/>
      <c r="Q602" s="328"/>
      <c r="R602" s="4"/>
      <c r="S602" s="4"/>
      <c r="T602" s="4"/>
      <c r="U602" s="4"/>
      <c r="V602" s="4"/>
      <c r="W602" s="4"/>
      <c r="X602" s="4"/>
      <c r="Y602" s="4"/>
      <c r="Z602" s="4"/>
      <c r="AA602" s="4"/>
      <c r="AB602" s="4"/>
      <c r="AC602" s="4"/>
      <c r="AD602" s="4"/>
      <c r="AE602" s="4"/>
      <c r="AF602" s="4"/>
      <c r="AG602" s="4"/>
      <c r="AH602" s="4"/>
      <c r="AI602" s="4"/>
      <c r="AJ602" s="4"/>
      <c r="AK602" s="4"/>
      <c r="AL602" s="4"/>
    </row>
    <row r="603">
      <c r="A603" s="4"/>
      <c r="B603" s="4"/>
      <c r="C603" s="4"/>
      <c r="D603" s="4"/>
      <c r="E603" s="4"/>
      <c r="F603" s="118"/>
      <c r="G603" s="118"/>
      <c r="H603" s="118"/>
      <c r="I603" s="325"/>
      <c r="J603" s="119"/>
      <c r="K603" s="119"/>
      <c r="L603" s="119"/>
      <c r="M603" s="326"/>
      <c r="N603" s="352"/>
      <c r="O603" s="352"/>
      <c r="P603" s="352"/>
      <c r="Q603" s="328"/>
      <c r="R603" s="4"/>
      <c r="S603" s="4"/>
      <c r="T603" s="4"/>
      <c r="U603" s="4"/>
      <c r="V603" s="4"/>
      <c r="W603" s="4"/>
      <c r="X603" s="4"/>
      <c r="Y603" s="4"/>
      <c r="Z603" s="4"/>
      <c r="AA603" s="4"/>
      <c r="AB603" s="4"/>
      <c r="AC603" s="4"/>
      <c r="AD603" s="4"/>
      <c r="AE603" s="4"/>
      <c r="AF603" s="4"/>
      <c r="AG603" s="4"/>
      <c r="AH603" s="4"/>
      <c r="AI603" s="4"/>
      <c r="AJ603" s="4"/>
      <c r="AK603" s="4"/>
      <c r="AL603" s="4"/>
    </row>
    <row r="604">
      <c r="A604" s="4"/>
      <c r="B604" s="4"/>
      <c r="C604" s="4"/>
      <c r="D604" s="4"/>
      <c r="E604" s="4"/>
      <c r="F604" s="118"/>
      <c r="G604" s="118"/>
      <c r="H604" s="118"/>
      <c r="I604" s="325"/>
      <c r="J604" s="119"/>
      <c r="K604" s="119"/>
      <c r="L604" s="119"/>
      <c r="M604" s="326"/>
      <c r="N604" s="352"/>
      <c r="O604" s="352"/>
      <c r="P604" s="352"/>
      <c r="Q604" s="328"/>
      <c r="R604" s="4"/>
      <c r="S604" s="4"/>
      <c r="T604" s="4"/>
      <c r="U604" s="4"/>
      <c r="V604" s="4"/>
      <c r="W604" s="4"/>
      <c r="X604" s="4"/>
      <c r="Y604" s="4"/>
      <c r="Z604" s="4"/>
      <c r="AA604" s="4"/>
      <c r="AB604" s="4"/>
      <c r="AC604" s="4"/>
      <c r="AD604" s="4"/>
      <c r="AE604" s="4"/>
      <c r="AF604" s="4"/>
      <c r="AG604" s="4"/>
      <c r="AH604" s="4"/>
      <c r="AI604" s="4"/>
      <c r="AJ604" s="4"/>
      <c r="AK604" s="4"/>
      <c r="AL604" s="4"/>
    </row>
    <row r="605">
      <c r="A605" s="4"/>
      <c r="B605" s="4"/>
      <c r="C605" s="4"/>
      <c r="D605" s="4"/>
      <c r="E605" s="4"/>
      <c r="F605" s="118"/>
      <c r="G605" s="118"/>
      <c r="H605" s="118"/>
      <c r="I605" s="325"/>
      <c r="J605" s="119"/>
      <c r="K605" s="119"/>
      <c r="L605" s="119"/>
      <c r="M605" s="326"/>
      <c r="N605" s="352"/>
      <c r="O605" s="352"/>
      <c r="P605" s="352"/>
      <c r="Q605" s="328"/>
      <c r="R605" s="4"/>
      <c r="S605" s="4"/>
      <c r="T605" s="4"/>
      <c r="U605" s="4"/>
      <c r="V605" s="4"/>
      <c r="W605" s="4"/>
      <c r="X605" s="4"/>
      <c r="Y605" s="4"/>
      <c r="Z605" s="4"/>
      <c r="AA605" s="4"/>
      <c r="AB605" s="4"/>
      <c r="AC605" s="4"/>
      <c r="AD605" s="4"/>
      <c r="AE605" s="4"/>
      <c r="AF605" s="4"/>
      <c r="AG605" s="4"/>
      <c r="AH605" s="4"/>
      <c r="AI605" s="4"/>
      <c r="AJ605" s="4"/>
      <c r="AK605" s="4"/>
      <c r="AL605" s="4"/>
    </row>
    <row r="606">
      <c r="A606" s="4"/>
      <c r="B606" s="4"/>
      <c r="C606" s="4"/>
      <c r="D606" s="4"/>
      <c r="E606" s="4"/>
      <c r="F606" s="118"/>
      <c r="G606" s="118"/>
      <c r="H606" s="118"/>
      <c r="I606" s="325"/>
      <c r="J606" s="119"/>
      <c r="K606" s="119"/>
      <c r="L606" s="119"/>
      <c r="M606" s="326"/>
      <c r="N606" s="352"/>
      <c r="O606" s="352"/>
      <c r="P606" s="352"/>
      <c r="Q606" s="328"/>
      <c r="R606" s="4"/>
      <c r="S606" s="4"/>
      <c r="T606" s="4"/>
      <c r="U606" s="4"/>
      <c r="V606" s="4"/>
      <c r="W606" s="4"/>
      <c r="X606" s="4"/>
      <c r="Y606" s="4"/>
      <c r="Z606" s="4"/>
      <c r="AA606" s="4"/>
      <c r="AB606" s="4"/>
      <c r="AC606" s="4"/>
      <c r="AD606" s="4"/>
      <c r="AE606" s="4"/>
      <c r="AF606" s="4"/>
      <c r="AG606" s="4"/>
      <c r="AH606" s="4"/>
      <c r="AI606" s="4"/>
      <c r="AJ606" s="4"/>
      <c r="AK606" s="4"/>
      <c r="AL606" s="4"/>
    </row>
    <row r="607">
      <c r="A607" s="4"/>
      <c r="B607" s="4"/>
      <c r="C607" s="4"/>
      <c r="D607" s="4"/>
      <c r="E607" s="4"/>
      <c r="F607" s="118"/>
      <c r="G607" s="118"/>
      <c r="H607" s="118"/>
      <c r="I607" s="325"/>
      <c r="J607" s="119"/>
      <c r="K607" s="119"/>
      <c r="L607" s="119"/>
      <c r="M607" s="326"/>
      <c r="N607" s="352"/>
      <c r="O607" s="352"/>
      <c r="P607" s="352"/>
      <c r="Q607" s="328"/>
      <c r="R607" s="4"/>
      <c r="S607" s="4"/>
      <c r="T607" s="4"/>
      <c r="U607" s="4"/>
      <c r="V607" s="4"/>
      <c r="W607" s="4"/>
      <c r="X607" s="4"/>
      <c r="Y607" s="4"/>
      <c r="Z607" s="4"/>
      <c r="AA607" s="4"/>
      <c r="AB607" s="4"/>
      <c r="AC607" s="4"/>
      <c r="AD607" s="4"/>
      <c r="AE607" s="4"/>
      <c r="AF607" s="4"/>
      <c r="AG607" s="4"/>
      <c r="AH607" s="4"/>
      <c r="AI607" s="4"/>
      <c r="AJ607" s="4"/>
      <c r="AK607" s="4"/>
      <c r="AL607" s="4"/>
    </row>
    <row r="608">
      <c r="A608" s="4"/>
      <c r="B608" s="4"/>
      <c r="C608" s="4"/>
      <c r="D608" s="4"/>
      <c r="E608" s="4"/>
      <c r="F608" s="118"/>
      <c r="G608" s="118"/>
      <c r="H608" s="118"/>
      <c r="I608" s="325"/>
      <c r="J608" s="119"/>
      <c r="K608" s="119"/>
      <c r="L608" s="119"/>
      <c r="M608" s="326"/>
      <c r="N608" s="352"/>
      <c r="O608" s="352"/>
      <c r="P608" s="352"/>
      <c r="Q608" s="328"/>
      <c r="R608" s="4"/>
      <c r="S608" s="4"/>
      <c r="T608" s="4"/>
      <c r="U608" s="4"/>
      <c r="V608" s="4"/>
      <c r="W608" s="4"/>
      <c r="X608" s="4"/>
      <c r="Y608" s="4"/>
      <c r="Z608" s="4"/>
      <c r="AA608" s="4"/>
      <c r="AB608" s="4"/>
      <c r="AC608" s="4"/>
      <c r="AD608" s="4"/>
      <c r="AE608" s="4"/>
      <c r="AF608" s="4"/>
      <c r="AG608" s="4"/>
      <c r="AH608" s="4"/>
      <c r="AI608" s="4"/>
      <c r="AJ608" s="4"/>
      <c r="AK608" s="4"/>
      <c r="AL608" s="4"/>
    </row>
    <row r="609">
      <c r="A609" s="4"/>
      <c r="B609" s="4"/>
      <c r="C609" s="4"/>
      <c r="D609" s="4"/>
      <c r="E609" s="4"/>
      <c r="F609" s="118"/>
      <c r="G609" s="118"/>
      <c r="H609" s="118"/>
      <c r="I609" s="325"/>
      <c r="J609" s="119"/>
      <c r="K609" s="119"/>
      <c r="L609" s="119"/>
      <c r="M609" s="326"/>
      <c r="N609" s="352"/>
      <c r="O609" s="352"/>
      <c r="P609" s="352"/>
      <c r="Q609" s="328"/>
      <c r="R609" s="4"/>
      <c r="S609" s="4"/>
      <c r="T609" s="4"/>
      <c r="U609" s="4"/>
      <c r="V609" s="4"/>
      <c r="W609" s="4"/>
      <c r="X609" s="4"/>
      <c r="Y609" s="4"/>
      <c r="Z609" s="4"/>
      <c r="AA609" s="4"/>
      <c r="AB609" s="4"/>
      <c r="AC609" s="4"/>
      <c r="AD609" s="4"/>
      <c r="AE609" s="4"/>
      <c r="AF609" s="4"/>
      <c r="AG609" s="4"/>
      <c r="AH609" s="4"/>
      <c r="AI609" s="4"/>
      <c r="AJ609" s="4"/>
      <c r="AK609" s="4"/>
      <c r="AL609" s="4"/>
    </row>
    <row r="610">
      <c r="A610" s="4"/>
      <c r="B610" s="4"/>
      <c r="C610" s="4"/>
      <c r="D610" s="4"/>
      <c r="E610" s="4"/>
      <c r="F610" s="118"/>
      <c r="G610" s="118"/>
      <c r="H610" s="118"/>
      <c r="I610" s="325"/>
      <c r="J610" s="119"/>
      <c r="K610" s="119"/>
      <c r="L610" s="119"/>
      <c r="M610" s="326"/>
      <c r="N610" s="352"/>
      <c r="O610" s="352"/>
      <c r="P610" s="352"/>
      <c r="Q610" s="328"/>
      <c r="R610" s="4"/>
      <c r="S610" s="4"/>
      <c r="T610" s="4"/>
      <c r="U610" s="4"/>
      <c r="V610" s="4"/>
      <c r="W610" s="4"/>
      <c r="X610" s="4"/>
      <c r="Y610" s="4"/>
      <c r="Z610" s="4"/>
      <c r="AA610" s="4"/>
      <c r="AB610" s="4"/>
      <c r="AC610" s="4"/>
      <c r="AD610" s="4"/>
      <c r="AE610" s="4"/>
      <c r="AF610" s="4"/>
      <c r="AG610" s="4"/>
      <c r="AH610" s="4"/>
      <c r="AI610" s="4"/>
      <c r="AJ610" s="4"/>
      <c r="AK610" s="4"/>
      <c r="AL610" s="4"/>
    </row>
    <row r="611">
      <c r="A611" s="4"/>
      <c r="B611" s="4"/>
      <c r="C611" s="4"/>
      <c r="D611" s="4"/>
      <c r="E611" s="4"/>
      <c r="F611" s="118"/>
      <c r="G611" s="118"/>
      <c r="H611" s="118"/>
      <c r="I611" s="325"/>
      <c r="J611" s="119"/>
      <c r="K611" s="119"/>
      <c r="L611" s="119"/>
      <c r="M611" s="326"/>
      <c r="N611" s="352"/>
      <c r="O611" s="352"/>
      <c r="P611" s="352"/>
      <c r="Q611" s="328"/>
      <c r="R611" s="4"/>
      <c r="S611" s="4"/>
      <c r="T611" s="4"/>
      <c r="U611" s="4"/>
      <c r="V611" s="4"/>
      <c r="W611" s="4"/>
      <c r="X611" s="4"/>
      <c r="Y611" s="4"/>
      <c r="Z611" s="4"/>
      <c r="AA611" s="4"/>
      <c r="AB611" s="4"/>
      <c r="AC611" s="4"/>
      <c r="AD611" s="4"/>
      <c r="AE611" s="4"/>
      <c r="AF611" s="4"/>
      <c r="AG611" s="4"/>
      <c r="AH611" s="4"/>
      <c r="AI611" s="4"/>
      <c r="AJ611" s="4"/>
      <c r="AK611" s="4"/>
      <c r="AL611" s="4"/>
    </row>
    <row r="612">
      <c r="A612" s="4"/>
      <c r="B612" s="4"/>
      <c r="C612" s="4"/>
      <c r="D612" s="4"/>
      <c r="E612" s="4"/>
      <c r="F612" s="118"/>
      <c r="G612" s="118"/>
      <c r="H612" s="118"/>
      <c r="I612" s="325"/>
      <c r="J612" s="119"/>
      <c r="K612" s="119"/>
      <c r="L612" s="119"/>
      <c r="M612" s="326"/>
      <c r="N612" s="352"/>
      <c r="O612" s="352"/>
      <c r="P612" s="352"/>
      <c r="Q612" s="328"/>
      <c r="R612" s="4"/>
      <c r="S612" s="4"/>
      <c r="T612" s="4"/>
      <c r="U612" s="4"/>
      <c r="V612" s="4"/>
      <c r="W612" s="4"/>
      <c r="X612" s="4"/>
      <c r="Y612" s="4"/>
      <c r="Z612" s="4"/>
      <c r="AA612" s="4"/>
      <c r="AB612" s="4"/>
      <c r="AC612" s="4"/>
      <c r="AD612" s="4"/>
      <c r="AE612" s="4"/>
      <c r="AF612" s="4"/>
      <c r="AG612" s="4"/>
      <c r="AH612" s="4"/>
      <c r="AI612" s="4"/>
      <c r="AJ612" s="4"/>
      <c r="AK612" s="4"/>
      <c r="AL612" s="4"/>
    </row>
    <row r="613">
      <c r="A613" s="4"/>
      <c r="B613" s="4"/>
      <c r="C613" s="4"/>
      <c r="D613" s="4"/>
      <c r="E613" s="4"/>
      <c r="F613" s="118"/>
      <c r="G613" s="118"/>
      <c r="H613" s="118"/>
      <c r="I613" s="325"/>
      <c r="J613" s="119"/>
      <c r="K613" s="119"/>
      <c r="L613" s="119"/>
      <c r="M613" s="326"/>
      <c r="N613" s="352"/>
      <c r="O613" s="352"/>
      <c r="P613" s="352"/>
      <c r="Q613" s="328"/>
      <c r="R613" s="4"/>
      <c r="S613" s="4"/>
      <c r="T613" s="4"/>
      <c r="U613" s="4"/>
      <c r="V613" s="4"/>
      <c r="W613" s="4"/>
      <c r="X613" s="4"/>
      <c r="Y613" s="4"/>
      <c r="Z613" s="4"/>
      <c r="AA613" s="4"/>
      <c r="AB613" s="4"/>
      <c r="AC613" s="4"/>
      <c r="AD613" s="4"/>
      <c r="AE613" s="4"/>
      <c r="AF613" s="4"/>
      <c r="AG613" s="4"/>
      <c r="AH613" s="4"/>
      <c r="AI613" s="4"/>
      <c r="AJ613" s="4"/>
      <c r="AK613" s="4"/>
      <c r="AL613" s="4"/>
    </row>
    <row r="614">
      <c r="A614" s="4"/>
      <c r="B614" s="4"/>
      <c r="C614" s="4"/>
      <c r="D614" s="4"/>
      <c r="E614" s="4"/>
      <c r="F614" s="118"/>
      <c r="G614" s="118"/>
      <c r="H614" s="118"/>
      <c r="I614" s="325"/>
      <c r="J614" s="119"/>
      <c r="K614" s="119"/>
      <c r="L614" s="119"/>
      <c r="M614" s="326"/>
      <c r="N614" s="352"/>
      <c r="O614" s="352"/>
      <c r="P614" s="352"/>
      <c r="Q614" s="328"/>
      <c r="R614" s="4"/>
      <c r="S614" s="4"/>
      <c r="T614" s="4"/>
      <c r="U614" s="4"/>
      <c r="V614" s="4"/>
      <c r="W614" s="4"/>
      <c r="X614" s="4"/>
      <c r="Y614" s="4"/>
      <c r="Z614" s="4"/>
      <c r="AA614" s="4"/>
      <c r="AB614" s="4"/>
      <c r="AC614" s="4"/>
      <c r="AD614" s="4"/>
      <c r="AE614" s="4"/>
      <c r="AF614" s="4"/>
      <c r="AG614" s="4"/>
      <c r="AH614" s="4"/>
      <c r="AI614" s="4"/>
      <c r="AJ614" s="4"/>
      <c r="AK614" s="4"/>
      <c r="AL614" s="4"/>
    </row>
    <row r="615">
      <c r="A615" s="4"/>
      <c r="B615" s="4"/>
      <c r="C615" s="4"/>
      <c r="D615" s="4"/>
      <c r="E615" s="4"/>
      <c r="F615" s="118"/>
      <c r="G615" s="118"/>
      <c r="H615" s="118"/>
      <c r="I615" s="325"/>
      <c r="J615" s="119"/>
      <c r="K615" s="119"/>
      <c r="L615" s="119"/>
      <c r="M615" s="326"/>
      <c r="N615" s="352"/>
      <c r="O615" s="352"/>
      <c r="P615" s="352"/>
      <c r="Q615" s="328"/>
      <c r="R615" s="4"/>
      <c r="S615" s="4"/>
      <c r="T615" s="4"/>
      <c r="U615" s="4"/>
      <c r="V615" s="4"/>
      <c r="W615" s="4"/>
      <c r="X615" s="4"/>
      <c r="Y615" s="4"/>
      <c r="Z615" s="4"/>
      <c r="AA615" s="4"/>
      <c r="AB615" s="4"/>
      <c r="AC615" s="4"/>
      <c r="AD615" s="4"/>
      <c r="AE615" s="4"/>
      <c r="AF615" s="4"/>
      <c r="AG615" s="4"/>
      <c r="AH615" s="4"/>
      <c r="AI615" s="4"/>
      <c r="AJ615" s="4"/>
      <c r="AK615" s="4"/>
      <c r="AL615" s="4"/>
    </row>
    <row r="616">
      <c r="A616" s="4"/>
      <c r="B616" s="4"/>
      <c r="C616" s="4"/>
      <c r="D616" s="4"/>
      <c r="E616" s="4"/>
      <c r="F616" s="118"/>
      <c r="G616" s="118"/>
      <c r="H616" s="118"/>
      <c r="I616" s="325"/>
      <c r="J616" s="119"/>
      <c r="K616" s="119"/>
      <c r="L616" s="119"/>
      <c r="M616" s="326"/>
      <c r="N616" s="352"/>
      <c r="O616" s="352"/>
      <c r="P616" s="352"/>
      <c r="Q616" s="328"/>
      <c r="R616" s="4"/>
      <c r="S616" s="4"/>
      <c r="T616" s="4"/>
      <c r="U616" s="4"/>
      <c r="V616" s="4"/>
      <c r="W616" s="4"/>
      <c r="X616" s="4"/>
      <c r="Y616" s="4"/>
      <c r="Z616" s="4"/>
      <c r="AA616" s="4"/>
      <c r="AB616" s="4"/>
      <c r="AC616" s="4"/>
      <c r="AD616" s="4"/>
      <c r="AE616" s="4"/>
      <c r="AF616" s="4"/>
      <c r="AG616" s="4"/>
      <c r="AH616" s="4"/>
      <c r="AI616" s="4"/>
      <c r="AJ616" s="4"/>
      <c r="AK616" s="4"/>
      <c r="AL616" s="4"/>
    </row>
    <row r="617">
      <c r="A617" s="4"/>
      <c r="B617" s="4"/>
      <c r="C617" s="4"/>
      <c r="D617" s="4"/>
      <c r="E617" s="4"/>
      <c r="F617" s="118"/>
      <c r="G617" s="118"/>
      <c r="H617" s="118"/>
      <c r="I617" s="325"/>
      <c r="J617" s="119"/>
      <c r="K617" s="119"/>
      <c r="L617" s="119"/>
      <c r="M617" s="326"/>
      <c r="N617" s="352"/>
      <c r="O617" s="352"/>
      <c r="P617" s="352"/>
      <c r="Q617" s="328"/>
      <c r="R617" s="4"/>
      <c r="S617" s="4"/>
      <c r="T617" s="4"/>
      <c r="U617" s="4"/>
      <c r="V617" s="4"/>
      <c r="W617" s="4"/>
      <c r="X617" s="4"/>
      <c r="Y617" s="4"/>
      <c r="Z617" s="4"/>
      <c r="AA617" s="4"/>
      <c r="AB617" s="4"/>
      <c r="AC617" s="4"/>
      <c r="AD617" s="4"/>
      <c r="AE617" s="4"/>
      <c r="AF617" s="4"/>
      <c r="AG617" s="4"/>
      <c r="AH617" s="4"/>
      <c r="AI617" s="4"/>
      <c r="AJ617" s="4"/>
      <c r="AK617" s="4"/>
      <c r="AL617" s="4"/>
    </row>
    <row r="618">
      <c r="A618" s="4"/>
      <c r="B618" s="4"/>
      <c r="C618" s="4"/>
      <c r="D618" s="4"/>
      <c r="E618" s="4"/>
      <c r="F618" s="118"/>
      <c r="G618" s="118"/>
      <c r="H618" s="118"/>
      <c r="I618" s="325"/>
      <c r="J618" s="119"/>
      <c r="K618" s="119"/>
      <c r="L618" s="119"/>
      <c r="M618" s="326"/>
      <c r="N618" s="352"/>
      <c r="O618" s="352"/>
      <c r="P618" s="352"/>
      <c r="Q618" s="328"/>
      <c r="R618" s="4"/>
      <c r="S618" s="4"/>
      <c r="T618" s="4"/>
      <c r="U618" s="4"/>
      <c r="V618" s="4"/>
      <c r="W618" s="4"/>
      <c r="X618" s="4"/>
      <c r="Y618" s="4"/>
      <c r="Z618" s="4"/>
      <c r="AA618" s="4"/>
      <c r="AB618" s="4"/>
      <c r="AC618" s="4"/>
      <c r="AD618" s="4"/>
      <c r="AE618" s="4"/>
      <c r="AF618" s="4"/>
      <c r="AG618" s="4"/>
      <c r="AH618" s="4"/>
      <c r="AI618" s="4"/>
      <c r="AJ618" s="4"/>
      <c r="AK618" s="4"/>
      <c r="AL618" s="4"/>
    </row>
    <row r="619">
      <c r="A619" s="4"/>
      <c r="B619" s="4"/>
      <c r="C619" s="4"/>
      <c r="D619" s="4"/>
      <c r="E619" s="4"/>
      <c r="F619" s="118"/>
      <c r="G619" s="118"/>
      <c r="H619" s="118"/>
      <c r="I619" s="325"/>
      <c r="J619" s="119"/>
      <c r="K619" s="119"/>
      <c r="L619" s="119"/>
      <c r="M619" s="326"/>
      <c r="N619" s="352"/>
      <c r="O619" s="352"/>
      <c r="P619" s="352"/>
      <c r="Q619" s="328"/>
      <c r="R619" s="4"/>
      <c r="S619" s="4"/>
      <c r="T619" s="4"/>
      <c r="U619" s="4"/>
      <c r="V619" s="4"/>
      <c r="W619" s="4"/>
      <c r="X619" s="4"/>
      <c r="Y619" s="4"/>
      <c r="Z619" s="4"/>
      <c r="AA619" s="4"/>
      <c r="AB619" s="4"/>
      <c r="AC619" s="4"/>
      <c r="AD619" s="4"/>
      <c r="AE619" s="4"/>
      <c r="AF619" s="4"/>
      <c r="AG619" s="4"/>
      <c r="AH619" s="4"/>
      <c r="AI619" s="4"/>
      <c r="AJ619" s="4"/>
      <c r="AK619" s="4"/>
      <c r="AL619" s="4"/>
    </row>
    <row r="620">
      <c r="A620" s="4"/>
      <c r="B620" s="4"/>
      <c r="C620" s="4"/>
      <c r="D620" s="4"/>
      <c r="E620" s="4"/>
      <c r="F620" s="118"/>
      <c r="G620" s="118"/>
      <c r="H620" s="118"/>
      <c r="I620" s="325"/>
      <c r="J620" s="119"/>
      <c r="K620" s="119"/>
      <c r="L620" s="119"/>
      <c r="M620" s="326"/>
      <c r="N620" s="352"/>
      <c r="O620" s="352"/>
      <c r="P620" s="352"/>
      <c r="Q620" s="328"/>
      <c r="R620" s="4"/>
      <c r="S620" s="4"/>
      <c r="T620" s="4"/>
      <c r="U620" s="4"/>
      <c r="V620" s="4"/>
      <c r="W620" s="4"/>
      <c r="X620" s="4"/>
      <c r="Y620" s="4"/>
      <c r="Z620" s="4"/>
      <c r="AA620" s="4"/>
      <c r="AB620" s="4"/>
      <c r="AC620" s="4"/>
      <c r="AD620" s="4"/>
      <c r="AE620" s="4"/>
      <c r="AF620" s="4"/>
      <c r="AG620" s="4"/>
      <c r="AH620" s="4"/>
      <c r="AI620" s="4"/>
      <c r="AJ620" s="4"/>
      <c r="AK620" s="4"/>
      <c r="AL620" s="4"/>
    </row>
    <row r="621">
      <c r="A621" s="4"/>
      <c r="B621" s="4"/>
      <c r="C621" s="4"/>
      <c r="D621" s="4"/>
      <c r="E621" s="4"/>
      <c r="F621" s="118"/>
      <c r="G621" s="118"/>
      <c r="H621" s="118"/>
      <c r="I621" s="325"/>
      <c r="J621" s="119"/>
      <c r="K621" s="119"/>
      <c r="L621" s="119"/>
      <c r="M621" s="326"/>
      <c r="N621" s="352"/>
      <c r="O621" s="352"/>
      <c r="P621" s="352"/>
      <c r="Q621" s="328"/>
      <c r="R621" s="4"/>
      <c r="S621" s="4"/>
      <c r="T621" s="4"/>
      <c r="U621" s="4"/>
      <c r="V621" s="4"/>
      <c r="W621" s="4"/>
      <c r="X621" s="4"/>
      <c r="Y621" s="4"/>
      <c r="Z621" s="4"/>
      <c r="AA621" s="4"/>
      <c r="AB621" s="4"/>
      <c r="AC621" s="4"/>
      <c r="AD621" s="4"/>
      <c r="AE621" s="4"/>
      <c r="AF621" s="4"/>
      <c r="AG621" s="4"/>
      <c r="AH621" s="4"/>
      <c r="AI621" s="4"/>
      <c r="AJ621" s="4"/>
      <c r="AK621" s="4"/>
      <c r="AL621" s="4"/>
    </row>
    <row r="622">
      <c r="A622" s="4"/>
      <c r="B622" s="4"/>
      <c r="C622" s="4"/>
      <c r="D622" s="4"/>
      <c r="E622" s="4"/>
      <c r="F622" s="118"/>
      <c r="G622" s="118"/>
      <c r="H622" s="118"/>
      <c r="I622" s="325"/>
      <c r="J622" s="119"/>
      <c r="K622" s="119"/>
      <c r="L622" s="119"/>
      <c r="M622" s="326"/>
      <c r="N622" s="352"/>
      <c r="O622" s="352"/>
      <c r="P622" s="352"/>
      <c r="Q622" s="328"/>
      <c r="R622" s="4"/>
      <c r="S622" s="4"/>
      <c r="T622" s="4"/>
      <c r="U622" s="4"/>
      <c r="V622" s="4"/>
      <c r="W622" s="4"/>
      <c r="X622" s="4"/>
      <c r="Y622" s="4"/>
      <c r="Z622" s="4"/>
      <c r="AA622" s="4"/>
      <c r="AB622" s="4"/>
      <c r="AC622" s="4"/>
      <c r="AD622" s="4"/>
      <c r="AE622" s="4"/>
      <c r="AF622" s="4"/>
      <c r="AG622" s="4"/>
      <c r="AH622" s="4"/>
      <c r="AI622" s="4"/>
      <c r="AJ622" s="4"/>
      <c r="AK622" s="4"/>
      <c r="AL622" s="4"/>
    </row>
    <row r="623">
      <c r="A623" s="4"/>
      <c r="B623" s="4"/>
      <c r="C623" s="4"/>
      <c r="D623" s="4"/>
      <c r="E623" s="4"/>
      <c r="F623" s="118"/>
      <c r="G623" s="118"/>
      <c r="H623" s="118"/>
      <c r="I623" s="325"/>
      <c r="J623" s="119"/>
      <c r="K623" s="119"/>
      <c r="L623" s="119"/>
      <c r="M623" s="326"/>
      <c r="N623" s="352"/>
      <c r="O623" s="352"/>
      <c r="P623" s="352"/>
      <c r="Q623" s="328"/>
      <c r="R623" s="4"/>
      <c r="S623" s="4"/>
      <c r="T623" s="4"/>
      <c r="U623" s="4"/>
      <c r="V623" s="4"/>
      <c r="W623" s="4"/>
      <c r="X623" s="4"/>
      <c r="Y623" s="4"/>
      <c r="Z623" s="4"/>
      <c r="AA623" s="4"/>
      <c r="AB623" s="4"/>
      <c r="AC623" s="4"/>
      <c r="AD623" s="4"/>
      <c r="AE623" s="4"/>
      <c r="AF623" s="4"/>
      <c r="AG623" s="4"/>
      <c r="AH623" s="4"/>
      <c r="AI623" s="4"/>
      <c r="AJ623" s="4"/>
      <c r="AK623" s="4"/>
      <c r="AL623" s="4"/>
    </row>
    <row r="624">
      <c r="A624" s="4"/>
      <c r="B624" s="4"/>
      <c r="C624" s="4"/>
      <c r="D624" s="4"/>
      <c r="E624" s="4"/>
      <c r="F624" s="118"/>
      <c r="G624" s="118"/>
      <c r="H624" s="118"/>
      <c r="I624" s="325"/>
      <c r="J624" s="119"/>
      <c r="K624" s="119"/>
      <c r="L624" s="119"/>
      <c r="M624" s="326"/>
      <c r="N624" s="352"/>
      <c r="O624" s="352"/>
      <c r="P624" s="352"/>
      <c r="Q624" s="328"/>
      <c r="R624" s="4"/>
      <c r="S624" s="4"/>
      <c r="T624" s="4"/>
      <c r="U624" s="4"/>
      <c r="V624" s="4"/>
      <c r="W624" s="4"/>
      <c r="X624" s="4"/>
      <c r="Y624" s="4"/>
      <c r="Z624" s="4"/>
      <c r="AA624" s="4"/>
      <c r="AB624" s="4"/>
      <c r="AC624" s="4"/>
      <c r="AD624" s="4"/>
      <c r="AE624" s="4"/>
      <c r="AF624" s="4"/>
      <c r="AG624" s="4"/>
      <c r="AH624" s="4"/>
      <c r="AI624" s="4"/>
      <c r="AJ624" s="4"/>
      <c r="AK624" s="4"/>
      <c r="AL624" s="4"/>
    </row>
    <row r="625">
      <c r="A625" s="4"/>
      <c r="B625" s="4"/>
      <c r="C625" s="4"/>
      <c r="D625" s="4"/>
      <c r="E625" s="4"/>
      <c r="F625" s="118"/>
      <c r="G625" s="118"/>
      <c r="H625" s="118"/>
      <c r="I625" s="325"/>
      <c r="J625" s="119"/>
      <c r="K625" s="119"/>
      <c r="L625" s="119"/>
      <c r="M625" s="326"/>
      <c r="N625" s="352"/>
      <c r="O625" s="352"/>
      <c r="P625" s="352"/>
      <c r="Q625" s="328"/>
      <c r="R625" s="4"/>
      <c r="S625" s="4"/>
      <c r="T625" s="4"/>
      <c r="U625" s="4"/>
      <c r="V625" s="4"/>
      <c r="W625" s="4"/>
      <c r="X625" s="4"/>
      <c r="Y625" s="4"/>
      <c r="Z625" s="4"/>
      <c r="AA625" s="4"/>
      <c r="AB625" s="4"/>
      <c r="AC625" s="4"/>
      <c r="AD625" s="4"/>
      <c r="AE625" s="4"/>
      <c r="AF625" s="4"/>
      <c r="AG625" s="4"/>
      <c r="AH625" s="4"/>
      <c r="AI625" s="4"/>
      <c r="AJ625" s="4"/>
      <c r="AK625" s="4"/>
      <c r="AL625" s="4"/>
    </row>
    <row r="626">
      <c r="A626" s="4"/>
      <c r="B626" s="4"/>
      <c r="C626" s="4"/>
      <c r="D626" s="4"/>
      <c r="E626" s="4"/>
      <c r="F626" s="118"/>
      <c r="G626" s="118"/>
      <c r="H626" s="118"/>
      <c r="I626" s="325"/>
      <c r="J626" s="119"/>
      <c r="K626" s="119"/>
      <c r="L626" s="119"/>
      <c r="M626" s="326"/>
      <c r="N626" s="352"/>
      <c r="O626" s="352"/>
      <c r="P626" s="352"/>
      <c r="Q626" s="328"/>
      <c r="R626" s="4"/>
      <c r="S626" s="4"/>
      <c r="T626" s="4"/>
      <c r="U626" s="4"/>
      <c r="V626" s="4"/>
      <c r="W626" s="4"/>
      <c r="X626" s="4"/>
      <c r="Y626" s="4"/>
      <c r="Z626" s="4"/>
      <c r="AA626" s="4"/>
      <c r="AB626" s="4"/>
      <c r="AC626" s="4"/>
      <c r="AD626" s="4"/>
      <c r="AE626" s="4"/>
      <c r="AF626" s="4"/>
      <c r="AG626" s="4"/>
      <c r="AH626" s="4"/>
      <c r="AI626" s="4"/>
      <c r="AJ626" s="4"/>
      <c r="AK626" s="4"/>
      <c r="AL626" s="4"/>
    </row>
    <row r="627">
      <c r="A627" s="4"/>
      <c r="B627" s="4"/>
      <c r="C627" s="4"/>
      <c r="D627" s="4"/>
      <c r="E627" s="4"/>
      <c r="F627" s="118"/>
      <c r="G627" s="118"/>
      <c r="H627" s="118"/>
      <c r="I627" s="325"/>
      <c r="J627" s="119"/>
      <c r="K627" s="119"/>
      <c r="L627" s="119"/>
      <c r="M627" s="326"/>
      <c r="N627" s="352"/>
      <c r="O627" s="352"/>
      <c r="P627" s="352"/>
      <c r="Q627" s="328"/>
      <c r="R627" s="4"/>
      <c r="S627" s="4"/>
      <c r="T627" s="4"/>
      <c r="U627" s="4"/>
      <c r="V627" s="4"/>
      <c r="W627" s="4"/>
      <c r="X627" s="4"/>
      <c r="Y627" s="4"/>
      <c r="Z627" s="4"/>
      <c r="AA627" s="4"/>
      <c r="AB627" s="4"/>
      <c r="AC627" s="4"/>
      <c r="AD627" s="4"/>
      <c r="AE627" s="4"/>
      <c r="AF627" s="4"/>
      <c r="AG627" s="4"/>
      <c r="AH627" s="4"/>
      <c r="AI627" s="4"/>
      <c r="AJ627" s="4"/>
      <c r="AK627" s="4"/>
      <c r="AL627" s="4"/>
    </row>
    <row r="628">
      <c r="A628" s="4"/>
      <c r="B628" s="4"/>
      <c r="C628" s="4"/>
      <c r="D628" s="4"/>
      <c r="E628" s="4"/>
      <c r="F628" s="118"/>
      <c r="G628" s="118"/>
      <c r="H628" s="118"/>
      <c r="I628" s="325"/>
      <c r="J628" s="119"/>
      <c r="K628" s="119"/>
      <c r="L628" s="119"/>
      <c r="M628" s="326"/>
      <c r="N628" s="352"/>
      <c r="O628" s="352"/>
      <c r="P628" s="352"/>
      <c r="Q628" s="328"/>
      <c r="R628" s="4"/>
      <c r="S628" s="4"/>
      <c r="T628" s="4"/>
      <c r="U628" s="4"/>
      <c r="V628" s="4"/>
      <c r="W628" s="4"/>
      <c r="X628" s="4"/>
      <c r="Y628" s="4"/>
      <c r="Z628" s="4"/>
      <c r="AA628" s="4"/>
      <c r="AB628" s="4"/>
      <c r="AC628" s="4"/>
      <c r="AD628" s="4"/>
      <c r="AE628" s="4"/>
      <c r="AF628" s="4"/>
      <c r="AG628" s="4"/>
      <c r="AH628" s="4"/>
      <c r="AI628" s="4"/>
      <c r="AJ628" s="4"/>
      <c r="AK628" s="4"/>
      <c r="AL628" s="4"/>
    </row>
    <row r="629">
      <c r="A629" s="4"/>
      <c r="B629" s="4"/>
      <c r="C629" s="4"/>
      <c r="D629" s="4"/>
      <c r="E629" s="4"/>
      <c r="F629" s="118"/>
      <c r="G629" s="118"/>
      <c r="H629" s="118"/>
      <c r="I629" s="325"/>
      <c r="J629" s="119"/>
      <c r="K629" s="119"/>
      <c r="L629" s="119"/>
      <c r="M629" s="326"/>
      <c r="N629" s="352"/>
      <c r="O629" s="352"/>
      <c r="P629" s="352"/>
      <c r="Q629" s="328"/>
      <c r="R629" s="4"/>
      <c r="S629" s="4"/>
      <c r="T629" s="4"/>
      <c r="U629" s="4"/>
      <c r="V629" s="4"/>
      <c r="W629" s="4"/>
      <c r="X629" s="4"/>
      <c r="Y629" s="4"/>
      <c r="Z629" s="4"/>
      <c r="AA629" s="4"/>
      <c r="AB629" s="4"/>
      <c r="AC629" s="4"/>
      <c r="AD629" s="4"/>
      <c r="AE629" s="4"/>
      <c r="AF629" s="4"/>
      <c r="AG629" s="4"/>
      <c r="AH629" s="4"/>
      <c r="AI629" s="4"/>
      <c r="AJ629" s="4"/>
      <c r="AK629" s="4"/>
      <c r="AL629" s="4"/>
    </row>
    <row r="630">
      <c r="A630" s="4"/>
      <c r="B630" s="4"/>
      <c r="C630" s="4"/>
      <c r="D630" s="4"/>
      <c r="E630" s="4"/>
      <c r="F630" s="118"/>
      <c r="G630" s="118"/>
      <c r="H630" s="118"/>
      <c r="I630" s="325"/>
      <c r="J630" s="119"/>
      <c r="K630" s="119"/>
      <c r="L630" s="119"/>
      <c r="M630" s="326"/>
      <c r="N630" s="352"/>
      <c r="O630" s="352"/>
      <c r="P630" s="352"/>
      <c r="Q630" s="328"/>
      <c r="R630" s="4"/>
      <c r="S630" s="4"/>
      <c r="T630" s="4"/>
      <c r="U630" s="4"/>
      <c r="V630" s="4"/>
      <c r="W630" s="4"/>
      <c r="X630" s="4"/>
      <c r="Y630" s="4"/>
      <c r="Z630" s="4"/>
      <c r="AA630" s="4"/>
      <c r="AB630" s="4"/>
      <c r="AC630" s="4"/>
      <c r="AD630" s="4"/>
      <c r="AE630" s="4"/>
      <c r="AF630" s="4"/>
      <c r="AG630" s="4"/>
      <c r="AH630" s="4"/>
      <c r="AI630" s="4"/>
      <c r="AJ630" s="4"/>
      <c r="AK630" s="4"/>
      <c r="AL630" s="4"/>
    </row>
    <row r="631">
      <c r="A631" s="4"/>
      <c r="B631" s="4"/>
      <c r="C631" s="4"/>
      <c r="D631" s="4"/>
      <c r="E631" s="4"/>
      <c r="F631" s="118"/>
      <c r="G631" s="118"/>
      <c r="H631" s="118"/>
      <c r="I631" s="325"/>
      <c r="J631" s="119"/>
      <c r="K631" s="119"/>
      <c r="L631" s="119"/>
      <c r="M631" s="326"/>
      <c r="N631" s="352"/>
      <c r="O631" s="352"/>
      <c r="P631" s="352"/>
      <c r="Q631" s="328"/>
      <c r="R631" s="4"/>
      <c r="S631" s="4"/>
      <c r="T631" s="4"/>
      <c r="U631" s="4"/>
      <c r="V631" s="4"/>
      <c r="W631" s="4"/>
      <c r="X631" s="4"/>
      <c r="Y631" s="4"/>
      <c r="Z631" s="4"/>
      <c r="AA631" s="4"/>
      <c r="AB631" s="4"/>
      <c r="AC631" s="4"/>
      <c r="AD631" s="4"/>
      <c r="AE631" s="4"/>
      <c r="AF631" s="4"/>
      <c r="AG631" s="4"/>
      <c r="AH631" s="4"/>
      <c r="AI631" s="4"/>
      <c r="AJ631" s="4"/>
      <c r="AK631" s="4"/>
      <c r="AL631" s="4"/>
    </row>
    <row r="632">
      <c r="A632" s="4"/>
      <c r="B632" s="4"/>
      <c r="C632" s="4"/>
      <c r="D632" s="4"/>
      <c r="E632" s="4"/>
      <c r="F632" s="118"/>
      <c r="G632" s="118"/>
      <c r="H632" s="118"/>
      <c r="I632" s="325"/>
      <c r="J632" s="119"/>
      <c r="K632" s="119"/>
      <c r="L632" s="119"/>
      <c r="M632" s="326"/>
      <c r="N632" s="352"/>
      <c r="O632" s="352"/>
      <c r="P632" s="352"/>
      <c r="Q632" s="328"/>
      <c r="R632" s="4"/>
      <c r="S632" s="4"/>
      <c r="T632" s="4"/>
      <c r="U632" s="4"/>
      <c r="V632" s="4"/>
      <c r="W632" s="4"/>
      <c r="X632" s="4"/>
      <c r="Y632" s="4"/>
      <c r="Z632" s="4"/>
      <c r="AA632" s="4"/>
      <c r="AB632" s="4"/>
      <c r="AC632" s="4"/>
      <c r="AD632" s="4"/>
      <c r="AE632" s="4"/>
      <c r="AF632" s="4"/>
      <c r="AG632" s="4"/>
      <c r="AH632" s="4"/>
      <c r="AI632" s="4"/>
      <c r="AJ632" s="4"/>
      <c r="AK632" s="4"/>
      <c r="AL632" s="4"/>
    </row>
    <row r="633">
      <c r="A633" s="4"/>
      <c r="B633" s="4"/>
      <c r="C633" s="4"/>
      <c r="D633" s="4"/>
      <c r="E633" s="4"/>
      <c r="F633" s="118"/>
      <c r="G633" s="118"/>
      <c r="H633" s="118"/>
      <c r="I633" s="325"/>
      <c r="J633" s="119"/>
      <c r="K633" s="119"/>
      <c r="L633" s="119"/>
      <c r="M633" s="326"/>
      <c r="N633" s="352"/>
      <c r="O633" s="352"/>
      <c r="P633" s="352"/>
      <c r="Q633" s="328"/>
      <c r="R633" s="4"/>
      <c r="S633" s="4"/>
      <c r="T633" s="4"/>
      <c r="U633" s="4"/>
      <c r="V633" s="4"/>
      <c r="W633" s="4"/>
      <c r="X633" s="4"/>
      <c r="Y633" s="4"/>
      <c r="Z633" s="4"/>
      <c r="AA633" s="4"/>
      <c r="AB633" s="4"/>
      <c r="AC633" s="4"/>
      <c r="AD633" s="4"/>
      <c r="AE633" s="4"/>
      <c r="AF633" s="4"/>
      <c r="AG633" s="4"/>
      <c r="AH633" s="4"/>
      <c r="AI633" s="4"/>
      <c r="AJ633" s="4"/>
      <c r="AK633" s="4"/>
      <c r="AL633" s="4"/>
    </row>
    <row r="634">
      <c r="A634" s="4"/>
      <c r="B634" s="4"/>
      <c r="C634" s="4"/>
      <c r="D634" s="4"/>
      <c r="E634" s="4"/>
      <c r="F634" s="118"/>
      <c r="G634" s="118"/>
      <c r="H634" s="118"/>
      <c r="I634" s="325"/>
      <c r="J634" s="119"/>
      <c r="K634" s="119"/>
      <c r="L634" s="119"/>
      <c r="M634" s="326"/>
      <c r="N634" s="352"/>
      <c r="O634" s="352"/>
      <c r="P634" s="352"/>
      <c r="Q634" s="328"/>
      <c r="R634" s="4"/>
      <c r="S634" s="4"/>
      <c r="T634" s="4"/>
      <c r="U634" s="4"/>
      <c r="V634" s="4"/>
      <c r="W634" s="4"/>
      <c r="X634" s="4"/>
      <c r="Y634" s="4"/>
      <c r="Z634" s="4"/>
      <c r="AA634" s="4"/>
      <c r="AB634" s="4"/>
      <c r="AC634" s="4"/>
      <c r="AD634" s="4"/>
      <c r="AE634" s="4"/>
      <c r="AF634" s="4"/>
      <c r="AG634" s="4"/>
      <c r="AH634" s="4"/>
      <c r="AI634" s="4"/>
      <c r="AJ634" s="4"/>
      <c r="AK634" s="4"/>
      <c r="AL634" s="4"/>
    </row>
    <row r="635">
      <c r="A635" s="4"/>
      <c r="B635" s="4"/>
      <c r="C635" s="4"/>
      <c r="D635" s="4"/>
      <c r="E635" s="4"/>
      <c r="F635" s="118"/>
      <c r="G635" s="118"/>
      <c r="H635" s="118"/>
      <c r="I635" s="325"/>
      <c r="J635" s="119"/>
      <c r="K635" s="119"/>
      <c r="L635" s="119"/>
      <c r="M635" s="326"/>
      <c r="N635" s="352"/>
      <c r="O635" s="352"/>
      <c r="P635" s="352"/>
      <c r="Q635" s="328"/>
      <c r="R635" s="4"/>
      <c r="S635" s="4"/>
      <c r="T635" s="4"/>
      <c r="U635" s="4"/>
      <c r="V635" s="4"/>
      <c r="W635" s="4"/>
      <c r="X635" s="4"/>
      <c r="Y635" s="4"/>
      <c r="Z635" s="4"/>
      <c r="AA635" s="4"/>
      <c r="AB635" s="4"/>
      <c r="AC635" s="4"/>
      <c r="AD635" s="4"/>
      <c r="AE635" s="4"/>
      <c r="AF635" s="4"/>
      <c r="AG635" s="4"/>
      <c r="AH635" s="4"/>
      <c r="AI635" s="4"/>
      <c r="AJ635" s="4"/>
      <c r="AK635" s="4"/>
      <c r="AL635" s="4"/>
    </row>
    <row r="636">
      <c r="A636" s="4"/>
      <c r="B636" s="4"/>
      <c r="C636" s="4"/>
      <c r="D636" s="4"/>
      <c r="E636" s="4"/>
      <c r="F636" s="118"/>
      <c r="G636" s="118"/>
      <c r="H636" s="118"/>
      <c r="I636" s="325"/>
      <c r="J636" s="119"/>
      <c r="K636" s="119"/>
      <c r="L636" s="119"/>
      <c r="M636" s="326"/>
      <c r="N636" s="352"/>
      <c r="O636" s="352"/>
      <c r="P636" s="352"/>
      <c r="Q636" s="328"/>
      <c r="R636" s="4"/>
      <c r="S636" s="4"/>
      <c r="T636" s="4"/>
      <c r="U636" s="4"/>
      <c r="V636" s="4"/>
      <c r="W636" s="4"/>
      <c r="X636" s="4"/>
      <c r="Y636" s="4"/>
      <c r="Z636" s="4"/>
      <c r="AA636" s="4"/>
      <c r="AB636" s="4"/>
      <c r="AC636" s="4"/>
      <c r="AD636" s="4"/>
      <c r="AE636" s="4"/>
      <c r="AF636" s="4"/>
      <c r="AG636" s="4"/>
      <c r="AH636" s="4"/>
      <c r="AI636" s="4"/>
      <c r="AJ636" s="4"/>
      <c r="AK636" s="4"/>
      <c r="AL636" s="4"/>
    </row>
    <row r="637">
      <c r="A637" s="4"/>
      <c r="B637" s="4"/>
      <c r="C637" s="4"/>
      <c r="D637" s="4"/>
      <c r="E637" s="4"/>
      <c r="F637" s="118"/>
      <c r="G637" s="118"/>
      <c r="H637" s="118"/>
      <c r="I637" s="325"/>
      <c r="J637" s="119"/>
      <c r="K637" s="119"/>
      <c r="L637" s="119"/>
      <c r="M637" s="326"/>
      <c r="N637" s="352"/>
      <c r="O637" s="352"/>
      <c r="P637" s="352"/>
      <c r="Q637" s="328"/>
      <c r="R637" s="4"/>
      <c r="S637" s="4"/>
      <c r="T637" s="4"/>
      <c r="U637" s="4"/>
      <c r="V637" s="4"/>
      <c r="W637" s="4"/>
      <c r="X637" s="4"/>
      <c r="Y637" s="4"/>
      <c r="Z637" s="4"/>
      <c r="AA637" s="4"/>
      <c r="AB637" s="4"/>
      <c r="AC637" s="4"/>
      <c r="AD637" s="4"/>
      <c r="AE637" s="4"/>
      <c r="AF637" s="4"/>
      <c r="AG637" s="4"/>
      <c r="AH637" s="4"/>
      <c r="AI637" s="4"/>
      <c r="AJ637" s="4"/>
      <c r="AK637" s="4"/>
      <c r="AL637" s="4"/>
    </row>
    <row r="638">
      <c r="A638" s="4"/>
      <c r="B638" s="4"/>
      <c r="C638" s="4"/>
      <c r="D638" s="4"/>
      <c r="E638" s="4"/>
      <c r="F638" s="118"/>
      <c r="G638" s="118"/>
      <c r="H638" s="118"/>
      <c r="I638" s="325"/>
      <c r="J638" s="119"/>
      <c r="K638" s="119"/>
      <c r="L638" s="119"/>
      <c r="M638" s="326"/>
      <c r="N638" s="352"/>
      <c r="O638" s="352"/>
      <c r="P638" s="352"/>
      <c r="Q638" s="328"/>
      <c r="R638" s="4"/>
      <c r="S638" s="4"/>
      <c r="T638" s="4"/>
      <c r="U638" s="4"/>
      <c r="V638" s="4"/>
      <c r="W638" s="4"/>
      <c r="X638" s="4"/>
      <c r="Y638" s="4"/>
      <c r="Z638" s="4"/>
      <c r="AA638" s="4"/>
      <c r="AB638" s="4"/>
      <c r="AC638" s="4"/>
      <c r="AD638" s="4"/>
      <c r="AE638" s="4"/>
      <c r="AF638" s="4"/>
      <c r="AG638" s="4"/>
      <c r="AH638" s="4"/>
      <c r="AI638" s="4"/>
      <c r="AJ638" s="4"/>
      <c r="AK638" s="4"/>
      <c r="AL638" s="4"/>
    </row>
    <row r="639">
      <c r="A639" s="4"/>
      <c r="B639" s="4"/>
      <c r="C639" s="4"/>
      <c r="D639" s="4"/>
      <c r="E639" s="4"/>
      <c r="F639" s="118"/>
      <c r="G639" s="118"/>
      <c r="H639" s="118"/>
      <c r="I639" s="325"/>
      <c r="J639" s="119"/>
      <c r="K639" s="119"/>
      <c r="L639" s="119"/>
      <c r="M639" s="326"/>
      <c r="N639" s="352"/>
      <c r="O639" s="352"/>
      <c r="P639" s="352"/>
      <c r="Q639" s="328"/>
      <c r="R639" s="4"/>
      <c r="S639" s="4"/>
      <c r="T639" s="4"/>
      <c r="U639" s="4"/>
      <c r="V639" s="4"/>
      <c r="W639" s="4"/>
      <c r="X639" s="4"/>
      <c r="Y639" s="4"/>
      <c r="Z639" s="4"/>
      <c r="AA639" s="4"/>
      <c r="AB639" s="4"/>
      <c r="AC639" s="4"/>
      <c r="AD639" s="4"/>
      <c r="AE639" s="4"/>
      <c r="AF639" s="4"/>
      <c r="AG639" s="4"/>
      <c r="AH639" s="4"/>
      <c r="AI639" s="4"/>
      <c r="AJ639" s="4"/>
      <c r="AK639" s="4"/>
      <c r="AL639" s="4"/>
    </row>
    <row r="640">
      <c r="A640" s="4"/>
      <c r="B640" s="4"/>
      <c r="C640" s="4"/>
      <c r="D640" s="4"/>
      <c r="E640" s="4"/>
      <c r="F640" s="118"/>
      <c r="G640" s="118"/>
      <c r="H640" s="118"/>
      <c r="I640" s="325"/>
      <c r="J640" s="119"/>
      <c r="K640" s="119"/>
      <c r="L640" s="119"/>
      <c r="M640" s="326"/>
      <c r="N640" s="352"/>
      <c r="O640" s="352"/>
      <c r="P640" s="352"/>
      <c r="Q640" s="328"/>
      <c r="R640" s="4"/>
      <c r="S640" s="4"/>
      <c r="T640" s="4"/>
      <c r="U640" s="4"/>
      <c r="V640" s="4"/>
      <c r="W640" s="4"/>
      <c r="X640" s="4"/>
      <c r="Y640" s="4"/>
      <c r="Z640" s="4"/>
      <c r="AA640" s="4"/>
      <c r="AB640" s="4"/>
      <c r="AC640" s="4"/>
      <c r="AD640" s="4"/>
      <c r="AE640" s="4"/>
      <c r="AF640" s="4"/>
      <c r="AG640" s="4"/>
      <c r="AH640" s="4"/>
      <c r="AI640" s="4"/>
      <c r="AJ640" s="4"/>
      <c r="AK640" s="4"/>
      <c r="AL640" s="4"/>
    </row>
    <row r="641">
      <c r="A641" s="4"/>
      <c r="B641" s="4"/>
      <c r="C641" s="4"/>
      <c r="D641" s="4"/>
      <c r="E641" s="4"/>
      <c r="F641" s="118"/>
      <c r="G641" s="118"/>
      <c r="H641" s="118"/>
      <c r="I641" s="325"/>
      <c r="J641" s="119"/>
      <c r="K641" s="119"/>
      <c r="L641" s="119"/>
      <c r="M641" s="326"/>
      <c r="N641" s="352"/>
      <c r="O641" s="352"/>
      <c r="P641" s="352"/>
      <c r="Q641" s="328"/>
      <c r="R641" s="4"/>
      <c r="S641" s="4"/>
      <c r="T641" s="4"/>
      <c r="U641" s="4"/>
      <c r="V641" s="4"/>
      <c r="W641" s="4"/>
      <c r="X641" s="4"/>
      <c r="Y641" s="4"/>
      <c r="Z641" s="4"/>
      <c r="AA641" s="4"/>
      <c r="AB641" s="4"/>
      <c r="AC641" s="4"/>
      <c r="AD641" s="4"/>
      <c r="AE641" s="4"/>
      <c r="AF641" s="4"/>
      <c r="AG641" s="4"/>
      <c r="AH641" s="4"/>
      <c r="AI641" s="4"/>
      <c r="AJ641" s="4"/>
      <c r="AK641" s="4"/>
      <c r="AL641" s="4"/>
    </row>
    <row r="642">
      <c r="A642" s="4"/>
      <c r="B642" s="4"/>
      <c r="C642" s="4"/>
      <c r="D642" s="4"/>
      <c r="E642" s="4"/>
      <c r="F642" s="118"/>
      <c r="G642" s="118"/>
      <c r="H642" s="118"/>
      <c r="I642" s="325"/>
      <c r="J642" s="119"/>
      <c r="K642" s="119"/>
      <c r="L642" s="119"/>
      <c r="M642" s="326"/>
      <c r="N642" s="352"/>
      <c r="O642" s="352"/>
      <c r="P642" s="352"/>
      <c r="Q642" s="328"/>
      <c r="R642" s="4"/>
      <c r="S642" s="4"/>
      <c r="T642" s="4"/>
      <c r="U642" s="4"/>
      <c r="V642" s="4"/>
      <c r="W642" s="4"/>
      <c r="X642" s="4"/>
      <c r="Y642" s="4"/>
      <c r="Z642" s="4"/>
      <c r="AA642" s="4"/>
      <c r="AB642" s="4"/>
      <c r="AC642" s="4"/>
      <c r="AD642" s="4"/>
      <c r="AE642" s="4"/>
      <c r="AF642" s="4"/>
      <c r="AG642" s="4"/>
      <c r="AH642" s="4"/>
      <c r="AI642" s="4"/>
      <c r="AJ642" s="4"/>
      <c r="AK642" s="4"/>
      <c r="AL642" s="4"/>
    </row>
    <row r="643">
      <c r="A643" s="4"/>
      <c r="B643" s="4"/>
      <c r="C643" s="4"/>
      <c r="D643" s="4"/>
      <c r="E643" s="4"/>
      <c r="F643" s="118"/>
      <c r="G643" s="118"/>
      <c r="H643" s="118"/>
      <c r="I643" s="325"/>
      <c r="J643" s="119"/>
      <c r="K643" s="119"/>
      <c r="L643" s="119"/>
      <c r="M643" s="326"/>
      <c r="N643" s="352"/>
      <c r="O643" s="352"/>
      <c r="P643" s="352"/>
      <c r="Q643" s="328"/>
      <c r="R643" s="4"/>
      <c r="S643" s="4"/>
      <c r="T643" s="4"/>
      <c r="U643" s="4"/>
      <c r="V643" s="4"/>
      <c r="W643" s="4"/>
      <c r="X643" s="4"/>
      <c r="Y643" s="4"/>
      <c r="Z643" s="4"/>
      <c r="AA643" s="4"/>
      <c r="AB643" s="4"/>
      <c r="AC643" s="4"/>
      <c r="AD643" s="4"/>
      <c r="AE643" s="4"/>
      <c r="AF643" s="4"/>
      <c r="AG643" s="4"/>
      <c r="AH643" s="4"/>
      <c r="AI643" s="4"/>
      <c r="AJ643" s="4"/>
      <c r="AK643" s="4"/>
      <c r="AL643" s="4"/>
    </row>
    <row r="644">
      <c r="A644" s="4"/>
      <c r="B644" s="4"/>
      <c r="C644" s="4"/>
      <c r="D644" s="4"/>
      <c r="E644" s="4"/>
      <c r="F644" s="118"/>
      <c r="G644" s="118"/>
      <c r="H644" s="118"/>
      <c r="I644" s="325"/>
      <c r="J644" s="119"/>
      <c r="K644" s="119"/>
      <c r="L644" s="119"/>
      <c r="M644" s="326"/>
      <c r="N644" s="352"/>
      <c r="O644" s="352"/>
      <c r="P644" s="352"/>
      <c r="Q644" s="328"/>
      <c r="R644" s="4"/>
      <c r="S644" s="4"/>
      <c r="T644" s="4"/>
      <c r="U644" s="4"/>
      <c r="V644" s="4"/>
      <c r="W644" s="4"/>
      <c r="X644" s="4"/>
      <c r="Y644" s="4"/>
      <c r="Z644" s="4"/>
      <c r="AA644" s="4"/>
      <c r="AB644" s="4"/>
      <c r="AC644" s="4"/>
      <c r="AD644" s="4"/>
      <c r="AE644" s="4"/>
      <c r="AF644" s="4"/>
      <c r="AG644" s="4"/>
      <c r="AH644" s="4"/>
      <c r="AI644" s="4"/>
      <c r="AJ644" s="4"/>
      <c r="AK644" s="4"/>
      <c r="AL644" s="4"/>
    </row>
    <row r="645">
      <c r="A645" s="4"/>
      <c r="B645" s="4"/>
      <c r="C645" s="4"/>
      <c r="D645" s="4"/>
      <c r="E645" s="4"/>
      <c r="F645" s="118"/>
      <c r="G645" s="118"/>
      <c r="H645" s="118"/>
      <c r="I645" s="325"/>
      <c r="J645" s="119"/>
      <c r="K645" s="119"/>
      <c r="L645" s="119"/>
      <c r="M645" s="326"/>
      <c r="N645" s="352"/>
      <c r="O645" s="352"/>
      <c r="P645" s="352"/>
      <c r="Q645" s="328"/>
      <c r="R645" s="4"/>
      <c r="S645" s="4"/>
      <c r="T645" s="4"/>
      <c r="U645" s="4"/>
      <c r="V645" s="4"/>
      <c r="W645" s="4"/>
      <c r="X645" s="4"/>
      <c r="Y645" s="4"/>
      <c r="Z645" s="4"/>
      <c r="AA645" s="4"/>
      <c r="AB645" s="4"/>
      <c r="AC645" s="4"/>
      <c r="AD645" s="4"/>
      <c r="AE645" s="4"/>
      <c r="AF645" s="4"/>
      <c r="AG645" s="4"/>
      <c r="AH645" s="4"/>
      <c r="AI645" s="4"/>
      <c r="AJ645" s="4"/>
      <c r="AK645" s="4"/>
      <c r="AL645" s="4"/>
    </row>
    <row r="646">
      <c r="A646" s="4"/>
      <c r="B646" s="4"/>
      <c r="C646" s="4"/>
      <c r="D646" s="4"/>
      <c r="E646" s="4"/>
      <c r="F646" s="118"/>
      <c r="G646" s="118"/>
      <c r="H646" s="118"/>
      <c r="I646" s="325"/>
      <c r="J646" s="119"/>
      <c r="K646" s="119"/>
      <c r="L646" s="119"/>
      <c r="M646" s="326"/>
      <c r="N646" s="352"/>
      <c r="O646" s="352"/>
      <c r="P646" s="352"/>
      <c r="Q646" s="328"/>
      <c r="R646" s="4"/>
      <c r="S646" s="4"/>
      <c r="T646" s="4"/>
      <c r="U646" s="4"/>
      <c r="V646" s="4"/>
      <c r="W646" s="4"/>
      <c r="X646" s="4"/>
      <c r="Y646" s="4"/>
      <c r="Z646" s="4"/>
      <c r="AA646" s="4"/>
      <c r="AB646" s="4"/>
      <c r="AC646" s="4"/>
      <c r="AD646" s="4"/>
      <c r="AE646" s="4"/>
      <c r="AF646" s="4"/>
      <c r="AG646" s="4"/>
      <c r="AH646" s="4"/>
      <c r="AI646" s="4"/>
      <c r="AJ646" s="4"/>
      <c r="AK646" s="4"/>
      <c r="AL646" s="4"/>
    </row>
    <row r="647">
      <c r="A647" s="4"/>
      <c r="B647" s="4"/>
      <c r="C647" s="4"/>
      <c r="D647" s="4"/>
      <c r="E647" s="4"/>
      <c r="F647" s="118"/>
      <c r="G647" s="118"/>
      <c r="H647" s="118"/>
      <c r="I647" s="325"/>
      <c r="J647" s="119"/>
      <c r="K647" s="119"/>
      <c r="L647" s="119"/>
      <c r="M647" s="326"/>
      <c r="N647" s="352"/>
      <c r="O647" s="352"/>
      <c r="P647" s="352"/>
      <c r="Q647" s="328"/>
      <c r="R647" s="4"/>
      <c r="S647" s="4"/>
      <c r="T647" s="4"/>
      <c r="U647" s="4"/>
      <c r="V647" s="4"/>
      <c r="W647" s="4"/>
      <c r="X647" s="4"/>
      <c r="Y647" s="4"/>
      <c r="Z647" s="4"/>
      <c r="AA647" s="4"/>
      <c r="AB647" s="4"/>
      <c r="AC647" s="4"/>
      <c r="AD647" s="4"/>
      <c r="AE647" s="4"/>
      <c r="AF647" s="4"/>
      <c r="AG647" s="4"/>
      <c r="AH647" s="4"/>
      <c r="AI647" s="4"/>
      <c r="AJ647" s="4"/>
      <c r="AK647" s="4"/>
      <c r="AL647" s="4"/>
    </row>
    <row r="648">
      <c r="A648" s="4"/>
      <c r="B648" s="4"/>
      <c r="C648" s="4"/>
      <c r="D648" s="4"/>
      <c r="E648" s="4"/>
      <c r="F648" s="118"/>
      <c r="G648" s="118"/>
      <c r="H648" s="118"/>
      <c r="I648" s="325"/>
      <c r="J648" s="119"/>
      <c r="K648" s="119"/>
      <c r="L648" s="119"/>
      <c r="M648" s="326"/>
      <c r="N648" s="352"/>
      <c r="O648" s="352"/>
      <c r="P648" s="352"/>
      <c r="Q648" s="328"/>
      <c r="R648" s="4"/>
      <c r="S648" s="4"/>
      <c r="T648" s="4"/>
      <c r="U648" s="4"/>
      <c r="V648" s="4"/>
      <c r="W648" s="4"/>
      <c r="X648" s="4"/>
      <c r="Y648" s="4"/>
      <c r="Z648" s="4"/>
      <c r="AA648" s="4"/>
      <c r="AB648" s="4"/>
      <c r="AC648" s="4"/>
      <c r="AD648" s="4"/>
      <c r="AE648" s="4"/>
      <c r="AF648" s="4"/>
      <c r="AG648" s="4"/>
      <c r="AH648" s="4"/>
      <c r="AI648" s="4"/>
      <c r="AJ648" s="4"/>
      <c r="AK648" s="4"/>
      <c r="AL648" s="4"/>
    </row>
    <row r="649">
      <c r="A649" s="4"/>
      <c r="B649" s="4"/>
      <c r="C649" s="4"/>
      <c r="D649" s="4"/>
      <c r="E649" s="4"/>
      <c r="F649" s="118"/>
      <c r="G649" s="118"/>
      <c r="H649" s="118"/>
      <c r="I649" s="325"/>
      <c r="J649" s="119"/>
      <c r="K649" s="119"/>
      <c r="L649" s="119"/>
      <c r="M649" s="326"/>
      <c r="N649" s="352"/>
      <c r="O649" s="352"/>
      <c r="P649" s="352"/>
      <c r="Q649" s="328"/>
      <c r="R649" s="4"/>
      <c r="S649" s="4"/>
      <c r="T649" s="4"/>
      <c r="U649" s="4"/>
      <c r="V649" s="4"/>
      <c r="W649" s="4"/>
      <c r="X649" s="4"/>
      <c r="Y649" s="4"/>
      <c r="Z649" s="4"/>
      <c r="AA649" s="4"/>
      <c r="AB649" s="4"/>
      <c r="AC649" s="4"/>
      <c r="AD649" s="4"/>
      <c r="AE649" s="4"/>
      <c r="AF649" s="4"/>
      <c r="AG649" s="4"/>
      <c r="AH649" s="4"/>
      <c r="AI649" s="4"/>
      <c r="AJ649" s="4"/>
      <c r="AK649" s="4"/>
      <c r="AL649" s="4"/>
    </row>
    <row r="650">
      <c r="A650" s="4"/>
      <c r="B650" s="4"/>
      <c r="C650" s="4"/>
      <c r="D650" s="4"/>
      <c r="E650" s="4"/>
      <c r="F650" s="118"/>
      <c r="G650" s="118"/>
      <c r="H650" s="118"/>
      <c r="I650" s="325"/>
      <c r="J650" s="119"/>
      <c r="K650" s="119"/>
      <c r="L650" s="119"/>
      <c r="M650" s="326"/>
      <c r="N650" s="352"/>
      <c r="O650" s="352"/>
      <c r="P650" s="352"/>
      <c r="Q650" s="328"/>
      <c r="R650" s="4"/>
      <c r="S650" s="4"/>
      <c r="T650" s="4"/>
      <c r="U650" s="4"/>
      <c r="V650" s="4"/>
      <c r="W650" s="4"/>
      <c r="X650" s="4"/>
      <c r="Y650" s="4"/>
      <c r="Z650" s="4"/>
      <c r="AA650" s="4"/>
      <c r="AB650" s="4"/>
      <c r="AC650" s="4"/>
      <c r="AD650" s="4"/>
      <c r="AE650" s="4"/>
      <c r="AF650" s="4"/>
      <c r="AG650" s="4"/>
      <c r="AH650" s="4"/>
      <c r="AI650" s="4"/>
      <c r="AJ650" s="4"/>
      <c r="AK650" s="4"/>
      <c r="AL650" s="4"/>
    </row>
    <row r="651">
      <c r="A651" s="4"/>
      <c r="B651" s="4"/>
      <c r="C651" s="4"/>
      <c r="D651" s="4"/>
      <c r="E651" s="4"/>
      <c r="F651" s="118"/>
      <c r="G651" s="118"/>
      <c r="H651" s="118"/>
      <c r="I651" s="325"/>
      <c r="J651" s="119"/>
      <c r="K651" s="119"/>
      <c r="L651" s="119"/>
      <c r="M651" s="326"/>
      <c r="N651" s="352"/>
      <c r="O651" s="352"/>
      <c r="P651" s="352"/>
      <c r="Q651" s="328"/>
      <c r="R651" s="4"/>
      <c r="S651" s="4"/>
      <c r="T651" s="4"/>
      <c r="U651" s="4"/>
      <c r="V651" s="4"/>
      <c r="W651" s="4"/>
      <c r="X651" s="4"/>
      <c r="Y651" s="4"/>
      <c r="Z651" s="4"/>
      <c r="AA651" s="4"/>
      <c r="AB651" s="4"/>
      <c r="AC651" s="4"/>
      <c r="AD651" s="4"/>
      <c r="AE651" s="4"/>
      <c r="AF651" s="4"/>
      <c r="AG651" s="4"/>
      <c r="AH651" s="4"/>
      <c r="AI651" s="4"/>
      <c r="AJ651" s="4"/>
      <c r="AK651" s="4"/>
      <c r="AL651" s="4"/>
    </row>
    <row r="652">
      <c r="A652" s="4"/>
      <c r="B652" s="4"/>
      <c r="C652" s="4"/>
      <c r="D652" s="4"/>
      <c r="E652" s="4"/>
      <c r="F652" s="118"/>
      <c r="G652" s="118"/>
      <c r="H652" s="118"/>
      <c r="I652" s="325"/>
      <c r="J652" s="119"/>
      <c r="K652" s="119"/>
      <c r="L652" s="119"/>
      <c r="M652" s="326"/>
      <c r="N652" s="352"/>
      <c r="O652" s="352"/>
      <c r="P652" s="352"/>
      <c r="Q652" s="328"/>
      <c r="R652" s="4"/>
      <c r="S652" s="4"/>
      <c r="T652" s="4"/>
      <c r="U652" s="4"/>
      <c r="V652" s="4"/>
      <c r="W652" s="4"/>
      <c r="X652" s="4"/>
      <c r="Y652" s="4"/>
      <c r="Z652" s="4"/>
      <c r="AA652" s="4"/>
      <c r="AB652" s="4"/>
      <c r="AC652" s="4"/>
      <c r="AD652" s="4"/>
      <c r="AE652" s="4"/>
      <c r="AF652" s="4"/>
      <c r="AG652" s="4"/>
      <c r="AH652" s="4"/>
      <c r="AI652" s="4"/>
      <c r="AJ652" s="4"/>
      <c r="AK652" s="4"/>
      <c r="AL652" s="4"/>
    </row>
    <row r="653">
      <c r="A653" s="4"/>
      <c r="B653" s="4"/>
      <c r="C653" s="4"/>
      <c r="D653" s="4"/>
      <c r="E653" s="4"/>
      <c r="F653" s="118"/>
      <c r="G653" s="118"/>
      <c r="H653" s="118"/>
      <c r="I653" s="325"/>
      <c r="J653" s="119"/>
      <c r="K653" s="119"/>
      <c r="L653" s="119"/>
      <c r="M653" s="326"/>
      <c r="N653" s="352"/>
      <c r="O653" s="352"/>
      <c r="P653" s="352"/>
      <c r="Q653" s="328"/>
      <c r="R653" s="4"/>
      <c r="S653" s="4"/>
      <c r="T653" s="4"/>
      <c r="U653" s="4"/>
      <c r="V653" s="4"/>
      <c r="W653" s="4"/>
      <c r="X653" s="4"/>
      <c r="Y653" s="4"/>
      <c r="Z653" s="4"/>
      <c r="AA653" s="4"/>
      <c r="AB653" s="4"/>
      <c r="AC653" s="4"/>
      <c r="AD653" s="4"/>
      <c r="AE653" s="4"/>
      <c r="AF653" s="4"/>
      <c r="AG653" s="4"/>
      <c r="AH653" s="4"/>
      <c r="AI653" s="4"/>
      <c r="AJ653" s="4"/>
      <c r="AK653" s="4"/>
      <c r="AL653" s="4"/>
    </row>
    <row r="654">
      <c r="A654" s="4"/>
      <c r="B654" s="4"/>
      <c r="C654" s="4"/>
      <c r="D654" s="4"/>
      <c r="E654" s="4"/>
      <c r="F654" s="118"/>
      <c r="G654" s="118"/>
      <c r="H654" s="118"/>
      <c r="I654" s="325"/>
      <c r="J654" s="119"/>
      <c r="K654" s="119"/>
      <c r="L654" s="119"/>
      <c r="M654" s="326"/>
      <c r="N654" s="352"/>
      <c r="O654" s="352"/>
      <c r="P654" s="352"/>
      <c r="Q654" s="328"/>
      <c r="R654" s="4"/>
      <c r="S654" s="4"/>
      <c r="T654" s="4"/>
      <c r="U654" s="4"/>
      <c r="V654" s="4"/>
      <c r="W654" s="4"/>
      <c r="X654" s="4"/>
      <c r="Y654" s="4"/>
      <c r="Z654" s="4"/>
      <c r="AA654" s="4"/>
      <c r="AB654" s="4"/>
      <c r="AC654" s="4"/>
      <c r="AD654" s="4"/>
      <c r="AE654" s="4"/>
      <c r="AF654" s="4"/>
      <c r="AG654" s="4"/>
      <c r="AH654" s="4"/>
      <c r="AI654" s="4"/>
      <c r="AJ654" s="4"/>
      <c r="AK654" s="4"/>
      <c r="AL654" s="4"/>
    </row>
    <row r="655">
      <c r="A655" s="4"/>
      <c r="B655" s="4"/>
      <c r="C655" s="4"/>
      <c r="D655" s="4"/>
      <c r="E655" s="4"/>
      <c r="F655" s="118"/>
      <c r="G655" s="118"/>
      <c r="H655" s="118"/>
      <c r="I655" s="325"/>
      <c r="J655" s="119"/>
      <c r="K655" s="119"/>
      <c r="L655" s="119"/>
      <c r="M655" s="326"/>
      <c r="N655" s="352"/>
      <c r="O655" s="352"/>
      <c r="P655" s="352"/>
      <c r="Q655" s="328"/>
      <c r="R655" s="4"/>
      <c r="S655" s="4"/>
      <c r="T655" s="4"/>
      <c r="U655" s="4"/>
      <c r="V655" s="4"/>
      <c r="W655" s="4"/>
      <c r="X655" s="4"/>
      <c r="Y655" s="4"/>
      <c r="Z655" s="4"/>
      <c r="AA655" s="4"/>
      <c r="AB655" s="4"/>
      <c r="AC655" s="4"/>
      <c r="AD655" s="4"/>
      <c r="AE655" s="4"/>
      <c r="AF655" s="4"/>
      <c r="AG655" s="4"/>
      <c r="AH655" s="4"/>
      <c r="AI655" s="4"/>
      <c r="AJ655" s="4"/>
      <c r="AK655" s="4"/>
      <c r="AL655" s="4"/>
    </row>
    <row r="656">
      <c r="A656" s="4"/>
      <c r="B656" s="4"/>
      <c r="C656" s="4"/>
      <c r="D656" s="4"/>
      <c r="E656" s="4"/>
      <c r="F656" s="118"/>
      <c r="G656" s="118"/>
      <c r="H656" s="118"/>
      <c r="I656" s="325"/>
      <c r="J656" s="119"/>
      <c r="K656" s="119"/>
      <c r="L656" s="119"/>
      <c r="M656" s="326"/>
      <c r="N656" s="352"/>
      <c r="O656" s="352"/>
      <c r="P656" s="352"/>
      <c r="Q656" s="328"/>
      <c r="R656" s="4"/>
      <c r="S656" s="4"/>
      <c r="T656" s="4"/>
      <c r="U656" s="4"/>
      <c r="V656" s="4"/>
      <c r="W656" s="4"/>
      <c r="X656" s="4"/>
      <c r="Y656" s="4"/>
      <c r="Z656" s="4"/>
      <c r="AA656" s="4"/>
      <c r="AB656" s="4"/>
      <c r="AC656" s="4"/>
      <c r="AD656" s="4"/>
      <c r="AE656" s="4"/>
      <c r="AF656" s="4"/>
      <c r="AG656" s="4"/>
      <c r="AH656" s="4"/>
      <c r="AI656" s="4"/>
      <c r="AJ656" s="4"/>
      <c r="AK656" s="4"/>
      <c r="AL656" s="4"/>
    </row>
    <row r="657">
      <c r="A657" s="4"/>
      <c r="B657" s="4"/>
      <c r="C657" s="4"/>
      <c r="D657" s="4"/>
      <c r="E657" s="4"/>
      <c r="F657" s="118"/>
      <c r="G657" s="118"/>
      <c r="H657" s="118"/>
      <c r="I657" s="325"/>
      <c r="J657" s="119"/>
      <c r="K657" s="119"/>
      <c r="L657" s="119"/>
      <c r="M657" s="326"/>
      <c r="N657" s="352"/>
      <c r="O657" s="352"/>
      <c r="P657" s="352"/>
      <c r="Q657" s="328"/>
      <c r="R657" s="4"/>
      <c r="S657" s="4"/>
      <c r="T657" s="4"/>
      <c r="U657" s="4"/>
      <c r="V657" s="4"/>
      <c r="W657" s="4"/>
      <c r="X657" s="4"/>
      <c r="Y657" s="4"/>
      <c r="Z657" s="4"/>
      <c r="AA657" s="4"/>
      <c r="AB657" s="4"/>
      <c r="AC657" s="4"/>
      <c r="AD657" s="4"/>
      <c r="AE657" s="4"/>
      <c r="AF657" s="4"/>
      <c r="AG657" s="4"/>
      <c r="AH657" s="4"/>
      <c r="AI657" s="4"/>
      <c r="AJ657" s="4"/>
      <c r="AK657" s="4"/>
      <c r="AL657" s="4"/>
    </row>
    <row r="658">
      <c r="A658" s="4"/>
      <c r="B658" s="4"/>
      <c r="C658" s="4"/>
      <c r="D658" s="4"/>
      <c r="E658" s="4"/>
      <c r="F658" s="118"/>
      <c r="G658" s="118"/>
      <c r="H658" s="118"/>
      <c r="I658" s="325"/>
      <c r="J658" s="119"/>
      <c r="K658" s="119"/>
      <c r="L658" s="119"/>
      <c r="M658" s="326"/>
      <c r="N658" s="352"/>
      <c r="O658" s="352"/>
      <c r="P658" s="352"/>
      <c r="Q658" s="328"/>
      <c r="R658" s="4"/>
      <c r="S658" s="4"/>
      <c r="T658" s="4"/>
      <c r="U658" s="4"/>
      <c r="V658" s="4"/>
      <c r="W658" s="4"/>
      <c r="X658" s="4"/>
      <c r="Y658" s="4"/>
      <c r="Z658" s="4"/>
      <c r="AA658" s="4"/>
      <c r="AB658" s="4"/>
      <c r="AC658" s="4"/>
      <c r="AD658" s="4"/>
      <c r="AE658" s="4"/>
      <c r="AF658" s="4"/>
      <c r="AG658" s="4"/>
      <c r="AH658" s="4"/>
      <c r="AI658" s="4"/>
      <c r="AJ658" s="4"/>
      <c r="AK658" s="4"/>
      <c r="AL658" s="4"/>
    </row>
    <row r="659">
      <c r="A659" s="4"/>
      <c r="B659" s="4"/>
      <c r="C659" s="4"/>
      <c r="D659" s="4"/>
      <c r="E659" s="4"/>
      <c r="F659" s="118"/>
      <c r="G659" s="118"/>
      <c r="H659" s="118"/>
      <c r="I659" s="325"/>
      <c r="J659" s="119"/>
      <c r="K659" s="119"/>
      <c r="L659" s="119"/>
      <c r="M659" s="326"/>
      <c r="N659" s="352"/>
      <c r="O659" s="352"/>
      <c r="P659" s="352"/>
      <c r="Q659" s="328"/>
      <c r="R659" s="4"/>
      <c r="S659" s="4"/>
      <c r="T659" s="4"/>
      <c r="U659" s="4"/>
      <c r="V659" s="4"/>
      <c r="W659" s="4"/>
      <c r="X659" s="4"/>
      <c r="Y659" s="4"/>
      <c r="Z659" s="4"/>
      <c r="AA659" s="4"/>
      <c r="AB659" s="4"/>
      <c r="AC659" s="4"/>
      <c r="AD659" s="4"/>
      <c r="AE659" s="4"/>
      <c r="AF659" s="4"/>
      <c r="AG659" s="4"/>
      <c r="AH659" s="4"/>
      <c r="AI659" s="4"/>
      <c r="AJ659" s="4"/>
      <c r="AK659" s="4"/>
      <c r="AL659" s="4"/>
    </row>
    <row r="660">
      <c r="A660" s="4"/>
      <c r="B660" s="4"/>
      <c r="C660" s="4"/>
      <c r="D660" s="4"/>
      <c r="E660" s="4"/>
      <c r="F660" s="118"/>
      <c r="G660" s="118"/>
      <c r="H660" s="118"/>
      <c r="I660" s="325"/>
      <c r="J660" s="119"/>
      <c r="K660" s="119"/>
      <c r="L660" s="119"/>
      <c r="M660" s="326"/>
      <c r="N660" s="352"/>
      <c r="O660" s="352"/>
      <c r="P660" s="352"/>
      <c r="Q660" s="328"/>
      <c r="R660" s="4"/>
      <c r="S660" s="4"/>
      <c r="T660" s="4"/>
      <c r="U660" s="4"/>
      <c r="V660" s="4"/>
      <c r="W660" s="4"/>
      <c r="X660" s="4"/>
      <c r="Y660" s="4"/>
      <c r="Z660" s="4"/>
      <c r="AA660" s="4"/>
      <c r="AB660" s="4"/>
      <c r="AC660" s="4"/>
      <c r="AD660" s="4"/>
      <c r="AE660" s="4"/>
      <c r="AF660" s="4"/>
      <c r="AG660" s="4"/>
      <c r="AH660" s="4"/>
      <c r="AI660" s="4"/>
      <c r="AJ660" s="4"/>
      <c r="AK660" s="4"/>
      <c r="AL660" s="4"/>
    </row>
    <row r="661">
      <c r="A661" s="4"/>
      <c r="B661" s="4"/>
      <c r="C661" s="4"/>
      <c r="D661" s="4"/>
      <c r="E661" s="4"/>
      <c r="F661" s="118"/>
      <c r="G661" s="118"/>
      <c r="H661" s="118"/>
      <c r="I661" s="325"/>
      <c r="J661" s="119"/>
      <c r="K661" s="119"/>
      <c r="L661" s="119"/>
      <c r="M661" s="326"/>
      <c r="N661" s="352"/>
      <c r="O661" s="352"/>
      <c r="P661" s="352"/>
      <c r="Q661" s="328"/>
      <c r="R661" s="4"/>
      <c r="S661" s="4"/>
      <c r="T661" s="4"/>
      <c r="U661" s="4"/>
      <c r="V661" s="4"/>
      <c r="W661" s="4"/>
      <c r="X661" s="4"/>
      <c r="Y661" s="4"/>
      <c r="Z661" s="4"/>
      <c r="AA661" s="4"/>
      <c r="AB661" s="4"/>
      <c r="AC661" s="4"/>
      <c r="AD661" s="4"/>
      <c r="AE661" s="4"/>
      <c r="AF661" s="4"/>
      <c r="AG661" s="4"/>
      <c r="AH661" s="4"/>
      <c r="AI661" s="4"/>
      <c r="AJ661" s="4"/>
      <c r="AK661" s="4"/>
      <c r="AL661" s="4"/>
    </row>
    <row r="662">
      <c r="A662" s="4"/>
      <c r="B662" s="4"/>
      <c r="C662" s="4"/>
      <c r="D662" s="4"/>
      <c r="E662" s="4"/>
      <c r="F662" s="118"/>
      <c r="G662" s="118"/>
      <c r="H662" s="118"/>
      <c r="I662" s="325"/>
      <c r="J662" s="119"/>
      <c r="K662" s="119"/>
      <c r="L662" s="119"/>
      <c r="M662" s="326"/>
      <c r="N662" s="352"/>
      <c r="O662" s="352"/>
      <c r="P662" s="352"/>
      <c r="Q662" s="328"/>
      <c r="R662" s="4"/>
      <c r="S662" s="4"/>
      <c r="T662" s="4"/>
      <c r="U662" s="4"/>
      <c r="V662" s="4"/>
      <c r="W662" s="4"/>
      <c r="X662" s="4"/>
      <c r="Y662" s="4"/>
      <c r="Z662" s="4"/>
      <c r="AA662" s="4"/>
      <c r="AB662" s="4"/>
      <c r="AC662" s="4"/>
      <c r="AD662" s="4"/>
      <c r="AE662" s="4"/>
      <c r="AF662" s="4"/>
      <c r="AG662" s="4"/>
      <c r="AH662" s="4"/>
      <c r="AI662" s="4"/>
      <c r="AJ662" s="4"/>
      <c r="AK662" s="4"/>
      <c r="AL662" s="4"/>
    </row>
    <row r="663">
      <c r="A663" s="4"/>
      <c r="B663" s="4"/>
      <c r="C663" s="4"/>
      <c r="D663" s="4"/>
      <c r="E663" s="4"/>
      <c r="F663" s="118"/>
      <c r="G663" s="118"/>
      <c r="H663" s="118"/>
      <c r="I663" s="325"/>
      <c r="J663" s="119"/>
      <c r="K663" s="119"/>
      <c r="L663" s="119"/>
      <c r="M663" s="326"/>
      <c r="N663" s="352"/>
      <c r="O663" s="352"/>
      <c r="P663" s="352"/>
      <c r="Q663" s="328"/>
      <c r="R663" s="4"/>
      <c r="S663" s="4"/>
      <c r="T663" s="4"/>
      <c r="U663" s="4"/>
      <c r="V663" s="4"/>
      <c r="W663" s="4"/>
      <c r="X663" s="4"/>
      <c r="Y663" s="4"/>
      <c r="Z663" s="4"/>
      <c r="AA663" s="4"/>
      <c r="AB663" s="4"/>
      <c r="AC663" s="4"/>
      <c r="AD663" s="4"/>
      <c r="AE663" s="4"/>
      <c r="AF663" s="4"/>
      <c r="AG663" s="4"/>
      <c r="AH663" s="4"/>
      <c r="AI663" s="4"/>
      <c r="AJ663" s="4"/>
      <c r="AK663" s="4"/>
      <c r="AL663" s="4"/>
    </row>
    <row r="664">
      <c r="A664" s="4"/>
      <c r="B664" s="4"/>
      <c r="C664" s="4"/>
      <c r="D664" s="4"/>
      <c r="E664" s="4"/>
      <c r="F664" s="118"/>
      <c r="G664" s="118"/>
      <c r="H664" s="118"/>
      <c r="I664" s="325"/>
      <c r="J664" s="119"/>
      <c r="K664" s="119"/>
      <c r="L664" s="119"/>
      <c r="M664" s="326"/>
      <c r="N664" s="352"/>
      <c r="O664" s="352"/>
      <c r="P664" s="352"/>
      <c r="Q664" s="328"/>
      <c r="R664" s="4"/>
      <c r="S664" s="4"/>
      <c r="T664" s="4"/>
      <c r="U664" s="4"/>
      <c r="V664" s="4"/>
      <c r="W664" s="4"/>
      <c r="X664" s="4"/>
      <c r="Y664" s="4"/>
      <c r="Z664" s="4"/>
      <c r="AA664" s="4"/>
      <c r="AB664" s="4"/>
      <c r="AC664" s="4"/>
      <c r="AD664" s="4"/>
      <c r="AE664" s="4"/>
      <c r="AF664" s="4"/>
      <c r="AG664" s="4"/>
      <c r="AH664" s="4"/>
      <c r="AI664" s="4"/>
      <c r="AJ664" s="4"/>
      <c r="AK664" s="4"/>
      <c r="AL664" s="4"/>
    </row>
    <row r="665">
      <c r="A665" s="4"/>
      <c r="B665" s="4"/>
      <c r="C665" s="4"/>
      <c r="D665" s="4"/>
      <c r="E665" s="4"/>
      <c r="F665" s="118"/>
      <c r="G665" s="118"/>
      <c r="H665" s="118"/>
      <c r="I665" s="325"/>
      <c r="J665" s="119"/>
      <c r="K665" s="119"/>
      <c r="L665" s="119"/>
      <c r="M665" s="326"/>
      <c r="N665" s="352"/>
      <c r="O665" s="352"/>
      <c r="P665" s="352"/>
      <c r="Q665" s="328"/>
      <c r="R665" s="4"/>
      <c r="S665" s="4"/>
      <c r="T665" s="4"/>
      <c r="U665" s="4"/>
      <c r="V665" s="4"/>
      <c r="W665" s="4"/>
      <c r="X665" s="4"/>
      <c r="Y665" s="4"/>
      <c r="Z665" s="4"/>
      <c r="AA665" s="4"/>
      <c r="AB665" s="4"/>
      <c r="AC665" s="4"/>
      <c r="AD665" s="4"/>
      <c r="AE665" s="4"/>
      <c r="AF665" s="4"/>
      <c r="AG665" s="4"/>
      <c r="AH665" s="4"/>
      <c r="AI665" s="4"/>
      <c r="AJ665" s="4"/>
      <c r="AK665" s="4"/>
      <c r="AL665" s="4"/>
    </row>
    <row r="666">
      <c r="A666" s="4"/>
      <c r="B666" s="4"/>
      <c r="C666" s="4"/>
      <c r="D666" s="4"/>
      <c r="E666" s="4"/>
      <c r="F666" s="118"/>
      <c r="G666" s="118"/>
      <c r="H666" s="118"/>
      <c r="I666" s="325"/>
      <c r="J666" s="119"/>
      <c r="K666" s="119"/>
      <c r="L666" s="119"/>
      <c r="M666" s="326"/>
      <c r="N666" s="352"/>
      <c r="O666" s="352"/>
      <c r="P666" s="352"/>
      <c r="Q666" s="328"/>
      <c r="R666" s="4"/>
      <c r="S666" s="4"/>
      <c r="T666" s="4"/>
      <c r="U666" s="4"/>
      <c r="V666" s="4"/>
      <c r="W666" s="4"/>
      <c r="X666" s="4"/>
      <c r="Y666" s="4"/>
      <c r="Z666" s="4"/>
      <c r="AA666" s="4"/>
      <c r="AB666" s="4"/>
      <c r="AC666" s="4"/>
      <c r="AD666" s="4"/>
      <c r="AE666" s="4"/>
      <c r="AF666" s="4"/>
      <c r="AG666" s="4"/>
      <c r="AH666" s="4"/>
      <c r="AI666" s="4"/>
      <c r="AJ666" s="4"/>
      <c r="AK666" s="4"/>
      <c r="AL666" s="4"/>
    </row>
    <row r="667">
      <c r="A667" s="4"/>
      <c r="B667" s="4"/>
      <c r="C667" s="4"/>
      <c r="D667" s="4"/>
      <c r="E667" s="4"/>
      <c r="F667" s="118"/>
      <c r="G667" s="118"/>
      <c r="H667" s="118"/>
      <c r="I667" s="325"/>
      <c r="J667" s="119"/>
      <c r="K667" s="119"/>
      <c r="L667" s="119"/>
      <c r="M667" s="326"/>
      <c r="N667" s="352"/>
      <c r="O667" s="352"/>
      <c r="P667" s="352"/>
      <c r="Q667" s="328"/>
      <c r="R667" s="4"/>
      <c r="S667" s="4"/>
      <c r="T667" s="4"/>
      <c r="U667" s="4"/>
      <c r="V667" s="4"/>
      <c r="W667" s="4"/>
      <c r="X667" s="4"/>
      <c r="Y667" s="4"/>
      <c r="Z667" s="4"/>
      <c r="AA667" s="4"/>
      <c r="AB667" s="4"/>
      <c r="AC667" s="4"/>
      <c r="AD667" s="4"/>
      <c r="AE667" s="4"/>
      <c r="AF667" s="4"/>
      <c r="AG667" s="4"/>
      <c r="AH667" s="4"/>
      <c r="AI667" s="4"/>
      <c r="AJ667" s="4"/>
      <c r="AK667" s="4"/>
      <c r="AL667" s="4"/>
    </row>
    <row r="668">
      <c r="A668" s="4"/>
      <c r="B668" s="4"/>
      <c r="C668" s="4"/>
      <c r="D668" s="4"/>
      <c r="E668" s="4"/>
      <c r="F668" s="118"/>
      <c r="G668" s="118"/>
      <c r="H668" s="118"/>
      <c r="I668" s="325"/>
      <c r="J668" s="119"/>
      <c r="K668" s="119"/>
      <c r="L668" s="119"/>
      <c r="M668" s="326"/>
      <c r="N668" s="352"/>
      <c r="O668" s="352"/>
      <c r="P668" s="352"/>
      <c r="Q668" s="328"/>
      <c r="R668" s="4"/>
      <c r="S668" s="4"/>
      <c r="T668" s="4"/>
      <c r="U668" s="4"/>
      <c r="V668" s="4"/>
      <c r="W668" s="4"/>
      <c r="X668" s="4"/>
      <c r="Y668" s="4"/>
      <c r="Z668" s="4"/>
      <c r="AA668" s="4"/>
      <c r="AB668" s="4"/>
      <c r="AC668" s="4"/>
      <c r="AD668" s="4"/>
      <c r="AE668" s="4"/>
      <c r="AF668" s="4"/>
      <c r="AG668" s="4"/>
      <c r="AH668" s="4"/>
      <c r="AI668" s="4"/>
      <c r="AJ668" s="4"/>
      <c r="AK668" s="4"/>
      <c r="AL668" s="4"/>
    </row>
    <row r="669">
      <c r="A669" s="4"/>
      <c r="B669" s="4"/>
      <c r="C669" s="4"/>
      <c r="D669" s="4"/>
      <c r="E669" s="4"/>
      <c r="F669" s="118"/>
      <c r="G669" s="118"/>
      <c r="H669" s="118"/>
      <c r="I669" s="325"/>
      <c r="J669" s="119"/>
      <c r="K669" s="119"/>
      <c r="L669" s="119"/>
      <c r="M669" s="326"/>
      <c r="N669" s="352"/>
      <c r="O669" s="352"/>
      <c r="P669" s="352"/>
      <c r="Q669" s="328"/>
      <c r="R669" s="4"/>
      <c r="S669" s="4"/>
      <c r="T669" s="4"/>
      <c r="U669" s="4"/>
      <c r="V669" s="4"/>
      <c r="W669" s="4"/>
      <c r="X669" s="4"/>
      <c r="Y669" s="4"/>
      <c r="Z669" s="4"/>
      <c r="AA669" s="4"/>
      <c r="AB669" s="4"/>
      <c r="AC669" s="4"/>
      <c r="AD669" s="4"/>
      <c r="AE669" s="4"/>
      <c r="AF669" s="4"/>
      <c r="AG669" s="4"/>
      <c r="AH669" s="4"/>
      <c r="AI669" s="4"/>
      <c r="AJ669" s="4"/>
      <c r="AK669" s="4"/>
      <c r="AL669" s="4"/>
    </row>
    <row r="670">
      <c r="A670" s="4"/>
      <c r="B670" s="4"/>
      <c r="C670" s="4"/>
      <c r="D670" s="4"/>
      <c r="E670" s="4"/>
      <c r="F670" s="118"/>
      <c r="G670" s="118"/>
      <c r="H670" s="118"/>
      <c r="I670" s="325"/>
      <c r="J670" s="119"/>
      <c r="K670" s="119"/>
      <c r="L670" s="119"/>
      <c r="M670" s="326"/>
      <c r="N670" s="352"/>
      <c r="O670" s="352"/>
      <c r="P670" s="352"/>
      <c r="Q670" s="328"/>
      <c r="R670" s="4"/>
      <c r="S670" s="4"/>
      <c r="T670" s="4"/>
      <c r="U670" s="4"/>
      <c r="V670" s="4"/>
      <c r="W670" s="4"/>
      <c r="X670" s="4"/>
      <c r="Y670" s="4"/>
      <c r="Z670" s="4"/>
      <c r="AA670" s="4"/>
      <c r="AB670" s="4"/>
      <c r="AC670" s="4"/>
      <c r="AD670" s="4"/>
      <c r="AE670" s="4"/>
      <c r="AF670" s="4"/>
      <c r="AG670" s="4"/>
      <c r="AH670" s="4"/>
      <c r="AI670" s="4"/>
      <c r="AJ670" s="4"/>
      <c r="AK670" s="4"/>
      <c r="AL670" s="4"/>
    </row>
    <row r="671">
      <c r="A671" s="4"/>
      <c r="B671" s="4"/>
      <c r="C671" s="4"/>
      <c r="D671" s="4"/>
      <c r="E671" s="4"/>
      <c r="F671" s="118"/>
      <c r="G671" s="118"/>
      <c r="H671" s="118"/>
      <c r="I671" s="325"/>
      <c r="J671" s="119"/>
      <c r="K671" s="119"/>
      <c r="L671" s="119"/>
      <c r="M671" s="326"/>
      <c r="N671" s="352"/>
      <c r="O671" s="352"/>
      <c r="P671" s="352"/>
      <c r="Q671" s="328"/>
      <c r="R671" s="4"/>
      <c r="S671" s="4"/>
      <c r="T671" s="4"/>
      <c r="U671" s="4"/>
      <c r="V671" s="4"/>
      <c r="W671" s="4"/>
      <c r="X671" s="4"/>
      <c r="Y671" s="4"/>
      <c r="Z671" s="4"/>
      <c r="AA671" s="4"/>
      <c r="AB671" s="4"/>
      <c r="AC671" s="4"/>
      <c r="AD671" s="4"/>
      <c r="AE671" s="4"/>
      <c r="AF671" s="4"/>
      <c r="AG671" s="4"/>
      <c r="AH671" s="4"/>
      <c r="AI671" s="4"/>
      <c r="AJ671" s="4"/>
      <c r="AK671" s="4"/>
      <c r="AL671" s="4"/>
    </row>
    <row r="672">
      <c r="A672" s="4"/>
      <c r="B672" s="4"/>
      <c r="C672" s="4"/>
      <c r="D672" s="4"/>
      <c r="E672" s="4"/>
      <c r="F672" s="118"/>
      <c r="G672" s="118"/>
      <c r="H672" s="118"/>
      <c r="I672" s="325"/>
      <c r="J672" s="119"/>
      <c r="K672" s="119"/>
      <c r="L672" s="119"/>
      <c r="M672" s="326"/>
      <c r="N672" s="352"/>
      <c r="O672" s="352"/>
      <c r="P672" s="352"/>
      <c r="Q672" s="328"/>
      <c r="R672" s="4"/>
      <c r="S672" s="4"/>
      <c r="T672" s="4"/>
      <c r="U672" s="4"/>
      <c r="V672" s="4"/>
      <c r="W672" s="4"/>
      <c r="X672" s="4"/>
      <c r="Y672" s="4"/>
      <c r="Z672" s="4"/>
      <c r="AA672" s="4"/>
      <c r="AB672" s="4"/>
      <c r="AC672" s="4"/>
      <c r="AD672" s="4"/>
      <c r="AE672" s="4"/>
      <c r="AF672" s="4"/>
      <c r="AG672" s="4"/>
      <c r="AH672" s="4"/>
      <c r="AI672" s="4"/>
      <c r="AJ672" s="4"/>
      <c r="AK672" s="4"/>
      <c r="AL672" s="4"/>
    </row>
    <row r="673">
      <c r="A673" s="4"/>
      <c r="B673" s="4"/>
      <c r="C673" s="4"/>
      <c r="D673" s="4"/>
      <c r="E673" s="4"/>
      <c r="F673" s="118"/>
      <c r="G673" s="118"/>
      <c r="H673" s="118"/>
      <c r="I673" s="325"/>
      <c r="J673" s="119"/>
      <c r="K673" s="119"/>
      <c r="L673" s="119"/>
      <c r="M673" s="326"/>
      <c r="N673" s="352"/>
      <c r="O673" s="352"/>
      <c r="P673" s="352"/>
      <c r="Q673" s="328"/>
      <c r="R673" s="4"/>
      <c r="S673" s="4"/>
      <c r="T673" s="4"/>
      <c r="U673" s="4"/>
      <c r="V673" s="4"/>
      <c r="W673" s="4"/>
      <c r="X673" s="4"/>
      <c r="Y673" s="4"/>
      <c r="Z673" s="4"/>
      <c r="AA673" s="4"/>
      <c r="AB673" s="4"/>
      <c r="AC673" s="4"/>
      <c r="AD673" s="4"/>
      <c r="AE673" s="4"/>
      <c r="AF673" s="4"/>
      <c r="AG673" s="4"/>
      <c r="AH673" s="4"/>
      <c r="AI673" s="4"/>
      <c r="AJ673" s="4"/>
      <c r="AK673" s="4"/>
      <c r="AL673" s="4"/>
    </row>
    <row r="674">
      <c r="A674" s="4"/>
      <c r="B674" s="4"/>
      <c r="C674" s="4"/>
      <c r="D674" s="4"/>
      <c r="E674" s="4"/>
      <c r="F674" s="118"/>
      <c r="G674" s="118"/>
      <c r="H674" s="118"/>
      <c r="I674" s="325"/>
      <c r="J674" s="119"/>
      <c r="K674" s="119"/>
      <c r="L674" s="119"/>
      <c r="M674" s="326"/>
      <c r="N674" s="352"/>
      <c r="O674" s="352"/>
      <c r="P674" s="352"/>
      <c r="Q674" s="328"/>
      <c r="R674" s="4"/>
      <c r="S674" s="4"/>
      <c r="T674" s="4"/>
      <c r="U674" s="4"/>
      <c r="V674" s="4"/>
      <c r="W674" s="4"/>
      <c r="X674" s="4"/>
      <c r="Y674" s="4"/>
      <c r="Z674" s="4"/>
      <c r="AA674" s="4"/>
      <c r="AB674" s="4"/>
      <c r="AC674" s="4"/>
      <c r="AD674" s="4"/>
      <c r="AE674" s="4"/>
      <c r="AF674" s="4"/>
      <c r="AG674" s="4"/>
      <c r="AH674" s="4"/>
      <c r="AI674" s="4"/>
      <c r="AJ674" s="4"/>
      <c r="AK674" s="4"/>
      <c r="AL674" s="4"/>
    </row>
    <row r="675">
      <c r="A675" s="4"/>
      <c r="B675" s="4"/>
      <c r="C675" s="4"/>
      <c r="D675" s="4"/>
      <c r="E675" s="4"/>
      <c r="F675" s="118"/>
      <c r="G675" s="118"/>
      <c r="H675" s="118"/>
      <c r="I675" s="325"/>
      <c r="J675" s="119"/>
      <c r="K675" s="119"/>
      <c r="L675" s="119"/>
      <c r="M675" s="326"/>
      <c r="N675" s="352"/>
      <c r="O675" s="352"/>
      <c r="P675" s="352"/>
      <c r="Q675" s="328"/>
      <c r="R675" s="4"/>
      <c r="S675" s="4"/>
      <c r="T675" s="4"/>
      <c r="U675" s="4"/>
      <c r="V675" s="4"/>
      <c r="W675" s="4"/>
      <c r="X675" s="4"/>
      <c r="Y675" s="4"/>
      <c r="Z675" s="4"/>
      <c r="AA675" s="4"/>
      <c r="AB675" s="4"/>
      <c r="AC675" s="4"/>
      <c r="AD675" s="4"/>
      <c r="AE675" s="4"/>
      <c r="AF675" s="4"/>
      <c r="AG675" s="4"/>
      <c r="AH675" s="4"/>
      <c r="AI675" s="4"/>
      <c r="AJ675" s="4"/>
      <c r="AK675" s="4"/>
      <c r="AL675" s="4"/>
    </row>
    <row r="676">
      <c r="A676" s="4"/>
      <c r="B676" s="4"/>
      <c r="C676" s="4"/>
      <c r="D676" s="4"/>
      <c r="E676" s="4"/>
      <c r="F676" s="118"/>
      <c r="G676" s="118"/>
      <c r="H676" s="118"/>
      <c r="I676" s="325"/>
      <c r="J676" s="119"/>
      <c r="K676" s="119"/>
      <c r="L676" s="119"/>
      <c r="M676" s="326"/>
      <c r="N676" s="352"/>
      <c r="O676" s="352"/>
      <c r="P676" s="352"/>
      <c r="Q676" s="328"/>
      <c r="R676" s="4"/>
      <c r="S676" s="4"/>
      <c r="T676" s="4"/>
      <c r="U676" s="4"/>
      <c r="V676" s="4"/>
      <c r="W676" s="4"/>
      <c r="X676" s="4"/>
      <c r="Y676" s="4"/>
      <c r="Z676" s="4"/>
      <c r="AA676" s="4"/>
      <c r="AB676" s="4"/>
      <c r="AC676" s="4"/>
      <c r="AD676" s="4"/>
      <c r="AE676" s="4"/>
      <c r="AF676" s="4"/>
      <c r="AG676" s="4"/>
      <c r="AH676" s="4"/>
      <c r="AI676" s="4"/>
      <c r="AJ676" s="4"/>
      <c r="AK676" s="4"/>
      <c r="AL676" s="4"/>
    </row>
    <row r="677">
      <c r="A677" s="4"/>
      <c r="B677" s="4"/>
      <c r="C677" s="4"/>
      <c r="D677" s="4"/>
      <c r="E677" s="4"/>
      <c r="F677" s="118"/>
      <c r="G677" s="118"/>
      <c r="H677" s="118"/>
      <c r="I677" s="325"/>
      <c r="J677" s="119"/>
      <c r="K677" s="119"/>
      <c r="L677" s="119"/>
      <c r="M677" s="326"/>
      <c r="N677" s="352"/>
      <c r="O677" s="352"/>
      <c r="P677" s="352"/>
      <c r="Q677" s="328"/>
      <c r="R677" s="4"/>
      <c r="S677" s="4"/>
      <c r="T677" s="4"/>
      <c r="U677" s="4"/>
      <c r="V677" s="4"/>
      <c r="W677" s="4"/>
      <c r="X677" s="4"/>
      <c r="Y677" s="4"/>
      <c r="Z677" s="4"/>
      <c r="AA677" s="4"/>
      <c r="AB677" s="4"/>
      <c r="AC677" s="4"/>
      <c r="AD677" s="4"/>
      <c r="AE677" s="4"/>
      <c r="AF677" s="4"/>
      <c r="AG677" s="4"/>
      <c r="AH677" s="4"/>
      <c r="AI677" s="4"/>
      <c r="AJ677" s="4"/>
      <c r="AK677" s="4"/>
      <c r="AL677" s="4"/>
    </row>
    <row r="678">
      <c r="A678" s="4"/>
      <c r="B678" s="4"/>
      <c r="C678" s="4"/>
      <c r="D678" s="4"/>
      <c r="E678" s="4"/>
      <c r="F678" s="118"/>
      <c r="G678" s="118"/>
      <c r="H678" s="118"/>
      <c r="I678" s="325"/>
      <c r="J678" s="119"/>
      <c r="K678" s="119"/>
      <c r="L678" s="119"/>
      <c r="M678" s="326"/>
      <c r="N678" s="352"/>
      <c r="O678" s="352"/>
      <c r="P678" s="352"/>
      <c r="Q678" s="328"/>
      <c r="R678" s="4"/>
      <c r="S678" s="4"/>
      <c r="T678" s="4"/>
      <c r="U678" s="4"/>
      <c r="V678" s="4"/>
      <c r="W678" s="4"/>
      <c r="X678" s="4"/>
      <c r="Y678" s="4"/>
      <c r="Z678" s="4"/>
      <c r="AA678" s="4"/>
      <c r="AB678" s="4"/>
      <c r="AC678" s="4"/>
      <c r="AD678" s="4"/>
      <c r="AE678" s="4"/>
      <c r="AF678" s="4"/>
      <c r="AG678" s="4"/>
      <c r="AH678" s="4"/>
      <c r="AI678" s="4"/>
      <c r="AJ678" s="4"/>
      <c r="AK678" s="4"/>
      <c r="AL678" s="4"/>
    </row>
    <row r="679">
      <c r="A679" s="4"/>
      <c r="B679" s="4"/>
      <c r="C679" s="4"/>
      <c r="D679" s="4"/>
      <c r="E679" s="4"/>
      <c r="F679" s="118"/>
      <c r="G679" s="118"/>
      <c r="H679" s="118"/>
      <c r="I679" s="325"/>
      <c r="J679" s="119"/>
      <c r="K679" s="119"/>
      <c r="L679" s="119"/>
      <c r="M679" s="326"/>
      <c r="N679" s="352"/>
      <c r="O679" s="352"/>
      <c r="P679" s="352"/>
      <c r="Q679" s="328"/>
      <c r="R679" s="4"/>
      <c r="S679" s="4"/>
      <c r="T679" s="4"/>
      <c r="U679" s="4"/>
      <c r="V679" s="4"/>
      <c r="W679" s="4"/>
      <c r="X679" s="4"/>
      <c r="Y679" s="4"/>
      <c r="Z679" s="4"/>
      <c r="AA679" s="4"/>
      <c r="AB679" s="4"/>
      <c r="AC679" s="4"/>
      <c r="AD679" s="4"/>
      <c r="AE679" s="4"/>
      <c r="AF679" s="4"/>
      <c r="AG679" s="4"/>
      <c r="AH679" s="4"/>
      <c r="AI679" s="4"/>
      <c r="AJ679" s="4"/>
      <c r="AK679" s="4"/>
      <c r="AL679" s="4"/>
    </row>
    <row r="680">
      <c r="A680" s="4"/>
      <c r="B680" s="4"/>
      <c r="C680" s="4"/>
      <c r="D680" s="4"/>
      <c r="E680" s="4"/>
      <c r="F680" s="118"/>
      <c r="G680" s="118"/>
      <c r="H680" s="118"/>
      <c r="I680" s="325"/>
      <c r="J680" s="119"/>
      <c r="K680" s="119"/>
      <c r="L680" s="119"/>
      <c r="M680" s="326"/>
      <c r="N680" s="352"/>
      <c r="O680" s="352"/>
      <c r="P680" s="352"/>
      <c r="Q680" s="328"/>
      <c r="R680" s="4"/>
      <c r="S680" s="4"/>
      <c r="T680" s="4"/>
      <c r="U680" s="4"/>
      <c r="V680" s="4"/>
      <c r="W680" s="4"/>
      <c r="X680" s="4"/>
      <c r="Y680" s="4"/>
      <c r="Z680" s="4"/>
      <c r="AA680" s="4"/>
      <c r="AB680" s="4"/>
      <c r="AC680" s="4"/>
      <c r="AD680" s="4"/>
      <c r="AE680" s="4"/>
      <c r="AF680" s="4"/>
      <c r="AG680" s="4"/>
      <c r="AH680" s="4"/>
      <c r="AI680" s="4"/>
      <c r="AJ680" s="4"/>
      <c r="AK680" s="4"/>
      <c r="AL680" s="4"/>
    </row>
    <row r="681">
      <c r="A681" s="4"/>
      <c r="B681" s="4"/>
      <c r="C681" s="4"/>
      <c r="D681" s="4"/>
      <c r="E681" s="4"/>
      <c r="F681" s="118"/>
      <c r="G681" s="118"/>
      <c r="H681" s="118"/>
      <c r="I681" s="325"/>
      <c r="J681" s="119"/>
      <c r="K681" s="119"/>
      <c r="L681" s="119"/>
      <c r="M681" s="326"/>
      <c r="N681" s="352"/>
      <c r="O681" s="352"/>
      <c r="P681" s="352"/>
      <c r="Q681" s="328"/>
      <c r="R681" s="4"/>
      <c r="S681" s="4"/>
      <c r="T681" s="4"/>
      <c r="U681" s="4"/>
      <c r="V681" s="4"/>
      <c r="W681" s="4"/>
      <c r="X681" s="4"/>
      <c r="Y681" s="4"/>
      <c r="Z681" s="4"/>
      <c r="AA681" s="4"/>
      <c r="AB681" s="4"/>
      <c r="AC681" s="4"/>
      <c r="AD681" s="4"/>
      <c r="AE681" s="4"/>
      <c r="AF681" s="4"/>
      <c r="AG681" s="4"/>
      <c r="AH681" s="4"/>
      <c r="AI681" s="4"/>
      <c r="AJ681" s="4"/>
      <c r="AK681" s="4"/>
      <c r="AL681" s="4"/>
    </row>
    <row r="682">
      <c r="A682" s="4"/>
      <c r="B682" s="4"/>
      <c r="C682" s="4"/>
      <c r="D682" s="4"/>
      <c r="E682" s="4"/>
      <c r="F682" s="118"/>
      <c r="G682" s="118"/>
      <c r="H682" s="118"/>
      <c r="I682" s="325"/>
      <c r="J682" s="119"/>
      <c r="K682" s="119"/>
      <c r="L682" s="119"/>
      <c r="M682" s="326"/>
      <c r="N682" s="352"/>
      <c r="O682" s="352"/>
      <c r="P682" s="352"/>
      <c r="Q682" s="328"/>
      <c r="R682" s="4"/>
      <c r="S682" s="4"/>
      <c r="T682" s="4"/>
      <c r="U682" s="4"/>
      <c r="V682" s="4"/>
      <c r="W682" s="4"/>
      <c r="X682" s="4"/>
      <c r="Y682" s="4"/>
      <c r="Z682" s="4"/>
      <c r="AA682" s="4"/>
      <c r="AB682" s="4"/>
      <c r="AC682" s="4"/>
      <c r="AD682" s="4"/>
      <c r="AE682" s="4"/>
      <c r="AF682" s="4"/>
      <c r="AG682" s="4"/>
      <c r="AH682" s="4"/>
      <c r="AI682" s="4"/>
      <c r="AJ682" s="4"/>
      <c r="AK682" s="4"/>
      <c r="AL682" s="4"/>
    </row>
    <row r="683">
      <c r="A683" s="4"/>
      <c r="B683" s="4"/>
      <c r="C683" s="4"/>
      <c r="D683" s="4"/>
      <c r="E683" s="4"/>
      <c r="F683" s="118"/>
      <c r="G683" s="118"/>
      <c r="H683" s="118"/>
      <c r="I683" s="325"/>
      <c r="J683" s="119"/>
      <c r="K683" s="119"/>
      <c r="L683" s="119"/>
      <c r="M683" s="326"/>
      <c r="N683" s="352"/>
      <c r="O683" s="352"/>
      <c r="P683" s="352"/>
      <c r="Q683" s="328"/>
      <c r="R683" s="4"/>
      <c r="S683" s="4"/>
      <c r="T683" s="4"/>
      <c r="U683" s="4"/>
      <c r="V683" s="4"/>
      <c r="W683" s="4"/>
      <c r="X683" s="4"/>
      <c r="Y683" s="4"/>
      <c r="Z683" s="4"/>
      <c r="AA683" s="4"/>
      <c r="AB683" s="4"/>
      <c r="AC683" s="4"/>
      <c r="AD683" s="4"/>
      <c r="AE683" s="4"/>
      <c r="AF683" s="4"/>
      <c r="AG683" s="4"/>
      <c r="AH683" s="4"/>
      <c r="AI683" s="4"/>
      <c r="AJ683" s="4"/>
      <c r="AK683" s="4"/>
      <c r="AL683" s="4"/>
    </row>
    <row r="684">
      <c r="A684" s="4"/>
      <c r="B684" s="4"/>
      <c r="C684" s="4"/>
      <c r="D684" s="4"/>
      <c r="E684" s="4"/>
      <c r="F684" s="118"/>
      <c r="G684" s="118"/>
      <c r="H684" s="118"/>
      <c r="I684" s="325"/>
      <c r="J684" s="119"/>
      <c r="K684" s="119"/>
      <c r="L684" s="119"/>
      <c r="M684" s="326"/>
      <c r="N684" s="352"/>
      <c r="O684" s="352"/>
      <c r="P684" s="352"/>
      <c r="Q684" s="328"/>
      <c r="R684" s="4"/>
      <c r="S684" s="4"/>
      <c r="T684" s="4"/>
      <c r="U684" s="4"/>
      <c r="V684" s="4"/>
      <c r="W684" s="4"/>
      <c r="X684" s="4"/>
      <c r="Y684" s="4"/>
      <c r="Z684" s="4"/>
      <c r="AA684" s="4"/>
      <c r="AB684" s="4"/>
      <c r="AC684" s="4"/>
      <c r="AD684" s="4"/>
      <c r="AE684" s="4"/>
      <c r="AF684" s="4"/>
      <c r="AG684" s="4"/>
      <c r="AH684" s="4"/>
      <c r="AI684" s="4"/>
      <c r="AJ684" s="4"/>
      <c r="AK684" s="4"/>
      <c r="AL684" s="4"/>
    </row>
    <row r="685">
      <c r="A685" s="4"/>
      <c r="B685" s="4"/>
      <c r="C685" s="4"/>
      <c r="D685" s="4"/>
      <c r="E685" s="4"/>
      <c r="F685" s="118"/>
      <c r="G685" s="118"/>
      <c r="H685" s="118"/>
      <c r="I685" s="325"/>
      <c r="J685" s="119"/>
      <c r="K685" s="119"/>
      <c r="L685" s="119"/>
      <c r="M685" s="326"/>
      <c r="N685" s="352"/>
      <c r="O685" s="352"/>
      <c r="P685" s="352"/>
      <c r="Q685" s="328"/>
      <c r="R685" s="4"/>
      <c r="S685" s="4"/>
      <c r="T685" s="4"/>
      <c r="U685" s="4"/>
      <c r="V685" s="4"/>
      <c r="W685" s="4"/>
      <c r="X685" s="4"/>
      <c r="Y685" s="4"/>
      <c r="Z685" s="4"/>
      <c r="AA685" s="4"/>
      <c r="AB685" s="4"/>
      <c r="AC685" s="4"/>
      <c r="AD685" s="4"/>
      <c r="AE685" s="4"/>
      <c r="AF685" s="4"/>
      <c r="AG685" s="4"/>
      <c r="AH685" s="4"/>
      <c r="AI685" s="4"/>
      <c r="AJ685" s="4"/>
      <c r="AK685" s="4"/>
      <c r="AL685" s="4"/>
    </row>
    <row r="686">
      <c r="A686" s="4"/>
      <c r="B686" s="4"/>
      <c r="C686" s="4"/>
      <c r="D686" s="4"/>
      <c r="E686" s="4"/>
      <c r="F686" s="118"/>
      <c r="G686" s="118"/>
      <c r="H686" s="118"/>
      <c r="I686" s="325"/>
      <c r="J686" s="119"/>
      <c r="K686" s="119"/>
      <c r="L686" s="119"/>
      <c r="M686" s="326"/>
      <c r="N686" s="352"/>
      <c r="O686" s="352"/>
      <c r="P686" s="352"/>
      <c r="Q686" s="328"/>
      <c r="R686" s="4"/>
      <c r="S686" s="4"/>
      <c r="T686" s="4"/>
      <c r="U686" s="4"/>
      <c r="V686" s="4"/>
      <c r="W686" s="4"/>
      <c r="X686" s="4"/>
      <c r="Y686" s="4"/>
      <c r="Z686" s="4"/>
      <c r="AA686" s="4"/>
      <c r="AB686" s="4"/>
      <c r="AC686" s="4"/>
      <c r="AD686" s="4"/>
      <c r="AE686" s="4"/>
      <c r="AF686" s="4"/>
      <c r="AG686" s="4"/>
      <c r="AH686" s="4"/>
      <c r="AI686" s="4"/>
      <c r="AJ686" s="4"/>
      <c r="AK686" s="4"/>
      <c r="AL686" s="4"/>
    </row>
    <row r="687">
      <c r="A687" s="4"/>
      <c r="B687" s="4"/>
      <c r="C687" s="4"/>
      <c r="D687" s="4"/>
      <c r="E687" s="4"/>
      <c r="F687" s="118"/>
      <c r="G687" s="118"/>
      <c r="H687" s="118"/>
      <c r="I687" s="325"/>
      <c r="J687" s="119"/>
      <c r="K687" s="119"/>
      <c r="L687" s="119"/>
      <c r="M687" s="326"/>
      <c r="N687" s="352"/>
      <c r="O687" s="352"/>
      <c r="P687" s="352"/>
      <c r="Q687" s="328"/>
      <c r="R687" s="4"/>
      <c r="S687" s="4"/>
      <c r="T687" s="4"/>
      <c r="U687" s="4"/>
      <c r="V687" s="4"/>
      <c r="W687" s="4"/>
      <c r="X687" s="4"/>
      <c r="Y687" s="4"/>
      <c r="Z687" s="4"/>
      <c r="AA687" s="4"/>
      <c r="AB687" s="4"/>
      <c r="AC687" s="4"/>
      <c r="AD687" s="4"/>
      <c r="AE687" s="4"/>
      <c r="AF687" s="4"/>
      <c r="AG687" s="4"/>
      <c r="AH687" s="4"/>
      <c r="AI687" s="4"/>
      <c r="AJ687" s="4"/>
      <c r="AK687" s="4"/>
      <c r="AL687" s="4"/>
    </row>
    <row r="688">
      <c r="A688" s="4"/>
      <c r="B688" s="4"/>
      <c r="C688" s="4"/>
      <c r="D688" s="4"/>
      <c r="E688" s="4"/>
      <c r="F688" s="118"/>
      <c r="G688" s="118"/>
      <c r="H688" s="118"/>
      <c r="I688" s="325"/>
      <c r="J688" s="119"/>
      <c r="K688" s="119"/>
      <c r="L688" s="119"/>
      <c r="M688" s="326"/>
      <c r="N688" s="352"/>
      <c r="O688" s="352"/>
      <c r="P688" s="352"/>
      <c r="Q688" s="328"/>
      <c r="R688" s="4"/>
      <c r="S688" s="4"/>
      <c r="T688" s="4"/>
      <c r="U688" s="4"/>
      <c r="V688" s="4"/>
      <c r="W688" s="4"/>
      <c r="X688" s="4"/>
      <c r="Y688" s="4"/>
      <c r="Z688" s="4"/>
      <c r="AA688" s="4"/>
      <c r="AB688" s="4"/>
      <c r="AC688" s="4"/>
      <c r="AD688" s="4"/>
      <c r="AE688" s="4"/>
      <c r="AF688" s="4"/>
      <c r="AG688" s="4"/>
      <c r="AH688" s="4"/>
      <c r="AI688" s="4"/>
      <c r="AJ688" s="4"/>
      <c r="AK688" s="4"/>
      <c r="AL688" s="4"/>
    </row>
    <row r="689">
      <c r="A689" s="4"/>
      <c r="B689" s="4"/>
      <c r="C689" s="4"/>
      <c r="D689" s="4"/>
      <c r="E689" s="4"/>
      <c r="F689" s="118"/>
      <c r="G689" s="118"/>
      <c r="H689" s="118"/>
      <c r="I689" s="325"/>
      <c r="J689" s="119"/>
      <c r="K689" s="119"/>
      <c r="L689" s="119"/>
      <c r="M689" s="326"/>
      <c r="N689" s="352"/>
      <c r="O689" s="352"/>
      <c r="P689" s="352"/>
      <c r="Q689" s="328"/>
      <c r="R689" s="4"/>
      <c r="S689" s="4"/>
      <c r="T689" s="4"/>
      <c r="U689" s="4"/>
      <c r="V689" s="4"/>
      <c r="W689" s="4"/>
      <c r="X689" s="4"/>
      <c r="Y689" s="4"/>
      <c r="Z689" s="4"/>
      <c r="AA689" s="4"/>
      <c r="AB689" s="4"/>
      <c r="AC689" s="4"/>
      <c r="AD689" s="4"/>
      <c r="AE689" s="4"/>
      <c r="AF689" s="4"/>
      <c r="AG689" s="4"/>
      <c r="AH689" s="4"/>
      <c r="AI689" s="4"/>
      <c r="AJ689" s="4"/>
      <c r="AK689" s="4"/>
      <c r="AL689" s="4"/>
    </row>
    <row r="690">
      <c r="A690" s="4"/>
      <c r="B690" s="4"/>
      <c r="C690" s="4"/>
      <c r="D690" s="4"/>
      <c r="E690" s="4"/>
      <c r="F690" s="118"/>
      <c r="G690" s="118"/>
      <c r="H690" s="118"/>
      <c r="I690" s="325"/>
      <c r="J690" s="119"/>
      <c r="K690" s="119"/>
      <c r="L690" s="119"/>
      <c r="M690" s="326"/>
      <c r="N690" s="352"/>
      <c r="O690" s="352"/>
      <c r="P690" s="352"/>
      <c r="Q690" s="328"/>
      <c r="R690" s="4"/>
      <c r="S690" s="4"/>
      <c r="T690" s="4"/>
      <c r="U690" s="4"/>
      <c r="V690" s="4"/>
      <c r="W690" s="4"/>
      <c r="X690" s="4"/>
      <c r="Y690" s="4"/>
      <c r="Z690" s="4"/>
      <c r="AA690" s="4"/>
      <c r="AB690" s="4"/>
      <c r="AC690" s="4"/>
      <c r="AD690" s="4"/>
      <c r="AE690" s="4"/>
      <c r="AF690" s="4"/>
      <c r="AG690" s="4"/>
      <c r="AH690" s="4"/>
      <c r="AI690" s="4"/>
      <c r="AJ690" s="4"/>
      <c r="AK690" s="4"/>
      <c r="AL690" s="4"/>
    </row>
    <row r="691">
      <c r="A691" s="4"/>
      <c r="B691" s="4"/>
      <c r="C691" s="4"/>
      <c r="D691" s="4"/>
      <c r="E691" s="4"/>
      <c r="F691" s="118"/>
      <c r="G691" s="118"/>
      <c r="H691" s="118"/>
      <c r="I691" s="325"/>
      <c r="J691" s="119"/>
      <c r="K691" s="119"/>
      <c r="L691" s="119"/>
      <c r="M691" s="326"/>
      <c r="N691" s="352"/>
      <c r="O691" s="352"/>
      <c r="P691" s="352"/>
      <c r="Q691" s="328"/>
      <c r="R691" s="4"/>
      <c r="S691" s="4"/>
      <c r="T691" s="4"/>
      <c r="U691" s="4"/>
      <c r="V691" s="4"/>
      <c r="W691" s="4"/>
      <c r="X691" s="4"/>
      <c r="Y691" s="4"/>
      <c r="Z691" s="4"/>
      <c r="AA691" s="4"/>
      <c r="AB691" s="4"/>
      <c r="AC691" s="4"/>
      <c r="AD691" s="4"/>
      <c r="AE691" s="4"/>
      <c r="AF691" s="4"/>
      <c r="AG691" s="4"/>
      <c r="AH691" s="4"/>
      <c r="AI691" s="4"/>
      <c r="AJ691" s="4"/>
      <c r="AK691" s="4"/>
      <c r="AL691" s="4"/>
    </row>
    <row r="692">
      <c r="A692" s="4"/>
      <c r="B692" s="4"/>
      <c r="C692" s="4"/>
      <c r="D692" s="4"/>
      <c r="E692" s="4"/>
      <c r="F692" s="118"/>
      <c r="G692" s="118"/>
      <c r="H692" s="118"/>
      <c r="I692" s="325"/>
      <c r="J692" s="119"/>
      <c r="K692" s="119"/>
      <c r="L692" s="119"/>
      <c r="M692" s="326"/>
      <c r="N692" s="352"/>
      <c r="O692" s="352"/>
      <c r="P692" s="352"/>
      <c r="Q692" s="328"/>
      <c r="R692" s="4"/>
      <c r="S692" s="4"/>
      <c r="T692" s="4"/>
      <c r="U692" s="4"/>
      <c r="V692" s="4"/>
      <c r="W692" s="4"/>
      <c r="X692" s="4"/>
      <c r="Y692" s="4"/>
      <c r="Z692" s="4"/>
      <c r="AA692" s="4"/>
      <c r="AB692" s="4"/>
      <c r="AC692" s="4"/>
      <c r="AD692" s="4"/>
      <c r="AE692" s="4"/>
      <c r="AF692" s="4"/>
      <c r="AG692" s="4"/>
      <c r="AH692" s="4"/>
      <c r="AI692" s="4"/>
      <c r="AJ692" s="4"/>
      <c r="AK692" s="4"/>
      <c r="AL692" s="4"/>
    </row>
    <row r="693">
      <c r="A693" s="4"/>
      <c r="B693" s="4"/>
      <c r="C693" s="4"/>
      <c r="D693" s="4"/>
      <c r="E693" s="4"/>
      <c r="F693" s="118"/>
      <c r="G693" s="118"/>
      <c r="H693" s="118"/>
      <c r="I693" s="325"/>
      <c r="J693" s="119"/>
      <c r="K693" s="119"/>
      <c r="L693" s="119"/>
      <c r="M693" s="326"/>
      <c r="N693" s="352"/>
      <c r="O693" s="352"/>
      <c r="P693" s="352"/>
      <c r="Q693" s="328"/>
      <c r="R693" s="4"/>
      <c r="S693" s="4"/>
      <c r="T693" s="4"/>
      <c r="U693" s="4"/>
      <c r="V693" s="4"/>
      <c r="W693" s="4"/>
      <c r="X693" s="4"/>
      <c r="Y693" s="4"/>
      <c r="Z693" s="4"/>
      <c r="AA693" s="4"/>
      <c r="AB693" s="4"/>
      <c r="AC693" s="4"/>
      <c r="AD693" s="4"/>
      <c r="AE693" s="4"/>
      <c r="AF693" s="4"/>
      <c r="AG693" s="4"/>
      <c r="AH693" s="4"/>
      <c r="AI693" s="4"/>
      <c r="AJ693" s="4"/>
      <c r="AK693" s="4"/>
      <c r="AL693" s="4"/>
    </row>
    <row r="694">
      <c r="A694" s="4"/>
      <c r="B694" s="4"/>
      <c r="C694" s="4"/>
      <c r="D694" s="4"/>
      <c r="E694" s="4"/>
      <c r="F694" s="118"/>
      <c r="G694" s="118"/>
      <c r="H694" s="118"/>
      <c r="I694" s="325"/>
      <c r="J694" s="119"/>
      <c r="K694" s="119"/>
      <c r="L694" s="119"/>
      <c r="M694" s="326"/>
      <c r="N694" s="352"/>
      <c r="O694" s="352"/>
      <c r="P694" s="352"/>
      <c r="Q694" s="328"/>
      <c r="R694" s="4"/>
      <c r="S694" s="4"/>
      <c r="T694" s="4"/>
      <c r="U694" s="4"/>
      <c r="V694" s="4"/>
      <c r="W694" s="4"/>
      <c r="X694" s="4"/>
      <c r="Y694" s="4"/>
      <c r="Z694" s="4"/>
      <c r="AA694" s="4"/>
      <c r="AB694" s="4"/>
      <c r="AC694" s="4"/>
      <c r="AD694" s="4"/>
      <c r="AE694" s="4"/>
      <c r="AF694" s="4"/>
      <c r="AG694" s="4"/>
      <c r="AH694" s="4"/>
      <c r="AI694" s="4"/>
      <c r="AJ694" s="4"/>
      <c r="AK694" s="4"/>
      <c r="AL694" s="4"/>
    </row>
    <row r="695">
      <c r="A695" s="4"/>
      <c r="B695" s="4"/>
      <c r="C695" s="4"/>
      <c r="D695" s="4"/>
      <c r="E695" s="4"/>
      <c r="F695" s="118"/>
      <c r="G695" s="118"/>
      <c r="H695" s="118"/>
      <c r="I695" s="325"/>
      <c r="J695" s="119"/>
      <c r="K695" s="119"/>
      <c r="L695" s="119"/>
      <c r="M695" s="326"/>
      <c r="N695" s="352"/>
      <c r="O695" s="352"/>
      <c r="P695" s="352"/>
      <c r="Q695" s="328"/>
      <c r="R695" s="4"/>
      <c r="S695" s="4"/>
      <c r="T695" s="4"/>
      <c r="U695" s="4"/>
      <c r="V695" s="4"/>
      <c r="W695" s="4"/>
      <c r="X695" s="4"/>
      <c r="Y695" s="4"/>
      <c r="Z695" s="4"/>
      <c r="AA695" s="4"/>
      <c r="AB695" s="4"/>
      <c r="AC695" s="4"/>
      <c r="AD695" s="4"/>
      <c r="AE695" s="4"/>
      <c r="AF695" s="4"/>
      <c r="AG695" s="4"/>
      <c r="AH695" s="4"/>
      <c r="AI695" s="4"/>
      <c r="AJ695" s="4"/>
      <c r="AK695" s="4"/>
      <c r="AL695" s="4"/>
    </row>
    <row r="696">
      <c r="A696" s="4"/>
      <c r="B696" s="4"/>
      <c r="C696" s="4"/>
      <c r="D696" s="4"/>
      <c r="E696" s="4"/>
      <c r="F696" s="118"/>
      <c r="G696" s="118"/>
      <c r="H696" s="118"/>
      <c r="I696" s="325"/>
      <c r="J696" s="119"/>
      <c r="K696" s="119"/>
      <c r="L696" s="119"/>
      <c r="M696" s="326"/>
      <c r="N696" s="352"/>
      <c r="O696" s="352"/>
      <c r="P696" s="352"/>
      <c r="Q696" s="328"/>
      <c r="R696" s="4"/>
      <c r="S696" s="4"/>
      <c r="T696" s="4"/>
      <c r="U696" s="4"/>
      <c r="V696" s="4"/>
      <c r="W696" s="4"/>
      <c r="X696" s="4"/>
      <c r="Y696" s="4"/>
      <c r="Z696" s="4"/>
      <c r="AA696" s="4"/>
      <c r="AB696" s="4"/>
      <c r="AC696" s="4"/>
      <c r="AD696" s="4"/>
      <c r="AE696" s="4"/>
      <c r="AF696" s="4"/>
      <c r="AG696" s="4"/>
      <c r="AH696" s="4"/>
      <c r="AI696" s="4"/>
      <c r="AJ696" s="4"/>
      <c r="AK696" s="4"/>
      <c r="AL696" s="4"/>
    </row>
    <row r="697">
      <c r="A697" s="4"/>
      <c r="B697" s="4"/>
      <c r="C697" s="4"/>
      <c r="D697" s="4"/>
      <c r="E697" s="4"/>
      <c r="F697" s="118"/>
      <c r="G697" s="118"/>
      <c r="H697" s="118"/>
      <c r="I697" s="325"/>
      <c r="J697" s="119"/>
      <c r="K697" s="119"/>
      <c r="L697" s="119"/>
      <c r="M697" s="326"/>
      <c r="N697" s="352"/>
      <c r="O697" s="352"/>
      <c r="P697" s="352"/>
      <c r="Q697" s="328"/>
      <c r="R697" s="4"/>
      <c r="S697" s="4"/>
      <c r="T697" s="4"/>
      <c r="U697" s="4"/>
      <c r="V697" s="4"/>
      <c r="W697" s="4"/>
      <c r="X697" s="4"/>
      <c r="Y697" s="4"/>
      <c r="Z697" s="4"/>
      <c r="AA697" s="4"/>
      <c r="AB697" s="4"/>
      <c r="AC697" s="4"/>
      <c r="AD697" s="4"/>
      <c r="AE697" s="4"/>
      <c r="AF697" s="4"/>
      <c r="AG697" s="4"/>
      <c r="AH697" s="4"/>
      <c r="AI697" s="4"/>
      <c r="AJ697" s="4"/>
      <c r="AK697" s="4"/>
      <c r="AL697" s="4"/>
    </row>
    <row r="698">
      <c r="A698" s="4"/>
      <c r="B698" s="4"/>
      <c r="C698" s="4"/>
      <c r="D698" s="4"/>
      <c r="E698" s="4"/>
      <c r="F698" s="118"/>
      <c r="G698" s="118"/>
      <c r="H698" s="118"/>
      <c r="I698" s="325"/>
      <c r="J698" s="119"/>
      <c r="K698" s="119"/>
      <c r="L698" s="119"/>
      <c r="M698" s="326"/>
      <c r="N698" s="352"/>
      <c r="O698" s="352"/>
      <c r="P698" s="352"/>
      <c r="Q698" s="328"/>
      <c r="R698" s="4"/>
      <c r="S698" s="4"/>
      <c r="T698" s="4"/>
      <c r="U698" s="4"/>
      <c r="V698" s="4"/>
      <c r="W698" s="4"/>
      <c r="X698" s="4"/>
      <c r="Y698" s="4"/>
      <c r="Z698" s="4"/>
      <c r="AA698" s="4"/>
      <c r="AB698" s="4"/>
      <c r="AC698" s="4"/>
      <c r="AD698" s="4"/>
      <c r="AE698" s="4"/>
      <c r="AF698" s="4"/>
      <c r="AG698" s="4"/>
      <c r="AH698" s="4"/>
      <c r="AI698" s="4"/>
      <c r="AJ698" s="4"/>
      <c r="AK698" s="4"/>
      <c r="AL698" s="4"/>
    </row>
    <row r="699">
      <c r="A699" s="4"/>
      <c r="B699" s="4"/>
      <c r="C699" s="4"/>
      <c r="D699" s="4"/>
      <c r="E699" s="4"/>
      <c r="F699" s="118"/>
      <c r="G699" s="118"/>
      <c r="H699" s="118"/>
      <c r="I699" s="325"/>
      <c r="J699" s="119"/>
      <c r="K699" s="119"/>
      <c r="L699" s="119"/>
      <c r="M699" s="326"/>
      <c r="N699" s="352"/>
      <c r="O699" s="352"/>
      <c r="P699" s="352"/>
      <c r="Q699" s="328"/>
      <c r="R699" s="4"/>
      <c r="S699" s="4"/>
      <c r="T699" s="4"/>
      <c r="U699" s="4"/>
      <c r="V699" s="4"/>
      <c r="W699" s="4"/>
      <c r="X699" s="4"/>
      <c r="Y699" s="4"/>
      <c r="Z699" s="4"/>
      <c r="AA699" s="4"/>
      <c r="AB699" s="4"/>
      <c r="AC699" s="4"/>
      <c r="AD699" s="4"/>
      <c r="AE699" s="4"/>
      <c r="AF699" s="4"/>
      <c r="AG699" s="4"/>
      <c r="AH699" s="4"/>
      <c r="AI699" s="4"/>
      <c r="AJ699" s="4"/>
      <c r="AK699" s="4"/>
      <c r="AL699" s="4"/>
    </row>
    <row r="700">
      <c r="A700" s="4"/>
      <c r="B700" s="4"/>
      <c r="C700" s="4"/>
      <c r="D700" s="4"/>
      <c r="E700" s="4"/>
      <c r="F700" s="118"/>
      <c r="G700" s="118"/>
      <c r="H700" s="118"/>
      <c r="I700" s="325"/>
      <c r="J700" s="119"/>
      <c r="K700" s="119"/>
      <c r="L700" s="119"/>
      <c r="M700" s="326"/>
      <c r="N700" s="352"/>
      <c r="O700" s="352"/>
      <c r="P700" s="352"/>
      <c r="Q700" s="328"/>
      <c r="R700" s="4"/>
      <c r="S700" s="4"/>
      <c r="T700" s="4"/>
      <c r="U700" s="4"/>
      <c r="V700" s="4"/>
      <c r="W700" s="4"/>
      <c r="X700" s="4"/>
      <c r="Y700" s="4"/>
      <c r="Z700" s="4"/>
      <c r="AA700" s="4"/>
      <c r="AB700" s="4"/>
      <c r="AC700" s="4"/>
      <c r="AD700" s="4"/>
      <c r="AE700" s="4"/>
      <c r="AF700" s="4"/>
      <c r="AG700" s="4"/>
      <c r="AH700" s="4"/>
      <c r="AI700" s="4"/>
      <c r="AJ700" s="4"/>
      <c r="AK700" s="4"/>
      <c r="AL700" s="4"/>
    </row>
    <row r="701">
      <c r="A701" s="4"/>
      <c r="B701" s="4"/>
      <c r="C701" s="4"/>
      <c r="D701" s="4"/>
      <c r="E701" s="4"/>
      <c r="F701" s="118"/>
      <c r="G701" s="118"/>
      <c r="H701" s="118"/>
      <c r="I701" s="325"/>
      <c r="J701" s="119"/>
      <c r="K701" s="119"/>
      <c r="L701" s="119"/>
      <c r="M701" s="326"/>
      <c r="N701" s="352"/>
      <c r="O701" s="352"/>
      <c r="P701" s="352"/>
      <c r="Q701" s="328"/>
      <c r="R701" s="4"/>
      <c r="S701" s="4"/>
      <c r="T701" s="4"/>
      <c r="U701" s="4"/>
      <c r="V701" s="4"/>
      <c r="W701" s="4"/>
      <c r="X701" s="4"/>
      <c r="Y701" s="4"/>
      <c r="Z701" s="4"/>
      <c r="AA701" s="4"/>
      <c r="AB701" s="4"/>
      <c r="AC701" s="4"/>
      <c r="AD701" s="4"/>
      <c r="AE701" s="4"/>
      <c r="AF701" s="4"/>
      <c r="AG701" s="4"/>
      <c r="AH701" s="4"/>
      <c r="AI701" s="4"/>
      <c r="AJ701" s="4"/>
      <c r="AK701" s="4"/>
      <c r="AL701" s="4"/>
    </row>
    <row r="702">
      <c r="A702" s="4"/>
      <c r="B702" s="4"/>
      <c r="C702" s="4"/>
      <c r="D702" s="4"/>
      <c r="E702" s="4"/>
      <c r="F702" s="118"/>
      <c r="G702" s="118"/>
      <c r="H702" s="118"/>
      <c r="I702" s="325"/>
      <c r="J702" s="119"/>
      <c r="K702" s="119"/>
      <c r="L702" s="119"/>
      <c r="M702" s="326"/>
      <c r="N702" s="352"/>
      <c r="O702" s="352"/>
      <c r="P702" s="352"/>
      <c r="Q702" s="328"/>
      <c r="R702" s="4"/>
      <c r="S702" s="4"/>
      <c r="T702" s="4"/>
      <c r="U702" s="4"/>
      <c r="V702" s="4"/>
      <c r="W702" s="4"/>
      <c r="X702" s="4"/>
      <c r="Y702" s="4"/>
      <c r="Z702" s="4"/>
      <c r="AA702" s="4"/>
      <c r="AB702" s="4"/>
      <c r="AC702" s="4"/>
      <c r="AD702" s="4"/>
      <c r="AE702" s="4"/>
      <c r="AF702" s="4"/>
      <c r="AG702" s="4"/>
      <c r="AH702" s="4"/>
      <c r="AI702" s="4"/>
      <c r="AJ702" s="4"/>
      <c r="AK702" s="4"/>
      <c r="AL702" s="4"/>
    </row>
    <row r="703">
      <c r="A703" s="4"/>
      <c r="B703" s="4"/>
      <c r="C703" s="4"/>
      <c r="D703" s="4"/>
      <c r="E703" s="4"/>
      <c r="F703" s="118"/>
      <c r="G703" s="118"/>
      <c r="H703" s="118"/>
      <c r="I703" s="325"/>
      <c r="J703" s="119"/>
      <c r="K703" s="119"/>
      <c r="L703" s="119"/>
      <c r="M703" s="326"/>
      <c r="N703" s="352"/>
      <c r="O703" s="352"/>
      <c r="P703" s="352"/>
      <c r="Q703" s="328"/>
      <c r="R703" s="4"/>
      <c r="S703" s="4"/>
      <c r="T703" s="4"/>
      <c r="U703" s="4"/>
      <c r="V703" s="4"/>
      <c r="W703" s="4"/>
      <c r="X703" s="4"/>
      <c r="Y703" s="4"/>
      <c r="Z703" s="4"/>
      <c r="AA703" s="4"/>
      <c r="AB703" s="4"/>
      <c r="AC703" s="4"/>
      <c r="AD703" s="4"/>
      <c r="AE703" s="4"/>
      <c r="AF703" s="4"/>
      <c r="AG703" s="4"/>
      <c r="AH703" s="4"/>
      <c r="AI703" s="4"/>
      <c r="AJ703" s="4"/>
      <c r="AK703" s="4"/>
      <c r="AL703" s="4"/>
    </row>
    <row r="704">
      <c r="A704" s="4"/>
      <c r="B704" s="4"/>
      <c r="C704" s="4"/>
      <c r="D704" s="4"/>
      <c r="E704" s="4"/>
      <c r="F704" s="118"/>
      <c r="G704" s="118"/>
      <c r="H704" s="118"/>
      <c r="I704" s="325"/>
      <c r="J704" s="119"/>
      <c r="K704" s="119"/>
      <c r="L704" s="119"/>
      <c r="M704" s="326"/>
      <c r="N704" s="352"/>
      <c r="O704" s="352"/>
      <c r="P704" s="352"/>
      <c r="Q704" s="328"/>
      <c r="R704" s="4"/>
      <c r="S704" s="4"/>
      <c r="T704" s="4"/>
      <c r="U704" s="4"/>
      <c r="V704" s="4"/>
      <c r="W704" s="4"/>
      <c r="X704" s="4"/>
      <c r="Y704" s="4"/>
      <c r="Z704" s="4"/>
      <c r="AA704" s="4"/>
      <c r="AB704" s="4"/>
      <c r="AC704" s="4"/>
      <c r="AD704" s="4"/>
      <c r="AE704" s="4"/>
      <c r="AF704" s="4"/>
      <c r="AG704" s="4"/>
      <c r="AH704" s="4"/>
      <c r="AI704" s="4"/>
      <c r="AJ704" s="4"/>
      <c r="AK704" s="4"/>
      <c r="AL704" s="4"/>
    </row>
    <row r="705">
      <c r="A705" s="4"/>
      <c r="B705" s="4"/>
      <c r="C705" s="4"/>
      <c r="D705" s="4"/>
      <c r="E705" s="4"/>
      <c r="F705" s="118"/>
      <c r="G705" s="118"/>
      <c r="H705" s="118"/>
      <c r="I705" s="325"/>
      <c r="J705" s="119"/>
      <c r="K705" s="119"/>
      <c r="L705" s="119"/>
      <c r="M705" s="326"/>
      <c r="N705" s="352"/>
      <c r="O705" s="352"/>
      <c r="P705" s="352"/>
      <c r="Q705" s="328"/>
      <c r="R705" s="4"/>
      <c r="S705" s="4"/>
      <c r="T705" s="4"/>
      <c r="U705" s="4"/>
      <c r="V705" s="4"/>
      <c r="W705" s="4"/>
      <c r="X705" s="4"/>
      <c r="Y705" s="4"/>
      <c r="Z705" s="4"/>
      <c r="AA705" s="4"/>
      <c r="AB705" s="4"/>
      <c r="AC705" s="4"/>
      <c r="AD705" s="4"/>
      <c r="AE705" s="4"/>
      <c r="AF705" s="4"/>
      <c r="AG705" s="4"/>
      <c r="AH705" s="4"/>
      <c r="AI705" s="4"/>
      <c r="AJ705" s="4"/>
      <c r="AK705" s="4"/>
      <c r="AL705" s="4"/>
    </row>
    <row r="706">
      <c r="A706" s="4"/>
      <c r="B706" s="4"/>
      <c r="C706" s="4"/>
      <c r="D706" s="4"/>
      <c r="E706" s="4"/>
      <c r="F706" s="118"/>
      <c r="G706" s="118"/>
      <c r="H706" s="118"/>
      <c r="I706" s="325"/>
      <c r="J706" s="119"/>
      <c r="K706" s="119"/>
      <c r="L706" s="119"/>
      <c r="M706" s="326"/>
      <c r="N706" s="352"/>
      <c r="O706" s="352"/>
      <c r="P706" s="352"/>
      <c r="Q706" s="328"/>
      <c r="R706" s="4"/>
      <c r="S706" s="4"/>
      <c r="T706" s="4"/>
      <c r="U706" s="4"/>
      <c r="V706" s="4"/>
      <c r="W706" s="4"/>
      <c r="X706" s="4"/>
      <c r="Y706" s="4"/>
      <c r="Z706" s="4"/>
      <c r="AA706" s="4"/>
      <c r="AB706" s="4"/>
      <c r="AC706" s="4"/>
      <c r="AD706" s="4"/>
      <c r="AE706" s="4"/>
      <c r="AF706" s="4"/>
      <c r="AG706" s="4"/>
      <c r="AH706" s="4"/>
      <c r="AI706" s="4"/>
      <c r="AJ706" s="4"/>
      <c r="AK706" s="4"/>
      <c r="AL706" s="4"/>
    </row>
    <row r="707">
      <c r="A707" s="4"/>
      <c r="B707" s="4"/>
      <c r="C707" s="4"/>
      <c r="D707" s="4"/>
      <c r="E707" s="4"/>
      <c r="F707" s="118"/>
      <c r="G707" s="118"/>
      <c r="H707" s="118"/>
      <c r="I707" s="325"/>
      <c r="J707" s="119"/>
      <c r="K707" s="119"/>
      <c r="L707" s="119"/>
      <c r="M707" s="326"/>
      <c r="N707" s="352"/>
      <c r="O707" s="352"/>
      <c r="P707" s="352"/>
      <c r="Q707" s="328"/>
      <c r="R707" s="4"/>
      <c r="S707" s="4"/>
      <c r="T707" s="4"/>
      <c r="U707" s="4"/>
      <c r="V707" s="4"/>
      <c r="W707" s="4"/>
      <c r="X707" s="4"/>
      <c r="Y707" s="4"/>
      <c r="Z707" s="4"/>
      <c r="AA707" s="4"/>
      <c r="AB707" s="4"/>
      <c r="AC707" s="4"/>
      <c r="AD707" s="4"/>
      <c r="AE707" s="4"/>
      <c r="AF707" s="4"/>
      <c r="AG707" s="4"/>
      <c r="AH707" s="4"/>
      <c r="AI707" s="4"/>
      <c r="AJ707" s="4"/>
      <c r="AK707" s="4"/>
      <c r="AL707" s="4"/>
    </row>
    <row r="708">
      <c r="A708" s="4"/>
      <c r="B708" s="4"/>
      <c r="C708" s="4"/>
      <c r="D708" s="4"/>
      <c r="E708" s="4"/>
      <c r="F708" s="118"/>
      <c r="G708" s="118"/>
      <c r="H708" s="118"/>
      <c r="I708" s="325"/>
      <c r="J708" s="119"/>
      <c r="K708" s="119"/>
      <c r="L708" s="119"/>
      <c r="M708" s="326"/>
      <c r="N708" s="352"/>
      <c r="O708" s="352"/>
      <c r="P708" s="352"/>
      <c r="Q708" s="328"/>
      <c r="R708" s="4"/>
      <c r="S708" s="4"/>
      <c r="T708" s="4"/>
      <c r="U708" s="4"/>
      <c r="V708" s="4"/>
      <c r="W708" s="4"/>
      <c r="X708" s="4"/>
      <c r="Y708" s="4"/>
      <c r="Z708" s="4"/>
      <c r="AA708" s="4"/>
      <c r="AB708" s="4"/>
      <c r="AC708" s="4"/>
      <c r="AD708" s="4"/>
      <c r="AE708" s="4"/>
      <c r="AF708" s="4"/>
      <c r="AG708" s="4"/>
      <c r="AH708" s="4"/>
      <c r="AI708" s="4"/>
      <c r="AJ708" s="4"/>
      <c r="AK708" s="4"/>
      <c r="AL708" s="4"/>
    </row>
    <row r="709">
      <c r="A709" s="4"/>
      <c r="B709" s="4"/>
      <c r="C709" s="4"/>
      <c r="D709" s="4"/>
      <c r="E709" s="4"/>
      <c r="F709" s="118"/>
      <c r="G709" s="118"/>
      <c r="H709" s="118"/>
      <c r="I709" s="325"/>
      <c r="J709" s="119"/>
      <c r="K709" s="119"/>
      <c r="L709" s="119"/>
      <c r="M709" s="326"/>
      <c r="N709" s="352"/>
      <c r="O709" s="352"/>
      <c r="P709" s="352"/>
      <c r="Q709" s="328"/>
      <c r="R709" s="4"/>
      <c r="S709" s="4"/>
      <c r="T709" s="4"/>
      <c r="U709" s="4"/>
      <c r="V709" s="4"/>
      <c r="W709" s="4"/>
      <c r="X709" s="4"/>
      <c r="Y709" s="4"/>
      <c r="Z709" s="4"/>
      <c r="AA709" s="4"/>
      <c r="AB709" s="4"/>
      <c r="AC709" s="4"/>
      <c r="AD709" s="4"/>
      <c r="AE709" s="4"/>
      <c r="AF709" s="4"/>
      <c r="AG709" s="4"/>
      <c r="AH709" s="4"/>
      <c r="AI709" s="4"/>
      <c r="AJ709" s="4"/>
      <c r="AK709" s="4"/>
      <c r="AL709" s="4"/>
    </row>
    <row r="710">
      <c r="A710" s="4"/>
      <c r="B710" s="4"/>
      <c r="C710" s="4"/>
      <c r="D710" s="4"/>
      <c r="E710" s="4"/>
      <c r="F710" s="118"/>
      <c r="G710" s="118"/>
      <c r="H710" s="118"/>
      <c r="I710" s="325"/>
      <c r="J710" s="119"/>
      <c r="K710" s="119"/>
      <c r="L710" s="119"/>
      <c r="M710" s="326"/>
      <c r="N710" s="352"/>
      <c r="O710" s="352"/>
      <c r="P710" s="352"/>
      <c r="Q710" s="328"/>
      <c r="R710" s="4"/>
      <c r="S710" s="4"/>
      <c r="T710" s="4"/>
      <c r="U710" s="4"/>
      <c r="V710" s="4"/>
      <c r="W710" s="4"/>
      <c r="X710" s="4"/>
      <c r="Y710" s="4"/>
      <c r="Z710" s="4"/>
      <c r="AA710" s="4"/>
      <c r="AB710" s="4"/>
      <c r="AC710" s="4"/>
      <c r="AD710" s="4"/>
      <c r="AE710" s="4"/>
      <c r="AF710" s="4"/>
      <c r="AG710" s="4"/>
      <c r="AH710" s="4"/>
      <c r="AI710" s="4"/>
      <c r="AJ710" s="4"/>
      <c r="AK710" s="4"/>
      <c r="AL710" s="4"/>
    </row>
    <row r="711">
      <c r="A711" s="4"/>
      <c r="B711" s="4"/>
      <c r="C711" s="4"/>
      <c r="D711" s="4"/>
      <c r="E711" s="4"/>
      <c r="F711" s="118"/>
      <c r="G711" s="118"/>
      <c r="H711" s="118"/>
      <c r="I711" s="325"/>
      <c r="J711" s="119"/>
      <c r="K711" s="119"/>
      <c r="L711" s="119"/>
      <c r="M711" s="326"/>
      <c r="N711" s="352"/>
      <c r="O711" s="352"/>
      <c r="P711" s="352"/>
      <c r="Q711" s="328"/>
      <c r="R711" s="4"/>
      <c r="S711" s="4"/>
      <c r="T711" s="4"/>
      <c r="U711" s="4"/>
      <c r="V711" s="4"/>
      <c r="W711" s="4"/>
      <c r="X711" s="4"/>
      <c r="Y711" s="4"/>
      <c r="Z711" s="4"/>
      <c r="AA711" s="4"/>
      <c r="AB711" s="4"/>
      <c r="AC711" s="4"/>
      <c r="AD711" s="4"/>
      <c r="AE711" s="4"/>
      <c r="AF711" s="4"/>
      <c r="AG711" s="4"/>
      <c r="AH711" s="4"/>
      <c r="AI711" s="4"/>
      <c r="AJ711" s="4"/>
      <c r="AK711" s="4"/>
      <c r="AL711" s="4"/>
    </row>
    <row r="712">
      <c r="A712" s="4"/>
      <c r="B712" s="4"/>
      <c r="C712" s="4"/>
      <c r="D712" s="4"/>
      <c r="E712" s="4"/>
      <c r="F712" s="118"/>
      <c r="G712" s="118"/>
      <c r="H712" s="118"/>
      <c r="I712" s="325"/>
      <c r="J712" s="119"/>
      <c r="K712" s="119"/>
      <c r="L712" s="119"/>
      <c r="M712" s="326"/>
      <c r="N712" s="352"/>
      <c r="O712" s="352"/>
      <c r="P712" s="352"/>
      <c r="Q712" s="328"/>
      <c r="R712" s="4"/>
      <c r="S712" s="4"/>
      <c r="T712" s="4"/>
      <c r="U712" s="4"/>
      <c r="V712" s="4"/>
      <c r="W712" s="4"/>
      <c r="X712" s="4"/>
      <c r="Y712" s="4"/>
      <c r="Z712" s="4"/>
      <c r="AA712" s="4"/>
      <c r="AB712" s="4"/>
      <c r="AC712" s="4"/>
      <c r="AD712" s="4"/>
      <c r="AE712" s="4"/>
      <c r="AF712" s="4"/>
      <c r="AG712" s="4"/>
      <c r="AH712" s="4"/>
      <c r="AI712" s="4"/>
      <c r="AJ712" s="4"/>
      <c r="AK712" s="4"/>
      <c r="AL712" s="4"/>
    </row>
    <row r="713">
      <c r="A713" s="4"/>
      <c r="B713" s="4"/>
      <c r="C713" s="4"/>
      <c r="D713" s="4"/>
      <c r="E713" s="4"/>
      <c r="F713" s="118"/>
      <c r="G713" s="118"/>
      <c r="H713" s="118"/>
      <c r="I713" s="325"/>
      <c r="J713" s="119"/>
      <c r="K713" s="119"/>
      <c r="L713" s="119"/>
      <c r="M713" s="326"/>
      <c r="N713" s="352"/>
      <c r="O713" s="352"/>
      <c r="P713" s="352"/>
      <c r="Q713" s="328"/>
      <c r="R713" s="4"/>
      <c r="S713" s="4"/>
      <c r="T713" s="4"/>
      <c r="U713" s="4"/>
      <c r="V713" s="4"/>
      <c r="W713" s="4"/>
      <c r="X713" s="4"/>
      <c r="Y713" s="4"/>
      <c r="Z713" s="4"/>
      <c r="AA713" s="4"/>
      <c r="AB713" s="4"/>
      <c r="AC713" s="4"/>
      <c r="AD713" s="4"/>
      <c r="AE713" s="4"/>
      <c r="AF713" s="4"/>
      <c r="AG713" s="4"/>
      <c r="AH713" s="4"/>
      <c r="AI713" s="4"/>
      <c r="AJ713" s="4"/>
      <c r="AK713" s="4"/>
      <c r="AL713" s="4"/>
    </row>
    <row r="714">
      <c r="A714" s="4"/>
      <c r="B714" s="4"/>
      <c r="C714" s="4"/>
      <c r="D714" s="4"/>
      <c r="E714" s="4"/>
      <c r="F714" s="118"/>
      <c r="G714" s="118"/>
      <c r="H714" s="118"/>
      <c r="I714" s="325"/>
      <c r="J714" s="119"/>
      <c r="K714" s="119"/>
      <c r="L714" s="119"/>
      <c r="M714" s="326"/>
      <c r="N714" s="352"/>
      <c r="O714" s="352"/>
      <c r="P714" s="352"/>
      <c r="Q714" s="328"/>
      <c r="R714" s="4"/>
      <c r="S714" s="4"/>
      <c r="T714" s="4"/>
      <c r="U714" s="4"/>
      <c r="V714" s="4"/>
      <c r="W714" s="4"/>
      <c r="X714" s="4"/>
      <c r="Y714" s="4"/>
      <c r="Z714" s="4"/>
      <c r="AA714" s="4"/>
      <c r="AB714" s="4"/>
      <c r="AC714" s="4"/>
      <c r="AD714" s="4"/>
      <c r="AE714" s="4"/>
      <c r="AF714" s="4"/>
      <c r="AG714" s="4"/>
      <c r="AH714" s="4"/>
      <c r="AI714" s="4"/>
      <c r="AJ714" s="4"/>
      <c r="AK714" s="4"/>
      <c r="AL714" s="4"/>
    </row>
    <row r="715">
      <c r="A715" s="4"/>
      <c r="B715" s="4"/>
      <c r="C715" s="4"/>
      <c r="D715" s="4"/>
      <c r="E715" s="4"/>
      <c r="F715" s="118"/>
      <c r="G715" s="118"/>
      <c r="H715" s="118"/>
      <c r="I715" s="325"/>
      <c r="J715" s="119"/>
      <c r="K715" s="119"/>
      <c r="L715" s="119"/>
      <c r="M715" s="326"/>
      <c r="N715" s="352"/>
      <c r="O715" s="352"/>
      <c r="P715" s="352"/>
      <c r="Q715" s="328"/>
      <c r="R715" s="4"/>
      <c r="S715" s="4"/>
      <c r="T715" s="4"/>
      <c r="U715" s="4"/>
      <c r="V715" s="4"/>
      <c r="W715" s="4"/>
      <c r="X715" s="4"/>
      <c r="Y715" s="4"/>
      <c r="Z715" s="4"/>
      <c r="AA715" s="4"/>
      <c r="AB715" s="4"/>
      <c r="AC715" s="4"/>
      <c r="AD715" s="4"/>
      <c r="AE715" s="4"/>
      <c r="AF715" s="4"/>
      <c r="AG715" s="4"/>
      <c r="AH715" s="4"/>
      <c r="AI715" s="4"/>
      <c r="AJ715" s="4"/>
      <c r="AK715" s="4"/>
      <c r="AL715" s="4"/>
    </row>
    <row r="716">
      <c r="A716" s="4"/>
      <c r="B716" s="4"/>
      <c r="C716" s="4"/>
      <c r="D716" s="4"/>
      <c r="E716" s="4"/>
      <c r="F716" s="118"/>
      <c r="G716" s="118"/>
      <c r="H716" s="118"/>
      <c r="I716" s="325"/>
      <c r="J716" s="119"/>
      <c r="K716" s="119"/>
      <c r="L716" s="119"/>
      <c r="M716" s="326"/>
      <c r="N716" s="352"/>
      <c r="O716" s="352"/>
      <c r="P716" s="352"/>
      <c r="Q716" s="328"/>
      <c r="R716" s="4"/>
      <c r="S716" s="4"/>
      <c r="T716" s="4"/>
      <c r="U716" s="4"/>
      <c r="V716" s="4"/>
      <c r="W716" s="4"/>
      <c r="X716" s="4"/>
      <c r="Y716" s="4"/>
      <c r="Z716" s="4"/>
      <c r="AA716" s="4"/>
      <c r="AB716" s="4"/>
      <c r="AC716" s="4"/>
      <c r="AD716" s="4"/>
      <c r="AE716" s="4"/>
      <c r="AF716" s="4"/>
      <c r="AG716" s="4"/>
      <c r="AH716" s="4"/>
      <c r="AI716" s="4"/>
      <c r="AJ716" s="4"/>
      <c r="AK716" s="4"/>
      <c r="AL716" s="4"/>
    </row>
    <row r="717">
      <c r="A717" s="4"/>
      <c r="B717" s="4"/>
      <c r="C717" s="4"/>
      <c r="D717" s="4"/>
      <c r="E717" s="4"/>
      <c r="F717" s="118"/>
      <c r="G717" s="118"/>
      <c r="H717" s="118"/>
      <c r="I717" s="325"/>
      <c r="J717" s="119"/>
      <c r="K717" s="119"/>
      <c r="L717" s="119"/>
      <c r="M717" s="326"/>
      <c r="N717" s="352"/>
      <c r="O717" s="352"/>
      <c r="P717" s="352"/>
      <c r="Q717" s="328"/>
      <c r="R717" s="4"/>
      <c r="S717" s="4"/>
      <c r="T717" s="4"/>
      <c r="U717" s="4"/>
      <c r="V717" s="4"/>
      <c r="W717" s="4"/>
      <c r="X717" s="4"/>
      <c r="Y717" s="4"/>
      <c r="Z717" s="4"/>
      <c r="AA717" s="4"/>
      <c r="AB717" s="4"/>
      <c r="AC717" s="4"/>
      <c r="AD717" s="4"/>
      <c r="AE717" s="4"/>
      <c r="AF717" s="4"/>
      <c r="AG717" s="4"/>
      <c r="AH717" s="4"/>
      <c r="AI717" s="4"/>
      <c r="AJ717" s="4"/>
      <c r="AK717" s="4"/>
      <c r="AL717" s="4"/>
    </row>
    <row r="718">
      <c r="A718" s="4"/>
      <c r="B718" s="4"/>
      <c r="C718" s="4"/>
      <c r="D718" s="4"/>
      <c r="E718" s="4"/>
      <c r="F718" s="118"/>
      <c r="G718" s="118"/>
      <c r="H718" s="118"/>
      <c r="I718" s="325"/>
      <c r="J718" s="119"/>
      <c r="K718" s="119"/>
      <c r="L718" s="119"/>
      <c r="M718" s="326"/>
      <c r="N718" s="352"/>
      <c r="O718" s="352"/>
      <c r="P718" s="352"/>
      <c r="Q718" s="328"/>
      <c r="R718" s="4"/>
      <c r="S718" s="4"/>
      <c r="T718" s="4"/>
      <c r="U718" s="4"/>
      <c r="V718" s="4"/>
      <c r="W718" s="4"/>
      <c r="X718" s="4"/>
      <c r="Y718" s="4"/>
      <c r="Z718" s="4"/>
      <c r="AA718" s="4"/>
      <c r="AB718" s="4"/>
      <c r="AC718" s="4"/>
      <c r="AD718" s="4"/>
      <c r="AE718" s="4"/>
      <c r="AF718" s="4"/>
      <c r="AG718" s="4"/>
      <c r="AH718" s="4"/>
      <c r="AI718" s="4"/>
      <c r="AJ718" s="4"/>
      <c r="AK718" s="4"/>
      <c r="AL718" s="4"/>
    </row>
    <row r="719">
      <c r="A719" s="4"/>
      <c r="B719" s="4"/>
      <c r="C719" s="4"/>
      <c r="D719" s="4"/>
      <c r="E719" s="4"/>
      <c r="F719" s="118"/>
      <c r="G719" s="118"/>
      <c r="H719" s="118"/>
      <c r="I719" s="325"/>
      <c r="J719" s="119"/>
      <c r="K719" s="119"/>
      <c r="L719" s="119"/>
      <c r="M719" s="326"/>
      <c r="N719" s="352"/>
      <c r="O719" s="352"/>
      <c r="P719" s="352"/>
      <c r="Q719" s="328"/>
      <c r="R719" s="4"/>
      <c r="S719" s="4"/>
      <c r="T719" s="4"/>
      <c r="U719" s="4"/>
      <c r="V719" s="4"/>
      <c r="W719" s="4"/>
      <c r="X719" s="4"/>
      <c r="Y719" s="4"/>
      <c r="Z719" s="4"/>
      <c r="AA719" s="4"/>
      <c r="AB719" s="4"/>
      <c r="AC719" s="4"/>
      <c r="AD719" s="4"/>
      <c r="AE719" s="4"/>
      <c r="AF719" s="4"/>
      <c r="AG719" s="4"/>
      <c r="AH719" s="4"/>
      <c r="AI719" s="4"/>
      <c r="AJ719" s="4"/>
      <c r="AK719" s="4"/>
      <c r="AL719" s="4"/>
    </row>
    <row r="720">
      <c r="A720" s="4"/>
      <c r="B720" s="4"/>
      <c r="C720" s="4"/>
      <c r="D720" s="4"/>
      <c r="E720" s="4"/>
      <c r="F720" s="118"/>
      <c r="G720" s="118"/>
      <c r="H720" s="118"/>
      <c r="I720" s="325"/>
      <c r="J720" s="119"/>
      <c r="K720" s="119"/>
      <c r="L720" s="119"/>
      <c r="M720" s="326"/>
      <c r="N720" s="352"/>
      <c r="O720" s="352"/>
      <c r="P720" s="352"/>
      <c r="Q720" s="328"/>
      <c r="R720" s="4"/>
      <c r="S720" s="4"/>
      <c r="T720" s="4"/>
      <c r="U720" s="4"/>
      <c r="V720" s="4"/>
      <c r="W720" s="4"/>
      <c r="X720" s="4"/>
      <c r="Y720" s="4"/>
      <c r="Z720" s="4"/>
      <c r="AA720" s="4"/>
      <c r="AB720" s="4"/>
      <c r="AC720" s="4"/>
      <c r="AD720" s="4"/>
      <c r="AE720" s="4"/>
      <c r="AF720" s="4"/>
      <c r="AG720" s="4"/>
      <c r="AH720" s="4"/>
      <c r="AI720" s="4"/>
      <c r="AJ720" s="4"/>
      <c r="AK720" s="4"/>
      <c r="AL720" s="4"/>
    </row>
    <row r="721">
      <c r="A721" s="4"/>
      <c r="B721" s="4"/>
      <c r="C721" s="4"/>
      <c r="D721" s="4"/>
      <c r="E721" s="4"/>
      <c r="F721" s="118"/>
      <c r="G721" s="118"/>
      <c r="H721" s="118"/>
      <c r="I721" s="325"/>
      <c r="J721" s="119"/>
      <c r="K721" s="119"/>
      <c r="L721" s="119"/>
      <c r="M721" s="326"/>
      <c r="N721" s="352"/>
      <c r="O721" s="352"/>
      <c r="P721" s="352"/>
      <c r="Q721" s="328"/>
      <c r="R721" s="4"/>
      <c r="S721" s="4"/>
      <c r="T721" s="4"/>
      <c r="U721" s="4"/>
      <c r="V721" s="4"/>
      <c r="W721" s="4"/>
      <c r="X721" s="4"/>
      <c r="Y721" s="4"/>
      <c r="Z721" s="4"/>
      <c r="AA721" s="4"/>
      <c r="AB721" s="4"/>
      <c r="AC721" s="4"/>
      <c r="AD721" s="4"/>
      <c r="AE721" s="4"/>
      <c r="AF721" s="4"/>
      <c r="AG721" s="4"/>
      <c r="AH721" s="4"/>
      <c r="AI721" s="4"/>
      <c r="AJ721" s="4"/>
      <c r="AK721" s="4"/>
      <c r="AL721" s="4"/>
    </row>
    <row r="722">
      <c r="A722" s="4"/>
      <c r="B722" s="4"/>
      <c r="C722" s="4"/>
      <c r="D722" s="4"/>
      <c r="E722" s="4"/>
      <c r="F722" s="118"/>
      <c r="G722" s="118"/>
      <c r="H722" s="118"/>
      <c r="I722" s="325"/>
      <c r="J722" s="119"/>
      <c r="K722" s="119"/>
      <c r="L722" s="119"/>
      <c r="M722" s="326"/>
      <c r="N722" s="352"/>
      <c r="O722" s="352"/>
      <c r="P722" s="352"/>
      <c r="Q722" s="328"/>
      <c r="R722" s="4"/>
      <c r="S722" s="4"/>
      <c r="T722" s="4"/>
      <c r="U722" s="4"/>
      <c r="V722" s="4"/>
      <c r="W722" s="4"/>
      <c r="X722" s="4"/>
      <c r="Y722" s="4"/>
      <c r="Z722" s="4"/>
      <c r="AA722" s="4"/>
      <c r="AB722" s="4"/>
      <c r="AC722" s="4"/>
      <c r="AD722" s="4"/>
      <c r="AE722" s="4"/>
      <c r="AF722" s="4"/>
      <c r="AG722" s="4"/>
      <c r="AH722" s="4"/>
      <c r="AI722" s="4"/>
      <c r="AJ722" s="4"/>
      <c r="AK722" s="4"/>
      <c r="AL722" s="4"/>
    </row>
    <row r="723">
      <c r="A723" s="4"/>
      <c r="B723" s="4"/>
      <c r="C723" s="4"/>
      <c r="D723" s="4"/>
      <c r="E723" s="4"/>
      <c r="F723" s="118"/>
      <c r="G723" s="118"/>
      <c r="H723" s="118"/>
      <c r="I723" s="325"/>
      <c r="J723" s="119"/>
      <c r="K723" s="119"/>
      <c r="L723" s="119"/>
      <c r="M723" s="326"/>
      <c r="N723" s="352"/>
      <c r="O723" s="352"/>
      <c r="P723" s="352"/>
      <c r="Q723" s="328"/>
      <c r="R723" s="4"/>
      <c r="S723" s="4"/>
      <c r="T723" s="4"/>
      <c r="U723" s="4"/>
      <c r="V723" s="4"/>
      <c r="W723" s="4"/>
      <c r="X723" s="4"/>
      <c r="Y723" s="4"/>
      <c r="Z723" s="4"/>
      <c r="AA723" s="4"/>
      <c r="AB723" s="4"/>
      <c r="AC723" s="4"/>
      <c r="AD723" s="4"/>
      <c r="AE723" s="4"/>
      <c r="AF723" s="4"/>
      <c r="AG723" s="4"/>
      <c r="AH723" s="4"/>
      <c r="AI723" s="4"/>
      <c r="AJ723" s="4"/>
      <c r="AK723" s="4"/>
      <c r="AL723" s="4"/>
    </row>
    <row r="724">
      <c r="A724" s="4"/>
      <c r="B724" s="4"/>
      <c r="C724" s="4"/>
      <c r="D724" s="4"/>
      <c r="E724" s="4"/>
      <c r="F724" s="118"/>
      <c r="G724" s="118"/>
      <c r="H724" s="118"/>
      <c r="I724" s="325"/>
      <c r="J724" s="119"/>
      <c r="K724" s="119"/>
      <c r="L724" s="119"/>
      <c r="M724" s="326"/>
      <c r="N724" s="352"/>
      <c r="O724" s="352"/>
      <c r="P724" s="352"/>
      <c r="Q724" s="328"/>
      <c r="R724" s="4"/>
      <c r="S724" s="4"/>
      <c r="T724" s="4"/>
      <c r="U724" s="4"/>
      <c r="V724" s="4"/>
      <c r="W724" s="4"/>
      <c r="X724" s="4"/>
      <c r="Y724" s="4"/>
      <c r="Z724" s="4"/>
      <c r="AA724" s="4"/>
      <c r="AB724" s="4"/>
      <c r="AC724" s="4"/>
      <c r="AD724" s="4"/>
      <c r="AE724" s="4"/>
      <c r="AF724" s="4"/>
      <c r="AG724" s="4"/>
      <c r="AH724" s="4"/>
      <c r="AI724" s="4"/>
      <c r="AJ724" s="4"/>
      <c r="AK724" s="4"/>
      <c r="AL724" s="4"/>
    </row>
    <row r="725">
      <c r="A725" s="4"/>
      <c r="B725" s="4"/>
      <c r="C725" s="4"/>
      <c r="D725" s="4"/>
      <c r="E725" s="4"/>
      <c r="F725" s="118"/>
      <c r="G725" s="118"/>
      <c r="H725" s="118"/>
      <c r="I725" s="325"/>
      <c r="J725" s="119"/>
      <c r="K725" s="119"/>
      <c r="L725" s="119"/>
      <c r="M725" s="326"/>
      <c r="N725" s="352"/>
      <c r="O725" s="352"/>
      <c r="P725" s="352"/>
      <c r="Q725" s="328"/>
      <c r="R725" s="4"/>
      <c r="S725" s="4"/>
      <c r="T725" s="4"/>
      <c r="U725" s="4"/>
      <c r="V725" s="4"/>
      <c r="W725" s="4"/>
      <c r="X725" s="4"/>
      <c r="Y725" s="4"/>
      <c r="Z725" s="4"/>
      <c r="AA725" s="4"/>
      <c r="AB725" s="4"/>
      <c r="AC725" s="4"/>
      <c r="AD725" s="4"/>
      <c r="AE725" s="4"/>
      <c r="AF725" s="4"/>
      <c r="AG725" s="4"/>
      <c r="AH725" s="4"/>
      <c r="AI725" s="4"/>
      <c r="AJ725" s="4"/>
      <c r="AK725" s="4"/>
      <c r="AL725" s="4"/>
    </row>
    <row r="726">
      <c r="A726" s="4"/>
      <c r="B726" s="4"/>
      <c r="C726" s="4"/>
      <c r="D726" s="4"/>
      <c r="E726" s="4"/>
      <c r="F726" s="118"/>
      <c r="G726" s="118"/>
      <c r="H726" s="118"/>
      <c r="I726" s="325"/>
      <c r="J726" s="119"/>
      <c r="K726" s="119"/>
      <c r="L726" s="119"/>
      <c r="M726" s="326"/>
      <c r="N726" s="352"/>
      <c r="O726" s="352"/>
      <c r="P726" s="352"/>
      <c r="Q726" s="328"/>
      <c r="R726" s="4"/>
      <c r="S726" s="4"/>
      <c r="T726" s="4"/>
      <c r="U726" s="4"/>
      <c r="V726" s="4"/>
      <c r="W726" s="4"/>
      <c r="X726" s="4"/>
      <c r="Y726" s="4"/>
      <c r="Z726" s="4"/>
      <c r="AA726" s="4"/>
      <c r="AB726" s="4"/>
      <c r="AC726" s="4"/>
      <c r="AD726" s="4"/>
      <c r="AE726" s="4"/>
      <c r="AF726" s="4"/>
      <c r="AG726" s="4"/>
      <c r="AH726" s="4"/>
      <c r="AI726" s="4"/>
      <c r="AJ726" s="4"/>
      <c r="AK726" s="4"/>
      <c r="AL726" s="4"/>
    </row>
    <row r="727">
      <c r="A727" s="4"/>
      <c r="B727" s="4"/>
      <c r="C727" s="4"/>
      <c r="D727" s="4"/>
      <c r="E727" s="4"/>
      <c r="F727" s="118"/>
      <c r="G727" s="118"/>
      <c r="H727" s="118"/>
      <c r="I727" s="325"/>
      <c r="J727" s="119"/>
      <c r="K727" s="119"/>
      <c r="L727" s="119"/>
      <c r="M727" s="326"/>
      <c r="N727" s="352"/>
      <c r="O727" s="352"/>
      <c r="P727" s="352"/>
      <c r="Q727" s="328"/>
      <c r="R727" s="4"/>
      <c r="S727" s="4"/>
      <c r="T727" s="4"/>
      <c r="U727" s="4"/>
      <c r="V727" s="4"/>
      <c r="W727" s="4"/>
      <c r="X727" s="4"/>
      <c r="Y727" s="4"/>
      <c r="Z727" s="4"/>
      <c r="AA727" s="4"/>
      <c r="AB727" s="4"/>
      <c r="AC727" s="4"/>
      <c r="AD727" s="4"/>
      <c r="AE727" s="4"/>
      <c r="AF727" s="4"/>
      <c r="AG727" s="4"/>
      <c r="AH727" s="4"/>
      <c r="AI727" s="4"/>
      <c r="AJ727" s="4"/>
      <c r="AK727" s="4"/>
      <c r="AL727" s="4"/>
    </row>
    <row r="728">
      <c r="A728" s="4"/>
      <c r="B728" s="4"/>
      <c r="C728" s="4"/>
      <c r="D728" s="4"/>
      <c r="E728" s="4"/>
      <c r="F728" s="118"/>
      <c r="G728" s="118"/>
      <c r="H728" s="118"/>
      <c r="I728" s="325"/>
      <c r="J728" s="119"/>
      <c r="K728" s="119"/>
      <c r="L728" s="119"/>
      <c r="M728" s="326"/>
      <c r="N728" s="352"/>
      <c r="O728" s="352"/>
      <c r="P728" s="352"/>
      <c r="Q728" s="328"/>
      <c r="R728" s="4"/>
      <c r="S728" s="4"/>
      <c r="T728" s="4"/>
      <c r="U728" s="4"/>
      <c r="V728" s="4"/>
      <c r="W728" s="4"/>
      <c r="X728" s="4"/>
      <c r="Y728" s="4"/>
      <c r="Z728" s="4"/>
      <c r="AA728" s="4"/>
      <c r="AB728" s="4"/>
      <c r="AC728" s="4"/>
      <c r="AD728" s="4"/>
      <c r="AE728" s="4"/>
      <c r="AF728" s="4"/>
      <c r="AG728" s="4"/>
      <c r="AH728" s="4"/>
      <c r="AI728" s="4"/>
      <c r="AJ728" s="4"/>
      <c r="AK728" s="4"/>
      <c r="AL728" s="4"/>
    </row>
    <row r="729">
      <c r="A729" s="4"/>
      <c r="B729" s="4"/>
      <c r="C729" s="4"/>
      <c r="D729" s="4"/>
      <c r="E729" s="4"/>
      <c r="F729" s="118"/>
      <c r="G729" s="118"/>
      <c r="H729" s="118"/>
      <c r="I729" s="325"/>
      <c r="J729" s="119"/>
      <c r="K729" s="119"/>
      <c r="L729" s="119"/>
      <c r="M729" s="326"/>
      <c r="N729" s="352"/>
      <c r="O729" s="352"/>
      <c r="P729" s="352"/>
      <c r="Q729" s="328"/>
      <c r="R729" s="4"/>
      <c r="S729" s="4"/>
      <c r="T729" s="4"/>
      <c r="U729" s="4"/>
      <c r="V729" s="4"/>
      <c r="W729" s="4"/>
      <c r="X729" s="4"/>
      <c r="Y729" s="4"/>
      <c r="Z729" s="4"/>
      <c r="AA729" s="4"/>
      <c r="AB729" s="4"/>
      <c r="AC729" s="4"/>
      <c r="AD729" s="4"/>
      <c r="AE729" s="4"/>
      <c r="AF729" s="4"/>
      <c r="AG729" s="4"/>
      <c r="AH729" s="4"/>
      <c r="AI729" s="4"/>
      <c r="AJ729" s="4"/>
      <c r="AK729" s="4"/>
      <c r="AL729" s="4"/>
    </row>
    <row r="730">
      <c r="A730" s="4"/>
      <c r="B730" s="4"/>
      <c r="C730" s="4"/>
      <c r="D730" s="4"/>
      <c r="E730" s="4"/>
      <c r="F730" s="118"/>
      <c r="G730" s="118"/>
      <c r="H730" s="118"/>
      <c r="I730" s="325"/>
      <c r="J730" s="119"/>
      <c r="K730" s="119"/>
      <c r="L730" s="119"/>
      <c r="M730" s="326"/>
      <c r="N730" s="352"/>
      <c r="O730" s="352"/>
      <c r="P730" s="352"/>
      <c r="Q730" s="328"/>
      <c r="R730" s="4"/>
      <c r="S730" s="4"/>
      <c r="T730" s="4"/>
      <c r="U730" s="4"/>
      <c r="V730" s="4"/>
      <c r="W730" s="4"/>
      <c r="X730" s="4"/>
      <c r="Y730" s="4"/>
      <c r="Z730" s="4"/>
      <c r="AA730" s="4"/>
      <c r="AB730" s="4"/>
      <c r="AC730" s="4"/>
      <c r="AD730" s="4"/>
      <c r="AE730" s="4"/>
      <c r="AF730" s="4"/>
      <c r="AG730" s="4"/>
      <c r="AH730" s="4"/>
      <c r="AI730" s="4"/>
      <c r="AJ730" s="4"/>
      <c r="AK730" s="4"/>
      <c r="AL730" s="4"/>
    </row>
    <row r="731">
      <c r="A731" s="4"/>
      <c r="B731" s="4"/>
      <c r="C731" s="4"/>
      <c r="D731" s="4"/>
      <c r="E731" s="4"/>
      <c r="F731" s="118"/>
      <c r="G731" s="118"/>
      <c r="H731" s="118"/>
      <c r="I731" s="325"/>
      <c r="J731" s="119"/>
      <c r="K731" s="119"/>
      <c r="L731" s="119"/>
      <c r="M731" s="326"/>
      <c r="N731" s="352"/>
      <c r="O731" s="352"/>
      <c r="P731" s="352"/>
      <c r="Q731" s="328"/>
      <c r="R731" s="4"/>
      <c r="S731" s="4"/>
      <c r="T731" s="4"/>
      <c r="U731" s="4"/>
      <c r="V731" s="4"/>
      <c r="W731" s="4"/>
      <c r="X731" s="4"/>
      <c r="Y731" s="4"/>
      <c r="Z731" s="4"/>
      <c r="AA731" s="4"/>
      <c r="AB731" s="4"/>
      <c r="AC731" s="4"/>
      <c r="AD731" s="4"/>
      <c r="AE731" s="4"/>
      <c r="AF731" s="4"/>
      <c r="AG731" s="4"/>
      <c r="AH731" s="4"/>
      <c r="AI731" s="4"/>
      <c r="AJ731" s="4"/>
      <c r="AK731" s="4"/>
      <c r="AL731" s="4"/>
    </row>
    <row r="732">
      <c r="A732" s="4"/>
      <c r="B732" s="4"/>
      <c r="C732" s="4"/>
      <c r="D732" s="4"/>
      <c r="E732" s="4"/>
      <c r="F732" s="118"/>
      <c r="G732" s="118"/>
      <c r="H732" s="118"/>
      <c r="I732" s="325"/>
      <c r="J732" s="119"/>
      <c r="K732" s="119"/>
      <c r="L732" s="119"/>
      <c r="M732" s="326"/>
      <c r="N732" s="352"/>
      <c r="O732" s="352"/>
      <c r="P732" s="352"/>
      <c r="Q732" s="328"/>
      <c r="R732" s="4"/>
      <c r="S732" s="4"/>
      <c r="T732" s="4"/>
      <c r="U732" s="4"/>
      <c r="V732" s="4"/>
      <c r="W732" s="4"/>
      <c r="X732" s="4"/>
      <c r="Y732" s="4"/>
      <c r="Z732" s="4"/>
      <c r="AA732" s="4"/>
      <c r="AB732" s="4"/>
      <c r="AC732" s="4"/>
      <c r="AD732" s="4"/>
      <c r="AE732" s="4"/>
      <c r="AF732" s="4"/>
      <c r="AG732" s="4"/>
      <c r="AH732" s="4"/>
      <c r="AI732" s="4"/>
      <c r="AJ732" s="4"/>
      <c r="AK732" s="4"/>
      <c r="AL732" s="4"/>
    </row>
    <row r="733">
      <c r="A733" s="4"/>
      <c r="B733" s="4"/>
      <c r="C733" s="4"/>
      <c r="D733" s="4"/>
      <c r="E733" s="4"/>
      <c r="F733" s="118"/>
      <c r="G733" s="118"/>
      <c r="H733" s="118"/>
      <c r="I733" s="325"/>
      <c r="J733" s="119"/>
      <c r="K733" s="119"/>
      <c r="L733" s="119"/>
      <c r="M733" s="326"/>
      <c r="N733" s="352"/>
      <c r="O733" s="352"/>
      <c r="P733" s="352"/>
      <c r="Q733" s="328"/>
      <c r="R733" s="4"/>
      <c r="S733" s="4"/>
      <c r="T733" s="4"/>
      <c r="U733" s="4"/>
      <c r="V733" s="4"/>
      <c r="W733" s="4"/>
      <c r="X733" s="4"/>
      <c r="Y733" s="4"/>
      <c r="Z733" s="4"/>
      <c r="AA733" s="4"/>
      <c r="AB733" s="4"/>
      <c r="AC733" s="4"/>
      <c r="AD733" s="4"/>
      <c r="AE733" s="4"/>
      <c r="AF733" s="4"/>
      <c r="AG733" s="4"/>
      <c r="AH733" s="4"/>
      <c r="AI733" s="4"/>
      <c r="AJ733" s="4"/>
      <c r="AK733" s="4"/>
      <c r="AL733" s="4"/>
    </row>
    <row r="734">
      <c r="A734" s="4"/>
      <c r="B734" s="4"/>
      <c r="C734" s="4"/>
      <c r="D734" s="4"/>
      <c r="E734" s="4"/>
      <c r="F734" s="118"/>
      <c r="G734" s="118"/>
      <c r="H734" s="118"/>
      <c r="I734" s="325"/>
      <c r="J734" s="119"/>
      <c r="K734" s="119"/>
      <c r="L734" s="119"/>
      <c r="M734" s="326"/>
      <c r="N734" s="352"/>
      <c r="O734" s="352"/>
      <c r="P734" s="352"/>
      <c r="Q734" s="328"/>
      <c r="R734" s="4"/>
      <c r="S734" s="4"/>
      <c r="T734" s="4"/>
      <c r="U734" s="4"/>
      <c r="V734" s="4"/>
      <c r="W734" s="4"/>
      <c r="X734" s="4"/>
      <c r="Y734" s="4"/>
      <c r="Z734" s="4"/>
      <c r="AA734" s="4"/>
      <c r="AB734" s="4"/>
      <c r="AC734" s="4"/>
      <c r="AD734" s="4"/>
      <c r="AE734" s="4"/>
      <c r="AF734" s="4"/>
      <c r="AG734" s="4"/>
      <c r="AH734" s="4"/>
      <c r="AI734" s="4"/>
      <c r="AJ734" s="4"/>
      <c r="AK734" s="4"/>
      <c r="AL734" s="4"/>
    </row>
    <row r="735">
      <c r="A735" s="4"/>
      <c r="B735" s="4"/>
      <c r="C735" s="4"/>
      <c r="D735" s="4"/>
      <c r="E735" s="4"/>
      <c r="F735" s="118"/>
      <c r="G735" s="118"/>
      <c r="H735" s="118"/>
      <c r="I735" s="325"/>
      <c r="J735" s="119"/>
      <c r="K735" s="119"/>
      <c r="L735" s="119"/>
      <c r="M735" s="326"/>
      <c r="N735" s="352"/>
      <c r="O735" s="352"/>
      <c r="P735" s="352"/>
      <c r="Q735" s="328"/>
      <c r="R735" s="4"/>
      <c r="S735" s="4"/>
      <c r="T735" s="4"/>
      <c r="U735" s="4"/>
      <c r="V735" s="4"/>
      <c r="W735" s="4"/>
      <c r="X735" s="4"/>
      <c r="Y735" s="4"/>
      <c r="Z735" s="4"/>
      <c r="AA735" s="4"/>
      <c r="AB735" s="4"/>
      <c r="AC735" s="4"/>
      <c r="AD735" s="4"/>
      <c r="AE735" s="4"/>
      <c r="AF735" s="4"/>
      <c r="AG735" s="4"/>
      <c r="AH735" s="4"/>
      <c r="AI735" s="4"/>
      <c r="AJ735" s="4"/>
      <c r="AK735" s="4"/>
      <c r="AL735" s="4"/>
    </row>
    <row r="736">
      <c r="A736" s="4"/>
      <c r="B736" s="4"/>
      <c r="C736" s="4"/>
      <c r="D736" s="4"/>
      <c r="E736" s="4"/>
      <c r="F736" s="118"/>
      <c r="G736" s="118"/>
      <c r="H736" s="118"/>
      <c r="I736" s="325"/>
      <c r="J736" s="119"/>
      <c r="K736" s="119"/>
      <c r="L736" s="119"/>
      <c r="M736" s="326"/>
      <c r="N736" s="352"/>
      <c r="O736" s="352"/>
      <c r="P736" s="352"/>
      <c r="Q736" s="328"/>
      <c r="R736" s="4"/>
      <c r="S736" s="4"/>
      <c r="T736" s="4"/>
      <c r="U736" s="4"/>
      <c r="V736" s="4"/>
      <c r="W736" s="4"/>
      <c r="X736" s="4"/>
      <c r="Y736" s="4"/>
      <c r="Z736" s="4"/>
      <c r="AA736" s="4"/>
      <c r="AB736" s="4"/>
      <c r="AC736" s="4"/>
      <c r="AD736" s="4"/>
      <c r="AE736" s="4"/>
      <c r="AF736" s="4"/>
      <c r="AG736" s="4"/>
      <c r="AH736" s="4"/>
      <c r="AI736" s="4"/>
      <c r="AJ736" s="4"/>
      <c r="AK736" s="4"/>
      <c r="AL736" s="4"/>
    </row>
    <row r="737">
      <c r="A737" s="4"/>
      <c r="B737" s="4"/>
      <c r="C737" s="4"/>
      <c r="D737" s="4"/>
      <c r="E737" s="4"/>
      <c r="F737" s="118"/>
      <c r="G737" s="118"/>
      <c r="H737" s="118"/>
      <c r="I737" s="325"/>
      <c r="J737" s="119"/>
      <c r="K737" s="119"/>
      <c r="L737" s="119"/>
      <c r="M737" s="326"/>
      <c r="N737" s="352"/>
      <c r="O737" s="352"/>
      <c r="P737" s="352"/>
      <c r="Q737" s="328"/>
      <c r="R737" s="4"/>
      <c r="S737" s="4"/>
      <c r="T737" s="4"/>
      <c r="U737" s="4"/>
      <c r="V737" s="4"/>
      <c r="W737" s="4"/>
      <c r="X737" s="4"/>
      <c r="Y737" s="4"/>
      <c r="Z737" s="4"/>
      <c r="AA737" s="4"/>
      <c r="AB737" s="4"/>
      <c r="AC737" s="4"/>
      <c r="AD737" s="4"/>
      <c r="AE737" s="4"/>
      <c r="AF737" s="4"/>
      <c r="AG737" s="4"/>
      <c r="AH737" s="4"/>
      <c r="AI737" s="4"/>
      <c r="AJ737" s="4"/>
      <c r="AK737" s="4"/>
      <c r="AL737" s="4"/>
    </row>
    <row r="738">
      <c r="A738" s="4"/>
      <c r="B738" s="4"/>
      <c r="C738" s="4"/>
      <c r="D738" s="4"/>
      <c r="E738" s="4"/>
      <c r="F738" s="118"/>
      <c r="G738" s="118"/>
      <c r="H738" s="118"/>
      <c r="I738" s="325"/>
      <c r="J738" s="119"/>
      <c r="K738" s="119"/>
      <c r="L738" s="119"/>
      <c r="M738" s="326"/>
      <c r="N738" s="352"/>
      <c r="O738" s="352"/>
      <c r="P738" s="352"/>
      <c r="Q738" s="328"/>
      <c r="R738" s="4"/>
      <c r="S738" s="4"/>
      <c r="T738" s="4"/>
      <c r="U738" s="4"/>
      <c r="V738" s="4"/>
      <c r="W738" s="4"/>
      <c r="X738" s="4"/>
      <c r="Y738" s="4"/>
      <c r="Z738" s="4"/>
      <c r="AA738" s="4"/>
      <c r="AB738" s="4"/>
      <c r="AC738" s="4"/>
      <c r="AD738" s="4"/>
      <c r="AE738" s="4"/>
      <c r="AF738" s="4"/>
      <c r="AG738" s="4"/>
      <c r="AH738" s="4"/>
      <c r="AI738" s="4"/>
      <c r="AJ738" s="4"/>
      <c r="AK738" s="4"/>
      <c r="AL738" s="4"/>
    </row>
    <row r="739">
      <c r="A739" s="4"/>
      <c r="B739" s="4"/>
      <c r="C739" s="4"/>
      <c r="D739" s="4"/>
      <c r="E739" s="4"/>
      <c r="F739" s="118"/>
      <c r="G739" s="118"/>
      <c r="H739" s="118"/>
      <c r="I739" s="325"/>
      <c r="J739" s="119"/>
      <c r="K739" s="119"/>
      <c r="L739" s="119"/>
      <c r="M739" s="326"/>
      <c r="N739" s="352"/>
      <c r="O739" s="352"/>
      <c r="P739" s="352"/>
      <c r="Q739" s="328"/>
      <c r="R739" s="4"/>
      <c r="S739" s="4"/>
      <c r="T739" s="4"/>
      <c r="U739" s="4"/>
      <c r="V739" s="4"/>
      <c r="W739" s="4"/>
      <c r="X739" s="4"/>
      <c r="Y739" s="4"/>
      <c r="Z739" s="4"/>
      <c r="AA739" s="4"/>
      <c r="AB739" s="4"/>
      <c r="AC739" s="4"/>
      <c r="AD739" s="4"/>
      <c r="AE739" s="4"/>
      <c r="AF739" s="4"/>
      <c r="AG739" s="4"/>
      <c r="AH739" s="4"/>
      <c r="AI739" s="4"/>
      <c r="AJ739" s="4"/>
      <c r="AK739" s="4"/>
      <c r="AL739" s="4"/>
    </row>
    <row r="740">
      <c r="A740" s="4"/>
      <c r="B740" s="4"/>
      <c r="C740" s="4"/>
      <c r="D740" s="4"/>
      <c r="E740" s="4"/>
      <c r="F740" s="118"/>
      <c r="G740" s="118"/>
      <c r="H740" s="118"/>
      <c r="I740" s="325"/>
      <c r="J740" s="119"/>
      <c r="K740" s="119"/>
      <c r="L740" s="119"/>
      <c r="M740" s="326"/>
      <c r="N740" s="352"/>
      <c r="O740" s="352"/>
      <c r="P740" s="352"/>
      <c r="Q740" s="328"/>
      <c r="R740" s="4"/>
      <c r="S740" s="4"/>
      <c r="T740" s="4"/>
      <c r="U740" s="4"/>
      <c r="V740" s="4"/>
      <c r="W740" s="4"/>
      <c r="X740" s="4"/>
      <c r="Y740" s="4"/>
      <c r="Z740" s="4"/>
      <c r="AA740" s="4"/>
      <c r="AB740" s="4"/>
      <c r="AC740" s="4"/>
      <c r="AD740" s="4"/>
      <c r="AE740" s="4"/>
      <c r="AF740" s="4"/>
      <c r="AG740" s="4"/>
      <c r="AH740" s="4"/>
      <c r="AI740" s="4"/>
      <c r="AJ740" s="4"/>
      <c r="AK740" s="4"/>
      <c r="AL740" s="4"/>
    </row>
    <row r="741">
      <c r="A741" s="4"/>
      <c r="B741" s="4"/>
      <c r="C741" s="4"/>
      <c r="D741" s="4"/>
      <c r="E741" s="4"/>
      <c r="F741" s="118"/>
      <c r="G741" s="118"/>
      <c r="H741" s="118"/>
      <c r="I741" s="325"/>
      <c r="J741" s="119"/>
      <c r="K741" s="119"/>
      <c r="L741" s="119"/>
      <c r="M741" s="326"/>
      <c r="N741" s="352"/>
      <c r="O741" s="352"/>
      <c r="P741" s="352"/>
      <c r="Q741" s="328"/>
      <c r="R741" s="4"/>
      <c r="S741" s="4"/>
      <c r="T741" s="4"/>
      <c r="U741" s="4"/>
      <c r="V741" s="4"/>
      <c r="W741" s="4"/>
      <c r="X741" s="4"/>
      <c r="Y741" s="4"/>
      <c r="Z741" s="4"/>
      <c r="AA741" s="4"/>
      <c r="AB741" s="4"/>
      <c r="AC741" s="4"/>
      <c r="AD741" s="4"/>
      <c r="AE741" s="4"/>
      <c r="AF741" s="4"/>
      <c r="AG741" s="4"/>
      <c r="AH741" s="4"/>
      <c r="AI741" s="4"/>
      <c r="AJ741" s="4"/>
      <c r="AK741" s="4"/>
      <c r="AL741" s="4"/>
    </row>
    <row r="742">
      <c r="A742" s="4"/>
      <c r="B742" s="4"/>
      <c r="C742" s="4"/>
      <c r="D742" s="4"/>
      <c r="E742" s="4"/>
      <c r="F742" s="118"/>
      <c r="G742" s="118"/>
      <c r="H742" s="118"/>
      <c r="I742" s="325"/>
      <c r="J742" s="119"/>
      <c r="K742" s="119"/>
      <c r="L742" s="119"/>
      <c r="M742" s="326"/>
      <c r="N742" s="352"/>
      <c r="O742" s="352"/>
      <c r="P742" s="352"/>
      <c r="Q742" s="328"/>
      <c r="R742" s="4"/>
      <c r="S742" s="4"/>
      <c r="T742" s="4"/>
      <c r="U742" s="4"/>
      <c r="V742" s="4"/>
      <c r="W742" s="4"/>
      <c r="X742" s="4"/>
      <c r="Y742" s="4"/>
      <c r="Z742" s="4"/>
      <c r="AA742" s="4"/>
      <c r="AB742" s="4"/>
      <c r="AC742" s="4"/>
      <c r="AD742" s="4"/>
      <c r="AE742" s="4"/>
      <c r="AF742" s="4"/>
      <c r="AG742" s="4"/>
      <c r="AH742" s="4"/>
      <c r="AI742" s="4"/>
      <c r="AJ742" s="4"/>
      <c r="AK742" s="4"/>
      <c r="AL742" s="4"/>
    </row>
    <row r="743">
      <c r="A743" s="4"/>
      <c r="B743" s="4"/>
      <c r="C743" s="4"/>
      <c r="D743" s="4"/>
      <c r="E743" s="4"/>
      <c r="F743" s="118"/>
      <c r="G743" s="118"/>
      <c r="H743" s="118"/>
      <c r="I743" s="325"/>
      <c r="J743" s="119"/>
      <c r="K743" s="119"/>
      <c r="L743" s="119"/>
      <c r="M743" s="326"/>
      <c r="N743" s="352"/>
      <c r="O743" s="352"/>
      <c r="P743" s="352"/>
      <c r="Q743" s="328"/>
      <c r="R743" s="4"/>
      <c r="S743" s="4"/>
      <c r="T743" s="4"/>
      <c r="U743" s="4"/>
      <c r="V743" s="4"/>
      <c r="W743" s="4"/>
      <c r="X743" s="4"/>
      <c r="Y743" s="4"/>
      <c r="Z743" s="4"/>
      <c r="AA743" s="4"/>
      <c r="AB743" s="4"/>
      <c r="AC743" s="4"/>
      <c r="AD743" s="4"/>
      <c r="AE743" s="4"/>
      <c r="AF743" s="4"/>
      <c r="AG743" s="4"/>
      <c r="AH743" s="4"/>
      <c r="AI743" s="4"/>
      <c r="AJ743" s="4"/>
      <c r="AK743" s="4"/>
      <c r="AL743" s="4"/>
    </row>
    <row r="744">
      <c r="A744" s="4"/>
      <c r="B744" s="4"/>
      <c r="C744" s="4"/>
      <c r="D744" s="4"/>
      <c r="E744" s="4"/>
      <c r="F744" s="118"/>
      <c r="G744" s="118"/>
      <c r="H744" s="118"/>
      <c r="I744" s="325"/>
      <c r="J744" s="119"/>
      <c r="K744" s="119"/>
      <c r="L744" s="119"/>
      <c r="M744" s="326"/>
      <c r="N744" s="352"/>
      <c r="O744" s="352"/>
      <c r="P744" s="352"/>
      <c r="Q744" s="328"/>
      <c r="R744" s="4"/>
      <c r="S744" s="4"/>
      <c r="T744" s="4"/>
      <c r="U744" s="4"/>
      <c r="V744" s="4"/>
      <c r="W744" s="4"/>
      <c r="X744" s="4"/>
      <c r="Y744" s="4"/>
      <c r="Z744" s="4"/>
      <c r="AA744" s="4"/>
      <c r="AB744" s="4"/>
      <c r="AC744" s="4"/>
      <c r="AD744" s="4"/>
      <c r="AE744" s="4"/>
      <c r="AF744" s="4"/>
      <c r="AG744" s="4"/>
      <c r="AH744" s="4"/>
      <c r="AI744" s="4"/>
      <c r="AJ744" s="4"/>
      <c r="AK744" s="4"/>
      <c r="AL744" s="4"/>
    </row>
    <row r="745">
      <c r="A745" s="4"/>
      <c r="B745" s="4"/>
      <c r="C745" s="4"/>
      <c r="D745" s="4"/>
      <c r="E745" s="4"/>
      <c r="F745" s="118"/>
      <c r="G745" s="118"/>
      <c r="H745" s="118"/>
      <c r="I745" s="325"/>
      <c r="J745" s="119"/>
      <c r="K745" s="119"/>
      <c r="L745" s="119"/>
      <c r="M745" s="326"/>
      <c r="N745" s="352"/>
      <c r="O745" s="352"/>
      <c r="P745" s="352"/>
      <c r="Q745" s="328"/>
      <c r="R745" s="4"/>
      <c r="S745" s="4"/>
      <c r="T745" s="4"/>
      <c r="U745" s="4"/>
      <c r="V745" s="4"/>
      <c r="W745" s="4"/>
      <c r="X745" s="4"/>
      <c r="Y745" s="4"/>
      <c r="Z745" s="4"/>
      <c r="AA745" s="4"/>
      <c r="AB745" s="4"/>
      <c r="AC745" s="4"/>
      <c r="AD745" s="4"/>
      <c r="AE745" s="4"/>
      <c r="AF745" s="4"/>
      <c r="AG745" s="4"/>
      <c r="AH745" s="4"/>
      <c r="AI745" s="4"/>
      <c r="AJ745" s="4"/>
      <c r="AK745" s="4"/>
      <c r="AL745" s="4"/>
    </row>
    <row r="746">
      <c r="A746" s="4"/>
      <c r="B746" s="4"/>
      <c r="C746" s="4"/>
      <c r="D746" s="4"/>
      <c r="E746" s="4"/>
      <c r="F746" s="118"/>
      <c r="G746" s="118"/>
      <c r="H746" s="118"/>
      <c r="I746" s="325"/>
      <c r="J746" s="119"/>
      <c r="K746" s="119"/>
      <c r="L746" s="119"/>
      <c r="M746" s="326"/>
      <c r="N746" s="352"/>
      <c r="O746" s="352"/>
      <c r="P746" s="352"/>
      <c r="Q746" s="328"/>
      <c r="R746" s="4"/>
      <c r="S746" s="4"/>
      <c r="T746" s="4"/>
      <c r="U746" s="4"/>
      <c r="V746" s="4"/>
      <c r="W746" s="4"/>
      <c r="X746" s="4"/>
      <c r="Y746" s="4"/>
      <c r="Z746" s="4"/>
      <c r="AA746" s="4"/>
      <c r="AB746" s="4"/>
      <c r="AC746" s="4"/>
      <c r="AD746" s="4"/>
      <c r="AE746" s="4"/>
      <c r="AF746" s="4"/>
      <c r="AG746" s="4"/>
      <c r="AH746" s="4"/>
      <c r="AI746" s="4"/>
      <c r="AJ746" s="4"/>
      <c r="AK746" s="4"/>
      <c r="AL746" s="4"/>
    </row>
    <row r="747">
      <c r="A747" s="4"/>
      <c r="B747" s="4"/>
      <c r="C747" s="4"/>
      <c r="D747" s="4"/>
      <c r="E747" s="4"/>
      <c r="F747" s="118"/>
      <c r="G747" s="118"/>
      <c r="H747" s="118"/>
      <c r="I747" s="325"/>
      <c r="J747" s="119"/>
      <c r="K747" s="119"/>
      <c r="L747" s="119"/>
      <c r="M747" s="326"/>
      <c r="N747" s="352"/>
      <c r="O747" s="352"/>
      <c r="P747" s="352"/>
      <c r="Q747" s="328"/>
      <c r="R747" s="4"/>
      <c r="S747" s="4"/>
      <c r="T747" s="4"/>
      <c r="U747" s="4"/>
      <c r="V747" s="4"/>
      <c r="W747" s="4"/>
      <c r="X747" s="4"/>
      <c r="Y747" s="4"/>
      <c r="Z747" s="4"/>
      <c r="AA747" s="4"/>
      <c r="AB747" s="4"/>
      <c r="AC747" s="4"/>
      <c r="AD747" s="4"/>
      <c r="AE747" s="4"/>
      <c r="AF747" s="4"/>
      <c r="AG747" s="4"/>
      <c r="AH747" s="4"/>
      <c r="AI747" s="4"/>
      <c r="AJ747" s="4"/>
      <c r="AK747" s="4"/>
      <c r="AL747" s="4"/>
    </row>
    <row r="748">
      <c r="A748" s="4"/>
      <c r="B748" s="4"/>
      <c r="C748" s="4"/>
      <c r="D748" s="4"/>
      <c r="E748" s="4"/>
      <c r="F748" s="118"/>
      <c r="G748" s="118"/>
      <c r="H748" s="118"/>
      <c r="I748" s="325"/>
      <c r="J748" s="119"/>
      <c r="K748" s="119"/>
      <c r="L748" s="119"/>
      <c r="M748" s="326"/>
      <c r="N748" s="352"/>
      <c r="O748" s="352"/>
      <c r="P748" s="352"/>
      <c r="Q748" s="328"/>
      <c r="R748" s="4"/>
      <c r="S748" s="4"/>
      <c r="T748" s="4"/>
      <c r="U748" s="4"/>
      <c r="V748" s="4"/>
      <c r="W748" s="4"/>
      <c r="X748" s="4"/>
      <c r="Y748" s="4"/>
      <c r="Z748" s="4"/>
      <c r="AA748" s="4"/>
      <c r="AB748" s="4"/>
      <c r="AC748" s="4"/>
      <c r="AD748" s="4"/>
      <c r="AE748" s="4"/>
      <c r="AF748" s="4"/>
      <c r="AG748" s="4"/>
      <c r="AH748" s="4"/>
      <c r="AI748" s="4"/>
      <c r="AJ748" s="4"/>
      <c r="AK748" s="4"/>
      <c r="AL748" s="4"/>
    </row>
    <row r="749">
      <c r="A749" s="4"/>
      <c r="B749" s="4"/>
      <c r="C749" s="4"/>
      <c r="D749" s="4"/>
      <c r="E749" s="4"/>
      <c r="F749" s="118"/>
      <c r="G749" s="118"/>
      <c r="H749" s="118"/>
      <c r="I749" s="325"/>
      <c r="J749" s="119"/>
      <c r="K749" s="119"/>
      <c r="L749" s="119"/>
      <c r="M749" s="326"/>
      <c r="N749" s="352"/>
      <c r="O749" s="352"/>
      <c r="P749" s="352"/>
      <c r="Q749" s="328"/>
      <c r="R749" s="4"/>
      <c r="S749" s="4"/>
      <c r="T749" s="4"/>
      <c r="U749" s="4"/>
      <c r="V749" s="4"/>
      <c r="W749" s="4"/>
      <c r="X749" s="4"/>
      <c r="Y749" s="4"/>
      <c r="Z749" s="4"/>
      <c r="AA749" s="4"/>
      <c r="AB749" s="4"/>
      <c r="AC749" s="4"/>
      <c r="AD749" s="4"/>
      <c r="AE749" s="4"/>
      <c r="AF749" s="4"/>
      <c r="AG749" s="4"/>
      <c r="AH749" s="4"/>
      <c r="AI749" s="4"/>
      <c r="AJ749" s="4"/>
      <c r="AK749" s="4"/>
      <c r="AL749" s="4"/>
    </row>
    <row r="750">
      <c r="A750" s="4"/>
      <c r="B750" s="4"/>
      <c r="C750" s="4"/>
      <c r="D750" s="4"/>
      <c r="E750" s="4"/>
      <c r="F750" s="118"/>
      <c r="G750" s="118"/>
      <c r="H750" s="118"/>
      <c r="I750" s="325"/>
      <c r="J750" s="119"/>
      <c r="K750" s="119"/>
      <c r="L750" s="119"/>
      <c r="M750" s="326"/>
      <c r="N750" s="352"/>
      <c r="O750" s="352"/>
      <c r="P750" s="352"/>
      <c r="Q750" s="328"/>
      <c r="R750" s="4"/>
      <c r="S750" s="4"/>
      <c r="T750" s="4"/>
      <c r="U750" s="4"/>
      <c r="V750" s="4"/>
      <c r="W750" s="4"/>
      <c r="X750" s="4"/>
      <c r="Y750" s="4"/>
      <c r="Z750" s="4"/>
      <c r="AA750" s="4"/>
      <c r="AB750" s="4"/>
      <c r="AC750" s="4"/>
      <c r="AD750" s="4"/>
      <c r="AE750" s="4"/>
      <c r="AF750" s="4"/>
      <c r="AG750" s="4"/>
      <c r="AH750" s="4"/>
      <c r="AI750" s="4"/>
      <c r="AJ750" s="4"/>
      <c r="AK750" s="4"/>
      <c r="AL750" s="4"/>
    </row>
    <row r="751">
      <c r="A751" s="4"/>
      <c r="B751" s="4"/>
      <c r="C751" s="4"/>
      <c r="D751" s="4"/>
      <c r="E751" s="4"/>
      <c r="F751" s="118"/>
      <c r="G751" s="118"/>
      <c r="H751" s="118"/>
      <c r="I751" s="325"/>
      <c r="J751" s="119"/>
      <c r="K751" s="119"/>
      <c r="L751" s="119"/>
      <c r="M751" s="326"/>
      <c r="N751" s="352"/>
      <c r="O751" s="352"/>
      <c r="P751" s="352"/>
      <c r="Q751" s="328"/>
      <c r="R751" s="4"/>
      <c r="S751" s="4"/>
      <c r="T751" s="4"/>
      <c r="U751" s="4"/>
      <c r="V751" s="4"/>
      <c r="W751" s="4"/>
      <c r="X751" s="4"/>
      <c r="Y751" s="4"/>
      <c r="Z751" s="4"/>
      <c r="AA751" s="4"/>
      <c r="AB751" s="4"/>
      <c r="AC751" s="4"/>
      <c r="AD751" s="4"/>
      <c r="AE751" s="4"/>
      <c r="AF751" s="4"/>
      <c r="AG751" s="4"/>
      <c r="AH751" s="4"/>
      <c r="AI751" s="4"/>
      <c r="AJ751" s="4"/>
      <c r="AK751" s="4"/>
      <c r="AL751" s="4"/>
    </row>
    <row r="752">
      <c r="A752" s="4"/>
      <c r="B752" s="4"/>
      <c r="C752" s="4"/>
      <c r="D752" s="4"/>
      <c r="E752" s="4"/>
      <c r="F752" s="118"/>
      <c r="G752" s="118"/>
      <c r="H752" s="118"/>
      <c r="I752" s="325"/>
      <c r="J752" s="119"/>
      <c r="K752" s="119"/>
      <c r="L752" s="119"/>
      <c r="M752" s="326"/>
      <c r="N752" s="352"/>
      <c r="O752" s="352"/>
      <c r="P752" s="352"/>
      <c r="Q752" s="328"/>
      <c r="R752" s="4"/>
      <c r="S752" s="4"/>
      <c r="T752" s="4"/>
      <c r="U752" s="4"/>
      <c r="V752" s="4"/>
      <c r="W752" s="4"/>
      <c r="X752" s="4"/>
      <c r="Y752" s="4"/>
      <c r="Z752" s="4"/>
      <c r="AA752" s="4"/>
      <c r="AB752" s="4"/>
      <c r="AC752" s="4"/>
      <c r="AD752" s="4"/>
      <c r="AE752" s="4"/>
      <c r="AF752" s="4"/>
      <c r="AG752" s="4"/>
      <c r="AH752" s="4"/>
      <c r="AI752" s="4"/>
      <c r="AJ752" s="4"/>
      <c r="AK752" s="4"/>
      <c r="AL752" s="4"/>
    </row>
    <row r="753">
      <c r="A753" s="4"/>
      <c r="B753" s="4"/>
      <c r="C753" s="4"/>
      <c r="D753" s="4"/>
      <c r="E753" s="4"/>
      <c r="F753" s="118"/>
      <c r="G753" s="118"/>
      <c r="H753" s="118"/>
      <c r="I753" s="325"/>
      <c r="J753" s="119"/>
      <c r="K753" s="119"/>
      <c r="L753" s="119"/>
      <c r="M753" s="326"/>
      <c r="N753" s="352"/>
      <c r="O753" s="352"/>
      <c r="P753" s="352"/>
      <c r="Q753" s="328"/>
      <c r="R753" s="4"/>
      <c r="S753" s="4"/>
      <c r="T753" s="4"/>
      <c r="U753" s="4"/>
      <c r="V753" s="4"/>
      <c r="W753" s="4"/>
      <c r="X753" s="4"/>
      <c r="Y753" s="4"/>
      <c r="Z753" s="4"/>
      <c r="AA753" s="4"/>
      <c r="AB753" s="4"/>
      <c r="AC753" s="4"/>
      <c r="AD753" s="4"/>
      <c r="AE753" s="4"/>
      <c r="AF753" s="4"/>
      <c r="AG753" s="4"/>
      <c r="AH753" s="4"/>
      <c r="AI753" s="4"/>
      <c r="AJ753" s="4"/>
      <c r="AK753" s="4"/>
      <c r="AL753" s="4"/>
    </row>
    <row r="754">
      <c r="A754" s="4"/>
      <c r="B754" s="4"/>
      <c r="C754" s="4"/>
      <c r="D754" s="4"/>
      <c r="E754" s="4"/>
      <c r="F754" s="118"/>
      <c r="G754" s="118"/>
      <c r="H754" s="118"/>
      <c r="I754" s="325"/>
      <c r="J754" s="119"/>
      <c r="K754" s="119"/>
      <c r="L754" s="119"/>
      <c r="M754" s="326"/>
      <c r="N754" s="352"/>
      <c r="O754" s="352"/>
      <c r="P754" s="352"/>
      <c r="Q754" s="328"/>
      <c r="R754" s="4"/>
      <c r="S754" s="4"/>
      <c r="T754" s="4"/>
      <c r="U754" s="4"/>
      <c r="V754" s="4"/>
      <c r="W754" s="4"/>
      <c r="X754" s="4"/>
      <c r="Y754" s="4"/>
      <c r="Z754" s="4"/>
      <c r="AA754" s="4"/>
      <c r="AB754" s="4"/>
      <c r="AC754" s="4"/>
      <c r="AD754" s="4"/>
      <c r="AE754" s="4"/>
      <c r="AF754" s="4"/>
      <c r="AG754" s="4"/>
      <c r="AH754" s="4"/>
      <c r="AI754" s="4"/>
      <c r="AJ754" s="4"/>
      <c r="AK754" s="4"/>
      <c r="AL754" s="4"/>
    </row>
    <row r="755">
      <c r="A755" s="4"/>
      <c r="B755" s="4"/>
      <c r="C755" s="4"/>
      <c r="D755" s="4"/>
      <c r="E755" s="4"/>
      <c r="F755" s="118"/>
      <c r="G755" s="118"/>
      <c r="H755" s="118"/>
      <c r="I755" s="325"/>
      <c r="J755" s="119"/>
      <c r="K755" s="119"/>
      <c r="L755" s="119"/>
      <c r="M755" s="326"/>
      <c r="N755" s="352"/>
      <c r="O755" s="352"/>
      <c r="P755" s="352"/>
      <c r="Q755" s="328"/>
      <c r="R755" s="4"/>
      <c r="S755" s="4"/>
      <c r="T755" s="4"/>
      <c r="U755" s="4"/>
      <c r="V755" s="4"/>
      <c r="W755" s="4"/>
      <c r="X755" s="4"/>
      <c r="Y755" s="4"/>
      <c r="Z755" s="4"/>
      <c r="AA755" s="4"/>
      <c r="AB755" s="4"/>
      <c r="AC755" s="4"/>
      <c r="AD755" s="4"/>
      <c r="AE755" s="4"/>
      <c r="AF755" s="4"/>
      <c r="AG755" s="4"/>
      <c r="AH755" s="4"/>
      <c r="AI755" s="4"/>
      <c r="AJ755" s="4"/>
      <c r="AK755" s="4"/>
      <c r="AL755" s="4"/>
    </row>
    <row r="756">
      <c r="A756" s="4"/>
      <c r="B756" s="4"/>
      <c r="C756" s="4"/>
      <c r="D756" s="4"/>
      <c r="E756" s="4"/>
      <c r="F756" s="118"/>
      <c r="G756" s="118"/>
      <c r="H756" s="118"/>
      <c r="I756" s="325"/>
      <c r="J756" s="119"/>
      <c r="K756" s="119"/>
      <c r="L756" s="119"/>
      <c r="M756" s="326"/>
      <c r="N756" s="352"/>
      <c r="O756" s="352"/>
      <c r="P756" s="352"/>
      <c r="Q756" s="328"/>
      <c r="R756" s="4"/>
      <c r="S756" s="4"/>
      <c r="T756" s="4"/>
      <c r="U756" s="4"/>
      <c r="V756" s="4"/>
      <c r="W756" s="4"/>
      <c r="X756" s="4"/>
      <c r="Y756" s="4"/>
      <c r="Z756" s="4"/>
      <c r="AA756" s="4"/>
      <c r="AB756" s="4"/>
      <c r="AC756" s="4"/>
      <c r="AD756" s="4"/>
      <c r="AE756" s="4"/>
      <c r="AF756" s="4"/>
      <c r="AG756" s="4"/>
      <c r="AH756" s="4"/>
      <c r="AI756" s="4"/>
      <c r="AJ756" s="4"/>
      <c r="AK756" s="4"/>
      <c r="AL756" s="4"/>
    </row>
    <row r="757">
      <c r="A757" s="4"/>
      <c r="B757" s="4"/>
      <c r="C757" s="4"/>
      <c r="D757" s="4"/>
      <c r="E757" s="4"/>
      <c r="F757" s="118"/>
      <c r="G757" s="118"/>
      <c r="H757" s="118"/>
      <c r="I757" s="325"/>
      <c r="J757" s="119"/>
      <c r="K757" s="119"/>
      <c r="L757" s="119"/>
      <c r="M757" s="326"/>
      <c r="N757" s="352"/>
      <c r="O757" s="352"/>
      <c r="P757" s="352"/>
      <c r="Q757" s="328"/>
      <c r="R757" s="4"/>
      <c r="S757" s="4"/>
      <c r="T757" s="4"/>
      <c r="U757" s="4"/>
      <c r="V757" s="4"/>
      <c r="W757" s="4"/>
      <c r="X757" s="4"/>
      <c r="Y757" s="4"/>
      <c r="Z757" s="4"/>
      <c r="AA757" s="4"/>
      <c r="AB757" s="4"/>
      <c r="AC757" s="4"/>
      <c r="AD757" s="4"/>
      <c r="AE757" s="4"/>
      <c r="AF757" s="4"/>
      <c r="AG757" s="4"/>
      <c r="AH757" s="4"/>
      <c r="AI757" s="4"/>
      <c r="AJ757" s="4"/>
      <c r="AK757" s="4"/>
      <c r="AL757" s="4"/>
    </row>
    <row r="758">
      <c r="A758" s="4"/>
      <c r="B758" s="4"/>
      <c r="C758" s="4"/>
      <c r="D758" s="4"/>
      <c r="E758" s="4"/>
      <c r="F758" s="118"/>
      <c r="G758" s="118"/>
      <c r="H758" s="118"/>
      <c r="I758" s="325"/>
      <c r="J758" s="119"/>
      <c r="K758" s="119"/>
      <c r="L758" s="119"/>
      <c r="M758" s="326"/>
      <c r="N758" s="352"/>
      <c r="O758" s="352"/>
      <c r="P758" s="352"/>
      <c r="Q758" s="328"/>
      <c r="R758" s="4"/>
      <c r="S758" s="4"/>
      <c r="T758" s="4"/>
      <c r="U758" s="4"/>
      <c r="V758" s="4"/>
      <c r="W758" s="4"/>
      <c r="X758" s="4"/>
      <c r="Y758" s="4"/>
      <c r="Z758" s="4"/>
      <c r="AA758" s="4"/>
      <c r="AB758" s="4"/>
      <c r="AC758" s="4"/>
      <c r="AD758" s="4"/>
      <c r="AE758" s="4"/>
      <c r="AF758" s="4"/>
      <c r="AG758" s="4"/>
      <c r="AH758" s="4"/>
      <c r="AI758" s="4"/>
      <c r="AJ758" s="4"/>
      <c r="AK758" s="4"/>
      <c r="AL758" s="4"/>
    </row>
    <row r="759">
      <c r="A759" s="4"/>
      <c r="B759" s="4"/>
      <c r="C759" s="4"/>
      <c r="D759" s="4"/>
      <c r="E759" s="4"/>
      <c r="F759" s="118"/>
      <c r="G759" s="118"/>
      <c r="H759" s="118"/>
      <c r="I759" s="325"/>
      <c r="J759" s="119"/>
      <c r="K759" s="119"/>
      <c r="L759" s="119"/>
      <c r="M759" s="326"/>
      <c r="N759" s="352"/>
      <c r="O759" s="352"/>
      <c r="P759" s="352"/>
      <c r="Q759" s="328"/>
      <c r="R759" s="4"/>
      <c r="S759" s="4"/>
      <c r="T759" s="4"/>
      <c r="U759" s="4"/>
      <c r="V759" s="4"/>
      <c r="W759" s="4"/>
      <c r="X759" s="4"/>
      <c r="Y759" s="4"/>
      <c r="Z759" s="4"/>
      <c r="AA759" s="4"/>
      <c r="AB759" s="4"/>
      <c r="AC759" s="4"/>
      <c r="AD759" s="4"/>
      <c r="AE759" s="4"/>
      <c r="AF759" s="4"/>
      <c r="AG759" s="4"/>
      <c r="AH759" s="4"/>
      <c r="AI759" s="4"/>
      <c r="AJ759" s="4"/>
      <c r="AK759" s="4"/>
      <c r="AL759" s="4"/>
    </row>
    <row r="760">
      <c r="A760" s="4"/>
      <c r="B760" s="4"/>
      <c r="C760" s="4"/>
      <c r="D760" s="4"/>
      <c r="E760" s="4"/>
      <c r="F760" s="118"/>
      <c r="G760" s="118"/>
      <c r="H760" s="118"/>
      <c r="I760" s="325"/>
      <c r="J760" s="119"/>
      <c r="K760" s="119"/>
      <c r="L760" s="119"/>
      <c r="M760" s="326"/>
      <c r="N760" s="352"/>
      <c r="O760" s="352"/>
      <c r="P760" s="352"/>
      <c r="Q760" s="328"/>
      <c r="R760" s="4"/>
      <c r="S760" s="4"/>
      <c r="T760" s="4"/>
      <c r="U760" s="4"/>
      <c r="V760" s="4"/>
      <c r="W760" s="4"/>
      <c r="X760" s="4"/>
      <c r="Y760" s="4"/>
      <c r="Z760" s="4"/>
      <c r="AA760" s="4"/>
      <c r="AB760" s="4"/>
      <c r="AC760" s="4"/>
      <c r="AD760" s="4"/>
      <c r="AE760" s="4"/>
      <c r="AF760" s="4"/>
      <c r="AG760" s="4"/>
      <c r="AH760" s="4"/>
      <c r="AI760" s="4"/>
      <c r="AJ760" s="4"/>
      <c r="AK760" s="4"/>
      <c r="AL760" s="4"/>
    </row>
    <row r="761">
      <c r="A761" s="4"/>
      <c r="B761" s="4"/>
      <c r="C761" s="4"/>
      <c r="D761" s="4"/>
      <c r="E761" s="4"/>
      <c r="F761" s="118"/>
      <c r="G761" s="118"/>
      <c r="H761" s="118"/>
      <c r="I761" s="325"/>
      <c r="J761" s="119"/>
      <c r="K761" s="119"/>
      <c r="L761" s="119"/>
      <c r="M761" s="326"/>
      <c r="N761" s="352"/>
      <c r="O761" s="352"/>
      <c r="P761" s="352"/>
      <c r="Q761" s="328"/>
      <c r="R761" s="4"/>
      <c r="S761" s="4"/>
      <c r="T761" s="4"/>
      <c r="U761" s="4"/>
      <c r="V761" s="4"/>
      <c r="W761" s="4"/>
      <c r="X761" s="4"/>
      <c r="Y761" s="4"/>
      <c r="Z761" s="4"/>
      <c r="AA761" s="4"/>
      <c r="AB761" s="4"/>
      <c r="AC761" s="4"/>
      <c r="AD761" s="4"/>
      <c r="AE761" s="4"/>
      <c r="AF761" s="4"/>
      <c r="AG761" s="4"/>
      <c r="AH761" s="4"/>
      <c r="AI761" s="4"/>
      <c r="AJ761" s="4"/>
      <c r="AK761" s="4"/>
      <c r="AL761" s="4"/>
    </row>
    <row r="762">
      <c r="A762" s="4"/>
      <c r="B762" s="4"/>
      <c r="C762" s="4"/>
      <c r="D762" s="4"/>
      <c r="E762" s="4"/>
      <c r="F762" s="118"/>
      <c r="G762" s="118"/>
      <c r="H762" s="118"/>
      <c r="I762" s="325"/>
      <c r="J762" s="119"/>
      <c r="K762" s="119"/>
      <c r="L762" s="119"/>
      <c r="M762" s="326"/>
      <c r="N762" s="352"/>
      <c r="O762" s="352"/>
      <c r="P762" s="352"/>
      <c r="Q762" s="328"/>
      <c r="R762" s="4"/>
      <c r="S762" s="4"/>
      <c r="T762" s="4"/>
      <c r="U762" s="4"/>
      <c r="V762" s="4"/>
      <c r="W762" s="4"/>
      <c r="X762" s="4"/>
      <c r="Y762" s="4"/>
      <c r="Z762" s="4"/>
      <c r="AA762" s="4"/>
      <c r="AB762" s="4"/>
      <c r="AC762" s="4"/>
      <c r="AD762" s="4"/>
      <c r="AE762" s="4"/>
      <c r="AF762" s="4"/>
      <c r="AG762" s="4"/>
      <c r="AH762" s="4"/>
      <c r="AI762" s="4"/>
      <c r="AJ762" s="4"/>
      <c r="AK762" s="4"/>
      <c r="AL762" s="4"/>
    </row>
    <row r="763">
      <c r="A763" s="4"/>
      <c r="B763" s="4"/>
      <c r="C763" s="4"/>
      <c r="D763" s="4"/>
      <c r="E763" s="4"/>
      <c r="F763" s="118"/>
      <c r="G763" s="118"/>
      <c r="H763" s="118"/>
      <c r="I763" s="325"/>
      <c r="J763" s="119"/>
      <c r="K763" s="119"/>
      <c r="L763" s="119"/>
      <c r="M763" s="326"/>
      <c r="N763" s="352"/>
      <c r="O763" s="352"/>
      <c r="P763" s="352"/>
      <c r="Q763" s="328"/>
      <c r="R763" s="4"/>
      <c r="S763" s="4"/>
      <c r="T763" s="4"/>
      <c r="U763" s="4"/>
      <c r="V763" s="4"/>
      <c r="W763" s="4"/>
      <c r="X763" s="4"/>
      <c r="Y763" s="4"/>
      <c r="Z763" s="4"/>
      <c r="AA763" s="4"/>
      <c r="AB763" s="4"/>
      <c r="AC763" s="4"/>
      <c r="AD763" s="4"/>
      <c r="AE763" s="4"/>
      <c r="AF763" s="4"/>
      <c r="AG763" s="4"/>
      <c r="AH763" s="4"/>
      <c r="AI763" s="4"/>
      <c r="AJ763" s="4"/>
      <c r="AK763" s="4"/>
      <c r="AL763" s="4"/>
    </row>
    <row r="764">
      <c r="A764" s="4"/>
      <c r="B764" s="4"/>
      <c r="C764" s="4"/>
      <c r="D764" s="4"/>
      <c r="E764" s="4"/>
      <c r="F764" s="118"/>
      <c r="G764" s="118"/>
      <c r="H764" s="118"/>
      <c r="I764" s="325"/>
      <c r="J764" s="119"/>
      <c r="K764" s="119"/>
      <c r="L764" s="119"/>
      <c r="M764" s="326"/>
      <c r="N764" s="352"/>
      <c r="O764" s="352"/>
      <c r="P764" s="352"/>
      <c r="Q764" s="328"/>
      <c r="R764" s="4"/>
      <c r="S764" s="4"/>
      <c r="T764" s="4"/>
      <c r="U764" s="4"/>
      <c r="V764" s="4"/>
      <c r="W764" s="4"/>
      <c r="X764" s="4"/>
      <c r="Y764" s="4"/>
      <c r="Z764" s="4"/>
      <c r="AA764" s="4"/>
      <c r="AB764" s="4"/>
      <c r="AC764" s="4"/>
      <c r="AD764" s="4"/>
      <c r="AE764" s="4"/>
      <c r="AF764" s="4"/>
      <c r="AG764" s="4"/>
      <c r="AH764" s="4"/>
      <c r="AI764" s="4"/>
      <c r="AJ764" s="4"/>
      <c r="AK764" s="4"/>
      <c r="AL764" s="4"/>
    </row>
    <row r="765">
      <c r="A765" s="4"/>
      <c r="B765" s="4"/>
      <c r="C765" s="4"/>
      <c r="D765" s="4"/>
      <c r="E765" s="4"/>
      <c r="F765" s="118"/>
      <c r="G765" s="118"/>
      <c r="H765" s="118"/>
      <c r="I765" s="325"/>
      <c r="J765" s="119"/>
      <c r="K765" s="119"/>
      <c r="L765" s="119"/>
      <c r="M765" s="326"/>
      <c r="N765" s="352"/>
      <c r="O765" s="352"/>
      <c r="P765" s="352"/>
      <c r="Q765" s="328"/>
      <c r="R765" s="4"/>
      <c r="S765" s="4"/>
      <c r="T765" s="4"/>
      <c r="U765" s="4"/>
      <c r="V765" s="4"/>
      <c r="W765" s="4"/>
      <c r="X765" s="4"/>
      <c r="Y765" s="4"/>
      <c r="Z765" s="4"/>
      <c r="AA765" s="4"/>
      <c r="AB765" s="4"/>
      <c r="AC765" s="4"/>
      <c r="AD765" s="4"/>
      <c r="AE765" s="4"/>
      <c r="AF765" s="4"/>
      <c r="AG765" s="4"/>
      <c r="AH765" s="4"/>
      <c r="AI765" s="4"/>
      <c r="AJ765" s="4"/>
      <c r="AK765" s="4"/>
      <c r="AL765" s="4"/>
    </row>
    <row r="766">
      <c r="A766" s="4"/>
      <c r="B766" s="4"/>
      <c r="C766" s="4"/>
      <c r="D766" s="4"/>
      <c r="E766" s="4"/>
      <c r="F766" s="118"/>
      <c r="G766" s="118"/>
      <c r="H766" s="118"/>
      <c r="I766" s="325"/>
      <c r="J766" s="119"/>
      <c r="K766" s="119"/>
      <c r="L766" s="119"/>
      <c r="M766" s="326"/>
      <c r="N766" s="352"/>
      <c r="O766" s="352"/>
      <c r="P766" s="352"/>
      <c r="Q766" s="328"/>
      <c r="R766" s="4"/>
      <c r="S766" s="4"/>
      <c r="T766" s="4"/>
      <c r="U766" s="4"/>
      <c r="V766" s="4"/>
      <c r="W766" s="4"/>
      <c r="X766" s="4"/>
      <c r="Y766" s="4"/>
      <c r="Z766" s="4"/>
      <c r="AA766" s="4"/>
      <c r="AB766" s="4"/>
      <c r="AC766" s="4"/>
      <c r="AD766" s="4"/>
      <c r="AE766" s="4"/>
      <c r="AF766" s="4"/>
      <c r="AG766" s="4"/>
      <c r="AH766" s="4"/>
      <c r="AI766" s="4"/>
      <c r="AJ766" s="4"/>
      <c r="AK766" s="4"/>
      <c r="AL766" s="4"/>
    </row>
    <row r="767">
      <c r="A767" s="4"/>
      <c r="B767" s="4"/>
      <c r="C767" s="4"/>
      <c r="D767" s="4"/>
      <c r="E767" s="4"/>
      <c r="F767" s="118"/>
      <c r="G767" s="118"/>
      <c r="H767" s="118"/>
      <c r="I767" s="325"/>
      <c r="J767" s="119"/>
      <c r="K767" s="119"/>
      <c r="L767" s="119"/>
      <c r="M767" s="326"/>
      <c r="N767" s="352"/>
      <c r="O767" s="352"/>
      <c r="P767" s="352"/>
      <c r="Q767" s="328"/>
      <c r="R767" s="4"/>
      <c r="S767" s="4"/>
      <c r="T767" s="4"/>
      <c r="U767" s="4"/>
      <c r="V767" s="4"/>
      <c r="W767" s="4"/>
      <c r="X767" s="4"/>
      <c r="Y767" s="4"/>
      <c r="Z767" s="4"/>
      <c r="AA767" s="4"/>
      <c r="AB767" s="4"/>
      <c r="AC767" s="4"/>
      <c r="AD767" s="4"/>
      <c r="AE767" s="4"/>
      <c r="AF767" s="4"/>
      <c r="AG767" s="4"/>
      <c r="AH767" s="4"/>
      <c r="AI767" s="4"/>
      <c r="AJ767" s="4"/>
      <c r="AK767" s="4"/>
      <c r="AL767" s="4"/>
    </row>
    <row r="768">
      <c r="A768" s="4"/>
      <c r="B768" s="4"/>
      <c r="C768" s="4"/>
      <c r="D768" s="4"/>
      <c r="E768" s="4"/>
      <c r="F768" s="118"/>
      <c r="G768" s="118"/>
      <c r="H768" s="118"/>
      <c r="I768" s="325"/>
      <c r="J768" s="119"/>
      <c r="K768" s="119"/>
      <c r="L768" s="119"/>
      <c r="M768" s="326"/>
      <c r="N768" s="352"/>
      <c r="O768" s="352"/>
      <c r="P768" s="352"/>
      <c r="Q768" s="328"/>
      <c r="R768" s="4"/>
      <c r="S768" s="4"/>
      <c r="T768" s="4"/>
      <c r="U768" s="4"/>
      <c r="V768" s="4"/>
      <c r="W768" s="4"/>
      <c r="X768" s="4"/>
      <c r="Y768" s="4"/>
      <c r="Z768" s="4"/>
      <c r="AA768" s="4"/>
      <c r="AB768" s="4"/>
      <c r="AC768" s="4"/>
      <c r="AD768" s="4"/>
      <c r="AE768" s="4"/>
      <c r="AF768" s="4"/>
      <c r="AG768" s="4"/>
      <c r="AH768" s="4"/>
      <c r="AI768" s="4"/>
      <c r="AJ768" s="4"/>
      <c r="AK768" s="4"/>
      <c r="AL768" s="4"/>
    </row>
    <row r="769">
      <c r="A769" s="4"/>
      <c r="B769" s="4"/>
      <c r="C769" s="4"/>
      <c r="D769" s="4"/>
      <c r="E769" s="4"/>
      <c r="F769" s="118"/>
      <c r="G769" s="118"/>
      <c r="H769" s="118"/>
      <c r="I769" s="325"/>
      <c r="J769" s="119"/>
      <c r="K769" s="119"/>
      <c r="L769" s="119"/>
      <c r="M769" s="326"/>
      <c r="N769" s="352"/>
      <c r="O769" s="352"/>
      <c r="P769" s="352"/>
      <c r="Q769" s="328"/>
      <c r="R769" s="4"/>
      <c r="S769" s="4"/>
      <c r="T769" s="4"/>
      <c r="U769" s="4"/>
      <c r="V769" s="4"/>
      <c r="W769" s="4"/>
      <c r="X769" s="4"/>
      <c r="Y769" s="4"/>
      <c r="Z769" s="4"/>
      <c r="AA769" s="4"/>
      <c r="AB769" s="4"/>
      <c r="AC769" s="4"/>
      <c r="AD769" s="4"/>
      <c r="AE769" s="4"/>
      <c r="AF769" s="4"/>
      <c r="AG769" s="4"/>
      <c r="AH769" s="4"/>
      <c r="AI769" s="4"/>
      <c r="AJ769" s="4"/>
      <c r="AK769" s="4"/>
      <c r="AL769" s="4"/>
    </row>
    <row r="770">
      <c r="A770" s="4"/>
      <c r="B770" s="4"/>
      <c r="C770" s="4"/>
      <c r="D770" s="4"/>
      <c r="E770" s="4"/>
      <c r="F770" s="118"/>
      <c r="G770" s="118"/>
      <c r="H770" s="118"/>
      <c r="I770" s="325"/>
      <c r="J770" s="119"/>
      <c r="K770" s="119"/>
      <c r="L770" s="119"/>
      <c r="M770" s="326"/>
      <c r="N770" s="352"/>
      <c r="O770" s="352"/>
      <c r="P770" s="352"/>
      <c r="Q770" s="328"/>
      <c r="R770" s="4"/>
      <c r="S770" s="4"/>
      <c r="T770" s="4"/>
      <c r="U770" s="4"/>
      <c r="V770" s="4"/>
      <c r="W770" s="4"/>
      <c r="X770" s="4"/>
      <c r="Y770" s="4"/>
      <c r="Z770" s="4"/>
      <c r="AA770" s="4"/>
      <c r="AB770" s="4"/>
      <c r="AC770" s="4"/>
      <c r="AD770" s="4"/>
      <c r="AE770" s="4"/>
      <c r="AF770" s="4"/>
      <c r="AG770" s="4"/>
      <c r="AH770" s="4"/>
      <c r="AI770" s="4"/>
      <c r="AJ770" s="4"/>
      <c r="AK770" s="4"/>
      <c r="AL770" s="4"/>
    </row>
    <row r="771">
      <c r="A771" s="4"/>
      <c r="B771" s="4"/>
      <c r="C771" s="4"/>
      <c r="D771" s="4"/>
      <c r="E771" s="4"/>
      <c r="F771" s="118"/>
      <c r="G771" s="118"/>
      <c r="H771" s="118"/>
      <c r="I771" s="325"/>
      <c r="J771" s="119"/>
      <c r="K771" s="119"/>
      <c r="L771" s="119"/>
      <c r="M771" s="326"/>
      <c r="N771" s="352"/>
      <c r="O771" s="352"/>
      <c r="P771" s="352"/>
      <c r="Q771" s="328"/>
      <c r="R771" s="4"/>
      <c r="S771" s="4"/>
      <c r="T771" s="4"/>
      <c r="U771" s="4"/>
      <c r="V771" s="4"/>
      <c r="W771" s="4"/>
      <c r="X771" s="4"/>
      <c r="Y771" s="4"/>
      <c r="Z771" s="4"/>
      <c r="AA771" s="4"/>
      <c r="AB771" s="4"/>
      <c r="AC771" s="4"/>
      <c r="AD771" s="4"/>
      <c r="AE771" s="4"/>
      <c r="AF771" s="4"/>
      <c r="AG771" s="4"/>
      <c r="AH771" s="4"/>
      <c r="AI771" s="4"/>
      <c r="AJ771" s="4"/>
      <c r="AK771" s="4"/>
      <c r="AL771" s="4"/>
    </row>
    <row r="772">
      <c r="A772" s="4"/>
      <c r="B772" s="4"/>
      <c r="C772" s="4"/>
      <c r="D772" s="4"/>
      <c r="E772" s="4"/>
      <c r="F772" s="118"/>
      <c r="G772" s="118"/>
      <c r="H772" s="118"/>
      <c r="I772" s="325"/>
      <c r="J772" s="119"/>
      <c r="K772" s="119"/>
      <c r="L772" s="119"/>
      <c r="M772" s="326"/>
      <c r="N772" s="352"/>
      <c r="O772" s="352"/>
      <c r="P772" s="352"/>
      <c r="Q772" s="328"/>
      <c r="R772" s="4"/>
      <c r="S772" s="4"/>
      <c r="T772" s="4"/>
      <c r="U772" s="4"/>
      <c r="V772" s="4"/>
      <c r="W772" s="4"/>
      <c r="X772" s="4"/>
      <c r="Y772" s="4"/>
      <c r="Z772" s="4"/>
      <c r="AA772" s="4"/>
      <c r="AB772" s="4"/>
      <c r="AC772" s="4"/>
      <c r="AD772" s="4"/>
      <c r="AE772" s="4"/>
      <c r="AF772" s="4"/>
      <c r="AG772" s="4"/>
      <c r="AH772" s="4"/>
      <c r="AI772" s="4"/>
      <c r="AJ772" s="4"/>
      <c r="AK772" s="4"/>
      <c r="AL772" s="4"/>
    </row>
    <row r="773">
      <c r="A773" s="4"/>
      <c r="B773" s="4"/>
      <c r="C773" s="4"/>
      <c r="D773" s="4"/>
      <c r="E773" s="4"/>
      <c r="F773" s="118"/>
      <c r="G773" s="118"/>
      <c r="H773" s="118"/>
      <c r="I773" s="325"/>
      <c r="J773" s="119"/>
      <c r="K773" s="119"/>
      <c r="L773" s="119"/>
      <c r="M773" s="326"/>
      <c r="N773" s="352"/>
      <c r="O773" s="352"/>
      <c r="P773" s="352"/>
      <c r="Q773" s="328"/>
      <c r="R773" s="4"/>
      <c r="S773" s="4"/>
      <c r="T773" s="4"/>
      <c r="U773" s="4"/>
      <c r="V773" s="4"/>
      <c r="W773" s="4"/>
      <c r="X773" s="4"/>
      <c r="Y773" s="4"/>
      <c r="Z773" s="4"/>
      <c r="AA773" s="4"/>
      <c r="AB773" s="4"/>
      <c r="AC773" s="4"/>
      <c r="AD773" s="4"/>
      <c r="AE773" s="4"/>
      <c r="AF773" s="4"/>
      <c r="AG773" s="4"/>
      <c r="AH773" s="4"/>
      <c r="AI773" s="4"/>
      <c r="AJ773" s="4"/>
      <c r="AK773" s="4"/>
      <c r="AL773" s="4"/>
    </row>
    <row r="774">
      <c r="A774" s="4"/>
      <c r="B774" s="4"/>
      <c r="C774" s="4"/>
      <c r="D774" s="4"/>
      <c r="E774" s="4"/>
      <c r="F774" s="118"/>
      <c r="G774" s="118"/>
      <c r="H774" s="118"/>
      <c r="I774" s="325"/>
      <c r="J774" s="119"/>
      <c r="K774" s="119"/>
      <c r="L774" s="119"/>
      <c r="M774" s="326"/>
      <c r="N774" s="352"/>
      <c r="O774" s="352"/>
      <c r="P774" s="352"/>
      <c r="Q774" s="328"/>
      <c r="R774" s="4"/>
      <c r="S774" s="4"/>
      <c r="T774" s="4"/>
      <c r="U774" s="4"/>
      <c r="V774" s="4"/>
      <c r="W774" s="4"/>
      <c r="X774" s="4"/>
      <c r="Y774" s="4"/>
      <c r="Z774" s="4"/>
      <c r="AA774" s="4"/>
      <c r="AB774" s="4"/>
      <c r="AC774" s="4"/>
      <c r="AD774" s="4"/>
      <c r="AE774" s="4"/>
      <c r="AF774" s="4"/>
      <c r="AG774" s="4"/>
      <c r="AH774" s="4"/>
      <c r="AI774" s="4"/>
      <c r="AJ774" s="4"/>
      <c r="AK774" s="4"/>
      <c r="AL774" s="4"/>
    </row>
    <row r="775">
      <c r="A775" s="4"/>
      <c r="B775" s="4"/>
      <c r="C775" s="4"/>
      <c r="D775" s="4"/>
      <c r="E775" s="4"/>
      <c r="F775" s="118"/>
      <c r="G775" s="118"/>
      <c r="H775" s="118"/>
      <c r="I775" s="325"/>
      <c r="J775" s="119"/>
      <c r="K775" s="119"/>
      <c r="L775" s="119"/>
      <c r="M775" s="326"/>
      <c r="N775" s="352"/>
      <c r="O775" s="352"/>
      <c r="P775" s="352"/>
      <c r="Q775" s="328"/>
      <c r="R775" s="4"/>
      <c r="S775" s="4"/>
      <c r="T775" s="4"/>
      <c r="U775" s="4"/>
      <c r="V775" s="4"/>
      <c r="W775" s="4"/>
      <c r="X775" s="4"/>
      <c r="Y775" s="4"/>
      <c r="Z775" s="4"/>
      <c r="AA775" s="4"/>
      <c r="AB775" s="4"/>
      <c r="AC775" s="4"/>
      <c r="AD775" s="4"/>
      <c r="AE775" s="4"/>
      <c r="AF775" s="4"/>
      <c r="AG775" s="4"/>
      <c r="AH775" s="4"/>
      <c r="AI775" s="4"/>
      <c r="AJ775" s="4"/>
      <c r="AK775" s="4"/>
      <c r="AL775" s="4"/>
    </row>
    <row r="776">
      <c r="A776" s="4"/>
      <c r="B776" s="4"/>
      <c r="C776" s="4"/>
      <c r="D776" s="4"/>
      <c r="E776" s="4"/>
      <c r="F776" s="118"/>
      <c r="G776" s="118"/>
      <c r="H776" s="118"/>
      <c r="I776" s="325"/>
      <c r="J776" s="119"/>
      <c r="K776" s="119"/>
      <c r="L776" s="119"/>
      <c r="M776" s="326"/>
      <c r="N776" s="352"/>
      <c r="O776" s="352"/>
      <c r="P776" s="352"/>
      <c r="Q776" s="328"/>
      <c r="R776" s="4"/>
      <c r="S776" s="4"/>
      <c r="T776" s="4"/>
      <c r="U776" s="4"/>
      <c r="V776" s="4"/>
      <c r="W776" s="4"/>
      <c r="X776" s="4"/>
      <c r="Y776" s="4"/>
      <c r="Z776" s="4"/>
      <c r="AA776" s="4"/>
      <c r="AB776" s="4"/>
      <c r="AC776" s="4"/>
      <c r="AD776" s="4"/>
      <c r="AE776" s="4"/>
      <c r="AF776" s="4"/>
      <c r="AG776" s="4"/>
      <c r="AH776" s="4"/>
      <c r="AI776" s="4"/>
      <c r="AJ776" s="4"/>
      <c r="AK776" s="4"/>
      <c r="AL776" s="4"/>
    </row>
    <row r="777">
      <c r="A777" s="4"/>
      <c r="B777" s="4"/>
      <c r="C777" s="4"/>
      <c r="D777" s="4"/>
      <c r="E777" s="4"/>
      <c r="F777" s="118"/>
      <c r="G777" s="118"/>
      <c r="H777" s="118"/>
      <c r="I777" s="325"/>
      <c r="J777" s="119"/>
      <c r="K777" s="119"/>
      <c r="L777" s="119"/>
      <c r="M777" s="326"/>
      <c r="N777" s="352"/>
      <c r="O777" s="352"/>
      <c r="P777" s="352"/>
      <c r="Q777" s="328"/>
      <c r="R777" s="4"/>
      <c r="S777" s="4"/>
      <c r="T777" s="4"/>
      <c r="U777" s="4"/>
      <c r="V777" s="4"/>
      <c r="W777" s="4"/>
      <c r="X777" s="4"/>
      <c r="Y777" s="4"/>
      <c r="Z777" s="4"/>
      <c r="AA777" s="4"/>
      <c r="AB777" s="4"/>
      <c r="AC777" s="4"/>
      <c r="AD777" s="4"/>
      <c r="AE777" s="4"/>
      <c r="AF777" s="4"/>
      <c r="AG777" s="4"/>
      <c r="AH777" s="4"/>
      <c r="AI777" s="4"/>
      <c r="AJ777" s="4"/>
      <c r="AK777" s="4"/>
      <c r="AL777" s="4"/>
    </row>
    <row r="778">
      <c r="A778" s="4"/>
      <c r="B778" s="4"/>
      <c r="C778" s="4"/>
      <c r="D778" s="4"/>
      <c r="E778" s="4"/>
      <c r="F778" s="118"/>
      <c r="G778" s="118"/>
      <c r="H778" s="118"/>
      <c r="I778" s="325"/>
      <c r="J778" s="119"/>
      <c r="K778" s="119"/>
      <c r="L778" s="119"/>
      <c r="M778" s="326"/>
      <c r="N778" s="352"/>
      <c r="O778" s="352"/>
      <c r="P778" s="352"/>
      <c r="Q778" s="328"/>
      <c r="R778" s="4"/>
      <c r="S778" s="4"/>
      <c r="T778" s="4"/>
      <c r="U778" s="4"/>
      <c r="V778" s="4"/>
      <c r="W778" s="4"/>
      <c r="X778" s="4"/>
      <c r="Y778" s="4"/>
      <c r="Z778" s="4"/>
      <c r="AA778" s="4"/>
      <c r="AB778" s="4"/>
      <c r="AC778" s="4"/>
      <c r="AD778" s="4"/>
      <c r="AE778" s="4"/>
      <c r="AF778" s="4"/>
      <c r="AG778" s="4"/>
      <c r="AH778" s="4"/>
      <c r="AI778" s="4"/>
      <c r="AJ778" s="4"/>
      <c r="AK778" s="4"/>
      <c r="AL778" s="4"/>
    </row>
    <row r="779">
      <c r="A779" s="4"/>
      <c r="B779" s="4"/>
      <c r="C779" s="4"/>
      <c r="D779" s="4"/>
      <c r="E779" s="4"/>
      <c r="F779" s="118"/>
      <c r="G779" s="118"/>
      <c r="H779" s="118"/>
      <c r="I779" s="325"/>
      <c r="J779" s="119"/>
      <c r="K779" s="119"/>
      <c r="L779" s="119"/>
      <c r="M779" s="326"/>
      <c r="N779" s="352"/>
      <c r="O779" s="352"/>
      <c r="P779" s="352"/>
      <c r="Q779" s="328"/>
      <c r="R779" s="4"/>
      <c r="S779" s="4"/>
      <c r="T779" s="4"/>
      <c r="U779" s="4"/>
      <c r="V779" s="4"/>
      <c r="W779" s="4"/>
      <c r="X779" s="4"/>
      <c r="Y779" s="4"/>
      <c r="Z779" s="4"/>
      <c r="AA779" s="4"/>
      <c r="AB779" s="4"/>
      <c r="AC779" s="4"/>
      <c r="AD779" s="4"/>
      <c r="AE779" s="4"/>
      <c r="AF779" s="4"/>
      <c r="AG779" s="4"/>
      <c r="AH779" s="4"/>
      <c r="AI779" s="4"/>
      <c r="AJ779" s="4"/>
      <c r="AK779" s="4"/>
      <c r="AL779" s="4"/>
    </row>
    <row r="780">
      <c r="A780" s="4"/>
      <c r="B780" s="4"/>
      <c r="C780" s="4"/>
      <c r="D780" s="4"/>
      <c r="E780" s="4"/>
      <c r="F780" s="118"/>
      <c r="G780" s="118"/>
      <c r="H780" s="118"/>
      <c r="I780" s="325"/>
      <c r="J780" s="119"/>
      <c r="K780" s="119"/>
      <c r="L780" s="119"/>
      <c r="M780" s="326"/>
      <c r="N780" s="352"/>
      <c r="O780" s="352"/>
      <c r="P780" s="352"/>
      <c r="Q780" s="328"/>
      <c r="R780" s="4"/>
      <c r="S780" s="4"/>
      <c r="T780" s="4"/>
      <c r="U780" s="4"/>
      <c r="V780" s="4"/>
      <c r="W780" s="4"/>
      <c r="X780" s="4"/>
      <c r="Y780" s="4"/>
      <c r="Z780" s="4"/>
      <c r="AA780" s="4"/>
      <c r="AB780" s="4"/>
      <c r="AC780" s="4"/>
      <c r="AD780" s="4"/>
      <c r="AE780" s="4"/>
      <c r="AF780" s="4"/>
      <c r="AG780" s="4"/>
      <c r="AH780" s="4"/>
      <c r="AI780" s="4"/>
      <c r="AJ780" s="4"/>
      <c r="AK780" s="4"/>
      <c r="AL780" s="4"/>
    </row>
    <row r="781">
      <c r="A781" s="4"/>
      <c r="B781" s="4"/>
      <c r="C781" s="4"/>
      <c r="D781" s="4"/>
      <c r="E781" s="4"/>
      <c r="F781" s="118"/>
      <c r="G781" s="118"/>
      <c r="H781" s="118"/>
      <c r="I781" s="325"/>
      <c r="J781" s="119"/>
      <c r="K781" s="119"/>
      <c r="L781" s="119"/>
      <c r="M781" s="326"/>
      <c r="N781" s="352"/>
      <c r="O781" s="352"/>
      <c r="P781" s="352"/>
      <c r="Q781" s="328"/>
      <c r="R781" s="4"/>
      <c r="S781" s="4"/>
      <c r="T781" s="4"/>
      <c r="U781" s="4"/>
      <c r="V781" s="4"/>
      <c r="W781" s="4"/>
      <c r="X781" s="4"/>
      <c r="Y781" s="4"/>
      <c r="Z781" s="4"/>
      <c r="AA781" s="4"/>
      <c r="AB781" s="4"/>
      <c r="AC781" s="4"/>
      <c r="AD781" s="4"/>
      <c r="AE781" s="4"/>
      <c r="AF781" s="4"/>
      <c r="AG781" s="4"/>
      <c r="AH781" s="4"/>
      <c r="AI781" s="4"/>
      <c r="AJ781" s="4"/>
      <c r="AK781" s="4"/>
      <c r="AL781" s="4"/>
    </row>
    <row r="782">
      <c r="A782" s="4"/>
      <c r="B782" s="4"/>
      <c r="C782" s="4"/>
      <c r="D782" s="4"/>
      <c r="E782" s="4"/>
      <c r="F782" s="118"/>
      <c r="G782" s="118"/>
      <c r="H782" s="118"/>
      <c r="I782" s="325"/>
      <c r="J782" s="119"/>
      <c r="K782" s="119"/>
      <c r="L782" s="119"/>
      <c r="M782" s="326"/>
      <c r="N782" s="352"/>
      <c r="O782" s="352"/>
      <c r="P782" s="352"/>
      <c r="Q782" s="328"/>
      <c r="R782" s="4"/>
      <c r="S782" s="4"/>
      <c r="T782" s="4"/>
      <c r="U782" s="4"/>
      <c r="V782" s="4"/>
      <c r="W782" s="4"/>
      <c r="X782" s="4"/>
      <c r="Y782" s="4"/>
      <c r="Z782" s="4"/>
      <c r="AA782" s="4"/>
      <c r="AB782" s="4"/>
      <c r="AC782" s="4"/>
      <c r="AD782" s="4"/>
      <c r="AE782" s="4"/>
      <c r="AF782" s="4"/>
      <c r="AG782" s="4"/>
      <c r="AH782" s="4"/>
      <c r="AI782" s="4"/>
      <c r="AJ782" s="4"/>
      <c r="AK782" s="4"/>
      <c r="AL782" s="4"/>
    </row>
    <row r="783">
      <c r="A783" s="4"/>
      <c r="B783" s="4"/>
      <c r="C783" s="4"/>
      <c r="D783" s="4"/>
      <c r="E783" s="4"/>
      <c r="F783" s="118"/>
      <c r="G783" s="118"/>
      <c r="H783" s="118"/>
      <c r="I783" s="325"/>
      <c r="J783" s="119"/>
      <c r="K783" s="119"/>
      <c r="L783" s="119"/>
      <c r="M783" s="326"/>
      <c r="N783" s="352"/>
      <c r="O783" s="352"/>
      <c r="P783" s="352"/>
      <c r="Q783" s="328"/>
      <c r="R783" s="4"/>
      <c r="S783" s="4"/>
      <c r="T783" s="4"/>
      <c r="U783" s="4"/>
      <c r="V783" s="4"/>
      <c r="W783" s="4"/>
      <c r="X783" s="4"/>
      <c r="Y783" s="4"/>
      <c r="Z783" s="4"/>
      <c r="AA783" s="4"/>
      <c r="AB783" s="4"/>
      <c r="AC783" s="4"/>
      <c r="AD783" s="4"/>
      <c r="AE783" s="4"/>
      <c r="AF783" s="4"/>
      <c r="AG783" s="4"/>
      <c r="AH783" s="4"/>
      <c r="AI783" s="4"/>
      <c r="AJ783" s="4"/>
      <c r="AK783" s="4"/>
      <c r="AL783" s="4"/>
    </row>
    <row r="784">
      <c r="A784" s="4"/>
      <c r="B784" s="4"/>
      <c r="C784" s="4"/>
      <c r="D784" s="4"/>
      <c r="E784" s="4"/>
      <c r="F784" s="118"/>
      <c r="G784" s="118"/>
      <c r="H784" s="118"/>
      <c r="I784" s="325"/>
      <c r="J784" s="119"/>
      <c r="K784" s="119"/>
      <c r="L784" s="119"/>
      <c r="M784" s="326"/>
      <c r="N784" s="352"/>
      <c r="O784" s="352"/>
      <c r="P784" s="352"/>
      <c r="Q784" s="328"/>
      <c r="R784" s="4"/>
      <c r="S784" s="4"/>
      <c r="T784" s="4"/>
      <c r="U784" s="4"/>
      <c r="V784" s="4"/>
      <c r="W784" s="4"/>
      <c r="X784" s="4"/>
      <c r="Y784" s="4"/>
      <c r="Z784" s="4"/>
      <c r="AA784" s="4"/>
      <c r="AB784" s="4"/>
      <c r="AC784" s="4"/>
      <c r="AD784" s="4"/>
      <c r="AE784" s="4"/>
      <c r="AF784" s="4"/>
      <c r="AG784" s="4"/>
      <c r="AH784" s="4"/>
      <c r="AI784" s="4"/>
      <c r="AJ784" s="4"/>
      <c r="AK784" s="4"/>
      <c r="AL784" s="4"/>
    </row>
    <row r="785">
      <c r="A785" s="4"/>
      <c r="B785" s="4"/>
      <c r="C785" s="4"/>
      <c r="D785" s="4"/>
      <c r="E785" s="4"/>
      <c r="F785" s="118"/>
      <c r="G785" s="118"/>
      <c r="H785" s="118"/>
      <c r="I785" s="325"/>
      <c r="J785" s="119"/>
      <c r="K785" s="119"/>
      <c r="L785" s="119"/>
      <c r="M785" s="326"/>
      <c r="N785" s="352"/>
      <c r="O785" s="352"/>
      <c r="P785" s="352"/>
      <c r="Q785" s="328"/>
      <c r="R785" s="4"/>
      <c r="S785" s="4"/>
      <c r="T785" s="4"/>
      <c r="U785" s="4"/>
      <c r="V785" s="4"/>
      <c r="W785" s="4"/>
      <c r="X785" s="4"/>
      <c r="Y785" s="4"/>
      <c r="Z785" s="4"/>
      <c r="AA785" s="4"/>
      <c r="AB785" s="4"/>
      <c r="AC785" s="4"/>
      <c r="AD785" s="4"/>
      <c r="AE785" s="4"/>
      <c r="AF785" s="4"/>
      <c r="AG785" s="4"/>
      <c r="AH785" s="4"/>
      <c r="AI785" s="4"/>
      <c r="AJ785" s="4"/>
      <c r="AK785" s="4"/>
      <c r="AL785" s="4"/>
    </row>
    <row r="786">
      <c r="A786" s="4"/>
      <c r="B786" s="4"/>
      <c r="C786" s="4"/>
      <c r="D786" s="4"/>
      <c r="E786" s="4"/>
      <c r="F786" s="118"/>
      <c r="G786" s="118"/>
      <c r="H786" s="118"/>
      <c r="I786" s="325"/>
      <c r="J786" s="119"/>
      <c r="K786" s="119"/>
      <c r="L786" s="119"/>
      <c r="M786" s="326"/>
      <c r="N786" s="352"/>
      <c r="O786" s="352"/>
      <c r="P786" s="352"/>
      <c r="Q786" s="328"/>
      <c r="R786" s="4"/>
      <c r="S786" s="4"/>
      <c r="T786" s="4"/>
      <c r="U786" s="4"/>
      <c r="V786" s="4"/>
      <c r="W786" s="4"/>
      <c r="X786" s="4"/>
      <c r="Y786" s="4"/>
      <c r="Z786" s="4"/>
      <c r="AA786" s="4"/>
      <c r="AB786" s="4"/>
      <c r="AC786" s="4"/>
      <c r="AD786" s="4"/>
      <c r="AE786" s="4"/>
      <c r="AF786" s="4"/>
      <c r="AG786" s="4"/>
      <c r="AH786" s="4"/>
      <c r="AI786" s="4"/>
      <c r="AJ786" s="4"/>
      <c r="AK786" s="4"/>
      <c r="AL786" s="4"/>
    </row>
    <row r="787">
      <c r="A787" s="4"/>
      <c r="B787" s="4"/>
      <c r="C787" s="4"/>
      <c r="D787" s="4"/>
      <c r="E787" s="4"/>
      <c r="F787" s="118"/>
      <c r="G787" s="118"/>
      <c r="H787" s="118"/>
      <c r="I787" s="325"/>
      <c r="J787" s="119"/>
      <c r="K787" s="119"/>
      <c r="L787" s="119"/>
      <c r="M787" s="326"/>
      <c r="N787" s="352"/>
      <c r="O787" s="352"/>
      <c r="P787" s="352"/>
      <c r="Q787" s="328"/>
      <c r="R787" s="4"/>
      <c r="S787" s="4"/>
      <c r="T787" s="4"/>
      <c r="U787" s="4"/>
      <c r="V787" s="4"/>
      <c r="W787" s="4"/>
      <c r="X787" s="4"/>
      <c r="Y787" s="4"/>
      <c r="Z787" s="4"/>
      <c r="AA787" s="4"/>
      <c r="AB787" s="4"/>
      <c r="AC787" s="4"/>
      <c r="AD787" s="4"/>
      <c r="AE787" s="4"/>
      <c r="AF787" s="4"/>
      <c r="AG787" s="4"/>
      <c r="AH787" s="4"/>
      <c r="AI787" s="4"/>
      <c r="AJ787" s="4"/>
      <c r="AK787" s="4"/>
      <c r="AL787" s="4"/>
    </row>
    <row r="788">
      <c r="A788" s="4"/>
      <c r="B788" s="4"/>
      <c r="C788" s="4"/>
      <c r="D788" s="4"/>
      <c r="E788" s="4"/>
      <c r="F788" s="118"/>
      <c r="G788" s="118"/>
      <c r="H788" s="118"/>
      <c r="I788" s="325"/>
      <c r="J788" s="119"/>
      <c r="K788" s="119"/>
      <c r="L788" s="119"/>
      <c r="M788" s="326"/>
      <c r="N788" s="352"/>
      <c r="O788" s="352"/>
      <c r="P788" s="352"/>
      <c r="Q788" s="328"/>
      <c r="R788" s="4"/>
      <c r="S788" s="4"/>
      <c r="T788" s="4"/>
      <c r="U788" s="4"/>
      <c r="V788" s="4"/>
      <c r="W788" s="4"/>
      <c r="X788" s="4"/>
      <c r="Y788" s="4"/>
      <c r="Z788" s="4"/>
      <c r="AA788" s="4"/>
      <c r="AB788" s="4"/>
      <c r="AC788" s="4"/>
      <c r="AD788" s="4"/>
      <c r="AE788" s="4"/>
      <c r="AF788" s="4"/>
      <c r="AG788" s="4"/>
      <c r="AH788" s="4"/>
      <c r="AI788" s="4"/>
      <c r="AJ788" s="4"/>
      <c r="AK788" s="4"/>
      <c r="AL788" s="4"/>
    </row>
    <row r="789">
      <c r="A789" s="4"/>
      <c r="B789" s="4"/>
      <c r="C789" s="4"/>
      <c r="D789" s="4"/>
      <c r="E789" s="4"/>
      <c r="F789" s="118"/>
      <c r="G789" s="118"/>
      <c r="H789" s="118"/>
      <c r="I789" s="325"/>
      <c r="J789" s="119"/>
      <c r="K789" s="119"/>
      <c r="L789" s="119"/>
      <c r="M789" s="326"/>
      <c r="N789" s="352"/>
      <c r="O789" s="352"/>
      <c r="P789" s="352"/>
      <c r="Q789" s="328"/>
      <c r="R789" s="4"/>
      <c r="S789" s="4"/>
      <c r="T789" s="4"/>
      <c r="U789" s="4"/>
      <c r="V789" s="4"/>
      <c r="W789" s="4"/>
      <c r="X789" s="4"/>
      <c r="Y789" s="4"/>
      <c r="Z789" s="4"/>
      <c r="AA789" s="4"/>
      <c r="AB789" s="4"/>
      <c r="AC789" s="4"/>
      <c r="AD789" s="4"/>
      <c r="AE789" s="4"/>
      <c r="AF789" s="4"/>
      <c r="AG789" s="4"/>
      <c r="AH789" s="4"/>
      <c r="AI789" s="4"/>
      <c r="AJ789" s="4"/>
      <c r="AK789" s="4"/>
      <c r="AL789" s="4"/>
    </row>
    <row r="790">
      <c r="A790" s="4"/>
      <c r="B790" s="4"/>
      <c r="C790" s="4"/>
      <c r="D790" s="4"/>
      <c r="E790" s="4"/>
      <c r="F790" s="118"/>
      <c r="G790" s="118"/>
      <c r="H790" s="118"/>
      <c r="I790" s="325"/>
      <c r="J790" s="119"/>
      <c r="K790" s="119"/>
      <c r="L790" s="119"/>
      <c r="M790" s="326"/>
      <c r="N790" s="352"/>
      <c r="O790" s="352"/>
      <c r="P790" s="352"/>
      <c r="Q790" s="328"/>
      <c r="R790" s="4"/>
      <c r="S790" s="4"/>
      <c r="T790" s="4"/>
      <c r="U790" s="4"/>
      <c r="V790" s="4"/>
      <c r="W790" s="4"/>
      <c r="X790" s="4"/>
      <c r="Y790" s="4"/>
      <c r="Z790" s="4"/>
      <c r="AA790" s="4"/>
      <c r="AB790" s="4"/>
      <c r="AC790" s="4"/>
      <c r="AD790" s="4"/>
      <c r="AE790" s="4"/>
      <c r="AF790" s="4"/>
      <c r="AG790" s="4"/>
      <c r="AH790" s="4"/>
      <c r="AI790" s="4"/>
      <c r="AJ790" s="4"/>
      <c r="AK790" s="4"/>
      <c r="AL790" s="4"/>
    </row>
    <row r="791">
      <c r="A791" s="4"/>
      <c r="B791" s="4"/>
      <c r="C791" s="4"/>
      <c r="D791" s="4"/>
      <c r="E791" s="4"/>
      <c r="F791" s="118"/>
      <c r="G791" s="118"/>
      <c r="H791" s="118"/>
      <c r="I791" s="325"/>
      <c r="J791" s="119"/>
      <c r="K791" s="119"/>
      <c r="L791" s="119"/>
      <c r="M791" s="326"/>
      <c r="N791" s="352"/>
      <c r="O791" s="352"/>
      <c r="P791" s="352"/>
      <c r="Q791" s="328"/>
      <c r="R791" s="4"/>
      <c r="S791" s="4"/>
      <c r="T791" s="4"/>
      <c r="U791" s="4"/>
      <c r="V791" s="4"/>
      <c r="W791" s="4"/>
      <c r="X791" s="4"/>
      <c r="Y791" s="4"/>
      <c r="Z791" s="4"/>
      <c r="AA791" s="4"/>
      <c r="AB791" s="4"/>
      <c r="AC791" s="4"/>
      <c r="AD791" s="4"/>
      <c r="AE791" s="4"/>
      <c r="AF791" s="4"/>
      <c r="AG791" s="4"/>
      <c r="AH791" s="4"/>
      <c r="AI791" s="4"/>
      <c r="AJ791" s="4"/>
      <c r="AK791" s="4"/>
      <c r="AL791" s="4"/>
    </row>
    <row r="792">
      <c r="A792" s="4"/>
      <c r="B792" s="4"/>
      <c r="C792" s="4"/>
      <c r="D792" s="4"/>
      <c r="E792" s="4"/>
      <c r="F792" s="118"/>
      <c r="G792" s="118"/>
      <c r="H792" s="118"/>
      <c r="I792" s="325"/>
      <c r="J792" s="119"/>
      <c r="K792" s="119"/>
      <c r="L792" s="119"/>
      <c r="M792" s="326"/>
      <c r="N792" s="352"/>
      <c r="O792" s="352"/>
      <c r="P792" s="352"/>
      <c r="Q792" s="328"/>
      <c r="R792" s="4"/>
      <c r="S792" s="4"/>
      <c r="T792" s="4"/>
      <c r="U792" s="4"/>
      <c r="V792" s="4"/>
      <c r="W792" s="4"/>
      <c r="X792" s="4"/>
      <c r="Y792" s="4"/>
      <c r="Z792" s="4"/>
      <c r="AA792" s="4"/>
      <c r="AB792" s="4"/>
      <c r="AC792" s="4"/>
      <c r="AD792" s="4"/>
      <c r="AE792" s="4"/>
      <c r="AF792" s="4"/>
      <c r="AG792" s="4"/>
      <c r="AH792" s="4"/>
      <c r="AI792" s="4"/>
      <c r="AJ792" s="4"/>
      <c r="AK792" s="4"/>
      <c r="AL792" s="4"/>
    </row>
    <row r="793">
      <c r="A793" s="4"/>
      <c r="B793" s="4"/>
      <c r="C793" s="4"/>
      <c r="D793" s="4"/>
      <c r="E793" s="4"/>
      <c r="F793" s="118"/>
      <c r="G793" s="118"/>
      <c r="H793" s="118"/>
      <c r="I793" s="325"/>
      <c r="J793" s="119"/>
      <c r="K793" s="119"/>
      <c r="L793" s="119"/>
      <c r="M793" s="326"/>
      <c r="N793" s="352"/>
      <c r="O793" s="352"/>
      <c r="P793" s="352"/>
      <c r="Q793" s="328"/>
      <c r="R793" s="4"/>
      <c r="S793" s="4"/>
      <c r="T793" s="4"/>
      <c r="U793" s="4"/>
      <c r="V793" s="4"/>
      <c r="W793" s="4"/>
      <c r="X793" s="4"/>
      <c r="Y793" s="4"/>
      <c r="Z793" s="4"/>
      <c r="AA793" s="4"/>
      <c r="AB793" s="4"/>
      <c r="AC793" s="4"/>
      <c r="AD793" s="4"/>
      <c r="AE793" s="4"/>
      <c r="AF793" s="4"/>
      <c r="AG793" s="4"/>
      <c r="AH793" s="4"/>
      <c r="AI793" s="4"/>
      <c r="AJ793" s="4"/>
      <c r="AK793" s="4"/>
      <c r="AL793" s="4"/>
    </row>
    <row r="794">
      <c r="A794" s="4"/>
      <c r="B794" s="4"/>
      <c r="C794" s="4"/>
      <c r="D794" s="4"/>
      <c r="E794" s="4"/>
      <c r="F794" s="118"/>
      <c r="G794" s="118"/>
      <c r="H794" s="118"/>
      <c r="I794" s="325"/>
      <c r="J794" s="119"/>
      <c r="K794" s="119"/>
      <c r="L794" s="119"/>
      <c r="M794" s="326"/>
      <c r="N794" s="352"/>
      <c r="O794" s="352"/>
      <c r="P794" s="352"/>
      <c r="Q794" s="328"/>
      <c r="R794" s="4"/>
      <c r="S794" s="4"/>
      <c r="T794" s="4"/>
      <c r="U794" s="4"/>
      <c r="V794" s="4"/>
      <c r="W794" s="4"/>
      <c r="X794" s="4"/>
      <c r="Y794" s="4"/>
      <c r="Z794" s="4"/>
      <c r="AA794" s="4"/>
      <c r="AB794" s="4"/>
      <c r="AC794" s="4"/>
      <c r="AD794" s="4"/>
      <c r="AE794" s="4"/>
      <c r="AF794" s="4"/>
      <c r="AG794" s="4"/>
      <c r="AH794" s="4"/>
      <c r="AI794" s="4"/>
      <c r="AJ794" s="4"/>
      <c r="AK794" s="4"/>
      <c r="AL794" s="4"/>
    </row>
    <row r="795">
      <c r="A795" s="4"/>
      <c r="B795" s="4"/>
      <c r="C795" s="4"/>
      <c r="D795" s="4"/>
      <c r="E795" s="4"/>
      <c r="F795" s="118"/>
      <c r="G795" s="118"/>
      <c r="H795" s="118"/>
      <c r="I795" s="325"/>
      <c r="J795" s="119"/>
      <c r="K795" s="119"/>
      <c r="L795" s="119"/>
      <c r="M795" s="326"/>
      <c r="N795" s="352"/>
      <c r="O795" s="352"/>
      <c r="P795" s="352"/>
      <c r="Q795" s="328"/>
      <c r="R795" s="4"/>
      <c r="S795" s="4"/>
      <c r="T795" s="4"/>
      <c r="U795" s="4"/>
      <c r="V795" s="4"/>
      <c r="W795" s="4"/>
      <c r="X795" s="4"/>
      <c r="Y795" s="4"/>
      <c r="Z795" s="4"/>
      <c r="AA795" s="4"/>
      <c r="AB795" s="4"/>
      <c r="AC795" s="4"/>
      <c r="AD795" s="4"/>
      <c r="AE795" s="4"/>
      <c r="AF795" s="4"/>
      <c r="AG795" s="4"/>
      <c r="AH795" s="4"/>
      <c r="AI795" s="4"/>
      <c r="AJ795" s="4"/>
      <c r="AK795" s="4"/>
      <c r="AL795" s="4"/>
    </row>
    <row r="796">
      <c r="A796" s="4"/>
      <c r="B796" s="4"/>
      <c r="C796" s="4"/>
      <c r="D796" s="4"/>
      <c r="E796" s="4"/>
      <c r="F796" s="118"/>
      <c r="G796" s="118"/>
      <c r="H796" s="118"/>
      <c r="I796" s="325"/>
      <c r="J796" s="119"/>
      <c r="K796" s="119"/>
      <c r="L796" s="119"/>
      <c r="M796" s="326"/>
      <c r="N796" s="352"/>
      <c r="O796" s="352"/>
      <c r="P796" s="352"/>
      <c r="Q796" s="328"/>
      <c r="R796" s="4"/>
      <c r="S796" s="4"/>
      <c r="T796" s="4"/>
      <c r="U796" s="4"/>
      <c r="V796" s="4"/>
      <c r="W796" s="4"/>
      <c r="X796" s="4"/>
      <c r="Y796" s="4"/>
      <c r="Z796" s="4"/>
      <c r="AA796" s="4"/>
      <c r="AB796" s="4"/>
      <c r="AC796" s="4"/>
      <c r="AD796" s="4"/>
      <c r="AE796" s="4"/>
      <c r="AF796" s="4"/>
      <c r="AG796" s="4"/>
      <c r="AH796" s="4"/>
      <c r="AI796" s="4"/>
      <c r="AJ796" s="4"/>
      <c r="AK796" s="4"/>
      <c r="AL796" s="4"/>
    </row>
    <row r="797">
      <c r="A797" s="4"/>
      <c r="B797" s="4"/>
      <c r="C797" s="4"/>
      <c r="D797" s="4"/>
      <c r="E797" s="4"/>
      <c r="F797" s="118"/>
      <c r="G797" s="118"/>
      <c r="H797" s="118"/>
      <c r="I797" s="325"/>
      <c r="J797" s="119"/>
      <c r="K797" s="119"/>
      <c r="L797" s="119"/>
      <c r="M797" s="326"/>
      <c r="N797" s="352"/>
      <c r="O797" s="352"/>
      <c r="P797" s="352"/>
      <c r="Q797" s="328"/>
      <c r="R797" s="4"/>
      <c r="S797" s="4"/>
      <c r="T797" s="4"/>
      <c r="U797" s="4"/>
      <c r="V797" s="4"/>
      <c r="W797" s="4"/>
      <c r="X797" s="4"/>
      <c r="Y797" s="4"/>
      <c r="Z797" s="4"/>
      <c r="AA797" s="4"/>
      <c r="AB797" s="4"/>
      <c r="AC797" s="4"/>
      <c r="AD797" s="4"/>
      <c r="AE797" s="4"/>
      <c r="AF797" s="4"/>
      <c r="AG797" s="4"/>
      <c r="AH797" s="4"/>
      <c r="AI797" s="4"/>
      <c r="AJ797" s="4"/>
      <c r="AK797" s="4"/>
      <c r="AL797" s="4"/>
    </row>
    <row r="798">
      <c r="A798" s="4"/>
      <c r="B798" s="4"/>
      <c r="C798" s="4"/>
      <c r="D798" s="4"/>
      <c r="E798" s="4"/>
      <c r="F798" s="118"/>
      <c r="G798" s="118"/>
      <c r="H798" s="118"/>
      <c r="I798" s="325"/>
      <c r="J798" s="119"/>
      <c r="K798" s="119"/>
      <c r="L798" s="119"/>
      <c r="M798" s="326"/>
      <c r="N798" s="352"/>
      <c r="O798" s="352"/>
      <c r="P798" s="352"/>
      <c r="Q798" s="328"/>
      <c r="R798" s="4"/>
      <c r="S798" s="4"/>
      <c r="T798" s="4"/>
      <c r="U798" s="4"/>
      <c r="V798" s="4"/>
      <c r="W798" s="4"/>
      <c r="X798" s="4"/>
      <c r="Y798" s="4"/>
      <c r="Z798" s="4"/>
      <c r="AA798" s="4"/>
      <c r="AB798" s="4"/>
      <c r="AC798" s="4"/>
      <c r="AD798" s="4"/>
      <c r="AE798" s="4"/>
      <c r="AF798" s="4"/>
      <c r="AG798" s="4"/>
      <c r="AH798" s="4"/>
      <c r="AI798" s="4"/>
      <c r="AJ798" s="4"/>
      <c r="AK798" s="4"/>
      <c r="AL798" s="4"/>
    </row>
    <row r="799">
      <c r="A799" s="4"/>
      <c r="B799" s="4"/>
      <c r="C799" s="4"/>
      <c r="D799" s="4"/>
      <c r="E799" s="4"/>
      <c r="F799" s="118"/>
      <c r="G799" s="118"/>
      <c r="H799" s="118"/>
      <c r="I799" s="325"/>
      <c r="J799" s="119"/>
      <c r="K799" s="119"/>
      <c r="L799" s="119"/>
      <c r="M799" s="326"/>
      <c r="N799" s="352"/>
      <c r="O799" s="352"/>
      <c r="P799" s="352"/>
      <c r="Q799" s="328"/>
      <c r="R799" s="4"/>
      <c r="S799" s="4"/>
      <c r="T799" s="4"/>
      <c r="U799" s="4"/>
      <c r="V799" s="4"/>
      <c r="W799" s="4"/>
      <c r="X799" s="4"/>
      <c r="Y799" s="4"/>
      <c r="Z799" s="4"/>
      <c r="AA799" s="4"/>
      <c r="AB799" s="4"/>
      <c r="AC799" s="4"/>
      <c r="AD799" s="4"/>
      <c r="AE799" s="4"/>
      <c r="AF799" s="4"/>
      <c r="AG799" s="4"/>
      <c r="AH799" s="4"/>
      <c r="AI799" s="4"/>
      <c r="AJ799" s="4"/>
      <c r="AK799" s="4"/>
      <c r="AL799" s="4"/>
    </row>
    <row r="800">
      <c r="A800" s="4"/>
      <c r="B800" s="4"/>
      <c r="C800" s="4"/>
      <c r="D800" s="4"/>
      <c r="E800" s="4"/>
      <c r="F800" s="118"/>
      <c r="G800" s="118"/>
      <c r="H800" s="118"/>
      <c r="I800" s="325"/>
      <c r="J800" s="119"/>
      <c r="K800" s="119"/>
      <c r="L800" s="119"/>
      <c r="M800" s="326"/>
      <c r="N800" s="352"/>
      <c r="O800" s="352"/>
      <c r="P800" s="352"/>
      <c r="Q800" s="328"/>
      <c r="R800" s="4"/>
      <c r="S800" s="4"/>
      <c r="T800" s="4"/>
      <c r="U800" s="4"/>
      <c r="V800" s="4"/>
      <c r="W800" s="4"/>
      <c r="X800" s="4"/>
      <c r="Y800" s="4"/>
      <c r="Z800" s="4"/>
      <c r="AA800" s="4"/>
      <c r="AB800" s="4"/>
      <c r="AC800" s="4"/>
      <c r="AD800" s="4"/>
      <c r="AE800" s="4"/>
      <c r="AF800" s="4"/>
      <c r="AG800" s="4"/>
      <c r="AH800" s="4"/>
      <c r="AI800" s="4"/>
      <c r="AJ800" s="4"/>
      <c r="AK800" s="4"/>
      <c r="AL800" s="4"/>
    </row>
    <row r="801">
      <c r="A801" s="4"/>
      <c r="B801" s="4"/>
      <c r="C801" s="4"/>
      <c r="D801" s="4"/>
      <c r="E801" s="4"/>
      <c r="F801" s="118"/>
      <c r="G801" s="118"/>
      <c r="H801" s="118"/>
      <c r="I801" s="325"/>
      <c r="J801" s="119"/>
      <c r="K801" s="119"/>
      <c r="L801" s="119"/>
      <c r="M801" s="326"/>
      <c r="N801" s="352"/>
      <c r="O801" s="352"/>
      <c r="P801" s="352"/>
      <c r="Q801" s="328"/>
      <c r="R801" s="4"/>
      <c r="S801" s="4"/>
      <c r="T801" s="4"/>
      <c r="U801" s="4"/>
      <c r="V801" s="4"/>
      <c r="W801" s="4"/>
      <c r="X801" s="4"/>
      <c r="Y801" s="4"/>
      <c r="Z801" s="4"/>
      <c r="AA801" s="4"/>
      <c r="AB801" s="4"/>
      <c r="AC801" s="4"/>
      <c r="AD801" s="4"/>
      <c r="AE801" s="4"/>
      <c r="AF801" s="4"/>
      <c r="AG801" s="4"/>
      <c r="AH801" s="4"/>
      <c r="AI801" s="4"/>
      <c r="AJ801" s="4"/>
      <c r="AK801" s="4"/>
      <c r="AL801" s="4"/>
    </row>
    <row r="802">
      <c r="A802" s="4"/>
      <c r="B802" s="4"/>
      <c r="C802" s="4"/>
      <c r="D802" s="4"/>
      <c r="E802" s="4"/>
      <c r="F802" s="118"/>
      <c r="G802" s="118"/>
      <c r="H802" s="118"/>
      <c r="I802" s="325"/>
      <c r="J802" s="119"/>
      <c r="K802" s="119"/>
      <c r="L802" s="119"/>
      <c r="M802" s="326"/>
      <c r="N802" s="352"/>
      <c r="O802" s="352"/>
      <c r="P802" s="352"/>
      <c r="Q802" s="328"/>
      <c r="R802" s="4"/>
      <c r="S802" s="4"/>
      <c r="T802" s="4"/>
      <c r="U802" s="4"/>
      <c r="V802" s="4"/>
      <c r="W802" s="4"/>
      <c r="X802" s="4"/>
      <c r="Y802" s="4"/>
      <c r="Z802" s="4"/>
      <c r="AA802" s="4"/>
      <c r="AB802" s="4"/>
      <c r="AC802" s="4"/>
      <c r="AD802" s="4"/>
      <c r="AE802" s="4"/>
      <c r="AF802" s="4"/>
      <c r="AG802" s="4"/>
      <c r="AH802" s="4"/>
      <c r="AI802" s="4"/>
      <c r="AJ802" s="4"/>
      <c r="AK802" s="4"/>
      <c r="AL802" s="4"/>
    </row>
    <row r="803">
      <c r="A803" s="4"/>
      <c r="B803" s="4"/>
      <c r="C803" s="4"/>
      <c r="D803" s="4"/>
      <c r="E803" s="4"/>
      <c r="F803" s="118"/>
      <c r="G803" s="118"/>
      <c r="H803" s="118"/>
      <c r="I803" s="325"/>
      <c r="J803" s="119"/>
      <c r="K803" s="119"/>
      <c r="L803" s="119"/>
      <c r="M803" s="326"/>
      <c r="N803" s="352"/>
      <c r="O803" s="352"/>
      <c r="P803" s="352"/>
      <c r="Q803" s="328"/>
      <c r="R803" s="4"/>
      <c r="S803" s="4"/>
      <c r="T803" s="4"/>
      <c r="U803" s="4"/>
      <c r="V803" s="4"/>
      <c r="W803" s="4"/>
      <c r="X803" s="4"/>
      <c r="Y803" s="4"/>
      <c r="Z803" s="4"/>
      <c r="AA803" s="4"/>
      <c r="AB803" s="4"/>
      <c r="AC803" s="4"/>
      <c r="AD803" s="4"/>
      <c r="AE803" s="4"/>
      <c r="AF803" s="4"/>
      <c r="AG803" s="4"/>
      <c r="AH803" s="4"/>
      <c r="AI803" s="4"/>
      <c r="AJ803" s="4"/>
      <c r="AK803" s="4"/>
      <c r="AL803" s="4"/>
    </row>
    <row r="804">
      <c r="A804" s="4"/>
      <c r="B804" s="4"/>
      <c r="C804" s="4"/>
      <c r="D804" s="4"/>
      <c r="E804" s="4"/>
      <c r="F804" s="118"/>
      <c r="G804" s="118"/>
      <c r="H804" s="118"/>
      <c r="I804" s="325"/>
      <c r="J804" s="119"/>
      <c r="K804" s="119"/>
      <c r="L804" s="119"/>
      <c r="M804" s="326"/>
      <c r="N804" s="352"/>
      <c r="O804" s="352"/>
      <c r="P804" s="352"/>
      <c r="Q804" s="328"/>
      <c r="R804" s="4"/>
      <c r="S804" s="4"/>
      <c r="T804" s="4"/>
      <c r="U804" s="4"/>
      <c r="V804" s="4"/>
      <c r="W804" s="4"/>
      <c r="X804" s="4"/>
      <c r="Y804" s="4"/>
      <c r="Z804" s="4"/>
      <c r="AA804" s="4"/>
      <c r="AB804" s="4"/>
      <c r="AC804" s="4"/>
      <c r="AD804" s="4"/>
      <c r="AE804" s="4"/>
      <c r="AF804" s="4"/>
      <c r="AG804" s="4"/>
      <c r="AH804" s="4"/>
      <c r="AI804" s="4"/>
      <c r="AJ804" s="4"/>
      <c r="AK804" s="4"/>
      <c r="AL804" s="4"/>
    </row>
    <row r="805">
      <c r="A805" s="4"/>
      <c r="B805" s="4"/>
      <c r="C805" s="4"/>
      <c r="D805" s="4"/>
      <c r="E805" s="4"/>
      <c r="F805" s="118"/>
      <c r="G805" s="118"/>
      <c r="H805" s="118"/>
      <c r="I805" s="325"/>
      <c r="J805" s="119"/>
      <c r="K805" s="119"/>
      <c r="L805" s="119"/>
      <c r="M805" s="326"/>
      <c r="N805" s="352"/>
      <c r="O805" s="352"/>
      <c r="P805" s="352"/>
      <c r="Q805" s="328"/>
      <c r="R805" s="4"/>
      <c r="S805" s="4"/>
      <c r="T805" s="4"/>
      <c r="U805" s="4"/>
      <c r="V805" s="4"/>
      <c r="W805" s="4"/>
      <c r="X805" s="4"/>
      <c r="Y805" s="4"/>
      <c r="Z805" s="4"/>
      <c r="AA805" s="4"/>
      <c r="AB805" s="4"/>
      <c r="AC805" s="4"/>
      <c r="AD805" s="4"/>
      <c r="AE805" s="4"/>
      <c r="AF805" s="4"/>
      <c r="AG805" s="4"/>
      <c r="AH805" s="4"/>
      <c r="AI805" s="4"/>
      <c r="AJ805" s="4"/>
      <c r="AK805" s="4"/>
      <c r="AL805" s="4"/>
    </row>
    <row r="806">
      <c r="A806" s="4"/>
      <c r="B806" s="4"/>
      <c r="C806" s="4"/>
      <c r="D806" s="4"/>
      <c r="E806" s="4"/>
      <c r="F806" s="118"/>
      <c r="G806" s="118"/>
      <c r="H806" s="118"/>
      <c r="I806" s="325"/>
      <c r="J806" s="119"/>
      <c r="K806" s="119"/>
      <c r="L806" s="119"/>
      <c r="M806" s="326"/>
      <c r="N806" s="352"/>
      <c r="O806" s="352"/>
      <c r="P806" s="352"/>
      <c r="Q806" s="328"/>
      <c r="R806" s="4"/>
      <c r="S806" s="4"/>
      <c r="T806" s="4"/>
      <c r="U806" s="4"/>
      <c r="V806" s="4"/>
      <c r="W806" s="4"/>
      <c r="X806" s="4"/>
      <c r="Y806" s="4"/>
      <c r="Z806" s="4"/>
      <c r="AA806" s="4"/>
      <c r="AB806" s="4"/>
      <c r="AC806" s="4"/>
      <c r="AD806" s="4"/>
      <c r="AE806" s="4"/>
      <c r="AF806" s="4"/>
      <c r="AG806" s="4"/>
      <c r="AH806" s="4"/>
      <c r="AI806" s="4"/>
      <c r="AJ806" s="4"/>
      <c r="AK806" s="4"/>
      <c r="AL806" s="4"/>
    </row>
    <row r="807">
      <c r="A807" s="4"/>
      <c r="B807" s="4"/>
      <c r="C807" s="4"/>
      <c r="D807" s="4"/>
      <c r="E807" s="4"/>
      <c r="F807" s="118"/>
      <c r="G807" s="118"/>
      <c r="H807" s="118"/>
      <c r="I807" s="325"/>
      <c r="J807" s="119"/>
      <c r="K807" s="119"/>
      <c r="L807" s="119"/>
      <c r="M807" s="326"/>
      <c r="N807" s="352"/>
      <c r="O807" s="352"/>
      <c r="P807" s="352"/>
      <c r="Q807" s="328"/>
      <c r="R807" s="4"/>
      <c r="S807" s="4"/>
      <c r="T807" s="4"/>
      <c r="U807" s="4"/>
      <c r="V807" s="4"/>
      <c r="W807" s="4"/>
      <c r="X807" s="4"/>
      <c r="Y807" s="4"/>
      <c r="Z807" s="4"/>
      <c r="AA807" s="4"/>
      <c r="AB807" s="4"/>
      <c r="AC807" s="4"/>
      <c r="AD807" s="4"/>
      <c r="AE807" s="4"/>
      <c r="AF807" s="4"/>
      <c r="AG807" s="4"/>
      <c r="AH807" s="4"/>
      <c r="AI807" s="4"/>
      <c r="AJ807" s="4"/>
      <c r="AK807" s="4"/>
      <c r="AL807" s="4"/>
    </row>
    <row r="808">
      <c r="A808" s="4"/>
      <c r="B808" s="4"/>
      <c r="C808" s="4"/>
      <c r="D808" s="4"/>
      <c r="E808" s="4"/>
      <c r="F808" s="118"/>
      <c r="G808" s="118"/>
      <c r="H808" s="118"/>
      <c r="I808" s="325"/>
      <c r="J808" s="119"/>
      <c r="K808" s="119"/>
      <c r="L808" s="119"/>
      <c r="M808" s="326"/>
      <c r="N808" s="352"/>
      <c r="O808" s="352"/>
      <c r="P808" s="352"/>
      <c r="Q808" s="328"/>
      <c r="R808" s="4"/>
      <c r="S808" s="4"/>
      <c r="T808" s="4"/>
      <c r="U808" s="4"/>
      <c r="V808" s="4"/>
      <c r="W808" s="4"/>
      <c r="X808" s="4"/>
      <c r="Y808" s="4"/>
      <c r="Z808" s="4"/>
      <c r="AA808" s="4"/>
      <c r="AB808" s="4"/>
      <c r="AC808" s="4"/>
      <c r="AD808" s="4"/>
      <c r="AE808" s="4"/>
      <c r="AF808" s="4"/>
      <c r="AG808" s="4"/>
      <c r="AH808" s="4"/>
      <c r="AI808" s="4"/>
      <c r="AJ808" s="4"/>
      <c r="AK808" s="4"/>
      <c r="AL808" s="4"/>
    </row>
    <row r="809">
      <c r="A809" s="4"/>
      <c r="B809" s="4"/>
      <c r="C809" s="4"/>
      <c r="D809" s="4"/>
      <c r="E809" s="4"/>
      <c r="F809" s="118"/>
      <c r="G809" s="118"/>
      <c r="H809" s="118"/>
      <c r="I809" s="325"/>
      <c r="J809" s="119"/>
      <c r="K809" s="119"/>
      <c r="L809" s="119"/>
      <c r="M809" s="326"/>
      <c r="N809" s="352"/>
      <c r="O809" s="352"/>
      <c r="P809" s="352"/>
      <c r="Q809" s="328"/>
      <c r="R809" s="4"/>
      <c r="S809" s="4"/>
      <c r="T809" s="4"/>
      <c r="U809" s="4"/>
      <c r="V809" s="4"/>
      <c r="W809" s="4"/>
      <c r="X809" s="4"/>
      <c r="Y809" s="4"/>
      <c r="Z809" s="4"/>
      <c r="AA809" s="4"/>
      <c r="AB809" s="4"/>
      <c r="AC809" s="4"/>
      <c r="AD809" s="4"/>
      <c r="AE809" s="4"/>
      <c r="AF809" s="4"/>
      <c r="AG809" s="4"/>
      <c r="AH809" s="4"/>
      <c r="AI809" s="4"/>
      <c r="AJ809" s="4"/>
      <c r="AK809" s="4"/>
      <c r="AL809" s="4"/>
    </row>
    <row r="810">
      <c r="A810" s="4"/>
      <c r="B810" s="4"/>
      <c r="C810" s="4"/>
      <c r="D810" s="4"/>
      <c r="E810" s="4"/>
      <c r="F810" s="118"/>
      <c r="G810" s="118"/>
      <c r="H810" s="118"/>
      <c r="I810" s="325"/>
      <c r="J810" s="119"/>
      <c r="K810" s="119"/>
      <c r="L810" s="119"/>
      <c r="M810" s="326"/>
      <c r="N810" s="352"/>
      <c r="O810" s="352"/>
      <c r="P810" s="352"/>
      <c r="Q810" s="328"/>
      <c r="R810" s="4"/>
      <c r="S810" s="4"/>
      <c r="T810" s="4"/>
      <c r="U810" s="4"/>
      <c r="V810" s="4"/>
      <c r="W810" s="4"/>
      <c r="X810" s="4"/>
      <c r="Y810" s="4"/>
      <c r="Z810" s="4"/>
      <c r="AA810" s="4"/>
      <c r="AB810" s="4"/>
      <c r="AC810" s="4"/>
      <c r="AD810" s="4"/>
      <c r="AE810" s="4"/>
      <c r="AF810" s="4"/>
      <c r="AG810" s="4"/>
      <c r="AH810" s="4"/>
      <c r="AI810" s="4"/>
      <c r="AJ810" s="4"/>
      <c r="AK810" s="4"/>
      <c r="AL810" s="4"/>
    </row>
    <row r="811">
      <c r="A811" s="4"/>
      <c r="B811" s="4"/>
      <c r="C811" s="4"/>
      <c r="D811" s="4"/>
      <c r="E811" s="4"/>
      <c r="F811" s="118"/>
      <c r="G811" s="118"/>
      <c r="H811" s="118"/>
      <c r="I811" s="325"/>
      <c r="J811" s="119"/>
      <c r="K811" s="119"/>
      <c r="L811" s="119"/>
      <c r="M811" s="326"/>
      <c r="N811" s="352"/>
      <c r="O811" s="352"/>
      <c r="P811" s="352"/>
      <c r="Q811" s="328"/>
      <c r="R811" s="4"/>
      <c r="S811" s="4"/>
      <c r="T811" s="4"/>
      <c r="U811" s="4"/>
      <c r="V811" s="4"/>
      <c r="W811" s="4"/>
      <c r="X811" s="4"/>
      <c r="Y811" s="4"/>
      <c r="Z811" s="4"/>
      <c r="AA811" s="4"/>
      <c r="AB811" s="4"/>
      <c r="AC811" s="4"/>
      <c r="AD811" s="4"/>
      <c r="AE811" s="4"/>
      <c r="AF811" s="4"/>
      <c r="AG811" s="4"/>
      <c r="AH811" s="4"/>
      <c r="AI811" s="4"/>
      <c r="AJ811" s="4"/>
      <c r="AK811" s="4"/>
      <c r="AL811" s="4"/>
    </row>
    <row r="812">
      <c r="A812" s="4"/>
      <c r="B812" s="4"/>
      <c r="C812" s="4"/>
      <c r="D812" s="4"/>
      <c r="E812" s="4"/>
      <c r="F812" s="118"/>
      <c r="G812" s="118"/>
      <c r="H812" s="118"/>
      <c r="I812" s="325"/>
      <c r="J812" s="119"/>
      <c r="K812" s="119"/>
      <c r="L812" s="119"/>
      <c r="M812" s="326"/>
      <c r="N812" s="352"/>
      <c r="O812" s="352"/>
      <c r="P812" s="352"/>
      <c r="Q812" s="328"/>
      <c r="R812" s="4"/>
      <c r="S812" s="4"/>
      <c r="T812" s="4"/>
      <c r="U812" s="4"/>
      <c r="V812" s="4"/>
      <c r="W812" s="4"/>
      <c r="X812" s="4"/>
      <c r="Y812" s="4"/>
      <c r="Z812" s="4"/>
      <c r="AA812" s="4"/>
      <c r="AB812" s="4"/>
      <c r="AC812" s="4"/>
      <c r="AD812" s="4"/>
      <c r="AE812" s="4"/>
      <c r="AF812" s="4"/>
      <c r="AG812" s="4"/>
      <c r="AH812" s="4"/>
      <c r="AI812" s="4"/>
      <c r="AJ812" s="4"/>
      <c r="AK812" s="4"/>
      <c r="AL812" s="4"/>
    </row>
    <row r="813">
      <c r="A813" s="4"/>
      <c r="B813" s="4"/>
      <c r="C813" s="4"/>
      <c r="D813" s="4"/>
      <c r="E813" s="4"/>
      <c r="F813" s="118"/>
      <c r="G813" s="118"/>
      <c r="H813" s="118"/>
      <c r="I813" s="325"/>
      <c r="J813" s="119"/>
      <c r="K813" s="119"/>
      <c r="L813" s="119"/>
      <c r="M813" s="326"/>
      <c r="N813" s="352"/>
      <c r="O813" s="352"/>
      <c r="P813" s="352"/>
      <c r="Q813" s="328"/>
      <c r="R813" s="4"/>
      <c r="S813" s="4"/>
      <c r="T813" s="4"/>
      <c r="U813" s="4"/>
      <c r="V813" s="4"/>
      <c r="W813" s="4"/>
      <c r="X813" s="4"/>
      <c r="Y813" s="4"/>
      <c r="Z813" s="4"/>
      <c r="AA813" s="4"/>
      <c r="AB813" s="4"/>
      <c r="AC813" s="4"/>
      <c r="AD813" s="4"/>
      <c r="AE813" s="4"/>
      <c r="AF813" s="4"/>
      <c r="AG813" s="4"/>
      <c r="AH813" s="4"/>
      <c r="AI813" s="4"/>
      <c r="AJ813" s="4"/>
      <c r="AK813" s="4"/>
      <c r="AL813" s="4"/>
    </row>
    <row r="814">
      <c r="A814" s="4"/>
      <c r="B814" s="4"/>
      <c r="C814" s="4"/>
      <c r="D814" s="4"/>
      <c r="E814" s="4"/>
      <c r="F814" s="118"/>
      <c r="G814" s="118"/>
      <c r="H814" s="118"/>
      <c r="I814" s="325"/>
      <c r="J814" s="119"/>
      <c r="K814" s="119"/>
      <c r="L814" s="119"/>
      <c r="M814" s="326"/>
      <c r="N814" s="352"/>
      <c r="O814" s="352"/>
      <c r="P814" s="352"/>
      <c r="Q814" s="328"/>
      <c r="R814" s="4"/>
      <c r="S814" s="4"/>
      <c r="T814" s="4"/>
      <c r="U814" s="4"/>
      <c r="V814" s="4"/>
      <c r="W814" s="4"/>
      <c r="X814" s="4"/>
      <c r="Y814" s="4"/>
      <c r="Z814" s="4"/>
      <c r="AA814" s="4"/>
      <c r="AB814" s="4"/>
      <c r="AC814" s="4"/>
      <c r="AD814" s="4"/>
      <c r="AE814" s="4"/>
      <c r="AF814" s="4"/>
      <c r="AG814" s="4"/>
      <c r="AH814" s="4"/>
      <c r="AI814" s="4"/>
      <c r="AJ814" s="4"/>
      <c r="AK814" s="4"/>
      <c r="AL814" s="4"/>
    </row>
    <row r="815">
      <c r="A815" s="4"/>
      <c r="B815" s="4"/>
      <c r="C815" s="4"/>
      <c r="D815" s="4"/>
      <c r="E815" s="4"/>
      <c r="F815" s="118"/>
      <c r="G815" s="118"/>
      <c r="H815" s="118"/>
      <c r="I815" s="325"/>
      <c r="J815" s="119"/>
      <c r="K815" s="119"/>
      <c r="L815" s="119"/>
      <c r="M815" s="326"/>
      <c r="N815" s="352"/>
      <c r="O815" s="352"/>
      <c r="P815" s="352"/>
      <c r="Q815" s="328"/>
      <c r="R815" s="4"/>
      <c r="S815" s="4"/>
      <c r="T815" s="4"/>
      <c r="U815" s="4"/>
      <c r="V815" s="4"/>
      <c r="W815" s="4"/>
      <c r="X815" s="4"/>
      <c r="Y815" s="4"/>
      <c r="Z815" s="4"/>
      <c r="AA815" s="4"/>
      <c r="AB815" s="4"/>
      <c r="AC815" s="4"/>
      <c r="AD815" s="4"/>
      <c r="AE815" s="4"/>
      <c r="AF815" s="4"/>
      <c r="AG815" s="4"/>
      <c r="AH815" s="4"/>
      <c r="AI815" s="4"/>
      <c r="AJ815" s="4"/>
      <c r="AK815" s="4"/>
      <c r="AL815" s="4"/>
    </row>
    <row r="816">
      <c r="A816" s="4"/>
      <c r="B816" s="4"/>
      <c r="C816" s="4"/>
      <c r="D816" s="4"/>
      <c r="E816" s="4"/>
      <c r="F816" s="118"/>
      <c r="G816" s="118"/>
      <c r="H816" s="118"/>
      <c r="I816" s="325"/>
      <c r="J816" s="119"/>
      <c r="K816" s="119"/>
      <c r="L816" s="119"/>
      <c r="M816" s="326"/>
      <c r="N816" s="352"/>
      <c r="O816" s="352"/>
      <c r="P816" s="352"/>
      <c r="Q816" s="328"/>
      <c r="R816" s="4"/>
      <c r="S816" s="4"/>
      <c r="T816" s="4"/>
      <c r="U816" s="4"/>
      <c r="V816" s="4"/>
      <c r="W816" s="4"/>
      <c r="X816" s="4"/>
      <c r="Y816" s="4"/>
      <c r="Z816" s="4"/>
      <c r="AA816" s="4"/>
      <c r="AB816" s="4"/>
      <c r="AC816" s="4"/>
      <c r="AD816" s="4"/>
      <c r="AE816" s="4"/>
      <c r="AF816" s="4"/>
      <c r="AG816" s="4"/>
      <c r="AH816" s="4"/>
      <c r="AI816" s="4"/>
      <c r="AJ816" s="4"/>
      <c r="AK816" s="4"/>
      <c r="AL816" s="4"/>
    </row>
    <row r="817">
      <c r="A817" s="4"/>
      <c r="B817" s="4"/>
      <c r="C817" s="4"/>
      <c r="D817" s="4"/>
      <c r="E817" s="4"/>
      <c r="F817" s="118"/>
      <c r="G817" s="118"/>
      <c r="H817" s="118"/>
      <c r="I817" s="325"/>
      <c r="J817" s="119"/>
      <c r="K817" s="119"/>
      <c r="L817" s="119"/>
      <c r="M817" s="326"/>
      <c r="N817" s="352"/>
      <c r="O817" s="352"/>
      <c r="P817" s="352"/>
      <c r="Q817" s="328"/>
      <c r="R817" s="4"/>
      <c r="S817" s="4"/>
      <c r="T817" s="4"/>
      <c r="U817" s="4"/>
      <c r="V817" s="4"/>
      <c r="W817" s="4"/>
      <c r="X817" s="4"/>
      <c r="Y817" s="4"/>
      <c r="Z817" s="4"/>
      <c r="AA817" s="4"/>
      <c r="AB817" s="4"/>
      <c r="AC817" s="4"/>
      <c r="AD817" s="4"/>
      <c r="AE817" s="4"/>
      <c r="AF817" s="4"/>
      <c r="AG817" s="4"/>
      <c r="AH817" s="4"/>
      <c r="AI817" s="4"/>
      <c r="AJ817" s="4"/>
      <c r="AK817" s="4"/>
      <c r="AL817" s="4"/>
    </row>
    <row r="818">
      <c r="A818" s="4"/>
      <c r="B818" s="4"/>
      <c r="C818" s="4"/>
      <c r="D818" s="4"/>
      <c r="E818" s="4"/>
      <c r="F818" s="118"/>
      <c r="G818" s="118"/>
      <c r="H818" s="118"/>
      <c r="I818" s="325"/>
      <c r="J818" s="119"/>
      <c r="K818" s="119"/>
      <c r="L818" s="119"/>
      <c r="M818" s="326"/>
      <c r="N818" s="352"/>
      <c r="O818" s="352"/>
      <c r="P818" s="352"/>
      <c r="Q818" s="328"/>
      <c r="R818" s="4"/>
      <c r="S818" s="4"/>
      <c r="T818" s="4"/>
      <c r="U818" s="4"/>
      <c r="V818" s="4"/>
      <c r="W818" s="4"/>
      <c r="X818" s="4"/>
      <c r="Y818" s="4"/>
      <c r="Z818" s="4"/>
      <c r="AA818" s="4"/>
      <c r="AB818" s="4"/>
      <c r="AC818" s="4"/>
      <c r="AD818" s="4"/>
      <c r="AE818" s="4"/>
      <c r="AF818" s="4"/>
      <c r="AG818" s="4"/>
      <c r="AH818" s="4"/>
      <c r="AI818" s="4"/>
      <c r="AJ818" s="4"/>
      <c r="AK818" s="4"/>
      <c r="AL818" s="4"/>
    </row>
    <row r="819">
      <c r="A819" s="4"/>
      <c r="B819" s="4"/>
      <c r="C819" s="4"/>
      <c r="D819" s="4"/>
      <c r="E819" s="4"/>
      <c r="F819" s="118"/>
      <c r="G819" s="118"/>
      <c r="H819" s="118"/>
      <c r="I819" s="325"/>
      <c r="J819" s="119"/>
      <c r="K819" s="119"/>
      <c r="L819" s="119"/>
      <c r="M819" s="326"/>
      <c r="N819" s="352"/>
      <c r="O819" s="352"/>
      <c r="P819" s="352"/>
      <c r="Q819" s="328"/>
      <c r="R819" s="4"/>
      <c r="S819" s="4"/>
      <c r="T819" s="4"/>
      <c r="U819" s="4"/>
      <c r="V819" s="4"/>
      <c r="W819" s="4"/>
      <c r="X819" s="4"/>
      <c r="Y819" s="4"/>
      <c r="Z819" s="4"/>
      <c r="AA819" s="4"/>
      <c r="AB819" s="4"/>
      <c r="AC819" s="4"/>
      <c r="AD819" s="4"/>
      <c r="AE819" s="4"/>
      <c r="AF819" s="4"/>
      <c r="AG819" s="4"/>
      <c r="AH819" s="4"/>
      <c r="AI819" s="4"/>
      <c r="AJ819" s="4"/>
      <c r="AK819" s="4"/>
      <c r="AL819" s="4"/>
    </row>
    <row r="820">
      <c r="A820" s="4"/>
      <c r="B820" s="4"/>
      <c r="C820" s="4"/>
      <c r="D820" s="4"/>
      <c r="E820" s="4"/>
      <c r="F820" s="118"/>
      <c r="G820" s="118"/>
      <c r="H820" s="118"/>
      <c r="I820" s="325"/>
      <c r="J820" s="119"/>
      <c r="K820" s="119"/>
      <c r="L820" s="119"/>
      <c r="M820" s="326"/>
      <c r="N820" s="352"/>
      <c r="O820" s="352"/>
      <c r="P820" s="352"/>
      <c r="Q820" s="328"/>
      <c r="R820" s="4"/>
      <c r="S820" s="4"/>
      <c r="T820" s="4"/>
      <c r="U820" s="4"/>
      <c r="V820" s="4"/>
      <c r="W820" s="4"/>
      <c r="X820" s="4"/>
      <c r="Y820" s="4"/>
      <c r="Z820" s="4"/>
      <c r="AA820" s="4"/>
      <c r="AB820" s="4"/>
      <c r="AC820" s="4"/>
      <c r="AD820" s="4"/>
      <c r="AE820" s="4"/>
      <c r="AF820" s="4"/>
      <c r="AG820" s="4"/>
      <c r="AH820" s="4"/>
      <c r="AI820" s="4"/>
      <c r="AJ820" s="4"/>
      <c r="AK820" s="4"/>
      <c r="AL820" s="4"/>
    </row>
    <row r="821">
      <c r="A821" s="4"/>
      <c r="B821" s="4"/>
      <c r="C821" s="4"/>
      <c r="D821" s="4"/>
      <c r="E821" s="4"/>
      <c r="F821" s="118"/>
      <c r="G821" s="118"/>
      <c r="H821" s="118"/>
      <c r="I821" s="325"/>
      <c r="J821" s="119"/>
      <c r="K821" s="119"/>
      <c r="L821" s="119"/>
      <c r="M821" s="326"/>
      <c r="N821" s="352"/>
      <c r="O821" s="352"/>
      <c r="P821" s="352"/>
      <c r="Q821" s="328"/>
      <c r="R821" s="4"/>
      <c r="S821" s="4"/>
      <c r="T821" s="4"/>
      <c r="U821" s="4"/>
      <c r="V821" s="4"/>
      <c r="W821" s="4"/>
      <c r="X821" s="4"/>
      <c r="Y821" s="4"/>
      <c r="Z821" s="4"/>
      <c r="AA821" s="4"/>
      <c r="AB821" s="4"/>
      <c r="AC821" s="4"/>
      <c r="AD821" s="4"/>
      <c r="AE821" s="4"/>
      <c r="AF821" s="4"/>
      <c r="AG821" s="4"/>
      <c r="AH821" s="4"/>
      <c r="AI821" s="4"/>
      <c r="AJ821" s="4"/>
      <c r="AK821" s="4"/>
      <c r="AL821" s="4"/>
    </row>
    <row r="822">
      <c r="A822" s="4"/>
      <c r="B822" s="4"/>
      <c r="C822" s="4"/>
      <c r="D822" s="4"/>
      <c r="E822" s="4"/>
      <c r="F822" s="118"/>
      <c r="G822" s="118"/>
      <c r="H822" s="118"/>
      <c r="I822" s="325"/>
      <c r="J822" s="119"/>
      <c r="K822" s="119"/>
      <c r="L822" s="119"/>
      <c r="M822" s="326"/>
      <c r="N822" s="352"/>
      <c r="O822" s="352"/>
      <c r="P822" s="352"/>
      <c r="Q822" s="328"/>
      <c r="R822" s="4"/>
      <c r="S822" s="4"/>
      <c r="T822" s="4"/>
      <c r="U822" s="4"/>
      <c r="V822" s="4"/>
      <c r="W822" s="4"/>
      <c r="X822" s="4"/>
      <c r="Y822" s="4"/>
      <c r="Z822" s="4"/>
      <c r="AA822" s="4"/>
      <c r="AB822" s="4"/>
      <c r="AC822" s="4"/>
      <c r="AD822" s="4"/>
      <c r="AE822" s="4"/>
      <c r="AF822" s="4"/>
      <c r="AG822" s="4"/>
      <c r="AH822" s="4"/>
      <c r="AI822" s="4"/>
      <c r="AJ822" s="4"/>
      <c r="AK822" s="4"/>
      <c r="AL822" s="4"/>
    </row>
    <row r="823">
      <c r="A823" s="4"/>
      <c r="B823" s="4"/>
      <c r="C823" s="4"/>
      <c r="D823" s="4"/>
      <c r="E823" s="4"/>
      <c r="F823" s="118"/>
      <c r="G823" s="118"/>
      <c r="H823" s="118"/>
      <c r="I823" s="325"/>
      <c r="J823" s="119"/>
      <c r="K823" s="119"/>
      <c r="L823" s="119"/>
      <c r="M823" s="326"/>
      <c r="N823" s="352"/>
      <c r="O823" s="352"/>
      <c r="P823" s="352"/>
      <c r="Q823" s="328"/>
      <c r="R823" s="4"/>
      <c r="S823" s="4"/>
      <c r="T823" s="4"/>
      <c r="U823" s="4"/>
      <c r="V823" s="4"/>
      <c r="W823" s="4"/>
      <c r="X823" s="4"/>
      <c r="Y823" s="4"/>
      <c r="Z823" s="4"/>
      <c r="AA823" s="4"/>
      <c r="AB823" s="4"/>
      <c r="AC823" s="4"/>
      <c r="AD823" s="4"/>
      <c r="AE823" s="4"/>
      <c r="AF823" s="4"/>
      <c r="AG823" s="4"/>
      <c r="AH823" s="4"/>
      <c r="AI823" s="4"/>
      <c r="AJ823" s="4"/>
      <c r="AK823" s="4"/>
      <c r="AL823" s="4"/>
    </row>
    <row r="824">
      <c r="A824" s="4"/>
      <c r="B824" s="4"/>
      <c r="C824" s="4"/>
      <c r="D824" s="4"/>
      <c r="E824" s="4"/>
      <c r="F824" s="118"/>
      <c r="G824" s="118"/>
      <c r="H824" s="118"/>
      <c r="I824" s="325"/>
      <c r="J824" s="119"/>
      <c r="K824" s="119"/>
      <c r="L824" s="119"/>
      <c r="M824" s="326"/>
      <c r="N824" s="352"/>
      <c r="O824" s="352"/>
      <c r="P824" s="352"/>
      <c r="Q824" s="328"/>
      <c r="R824" s="4"/>
      <c r="S824" s="4"/>
      <c r="T824" s="4"/>
      <c r="U824" s="4"/>
      <c r="V824" s="4"/>
      <c r="W824" s="4"/>
      <c r="X824" s="4"/>
      <c r="Y824" s="4"/>
      <c r="Z824" s="4"/>
      <c r="AA824" s="4"/>
      <c r="AB824" s="4"/>
      <c r="AC824" s="4"/>
      <c r="AD824" s="4"/>
      <c r="AE824" s="4"/>
      <c r="AF824" s="4"/>
      <c r="AG824" s="4"/>
      <c r="AH824" s="4"/>
      <c r="AI824" s="4"/>
      <c r="AJ824" s="4"/>
      <c r="AK824" s="4"/>
      <c r="AL824" s="4"/>
    </row>
    <row r="825">
      <c r="A825" s="4"/>
      <c r="B825" s="4"/>
      <c r="C825" s="4"/>
      <c r="D825" s="4"/>
      <c r="E825" s="4"/>
      <c r="F825" s="118"/>
      <c r="G825" s="118"/>
      <c r="H825" s="118"/>
      <c r="I825" s="325"/>
      <c r="J825" s="119"/>
      <c r="K825" s="119"/>
      <c r="L825" s="119"/>
      <c r="M825" s="326"/>
      <c r="N825" s="352"/>
      <c r="O825" s="352"/>
      <c r="P825" s="352"/>
      <c r="Q825" s="328"/>
      <c r="R825" s="4"/>
      <c r="S825" s="4"/>
      <c r="T825" s="4"/>
      <c r="U825" s="4"/>
      <c r="V825" s="4"/>
      <c r="W825" s="4"/>
      <c r="X825" s="4"/>
      <c r="Y825" s="4"/>
      <c r="Z825" s="4"/>
      <c r="AA825" s="4"/>
      <c r="AB825" s="4"/>
      <c r="AC825" s="4"/>
      <c r="AD825" s="4"/>
      <c r="AE825" s="4"/>
      <c r="AF825" s="4"/>
      <c r="AG825" s="4"/>
      <c r="AH825" s="4"/>
      <c r="AI825" s="4"/>
      <c r="AJ825" s="4"/>
      <c r="AK825" s="4"/>
      <c r="AL825" s="4"/>
    </row>
    <row r="826">
      <c r="A826" s="4"/>
      <c r="B826" s="4"/>
      <c r="C826" s="4"/>
      <c r="D826" s="4"/>
      <c r="E826" s="4"/>
      <c r="F826" s="118"/>
      <c r="G826" s="118"/>
      <c r="H826" s="118"/>
      <c r="I826" s="325"/>
      <c r="J826" s="119"/>
      <c r="K826" s="119"/>
      <c r="L826" s="119"/>
      <c r="M826" s="326"/>
      <c r="N826" s="352"/>
      <c r="O826" s="352"/>
      <c r="P826" s="352"/>
      <c r="Q826" s="328"/>
      <c r="R826" s="4"/>
      <c r="S826" s="4"/>
      <c r="T826" s="4"/>
      <c r="U826" s="4"/>
      <c r="V826" s="4"/>
      <c r="W826" s="4"/>
      <c r="X826" s="4"/>
      <c r="Y826" s="4"/>
      <c r="Z826" s="4"/>
      <c r="AA826" s="4"/>
      <c r="AB826" s="4"/>
      <c r="AC826" s="4"/>
      <c r="AD826" s="4"/>
      <c r="AE826" s="4"/>
      <c r="AF826" s="4"/>
      <c r="AG826" s="4"/>
      <c r="AH826" s="4"/>
      <c r="AI826" s="4"/>
      <c r="AJ826" s="4"/>
      <c r="AK826" s="4"/>
      <c r="AL826" s="4"/>
    </row>
    <row r="827">
      <c r="A827" s="4"/>
      <c r="B827" s="4"/>
      <c r="C827" s="4"/>
      <c r="D827" s="4"/>
      <c r="E827" s="4"/>
      <c r="F827" s="118"/>
      <c r="G827" s="118"/>
      <c r="H827" s="118"/>
      <c r="I827" s="325"/>
      <c r="J827" s="119"/>
      <c r="K827" s="119"/>
      <c r="L827" s="119"/>
      <c r="M827" s="326"/>
      <c r="N827" s="352"/>
      <c r="O827" s="352"/>
      <c r="P827" s="352"/>
      <c r="Q827" s="328"/>
      <c r="R827" s="4"/>
      <c r="S827" s="4"/>
      <c r="T827" s="4"/>
      <c r="U827" s="4"/>
      <c r="V827" s="4"/>
      <c r="W827" s="4"/>
      <c r="X827" s="4"/>
      <c r="Y827" s="4"/>
      <c r="Z827" s="4"/>
      <c r="AA827" s="4"/>
      <c r="AB827" s="4"/>
      <c r="AC827" s="4"/>
      <c r="AD827" s="4"/>
      <c r="AE827" s="4"/>
      <c r="AF827" s="4"/>
      <c r="AG827" s="4"/>
      <c r="AH827" s="4"/>
      <c r="AI827" s="4"/>
      <c r="AJ827" s="4"/>
      <c r="AK827" s="4"/>
      <c r="AL827" s="4"/>
    </row>
    <row r="828">
      <c r="A828" s="4"/>
      <c r="B828" s="4"/>
      <c r="C828" s="4"/>
      <c r="D828" s="4"/>
      <c r="E828" s="4"/>
      <c r="F828" s="118"/>
      <c r="G828" s="118"/>
      <c r="H828" s="118"/>
      <c r="I828" s="325"/>
      <c r="J828" s="119"/>
      <c r="K828" s="119"/>
      <c r="L828" s="119"/>
      <c r="M828" s="326"/>
      <c r="N828" s="352"/>
      <c r="O828" s="352"/>
      <c r="P828" s="352"/>
      <c r="Q828" s="328"/>
      <c r="R828" s="4"/>
      <c r="S828" s="4"/>
      <c r="T828" s="4"/>
      <c r="U828" s="4"/>
      <c r="V828" s="4"/>
      <c r="W828" s="4"/>
      <c r="X828" s="4"/>
      <c r="Y828" s="4"/>
      <c r="Z828" s="4"/>
      <c r="AA828" s="4"/>
      <c r="AB828" s="4"/>
      <c r="AC828" s="4"/>
      <c r="AD828" s="4"/>
      <c r="AE828" s="4"/>
      <c r="AF828" s="4"/>
      <c r="AG828" s="4"/>
      <c r="AH828" s="4"/>
      <c r="AI828" s="4"/>
      <c r="AJ828" s="4"/>
      <c r="AK828" s="4"/>
      <c r="AL828" s="4"/>
    </row>
    <row r="829">
      <c r="A829" s="4"/>
      <c r="B829" s="4"/>
      <c r="C829" s="4"/>
      <c r="D829" s="4"/>
      <c r="E829" s="4"/>
      <c r="F829" s="118"/>
      <c r="G829" s="118"/>
      <c r="H829" s="118"/>
      <c r="I829" s="325"/>
      <c r="J829" s="119"/>
      <c r="K829" s="119"/>
      <c r="L829" s="119"/>
      <c r="M829" s="326"/>
      <c r="N829" s="352"/>
      <c r="O829" s="352"/>
      <c r="P829" s="352"/>
      <c r="Q829" s="328"/>
      <c r="R829" s="4"/>
      <c r="S829" s="4"/>
      <c r="T829" s="4"/>
      <c r="U829" s="4"/>
      <c r="V829" s="4"/>
      <c r="W829" s="4"/>
      <c r="X829" s="4"/>
      <c r="Y829" s="4"/>
      <c r="Z829" s="4"/>
      <c r="AA829" s="4"/>
      <c r="AB829" s="4"/>
      <c r="AC829" s="4"/>
      <c r="AD829" s="4"/>
      <c r="AE829" s="4"/>
      <c r="AF829" s="4"/>
      <c r="AG829" s="4"/>
      <c r="AH829" s="4"/>
      <c r="AI829" s="4"/>
      <c r="AJ829" s="4"/>
      <c r="AK829" s="4"/>
      <c r="AL829" s="4"/>
    </row>
    <row r="830">
      <c r="A830" s="4"/>
      <c r="B830" s="4"/>
      <c r="C830" s="4"/>
      <c r="D830" s="4"/>
      <c r="E830" s="4"/>
      <c r="F830" s="118"/>
      <c r="G830" s="118"/>
      <c r="H830" s="118"/>
      <c r="I830" s="325"/>
      <c r="J830" s="119"/>
      <c r="K830" s="119"/>
      <c r="L830" s="119"/>
      <c r="M830" s="326"/>
      <c r="N830" s="352"/>
      <c r="O830" s="352"/>
      <c r="P830" s="352"/>
      <c r="Q830" s="328"/>
      <c r="R830" s="4"/>
      <c r="S830" s="4"/>
      <c r="T830" s="4"/>
      <c r="U830" s="4"/>
      <c r="V830" s="4"/>
      <c r="W830" s="4"/>
      <c r="X830" s="4"/>
      <c r="Y830" s="4"/>
      <c r="Z830" s="4"/>
      <c r="AA830" s="4"/>
      <c r="AB830" s="4"/>
      <c r="AC830" s="4"/>
      <c r="AD830" s="4"/>
      <c r="AE830" s="4"/>
      <c r="AF830" s="4"/>
      <c r="AG830" s="4"/>
      <c r="AH830" s="4"/>
      <c r="AI830" s="4"/>
      <c r="AJ830" s="4"/>
      <c r="AK830" s="4"/>
      <c r="AL830" s="4"/>
    </row>
    <row r="831">
      <c r="A831" s="4"/>
      <c r="B831" s="4"/>
      <c r="C831" s="4"/>
      <c r="D831" s="4"/>
      <c r="E831" s="4"/>
      <c r="F831" s="118"/>
      <c r="G831" s="118"/>
      <c r="H831" s="118"/>
      <c r="I831" s="325"/>
      <c r="J831" s="119"/>
      <c r="K831" s="119"/>
      <c r="L831" s="119"/>
      <c r="M831" s="326"/>
      <c r="N831" s="352"/>
      <c r="O831" s="352"/>
      <c r="P831" s="352"/>
      <c r="Q831" s="328"/>
      <c r="R831" s="4"/>
      <c r="S831" s="4"/>
      <c r="T831" s="4"/>
      <c r="U831" s="4"/>
      <c r="V831" s="4"/>
      <c r="W831" s="4"/>
      <c r="X831" s="4"/>
      <c r="Y831" s="4"/>
      <c r="Z831" s="4"/>
      <c r="AA831" s="4"/>
      <c r="AB831" s="4"/>
      <c r="AC831" s="4"/>
      <c r="AD831" s="4"/>
      <c r="AE831" s="4"/>
      <c r="AF831" s="4"/>
      <c r="AG831" s="4"/>
      <c r="AH831" s="4"/>
      <c r="AI831" s="4"/>
      <c r="AJ831" s="4"/>
      <c r="AK831" s="4"/>
      <c r="AL831" s="4"/>
    </row>
    <row r="832">
      <c r="A832" s="4"/>
      <c r="B832" s="4"/>
      <c r="C832" s="4"/>
      <c r="D832" s="4"/>
      <c r="E832" s="4"/>
      <c r="F832" s="118"/>
      <c r="G832" s="118"/>
      <c r="H832" s="118"/>
      <c r="I832" s="325"/>
      <c r="J832" s="119"/>
      <c r="K832" s="119"/>
      <c r="L832" s="119"/>
      <c r="M832" s="326"/>
      <c r="N832" s="352"/>
      <c r="O832" s="352"/>
      <c r="P832" s="352"/>
      <c r="Q832" s="328"/>
      <c r="R832" s="4"/>
      <c r="S832" s="4"/>
      <c r="T832" s="4"/>
      <c r="U832" s="4"/>
      <c r="V832" s="4"/>
      <c r="W832" s="4"/>
      <c r="X832" s="4"/>
      <c r="Y832" s="4"/>
      <c r="Z832" s="4"/>
      <c r="AA832" s="4"/>
      <c r="AB832" s="4"/>
      <c r="AC832" s="4"/>
      <c r="AD832" s="4"/>
      <c r="AE832" s="4"/>
      <c r="AF832" s="4"/>
      <c r="AG832" s="4"/>
      <c r="AH832" s="4"/>
      <c r="AI832" s="4"/>
      <c r="AJ832" s="4"/>
      <c r="AK832" s="4"/>
      <c r="AL832" s="4"/>
    </row>
    <row r="833">
      <c r="A833" s="4"/>
      <c r="B833" s="4"/>
      <c r="C833" s="4"/>
      <c r="D833" s="4"/>
      <c r="E833" s="4"/>
      <c r="F833" s="118"/>
      <c r="G833" s="118"/>
      <c r="H833" s="118"/>
      <c r="I833" s="325"/>
      <c r="J833" s="119"/>
      <c r="K833" s="119"/>
      <c r="L833" s="119"/>
      <c r="M833" s="326"/>
      <c r="N833" s="352"/>
      <c r="O833" s="352"/>
      <c r="P833" s="352"/>
      <c r="Q833" s="328"/>
      <c r="R833" s="4"/>
      <c r="S833" s="4"/>
      <c r="T833" s="4"/>
      <c r="U833" s="4"/>
      <c r="V833" s="4"/>
      <c r="W833" s="4"/>
      <c r="X833" s="4"/>
      <c r="Y833" s="4"/>
      <c r="Z833" s="4"/>
      <c r="AA833" s="4"/>
      <c r="AB833" s="4"/>
      <c r="AC833" s="4"/>
      <c r="AD833" s="4"/>
      <c r="AE833" s="4"/>
      <c r="AF833" s="4"/>
      <c r="AG833" s="4"/>
      <c r="AH833" s="4"/>
      <c r="AI833" s="4"/>
      <c r="AJ833" s="4"/>
      <c r="AK833" s="4"/>
      <c r="AL833" s="4"/>
    </row>
    <row r="834">
      <c r="A834" s="4"/>
      <c r="B834" s="4"/>
      <c r="C834" s="4"/>
      <c r="D834" s="4"/>
      <c r="E834" s="4"/>
      <c r="F834" s="118"/>
      <c r="G834" s="118"/>
      <c r="H834" s="118"/>
      <c r="I834" s="325"/>
      <c r="J834" s="119"/>
      <c r="K834" s="119"/>
      <c r="L834" s="119"/>
      <c r="M834" s="326"/>
      <c r="N834" s="352"/>
      <c r="O834" s="352"/>
      <c r="P834" s="352"/>
      <c r="Q834" s="328"/>
      <c r="R834" s="4"/>
      <c r="S834" s="4"/>
      <c r="T834" s="4"/>
      <c r="U834" s="4"/>
      <c r="V834" s="4"/>
      <c r="W834" s="4"/>
      <c r="X834" s="4"/>
      <c r="Y834" s="4"/>
      <c r="Z834" s="4"/>
      <c r="AA834" s="4"/>
      <c r="AB834" s="4"/>
      <c r="AC834" s="4"/>
      <c r="AD834" s="4"/>
      <c r="AE834" s="4"/>
      <c r="AF834" s="4"/>
      <c r="AG834" s="4"/>
      <c r="AH834" s="4"/>
      <c r="AI834" s="4"/>
      <c r="AJ834" s="4"/>
      <c r="AK834" s="4"/>
      <c r="AL834" s="4"/>
    </row>
    <row r="835">
      <c r="A835" s="4"/>
      <c r="B835" s="4"/>
      <c r="C835" s="4"/>
      <c r="D835" s="4"/>
      <c r="E835" s="4"/>
      <c r="F835" s="118"/>
      <c r="G835" s="118"/>
      <c r="H835" s="118"/>
      <c r="I835" s="325"/>
      <c r="J835" s="119"/>
      <c r="K835" s="119"/>
      <c r="L835" s="119"/>
      <c r="M835" s="326"/>
      <c r="N835" s="352"/>
      <c r="O835" s="352"/>
      <c r="P835" s="352"/>
      <c r="Q835" s="328"/>
      <c r="R835" s="4"/>
      <c r="S835" s="4"/>
      <c r="T835" s="4"/>
      <c r="U835" s="4"/>
      <c r="V835" s="4"/>
      <c r="W835" s="4"/>
      <c r="X835" s="4"/>
      <c r="Y835" s="4"/>
      <c r="Z835" s="4"/>
      <c r="AA835" s="4"/>
      <c r="AB835" s="4"/>
      <c r="AC835" s="4"/>
      <c r="AD835" s="4"/>
      <c r="AE835" s="4"/>
      <c r="AF835" s="4"/>
      <c r="AG835" s="4"/>
      <c r="AH835" s="4"/>
      <c r="AI835" s="4"/>
      <c r="AJ835" s="4"/>
      <c r="AK835" s="4"/>
      <c r="AL835" s="4"/>
    </row>
    <row r="836">
      <c r="A836" s="4"/>
      <c r="B836" s="4"/>
      <c r="C836" s="4"/>
      <c r="D836" s="4"/>
      <c r="E836" s="4"/>
      <c r="F836" s="118"/>
      <c r="G836" s="118"/>
      <c r="H836" s="118"/>
      <c r="I836" s="325"/>
      <c r="J836" s="119"/>
      <c r="K836" s="119"/>
      <c r="L836" s="119"/>
      <c r="M836" s="326"/>
      <c r="N836" s="352"/>
      <c r="O836" s="352"/>
      <c r="P836" s="352"/>
      <c r="Q836" s="328"/>
      <c r="R836" s="4"/>
      <c r="S836" s="4"/>
      <c r="T836" s="4"/>
      <c r="U836" s="4"/>
      <c r="V836" s="4"/>
      <c r="W836" s="4"/>
      <c r="X836" s="4"/>
      <c r="Y836" s="4"/>
      <c r="Z836" s="4"/>
      <c r="AA836" s="4"/>
      <c r="AB836" s="4"/>
      <c r="AC836" s="4"/>
      <c r="AD836" s="4"/>
      <c r="AE836" s="4"/>
      <c r="AF836" s="4"/>
      <c r="AG836" s="4"/>
      <c r="AH836" s="4"/>
      <c r="AI836" s="4"/>
      <c r="AJ836" s="4"/>
      <c r="AK836" s="4"/>
      <c r="AL836" s="4"/>
    </row>
    <row r="837">
      <c r="A837" s="4"/>
      <c r="B837" s="4"/>
      <c r="C837" s="4"/>
      <c r="D837" s="4"/>
      <c r="E837" s="4"/>
      <c r="F837" s="118"/>
      <c r="G837" s="118"/>
      <c r="H837" s="118"/>
      <c r="I837" s="325"/>
      <c r="J837" s="119"/>
      <c r="K837" s="119"/>
      <c r="L837" s="119"/>
      <c r="M837" s="326"/>
      <c r="N837" s="352"/>
      <c r="O837" s="352"/>
      <c r="P837" s="352"/>
      <c r="Q837" s="328"/>
      <c r="R837" s="4"/>
      <c r="S837" s="4"/>
      <c r="T837" s="4"/>
      <c r="U837" s="4"/>
      <c r="V837" s="4"/>
      <c r="W837" s="4"/>
      <c r="X837" s="4"/>
      <c r="Y837" s="4"/>
      <c r="Z837" s="4"/>
      <c r="AA837" s="4"/>
      <c r="AB837" s="4"/>
      <c r="AC837" s="4"/>
      <c r="AD837" s="4"/>
      <c r="AE837" s="4"/>
      <c r="AF837" s="4"/>
      <c r="AG837" s="4"/>
      <c r="AH837" s="4"/>
      <c r="AI837" s="4"/>
      <c r="AJ837" s="4"/>
      <c r="AK837" s="4"/>
      <c r="AL837" s="4"/>
    </row>
    <row r="838">
      <c r="A838" s="4"/>
      <c r="B838" s="4"/>
      <c r="C838" s="4"/>
      <c r="D838" s="4"/>
      <c r="E838" s="4"/>
      <c r="F838" s="118"/>
      <c r="G838" s="118"/>
      <c r="H838" s="118"/>
      <c r="I838" s="325"/>
      <c r="J838" s="119"/>
      <c r="K838" s="119"/>
      <c r="L838" s="119"/>
      <c r="M838" s="326"/>
      <c r="N838" s="352"/>
      <c r="O838" s="352"/>
      <c r="P838" s="352"/>
      <c r="Q838" s="328"/>
      <c r="R838" s="4"/>
      <c r="S838" s="4"/>
      <c r="T838" s="4"/>
      <c r="U838" s="4"/>
      <c r="V838" s="4"/>
      <c r="W838" s="4"/>
      <c r="X838" s="4"/>
      <c r="Y838" s="4"/>
      <c r="Z838" s="4"/>
      <c r="AA838" s="4"/>
      <c r="AB838" s="4"/>
      <c r="AC838" s="4"/>
      <c r="AD838" s="4"/>
      <c r="AE838" s="4"/>
      <c r="AF838" s="4"/>
      <c r="AG838" s="4"/>
      <c r="AH838" s="4"/>
      <c r="AI838" s="4"/>
      <c r="AJ838" s="4"/>
      <c r="AK838" s="4"/>
      <c r="AL838" s="4"/>
    </row>
    <row r="839">
      <c r="A839" s="4"/>
      <c r="B839" s="4"/>
      <c r="C839" s="4"/>
      <c r="D839" s="4"/>
      <c r="E839" s="4"/>
      <c r="F839" s="118"/>
      <c r="G839" s="118"/>
      <c r="H839" s="118"/>
      <c r="I839" s="325"/>
      <c r="J839" s="119"/>
      <c r="K839" s="119"/>
      <c r="L839" s="119"/>
      <c r="M839" s="326"/>
      <c r="N839" s="352"/>
      <c r="O839" s="352"/>
      <c r="P839" s="352"/>
      <c r="Q839" s="328"/>
      <c r="R839" s="4"/>
      <c r="S839" s="4"/>
      <c r="T839" s="4"/>
      <c r="U839" s="4"/>
      <c r="V839" s="4"/>
      <c r="W839" s="4"/>
      <c r="X839" s="4"/>
      <c r="Y839" s="4"/>
      <c r="Z839" s="4"/>
      <c r="AA839" s="4"/>
      <c r="AB839" s="4"/>
      <c r="AC839" s="4"/>
      <c r="AD839" s="4"/>
      <c r="AE839" s="4"/>
      <c r="AF839" s="4"/>
      <c r="AG839" s="4"/>
      <c r="AH839" s="4"/>
      <c r="AI839" s="4"/>
      <c r="AJ839" s="4"/>
      <c r="AK839" s="4"/>
      <c r="AL839" s="4"/>
    </row>
    <row r="840">
      <c r="A840" s="4"/>
      <c r="B840" s="4"/>
      <c r="C840" s="4"/>
      <c r="D840" s="4"/>
      <c r="E840" s="4"/>
      <c r="F840" s="118"/>
      <c r="G840" s="118"/>
      <c r="H840" s="118"/>
      <c r="I840" s="325"/>
      <c r="J840" s="119"/>
      <c r="K840" s="119"/>
      <c r="L840" s="119"/>
      <c r="M840" s="326"/>
      <c r="N840" s="352"/>
      <c r="O840" s="352"/>
      <c r="P840" s="352"/>
      <c r="Q840" s="328"/>
      <c r="R840" s="4"/>
      <c r="S840" s="4"/>
      <c r="T840" s="4"/>
      <c r="U840" s="4"/>
      <c r="V840" s="4"/>
      <c r="W840" s="4"/>
      <c r="X840" s="4"/>
      <c r="Y840" s="4"/>
      <c r="Z840" s="4"/>
      <c r="AA840" s="4"/>
      <c r="AB840" s="4"/>
      <c r="AC840" s="4"/>
      <c r="AD840" s="4"/>
      <c r="AE840" s="4"/>
      <c r="AF840" s="4"/>
      <c r="AG840" s="4"/>
      <c r="AH840" s="4"/>
      <c r="AI840" s="4"/>
      <c r="AJ840" s="4"/>
      <c r="AK840" s="4"/>
      <c r="AL840" s="4"/>
    </row>
    <row r="841">
      <c r="A841" s="4"/>
      <c r="B841" s="4"/>
      <c r="C841" s="4"/>
      <c r="D841" s="4"/>
      <c r="E841" s="4"/>
      <c r="F841" s="118"/>
      <c r="G841" s="118"/>
      <c r="H841" s="118"/>
      <c r="I841" s="325"/>
      <c r="J841" s="119"/>
      <c r="K841" s="119"/>
      <c r="L841" s="119"/>
      <c r="M841" s="326"/>
      <c r="N841" s="352"/>
      <c r="O841" s="352"/>
      <c r="P841" s="352"/>
      <c r="Q841" s="328"/>
      <c r="R841" s="4"/>
      <c r="S841" s="4"/>
      <c r="T841" s="4"/>
      <c r="U841" s="4"/>
      <c r="V841" s="4"/>
      <c r="W841" s="4"/>
      <c r="X841" s="4"/>
      <c r="Y841" s="4"/>
      <c r="Z841" s="4"/>
      <c r="AA841" s="4"/>
      <c r="AB841" s="4"/>
      <c r="AC841" s="4"/>
      <c r="AD841" s="4"/>
      <c r="AE841" s="4"/>
      <c r="AF841" s="4"/>
      <c r="AG841" s="4"/>
      <c r="AH841" s="4"/>
      <c r="AI841" s="4"/>
      <c r="AJ841" s="4"/>
      <c r="AK841" s="4"/>
      <c r="AL841" s="4"/>
    </row>
    <row r="842">
      <c r="A842" s="4"/>
      <c r="B842" s="4"/>
      <c r="C842" s="4"/>
      <c r="D842" s="4"/>
      <c r="E842" s="4"/>
      <c r="F842" s="118"/>
      <c r="G842" s="118"/>
      <c r="H842" s="118"/>
      <c r="I842" s="325"/>
      <c r="J842" s="119"/>
      <c r="K842" s="119"/>
      <c r="L842" s="119"/>
      <c r="M842" s="326"/>
      <c r="N842" s="352"/>
      <c r="O842" s="352"/>
      <c r="P842" s="352"/>
      <c r="Q842" s="328"/>
      <c r="R842" s="4"/>
      <c r="S842" s="4"/>
      <c r="T842" s="4"/>
      <c r="U842" s="4"/>
      <c r="V842" s="4"/>
      <c r="W842" s="4"/>
      <c r="X842" s="4"/>
      <c r="Y842" s="4"/>
      <c r="Z842" s="4"/>
      <c r="AA842" s="4"/>
      <c r="AB842" s="4"/>
      <c r="AC842" s="4"/>
      <c r="AD842" s="4"/>
      <c r="AE842" s="4"/>
      <c r="AF842" s="4"/>
      <c r="AG842" s="4"/>
      <c r="AH842" s="4"/>
      <c r="AI842" s="4"/>
      <c r="AJ842" s="4"/>
      <c r="AK842" s="4"/>
      <c r="AL842" s="4"/>
    </row>
    <row r="843">
      <c r="A843" s="4"/>
      <c r="B843" s="4"/>
      <c r="C843" s="4"/>
      <c r="D843" s="4"/>
      <c r="E843" s="4"/>
      <c r="F843" s="118"/>
      <c r="G843" s="118"/>
      <c r="H843" s="118"/>
      <c r="I843" s="325"/>
      <c r="J843" s="119"/>
      <c r="K843" s="119"/>
      <c r="L843" s="119"/>
      <c r="M843" s="326"/>
      <c r="N843" s="352"/>
      <c r="O843" s="352"/>
      <c r="P843" s="352"/>
      <c r="Q843" s="328"/>
      <c r="R843" s="4"/>
      <c r="S843" s="4"/>
      <c r="T843" s="4"/>
      <c r="U843" s="4"/>
      <c r="V843" s="4"/>
      <c r="W843" s="4"/>
      <c r="X843" s="4"/>
      <c r="Y843" s="4"/>
      <c r="Z843" s="4"/>
      <c r="AA843" s="4"/>
      <c r="AB843" s="4"/>
      <c r="AC843" s="4"/>
      <c r="AD843" s="4"/>
      <c r="AE843" s="4"/>
      <c r="AF843" s="4"/>
      <c r="AG843" s="4"/>
      <c r="AH843" s="4"/>
      <c r="AI843" s="4"/>
      <c r="AJ843" s="4"/>
      <c r="AK843" s="4"/>
      <c r="AL843" s="4"/>
    </row>
    <row r="844">
      <c r="A844" s="4"/>
      <c r="B844" s="4"/>
      <c r="C844" s="4"/>
      <c r="D844" s="4"/>
      <c r="E844" s="4"/>
      <c r="F844" s="118"/>
      <c r="G844" s="118"/>
      <c r="H844" s="118"/>
      <c r="I844" s="325"/>
      <c r="J844" s="119"/>
      <c r="K844" s="119"/>
      <c r="L844" s="119"/>
      <c r="M844" s="326"/>
      <c r="N844" s="352"/>
      <c r="O844" s="352"/>
      <c r="P844" s="352"/>
      <c r="Q844" s="328"/>
      <c r="R844" s="4"/>
      <c r="S844" s="4"/>
      <c r="T844" s="4"/>
      <c r="U844" s="4"/>
      <c r="V844" s="4"/>
      <c r="W844" s="4"/>
      <c r="X844" s="4"/>
      <c r="Y844" s="4"/>
      <c r="Z844" s="4"/>
      <c r="AA844" s="4"/>
      <c r="AB844" s="4"/>
      <c r="AC844" s="4"/>
      <c r="AD844" s="4"/>
      <c r="AE844" s="4"/>
      <c r="AF844" s="4"/>
      <c r="AG844" s="4"/>
      <c r="AH844" s="4"/>
      <c r="AI844" s="4"/>
      <c r="AJ844" s="4"/>
      <c r="AK844" s="4"/>
      <c r="AL844" s="4"/>
    </row>
    <row r="845">
      <c r="A845" s="4"/>
      <c r="B845" s="4"/>
      <c r="C845" s="4"/>
      <c r="D845" s="4"/>
      <c r="E845" s="4"/>
      <c r="F845" s="118"/>
      <c r="G845" s="118"/>
      <c r="H845" s="118"/>
      <c r="I845" s="325"/>
      <c r="J845" s="119"/>
      <c r="K845" s="119"/>
      <c r="L845" s="119"/>
      <c r="M845" s="326"/>
      <c r="N845" s="352"/>
      <c r="O845" s="352"/>
      <c r="P845" s="352"/>
      <c r="Q845" s="328"/>
      <c r="R845" s="4"/>
      <c r="S845" s="4"/>
      <c r="T845" s="4"/>
      <c r="U845" s="4"/>
      <c r="V845" s="4"/>
      <c r="W845" s="4"/>
      <c r="X845" s="4"/>
      <c r="Y845" s="4"/>
      <c r="Z845" s="4"/>
      <c r="AA845" s="4"/>
      <c r="AB845" s="4"/>
      <c r="AC845" s="4"/>
      <c r="AD845" s="4"/>
      <c r="AE845" s="4"/>
      <c r="AF845" s="4"/>
      <c r="AG845" s="4"/>
      <c r="AH845" s="4"/>
      <c r="AI845" s="4"/>
      <c r="AJ845" s="4"/>
      <c r="AK845" s="4"/>
      <c r="AL845" s="4"/>
    </row>
    <row r="846">
      <c r="A846" s="4"/>
      <c r="B846" s="4"/>
      <c r="C846" s="4"/>
      <c r="D846" s="4"/>
      <c r="E846" s="4"/>
      <c r="F846" s="118"/>
      <c r="G846" s="118"/>
      <c r="H846" s="118"/>
      <c r="I846" s="325"/>
      <c r="J846" s="119"/>
      <c r="K846" s="119"/>
      <c r="L846" s="119"/>
      <c r="M846" s="326"/>
      <c r="N846" s="352"/>
      <c r="O846" s="352"/>
      <c r="P846" s="352"/>
      <c r="Q846" s="328"/>
      <c r="R846" s="4"/>
      <c r="S846" s="4"/>
      <c r="T846" s="4"/>
      <c r="U846" s="4"/>
      <c r="V846" s="4"/>
      <c r="W846" s="4"/>
      <c r="X846" s="4"/>
      <c r="Y846" s="4"/>
      <c r="Z846" s="4"/>
      <c r="AA846" s="4"/>
      <c r="AB846" s="4"/>
      <c r="AC846" s="4"/>
      <c r="AD846" s="4"/>
      <c r="AE846" s="4"/>
      <c r="AF846" s="4"/>
      <c r="AG846" s="4"/>
      <c r="AH846" s="4"/>
      <c r="AI846" s="4"/>
      <c r="AJ846" s="4"/>
      <c r="AK846" s="4"/>
      <c r="AL846" s="4"/>
    </row>
    <row r="847">
      <c r="A847" s="4"/>
      <c r="B847" s="4"/>
      <c r="C847" s="4"/>
      <c r="D847" s="4"/>
      <c r="E847" s="4"/>
      <c r="F847" s="118"/>
      <c r="G847" s="118"/>
      <c r="H847" s="118"/>
      <c r="I847" s="325"/>
      <c r="J847" s="119"/>
      <c r="K847" s="119"/>
      <c r="L847" s="119"/>
      <c r="M847" s="326"/>
      <c r="N847" s="352"/>
      <c r="O847" s="352"/>
      <c r="P847" s="352"/>
      <c r="Q847" s="328"/>
      <c r="R847" s="4"/>
      <c r="S847" s="4"/>
      <c r="T847" s="4"/>
      <c r="U847" s="4"/>
      <c r="V847" s="4"/>
      <c r="W847" s="4"/>
      <c r="X847" s="4"/>
      <c r="Y847" s="4"/>
      <c r="Z847" s="4"/>
      <c r="AA847" s="4"/>
      <c r="AB847" s="4"/>
      <c r="AC847" s="4"/>
      <c r="AD847" s="4"/>
      <c r="AE847" s="4"/>
      <c r="AF847" s="4"/>
      <c r="AG847" s="4"/>
      <c r="AH847" s="4"/>
      <c r="AI847" s="4"/>
      <c r="AJ847" s="4"/>
      <c r="AK847" s="4"/>
      <c r="AL847" s="4"/>
    </row>
    <row r="848">
      <c r="A848" s="4"/>
      <c r="B848" s="4"/>
      <c r="C848" s="4"/>
      <c r="D848" s="4"/>
      <c r="E848" s="4"/>
      <c r="F848" s="118"/>
      <c r="G848" s="118"/>
      <c r="H848" s="118"/>
      <c r="I848" s="325"/>
      <c r="J848" s="119"/>
      <c r="K848" s="119"/>
      <c r="L848" s="119"/>
      <c r="M848" s="326"/>
      <c r="N848" s="352"/>
      <c r="O848" s="352"/>
      <c r="P848" s="352"/>
      <c r="Q848" s="328"/>
      <c r="R848" s="4"/>
      <c r="S848" s="4"/>
      <c r="T848" s="4"/>
      <c r="U848" s="4"/>
      <c r="V848" s="4"/>
      <c r="W848" s="4"/>
      <c r="X848" s="4"/>
      <c r="Y848" s="4"/>
      <c r="Z848" s="4"/>
      <c r="AA848" s="4"/>
      <c r="AB848" s="4"/>
      <c r="AC848" s="4"/>
      <c r="AD848" s="4"/>
      <c r="AE848" s="4"/>
      <c r="AF848" s="4"/>
      <c r="AG848" s="4"/>
      <c r="AH848" s="4"/>
      <c r="AI848" s="4"/>
      <c r="AJ848" s="4"/>
      <c r="AK848" s="4"/>
      <c r="AL848" s="4"/>
    </row>
    <row r="849">
      <c r="A849" s="4"/>
      <c r="B849" s="4"/>
      <c r="C849" s="4"/>
      <c r="D849" s="4"/>
      <c r="E849" s="4"/>
      <c r="F849" s="118"/>
      <c r="G849" s="118"/>
      <c r="H849" s="118"/>
      <c r="I849" s="325"/>
      <c r="J849" s="119"/>
      <c r="K849" s="119"/>
      <c r="L849" s="119"/>
      <c r="M849" s="326"/>
      <c r="N849" s="352"/>
      <c r="O849" s="352"/>
      <c r="P849" s="352"/>
      <c r="Q849" s="328"/>
      <c r="R849" s="4"/>
      <c r="S849" s="4"/>
      <c r="T849" s="4"/>
      <c r="U849" s="4"/>
      <c r="V849" s="4"/>
      <c r="W849" s="4"/>
      <c r="X849" s="4"/>
      <c r="Y849" s="4"/>
      <c r="Z849" s="4"/>
      <c r="AA849" s="4"/>
      <c r="AB849" s="4"/>
      <c r="AC849" s="4"/>
      <c r="AD849" s="4"/>
      <c r="AE849" s="4"/>
      <c r="AF849" s="4"/>
      <c r="AG849" s="4"/>
      <c r="AH849" s="4"/>
      <c r="AI849" s="4"/>
      <c r="AJ849" s="4"/>
      <c r="AK849" s="4"/>
      <c r="AL849" s="4"/>
    </row>
    <row r="850">
      <c r="A850" s="4"/>
      <c r="B850" s="4"/>
      <c r="C850" s="4"/>
      <c r="D850" s="4"/>
      <c r="E850" s="4"/>
      <c r="F850" s="118"/>
      <c r="G850" s="118"/>
      <c r="H850" s="118"/>
      <c r="I850" s="325"/>
      <c r="J850" s="119"/>
      <c r="K850" s="119"/>
      <c r="L850" s="119"/>
      <c r="M850" s="326"/>
      <c r="N850" s="352"/>
      <c r="O850" s="352"/>
      <c r="P850" s="352"/>
      <c r="Q850" s="328"/>
      <c r="R850" s="4"/>
      <c r="S850" s="4"/>
      <c r="T850" s="4"/>
      <c r="U850" s="4"/>
      <c r="V850" s="4"/>
      <c r="W850" s="4"/>
      <c r="X850" s="4"/>
      <c r="Y850" s="4"/>
      <c r="Z850" s="4"/>
      <c r="AA850" s="4"/>
      <c r="AB850" s="4"/>
      <c r="AC850" s="4"/>
      <c r="AD850" s="4"/>
      <c r="AE850" s="4"/>
      <c r="AF850" s="4"/>
      <c r="AG850" s="4"/>
      <c r="AH850" s="4"/>
      <c r="AI850" s="4"/>
      <c r="AJ850" s="4"/>
      <c r="AK850" s="4"/>
      <c r="AL850" s="4"/>
    </row>
    <row r="851">
      <c r="A851" s="4"/>
      <c r="B851" s="4"/>
      <c r="C851" s="4"/>
      <c r="D851" s="4"/>
      <c r="E851" s="4"/>
      <c r="F851" s="118"/>
      <c r="G851" s="118"/>
      <c r="H851" s="118"/>
      <c r="I851" s="325"/>
      <c r="J851" s="119"/>
      <c r="K851" s="119"/>
      <c r="L851" s="119"/>
      <c r="M851" s="326"/>
      <c r="N851" s="352"/>
      <c r="O851" s="352"/>
      <c r="P851" s="352"/>
      <c r="Q851" s="328"/>
      <c r="R851" s="4"/>
      <c r="S851" s="4"/>
      <c r="T851" s="4"/>
      <c r="U851" s="4"/>
      <c r="V851" s="4"/>
      <c r="W851" s="4"/>
      <c r="X851" s="4"/>
      <c r="Y851" s="4"/>
      <c r="Z851" s="4"/>
      <c r="AA851" s="4"/>
      <c r="AB851" s="4"/>
      <c r="AC851" s="4"/>
      <c r="AD851" s="4"/>
      <c r="AE851" s="4"/>
      <c r="AF851" s="4"/>
      <c r="AG851" s="4"/>
      <c r="AH851" s="4"/>
      <c r="AI851" s="4"/>
      <c r="AJ851" s="4"/>
      <c r="AK851" s="4"/>
      <c r="AL851" s="4"/>
    </row>
    <row r="852">
      <c r="A852" s="4"/>
      <c r="B852" s="4"/>
      <c r="C852" s="4"/>
      <c r="D852" s="4"/>
      <c r="E852" s="4"/>
      <c r="F852" s="118"/>
      <c r="G852" s="118"/>
      <c r="H852" s="118"/>
      <c r="I852" s="325"/>
      <c r="J852" s="119"/>
      <c r="K852" s="119"/>
      <c r="L852" s="119"/>
      <c r="M852" s="326"/>
      <c r="N852" s="352"/>
      <c r="O852" s="352"/>
      <c r="P852" s="352"/>
      <c r="Q852" s="328"/>
      <c r="R852" s="4"/>
      <c r="S852" s="4"/>
      <c r="T852" s="4"/>
      <c r="U852" s="4"/>
      <c r="V852" s="4"/>
      <c r="W852" s="4"/>
      <c r="X852" s="4"/>
      <c r="Y852" s="4"/>
      <c r="Z852" s="4"/>
      <c r="AA852" s="4"/>
      <c r="AB852" s="4"/>
      <c r="AC852" s="4"/>
      <c r="AD852" s="4"/>
      <c r="AE852" s="4"/>
      <c r="AF852" s="4"/>
      <c r="AG852" s="4"/>
      <c r="AH852" s="4"/>
      <c r="AI852" s="4"/>
      <c r="AJ852" s="4"/>
      <c r="AK852" s="4"/>
      <c r="AL852" s="4"/>
    </row>
    <row r="853">
      <c r="A853" s="4"/>
      <c r="B853" s="4"/>
      <c r="C853" s="4"/>
      <c r="D853" s="4"/>
      <c r="E853" s="4"/>
      <c r="F853" s="118"/>
      <c r="G853" s="118"/>
      <c r="H853" s="118"/>
      <c r="I853" s="325"/>
      <c r="J853" s="119"/>
      <c r="K853" s="119"/>
      <c r="L853" s="119"/>
      <c r="M853" s="326"/>
      <c r="N853" s="352"/>
      <c r="O853" s="352"/>
      <c r="P853" s="352"/>
      <c r="Q853" s="328"/>
      <c r="R853" s="4"/>
      <c r="S853" s="4"/>
      <c r="T853" s="4"/>
      <c r="U853" s="4"/>
      <c r="V853" s="4"/>
      <c r="W853" s="4"/>
      <c r="X853" s="4"/>
      <c r="Y853" s="4"/>
      <c r="Z853" s="4"/>
      <c r="AA853" s="4"/>
      <c r="AB853" s="4"/>
      <c r="AC853" s="4"/>
      <c r="AD853" s="4"/>
      <c r="AE853" s="4"/>
      <c r="AF853" s="4"/>
      <c r="AG853" s="4"/>
      <c r="AH853" s="4"/>
      <c r="AI853" s="4"/>
      <c r="AJ853" s="4"/>
      <c r="AK853" s="4"/>
      <c r="AL853" s="4"/>
    </row>
    <row r="854">
      <c r="A854" s="4"/>
      <c r="B854" s="4"/>
      <c r="C854" s="4"/>
      <c r="D854" s="4"/>
      <c r="E854" s="4"/>
      <c r="F854" s="118"/>
      <c r="G854" s="118"/>
      <c r="H854" s="118"/>
      <c r="I854" s="325"/>
      <c r="J854" s="119"/>
      <c r="K854" s="119"/>
      <c r="L854" s="119"/>
      <c r="M854" s="326"/>
      <c r="N854" s="352"/>
      <c r="O854" s="352"/>
      <c r="P854" s="352"/>
      <c r="Q854" s="328"/>
      <c r="R854" s="4"/>
      <c r="S854" s="4"/>
      <c r="T854" s="4"/>
      <c r="U854" s="4"/>
      <c r="V854" s="4"/>
      <c r="W854" s="4"/>
      <c r="X854" s="4"/>
      <c r="Y854" s="4"/>
      <c r="Z854" s="4"/>
      <c r="AA854" s="4"/>
      <c r="AB854" s="4"/>
      <c r="AC854" s="4"/>
      <c r="AD854" s="4"/>
      <c r="AE854" s="4"/>
      <c r="AF854" s="4"/>
      <c r="AG854" s="4"/>
      <c r="AH854" s="4"/>
      <c r="AI854" s="4"/>
      <c r="AJ854" s="4"/>
      <c r="AK854" s="4"/>
      <c r="AL854" s="4"/>
    </row>
    <row r="855">
      <c r="A855" s="4"/>
      <c r="B855" s="4"/>
      <c r="C855" s="4"/>
      <c r="D855" s="4"/>
      <c r="E855" s="4"/>
      <c r="F855" s="118"/>
      <c r="G855" s="118"/>
      <c r="H855" s="118"/>
      <c r="I855" s="325"/>
      <c r="J855" s="119"/>
      <c r="K855" s="119"/>
      <c r="L855" s="119"/>
      <c r="M855" s="326"/>
      <c r="N855" s="352"/>
      <c r="O855" s="352"/>
      <c r="P855" s="352"/>
      <c r="Q855" s="328"/>
      <c r="R855" s="4"/>
      <c r="S855" s="4"/>
      <c r="T855" s="4"/>
      <c r="U855" s="4"/>
      <c r="V855" s="4"/>
      <c r="W855" s="4"/>
      <c r="X855" s="4"/>
      <c r="Y855" s="4"/>
      <c r="Z855" s="4"/>
      <c r="AA855" s="4"/>
      <c r="AB855" s="4"/>
      <c r="AC855" s="4"/>
      <c r="AD855" s="4"/>
      <c r="AE855" s="4"/>
      <c r="AF855" s="4"/>
      <c r="AG855" s="4"/>
      <c r="AH855" s="4"/>
      <c r="AI855" s="4"/>
      <c r="AJ855" s="4"/>
      <c r="AK855" s="4"/>
      <c r="AL855" s="4"/>
    </row>
    <row r="856">
      <c r="A856" s="4"/>
      <c r="B856" s="4"/>
      <c r="C856" s="4"/>
      <c r="D856" s="4"/>
      <c r="E856" s="4"/>
      <c r="F856" s="118"/>
      <c r="G856" s="118"/>
      <c r="H856" s="118"/>
      <c r="I856" s="325"/>
      <c r="J856" s="119"/>
      <c r="K856" s="119"/>
      <c r="L856" s="119"/>
      <c r="M856" s="326"/>
      <c r="N856" s="352"/>
      <c r="O856" s="352"/>
      <c r="P856" s="352"/>
      <c r="Q856" s="328"/>
      <c r="R856" s="4"/>
      <c r="S856" s="4"/>
      <c r="T856" s="4"/>
      <c r="U856" s="4"/>
      <c r="V856" s="4"/>
      <c r="W856" s="4"/>
      <c r="X856" s="4"/>
      <c r="Y856" s="4"/>
      <c r="Z856" s="4"/>
      <c r="AA856" s="4"/>
      <c r="AB856" s="4"/>
      <c r="AC856" s="4"/>
      <c r="AD856" s="4"/>
      <c r="AE856" s="4"/>
      <c r="AF856" s="4"/>
      <c r="AG856" s="4"/>
      <c r="AH856" s="4"/>
      <c r="AI856" s="4"/>
      <c r="AJ856" s="4"/>
      <c r="AK856" s="4"/>
      <c r="AL856" s="4"/>
    </row>
    <row r="857">
      <c r="A857" s="4"/>
      <c r="B857" s="4"/>
      <c r="C857" s="4"/>
      <c r="D857" s="4"/>
      <c r="E857" s="4"/>
      <c r="F857" s="118"/>
      <c r="G857" s="118"/>
      <c r="H857" s="118"/>
      <c r="I857" s="325"/>
      <c r="J857" s="119"/>
      <c r="K857" s="119"/>
      <c r="L857" s="119"/>
      <c r="M857" s="326"/>
      <c r="N857" s="352"/>
      <c r="O857" s="352"/>
      <c r="P857" s="352"/>
      <c r="Q857" s="328"/>
      <c r="R857" s="4"/>
      <c r="S857" s="4"/>
      <c r="T857" s="4"/>
      <c r="U857" s="4"/>
      <c r="V857" s="4"/>
      <c r="W857" s="4"/>
      <c r="X857" s="4"/>
      <c r="Y857" s="4"/>
      <c r="Z857" s="4"/>
      <c r="AA857" s="4"/>
      <c r="AB857" s="4"/>
      <c r="AC857" s="4"/>
      <c r="AD857" s="4"/>
      <c r="AE857" s="4"/>
      <c r="AF857" s="4"/>
      <c r="AG857" s="4"/>
      <c r="AH857" s="4"/>
      <c r="AI857" s="4"/>
      <c r="AJ857" s="4"/>
      <c r="AK857" s="4"/>
      <c r="AL857" s="4"/>
    </row>
    <row r="858">
      <c r="A858" s="4"/>
      <c r="B858" s="4"/>
      <c r="C858" s="4"/>
      <c r="D858" s="4"/>
      <c r="E858" s="4"/>
      <c r="F858" s="118"/>
      <c r="G858" s="118"/>
      <c r="H858" s="118"/>
      <c r="I858" s="325"/>
      <c r="J858" s="119"/>
      <c r="K858" s="119"/>
      <c r="L858" s="119"/>
      <c r="M858" s="326"/>
      <c r="N858" s="352"/>
      <c r="O858" s="352"/>
      <c r="P858" s="352"/>
      <c r="Q858" s="328"/>
      <c r="R858" s="4"/>
      <c r="S858" s="4"/>
      <c r="T858" s="4"/>
      <c r="U858" s="4"/>
      <c r="V858" s="4"/>
      <c r="W858" s="4"/>
      <c r="X858" s="4"/>
      <c r="Y858" s="4"/>
      <c r="Z858" s="4"/>
      <c r="AA858" s="4"/>
      <c r="AB858" s="4"/>
      <c r="AC858" s="4"/>
      <c r="AD858" s="4"/>
      <c r="AE858" s="4"/>
      <c r="AF858" s="4"/>
      <c r="AG858" s="4"/>
      <c r="AH858" s="4"/>
      <c r="AI858" s="4"/>
      <c r="AJ858" s="4"/>
      <c r="AK858" s="4"/>
      <c r="AL858" s="4"/>
    </row>
    <row r="859">
      <c r="A859" s="4"/>
      <c r="B859" s="4"/>
      <c r="C859" s="4"/>
      <c r="D859" s="4"/>
      <c r="E859" s="4"/>
      <c r="F859" s="118"/>
      <c r="G859" s="118"/>
      <c r="H859" s="118"/>
      <c r="I859" s="325"/>
      <c r="J859" s="119"/>
      <c r="K859" s="119"/>
      <c r="L859" s="119"/>
      <c r="M859" s="326"/>
      <c r="N859" s="352"/>
      <c r="O859" s="352"/>
      <c r="P859" s="352"/>
      <c r="Q859" s="328"/>
      <c r="R859" s="4"/>
      <c r="S859" s="4"/>
      <c r="T859" s="4"/>
      <c r="U859" s="4"/>
      <c r="V859" s="4"/>
      <c r="W859" s="4"/>
      <c r="X859" s="4"/>
      <c r="Y859" s="4"/>
      <c r="Z859" s="4"/>
      <c r="AA859" s="4"/>
      <c r="AB859" s="4"/>
      <c r="AC859" s="4"/>
      <c r="AD859" s="4"/>
      <c r="AE859" s="4"/>
      <c r="AF859" s="4"/>
      <c r="AG859" s="4"/>
      <c r="AH859" s="4"/>
      <c r="AI859" s="4"/>
      <c r="AJ859" s="4"/>
      <c r="AK859" s="4"/>
      <c r="AL859" s="4"/>
    </row>
    <row r="860">
      <c r="A860" s="4"/>
      <c r="B860" s="4"/>
      <c r="C860" s="4"/>
      <c r="D860" s="4"/>
      <c r="E860" s="4"/>
      <c r="F860" s="118"/>
      <c r="G860" s="118"/>
      <c r="H860" s="118"/>
      <c r="I860" s="325"/>
      <c r="J860" s="119"/>
      <c r="K860" s="119"/>
      <c r="L860" s="119"/>
      <c r="M860" s="326"/>
      <c r="N860" s="352"/>
      <c r="O860" s="352"/>
      <c r="P860" s="352"/>
      <c r="Q860" s="328"/>
      <c r="R860" s="4"/>
      <c r="S860" s="4"/>
      <c r="T860" s="4"/>
      <c r="U860" s="4"/>
      <c r="V860" s="4"/>
      <c r="W860" s="4"/>
      <c r="X860" s="4"/>
      <c r="Y860" s="4"/>
      <c r="Z860" s="4"/>
      <c r="AA860" s="4"/>
      <c r="AB860" s="4"/>
      <c r="AC860" s="4"/>
      <c r="AD860" s="4"/>
      <c r="AE860" s="4"/>
      <c r="AF860" s="4"/>
      <c r="AG860" s="4"/>
      <c r="AH860" s="4"/>
      <c r="AI860" s="4"/>
      <c r="AJ860" s="4"/>
      <c r="AK860" s="4"/>
      <c r="AL860" s="4"/>
    </row>
    <row r="861">
      <c r="A861" s="4"/>
      <c r="B861" s="4"/>
      <c r="C861" s="4"/>
      <c r="D861" s="4"/>
      <c r="E861" s="4"/>
      <c r="F861" s="118"/>
      <c r="G861" s="118"/>
      <c r="H861" s="118"/>
      <c r="I861" s="325"/>
      <c r="J861" s="119"/>
      <c r="K861" s="119"/>
      <c r="L861" s="119"/>
      <c r="M861" s="326"/>
      <c r="N861" s="352"/>
      <c r="O861" s="352"/>
      <c r="P861" s="352"/>
      <c r="Q861" s="328"/>
      <c r="R861" s="4"/>
      <c r="S861" s="4"/>
      <c r="T861" s="4"/>
      <c r="U861" s="4"/>
      <c r="V861" s="4"/>
      <c r="W861" s="4"/>
      <c r="X861" s="4"/>
      <c r="Y861" s="4"/>
      <c r="Z861" s="4"/>
      <c r="AA861" s="4"/>
      <c r="AB861" s="4"/>
      <c r="AC861" s="4"/>
      <c r="AD861" s="4"/>
      <c r="AE861" s="4"/>
      <c r="AF861" s="4"/>
      <c r="AG861" s="4"/>
      <c r="AH861" s="4"/>
      <c r="AI861" s="4"/>
      <c r="AJ861" s="4"/>
      <c r="AK861" s="4"/>
      <c r="AL861" s="4"/>
    </row>
    <row r="862">
      <c r="A862" s="4"/>
      <c r="B862" s="4"/>
      <c r="C862" s="4"/>
      <c r="D862" s="4"/>
      <c r="E862" s="4"/>
      <c r="F862" s="118"/>
      <c r="G862" s="118"/>
      <c r="H862" s="118"/>
      <c r="I862" s="325"/>
      <c r="J862" s="119"/>
      <c r="K862" s="119"/>
      <c r="L862" s="119"/>
      <c r="M862" s="326"/>
      <c r="N862" s="352"/>
      <c r="O862" s="352"/>
      <c r="P862" s="352"/>
      <c r="Q862" s="328"/>
      <c r="R862" s="4"/>
      <c r="S862" s="4"/>
      <c r="T862" s="4"/>
      <c r="U862" s="4"/>
      <c r="V862" s="4"/>
      <c r="W862" s="4"/>
      <c r="X862" s="4"/>
      <c r="Y862" s="4"/>
      <c r="Z862" s="4"/>
      <c r="AA862" s="4"/>
      <c r="AB862" s="4"/>
      <c r="AC862" s="4"/>
      <c r="AD862" s="4"/>
      <c r="AE862" s="4"/>
      <c r="AF862" s="4"/>
      <c r="AG862" s="4"/>
      <c r="AH862" s="4"/>
      <c r="AI862" s="4"/>
      <c r="AJ862" s="4"/>
      <c r="AK862" s="4"/>
      <c r="AL862" s="4"/>
    </row>
    <row r="863">
      <c r="A863" s="4"/>
      <c r="B863" s="4"/>
      <c r="C863" s="4"/>
      <c r="D863" s="4"/>
      <c r="E863" s="4"/>
      <c r="F863" s="118"/>
      <c r="G863" s="118"/>
      <c r="H863" s="118"/>
      <c r="I863" s="325"/>
      <c r="J863" s="119"/>
      <c r="K863" s="119"/>
      <c r="L863" s="119"/>
      <c r="M863" s="326"/>
      <c r="N863" s="352"/>
      <c r="O863" s="352"/>
      <c r="P863" s="352"/>
      <c r="Q863" s="328"/>
      <c r="R863" s="4"/>
      <c r="S863" s="4"/>
      <c r="T863" s="4"/>
      <c r="U863" s="4"/>
      <c r="V863" s="4"/>
      <c r="W863" s="4"/>
      <c r="X863" s="4"/>
      <c r="Y863" s="4"/>
      <c r="Z863" s="4"/>
      <c r="AA863" s="4"/>
      <c r="AB863" s="4"/>
      <c r="AC863" s="4"/>
      <c r="AD863" s="4"/>
      <c r="AE863" s="4"/>
      <c r="AF863" s="4"/>
      <c r="AG863" s="4"/>
      <c r="AH863" s="4"/>
      <c r="AI863" s="4"/>
      <c r="AJ863" s="4"/>
      <c r="AK863" s="4"/>
      <c r="AL863" s="4"/>
    </row>
    <row r="864">
      <c r="A864" s="4"/>
      <c r="B864" s="4"/>
      <c r="C864" s="4"/>
      <c r="D864" s="4"/>
      <c r="E864" s="4"/>
      <c r="F864" s="118"/>
      <c r="G864" s="118"/>
      <c r="H864" s="118"/>
      <c r="I864" s="325"/>
      <c r="J864" s="119"/>
      <c r="K864" s="119"/>
      <c r="L864" s="119"/>
      <c r="M864" s="326"/>
      <c r="N864" s="352"/>
      <c r="O864" s="352"/>
      <c r="P864" s="352"/>
      <c r="Q864" s="328"/>
      <c r="R864" s="4"/>
      <c r="S864" s="4"/>
      <c r="T864" s="4"/>
      <c r="U864" s="4"/>
      <c r="V864" s="4"/>
      <c r="W864" s="4"/>
      <c r="X864" s="4"/>
      <c r="Y864" s="4"/>
      <c r="Z864" s="4"/>
      <c r="AA864" s="4"/>
      <c r="AB864" s="4"/>
      <c r="AC864" s="4"/>
      <c r="AD864" s="4"/>
      <c r="AE864" s="4"/>
      <c r="AF864" s="4"/>
      <c r="AG864" s="4"/>
      <c r="AH864" s="4"/>
      <c r="AI864" s="4"/>
      <c r="AJ864" s="4"/>
      <c r="AK864" s="4"/>
      <c r="AL864" s="4"/>
    </row>
    <row r="865">
      <c r="A865" s="4"/>
      <c r="B865" s="4"/>
      <c r="C865" s="4"/>
      <c r="D865" s="4"/>
      <c r="E865" s="4"/>
      <c r="F865" s="118"/>
      <c r="G865" s="118"/>
      <c r="H865" s="118"/>
      <c r="I865" s="325"/>
      <c r="J865" s="119"/>
      <c r="K865" s="119"/>
      <c r="L865" s="119"/>
      <c r="M865" s="326"/>
      <c r="N865" s="352"/>
      <c r="O865" s="352"/>
      <c r="P865" s="352"/>
      <c r="Q865" s="328"/>
      <c r="R865" s="4"/>
      <c r="S865" s="4"/>
      <c r="T865" s="4"/>
      <c r="U865" s="4"/>
      <c r="V865" s="4"/>
      <c r="W865" s="4"/>
      <c r="X865" s="4"/>
      <c r="Y865" s="4"/>
      <c r="Z865" s="4"/>
      <c r="AA865" s="4"/>
      <c r="AB865" s="4"/>
      <c r="AC865" s="4"/>
      <c r="AD865" s="4"/>
      <c r="AE865" s="4"/>
      <c r="AF865" s="4"/>
      <c r="AG865" s="4"/>
      <c r="AH865" s="4"/>
      <c r="AI865" s="4"/>
      <c r="AJ865" s="4"/>
      <c r="AK865" s="4"/>
      <c r="AL865" s="4"/>
    </row>
    <row r="866">
      <c r="A866" s="4"/>
      <c r="B866" s="4"/>
      <c r="C866" s="4"/>
      <c r="D866" s="4"/>
      <c r="E866" s="4"/>
      <c r="F866" s="118"/>
      <c r="G866" s="118"/>
      <c r="H866" s="118"/>
      <c r="I866" s="325"/>
      <c r="J866" s="119"/>
      <c r="K866" s="119"/>
      <c r="L866" s="119"/>
      <c r="M866" s="326"/>
      <c r="N866" s="352"/>
      <c r="O866" s="352"/>
      <c r="P866" s="352"/>
      <c r="Q866" s="328"/>
      <c r="R866" s="4"/>
      <c r="S866" s="4"/>
      <c r="T866" s="4"/>
      <c r="U866" s="4"/>
      <c r="V866" s="4"/>
      <c r="W866" s="4"/>
      <c r="X866" s="4"/>
      <c r="Y866" s="4"/>
      <c r="Z866" s="4"/>
      <c r="AA866" s="4"/>
      <c r="AB866" s="4"/>
      <c r="AC866" s="4"/>
      <c r="AD866" s="4"/>
      <c r="AE866" s="4"/>
      <c r="AF866" s="4"/>
      <c r="AG866" s="4"/>
      <c r="AH866" s="4"/>
      <c r="AI866" s="4"/>
      <c r="AJ866" s="4"/>
      <c r="AK866" s="4"/>
      <c r="AL866" s="4"/>
    </row>
    <row r="867">
      <c r="A867" s="4"/>
      <c r="B867" s="4"/>
      <c r="C867" s="4"/>
      <c r="D867" s="4"/>
      <c r="E867" s="4"/>
      <c r="F867" s="118"/>
      <c r="G867" s="118"/>
      <c r="H867" s="118"/>
      <c r="I867" s="325"/>
      <c r="J867" s="119"/>
      <c r="K867" s="119"/>
      <c r="L867" s="119"/>
      <c r="M867" s="326"/>
      <c r="N867" s="352"/>
      <c r="O867" s="352"/>
      <c r="P867" s="352"/>
      <c r="Q867" s="328"/>
      <c r="R867" s="4"/>
      <c r="S867" s="4"/>
      <c r="T867" s="4"/>
      <c r="U867" s="4"/>
      <c r="V867" s="4"/>
      <c r="W867" s="4"/>
      <c r="X867" s="4"/>
      <c r="Y867" s="4"/>
      <c r="Z867" s="4"/>
      <c r="AA867" s="4"/>
      <c r="AB867" s="4"/>
      <c r="AC867" s="4"/>
      <c r="AD867" s="4"/>
      <c r="AE867" s="4"/>
      <c r="AF867" s="4"/>
      <c r="AG867" s="4"/>
      <c r="AH867" s="4"/>
      <c r="AI867" s="4"/>
      <c r="AJ867" s="4"/>
      <c r="AK867" s="4"/>
      <c r="AL867" s="4"/>
    </row>
    <row r="868">
      <c r="A868" s="4"/>
      <c r="B868" s="4"/>
      <c r="C868" s="4"/>
      <c r="D868" s="4"/>
      <c r="E868" s="4"/>
      <c r="F868" s="118"/>
      <c r="G868" s="118"/>
      <c r="H868" s="118"/>
      <c r="I868" s="325"/>
      <c r="J868" s="119"/>
      <c r="K868" s="119"/>
      <c r="L868" s="119"/>
      <c r="M868" s="326"/>
      <c r="N868" s="352"/>
      <c r="O868" s="352"/>
      <c r="P868" s="352"/>
      <c r="Q868" s="328"/>
      <c r="R868" s="4"/>
      <c r="S868" s="4"/>
      <c r="T868" s="4"/>
      <c r="U868" s="4"/>
      <c r="V868" s="4"/>
      <c r="W868" s="4"/>
      <c r="X868" s="4"/>
      <c r="Y868" s="4"/>
      <c r="Z868" s="4"/>
      <c r="AA868" s="4"/>
      <c r="AB868" s="4"/>
      <c r="AC868" s="4"/>
      <c r="AD868" s="4"/>
      <c r="AE868" s="4"/>
      <c r="AF868" s="4"/>
      <c r="AG868" s="4"/>
      <c r="AH868" s="4"/>
      <c r="AI868" s="4"/>
      <c r="AJ868" s="4"/>
      <c r="AK868" s="4"/>
      <c r="AL868" s="4"/>
    </row>
    <row r="869">
      <c r="A869" s="4"/>
      <c r="B869" s="4"/>
      <c r="C869" s="4"/>
      <c r="D869" s="4"/>
      <c r="E869" s="4"/>
      <c r="F869" s="118"/>
      <c r="G869" s="118"/>
      <c r="H869" s="118"/>
      <c r="I869" s="325"/>
      <c r="J869" s="119"/>
      <c r="K869" s="119"/>
      <c r="L869" s="119"/>
      <c r="M869" s="326"/>
      <c r="N869" s="352"/>
      <c r="O869" s="352"/>
      <c r="P869" s="352"/>
      <c r="Q869" s="328"/>
      <c r="R869" s="4"/>
      <c r="S869" s="4"/>
      <c r="T869" s="4"/>
      <c r="U869" s="4"/>
      <c r="V869" s="4"/>
      <c r="W869" s="4"/>
      <c r="X869" s="4"/>
      <c r="Y869" s="4"/>
      <c r="Z869" s="4"/>
      <c r="AA869" s="4"/>
      <c r="AB869" s="4"/>
      <c r="AC869" s="4"/>
      <c r="AD869" s="4"/>
      <c r="AE869" s="4"/>
      <c r="AF869" s="4"/>
      <c r="AG869" s="4"/>
      <c r="AH869" s="4"/>
      <c r="AI869" s="4"/>
      <c r="AJ869" s="4"/>
      <c r="AK869" s="4"/>
      <c r="AL869" s="4"/>
    </row>
    <row r="870">
      <c r="A870" s="4"/>
      <c r="B870" s="4"/>
      <c r="C870" s="4"/>
      <c r="D870" s="4"/>
      <c r="E870" s="4"/>
      <c r="F870" s="118"/>
      <c r="G870" s="118"/>
      <c r="H870" s="118"/>
      <c r="I870" s="325"/>
      <c r="J870" s="119"/>
      <c r="K870" s="119"/>
      <c r="L870" s="119"/>
      <c r="M870" s="326"/>
      <c r="N870" s="352"/>
      <c r="O870" s="352"/>
      <c r="P870" s="352"/>
      <c r="Q870" s="328"/>
      <c r="R870" s="4"/>
      <c r="S870" s="4"/>
      <c r="T870" s="4"/>
      <c r="U870" s="4"/>
      <c r="V870" s="4"/>
      <c r="W870" s="4"/>
      <c r="X870" s="4"/>
      <c r="Y870" s="4"/>
      <c r="Z870" s="4"/>
      <c r="AA870" s="4"/>
      <c r="AB870" s="4"/>
      <c r="AC870" s="4"/>
      <c r="AD870" s="4"/>
      <c r="AE870" s="4"/>
      <c r="AF870" s="4"/>
      <c r="AG870" s="4"/>
      <c r="AH870" s="4"/>
      <c r="AI870" s="4"/>
      <c r="AJ870" s="4"/>
      <c r="AK870" s="4"/>
      <c r="AL870" s="4"/>
    </row>
    <row r="871">
      <c r="A871" s="4"/>
      <c r="B871" s="4"/>
      <c r="C871" s="4"/>
      <c r="D871" s="4"/>
      <c r="E871" s="4"/>
      <c r="F871" s="118"/>
      <c r="G871" s="118"/>
      <c r="H871" s="118"/>
      <c r="I871" s="325"/>
      <c r="J871" s="119"/>
      <c r="K871" s="119"/>
      <c r="L871" s="119"/>
      <c r="M871" s="326"/>
      <c r="N871" s="352"/>
      <c r="O871" s="352"/>
      <c r="P871" s="352"/>
      <c r="Q871" s="328"/>
      <c r="R871" s="4"/>
      <c r="S871" s="4"/>
      <c r="T871" s="4"/>
      <c r="U871" s="4"/>
      <c r="V871" s="4"/>
      <c r="W871" s="4"/>
      <c r="X871" s="4"/>
      <c r="Y871" s="4"/>
      <c r="Z871" s="4"/>
      <c r="AA871" s="4"/>
      <c r="AB871" s="4"/>
      <c r="AC871" s="4"/>
      <c r="AD871" s="4"/>
      <c r="AE871" s="4"/>
      <c r="AF871" s="4"/>
      <c r="AG871" s="4"/>
      <c r="AH871" s="4"/>
      <c r="AI871" s="4"/>
      <c r="AJ871" s="4"/>
      <c r="AK871" s="4"/>
      <c r="AL871" s="4"/>
    </row>
    <row r="872">
      <c r="A872" s="4"/>
      <c r="B872" s="4"/>
      <c r="C872" s="4"/>
      <c r="D872" s="4"/>
      <c r="E872" s="4"/>
      <c r="F872" s="118"/>
      <c r="G872" s="118"/>
      <c r="H872" s="118"/>
      <c r="I872" s="325"/>
      <c r="J872" s="119"/>
      <c r="K872" s="119"/>
      <c r="L872" s="119"/>
      <c r="M872" s="326"/>
      <c r="N872" s="352"/>
      <c r="O872" s="352"/>
      <c r="P872" s="352"/>
      <c r="Q872" s="328"/>
      <c r="R872" s="4"/>
      <c r="S872" s="4"/>
      <c r="T872" s="4"/>
      <c r="U872" s="4"/>
      <c r="V872" s="4"/>
      <c r="W872" s="4"/>
      <c r="X872" s="4"/>
      <c r="Y872" s="4"/>
      <c r="Z872" s="4"/>
      <c r="AA872" s="4"/>
      <c r="AB872" s="4"/>
      <c r="AC872" s="4"/>
      <c r="AD872" s="4"/>
      <c r="AE872" s="4"/>
      <c r="AF872" s="4"/>
      <c r="AG872" s="4"/>
      <c r="AH872" s="4"/>
      <c r="AI872" s="4"/>
      <c r="AJ872" s="4"/>
      <c r="AK872" s="4"/>
      <c r="AL872" s="4"/>
    </row>
    <row r="873">
      <c r="A873" s="4"/>
      <c r="B873" s="4"/>
      <c r="C873" s="4"/>
      <c r="D873" s="4"/>
      <c r="E873" s="4"/>
      <c r="F873" s="118"/>
      <c r="G873" s="118"/>
      <c r="H873" s="118"/>
      <c r="I873" s="325"/>
      <c r="J873" s="119"/>
      <c r="K873" s="119"/>
      <c r="L873" s="119"/>
      <c r="M873" s="326"/>
      <c r="N873" s="352"/>
      <c r="O873" s="352"/>
      <c r="P873" s="352"/>
      <c r="Q873" s="328"/>
      <c r="R873" s="4"/>
      <c r="S873" s="4"/>
      <c r="T873" s="4"/>
      <c r="U873" s="4"/>
      <c r="V873" s="4"/>
      <c r="W873" s="4"/>
      <c r="X873" s="4"/>
      <c r="Y873" s="4"/>
      <c r="Z873" s="4"/>
      <c r="AA873" s="4"/>
      <c r="AB873" s="4"/>
      <c r="AC873" s="4"/>
      <c r="AD873" s="4"/>
      <c r="AE873" s="4"/>
      <c r="AF873" s="4"/>
      <c r="AG873" s="4"/>
      <c r="AH873" s="4"/>
      <c r="AI873" s="4"/>
      <c r="AJ873" s="4"/>
      <c r="AK873" s="4"/>
      <c r="AL873" s="4"/>
    </row>
    <row r="874">
      <c r="A874" s="4"/>
      <c r="B874" s="4"/>
      <c r="C874" s="4"/>
      <c r="D874" s="4"/>
      <c r="E874" s="4"/>
      <c r="F874" s="118"/>
      <c r="G874" s="118"/>
      <c r="H874" s="118"/>
      <c r="I874" s="325"/>
      <c r="J874" s="119"/>
      <c r="K874" s="119"/>
      <c r="L874" s="119"/>
      <c r="M874" s="326"/>
      <c r="N874" s="352"/>
      <c r="O874" s="352"/>
      <c r="P874" s="352"/>
      <c r="Q874" s="328"/>
      <c r="R874" s="4"/>
      <c r="S874" s="4"/>
      <c r="T874" s="4"/>
      <c r="U874" s="4"/>
      <c r="V874" s="4"/>
      <c r="W874" s="4"/>
      <c r="X874" s="4"/>
      <c r="Y874" s="4"/>
      <c r="Z874" s="4"/>
      <c r="AA874" s="4"/>
      <c r="AB874" s="4"/>
      <c r="AC874" s="4"/>
      <c r="AD874" s="4"/>
      <c r="AE874" s="4"/>
      <c r="AF874" s="4"/>
      <c r="AG874" s="4"/>
      <c r="AH874" s="4"/>
      <c r="AI874" s="4"/>
      <c r="AJ874" s="4"/>
      <c r="AK874" s="4"/>
      <c r="AL874" s="4"/>
    </row>
    <row r="875">
      <c r="A875" s="4"/>
      <c r="B875" s="4"/>
      <c r="C875" s="4"/>
      <c r="D875" s="4"/>
      <c r="E875" s="4"/>
      <c r="F875" s="118"/>
      <c r="G875" s="118"/>
      <c r="H875" s="118"/>
      <c r="I875" s="325"/>
      <c r="J875" s="119"/>
      <c r="K875" s="119"/>
      <c r="L875" s="119"/>
      <c r="M875" s="326"/>
      <c r="N875" s="352"/>
      <c r="O875" s="352"/>
      <c r="P875" s="352"/>
      <c r="Q875" s="328"/>
      <c r="R875" s="4"/>
      <c r="S875" s="4"/>
      <c r="T875" s="4"/>
      <c r="U875" s="4"/>
      <c r="V875" s="4"/>
      <c r="W875" s="4"/>
      <c r="X875" s="4"/>
      <c r="Y875" s="4"/>
      <c r="Z875" s="4"/>
      <c r="AA875" s="4"/>
      <c r="AB875" s="4"/>
      <c r="AC875" s="4"/>
      <c r="AD875" s="4"/>
      <c r="AE875" s="4"/>
      <c r="AF875" s="4"/>
      <c r="AG875" s="4"/>
      <c r="AH875" s="4"/>
      <c r="AI875" s="4"/>
      <c r="AJ875" s="4"/>
      <c r="AK875" s="4"/>
      <c r="AL875" s="4"/>
    </row>
    <row r="876">
      <c r="A876" s="4"/>
      <c r="B876" s="4"/>
      <c r="C876" s="4"/>
      <c r="D876" s="4"/>
      <c r="E876" s="4"/>
      <c r="F876" s="118"/>
      <c r="G876" s="118"/>
      <c r="H876" s="118"/>
      <c r="I876" s="325"/>
      <c r="J876" s="119"/>
      <c r="K876" s="119"/>
      <c r="L876" s="119"/>
      <c r="M876" s="326"/>
      <c r="N876" s="352"/>
      <c r="O876" s="352"/>
      <c r="P876" s="352"/>
      <c r="Q876" s="328"/>
      <c r="R876" s="4"/>
      <c r="S876" s="4"/>
      <c r="T876" s="4"/>
      <c r="U876" s="4"/>
      <c r="V876" s="4"/>
      <c r="W876" s="4"/>
      <c r="X876" s="4"/>
      <c r="Y876" s="4"/>
      <c r="Z876" s="4"/>
      <c r="AA876" s="4"/>
      <c r="AB876" s="4"/>
      <c r="AC876" s="4"/>
      <c r="AD876" s="4"/>
      <c r="AE876" s="4"/>
      <c r="AF876" s="4"/>
      <c r="AG876" s="4"/>
      <c r="AH876" s="4"/>
      <c r="AI876" s="4"/>
      <c r="AJ876" s="4"/>
      <c r="AK876" s="4"/>
      <c r="AL876" s="4"/>
    </row>
    <row r="877">
      <c r="A877" s="4"/>
      <c r="B877" s="4"/>
      <c r="C877" s="4"/>
      <c r="D877" s="4"/>
      <c r="E877" s="4"/>
      <c r="F877" s="118"/>
      <c r="G877" s="118"/>
      <c r="H877" s="118"/>
      <c r="I877" s="325"/>
      <c r="J877" s="119"/>
      <c r="K877" s="119"/>
      <c r="L877" s="119"/>
      <c r="M877" s="326"/>
      <c r="N877" s="352"/>
      <c r="O877" s="352"/>
      <c r="P877" s="352"/>
      <c r="Q877" s="328"/>
      <c r="R877" s="4"/>
      <c r="S877" s="4"/>
      <c r="T877" s="4"/>
      <c r="U877" s="4"/>
      <c r="V877" s="4"/>
      <c r="W877" s="4"/>
      <c r="X877" s="4"/>
      <c r="Y877" s="4"/>
      <c r="Z877" s="4"/>
      <c r="AA877" s="4"/>
      <c r="AB877" s="4"/>
      <c r="AC877" s="4"/>
      <c r="AD877" s="4"/>
      <c r="AE877" s="4"/>
      <c r="AF877" s="4"/>
      <c r="AG877" s="4"/>
      <c r="AH877" s="4"/>
      <c r="AI877" s="4"/>
      <c r="AJ877" s="4"/>
      <c r="AK877" s="4"/>
      <c r="AL877" s="4"/>
    </row>
    <row r="878">
      <c r="A878" s="4"/>
      <c r="B878" s="4"/>
      <c r="C878" s="4"/>
      <c r="D878" s="4"/>
      <c r="E878" s="4"/>
      <c r="F878" s="118"/>
      <c r="G878" s="118"/>
      <c r="H878" s="118"/>
      <c r="I878" s="325"/>
      <c r="J878" s="119"/>
      <c r="K878" s="119"/>
      <c r="L878" s="119"/>
      <c r="M878" s="326"/>
      <c r="N878" s="352"/>
      <c r="O878" s="352"/>
      <c r="P878" s="352"/>
      <c r="Q878" s="328"/>
      <c r="R878" s="4"/>
      <c r="S878" s="4"/>
      <c r="T878" s="4"/>
      <c r="U878" s="4"/>
      <c r="V878" s="4"/>
      <c r="W878" s="4"/>
      <c r="X878" s="4"/>
      <c r="Y878" s="4"/>
      <c r="Z878" s="4"/>
      <c r="AA878" s="4"/>
      <c r="AB878" s="4"/>
      <c r="AC878" s="4"/>
      <c r="AD878" s="4"/>
      <c r="AE878" s="4"/>
      <c r="AF878" s="4"/>
      <c r="AG878" s="4"/>
      <c r="AH878" s="4"/>
      <c r="AI878" s="4"/>
      <c r="AJ878" s="4"/>
      <c r="AK878" s="4"/>
      <c r="AL878" s="4"/>
    </row>
    <row r="879">
      <c r="A879" s="4"/>
      <c r="B879" s="4"/>
      <c r="C879" s="4"/>
      <c r="D879" s="4"/>
      <c r="E879" s="4"/>
      <c r="F879" s="118"/>
      <c r="G879" s="118"/>
      <c r="H879" s="118"/>
      <c r="I879" s="325"/>
      <c r="J879" s="119"/>
      <c r="K879" s="119"/>
      <c r="L879" s="119"/>
      <c r="M879" s="326"/>
      <c r="N879" s="352"/>
      <c r="O879" s="352"/>
      <c r="P879" s="352"/>
      <c r="Q879" s="328"/>
      <c r="R879" s="4"/>
      <c r="S879" s="4"/>
      <c r="T879" s="4"/>
      <c r="U879" s="4"/>
      <c r="V879" s="4"/>
      <c r="W879" s="4"/>
      <c r="X879" s="4"/>
      <c r="Y879" s="4"/>
      <c r="Z879" s="4"/>
      <c r="AA879" s="4"/>
      <c r="AB879" s="4"/>
      <c r="AC879" s="4"/>
      <c r="AD879" s="4"/>
      <c r="AE879" s="4"/>
      <c r="AF879" s="4"/>
      <c r="AG879" s="4"/>
      <c r="AH879" s="4"/>
      <c r="AI879" s="4"/>
      <c r="AJ879" s="4"/>
      <c r="AK879" s="4"/>
      <c r="AL879" s="4"/>
    </row>
    <row r="880">
      <c r="A880" s="4"/>
      <c r="B880" s="4"/>
      <c r="C880" s="4"/>
      <c r="D880" s="4"/>
      <c r="E880" s="4"/>
      <c r="F880" s="118"/>
      <c r="G880" s="118"/>
      <c r="H880" s="118"/>
      <c r="I880" s="325"/>
      <c r="J880" s="119"/>
      <c r="K880" s="119"/>
      <c r="L880" s="119"/>
      <c r="M880" s="326"/>
      <c r="N880" s="352"/>
      <c r="O880" s="352"/>
      <c r="P880" s="352"/>
      <c r="Q880" s="328"/>
      <c r="R880" s="4"/>
      <c r="S880" s="4"/>
      <c r="T880" s="4"/>
      <c r="U880" s="4"/>
      <c r="V880" s="4"/>
      <c r="W880" s="4"/>
      <c r="X880" s="4"/>
      <c r="Y880" s="4"/>
      <c r="Z880" s="4"/>
      <c r="AA880" s="4"/>
      <c r="AB880" s="4"/>
      <c r="AC880" s="4"/>
      <c r="AD880" s="4"/>
      <c r="AE880" s="4"/>
      <c r="AF880" s="4"/>
      <c r="AG880" s="4"/>
      <c r="AH880" s="4"/>
      <c r="AI880" s="4"/>
      <c r="AJ880" s="4"/>
      <c r="AK880" s="4"/>
      <c r="AL880" s="4"/>
    </row>
    <row r="881">
      <c r="A881" s="4"/>
      <c r="B881" s="4"/>
      <c r="C881" s="4"/>
      <c r="D881" s="4"/>
      <c r="E881" s="4"/>
      <c r="F881" s="118"/>
      <c r="G881" s="118"/>
      <c r="H881" s="118"/>
      <c r="I881" s="325"/>
      <c r="J881" s="119"/>
      <c r="K881" s="119"/>
      <c r="L881" s="119"/>
      <c r="M881" s="326"/>
      <c r="N881" s="352"/>
      <c r="O881" s="352"/>
      <c r="P881" s="352"/>
      <c r="Q881" s="328"/>
      <c r="R881" s="4"/>
      <c r="S881" s="4"/>
      <c r="T881" s="4"/>
      <c r="U881" s="4"/>
      <c r="V881" s="4"/>
      <c r="W881" s="4"/>
      <c r="X881" s="4"/>
      <c r="Y881" s="4"/>
      <c r="Z881" s="4"/>
      <c r="AA881" s="4"/>
      <c r="AB881" s="4"/>
      <c r="AC881" s="4"/>
      <c r="AD881" s="4"/>
      <c r="AE881" s="4"/>
      <c r="AF881" s="4"/>
      <c r="AG881" s="4"/>
      <c r="AH881" s="4"/>
      <c r="AI881" s="4"/>
      <c r="AJ881" s="4"/>
      <c r="AK881" s="4"/>
      <c r="AL881" s="4"/>
    </row>
    <row r="882">
      <c r="A882" s="4"/>
      <c r="B882" s="4"/>
      <c r="C882" s="4"/>
      <c r="D882" s="4"/>
      <c r="E882" s="4"/>
      <c r="F882" s="118"/>
      <c r="G882" s="118"/>
      <c r="H882" s="118"/>
      <c r="I882" s="325"/>
      <c r="J882" s="119"/>
      <c r="K882" s="119"/>
      <c r="L882" s="119"/>
      <c r="M882" s="326"/>
      <c r="N882" s="352"/>
      <c r="O882" s="352"/>
      <c r="P882" s="352"/>
      <c r="Q882" s="328"/>
      <c r="R882" s="4"/>
      <c r="S882" s="4"/>
      <c r="T882" s="4"/>
      <c r="U882" s="4"/>
      <c r="V882" s="4"/>
      <c r="W882" s="4"/>
      <c r="X882" s="4"/>
      <c r="Y882" s="4"/>
      <c r="Z882" s="4"/>
      <c r="AA882" s="4"/>
      <c r="AB882" s="4"/>
      <c r="AC882" s="4"/>
      <c r="AD882" s="4"/>
      <c r="AE882" s="4"/>
      <c r="AF882" s="4"/>
      <c r="AG882" s="4"/>
      <c r="AH882" s="4"/>
      <c r="AI882" s="4"/>
      <c r="AJ882" s="4"/>
      <c r="AK882" s="4"/>
      <c r="AL882" s="4"/>
    </row>
    <row r="883">
      <c r="A883" s="4"/>
      <c r="B883" s="4"/>
      <c r="C883" s="4"/>
      <c r="D883" s="4"/>
      <c r="E883" s="4"/>
      <c r="F883" s="118"/>
      <c r="G883" s="118"/>
      <c r="H883" s="118"/>
      <c r="I883" s="325"/>
      <c r="J883" s="119"/>
      <c r="K883" s="119"/>
      <c r="L883" s="119"/>
      <c r="M883" s="326"/>
      <c r="N883" s="352"/>
      <c r="O883" s="352"/>
      <c r="P883" s="352"/>
      <c r="Q883" s="328"/>
      <c r="R883" s="4"/>
      <c r="S883" s="4"/>
      <c r="T883" s="4"/>
      <c r="U883" s="4"/>
      <c r="V883" s="4"/>
      <c r="W883" s="4"/>
      <c r="X883" s="4"/>
      <c r="Y883" s="4"/>
      <c r="Z883" s="4"/>
      <c r="AA883" s="4"/>
      <c r="AB883" s="4"/>
      <c r="AC883" s="4"/>
      <c r="AD883" s="4"/>
      <c r="AE883" s="4"/>
      <c r="AF883" s="4"/>
      <c r="AG883" s="4"/>
      <c r="AH883" s="4"/>
      <c r="AI883" s="4"/>
      <c r="AJ883" s="4"/>
      <c r="AK883" s="4"/>
      <c r="AL883" s="4"/>
    </row>
    <row r="884">
      <c r="A884" s="4"/>
      <c r="B884" s="4"/>
      <c r="C884" s="4"/>
      <c r="D884" s="4"/>
      <c r="E884" s="4"/>
      <c r="F884" s="118"/>
      <c r="G884" s="118"/>
      <c r="H884" s="118"/>
      <c r="I884" s="325"/>
      <c r="J884" s="119"/>
      <c r="K884" s="119"/>
      <c r="L884" s="119"/>
      <c r="M884" s="326"/>
      <c r="N884" s="352"/>
      <c r="O884" s="352"/>
      <c r="P884" s="352"/>
      <c r="Q884" s="328"/>
      <c r="R884" s="4"/>
      <c r="S884" s="4"/>
      <c r="T884" s="4"/>
      <c r="U884" s="4"/>
      <c r="V884" s="4"/>
      <c r="W884" s="4"/>
      <c r="X884" s="4"/>
      <c r="Y884" s="4"/>
      <c r="Z884" s="4"/>
      <c r="AA884" s="4"/>
      <c r="AB884" s="4"/>
      <c r="AC884" s="4"/>
      <c r="AD884" s="4"/>
      <c r="AE884" s="4"/>
      <c r="AF884" s="4"/>
      <c r="AG884" s="4"/>
      <c r="AH884" s="4"/>
      <c r="AI884" s="4"/>
      <c r="AJ884" s="4"/>
      <c r="AK884" s="4"/>
      <c r="AL884" s="4"/>
    </row>
    <row r="885">
      <c r="A885" s="4"/>
      <c r="B885" s="4"/>
      <c r="C885" s="4"/>
      <c r="D885" s="4"/>
      <c r="E885" s="4"/>
      <c r="F885" s="118"/>
      <c r="G885" s="118"/>
      <c r="H885" s="118"/>
      <c r="I885" s="325"/>
      <c r="J885" s="119"/>
      <c r="K885" s="119"/>
      <c r="L885" s="119"/>
      <c r="M885" s="326"/>
      <c r="N885" s="352"/>
      <c r="O885" s="352"/>
      <c r="P885" s="352"/>
      <c r="Q885" s="328"/>
      <c r="R885" s="4"/>
      <c r="S885" s="4"/>
      <c r="T885" s="4"/>
      <c r="U885" s="4"/>
      <c r="V885" s="4"/>
      <c r="W885" s="4"/>
      <c r="X885" s="4"/>
      <c r="Y885" s="4"/>
      <c r="Z885" s="4"/>
      <c r="AA885" s="4"/>
      <c r="AB885" s="4"/>
      <c r="AC885" s="4"/>
      <c r="AD885" s="4"/>
      <c r="AE885" s="4"/>
      <c r="AF885" s="4"/>
      <c r="AG885" s="4"/>
      <c r="AH885" s="4"/>
      <c r="AI885" s="4"/>
      <c r="AJ885" s="4"/>
      <c r="AK885" s="4"/>
      <c r="AL885" s="4"/>
    </row>
    <row r="886">
      <c r="A886" s="4"/>
      <c r="B886" s="4"/>
      <c r="C886" s="4"/>
      <c r="D886" s="4"/>
      <c r="E886" s="4"/>
      <c r="F886" s="118"/>
      <c r="G886" s="118"/>
      <c r="H886" s="118"/>
      <c r="I886" s="325"/>
      <c r="J886" s="119"/>
      <c r="K886" s="119"/>
      <c r="L886" s="119"/>
      <c r="M886" s="326"/>
      <c r="N886" s="352"/>
      <c r="O886" s="352"/>
      <c r="P886" s="352"/>
      <c r="Q886" s="328"/>
      <c r="R886" s="4"/>
      <c r="S886" s="4"/>
      <c r="T886" s="4"/>
      <c r="U886" s="4"/>
      <c r="V886" s="4"/>
      <c r="W886" s="4"/>
      <c r="X886" s="4"/>
      <c r="Y886" s="4"/>
      <c r="Z886" s="4"/>
      <c r="AA886" s="4"/>
      <c r="AB886" s="4"/>
      <c r="AC886" s="4"/>
      <c r="AD886" s="4"/>
      <c r="AE886" s="4"/>
      <c r="AF886" s="4"/>
      <c r="AG886" s="4"/>
      <c r="AH886" s="4"/>
      <c r="AI886" s="4"/>
      <c r="AJ886" s="4"/>
      <c r="AK886" s="4"/>
      <c r="AL886" s="4"/>
    </row>
    <row r="887">
      <c r="A887" s="4"/>
      <c r="B887" s="4"/>
      <c r="C887" s="4"/>
      <c r="D887" s="4"/>
      <c r="E887" s="4"/>
      <c r="F887" s="118"/>
      <c r="G887" s="118"/>
      <c r="H887" s="118"/>
      <c r="I887" s="325"/>
      <c r="J887" s="119"/>
      <c r="K887" s="119"/>
      <c r="L887" s="119"/>
      <c r="M887" s="326"/>
      <c r="N887" s="352"/>
      <c r="O887" s="352"/>
      <c r="P887" s="352"/>
      <c r="Q887" s="328"/>
      <c r="R887" s="4"/>
      <c r="S887" s="4"/>
      <c r="T887" s="4"/>
      <c r="U887" s="4"/>
      <c r="V887" s="4"/>
      <c r="W887" s="4"/>
      <c r="X887" s="4"/>
      <c r="Y887" s="4"/>
      <c r="Z887" s="4"/>
      <c r="AA887" s="4"/>
      <c r="AB887" s="4"/>
      <c r="AC887" s="4"/>
      <c r="AD887" s="4"/>
      <c r="AE887" s="4"/>
      <c r="AF887" s="4"/>
      <c r="AG887" s="4"/>
      <c r="AH887" s="4"/>
      <c r="AI887" s="4"/>
      <c r="AJ887" s="4"/>
      <c r="AK887" s="4"/>
      <c r="AL887" s="4"/>
    </row>
    <row r="888">
      <c r="A888" s="4"/>
      <c r="B888" s="4"/>
      <c r="C888" s="4"/>
      <c r="D888" s="4"/>
      <c r="E888" s="4"/>
      <c r="F888" s="118"/>
      <c r="G888" s="118"/>
      <c r="H888" s="118"/>
      <c r="I888" s="325"/>
      <c r="J888" s="119"/>
      <c r="K888" s="119"/>
      <c r="L888" s="119"/>
      <c r="M888" s="326"/>
      <c r="N888" s="352"/>
      <c r="O888" s="352"/>
      <c r="P888" s="352"/>
      <c r="Q888" s="328"/>
      <c r="R888" s="4"/>
      <c r="S888" s="4"/>
      <c r="T888" s="4"/>
      <c r="U888" s="4"/>
      <c r="V888" s="4"/>
      <c r="W888" s="4"/>
      <c r="X888" s="4"/>
      <c r="Y888" s="4"/>
      <c r="Z888" s="4"/>
      <c r="AA888" s="4"/>
      <c r="AB888" s="4"/>
      <c r="AC888" s="4"/>
      <c r="AD888" s="4"/>
      <c r="AE888" s="4"/>
      <c r="AF888" s="4"/>
      <c r="AG888" s="4"/>
      <c r="AH888" s="4"/>
      <c r="AI888" s="4"/>
      <c r="AJ888" s="4"/>
      <c r="AK888" s="4"/>
      <c r="AL888" s="4"/>
    </row>
    <row r="889">
      <c r="A889" s="4"/>
      <c r="B889" s="4"/>
      <c r="C889" s="4"/>
      <c r="D889" s="4"/>
      <c r="E889" s="4"/>
      <c r="F889" s="118"/>
      <c r="G889" s="118"/>
      <c r="H889" s="118"/>
      <c r="I889" s="325"/>
      <c r="J889" s="119"/>
      <c r="K889" s="119"/>
      <c r="L889" s="119"/>
      <c r="M889" s="326"/>
      <c r="N889" s="352"/>
      <c r="O889" s="352"/>
      <c r="P889" s="352"/>
      <c r="Q889" s="328"/>
      <c r="R889" s="4"/>
      <c r="S889" s="4"/>
      <c r="T889" s="4"/>
      <c r="U889" s="4"/>
      <c r="V889" s="4"/>
      <c r="W889" s="4"/>
      <c r="X889" s="4"/>
      <c r="Y889" s="4"/>
      <c r="Z889" s="4"/>
      <c r="AA889" s="4"/>
      <c r="AB889" s="4"/>
      <c r="AC889" s="4"/>
      <c r="AD889" s="4"/>
      <c r="AE889" s="4"/>
      <c r="AF889" s="4"/>
      <c r="AG889" s="4"/>
      <c r="AH889" s="4"/>
      <c r="AI889" s="4"/>
      <c r="AJ889" s="4"/>
      <c r="AK889" s="4"/>
      <c r="AL889" s="4"/>
    </row>
    <row r="890">
      <c r="A890" s="4"/>
      <c r="B890" s="4"/>
      <c r="C890" s="4"/>
      <c r="D890" s="4"/>
      <c r="E890" s="4"/>
      <c r="F890" s="118"/>
      <c r="G890" s="118"/>
      <c r="H890" s="118"/>
      <c r="I890" s="325"/>
      <c r="J890" s="119"/>
      <c r="K890" s="119"/>
      <c r="L890" s="119"/>
      <c r="M890" s="326"/>
      <c r="N890" s="352"/>
      <c r="O890" s="352"/>
      <c r="P890" s="352"/>
      <c r="Q890" s="328"/>
      <c r="R890" s="4"/>
      <c r="S890" s="4"/>
      <c r="T890" s="4"/>
      <c r="U890" s="4"/>
      <c r="V890" s="4"/>
      <c r="W890" s="4"/>
      <c r="X890" s="4"/>
      <c r="Y890" s="4"/>
      <c r="Z890" s="4"/>
      <c r="AA890" s="4"/>
      <c r="AB890" s="4"/>
      <c r="AC890" s="4"/>
      <c r="AD890" s="4"/>
      <c r="AE890" s="4"/>
      <c r="AF890" s="4"/>
      <c r="AG890" s="4"/>
      <c r="AH890" s="4"/>
      <c r="AI890" s="4"/>
      <c r="AJ890" s="4"/>
      <c r="AK890" s="4"/>
      <c r="AL890" s="4"/>
    </row>
    <row r="891">
      <c r="A891" s="4"/>
      <c r="B891" s="4"/>
      <c r="C891" s="4"/>
      <c r="D891" s="4"/>
      <c r="E891" s="4"/>
      <c r="F891" s="118"/>
      <c r="G891" s="118"/>
      <c r="H891" s="118"/>
      <c r="I891" s="325"/>
      <c r="J891" s="119"/>
      <c r="K891" s="119"/>
      <c r="L891" s="119"/>
      <c r="M891" s="326"/>
      <c r="N891" s="352"/>
      <c r="O891" s="352"/>
      <c r="P891" s="352"/>
      <c r="Q891" s="328"/>
      <c r="R891" s="4"/>
      <c r="S891" s="4"/>
      <c r="T891" s="4"/>
      <c r="U891" s="4"/>
      <c r="V891" s="4"/>
      <c r="W891" s="4"/>
      <c r="X891" s="4"/>
      <c r="Y891" s="4"/>
      <c r="Z891" s="4"/>
      <c r="AA891" s="4"/>
      <c r="AB891" s="4"/>
      <c r="AC891" s="4"/>
      <c r="AD891" s="4"/>
      <c r="AE891" s="4"/>
      <c r="AF891" s="4"/>
      <c r="AG891" s="4"/>
      <c r="AH891" s="4"/>
      <c r="AI891" s="4"/>
      <c r="AJ891" s="4"/>
      <c r="AK891" s="4"/>
      <c r="AL891" s="4"/>
    </row>
    <row r="892">
      <c r="A892" s="4"/>
      <c r="B892" s="4"/>
      <c r="C892" s="4"/>
      <c r="D892" s="4"/>
      <c r="E892" s="4"/>
      <c r="F892" s="118"/>
      <c r="G892" s="118"/>
      <c r="H892" s="118"/>
      <c r="I892" s="325"/>
      <c r="J892" s="119"/>
      <c r="K892" s="119"/>
      <c r="L892" s="119"/>
      <c r="M892" s="326"/>
      <c r="N892" s="352"/>
      <c r="O892" s="352"/>
      <c r="P892" s="352"/>
      <c r="Q892" s="328"/>
      <c r="R892" s="4"/>
      <c r="S892" s="4"/>
      <c r="T892" s="4"/>
      <c r="U892" s="4"/>
      <c r="V892" s="4"/>
      <c r="W892" s="4"/>
      <c r="X892" s="4"/>
      <c r="Y892" s="4"/>
      <c r="Z892" s="4"/>
      <c r="AA892" s="4"/>
      <c r="AB892" s="4"/>
      <c r="AC892" s="4"/>
      <c r="AD892" s="4"/>
      <c r="AE892" s="4"/>
      <c r="AF892" s="4"/>
      <c r="AG892" s="4"/>
      <c r="AH892" s="4"/>
      <c r="AI892" s="4"/>
      <c r="AJ892" s="4"/>
      <c r="AK892" s="4"/>
      <c r="AL892" s="4"/>
    </row>
    <row r="893">
      <c r="A893" s="4"/>
      <c r="B893" s="4"/>
      <c r="C893" s="4"/>
      <c r="D893" s="4"/>
      <c r="E893" s="4"/>
      <c r="F893" s="118"/>
      <c r="G893" s="118"/>
      <c r="H893" s="118"/>
      <c r="I893" s="325"/>
      <c r="J893" s="119"/>
      <c r="K893" s="119"/>
      <c r="L893" s="119"/>
      <c r="M893" s="326"/>
      <c r="N893" s="352"/>
      <c r="O893" s="352"/>
      <c r="P893" s="352"/>
      <c r="Q893" s="328"/>
      <c r="R893" s="4"/>
      <c r="S893" s="4"/>
      <c r="T893" s="4"/>
      <c r="U893" s="4"/>
      <c r="V893" s="4"/>
      <c r="W893" s="4"/>
      <c r="X893" s="4"/>
      <c r="Y893" s="4"/>
      <c r="Z893" s="4"/>
      <c r="AA893" s="4"/>
      <c r="AB893" s="4"/>
      <c r="AC893" s="4"/>
      <c r="AD893" s="4"/>
      <c r="AE893" s="4"/>
      <c r="AF893" s="4"/>
      <c r="AG893" s="4"/>
      <c r="AH893" s="4"/>
      <c r="AI893" s="4"/>
      <c r="AJ893" s="4"/>
      <c r="AK893" s="4"/>
      <c r="AL893" s="4"/>
    </row>
    <row r="894">
      <c r="A894" s="4"/>
      <c r="B894" s="4"/>
      <c r="C894" s="4"/>
      <c r="D894" s="4"/>
      <c r="E894" s="4"/>
      <c r="F894" s="118"/>
      <c r="G894" s="118"/>
      <c r="H894" s="118"/>
      <c r="I894" s="325"/>
      <c r="J894" s="119"/>
      <c r="K894" s="119"/>
      <c r="L894" s="119"/>
      <c r="M894" s="326"/>
      <c r="N894" s="352"/>
      <c r="O894" s="352"/>
      <c r="P894" s="352"/>
      <c r="Q894" s="328"/>
      <c r="R894" s="4"/>
      <c r="S894" s="4"/>
      <c r="T894" s="4"/>
      <c r="U894" s="4"/>
      <c r="V894" s="4"/>
      <c r="W894" s="4"/>
      <c r="X894" s="4"/>
      <c r="Y894" s="4"/>
      <c r="Z894" s="4"/>
      <c r="AA894" s="4"/>
      <c r="AB894" s="4"/>
      <c r="AC894" s="4"/>
      <c r="AD894" s="4"/>
      <c r="AE894" s="4"/>
      <c r="AF894" s="4"/>
      <c r="AG894" s="4"/>
      <c r="AH894" s="4"/>
      <c r="AI894" s="4"/>
      <c r="AJ894" s="4"/>
      <c r="AK894" s="4"/>
      <c r="AL894" s="4"/>
    </row>
    <row r="895">
      <c r="A895" s="4"/>
      <c r="B895" s="4"/>
      <c r="C895" s="4"/>
      <c r="D895" s="4"/>
      <c r="E895" s="4"/>
      <c r="F895" s="118"/>
      <c r="G895" s="118"/>
      <c r="H895" s="118"/>
      <c r="I895" s="325"/>
      <c r="J895" s="119"/>
      <c r="K895" s="119"/>
      <c r="L895" s="119"/>
      <c r="M895" s="326"/>
      <c r="N895" s="352"/>
      <c r="O895" s="352"/>
      <c r="P895" s="352"/>
      <c r="Q895" s="328"/>
      <c r="R895" s="4"/>
      <c r="S895" s="4"/>
      <c r="T895" s="4"/>
      <c r="U895" s="4"/>
      <c r="V895" s="4"/>
      <c r="W895" s="4"/>
      <c r="X895" s="4"/>
      <c r="Y895" s="4"/>
      <c r="Z895" s="4"/>
      <c r="AA895" s="4"/>
      <c r="AB895" s="4"/>
      <c r="AC895" s="4"/>
      <c r="AD895" s="4"/>
      <c r="AE895" s="4"/>
      <c r="AF895" s="4"/>
      <c r="AG895" s="4"/>
      <c r="AH895" s="4"/>
      <c r="AI895" s="4"/>
      <c r="AJ895" s="4"/>
      <c r="AK895" s="4"/>
      <c r="AL895" s="4"/>
    </row>
    <row r="896">
      <c r="A896" s="4"/>
      <c r="B896" s="4"/>
      <c r="C896" s="4"/>
      <c r="D896" s="4"/>
      <c r="E896" s="4"/>
      <c r="F896" s="118"/>
      <c r="G896" s="118"/>
      <c r="H896" s="118"/>
      <c r="I896" s="325"/>
      <c r="J896" s="119"/>
      <c r="K896" s="119"/>
      <c r="L896" s="119"/>
      <c r="M896" s="326"/>
      <c r="N896" s="352"/>
      <c r="O896" s="352"/>
      <c r="P896" s="352"/>
      <c r="Q896" s="328"/>
      <c r="R896" s="4"/>
      <c r="S896" s="4"/>
      <c r="T896" s="4"/>
      <c r="U896" s="4"/>
      <c r="V896" s="4"/>
      <c r="W896" s="4"/>
      <c r="X896" s="4"/>
      <c r="Y896" s="4"/>
      <c r="Z896" s="4"/>
      <c r="AA896" s="4"/>
      <c r="AB896" s="4"/>
      <c r="AC896" s="4"/>
      <c r="AD896" s="4"/>
      <c r="AE896" s="4"/>
      <c r="AF896" s="4"/>
      <c r="AG896" s="4"/>
      <c r="AH896" s="4"/>
      <c r="AI896" s="4"/>
      <c r="AJ896" s="4"/>
      <c r="AK896" s="4"/>
      <c r="AL896" s="4"/>
    </row>
    <row r="897">
      <c r="A897" s="4"/>
      <c r="B897" s="4"/>
      <c r="C897" s="4"/>
      <c r="D897" s="4"/>
      <c r="E897" s="4"/>
      <c r="F897" s="118"/>
      <c r="G897" s="118"/>
      <c r="H897" s="118"/>
      <c r="I897" s="325"/>
      <c r="J897" s="119"/>
      <c r="K897" s="119"/>
      <c r="L897" s="119"/>
      <c r="M897" s="326"/>
      <c r="N897" s="352"/>
      <c r="O897" s="352"/>
      <c r="P897" s="352"/>
      <c r="Q897" s="328"/>
      <c r="R897" s="4"/>
      <c r="S897" s="4"/>
      <c r="T897" s="4"/>
      <c r="U897" s="4"/>
      <c r="V897" s="4"/>
      <c r="W897" s="4"/>
      <c r="X897" s="4"/>
      <c r="Y897" s="4"/>
      <c r="Z897" s="4"/>
      <c r="AA897" s="4"/>
      <c r="AB897" s="4"/>
      <c r="AC897" s="4"/>
      <c r="AD897" s="4"/>
      <c r="AE897" s="4"/>
      <c r="AF897" s="4"/>
      <c r="AG897" s="4"/>
      <c r="AH897" s="4"/>
      <c r="AI897" s="4"/>
      <c r="AJ897" s="4"/>
      <c r="AK897" s="4"/>
      <c r="AL897" s="4"/>
    </row>
    <row r="898">
      <c r="A898" s="4"/>
      <c r="B898" s="4"/>
      <c r="C898" s="4"/>
      <c r="D898" s="4"/>
      <c r="E898" s="4"/>
      <c r="F898" s="118"/>
      <c r="G898" s="118"/>
      <c r="H898" s="118"/>
      <c r="I898" s="325"/>
      <c r="J898" s="119"/>
      <c r="K898" s="119"/>
      <c r="L898" s="119"/>
      <c r="M898" s="326"/>
      <c r="N898" s="352"/>
      <c r="O898" s="352"/>
      <c r="P898" s="352"/>
      <c r="Q898" s="328"/>
      <c r="R898" s="4"/>
      <c r="S898" s="4"/>
      <c r="T898" s="4"/>
      <c r="U898" s="4"/>
      <c r="V898" s="4"/>
      <c r="W898" s="4"/>
      <c r="X898" s="4"/>
      <c r="Y898" s="4"/>
      <c r="Z898" s="4"/>
      <c r="AA898" s="4"/>
      <c r="AB898" s="4"/>
      <c r="AC898" s="4"/>
      <c r="AD898" s="4"/>
      <c r="AE898" s="4"/>
      <c r="AF898" s="4"/>
      <c r="AG898" s="4"/>
      <c r="AH898" s="4"/>
      <c r="AI898" s="4"/>
      <c r="AJ898" s="4"/>
      <c r="AK898" s="4"/>
      <c r="AL898" s="4"/>
    </row>
    <row r="899">
      <c r="A899" s="4"/>
      <c r="B899" s="4"/>
      <c r="C899" s="4"/>
      <c r="D899" s="4"/>
      <c r="E899" s="4"/>
      <c r="F899" s="118"/>
      <c r="G899" s="118"/>
      <c r="H899" s="118"/>
      <c r="I899" s="325"/>
      <c r="J899" s="119"/>
      <c r="K899" s="119"/>
      <c r="L899" s="119"/>
      <c r="M899" s="326"/>
      <c r="N899" s="352"/>
      <c r="O899" s="352"/>
      <c r="P899" s="352"/>
      <c r="Q899" s="328"/>
      <c r="R899" s="4"/>
      <c r="S899" s="4"/>
      <c r="T899" s="4"/>
      <c r="U899" s="4"/>
      <c r="V899" s="4"/>
      <c r="W899" s="4"/>
      <c r="X899" s="4"/>
      <c r="Y899" s="4"/>
      <c r="Z899" s="4"/>
      <c r="AA899" s="4"/>
      <c r="AB899" s="4"/>
      <c r="AC899" s="4"/>
      <c r="AD899" s="4"/>
      <c r="AE899" s="4"/>
      <c r="AF899" s="4"/>
      <c r="AG899" s="4"/>
      <c r="AH899" s="4"/>
      <c r="AI899" s="4"/>
      <c r="AJ899" s="4"/>
      <c r="AK899" s="4"/>
      <c r="AL899" s="4"/>
    </row>
    <row r="900">
      <c r="A900" s="4"/>
      <c r="B900" s="4"/>
      <c r="C900" s="4"/>
      <c r="D900" s="4"/>
      <c r="E900" s="4"/>
      <c r="F900" s="118"/>
      <c r="G900" s="118"/>
      <c r="H900" s="118"/>
      <c r="I900" s="325"/>
      <c r="J900" s="119"/>
      <c r="K900" s="119"/>
      <c r="L900" s="119"/>
      <c r="M900" s="326"/>
      <c r="N900" s="352"/>
      <c r="O900" s="352"/>
      <c r="P900" s="352"/>
      <c r="Q900" s="328"/>
      <c r="R900" s="4"/>
      <c r="S900" s="4"/>
      <c r="T900" s="4"/>
      <c r="U900" s="4"/>
      <c r="V900" s="4"/>
      <c r="W900" s="4"/>
      <c r="X900" s="4"/>
      <c r="Y900" s="4"/>
      <c r="Z900" s="4"/>
      <c r="AA900" s="4"/>
      <c r="AB900" s="4"/>
      <c r="AC900" s="4"/>
      <c r="AD900" s="4"/>
      <c r="AE900" s="4"/>
      <c r="AF900" s="4"/>
      <c r="AG900" s="4"/>
      <c r="AH900" s="4"/>
      <c r="AI900" s="4"/>
      <c r="AJ900" s="4"/>
      <c r="AK900" s="4"/>
      <c r="AL900" s="4"/>
    </row>
    <row r="901">
      <c r="A901" s="4"/>
      <c r="B901" s="4"/>
      <c r="C901" s="4"/>
      <c r="D901" s="4"/>
      <c r="E901" s="4"/>
      <c r="F901" s="118"/>
      <c r="G901" s="118"/>
      <c r="H901" s="118"/>
      <c r="I901" s="325"/>
      <c r="J901" s="119"/>
      <c r="K901" s="119"/>
      <c r="L901" s="119"/>
      <c r="M901" s="326"/>
      <c r="N901" s="352"/>
      <c r="O901" s="352"/>
      <c r="P901" s="352"/>
      <c r="Q901" s="328"/>
      <c r="R901" s="4"/>
      <c r="S901" s="4"/>
      <c r="T901" s="4"/>
      <c r="U901" s="4"/>
      <c r="V901" s="4"/>
      <c r="W901" s="4"/>
      <c r="X901" s="4"/>
      <c r="Y901" s="4"/>
      <c r="Z901" s="4"/>
      <c r="AA901" s="4"/>
      <c r="AB901" s="4"/>
      <c r="AC901" s="4"/>
      <c r="AD901" s="4"/>
      <c r="AE901" s="4"/>
      <c r="AF901" s="4"/>
      <c r="AG901" s="4"/>
      <c r="AH901" s="4"/>
      <c r="AI901" s="4"/>
      <c r="AJ901" s="4"/>
      <c r="AK901" s="4"/>
      <c r="AL901" s="4"/>
    </row>
    <row r="902">
      <c r="A902" s="4"/>
      <c r="B902" s="4"/>
      <c r="C902" s="4"/>
      <c r="D902" s="4"/>
      <c r="E902" s="4"/>
      <c r="F902" s="118"/>
      <c r="G902" s="118"/>
      <c r="H902" s="118"/>
      <c r="I902" s="325"/>
      <c r="J902" s="119"/>
      <c r="K902" s="119"/>
      <c r="L902" s="119"/>
      <c r="M902" s="326"/>
      <c r="N902" s="352"/>
      <c r="O902" s="352"/>
      <c r="P902" s="352"/>
      <c r="Q902" s="328"/>
      <c r="R902" s="4"/>
      <c r="S902" s="4"/>
      <c r="T902" s="4"/>
      <c r="U902" s="4"/>
      <c r="V902" s="4"/>
      <c r="W902" s="4"/>
      <c r="X902" s="4"/>
      <c r="Y902" s="4"/>
      <c r="Z902" s="4"/>
      <c r="AA902" s="4"/>
      <c r="AB902" s="4"/>
      <c r="AC902" s="4"/>
      <c r="AD902" s="4"/>
      <c r="AE902" s="4"/>
      <c r="AF902" s="4"/>
      <c r="AG902" s="4"/>
      <c r="AH902" s="4"/>
      <c r="AI902" s="4"/>
      <c r="AJ902" s="4"/>
      <c r="AK902" s="4"/>
      <c r="AL902" s="4"/>
    </row>
    <row r="903">
      <c r="A903" s="4"/>
      <c r="B903" s="4"/>
      <c r="C903" s="4"/>
      <c r="D903" s="4"/>
      <c r="E903" s="4"/>
      <c r="F903" s="118"/>
      <c r="G903" s="118"/>
      <c r="H903" s="118"/>
      <c r="I903" s="325"/>
      <c r="J903" s="119"/>
      <c r="K903" s="119"/>
      <c r="L903" s="119"/>
      <c r="M903" s="326"/>
      <c r="N903" s="352"/>
      <c r="O903" s="352"/>
      <c r="P903" s="352"/>
      <c r="Q903" s="328"/>
      <c r="R903" s="4"/>
      <c r="S903" s="4"/>
      <c r="T903" s="4"/>
      <c r="U903" s="4"/>
      <c r="V903" s="4"/>
      <c r="W903" s="4"/>
      <c r="X903" s="4"/>
      <c r="Y903" s="4"/>
      <c r="Z903" s="4"/>
      <c r="AA903" s="4"/>
      <c r="AB903" s="4"/>
      <c r="AC903" s="4"/>
      <c r="AD903" s="4"/>
      <c r="AE903" s="4"/>
      <c r="AF903" s="4"/>
      <c r="AG903" s="4"/>
      <c r="AH903" s="4"/>
      <c r="AI903" s="4"/>
      <c r="AJ903" s="4"/>
      <c r="AK903" s="4"/>
      <c r="AL903" s="4"/>
    </row>
    <row r="904">
      <c r="A904" s="4"/>
      <c r="B904" s="4"/>
      <c r="C904" s="4"/>
      <c r="D904" s="4"/>
      <c r="E904" s="4"/>
      <c r="F904" s="118"/>
      <c r="G904" s="118"/>
      <c r="H904" s="118"/>
      <c r="I904" s="325"/>
      <c r="J904" s="119"/>
      <c r="K904" s="119"/>
      <c r="L904" s="119"/>
      <c r="M904" s="326"/>
      <c r="N904" s="352"/>
      <c r="O904" s="352"/>
      <c r="P904" s="352"/>
      <c r="Q904" s="328"/>
      <c r="R904" s="4"/>
      <c r="S904" s="4"/>
      <c r="T904" s="4"/>
      <c r="U904" s="4"/>
      <c r="V904" s="4"/>
      <c r="W904" s="4"/>
      <c r="X904" s="4"/>
      <c r="Y904" s="4"/>
      <c r="Z904" s="4"/>
      <c r="AA904" s="4"/>
      <c r="AB904" s="4"/>
      <c r="AC904" s="4"/>
      <c r="AD904" s="4"/>
      <c r="AE904" s="4"/>
      <c r="AF904" s="4"/>
      <c r="AG904" s="4"/>
      <c r="AH904" s="4"/>
      <c r="AI904" s="4"/>
      <c r="AJ904" s="4"/>
      <c r="AK904" s="4"/>
      <c r="AL904" s="4"/>
    </row>
    <row r="905">
      <c r="A905" s="4"/>
      <c r="B905" s="4"/>
      <c r="C905" s="4"/>
      <c r="D905" s="4"/>
      <c r="E905" s="4"/>
      <c r="F905" s="118"/>
      <c r="G905" s="118"/>
      <c r="H905" s="118"/>
      <c r="I905" s="325"/>
      <c r="J905" s="119"/>
      <c r="K905" s="119"/>
      <c r="L905" s="119"/>
      <c r="M905" s="326"/>
      <c r="N905" s="352"/>
      <c r="O905" s="352"/>
      <c r="P905" s="352"/>
      <c r="Q905" s="328"/>
      <c r="R905" s="4"/>
      <c r="S905" s="4"/>
      <c r="T905" s="4"/>
      <c r="U905" s="4"/>
      <c r="V905" s="4"/>
      <c r="W905" s="4"/>
      <c r="X905" s="4"/>
      <c r="Y905" s="4"/>
      <c r="Z905" s="4"/>
      <c r="AA905" s="4"/>
      <c r="AB905" s="4"/>
      <c r="AC905" s="4"/>
      <c r="AD905" s="4"/>
      <c r="AE905" s="4"/>
      <c r="AF905" s="4"/>
      <c r="AG905" s="4"/>
      <c r="AH905" s="4"/>
      <c r="AI905" s="4"/>
      <c r="AJ905" s="4"/>
      <c r="AK905" s="4"/>
      <c r="AL905" s="4"/>
    </row>
    <row r="906">
      <c r="A906" s="4"/>
      <c r="B906" s="4"/>
      <c r="C906" s="4"/>
      <c r="D906" s="4"/>
      <c r="E906" s="4"/>
      <c r="F906" s="118"/>
      <c r="G906" s="118"/>
      <c r="H906" s="118"/>
      <c r="I906" s="325"/>
      <c r="J906" s="119"/>
      <c r="K906" s="119"/>
      <c r="L906" s="119"/>
      <c r="M906" s="326"/>
      <c r="N906" s="352"/>
      <c r="O906" s="352"/>
      <c r="P906" s="352"/>
      <c r="Q906" s="328"/>
      <c r="R906" s="4"/>
      <c r="S906" s="4"/>
      <c r="T906" s="4"/>
      <c r="U906" s="4"/>
      <c r="V906" s="4"/>
      <c r="W906" s="4"/>
      <c r="X906" s="4"/>
      <c r="Y906" s="4"/>
      <c r="Z906" s="4"/>
      <c r="AA906" s="4"/>
      <c r="AB906" s="4"/>
      <c r="AC906" s="4"/>
      <c r="AD906" s="4"/>
      <c r="AE906" s="4"/>
      <c r="AF906" s="4"/>
      <c r="AG906" s="4"/>
      <c r="AH906" s="4"/>
      <c r="AI906" s="4"/>
      <c r="AJ906" s="4"/>
      <c r="AK906" s="4"/>
      <c r="AL906" s="4"/>
    </row>
    <row r="907">
      <c r="A907" s="4"/>
      <c r="B907" s="4"/>
      <c r="C907" s="4"/>
      <c r="D907" s="4"/>
      <c r="E907" s="4"/>
      <c r="F907" s="118"/>
      <c r="G907" s="118"/>
      <c r="H907" s="118"/>
      <c r="I907" s="325"/>
      <c r="J907" s="119"/>
      <c r="K907" s="119"/>
      <c r="L907" s="119"/>
      <c r="M907" s="326"/>
      <c r="N907" s="352"/>
      <c r="O907" s="352"/>
      <c r="P907" s="352"/>
      <c r="Q907" s="328"/>
      <c r="R907" s="4"/>
      <c r="S907" s="4"/>
      <c r="T907" s="4"/>
      <c r="U907" s="4"/>
      <c r="V907" s="4"/>
      <c r="W907" s="4"/>
      <c r="X907" s="4"/>
      <c r="Y907" s="4"/>
      <c r="Z907" s="4"/>
      <c r="AA907" s="4"/>
      <c r="AB907" s="4"/>
      <c r="AC907" s="4"/>
      <c r="AD907" s="4"/>
      <c r="AE907" s="4"/>
      <c r="AF907" s="4"/>
      <c r="AG907" s="4"/>
      <c r="AH907" s="4"/>
      <c r="AI907" s="4"/>
      <c r="AJ907" s="4"/>
      <c r="AK907" s="4"/>
      <c r="AL907" s="4"/>
    </row>
    <row r="908">
      <c r="A908" s="4"/>
      <c r="B908" s="4"/>
      <c r="C908" s="4"/>
      <c r="D908" s="4"/>
      <c r="E908" s="4"/>
      <c r="F908" s="118"/>
      <c r="G908" s="118"/>
      <c r="H908" s="118"/>
      <c r="I908" s="325"/>
      <c r="J908" s="119"/>
      <c r="K908" s="119"/>
      <c r="L908" s="119"/>
      <c r="M908" s="326"/>
      <c r="N908" s="352"/>
      <c r="O908" s="352"/>
      <c r="P908" s="352"/>
      <c r="Q908" s="328"/>
      <c r="R908" s="4"/>
      <c r="S908" s="4"/>
      <c r="T908" s="4"/>
      <c r="U908" s="4"/>
      <c r="V908" s="4"/>
      <c r="W908" s="4"/>
      <c r="X908" s="4"/>
      <c r="Y908" s="4"/>
      <c r="Z908" s="4"/>
      <c r="AA908" s="4"/>
      <c r="AB908" s="4"/>
      <c r="AC908" s="4"/>
      <c r="AD908" s="4"/>
      <c r="AE908" s="4"/>
      <c r="AF908" s="4"/>
      <c r="AG908" s="4"/>
      <c r="AH908" s="4"/>
      <c r="AI908" s="4"/>
      <c r="AJ908" s="4"/>
      <c r="AK908" s="4"/>
      <c r="AL908" s="4"/>
    </row>
    <row r="909">
      <c r="A909" s="4"/>
      <c r="B909" s="4"/>
      <c r="C909" s="4"/>
      <c r="D909" s="4"/>
      <c r="E909" s="4"/>
      <c r="F909" s="118"/>
      <c r="G909" s="118"/>
      <c r="H909" s="118"/>
      <c r="I909" s="325"/>
      <c r="J909" s="119"/>
      <c r="K909" s="119"/>
      <c r="L909" s="119"/>
      <c r="M909" s="326"/>
      <c r="N909" s="352"/>
      <c r="O909" s="352"/>
      <c r="P909" s="352"/>
      <c r="Q909" s="328"/>
      <c r="R909" s="4"/>
      <c r="S909" s="4"/>
      <c r="T909" s="4"/>
      <c r="U909" s="4"/>
      <c r="V909" s="4"/>
      <c r="W909" s="4"/>
      <c r="X909" s="4"/>
      <c r="Y909" s="4"/>
      <c r="Z909" s="4"/>
      <c r="AA909" s="4"/>
      <c r="AB909" s="4"/>
      <c r="AC909" s="4"/>
      <c r="AD909" s="4"/>
      <c r="AE909" s="4"/>
      <c r="AF909" s="4"/>
      <c r="AG909" s="4"/>
      <c r="AH909" s="4"/>
      <c r="AI909" s="4"/>
      <c r="AJ909" s="4"/>
      <c r="AK909" s="4"/>
      <c r="AL909" s="4"/>
    </row>
    <row r="910">
      <c r="A910" s="4"/>
      <c r="B910" s="4"/>
      <c r="C910" s="4"/>
      <c r="D910" s="4"/>
      <c r="E910" s="4"/>
      <c r="F910" s="118"/>
      <c r="G910" s="118"/>
      <c r="H910" s="118"/>
      <c r="I910" s="325"/>
      <c r="J910" s="119"/>
      <c r="K910" s="119"/>
      <c r="L910" s="119"/>
      <c r="M910" s="326"/>
      <c r="N910" s="352"/>
      <c r="O910" s="352"/>
      <c r="P910" s="352"/>
      <c r="Q910" s="328"/>
      <c r="R910" s="4"/>
      <c r="S910" s="4"/>
      <c r="T910" s="4"/>
      <c r="U910" s="4"/>
      <c r="V910" s="4"/>
      <c r="W910" s="4"/>
      <c r="X910" s="4"/>
      <c r="Y910" s="4"/>
      <c r="Z910" s="4"/>
      <c r="AA910" s="4"/>
      <c r="AB910" s="4"/>
      <c r="AC910" s="4"/>
      <c r="AD910" s="4"/>
      <c r="AE910" s="4"/>
      <c r="AF910" s="4"/>
      <c r="AG910" s="4"/>
      <c r="AH910" s="4"/>
      <c r="AI910" s="4"/>
      <c r="AJ910" s="4"/>
      <c r="AK910" s="4"/>
      <c r="AL910" s="4"/>
    </row>
    <row r="911">
      <c r="A911" s="4"/>
      <c r="B911" s="4"/>
      <c r="C911" s="4"/>
      <c r="D911" s="4"/>
      <c r="E911" s="4"/>
      <c r="F911" s="118"/>
      <c r="G911" s="118"/>
      <c r="H911" s="118"/>
      <c r="I911" s="325"/>
      <c r="J911" s="119"/>
      <c r="K911" s="119"/>
      <c r="L911" s="119"/>
      <c r="M911" s="326"/>
      <c r="N911" s="352"/>
      <c r="O911" s="352"/>
      <c r="P911" s="352"/>
      <c r="Q911" s="328"/>
      <c r="R911" s="4"/>
      <c r="S911" s="4"/>
      <c r="T911" s="4"/>
      <c r="U911" s="4"/>
      <c r="V911" s="4"/>
      <c r="W911" s="4"/>
      <c r="X911" s="4"/>
      <c r="Y911" s="4"/>
      <c r="Z911" s="4"/>
      <c r="AA911" s="4"/>
      <c r="AB911" s="4"/>
      <c r="AC911" s="4"/>
      <c r="AD911" s="4"/>
      <c r="AE911" s="4"/>
      <c r="AF911" s="4"/>
      <c r="AG911" s="4"/>
      <c r="AH911" s="4"/>
      <c r="AI911" s="4"/>
      <c r="AJ911" s="4"/>
      <c r="AK911" s="4"/>
      <c r="AL911" s="4"/>
    </row>
    <row r="912">
      <c r="A912" s="4"/>
      <c r="B912" s="4"/>
      <c r="C912" s="4"/>
      <c r="D912" s="4"/>
      <c r="E912" s="4"/>
      <c r="F912" s="118"/>
      <c r="G912" s="118"/>
      <c r="H912" s="118"/>
      <c r="I912" s="325"/>
      <c r="J912" s="119"/>
      <c r="K912" s="119"/>
      <c r="L912" s="119"/>
      <c r="M912" s="326"/>
      <c r="N912" s="352"/>
      <c r="O912" s="352"/>
      <c r="P912" s="352"/>
      <c r="Q912" s="328"/>
      <c r="R912" s="4"/>
      <c r="S912" s="4"/>
      <c r="T912" s="4"/>
      <c r="U912" s="4"/>
      <c r="V912" s="4"/>
      <c r="W912" s="4"/>
      <c r="X912" s="4"/>
      <c r="Y912" s="4"/>
      <c r="Z912" s="4"/>
      <c r="AA912" s="4"/>
      <c r="AB912" s="4"/>
      <c r="AC912" s="4"/>
      <c r="AD912" s="4"/>
      <c r="AE912" s="4"/>
      <c r="AF912" s="4"/>
      <c r="AG912" s="4"/>
      <c r="AH912" s="4"/>
      <c r="AI912" s="4"/>
      <c r="AJ912" s="4"/>
      <c r="AK912" s="4"/>
      <c r="AL912" s="4"/>
    </row>
    <row r="913">
      <c r="A913" s="4"/>
      <c r="B913" s="4"/>
      <c r="C913" s="4"/>
      <c r="D913" s="4"/>
      <c r="E913" s="4"/>
      <c r="F913" s="118"/>
      <c r="G913" s="118"/>
      <c r="H913" s="118"/>
      <c r="I913" s="325"/>
      <c r="J913" s="119"/>
      <c r="K913" s="119"/>
      <c r="L913" s="119"/>
      <c r="M913" s="326"/>
      <c r="N913" s="352"/>
      <c r="O913" s="352"/>
      <c r="P913" s="352"/>
      <c r="Q913" s="328"/>
      <c r="R913" s="4"/>
      <c r="S913" s="4"/>
      <c r="T913" s="4"/>
      <c r="U913" s="4"/>
      <c r="V913" s="4"/>
      <c r="W913" s="4"/>
      <c r="X913" s="4"/>
      <c r="Y913" s="4"/>
      <c r="Z913" s="4"/>
      <c r="AA913" s="4"/>
      <c r="AB913" s="4"/>
      <c r="AC913" s="4"/>
      <c r="AD913" s="4"/>
      <c r="AE913" s="4"/>
      <c r="AF913" s="4"/>
      <c r="AG913" s="4"/>
      <c r="AH913" s="4"/>
      <c r="AI913" s="4"/>
      <c r="AJ913" s="4"/>
      <c r="AK913" s="4"/>
      <c r="AL913" s="4"/>
    </row>
    <row r="914">
      <c r="A914" s="4"/>
      <c r="B914" s="4"/>
      <c r="C914" s="4"/>
      <c r="D914" s="4"/>
      <c r="E914" s="4"/>
      <c r="F914" s="118"/>
      <c r="G914" s="118"/>
      <c r="H914" s="118"/>
      <c r="I914" s="325"/>
      <c r="J914" s="119"/>
      <c r="K914" s="119"/>
      <c r="L914" s="119"/>
      <c r="M914" s="326"/>
      <c r="N914" s="352"/>
      <c r="O914" s="352"/>
      <c r="P914" s="352"/>
      <c r="Q914" s="328"/>
      <c r="R914" s="4"/>
      <c r="S914" s="4"/>
      <c r="T914" s="4"/>
      <c r="U914" s="4"/>
      <c r="V914" s="4"/>
      <c r="W914" s="4"/>
      <c r="X914" s="4"/>
      <c r="Y914" s="4"/>
      <c r="Z914" s="4"/>
      <c r="AA914" s="4"/>
      <c r="AB914" s="4"/>
      <c r="AC914" s="4"/>
      <c r="AD914" s="4"/>
      <c r="AE914" s="4"/>
      <c r="AF914" s="4"/>
      <c r="AG914" s="4"/>
      <c r="AH914" s="4"/>
      <c r="AI914" s="4"/>
      <c r="AJ914" s="4"/>
      <c r="AK914" s="4"/>
      <c r="AL914" s="4"/>
    </row>
    <row r="915">
      <c r="A915" s="4"/>
      <c r="B915" s="4"/>
      <c r="C915" s="4"/>
      <c r="D915" s="4"/>
      <c r="E915" s="4"/>
      <c r="F915" s="118"/>
      <c r="G915" s="118"/>
      <c r="H915" s="118"/>
      <c r="I915" s="325"/>
      <c r="J915" s="119"/>
      <c r="K915" s="119"/>
      <c r="L915" s="119"/>
      <c r="M915" s="326"/>
      <c r="N915" s="352"/>
      <c r="O915" s="352"/>
      <c r="P915" s="352"/>
      <c r="Q915" s="328"/>
      <c r="R915" s="4"/>
      <c r="S915" s="4"/>
      <c r="T915" s="4"/>
      <c r="U915" s="4"/>
      <c r="V915" s="4"/>
      <c r="W915" s="4"/>
      <c r="X915" s="4"/>
      <c r="Y915" s="4"/>
      <c r="Z915" s="4"/>
      <c r="AA915" s="4"/>
      <c r="AB915" s="4"/>
      <c r="AC915" s="4"/>
      <c r="AD915" s="4"/>
      <c r="AE915" s="4"/>
      <c r="AF915" s="4"/>
      <c r="AG915" s="4"/>
      <c r="AH915" s="4"/>
      <c r="AI915" s="4"/>
      <c r="AJ915" s="4"/>
      <c r="AK915" s="4"/>
      <c r="AL915" s="4"/>
    </row>
    <row r="916">
      <c r="A916" s="4"/>
      <c r="B916" s="4"/>
      <c r="C916" s="4"/>
      <c r="D916" s="4"/>
      <c r="E916" s="4"/>
      <c r="F916" s="118"/>
      <c r="G916" s="118"/>
      <c r="H916" s="118"/>
      <c r="I916" s="325"/>
      <c r="J916" s="119"/>
      <c r="K916" s="119"/>
      <c r="L916" s="119"/>
      <c r="M916" s="326"/>
      <c r="N916" s="352"/>
      <c r="O916" s="352"/>
      <c r="P916" s="352"/>
      <c r="Q916" s="328"/>
      <c r="R916" s="4"/>
      <c r="S916" s="4"/>
      <c r="T916" s="4"/>
      <c r="U916" s="4"/>
      <c r="V916" s="4"/>
      <c r="W916" s="4"/>
      <c r="X916" s="4"/>
      <c r="Y916" s="4"/>
      <c r="Z916" s="4"/>
      <c r="AA916" s="4"/>
      <c r="AB916" s="4"/>
      <c r="AC916" s="4"/>
      <c r="AD916" s="4"/>
      <c r="AE916" s="4"/>
      <c r="AF916" s="4"/>
      <c r="AG916" s="4"/>
      <c r="AH916" s="4"/>
      <c r="AI916" s="4"/>
      <c r="AJ916" s="4"/>
      <c r="AK916" s="4"/>
      <c r="AL916" s="4"/>
    </row>
    <row r="917">
      <c r="A917" s="4"/>
      <c r="B917" s="4"/>
      <c r="C917" s="4"/>
      <c r="D917" s="4"/>
      <c r="E917" s="4"/>
      <c r="F917" s="118"/>
      <c r="G917" s="118"/>
      <c r="H917" s="118"/>
      <c r="I917" s="325"/>
      <c r="J917" s="119"/>
      <c r="K917" s="119"/>
      <c r="L917" s="119"/>
      <c r="M917" s="326"/>
      <c r="N917" s="352"/>
      <c r="O917" s="352"/>
      <c r="P917" s="352"/>
      <c r="Q917" s="328"/>
      <c r="R917" s="4"/>
      <c r="S917" s="4"/>
      <c r="T917" s="4"/>
      <c r="U917" s="4"/>
      <c r="V917" s="4"/>
      <c r="W917" s="4"/>
      <c r="X917" s="4"/>
      <c r="Y917" s="4"/>
      <c r="Z917" s="4"/>
      <c r="AA917" s="4"/>
      <c r="AB917" s="4"/>
      <c r="AC917" s="4"/>
      <c r="AD917" s="4"/>
      <c r="AE917" s="4"/>
      <c r="AF917" s="4"/>
      <c r="AG917" s="4"/>
      <c r="AH917" s="4"/>
      <c r="AI917" s="4"/>
      <c r="AJ917" s="4"/>
      <c r="AK917" s="4"/>
      <c r="AL917" s="4"/>
    </row>
    <row r="918">
      <c r="A918" s="4"/>
      <c r="B918" s="4"/>
      <c r="C918" s="4"/>
      <c r="D918" s="4"/>
      <c r="E918" s="4"/>
      <c r="F918" s="118"/>
      <c r="G918" s="118"/>
      <c r="H918" s="118"/>
      <c r="I918" s="325"/>
      <c r="J918" s="119"/>
      <c r="K918" s="119"/>
      <c r="L918" s="119"/>
      <c r="M918" s="326"/>
      <c r="N918" s="352"/>
      <c r="O918" s="352"/>
      <c r="P918" s="352"/>
      <c r="Q918" s="328"/>
      <c r="R918" s="4"/>
      <c r="S918" s="4"/>
      <c r="T918" s="4"/>
      <c r="U918" s="4"/>
      <c r="V918" s="4"/>
      <c r="W918" s="4"/>
      <c r="X918" s="4"/>
      <c r="Y918" s="4"/>
      <c r="Z918" s="4"/>
      <c r="AA918" s="4"/>
      <c r="AB918" s="4"/>
      <c r="AC918" s="4"/>
      <c r="AD918" s="4"/>
      <c r="AE918" s="4"/>
      <c r="AF918" s="4"/>
      <c r="AG918" s="4"/>
      <c r="AH918" s="4"/>
      <c r="AI918" s="4"/>
      <c r="AJ918" s="4"/>
      <c r="AK918" s="4"/>
      <c r="AL918" s="4"/>
    </row>
    <row r="919">
      <c r="A919" s="4"/>
      <c r="B919" s="4"/>
      <c r="C919" s="4"/>
      <c r="D919" s="4"/>
      <c r="E919" s="4"/>
      <c r="F919" s="118"/>
      <c r="G919" s="118"/>
      <c r="H919" s="118"/>
      <c r="I919" s="325"/>
      <c r="J919" s="119"/>
      <c r="K919" s="119"/>
      <c r="L919" s="119"/>
      <c r="M919" s="326"/>
      <c r="N919" s="352"/>
      <c r="O919" s="352"/>
      <c r="P919" s="352"/>
      <c r="Q919" s="328"/>
      <c r="R919" s="4"/>
      <c r="S919" s="4"/>
      <c r="T919" s="4"/>
      <c r="U919" s="4"/>
      <c r="V919" s="4"/>
      <c r="W919" s="4"/>
      <c r="X919" s="4"/>
      <c r="Y919" s="4"/>
      <c r="Z919" s="4"/>
      <c r="AA919" s="4"/>
      <c r="AB919" s="4"/>
      <c r="AC919" s="4"/>
      <c r="AD919" s="4"/>
      <c r="AE919" s="4"/>
      <c r="AF919" s="4"/>
      <c r="AG919" s="4"/>
      <c r="AH919" s="4"/>
      <c r="AI919" s="4"/>
      <c r="AJ919" s="4"/>
      <c r="AK919" s="4"/>
      <c r="AL919" s="4"/>
    </row>
    <row r="920">
      <c r="A920" s="4"/>
      <c r="B920" s="4"/>
      <c r="C920" s="4"/>
      <c r="D920" s="4"/>
      <c r="E920" s="4"/>
      <c r="F920" s="118"/>
      <c r="G920" s="118"/>
      <c r="H920" s="118"/>
      <c r="I920" s="325"/>
      <c r="J920" s="119"/>
      <c r="K920" s="119"/>
      <c r="L920" s="119"/>
      <c r="M920" s="326"/>
      <c r="N920" s="352"/>
      <c r="O920" s="352"/>
      <c r="P920" s="352"/>
      <c r="Q920" s="328"/>
      <c r="R920" s="4"/>
      <c r="S920" s="4"/>
      <c r="T920" s="4"/>
      <c r="U920" s="4"/>
      <c r="V920" s="4"/>
      <c r="W920" s="4"/>
      <c r="X920" s="4"/>
      <c r="Y920" s="4"/>
      <c r="Z920" s="4"/>
      <c r="AA920" s="4"/>
      <c r="AB920" s="4"/>
      <c r="AC920" s="4"/>
      <c r="AD920" s="4"/>
      <c r="AE920" s="4"/>
      <c r="AF920" s="4"/>
      <c r="AG920" s="4"/>
      <c r="AH920" s="4"/>
      <c r="AI920" s="4"/>
      <c r="AJ920" s="4"/>
      <c r="AK920" s="4"/>
      <c r="AL920" s="4"/>
    </row>
    <row r="921">
      <c r="A921" s="4"/>
      <c r="B921" s="4"/>
      <c r="C921" s="4"/>
      <c r="D921" s="4"/>
      <c r="E921" s="4"/>
      <c r="F921" s="118"/>
      <c r="G921" s="118"/>
      <c r="H921" s="118"/>
      <c r="I921" s="325"/>
      <c r="J921" s="119"/>
      <c r="K921" s="119"/>
      <c r="L921" s="119"/>
      <c r="M921" s="326"/>
      <c r="N921" s="352"/>
      <c r="O921" s="352"/>
      <c r="P921" s="352"/>
      <c r="Q921" s="328"/>
      <c r="R921" s="4"/>
      <c r="S921" s="4"/>
      <c r="T921" s="4"/>
      <c r="U921" s="4"/>
      <c r="V921" s="4"/>
      <c r="W921" s="4"/>
      <c r="X921" s="4"/>
      <c r="Y921" s="4"/>
      <c r="Z921" s="4"/>
      <c r="AA921" s="4"/>
      <c r="AB921" s="4"/>
      <c r="AC921" s="4"/>
      <c r="AD921" s="4"/>
      <c r="AE921" s="4"/>
      <c r="AF921" s="4"/>
      <c r="AG921" s="4"/>
      <c r="AH921" s="4"/>
      <c r="AI921" s="4"/>
      <c r="AJ921" s="4"/>
      <c r="AK921" s="4"/>
      <c r="AL921" s="4"/>
    </row>
    <row r="922">
      <c r="A922" s="4"/>
      <c r="B922" s="4"/>
      <c r="C922" s="4"/>
      <c r="D922" s="4"/>
      <c r="E922" s="4"/>
      <c r="F922" s="118"/>
      <c r="G922" s="118"/>
      <c r="H922" s="118"/>
      <c r="I922" s="325"/>
      <c r="J922" s="119"/>
      <c r="K922" s="119"/>
      <c r="L922" s="119"/>
      <c r="M922" s="326"/>
      <c r="N922" s="352"/>
      <c r="O922" s="352"/>
      <c r="P922" s="352"/>
      <c r="Q922" s="328"/>
      <c r="R922" s="4"/>
      <c r="S922" s="4"/>
      <c r="T922" s="4"/>
      <c r="U922" s="4"/>
      <c r="V922" s="4"/>
      <c r="W922" s="4"/>
      <c r="X922" s="4"/>
      <c r="Y922" s="4"/>
      <c r="Z922" s="4"/>
      <c r="AA922" s="4"/>
      <c r="AB922" s="4"/>
      <c r="AC922" s="4"/>
      <c r="AD922" s="4"/>
      <c r="AE922" s="4"/>
      <c r="AF922" s="4"/>
      <c r="AG922" s="4"/>
      <c r="AH922" s="4"/>
      <c r="AI922" s="4"/>
      <c r="AJ922" s="4"/>
      <c r="AK922" s="4"/>
      <c r="AL922" s="4"/>
    </row>
    <row r="923">
      <c r="A923" s="4"/>
      <c r="B923" s="4"/>
      <c r="C923" s="4"/>
      <c r="D923" s="4"/>
      <c r="E923" s="4"/>
      <c r="F923" s="118"/>
      <c r="G923" s="118"/>
      <c r="H923" s="118"/>
      <c r="I923" s="325"/>
      <c r="J923" s="119"/>
      <c r="K923" s="119"/>
      <c r="L923" s="119"/>
      <c r="M923" s="326"/>
      <c r="N923" s="352"/>
      <c r="O923" s="352"/>
      <c r="P923" s="352"/>
      <c r="Q923" s="328"/>
      <c r="R923" s="4"/>
      <c r="S923" s="4"/>
      <c r="T923" s="4"/>
      <c r="U923" s="4"/>
      <c r="V923" s="4"/>
      <c r="W923" s="4"/>
      <c r="X923" s="4"/>
      <c r="Y923" s="4"/>
      <c r="Z923" s="4"/>
      <c r="AA923" s="4"/>
      <c r="AB923" s="4"/>
      <c r="AC923" s="4"/>
      <c r="AD923" s="4"/>
      <c r="AE923" s="4"/>
      <c r="AF923" s="4"/>
      <c r="AG923" s="4"/>
      <c r="AH923" s="4"/>
      <c r="AI923" s="4"/>
      <c r="AJ923" s="4"/>
      <c r="AK923" s="4"/>
      <c r="AL923" s="4"/>
    </row>
    <row r="924">
      <c r="A924" s="4"/>
      <c r="B924" s="4"/>
      <c r="C924" s="4"/>
      <c r="D924" s="4"/>
      <c r="E924" s="4"/>
      <c r="F924" s="118"/>
      <c r="G924" s="118"/>
      <c r="H924" s="118"/>
      <c r="I924" s="325"/>
      <c r="J924" s="119"/>
      <c r="K924" s="119"/>
      <c r="L924" s="119"/>
      <c r="M924" s="326"/>
      <c r="N924" s="352"/>
      <c r="O924" s="352"/>
      <c r="P924" s="352"/>
      <c r="Q924" s="328"/>
      <c r="R924" s="4"/>
      <c r="S924" s="4"/>
      <c r="T924" s="4"/>
      <c r="U924" s="4"/>
      <c r="V924" s="4"/>
      <c r="W924" s="4"/>
      <c r="X924" s="4"/>
      <c r="Y924" s="4"/>
      <c r="Z924" s="4"/>
      <c r="AA924" s="4"/>
      <c r="AB924" s="4"/>
      <c r="AC924" s="4"/>
      <c r="AD924" s="4"/>
      <c r="AE924" s="4"/>
      <c r="AF924" s="4"/>
      <c r="AG924" s="4"/>
      <c r="AH924" s="4"/>
      <c r="AI924" s="4"/>
      <c r="AJ924" s="4"/>
      <c r="AK924" s="4"/>
      <c r="AL924" s="4"/>
    </row>
    <row r="925">
      <c r="A925" s="4"/>
      <c r="B925" s="4"/>
      <c r="C925" s="4"/>
      <c r="D925" s="4"/>
      <c r="E925" s="4"/>
      <c r="F925" s="118"/>
      <c r="G925" s="118"/>
      <c r="H925" s="118"/>
      <c r="I925" s="325"/>
      <c r="J925" s="119"/>
      <c r="K925" s="119"/>
      <c r="L925" s="119"/>
      <c r="M925" s="326"/>
      <c r="N925" s="352"/>
      <c r="O925" s="352"/>
      <c r="P925" s="352"/>
      <c r="Q925" s="328"/>
      <c r="R925" s="4"/>
      <c r="S925" s="4"/>
      <c r="T925" s="4"/>
      <c r="U925" s="4"/>
      <c r="V925" s="4"/>
      <c r="W925" s="4"/>
      <c r="X925" s="4"/>
      <c r="Y925" s="4"/>
      <c r="Z925" s="4"/>
      <c r="AA925" s="4"/>
      <c r="AB925" s="4"/>
      <c r="AC925" s="4"/>
      <c r="AD925" s="4"/>
      <c r="AE925" s="4"/>
      <c r="AF925" s="4"/>
      <c r="AG925" s="4"/>
      <c r="AH925" s="4"/>
      <c r="AI925" s="4"/>
      <c r="AJ925" s="4"/>
      <c r="AK925" s="4"/>
      <c r="AL925" s="4"/>
    </row>
    <row r="926">
      <c r="A926" s="4"/>
      <c r="B926" s="4"/>
      <c r="C926" s="4"/>
      <c r="D926" s="4"/>
      <c r="E926" s="4"/>
      <c r="F926" s="118"/>
      <c r="G926" s="118"/>
      <c r="H926" s="118"/>
      <c r="I926" s="325"/>
      <c r="J926" s="119"/>
      <c r="K926" s="119"/>
      <c r="L926" s="119"/>
      <c r="M926" s="326"/>
      <c r="N926" s="352"/>
      <c r="O926" s="352"/>
      <c r="P926" s="352"/>
      <c r="Q926" s="328"/>
      <c r="R926" s="4"/>
      <c r="S926" s="4"/>
      <c r="T926" s="4"/>
      <c r="U926" s="4"/>
      <c r="V926" s="4"/>
      <c r="W926" s="4"/>
      <c r="X926" s="4"/>
      <c r="Y926" s="4"/>
      <c r="Z926" s="4"/>
      <c r="AA926" s="4"/>
      <c r="AB926" s="4"/>
      <c r="AC926" s="4"/>
      <c r="AD926" s="4"/>
      <c r="AE926" s="4"/>
      <c r="AF926" s="4"/>
      <c r="AG926" s="4"/>
      <c r="AH926" s="4"/>
      <c r="AI926" s="4"/>
      <c r="AJ926" s="4"/>
      <c r="AK926" s="4"/>
      <c r="AL926" s="4"/>
    </row>
    <row r="927">
      <c r="A927" s="4"/>
      <c r="B927" s="4"/>
      <c r="C927" s="4"/>
      <c r="D927" s="4"/>
      <c r="E927" s="4"/>
      <c r="F927" s="118"/>
      <c r="G927" s="118"/>
      <c r="H927" s="118"/>
      <c r="I927" s="325"/>
      <c r="J927" s="119"/>
      <c r="K927" s="119"/>
      <c r="L927" s="119"/>
      <c r="M927" s="326"/>
      <c r="N927" s="352"/>
      <c r="O927" s="352"/>
      <c r="P927" s="352"/>
      <c r="Q927" s="328"/>
      <c r="R927" s="4"/>
      <c r="S927" s="4"/>
      <c r="T927" s="4"/>
      <c r="U927" s="4"/>
      <c r="V927" s="4"/>
      <c r="W927" s="4"/>
      <c r="X927" s="4"/>
      <c r="Y927" s="4"/>
      <c r="Z927" s="4"/>
      <c r="AA927" s="4"/>
      <c r="AB927" s="4"/>
      <c r="AC927" s="4"/>
      <c r="AD927" s="4"/>
      <c r="AE927" s="4"/>
      <c r="AF927" s="4"/>
      <c r="AG927" s="4"/>
      <c r="AH927" s="4"/>
      <c r="AI927" s="4"/>
      <c r="AJ927" s="4"/>
      <c r="AK927" s="4"/>
      <c r="AL927" s="4"/>
    </row>
    <row r="928">
      <c r="A928" s="4"/>
      <c r="B928" s="4"/>
      <c r="C928" s="4"/>
      <c r="D928" s="4"/>
      <c r="E928" s="4"/>
      <c r="F928" s="118"/>
      <c r="G928" s="118"/>
      <c r="H928" s="118"/>
      <c r="I928" s="325"/>
      <c r="J928" s="119"/>
      <c r="K928" s="119"/>
      <c r="L928" s="119"/>
      <c r="M928" s="326"/>
      <c r="N928" s="352"/>
      <c r="O928" s="352"/>
      <c r="P928" s="352"/>
      <c r="Q928" s="328"/>
      <c r="R928" s="4"/>
      <c r="S928" s="4"/>
      <c r="T928" s="4"/>
      <c r="U928" s="4"/>
      <c r="V928" s="4"/>
      <c r="W928" s="4"/>
      <c r="X928" s="4"/>
      <c r="Y928" s="4"/>
      <c r="Z928" s="4"/>
      <c r="AA928" s="4"/>
      <c r="AB928" s="4"/>
      <c r="AC928" s="4"/>
      <c r="AD928" s="4"/>
      <c r="AE928" s="4"/>
      <c r="AF928" s="4"/>
      <c r="AG928" s="4"/>
      <c r="AH928" s="4"/>
      <c r="AI928" s="4"/>
      <c r="AJ928" s="4"/>
      <c r="AK928" s="4"/>
      <c r="AL928" s="4"/>
    </row>
    <row r="929">
      <c r="A929" s="4"/>
      <c r="B929" s="4"/>
      <c r="C929" s="4"/>
      <c r="D929" s="4"/>
      <c r="E929" s="4"/>
      <c r="F929" s="118"/>
      <c r="G929" s="118"/>
      <c r="H929" s="118"/>
      <c r="I929" s="325"/>
      <c r="J929" s="119"/>
      <c r="K929" s="119"/>
      <c r="L929" s="119"/>
      <c r="M929" s="326"/>
      <c r="N929" s="352"/>
      <c r="O929" s="352"/>
      <c r="P929" s="352"/>
      <c r="Q929" s="328"/>
      <c r="R929" s="4"/>
      <c r="S929" s="4"/>
      <c r="T929" s="4"/>
      <c r="U929" s="4"/>
      <c r="V929" s="4"/>
      <c r="W929" s="4"/>
      <c r="X929" s="4"/>
      <c r="Y929" s="4"/>
      <c r="Z929" s="4"/>
      <c r="AA929" s="4"/>
      <c r="AB929" s="4"/>
      <c r="AC929" s="4"/>
      <c r="AD929" s="4"/>
      <c r="AE929" s="4"/>
      <c r="AF929" s="4"/>
      <c r="AG929" s="4"/>
      <c r="AH929" s="4"/>
      <c r="AI929" s="4"/>
      <c r="AJ929" s="4"/>
      <c r="AK929" s="4"/>
      <c r="AL929" s="4"/>
    </row>
    <row r="930">
      <c r="A930" s="4"/>
      <c r="B930" s="4"/>
      <c r="C930" s="4"/>
      <c r="D930" s="4"/>
      <c r="E930" s="4"/>
      <c r="F930" s="118"/>
      <c r="G930" s="118"/>
      <c r="H930" s="118"/>
      <c r="I930" s="325"/>
      <c r="J930" s="119"/>
      <c r="K930" s="119"/>
      <c r="L930" s="119"/>
      <c r="M930" s="326"/>
      <c r="N930" s="352"/>
      <c r="O930" s="352"/>
      <c r="P930" s="352"/>
      <c r="Q930" s="328"/>
      <c r="R930" s="4"/>
      <c r="S930" s="4"/>
      <c r="T930" s="4"/>
      <c r="U930" s="4"/>
      <c r="V930" s="4"/>
      <c r="W930" s="4"/>
      <c r="X930" s="4"/>
      <c r="Y930" s="4"/>
      <c r="Z930" s="4"/>
      <c r="AA930" s="4"/>
      <c r="AB930" s="4"/>
      <c r="AC930" s="4"/>
      <c r="AD930" s="4"/>
      <c r="AE930" s="4"/>
      <c r="AF930" s="4"/>
      <c r="AG930" s="4"/>
      <c r="AH930" s="4"/>
      <c r="AI930" s="4"/>
      <c r="AJ930" s="4"/>
      <c r="AK930" s="4"/>
      <c r="AL930" s="4"/>
    </row>
    <row r="931">
      <c r="A931" s="4"/>
      <c r="B931" s="4"/>
      <c r="C931" s="4"/>
      <c r="D931" s="4"/>
      <c r="E931" s="4"/>
      <c r="F931" s="118"/>
      <c r="G931" s="118"/>
      <c r="H931" s="118"/>
      <c r="I931" s="325"/>
      <c r="J931" s="119"/>
      <c r="K931" s="119"/>
      <c r="L931" s="119"/>
      <c r="M931" s="326"/>
      <c r="N931" s="352"/>
      <c r="O931" s="352"/>
      <c r="P931" s="352"/>
      <c r="Q931" s="328"/>
      <c r="R931" s="4"/>
      <c r="S931" s="4"/>
      <c r="T931" s="4"/>
      <c r="U931" s="4"/>
      <c r="V931" s="4"/>
      <c r="W931" s="4"/>
      <c r="X931" s="4"/>
      <c r="Y931" s="4"/>
      <c r="Z931" s="4"/>
      <c r="AA931" s="4"/>
      <c r="AB931" s="4"/>
      <c r="AC931" s="4"/>
      <c r="AD931" s="4"/>
      <c r="AE931" s="4"/>
      <c r="AF931" s="4"/>
      <c r="AG931" s="4"/>
      <c r="AH931" s="4"/>
      <c r="AI931" s="4"/>
      <c r="AJ931" s="4"/>
      <c r="AK931" s="4"/>
      <c r="AL931" s="4"/>
    </row>
    <row r="932">
      <c r="A932" s="4"/>
      <c r="B932" s="4"/>
      <c r="C932" s="4"/>
      <c r="D932" s="4"/>
      <c r="E932" s="4"/>
      <c r="F932" s="118"/>
      <c r="G932" s="118"/>
      <c r="H932" s="118"/>
      <c r="I932" s="325"/>
      <c r="J932" s="119"/>
      <c r="K932" s="119"/>
      <c r="L932" s="119"/>
      <c r="M932" s="326"/>
      <c r="N932" s="352"/>
      <c r="O932" s="352"/>
      <c r="P932" s="352"/>
      <c r="Q932" s="328"/>
      <c r="R932" s="4"/>
      <c r="S932" s="4"/>
      <c r="T932" s="4"/>
      <c r="U932" s="4"/>
      <c r="V932" s="4"/>
      <c r="W932" s="4"/>
      <c r="X932" s="4"/>
      <c r="Y932" s="4"/>
      <c r="Z932" s="4"/>
      <c r="AA932" s="4"/>
      <c r="AB932" s="4"/>
      <c r="AC932" s="4"/>
      <c r="AD932" s="4"/>
      <c r="AE932" s="4"/>
      <c r="AF932" s="4"/>
      <c r="AG932" s="4"/>
      <c r="AH932" s="4"/>
      <c r="AI932" s="4"/>
      <c r="AJ932" s="4"/>
      <c r="AK932" s="4"/>
      <c r="AL932" s="4"/>
    </row>
    <row r="933">
      <c r="A933" s="4"/>
      <c r="B933" s="4"/>
      <c r="C933" s="4"/>
      <c r="D933" s="4"/>
      <c r="E933" s="4"/>
      <c r="F933" s="118"/>
      <c r="G933" s="118"/>
      <c r="H933" s="118"/>
      <c r="I933" s="325"/>
      <c r="J933" s="119"/>
      <c r="K933" s="119"/>
      <c r="L933" s="119"/>
      <c r="M933" s="326"/>
      <c r="N933" s="352"/>
      <c r="O933" s="352"/>
      <c r="P933" s="352"/>
      <c r="Q933" s="328"/>
      <c r="R933" s="4"/>
      <c r="S933" s="4"/>
      <c r="T933" s="4"/>
      <c r="U933" s="4"/>
      <c r="V933" s="4"/>
      <c r="W933" s="4"/>
      <c r="X933" s="4"/>
      <c r="Y933" s="4"/>
      <c r="Z933" s="4"/>
      <c r="AA933" s="4"/>
      <c r="AB933" s="4"/>
      <c r="AC933" s="4"/>
      <c r="AD933" s="4"/>
      <c r="AE933" s="4"/>
      <c r="AF933" s="4"/>
      <c r="AG933" s="4"/>
      <c r="AH933" s="4"/>
      <c r="AI933" s="4"/>
      <c r="AJ933" s="4"/>
      <c r="AK933" s="4"/>
      <c r="AL933" s="4"/>
    </row>
    <row r="934">
      <c r="A934" s="4"/>
      <c r="B934" s="4"/>
      <c r="C934" s="4"/>
      <c r="D934" s="4"/>
      <c r="E934" s="4"/>
      <c r="F934" s="118"/>
      <c r="G934" s="118"/>
      <c r="H934" s="118"/>
      <c r="I934" s="325"/>
      <c r="J934" s="119"/>
      <c r="K934" s="119"/>
      <c r="L934" s="119"/>
      <c r="M934" s="326"/>
      <c r="N934" s="352"/>
      <c r="O934" s="352"/>
      <c r="P934" s="352"/>
      <c r="Q934" s="328"/>
      <c r="R934" s="4"/>
      <c r="S934" s="4"/>
      <c r="T934" s="4"/>
      <c r="U934" s="4"/>
      <c r="V934" s="4"/>
      <c r="W934" s="4"/>
      <c r="X934" s="4"/>
      <c r="Y934" s="4"/>
      <c r="Z934" s="4"/>
      <c r="AA934" s="4"/>
      <c r="AB934" s="4"/>
      <c r="AC934" s="4"/>
      <c r="AD934" s="4"/>
      <c r="AE934" s="4"/>
      <c r="AF934" s="4"/>
      <c r="AG934" s="4"/>
      <c r="AH934" s="4"/>
      <c r="AI934" s="4"/>
      <c r="AJ934" s="4"/>
      <c r="AK934" s="4"/>
      <c r="AL934" s="4"/>
    </row>
    <row r="935">
      <c r="A935" s="4"/>
      <c r="B935" s="4"/>
      <c r="C935" s="4"/>
      <c r="D935" s="4"/>
      <c r="E935" s="4"/>
      <c r="F935" s="118"/>
      <c r="G935" s="118"/>
      <c r="H935" s="118"/>
      <c r="I935" s="325"/>
      <c r="J935" s="119"/>
      <c r="K935" s="119"/>
      <c r="L935" s="119"/>
      <c r="M935" s="326"/>
      <c r="N935" s="352"/>
      <c r="O935" s="352"/>
      <c r="P935" s="352"/>
      <c r="Q935" s="328"/>
      <c r="R935" s="4"/>
      <c r="S935" s="4"/>
      <c r="T935" s="4"/>
      <c r="U935" s="4"/>
      <c r="V935" s="4"/>
      <c r="W935" s="4"/>
      <c r="X935" s="4"/>
      <c r="Y935" s="4"/>
      <c r="Z935" s="4"/>
      <c r="AA935" s="4"/>
      <c r="AB935" s="4"/>
      <c r="AC935" s="4"/>
      <c r="AD935" s="4"/>
      <c r="AE935" s="4"/>
      <c r="AF935" s="4"/>
      <c r="AG935" s="4"/>
      <c r="AH935" s="4"/>
      <c r="AI935" s="4"/>
      <c r="AJ935" s="4"/>
      <c r="AK935" s="4"/>
      <c r="AL935" s="4"/>
    </row>
    <row r="936">
      <c r="A936" s="4"/>
      <c r="B936" s="4"/>
      <c r="C936" s="4"/>
      <c r="D936" s="4"/>
      <c r="E936" s="4"/>
      <c r="F936" s="118"/>
      <c r="G936" s="118"/>
      <c r="H936" s="118"/>
      <c r="I936" s="325"/>
      <c r="J936" s="119"/>
      <c r="K936" s="119"/>
      <c r="L936" s="119"/>
      <c r="M936" s="326"/>
      <c r="N936" s="352"/>
      <c r="O936" s="352"/>
      <c r="P936" s="352"/>
      <c r="Q936" s="328"/>
      <c r="R936" s="4"/>
      <c r="S936" s="4"/>
      <c r="T936" s="4"/>
      <c r="U936" s="4"/>
      <c r="V936" s="4"/>
      <c r="W936" s="4"/>
      <c r="X936" s="4"/>
      <c r="Y936" s="4"/>
      <c r="Z936" s="4"/>
      <c r="AA936" s="4"/>
      <c r="AB936" s="4"/>
      <c r="AC936" s="4"/>
      <c r="AD936" s="4"/>
      <c r="AE936" s="4"/>
      <c r="AF936" s="4"/>
      <c r="AG936" s="4"/>
      <c r="AH936" s="4"/>
      <c r="AI936" s="4"/>
      <c r="AJ936" s="4"/>
      <c r="AK936" s="4"/>
      <c r="AL936" s="4"/>
    </row>
    <row r="937">
      <c r="A937" s="4"/>
      <c r="B937" s="4"/>
      <c r="C937" s="4"/>
      <c r="D937" s="4"/>
      <c r="E937" s="4"/>
      <c r="F937" s="118"/>
      <c r="G937" s="118"/>
      <c r="H937" s="118"/>
      <c r="I937" s="325"/>
      <c r="J937" s="119"/>
      <c r="K937" s="119"/>
      <c r="L937" s="119"/>
      <c r="M937" s="326"/>
      <c r="N937" s="352"/>
      <c r="O937" s="352"/>
      <c r="P937" s="352"/>
      <c r="Q937" s="328"/>
      <c r="R937" s="4"/>
      <c r="S937" s="4"/>
      <c r="T937" s="4"/>
      <c r="U937" s="4"/>
      <c r="V937" s="4"/>
      <c r="W937" s="4"/>
      <c r="X937" s="4"/>
      <c r="Y937" s="4"/>
      <c r="Z937" s="4"/>
      <c r="AA937" s="4"/>
      <c r="AB937" s="4"/>
      <c r="AC937" s="4"/>
      <c r="AD937" s="4"/>
      <c r="AE937" s="4"/>
      <c r="AF937" s="4"/>
      <c r="AG937" s="4"/>
      <c r="AH937" s="4"/>
      <c r="AI937" s="4"/>
      <c r="AJ937" s="4"/>
      <c r="AK937" s="4"/>
      <c r="AL937" s="4"/>
    </row>
    <row r="938">
      <c r="A938" s="4"/>
      <c r="B938" s="4"/>
      <c r="C938" s="4"/>
      <c r="D938" s="4"/>
      <c r="E938" s="4"/>
      <c r="F938" s="118"/>
      <c r="G938" s="118"/>
      <c r="H938" s="118"/>
      <c r="I938" s="325"/>
      <c r="J938" s="119"/>
      <c r="K938" s="119"/>
      <c r="L938" s="119"/>
      <c r="M938" s="326"/>
      <c r="N938" s="352"/>
      <c r="O938" s="352"/>
      <c r="P938" s="352"/>
      <c r="Q938" s="328"/>
      <c r="R938" s="4"/>
      <c r="S938" s="4"/>
      <c r="T938" s="4"/>
      <c r="U938" s="4"/>
      <c r="V938" s="4"/>
      <c r="W938" s="4"/>
      <c r="X938" s="4"/>
      <c r="Y938" s="4"/>
      <c r="Z938" s="4"/>
      <c r="AA938" s="4"/>
      <c r="AB938" s="4"/>
      <c r="AC938" s="4"/>
      <c r="AD938" s="4"/>
      <c r="AE938" s="4"/>
      <c r="AF938" s="4"/>
      <c r="AG938" s="4"/>
      <c r="AH938" s="4"/>
      <c r="AI938" s="4"/>
      <c r="AJ938" s="4"/>
      <c r="AK938" s="4"/>
      <c r="AL938" s="4"/>
    </row>
    <row r="939">
      <c r="A939" s="4"/>
      <c r="B939" s="4"/>
      <c r="C939" s="4"/>
      <c r="D939" s="4"/>
      <c r="E939" s="4"/>
      <c r="F939" s="118"/>
      <c r="G939" s="118"/>
      <c r="H939" s="118"/>
      <c r="I939" s="325"/>
      <c r="J939" s="119"/>
      <c r="K939" s="119"/>
      <c r="L939" s="119"/>
      <c r="M939" s="326"/>
      <c r="N939" s="352"/>
      <c r="O939" s="352"/>
      <c r="P939" s="352"/>
      <c r="Q939" s="328"/>
      <c r="R939" s="4"/>
      <c r="S939" s="4"/>
      <c r="T939" s="4"/>
      <c r="U939" s="4"/>
      <c r="V939" s="4"/>
      <c r="W939" s="4"/>
      <c r="X939" s="4"/>
      <c r="Y939" s="4"/>
      <c r="Z939" s="4"/>
      <c r="AA939" s="4"/>
      <c r="AB939" s="4"/>
      <c r="AC939" s="4"/>
      <c r="AD939" s="4"/>
      <c r="AE939" s="4"/>
      <c r="AF939" s="4"/>
      <c r="AG939" s="4"/>
      <c r="AH939" s="4"/>
      <c r="AI939" s="4"/>
      <c r="AJ939" s="4"/>
      <c r="AK939" s="4"/>
      <c r="AL939" s="4"/>
    </row>
    <row r="940">
      <c r="A940" s="4"/>
      <c r="B940" s="4"/>
      <c r="C940" s="4"/>
      <c r="D940" s="4"/>
      <c r="E940" s="4"/>
      <c r="F940" s="118"/>
      <c r="G940" s="118"/>
      <c r="H940" s="118"/>
      <c r="I940" s="325"/>
      <c r="J940" s="119"/>
      <c r="K940" s="119"/>
      <c r="L940" s="119"/>
      <c r="M940" s="326"/>
      <c r="N940" s="352"/>
      <c r="O940" s="352"/>
      <c r="P940" s="352"/>
      <c r="Q940" s="328"/>
      <c r="R940" s="4"/>
      <c r="S940" s="4"/>
      <c r="T940" s="4"/>
      <c r="U940" s="4"/>
      <c r="V940" s="4"/>
      <c r="W940" s="4"/>
      <c r="X940" s="4"/>
      <c r="Y940" s="4"/>
      <c r="Z940" s="4"/>
      <c r="AA940" s="4"/>
      <c r="AB940" s="4"/>
      <c r="AC940" s="4"/>
      <c r="AD940" s="4"/>
      <c r="AE940" s="4"/>
      <c r="AF940" s="4"/>
      <c r="AG940" s="4"/>
      <c r="AH940" s="4"/>
      <c r="AI940" s="4"/>
      <c r="AJ940" s="4"/>
      <c r="AK940" s="4"/>
      <c r="AL940" s="4"/>
    </row>
    <row r="941">
      <c r="A941" s="4"/>
      <c r="B941" s="4"/>
      <c r="C941" s="4"/>
      <c r="D941" s="4"/>
      <c r="E941" s="4"/>
      <c r="F941" s="118"/>
      <c r="G941" s="118"/>
      <c r="H941" s="118"/>
      <c r="I941" s="325"/>
      <c r="J941" s="119"/>
      <c r="K941" s="119"/>
      <c r="L941" s="119"/>
      <c r="M941" s="326"/>
      <c r="N941" s="352"/>
      <c r="O941" s="352"/>
      <c r="P941" s="352"/>
      <c r="Q941" s="328"/>
      <c r="R941" s="4"/>
      <c r="S941" s="4"/>
      <c r="T941" s="4"/>
      <c r="U941" s="4"/>
      <c r="V941" s="4"/>
      <c r="W941" s="4"/>
      <c r="X941" s="4"/>
      <c r="Y941" s="4"/>
      <c r="Z941" s="4"/>
      <c r="AA941" s="4"/>
      <c r="AB941" s="4"/>
      <c r="AC941" s="4"/>
      <c r="AD941" s="4"/>
      <c r="AE941" s="4"/>
      <c r="AF941" s="4"/>
      <c r="AG941" s="4"/>
      <c r="AH941" s="4"/>
      <c r="AI941" s="4"/>
      <c r="AJ941" s="4"/>
      <c r="AK941" s="4"/>
      <c r="AL941" s="4"/>
    </row>
    <row r="942">
      <c r="A942" s="4"/>
      <c r="B942" s="4"/>
      <c r="C942" s="4"/>
      <c r="D942" s="4"/>
      <c r="E942" s="4"/>
      <c r="F942" s="118"/>
      <c r="G942" s="118"/>
      <c r="H942" s="118"/>
      <c r="I942" s="325"/>
      <c r="J942" s="119"/>
      <c r="K942" s="119"/>
      <c r="L942" s="119"/>
      <c r="M942" s="326"/>
      <c r="N942" s="352"/>
      <c r="O942" s="352"/>
      <c r="P942" s="352"/>
      <c r="Q942" s="328"/>
      <c r="R942" s="4"/>
      <c r="S942" s="4"/>
      <c r="T942" s="4"/>
      <c r="U942" s="4"/>
      <c r="V942" s="4"/>
      <c r="W942" s="4"/>
      <c r="X942" s="4"/>
      <c r="Y942" s="4"/>
      <c r="Z942" s="4"/>
      <c r="AA942" s="4"/>
      <c r="AB942" s="4"/>
      <c r="AC942" s="4"/>
      <c r="AD942" s="4"/>
      <c r="AE942" s="4"/>
      <c r="AF942" s="4"/>
      <c r="AG942" s="4"/>
      <c r="AH942" s="4"/>
      <c r="AI942" s="4"/>
      <c r="AJ942" s="4"/>
      <c r="AK942" s="4"/>
      <c r="AL942" s="4"/>
    </row>
    <row r="943">
      <c r="A943" s="4"/>
      <c r="B943" s="4"/>
      <c r="C943" s="4"/>
      <c r="D943" s="4"/>
      <c r="E943" s="4"/>
      <c r="F943" s="118"/>
      <c r="G943" s="118"/>
      <c r="H943" s="118"/>
      <c r="I943" s="325"/>
      <c r="J943" s="119"/>
      <c r="K943" s="119"/>
      <c r="L943" s="119"/>
      <c r="M943" s="326"/>
      <c r="N943" s="352"/>
      <c r="O943" s="352"/>
      <c r="P943" s="352"/>
      <c r="Q943" s="328"/>
      <c r="R943" s="4"/>
      <c r="S943" s="4"/>
      <c r="T943" s="4"/>
      <c r="U943" s="4"/>
      <c r="V943" s="4"/>
      <c r="W943" s="4"/>
      <c r="X943" s="4"/>
      <c r="Y943" s="4"/>
      <c r="Z943" s="4"/>
      <c r="AA943" s="4"/>
      <c r="AB943" s="4"/>
      <c r="AC943" s="4"/>
      <c r="AD943" s="4"/>
      <c r="AE943" s="4"/>
      <c r="AF943" s="4"/>
      <c r="AG943" s="4"/>
      <c r="AH943" s="4"/>
      <c r="AI943" s="4"/>
      <c r="AJ943" s="4"/>
      <c r="AK943" s="4"/>
      <c r="AL943" s="4"/>
    </row>
    <row r="944">
      <c r="A944" s="4"/>
      <c r="B944" s="4"/>
      <c r="C944" s="4"/>
      <c r="D944" s="4"/>
      <c r="E944" s="4"/>
      <c r="F944" s="118"/>
      <c r="G944" s="118"/>
      <c r="H944" s="118"/>
      <c r="I944" s="325"/>
      <c r="J944" s="119"/>
      <c r="K944" s="119"/>
      <c r="L944" s="119"/>
      <c r="M944" s="326"/>
      <c r="N944" s="352"/>
      <c r="O944" s="352"/>
      <c r="P944" s="352"/>
      <c r="Q944" s="328"/>
      <c r="R944" s="4"/>
      <c r="S944" s="4"/>
      <c r="T944" s="4"/>
      <c r="U944" s="4"/>
      <c r="V944" s="4"/>
      <c r="W944" s="4"/>
      <c r="X944" s="4"/>
      <c r="Y944" s="4"/>
      <c r="Z944" s="4"/>
      <c r="AA944" s="4"/>
      <c r="AB944" s="4"/>
      <c r="AC944" s="4"/>
      <c r="AD944" s="4"/>
      <c r="AE944" s="4"/>
      <c r="AF944" s="4"/>
      <c r="AG944" s="4"/>
      <c r="AH944" s="4"/>
      <c r="AI944" s="4"/>
      <c r="AJ944" s="4"/>
      <c r="AK944" s="4"/>
      <c r="AL944" s="4"/>
    </row>
    <row r="945">
      <c r="A945" s="4"/>
      <c r="B945" s="4"/>
      <c r="C945" s="4"/>
      <c r="D945" s="4"/>
      <c r="E945" s="4"/>
      <c r="F945" s="118"/>
      <c r="G945" s="118"/>
      <c r="H945" s="118"/>
      <c r="I945" s="325"/>
      <c r="J945" s="119"/>
      <c r="K945" s="119"/>
      <c r="L945" s="119"/>
      <c r="M945" s="326"/>
      <c r="N945" s="352"/>
      <c r="O945" s="352"/>
      <c r="P945" s="352"/>
      <c r="Q945" s="328"/>
      <c r="R945" s="4"/>
      <c r="S945" s="4"/>
      <c r="T945" s="4"/>
      <c r="U945" s="4"/>
      <c r="V945" s="4"/>
      <c r="W945" s="4"/>
      <c r="X945" s="4"/>
      <c r="Y945" s="4"/>
      <c r="Z945" s="4"/>
      <c r="AA945" s="4"/>
      <c r="AB945" s="4"/>
      <c r="AC945" s="4"/>
      <c r="AD945" s="4"/>
      <c r="AE945" s="4"/>
      <c r="AF945" s="4"/>
      <c r="AG945" s="4"/>
      <c r="AH945" s="4"/>
      <c r="AI945" s="4"/>
      <c r="AJ945" s="4"/>
      <c r="AK945" s="4"/>
      <c r="AL945" s="4"/>
    </row>
    <row r="946">
      <c r="A946" s="4"/>
      <c r="B946" s="4"/>
      <c r="C946" s="4"/>
      <c r="D946" s="4"/>
      <c r="E946" s="4"/>
      <c r="F946" s="118"/>
      <c r="G946" s="118"/>
      <c r="H946" s="118"/>
      <c r="I946" s="325"/>
      <c r="J946" s="119"/>
      <c r="K946" s="119"/>
      <c r="L946" s="119"/>
      <c r="M946" s="326"/>
      <c r="N946" s="352"/>
      <c r="O946" s="352"/>
      <c r="P946" s="352"/>
      <c r="Q946" s="328"/>
      <c r="R946" s="4"/>
      <c r="S946" s="4"/>
      <c r="T946" s="4"/>
      <c r="U946" s="4"/>
      <c r="V946" s="4"/>
      <c r="W946" s="4"/>
      <c r="X946" s="4"/>
      <c r="Y946" s="4"/>
      <c r="Z946" s="4"/>
      <c r="AA946" s="4"/>
      <c r="AB946" s="4"/>
      <c r="AC946" s="4"/>
      <c r="AD946" s="4"/>
      <c r="AE946" s="4"/>
      <c r="AF946" s="4"/>
      <c r="AG946" s="4"/>
      <c r="AH946" s="4"/>
      <c r="AI946" s="4"/>
      <c r="AJ946" s="4"/>
      <c r="AK946" s="4"/>
      <c r="AL946" s="4"/>
    </row>
    <row r="947">
      <c r="A947" s="4"/>
      <c r="B947" s="4"/>
      <c r="C947" s="4"/>
      <c r="D947" s="4"/>
      <c r="E947" s="4"/>
      <c r="F947" s="118"/>
      <c r="G947" s="118"/>
      <c r="H947" s="118"/>
      <c r="I947" s="325"/>
      <c r="J947" s="119"/>
      <c r="K947" s="119"/>
      <c r="L947" s="119"/>
      <c r="M947" s="326"/>
      <c r="N947" s="352"/>
      <c r="O947" s="352"/>
      <c r="P947" s="352"/>
      <c r="Q947" s="328"/>
      <c r="R947" s="4"/>
      <c r="S947" s="4"/>
      <c r="T947" s="4"/>
      <c r="U947" s="4"/>
      <c r="V947" s="4"/>
      <c r="W947" s="4"/>
      <c r="X947" s="4"/>
      <c r="Y947" s="4"/>
      <c r="Z947" s="4"/>
      <c r="AA947" s="4"/>
      <c r="AB947" s="4"/>
      <c r="AC947" s="4"/>
      <c r="AD947" s="4"/>
      <c r="AE947" s="4"/>
      <c r="AF947" s="4"/>
      <c r="AG947" s="4"/>
      <c r="AH947" s="4"/>
      <c r="AI947" s="4"/>
      <c r="AJ947" s="4"/>
      <c r="AK947" s="4"/>
      <c r="AL947" s="4"/>
    </row>
    <row r="948">
      <c r="A948" s="4"/>
      <c r="B948" s="4"/>
      <c r="C948" s="4"/>
      <c r="D948" s="4"/>
      <c r="E948" s="4"/>
      <c r="F948" s="118"/>
      <c r="G948" s="118"/>
      <c r="H948" s="118"/>
      <c r="I948" s="325"/>
      <c r="J948" s="119"/>
      <c r="K948" s="119"/>
      <c r="L948" s="119"/>
      <c r="M948" s="326"/>
      <c r="N948" s="352"/>
      <c r="O948" s="352"/>
      <c r="P948" s="352"/>
      <c r="Q948" s="328"/>
      <c r="R948" s="4"/>
      <c r="S948" s="4"/>
      <c r="T948" s="4"/>
      <c r="U948" s="4"/>
      <c r="V948" s="4"/>
      <c r="W948" s="4"/>
      <c r="X948" s="4"/>
      <c r="Y948" s="4"/>
      <c r="Z948" s="4"/>
      <c r="AA948" s="4"/>
      <c r="AB948" s="4"/>
      <c r="AC948" s="4"/>
      <c r="AD948" s="4"/>
      <c r="AE948" s="4"/>
      <c r="AF948" s="4"/>
      <c r="AG948" s="4"/>
      <c r="AH948" s="4"/>
      <c r="AI948" s="4"/>
      <c r="AJ948" s="4"/>
      <c r="AK948" s="4"/>
      <c r="AL948" s="4"/>
    </row>
    <row r="949">
      <c r="A949" s="4"/>
      <c r="B949" s="4"/>
      <c r="C949" s="4"/>
      <c r="D949" s="4"/>
      <c r="E949" s="4"/>
      <c r="F949" s="118"/>
      <c r="G949" s="118"/>
      <c r="H949" s="118"/>
      <c r="I949" s="325"/>
      <c r="J949" s="119"/>
      <c r="K949" s="119"/>
      <c r="L949" s="119"/>
      <c r="M949" s="326"/>
      <c r="N949" s="352"/>
      <c r="O949" s="352"/>
      <c r="P949" s="352"/>
      <c r="Q949" s="328"/>
      <c r="R949" s="4"/>
      <c r="S949" s="4"/>
      <c r="T949" s="4"/>
      <c r="U949" s="4"/>
      <c r="V949" s="4"/>
      <c r="W949" s="4"/>
      <c r="X949" s="4"/>
      <c r="Y949" s="4"/>
      <c r="Z949" s="4"/>
      <c r="AA949" s="4"/>
      <c r="AB949" s="4"/>
      <c r="AC949" s="4"/>
      <c r="AD949" s="4"/>
      <c r="AE949" s="4"/>
      <c r="AF949" s="4"/>
      <c r="AG949" s="4"/>
      <c r="AH949" s="4"/>
      <c r="AI949" s="4"/>
      <c r="AJ949" s="4"/>
      <c r="AK949" s="4"/>
      <c r="AL949" s="4"/>
    </row>
    <row r="950">
      <c r="A950" s="4"/>
      <c r="B950" s="4"/>
      <c r="C950" s="4"/>
      <c r="D950" s="4"/>
      <c r="E950" s="4"/>
      <c r="F950" s="118"/>
      <c r="G950" s="118"/>
      <c r="H950" s="118"/>
      <c r="I950" s="325"/>
      <c r="J950" s="119"/>
      <c r="K950" s="119"/>
      <c r="L950" s="119"/>
      <c r="M950" s="326"/>
      <c r="N950" s="352"/>
      <c r="O950" s="352"/>
      <c r="P950" s="352"/>
      <c r="Q950" s="328"/>
      <c r="R950" s="4"/>
      <c r="S950" s="4"/>
      <c r="T950" s="4"/>
      <c r="U950" s="4"/>
      <c r="V950" s="4"/>
      <c r="W950" s="4"/>
      <c r="X950" s="4"/>
      <c r="Y950" s="4"/>
      <c r="Z950" s="4"/>
      <c r="AA950" s="4"/>
      <c r="AB950" s="4"/>
      <c r="AC950" s="4"/>
      <c r="AD950" s="4"/>
      <c r="AE950" s="4"/>
      <c r="AF950" s="4"/>
      <c r="AG950" s="4"/>
      <c r="AH950" s="4"/>
      <c r="AI950" s="4"/>
      <c r="AJ950" s="4"/>
      <c r="AK950" s="4"/>
      <c r="AL950" s="4"/>
    </row>
    <row r="951">
      <c r="A951" s="4"/>
      <c r="B951" s="4"/>
      <c r="C951" s="4"/>
      <c r="D951" s="4"/>
      <c r="E951" s="4"/>
      <c r="F951" s="118"/>
      <c r="G951" s="118"/>
      <c r="H951" s="118"/>
      <c r="I951" s="325"/>
      <c r="J951" s="119"/>
      <c r="K951" s="119"/>
      <c r="L951" s="119"/>
      <c r="M951" s="326"/>
      <c r="N951" s="352"/>
      <c r="O951" s="352"/>
      <c r="P951" s="352"/>
      <c r="Q951" s="328"/>
      <c r="R951" s="4"/>
      <c r="S951" s="4"/>
      <c r="T951" s="4"/>
      <c r="U951" s="4"/>
      <c r="V951" s="4"/>
      <c r="W951" s="4"/>
      <c r="X951" s="4"/>
      <c r="Y951" s="4"/>
      <c r="Z951" s="4"/>
      <c r="AA951" s="4"/>
      <c r="AB951" s="4"/>
      <c r="AC951" s="4"/>
      <c r="AD951" s="4"/>
      <c r="AE951" s="4"/>
      <c r="AF951" s="4"/>
      <c r="AG951" s="4"/>
      <c r="AH951" s="4"/>
      <c r="AI951" s="4"/>
      <c r="AJ951" s="4"/>
      <c r="AK951" s="4"/>
      <c r="AL951" s="4"/>
    </row>
    <row r="952">
      <c r="A952" s="4"/>
      <c r="B952" s="4"/>
      <c r="C952" s="4"/>
      <c r="D952" s="4"/>
      <c r="E952" s="4"/>
      <c r="F952" s="118"/>
      <c r="G952" s="118"/>
      <c r="H952" s="118"/>
      <c r="I952" s="325"/>
      <c r="J952" s="119"/>
      <c r="K952" s="119"/>
      <c r="L952" s="119"/>
      <c r="M952" s="326"/>
      <c r="N952" s="352"/>
      <c r="O952" s="352"/>
      <c r="P952" s="352"/>
      <c r="Q952" s="328"/>
      <c r="R952" s="4"/>
      <c r="S952" s="4"/>
      <c r="T952" s="4"/>
      <c r="U952" s="4"/>
      <c r="V952" s="4"/>
      <c r="W952" s="4"/>
      <c r="X952" s="4"/>
      <c r="Y952" s="4"/>
      <c r="Z952" s="4"/>
      <c r="AA952" s="4"/>
      <c r="AB952" s="4"/>
      <c r="AC952" s="4"/>
      <c r="AD952" s="4"/>
      <c r="AE952" s="4"/>
      <c r="AF952" s="4"/>
      <c r="AG952" s="4"/>
      <c r="AH952" s="4"/>
      <c r="AI952" s="4"/>
      <c r="AJ952" s="4"/>
      <c r="AK952" s="4"/>
      <c r="AL952" s="4"/>
    </row>
    <row r="953">
      <c r="A953" s="4"/>
      <c r="B953" s="4"/>
      <c r="C953" s="4"/>
      <c r="D953" s="4"/>
      <c r="E953" s="4"/>
      <c r="F953" s="118"/>
      <c r="G953" s="118"/>
      <c r="H953" s="118"/>
      <c r="I953" s="325"/>
      <c r="J953" s="119"/>
      <c r="K953" s="119"/>
      <c r="L953" s="119"/>
      <c r="M953" s="326"/>
      <c r="N953" s="352"/>
      <c r="O953" s="352"/>
      <c r="P953" s="352"/>
      <c r="Q953" s="328"/>
      <c r="R953" s="4"/>
      <c r="S953" s="4"/>
      <c r="T953" s="4"/>
      <c r="U953" s="4"/>
      <c r="V953" s="4"/>
      <c r="W953" s="4"/>
      <c r="X953" s="4"/>
      <c r="Y953" s="4"/>
      <c r="Z953" s="4"/>
      <c r="AA953" s="4"/>
      <c r="AB953" s="4"/>
      <c r="AC953" s="4"/>
      <c r="AD953" s="4"/>
      <c r="AE953" s="4"/>
      <c r="AF953" s="4"/>
      <c r="AG953" s="4"/>
      <c r="AH953" s="4"/>
      <c r="AI953" s="4"/>
      <c r="AJ953" s="4"/>
      <c r="AK953" s="4"/>
      <c r="AL953" s="4"/>
    </row>
    <row r="954">
      <c r="A954" s="4"/>
      <c r="B954" s="4"/>
      <c r="C954" s="4"/>
      <c r="D954" s="4"/>
      <c r="E954" s="4"/>
      <c r="F954" s="118"/>
      <c r="G954" s="118"/>
      <c r="H954" s="118"/>
      <c r="I954" s="325"/>
      <c r="J954" s="119"/>
      <c r="K954" s="119"/>
      <c r="L954" s="119"/>
      <c r="M954" s="326"/>
      <c r="N954" s="352"/>
      <c r="O954" s="352"/>
      <c r="P954" s="352"/>
      <c r="Q954" s="328"/>
      <c r="R954" s="4"/>
      <c r="S954" s="4"/>
      <c r="T954" s="4"/>
      <c r="U954" s="4"/>
      <c r="V954" s="4"/>
      <c r="W954" s="4"/>
      <c r="X954" s="4"/>
      <c r="Y954" s="4"/>
      <c r="Z954" s="4"/>
      <c r="AA954" s="4"/>
      <c r="AB954" s="4"/>
      <c r="AC954" s="4"/>
      <c r="AD954" s="4"/>
      <c r="AE954" s="4"/>
      <c r="AF954" s="4"/>
      <c r="AG954" s="4"/>
      <c r="AH954" s="4"/>
      <c r="AI954" s="4"/>
      <c r="AJ954" s="4"/>
      <c r="AK954" s="4"/>
      <c r="AL954" s="4"/>
    </row>
    <row r="955">
      <c r="A955" s="4"/>
      <c r="B955" s="4"/>
      <c r="C955" s="4"/>
      <c r="D955" s="4"/>
      <c r="E955" s="4"/>
      <c r="F955" s="118"/>
      <c r="G955" s="118"/>
      <c r="H955" s="118"/>
      <c r="I955" s="325"/>
      <c r="J955" s="119"/>
      <c r="K955" s="119"/>
      <c r="L955" s="119"/>
      <c r="M955" s="326"/>
      <c r="N955" s="352"/>
      <c r="O955" s="352"/>
      <c r="P955" s="352"/>
      <c r="Q955" s="328"/>
      <c r="R955" s="4"/>
      <c r="S955" s="4"/>
      <c r="T955" s="4"/>
      <c r="U955" s="4"/>
      <c r="V955" s="4"/>
      <c r="W955" s="4"/>
      <c r="X955" s="4"/>
      <c r="Y955" s="4"/>
      <c r="Z955" s="4"/>
      <c r="AA955" s="4"/>
      <c r="AB955" s="4"/>
      <c r="AC955" s="4"/>
      <c r="AD955" s="4"/>
      <c r="AE955" s="4"/>
      <c r="AF955" s="4"/>
      <c r="AG955" s="4"/>
      <c r="AH955" s="4"/>
      <c r="AI955" s="4"/>
      <c r="AJ955" s="4"/>
      <c r="AK955" s="4"/>
      <c r="AL955" s="4"/>
    </row>
    <row r="956">
      <c r="A956" s="4"/>
      <c r="B956" s="4"/>
      <c r="C956" s="4"/>
      <c r="D956" s="4"/>
      <c r="E956" s="4"/>
      <c r="F956" s="118"/>
      <c r="G956" s="118"/>
      <c r="H956" s="118"/>
      <c r="I956" s="325"/>
      <c r="J956" s="119"/>
      <c r="K956" s="119"/>
      <c r="L956" s="119"/>
      <c r="M956" s="326"/>
      <c r="N956" s="352"/>
      <c r="O956" s="352"/>
      <c r="P956" s="352"/>
      <c r="Q956" s="328"/>
      <c r="R956" s="4"/>
      <c r="S956" s="4"/>
      <c r="T956" s="4"/>
      <c r="U956" s="4"/>
      <c r="V956" s="4"/>
      <c r="W956" s="4"/>
      <c r="X956" s="4"/>
      <c r="Y956" s="4"/>
      <c r="Z956" s="4"/>
      <c r="AA956" s="4"/>
      <c r="AB956" s="4"/>
      <c r="AC956" s="4"/>
      <c r="AD956" s="4"/>
      <c r="AE956" s="4"/>
      <c r="AF956" s="4"/>
      <c r="AG956" s="4"/>
      <c r="AH956" s="4"/>
      <c r="AI956" s="4"/>
      <c r="AJ956" s="4"/>
      <c r="AK956" s="4"/>
      <c r="AL956" s="4"/>
    </row>
    <row r="957">
      <c r="A957" s="4"/>
      <c r="B957" s="4"/>
      <c r="C957" s="4"/>
      <c r="D957" s="4"/>
      <c r="E957" s="4"/>
      <c r="F957" s="118"/>
      <c r="G957" s="118"/>
      <c r="H957" s="118"/>
      <c r="I957" s="325"/>
      <c r="J957" s="119"/>
      <c r="K957" s="119"/>
      <c r="L957" s="119"/>
      <c r="M957" s="326"/>
      <c r="N957" s="352"/>
      <c r="O957" s="352"/>
      <c r="P957" s="352"/>
      <c r="Q957" s="328"/>
      <c r="R957" s="4"/>
      <c r="S957" s="4"/>
      <c r="T957" s="4"/>
      <c r="U957" s="4"/>
      <c r="V957" s="4"/>
      <c r="W957" s="4"/>
      <c r="X957" s="4"/>
      <c r="Y957" s="4"/>
      <c r="Z957" s="4"/>
      <c r="AA957" s="4"/>
      <c r="AB957" s="4"/>
      <c r="AC957" s="4"/>
      <c r="AD957" s="4"/>
      <c r="AE957" s="4"/>
      <c r="AF957" s="4"/>
      <c r="AG957" s="4"/>
      <c r="AH957" s="4"/>
      <c r="AI957" s="4"/>
      <c r="AJ957" s="4"/>
      <c r="AK957" s="4"/>
      <c r="AL957" s="4"/>
    </row>
    <row r="958">
      <c r="A958" s="4"/>
      <c r="B958" s="4"/>
      <c r="C958" s="4"/>
      <c r="D958" s="4"/>
      <c r="E958" s="4"/>
      <c r="F958" s="118"/>
      <c r="G958" s="118"/>
      <c r="H958" s="118"/>
      <c r="I958" s="325"/>
      <c r="J958" s="119"/>
      <c r="K958" s="119"/>
      <c r="L958" s="119"/>
      <c r="M958" s="326"/>
      <c r="N958" s="352"/>
      <c r="O958" s="352"/>
      <c r="P958" s="352"/>
      <c r="Q958" s="328"/>
      <c r="R958" s="4"/>
      <c r="S958" s="4"/>
      <c r="T958" s="4"/>
      <c r="U958" s="4"/>
      <c r="V958" s="4"/>
      <c r="W958" s="4"/>
      <c r="X958" s="4"/>
      <c r="Y958" s="4"/>
      <c r="Z958" s="4"/>
      <c r="AA958" s="4"/>
      <c r="AB958" s="4"/>
      <c r="AC958" s="4"/>
      <c r="AD958" s="4"/>
      <c r="AE958" s="4"/>
      <c r="AF958" s="4"/>
      <c r="AG958" s="4"/>
      <c r="AH958" s="4"/>
      <c r="AI958" s="4"/>
      <c r="AJ958" s="4"/>
      <c r="AK958" s="4"/>
      <c r="AL958" s="4"/>
    </row>
    <row r="959">
      <c r="A959" s="4"/>
      <c r="B959" s="4"/>
      <c r="C959" s="4"/>
      <c r="D959" s="4"/>
      <c r="E959" s="4"/>
      <c r="F959" s="118"/>
      <c r="G959" s="118"/>
      <c r="H959" s="118"/>
      <c r="I959" s="325"/>
      <c r="J959" s="119"/>
      <c r="K959" s="119"/>
      <c r="L959" s="119"/>
      <c r="M959" s="326"/>
      <c r="N959" s="352"/>
      <c r="O959" s="352"/>
      <c r="P959" s="352"/>
      <c r="Q959" s="328"/>
      <c r="R959" s="4"/>
      <c r="S959" s="4"/>
      <c r="T959" s="4"/>
      <c r="U959" s="4"/>
      <c r="V959" s="4"/>
      <c r="W959" s="4"/>
      <c r="X959" s="4"/>
      <c r="Y959" s="4"/>
      <c r="Z959" s="4"/>
      <c r="AA959" s="4"/>
      <c r="AB959" s="4"/>
      <c r="AC959" s="4"/>
      <c r="AD959" s="4"/>
      <c r="AE959" s="4"/>
      <c r="AF959" s="4"/>
      <c r="AG959" s="4"/>
      <c r="AH959" s="4"/>
      <c r="AI959" s="4"/>
      <c r="AJ959" s="4"/>
      <c r="AK959" s="4"/>
      <c r="AL959" s="4"/>
    </row>
    <row r="960">
      <c r="A960" s="4"/>
      <c r="B960" s="4"/>
      <c r="C960" s="4"/>
      <c r="D960" s="4"/>
      <c r="E960" s="4"/>
      <c r="F960" s="118"/>
      <c r="G960" s="118"/>
      <c r="H960" s="118"/>
      <c r="I960" s="325"/>
      <c r="J960" s="119"/>
      <c r="K960" s="119"/>
      <c r="L960" s="119"/>
      <c r="M960" s="326"/>
      <c r="N960" s="352"/>
      <c r="O960" s="352"/>
      <c r="P960" s="352"/>
      <c r="Q960" s="328"/>
      <c r="R960" s="4"/>
      <c r="S960" s="4"/>
      <c r="T960" s="4"/>
      <c r="U960" s="4"/>
      <c r="V960" s="4"/>
      <c r="W960" s="4"/>
      <c r="X960" s="4"/>
      <c r="Y960" s="4"/>
      <c r="Z960" s="4"/>
      <c r="AA960" s="4"/>
      <c r="AB960" s="4"/>
      <c r="AC960" s="4"/>
      <c r="AD960" s="4"/>
      <c r="AE960" s="4"/>
      <c r="AF960" s="4"/>
      <c r="AG960" s="4"/>
      <c r="AH960" s="4"/>
      <c r="AI960" s="4"/>
      <c r="AJ960" s="4"/>
      <c r="AK960" s="4"/>
      <c r="AL960" s="4"/>
    </row>
    <row r="961">
      <c r="A961" s="4"/>
      <c r="B961" s="4"/>
      <c r="C961" s="4"/>
      <c r="D961" s="4"/>
      <c r="E961" s="4"/>
      <c r="F961" s="118"/>
      <c r="G961" s="118"/>
      <c r="H961" s="118"/>
      <c r="I961" s="325"/>
      <c r="J961" s="119"/>
      <c r="K961" s="119"/>
      <c r="L961" s="119"/>
      <c r="M961" s="326"/>
      <c r="N961" s="352"/>
      <c r="O961" s="352"/>
      <c r="P961" s="352"/>
      <c r="Q961" s="328"/>
      <c r="R961" s="4"/>
      <c r="S961" s="4"/>
      <c r="T961" s="4"/>
      <c r="U961" s="4"/>
      <c r="V961" s="4"/>
      <c r="W961" s="4"/>
      <c r="X961" s="4"/>
      <c r="Y961" s="4"/>
      <c r="Z961" s="4"/>
      <c r="AA961" s="4"/>
      <c r="AB961" s="4"/>
      <c r="AC961" s="4"/>
      <c r="AD961" s="4"/>
      <c r="AE961" s="4"/>
      <c r="AF961" s="4"/>
      <c r="AG961" s="4"/>
      <c r="AH961" s="4"/>
      <c r="AI961" s="4"/>
      <c r="AJ961" s="4"/>
      <c r="AK961" s="4"/>
      <c r="AL961" s="4"/>
    </row>
    <row r="962">
      <c r="A962" s="4"/>
      <c r="B962" s="4"/>
      <c r="C962" s="4"/>
      <c r="D962" s="4"/>
      <c r="E962" s="4"/>
      <c r="F962" s="118"/>
      <c r="G962" s="118"/>
      <c r="H962" s="118"/>
      <c r="I962" s="325"/>
      <c r="J962" s="119"/>
      <c r="K962" s="119"/>
      <c r="L962" s="119"/>
      <c r="M962" s="326"/>
      <c r="N962" s="352"/>
      <c r="O962" s="352"/>
      <c r="P962" s="352"/>
      <c r="Q962" s="328"/>
      <c r="R962" s="4"/>
      <c r="S962" s="4"/>
      <c r="T962" s="4"/>
      <c r="U962" s="4"/>
      <c r="V962" s="4"/>
      <c r="W962" s="4"/>
      <c r="X962" s="4"/>
      <c r="Y962" s="4"/>
      <c r="Z962" s="4"/>
      <c r="AA962" s="4"/>
      <c r="AB962" s="4"/>
      <c r="AC962" s="4"/>
      <c r="AD962" s="4"/>
      <c r="AE962" s="4"/>
      <c r="AF962" s="4"/>
      <c r="AG962" s="4"/>
      <c r="AH962" s="4"/>
      <c r="AI962" s="4"/>
      <c r="AJ962" s="4"/>
      <c r="AK962" s="4"/>
      <c r="AL962" s="4"/>
    </row>
    <row r="963">
      <c r="A963" s="4"/>
      <c r="B963" s="4"/>
      <c r="C963" s="4"/>
      <c r="D963" s="4"/>
      <c r="E963" s="4"/>
      <c r="F963" s="118"/>
      <c r="G963" s="118"/>
      <c r="H963" s="118"/>
      <c r="I963" s="325"/>
      <c r="J963" s="119"/>
      <c r="K963" s="119"/>
      <c r="L963" s="119"/>
      <c r="M963" s="326"/>
      <c r="N963" s="352"/>
      <c r="O963" s="352"/>
      <c r="P963" s="352"/>
      <c r="Q963" s="328"/>
      <c r="R963" s="4"/>
      <c r="S963" s="4"/>
      <c r="T963" s="4"/>
      <c r="U963" s="4"/>
      <c r="V963" s="4"/>
      <c r="W963" s="4"/>
      <c r="X963" s="4"/>
      <c r="Y963" s="4"/>
      <c r="Z963" s="4"/>
      <c r="AA963" s="4"/>
      <c r="AB963" s="4"/>
      <c r="AC963" s="4"/>
      <c r="AD963" s="4"/>
      <c r="AE963" s="4"/>
      <c r="AF963" s="4"/>
      <c r="AG963" s="4"/>
      <c r="AH963" s="4"/>
      <c r="AI963" s="4"/>
      <c r="AJ963" s="4"/>
      <c r="AK963" s="4"/>
      <c r="AL963" s="4"/>
    </row>
    <row r="964">
      <c r="A964" s="4"/>
      <c r="B964" s="4"/>
      <c r="C964" s="4"/>
      <c r="D964" s="4"/>
      <c r="E964" s="4"/>
      <c r="F964" s="118"/>
      <c r="G964" s="118"/>
      <c r="H964" s="118"/>
      <c r="I964" s="325"/>
      <c r="J964" s="119"/>
      <c r="K964" s="119"/>
      <c r="L964" s="119"/>
      <c r="M964" s="326"/>
      <c r="N964" s="352"/>
      <c r="O964" s="352"/>
      <c r="P964" s="352"/>
      <c r="Q964" s="328"/>
      <c r="R964" s="4"/>
      <c r="S964" s="4"/>
      <c r="T964" s="4"/>
      <c r="U964" s="4"/>
      <c r="V964" s="4"/>
      <c r="W964" s="4"/>
      <c r="X964" s="4"/>
      <c r="Y964" s="4"/>
      <c r="Z964" s="4"/>
      <c r="AA964" s="4"/>
      <c r="AB964" s="4"/>
      <c r="AC964" s="4"/>
      <c r="AD964" s="4"/>
      <c r="AE964" s="4"/>
      <c r="AF964" s="4"/>
      <c r="AG964" s="4"/>
      <c r="AH964" s="4"/>
      <c r="AI964" s="4"/>
      <c r="AJ964" s="4"/>
      <c r="AK964" s="4"/>
      <c r="AL964" s="4"/>
    </row>
    <row r="965">
      <c r="A965" s="4"/>
      <c r="B965" s="4"/>
      <c r="C965" s="4"/>
      <c r="D965" s="4"/>
      <c r="E965" s="4"/>
      <c r="F965" s="118"/>
      <c r="G965" s="118"/>
      <c r="H965" s="118"/>
      <c r="I965" s="325"/>
      <c r="J965" s="119"/>
      <c r="K965" s="119"/>
      <c r="L965" s="119"/>
      <c r="M965" s="326"/>
      <c r="N965" s="352"/>
      <c r="O965" s="352"/>
      <c r="P965" s="352"/>
      <c r="Q965" s="328"/>
      <c r="R965" s="4"/>
      <c r="S965" s="4"/>
      <c r="T965" s="4"/>
      <c r="U965" s="4"/>
      <c r="V965" s="4"/>
      <c r="W965" s="4"/>
      <c r="X965" s="4"/>
      <c r="Y965" s="4"/>
      <c r="Z965" s="4"/>
      <c r="AA965" s="4"/>
      <c r="AB965" s="4"/>
      <c r="AC965" s="4"/>
      <c r="AD965" s="4"/>
      <c r="AE965" s="4"/>
      <c r="AF965" s="4"/>
      <c r="AG965" s="4"/>
      <c r="AH965" s="4"/>
      <c r="AI965" s="4"/>
      <c r="AJ965" s="4"/>
      <c r="AK965" s="4"/>
      <c r="AL965" s="4"/>
    </row>
    <row r="966">
      <c r="A966" s="4"/>
      <c r="B966" s="4"/>
      <c r="C966" s="4"/>
      <c r="D966" s="4"/>
      <c r="E966" s="4"/>
      <c r="F966" s="118"/>
      <c r="G966" s="118"/>
      <c r="H966" s="118"/>
      <c r="I966" s="325"/>
      <c r="J966" s="119"/>
      <c r="K966" s="119"/>
      <c r="L966" s="119"/>
      <c r="M966" s="326"/>
      <c r="N966" s="352"/>
      <c r="O966" s="352"/>
      <c r="P966" s="352"/>
      <c r="Q966" s="328"/>
      <c r="R966" s="4"/>
      <c r="S966" s="4"/>
      <c r="T966" s="4"/>
      <c r="U966" s="4"/>
      <c r="V966" s="4"/>
      <c r="W966" s="4"/>
      <c r="X966" s="4"/>
      <c r="Y966" s="4"/>
      <c r="Z966" s="4"/>
      <c r="AA966" s="4"/>
      <c r="AB966" s="4"/>
      <c r="AC966" s="4"/>
      <c r="AD966" s="4"/>
      <c r="AE966" s="4"/>
      <c r="AF966" s="4"/>
      <c r="AG966" s="4"/>
      <c r="AH966" s="4"/>
      <c r="AI966" s="4"/>
      <c r="AJ966" s="4"/>
      <c r="AK966" s="4"/>
      <c r="AL966" s="4"/>
    </row>
    <row r="967">
      <c r="A967" s="4"/>
      <c r="B967" s="4"/>
      <c r="C967" s="4"/>
      <c r="D967" s="4"/>
      <c r="E967" s="4"/>
      <c r="F967" s="118"/>
      <c r="G967" s="118"/>
      <c r="H967" s="118"/>
      <c r="I967" s="325"/>
      <c r="J967" s="119"/>
      <c r="K967" s="119"/>
      <c r="L967" s="119"/>
      <c r="M967" s="326"/>
      <c r="N967" s="352"/>
      <c r="O967" s="352"/>
      <c r="P967" s="352"/>
      <c r="Q967" s="328"/>
      <c r="R967" s="4"/>
      <c r="S967" s="4"/>
      <c r="T967" s="4"/>
      <c r="U967" s="4"/>
      <c r="V967" s="4"/>
      <c r="W967" s="4"/>
      <c r="X967" s="4"/>
      <c r="Y967" s="4"/>
      <c r="Z967" s="4"/>
      <c r="AA967" s="4"/>
      <c r="AB967" s="4"/>
      <c r="AC967" s="4"/>
      <c r="AD967" s="4"/>
      <c r="AE967" s="4"/>
      <c r="AF967" s="4"/>
      <c r="AG967" s="4"/>
      <c r="AH967" s="4"/>
      <c r="AI967" s="4"/>
      <c r="AJ967" s="4"/>
      <c r="AK967" s="4"/>
      <c r="AL967" s="4"/>
    </row>
    <row r="968">
      <c r="A968" s="4"/>
      <c r="B968" s="4"/>
      <c r="C968" s="4"/>
      <c r="D968" s="4"/>
      <c r="E968" s="4"/>
      <c r="F968" s="118"/>
      <c r="G968" s="118"/>
      <c r="H968" s="118"/>
      <c r="I968" s="325"/>
      <c r="J968" s="119"/>
      <c r="K968" s="119"/>
      <c r="L968" s="119"/>
      <c r="M968" s="326"/>
      <c r="N968" s="352"/>
      <c r="O968" s="352"/>
      <c r="P968" s="352"/>
      <c r="Q968" s="328"/>
      <c r="R968" s="4"/>
      <c r="S968" s="4"/>
      <c r="T968" s="4"/>
      <c r="U968" s="4"/>
      <c r="V968" s="4"/>
      <c r="W968" s="4"/>
      <c r="X968" s="4"/>
      <c r="Y968" s="4"/>
      <c r="Z968" s="4"/>
      <c r="AA968" s="4"/>
      <c r="AB968" s="4"/>
      <c r="AC968" s="4"/>
      <c r="AD968" s="4"/>
      <c r="AE968" s="4"/>
      <c r="AF968" s="4"/>
      <c r="AG968" s="4"/>
      <c r="AH968" s="4"/>
      <c r="AI968" s="4"/>
      <c r="AJ968" s="4"/>
      <c r="AK968" s="4"/>
      <c r="AL968" s="4"/>
    </row>
    <row r="969">
      <c r="A969" s="4"/>
      <c r="B969" s="4"/>
      <c r="C969" s="4"/>
      <c r="D969" s="4"/>
      <c r="E969" s="4"/>
      <c r="F969" s="118"/>
      <c r="G969" s="118"/>
      <c r="H969" s="118"/>
      <c r="I969" s="325"/>
      <c r="J969" s="119"/>
      <c r="K969" s="119"/>
      <c r="L969" s="119"/>
      <c r="M969" s="326"/>
      <c r="N969" s="352"/>
      <c r="O969" s="352"/>
      <c r="P969" s="352"/>
      <c r="Q969" s="328"/>
      <c r="R969" s="4"/>
      <c r="S969" s="4"/>
      <c r="T969" s="4"/>
      <c r="U969" s="4"/>
      <c r="V969" s="4"/>
      <c r="W969" s="4"/>
      <c r="X969" s="4"/>
      <c r="Y969" s="4"/>
      <c r="Z969" s="4"/>
      <c r="AA969" s="4"/>
      <c r="AB969" s="4"/>
      <c r="AC969" s="4"/>
      <c r="AD969" s="4"/>
      <c r="AE969" s="4"/>
      <c r="AF969" s="4"/>
      <c r="AG969" s="4"/>
      <c r="AH969" s="4"/>
      <c r="AI969" s="4"/>
      <c r="AJ969" s="4"/>
      <c r="AK969" s="4"/>
      <c r="AL969" s="4"/>
    </row>
    <row r="970">
      <c r="A970" s="4"/>
      <c r="B970" s="4"/>
      <c r="C970" s="4"/>
      <c r="D970" s="4"/>
      <c r="E970" s="4"/>
      <c r="F970" s="118"/>
      <c r="G970" s="118"/>
      <c r="H970" s="118"/>
      <c r="I970" s="325"/>
      <c r="J970" s="119"/>
      <c r="K970" s="119"/>
      <c r="L970" s="119"/>
      <c r="M970" s="326"/>
      <c r="N970" s="352"/>
      <c r="O970" s="352"/>
      <c r="P970" s="352"/>
      <c r="Q970" s="328"/>
      <c r="R970" s="4"/>
      <c r="S970" s="4"/>
      <c r="T970" s="4"/>
      <c r="U970" s="4"/>
      <c r="V970" s="4"/>
      <c r="W970" s="4"/>
      <c r="X970" s="4"/>
      <c r="Y970" s="4"/>
      <c r="Z970" s="4"/>
      <c r="AA970" s="4"/>
      <c r="AB970" s="4"/>
      <c r="AC970" s="4"/>
      <c r="AD970" s="4"/>
      <c r="AE970" s="4"/>
      <c r="AF970" s="4"/>
      <c r="AG970" s="4"/>
      <c r="AH970" s="4"/>
      <c r="AI970" s="4"/>
      <c r="AJ970" s="4"/>
      <c r="AK970" s="4"/>
      <c r="AL970" s="4"/>
    </row>
    <row r="971">
      <c r="A971" s="4"/>
      <c r="B971" s="4"/>
      <c r="C971" s="4"/>
      <c r="D971" s="4"/>
      <c r="E971" s="4"/>
      <c r="F971" s="118"/>
      <c r="G971" s="118"/>
      <c r="H971" s="118"/>
      <c r="I971" s="325"/>
      <c r="J971" s="119"/>
      <c r="K971" s="119"/>
      <c r="L971" s="119"/>
      <c r="M971" s="326"/>
      <c r="N971" s="352"/>
      <c r="O971" s="352"/>
      <c r="P971" s="352"/>
      <c r="Q971" s="328"/>
      <c r="R971" s="4"/>
      <c r="S971" s="4"/>
      <c r="T971" s="4"/>
      <c r="U971" s="4"/>
      <c r="V971" s="4"/>
      <c r="W971" s="4"/>
      <c r="X971" s="4"/>
      <c r="Y971" s="4"/>
      <c r="Z971" s="4"/>
      <c r="AA971" s="4"/>
      <c r="AB971" s="4"/>
      <c r="AC971" s="4"/>
      <c r="AD971" s="4"/>
      <c r="AE971" s="4"/>
      <c r="AF971" s="4"/>
      <c r="AG971" s="4"/>
      <c r="AH971" s="4"/>
      <c r="AI971" s="4"/>
      <c r="AJ971" s="4"/>
      <c r="AK971" s="4"/>
      <c r="AL971" s="4"/>
    </row>
    <row r="972">
      <c r="A972" s="4"/>
      <c r="B972" s="4"/>
      <c r="C972" s="4"/>
      <c r="D972" s="4"/>
      <c r="E972" s="4"/>
      <c r="F972" s="118"/>
      <c r="G972" s="118"/>
      <c r="H972" s="118"/>
      <c r="I972" s="325"/>
      <c r="J972" s="119"/>
      <c r="K972" s="119"/>
      <c r="L972" s="119"/>
      <c r="M972" s="326"/>
      <c r="N972" s="352"/>
      <c r="O972" s="352"/>
      <c r="P972" s="352"/>
      <c r="Q972" s="328"/>
      <c r="R972" s="4"/>
      <c r="S972" s="4"/>
      <c r="T972" s="4"/>
      <c r="U972" s="4"/>
      <c r="V972" s="4"/>
      <c r="W972" s="4"/>
      <c r="X972" s="4"/>
      <c r="Y972" s="4"/>
      <c r="Z972" s="4"/>
      <c r="AA972" s="4"/>
      <c r="AB972" s="4"/>
      <c r="AC972" s="4"/>
      <c r="AD972" s="4"/>
      <c r="AE972" s="4"/>
      <c r="AF972" s="4"/>
      <c r="AG972" s="4"/>
      <c r="AH972" s="4"/>
      <c r="AI972" s="4"/>
      <c r="AJ972" s="4"/>
      <c r="AK972" s="4"/>
      <c r="AL972" s="4"/>
    </row>
    <row r="973">
      <c r="A973" s="4"/>
      <c r="B973" s="4"/>
      <c r="C973" s="4"/>
      <c r="D973" s="4"/>
      <c r="E973" s="4"/>
      <c r="F973" s="118"/>
      <c r="G973" s="118"/>
      <c r="H973" s="118"/>
      <c r="I973" s="325"/>
      <c r="J973" s="119"/>
      <c r="K973" s="119"/>
      <c r="L973" s="119"/>
      <c r="M973" s="326"/>
      <c r="N973" s="352"/>
      <c r="O973" s="352"/>
      <c r="P973" s="352"/>
      <c r="Q973" s="328"/>
      <c r="R973" s="4"/>
      <c r="S973" s="4"/>
      <c r="T973" s="4"/>
      <c r="U973" s="4"/>
      <c r="V973" s="4"/>
      <c r="W973" s="4"/>
      <c r="X973" s="4"/>
      <c r="Y973" s="4"/>
      <c r="Z973" s="4"/>
      <c r="AA973" s="4"/>
      <c r="AB973" s="4"/>
      <c r="AC973" s="4"/>
      <c r="AD973" s="4"/>
      <c r="AE973" s="4"/>
      <c r="AF973" s="4"/>
      <c r="AG973" s="4"/>
      <c r="AH973" s="4"/>
      <c r="AI973" s="4"/>
      <c r="AJ973" s="4"/>
      <c r="AK973" s="4"/>
      <c r="AL973" s="4"/>
    </row>
    <row r="974">
      <c r="A974" s="4"/>
      <c r="B974" s="4"/>
      <c r="C974" s="4"/>
      <c r="D974" s="4"/>
      <c r="E974" s="4"/>
      <c r="F974" s="118"/>
      <c r="G974" s="118"/>
      <c r="H974" s="118"/>
      <c r="I974" s="325"/>
      <c r="J974" s="119"/>
      <c r="K974" s="119"/>
      <c r="L974" s="119"/>
      <c r="M974" s="326"/>
      <c r="N974" s="352"/>
      <c r="O974" s="352"/>
      <c r="P974" s="352"/>
      <c r="Q974" s="328"/>
      <c r="R974" s="4"/>
      <c r="S974" s="4"/>
      <c r="T974" s="4"/>
      <c r="U974" s="4"/>
      <c r="V974" s="4"/>
      <c r="W974" s="4"/>
      <c r="X974" s="4"/>
      <c r="Y974" s="4"/>
      <c r="Z974" s="4"/>
      <c r="AA974" s="4"/>
      <c r="AB974" s="4"/>
      <c r="AC974" s="4"/>
      <c r="AD974" s="4"/>
      <c r="AE974" s="4"/>
      <c r="AF974" s="4"/>
      <c r="AG974" s="4"/>
      <c r="AH974" s="4"/>
      <c r="AI974" s="4"/>
      <c r="AJ974" s="4"/>
      <c r="AK974" s="4"/>
      <c r="AL974" s="4"/>
    </row>
    <row r="975">
      <c r="A975" s="4"/>
      <c r="B975" s="4"/>
      <c r="C975" s="4"/>
      <c r="D975" s="4"/>
      <c r="E975" s="4"/>
      <c r="F975" s="118"/>
      <c r="G975" s="118"/>
      <c r="H975" s="118"/>
      <c r="I975" s="325"/>
      <c r="J975" s="119"/>
      <c r="K975" s="119"/>
      <c r="L975" s="119"/>
      <c r="M975" s="326"/>
      <c r="N975" s="352"/>
      <c r="O975" s="352"/>
      <c r="P975" s="352"/>
      <c r="Q975" s="328"/>
      <c r="R975" s="4"/>
      <c r="S975" s="4"/>
      <c r="T975" s="4"/>
      <c r="U975" s="4"/>
      <c r="V975" s="4"/>
      <c r="W975" s="4"/>
      <c r="X975" s="4"/>
      <c r="Y975" s="4"/>
      <c r="Z975" s="4"/>
      <c r="AA975" s="4"/>
      <c r="AB975" s="4"/>
      <c r="AC975" s="4"/>
      <c r="AD975" s="4"/>
      <c r="AE975" s="4"/>
      <c r="AF975" s="4"/>
      <c r="AG975" s="4"/>
      <c r="AH975" s="4"/>
      <c r="AI975" s="4"/>
      <c r="AJ975" s="4"/>
      <c r="AK975" s="4"/>
      <c r="AL975" s="4"/>
    </row>
    <row r="976">
      <c r="A976" s="4"/>
      <c r="B976" s="4"/>
      <c r="C976" s="4"/>
      <c r="D976" s="4"/>
      <c r="E976" s="4"/>
      <c r="F976" s="118"/>
      <c r="G976" s="118"/>
      <c r="H976" s="118"/>
      <c r="I976" s="325"/>
      <c r="J976" s="119"/>
      <c r="K976" s="119"/>
      <c r="L976" s="119"/>
      <c r="M976" s="326"/>
      <c r="N976" s="352"/>
      <c r="O976" s="352"/>
      <c r="P976" s="352"/>
      <c r="Q976" s="328"/>
      <c r="R976" s="4"/>
      <c r="S976" s="4"/>
      <c r="T976" s="4"/>
      <c r="U976" s="4"/>
      <c r="V976" s="4"/>
      <c r="W976" s="4"/>
      <c r="X976" s="4"/>
      <c r="Y976" s="4"/>
      <c r="Z976" s="4"/>
      <c r="AA976" s="4"/>
      <c r="AB976" s="4"/>
      <c r="AC976" s="4"/>
      <c r="AD976" s="4"/>
      <c r="AE976" s="4"/>
      <c r="AF976" s="4"/>
      <c r="AG976" s="4"/>
      <c r="AH976" s="4"/>
      <c r="AI976" s="4"/>
      <c r="AJ976" s="4"/>
      <c r="AK976" s="4"/>
      <c r="AL976" s="4"/>
    </row>
    <row r="977">
      <c r="A977" s="4"/>
      <c r="B977" s="4"/>
      <c r="C977" s="4"/>
      <c r="D977" s="4"/>
      <c r="E977" s="4"/>
      <c r="F977" s="118"/>
      <c r="G977" s="118"/>
      <c r="H977" s="118"/>
      <c r="I977" s="325"/>
      <c r="J977" s="119"/>
      <c r="K977" s="119"/>
      <c r="L977" s="119"/>
      <c r="M977" s="326"/>
      <c r="N977" s="352"/>
      <c r="O977" s="352"/>
      <c r="P977" s="352"/>
      <c r="Q977" s="328"/>
      <c r="R977" s="4"/>
      <c r="S977" s="4"/>
      <c r="T977" s="4"/>
      <c r="U977" s="4"/>
      <c r="V977" s="4"/>
      <c r="W977" s="4"/>
      <c r="X977" s="4"/>
      <c r="Y977" s="4"/>
      <c r="Z977" s="4"/>
      <c r="AA977" s="4"/>
      <c r="AB977" s="4"/>
      <c r="AC977" s="4"/>
      <c r="AD977" s="4"/>
      <c r="AE977" s="4"/>
      <c r="AF977" s="4"/>
      <c r="AG977" s="4"/>
      <c r="AH977" s="4"/>
      <c r="AI977" s="4"/>
      <c r="AJ977" s="4"/>
      <c r="AK977" s="4"/>
      <c r="AL977" s="4"/>
    </row>
    <row r="978">
      <c r="A978" s="4"/>
      <c r="B978" s="4"/>
      <c r="C978" s="4"/>
      <c r="D978" s="4"/>
      <c r="E978" s="4"/>
      <c r="F978" s="118"/>
      <c r="G978" s="118"/>
      <c r="H978" s="118"/>
      <c r="I978" s="325"/>
      <c r="J978" s="119"/>
      <c r="K978" s="119"/>
      <c r="L978" s="119"/>
      <c r="M978" s="326"/>
      <c r="N978" s="352"/>
      <c r="O978" s="352"/>
      <c r="P978" s="352"/>
      <c r="Q978" s="328"/>
      <c r="R978" s="4"/>
      <c r="S978" s="4"/>
      <c r="T978" s="4"/>
      <c r="U978" s="4"/>
      <c r="V978" s="4"/>
      <c r="W978" s="4"/>
      <c r="X978" s="4"/>
      <c r="Y978" s="4"/>
      <c r="Z978" s="4"/>
      <c r="AA978" s="4"/>
      <c r="AB978" s="4"/>
      <c r="AC978" s="4"/>
      <c r="AD978" s="4"/>
      <c r="AE978" s="4"/>
      <c r="AF978" s="4"/>
      <c r="AG978" s="4"/>
      <c r="AH978" s="4"/>
      <c r="AI978" s="4"/>
      <c r="AJ978" s="4"/>
      <c r="AK978" s="4"/>
      <c r="AL978" s="4"/>
    </row>
    <row r="979">
      <c r="A979" s="4"/>
      <c r="B979" s="4"/>
      <c r="C979" s="4"/>
      <c r="D979" s="4"/>
      <c r="E979" s="4"/>
      <c r="F979" s="118"/>
      <c r="G979" s="118"/>
      <c r="H979" s="118"/>
      <c r="I979" s="325"/>
      <c r="J979" s="119"/>
      <c r="K979" s="119"/>
      <c r="L979" s="119"/>
      <c r="M979" s="326"/>
      <c r="N979" s="352"/>
      <c r="O979" s="352"/>
      <c r="P979" s="352"/>
      <c r="Q979" s="328"/>
      <c r="R979" s="4"/>
      <c r="S979" s="4"/>
      <c r="T979" s="4"/>
      <c r="U979" s="4"/>
      <c r="V979" s="4"/>
      <c r="W979" s="4"/>
      <c r="X979" s="4"/>
      <c r="Y979" s="4"/>
      <c r="Z979" s="4"/>
      <c r="AA979" s="4"/>
      <c r="AB979" s="4"/>
      <c r="AC979" s="4"/>
      <c r="AD979" s="4"/>
      <c r="AE979" s="4"/>
      <c r="AF979" s="4"/>
      <c r="AG979" s="4"/>
      <c r="AH979" s="4"/>
      <c r="AI979" s="4"/>
      <c r="AJ979" s="4"/>
      <c r="AK979" s="4"/>
      <c r="AL979" s="4"/>
    </row>
    <row r="980">
      <c r="A980" s="4"/>
      <c r="B980" s="4"/>
      <c r="C980" s="4"/>
      <c r="D980" s="4"/>
      <c r="E980" s="4"/>
      <c r="F980" s="118"/>
      <c r="G980" s="118"/>
      <c r="H980" s="118"/>
      <c r="I980" s="325"/>
      <c r="J980" s="119"/>
      <c r="K980" s="119"/>
      <c r="L980" s="119"/>
      <c r="M980" s="326"/>
      <c r="N980" s="352"/>
      <c r="O980" s="352"/>
      <c r="P980" s="352"/>
      <c r="Q980" s="328"/>
      <c r="R980" s="4"/>
      <c r="S980" s="4"/>
      <c r="T980" s="4"/>
      <c r="U980" s="4"/>
      <c r="V980" s="4"/>
      <c r="W980" s="4"/>
      <c r="X980" s="4"/>
      <c r="Y980" s="4"/>
      <c r="Z980" s="4"/>
      <c r="AA980" s="4"/>
      <c r="AB980" s="4"/>
      <c r="AC980" s="4"/>
      <c r="AD980" s="4"/>
      <c r="AE980" s="4"/>
      <c r="AF980" s="4"/>
      <c r="AG980" s="4"/>
      <c r="AH980" s="4"/>
      <c r="AI980" s="4"/>
      <c r="AJ980" s="4"/>
      <c r="AK980" s="4"/>
      <c r="AL980" s="4"/>
    </row>
    <row r="981">
      <c r="A981" s="4"/>
      <c r="B981" s="4"/>
      <c r="C981" s="4"/>
      <c r="D981" s="4"/>
      <c r="E981" s="4"/>
      <c r="F981" s="118"/>
      <c r="G981" s="118"/>
      <c r="H981" s="118"/>
      <c r="I981" s="325"/>
      <c r="J981" s="119"/>
      <c r="K981" s="119"/>
      <c r="L981" s="119"/>
      <c r="M981" s="326"/>
      <c r="N981" s="352"/>
      <c r="O981" s="352"/>
      <c r="P981" s="352"/>
      <c r="Q981" s="328"/>
      <c r="R981" s="4"/>
      <c r="S981" s="4"/>
      <c r="T981" s="4"/>
      <c r="U981" s="4"/>
      <c r="V981" s="4"/>
      <c r="W981" s="4"/>
      <c r="X981" s="4"/>
      <c r="Y981" s="4"/>
      <c r="Z981" s="4"/>
      <c r="AA981" s="4"/>
      <c r="AB981" s="4"/>
      <c r="AC981" s="4"/>
      <c r="AD981" s="4"/>
      <c r="AE981" s="4"/>
      <c r="AF981" s="4"/>
      <c r="AG981" s="4"/>
      <c r="AH981" s="4"/>
      <c r="AI981" s="4"/>
      <c r="AJ981" s="4"/>
      <c r="AK981" s="4"/>
      <c r="AL981" s="4"/>
    </row>
    <row r="982">
      <c r="A982" s="4"/>
      <c r="B982" s="4"/>
      <c r="C982" s="4"/>
      <c r="D982" s="4"/>
      <c r="E982" s="4"/>
      <c r="F982" s="118"/>
      <c r="G982" s="118"/>
      <c r="H982" s="118"/>
      <c r="I982" s="325"/>
      <c r="J982" s="119"/>
      <c r="K982" s="119"/>
      <c r="L982" s="119"/>
      <c r="M982" s="326"/>
      <c r="N982" s="352"/>
      <c r="O982" s="352"/>
      <c r="P982" s="352"/>
      <c r="Q982" s="328"/>
      <c r="R982" s="4"/>
      <c r="S982" s="4"/>
      <c r="T982" s="4"/>
      <c r="U982" s="4"/>
      <c r="V982" s="4"/>
      <c r="W982" s="4"/>
      <c r="X982" s="4"/>
      <c r="Y982" s="4"/>
      <c r="Z982" s="4"/>
      <c r="AA982" s="4"/>
      <c r="AB982" s="4"/>
      <c r="AC982" s="4"/>
      <c r="AD982" s="4"/>
      <c r="AE982" s="4"/>
      <c r="AF982" s="4"/>
      <c r="AG982" s="4"/>
      <c r="AH982" s="4"/>
      <c r="AI982" s="4"/>
      <c r="AJ982" s="4"/>
      <c r="AK982" s="4"/>
      <c r="AL982" s="4"/>
    </row>
    <row r="983">
      <c r="A983" s="4"/>
      <c r="B983" s="4"/>
      <c r="C983" s="4"/>
      <c r="D983" s="4"/>
      <c r="E983" s="4"/>
      <c r="F983" s="118"/>
      <c r="G983" s="118"/>
      <c r="H983" s="118"/>
      <c r="I983" s="325"/>
      <c r="J983" s="119"/>
      <c r="K983" s="119"/>
      <c r="L983" s="119"/>
      <c r="M983" s="326"/>
      <c r="N983" s="352"/>
      <c r="O983" s="352"/>
      <c r="P983" s="352"/>
      <c r="Q983" s="328"/>
      <c r="R983" s="4"/>
      <c r="S983" s="4"/>
      <c r="T983" s="4"/>
      <c r="U983" s="4"/>
      <c r="V983" s="4"/>
      <c r="W983" s="4"/>
      <c r="X983" s="4"/>
      <c r="Y983" s="4"/>
      <c r="Z983" s="4"/>
      <c r="AA983" s="4"/>
      <c r="AB983" s="4"/>
      <c r="AC983" s="4"/>
      <c r="AD983" s="4"/>
      <c r="AE983" s="4"/>
      <c r="AF983" s="4"/>
      <c r="AG983" s="4"/>
      <c r="AH983" s="4"/>
      <c r="AI983" s="4"/>
      <c r="AJ983" s="4"/>
      <c r="AK983" s="4"/>
      <c r="AL983" s="4"/>
    </row>
    <row r="984">
      <c r="A984" s="4"/>
      <c r="B984" s="4"/>
      <c r="C984" s="4"/>
      <c r="D984" s="4"/>
      <c r="E984" s="4"/>
      <c r="F984" s="118"/>
      <c r="G984" s="118"/>
      <c r="H984" s="118"/>
      <c r="I984" s="325"/>
      <c r="J984" s="119"/>
      <c r="K984" s="119"/>
      <c r="L984" s="119"/>
      <c r="M984" s="326"/>
      <c r="N984" s="352"/>
      <c r="O984" s="352"/>
      <c r="P984" s="352"/>
      <c r="Q984" s="328"/>
      <c r="R984" s="4"/>
      <c r="S984" s="4"/>
      <c r="T984" s="4"/>
      <c r="U984" s="4"/>
      <c r="V984" s="4"/>
      <c r="W984" s="4"/>
      <c r="X984" s="4"/>
      <c r="Y984" s="4"/>
      <c r="Z984" s="4"/>
      <c r="AA984" s="4"/>
      <c r="AB984" s="4"/>
      <c r="AC984" s="4"/>
      <c r="AD984" s="4"/>
      <c r="AE984" s="4"/>
      <c r="AF984" s="4"/>
      <c r="AG984" s="4"/>
      <c r="AH984" s="4"/>
      <c r="AI984" s="4"/>
      <c r="AJ984" s="4"/>
      <c r="AK984" s="4"/>
      <c r="AL984" s="4"/>
    </row>
    <row r="985">
      <c r="A985" s="4"/>
      <c r="B985" s="4"/>
      <c r="C985" s="4"/>
      <c r="D985" s="4"/>
      <c r="E985" s="4"/>
      <c r="F985" s="118"/>
      <c r="G985" s="118"/>
      <c r="H985" s="118"/>
      <c r="I985" s="325"/>
      <c r="J985" s="119"/>
      <c r="K985" s="119"/>
      <c r="L985" s="119"/>
      <c r="M985" s="326"/>
      <c r="N985" s="352"/>
      <c r="O985" s="352"/>
      <c r="P985" s="352"/>
      <c r="Q985" s="328"/>
      <c r="R985" s="4"/>
      <c r="S985" s="4"/>
      <c r="T985" s="4"/>
      <c r="U985" s="4"/>
      <c r="V985" s="4"/>
      <c r="W985" s="4"/>
      <c r="X985" s="4"/>
      <c r="Y985" s="4"/>
      <c r="Z985" s="4"/>
      <c r="AA985" s="4"/>
      <c r="AB985" s="4"/>
      <c r="AC985" s="4"/>
      <c r="AD985" s="4"/>
      <c r="AE985" s="4"/>
      <c r="AF985" s="4"/>
      <c r="AG985" s="4"/>
      <c r="AH985" s="4"/>
      <c r="AI985" s="4"/>
      <c r="AJ985" s="4"/>
      <c r="AK985" s="4"/>
      <c r="AL985" s="4"/>
    </row>
    <row r="986">
      <c r="A986" s="4"/>
      <c r="B986" s="4"/>
      <c r="C986" s="4"/>
      <c r="D986" s="4"/>
      <c r="E986" s="4"/>
      <c r="F986" s="118"/>
      <c r="G986" s="118"/>
      <c r="H986" s="118"/>
      <c r="I986" s="325"/>
      <c r="J986" s="119"/>
      <c r="K986" s="119"/>
      <c r="L986" s="119"/>
      <c r="M986" s="326"/>
      <c r="N986" s="352"/>
      <c r="O986" s="352"/>
      <c r="P986" s="352"/>
      <c r="Q986" s="328"/>
      <c r="R986" s="4"/>
      <c r="S986" s="4"/>
      <c r="T986" s="4"/>
      <c r="U986" s="4"/>
      <c r="V986" s="4"/>
      <c r="W986" s="4"/>
      <c r="X986" s="4"/>
      <c r="Y986" s="4"/>
      <c r="Z986" s="4"/>
      <c r="AA986" s="4"/>
      <c r="AB986" s="4"/>
      <c r="AC986" s="4"/>
      <c r="AD986" s="4"/>
      <c r="AE986" s="4"/>
      <c r="AF986" s="4"/>
      <c r="AG986" s="4"/>
      <c r="AH986" s="4"/>
      <c r="AI986" s="4"/>
      <c r="AJ986" s="4"/>
      <c r="AK986" s="4"/>
      <c r="AL986" s="4"/>
    </row>
    <row r="987">
      <c r="A987" s="4"/>
      <c r="B987" s="4"/>
      <c r="C987" s="4"/>
      <c r="D987" s="4"/>
      <c r="E987" s="4"/>
      <c r="F987" s="118"/>
      <c r="G987" s="118"/>
      <c r="H987" s="118"/>
      <c r="I987" s="325"/>
      <c r="J987" s="119"/>
      <c r="K987" s="119"/>
      <c r="L987" s="119"/>
      <c r="M987" s="326"/>
      <c r="N987" s="352"/>
      <c r="O987" s="352"/>
      <c r="P987" s="352"/>
      <c r="Q987" s="328"/>
      <c r="R987" s="4"/>
      <c r="S987" s="4"/>
      <c r="T987" s="4"/>
      <c r="U987" s="4"/>
      <c r="V987" s="4"/>
      <c r="W987" s="4"/>
      <c r="X987" s="4"/>
      <c r="Y987" s="4"/>
      <c r="Z987" s="4"/>
      <c r="AA987" s="4"/>
      <c r="AB987" s="4"/>
      <c r="AC987" s="4"/>
      <c r="AD987" s="4"/>
      <c r="AE987" s="4"/>
      <c r="AF987" s="4"/>
      <c r="AG987" s="4"/>
      <c r="AH987" s="4"/>
      <c r="AI987" s="4"/>
      <c r="AJ987" s="4"/>
      <c r="AK987" s="4"/>
      <c r="AL987" s="4"/>
    </row>
    <row r="988">
      <c r="A988" s="4"/>
      <c r="B988" s="4"/>
      <c r="C988" s="4"/>
      <c r="D988" s="4"/>
      <c r="E988" s="4"/>
      <c r="F988" s="118"/>
      <c r="G988" s="118"/>
      <c r="H988" s="118"/>
      <c r="I988" s="325"/>
      <c r="J988" s="119"/>
      <c r="K988" s="119"/>
      <c r="L988" s="119"/>
      <c r="M988" s="326"/>
      <c r="N988" s="352"/>
      <c r="O988" s="352"/>
      <c r="P988" s="352"/>
      <c r="Q988" s="328"/>
      <c r="R988" s="4"/>
      <c r="S988" s="4"/>
      <c r="T988" s="4"/>
      <c r="U988" s="4"/>
      <c r="V988" s="4"/>
      <c r="W988" s="4"/>
      <c r="X988" s="4"/>
      <c r="Y988" s="4"/>
      <c r="Z988" s="4"/>
      <c r="AA988" s="4"/>
      <c r="AB988" s="4"/>
      <c r="AC988" s="4"/>
      <c r="AD988" s="4"/>
      <c r="AE988" s="4"/>
      <c r="AF988" s="4"/>
      <c r="AG988" s="4"/>
      <c r="AH988" s="4"/>
      <c r="AI988" s="4"/>
      <c r="AJ988" s="4"/>
      <c r="AK988" s="4"/>
      <c r="AL988" s="4"/>
    </row>
    <row r="989">
      <c r="A989" s="4"/>
      <c r="B989" s="4"/>
      <c r="C989" s="4"/>
      <c r="D989" s="4"/>
      <c r="E989" s="4"/>
      <c r="F989" s="118"/>
      <c r="G989" s="118"/>
      <c r="H989" s="118"/>
      <c r="I989" s="325"/>
      <c r="J989" s="119"/>
      <c r="K989" s="119"/>
      <c r="L989" s="119"/>
      <c r="M989" s="326"/>
      <c r="N989" s="352"/>
      <c r="O989" s="352"/>
      <c r="P989" s="352"/>
      <c r="Q989" s="328"/>
      <c r="R989" s="4"/>
      <c r="S989" s="4"/>
      <c r="T989" s="4"/>
      <c r="U989" s="4"/>
      <c r="V989" s="4"/>
      <c r="W989" s="4"/>
      <c r="X989" s="4"/>
      <c r="Y989" s="4"/>
      <c r="Z989" s="4"/>
      <c r="AA989" s="4"/>
      <c r="AB989" s="4"/>
      <c r="AC989" s="4"/>
      <c r="AD989" s="4"/>
      <c r="AE989" s="4"/>
      <c r="AF989" s="4"/>
      <c r="AG989" s="4"/>
      <c r="AH989" s="4"/>
      <c r="AI989" s="4"/>
      <c r="AJ989" s="4"/>
      <c r="AK989" s="4"/>
      <c r="AL989" s="4"/>
    </row>
    <row r="990">
      <c r="A990" s="4"/>
      <c r="B990" s="4"/>
      <c r="C990" s="4"/>
      <c r="D990" s="4"/>
      <c r="E990" s="4"/>
      <c r="F990" s="118"/>
      <c r="G990" s="118"/>
      <c r="H990" s="118"/>
      <c r="I990" s="325"/>
      <c r="J990" s="119"/>
      <c r="K990" s="119"/>
      <c r="L990" s="119"/>
      <c r="M990" s="326"/>
      <c r="N990" s="352"/>
      <c r="O990" s="352"/>
      <c r="P990" s="352"/>
      <c r="Q990" s="328"/>
      <c r="R990" s="4"/>
      <c r="S990" s="4"/>
      <c r="T990" s="4"/>
      <c r="U990" s="4"/>
      <c r="V990" s="4"/>
      <c r="W990" s="4"/>
      <c r="X990" s="4"/>
      <c r="Y990" s="4"/>
      <c r="Z990" s="4"/>
      <c r="AA990" s="4"/>
      <c r="AB990" s="4"/>
      <c r="AC990" s="4"/>
      <c r="AD990" s="4"/>
      <c r="AE990" s="4"/>
      <c r="AF990" s="4"/>
      <c r="AG990" s="4"/>
      <c r="AH990" s="4"/>
      <c r="AI990" s="4"/>
      <c r="AJ990" s="4"/>
      <c r="AK990" s="4"/>
      <c r="AL990" s="4"/>
    </row>
    <row r="991">
      <c r="A991" s="4"/>
      <c r="B991" s="4"/>
      <c r="C991" s="4"/>
      <c r="D991" s="4"/>
      <c r="E991" s="4"/>
      <c r="F991" s="118"/>
      <c r="G991" s="118"/>
      <c r="H991" s="118"/>
      <c r="I991" s="325"/>
      <c r="J991" s="119"/>
      <c r="K991" s="119"/>
      <c r="L991" s="119"/>
      <c r="M991" s="326"/>
      <c r="N991" s="352"/>
      <c r="O991" s="352"/>
      <c r="P991" s="352"/>
      <c r="Q991" s="328"/>
      <c r="R991" s="4"/>
      <c r="S991" s="4"/>
      <c r="T991" s="4"/>
      <c r="U991" s="4"/>
      <c r="V991" s="4"/>
      <c r="W991" s="4"/>
      <c r="X991" s="4"/>
      <c r="Y991" s="4"/>
      <c r="Z991" s="4"/>
      <c r="AA991" s="4"/>
      <c r="AB991" s="4"/>
      <c r="AC991" s="4"/>
      <c r="AD991" s="4"/>
      <c r="AE991" s="4"/>
      <c r="AF991" s="4"/>
      <c r="AG991" s="4"/>
      <c r="AH991" s="4"/>
      <c r="AI991" s="4"/>
      <c r="AJ991" s="4"/>
      <c r="AK991" s="4"/>
      <c r="AL991" s="4"/>
    </row>
    <row r="992">
      <c r="A992" s="4"/>
      <c r="B992" s="4"/>
      <c r="C992" s="4"/>
      <c r="D992" s="4"/>
      <c r="E992" s="4"/>
      <c r="F992" s="118"/>
      <c r="G992" s="118"/>
      <c r="H992" s="118"/>
      <c r="I992" s="325"/>
      <c r="J992" s="119"/>
      <c r="K992" s="119"/>
      <c r="L992" s="119"/>
      <c r="M992" s="326"/>
      <c r="N992" s="352"/>
      <c r="O992" s="352"/>
      <c r="P992" s="352"/>
      <c r="Q992" s="328"/>
      <c r="R992" s="4"/>
      <c r="S992" s="4"/>
      <c r="T992" s="4"/>
      <c r="U992" s="4"/>
      <c r="V992" s="4"/>
      <c r="W992" s="4"/>
      <c r="X992" s="4"/>
      <c r="Y992" s="4"/>
      <c r="Z992" s="4"/>
      <c r="AA992" s="4"/>
      <c r="AB992" s="4"/>
      <c r="AC992" s="4"/>
      <c r="AD992" s="4"/>
      <c r="AE992" s="4"/>
      <c r="AF992" s="4"/>
      <c r="AG992" s="4"/>
      <c r="AH992" s="4"/>
      <c r="AI992" s="4"/>
      <c r="AJ992" s="4"/>
      <c r="AK992" s="4"/>
      <c r="AL992" s="4"/>
    </row>
    <row r="993">
      <c r="A993" s="4"/>
      <c r="B993" s="4"/>
      <c r="C993" s="4"/>
      <c r="D993" s="4"/>
      <c r="E993" s="4"/>
      <c r="F993" s="118"/>
      <c r="G993" s="118"/>
      <c r="H993" s="118"/>
      <c r="I993" s="325"/>
      <c r="J993" s="119"/>
      <c r="K993" s="119"/>
      <c r="L993" s="119"/>
      <c r="M993" s="326"/>
      <c r="N993" s="352"/>
      <c r="O993" s="352"/>
      <c r="P993" s="352"/>
      <c r="Q993" s="328"/>
      <c r="R993" s="4"/>
      <c r="S993" s="4"/>
      <c r="T993" s="4"/>
      <c r="U993" s="4"/>
      <c r="V993" s="4"/>
      <c r="W993" s="4"/>
      <c r="X993" s="4"/>
      <c r="Y993" s="4"/>
      <c r="Z993" s="4"/>
      <c r="AA993" s="4"/>
      <c r="AB993" s="4"/>
      <c r="AC993" s="4"/>
      <c r="AD993" s="4"/>
      <c r="AE993" s="4"/>
      <c r="AF993" s="4"/>
      <c r="AG993" s="4"/>
      <c r="AH993" s="4"/>
      <c r="AI993" s="4"/>
      <c r="AJ993" s="4"/>
      <c r="AK993" s="4"/>
      <c r="AL993" s="4"/>
    </row>
    <row r="994">
      <c r="A994" s="4"/>
      <c r="B994" s="4"/>
      <c r="C994" s="4"/>
      <c r="D994" s="4"/>
      <c r="E994" s="4"/>
      <c r="F994" s="118"/>
      <c r="G994" s="118"/>
      <c r="H994" s="118"/>
      <c r="I994" s="325"/>
      <c r="J994" s="119"/>
      <c r="K994" s="119"/>
      <c r="L994" s="119"/>
      <c r="M994" s="326"/>
      <c r="N994" s="352"/>
      <c r="O994" s="352"/>
      <c r="P994" s="352"/>
      <c r="Q994" s="328"/>
      <c r="R994" s="4"/>
      <c r="S994" s="4"/>
      <c r="T994" s="4"/>
      <c r="U994" s="4"/>
      <c r="V994" s="4"/>
      <c r="W994" s="4"/>
      <c r="X994" s="4"/>
      <c r="Y994" s="4"/>
      <c r="Z994" s="4"/>
      <c r="AA994" s="4"/>
      <c r="AB994" s="4"/>
      <c r="AC994" s="4"/>
      <c r="AD994" s="4"/>
      <c r="AE994" s="4"/>
      <c r="AF994" s="4"/>
      <c r="AG994" s="4"/>
      <c r="AH994" s="4"/>
      <c r="AI994" s="4"/>
      <c r="AJ994" s="4"/>
      <c r="AK994" s="4"/>
      <c r="AL994" s="4"/>
    </row>
    <row r="995">
      <c r="A995" s="4"/>
      <c r="B995" s="4"/>
      <c r="C995" s="4"/>
      <c r="D995" s="4"/>
      <c r="E995" s="4"/>
      <c r="F995" s="118"/>
      <c r="G995" s="118"/>
      <c r="H995" s="118"/>
      <c r="I995" s="325"/>
      <c r="J995" s="119"/>
      <c r="K995" s="119"/>
      <c r="L995" s="119"/>
      <c r="M995" s="326"/>
      <c r="N995" s="352"/>
      <c r="O995" s="352"/>
      <c r="P995" s="352"/>
      <c r="Q995" s="328"/>
      <c r="R995" s="4"/>
      <c r="S995" s="4"/>
      <c r="T995" s="4"/>
      <c r="U995" s="4"/>
      <c r="V995" s="4"/>
      <c r="W995" s="4"/>
      <c r="X995" s="4"/>
      <c r="Y995" s="4"/>
      <c r="Z995" s="4"/>
      <c r="AA995" s="4"/>
      <c r="AB995" s="4"/>
      <c r="AC995" s="4"/>
      <c r="AD995" s="4"/>
      <c r="AE995" s="4"/>
      <c r="AF995" s="4"/>
      <c r="AG995" s="4"/>
      <c r="AH995" s="4"/>
      <c r="AI995" s="4"/>
      <c r="AJ995" s="4"/>
      <c r="AK995" s="4"/>
      <c r="AL995" s="4"/>
    </row>
    <row r="996">
      <c r="A996" s="4"/>
      <c r="B996" s="4"/>
      <c r="C996" s="4"/>
      <c r="D996" s="4"/>
      <c r="E996" s="4"/>
      <c r="F996" s="118"/>
      <c r="G996" s="118"/>
      <c r="H996" s="118"/>
      <c r="I996" s="325"/>
      <c r="J996" s="119"/>
      <c r="K996" s="119"/>
      <c r="L996" s="119"/>
      <c r="M996" s="326"/>
      <c r="N996" s="352"/>
      <c r="O996" s="352"/>
      <c r="P996" s="352"/>
      <c r="Q996" s="328"/>
      <c r="R996" s="4"/>
      <c r="S996" s="4"/>
      <c r="T996" s="4"/>
      <c r="U996" s="4"/>
      <c r="V996" s="4"/>
      <c r="W996" s="4"/>
      <c r="X996" s="4"/>
      <c r="Y996" s="4"/>
      <c r="Z996" s="4"/>
      <c r="AA996" s="4"/>
      <c r="AB996" s="4"/>
      <c r="AC996" s="4"/>
      <c r="AD996" s="4"/>
      <c r="AE996" s="4"/>
      <c r="AF996" s="4"/>
      <c r="AG996" s="4"/>
      <c r="AH996" s="4"/>
      <c r="AI996" s="4"/>
      <c r="AJ996" s="4"/>
      <c r="AK996" s="4"/>
      <c r="AL996" s="4"/>
    </row>
    <row r="997">
      <c r="A997" s="4"/>
      <c r="B997" s="4"/>
      <c r="C997" s="4"/>
      <c r="D997" s="4"/>
      <c r="E997" s="4"/>
      <c r="F997" s="118"/>
      <c r="G997" s="118"/>
      <c r="H997" s="118"/>
      <c r="I997" s="325"/>
      <c r="J997" s="119"/>
      <c r="K997" s="119"/>
      <c r="L997" s="119"/>
      <c r="M997" s="326"/>
      <c r="N997" s="352"/>
      <c r="O997" s="352"/>
      <c r="P997" s="352"/>
      <c r="Q997" s="328"/>
      <c r="R997" s="4"/>
      <c r="S997" s="4"/>
      <c r="T997" s="4"/>
      <c r="U997" s="4"/>
      <c r="V997" s="4"/>
      <c r="W997" s="4"/>
      <c r="X997" s="4"/>
      <c r="Y997" s="4"/>
      <c r="Z997" s="4"/>
      <c r="AA997" s="4"/>
      <c r="AB997" s="4"/>
      <c r="AC997" s="4"/>
      <c r="AD997" s="4"/>
      <c r="AE997" s="4"/>
      <c r="AF997" s="4"/>
      <c r="AG997" s="4"/>
      <c r="AH997" s="4"/>
      <c r="AI997" s="4"/>
      <c r="AJ997" s="4"/>
      <c r="AK997" s="4"/>
      <c r="AL997" s="4"/>
    </row>
    <row r="998">
      <c r="A998" s="4"/>
      <c r="B998" s="4"/>
      <c r="C998" s="4"/>
      <c r="D998" s="4"/>
      <c r="E998" s="4"/>
      <c r="F998" s="118"/>
      <c r="G998" s="118"/>
      <c r="H998" s="118"/>
      <c r="I998" s="325"/>
      <c r="J998" s="119"/>
      <c r="K998" s="119"/>
      <c r="L998" s="119"/>
      <c r="M998" s="326"/>
      <c r="N998" s="352"/>
      <c r="O998" s="352"/>
      <c r="P998" s="352"/>
      <c r="Q998" s="328"/>
      <c r="R998" s="4"/>
      <c r="S998" s="4"/>
      <c r="T998" s="4"/>
      <c r="U998" s="4"/>
      <c r="V998" s="4"/>
      <c r="W998" s="4"/>
      <c r="X998" s="4"/>
      <c r="Y998" s="4"/>
      <c r="Z998" s="4"/>
      <c r="AA998" s="4"/>
      <c r="AB998" s="4"/>
      <c r="AC998" s="4"/>
      <c r="AD998" s="4"/>
      <c r="AE998" s="4"/>
      <c r="AF998" s="4"/>
      <c r="AG998" s="4"/>
      <c r="AH998" s="4"/>
      <c r="AI998" s="4"/>
      <c r="AJ998" s="4"/>
      <c r="AK998" s="4"/>
      <c r="AL998" s="4"/>
    </row>
    <row r="999">
      <c r="A999" s="4"/>
      <c r="B999" s="4"/>
      <c r="C999" s="4"/>
      <c r="D999" s="4"/>
      <c r="E999" s="4"/>
      <c r="F999" s="118"/>
      <c r="G999" s="118"/>
      <c r="H999" s="118"/>
      <c r="I999" s="325"/>
      <c r="J999" s="119"/>
      <c r="K999" s="119"/>
      <c r="L999" s="119"/>
      <c r="M999" s="326"/>
      <c r="N999" s="352"/>
      <c r="O999" s="352"/>
      <c r="P999" s="352"/>
      <c r="Q999" s="328"/>
      <c r="R999" s="4"/>
      <c r="S999" s="4"/>
      <c r="T999" s="4"/>
      <c r="U999" s="4"/>
      <c r="V999" s="4"/>
      <c r="W999" s="4"/>
      <c r="X999" s="4"/>
      <c r="Y999" s="4"/>
      <c r="Z999" s="4"/>
      <c r="AA999" s="4"/>
      <c r="AB999" s="4"/>
      <c r="AC999" s="4"/>
      <c r="AD999" s="4"/>
      <c r="AE999" s="4"/>
      <c r="AF999" s="4"/>
      <c r="AG999" s="4"/>
      <c r="AH999" s="4"/>
      <c r="AI999" s="4"/>
      <c r="AJ999" s="4"/>
      <c r="AK999" s="4"/>
      <c r="AL999" s="4"/>
    </row>
    <row r="1000">
      <c r="A1000" s="4"/>
      <c r="B1000" s="4"/>
      <c r="C1000" s="4"/>
      <c r="D1000" s="4"/>
      <c r="E1000" s="4"/>
      <c r="F1000" s="118"/>
      <c r="G1000" s="118"/>
      <c r="H1000" s="118"/>
      <c r="I1000" s="325"/>
      <c r="J1000" s="119"/>
      <c r="K1000" s="119"/>
      <c r="L1000" s="119"/>
      <c r="M1000" s="326"/>
      <c r="N1000" s="352"/>
      <c r="O1000" s="352"/>
      <c r="P1000" s="352"/>
      <c r="Q1000" s="328"/>
      <c r="R1000" s="4"/>
      <c r="S1000" s="4"/>
      <c r="T1000" s="4"/>
      <c r="U1000" s="4"/>
      <c r="V1000" s="4"/>
      <c r="W1000" s="4"/>
      <c r="X1000" s="4"/>
      <c r="Y1000" s="4"/>
      <c r="Z1000" s="4"/>
      <c r="AA1000" s="4"/>
      <c r="AB1000" s="4"/>
      <c r="AC1000" s="4"/>
      <c r="AD1000" s="4"/>
      <c r="AE1000" s="4"/>
      <c r="AF1000" s="4"/>
      <c r="AG1000" s="4"/>
      <c r="AH1000" s="4"/>
      <c r="AI1000" s="4"/>
      <c r="AJ1000" s="4"/>
      <c r="AK1000" s="4"/>
      <c r="AL1000" s="4"/>
    </row>
    <row r="1001">
      <c r="A1001" s="4"/>
      <c r="B1001" s="4"/>
      <c r="C1001" s="4"/>
      <c r="D1001" s="4"/>
      <c r="E1001" s="4"/>
      <c r="F1001" s="118"/>
      <c r="G1001" s="118"/>
      <c r="H1001" s="118"/>
      <c r="I1001" s="325"/>
      <c r="J1001" s="119"/>
      <c r="K1001" s="119"/>
      <c r="L1001" s="119"/>
      <c r="M1001" s="326"/>
      <c r="N1001" s="352"/>
      <c r="O1001" s="352"/>
      <c r="P1001" s="352"/>
      <c r="Q1001" s="328"/>
      <c r="R1001" s="4"/>
      <c r="S1001" s="4"/>
      <c r="T1001" s="4"/>
      <c r="U1001" s="4"/>
      <c r="V1001" s="4"/>
      <c r="W1001" s="4"/>
      <c r="X1001" s="4"/>
      <c r="Y1001" s="4"/>
      <c r="Z1001" s="4"/>
      <c r="AA1001" s="4"/>
      <c r="AB1001" s="4"/>
      <c r="AC1001" s="4"/>
      <c r="AD1001" s="4"/>
      <c r="AE1001" s="4"/>
      <c r="AF1001" s="4"/>
      <c r="AG1001" s="4"/>
      <c r="AH1001" s="4"/>
      <c r="AI1001" s="4"/>
      <c r="AJ1001" s="4"/>
      <c r="AK1001" s="4"/>
      <c r="AL1001" s="4"/>
    </row>
    <row r="1002">
      <c r="A1002" s="4"/>
      <c r="B1002" s="4"/>
      <c r="C1002" s="4"/>
      <c r="D1002" s="4"/>
      <c r="E1002" s="4"/>
      <c r="F1002" s="118"/>
      <c r="G1002" s="118"/>
      <c r="H1002" s="118"/>
      <c r="I1002" s="325"/>
      <c r="J1002" s="119"/>
      <c r="K1002" s="119"/>
      <c r="L1002" s="119"/>
      <c r="M1002" s="326"/>
      <c r="N1002" s="352"/>
      <c r="O1002" s="352"/>
      <c r="P1002" s="352"/>
      <c r="Q1002" s="328"/>
      <c r="R1002" s="4"/>
      <c r="S1002" s="4"/>
      <c r="T1002" s="4"/>
      <c r="U1002" s="4"/>
      <c r="V1002" s="4"/>
      <c r="W1002" s="4"/>
      <c r="X1002" s="4"/>
      <c r="Y1002" s="4"/>
      <c r="Z1002" s="4"/>
      <c r="AA1002" s="4"/>
      <c r="AB1002" s="4"/>
      <c r="AC1002" s="4"/>
      <c r="AD1002" s="4"/>
      <c r="AE1002" s="4"/>
      <c r="AF1002" s="4"/>
      <c r="AG1002" s="4"/>
      <c r="AH1002" s="4"/>
      <c r="AI1002" s="4"/>
      <c r="AJ1002" s="4"/>
      <c r="AK1002" s="4"/>
      <c r="AL1002" s="4"/>
    </row>
    <row r="1003">
      <c r="A1003" s="4"/>
      <c r="B1003" s="4"/>
      <c r="C1003" s="4"/>
      <c r="D1003" s="4"/>
      <c r="E1003" s="4"/>
      <c r="F1003" s="118"/>
      <c r="G1003" s="118"/>
      <c r="H1003" s="118"/>
      <c r="I1003" s="325"/>
      <c r="J1003" s="119"/>
      <c r="K1003" s="119"/>
      <c r="L1003" s="119"/>
      <c r="M1003" s="326"/>
      <c r="N1003" s="352"/>
      <c r="O1003" s="352"/>
      <c r="P1003" s="352"/>
      <c r="Q1003" s="328"/>
      <c r="R1003" s="4"/>
      <c r="S1003" s="4"/>
      <c r="T1003" s="4"/>
      <c r="U1003" s="4"/>
      <c r="V1003" s="4"/>
      <c r="W1003" s="4"/>
      <c r="X1003" s="4"/>
      <c r="Y1003" s="4"/>
      <c r="Z1003" s="4"/>
      <c r="AA1003" s="4"/>
      <c r="AB1003" s="4"/>
      <c r="AC1003" s="4"/>
      <c r="AD1003" s="4"/>
      <c r="AE1003" s="4"/>
      <c r="AF1003" s="4"/>
      <c r="AG1003" s="4"/>
      <c r="AH1003" s="4"/>
      <c r="AI1003" s="4"/>
      <c r="AJ1003" s="4"/>
      <c r="AK1003" s="4"/>
      <c r="AL1003" s="4"/>
    </row>
    <row r="1004">
      <c r="A1004" s="4"/>
      <c r="B1004" s="4"/>
      <c r="C1004" s="4"/>
      <c r="D1004" s="4"/>
      <c r="E1004" s="4"/>
      <c r="F1004" s="118"/>
      <c r="G1004" s="118"/>
      <c r="H1004" s="118"/>
      <c r="I1004" s="325"/>
      <c r="J1004" s="119"/>
      <c r="K1004" s="119"/>
      <c r="L1004" s="119"/>
      <c r="M1004" s="326"/>
      <c r="N1004" s="352"/>
      <c r="O1004" s="352"/>
      <c r="P1004" s="352"/>
      <c r="Q1004" s="328"/>
      <c r="R1004" s="4"/>
      <c r="S1004" s="4"/>
      <c r="T1004" s="4"/>
      <c r="U1004" s="4"/>
      <c r="V1004" s="4"/>
      <c r="W1004" s="4"/>
      <c r="X1004" s="4"/>
      <c r="Y1004" s="4"/>
      <c r="Z1004" s="4"/>
      <c r="AA1004" s="4"/>
      <c r="AB1004" s="4"/>
      <c r="AC1004" s="4"/>
      <c r="AD1004" s="4"/>
      <c r="AE1004" s="4"/>
      <c r="AF1004" s="4"/>
      <c r="AG1004" s="4"/>
      <c r="AH1004" s="4"/>
      <c r="AI1004" s="4"/>
      <c r="AJ1004" s="4"/>
      <c r="AK1004" s="4"/>
      <c r="AL1004" s="4"/>
    </row>
    <row r="1005">
      <c r="A1005" s="4"/>
      <c r="B1005" s="4"/>
      <c r="C1005" s="4"/>
      <c r="D1005" s="4"/>
      <c r="E1005" s="4"/>
      <c r="F1005" s="118"/>
      <c r="G1005" s="118"/>
      <c r="H1005" s="118"/>
      <c r="I1005" s="325"/>
      <c r="J1005" s="119"/>
      <c r="K1005" s="119"/>
      <c r="L1005" s="119"/>
      <c r="M1005" s="326"/>
      <c r="N1005" s="352"/>
      <c r="O1005" s="352"/>
      <c r="P1005" s="352"/>
      <c r="Q1005" s="328"/>
      <c r="R1005" s="4"/>
      <c r="S1005" s="4"/>
      <c r="T1005" s="4"/>
      <c r="U1005" s="4"/>
      <c r="V1005" s="4"/>
      <c r="W1005" s="4"/>
      <c r="X1005" s="4"/>
      <c r="Y1005" s="4"/>
      <c r="Z1005" s="4"/>
      <c r="AA1005" s="4"/>
      <c r="AB1005" s="4"/>
      <c r="AC1005" s="4"/>
      <c r="AD1005" s="4"/>
      <c r="AE1005" s="4"/>
      <c r="AF1005" s="4"/>
      <c r="AG1005" s="4"/>
      <c r="AH1005" s="4"/>
      <c r="AI1005" s="4"/>
      <c r="AJ1005" s="4"/>
      <c r="AK1005" s="4"/>
      <c r="AL1005" s="4"/>
    </row>
    <row r="1006">
      <c r="A1006" s="4"/>
      <c r="B1006" s="4"/>
      <c r="C1006" s="4"/>
      <c r="D1006" s="4"/>
      <c r="E1006" s="4"/>
      <c r="F1006" s="118"/>
      <c r="G1006" s="118"/>
      <c r="H1006" s="118"/>
      <c r="I1006" s="325"/>
      <c r="J1006" s="119"/>
      <c r="K1006" s="119"/>
      <c r="L1006" s="119"/>
      <c r="M1006" s="326"/>
      <c r="N1006" s="352"/>
      <c r="O1006" s="352"/>
      <c r="P1006" s="352"/>
      <c r="Q1006" s="328"/>
      <c r="R1006" s="4"/>
      <c r="S1006" s="4"/>
      <c r="T1006" s="4"/>
      <c r="U1006" s="4"/>
      <c r="V1006" s="4"/>
      <c r="W1006" s="4"/>
      <c r="X1006" s="4"/>
      <c r="Y1006" s="4"/>
      <c r="Z1006" s="4"/>
      <c r="AA1006" s="4"/>
      <c r="AB1006" s="4"/>
      <c r="AC1006" s="4"/>
      <c r="AD1006" s="4"/>
      <c r="AE1006" s="4"/>
      <c r="AF1006" s="4"/>
      <c r="AG1006" s="4"/>
      <c r="AH1006" s="4"/>
      <c r="AI1006" s="4"/>
      <c r="AJ1006" s="4"/>
      <c r="AK1006" s="4"/>
      <c r="AL1006" s="4"/>
    </row>
    <row r="1007">
      <c r="A1007" s="4"/>
      <c r="B1007" s="4"/>
      <c r="C1007" s="4"/>
      <c r="D1007" s="4"/>
      <c r="E1007" s="4"/>
      <c r="F1007" s="118"/>
      <c r="G1007" s="118"/>
      <c r="H1007" s="118"/>
      <c r="I1007" s="325"/>
      <c r="J1007" s="119"/>
      <c r="K1007" s="119"/>
      <c r="L1007" s="119"/>
      <c r="M1007" s="326"/>
      <c r="N1007" s="352"/>
      <c r="O1007" s="352"/>
      <c r="P1007" s="352"/>
      <c r="Q1007" s="328"/>
      <c r="R1007" s="4"/>
      <c r="S1007" s="4"/>
      <c r="T1007" s="4"/>
      <c r="U1007" s="4"/>
      <c r="V1007" s="4"/>
      <c r="W1007" s="4"/>
      <c r="X1007" s="4"/>
      <c r="Y1007" s="4"/>
      <c r="Z1007" s="4"/>
      <c r="AA1007" s="4"/>
      <c r="AB1007" s="4"/>
      <c r="AC1007" s="4"/>
      <c r="AD1007" s="4"/>
      <c r="AE1007" s="4"/>
      <c r="AF1007" s="4"/>
      <c r="AG1007" s="4"/>
      <c r="AH1007" s="4"/>
      <c r="AI1007" s="4"/>
      <c r="AJ1007" s="4"/>
      <c r="AK1007" s="4"/>
      <c r="AL1007" s="4"/>
    </row>
    <row r="1008">
      <c r="A1008" s="4"/>
      <c r="B1008" s="4"/>
      <c r="C1008" s="4"/>
      <c r="D1008" s="4"/>
      <c r="E1008" s="4"/>
      <c r="F1008" s="118"/>
      <c r="G1008" s="118"/>
      <c r="H1008" s="118"/>
      <c r="I1008" s="325"/>
      <c r="J1008" s="119"/>
      <c r="K1008" s="119"/>
      <c r="L1008" s="119"/>
      <c r="M1008" s="326"/>
      <c r="N1008" s="352"/>
      <c r="O1008" s="352"/>
      <c r="P1008" s="352"/>
      <c r="Q1008" s="328"/>
      <c r="R1008" s="4"/>
      <c r="S1008" s="4"/>
      <c r="T1008" s="4"/>
      <c r="U1008" s="4"/>
      <c r="V1008" s="4"/>
      <c r="W1008" s="4"/>
      <c r="X1008" s="4"/>
      <c r="Y1008" s="4"/>
      <c r="Z1008" s="4"/>
      <c r="AA1008" s="4"/>
      <c r="AB1008" s="4"/>
      <c r="AC1008" s="4"/>
      <c r="AD1008" s="4"/>
      <c r="AE1008" s="4"/>
      <c r="AF1008" s="4"/>
      <c r="AG1008" s="4"/>
      <c r="AH1008" s="4"/>
      <c r="AI1008" s="4"/>
      <c r="AJ1008" s="4"/>
      <c r="AK1008" s="4"/>
      <c r="AL1008" s="4"/>
    </row>
    <row r="1009">
      <c r="A1009" s="4"/>
      <c r="B1009" s="4"/>
      <c r="C1009" s="4"/>
      <c r="D1009" s="4"/>
      <c r="E1009" s="4"/>
      <c r="F1009" s="118"/>
      <c r="G1009" s="118"/>
      <c r="H1009" s="118"/>
      <c r="I1009" s="325"/>
      <c r="J1009" s="119"/>
      <c r="K1009" s="119"/>
      <c r="L1009" s="119"/>
      <c r="M1009" s="326"/>
      <c r="N1009" s="352"/>
      <c r="O1009" s="352"/>
      <c r="P1009" s="352"/>
      <c r="Q1009" s="328"/>
      <c r="R1009" s="4"/>
      <c r="S1009" s="4"/>
      <c r="T1009" s="4"/>
      <c r="U1009" s="4"/>
      <c r="V1009" s="4"/>
      <c r="W1009" s="4"/>
      <c r="X1009" s="4"/>
      <c r="Y1009" s="4"/>
      <c r="Z1009" s="4"/>
      <c r="AA1009" s="4"/>
      <c r="AB1009" s="4"/>
      <c r="AC1009" s="4"/>
      <c r="AD1009" s="4"/>
      <c r="AE1009" s="4"/>
      <c r="AF1009" s="4"/>
      <c r="AG1009" s="4"/>
      <c r="AH1009" s="4"/>
      <c r="AI1009" s="4"/>
      <c r="AJ1009" s="4"/>
      <c r="AK1009" s="4"/>
      <c r="AL1009" s="4"/>
    </row>
    <row r="1010">
      <c r="A1010" s="4"/>
      <c r="B1010" s="4"/>
      <c r="C1010" s="4"/>
      <c r="D1010" s="4"/>
      <c r="E1010" s="4"/>
      <c r="F1010" s="118"/>
      <c r="G1010" s="118"/>
      <c r="H1010" s="118"/>
      <c r="I1010" s="325"/>
      <c r="J1010" s="119"/>
      <c r="K1010" s="119"/>
      <c r="L1010" s="119"/>
      <c r="M1010" s="326"/>
      <c r="N1010" s="352"/>
      <c r="O1010" s="352"/>
      <c r="P1010" s="352"/>
      <c r="Q1010" s="328"/>
      <c r="R1010" s="4"/>
      <c r="S1010" s="4"/>
      <c r="T1010" s="4"/>
      <c r="U1010" s="4"/>
      <c r="V1010" s="4"/>
      <c r="W1010" s="4"/>
      <c r="X1010" s="4"/>
      <c r="Y1010" s="4"/>
      <c r="Z1010" s="4"/>
      <c r="AA1010" s="4"/>
      <c r="AB1010" s="4"/>
      <c r="AC1010" s="4"/>
      <c r="AD1010" s="4"/>
      <c r="AE1010" s="4"/>
      <c r="AF1010" s="4"/>
      <c r="AG1010" s="4"/>
      <c r="AH1010" s="4"/>
      <c r="AI1010" s="4"/>
      <c r="AJ1010" s="4"/>
      <c r="AK1010" s="4"/>
      <c r="AL1010" s="4"/>
    </row>
    <row r="1011">
      <c r="A1011" s="4"/>
      <c r="B1011" s="4"/>
      <c r="C1011" s="4"/>
      <c r="D1011" s="4"/>
      <c r="E1011" s="4"/>
      <c r="F1011" s="118"/>
      <c r="G1011" s="118"/>
      <c r="H1011" s="118"/>
      <c r="I1011" s="325"/>
      <c r="J1011" s="119"/>
      <c r="K1011" s="119"/>
      <c r="L1011" s="119"/>
      <c r="M1011" s="326"/>
      <c r="N1011" s="352"/>
      <c r="O1011" s="352"/>
      <c r="P1011" s="352"/>
      <c r="Q1011" s="328"/>
      <c r="R1011" s="4"/>
      <c r="S1011" s="4"/>
      <c r="T1011" s="4"/>
      <c r="U1011" s="4"/>
      <c r="V1011" s="4"/>
      <c r="W1011" s="4"/>
      <c r="X1011" s="4"/>
      <c r="Y1011" s="4"/>
      <c r="Z1011" s="4"/>
      <c r="AA1011" s="4"/>
      <c r="AB1011" s="4"/>
      <c r="AC1011" s="4"/>
      <c r="AD1011" s="4"/>
      <c r="AE1011" s="4"/>
      <c r="AF1011" s="4"/>
      <c r="AG1011" s="4"/>
      <c r="AH1011" s="4"/>
      <c r="AI1011" s="4"/>
      <c r="AJ1011" s="4"/>
      <c r="AK1011" s="4"/>
      <c r="AL1011" s="4"/>
    </row>
    <row r="1012">
      <c r="A1012" s="4"/>
      <c r="B1012" s="4"/>
      <c r="C1012" s="4"/>
      <c r="D1012" s="4"/>
      <c r="E1012" s="4"/>
      <c r="F1012" s="118"/>
      <c r="G1012" s="118"/>
      <c r="H1012" s="118"/>
      <c r="I1012" s="325"/>
      <c r="J1012" s="119"/>
      <c r="K1012" s="119"/>
      <c r="L1012" s="119"/>
      <c r="M1012" s="326"/>
      <c r="N1012" s="352"/>
      <c r="O1012" s="352"/>
      <c r="P1012" s="352"/>
      <c r="Q1012" s="328"/>
      <c r="R1012" s="4"/>
      <c r="S1012" s="4"/>
      <c r="T1012" s="4"/>
      <c r="U1012" s="4"/>
      <c r="V1012" s="4"/>
      <c r="W1012" s="4"/>
      <c r="X1012" s="4"/>
      <c r="Y1012" s="4"/>
      <c r="Z1012" s="4"/>
      <c r="AA1012" s="4"/>
      <c r="AB1012" s="4"/>
      <c r="AC1012" s="4"/>
      <c r="AD1012" s="4"/>
      <c r="AE1012" s="4"/>
      <c r="AF1012" s="4"/>
      <c r="AG1012" s="4"/>
      <c r="AH1012" s="4"/>
      <c r="AI1012" s="4"/>
      <c r="AJ1012" s="4"/>
      <c r="AK1012" s="4"/>
      <c r="AL1012" s="4"/>
    </row>
    <row r="1013">
      <c r="A1013" s="4"/>
      <c r="B1013" s="4"/>
      <c r="C1013" s="4"/>
      <c r="D1013" s="4"/>
      <c r="E1013" s="4"/>
      <c r="F1013" s="118"/>
      <c r="G1013" s="118"/>
      <c r="H1013" s="118"/>
      <c r="I1013" s="325"/>
      <c r="J1013" s="119"/>
      <c r="K1013" s="119"/>
      <c r="L1013" s="119"/>
      <c r="M1013" s="326"/>
      <c r="N1013" s="352"/>
      <c r="O1013" s="352"/>
      <c r="P1013" s="352"/>
      <c r="Q1013" s="328"/>
      <c r="R1013" s="4"/>
      <c r="S1013" s="4"/>
      <c r="T1013" s="4"/>
      <c r="U1013" s="4"/>
      <c r="V1013" s="4"/>
      <c r="W1013" s="4"/>
      <c r="X1013" s="4"/>
      <c r="Y1013" s="4"/>
      <c r="Z1013" s="4"/>
      <c r="AA1013" s="4"/>
      <c r="AB1013" s="4"/>
      <c r="AC1013" s="4"/>
      <c r="AD1013" s="4"/>
      <c r="AE1013" s="4"/>
      <c r="AF1013" s="4"/>
      <c r="AG1013" s="4"/>
      <c r="AH1013" s="4"/>
      <c r="AI1013" s="4"/>
      <c r="AJ1013" s="4"/>
      <c r="AK1013" s="4"/>
      <c r="AL1013" s="4"/>
    </row>
  </sheetData>
  <mergeCells count="3">
    <mergeCell ref="F1:I1"/>
    <mergeCell ref="J1:M1"/>
    <mergeCell ref="N1:Q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32.0"/>
    <col hidden="1" min="8" max="19" width="12.63"/>
    <col customWidth="1" hidden="1" min="20" max="20" width="12.88"/>
    <col customWidth="1" min="21" max="21" width="21.0"/>
    <col customWidth="1" min="22" max="25" width="20.88"/>
    <col customWidth="1" min="26" max="26" width="17.88"/>
    <col customWidth="1" min="27" max="28" width="21.25"/>
    <col customWidth="1" min="29" max="30" width="17.88"/>
  </cols>
  <sheetData>
    <row r="1">
      <c r="A1" s="1" t="s">
        <v>0</v>
      </c>
      <c r="B1" s="2">
        <v>44440.0</v>
      </c>
      <c r="C1" s="2">
        <v>44470.0</v>
      </c>
      <c r="D1" s="2">
        <v>44501.0</v>
      </c>
      <c r="E1" s="312">
        <v>44531.0</v>
      </c>
      <c r="F1" s="194">
        <v>44562.0</v>
      </c>
      <c r="G1" s="194">
        <v>44593.0</v>
      </c>
      <c r="H1" s="48" t="s">
        <v>109</v>
      </c>
      <c r="I1" s="48" t="s">
        <v>56</v>
      </c>
      <c r="J1" s="48" t="s">
        <v>57</v>
      </c>
      <c r="K1" s="48" t="s">
        <v>147</v>
      </c>
      <c r="L1" s="49" t="s">
        <v>109</v>
      </c>
      <c r="M1" s="49" t="s">
        <v>56</v>
      </c>
      <c r="N1" s="49" t="s">
        <v>57</v>
      </c>
      <c r="O1" s="49" t="s">
        <v>147</v>
      </c>
      <c r="P1" s="313" t="s">
        <v>109</v>
      </c>
      <c r="Q1" s="314" t="s">
        <v>56</v>
      </c>
      <c r="R1" s="314" t="s">
        <v>57</v>
      </c>
      <c r="S1" s="314" t="s">
        <v>147</v>
      </c>
      <c r="T1" s="48" t="s">
        <v>56</v>
      </c>
      <c r="U1" s="49" t="s">
        <v>195</v>
      </c>
      <c r="V1" s="49" t="s">
        <v>196</v>
      </c>
      <c r="W1" s="49" t="s">
        <v>197</v>
      </c>
      <c r="X1" s="49" t="s">
        <v>198</v>
      </c>
      <c r="Y1" s="49" t="s">
        <v>199</v>
      </c>
      <c r="Z1" s="49" t="s">
        <v>200</v>
      </c>
      <c r="AA1" s="49" t="s">
        <v>201</v>
      </c>
      <c r="AB1" s="49" t="s">
        <v>202</v>
      </c>
      <c r="AC1" s="49" t="s">
        <v>203</v>
      </c>
      <c r="AD1" s="49" t="s">
        <v>204</v>
      </c>
      <c r="AE1" s="19" t="s">
        <v>205</v>
      </c>
      <c r="AF1" s="4"/>
      <c r="AG1" s="4"/>
      <c r="AH1" s="4"/>
      <c r="AI1" s="4"/>
      <c r="AJ1" s="4"/>
      <c r="AK1" s="4"/>
      <c r="AL1" s="4"/>
      <c r="AM1" s="4"/>
      <c r="AN1" s="4"/>
      <c r="AO1" s="4"/>
      <c r="AP1" s="4"/>
    </row>
    <row r="2">
      <c r="A2" s="19" t="s">
        <v>2</v>
      </c>
      <c r="B2" s="131">
        <v>6100.1</v>
      </c>
      <c r="C2" s="131">
        <v>9440.0</v>
      </c>
      <c r="D2" s="131">
        <v>36455.0</v>
      </c>
      <c r="E2" s="131">
        <v>41440.0</v>
      </c>
      <c r="F2" s="131">
        <v>71330.0</v>
      </c>
      <c r="G2" s="131">
        <v>70445.0</v>
      </c>
      <c r="H2" s="201">
        <v>72855.0</v>
      </c>
      <c r="I2" s="201">
        <v>76498.0</v>
      </c>
      <c r="J2" s="201">
        <v>108498.0</v>
      </c>
      <c r="K2" s="316">
        <f>J2+5*6000</f>
        <v>138498</v>
      </c>
      <c r="L2" s="200">
        <v>72855.0</v>
      </c>
      <c r="M2" s="200">
        <v>76498.0</v>
      </c>
      <c r="N2" s="200">
        <v>108498.0</v>
      </c>
      <c r="O2" s="317">
        <f>N2+5*6000</f>
        <v>138498</v>
      </c>
      <c r="P2" s="74">
        <v>72855.0</v>
      </c>
      <c r="Q2" s="318">
        <v>76498.0</v>
      </c>
      <c r="R2" s="318">
        <v>108498.0</v>
      </c>
      <c r="S2" s="319">
        <f>R2+5*6000</f>
        <v>138498</v>
      </c>
      <c r="T2" s="320">
        <v>76500.0</v>
      </c>
      <c r="U2" s="321">
        <v>117080.0</v>
      </c>
      <c r="V2" s="321">
        <v>121906.85</v>
      </c>
      <c r="W2" s="321">
        <v>5482.8</v>
      </c>
      <c r="X2" s="74">
        <f t="shared" ref="X2:X5" si="4">V2+W2</f>
        <v>127389.65</v>
      </c>
      <c r="Y2" s="200">
        <v>132717.91</v>
      </c>
      <c r="Z2" s="74">
        <v>5854.2</v>
      </c>
      <c r="AA2" s="74">
        <f t="shared" ref="AA2:AA5" si="6">Y2+Z2</f>
        <v>138572.11</v>
      </c>
      <c r="AB2" s="200">
        <v>150128.55</v>
      </c>
      <c r="AC2" s="200">
        <v>6952.75</v>
      </c>
      <c r="AD2" s="74">
        <f t="shared" ref="AD2:AD5" si="8">AB2+AC2</f>
        <v>157081.3</v>
      </c>
      <c r="AE2" s="19" t="s">
        <v>206</v>
      </c>
      <c r="AF2" s="4"/>
      <c r="AG2" s="4"/>
      <c r="AH2" s="4"/>
      <c r="AI2" s="4"/>
      <c r="AJ2" s="4"/>
      <c r="AK2" s="4"/>
      <c r="AL2" s="4"/>
      <c r="AM2" s="4"/>
      <c r="AN2" s="4"/>
      <c r="AO2" s="4"/>
      <c r="AP2" s="4"/>
    </row>
    <row r="3">
      <c r="A3" s="19" t="s">
        <v>3</v>
      </c>
      <c r="B3" s="131">
        <v>0.0</v>
      </c>
      <c r="C3" s="131">
        <v>0.0</v>
      </c>
      <c r="D3" s="131">
        <v>23381.0</v>
      </c>
      <c r="E3" s="131">
        <f>E85-D86</f>
        <v>13220.76494</v>
      </c>
      <c r="F3" s="131">
        <f t="shared" ref="F3:O3" si="1">SUM(F16:F17)</f>
        <v>65556.11256</v>
      </c>
      <c r="G3" s="131">
        <f t="shared" si="1"/>
        <v>36787.61757</v>
      </c>
      <c r="H3" s="201">
        <f t="shared" si="1"/>
        <v>54673.09933</v>
      </c>
      <c r="I3" s="201">
        <f t="shared" si="1"/>
        <v>60599.24728</v>
      </c>
      <c r="J3" s="201">
        <f t="shared" si="1"/>
        <v>96579.97249</v>
      </c>
      <c r="K3" s="322" t="str">
        <f t="shared" si="1"/>
        <v>#REF!</v>
      </c>
      <c r="L3" s="200">
        <f t="shared" si="1"/>
        <v>40235.85301</v>
      </c>
      <c r="M3" s="200">
        <f t="shared" si="1"/>
        <v>48303.99829</v>
      </c>
      <c r="N3" s="200">
        <f t="shared" si="1"/>
        <v>77671.12986</v>
      </c>
      <c r="O3" s="323" t="str">
        <f t="shared" si="1"/>
        <v>#REF!</v>
      </c>
      <c r="P3" s="74">
        <v>34617.7355190198</v>
      </c>
      <c r="Q3" s="318">
        <f t="shared" ref="Q3:S3" si="2">SUM(Q16:Q17)</f>
        <v>43519.41875</v>
      </c>
      <c r="R3" s="318">
        <f t="shared" si="2"/>
        <v>70312.93307</v>
      </c>
      <c r="S3" s="324" t="str">
        <f t="shared" si="2"/>
        <v>#REF!</v>
      </c>
      <c r="T3" s="73">
        <f t="shared" ref="T3:W3" si="3">T16+T17</f>
        <v>35602.75163</v>
      </c>
      <c r="U3" s="74">
        <f t="shared" si="3"/>
        <v>50965.95878</v>
      </c>
      <c r="V3" s="74">
        <f t="shared" si="3"/>
        <v>75118.57069</v>
      </c>
      <c r="W3" s="74">
        <f t="shared" si="3"/>
        <v>3572.971454</v>
      </c>
      <c r="X3" s="74">
        <f t="shared" si="4"/>
        <v>78691.54214</v>
      </c>
      <c r="Y3" s="74">
        <f t="shared" ref="Y3:Z3" si="5">Y16+Y17</f>
        <v>57216.1899</v>
      </c>
      <c r="Z3" s="74">
        <f t="shared" si="5"/>
        <v>2748.014676</v>
      </c>
      <c r="AA3" s="74">
        <f t="shared" si="6"/>
        <v>59964.20457</v>
      </c>
      <c r="AB3" s="74">
        <f t="shared" ref="AB3:AC3" si="7">AB16+AB17</f>
        <v>67544.56174</v>
      </c>
      <c r="AC3" s="74">
        <f t="shared" si="7"/>
        <v>3381.809114</v>
      </c>
      <c r="AD3" s="74">
        <f t="shared" si="8"/>
        <v>70926.37085</v>
      </c>
      <c r="AE3" s="19" t="s">
        <v>207</v>
      </c>
      <c r="AF3" s="4"/>
      <c r="AG3" s="4"/>
      <c r="AH3" s="4"/>
      <c r="AI3" s="4"/>
      <c r="AJ3" s="4"/>
      <c r="AK3" s="4"/>
      <c r="AL3" s="4"/>
      <c r="AM3" s="4"/>
      <c r="AN3" s="4"/>
      <c r="AO3" s="4"/>
      <c r="AP3" s="4"/>
    </row>
    <row r="4">
      <c r="A4" s="19" t="s">
        <v>4</v>
      </c>
      <c r="B4" s="131">
        <f t="shared" ref="B4:O4" si="9">B2-B3</f>
        <v>6100.1</v>
      </c>
      <c r="C4" s="131">
        <f t="shared" si="9"/>
        <v>9440</v>
      </c>
      <c r="D4" s="131">
        <f t="shared" si="9"/>
        <v>13074</v>
      </c>
      <c r="E4" s="131">
        <f t="shared" si="9"/>
        <v>28219.23506</v>
      </c>
      <c r="F4" s="131">
        <f t="shared" si="9"/>
        <v>5773.887442</v>
      </c>
      <c r="G4" s="131">
        <f t="shared" si="9"/>
        <v>33657.38243</v>
      </c>
      <c r="H4" s="201">
        <f t="shared" si="9"/>
        <v>18181.90067</v>
      </c>
      <c r="I4" s="201">
        <f t="shared" si="9"/>
        <v>15898.75272</v>
      </c>
      <c r="J4" s="201">
        <f t="shared" si="9"/>
        <v>11918.02751</v>
      </c>
      <c r="K4" s="322" t="str">
        <f t="shared" si="9"/>
        <v>#REF!</v>
      </c>
      <c r="L4" s="200">
        <f t="shared" si="9"/>
        <v>32619.14699</v>
      </c>
      <c r="M4" s="200">
        <f t="shared" si="9"/>
        <v>28194.00171</v>
      </c>
      <c r="N4" s="200">
        <f t="shared" si="9"/>
        <v>30826.87014</v>
      </c>
      <c r="O4" s="323" t="str">
        <f t="shared" si="9"/>
        <v>#REF!</v>
      </c>
      <c r="P4" s="74">
        <v>38237.2644809802</v>
      </c>
      <c r="Q4" s="318">
        <f t="shared" ref="Q4:W4" si="10">Q2-Q3</f>
        <v>32978.58125</v>
      </c>
      <c r="R4" s="318">
        <f t="shared" si="10"/>
        <v>38185.06693</v>
      </c>
      <c r="S4" s="324" t="str">
        <f t="shared" si="10"/>
        <v>#REF!</v>
      </c>
      <c r="T4" s="201">
        <f t="shared" si="10"/>
        <v>40897.24837</v>
      </c>
      <c r="U4" s="200">
        <f t="shared" si="10"/>
        <v>66114.04122</v>
      </c>
      <c r="V4" s="200">
        <f t="shared" si="10"/>
        <v>46788.27931</v>
      </c>
      <c r="W4" s="200">
        <f t="shared" si="10"/>
        <v>1909.828546</v>
      </c>
      <c r="X4" s="74">
        <f t="shared" si="4"/>
        <v>48698.10786</v>
      </c>
      <c r="Y4" s="200">
        <f t="shared" ref="Y4:Z4" si="11">Y2-Y3</f>
        <v>75501.7201</v>
      </c>
      <c r="Z4" s="200">
        <f t="shared" si="11"/>
        <v>3106.185324</v>
      </c>
      <c r="AA4" s="74">
        <f t="shared" si="6"/>
        <v>78607.90543</v>
      </c>
      <c r="AB4" s="200">
        <f t="shared" ref="AB4:AC4" si="12">AB2-AB3</f>
        <v>82583.98826</v>
      </c>
      <c r="AC4" s="200">
        <f t="shared" si="12"/>
        <v>3570.940886</v>
      </c>
      <c r="AD4" s="74">
        <f t="shared" si="8"/>
        <v>86154.92915</v>
      </c>
      <c r="AE4" s="19" t="s">
        <v>208</v>
      </c>
      <c r="AF4" s="4"/>
      <c r="AG4" s="4"/>
      <c r="AH4" s="4"/>
      <c r="AI4" s="4"/>
      <c r="AJ4" s="4"/>
      <c r="AK4" s="4"/>
      <c r="AL4" s="4"/>
      <c r="AM4" s="4"/>
      <c r="AN4" s="4"/>
      <c r="AO4" s="4"/>
      <c r="AP4" s="4"/>
    </row>
    <row r="5">
      <c r="A5" s="19" t="s">
        <v>5</v>
      </c>
      <c r="B5" s="2"/>
      <c r="C5" s="131">
        <f t="shared" ref="C5:G5" si="13">(B23+C23)/2</f>
        <v>99735</v>
      </c>
      <c r="D5" s="131">
        <f t="shared" si="13"/>
        <v>275572.5</v>
      </c>
      <c r="E5" s="131">
        <f t="shared" si="13"/>
        <v>477310</v>
      </c>
      <c r="F5" s="131">
        <f t="shared" si="13"/>
        <v>665885</v>
      </c>
      <c r="G5" s="131">
        <f t="shared" si="13"/>
        <v>855085</v>
      </c>
      <c r="H5" s="73">
        <f>(E23+H23)/2</f>
        <v>713757.9757</v>
      </c>
      <c r="I5" s="73">
        <f t="shared" ref="I5:K5" si="14">(I23+H23)/2</f>
        <v>969967.662</v>
      </c>
      <c r="J5" s="73">
        <f t="shared" si="14"/>
        <v>1241440.147</v>
      </c>
      <c r="K5" s="325" t="str">
        <f t="shared" si="14"/>
        <v>#REF!</v>
      </c>
      <c r="L5" s="74" t="str">
        <f>(K23+L23)/2</f>
        <v>#REF!</v>
      </c>
      <c r="M5" s="74">
        <f t="shared" ref="M5:O5" si="15">(M23+L23)/2</f>
        <v>957795.2495</v>
      </c>
      <c r="N5" s="74">
        <f t="shared" si="15"/>
        <v>1219979.073</v>
      </c>
      <c r="O5" s="326" t="str">
        <f t="shared" si="15"/>
        <v>#REF!</v>
      </c>
      <c r="P5" s="74">
        <v>1429603.5200826211</v>
      </c>
      <c r="Q5" s="327">
        <f t="shared" ref="Q5:S5" si="16">(Q23+P23)/2</f>
        <v>953058.4706</v>
      </c>
      <c r="R5" s="327">
        <f t="shared" si="16"/>
        <v>1211627.699</v>
      </c>
      <c r="S5" s="328" t="str">
        <f t="shared" si="16"/>
        <v>#REF!</v>
      </c>
      <c r="T5" s="73">
        <f t="shared" ref="T5:U5" si="17">(F23+T23)/2</f>
        <v>870461.6505</v>
      </c>
      <c r="U5" s="74">
        <f t="shared" si="17"/>
        <v>1134556.697</v>
      </c>
      <c r="V5" s="74">
        <f>(U23+V23)/2</f>
        <v>1468962.711</v>
      </c>
      <c r="W5" s="74">
        <f>W23</f>
        <v>52086.6</v>
      </c>
      <c r="X5" s="74">
        <f t="shared" si="4"/>
        <v>1521049.311</v>
      </c>
      <c r="Y5" s="74">
        <f t="shared" ref="Y5:Z5" si="18">(V23+Y23)/2</f>
        <v>1658174.895</v>
      </c>
      <c r="Z5" s="74">
        <f t="shared" si="18"/>
        <v>61116.74727</v>
      </c>
      <c r="AA5" s="74">
        <f t="shared" si="6"/>
        <v>1719291.643</v>
      </c>
      <c r="AB5" s="74">
        <f t="shared" ref="AB5:AC5" si="19">(Y23+AB23)/2</f>
        <v>1849202.616</v>
      </c>
      <c r="AC5" s="74">
        <f t="shared" si="19"/>
        <v>78606.37507</v>
      </c>
      <c r="AD5" s="74">
        <f t="shared" si="8"/>
        <v>1927808.992</v>
      </c>
      <c r="AE5" s="4"/>
      <c r="AF5" s="4"/>
      <c r="AG5" s="4"/>
      <c r="AH5" s="4"/>
      <c r="AI5" s="4"/>
      <c r="AJ5" s="4"/>
      <c r="AK5" s="4"/>
      <c r="AL5" s="4"/>
      <c r="AM5" s="4"/>
      <c r="AN5" s="4"/>
      <c r="AO5" s="4"/>
      <c r="AP5" s="4"/>
    </row>
    <row r="6">
      <c r="A6" s="19" t="s">
        <v>6</v>
      </c>
      <c r="B6" s="2"/>
      <c r="C6" s="203">
        <f t="shared" ref="C6:O6" si="20">C4/C5</f>
        <v>0.09465082469</v>
      </c>
      <c r="D6" s="203">
        <f t="shared" si="20"/>
        <v>0.04744305038</v>
      </c>
      <c r="E6" s="203">
        <f t="shared" si="20"/>
        <v>0.05912139922</v>
      </c>
      <c r="F6" s="203">
        <f t="shared" si="20"/>
        <v>0.008670997908</v>
      </c>
      <c r="G6" s="203">
        <f t="shared" si="20"/>
        <v>0.03936144644</v>
      </c>
      <c r="H6" s="329">
        <f t="shared" si="20"/>
        <v>0.02547348161</v>
      </c>
      <c r="I6" s="329">
        <f t="shared" si="20"/>
        <v>0.01639101316</v>
      </c>
      <c r="J6" s="329">
        <f t="shared" si="20"/>
        <v>0.009600162791</v>
      </c>
      <c r="K6" s="329" t="str">
        <f t="shared" si="20"/>
        <v>#REF!</v>
      </c>
      <c r="L6" s="205" t="str">
        <f t="shared" si="20"/>
        <v>#REF!</v>
      </c>
      <c r="M6" s="205">
        <f t="shared" si="20"/>
        <v>0.02943635576</v>
      </c>
      <c r="N6" s="205">
        <f t="shared" si="20"/>
        <v>0.02526835979</v>
      </c>
      <c r="O6" s="205" t="str">
        <f t="shared" si="20"/>
        <v>#REF!</v>
      </c>
      <c r="P6" s="234">
        <v>0.026746761562793545</v>
      </c>
      <c r="Q6" s="330">
        <f t="shared" ref="Q6:AD6" si="21">Q4/Q5</f>
        <v>0.03460289402</v>
      </c>
      <c r="R6" s="330">
        <f t="shared" si="21"/>
        <v>0.03151551169</v>
      </c>
      <c r="S6" s="330" t="str">
        <f t="shared" si="21"/>
        <v>#REF!</v>
      </c>
      <c r="T6" s="329">
        <f t="shared" si="21"/>
        <v>0.04698340053</v>
      </c>
      <c r="U6" s="205">
        <f t="shared" si="21"/>
        <v>0.0582730166</v>
      </c>
      <c r="V6" s="205">
        <f t="shared" si="21"/>
        <v>0.03185123691</v>
      </c>
      <c r="W6" s="205">
        <f t="shared" si="21"/>
        <v>0.03666640837</v>
      </c>
      <c r="X6" s="205">
        <f t="shared" si="21"/>
        <v>0.03201612696</v>
      </c>
      <c r="Y6" s="205">
        <f t="shared" si="21"/>
        <v>0.04553302569</v>
      </c>
      <c r="Z6" s="205">
        <f t="shared" si="21"/>
        <v>0.05082379974</v>
      </c>
      <c r="AA6" s="205">
        <f t="shared" si="21"/>
        <v>0.04572110018</v>
      </c>
      <c r="AB6" s="205">
        <f t="shared" si="21"/>
        <v>0.0446592426</v>
      </c>
      <c r="AC6" s="205">
        <f t="shared" si="21"/>
        <v>0.04542813331</v>
      </c>
      <c r="AD6" s="205">
        <f t="shared" si="21"/>
        <v>0.0446905941</v>
      </c>
      <c r="AE6" s="4"/>
      <c r="AF6" s="4"/>
      <c r="AG6" s="4"/>
      <c r="AH6" s="4"/>
      <c r="AI6" s="4"/>
      <c r="AJ6" s="4"/>
      <c r="AK6" s="4"/>
      <c r="AL6" s="4"/>
      <c r="AM6" s="4"/>
      <c r="AN6" s="4"/>
      <c r="AO6" s="4"/>
      <c r="AP6" s="4"/>
    </row>
    <row r="7">
      <c r="A7" s="19" t="s">
        <v>149</v>
      </c>
      <c r="B7" s="2"/>
      <c r="C7" s="203">
        <f t="shared" ref="C7:O7" si="22">C6*12</f>
        <v>1.135809896</v>
      </c>
      <c r="D7" s="203">
        <f t="shared" si="22"/>
        <v>0.5693166045</v>
      </c>
      <c r="E7" s="203">
        <f t="shared" si="22"/>
        <v>0.7094567907</v>
      </c>
      <c r="F7" s="203">
        <f t="shared" si="22"/>
        <v>0.1040519749</v>
      </c>
      <c r="G7" s="203">
        <f t="shared" si="22"/>
        <v>0.4723373572</v>
      </c>
      <c r="H7" s="329">
        <f t="shared" si="22"/>
        <v>0.3056817793</v>
      </c>
      <c r="I7" s="329">
        <f t="shared" si="22"/>
        <v>0.196692158</v>
      </c>
      <c r="J7" s="329">
        <f t="shared" si="22"/>
        <v>0.1152019535</v>
      </c>
      <c r="K7" s="329" t="str">
        <f t="shared" si="22"/>
        <v>#REF!</v>
      </c>
      <c r="L7" s="205" t="str">
        <f t="shared" si="22"/>
        <v>#REF!</v>
      </c>
      <c r="M7" s="205">
        <f t="shared" si="22"/>
        <v>0.3532362692</v>
      </c>
      <c r="N7" s="205">
        <f t="shared" si="22"/>
        <v>0.3032203174</v>
      </c>
      <c r="O7" s="205" t="str">
        <f t="shared" si="22"/>
        <v>#REF!</v>
      </c>
      <c r="P7" s="234">
        <v>0.32096113875352256</v>
      </c>
      <c r="Q7" s="330">
        <f t="shared" ref="Q7:AD7" si="23">Q6*12</f>
        <v>0.4152347282</v>
      </c>
      <c r="R7" s="330">
        <f t="shared" si="23"/>
        <v>0.3781861403</v>
      </c>
      <c r="S7" s="330" t="str">
        <f t="shared" si="23"/>
        <v>#REF!</v>
      </c>
      <c r="T7" s="329">
        <f t="shared" si="23"/>
        <v>0.5638008063</v>
      </c>
      <c r="U7" s="205">
        <f t="shared" si="23"/>
        <v>0.6992761992</v>
      </c>
      <c r="V7" s="205">
        <f t="shared" si="23"/>
        <v>0.3822148429</v>
      </c>
      <c r="W7" s="205">
        <f t="shared" si="23"/>
        <v>0.4399969004</v>
      </c>
      <c r="X7" s="205">
        <f t="shared" si="23"/>
        <v>0.3841935236</v>
      </c>
      <c r="Y7" s="205">
        <f t="shared" si="23"/>
        <v>0.5463963083</v>
      </c>
      <c r="Z7" s="205">
        <f t="shared" si="23"/>
        <v>0.6098855969</v>
      </c>
      <c r="AA7" s="205">
        <f t="shared" si="23"/>
        <v>0.5486532022</v>
      </c>
      <c r="AB7" s="205">
        <f t="shared" si="23"/>
        <v>0.5359109112</v>
      </c>
      <c r="AC7" s="205">
        <f t="shared" si="23"/>
        <v>0.5451375997</v>
      </c>
      <c r="AD7" s="205">
        <f t="shared" si="23"/>
        <v>0.5362871293</v>
      </c>
      <c r="AE7" s="4"/>
      <c r="AF7" s="4"/>
      <c r="AG7" s="4"/>
      <c r="AH7" s="4"/>
      <c r="AI7" s="4"/>
      <c r="AJ7" s="4"/>
      <c r="AK7" s="4"/>
      <c r="AL7" s="4"/>
      <c r="AM7" s="4"/>
      <c r="AN7" s="4"/>
      <c r="AO7" s="4"/>
      <c r="AP7" s="4"/>
    </row>
    <row r="8">
      <c r="A8" s="19" t="s">
        <v>8</v>
      </c>
      <c r="B8" s="20">
        <f>'EP (dont use)'!S8</f>
        <v>132478</v>
      </c>
      <c r="C8" s="20">
        <f>'EP (dont use)'!T8</f>
        <v>141301</v>
      </c>
      <c r="D8" s="20">
        <f>'EP (dont use)'!U8</f>
        <v>153179</v>
      </c>
      <c r="E8" s="20">
        <f>'CB Old'!G8</f>
        <v>163638</v>
      </c>
      <c r="F8" s="80">
        <v>176242.0</v>
      </c>
      <c r="G8" s="80">
        <v>185447.0</v>
      </c>
      <c r="H8" s="85">
        <v>164739.0</v>
      </c>
      <c r="I8" s="85">
        <v>174385.0</v>
      </c>
      <c r="J8" s="85">
        <v>184381.0</v>
      </c>
      <c r="K8" s="331">
        <f>J8</f>
        <v>184381</v>
      </c>
      <c r="L8" s="86">
        <v>164739.0</v>
      </c>
      <c r="M8" s="86">
        <v>174385.0</v>
      </c>
      <c r="N8" s="86">
        <v>184381.0</v>
      </c>
      <c r="O8" s="332">
        <f>N8</f>
        <v>184381</v>
      </c>
      <c r="P8" s="74">
        <v>164739.0</v>
      </c>
      <c r="Q8" s="333">
        <v>174385.0</v>
      </c>
      <c r="R8" s="333">
        <v>184381.0</v>
      </c>
      <c r="S8" s="334">
        <f>R8</f>
        <v>184381</v>
      </c>
      <c r="T8" s="85">
        <v>177800.0</v>
      </c>
      <c r="U8" s="86">
        <v>195356.0</v>
      </c>
      <c r="V8" s="86">
        <f>' CB_Old'!P8</f>
        <v>205790</v>
      </c>
      <c r="W8" s="129">
        <f t="shared" ref="W8:X8" si="24">V8</f>
        <v>205790</v>
      </c>
      <c r="X8" s="129">
        <f t="shared" si="24"/>
        <v>205790</v>
      </c>
      <c r="Y8" s="86">
        <f>' CB_Old'!Q8</f>
        <v>216372</v>
      </c>
      <c r="Z8" s="129">
        <f t="shared" ref="Z8:AA8" si="25">Y8</f>
        <v>216372</v>
      </c>
      <c r="AA8" s="129">
        <f t="shared" si="25"/>
        <v>216372</v>
      </c>
      <c r="AB8" s="86">
        <f>' CB_Old'!R8</f>
        <v>227112</v>
      </c>
      <c r="AC8" s="129">
        <f t="shared" ref="AC8:AD8" si="26">AB8</f>
        <v>227112</v>
      </c>
      <c r="AD8" s="129">
        <f t="shared" si="26"/>
        <v>227112</v>
      </c>
      <c r="AE8" s="4"/>
      <c r="AF8" s="4"/>
      <c r="AG8" s="4"/>
      <c r="AH8" s="4"/>
      <c r="AI8" s="4"/>
      <c r="AJ8" s="4"/>
      <c r="AK8" s="4"/>
      <c r="AL8" s="4"/>
      <c r="AM8" s="4"/>
      <c r="AN8" s="4"/>
      <c r="AO8" s="4"/>
      <c r="AP8" s="4"/>
    </row>
    <row r="9">
      <c r="A9" s="19" t="s">
        <v>66</v>
      </c>
      <c r="B9" s="335">
        <f t="shared" ref="B9:AD9" si="27">B2/B8</f>
        <v>0.04604613596</v>
      </c>
      <c r="C9" s="335">
        <f t="shared" si="27"/>
        <v>0.06680773668</v>
      </c>
      <c r="D9" s="335">
        <f t="shared" si="27"/>
        <v>0.2379895416</v>
      </c>
      <c r="E9" s="335">
        <f t="shared" si="27"/>
        <v>0.253241912</v>
      </c>
      <c r="F9" s="335">
        <f t="shared" si="27"/>
        <v>0.4047275905</v>
      </c>
      <c r="G9" s="335">
        <f t="shared" si="27"/>
        <v>0.3798659455</v>
      </c>
      <c r="H9" s="335">
        <f t="shared" si="27"/>
        <v>0.4422450057</v>
      </c>
      <c r="I9" s="335">
        <f t="shared" si="27"/>
        <v>0.438673051</v>
      </c>
      <c r="J9" s="335">
        <f t="shared" si="27"/>
        <v>0.5884445794</v>
      </c>
      <c r="K9" s="335">
        <f t="shared" si="27"/>
        <v>0.751151149</v>
      </c>
      <c r="L9" s="335">
        <f t="shared" si="27"/>
        <v>0.4422450057</v>
      </c>
      <c r="M9" s="335">
        <f t="shared" si="27"/>
        <v>0.438673051</v>
      </c>
      <c r="N9" s="335">
        <f t="shared" si="27"/>
        <v>0.5884445794</v>
      </c>
      <c r="O9" s="335">
        <f t="shared" si="27"/>
        <v>0.751151149</v>
      </c>
      <c r="P9" s="336">
        <f t="shared" si="27"/>
        <v>0.4422450057</v>
      </c>
      <c r="Q9" s="335">
        <f t="shared" si="27"/>
        <v>0.438673051</v>
      </c>
      <c r="R9" s="335">
        <f t="shared" si="27"/>
        <v>0.5884445794</v>
      </c>
      <c r="S9" s="335">
        <f t="shared" si="27"/>
        <v>0.751151149</v>
      </c>
      <c r="T9" s="337">
        <f t="shared" si="27"/>
        <v>0.4302587177</v>
      </c>
      <c r="U9" s="336">
        <f t="shared" si="27"/>
        <v>0.5993161203</v>
      </c>
      <c r="V9" s="336">
        <f t="shared" si="27"/>
        <v>0.5923847126</v>
      </c>
      <c r="W9" s="336">
        <f t="shared" si="27"/>
        <v>0.02664269401</v>
      </c>
      <c r="X9" s="336">
        <f t="shared" si="27"/>
        <v>0.6190274066</v>
      </c>
      <c r="Y9" s="336">
        <f t="shared" si="27"/>
        <v>0.6133783946</v>
      </c>
      <c r="Z9" s="336">
        <f t="shared" si="27"/>
        <v>0.02705618102</v>
      </c>
      <c r="AA9" s="336">
        <f t="shared" si="27"/>
        <v>0.6404345756</v>
      </c>
      <c r="AB9" s="336">
        <f t="shared" si="27"/>
        <v>0.6610331026</v>
      </c>
      <c r="AC9" s="336">
        <f t="shared" si="27"/>
        <v>0.03061375004</v>
      </c>
      <c r="AD9" s="336">
        <f t="shared" si="27"/>
        <v>0.6916468527</v>
      </c>
      <c r="AE9" s="4"/>
      <c r="AF9" s="4"/>
      <c r="AG9" s="4"/>
      <c r="AH9" s="4"/>
      <c r="AI9" s="4"/>
      <c r="AJ9" s="4"/>
      <c r="AK9" s="4"/>
      <c r="AL9" s="4"/>
      <c r="AM9" s="4"/>
      <c r="AN9" s="4"/>
      <c r="AO9" s="4"/>
      <c r="AP9" s="4"/>
    </row>
    <row r="10">
      <c r="A10" s="19" t="s">
        <v>67</v>
      </c>
      <c r="B10" s="335">
        <f t="shared" ref="B10:AD10" si="28">B3/B8</f>
        <v>0</v>
      </c>
      <c r="C10" s="335">
        <f t="shared" si="28"/>
        <v>0</v>
      </c>
      <c r="D10" s="335">
        <f t="shared" si="28"/>
        <v>0.1526384165</v>
      </c>
      <c r="E10" s="335">
        <f t="shared" si="28"/>
        <v>0.08079275557</v>
      </c>
      <c r="F10" s="335">
        <f t="shared" si="28"/>
        <v>0.3719664584</v>
      </c>
      <c r="G10" s="335">
        <f t="shared" si="28"/>
        <v>0.1983726756</v>
      </c>
      <c r="H10" s="335">
        <f t="shared" si="28"/>
        <v>0.3318770864</v>
      </c>
      <c r="I10" s="335">
        <f t="shared" si="28"/>
        <v>0.3475026366</v>
      </c>
      <c r="J10" s="335">
        <f t="shared" si="28"/>
        <v>0.5238065337</v>
      </c>
      <c r="K10" s="335" t="str">
        <f t="shared" si="28"/>
        <v>#REF!</v>
      </c>
      <c r="L10" s="335">
        <f t="shared" si="28"/>
        <v>0.2442399978</v>
      </c>
      <c r="M10" s="335">
        <f t="shared" si="28"/>
        <v>0.2769962915</v>
      </c>
      <c r="N10" s="335">
        <f t="shared" si="28"/>
        <v>0.4212534364</v>
      </c>
      <c r="O10" s="335" t="str">
        <f t="shared" si="28"/>
        <v>#REF!</v>
      </c>
      <c r="P10" s="335">
        <f t="shared" si="28"/>
        <v>0.210136856</v>
      </c>
      <c r="Q10" s="335">
        <f t="shared" si="28"/>
        <v>0.2495594159</v>
      </c>
      <c r="R10" s="335">
        <f t="shared" si="28"/>
        <v>0.3813458712</v>
      </c>
      <c r="S10" s="335" t="str">
        <f t="shared" si="28"/>
        <v>#REF!</v>
      </c>
      <c r="T10" s="335">
        <f t="shared" si="28"/>
        <v>0.2002404479</v>
      </c>
      <c r="U10" s="336">
        <f t="shared" si="28"/>
        <v>0.2608876041</v>
      </c>
      <c r="V10" s="336">
        <f t="shared" si="28"/>
        <v>0.365025369</v>
      </c>
      <c r="W10" s="336">
        <f t="shared" si="28"/>
        <v>0.01736222097</v>
      </c>
      <c r="X10" s="336">
        <f t="shared" si="28"/>
        <v>0.38238759</v>
      </c>
      <c r="Y10" s="336">
        <f t="shared" si="28"/>
        <v>0.2644343533</v>
      </c>
      <c r="Z10" s="336">
        <f t="shared" si="28"/>
        <v>0.01270041722</v>
      </c>
      <c r="AA10" s="336">
        <f t="shared" si="28"/>
        <v>0.2771347705</v>
      </c>
      <c r="AB10" s="336">
        <f t="shared" si="28"/>
        <v>0.2974063974</v>
      </c>
      <c r="AC10" s="336">
        <f t="shared" si="28"/>
        <v>0.01489049066</v>
      </c>
      <c r="AD10" s="336">
        <f t="shared" si="28"/>
        <v>0.3122968881</v>
      </c>
      <c r="AE10" s="4"/>
      <c r="AF10" s="4"/>
      <c r="AG10" s="4"/>
      <c r="AH10" s="4"/>
      <c r="AI10" s="4"/>
      <c r="AJ10" s="4"/>
      <c r="AK10" s="4"/>
      <c r="AL10" s="4"/>
      <c r="AM10" s="4"/>
      <c r="AN10" s="4"/>
      <c r="AO10" s="4"/>
      <c r="AP10" s="4"/>
    </row>
    <row r="11">
      <c r="A11" s="19" t="s">
        <v>9</v>
      </c>
      <c r="B11" s="335">
        <f t="shared" ref="B11:O11" si="29">B4/B8</f>
        <v>0.04604613596</v>
      </c>
      <c r="C11" s="335">
        <f t="shared" si="29"/>
        <v>0.06680773668</v>
      </c>
      <c r="D11" s="335">
        <f t="shared" si="29"/>
        <v>0.08535112515</v>
      </c>
      <c r="E11" s="228">
        <f t="shared" si="29"/>
        <v>0.1724491565</v>
      </c>
      <c r="F11" s="228">
        <f t="shared" si="29"/>
        <v>0.03276113209</v>
      </c>
      <c r="G11" s="335">
        <f t="shared" si="29"/>
        <v>0.1814932699</v>
      </c>
      <c r="H11" s="337">
        <f t="shared" si="29"/>
        <v>0.1103679194</v>
      </c>
      <c r="I11" s="337">
        <f t="shared" si="29"/>
        <v>0.09117041441</v>
      </c>
      <c r="J11" s="337">
        <f t="shared" si="29"/>
        <v>0.06463804571</v>
      </c>
      <c r="K11" s="338" t="str">
        <f t="shared" si="29"/>
        <v>#REF!</v>
      </c>
      <c r="L11" s="336">
        <f t="shared" si="29"/>
        <v>0.1980050079</v>
      </c>
      <c r="M11" s="336">
        <f t="shared" si="29"/>
        <v>0.1616767595</v>
      </c>
      <c r="N11" s="336">
        <f t="shared" si="29"/>
        <v>0.167191143</v>
      </c>
      <c r="O11" s="339" t="str">
        <f t="shared" si="29"/>
        <v>#REF!</v>
      </c>
      <c r="P11" s="91">
        <v>0.2321081497458416</v>
      </c>
      <c r="Q11" s="340">
        <f t="shared" ref="Q11:AD11" si="30">Q4/Q8</f>
        <v>0.1891136351</v>
      </c>
      <c r="R11" s="340">
        <f t="shared" si="30"/>
        <v>0.2070987082</v>
      </c>
      <c r="S11" s="341" t="str">
        <f t="shared" si="30"/>
        <v>#REF!</v>
      </c>
      <c r="T11" s="337">
        <f t="shared" si="30"/>
        <v>0.2300182698</v>
      </c>
      <c r="U11" s="336">
        <f t="shared" si="30"/>
        <v>0.3384285162</v>
      </c>
      <c r="V11" s="336">
        <f t="shared" si="30"/>
        <v>0.2273593436</v>
      </c>
      <c r="W11" s="336">
        <f t="shared" si="30"/>
        <v>0.009280473036</v>
      </c>
      <c r="X11" s="336">
        <f t="shared" si="30"/>
        <v>0.2366398166</v>
      </c>
      <c r="Y11" s="336">
        <f t="shared" si="30"/>
        <v>0.3489440413</v>
      </c>
      <c r="Z11" s="336">
        <f t="shared" si="30"/>
        <v>0.0143557638</v>
      </c>
      <c r="AA11" s="336">
        <f t="shared" si="30"/>
        <v>0.3632998051</v>
      </c>
      <c r="AB11" s="336">
        <f t="shared" si="30"/>
        <v>0.3636267052</v>
      </c>
      <c r="AC11" s="336">
        <f t="shared" si="30"/>
        <v>0.01572325939</v>
      </c>
      <c r="AD11" s="336">
        <f t="shared" si="30"/>
        <v>0.3793499646</v>
      </c>
      <c r="AE11" s="4"/>
      <c r="AF11" s="4"/>
      <c r="AG11" s="4"/>
      <c r="AH11" s="4"/>
      <c r="AI11" s="4"/>
      <c r="AJ11" s="4"/>
      <c r="AK11" s="4"/>
      <c r="AL11" s="4"/>
      <c r="AM11" s="4"/>
      <c r="AN11" s="4"/>
      <c r="AO11" s="4"/>
      <c r="AP11" s="4"/>
    </row>
    <row r="12">
      <c r="A12" s="21" t="s">
        <v>117</v>
      </c>
      <c r="B12" s="122">
        <f t="shared" ref="B12:O12" si="31">B4/B2</f>
        <v>1</v>
      </c>
      <c r="C12" s="122">
        <f t="shared" si="31"/>
        <v>1</v>
      </c>
      <c r="D12" s="122">
        <f t="shared" si="31"/>
        <v>0.3586339322</v>
      </c>
      <c r="E12" s="342">
        <f t="shared" si="31"/>
        <v>0.6809660971</v>
      </c>
      <c r="F12" s="342">
        <f t="shared" si="31"/>
        <v>0.08094612985</v>
      </c>
      <c r="G12" s="122">
        <f t="shared" si="31"/>
        <v>0.4777824179</v>
      </c>
      <c r="H12" s="125">
        <f t="shared" si="31"/>
        <v>0.2495628394</v>
      </c>
      <c r="I12" s="125">
        <f t="shared" si="31"/>
        <v>0.2078322664</v>
      </c>
      <c r="J12" s="125">
        <f t="shared" si="31"/>
        <v>0.1098455963</v>
      </c>
      <c r="K12" s="343" t="str">
        <f t="shared" si="31"/>
        <v>#REF!</v>
      </c>
      <c r="L12" s="124">
        <f t="shared" si="31"/>
        <v>0.4477269507</v>
      </c>
      <c r="M12" s="124">
        <f t="shared" si="31"/>
        <v>0.3685586775</v>
      </c>
      <c r="N12" s="124">
        <f t="shared" si="31"/>
        <v>0.2841238561</v>
      </c>
      <c r="O12" s="344" t="str">
        <f t="shared" si="31"/>
        <v>#REF!</v>
      </c>
      <c r="P12" s="124">
        <v>0.5248406352478238</v>
      </c>
      <c r="Q12" s="345">
        <f t="shared" ref="Q12:AD12" si="32">Q4/Q2</f>
        <v>0.4311038361</v>
      </c>
      <c r="R12" s="345">
        <f t="shared" si="32"/>
        <v>0.3519425881</v>
      </c>
      <c r="S12" s="346" t="str">
        <f t="shared" si="32"/>
        <v>#REF!</v>
      </c>
      <c r="T12" s="125">
        <f t="shared" si="32"/>
        <v>0.5346045538</v>
      </c>
      <c r="U12" s="124">
        <f t="shared" si="32"/>
        <v>0.5646911618</v>
      </c>
      <c r="V12" s="124">
        <f t="shared" si="32"/>
        <v>0.3838035296</v>
      </c>
      <c r="W12" s="124">
        <f t="shared" si="32"/>
        <v>0.3483308795</v>
      </c>
      <c r="X12" s="124">
        <f t="shared" si="32"/>
        <v>0.3822768008</v>
      </c>
      <c r="Y12" s="124">
        <f t="shared" si="32"/>
        <v>0.5688887061</v>
      </c>
      <c r="Z12" s="124">
        <f t="shared" si="32"/>
        <v>0.5305909133</v>
      </c>
      <c r="AA12" s="124">
        <f t="shared" si="32"/>
        <v>0.5672707548</v>
      </c>
      <c r="AB12" s="124">
        <f t="shared" si="32"/>
        <v>0.5500884959</v>
      </c>
      <c r="AC12" s="124">
        <f t="shared" si="32"/>
        <v>0.5136012205</v>
      </c>
      <c r="AD12" s="124">
        <f t="shared" si="32"/>
        <v>0.5484734921</v>
      </c>
      <c r="AE12" s="23"/>
      <c r="AF12" s="23"/>
      <c r="AG12" s="23"/>
      <c r="AH12" s="23"/>
      <c r="AI12" s="23"/>
      <c r="AJ12" s="23"/>
      <c r="AK12" s="23"/>
      <c r="AL12" s="23"/>
      <c r="AM12" s="23"/>
      <c r="AN12" s="23"/>
      <c r="AO12" s="23"/>
      <c r="AP12" s="23"/>
    </row>
    <row r="13">
      <c r="A13" s="137" t="s">
        <v>150</v>
      </c>
      <c r="B13" s="4"/>
      <c r="C13" s="4"/>
      <c r="D13" s="75"/>
      <c r="E13" s="228">
        <f>E11-E92</f>
        <v>-0.1992484483</v>
      </c>
      <c r="F13" s="228">
        <f>F11+E92</f>
        <v>0.4044587368</v>
      </c>
      <c r="G13" s="228"/>
      <c r="H13" s="78"/>
      <c r="I13" s="78"/>
      <c r="J13" s="78"/>
      <c r="K13" s="407"/>
      <c r="L13" s="79"/>
      <c r="M13" s="79"/>
      <c r="N13" s="79"/>
      <c r="O13" s="408"/>
      <c r="P13" s="79"/>
      <c r="Q13" s="399"/>
      <c r="R13" s="399"/>
      <c r="S13" s="409"/>
      <c r="T13" s="78"/>
      <c r="U13" s="79"/>
      <c r="V13" s="79"/>
      <c r="W13" s="463"/>
      <c r="X13" s="119"/>
      <c r="Y13" s="119"/>
      <c r="Z13" s="119"/>
      <c r="AA13" s="119"/>
      <c r="AB13" s="119"/>
      <c r="AC13" s="119"/>
      <c r="AD13" s="119"/>
      <c r="AE13" s="4"/>
      <c r="AF13" s="4"/>
      <c r="AG13" s="4"/>
      <c r="AH13" s="4"/>
      <c r="AI13" s="4"/>
      <c r="AJ13" s="4"/>
      <c r="AK13" s="4"/>
      <c r="AL13" s="4"/>
      <c r="AM13" s="4"/>
      <c r="AN13" s="4"/>
      <c r="AO13" s="4"/>
      <c r="AP13" s="4"/>
    </row>
    <row r="14">
      <c r="A14" s="348" t="s">
        <v>151</v>
      </c>
      <c r="B14" s="251"/>
      <c r="C14" s="251"/>
      <c r="D14" s="251"/>
      <c r="E14" s="347">
        <f>(E4-E91)/E2</f>
        <v>-0.8998430066</v>
      </c>
      <c r="F14" s="347">
        <f>(F4+E91)/F2</f>
        <v>0.9993357171</v>
      </c>
      <c r="G14" s="347"/>
      <c r="H14" s="125"/>
      <c r="I14" s="125"/>
      <c r="J14" s="125"/>
      <c r="K14" s="343"/>
      <c r="L14" s="124"/>
      <c r="M14" s="124"/>
      <c r="N14" s="124"/>
      <c r="O14" s="344"/>
      <c r="P14" s="124"/>
      <c r="Q14" s="345"/>
      <c r="R14" s="345"/>
      <c r="S14" s="346"/>
      <c r="T14" s="125"/>
      <c r="U14" s="124"/>
      <c r="V14" s="124"/>
      <c r="W14" s="154"/>
      <c r="X14" s="154"/>
      <c r="Y14" s="154"/>
      <c r="Z14" s="154"/>
      <c r="AA14" s="154"/>
      <c r="AB14" s="154"/>
      <c r="AC14" s="154"/>
      <c r="AD14" s="154"/>
      <c r="AE14" s="23"/>
      <c r="AF14" s="23"/>
      <c r="AG14" s="23"/>
      <c r="AH14" s="23"/>
      <c r="AI14" s="23"/>
      <c r="AJ14" s="23"/>
      <c r="AK14" s="23"/>
      <c r="AL14" s="23"/>
      <c r="AM14" s="23"/>
      <c r="AN14" s="23"/>
      <c r="AO14" s="23"/>
      <c r="AP14" s="23"/>
    </row>
    <row r="15">
      <c r="A15" s="24" t="s">
        <v>69</v>
      </c>
      <c r="B15" s="4"/>
      <c r="C15" s="4"/>
      <c r="D15" s="4"/>
      <c r="E15" s="137"/>
      <c r="F15" s="8"/>
      <c r="G15" s="8"/>
      <c r="H15" s="118"/>
      <c r="I15" s="118"/>
      <c r="J15" s="118"/>
      <c r="K15" s="325"/>
      <c r="L15" s="119"/>
      <c r="M15" s="119"/>
      <c r="N15" s="119"/>
      <c r="O15" s="326"/>
      <c r="P15" s="74"/>
      <c r="Q15" s="352"/>
      <c r="R15" s="352"/>
      <c r="S15" s="328"/>
      <c r="T15" s="118"/>
      <c r="U15" s="119"/>
      <c r="V15" s="119"/>
      <c r="W15" s="119"/>
      <c r="X15" s="119"/>
      <c r="Y15" s="119"/>
      <c r="Z15" s="119"/>
      <c r="AA15" s="119"/>
      <c r="AB15" s="119"/>
      <c r="AC15" s="119"/>
      <c r="AD15" s="119"/>
      <c r="AE15" s="4"/>
      <c r="AF15" s="4"/>
      <c r="AG15" s="4"/>
      <c r="AH15" s="4"/>
      <c r="AI15" s="4"/>
      <c r="AJ15" s="4"/>
      <c r="AK15" s="4"/>
      <c r="AL15" s="4"/>
      <c r="AM15" s="4"/>
      <c r="AN15" s="4"/>
      <c r="AO15" s="4"/>
      <c r="AP15" s="4"/>
    </row>
    <row r="16">
      <c r="A16" s="19" t="s">
        <v>70</v>
      </c>
      <c r="B16" s="4"/>
      <c r="C16" s="4"/>
      <c r="D16" s="27">
        <f>D86</f>
        <v>23381</v>
      </c>
      <c r="E16" s="27">
        <f>E85-D86</f>
        <v>13220.76494</v>
      </c>
      <c r="F16" s="27">
        <f t="shared" ref="F16:O16" si="33">F87</f>
        <v>58236.11256</v>
      </c>
      <c r="G16" s="27">
        <f t="shared" si="33"/>
        <v>28492.61757</v>
      </c>
      <c r="H16" s="73">
        <f t="shared" si="33"/>
        <v>47905.09933</v>
      </c>
      <c r="I16" s="73">
        <f t="shared" si="33"/>
        <v>45955.39014</v>
      </c>
      <c r="J16" s="73">
        <f t="shared" si="33"/>
        <v>69088.9128</v>
      </c>
      <c r="K16" s="325" t="str">
        <f t="shared" si="33"/>
        <v>#REF!</v>
      </c>
      <c r="L16" s="74">
        <f t="shared" si="33"/>
        <v>33467.85301</v>
      </c>
      <c r="M16" s="74">
        <f t="shared" si="33"/>
        <v>33660.14114</v>
      </c>
      <c r="N16" s="74">
        <f t="shared" si="33"/>
        <v>55340.35557</v>
      </c>
      <c r="O16" s="326" t="str">
        <f t="shared" si="33"/>
        <v>#REF!</v>
      </c>
      <c r="P16" s="74">
        <v>27849.7355190198</v>
      </c>
      <c r="Q16" s="327">
        <f t="shared" ref="Q16:W16" si="34">Q87</f>
        <v>28875.5616</v>
      </c>
      <c r="R16" s="327">
        <f t="shared" si="34"/>
        <v>49990.23492</v>
      </c>
      <c r="S16" s="328" t="str">
        <f t="shared" si="34"/>
        <v>#REF!</v>
      </c>
      <c r="T16" s="73">
        <f t="shared" si="34"/>
        <v>26335.94312</v>
      </c>
      <c r="U16" s="74">
        <f t="shared" si="34"/>
        <v>33785.37434</v>
      </c>
      <c r="V16" s="74">
        <f t="shared" si="34"/>
        <v>61032.84495</v>
      </c>
      <c r="W16" s="74">
        <f t="shared" si="34"/>
        <v>3572.971454</v>
      </c>
      <c r="X16" s="119"/>
      <c r="Y16" s="74">
        <f t="shared" ref="Y16:Z16" si="35">Y87</f>
        <v>30297.22182</v>
      </c>
      <c r="Z16" s="74">
        <f t="shared" si="35"/>
        <v>2748.014676</v>
      </c>
      <c r="AA16" s="119"/>
      <c r="AB16" s="74">
        <f t="shared" ref="AB16:AC16" si="36">AB87</f>
        <v>38045.4074</v>
      </c>
      <c r="AC16" s="74">
        <f t="shared" si="36"/>
        <v>3381.809114</v>
      </c>
      <c r="AD16" s="119"/>
      <c r="AE16" s="4"/>
      <c r="AF16" s="4"/>
      <c r="AG16" s="4"/>
      <c r="AH16" s="4"/>
      <c r="AI16" s="4"/>
      <c r="AJ16" s="4"/>
      <c r="AK16" s="4"/>
      <c r="AL16" s="4"/>
      <c r="AM16" s="4"/>
      <c r="AN16" s="4"/>
      <c r="AO16" s="4"/>
      <c r="AP16" s="4"/>
    </row>
    <row r="17">
      <c r="A17" s="21" t="s">
        <v>23</v>
      </c>
      <c r="B17" s="23"/>
      <c r="C17" s="23"/>
      <c r="D17" s="22">
        <v>0.0</v>
      </c>
      <c r="E17" s="22">
        <f t="shared" ref="E17:G17" si="37">E89</f>
        <v>0</v>
      </c>
      <c r="F17" s="22">
        <f t="shared" si="37"/>
        <v>7320</v>
      </c>
      <c r="G17" s="22">
        <f t="shared" si="37"/>
        <v>8295</v>
      </c>
      <c r="H17" s="110">
        <f t="shared" ref="H17:O17" si="38">H35</f>
        <v>6768</v>
      </c>
      <c r="I17" s="110">
        <f t="shared" si="38"/>
        <v>14643.85714</v>
      </c>
      <c r="J17" s="110">
        <f t="shared" si="38"/>
        <v>27491.0597</v>
      </c>
      <c r="K17" s="353" t="str">
        <f t="shared" si="38"/>
        <v>#REF!</v>
      </c>
      <c r="L17" s="111">
        <f t="shared" si="38"/>
        <v>6768</v>
      </c>
      <c r="M17" s="111">
        <f t="shared" si="38"/>
        <v>14643.85714</v>
      </c>
      <c r="N17" s="111">
        <f t="shared" si="38"/>
        <v>22330.77429</v>
      </c>
      <c r="O17" s="354" t="str">
        <f t="shared" si="38"/>
        <v>#REF!</v>
      </c>
      <c r="P17" s="111">
        <v>6768.0</v>
      </c>
      <c r="Q17" s="355">
        <f t="shared" ref="Q17:S17" si="39">Q35</f>
        <v>14643.85714</v>
      </c>
      <c r="R17" s="355">
        <f t="shared" si="39"/>
        <v>20322.69816</v>
      </c>
      <c r="S17" s="356" t="str">
        <f t="shared" si="39"/>
        <v>#REF!</v>
      </c>
      <c r="T17" s="110">
        <f t="shared" ref="T17:W17" si="40">T89</f>
        <v>9266.808511</v>
      </c>
      <c r="U17" s="111">
        <f t="shared" si="40"/>
        <v>17180.58444</v>
      </c>
      <c r="V17" s="111">
        <f t="shared" si="40"/>
        <v>14085.72573</v>
      </c>
      <c r="W17" s="111">
        <f t="shared" si="40"/>
        <v>0</v>
      </c>
      <c r="X17" s="154"/>
      <c r="Y17" s="111">
        <f t="shared" ref="Y17:Z17" si="41">Y89</f>
        <v>26918.96807</v>
      </c>
      <c r="Z17" s="111">
        <f t="shared" si="41"/>
        <v>0</v>
      </c>
      <c r="AA17" s="154"/>
      <c r="AB17" s="111">
        <f t="shared" ref="AB17:AC17" si="42">AB89</f>
        <v>29499.15434</v>
      </c>
      <c r="AC17" s="111">
        <f t="shared" si="42"/>
        <v>0</v>
      </c>
      <c r="AD17" s="154"/>
      <c r="AE17" s="23"/>
      <c r="AF17" s="23"/>
      <c r="AG17" s="23"/>
      <c r="AH17" s="23"/>
      <c r="AI17" s="23"/>
      <c r="AJ17" s="23"/>
      <c r="AK17" s="23"/>
      <c r="AL17" s="23"/>
      <c r="AM17" s="23"/>
      <c r="AN17" s="23"/>
      <c r="AO17" s="23"/>
      <c r="AP17" s="23"/>
    </row>
    <row r="18">
      <c r="A18" s="24" t="s">
        <v>73</v>
      </c>
      <c r="B18" s="4"/>
      <c r="C18" s="4"/>
      <c r="D18" s="27"/>
      <c r="E18" s="27"/>
      <c r="F18" s="8"/>
      <c r="G18" s="8"/>
      <c r="H18" s="118"/>
      <c r="I18" s="118"/>
      <c r="J18" s="118"/>
      <c r="K18" s="325"/>
      <c r="L18" s="119"/>
      <c r="M18" s="119"/>
      <c r="N18" s="119"/>
      <c r="O18" s="326"/>
      <c r="P18" s="74"/>
      <c r="Q18" s="352"/>
      <c r="R18" s="352"/>
      <c r="S18" s="328"/>
      <c r="T18" s="118"/>
      <c r="U18" s="119"/>
      <c r="V18" s="119"/>
      <c r="W18" s="119"/>
      <c r="X18" s="119"/>
      <c r="Y18" s="119"/>
      <c r="Z18" s="119"/>
      <c r="AA18" s="119"/>
      <c r="AB18" s="119"/>
      <c r="AC18" s="119"/>
      <c r="AD18" s="119"/>
      <c r="AE18" s="4"/>
      <c r="AF18" s="4"/>
      <c r="AG18" s="4"/>
      <c r="AH18" s="4"/>
      <c r="AI18" s="4"/>
      <c r="AJ18" s="4"/>
      <c r="AK18" s="4"/>
      <c r="AL18" s="4"/>
      <c r="AM18" s="4"/>
      <c r="AN18" s="4"/>
      <c r="AO18" s="4"/>
      <c r="AP18" s="4"/>
    </row>
    <row r="19">
      <c r="A19" s="358" t="s">
        <v>74</v>
      </c>
      <c r="B19" s="4"/>
      <c r="C19" s="4"/>
      <c r="D19" s="75">
        <f t="shared" ref="D19:O19" si="43">D17/D23</f>
        <v>0</v>
      </c>
      <c r="E19" s="75">
        <f t="shared" si="43"/>
        <v>0</v>
      </c>
      <c r="F19" s="359">
        <f t="shared" si="43"/>
        <v>0.009175116882</v>
      </c>
      <c r="G19" s="359">
        <f t="shared" si="43"/>
        <v>0.009091805866</v>
      </c>
      <c r="H19" s="78">
        <f t="shared" si="43"/>
        <v>0.007574231909</v>
      </c>
      <c r="I19" s="78">
        <f t="shared" si="43"/>
        <v>0.01399478767</v>
      </c>
      <c r="J19" s="78">
        <f t="shared" si="43"/>
        <v>0.01913751623</v>
      </c>
      <c r="K19" s="407" t="str">
        <f t="shared" si="43"/>
        <v>#REF!</v>
      </c>
      <c r="L19" s="79">
        <f t="shared" si="43"/>
        <v>0.007647315292</v>
      </c>
      <c r="M19" s="79">
        <f t="shared" si="43"/>
        <v>0.01420941801</v>
      </c>
      <c r="N19" s="79">
        <f t="shared" si="43"/>
        <v>0.01584434931</v>
      </c>
      <c r="O19" s="408" t="str">
        <f t="shared" si="43"/>
        <v>#REF!</v>
      </c>
      <c r="P19" s="234">
        <v>0.007676137632113295</v>
      </c>
      <c r="Q19" s="399">
        <f t="shared" ref="Q19:W19" si="44">Q17/Q23</f>
        <v>0.01429472944</v>
      </c>
      <c r="R19" s="399">
        <f t="shared" si="44"/>
        <v>0.01452833508</v>
      </c>
      <c r="S19" s="409" t="str">
        <f t="shared" si="44"/>
        <v>#REF!</v>
      </c>
      <c r="T19" s="78">
        <f t="shared" si="44"/>
        <v>0.009825763776</v>
      </c>
      <c r="U19" s="79">
        <f t="shared" si="44"/>
        <v>0.01266301195</v>
      </c>
      <c r="V19" s="79">
        <f t="shared" si="44"/>
        <v>0.008908408115</v>
      </c>
      <c r="W19" s="79">
        <f t="shared" si="44"/>
        <v>0</v>
      </c>
      <c r="X19" s="79"/>
      <c r="Y19" s="79">
        <f t="shared" ref="Y19:Z19" si="45">Y17/Y23</f>
        <v>0.0155136659</v>
      </c>
      <c r="Z19" s="79">
        <f t="shared" si="45"/>
        <v>0</v>
      </c>
      <c r="AA19" s="79"/>
      <c r="AB19" s="79">
        <f t="shared" ref="AB19:AC19" si="46">AB17/AB23</f>
        <v>0.01502584635</v>
      </c>
      <c r="AC19" s="79">
        <f t="shared" si="46"/>
        <v>0</v>
      </c>
      <c r="AD19" s="79"/>
      <c r="AE19" s="4"/>
      <c r="AF19" s="4"/>
      <c r="AG19" s="4"/>
      <c r="AH19" s="4"/>
      <c r="AI19" s="4"/>
      <c r="AJ19" s="4"/>
      <c r="AK19" s="4"/>
      <c r="AL19" s="4"/>
      <c r="AM19" s="4"/>
      <c r="AN19" s="4"/>
      <c r="AO19" s="4"/>
      <c r="AP19" s="4"/>
    </row>
    <row r="20">
      <c r="A20" s="358" t="s">
        <v>75</v>
      </c>
      <c r="B20" s="4"/>
      <c r="C20" s="4"/>
      <c r="D20" s="75">
        <f t="shared" ref="D20:O20" si="47">D16/D23</f>
        <v>0.05558170494</v>
      </c>
      <c r="E20" s="75">
        <f t="shared" si="47"/>
        <v>0.02475984144</v>
      </c>
      <c r="F20" s="359">
        <f t="shared" si="47"/>
        <v>0.07299496441</v>
      </c>
      <c r="G20" s="359">
        <f t="shared" si="47"/>
        <v>0.03122957777</v>
      </c>
      <c r="H20" s="78">
        <f t="shared" si="47"/>
        <v>0.05361175118</v>
      </c>
      <c r="I20" s="78">
        <f t="shared" si="47"/>
        <v>0.04391847866</v>
      </c>
      <c r="J20" s="78">
        <f t="shared" si="47"/>
        <v>0.04809527914</v>
      </c>
      <c r="K20" s="407" t="str">
        <f t="shared" si="47"/>
        <v>#REF!</v>
      </c>
      <c r="L20" s="79">
        <f t="shared" si="47"/>
        <v>0.03781607921</v>
      </c>
      <c r="M20" s="79">
        <f t="shared" si="47"/>
        <v>0.03266154615</v>
      </c>
      <c r="N20" s="79">
        <f t="shared" si="47"/>
        <v>0.03926563017</v>
      </c>
      <c r="O20" s="408" t="str">
        <f t="shared" si="47"/>
        <v>#REF!</v>
      </c>
      <c r="P20" s="234">
        <v>0.0315866434488697</v>
      </c>
      <c r="Q20" s="399">
        <f t="shared" ref="Q20:W20" si="48">Q16/Q23</f>
        <v>0.02818713243</v>
      </c>
      <c r="R20" s="399">
        <f t="shared" si="48"/>
        <v>0.0357371289</v>
      </c>
      <c r="S20" s="409" t="str">
        <f t="shared" si="48"/>
        <v>#REF!</v>
      </c>
      <c r="T20" s="78">
        <f t="shared" si="48"/>
        <v>0.02792447428</v>
      </c>
      <c r="U20" s="79">
        <f t="shared" si="48"/>
        <v>0.02490163246</v>
      </c>
      <c r="V20" s="79">
        <f t="shared" si="48"/>
        <v>0.03859974996</v>
      </c>
      <c r="W20" s="79">
        <f t="shared" si="48"/>
        <v>0.06859674953</v>
      </c>
      <c r="X20" s="79"/>
      <c r="Y20" s="79">
        <f t="shared" ref="Y20:Z20" si="49">Y16/Y23</f>
        <v>0.01746058674</v>
      </c>
      <c r="Z20" s="79">
        <f t="shared" si="49"/>
        <v>0.03917514372</v>
      </c>
      <c r="AA20" s="79"/>
      <c r="AB20" s="79">
        <f t="shared" ref="AB20:AC20" si="50">AB16/AB23</f>
        <v>0.01937901132</v>
      </c>
      <c r="AC20" s="79">
        <f t="shared" si="50"/>
        <v>0.03884196728</v>
      </c>
      <c r="AD20" s="79"/>
      <c r="AE20" s="4"/>
      <c r="AF20" s="4"/>
      <c r="AG20" s="4"/>
      <c r="AH20" s="4"/>
      <c r="AI20" s="4"/>
      <c r="AJ20" s="4"/>
      <c r="AK20" s="4"/>
      <c r="AL20" s="4"/>
      <c r="AM20" s="4"/>
      <c r="AN20" s="4"/>
      <c r="AO20" s="4"/>
      <c r="AP20" s="4"/>
    </row>
    <row r="21">
      <c r="A21" s="246" t="s">
        <v>152</v>
      </c>
      <c r="B21" s="361">
        <f>F17/B46</f>
        <v>0.1061100239</v>
      </c>
      <c r="C21" s="361">
        <f>G35/C46</f>
        <v>0.08057700714</v>
      </c>
      <c r="D21" s="362">
        <f t="shared" ref="D21:E21" si="51">U35/D46</f>
        <v>0.04593247898</v>
      </c>
      <c r="E21" s="362">
        <f t="shared" si="51"/>
        <v>0.03344983551</v>
      </c>
      <c r="F21" s="361"/>
      <c r="G21" s="361"/>
      <c r="H21" s="125"/>
      <c r="I21" s="125"/>
      <c r="J21" s="125"/>
      <c r="K21" s="343"/>
      <c r="L21" s="124"/>
      <c r="M21" s="124"/>
      <c r="N21" s="124"/>
      <c r="O21" s="344"/>
      <c r="P21" s="111"/>
      <c r="Q21" s="345"/>
      <c r="R21" s="345"/>
      <c r="S21" s="346"/>
      <c r="T21" s="155"/>
      <c r="U21" s="154"/>
      <c r="V21" s="154"/>
      <c r="W21" s="154"/>
      <c r="X21" s="154"/>
      <c r="Y21" s="154"/>
      <c r="Z21" s="154"/>
      <c r="AA21" s="154"/>
      <c r="AB21" s="154"/>
      <c r="AC21" s="154"/>
      <c r="AD21" s="154"/>
      <c r="AE21" s="23"/>
      <c r="AF21" s="23"/>
      <c r="AG21" s="23"/>
      <c r="AH21" s="23"/>
      <c r="AI21" s="23"/>
      <c r="AJ21" s="23"/>
      <c r="AK21" s="23"/>
      <c r="AL21" s="23"/>
      <c r="AM21" s="23"/>
      <c r="AN21" s="23"/>
      <c r="AO21" s="23"/>
      <c r="AP21" s="23"/>
    </row>
    <row r="22">
      <c r="A22" s="1" t="s">
        <v>122</v>
      </c>
      <c r="B22" s="4"/>
      <c r="C22" s="4"/>
      <c r="D22" s="4"/>
      <c r="E22" s="137"/>
      <c r="F22" s="5"/>
      <c r="G22" s="5"/>
      <c r="H22" s="118"/>
      <c r="I22" s="118"/>
      <c r="J22" s="118"/>
      <c r="K22" s="325"/>
      <c r="L22" s="119"/>
      <c r="M22" s="119"/>
      <c r="N22" s="119"/>
      <c r="O22" s="326"/>
      <c r="P22" s="74"/>
      <c r="Q22" s="352"/>
      <c r="R22" s="352"/>
      <c r="S22" s="328"/>
      <c r="T22" s="118"/>
      <c r="U22" s="119"/>
      <c r="V22" s="119"/>
      <c r="W22" s="119"/>
      <c r="X22" s="119"/>
      <c r="Y22" s="119"/>
      <c r="Z22" s="119"/>
      <c r="AA22" s="119"/>
      <c r="AB22" s="119"/>
      <c r="AC22" s="119"/>
      <c r="AD22" s="119"/>
      <c r="AE22" s="4"/>
      <c r="AF22" s="4"/>
      <c r="AG22" s="4"/>
      <c r="AH22" s="4"/>
      <c r="AI22" s="4"/>
      <c r="AJ22" s="4"/>
      <c r="AK22" s="4"/>
      <c r="AL22" s="4"/>
      <c r="AM22" s="4"/>
      <c r="AN22" s="4"/>
      <c r="AO22" s="4"/>
      <c r="AP22" s="4"/>
    </row>
    <row r="23">
      <c r="A23" s="19" t="s">
        <v>13</v>
      </c>
      <c r="B23" s="131">
        <f t="shared" ref="B23:O23" si="52">SUM(B28:B31)</f>
        <v>68985</v>
      </c>
      <c r="C23" s="131">
        <f t="shared" si="52"/>
        <v>130485</v>
      </c>
      <c r="D23" s="131">
        <f t="shared" si="52"/>
        <v>420660</v>
      </c>
      <c r="E23" s="131">
        <f t="shared" si="52"/>
        <v>533960</v>
      </c>
      <c r="F23" s="131">
        <f t="shared" si="52"/>
        <v>797810</v>
      </c>
      <c r="G23" s="131">
        <f t="shared" si="52"/>
        <v>912360</v>
      </c>
      <c r="H23" s="73">
        <f t="shared" si="52"/>
        <v>893555.9514</v>
      </c>
      <c r="I23" s="73">
        <f t="shared" si="52"/>
        <v>1046379.373</v>
      </c>
      <c r="J23" s="73">
        <f t="shared" si="52"/>
        <v>1436500.921</v>
      </c>
      <c r="K23" s="325" t="str">
        <f t="shared" si="52"/>
        <v>#REF!</v>
      </c>
      <c r="L23" s="74">
        <f t="shared" si="52"/>
        <v>885016.472</v>
      </c>
      <c r="M23" s="74">
        <f t="shared" si="52"/>
        <v>1030574.027</v>
      </c>
      <c r="N23" s="74">
        <f t="shared" si="52"/>
        <v>1409384.119</v>
      </c>
      <c r="O23" s="326" t="str">
        <f t="shared" si="52"/>
        <v>#REF!</v>
      </c>
      <c r="P23" s="74">
        <v>881693.4146263766</v>
      </c>
      <c r="Q23" s="327">
        <f t="shared" ref="Q23:W23" si="53">SUM(Q28:Q31)</f>
        <v>1024423.527</v>
      </c>
      <c r="R23" s="327">
        <f t="shared" si="53"/>
        <v>1398831.872</v>
      </c>
      <c r="S23" s="328" t="str">
        <f t="shared" si="53"/>
        <v>#REF!</v>
      </c>
      <c r="T23" s="201">
        <f t="shared" si="53"/>
        <v>943113.3011</v>
      </c>
      <c r="U23" s="200">
        <f t="shared" si="53"/>
        <v>1356753.393</v>
      </c>
      <c r="V23" s="200">
        <f t="shared" si="53"/>
        <v>1581172.029</v>
      </c>
      <c r="W23" s="200">
        <f t="shared" si="53"/>
        <v>52086.6</v>
      </c>
      <c r="X23" s="200"/>
      <c r="Y23" s="200">
        <f t="shared" ref="Y23:Z23" si="54">SUM(Y28:Y31)</f>
        <v>1735177.762</v>
      </c>
      <c r="Z23" s="200">
        <f t="shared" si="54"/>
        <v>70146.89455</v>
      </c>
      <c r="AA23" s="200"/>
      <c r="AB23" s="200">
        <f t="shared" ref="AB23:AC23" si="55">SUM(AB28:AB31)</f>
        <v>1963227.471</v>
      </c>
      <c r="AC23" s="200">
        <f t="shared" si="55"/>
        <v>87065.85559</v>
      </c>
      <c r="AD23" s="200"/>
      <c r="AE23" s="4"/>
      <c r="AF23" s="4"/>
      <c r="AG23" s="4"/>
      <c r="AH23" s="4"/>
      <c r="AI23" s="4"/>
      <c r="AJ23" s="4"/>
      <c r="AK23" s="4"/>
      <c r="AL23" s="4"/>
      <c r="AM23" s="4"/>
      <c r="AN23" s="4"/>
      <c r="AO23" s="4"/>
      <c r="AP23" s="4"/>
    </row>
    <row r="24">
      <c r="A24" s="19" t="s">
        <v>14</v>
      </c>
      <c r="B24" s="80">
        <f t="shared" ref="B24:G24" si="56">SUM(B37:B40)</f>
        <v>1224</v>
      </c>
      <c r="C24" s="80">
        <f t="shared" si="56"/>
        <v>2350</v>
      </c>
      <c r="D24" s="80">
        <f t="shared" si="56"/>
        <v>8142</v>
      </c>
      <c r="E24" s="80">
        <f t="shared" si="56"/>
        <v>10389</v>
      </c>
      <c r="F24" s="80">
        <f t="shared" si="56"/>
        <v>16139</v>
      </c>
      <c r="G24" s="80">
        <f t="shared" si="56"/>
        <v>18315</v>
      </c>
      <c r="H24" s="118"/>
      <c r="I24" s="118"/>
      <c r="J24" s="118"/>
      <c r="K24" s="325"/>
      <c r="L24" s="119"/>
      <c r="M24" s="119"/>
      <c r="N24" s="119"/>
      <c r="O24" s="326"/>
      <c r="P24" s="74"/>
      <c r="Q24" s="352"/>
      <c r="R24" s="352"/>
      <c r="S24" s="328"/>
      <c r="T24" s="118"/>
      <c r="U24" s="119"/>
      <c r="V24" s="119"/>
      <c r="W24" s="119"/>
      <c r="X24" s="119"/>
      <c r="Y24" s="119"/>
      <c r="Z24" s="119"/>
      <c r="AA24" s="119"/>
      <c r="AB24" s="119"/>
      <c r="AC24" s="119"/>
      <c r="AD24" s="119"/>
      <c r="AE24" s="4"/>
      <c r="AF24" s="4"/>
      <c r="AG24" s="4"/>
      <c r="AH24" s="4"/>
      <c r="AI24" s="4"/>
      <c r="AJ24" s="4"/>
      <c r="AK24" s="4"/>
      <c r="AL24" s="4"/>
      <c r="AM24" s="4"/>
      <c r="AN24" s="4"/>
      <c r="AO24" s="4"/>
      <c r="AP24" s="4"/>
    </row>
    <row r="25">
      <c r="A25" s="19" t="s">
        <v>15</v>
      </c>
      <c r="B25" s="27">
        <f t="shared" ref="B25:G25" si="57">B23/B24</f>
        <v>56.36029412</v>
      </c>
      <c r="C25" s="27">
        <f t="shared" si="57"/>
        <v>55.52553191</v>
      </c>
      <c r="D25" s="27">
        <f t="shared" si="57"/>
        <v>51.66543847</v>
      </c>
      <c r="E25" s="27">
        <f t="shared" si="57"/>
        <v>51.39666955</v>
      </c>
      <c r="F25" s="27">
        <f t="shared" si="57"/>
        <v>49.43366999</v>
      </c>
      <c r="G25" s="27">
        <f t="shared" si="57"/>
        <v>49.81490581</v>
      </c>
      <c r="H25" s="118"/>
      <c r="I25" s="118"/>
      <c r="J25" s="118"/>
      <c r="K25" s="325"/>
      <c r="L25" s="119"/>
      <c r="M25" s="119"/>
      <c r="N25" s="119"/>
      <c r="O25" s="326"/>
      <c r="P25" s="74"/>
      <c r="Q25" s="352"/>
      <c r="R25" s="352"/>
      <c r="S25" s="328"/>
      <c r="T25" s="118"/>
      <c r="U25" s="119"/>
      <c r="V25" s="119"/>
      <c r="W25" s="119"/>
      <c r="X25" s="119"/>
      <c r="Y25" s="119"/>
      <c r="Z25" s="119"/>
      <c r="AA25" s="119"/>
      <c r="AB25" s="119"/>
      <c r="AC25" s="119"/>
      <c r="AD25" s="119"/>
      <c r="AE25" s="4"/>
      <c r="AF25" s="4"/>
      <c r="AG25" s="4"/>
      <c r="AH25" s="4"/>
      <c r="AI25" s="4"/>
      <c r="AJ25" s="4"/>
      <c r="AK25" s="4"/>
      <c r="AL25" s="4"/>
      <c r="AM25" s="4"/>
      <c r="AN25" s="4"/>
      <c r="AO25" s="4"/>
      <c r="AP25" s="4"/>
    </row>
    <row r="26">
      <c r="A26" s="21" t="s">
        <v>77</v>
      </c>
      <c r="B26" s="22">
        <f t="shared" ref="B26:G26" si="58">B46</f>
        <v>68985</v>
      </c>
      <c r="C26" s="22">
        <f t="shared" si="58"/>
        <v>102945</v>
      </c>
      <c r="D26" s="22">
        <f t="shared" si="58"/>
        <v>374040</v>
      </c>
      <c r="E26" s="22">
        <f t="shared" si="58"/>
        <v>421100</v>
      </c>
      <c r="F26" s="22">
        <f t="shared" si="58"/>
        <v>695765</v>
      </c>
      <c r="G26" s="22">
        <f t="shared" si="58"/>
        <v>696895</v>
      </c>
      <c r="H26" s="110">
        <f t="shared" ref="H26:J26" si="59">H2/5*50</f>
        <v>728550</v>
      </c>
      <c r="I26" s="110">
        <f t="shared" si="59"/>
        <v>764980</v>
      </c>
      <c r="J26" s="110">
        <f t="shared" si="59"/>
        <v>1084980</v>
      </c>
      <c r="K26" s="365">
        <f>108497.75/5*50+6000*100</f>
        <v>1684977.5</v>
      </c>
      <c r="L26" s="111">
        <f t="shared" ref="L26:N26" si="60">L2/5*50</f>
        <v>728550</v>
      </c>
      <c r="M26" s="111">
        <f t="shared" si="60"/>
        <v>764980</v>
      </c>
      <c r="N26" s="111">
        <f t="shared" si="60"/>
        <v>1084980</v>
      </c>
      <c r="O26" s="366">
        <f>108497.75/5*50+6000*100</f>
        <v>1684977.5</v>
      </c>
      <c r="P26" s="111">
        <v>728550.0</v>
      </c>
      <c r="Q26" s="355">
        <f t="shared" ref="Q26:R26" si="61">Q2/5*50</f>
        <v>764980</v>
      </c>
      <c r="R26" s="355">
        <f t="shared" si="61"/>
        <v>1084980</v>
      </c>
      <c r="S26" s="367">
        <f>108497.75/5*50+6000*100</f>
        <v>1684977.5</v>
      </c>
      <c r="T26" s="110">
        <f t="shared" ref="T26:W26" si="62">T2/5*50</f>
        <v>765000</v>
      </c>
      <c r="U26" s="111">
        <f t="shared" si="62"/>
        <v>1170800</v>
      </c>
      <c r="V26" s="111">
        <f t="shared" si="62"/>
        <v>1219068.5</v>
      </c>
      <c r="W26" s="111">
        <f t="shared" si="62"/>
        <v>54828</v>
      </c>
      <c r="X26" s="154"/>
      <c r="Y26" s="111">
        <f t="shared" ref="Y26:Z26" si="63">Y2/5*50</f>
        <v>1327179.1</v>
      </c>
      <c r="Z26" s="111">
        <f t="shared" si="63"/>
        <v>58542</v>
      </c>
      <c r="AA26" s="154"/>
      <c r="AB26" s="111">
        <f t="shared" ref="AB26:AC26" si="64">AB2/5*50</f>
        <v>1501285.5</v>
      </c>
      <c r="AC26" s="111">
        <f t="shared" si="64"/>
        <v>69527.5</v>
      </c>
      <c r="AD26" s="154"/>
      <c r="AE26" s="23"/>
      <c r="AF26" s="23"/>
      <c r="AG26" s="23"/>
      <c r="AH26" s="23"/>
      <c r="AI26" s="23"/>
      <c r="AJ26" s="23"/>
      <c r="AK26" s="23"/>
      <c r="AL26" s="23"/>
      <c r="AM26" s="23"/>
      <c r="AN26" s="23"/>
      <c r="AO26" s="23"/>
      <c r="AP26" s="23"/>
    </row>
    <row r="27">
      <c r="A27" s="24" t="s">
        <v>16</v>
      </c>
      <c r="B27" s="368"/>
      <c r="C27" s="368"/>
      <c r="D27" s="368"/>
      <c r="E27" s="368"/>
      <c r="F27" s="368"/>
      <c r="G27" s="368"/>
      <c r="H27" s="118"/>
      <c r="I27" s="118"/>
      <c r="J27" s="118"/>
      <c r="K27" s="325"/>
      <c r="L27" s="119"/>
      <c r="M27" s="119"/>
      <c r="N27" s="119"/>
      <c r="O27" s="326"/>
      <c r="P27" s="74"/>
      <c r="Q27" s="352"/>
      <c r="R27" s="352"/>
      <c r="S27" s="328"/>
      <c r="T27" s="118"/>
      <c r="U27" s="119"/>
      <c r="V27" s="119"/>
      <c r="W27" s="119"/>
      <c r="X27" s="119"/>
      <c r="Y27" s="119"/>
      <c r="Z27" s="119"/>
      <c r="AA27" s="119"/>
      <c r="AB27" s="119"/>
      <c r="AC27" s="119"/>
      <c r="AD27" s="119"/>
      <c r="AE27" s="4"/>
      <c r="AF27" s="4"/>
      <c r="AG27" s="4"/>
      <c r="AH27" s="4"/>
      <c r="AI27" s="4"/>
      <c r="AJ27" s="4"/>
      <c r="AK27" s="4"/>
      <c r="AL27" s="4"/>
      <c r="AM27" s="4"/>
      <c r="AN27" s="4"/>
      <c r="AO27" s="4"/>
      <c r="AP27" s="4"/>
    </row>
    <row r="28">
      <c r="A28" s="19" t="s">
        <v>17</v>
      </c>
      <c r="B28" s="131">
        <v>68985.0</v>
      </c>
      <c r="C28" s="131">
        <v>102795.0</v>
      </c>
      <c r="D28" s="131">
        <v>375450.0</v>
      </c>
      <c r="E28" s="197">
        <v>411305.0</v>
      </c>
      <c r="F28" s="368">
        <v>671480.0</v>
      </c>
      <c r="G28" s="368">
        <v>706275.0</v>
      </c>
      <c r="H28" s="372">
        <f t="shared" ref="H28:O28" si="65">H26</f>
        <v>728550</v>
      </c>
      <c r="I28" s="372">
        <f t="shared" si="65"/>
        <v>764980</v>
      </c>
      <c r="J28" s="372">
        <f t="shared" si="65"/>
        <v>1084980</v>
      </c>
      <c r="K28" s="373">
        <f t="shared" si="65"/>
        <v>1684977.5</v>
      </c>
      <c r="L28" s="273">
        <f t="shared" si="65"/>
        <v>728550</v>
      </c>
      <c r="M28" s="273">
        <f t="shared" si="65"/>
        <v>764980</v>
      </c>
      <c r="N28" s="273">
        <f t="shared" si="65"/>
        <v>1084980</v>
      </c>
      <c r="O28" s="374">
        <f t="shared" si="65"/>
        <v>1684977.5</v>
      </c>
      <c r="P28" s="74">
        <v>728550.0</v>
      </c>
      <c r="Q28" s="375">
        <f t="shared" ref="Q28:S28" si="66">Q26</f>
        <v>764980</v>
      </c>
      <c r="R28" s="375">
        <f t="shared" si="66"/>
        <v>1084980</v>
      </c>
      <c r="S28" s="376">
        <f t="shared" si="66"/>
        <v>1684977.5</v>
      </c>
      <c r="T28" s="272">
        <f t="shared" ref="T28:W28" si="67">T26*95%</f>
        <v>726750</v>
      </c>
      <c r="U28" s="70">
        <f t="shared" si="67"/>
        <v>1112260</v>
      </c>
      <c r="V28" s="70">
        <f t="shared" si="67"/>
        <v>1158115.075</v>
      </c>
      <c r="W28" s="70">
        <f t="shared" si="67"/>
        <v>52086.6</v>
      </c>
      <c r="X28" s="70"/>
      <c r="Y28" s="70">
        <f t="shared" ref="Y28:Z28" si="68">Y26*95%</f>
        <v>1260820.145</v>
      </c>
      <c r="Z28" s="70">
        <f t="shared" si="68"/>
        <v>55614.9</v>
      </c>
      <c r="AA28" s="70"/>
      <c r="AB28" s="70">
        <f t="shared" ref="AB28:AC28" si="69">AB26*95%</f>
        <v>1426221.225</v>
      </c>
      <c r="AC28" s="70">
        <f t="shared" si="69"/>
        <v>66051.125</v>
      </c>
      <c r="AD28" s="70"/>
      <c r="AE28" s="4"/>
      <c r="AF28" s="4"/>
      <c r="AG28" s="4"/>
      <c r="AH28" s="4"/>
      <c r="AI28" s="4"/>
      <c r="AJ28" s="4"/>
      <c r="AK28" s="4"/>
      <c r="AL28" s="4"/>
      <c r="AM28" s="4"/>
      <c r="AN28" s="4"/>
      <c r="AO28" s="4"/>
      <c r="AP28" s="4"/>
    </row>
    <row r="29">
      <c r="A29" s="26" t="s">
        <v>18</v>
      </c>
      <c r="B29" s="4"/>
      <c r="C29" s="131">
        <v>27690.0</v>
      </c>
      <c r="D29" s="131">
        <v>35130.0</v>
      </c>
      <c r="E29" s="197">
        <v>92385.0</v>
      </c>
      <c r="F29" s="368">
        <v>83135.0</v>
      </c>
      <c r="G29" s="368">
        <v>150185.0</v>
      </c>
      <c r="H29" s="372">
        <f t="shared" ref="H29:H32" si="76">E28*H54</f>
        <v>101207.6506</v>
      </c>
      <c r="I29" s="372">
        <f t="shared" ref="I29:J29" si="70">H28*I54</f>
        <v>197197.4988</v>
      </c>
      <c r="J29" s="372">
        <f t="shared" si="70"/>
        <v>207058.0504</v>
      </c>
      <c r="K29" s="377" t="str">
        <f t="shared" ref="K29:K32" si="78">I28*K54</f>
        <v>#REF!</v>
      </c>
      <c r="L29" s="273">
        <f t="shared" ref="L29:L32" si="79">E28*L54</f>
        <v>101207.6506</v>
      </c>
      <c r="M29" s="273">
        <f t="shared" ref="M29:N29" si="71">L28*M54</f>
        <v>197197.4988</v>
      </c>
      <c r="N29" s="273">
        <f t="shared" si="71"/>
        <v>207058.0504</v>
      </c>
      <c r="O29" s="378" t="str">
        <f t="shared" ref="O29:O32" si="81">M28*O54</f>
        <v>#REF!</v>
      </c>
      <c r="P29" s="74">
        <v>101207.65061925689</v>
      </c>
      <c r="Q29" s="375">
        <f t="shared" ref="Q29:R29" si="72">P28*Q54</f>
        <v>197197.4988</v>
      </c>
      <c r="R29" s="375">
        <f t="shared" si="72"/>
        <v>207058.0504</v>
      </c>
      <c r="S29" s="379" t="str">
        <f t="shared" ref="S29:S32" si="83">Q28*S54</f>
        <v>#REF!</v>
      </c>
      <c r="T29" s="272">
        <f t="shared" ref="T29:U29" si="73">F28*T54</f>
        <v>165522.7183</v>
      </c>
      <c r="U29" s="70">
        <f t="shared" si="73"/>
        <v>165865.7092</v>
      </c>
      <c r="V29" s="70">
        <f t="shared" ref="V29:V32" si="85">U28*V54</f>
        <v>313451.4919</v>
      </c>
      <c r="W29" s="133">
        <v>0.0</v>
      </c>
      <c r="X29" s="70"/>
      <c r="Y29" s="70">
        <f t="shared" ref="Y29:Z29" si="74">V28*Y54</f>
        <v>308423.5599</v>
      </c>
      <c r="Z29" s="70">
        <f t="shared" si="74"/>
        <v>14531.99455</v>
      </c>
      <c r="AA29" s="70"/>
      <c r="AB29" s="70">
        <f t="shared" ref="AB29:AC29" si="75">Y28*AB54</f>
        <v>335775.4733</v>
      </c>
      <c r="AC29" s="70">
        <f t="shared" si="75"/>
        <v>15516.37894</v>
      </c>
      <c r="AD29" s="70"/>
      <c r="AE29" s="4"/>
      <c r="AF29" s="4"/>
      <c r="AG29" s="4"/>
      <c r="AH29" s="4"/>
      <c r="AI29" s="4"/>
      <c r="AJ29" s="4"/>
      <c r="AK29" s="4"/>
      <c r="AL29" s="4"/>
      <c r="AM29" s="4"/>
      <c r="AN29" s="4"/>
      <c r="AO29" s="4"/>
      <c r="AP29" s="4"/>
    </row>
    <row r="30">
      <c r="A30" s="19" t="s">
        <v>19</v>
      </c>
      <c r="B30" s="4"/>
      <c r="C30" s="4"/>
      <c r="D30" s="131">
        <v>10080.0</v>
      </c>
      <c r="E30" s="197">
        <v>21810.0</v>
      </c>
      <c r="F30" s="368">
        <v>32485.0</v>
      </c>
      <c r="G30" s="368">
        <v>31150.0</v>
      </c>
      <c r="H30" s="372">
        <f t="shared" si="76"/>
        <v>45493.4794</v>
      </c>
      <c r="I30" s="372">
        <f t="shared" ref="I30:J30" si="77">H29*I55</f>
        <v>49838.04913</v>
      </c>
      <c r="J30" s="372">
        <f t="shared" si="77"/>
        <v>106817.3446</v>
      </c>
      <c r="K30" s="377" t="str">
        <f t="shared" si="78"/>
        <v>#REF!</v>
      </c>
      <c r="L30" s="273">
        <f t="shared" si="79"/>
        <v>36954</v>
      </c>
      <c r="M30" s="273">
        <f t="shared" ref="M30:N30" si="80">L29*M55</f>
        <v>40483.06025</v>
      </c>
      <c r="N30" s="273">
        <f t="shared" si="80"/>
        <v>86766.89947</v>
      </c>
      <c r="O30" s="378" t="str">
        <f t="shared" si="81"/>
        <v>#REF!</v>
      </c>
      <c r="P30" s="74">
        <v>33630.94257854821</v>
      </c>
      <c r="Q30" s="375">
        <f t="shared" ref="Q30:R30" si="82">P29*Q55</f>
        <v>36842.65505</v>
      </c>
      <c r="R30" s="375">
        <f t="shared" si="82"/>
        <v>78964.45889</v>
      </c>
      <c r="S30" s="379" t="str">
        <f t="shared" si="83"/>
        <v>#REF!</v>
      </c>
      <c r="T30" s="272">
        <f t="shared" ref="T30:U30" si="84">F29*T55</f>
        <v>29232.4563</v>
      </c>
      <c r="U30" s="70">
        <f t="shared" si="84"/>
        <v>57268.09502</v>
      </c>
      <c r="V30" s="70">
        <f t="shared" si="85"/>
        <v>66409.78696</v>
      </c>
      <c r="W30" s="133">
        <v>0.0</v>
      </c>
      <c r="X30" s="70"/>
      <c r="Y30" s="70">
        <f t="shared" ref="Y30:Z30" si="86">V29*Y55</f>
        <v>118598.0714</v>
      </c>
      <c r="Z30" s="70">
        <f t="shared" si="86"/>
        <v>0</v>
      </c>
      <c r="AA30" s="70"/>
      <c r="AB30" s="70">
        <f t="shared" ref="AB30:AC30" si="87">Y29*AB55</f>
        <v>116695.694</v>
      </c>
      <c r="AC30" s="70">
        <f t="shared" si="87"/>
        <v>5498.351648</v>
      </c>
      <c r="AD30" s="70"/>
      <c r="AE30" s="4"/>
      <c r="AF30" s="4"/>
      <c r="AG30" s="4"/>
      <c r="AH30" s="4"/>
      <c r="AI30" s="4"/>
      <c r="AJ30" s="4"/>
      <c r="AK30" s="4"/>
      <c r="AL30" s="4"/>
      <c r="AM30" s="4"/>
      <c r="AN30" s="4"/>
      <c r="AO30" s="4"/>
      <c r="AP30" s="4"/>
    </row>
    <row r="31">
      <c r="A31" s="19" t="s">
        <v>20</v>
      </c>
      <c r="B31" s="4"/>
      <c r="C31" s="4"/>
      <c r="D31" s="4"/>
      <c r="E31" s="197">
        <v>8460.0</v>
      </c>
      <c r="F31" s="368">
        <v>10710.0</v>
      </c>
      <c r="G31" s="368">
        <v>24750.0</v>
      </c>
      <c r="H31" s="372">
        <f t="shared" si="76"/>
        <v>18304.82143</v>
      </c>
      <c r="I31" s="372">
        <f t="shared" ref="I31:J31" si="88">H30*I56</f>
        <v>34363.82462</v>
      </c>
      <c r="J31" s="372">
        <f t="shared" si="88"/>
        <v>37645.5264</v>
      </c>
      <c r="K31" s="377" t="str">
        <f t="shared" si="78"/>
        <v>#REF!</v>
      </c>
      <c r="L31" s="273">
        <f t="shared" si="79"/>
        <v>18304.82143</v>
      </c>
      <c r="M31" s="273">
        <f t="shared" ref="M31:N31" si="89">L30*M56</f>
        <v>27913.46786</v>
      </c>
      <c r="N31" s="273">
        <f t="shared" si="89"/>
        <v>30579.16872</v>
      </c>
      <c r="O31" s="378" t="str">
        <f t="shared" si="81"/>
        <v>#REF!</v>
      </c>
      <c r="P31" s="74">
        <v>18304.821428571428</v>
      </c>
      <c r="Q31" s="375">
        <f t="shared" ref="Q31:R31" si="90">P30*Q56</f>
        <v>25403.3727</v>
      </c>
      <c r="R31" s="375">
        <f t="shared" si="90"/>
        <v>27829.36265</v>
      </c>
      <c r="S31" s="379" t="str">
        <f t="shared" si="83"/>
        <v>#REF!</v>
      </c>
      <c r="T31" s="272">
        <f t="shared" ref="T31:U31" si="91">F30*T56</f>
        <v>21608.12641</v>
      </c>
      <c r="U31" s="70">
        <f t="shared" si="91"/>
        <v>21359.58904</v>
      </c>
      <c r="V31" s="70">
        <f t="shared" si="85"/>
        <v>43195.67487</v>
      </c>
      <c r="W31" s="133">
        <v>0.0</v>
      </c>
      <c r="X31" s="70"/>
      <c r="Y31" s="70">
        <f t="shared" ref="Y31:Z31" si="92">V30*Y56</f>
        <v>47335.9854</v>
      </c>
      <c r="Z31" s="70">
        <f t="shared" si="92"/>
        <v>0</v>
      </c>
      <c r="AA31" s="70"/>
      <c r="AB31" s="70">
        <f t="shared" ref="AB31:AC31" si="93">Y30*AB56</f>
        <v>84535.07886</v>
      </c>
      <c r="AC31" s="70">
        <f t="shared" si="93"/>
        <v>0</v>
      </c>
      <c r="AD31" s="70"/>
      <c r="AE31" s="4"/>
      <c r="AF31" s="4"/>
      <c r="AG31" s="4"/>
      <c r="AH31" s="4"/>
      <c r="AI31" s="4"/>
      <c r="AJ31" s="4"/>
      <c r="AK31" s="4"/>
      <c r="AL31" s="4"/>
      <c r="AM31" s="4"/>
      <c r="AN31" s="4"/>
      <c r="AO31" s="4"/>
      <c r="AP31" s="4"/>
    </row>
    <row r="32">
      <c r="A32" s="19" t="s">
        <v>84</v>
      </c>
      <c r="B32" s="4"/>
      <c r="C32" s="4"/>
      <c r="D32" s="4"/>
      <c r="E32" s="8"/>
      <c r="F32" s="368">
        <v>7320.0</v>
      </c>
      <c r="G32" s="368">
        <v>9090.0</v>
      </c>
      <c r="H32" s="372">
        <f t="shared" si="76"/>
        <v>6768</v>
      </c>
      <c r="I32" s="372">
        <f t="shared" ref="I32:J32" si="94">H31*I57</f>
        <v>14643.85714</v>
      </c>
      <c r="J32" s="372">
        <f t="shared" si="94"/>
        <v>27491.0597</v>
      </c>
      <c r="K32" s="377" t="str">
        <f t="shared" si="78"/>
        <v>#REF!</v>
      </c>
      <c r="L32" s="273">
        <f t="shared" si="79"/>
        <v>6768</v>
      </c>
      <c r="M32" s="273">
        <f t="shared" ref="M32:N32" si="95">L31*M57</f>
        <v>14643.85714</v>
      </c>
      <c r="N32" s="273">
        <f t="shared" si="95"/>
        <v>22330.77429</v>
      </c>
      <c r="O32" s="378" t="str">
        <f t="shared" si="81"/>
        <v>#REF!</v>
      </c>
      <c r="P32" s="74">
        <v>6768.0</v>
      </c>
      <c r="Q32" s="375">
        <f t="shared" ref="Q32:R32" si="96">P31*Q57</f>
        <v>14643.85714</v>
      </c>
      <c r="R32" s="375">
        <f t="shared" si="96"/>
        <v>20322.69816</v>
      </c>
      <c r="S32" s="379" t="str">
        <f t="shared" si="83"/>
        <v>#REF!</v>
      </c>
      <c r="T32" s="272">
        <f t="shared" ref="T32:U32" si="97">F31*T57</f>
        <v>9266.808511</v>
      </c>
      <c r="U32" s="70">
        <f t="shared" si="97"/>
        <v>19089.53826</v>
      </c>
      <c r="V32" s="70">
        <f t="shared" si="85"/>
        <v>15650.80637</v>
      </c>
      <c r="W32" s="133">
        <v>0.0</v>
      </c>
      <c r="X32" s="70"/>
      <c r="Y32" s="70">
        <f t="shared" ref="Y32:Z32" si="98">V31*Y57</f>
        <v>29909.96453</v>
      </c>
      <c r="Z32" s="70">
        <f t="shared" si="98"/>
        <v>0</v>
      </c>
      <c r="AA32" s="70"/>
      <c r="AB32" s="70">
        <f t="shared" ref="AB32:AC32" si="99">Y31*AB57</f>
        <v>32776.83815</v>
      </c>
      <c r="AC32" s="70">
        <f t="shared" si="99"/>
        <v>0</v>
      </c>
      <c r="AD32" s="70"/>
      <c r="AE32" s="4"/>
      <c r="AF32" s="4"/>
      <c r="AG32" s="4"/>
      <c r="AH32" s="4"/>
      <c r="AI32" s="4"/>
      <c r="AJ32" s="4"/>
      <c r="AK32" s="4"/>
      <c r="AL32" s="4"/>
      <c r="AM32" s="4"/>
      <c r="AN32" s="4"/>
      <c r="AO32" s="4"/>
      <c r="AP32" s="4"/>
    </row>
    <row r="33">
      <c r="A33" s="19" t="s">
        <v>85</v>
      </c>
      <c r="B33" s="4"/>
      <c r="C33" s="4"/>
      <c r="D33" s="4"/>
      <c r="E33" s="8"/>
      <c r="F33" s="368">
        <v>7320.0</v>
      </c>
      <c r="G33" s="368">
        <v>15615.0</v>
      </c>
      <c r="H33" s="382"/>
      <c r="I33" s="382"/>
      <c r="J33" s="382"/>
      <c r="K33" s="377"/>
      <c r="L33" s="193"/>
      <c r="M33" s="193"/>
      <c r="N33" s="193"/>
      <c r="O33" s="378"/>
      <c r="P33" s="74"/>
      <c r="Q33" s="383"/>
      <c r="R33" s="383"/>
      <c r="S33" s="379"/>
      <c r="T33" s="272"/>
      <c r="U33" s="70"/>
      <c r="V33" s="70"/>
      <c r="W33" s="70"/>
      <c r="X33" s="70"/>
      <c r="Y33" s="70"/>
      <c r="Z33" s="70"/>
      <c r="AA33" s="70"/>
      <c r="AB33" s="70"/>
      <c r="AC33" s="70"/>
      <c r="AD33" s="70"/>
      <c r="AE33" s="4"/>
      <c r="AF33" s="4"/>
      <c r="AG33" s="4"/>
      <c r="AH33" s="4"/>
      <c r="AI33" s="4"/>
      <c r="AJ33" s="4"/>
      <c r="AK33" s="4"/>
      <c r="AL33" s="4"/>
      <c r="AM33" s="4"/>
      <c r="AN33" s="4"/>
      <c r="AO33" s="4"/>
      <c r="AP33" s="4"/>
    </row>
    <row r="34">
      <c r="A34" s="19" t="s">
        <v>22</v>
      </c>
      <c r="B34" s="4"/>
      <c r="C34" s="131">
        <v>41445.0</v>
      </c>
      <c r="D34" s="131">
        <v>83865.0</v>
      </c>
      <c r="E34" s="197">
        <v>307800.0</v>
      </c>
      <c r="F34" s="368">
        <v>424595.0</v>
      </c>
      <c r="G34" s="368">
        <v>574725.0</v>
      </c>
      <c r="H34" s="118"/>
      <c r="I34" s="118"/>
      <c r="J34" s="118"/>
      <c r="K34" s="325"/>
      <c r="L34" s="119"/>
      <c r="M34" s="119"/>
      <c r="N34" s="119"/>
      <c r="O34" s="326"/>
      <c r="P34" s="74"/>
      <c r="Q34" s="352"/>
      <c r="R34" s="352"/>
      <c r="S34" s="328"/>
      <c r="T34" s="118"/>
      <c r="U34" s="119"/>
      <c r="V34" s="119"/>
      <c r="W34" s="119"/>
      <c r="X34" s="119"/>
      <c r="Y34" s="119"/>
      <c r="Z34" s="119"/>
      <c r="AA34" s="119"/>
      <c r="AB34" s="119"/>
      <c r="AC34" s="119"/>
      <c r="AD34" s="119"/>
      <c r="AE34" s="4"/>
      <c r="AF34" s="4"/>
      <c r="AG34" s="4"/>
      <c r="AH34" s="4"/>
      <c r="AI34" s="4"/>
      <c r="AJ34" s="4"/>
      <c r="AK34" s="4"/>
      <c r="AL34" s="4"/>
      <c r="AM34" s="4"/>
      <c r="AN34" s="4"/>
      <c r="AO34" s="4"/>
      <c r="AP34" s="4"/>
    </row>
    <row r="35">
      <c r="A35" s="21" t="s">
        <v>157</v>
      </c>
      <c r="B35" s="23"/>
      <c r="C35" s="23"/>
      <c r="D35" s="23"/>
      <c r="E35" s="23"/>
      <c r="F35" s="310">
        <f t="shared" ref="F35:G35" si="100">F33-E33</f>
        <v>7320</v>
      </c>
      <c r="G35" s="310">
        <f t="shared" si="100"/>
        <v>8295</v>
      </c>
      <c r="H35" s="110">
        <f t="shared" ref="H35:O35" si="101">H32</f>
        <v>6768</v>
      </c>
      <c r="I35" s="110">
        <f t="shared" si="101"/>
        <v>14643.85714</v>
      </c>
      <c r="J35" s="110">
        <f t="shared" si="101"/>
        <v>27491.0597</v>
      </c>
      <c r="K35" s="353" t="str">
        <f t="shared" si="101"/>
        <v>#REF!</v>
      </c>
      <c r="L35" s="111">
        <f t="shared" si="101"/>
        <v>6768</v>
      </c>
      <c r="M35" s="111">
        <f t="shared" si="101"/>
        <v>14643.85714</v>
      </c>
      <c r="N35" s="111">
        <f t="shared" si="101"/>
        <v>22330.77429</v>
      </c>
      <c r="O35" s="354" t="str">
        <f t="shared" si="101"/>
        <v>#REF!</v>
      </c>
      <c r="P35" s="111">
        <v>6768.0</v>
      </c>
      <c r="Q35" s="355">
        <f t="shared" ref="Q35:T35" si="102">Q32</f>
        <v>14643.85714</v>
      </c>
      <c r="R35" s="355">
        <f t="shared" si="102"/>
        <v>20322.69816</v>
      </c>
      <c r="S35" s="356" t="str">
        <f t="shared" si="102"/>
        <v>#REF!</v>
      </c>
      <c r="T35" s="365">
        <f t="shared" si="102"/>
        <v>9266.808511</v>
      </c>
      <c r="U35" s="366">
        <f t="shared" ref="U35:W35" si="103">90%*U32</f>
        <v>17180.58444</v>
      </c>
      <c r="V35" s="366">
        <f t="shared" si="103"/>
        <v>14085.72573</v>
      </c>
      <c r="W35" s="366">
        <f t="shared" si="103"/>
        <v>0</v>
      </c>
      <c r="X35" s="354"/>
      <c r="Y35" s="366">
        <f t="shared" ref="Y35:Z35" si="104">90%*Y32</f>
        <v>26918.96807</v>
      </c>
      <c r="Z35" s="366">
        <f t="shared" si="104"/>
        <v>0</v>
      </c>
      <c r="AA35" s="354"/>
      <c r="AB35" s="366">
        <f t="shared" ref="AB35:AC35" si="105">90%*AB32</f>
        <v>29499.15434</v>
      </c>
      <c r="AC35" s="366">
        <f t="shared" si="105"/>
        <v>0</v>
      </c>
      <c r="AD35" s="354"/>
      <c r="AE35" s="23"/>
      <c r="AF35" s="23"/>
      <c r="AG35" s="23"/>
      <c r="AH35" s="23"/>
      <c r="AI35" s="23"/>
      <c r="AJ35" s="23"/>
      <c r="AK35" s="23"/>
      <c r="AL35" s="23"/>
      <c r="AM35" s="23"/>
      <c r="AN35" s="23"/>
      <c r="AO35" s="23"/>
      <c r="AP35" s="23"/>
    </row>
    <row r="36">
      <c r="A36" s="285" t="s">
        <v>25</v>
      </c>
      <c r="B36" s="4"/>
      <c r="C36" s="4"/>
      <c r="D36" s="4"/>
      <c r="E36" s="4"/>
      <c r="F36" s="8"/>
      <c r="G36" s="8"/>
      <c r="H36" s="118"/>
      <c r="I36" s="118"/>
      <c r="J36" s="118"/>
      <c r="K36" s="325"/>
      <c r="L36" s="119"/>
      <c r="M36" s="119"/>
      <c r="N36" s="119"/>
      <c r="O36" s="326"/>
      <c r="P36" s="74"/>
      <c r="Q36" s="352"/>
      <c r="R36" s="352"/>
      <c r="S36" s="328"/>
      <c r="T36" s="118"/>
      <c r="U36" s="119"/>
      <c r="V36" s="119"/>
      <c r="W36" s="119"/>
      <c r="X36" s="119"/>
      <c r="Y36" s="119"/>
      <c r="Z36" s="119"/>
      <c r="AA36" s="119"/>
      <c r="AB36" s="119"/>
      <c r="AC36" s="119"/>
      <c r="AD36" s="119"/>
      <c r="AE36" s="4"/>
      <c r="AF36" s="4"/>
      <c r="AG36" s="4"/>
      <c r="AH36" s="4"/>
      <c r="AI36" s="4"/>
      <c r="AJ36" s="4"/>
      <c r="AK36" s="4"/>
      <c r="AL36" s="4"/>
      <c r="AM36" s="4"/>
      <c r="AN36" s="4"/>
      <c r="AO36" s="4"/>
      <c r="AP36" s="4"/>
    </row>
    <row r="37">
      <c r="A37" s="19" t="s">
        <v>17</v>
      </c>
      <c r="B37" s="80">
        <v>1224.0</v>
      </c>
      <c r="C37" s="80">
        <v>1874.0</v>
      </c>
      <c r="D37" s="80">
        <v>7346.0</v>
      </c>
      <c r="E37" s="206">
        <v>8093.0</v>
      </c>
      <c r="F37" s="206">
        <v>13709.0</v>
      </c>
      <c r="G37" s="206">
        <v>14245.0</v>
      </c>
      <c r="H37" s="118"/>
      <c r="I37" s="118"/>
      <c r="J37" s="118"/>
      <c r="K37" s="325"/>
      <c r="L37" s="119"/>
      <c r="M37" s="119"/>
      <c r="N37" s="119"/>
      <c r="O37" s="326"/>
      <c r="P37" s="74"/>
      <c r="Q37" s="352"/>
      <c r="R37" s="352"/>
      <c r="S37" s="328"/>
      <c r="T37" s="253"/>
      <c r="U37" s="240"/>
      <c r="V37" s="119"/>
      <c r="W37" s="119"/>
      <c r="X37" s="119"/>
      <c r="Y37" s="119"/>
      <c r="Z37" s="119"/>
      <c r="AA37" s="119"/>
      <c r="AB37" s="119"/>
      <c r="AC37" s="119"/>
      <c r="AD37" s="119"/>
      <c r="AE37" s="4"/>
      <c r="AF37" s="4"/>
      <c r="AG37" s="4"/>
      <c r="AH37" s="4"/>
      <c r="AI37" s="4"/>
      <c r="AJ37" s="4"/>
      <c r="AK37" s="4"/>
      <c r="AL37" s="4"/>
      <c r="AM37" s="4"/>
      <c r="AN37" s="4"/>
      <c r="AO37" s="4"/>
      <c r="AP37" s="4"/>
    </row>
    <row r="38">
      <c r="A38" s="26" t="s">
        <v>18</v>
      </c>
      <c r="B38" s="4"/>
      <c r="C38" s="19">
        <v>476.0</v>
      </c>
      <c r="D38" s="19">
        <v>628.0</v>
      </c>
      <c r="E38" s="206">
        <v>1776.0</v>
      </c>
      <c r="F38" s="206">
        <v>1618.0</v>
      </c>
      <c r="G38" s="206">
        <v>3001.0</v>
      </c>
      <c r="H38" s="118"/>
      <c r="I38" s="118"/>
      <c r="J38" s="118"/>
      <c r="K38" s="325"/>
      <c r="L38" s="119"/>
      <c r="M38" s="119"/>
      <c r="N38" s="119"/>
      <c r="O38" s="326"/>
      <c r="P38" s="74"/>
      <c r="Q38" s="352"/>
      <c r="R38" s="352"/>
      <c r="S38" s="328"/>
      <c r="T38" s="253"/>
      <c r="U38" s="150"/>
      <c r="V38" s="119"/>
      <c r="W38" s="119"/>
      <c r="X38" s="119"/>
      <c r="Y38" s="119"/>
      <c r="Z38" s="119"/>
      <c r="AA38" s="119"/>
      <c r="AB38" s="119"/>
      <c r="AC38" s="119"/>
      <c r="AD38" s="119"/>
      <c r="AE38" s="4"/>
      <c r="AF38" s="4"/>
      <c r="AG38" s="4"/>
      <c r="AH38" s="4"/>
      <c r="AI38" s="4"/>
      <c r="AJ38" s="4"/>
      <c r="AK38" s="4"/>
      <c r="AL38" s="4"/>
      <c r="AM38" s="4"/>
      <c r="AN38" s="4"/>
      <c r="AO38" s="4"/>
      <c r="AP38" s="4"/>
    </row>
    <row r="39">
      <c r="A39" s="19" t="s">
        <v>19</v>
      </c>
      <c r="B39" s="4"/>
      <c r="C39" s="4"/>
      <c r="D39" s="19">
        <v>168.0</v>
      </c>
      <c r="E39" s="5">
        <v>382.0</v>
      </c>
      <c r="F39" s="5">
        <v>626.0</v>
      </c>
      <c r="G39" s="5">
        <v>594.0</v>
      </c>
      <c r="H39" s="388"/>
      <c r="I39" s="388"/>
      <c r="J39" s="388"/>
      <c r="K39" s="389"/>
      <c r="L39" s="234"/>
      <c r="M39" s="234"/>
      <c r="N39" s="234"/>
      <c r="O39" s="390"/>
      <c r="P39" s="74"/>
      <c r="Q39" s="391"/>
      <c r="R39" s="391"/>
      <c r="S39" s="392"/>
      <c r="T39" s="388"/>
      <c r="U39" s="234"/>
      <c r="V39" s="119"/>
      <c r="W39" s="119"/>
      <c r="X39" s="119"/>
      <c r="Y39" s="119"/>
      <c r="Z39" s="119"/>
      <c r="AA39" s="119"/>
      <c r="AB39" s="119"/>
      <c r="AC39" s="119"/>
      <c r="AD39" s="119"/>
      <c r="AE39" s="4"/>
      <c r="AF39" s="4"/>
      <c r="AG39" s="4"/>
      <c r="AH39" s="4"/>
      <c r="AI39" s="4"/>
      <c r="AJ39" s="4"/>
      <c r="AK39" s="4"/>
      <c r="AL39" s="4"/>
      <c r="AM39" s="4"/>
      <c r="AN39" s="4"/>
      <c r="AO39" s="4"/>
      <c r="AP39" s="4"/>
    </row>
    <row r="40">
      <c r="A40" s="19" t="s">
        <v>20</v>
      </c>
      <c r="B40" s="4"/>
      <c r="C40" s="4"/>
      <c r="D40" s="4"/>
      <c r="E40" s="5">
        <v>138.0</v>
      </c>
      <c r="F40" s="5">
        <v>186.0</v>
      </c>
      <c r="G40" s="5">
        <v>475.0</v>
      </c>
      <c r="H40" s="118"/>
      <c r="I40" s="118"/>
      <c r="J40" s="118"/>
      <c r="K40" s="325"/>
      <c r="L40" s="119"/>
      <c r="M40" s="119"/>
      <c r="N40" s="119"/>
      <c r="O40" s="326"/>
      <c r="P40" s="74"/>
      <c r="Q40" s="352"/>
      <c r="R40" s="352"/>
      <c r="S40" s="328"/>
      <c r="T40" s="118"/>
      <c r="U40" s="119"/>
      <c r="V40" s="119"/>
      <c r="W40" s="119"/>
      <c r="X40" s="119"/>
      <c r="Y40" s="119"/>
      <c r="Z40" s="119"/>
      <c r="AA40" s="119"/>
      <c r="AB40" s="119"/>
      <c r="AC40" s="119"/>
      <c r="AD40" s="119"/>
      <c r="AE40" s="4"/>
      <c r="AF40" s="4"/>
      <c r="AG40" s="4"/>
      <c r="AH40" s="4"/>
      <c r="AI40" s="4"/>
      <c r="AJ40" s="4"/>
      <c r="AK40" s="4"/>
      <c r="AL40" s="4"/>
      <c r="AM40" s="4"/>
      <c r="AN40" s="4"/>
      <c r="AO40" s="4"/>
      <c r="AP40" s="4"/>
    </row>
    <row r="41">
      <c r="A41" s="19" t="s">
        <v>84</v>
      </c>
      <c r="B41" s="4"/>
      <c r="C41" s="4"/>
      <c r="D41" s="4"/>
      <c r="E41" s="8"/>
      <c r="F41" s="5">
        <v>118.0</v>
      </c>
      <c r="G41" s="5">
        <v>159.0</v>
      </c>
      <c r="H41" s="118"/>
      <c r="I41" s="118"/>
      <c r="J41" s="118"/>
      <c r="K41" s="325"/>
      <c r="L41" s="119"/>
      <c r="M41" s="119"/>
      <c r="N41" s="119"/>
      <c r="O41" s="326"/>
      <c r="P41" s="74"/>
      <c r="Q41" s="352"/>
      <c r="R41" s="352"/>
      <c r="S41" s="328"/>
      <c r="T41" s="118"/>
      <c r="U41" s="119"/>
      <c r="V41" s="119"/>
      <c r="W41" s="119"/>
      <c r="X41" s="119"/>
      <c r="Y41" s="119"/>
      <c r="Z41" s="119"/>
      <c r="AA41" s="119"/>
      <c r="AB41" s="119"/>
      <c r="AC41" s="119"/>
      <c r="AD41" s="119"/>
      <c r="AE41" s="4"/>
      <c r="AF41" s="4"/>
      <c r="AG41" s="4"/>
      <c r="AH41" s="4"/>
      <c r="AI41" s="4"/>
      <c r="AJ41" s="4"/>
      <c r="AK41" s="4"/>
      <c r="AL41" s="4"/>
      <c r="AM41" s="4"/>
      <c r="AN41" s="4"/>
      <c r="AO41" s="4"/>
      <c r="AP41" s="4"/>
    </row>
    <row r="42">
      <c r="A42" s="19" t="s">
        <v>85</v>
      </c>
      <c r="B42" s="4"/>
      <c r="C42" s="4"/>
      <c r="D42" s="4"/>
      <c r="E42" s="8"/>
      <c r="F42" s="5">
        <v>118.0</v>
      </c>
      <c r="G42" s="5">
        <v>264.0</v>
      </c>
      <c r="H42" s="118"/>
      <c r="I42" s="118"/>
      <c r="J42" s="118"/>
      <c r="K42" s="325"/>
      <c r="L42" s="119"/>
      <c r="M42" s="119"/>
      <c r="N42" s="119"/>
      <c r="O42" s="326"/>
      <c r="P42" s="74"/>
      <c r="Q42" s="352"/>
      <c r="R42" s="352"/>
      <c r="S42" s="328"/>
      <c r="T42" s="118"/>
      <c r="U42" s="119"/>
      <c r="V42" s="119"/>
      <c r="W42" s="119"/>
      <c r="X42" s="119"/>
      <c r="Y42" s="119"/>
      <c r="Z42" s="119"/>
      <c r="AA42" s="119"/>
      <c r="AB42" s="119"/>
      <c r="AC42" s="119"/>
      <c r="AD42" s="119"/>
      <c r="AE42" s="4"/>
      <c r="AF42" s="4"/>
      <c r="AG42" s="4"/>
      <c r="AH42" s="4"/>
      <c r="AI42" s="4"/>
      <c r="AJ42" s="4"/>
      <c r="AK42" s="4"/>
      <c r="AL42" s="4"/>
      <c r="AM42" s="4"/>
      <c r="AN42" s="4"/>
      <c r="AO42" s="4"/>
      <c r="AP42" s="4"/>
    </row>
    <row r="43">
      <c r="A43" s="19" t="s">
        <v>22</v>
      </c>
      <c r="B43" s="4"/>
      <c r="C43" s="19">
        <v>750.0</v>
      </c>
      <c r="D43" s="80">
        <v>1525.0</v>
      </c>
      <c r="E43" s="206">
        <v>6041.0</v>
      </c>
      <c r="F43" s="206">
        <v>8396.0</v>
      </c>
      <c r="G43" s="206">
        <v>11785.0</v>
      </c>
      <c r="H43" s="118"/>
      <c r="I43" s="118"/>
      <c r="J43" s="118"/>
      <c r="K43" s="325"/>
      <c r="L43" s="119"/>
      <c r="M43" s="119"/>
      <c r="N43" s="119"/>
      <c r="O43" s="326"/>
      <c r="P43" s="74"/>
      <c r="Q43" s="352"/>
      <c r="R43" s="352"/>
      <c r="S43" s="328"/>
      <c r="T43" s="118"/>
      <c r="U43" s="119"/>
      <c r="V43" s="119"/>
      <c r="W43" s="119"/>
      <c r="X43" s="119"/>
      <c r="Y43" s="119"/>
      <c r="Z43" s="119"/>
      <c r="AA43" s="119"/>
      <c r="AB43" s="119"/>
      <c r="AC43" s="119"/>
      <c r="AD43" s="119"/>
      <c r="AE43" s="4"/>
      <c r="AF43" s="4"/>
      <c r="AG43" s="4"/>
      <c r="AH43" s="4"/>
      <c r="AI43" s="4"/>
      <c r="AJ43" s="4"/>
      <c r="AK43" s="4"/>
      <c r="AL43" s="4"/>
      <c r="AM43" s="4"/>
      <c r="AN43" s="4"/>
      <c r="AO43" s="4"/>
      <c r="AP43" s="4"/>
    </row>
    <row r="44">
      <c r="A44" s="21" t="s">
        <v>157</v>
      </c>
      <c r="B44" s="23"/>
      <c r="C44" s="23"/>
      <c r="D44" s="23"/>
      <c r="E44" s="23"/>
      <c r="F44" s="17">
        <f t="shared" ref="F44:G44" si="106">F42-E42</f>
        <v>118</v>
      </c>
      <c r="G44" s="17">
        <f t="shared" si="106"/>
        <v>146</v>
      </c>
      <c r="H44" s="155"/>
      <c r="I44" s="155"/>
      <c r="J44" s="155"/>
      <c r="K44" s="353"/>
      <c r="L44" s="154"/>
      <c r="M44" s="154"/>
      <c r="N44" s="154"/>
      <c r="O44" s="354"/>
      <c r="P44" s="111"/>
      <c r="Q44" s="386"/>
      <c r="R44" s="386"/>
      <c r="S44" s="356"/>
      <c r="T44" s="155"/>
      <c r="U44" s="154"/>
      <c r="V44" s="154"/>
      <c r="W44" s="154"/>
      <c r="X44" s="154"/>
      <c r="Y44" s="154"/>
      <c r="Z44" s="154"/>
      <c r="AA44" s="154"/>
      <c r="AB44" s="154"/>
      <c r="AC44" s="154"/>
      <c r="AD44" s="154"/>
      <c r="AE44" s="23"/>
      <c r="AF44" s="23"/>
      <c r="AG44" s="23"/>
      <c r="AH44" s="23"/>
      <c r="AI44" s="23"/>
      <c r="AJ44" s="23"/>
      <c r="AK44" s="23"/>
      <c r="AL44" s="23"/>
      <c r="AM44" s="23"/>
      <c r="AN44" s="23"/>
      <c r="AO44" s="23"/>
      <c r="AP44" s="23"/>
    </row>
    <row r="45">
      <c r="A45" s="1" t="s">
        <v>26</v>
      </c>
      <c r="B45" s="4"/>
      <c r="C45" s="4"/>
      <c r="D45" s="4"/>
      <c r="E45" s="4"/>
      <c r="F45" s="4"/>
      <c r="G45" s="4"/>
      <c r="H45" s="118"/>
      <c r="I45" s="118"/>
      <c r="J45" s="118"/>
      <c r="K45" s="325"/>
      <c r="L45" s="119"/>
      <c r="M45" s="119"/>
      <c r="N45" s="119"/>
      <c r="O45" s="326"/>
      <c r="P45" s="74"/>
      <c r="Q45" s="352"/>
      <c r="R45" s="352"/>
      <c r="S45" s="328"/>
      <c r="T45" s="118"/>
      <c r="U45" s="119"/>
      <c r="V45" s="119"/>
      <c r="W45" s="119"/>
      <c r="X45" s="119"/>
      <c r="Y45" s="119"/>
      <c r="Z45" s="119"/>
      <c r="AA45" s="119"/>
      <c r="AB45" s="119"/>
      <c r="AC45" s="119"/>
      <c r="AD45" s="119"/>
      <c r="AE45" s="4"/>
      <c r="AF45" s="4"/>
      <c r="AG45" s="4"/>
      <c r="AH45" s="4"/>
      <c r="AI45" s="4"/>
      <c r="AJ45" s="4"/>
      <c r="AK45" s="4"/>
      <c r="AL45" s="4"/>
      <c r="AM45" s="4"/>
      <c r="AN45" s="4"/>
      <c r="AO45" s="4"/>
      <c r="AP45" s="4"/>
    </row>
    <row r="46">
      <c r="A46" s="19" t="s">
        <v>27</v>
      </c>
      <c r="B46" s="131">
        <v>68985.0</v>
      </c>
      <c r="C46" s="131">
        <v>102945.0</v>
      </c>
      <c r="D46" s="131">
        <v>374040.0</v>
      </c>
      <c r="E46" s="131">
        <v>421100.0</v>
      </c>
      <c r="F46" s="131">
        <v>695765.0</v>
      </c>
      <c r="G46" s="131">
        <v>696895.0</v>
      </c>
      <c r="H46" s="118"/>
      <c r="I46" s="118"/>
      <c r="J46" s="118"/>
      <c r="K46" s="325"/>
      <c r="L46" s="119"/>
      <c r="M46" s="119"/>
      <c r="N46" s="119"/>
      <c r="O46" s="326"/>
      <c r="P46" s="74"/>
      <c r="Q46" s="352"/>
      <c r="R46" s="352"/>
      <c r="S46" s="328"/>
      <c r="T46" s="118"/>
      <c r="U46" s="119"/>
      <c r="V46" s="119"/>
      <c r="W46" s="119"/>
      <c r="X46" s="119"/>
      <c r="Y46" s="119"/>
      <c r="Z46" s="119"/>
      <c r="AA46" s="119"/>
      <c r="AB46" s="119"/>
      <c r="AC46" s="119"/>
      <c r="AD46" s="119"/>
      <c r="AE46" s="4"/>
      <c r="AF46" s="4"/>
      <c r="AG46" s="4"/>
      <c r="AH46" s="4"/>
      <c r="AI46" s="4"/>
      <c r="AJ46" s="4"/>
      <c r="AK46" s="4"/>
      <c r="AL46" s="4"/>
      <c r="AM46" s="4"/>
      <c r="AN46" s="4"/>
      <c r="AO46" s="4"/>
      <c r="AP46" s="4"/>
    </row>
    <row r="47">
      <c r="A47" s="19" t="s">
        <v>28</v>
      </c>
      <c r="B47" s="80">
        <v>1224.0</v>
      </c>
      <c r="C47" s="80">
        <v>1876.0</v>
      </c>
      <c r="D47" s="80">
        <v>7317.0</v>
      </c>
      <c r="E47" s="80">
        <v>8288.0</v>
      </c>
      <c r="F47" s="206">
        <v>14264.0</v>
      </c>
      <c r="G47" s="206">
        <v>14094.0</v>
      </c>
      <c r="H47" s="118"/>
      <c r="I47" s="118"/>
      <c r="J47" s="118"/>
      <c r="K47" s="325"/>
      <c r="L47" s="119"/>
      <c r="M47" s="119"/>
      <c r="N47" s="119"/>
      <c r="O47" s="326"/>
      <c r="P47" s="74"/>
      <c r="Q47" s="352"/>
      <c r="R47" s="352"/>
      <c r="S47" s="328"/>
      <c r="T47" s="128">
        <f t="shared" ref="T47:W47" si="107">T2/5</f>
        <v>15300</v>
      </c>
      <c r="U47" s="129">
        <f t="shared" si="107"/>
        <v>23416</v>
      </c>
      <c r="V47" s="129">
        <f t="shared" si="107"/>
        <v>24381.37</v>
      </c>
      <c r="W47" s="129">
        <f t="shared" si="107"/>
        <v>1096.56</v>
      </c>
      <c r="X47" s="129"/>
      <c r="Y47" s="129">
        <f t="shared" ref="Y47:Z47" si="108">Y2/5</f>
        <v>26543.582</v>
      </c>
      <c r="Z47" s="129">
        <f t="shared" si="108"/>
        <v>1170.84</v>
      </c>
      <c r="AA47" s="129"/>
      <c r="AB47" s="129"/>
      <c r="AC47" s="129"/>
      <c r="AD47" s="129"/>
      <c r="AE47" s="4"/>
      <c r="AF47" s="4"/>
      <c r="AG47" s="4"/>
      <c r="AH47" s="4"/>
      <c r="AI47" s="4"/>
      <c r="AJ47" s="4"/>
      <c r="AK47" s="4"/>
      <c r="AL47" s="4"/>
      <c r="AM47" s="4"/>
      <c r="AN47" s="4"/>
      <c r="AO47" s="4"/>
      <c r="AP47" s="4"/>
    </row>
    <row r="48">
      <c r="A48" s="19" t="s">
        <v>29</v>
      </c>
      <c r="B48" s="27">
        <f t="shared" ref="B48:G48" si="109">B46/B47</f>
        <v>56.36029412</v>
      </c>
      <c r="C48" s="27">
        <f t="shared" si="109"/>
        <v>54.87473348</v>
      </c>
      <c r="D48" s="27">
        <f t="shared" si="109"/>
        <v>51.11931119</v>
      </c>
      <c r="E48" s="27">
        <f t="shared" si="109"/>
        <v>50.80839768</v>
      </c>
      <c r="F48" s="27">
        <f t="shared" si="109"/>
        <v>48.77769209</v>
      </c>
      <c r="G48" s="27">
        <f t="shared" si="109"/>
        <v>49.44621825</v>
      </c>
      <c r="H48" s="118"/>
      <c r="I48" s="118"/>
      <c r="J48" s="118"/>
      <c r="K48" s="325"/>
      <c r="L48" s="119"/>
      <c r="M48" s="119"/>
      <c r="N48" s="119"/>
      <c r="O48" s="326"/>
      <c r="P48" s="74"/>
      <c r="Q48" s="352"/>
      <c r="R48" s="352"/>
      <c r="S48" s="328"/>
      <c r="T48" s="118"/>
      <c r="U48" s="119"/>
      <c r="V48" s="119"/>
      <c r="W48" s="119"/>
      <c r="X48" s="119"/>
      <c r="Y48" s="119"/>
      <c r="Z48" s="119"/>
      <c r="AA48" s="119"/>
      <c r="AB48" s="119"/>
      <c r="AC48" s="119"/>
      <c r="AD48" s="119"/>
      <c r="AE48" s="4"/>
      <c r="AF48" s="4"/>
      <c r="AG48" s="4"/>
      <c r="AH48" s="4"/>
      <c r="AI48" s="4"/>
      <c r="AJ48" s="4"/>
      <c r="AK48" s="4"/>
      <c r="AL48" s="4"/>
      <c r="AM48" s="4"/>
      <c r="AN48" s="4"/>
      <c r="AO48" s="4"/>
      <c r="AP48" s="4"/>
    </row>
    <row r="49">
      <c r="A49" s="21" t="s">
        <v>30</v>
      </c>
      <c r="B49" s="23"/>
      <c r="C49" s="23"/>
      <c r="D49" s="23"/>
      <c r="E49" s="23"/>
      <c r="F49" s="17"/>
      <c r="G49" s="17"/>
      <c r="H49" s="155"/>
      <c r="I49" s="155"/>
      <c r="J49" s="155"/>
      <c r="K49" s="353"/>
      <c r="L49" s="154"/>
      <c r="M49" s="154"/>
      <c r="N49" s="154"/>
      <c r="O49" s="354"/>
      <c r="P49" s="111"/>
      <c r="Q49" s="386"/>
      <c r="R49" s="386"/>
      <c r="S49" s="356"/>
      <c r="T49" s="155"/>
      <c r="U49" s="154"/>
      <c r="V49" s="154"/>
      <c r="W49" s="154"/>
      <c r="X49" s="154"/>
      <c r="Y49" s="154"/>
      <c r="Z49" s="154"/>
      <c r="AA49" s="154"/>
      <c r="AB49" s="154"/>
      <c r="AC49" s="154"/>
      <c r="AD49" s="154"/>
      <c r="AE49" s="23"/>
      <c r="AF49" s="23"/>
      <c r="AG49" s="23"/>
      <c r="AH49" s="23"/>
      <c r="AI49" s="23"/>
      <c r="AJ49" s="23"/>
      <c r="AK49" s="23"/>
      <c r="AL49" s="23"/>
      <c r="AM49" s="23"/>
      <c r="AN49" s="23"/>
      <c r="AO49" s="23"/>
      <c r="AP49" s="23"/>
    </row>
    <row r="50">
      <c r="A50" s="1" t="s">
        <v>159</v>
      </c>
      <c r="B50" s="4"/>
      <c r="C50" s="4"/>
      <c r="D50" s="4"/>
      <c r="E50" s="4"/>
      <c r="F50" s="8"/>
      <c r="G50" s="8"/>
      <c r="H50" s="118"/>
      <c r="I50" s="118"/>
      <c r="J50" s="118"/>
      <c r="K50" s="325"/>
      <c r="L50" s="119"/>
      <c r="M50" s="119"/>
      <c r="N50" s="119"/>
      <c r="O50" s="326"/>
      <c r="P50" s="74"/>
      <c r="Q50" s="352"/>
      <c r="R50" s="352"/>
      <c r="S50" s="328"/>
      <c r="T50" s="118"/>
      <c r="U50" s="193"/>
      <c r="V50" s="464"/>
      <c r="W50" s="119"/>
      <c r="X50" s="119"/>
      <c r="Y50" s="119"/>
      <c r="Z50" s="119"/>
      <c r="AA50" s="119"/>
      <c r="AB50" s="119"/>
      <c r="AC50" s="119"/>
      <c r="AD50" s="119"/>
      <c r="AE50" s="4"/>
      <c r="AF50" s="4"/>
      <c r="AG50" s="4"/>
      <c r="AH50" s="4"/>
      <c r="AI50" s="4"/>
      <c r="AJ50" s="4"/>
      <c r="AK50" s="4"/>
      <c r="AL50" s="4"/>
      <c r="AM50" s="4"/>
      <c r="AN50" s="4"/>
      <c r="AO50" s="4"/>
      <c r="AP50" s="4"/>
    </row>
    <row r="51">
      <c r="A51" s="19" t="s">
        <v>160</v>
      </c>
      <c r="B51" s="131"/>
      <c r="C51" s="131">
        <f t="shared" ref="C51:G51" si="110">C34</f>
        <v>41445</v>
      </c>
      <c r="D51" s="131">
        <f t="shared" si="110"/>
        <v>83865</v>
      </c>
      <c r="E51" s="131">
        <f t="shared" si="110"/>
        <v>307800</v>
      </c>
      <c r="F51" s="131">
        <f t="shared" si="110"/>
        <v>424595</v>
      </c>
      <c r="G51" s="131">
        <f t="shared" si="110"/>
        <v>574725</v>
      </c>
      <c r="H51" s="118"/>
      <c r="I51" s="118"/>
      <c r="J51" s="118"/>
      <c r="K51" s="325"/>
      <c r="L51" s="119"/>
      <c r="M51" s="119"/>
      <c r="N51" s="119"/>
      <c r="O51" s="326"/>
      <c r="P51" s="74"/>
      <c r="Q51" s="352"/>
      <c r="R51" s="352"/>
      <c r="S51" s="328"/>
      <c r="T51" s="118"/>
      <c r="U51" s="193"/>
      <c r="V51" s="464"/>
      <c r="W51" s="119"/>
      <c r="X51" s="119"/>
      <c r="Y51" s="119"/>
      <c r="Z51" s="119"/>
      <c r="AA51" s="119"/>
      <c r="AB51" s="119"/>
      <c r="AC51" s="119"/>
      <c r="AD51" s="119"/>
      <c r="AE51" s="4"/>
      <c r="AF51" s="4"/>
      <c r="AG51" s="4"/>
      <c r="AH51" s="4"/>
      <c r="AI51" s="4"/>
      <c r="AJ51" s="4"/>
      <c r="AK51" s="4"/>
      <c r="AL51" s="4"/>
      <c r="AM51" s="4"/>
      <c r="AN51" s="4"/>
      <c r="AO51" s="4"/>
      <c r="AP51" s="4"/>
    </row>
    <row r="52">
      <c r="A52" s="21" t="s">
        <v>161</v>
      </c>
      <c r="B52" s="288"/>
      <c r="C52" s="288">
        <f t="shared" ref="C52:G52" si="111">C43</f>
        <v>750</v>
      </c>
      <c r="D52" s="288">
        <f t="shared" si="111"/>
        <v>1525</v>
      </c>
      <c r="E52" s="288">
        <f t="shared" si="111"/>
        <v>6041</v>
      </c>
      <c r="F52" s="288">
        <f t="shared" si="111"/>
        <v>8396</v>
      </c>
      <c r="G52" s="288">
        <f t="shared" si="111"/>
        <v>11785</v>
      </c>
      <c r="H52" s="155"/>
      <c r="I52" s="155"/>
      <c r="J52" s="155"/>
      <c r="K52" s="353"/>
      <c r="L52" s="154"/>
      <c r="M52" s="154"/>
      <c r="N52" s="154"/>
      <c r="O52" s="354"/>
      <c r="P52" s="111"/>
      <c r="Q52" s="386"/>
      <c r="R52" s="386"/>
      <c r="S52" s="356"/>
      <c r="T52" s="155"/>
      <c r="U52" s="395"/>
      <c r="V52" s="395"/>
      <c r="W52" s="154"/>
      <c r="X52" s="154"/>
      <c r="Y52" s="154"/>
      <c r="Z52" s="154"/>
      <c r="AA52" s="154"/>
      <c r="AB52" s="154"/>
      <c r="AC52" s="154"/>
      <c r="AD52" s="154"/>
      <c r="AE52" s="23"/>
      <c r="AF52" s="23"/>
      <c r="AG52" s="23"/>
      <c r="AH52" s="23"/>
      <c r="AI52" s="23"/>
      <c r="AJ52" s="23"/>
      <c r="AK52" s="23"/>
      <c r="AL52" s="23"/>
      <c r="AM52" s="23"/>
      <c r="AN52" s="23"/>
      <c r="AO52" s="23"/>
      <c r="AP52" s="23"/>
    </row>
    <row r="53">
      <c r="A53" s="1" t="s">
        <v>36</v>
      </c>
      <c r="B53" s="4"/>
      <c r="C53" s="4"/>
      <c r="D53" s="4"/>
      <c r="E53" s="4"/>
      <c r="F53" s="8"/>
      <c r="G53" s="8"/>
      <c r="H53" s="118"/>
      <c r="I53" s="118"/>
      <c r="J53" s="118"/>
      <c r="K53" s="396" t="s">
        <v>162</v>
      </c>
      <c r="L53" s="119"/>
      <c r="M53" s="119"/>
      <c r="N53" s="119"/>
      <c r="O53" s="397" t="s">
        <v>162</v>
      </c>
      <c r="P53" s="74"/>
      <c r="Q53" s="352"/>
      <c r="R53" s="352"/>
      <c r="S53" s="398" t="s">
        <v>162</v>
      </c>
      <c r="T53" s="118"/>
      <c r="U53" s="193"/>
      <c r="V53" s="193"/>
      <c r="W53" s="119"/>
      <c r="X53" s="119"/>
      <c r="Y53" s="119"/>
      <c r="Z53" s="119"/>
      <c r="AA53" s="119"/>
      <c r="AB53" s="119"/>
      <c r="AC53" s="119"/>
      <c r="AD53" s="119"/>
      <c r="AE53" s="4"/>
      <c r="AF53" s="4"/>
      <c r="AG53" s="4"/>
      <c r="AH53" s="4"/>
      <c r="AI53" s="4"/>
      <c r="AJ53" s="4"/>
      <c r="AK53" s="4"/>
      <c r="AL53" s="4"/>
      <c r="AM53" s="4"/>
      <c r="AN53" s="4"/>
      <c r="AO53" s="4"/>
      <c r="AP53" s="4"/>
    </row>
    <row r="54">
      <c r="A54" s="36" t="s">
        <v>37</v>
      </c>
      <c r="B54" s="4"/>
      <c r="C54" s="75">
        <f t="shared" ref="C54:G54" si="112">C29/B28</f>
        <v>0.4013916069</v>
      </c>
      <c r="D54" s="75">
        <f t="shared" si="112"/>
        <v>0.3417481395</v>
      </c>
      <c r="E54" s="75">
        <f t="shared" si="112"/>
        <v>0.2460647223</v>
      </c>
      <c r="F54" s="75">
        <f t="shared" si="112"/>
        <v>0.2021249438</v>
      </c>
      <c r="G54" s="75">
        <f t="shared" si="112"/>
        <v>0.2236626556</v>
      </c>
      <c r="H54" s="78">
        <f>E54</f>
        <v>0.2460647223</v>
      </c>
      <c r="I54" s="78">
        <f>H54*110%</f>
        <v>0.2706711946</v>
      </c>
      <c r="J54" s="78">
        <f>I54</f>
        <v>0.2706711946</v>
      </c>
      <c r="K54" s="295" t="str">
        <f t="shared" ref="K54:K57" si="115">J54*#REF!+#REF!*#REF!</f>
        <v>#REF!</v>
      </c>
      <c r="L54" s="79">
        <f>E54</f>
        <v>0.2460647223</v>
      </c>
      <c r="M54" s="79">
        <f>L54*110%</f>
        <v>0.2706711946</v>
      </c>
      <c r="N54" s="79">
        <f>M54</f>
        <v>0.2706711946</v>
      </c>
      <c r="O54" s="77" t="str">
        <f t="shared" ref="O54:O57" si="116">N54*#REF!+#REF!*#REF!</f>
        <v>#REF!</v>
      </c>
      <c r="P54" s="79">
        <v>0.24606472233320015</v>
      </c>
      <c r="Q54" s="399">
        <f>P54*110%</f>
        <v>0.2706711946</v>
      </c>
      <c r="R54" s="399">
        <f>Q54</f>
        <v>0.2706711946</v>
      </c>
      <c r="S54" s="400" t="str">
        <f t="shared" ref="S54:S57" si="117">R54*#REF!+#REF!*#REF!</f>
        <v>#REF!</v>
      </c>
      <c r="T54" s="78">
        <f>average(E54:F54)*110%</f>
        <v>0.2465043164</v>
      </c>
      <c r="U54" s="401">
        <f>G54*105%</f>
        <v>0.2348457884</v>
      </c>
      <c r="V54" s="401">
        <f>U54*120%</f>
        <v>0.2818149461</v>
      </c>
      <c r="W54" s="79">
        <f>V54*110%</f>
        <v>0.3099964407</v>
      </c>
      <c r="X54" s="79"/>
      <c r="Y54" s="79">
        <f>V54*105%*90%</f>
        <v>0.2663151241</v>
      </c>
      <c r="Z54" s="79">
        <f>W54*90%</f>
        <v>0.2789967966</v>
      </c>
      <c r="AA54" s="79"/>
      <c r="AB54" s="79">
        <f t="shared" ref="AB54:AC54" si="113">Y54</f>
        <v>0.2663151241</v>
      </c>
      <c r="AC54" s="79">
        <f t="shared" si="113"/>
        <v>0.2789967966</v>
      </c>
      <c r="AD54" s="79"/>
      <c r="AE54" s="4"/>
      <c r="AF54" s="4"/>
      <c r="AG54" s="4"/>
      <c r="AH54" s="4"/>
      <c r="AI54" s="4"/>
      <c r="AJ54" s="4"/>
      <c r="AK54" s="4"/>
      <c r="AL54" s="4"/>
      <c r="AM54" s="4"/>
      <c r="AN54" s="4"/>
      <c r="AO54" s="4"/>
      <c r="AP54" s="4"/>
    </row>
    <row r="55">
      <c r="A55" s="38" t="s">
        <v>38</v>
      </c>
      <c r="B55" s="4"/>
      <c r="C55" s="75"/>
      <c r="D55" s="75">
        <f t="shared" ref="D55:G55" si="114">D30/C29</f>
        <v>0.3640303359</v>
      </c>
      <c r="E55" s="75">
        <f t="shared" si="114"/>
        <v>0.6208368915</v>
      </c>
      <c r="F55" s="75">
        <f t="shared" si="114"/>
        <v>0.3516263463</v>
      </c>
      <c r="G55" s="75">
        <f t="shared" si="114"/>
        <v>0.3746917664</v>
      </c>
      <c r="H55" s="78">
        <f>AVERAGE(D55:E55)</f>
        <v>0.4924336137</v>
      </c>
      <c r="I55" s="78">
        <f>H55</f>
        <v>0.4924336137</v>
      </c>
      <c r="J55" s="78">
        <f>I55*110%</f>
        <v>0.5416769751</v>
      </c>
      <c r="K55" s="295" t="str">
        <f t="shared" si="115"/>
        <v>#REF!</v>
      </c>
      <c r="L55" s="236">
        <v>0.4</v>
      </c>
      <c r="M55" s="79">
        <f>L55</f>
        <v>0.4</v>
      </c>
      <c r="N55" s="79">
        <f>M55*110%</f>
        <v>0.44</v>
      </c>
      <c r="O55" s="77" t="str">
        <f t="shared" si="116"/>
        <v>#REF!</v>
      </c>
      <c r="P55" s="79">
        <v>0.3640303358613218</v>
      </c>
      <c r="Q55" s="399">
        <f>P55</f>
        <v>0.3640303359</v>
      </c>
      <c r="R55" s="399">
        <f>Q55*110%</f>
        <v>0.4004333694</v>
      </c>
      <c r="S55" s="400" t="str">
        <f t="shared" si="117"/>
        <v>#REF!</v>
      </c>
      <c r="T55" s="78">
        <f>F55</f>
        <v>0.3516263463</v>
      </c>
      <c r="U55" s="401">
        <f>AVERAGE(F55:G55)*105%</f>
        <v>0.3813170092</v>
      </c>
      <c r="V55" s="401">
        <f>U55*105%</f>
        <v>0.4003828596</v>
      </c>
      <c r="W55" s="79">
        <f t="shared" ref="W55:W57" si="119">V55</f>
        <v>0.4003828596</v>
      </c>
      <c r="X55" s="79"/>
      <c r="Y55" s="79">
        <f>W55*105%*90%</f>
        <v>0.3783618023</v>
      </c>
      <c r="Z55" s="79">
        <f t="shared" ref="Z55:Z57" si="120">Y55</f>
        <v>0.3783618023</v>
      </c>
      <c r="AA55" s="79"/>
      <c r="AB55" s="79">
        <f t="shared" ref="AB55:AB57" si="121">Y55</f>
        <v>0.3783618023</v>
      </c>
      <c r="AC55" s="79">
        <f t="shared" ref="AC55:AC57" si="122">AB55</f>
        <v>0.3783618023</v>
      </c>
      <c r="AD55" s="79"/>
      <c r="AE55" s="4"/>
      <c r="AF55" s="4"/>
      <c r="AG55" s="4"/>
      <c r="AH55" s="4"/>
      <c r="AI55" s="4"/>
      <c r="AJ55" s="4"/>
      <c r="AK55" s="4"/>
      <c r="AL55" s="4"/>
      <c r="AM55" s="4"/>
      <c r="AN55" s="4"/>
      <c r="AO55" s="4"/>
      <c r="AP55" s="4"/>
    </row>
    <row r="56">
      <c r="A56" s="38" t="s">
        <v>39</v>
      </c>
      <c r="B56" s="4"/>
      <c r="C56" s="75"/>
      <c r="D56" s="75"/>
      <c r="E56" s="75">
        <f t="shared" ref="E56:G56" si="118">E31/D30</f>
        <v>0.8392857143</v>
      </c>
      <c r="F56" s="75">
        <f t="shared" si="118"/>
        <v>0.4910591472</v>
      </c>
      <c r="G56" s="75">
        <f t="shared" si="118"/>
        <v>0.7618901031</v>
      </c>
      <c r="H56" s="78">
        <f>E56</f>
        <v>0.8392857143</v>
      </c>
      <c r="I56" s="78">
        <f>H56*90%</f>
        <v>0.7553571429</v>
      </c>
      <c r="J56" s="78">
        <f>I56</f>
        <v>0.7553571429</v>
      </c>
      <c r="K56" s="295" t="str">
        <f t="shared" si="115"/>
        <v>#REF!</v>
      </c>
      <c r="L56" s="79">
        <f>E56</f>
        <v>0.8392857143</v>
      </c>
      <c r="M56" s="79">
        <f>L56*90%</f>
        <v>0.7553571429</v>
      </c>
      <c r="N56" s="79">
        <f>M56</f>
        <v>0.7553571429</v>
      </c>
      <c r="O56" s="77" t="str">
        <f t="shared" si="116"/>
        <v>#REF!</v>
      </c>
      <c r="P56" s="79">
        <v>0.8392857142857143</v>
      </c>
      <c r="Q56" s="399">
        <f>P56*90%</f>
        <v>0.7553571429</v>
      </c>
      <c r="R56" s="399">
        <f>Q56</f>
        <v>0.7553571429</v>
      </c>
      <c r="S56" s="400" t="str">
        <f t="shared" si="117"/>
        <v>#REF!</v>
      </c>
      <c r="T56" s="78">
        <f>average(E56:F56)</f>
        <v>0.6651724307</v>
      </c>
      <c r="U56" s="401">
        <f>G56*90%</f>
        <v>0.6857010928</v>
      </c>
      <c r="V56" s="401">
        <f>U56*110%</f>
        <v>0.7542712021</v>
      </c>
      <c r="W56" s="79">
        <f t="shared" si="119"/>
        <v>0.7542712021</v>
      </c>
      <c r="X56" s="79"/>
      <c r="Y56" s="79">
        <f>V56*105%*90%</f>
        <v>0.712786286</v>
      </c>
      <c r="Z56" s="79">
        <f t="shared" si="120"/>
        <v>0.712786286</v>
      </c>
      <c r="AA56" s="79"/>
      <c r="AB56" s="79">
        <f t="shared" si="121"/>
        <v>0.712786286</v>
      </c>
      <c r="AC56" s="79">
        <f t="shared" si="122"/>
        <v>0.712786286</v>
      </c>
      <c r="AD56" s="79"/>
      <c r="AE56" s="4"/>
      <c r="AF56" s="4"/>
      <c r="AG56" s="4"/>
      <c r="AH56" s="4"/>
      <c r="AI56" s="4"/>
      <c r="AJ56" s="4"/>
      <c r="AK56" s="4"/>
      <c r="AL56" s="4"/>
      <c r="AM56" s="4"/>
      <c r="AN56" s="4"/>
      <c r="AO56" s="4"/>
      <c r="AP56" s="4"/>
    </row>
    <row r="57">
      <c r="A57" s="39" t="s">
        <v>40</v>
      </c>
      <c r="B57" s="23"/>
      <c r="C57" s="122"/>
      <c r="D57" s="122"/>
      <c r="E57" s="122"/>
      <c r="F57" s="402">
        <f t="shared" ref="F57:G57" si="123">F32/E31</f>
        <v>0.865248227</v>
      </c>
      <c r="G57" s="402">
        <f t="shared" si="123"/>
        <v>0.8487394958</v>
      </c>
      <c r="H57" s="404">
        <v>0.8</v>
      </c>
      <c r="I57" s="125">
        <f t="shared" ref="I57:J57" si="124">H57</f>
        <v>0.8</v>
      </c>
      <c r="J57" s="125">
        <f t="shared" si="124"/>
        <v>0.8</v>
      </c>
      <c r="K57" s="297" t="str">
        <f t="shared" si="115"/>
        <v>#REF!</v>
      </c>
      <c r="L57" s="298">
        <v>0.8</v>
      </c>
      <c r="M57" s="124">
        <f t="shared" ref="M57:N57" si="125">L57</f>
        <v>0.8</v>
      </c>
      <c r="N57" s="124">
        <f t="shared" si="125"/>
        <v>0.8</v>
      </c>
      <c r="O57" s="176" t="str">
        <f t="shared" si="116"/>
        <v>#REF!</v>
      </c>
      <c r="P57" s="124">
        <v>0.8</v>
      </c>
      <c r="Q57" s="345">
        <f t="shared" ref="Q57:R57" si="126">P57</f>
        <v>0.8</v>
      </c>
      <c r="R57" s="345">
        <f t="shared" si="126"/>
        <v>0.8</v>
      </c>
      <c r="S57" s="405" t="str">
        <f t="shared" si="117"/>
        <v>#REF!</v>
      </c>
      <c r="T57" s="125">
        <f>F57</f>
        <v>0.865248227</v>
      </c>
      <c r="U57" s="406">
        <f>average(F57:G57)*90%</f>
        <v>0.7712944752</v>
      </c>
      <c r="V57" s="406">
        <f>U57*95%</f>
        <v>0.7327297515</v>
      </c>
      <c r="W57" s="124">
        <f t="shared" si="119"/>
        <v>0.7327297515</v>
      </c>
      <c r="X57" s="124"/>
      <c r="Y57" s="124">
        <f>W57*105%*90%</f>
        <v>0.6924296151</v>
      </c>
      <c r="Z57" s="124">
        <f t="shared" si="120"/>
        <v>0.6924296151</v>
      </c>
      <c r="AA57" s="124"/>
      <c r="AB57" s="124">
        <f t="shared" si="121"/>
        <v>0.6924296151</v>
      </c>
      <c r="AC57" s="124">
        <f t="shared" si="122"/>
        <v>0.6924296151</v>
      </c>
      <c r="AD57" s="124"/>
      <c r="AE57" s="23"/>
      <c r="AF57" s="23"/>
      <c r="AG57" s="23"/>
      <c r="AH57" s="23"/>
      <c r="AI57" s="23"/>
      <c r="AJ57" s="23"/>
      <c r="AK57" s="23"/>
      <c r="AL57" s="23"/>
      <c r="AM57" s="23"/>
      <c r="AN57" s="23"/>
      <c r="AO57" s="23"/>
      <c r="AP57" s="23"/>
    </row>
    <row r="58">
      <c r="A58" s="1" t="s">
        <v>41</v>
      </c>
      <c r="B58" s="4"/>
      <c r="C58" s="75"/>
      <c r="D58" s="75"/>
      <c r="E58" s="75"/>
      <c r="F58" s="8"/>
      <c r="G58" s="8"/>
      <c r="H58" s="118"/>
      <c r="I58" s="118"/>
      <c r="J58" s="118"/>
      <c r="K58" s="325"/>
      <c r="L58" s="119"/>
      <c r="M58" s="119"/>
      <c r="N58" s="119"/>
      <c r="O58" s="326"/>
      <c r="P58" s="74"/>
      <c r="Q58" s="352"/>
      <c r="R58" s="352"/>
      <c r="S58" s="328"/>
      <c r="T58" s="118"/>
      <c r="U58" s="193"/>
      <c r="V58" s="193"/>
      <c r="W58" s="119"/>
      <c r="X58" s="119"/>
      <c r="Y58" s="119"/>
      <c r="Z58" s="119"/>
      <c r="AA58" s="119"/>
      <c r="AB58" s="119"/>
      <c r="AC58" s="119"/>
      <c r="AD58" s="119"/>
      <c r="AE58" s="4"/>
      <c r="AF58" s="4"/>
      <c r="AG58" s="4"/>
      <c r="AH58" s="4"/>
      <c r="AI58" s="4"/>
      <c r="AJ58" s="4"/>
      <c r="AK58" s="4"/>
      <c r="AL58" s="4"/>
      <c r="AM58" s="4"/>
      <c r="AN58" s="4"/>
      <c r="AO58" s="4"/>
      <c r="AP58" s="4"/>
    </row>
    <row r="59">
      <c r="A59" s="36" t="s">
        <v>37</v>
      </c>
      <c r="B59" s="4"/>
      <c r="C59" s="75">
        <f t="shared" ref="C59:G59" si="127">C38/B37</f>
        <v>0.3888888889</v>
      </c>
      <c r="D59" s="75">
        <f t="shared" si="127"/>
        <v>0.3351120598</v>
      </c>
      <c r="E59" s="75">
        <f t="shared" si="127"/>
        <v>0.2417642254</v>
      </c>
      <c r="F59" s="75">
        <f t="shared" si="127"/>
        <v>0.1999258619</v>
      </c>
      <c r="G59" s="75">
        <f t="shared" si="127"/>
        <v>0.2189072872</v>
      </c>
      <c r="H59" s="78">
        <f>E59</f>
        <v>0.2417642254</v>
      </c>
      <c r="I59" s="78">
        <f>H59*110%</f>
        <v>0.265940648</v>
      </c>
      <c r="J59" s="78">
        <f>I59</f>
        <v>0.265940648</v>
      </c>
      <c r="K59" s="295" t="str">
        <f t="shared" ref="K59:K62" si="129">J59*#REF!+#REF!*#REF!</f>
        <v>#REF!</v>
      </c>
      <c r="L59" s="79">
        <f>E59</f>
        <v>0.2417642254</v>
      </c>
      <c r="M59" s="79">
        <f>L59*110%</f>
        <v>0.265940648</v>
      </c>
      <c r="N59" s="79">
        <f>M59</f>
        <v>0.265940648</v>
      </c>
      <c r="O59" s="77" t="str">
        <f t="shared" ref="O59:O62" si="130">N59*#REF!+#REF!*#REF!</f>
        <v>#REF!</v>
      </c>
      <c r="P59" s="79">
        <v>0.2417642254288048</v>
      </c>
      <c r="Q59" s="399">
        <f>P59*110%</f>
        <v>0.265940648</v>
      </c>
      <c r="R59" s="399">
        <f>Q59</f>
        <v>0.265940648</v>
      </c>
      <c r="S59" s="400" t="str">
        <f t="shared" ref="S59:S62" si="131">R59*#REF!+#REF!*#REF!</f>
        <v>#REF!</v>
      </c>
      <c r="T59" s="78">
        <f>average(E59:F59)*110%</f>
        <v>0.242929548</v>
      </c>
      <c r="U59" s="401">
        <f>G59*105%</f>
        <v>0.2298526515</v>
      </c>
      <c r="V59" s="401">
        <f>U59*120%</f>
        <v>0.2758231819</v>
      </c>
      <c r="W59" s="79">
        <f>V59*110%</f>
        <v>0.3034055</v>
      </c>
      <c r="X59" s="79"/>
      <c r="Y59" s="79">
        <f>V59*105%*90%</f>
        <v>0.2606529068</v>
      </c>
      <c r="Z59" s="79">
        <f>W59*90%</f>
        <v>0.27306495</v>
      </c>
      <c r="AA59" s="79"/>
      <c r="AB59" s="79">
        <f t="shared" ref="AB59:AB62" si="132">Y59*105%*90%</f>
        <v>0.246316997</v>
      </c>
      <c r="AC59" s="79">
        <f>Z59</f>
        <v>0.27306495</v>
      </c>
      <c r="AD59" s="79"/>
      <c r="AE59" s="4"/>
      <c r="AF59" s="4"/>
      <c r="AG59" s="4"/>
      <c r="AH59" s="4"/>
      <c r="AI59" s="4"/>
      <c r="AJ59" s="4"/>
      <c r="AK59" s="4"/>
      <c r="AL59" s="4"/>
      <c r="AM59" s="4"/>
      <c r="AN59" s="4"/>
      <c r="AO59" s="4"/>
      <c r="AP59" s="4"/>
    </row>
    <row r="60">
      <c r="A60" s="38" t="s">
        <v>38</v>
      </c>
      <c r="B60" s="4"/>
      <c r="C60" s="75"/>
      <c r="D60" s="75">
        <f t="shared" ref="D60:G60" si="128">D39/C38</f>
        <v>0.3529411765</v>
      </c>
      <c r="E60" s="75">
        <f t="shared" si="128"/>
        <v>0.6082802548</v>
      </c>
      <c r="F60" s="75">
        <f t="shared" si="128"/>
        <v>0.3524774775</v>
      </c>
      <c r="G60" s="75">
        <f t="shared" si="128"/>
        <v>0.3671199011</v>
      </c>
      <c r="H60" s="78">
        <f>AVERAGE(D60:E60)</f>
        <v>0.4806107156</v>
      </c>
      <c r="I60" s="78">
        <f>H60</f>
        <v>0.4806107156</v>
      </c>
      <c r="J60" s="78">
        <f>I60*110%</f>
        <v>0.5286717872</v>
      </c>
      <c r="K60" s="295" t="str">
        <f t="shared" si="129"/>
        <v>#REF!</v>
      </c>
      <c r="L60" s="236">
        <v>0.4</v>
      </c>
      <c r="M60" s="79">
        <f>L60</f>
        <v>0.4</v>
      </c>
      <c r="N60" s="79">
        <f>M60*110%</f>
        <v>0.44</v>
      </c>
      <c r="O60" s="77" t="str">
        <f t="shared" si="130"/>
        <v>#REF!</v>
      </c>
      <c r="P60" s="79">
        <v>0.35294117647058826</v>
      </c>
      <c r="Q60" s="399">
        <f>P60</f>
        <v>0.3529411765</v>
      </c>
      <c r="R60" s="399">
        <f>Q60*110%</f>
        <v>0.3882352941</v>
      </c>
      <c r="S60" s="400" t="str">
        <f t="shared" si="131"/>
        <v>#REF!</v>
      </c>
      <c r="T60" s="78">
        <f>F60</f>
        <v>0.3524774775</v>
      </c>
      <c r="U60" s="401">
        <f>AVERAGE(F60:G60)*105%</f>
        <v>0.3777886238</v>
      </c>
      <c r="V60" s="401">
        <f>U60*105%</f>
        <v>0.3966780549</v>
      </c>
      <c r="W60" s="79">
        <f t="shared" ref="W60:W62" si="134">V60</f>
        <v>0.3966780549</v>
      </c>
      <c r="X60" s="79"/>
      <c r="Y60" s="79">
        <f>W60*105%*90%</f>
        <v>0.3748607619</v>
      </c>
      <c r="Z60" s="79">
        <f t="shared" ref="Z60:Z62" si="135">Y60</f>
        <v>0.3748607619</v>
      </c>
      <c r="AA60" s="79"/>
      <c r="AB60" s="79">
        <f t="shared" si="132"/>
        <v>0.35424342</v>
      </c>
      <c r="AC60" s="79">
        <f t="shared" ref="AC60:AC62" si="136">AB60</f>
        <v>0.35424342</v>
      </c>
      <c r="AD60" s="79"/>
      <c r="AE60" s="4"/>
      <c r="AF60" s="4"/>
      <c r="AG60" s="4"/>
      <c r="AH60" s="4"/>
      <c r="AI60" s="4"/>
      <c r="AJ60" s="4"/>
      <c r="AK60" s="4"/>
      <c r="AL60" s="4"/>
      <c r="AM60" s="4"/>
      <c r="AN60" s="4"/>
      <c r="AO60" s="4"/>
      <c r="AP60" s="4"/>
    </row>
    <row r="61">
      <c r="A61" s="38" t="s">
        <v>39</v>
      </c>
      <c r="B61" s="4"/>
      <c r="C61" s="75"/>
      <c r="D61" s="75"/>
      <c r="E61" s="75">
        <f t="shared" ref="E61:G61" si="133">E40/D39</f>
        <v>0.8214285714</v>
      </c>
      <c r="F61" s="75">
        <f t="shared" si="133"/>
        <v>0.4869109948</v>
      </c>
      <c r="G61" s="75">
        <f t="shared" si="133"/>
        <v>0.7587859425</v>
      </c>
      <c r="H61" s="78">
        <f>E61</f>
        <v>0.8214285714</v>
      </c>
      <c r="I61" s="78">
        <f>H61*90%</f>
        <v>0.7392857143</v>
      </c>
      <c r="J61" s="78">
        <f>I61</f>
        <v>0.7392857143</v>
      </c>
      <c r="K61" s="295" t="str">
        <f t="shared" si="129"/>
        <v>#REF!</v>
      </c>
      <c r="L61" s="79">
        <f>E61</f>
        <v>0.8214285714</v>
      </c>
      <c r="M61" s="79">
        <f>L61*90%</f>
        <v>0.7392857143</v>
      </c>
      <c r="N61" s="79">
        <f>M61</f>
        <v>0.7392857143</v>
      </c>
      <c r="O61" s="77" t="str">
        <f t="shared" si="130"/>
        <v>#REF!</v>
      </c>
      <c r="P61" s="79">
        <v>0.8214285714285714</v>
      </c>
      <c r="Q61" s="399">
        <f>P61*90%</f>
        <v>0.7392857143</v>
      </c>
      <c r="R61" s="399">
        <f>Q61</f>
        <v>0.7392857143</v>
      </c>
      <c r="S61" s="400" t="str">
        <f t="shared" si="131"/>
        <v>#REF!</v>
      </c>
      <c r="T61" s="78">
        <f>average(E61:F61)</f>
        <v>0.6541697831</v>
      </c>
      <c r="U61" s="401">
        <f>G61*90%</f>
        <v>0.6829073482</v>
      </c>
      <c r="V61" s="401">
        <f>U61*110%</f>
        <v>0.7511980831</v>
      </c>
      <c r="W61" s="79">
        <f t="shared" si="134"/>
        <v>0.7511980831</v>
      </c>
      <c r="X61" s="79"/>
      <c r="Y61" s="79">
        <f>V61*105%*90%</f>
        <v>0.7098821885</v>
      </c>
      <c r="Z61" s="79">
        <f t="shared" si="135"/>
        <v>0.7098821885</v>
      </c>
      <c r="AA61" s="79"/>
      <c r="AB61" s="79">
        <f t="shared" si="132"/>
        <v>0.6708386681</v>
      </c>
      <c r="AC61" s="79">
        <f t="shared" si="136"/>
        <v>0.6708386681</v>
      </c>
      <c r="AD61" s="79"/>
      <c r="AE61" s="4"/>
      <c r="AF61" s="4"/>
      <c r="AG61" s="4"/>
      <c r="AH61" s="4"/>
      <c r="AI61" s="4"/>
      <c r="AJ61" s="4"/>
      <c r="AK61" s="4"/>
      <c r="AL61" s="4"/>
      <c r="AM61" s="4"/>
      <c r="AN61" s="4"/>
      <c r="AO61" s="4"/>
      <c r="AP61" s="4"/>
    </row>
    <row r="62">
      <c r="A62" s="39" t="s">
        <v>40</v>
      </c>
      <c r="B62" s="23"/>
      <c r="C62" s="122"/>
      <c r="D62" s="122"/>
      <c r="E62" s="122"/>
      <c r="F62" s="402">
        <f t="shared" ref="F62:G62" si="137">F41/E40</f>
        <v>0.8550724638</v>
      </c>
      <c r="G62" s="402">
        <f t="shared" si="137"/>
        <v>0.8548387097</v>
      </c>
      <c r="H62" s="404">
        <v>0.8</v>
      </c>
      <c r="I62" s="125">
        <f t="shared" ref="I62:J62" si="138">H62</f>
        <v>0.8</v>
      </c>
      <c r="J62" s="125">
        <f t="shared" si="138"/>
        <v>0.8</v>
      </c>
      <c r="K62" s="297" t="str">
        <f t="shared" si="129"/>
        <v>#REF!</v>
      </c>
      <c r="L62" s="298">
        <v>0.8</v>
      </c>
      <c r="M62" s="124">
        <f t="shared" ref="M62:N62" si="139">L62</f>
        <v>0.8</v>
      </c>
      <c r="N62" s="124">
        <f t="shared" si="139"/>
        <v>0.8</v>
      </c>
      <c r="O62" s="176" t="str">
        <f t="shared" si="130"/>
        <v>#REF!</v>
      </c>
      <c r="P62" s="124">
        <v>0.8</v>
      </c>
      <c r="Q62" s="345">
        <f t="shared" ref="Q62:R62" si="140">P62</f>
        <v>0.8</v>
      </c>
      <c r="R62" s="345">
        <f t="shared" si="140"/>
        <v>0.8</v>
      </c>
      <c r="S62" s="405" t="str">
        <f t="shared" si="131"/>
        <v>#REF!</v>
      </c>
      <c r="T62" s="125">
        <f>F62</f>
        <v>0.8550724638</v>
      </c>
      <c r="U62" s="406">
        <f>average(F62:G62)*90%</f>
        <v>0.7694600281</v>
      </c>
      <c r="V62" s="406">
        <f>U62*95%</f>
        <v>0.7309870266</v>
      </c>
      <c r="W62" s="124">
        <f t="shared" si="134"/>
        <v>0.7309870266</v>
      </c>
      <c r="X62" s="124"/>
      <c r="Y62" s="124">
        <f>W62*105%*90%</f>
        <v>0.6907827402</v>
      </c>
      <c r="Z62" s="124">
        <f t="shared" si="135"/>
        <v>0.6907827402</v>
      </c>
      <c r="AA62" s="124"/>
      <c r="AB62" s="124">
        <f t="shared" si="132"/>
        <v>0.6527896895</v>
      </c>
      <c r="AC62" s="124">
        <f t="shared" si="136"/>
        <v>0.6527896895</v>
      </c>
      <c r="AD62" s="124"/>
      <c r="AE62" s="23"/>
      <c r="AF62" s="23"/>
      <c r="AG62" s="23"/>
      <c r="AH62" s="23"/>
      <c r="AI62" s="23"/>
      <c r="AJ62" s="23"/>
      <c r="AK62" s="23"/>
      <c r="AL62" s="23"/>
      <c r="AM62" s="23"/>
      <c r="AN62" s="23"/>
      <c r="AO62" s="23"/>
      <c r="AP62" s="23"/>
    </row>
    <row r="63">
      <c r="A63" s="1" t="s">
        <v>93</v>
      </c>
      <c r="B63" s="4"/>
      <c r="C63" s="75"/>
      <c r="D63" s="75"/>
      <c r="E63" s="75"/>
      <c r="F63" s="8"/>
      <c r="G63" s="8"/>
      <c r="H63" s="118"/>
      <c r="I63" s="118"/>
      <c r="J63" s="118"/>
      <c r="K63" s="325"/>
      <c r="L63" s="119"/>
      <c r="M63" s="119"/>
      <c r="N63" s="119"/>
      <c r="O63" s="326"/>
      <c r="P63" s="74"/>
      <c r="Q63" s="352"/>
      <c r="R63" s="352"/>
      <c r="S63" s="328"/>
      <c r="T63" s="118"/>
      <c r="U63" s="119"/>
      <c r="V63" s="119"/>
      <c r="W63" s="119"/>
      <c r="X63" s="119"/>
      <c r="Y63" s="119"/>
      <c r="Z63" s="119"/>
      <c r="AA63" s="119"/>
      <c r="AB63" s="119"/>
      <c r="AC63" s="119"/>
      <c r="AD63" s="119"/>
      <c r="AE63" s="4"/>
      <c r="AF63" s="4"/>
      <c r="AG63" s="4"/>
      <c r="AH63" s="4"/>
      <c r="AI63" s="4"/>
      <c r="AJ63" s="4"/>
      <c r="AK63" s="4"/>
      <c r="AL63" s="4"/>
      <c r="AM63" s="4"/>
      <c r="AN63" s="4"/>
      <c r="AO63" s="4"/>
      <c r="AP63" s="4"/>
    </row>
    <row r="64">
      <c r="A64" s="292" t="s">
        <v>17</v>
      </c>
      <c r="B64" s="4"/>
      <c r="C64" s="75"/>
      <c r="D64" s="75"/>
      <c r="E64" s="75">
        <f>E54*E55*E56*80%</f>
        <v>0.1025714956</v>
      </c>
      <c r="F64" s="359">
        <f t="shared" ref="F64:O64" si="141">F54*F55*F56*F57</f>
        <v>0.03019783747</v>
      </c>
      <c r="G64" s="359">
        <f t="shared" si="141"/>
        <v>0.05419189921</v>
      </c>
      <c r="H64" s="78">
        <f t="shared" si="141"/>
        <v>0.08135736286</v>
      </c>
      <c r="I64" s="78">
        <f t="shared" si="141"/>
        <v>0.08054378923</v>
      </c>
      <c r="J64" s="78">
        <f t="shared" si="141"/>
        <v>0.08859816815</v>
      </c>
      <c r="K64" s="407" t="str">
        <f t="shared" si="141"/>
        <v>#REF!</v>
      </c>
      <c r="L64" s="79">
        <f t="shared" si="141"/>
        <v>0.066085954</v>
      </c>
      <c r="M64" s="79">
        <f t="shared" si="141"/>
        <v>0.06542509446</v>
      </c>
      <c r="N64" s="79">
        <f t="shared" si="141"/>
        <v>0.0719676039</v>
      </c>
      <c r="O64" s="408" t="str">
        <f t="shared" si="141"/>
        <v>#REF!</v>
      </c>
      <c r="P64" s="79">
        <v>0.06014323007407362</v>
      </c>
      <c r="Q64" s="399">
        <f t="shared" ref="Q64:W64" si="142">Q54*Q55*Q56*Q57</f>
        <v>0.05954179777</v>
      </c>
      <c r="R64" s="399">
        <f t="shared" si="142"/>
        <v>0.06549597755</v>
      </c>
      <c r="S64" s="409" t="str">
        <f t="shared" si="142"/>
        <v>#REF!</v>
      </c>
      <c r="T64" s="78">
        <f t="shared" si="142"/>
        <v>0.04988625417</v>
      </c>
      <c r="U64" s="79">
        <f t="shared" si="142"/>
        <v>0.04736134381</v>
      </c>
      <c r="V64" s="79">
        <f t="shared" si="142"/>
        <v>0.06236068139</v>
      </c>
      <c r="W64" s="79">
        <f t="shared" si="142"/>
        <v>0.06859674953</v>
      </c>
      <c r="X64" s="79"/>
      <c r="Y64" s="79">
        <f t="shared" ref="Y64:Z64" si="143">Y54*Y55*Y56*Y57</f>
        <v>0.04973224746</v>
      </c>
      <c r="Z64" s="79">
        <f t="shared" si="143"/>
        <v>0.05210044972</v>
      </c>
      <c r="AA64" s="79"/>
      <c r="AB64" s="79">
        <f t="shared" ref="AB64:AC64" si="144">AB54*AB55*AB56*AB57</f>
        <v>0.04973224746</v>
      </c>
      <c r="AC64" s="79">
        <f t="shared" si="144"/>
        <v>0.05210044972</v>
      </c>
      <c r="AD64" s="79"/>
      <c r="AE64" s="4"/>
      <c r="AF64" s="4"/>
      <c r="AG64" s="4"/>
      <c r="AH64" s="4"/>
      <c r="AI64" s="4"/>
      <c r="AJ64" s="4"/>
      <c r="AK64" s="4"/>
      <c r="AL64" s="4"/>
      <c r="AM64" s="4"/>
      <c r="AN64" s="4"/>
      <c r="AO64" s="4"/>
      <c r="AP64" s="4"/>
    </row>
    <row r="65">
      <c r="A65" s="293" t="s">
        <v>18</v>
      </c>
      <c r="B65" s="4"/>
      <c r="C65" s="75"/>
      <c r="D65" s="75"/>
      <c r="E65" s="75">
        <f>E55*E56*80%</f>
        <v>0.4168476272</v>
      </c>
      <c r="F65" s="359">
        <f t="shared" ref="F65:O65" si="145">F55*F56*F57</f>
        <v>0.1494018349</v>
      </c>
      <c r="G65" s="359">
        <f t="shared" si="145"/>
        <v>0.2422930152</v>
      </c>
      <c r="H65" s="78">
        <f t="shared" si="145"/>
        <v>0.3306339978</v>
      </c>
      <c r="I65" s="78">
        <f t="shared" si="145"/>
        <v>0.297570598</v>
      </c>
      <c r="J65" s="78">
        <f t="shared" si="145"/>
        <v>0.3273276578</v>
      </c>
      <c r="K65" s="407" t="str">
        <f t="shared" si="145"/>
        <v>#REF!</v>
      </c>
      <c r="L65" s="79">
        <f t="shared" si="145"/>
        <v>0.2685714286</v>
      </c>
      <c r="M65" s="79">
        <f t="shared" si="145"/>
        <v>0.2417142857</v>
      </c>
      <c r="N65" s="79">
        <f t="shared" si="145"/>
        <v>0.2658857143</v>
      </c>
      <c r="O65" s="408" t="str">
        <f t="shared" si="145"/>
        <v>#REF!</v>
      </c>
      <c r="P65" s="79">
        <v>0.24442036836403036</v>
      </c>
      <c r="Q65" s="399">
        <f t="shared" ref="Q65:W65" si="146">Q55*Q56*Q57</f>
        <v>0.2199783315</v>
      </c>
      <c r="R65" s="399">
        <f t="shared" si="146"/>
        <v>0.2419761647</v>
      </c>
      <c r="S65" s="409" t="str">
        <f t="shared" si="146"/>
        <v>#REF!</v>
      </c>
      <c r="T65" s="78">
        <f t="shared" si="146"/>
        <v>0.2023747693</v>
      </c>
      <c r="U65" s="79">
        <f t="shared" si="146"/>
        <v>0.201669973</v>
      </c>
      <c r="V65" s="79">
        <f t="shared" si="146"/>
        <v>0.2212823779</v>
      </c>
      <c r="W65" s="79">
        <f t="shared" si="146"/>
        <v>0.2212823779</v>
      </c>
      <c r="X65" s="79"/>
      <c r="Y65" s="79">
        <f t="shared" ref="Y65:Z65" si="147">Y55*Y56*Y57</f>
        <v>0.1867421072</v>
      </c>
      <c r="Z65" s="79">
        <f t="shared" si="147"/>
        <v>0.1867421072</v>
      </c>
      <c r="AA65" s="79"/>
      <c r="AB65" s="79">
        <f t="shared" ref="AB65:AC65" si="148">AB55*AB56*AB57</f>
        <v>0.1867421072</v>
      </c>
      <c r="AC65" s="79">
        <f t="shared" si="148"/>
        <v>0.1867421072</v>
      </c>
      <c r="AD65" s="79"/>
      <c r="AE65" s="4"/>
      <c r="AF65" s="4"/>
      <c r="AG65" s="4"/>
      <c r="AH65" s="4"/>
      <c r="AI65" s="4"/>
      <c r="AJ65" s="4"/>
      <c r="AK65" s="4"/>
      <c r="AL65" s="4"/>
      <c r="AM65" s="4"/>
      <c r="AN65" s="4"/>
      <c r="AO65" s="4"/>
      <c r="AP65" s="4"/>
    </row>
    <row r="66">
      <c r="A66" s="292" t="s">
        <v>19</v>
      </c>
      <c r="B66" s="4"/>
      <c r="C66" s="4"/>
      <c r="D66" s="75"/>
      <c r="E66" s="75">
        <f>E56*E67</f>
        <v>0.6714285714</v>
      </c>
      <c r="F66" s="359">
        <f t="shared" ref="F66:O66" si="149">F56*F57</f>
        <v>0.4248880564</v>
      </c>
      <c r="G66" s="359">
        <f t="shared" si="149"/>
        <v>0.646646222</v>
      </c>
      <c r="H66" s="78">
        <f t="shared" si="149"/>
        <v>0.6714285714</v>
      </c>
      <c r="I66" s="78">
        <f t="shared" si="149"/>
        <v>0.6042857143</v>
      </c>
      <c r="J66" s="78">
        <f t="shared" si="149"/>
        <v>0.6042857143</v>
      </c>
      <c r="K66" s="407" t="str">
        <f t="shared" si="149"/>
        <v>#REF!</v>
      </c>
      <c r="L66" s="79">
        <f t="shared" si="149"/>
        <v>0.6714285714</v>
      </c>
      <c r="M66" s="79">
        <f t="shared" si="149"/>
        <v>0.6042857143</v>
      </c>
      <c r="N66" s="79">
        <f t="shared" si="149"/>
        <v>0.6042857143</v>
      </c>
      <c r="O66" s="408" t="str">
        <f t="shared" si="149"/>
        <v>#REF!</v>
      </c>
      <c r="P66" s="79">
        <v>0.6714285714285715</v>
      </c>
      <c r="Q66" s="399">
        <f t="shared" ref="Q66:W66" si="150">Q56*Q57</f>
        <v>0.6042857143</v>
      </c>
      <c r="R66" s="399">
        <f t="shared" si="150"/>
        <v>0.6042857143</v>
      </c>
      <c r="S66" s="409" t="str">
        <f t="shared" si="150"/>
        <v>#REF!</v>
      </c>
      <c r="T66" s="78">
        <f t="shared" si="150"/>
        <v>0.5755392663</v>
      </c>
      <c r="U66" s="79">
        <f t="shared" si="150"/>
        <v>0.5288774645</v>
      </c>
      <c r="V66" s="79">
        <f t="shared" si="150"/>
        <v>0.5526769505</v>
      </c>
      <c r="W66" s="79">
        <f t="shared" si="150"/>
        <v>0.5526769505</v>
      </c>
      <c r="X66" s="79"/>
      <c r="Y66" s="79">
        <f t="shared" ref="Y66:Z66" si="151">Y56*Y57</f>
        <v>0.4935543337</v>
      </c>
      <c r="Z66" s="79">
        <f t="shared" si="151"/>
        <v>0.4935543337</v>
      </c>
      <c r="AA66" s="79"/>
      <c r="AB66" s="79">
        <f t="shared" ref="AB66:AC66" si="152">AB56*AB57</f>
        <v>0.4935543337</v>
      </c>
      <c r="AC66" s="79">
        <f t="shared" si="152"/>
        <v>0.4935543337</v>
      </c>
      <c r="AD66" s="79"/>
      <c r="AE66" s="4"/>
      <c r="AF66" s="4"/>
      <c r="AG66" s="4"/>
      <c r="AH66" s="4"/>
      <c r="AI66" s="4"/>
      <c r="AJ66" s="4"/>
      <c r="AK66" s="4"/>
      <c r="AL66" s="4"/>
      <c r="AM66" s="4"/>
      <c r="AN66" s="4"/>
      <c r="AO66" s="4"/>
      <c r="AP66" s="4"/>
    </row>
    <row r="67">
      <c r="A67" s="294" t="s">
        <v>20</v>
      </c>
      <c r="B67" s="23"/>
      <c r="C67" s="23"/>
      <c r="D67" s="23"/>
      <c r="E67" s="122">
        <v>0.8</v>
      </c>
      <c r="F67" s="361">
        <f t="shared" ref="F67:O67" si="153">F57</f>
        <v>0.865248227</v>
      </c>
      <c r="G67" s="361">
        <f t="shared" si="153"/>
        <v>0.8487394958</v>
      </c>
      <c r="H67" s="125">
        <f t="shared" si="153"/>
        <v>0.8</v>
      </c>
      <c r="I67" s="125">
        <f t="shared" si="153"/>
        <v>0.8</v>
      </c>
      <c r="J67" s="125">
        <f t="shared" si="153"/>
        <v>0.8</v>
      </c>
      <c r="K67" s="343" t="str">
        <f t="shared" si="153"/>
        <v>#REF!</v>
      </c>
      <c r="L67" s="124">
        <f t="shared" si="153"/>
        <v>0.8</v>
      </c>
      <c r="M67" s="124">
        <f t="shared" si="153"/>
        <v>0.8</v>
      </c>
      <c r="N67" s="124">
        <f t="shared" si="153"/>
        <v>0.8</v>
      </c>
      <c r="O67" s="344" t="str">
        <f t="shared" si="153"/>
        <v>#REF!</v>
      </c>
      <c r="P67" s="124">
        <v>0.8</v>
      </c>
      <c r="Q67" s="345">
        <f t="shared" ref="Q67:W67" si="154">Q57</f>
        <v>0.8</v>
      </c>
      <c r="R67" s="345">
        <f t="shared" si="154"/>
        <v>0.8</v>
      </c>
      <c r="S67" s="346" t="str">
        <f t="shared" si="154"/>
        <v>#REF!</v>
      </c>
      <c r="T67" s="125">
        <f t="shared" si="154"/>
        <v>0.865248227</v>
      </c>
      <c r="U67" s="124">
        <f t="shared" si="154"/>
        <v>0.7712944752</v>
      </c>
      <c r="V67" s="124">
        <f t="shared" si="154"/>
        <v>0.7327297515</v>
      </c>
      <c r="W67" s="124">
        <f t="shared" si="154"/>
        <v>0.7327297515</v>
      </c>
      <c r="X67" s="124"/>
      <c r="Y67" s="124">
        <f t="shared" ref="Y67:Z67" si="155">Y57</f>
        <v>0.6924296151</v>
      </c>
      <c r="Z67" s="124">
        <f t="shared" si="155"/>
        <v>0.6924296151</v>
      </c>
      <c r="AA67" s="124"/>
      <c r="AB67" s="124">
        <f t="shared" ref="AB67:AC67" si="156">AB57</f>
        <v>0.6924296151</v>
      </c>
      <c r="AC67" s="124">
        <f t="shared" si="156"/>
        <v>0.6924296151</v>
      </c>
      <c r="AD67" s="124"/>
      <c r="AE67" s="23"/>
      <c r="AF67" s="23"/>
      <c r="AG67" s="23"/>
      <c r="AH67" s="23"/>
      <c r="AI67" s="23"/>
      <c r="AJ67" s="23"/>
      <c r="AK67" s="23"/>
      <c r="AL67" s="23"/>
      <c r="AM67" s="23"/>
      <c r="AN67" s="23"/>
      <c r="AO67" s="23"/>
      <c r="AP67" s="23"/>
    </row>
    <row r="68">
      <c r="A68" s="1" t="s">
        <v>142</v>
      </c>
      <c r="B68" s="4"/>
      <c r="C68" s="4"/>
      <c r="D68" s="4"/>
      <c r="E68" s="4"/>
      <c r="F68" s="8"/>
      <c r="G68" s="8"/>
      <c r="H68" s="118"/>
      <c r="I68" s="118"/>
      <c r="J68" s="118"/>
      <c r="K68" s="325"/>
      <c r="L68" s="119"/>
      <c r="M68" s="119"/>
      <c r="N68" s="119"/>
      <c r="O68" s="326"/>
      <c r="P68" s="74"/>
      <c r="Q68" s="352"/>
      <c r="R68" s="352"/>
      <c r="S68" s="328"/>
      <c r="T68" s="118"/>
      <c r="U68" s="119"/>
      <c r="V68" s="119"/>
      <c r="W68" s="119"/>
      <c r="X68" s="119"/>
      <c r="Y68" s="119"/>
      <c r="Z68" s="119"/>
      <c r="AA68" s="119"/>
      <c r="AB68" s="119"/>
      <c r="AC68" s="119"/>
      <c r="AD68" s="119"/>
      <c r="AE68" s="4"/>
      <c r="AF68" s="4"/>
      <c r="AG68" s="4"/>
      <c r="AH68" s="4"/>
      <c r="AI68" s="4"/>
      <c r="AJ68" s="4"/>
      <c r="AK68" s="4"/>
      <c r="AL68" s="4"/>
      <c r="AM68" s="4"/>
      <c r="AN68" s="4"/>
      <c r="AO68" s="4"/>
      <c r="AP68" s="4"/>
    </row>
    <row r="69">
      <c r="A69" s="292" t="s">
        <v>17</v>
      </c>
      <c r="B69" s="4"/>
      <c r="C69" s="4"/>
      <c r="D69" s="4"/>
      <c r="E69" s="75">
        <f t="shared" ref="E69:E72" si="157">AVERAGE(E64)</f>
        <v>0.1025714956</v>
      </c>
      <c r="F69" s="359">
        <f t="shared" ref="F69:F72" si="158">AVERAGE(E64:F64)</f>
        <v>0.06638466655</v>
      </c>
      <c r="G69" s="359">
        <f t="shared" ref="G69:G72" si="159">AVERAGE(E64:G64)</f>
        <v>0.06232041077</v>
      </c>
      <c r="H69" s="78">
        <f t="shared" ref="H69:H72" si="160">AVERAGE(E64,H64)</f>
        <v>0.09196442925</v>
      </c>
      <c r="I69" s="78">
        <f t="shared" ref="I69:I72" si="161">AVERAGE(E64,H64,I64)</f>
        <v>0.08815754924</v>
      </c>
      <c r="J69" s="78">
        <f t="shared" ref="J69:J72" si="162">AVERAGE(E64,H64:J64)</f>
        <v>0.08826770397</v>
      </c>
      <c r="K69" s="325" t="str">
        <f t="shared" ref="K69:K72" si="163">AVERAGE(E64,H64:I64,K64)</f>
        <v>#REF!</v>
      </c>
      <c r="L69" s="79">
        <f t="shared" ref="L69:L72" si="164">AVERAGE(L64,E64)</f>
        <v>0.08432872482</v>
      </c>
      <c r="M69" s="79">
        <f t="shared" ref="M69:M72" si="165">AVERAGE(L64:M64,E64)</f>
        <v>0.0780275147</v>
      </c>
      <c r="N69" s="79">
        <f t="shared" ref="N69:N72" si="166">AVERAGE(L64:N64,E64)</f>
        <v>0.076512537</v>
      </c>
      <c r="O69" s="326" t="str">
        <f t="shared" ref="O69:O72" si="167">AVERAGE(E64,L64:M64,O64)</f>
        <v>#REF!</v>
      </c>
      <c r="P69" s="79">
        <v>0.08135736285576999</v>
      </c>
      <c r="Q69" s="399">
        <f t="shared" ref="Q69:Q72" si="168">AVERAGE(P64:Q64,E64)</f>
        <v>0.07408550783</v>
      </c>
      <c r="R69" s="399">
        <f t="shared" ref="R69:R72" si="169">AVERAGE(P64:R64,E64)</f>
        <v>0.07193812526</v>
      </c>
      <c r="S69" s="328" t="str">
        <f t="shared" ref="S69:S72" si="170">AVERAGE(E64,P64:Q64,S64)</f>
        <v>#REF!</v>
      </c>
      <c r="T69" s="78">
        <f t="shared" ref="T69:T72" si="171">AVERAGEA(E64:F64,T64)</f>
        <v>0.06088519576</v>
      </c>
      <c r="U69" s="79">
        <f t="shared" ref="U69:U72" si="172">AVERAGEA(E64:G64,U64)</f>
        <v>0.05858064403</v>
      </c>
      <c r="V69" s="79">
        <f t="shared" ref="V69:V72" si="173">AVERAGE(E64:G64,U64,V64)</f>
        <v>0.0593366515</v>
      </c>
      <c r="W69" s="79">
        <f t="shared" ref="W69:W72" si="174">AVERAGE(W64)</f>
        <v>0.06859674953</v>
      </c>
      <c r="X69" s="119"/>
      <c r="Y69" s="79">
        <f t="shared" ref="Y69:Y72" si="175">AVERAGE(E64:G64,U64,V64,Y64)</f>
        <v>0.05773591749</v>
      </c>
      <c r="Z69" s="79">
        <f t="shared" ref="Z69:Z72" si="176">AVERAGE(W64,Z64)</f>
        <v>0.06034859962</v>
      </c>
      <c r="AA69" s="119"/>
      <c r="AB69" s="79">
        <f t="shared" ref="AB69:AB72" si="177">AVERAGE(E64:G64,U64,V64,Y64,AB64)</f>
        <v>0.05659253606</v>
      </c>
      <c r="AC69" s="79">
        <f t="shared" ref="AC69:AC72" si="178">AVERAGE(W64,Z64,AC64)</f>
        <v>0.05759921632</v>
      </c>
      <c r="AD69" s="119"/>
      <c r="AE69" s="4"/>
      <c r="AF69" s="4"/>
      <c r="AG69" s="4"/>
      <c r="AH69" s="4"/>
      <c r="AI69" s="4"/>
      <c r="AJ69" s="4"/>
      <c r="AK69" s="4"/>
      <c r="AL69" s="4"/>
      <c r="AM69" s="4"/>
      <c r="AN69" s="4"/>
      <c r="AO69" s="4"/>
      <c r="AP69" s="4"/>
    </row>
    <row r="70">
      <c r="A70" s="293" t="s">
        <v>18</v>
      </c>
      <c r="B70" s="4"/>
      <c r="C70" s="4"/>
      <c r="D70" s="4"/>
      <c r="E70" s="75">
        <f t="shared" si="157"/>
        <v>0.4168476272</v>
      </c>
      <c r="F70" s="359">
        <f t="shared" si="158"/>
        <v>0.283124731</v>
      </c>
      <c r="G70" s="359">
        <f t="shared" si="159"/>
        <v>0.2695141591</v>
      </c>
      <c r="H70" s="78">
        <f t="shared" si="160"/>
        <v>0.3737408125</v>
      </c>
      <c r="I70" s="78">
        <f t="shared" si="161"/>
        <v>0.348350741</v>
      </c>
      <c r="J70" s="78">
        <f t="shared" si="162"/>
        <v>0.3430949702</v>
      </c>
      <c r="K70" s="325" t="str">
        <f t="shared" si="163"/>
        <v>#REF!</v>
      </c>
      <c r="L70" s="79">
        <f t="shared" si="164"/>
        <v>0.3427095279</v>
      </c>
      <c r="M70" s="79">
        <f t="shared" si="165"/>
        <v>0.3090444472</v>
      </c>
      <c r="N70" s="79">
        <f t="shared" si="166"/>
        <v>0.2982547639</v>
      </c>
      <c r="O70" s="326" t="str">
        <f t="shared" si="167"/>
        <v>#REF!</v>
      </c>
      <c r="P70" s="79">
        <v>0.33063399777235314</v>
      </c>
      <c r="Q70" s="399">
        <f t="shared" si="168"/>
        <v>0.2937487757</v>
      </c>
      <c r="R70" s="399">
        <f t="shared" si="169"/>
        <v>0.2808056229</v>
      </c>
      <c r="S70" s="328" t="str">
        <f t="shared" si="170"/>
        <v>#REF!</v>
      </c>
      <c r="T70" s="78">
        <f t="shared" si="171"/>
        <v>0.2562080771</v>
      </c>
      <c r="U70" s="79">
        <f t="shared" si="172"/>
        <v>0.2525531125</v>
      </c>
      <c r="V70" s="79">
        <f t="shared" si="173"/>
        <v>0.2462989656</v>
      </c>
      <c r="W70" s="79">
        <f t="shared" si="174"/>
        <v>0.2212823779</v>
      </c>
      <c r="X70" s="119"/>
      <c r="Y70" s="79">
        <f t="shared" si="175"/>
        <v>0.2363728225</v>
      </c>
      <c r="Z70" s="79">
        <f t="shared" si="176"/>
        <v>0.2040122426</v>
      </c>
      <c r="AA70" s="119"/>
      <c r="AB70" s="79">
        <f t="shared" si="177"/>
        <v>0.2292827204</v>
      </c>
      <c r="AC70" s="79">
        <f t="shared" si="178"/>
        <v>0.1982555308</v>
      </c>
      <c r="AD70" s="119"/>
      <c r="AE70" s="4"/>
      <c r="AF70" s="4"/>
      <c r="AG70" s="4"/>
      <c r="AH70" s="4"/>
      <c r="AI70" s="4"/>
      <c r="AJ70" s="4"/>
      <c r="AK70" s="4"/>
      <c r="AL70" s="4"/>
      <c r="AM70" s="4"/>
      <c r="AN70" s="4"/>
      <c r="AO70" s="4"/>
      <c r="AP70" s="4"/>
    </row>
    <row r="71">
      <c r="A71" s="292" t="s">
        <v>19</v>
      </c>
      <c r="B71" s="4"/>
      <c r="C71" s="4"/>
      <c r="D71" s="4"/>
      <c r="E71" s="75">
        <f t="shared" si="157"/>
        <v>0.6714285714</v>
      </c>
      <c r="F71" s="359">
        <f t="shared" si="158"/>
        <v>0.5481583139</v>
      </c>
      <c r="G71" s="359">
        <f t="shared" si="159"/>
        <v>0.5809876166</v>
      </c>
      <c r="H71" s="78">
        <f t="shared" si="160"/>
        <v>0.6714285714</v>
      </c>
      <c r="I71" s="78">
        <f t="shared" si="161"/>
        <v>0.649047619</v>
      </c>
      <c r="J71" s="78">
        <f t="shared" si="162"/>
        <v>0.6378571429</v>
      </c>
      <c r="K71" s="325" t="str">
        <f t="shared" si="163"/>
        <v>#REF!</v>
      </c>
      <c r="L71" s="79">
        <f t="shared" si="164"/>
        <v>0.6714285714</v>
      </c>
      <c r="M71" s="79">
        <f t="shared" si="165"/>
        <v>0.649047619</v>
      </c>
      <c r="N71" s="79">
        <f t="shared" si="166"/>
        <v>0.6378571429</v>
      </c>
      <c r="O71" s="326" t="str">
        <f t="shared" si="167"/>
        <v>#REF!</v>
      </c>
      <c r="P71" s="79">
        <v>0.6714285714285715</v>
      </c>
      <c r="Q71" s="399">
        <f t="shared" si="168"/>
        <v>0.649047619</v>
      </c>
      <c r="R71" s="399">
        <f t="shared" si="169"/>
        <v>0.6378571429</v>
      </c>
      <c r="S71" s="328" t="str">
        <f t="shared" si="170"/>
        <v>#REF!</v>
      </c>
      <c r="T71" s="78">
        <f t="shared" si="171"/>
        <v>0.5572852981</v>
      </c>
      <c r="U71" s="79">
        <f t="shared" si="172"/>
        <v>0.5679600786</v>
      </c>
      <c r="V71" s="79">
        <f t="shared" si="173"/>
        <v>0.564903453</v>
      </c>
      <c r="W71" s="79">
        <f t="shared" si="174"/>
        <v>0.5526769505</v>
      </c>
      <c r="X71" s="119"/>
      <c r="Y71" s="79">
        <f t="shared" si="175"/>
        <v>0.5530119331</v>
      </c>
      <c r="Z71" s="79">
        <f t="shared" si="176"/>
        <v>0.5231156421</v>
      </c>
      <c r="AA71" s="119"/>
      <c r="AB71" s="79">
        <f t="shared" si="177"/>
        <v>0.5445179903</v>
      </c>
      <c r="AC71" s="79">
        <f t="shared" si="178"/>
        <v>0.5132618726</v>
      </c>
      <c r="AD71" s="119"/>
      <c r="AE71" s="4"/>
      <c r="AF71" s="4"/>
      <c r="AG71" s="4"/>
      <c r="AH71" s="4"/>
      <c r="AI71" s="4"/>
      <c r="AJ71" s="4"/>
      <c r="AK71" s="4"/>
      <c r="AL71" s="4"/>
      <c r="AM71" s="4"/>
      <c r="AN71" s="4"/>
      <c r="AO71" s="4"/>
      <c r="AP71" s="4"/>
    </row>
    <row r="72">
      <c r="A72" s="294" t="s">
        <v>20</v>
      </c>
      <c r="B72" s="23"/>
      <c r="C72" s="23"/>
      <c r="D72" s="23"/>
      <c r="E72" s="122">
        <f t="shared" si="157"/>
        <v>0.8</v>
      </c>
      <c r="F72" s="361">
        <f t="shared" si="158"/>
        <v>0.8326241135</v>
      </c>
      <c r="G72" s="361">
        <f t="shared" si="159"/>
        <v>0.8379959076</v>
      </c>
      <c r="H72" s="125">
        <f t="shared" si="160"/>
        <v>0.8</v>
      </c>
      <c r="I72" s="125">
        <f t="shared" si="161"/>
        <v>0.8</v>
      </c>
      <c r="J72" s="125">
        <f t="shared" si="162"/>
        <v>0.8</v>
      </c>
      <c r="K72" s="353" t="str">
        <f t="shared" si="163"/>
        <v>#REF!</v>
      </c>
      <c r="L72" s="124">
        <f t="shared" si="164"/>
        <v>0.8</v>
      </c>
      <c r="M72" s="124">
        <f t="shared" si="165"/>
        <v>0.8</v>
      </c>
      <c r="N72" s="124">
        <f t="shared" si="166"/>
        <v>0.8</v>
      </c>
      <c r="O72" s="354" t="str">
        <f t="shared" si="167"/>
        <v>#REF!</v>
      </c>
      <c r="P72" s="124">
        <v>0.8</v>
      </c>
      <c r="Q72" s="345">
        <f t="shared" si="168"/>
        <v>0.8</v>
      </c>
      <c r="R72" s="345">
        <f t="shared" si="169"/>
        <v>0.8</v>
      </c>
      <c r="S72" s="356" t="str">
        <f t="shared" si="170"/>
        <v>#REF!</v>
      </c>
      <c r="T72" s="125">
        <f t="shared" si="171"/>
        <v>0.843498818</v>
      </c>
      <c r="U72" s="124">
        <f t="shared" si="172"/>
        <v>0.8213205495</v>
      </c>
      <c r="V72" s="124">
        <f t="shared" si="173"/>
        <v>0.8036023899</v>
      </c>
      <c r="W72" s="124">
        <f t="shared" si="174"/>
        <v>0.7327297515</v>
      </c>
      <c r="X72" s="154"/>
      <c r="Y72" s="124">
        <f t="shared" si="175"/>
        <v>0.7850735941</v>
      </c>
      <c r="Z72" s="124">
        <f t="shared" si="176"/>
        <v>0.7125796833</v>
      </c>
      <c r="AA72" s="154"/>
      <c r="AB72" s="124">
        <f t="shared" si="177"/>
        <v>0.77183874</v>
      </c>
      <c r="AC72" s="124">
        <f t="shared" si="178"/>
        <v>0.7058629939</v>
      </c>
      <c r="AD72" s="154"/>
      <c r="AE72" s="23"/>
      <c r="AF72" s="23"/>
      <c r="AG72" s="23"/>
      <c r="AH72" s="23"/>
      <c r="AI72" s="23"/>
      <c r="AJ72" s="23"/>
      <c r="AK72" s="23"/>
      <c r="AL72" s="23"/>
      <c r="AM72" s="23"/>
      <c r="AN72" s="23"/>
      <c r="AO72" s="23"/>
      <c r="AP72" s="23"/>
    </row>
    <row r="73">
      <c r="A73" s="1" t="s">
        <v>95</v>
      </c>
      <c r="B73" s="4"/>
      <c r="C73" s="4"/>
      <c r="D73" s="4"/>
      <c r="E73" s="4"/>
      <c r="F73" s="8"/>
      <c r="G73" s="8"/>
      <c r="H73" s="118"/>
      <c r="I73" s="118"/>
      <c r="J73" s="118"/>
      <c r="K73" s="325"/>
      <c r="L73" s="119"/>
      <c r="M73" s="119"/>
      <c r="N73" s="119"/>
      <c r="O73" s="326"/>
      <c r="P73" s="74"/>
      <c r="Q73" s="352"/>
      <c r="R73" s="352"/>
      <c r="S73" s="328"/>
      <c r="T73" s="118"/>
      <c r="U73" s="119"/>
      <c r="V73" s="119"/>
      <c r="W73" s="119"/>
      <c r="X73" s="119"/>
      <c r="Y73" s="119"/>
      <c r="Z73" s="119"/>
      <c r="AA73" s="119"/>
      <c r="AB73" s="119"/>
      <c r="AC73" s="119"/>
      <c r="AD73" s="119"/>
      <c r="AE73" s="4"/>
      <c r="AF73" s="4"/>
      <c r="AG73" s="4"/>
      <c r="AH73" s="4"/>
      <c r="AI73" s="4"/>
      <c r="AJ73" s="4"/>
      <c r="AK73" s="4"/>
      <c r="AL73" s="4"/>
      <c r="AM73" s="4"/>
      <c r="AN73" s="4"/>
      <c r="AO73" s="4"/>
      <c r="AP73" s="4"/>
    </row>
    <row r="74">
      <c r="A74" s="1"/>
      <c r="B74" s="4"/>
      <c r="C74" s="4"/>
      <c r="D74" s="4"/>
      <c r="E74" s="4"/>
      <c r="F74" s="8"/>
      <c r="G74" s="8"/>
      <c r="H74" s="118"/>
      <c r="I74" s="118"/>
      <c r="J74" s="118"/>
      <c r="K74" s="325"/>
      <c r="L74" s="119"/>
      <c r="M74" s="119"/>
      <c r="N74" s="119"/>
      <c r="O74" s="326"/>
      <c r="P74" s="74"/>
      <c r="Q74" s="352"/>
      <c r="R74" s="352"/>
      <c r="S74" s="328"/>
      <c r="T74" s="118"/>
      <c r="U74" s="119"/>
      <c r="V74" s="119"/>
      <c r="W74" s="119"/>
      <c r="X74" s="119"/>
      <c r="Y74" s="119"/>
      <c r="Z74" s="119"/>
      <c r="AA74" s="119"/>
      <c r="AB74" s="119"/>
      <c r="AC74" s="119"/>
      <c r="AD74" s="119"/>
      <c r="AE74" s="4"/>
      <c r="AF74" s="4"/>
      <c r="AG74" s="4"/>
      <c r="AH74" s="4"/>
      <c r="AI74" s="4"/>
      <c r="AJ74" s="4"/>
      <c r="AK74" s="4"/>
      <c r="AL74" s="4"/>
      <c r="AM74" s="4"/>
      <c r="AN74" s="4"/>
      <c r="AO74" s="4"/>
      <c r="AP74" s="4"/>
    </row>
    <row r="75">
      <c r="A75" s="292" t="s">
        <v>17</v>
      </c>
      <c r="B75" s="4"/>
      <c r="C75" s="4"/>
      <c r="D75" s="4"/>
      <c r="E75" s="75">
        <f t="shared" ref="E75:O75" si="179">E69</f>
        <v>0.1025714956</v>
      </c>
      <c r="F75" s="359">
        <f t="shared" si="179"/>
        <v>0.06638466655</v>
      </c>
      <c r="G75" s="359">
        <f t="shared" si="179"/>
        <v>0.06232041077</v>
      </c>
      <c r="H75" s="78">
        <f t="shared" si="179"/>
        <v>0.09196442925</v>
      </c>
      <c r="I75" s="78">
        <f t="shared" si="179"/>
        <v>0.08815754924</v>
      </c>
      <c r="J75" s="78">
        <f t="shared" si="179"/>
        <v>0.08826770397</v>
      </c>
      <c r="K75" s="78" t="str">
        <f t="shared" si="179"/>
        <v>#REF!</v>
      </c>
      <c r="L75" s="79">
        <f t="shared" si="179"/>
        <v>0.08432872482</v>
      </c>
      <c r="M75" s="79">
        <f t="shared" si="179"/>
        <v>0.0780275147</v>
      </c>
      <c r="N75" s="79">
        <f t="shared" si="179"/>
        <v>0.076512537</v>
      </c>
      <c r="O75" s="79" t="str">
        <f t="shared" si="179"/>
        <v>#REF!</v>
      </c>
      <c r="P75" s="79">
        <v>0.08135736285576999</v>
      </c>
      <c r="Q75" s="399">
        <f t="shared" ref="Q75:W75" si="180">Q69</f>
        <v>0.07408550783</v>
      </c>
      <c r="R75" s="399">
        <f t="shared" si="180"/>
        <v>0.07193812526</v>
      </c>
      <c r="S75" s="399" t="str">
        <f t="shared" si="180"/>
        <v>#REF!</v>
      </c>
      <c r="T75" s="78">
        <f t="shared" si="180"/>
        <v>0.06088519576</v>
      </c>
      <c r="U75" s="79">
        <f t="shared" si="180"/>
        <v>0.05858064403</v>
      </c>
      <c r="V75" s="79">
        <f t="shared" si="180"/>
        <v>0.0593366515</v>
      </c>
      <c r="W75" s="79">
        <f t="shared" si="180"/>
        <v>0.06859674953</v>
      </c>
      <c r="X75" s="79"/>
      <c r="Y75" s="79">
        <f t="shared" ref="Y75:Z75" si="181">Y69</f>
        <v>0.05773591749</v>
      </c>
      <c r="Z75" s="79">
        <f t="shared" si="181"/>
        <v>0.06034859962</v>
      </c>
      <c r="AA75" s="79"/>
      <c r="AB75" s="79">
        <f t="shared" ref="AB75:AC75" si="182">AB69</f>
        <v>0.05659253606</v>
      </c>
      <c r="AC75" s="79">
        <f t="shared" si="182"/>
        <v>0.05759921632</v>
      </c>
      <c r="AD75" s="79"/>
      <c r="AE75" s="4"/>
      <c r="AF75" s="4"/>
      <c r="AG75" s="4"/>
      <c r="AH75" s="4"/>
      <c r="AI75" s="4"/>
      <c r="AJ75" s="4"/>
      <c r="AK75" s="4"/>
      <c r="AL75" s="4"/>
      <c r="AM75" s="4"/>
      <c r="AN75" s="4"/>
      <c r="AO75" s="4"/>
      <c r="AP75" s="4"/>
    </row>
    <row r="76">
      <c r="A76" s="293" t="s">
        <v>18</v>
      </c>
      <c r="B76" s="4"/>
      <c r="C76" s="4"/>
      <c r="D76" s="4"/>
      <c r="E76" s="75">
        <f t="shared" ref="E76:O76" si="183">E70</f>
        <v>0.4168476272</v>
      </c>
      <c r="F76" s="359">
        <f t="shared" si="183"/>
        <v>0.283124731</v>
      </c>
      <c r="G76" s="359">
        <f t="shared" si="183"/>
        <v>0.2695141591</v>
      </c>
      <c r="H76" s="78">
        <f t="shared" si="183"/>
        <v>0.3737408125</v>
      </c>
      <c r="I76" s="78">
        <f t="shared" si="183"/>
        <v>0.348350741</v>
      </c>
      <c r="J76" s="78">
        <f t="shared" si="183"/>
        <v>0.3430949702</v>
      </c>
      <c r="K76" s="78" t="str">
        <f t="shared" si="183"/>
        <v>#REF!</v>
      </c>
      <c r="L76" s="79">
        <f t="shared" si="183"/>
        <v>0.3427095279</v>
      </c>
      <c r="M76" s="79">
        <f t="shared" si="183"/>
        <v>0.3090444472</v>
      </c>
      <c r="N76" s="79">
        <f t="shared" si="183"/>
        <v>0.2982547639</v>
      </c>
      <c r="O76" s="79" t="str">
        <f t="shared" si="183"/>
        <v>#REF!</v>
      </c>
      <c r="P76" s="79">
        <v>0.33063399777235314</v>
      </c>
      <c r="Q76" s="399">
        <f t="shared" ref="Q76:W76" si="184">Q70</f>
        <v>0.2937487757</v>
      </c>
      <c r="R76" s="399">
        <f t="shared" si="184"/>
        <v>0.2808056229</v>
      </c>
      <c r="S76" s="399" t="str">
        <f t="shared" si="184"/>
        <v>#REF!</v>
      </c>
      <c r="T76" s="78">
        <f t="shared" si="184"/>
        <v>0.2562080771</v>
      </c>
      <c r="U76" s="79">
        <f t="shared" si="184"/>
        <v>0.2525531125</v>
      </c>
      <c r="V76" s="79">
        <f t="shared" si="184"/>
        <v>0.2462989656</v>
      </c>
      <c r="W76" s="79">
        <f t="shared" si="184"/>
        <v>0.2212823779</v>
      </c>
      <c r="X76" s="79"/>
      <c r="Y76" s="79">
        <f t="shared" ref="Y76:Z76" si="185">Y70</f>
        <v>0.2363728225</v>
      </c>
      <c r="Z76" s="79">
        <f t="shared" si="185"/>
        <v>0.2040122426</v>
      </c>
      <c r="AA76" s="79"/>
      <c r="AB76" s="79">
        <f t="shared" ref="AB76:AC76" si="186">AB70</f>
        <v>0.2292827204</v>
      </c>
      <c r="AC76" s="79">
        <f t="shared" si="186"/>
        <v>0.1982555308</v>
      </c>
      <c r="AD76" s="79"/>
      <c r="AE76" s="4"/>
      <c r="AF76" s="4"/>
      <c r="AG76" s="4"/>
      <c r="AH76" s="4"/>
      <c r="AI76" s="4"/>
      <c r="AJ76" s="4"/>
      <c r="AK76" s="4"/>
      <c r="AL76" s="4"/>
      <c r="AM76" s="4"/>
      <c r="AN76" s="4"/>
      <c r="AO76" s="4"/>
      <c r="AP76" s="4"/>
    </row>
    <row r="77">
      <c r="A77" s="292" t="s">
        <v>19</v>
      </c>
      <c r="B77" s="4"/>
      <c r="C77" s="4"/>
      <c r="D77" s="4"/>
      <c r="E77" s="75">
        <f t="shared" ref="E77:O77" si="187">E71</f>
        <v>0.6714285714</v>
      </c>
      <c r="F77" s="359">
        <f t="shared" si="187"/>
        <v>0.5481583139</v>
      </c>
      <c r="G77" s="359">
        <f t="shared" si="187"/>
        <v>0.5809876166</v>
      </c>
      <c r="H77" s="78">
        <f t="shared" si="187"/>
        <v>0.6714285714</v>
      </c>
      <c r="I77" s="78">
        <f t="shared" si="187"/>
        <v>0.649047619</v>
      </c>
      <c r="J77" s="78">
        <f t="shared" si="187"/>
        <v>0.6378571429</v>
      </c>
      <c r="K77" s="78" t="str">
        <f t="shared" si="187"/>
        <v>#REF!</v>
      </c>
      <c r="L77" s="79">
        <f t="shared" si="187"/>
        <v>0.6714285714</v>
      </c>
      <c r="M77" s="79">
        <f t="shared" si="187"/>
        <v>0.649047619</v>
      </c>
      <c r="N77" s="79">
        <f t="shared" si="187"/>
        <v>0.6378571429</v>
      </c>
      <c r="O77" s="79" t="str">
        <f t="shared" si="187"/>
        <v>#REF!</v>
      </c>
      <c r="P77" s="79">
        <v>0.6714285714285715</v>
      </c>
      <c r="Q77" s="399">
        <f t="shared" ref="Q77:W77" si="188">Q71</f>
        <v>0.649047619</v>
      </c>
      <c r="R77" s="399">
        <f t="shared" si="188"/>
        <v>0.6378571429</v>
      </c>
      <c r="S77" s="399" t="str">
        <f t="shared" si="188"/>
        <v>#REF!</v>
      </c>
      <c r="T77" s="78">
        <f t="shared" si="188"/>
        <v>0.5572852981</v>
      </c>
      <c r="U77" s="79">
        <f t="shared" si="188"/>
        <v>0.5679600786</v>
      </c>
      <c r="V77" s="79">
        <f t="shared" si="188"/>
        <v>0.564903453</v>
      </c>
      <c r="W77" s="79">
        <f t="shared" si="188"/>
        <v>0.5526769505</v>
      </c>
      <c r="X77" s="79"/>
      <c r="Y77" s="79">
        <f t="shared" ref="Y77:Z77" si="189">Y71</f>
        <v>0.5530119331</v>
      </c>
      <c r="Z77" s="79">
        <f t="shared" si="189"/>
        <v>0.5231156421</v>
      </c>
      <c r="AA77" s="79"/>
      <c r="AB77" s="79">
        <f t="shared" ref="AB77:AC77" si="190">AB71</f>
        <v>0.5445179903</v>
      </c>
      <c r="AC77" s="79">
        <f t="shared" si="190"/>
        <v>0.5132618726</v>
      </c>
      <c r="AD77" s="79"/>
      <c r="AE77" s="4"/>
      <c r="AF77" s="4"/>
      <c r="AG77" s="4"/>
      <c r="AH77" s="4"/>
      <c r="AI77" s="4"/>
      <c r="AJ77" s="4"/>
      <c r="AK77" s="4"/>
      <c r="AL77" s="4"/>
      <c r="AM77" s="4"/>
      <c r="AN77" s="4"/>
      <c r="AO77" s="4"/>
      <c r="AP77" s="4"/>
    </row>
    <row r="78">
      <c r="A78" s="294" t="s">
        <v>20</v>
      </c>
      <c r="B78" s="23"/>
      <c r="C78" s="23"/>
      <c r="D78" s="23"/>
      <c r="E78" s="122">
        <f t="shared" ref="E78:O78" si="191">E72</f>
        <v>0.8</v>
      </c>
      <c r="F78" s="361">
        <f t="shared" si="191"/>
        <v>0.8326241135</v>
      </c>
      <c r="G78" s="361">
        <f t="shared" si="191"/>
        <v>0.8379959076</v>
      </c>
      <c r="H78" s="343">
        <f t="shared" si="191"/>
        <v>0.8</v>
      </c>
      <c r="I78" s="343">
        <f t="shared" si="191"/>
        <v>0.8</v>
      </c>
      <c r="J78" s="343">
        <f t="shared" si="191"/>
        <v>0.8</v>
      </c>
      <c r="K78" s="343" t="str">
        <f t="shared" si="191"/>
        <v>#REF!</v>
      </c>
      <c r="L78" s="344">
        <f t="shared" si="191"/>
        <v>0.8</v>
      </c>
      <c r="M78" s="344">
        <f t="shared" si="191"/>
        <v>0.8</v>
      </c>
      <c r="N78" s="344">
        <f t="shared" si="191"/>
        <v>0.8</v>
      </c>
      <c r="O78" s="344" t="str">
        <f t="shared" si="191"/>
        <v>#REF!</v>
      </c>
      <c r="P78" s="124">
        <v>0.8</v>
      </c>
      <c r="Q78" s="346">
        <f t="shared" ref="Q78:W78" si="192">Q72</f>
        <v>0.8</v>
      </c>
      <c r="R78" s="346">
        <f t="shared" si="192"/>
        <v>0.8</v>
      </c>
      <c r="S78" s="346" t="str">
        <f t="shared" si="192"/>
        <v>#REF!</v>
      </c>
      <c r="T78" s="125">
        <f t="shared" si="192"/>
        <v>0.843498818</v>
      </c>
      <c r="U78" s="124">
        <f t="shared" si="192"/>
        <v>0.8213205495</v>
      </c>
      <c r="V78" s="124">
        <f t="shared" si="192"/>
        <v>0.8036023899</v>
      </c>
      <c r="W78" s="124">
        <f t="shared" si="192"/>
        <v>0.7327297515</v>
      </c>
      <c r="X78" s="124"/>
      <c r="Y78" s="124">
        <f t="shared" ref="Y78:Z78" si="193">Y72</f>
        <v>0.7850735941</v>
      </c>
      <c r="Z78" s="124">
        <f t="shared" si="193"/>
        <v>0.7125796833</v>
      </c>
      <c r="AA78" s="124"/>
      <c r="AB78" s="124">
        <f t="shared" ref="AB78:AC78" si="194">AB72</f>
        <v>0.77183874</v>
      </c>
      <c r="AC78" s="124">
        <f t="shared" si="194"/>
        <v>0.7058629939</v>
      </c>
      <c r="AD78" s="124"/>
      <c r="AE78" s="23"/>
      <c r="AF78" s="23"/>
      <c r="AG78" s="23"/>
      <c r="AH78" s="23"/>
      <c r="AI78" s="23"/>
      <c r="AJ78" s="23"/>
      <c r="AK78" s="23"/>
      <c r="AL78" s="23"/>
      <c r="AM78" s="23"/>
      <c r="AN78" s="23"/>
      <c r="AO78" s="23"/>
      <c r="AP78" s="23"/>
    </row>
    <row r="79">
      <c r="A79" s="1" t="s">
        <v>96</v>
      </c>
      <c r="B79" s="4"/>
      <c r="C79" s="4"/>
      <c r="D79" s="4"/>
      <c r="E79" s="4"/>
      <c r="F79" s="8"/>
      <c r="G79" s="8"/>
      <c r="H79" s="118"/>
      <c r="I79" s="118"/>
      <c r="J79" s="118"/>
      <c r="K79" s="325"/>
      <c r="L79" s="119"/>
      <c r="M79" s="119"/>
      <c r="N79" s="119"/>
      <c r="O79" s="326"/>
      <c r="P79" s="74"/>
      <c r="Q79" s="352"/>
      <c r="R79" s="352"/>
      <c r="S79" s="328"/>
      <c r="T79" s="118"/>
      <c r="U79" s="119"/>
      <c r="V79" s="119"/>
      <c r="W79" s="119"/>
      <c r="X79" s="119"/>
      <c r="Y79" s="119"/>
      <c r="Z79" s="119"/>
      <c r="AA79" s="119"/>
      <c r="AB79" s="119"/>
      <c r="AC79" s="119"/>
      <c r="AD79" s="119"/>
      <c r="AE79" s="4"/>
      <c r="AF79" s="4"/>
      <c r="AG79" s="4"/>
      <c r="AH79" s="4"/>
      <c r="AI79" s="4"/>
      <c r="AJ79" s="4"/>
      <c r="AK79" s="4"/>
      <c r="AL79" s="4"/>
      <c r="AM79" s="4"/>
      <c r="AN79" s="4"/>
      <c r="AO79" s="4"/>
      <c r="AP79" s="4"/>
    </row>
    <row r="80">
      <c r="A80" s="292" t="s">
        <v>17</v>
      </c>
      <c r="B80" s="4"/>
      <c r="C80" s="4"/>
      <c r="D80" s="4"/>
      <c r="E80" s="27">
        <f t="shared" ref="E80:O80" si="195">E75*E28</f>
        <v>42188.16901</v>
      </c>
      <c r="F80" s="27">
        <f t="shared" si="195"/>
        <v>44575.9759</v>
      </c>
      <c r="G80" s="27">
        <f t="shared" si="195"/>
        <v>44015.34812</v>
      </c>
      <c r="H80" s="73">
        <f t="shared" si="195"/>
        <v>67000.68493</v>
      </c>
      <c r="I80" s="73">
        <f t="shared" si="195"/>
        <v>67438.76202</v>
      </c>
      <c r="J80" s="73">
        <f t="shared" si="195"/>
        <v>95768.69345</v>
      </c>
      <c r="K80" s="325" t="str">
        <f t="shared" si="195"/>
        <v>#REF!</v>
      </c>
      <c r="L80" s="74">
        <f t="shared" si="195"/>
        <v>61437.69247</v>
      </c>
      <c r="M80" s="74">
        <f t="shared" si="195"/>
        <v>59689.48819</v>
      </c>
      <c r="N80" s="74">
        <f t="shared" si="195"/>
        <v>83014.57239</v>
      </c>
      <c r="O80" s="326" t="str">
        <f t="shared" si="195"/>
        <v>#REF!</v>
      </c>
      <c r="P80" s="74">
        <v>59272.90670857122</v>
      </c>
      <c r="Q80" s="327">
        <f t="shared" ref="Q80:W80" si="196">Q75*Q28</f>
        <v>56673.93178</v>
      </c>
      <c r="R80" s="327">
        <f t="shared" si="196"/>
        <v>78051.42714</v>
      </c>
      <c r="S80" s="328" t="str">
        <f t="shared" si="196"/>
        <v>#REF!</v>
      </c>
      <c r="T80" s="73">
        <f t="shared" si="196"/>
        <v>44248.31602</v>
      </c>
      <c r="U80" s="74">
        <f t="shared" si="196"/>
        <v>65156.90713</v>
      </c>
      <c r="V80" s="74">
        <f t="shared" si="196"/>
        <v>68718.6706</v>
      </c>
      <c r="W80" s="74">
        <f t="shared" si="196"/>
        <v>3572.971454</v>
      </c>
      <c r="X80" s="119"/>
      <c r="Y80" s="74">
        <f t="shared" ref="Y80:Z80" si="197">Y75*Y28</f>
        <v>72794.60787</v>
      </c>
      <c r="Z80" s="74">
        <f t="shared" si="197"/>
        <v>3356.281333</v>
      </c>
      <c r="AA80" s="119"/>
      <c r="AB80" s="74">
        <f t="shared" ref="AB80:AC80" si="198">AB75*AB28</f>
        <v>80713.47611</v>
      </c>
      <c r="AC80" s="74">
        <f t="shared" si="198"/>
        <v>3804.493037</v>
      </c>
      <c r="AD80" s="119"/>
      <c r="AE80" s="4"/>
      <c r="AF80" s="4"/>
      <c r="AG80" s="4"/>
      <c r="AH80" s="4"/>
      <c r="AI80" s="4"/>
      <c r="AJ80" s="4"/>
      <c r="AK80" s="4"/>
      <c r="AL80" s="4"/>
      <c r="AM80" s="4"/>
      <c r="AN80" s="4"/>
      <c r="AO80" s="4"/>
      <c r="AP80" s="4"/>
    </row>
    <row r="81">
      <c r="A81" s="293" t="s">
        <v>18</v>
      </c>
      <c r="B81" s="4"/>
      <c r="C81" s="4"/>
      <c r="D81" s="4"/>
      <c r="E81" s="27">
        <f t="shared" ref="E81:O81" si="199">E76*E29</f>
        <v>38510.46804</v>
      </c>
      <c r="F81" s="27">
        <f t="shared" si="199"/>
        <v>23537.57451</v>
      </c>
      <c r="G81" s="27">
        <f t="shared" si="199"/>
        <v>40476.98398</v>
      </c>
      <c r="H81" s="73">
        <f t="shared" si="199"/>
        <v>37825.42957</v>
      </c>
      <c r="I81" s="73">
        <f t="shared" si="199"/>
        <v>68693.89483</v>
      </c>
      <c r="J81" s="73">
        <f t="shared" si="199"/>
        <v>71040.57564</v>
      </c>
      <c r="K81" s="325" t="str">
        <f t="shared" si="199"/>
        <v>#REF!</v>
      </c>
      <c r="L81" s="74">
        <f t="shared" si="199"/>
        <v>34684.82616</v>
      </c>
      <c r="M81" s="74">
        <f t="shared" si="199"/>
        <v>60942.792</v>
      </c>
      <c r="N81" s="74">
        <f t="shared" si="199"/>
        <v>61756.04995</v>
      </c>
      <c r="O81" s="326" t="str">
        <f t="shared" si="199"/>
        <v>#REF!</v>
      </c>
      <c r="P81" s="74">
        <v>33462.690129392475</v>
      </c>
      <c r="Q81" s="327">
        <f t="shared" ref="Q81:W81" si="200">Q76*Q29</f>
        <v>57926.52384</v>
      </c>
      <c r="R81" s="327">
        <f t="shared" si="200"/>
        <v>58143.06483</v>
      </c>
      <c r="S81" s="328" t="str">
        <f t="shared" si="200"/>
        <v>#REF!</v>
      </c>
      <c r="T81" s="73">
        <f t="shared" si="200"/>
        <v>42408.25739</v>
      </c>
      <c r="U81" s="74">
        <f t="shared" si="200"/>
        <v>41889.90112</v>
      </c>
      <c r="V81" s="74">
        <f t="shared" si="200"/>
        <v>77202.77823</v>
      </c>
      <c r="W81" s="74">
        <f t="shared" si="200"/>
        <v>0</v>
      </c>
      <c r="X81" s="119"/>
      <c r="Y81" s="74">
        <f t="shared" ref="Y81:Z81" si="201">Y76*Y29</f>
        <v>72902.94739</v>
      </c>
      <c r="Z81" s="74">
        <f t="shared" si="201"/>
        <v>2964.704796</v>
      </c>
      <c r="AA81" s="119"/>
      <c r="AB81" s="74">
        <f t="shared" ref="AB81:AC81" si="202">AB76*AB29</f>
        <v>76987.51395</v>
      </c>
      <c r="AC81" s="74">
        <f t="shared" si="202"/>
        <v>3076.207944</v>
      </c>
      <c r="AD81" s="119"/>
      <c r="AE81" s="4"/>
      <c r="AF81" s="4"/>
      <c r="AG81" s="4"/>
      <c r="AH81" s="4"/>
      <c r="AI81" s="4"/>
      <c r="AJ81" s="4"/>
      <c r="AK81" s="4"/>
      <c r="AL81" s="4"/>
      <c r="AM81" s="4"/>
      <c r="AN81" s="4"/>
      <c r="AO81" s="4"/>
      <c r="AP81" s="4"/>
    </row>
    <row r="82">
      <c r="A82" s="292" t="s">
        <v>19</v>
      </c>
      <c r="B82" s="4"/>
      <c r="C82" s="4"/>
      <c r="D82" s="4"/>
      <c r="E82" s="27">
        <f t="shared" ref="E82:O82" si="203">E77*E30</f>
        <v>14643.85714</v>
      </c>
      <c r="F82" s="27">
        <f t="shared" si="203"/>
        <v>17806.92283</v>
      </c>
      <c r="G82" s="27">
        <f t="shared" si="203"/>
        <v>18097.76426</v>
      </c>
      <c r="H82" s="73">
        <f t="shared" si="203"/>
        <v>30545.62188</v>
      </c>
      <c r="I82" s="73">
        <f t="shared" si="203"/>
        <v>32347.26713</v>
      </c>
      <c r="J82" s="73">
        <f t="shared" si="203"/>
        <v>68134.20626</v>
      </c>
      <c r="K82" s="325" t="str">
        <f t="shared" si="203"/>
        <v>#REF!</v>
      </c>
      <c r="L82" s="74">
        <f t="shared" si="203"/>
        <v>24811.97143</v>
      </c>
      <c r="M82" s="74">
        <f t="shared" si="203"/>
        <v>26275.43387</v>
      </c>
      <c r="N82" s="74">
        <f t="shared" si="203"/>
        <v>55344.88659</v>
      </c>
      <c r="O82" s="326" t="str">
        <f t="shared" si="203"/>
        <v>#REF!</v>
      </c>
      <c r="P82" s="74">
        <v>22580.775731310943</v>
      </c>
      <c r="Q82" s="327">
        <f t="shared" ref="Q82:W82" si="204">Q77*Q30</f>
        <v>23912.63754</v>
      </c>
      <c r="R82" s="327">
        <f t="shared" si="204"/>
        <v>50368.04414</v>
      </c>
      <c r="S82" s="328" t="str">
        <f t="shared" si="204"/>
        <v>#REF!</v>
      </c>
      <c r="T82" s="73">
        <f t="shared" si="204"/>
        <v>16290.81812</v>
      </c>
      <c r="U82" s="74">
        <f t="shared" si="204"/>
        <v>32525.99175</v>
      </c>
      <c r="V82" s="74">
        <f t="shared" si="204"/>
        <v>37515.11797</v>
      </c>
      <c r="W82" s="74">
        <f t="shared" si="204"/>
        <v>0</v>
      </c>
      <c r="X82" s="119"/>
      <c r="Y82" s="74">
        <f t="shared" ref="Y82:Z82" si="205">Y77*Y30</f>
        <v>65586.14874</v>
      </c>
      <c r="Z82" s="74">
        <f t="shared" si="205"/>
        <v>0</v>
      </c>
      <c r="AA82" s="119"/>
      <c r="AB82" s="74">
        <f t="shared" ref="AB82:AC82" si="206">AB77*AB30</f>
        <v>63542.90477</v>
      </c>
      <c r="AC82" s="74">
        <f t="shared" si="206"/>
        <v>2822.094263</v>
      </c>
      <c r="AD82" s="119"/>
      <c r="AE82" s="4"/>
      <c r="AF82" s="4"/>
      <c r="AG82" s="4"/>
      <c r="AH82" s="4"/>
      <c r="AI82" s="4"/>
      <c r="AJ82" s="4"/>
      <c r="AK82" s="4"/>
      <c r="AL82" s="4"/>
      <c r="AM82" s="4"/>
      <c r="AN82" s="4"/>
      <c r="AO82" s="4"/>
      <c r="AP82" s="4"/>
    </row>
    <row r="83">
      <c r="A83" s="292" t="s">
        <v>20</v>
      </c>
      <c r="B83" s="4"/>
      <c r="C83" s="4"/>
      <c r="D83" s="4"/>
      <c r="E83" s="27">
        <f t="shared" ref="E83:O83" si="207">E78*E31</f>
        <v>6768</v>
      </c>
      <c r="F83" s="27">
        <f t="shared" si="207"/>
        <v>8917.404255</v>
      </c>
      <c r="G83" s="27">
        <f t="shared" si="207"/>
        <v>20740.39871</v>
      </c>
      <c r="H83" s="73">
        <f t="shared" si="207"/>
        <v>14643.85714</v>
      </c>
      <c r="I83" s="73">
        <f t="shared" si="207"/>
        <v>27491.0597</v>
      </c>
      <c r="J83" s="73">
        <f t="shared" si="207"/>
        <v>30116.42112</v>
      </c>
      <c r="K83" s="325" t="str">
        <f t="shared" si="207"/>
        <v>#REF!</v>
      </c>
      <c r="L83" s="74">
        <f t="shared" si="207"/>
        <v>14643.85714</v>
      </c>
      <c r="M83" s="74">
        <f t="shared" si="207"/>
        <v>22330.77429</v>
      </c>
      <c r="N83" s="74">
        <f t="shared" si="207"/>
        <v>24463.33498</v>
      </c>
      <c r="O83" s="326" t="str">
        <f t="shared" si="207"/>
        <v>#REF!</v>
      </c>
      <c r="P83" s="74">
        <v>14643.857142857143</v>
      </c>
      <c r="Q83" s="327">
        <f t="shared" ref="Q83:W83" si="208">Q78*Q31</f>
        <v>20322.69816</v>
      </c>
      <c r="R83" s="327">
        <f t="shared" si="208"/>
        <v>22263.49012</v>
      </c>
      <c r="S83" s="328" t="str">
        <f t="shared" si="208"/>
        <v>#REF!</v>
      </c>
      <c r="T83" s="73">
        <f t="shared" si="208"/>
        <v>18226.42909</v>
      </c>
      <c r="U83" s="74">
        <f t="shared" si="208"/>
        <v>17543.06941</v>
      </c>
      <c r="V83" s="74">
        <f t="shared" si="208"/>
        <v>34712.14756</v>
      </c>
      <c r="W83" s="74">
        <f t="shared" si="208"/>
        <v>0</v>
      </c>
      <c r="X83" s="119"/>
      <c r="Y83" s="74">
        <f t="shared" ref="Y83:Z83" si="209">Y78*Y31</f>
        <v>37162.23219</v>
      </c>
      <c r="Z83" s="74">
        <f t="shared" si="209"/>
        <v>0</v>
      </c>
      <c r="AA83" s="119"/>
      <c r="AB83" s="74">
        <f t="shared" ref="AB83:AC83" si="210">AB78*AB31</f>
        <v>65247.44875</v>
      </c>
      <c r="AC83" s="74">
        <f t="shared" si="210"/>
        <v>0</v>
      </c>
      <c r="AD83" s="119"/>
      <c r="AE83" s="4"/>
      <c r="AF83" s="4"/>
      <c r="AG83" s="4"/>
      <c r="AH83" s="4"/>
      <c r="AI83" s="4"/>
      <c r="AJ83" s="4"/>
      <c r="AK83" s="4"/>
      <c r="AL83" s="4"/>
      <c r="AM83" s="4"/>
      <c r="AN83" s="4"/>
      <c r="AO83" s="4"/>
      <c r="AP83" s="4"/>
    </row>
    <row r="84">
      <c r="A84" s="21" t="s">
        <v>88</v>
      </c>
      <c r="B84" s="23"/>
      <c r="C84" s="23"/>
      <c r="D84" s="23"/>
      <c r="E84" s="22">
        <f t="shared" ref="E84:O84" si="211">SUM(E80:E83)</f>
        <v>102110.4942</v>
      </c>
      <c r="F84" s="22">
        <f t="shared" si="211"/>
        <v>94837.87749</v>
      </c>
      <c r="G84" s="22">
        <f t="shared" si="211"/>
        <v>123330.4951</v>
      </c>
      <c r="H84" s="110">
        <f t="shared" si="211"/>
        <v>150015.5935</v>
      </c>
      <c r="I84" s="110">
        <f t="shared" si="211"/>
        <v>195970.9837</v>
      </c>
      <c r="J84" s="110">
        <f t="shared" si="211"/>
        <v>265059.8965</v>
      </c>
      <c r="K84" s="353" t="str">
        <f t="shared" si="211"/>
        <v>#REF!</v>
      </c>
      <c r="L84" s="111">
        <f t="shared" si="211"/>
        <v>135578.3472</v>
      </c>
      <c r="M84" s="111">
        <f t="shared" si="211"/>
        <v>169238.4883</v>
      </c>
      <c r="N84" s="111">
        <f t="shared" si="211"/>
        <v>224578.8439</v>
      </c>
      <c r="O84" s="354" t="str">
        <f t="shared" si="211"/>
        <v>#REF!</v>
      </c>
      <c r="P84" s="111">
        <v>129960.2297121318</v>
      </c>
      <c r="Q84" s="355">
        <f t="shared" ref="Q84:W84" si="212">SUM(Q80:Q83)</f>
        <v>158835.7913</v>
      </c>
      <c r="R84" s="355">
        <f t="shared" si="212"/>
        <v>208826.0262</v>
      </c>
      <c r="S84" s="356" t="str">
        <f t="shared" si="212"/>
        <v>#REF!</v>
      </c>
      <c r="T84" s="110">
        <f t="shared" si="212"/>
        <v>121173.8206</v>
      </c>
      <c r="U84" s="111">
        <f t="shared" si="212"/>
        <v>157115.8694</v>
      </c>
      <c r="V84" s="111">
        <f t="shared" si="212"/>
        <v>218148.7144</v>
      </c>
      <c r="W84" s="111">
        <f t="shared" si="212"/>
        <v>3572.971454</v>
      </c>
      <c r="X84" s="154"/>
      <c r="Y84" s="111">
        <f t="shared" ref="Y84:Z84" si="213">SUM(Y80:Y83)</f>
        <v>248445.9362</v>
      </c>
      <c r="Z84" s="111">
        <f t="shared" si="213"/>
        <v>6320.986129</v>
      </c>
      <c r="AA84" s="154"/>
      <c r="AB84" s="111">
        <f t="shared" ref="AB84:AC84" si="214">SUM(AB80:AB83)</f>
        <v>286491.3436</v>
      </c>
      <c r="AC84" s="111">
        <f t="shared" si="214"/>
        <v>9702.795244</v>
      </c>
      <c r="AD84" s="154"/>
      <c r="AE84" s="23"/>
      <c r="AF84" s="23"/>
      <c r="AG84" s="23"/>
      <c r="AH84" s="23"/>
      <c r="AI84" s="23"/>
      <c r="AJ84" s="23"/>
      <c r="AK84" s="23"/>
      <c r="AL84" s="23"/>
      <c r="AM84" s="23"/>
      <c r="AN84" s="23"/>
      <c r="AO84" s="23"/>
      <c r="AP84" s="23"/>
    </row>
    <row r="85">
      <c r="A85" s="4"/>
      <c r="B85" s="4"/>
      <c r="C85" s="4"/>
      <c r="D85" s="4"/>
      <c r="E85" s="27">
        <f>'Cover Me (Dont use)'!F79</f>
        <v>36601.76494</v>
      </c>
      <c r="F85" s="13">
        <f>F86-E86</f>
        <v>-7272.616699</v>
      </c>
      <c r="G85" s="8"/>
      <c r="H85" s="118"/>
      <c r="I85" s="118"/>
      <c r="J85" s="118"/>
      <c r="K85" s="325"/>
      <c r="L85" s="119"/>
      <c r="M85" s="119"/>
      <c r="N85" s="119"/>
      <c r="O85" s="326"/>
      <c r="P85" s="74"/>
      <c r="Q85" s="352"/>
      <c r="R85" s="352"/>
      <c r="S85" s="328"/>
      <c r="T85" s="118"/>
      <c r="U85" s="119"/>
      <c r="V85" s="119"/>
      <c r="W85" s="119"/>
      <c r="X85" s="119"/>
      <c r="Y85" s="119"/>
      <c r="Z85" s="119"/>
      <c r="AA85" s="119"/>
      <c r="AB85" s="119"/>
      <c r="AC85" s="119"/>
      <c r="AD85" s="119"/>
      <c r="AE85" s="4"/>
      <c r="AF85" s="4"/>
      <c r="AG85" s="4"/>
      <c r="AH85" s="4"/>
      <c r="AI85" s="4"/>
      <c r="AJ85" s="4"/>
      <c r="AK85" s="4"/>
      <c r="AL85" s="4"/>
      <c r="AM85" s="4"/>
      <c r="AN85" s="4"/>
      <c r="AO85" s="4"/>
      <c r="AP85" s="4"/>
    </row>
    <row r="86">
      <c r="A86" s="292" t="s">
        <v>98</v>
      </c>
      <c r="B86" s="4"/>
      <c r="C86" s="4"/>
      <c r="D86" s="27">
        <f>D3</f>
        <v>23381</v>
      </c>
      <c r="E86" s="27">
        <f t="shared" ref="E86:O86" si="215">E84</f>
        <v>102110.4942</v>
      </c>
      <c r="F86" s="27">
        <f t="shared" si="215"/>
        <v>94837.87749</v>
      </c>
      <c r="G86" s="27">
        <f t="shared" si="215"/>
        <v>123330.4951</v>
      </c>
      <c r="H86" s="73">
        <f t="shared" si="215"/>
        <v>150015.5935</v>
      </c>
      <c r="I86" s="73">
        <f t="shared" si="215"/>
        <v>195970.9837</v>
      </c>
      <c r="J86" s="73">
        <f t="shared" si="215"/>
        <v>265059.8965</v>
      </c>
      <c r="K86" s="325" t="str">
        <f t="shared" si="215"/>
        <v>#REF!</v>
      </c>
      <c r="L86" s="74">
        <f t="shared" si="215"/>
        <v>135578.3472</v>
      </c>
      <c r="M86" s="74">
        <f t="shared" si="215"/>
        <v>169238.4883</v>
      </c>
      <c r="N86" s="74">
        <f t="shared" si="215"/>
        <v>224578.8439</v>
      </c>
      <c r="O86" s="326" t="str">
        <f t="shared" si="215"/>
        <v>#REF!</v>
      </c>
      <c r="P86" s="74">
        <v>129960.2297121318</v>
      </c>
      <c r="Q86" s="327">
        <f t="shared" ref="Q86:W86" si="216">Q84</f>
        <v>158835.7913</v>
      </c>
      <c r="R86" s="327">
        <f t="shared" si="216"/>
        <v>208826.0262</v>
      </c>
      <c r="S86" s="328" t="str">
        <f t="shared" si="216"/>
        <v>#REF!</v>
      </c>
      <c r="T86" s="316">
        <f t="shared" si="216"/>
        <v>121173.8206</v>
      </c>
      <c r="U86" s="317">
        <f t="shared" si="216"/>
        <v>157115.8694</v>
      </c>
      <c r="V86" s="317">
        <f t="shared" si="216"/>
        <v>218148.7144</v>
      </c>
      <c r="W86" s="317">
        <f t="shared" si="216"/>
        <v>3572.971454</v>
      </c>
      <c r="X86" s="326"/>
      <c r="Y86" s="317">
        <f t="shared" ref="Y86:Z86" si="217">Y84</f>
        <v>248445.9362</v>
      </c>
      <c r="Z86" s="317">
        <f t="shared" si="217"/>
        <v>6320.986129</v>
      </c>
      <c r="AA86" s="326"/>
      <c r="AB86" s="317">
        <f t="shared" ref="AB86:AC86" si="218">AB84</f>
        <v>286491.3436</v>
      </c>
      <c r="AC86" s="317">
        <f t="shared" si="218"/>
        <v>9702.795244</v>
      </c>
      <c r="AD86" s="326"/>
      <c r="AE86" s="4"/>
      <c r="AF86" s="4"/>
      <c r="AG86" s="4"/>
      <c r="AH86" s="4"/>
      <c r="AI86" s="4"/>
      <c r="AJ86" s="4"/>
      <c r="AK86" s="4"/>
      <c r="AL86" s="4"/>
      <c r="AM86" s="4"/>
      <c r="AN86" s="4"/>
      <c r="AO86" s="4"/>
      <c r="AP86" s="4"/>
    </row>
    <row r="87">
      <c r="A87" s="300" t="s">
        <v>70</v>
      </c>
      <c r="B87" s="4"/>
      <c r="C87" s="4"/>
      <c r="D87" s="4"/>
      <c r="E87" s="188">
        <f>E86-D86</f>
        <v>78729.49419</v>
      </c>
      <c r="F87" s="188">
        <f>F86-E85</f>
        <v>58236.11256</v>
      </c>
      <c r="G87" s="188">
        <f>G86-F86</f>
        <v>28492.61757</v>
      </c>
      <c r="H87" s="191">
        <f>H86-E86</f>
        <v>47905.09933</v>
      </c>
      <c r="I87" s="191">
        <f t="shared" ref="I87:J87" si="219">I86-H86</f>
        <v>45955.39014</v>
      </c>
      <c r="J87" s="191">
        <f t="shared" si="219"/>
        <v>69088.9128</v>
      </c>
      <c r="K87" s="411" t="str">
        <f>K86-I86</f>
        <v>#REF!</v>
      </c>
      <c r="L87" s="192">
        <f>L86-E86</f>
        <v>33467.85301</v>
      </c>
      <c r="M87" s="192">
        <f t="shared" ref="M87:N87" si="220">M86-L86</f>
        <v>33660.14114</v>
      </c>
      <c r="N87" s="192">
        <f t="shared" si="220"/>
        <v>55340.35557</v>
      </c>
      <c r="O87" s="412" t="str">
        <f>O86-M86</f>
        <v>#REF!</v>
      </c>
      <c r="P87" s="74">
        <v>27849.7355190198</v>
      </c>
      <c r="Q87" s="413">
        <f t="shared" ref="Q87:R87" si="221">Q86-P86</f>
        <v>28875.5616</v>
      </c>
      <c r="R87" s="413">
        <f t="shared" si="221"/>
        <v>49990.23492</v>
      </c>
      <c r="S87" s="414" t="str">
        <f>S86-Q86</f>
        <v>#REF!</v>
      </c>
      <c r="T87" s="191">
        <f t="shared" ref="T87:U87" si="222">T86-F86</f>
        <v>26335.94312</v>
      </c>
      <c r="U87" s="192">
        <f t="shared" si="222"/>
        <v>33785.37434</v>
      </c>
      <c r="V87" s="192">
        <f>V86-U86</f>
        <v>61032.84495</v>
      </c>
      <c r="W87" s="192">
        <f>W86</f>
        <v>3572.971454</v>
      </c>
      <c r="X87" s="465"/>
      <c r="Y87" s="192">
        <f t="shared" ref="Y87:Z87" si="223">Y86-V86</f>
        <v>30297.22182</v>
      </c>
      <c r="Z87" s="192">
        <f t="shared" si="223"/>
        <v>2748.014676</v>
      </c>
      <c r="AA87" s="465"/>
      <c r="AB87" s="192">
        <f t="shared" ref="AB87:AC87" si="224">AB86-Y86</f>
        <v>38045.4074</v>
      </c>
      <c r="AC87" s="192">
        <f t="shared" si="224"/>
        <v>3381.809114</v>
      </c>
      <c r="AD87" s="465"/>
      <c r="AE87" s="4"/>
      <c r="AF87" s="4"/>
      <c r="AG87" s="4"/>
      <c r="AH87" s="4"/>
      <c r="AI87" s="4"/>
      <c r="AJ87" s="4"/>
      <c r="AK87" s="4"/>
      <c r="AL87" s="4"/>
      <c r="AM87" s="4"/>
      <c r="AN87" s="4"/>
      <c r="AO87" s="4"/>
      <c r="AP87" s="4"/>
    </row>
    <row r="88">
      <c r="A88" s="292" t="s">
        <v>101</v>
      </c>
      <c r="B88" s="4"/>
      <c r="C88" s="4"/>
      <c r="D88" s="131">
        <v>0.0</v>
      </c>
      <c r="E88" s="131">
        <v>0.0</v>
      </c>
      <c r="F88" s="13">
        <f t="shared" ref="F88:G88" si="225">F33</f>
        <v>7320</v>
      </c>
      <c r="G88" s="13">
        <f t="shared" si="225"/>
        <v>15615</v>
      </c>
      <c r="H88" s="118"/>
      <c r="I88" s="118"/>
      <c r="J88" s="118"/>
      <c r="K88" s="325"/>
      <c r="L88" s="119"/>
      <c r="M88" s="119"/>
      <c r="N88" s="119"/>
      <c r="O88" s="326"/>
      <c r="P88" s="74"/>
      <c r="Q88" s="352"/>
      <c r="R88" s="352"/>
      <c r="S88" s="328"/>
      <c r="T88" s="118"/>
      <c r="U88" s="119"/>
      <c r="V88" s="119"/>
      <c r="W88" s="119"/>
      <c r="X88" s="119"/>
      <c r="Y88" s="119"/>
      <c r="Z88" s="119"/>
      <c r="AA88" s="119"/>
      <c r="AB88" s="119"/>
      <c r="AC88" s="119"/>
      <c r="AD88" s="119"/>
      <c r="AE88" s="4"/>
      <c r="AF88" s="4"/>
      <c r="AG88" s="4"/>
      <c r="AH88" s="4"/>
      <c r="AI88" s="4"/>
      <c r="AJ88" s="4"/>
      <c r="AK88" s="4"/>
      <c r="AL88" s="4"/>
      <c r="AM88" s="4"/>
      <c r="AN88" s="4"/>
      <c r="AO88" s="4"/>
      <c r="AP88" s="4"/>
    </row>
    <row r="89">
      <c r="A89" s="19" t="s">
        <v>103</v>
      </c>
      <c r="B89" s="4"/>
      <c r="C89" s="4"/>
      <c r="D89" s="27"/>
      <c r="E89" s="415">
        <f t="shared" ref="E89:G89" si="226">E88-D88</f>
        <v>0</v>
      </c>
      <c r="F89" s="301">
        <f t="shared" si="226"/>
        <v>7320</v>
      </c>
      <c r="G89" s="301">
        <f t="shared" si="226"/>
        <v>8295</v>
      </c>
      <c r="H89" s="118"/>
      <c r="I89" s="118"/>
      <c r="J89" s="118"/>
      <c r="K89" s="325"/>
      <c r="L89" s="119"/>
      <c r="M89" s="119"/>
      <c r="N89" s="119"/>
      <c r="O89" s="326"/>
      <c r="P89" s="192">
        <f>P35</f>
        <v>6768</v>
      </c>
      <c r="Q89" s="352"/>
      <c r="R89" s="352"/>
      <c r="S89" s="328"/>
      <c r="T89" s="191">
        <f t="shared" ref="T89:W89" si="227">T35</f>
        <v>9266.808511</v>
      </c>
      <c r="U89" s="192">
        <f t="shared" si="227"/>
        <v>17180.58444</v>
      </c>
      <c r="V89" s="192">
        <f t="shared" si="227"/>
        <v>14085.72573</v>
      </c>
      <c r="W89" s="192">
        <f t="shared" si="227"/>
        <v>0</v>
      </c>
      <c r="X89" s="465"/>
      <c r="Y89" s="192">
        <f t="shared" ref="Y89:Z89" si="228">Y35</f>
        <v>26918.96807</v>
      </c>
      <c r="Z89" s="192">
        <f t="shared" si="228"/>
        <v>0</v>
      </c>
      <c r="AA89" s="465"/>
      <c r="AB89" s="192">
        <f t="shared" ref="AB89:AC89" si="229">AB35</f>
        <v>29499.15434</v>
      </c>
      <c r="AC89" s="192">
        <f t="shared" si="229"/>
        <v>0</v>
      </c>
      <c r="AD89" s="465"/>
      <c r="AE89" s="4"/>
      <c r="AF89" s="4"/>
      <c r="AG89" s="4"/>
      <c r="AH89" s="4"/>
      <c r="AI89" s="4"/>
      <c r="AJ89" s="4"/>
      <c r="AK89" s="4"/>
      <c r="AL89" s="4"/>
      <c r="AM89" s="4"/>
      <c r="AN89" s="4"/>
      <c r="AO89" s="4"/>
      <c r="AP89" s="4"/>
    </row>
    <row r="90">
      <c r="A90" s="4"/>
      <c r="B90" s="4"/>
      <c r="C90" s="4"/>
      <c r="D90" s="4"/>
      <c r="E90" s="4"/>
      <c r="F90" s="8"/>
      <c r="G90" s="8"/>
      <c r="H90" s="118"/>
      <c r="I90" s="118"/>
      <c r="J90" s="118"/>
      <c r="K90" s="325"/>
      <c r="L90" s="119"/>
      <c r="M90" s="119"/>
      <c r="N90" s="119"/>
      <c r="O90" s="326"/>
      <c r="P90" s="74"/>
      <c r="Q90" s="352"/>
      <c r="R90" s="352"/>
      <c r="S90" s="328"/>
      <c r="T90" s="118"/>
      <c r="U90" s="119"/>
      <c r="V90" s="119"/>
      <c r="W90" s="119"/>
      <c r="X90" s="119"/>
      <c r="Y90" s="119"/>
      <c r="Z90" s="119"/>
      <c r="AA90" s="119"/>
      <c r="AB90" s="119"/>
      <c r="AC90" s="119"/>
      <c r="AD90" s="119"/>
      <c r="AE90" s="4"/>
      <c r="AF90" s="4"/>
      <c r="AG90" s="4"/>
      <c r="AH90" s="4"/>
      <c r="AI90" s="4"/>
      <c r="AJ90" s="4"/>
      <c r="AK90" s="4"/>
      <c r="AL90" s="4"/>
      <c r="AM90" s="4"/>
      <c r="AN90" s="4"/>
      <c r="AO90" s="4"/>
      <c r="AP90" s="4"/>
    </row>
    <row r="91">
      <c r="A91" s="19" t="s">
        <v>143</v>
      </c>
      <c r="B91" s="4"/>
      <c r="C91" s="4"/>
      <c r="D91" s="4"/>
      <c r="E91" s="27">
        <f>E86-E85</f>
        <v>65508.72926</v>
      </c>
      <c r="F91" s="8"/>
      <c r="G91" s="8"/>
      <c r="H91" s="118"/>
      <c r="I91" s="118"/>
      <c r="J91" s="118"/>
      <c r="K91" s="325"/>
      <c r="L91" s="119"/>
      <c r="M91" s="119"/>
      <c r="N91" s="119"/>
      <c r="O91" s="326"/>
      <c r="P91" s="74"/>
      <c r="Q91" s="352"/>
      <c r="R91" s="352"/>
      <c r="S91" s="328"/>
      <c r="T91" s="118"/>
      <c r="U91" s="119"/>
      <c r="V91" s="119"/>
      <c r="W91" s="119"/>
      <c r="X91" s="119"/>
      <c r="Y91" s="119"/>
      <c r="Z91" s="119"/>
      <c r="AA91" s="119"/>
      <c r="AB91" s="119"/>
      <c r="AC91" s="119"/>
      <c r="AD91" s="119"/>
      <c r="AE91" s="4"/>
      <c r="AF91" s="4"/>
      <c r="AG91" s="4"/>
      <c r="AH91" s="4"/>
      <c r="AI91" s="4"/>
      <c r="AJ91" s="4"/>
      <c r="AK91" s="4"/>
      <c r="AL91" s="4"/>
      <c r="AM91" s="4"/>
      <c r="AN91" s="4"/>
      <c r="AO91" s="4"/>
      <c r="AP91" s="4"/>
    </row>
    <row r="92">
      <c r="A92" s="19" t="s">
        <v>144</v>
      </c>
      <c r="B92" s="4"/>
      <c r="C92" s="4"/>
      <c r="D92" s="4"/>
      <c r="E92" s="229">
        <f>E91/F8</f>
        <v>0.3716976048</v>
      </c>
      <c r="F92" s="8"/>
      <c r="G92" s="8"/>
      <c r="H92" s="118"/>
      <c r="I92" s="118"/>
      <c r="J92" s="118"/>
      <c r="K92" s="325"/>
      <c r="L92" s="119"/>
      <c r="M92" s="119"/>
      <c r="N92" s="119"/>
      <c r="O92" s="326"/>
      <c r="P92" s="74"/>
      <c r="Q92" s="352"/>
      <c r="R92" s="352"/>
      <c r="S92" s="328"/>
      <c r="T92" s="118"/>
      <c r="U92" s="119"/>
      <c r="V92" s="119"/>
      <c r="W92" s="119"/>
      <c r="X92" s="119"/>
      <c r="Y92" s="119"/>
      <c r="Z92" s="119"/>
      <c r="AA92" s="119"/>
      <c r="AB92" s="119"/>
      <c r="AC92" s="119"/>
      <c r="AD92" s="119"/>
      <c r="AE92" s="4"/>
      <c r="AF92" s="4"/>
      <c r="AG92" s="4"/>
      <c r="AH92" s="4"/>
      <c r="AI92" s="4"/>
      <c r="AJ92" s="4"/>
      <c r="AK92" s="4"/>
      <c r="AL92" s="4"/>
      <c r="AM92" s="4"/>
      <c r="AN92" s="4"/>
      <c r="AO92" s="4"/>
      <c r="AP92" s="4"/>
    </row>
    <row r="93">
      <c r="A93" s="4"/>
      <c r="B93" s="4"/>
      <c r="C93" s="4"/>
      <c r="D93" s="4"/>
      <c r="E93" s="238"/>
      <c r="F93" s="8"/>
      <c r="G93" s="8"/>
      <c r="H93" s="118"/>
      <c r="I93" s="118"/>
      <c r="J93" s="118"/>
      <c r="K93" s="325"/>
      <c r="L93" s="119"/>
      <c r="M93" s="119"/>
      <c r="N93" s="119"/>
      <c r="O93" s="326"/>
      <c r="P93" s="74"/>
      <c r="Q93" s="352"/>
      <c r="R93" s="352"/>
      <c r="S93" s="328"/>
      <c r="T93" s="118"/>
      <c r="U93" s="119"/>
      <c r="V93" s="119"/>
      <c r="W93" s="119"/>
      <c r="X93" s="119"/>
      <c r="Y93" s="119"/>
      <c r="Z93" s="119"/>
      <c r="AA93" s="119"/>
      <c r="AB93" s="119"/>
      <c r="AC93" s="119"/>
      <c r="AD93" s="119"/>
      <c r="AE93" s="4"/>
      <c r="AF93" s="4"/>
      <c r="AG93" s="4"/>
      <c r="AH93" s="4"/>
      <c r="AI93" s="4"/>
      <c r="AJ93" s="4"/>
      <c r="AK93" s="4"/>
      <c r="AL93" s="4"/>
      <c r="AM93" s="4"/>
      <c r="AN93" s="4"/>
      <c r="AO93" s="4"/>
      <c r="AP93" s="4"/>
    </row>
    <row r="94">
      <c r="A94" s="4"/>
      <c r="B94" s="4"/>
      <c r="C94" s="4"/>
      <c r="D94" s="4"/>
      <c r="E94" s="4"/>
      <c r="F94" s="8"/>
      <c r="G94" s="8"/>
      <c r="H94" s="118"/>
      <c r="I94" s="118"/>
      <c r="J94" s="118"/>
      <c r="K94" s="325"/>
      <c r="L94" s="119"/>
      <c r="M94" s="119"/>
      <c r="N94" s="119"/>
      <c r="O94" s="326"/>
      <c r="P94" s="74"/>
      <c r="Q94" s="352"/>
      <c r="R94" s="352"/>
      <c r="S94" s="328"/>
      <c r="T94" s="118"/>
      <c r="U94" s="119"/>
      <c r="V94" s="119"/>
      <c r="W94" s="119"/>
      <c r="X94" s="119"/>
      <c r="Y94" s="119"/>
      <c r="Z94" s="119"/>
      <c r="AA94" s="119"/>
      <c r="AB94" s="119"/>
      <c r="AC94" s="119"/>
      <c r="AD94" s="119"/>
      <c r="AE94" s="4"/>
      <c r="AF94" s="4"/>
      <c r="AG94" s="4"/>
      <c r="AH94" s="4"/>
      <c r="AI94" s="4"/>
      <c r="AJ94" s="4"/>
      <c r="AK94" s="4"/>
      <c r="AL94" s="4"/>
      <c r="AM94" s="4"/>
      <c r="AN94" s="4"/>
      <c r="AO94" s="4"/>
      <c r="AP94" s="4"/>
    </row>
    <row r="95">
      <c r="A95" s="4"/>
      <c r="B95" s="4"/>
      <c r="C95" s="4"/>
      <c r="D95" s="4"/>
      <c r="E95" s="4"/>
      <c r="F95" s="8"/>
      <c r="G95" s="8"/>
      <c r="H95" s="118"/>
      <c r="I95" s="118"/>
      <c r="J95" s="118"/>
      <c r="K95" s="325"/>
      <c r="L95" s="119"/>
      <c r="M95" s="119"/>
      <c r="N95" s="119"/>
      <c r="O95" s="326"/>
      <c r="P95" s="74"/>
      <c r="Q95" s="352"/>
      <c r="R95" s="352"/>
      <c r="S95" s="328"/>
      <c r="T95" s="118"/>
      <c r="U95" s="119"/>
      <c r="V95" s="119"/>
      <c r="W95" s="119"/>
      <c r="X95" s="119"/>
      <c r="Y95" s="119"/>
      <c r="Z95" s="119"/>
      <c r="AA95" s="119"/>
      <c r="AB95" s="119"/>
      <c r="AC95" s="119"/>
      <c r="AD95" s="119"/>
      <c r="AE95" s="4"/>
      <c r="AF95" s="4"/>
      <c r="AG95" s="4"/>
      <c r="AH95" s="4"/>
      <c r="AI95" s="4"/>
      <c r="AJ95" s="4"/>
      <c r="AK95" s="4"/>
      <c r="AL95" s="4"/>
      <c r="AM95" s="4"/>
      <c r="AN95" s="4"/>
      <c r="AO95" s="4"/>
      <c r="AP95" s="4"/>
    </row>
    <row r="96">
      <c r="A96" s="4"/>
      <c r="B96" s="4"/>
      <c r="C96" s="4"/>
      <c r="D96" s="4"/>
      <c r="E96" s="4"/>
      <c r="F96" s="8"/>
      <c r="G96" s="8"/>
      <c r="H96" s="118"/>
      <c r="I96" s="118"/>
      <c r="J96" s="118"/>
      <c r="K96" s="325"/>
      <c r="L96" s="119"/>
      <c r="M96" s="119"/>
      <c r="N96" s="119"/>
      <c r="O96" s="326"/>
      <c r="P96" s="74"/>
      <c r="Q96" s="352"/>
      <c r="R96" s="352"/>
      <c r="S96" s="328"/>
      <c r="T96" s="118"/>
      <c r="U96" s="119"/>
      <c r="V96" s="119"/>
      <c r="W96" s="119"/>
      <c r="X96" s="119"/>
      <c r="Y96" s="119"/>
      <c r="Z96" s="119"/>
      <c r="AA96" s="119"/>
      <c r="AB96" s="119"/>
      <c r="AC96" s="119"/>
      <c r="AD96" s="119"/>
      <c r="AE96" s="4"/>
      <c r="AF96" s="4"/>
      <c r="AG96" s="4"/>
      <c r="AH96" s="4"/>
      <c r="AI96" s="4"/>
      <c r="AJ96" s="4"/>
      <c r="AK96" s="4"/>
      <c r="AL96" s="4"/>
      <c r="AM96" s="4"/>
      <c r="AN96" s="4"/>
      <c r="AO96" s="4"/>
      <c r="AP96" s="4"/>
    </row>
    <row r="97">
      <c r="A97" s="4"/>
      <c r="B97" s="4"/>
      <c r="C97" s="4"/>
      <c r="D97" s="4"/>
      <c r="E97" s="4"/>
      <c r="F97" s="8"/>
      <c r="G97" s="8"/>
      <c r="H97" s="118"/>
      <c r="I97" s="118"/>
      <c r="J97" s="118"/>
      <c r="K97" s="325"/>
      <c r="L97" s="119"/>
      <c r="M97" s="119"/>
      <c r="N97" s="119"/>
      <c r="O97" s="326"/>
      <c r="P97" s="74"/>
      <c r="Q97" s="352"/>
      <c r="R97" s="352"/>
      <c r="S97" s="328"/>
      <c r="T97" s="118"/>
      <c r="U97" s="119"/>
      <c r="V97" s="119"/>
      <c r="W97" s="119"/>
      <c r="X97" s="119"/>
      <c r="Y97" s="119"/>
      <c r="Z97" s="119"/>
      <c r="AA97" s="119"/>
      <c r="AB97" s="119"/>
      <c r="AC97" s="119"/>
      <c r="AD97" s="119"/>
      <c r="AE97" s="4"/>
      <c r="AF97" s="4"/>
      <c r="AG97" s="4"/>
      <c r="AH97" s="4"/>
      <c r="AI97" s="4"/>
      <c r="AJ97" s="4"/>
      <c r="AK97" s="4"/>
      <c r="AL97" s="4"/>
      <c r="AM97" s="4"/>
      <c r="AN97" s="4"/>
      <c r="AO97" s="4"/>
      <c r="AP97" s="4"/>
    </row>
    <row r="98">
      <c r="A98" s="4"/>
      <c r="B98" s="4"/>
      <c r="C98" s="4"/>
      <c r="D98" s="4"/>
      <c r="E98" s="4"/>
      <c r="F98" s="8"/>
      <c r="G98" s="8"/>
      <c r="H98" s="118"/>
      <c r="I98" s="118"/>
      <c r="J98" s="118"/>
      <c r="K98" s="325"/>
      <c r="L98" s="119"/>
      <c r="M98" s="119"/>
      <c r="N98" s="119"/>
      <c r="O98" s="326"/>
      <c r="P98" s="74"/>
      <c r="Q98" s="352"/>
      <c r="R98" s="352"/>
      <c r="S98" s="328"/>
      <c r="T98" s="118"/>
      <c r="U98" s="119"/>
      <c r="V98" s="119"/>
      <c r="W98" s="119"/>
      <c r="X98" s="119"/>
      <c r="Y98" s="119"/>
      <c r="Z98" s="119"/>
      <c r="AA98" s="119"/>
      <c r="AB98" s="119"/>
      <c r="AC98" s="119"/>
      <c r="AD98" s="119"/>
      <c r="AE98" s="4"/>
      <c r="AF98" s="4"/>
      <c r="AG98" s="4"/>
      <c r="AH98" s="4"/>
      <c r="AI98" s="4"/>
      <c r="AJ98" s="4"/>
      <c r="AK98" s="4"/>
      <c r="AL98" s="4"/>
      <c r="AM98" s="4"/>
      <c r="AN98" s="4"/>
      <c r="AO98" s="4"/>
      <c r="AP98" s="4"/>
    </row>
    <row r="99">
      <c r="A99" s="4"/>
      <c r="B99" s="4"/>
      <c r="C99" s="4"/>
      <c r="D99" s="4"/>
      <c r="E99" s="4"/>
      <c r="F99" s="8"/>
      <c r="G99" s="8"/>
      <c r="H99" s="118"/>
      <c r="I99" s="118"/>
      <c r="J99" s="118"/>
      <c r="K99" s="325"/>
      <c r="L99" s="119"/>
      <c r="M99" s="119"/>
      <c r="N99" s="119"/>
      <c r="O99" s="326"/>
      <c r="P99" s="74"/>
      <c r="Q99" s="352"/>
      <c r="R99" s="352"/>
      <c r="S99" s="328"/>
      <c r="T99" s="118"/>
      <c r="U99" s="119"/>
      <c r="V99" s="119"/>
      <c r="W99" s="119"/>
      <c r="X99" s="119"/>
      <c r="Y99" s="119"/>
      <c r="Z99" s="119"/>
      <c r="AA99" s="119"/>
      <c r="AB99" s="119"/>
      <c r="AC99" s="119"/>
      <c r="AD99" s="119"/>
      <c r="AE99" s="4"/>
      <c r="AF99" s="4"/>
      <c r="AG99" s="4"/>
      <c r="AH99" s="4"/>
      <c r="AI99" s="4"/>
      <c r="AJ99" s="4"/>
      <c r="AK99" s="4"/>
      <c r="AL99" s="4"/>
      <c r="AM99" s="4"/>
      <c r="AN99" s="4"/>
      <c r="AO99" s="4"/>
      <c r="AP99" s="4"/>
    </row>
    <row r="100">
      <c r="A100" s="4"/>
      <c r="B100" s="4"/>
      <c r="C100" s="4"/>
      <c r="D100" s="4"/>
      <c r="E100" s="4"/>
      <c r="F100" s="8"/>
      <c r="G100" s="8"/>
      <c r="H100" s="118"/>
      <c r="I100" s="118"/>
      <c r="J100" s="118"/>
      <c r="K100" s="325"/>
      <c r="L100" s="119"/>
      <c r="M100" s="119"/>
      <c r="N100" s="119"/>
      <c r="O100" s="326"/>
      <c r="P100" s="74"/>
      <c r="Q100" s="352"/>
      <c r="R100" s="352"/>
      <c r="S100" s="328"/>
      <c r="T100" s="118"/>
      <c r="U100" s="119"/>
      <c r="V100" s="119"/>
      <c r="W100" s="119"/>
      <c r="X100" s="119"/>
      <c r="Y100" s="119"/>
      <c r="Z100" s="119"/>
      <c r="AA100" s="119"/>
      <c r="AB100" s="119"/>
      <c r="AC100" s="119"/>
      <c r="AD100" s="119"/>
      <c r="AE100" s="4"/>
      <c r="AF100" s="4"/>
      <c r="AG100" s="4"/>
      <c r="AH100" s="4"/>
      <c r="AI100" s="4"/>
      <c r="AJ100" s="4"/>
      <c r="AK100" s="4"/>
      <c r="AL100" s="4"/>
      <c r="AM100" s="4"/>
      <c r="AN100" s="4"/>
      <c r="AO100" s="4"/>
      <c r="AP100" s="4"/>
    </row>
    <row r="101">
      <c r="A101" s="4"/>
      <c r="B101" s="4"/>
      <c r="C101" s="4"/>
      <c r="D101" s="4"/>
      <c r="E101" s="4"/>
      <c r="F101" s="8"/>
      <c r="G101" s="8"/>
      <c r="H101" s="118"/>
      <c r="I101" s="118"/>
      <c r="J101" s="118"/>
      <c r="K101" s="325"/>
      <c r="L101" s="119"/>
      <c r="M101" s="119"/>
      <c r="N101" s="119"/>
      <c r="O101" s="326"/>
      <c r="P101" s="74"/>
      <c r="Q101" s="352"/>
      <c r="R101" s="352"/>
      <c r="S101" s="328"/>
      <c r="T101" s="118"/>
      <c r="U101" s="119"/>
      <c r="V101" s="119"/>
      <c r="W101" s="119"/>
      <c r="X101" s="119"/>
      <c r="Y101" s="119"/>
      <c r="Z101" s="119"/>
      <c r="AA101" s="119"/>
      <c r="AB101" s="119"/>
      <c r="AC101" s="119"/>
      <c r="AD101" s="119"/>
      <c r="AE101" s="4"/>
      <c r="AF101" s="4"/>
      <c r="AG101" s="4"/>
      <c r="AH101" s="4"/>
      <c r="AI101" s="4"/>
      <c r="AJ101" s="4"/>
      <c r="AK101" s="4"/>
      <c r="AL101" s="4"/>
      <c r="AM101" s="4"/>
      <c r="AN101" s="4"/>
      <c r="AO101" s="4"/>
      <c r="AP101" s="4"/>
    </row>
    <row r="102">
      <c r="A102" s="4"/>
      <c r="B102" s="4"/>
      <c r="C102" s="4"/>
      <c r="D102" s="4"/>
      <c r="E102" s="4"/>
      <c r="F102" s="8"/>
      <c r="G102" s="8"/>
      <c r="H102" s="118"/>
      <c r="I102" s="118"/>
      <c r="J102" s="118"/>
      <c r="K102" s="325"/>
      <c r="L102" s="119"/>
      <c r="M102" s="119"/>
      <c r="N102" s="119"/>
      <c r="O102" s="326"/>
      <c r="P102" s="74"/>
      <c r="Q102" s="352"/>
      <c r="R102" s="352"/>
      <c r="S102" s="328"/>
      <c r="T102" s="118"/>
      <c r="U102" s="119"/>
      <c r="V102" s="119"/>
      <c r="W102" s="119"/>
      <c r="X102" s="119"/>
      <c r="Y102" s="119"/>
      <c r="Z102" s="119"/>
      <c r="AA102" s="119"/>
      <c r="AB102" s="119"/>
      <c r="AC102" s="119"/>
      <c r="AD102" s="119"/>
      <c r="AE102" s="4"/>
      <c r="AF102" s="4"/>
      <c r="AG102" s="4"/>
      <c r="AH102" s="4"/>
      <c r="AI102" s="4"/>
      <c r="AJ102" s="4"/>
      <c r="AK102" s="4"/>
      <c r="AL102" s="4"/>
      <c r="AM102" s="4"/>
      <c r="AN102" s="4"/>
      <c r="AO102" s="4"/>
      <c r="AP102" s="4"/>
    </row>
    <row r="103">
      <c r="A103" s="4"/>
      <c r="B103" s="4"/>
      <c r="C103" s="4"/>
      <c r="D103" s="4"/>
      <c r="E103" s="4"/>
      <c r="F103" s="8"/>
      <c r="G103" s="8"/>
      <c r="H103" s="118"/>
      <c r="I103" s="118"/>
      <c r="J103" s="118"/>
      <c r="K103" s="325"/>
      <c r="L103" s="119"/>
      <c r="M103" s="119"/>
      <c r="N103" s="119"/>
      <c r="O103" s="326"/>
      <c r="P103" s="74"/>
      <c r="Q103" s="352"/>
      <c r="R103" s="352"/>
      <c r="S103" s="328"/>
      <c r="T103" s="118"/>
      <c r="U103" s="119"/>
      <c r="V103" s="119"/>
      <c r="W103" s="119"/>
      <c r="X103" s="119"/>
      <c r="Y103" s="119"/>
      <c r="Z103" s="119"/>
      <c r="AA103" s="119"/>
      <c r="AB103" s="119"/>
      <c r="AC103" s="119"/>
      <c r="AD103" s="119"/>
      <c r="AE103" s="4"/>
      <c r="AF103" s="4"/>
      <c r="AG103" s="4"/>
      <c r="AH103" s="4"/>
      <c r="AI103" s="4"/>
      <c r="AJ103" s="4"/>
      <c r="AK103" s="4"/>
      <c r="AL103" s="4"/>
      <c r="AM103" s="4"/>
      <c r="AN103" s="4"/>
      <c r="AO103" s="4"/>
      <c r="AP103" s="4"/>
    </row>
    <row r="104">
      <c r="A104" s="4"/>
      <c r="B104" s="4"/>
      <c r="C104" s="4"/>
      <c r="D104" s="4"/>
      <c r="E104" s="4"/>
      <c r="F104" s="8"/>
      <c r="G104" s="8"/>
      <c r="H104" s="118"/>
      <c r="I104" s="118"/>
      <c r="J104" s="118"/>
      <c r="K104" s="325"/>
      <c r="L104" s="119"/>
      <c r="M104" s="119"/>
      <c r="N104" s="119"/>
      <c r="O104" s="326"/>
      <c r="P104" s="74"/>
      <c r="Q104" s="352"/>
      <c r="R104" s="352"/>
      <c r="S104" s="328"/>
      <c r="T104" s="118"/>
      <c r="U104" s="119"/>
      <c r="V104" s="119"/>
      <c r="W104" s="119"/>
      <c r="X104" s="119"/>
      <c r="Y104" s="119"/>
      <c r="Z104" s="119"/>
      <c r="AA104" s="119"/>
      <c r="AB104" s="119"/>
      <c r="AC104" s="119"/>
      <c r="AD104" s="119"/>
      <c r="AE104" s="4"/>
      <c r="AF104" s="4"/>
      <c r="AG104" s="4"/>
      <c r="AH104" s="4"/>
      <c r="AI104" s="4"/>
      <c r="AJ104" s="4"/>
      <c r="AK104" s="4"/>
      <c r="AL104" s="4"/>
      <c r="AM104" s="4"/>
      <c r="AN104" s="4"/>
      <c r="AO104" s="4"/>
      <c r="AP104" s="4"/>
    </row>
    <row r="105">
      <c r="A105" s="4"/>
      <c r="B105" s="4"/>
      <c r="C105" s="4"/>
      <c r="D105" s="4"/>
      <c r="E105" s="4"/>
      <c r="F105" s="8"/>
      <c r="G105" s="8"/>
      <c r="H105" s="118"/>
      <c r="I105" s="118"/>
      <c r="J105" s="118"/>
      <c r="K105" s="325"/>
      <c r="L105" s="119"/>
      <c r="M105" s="119"/>
      <c r="N105" s="119"/>
      <c r="O105" s="326"/>
      <c r="P105" s="74"/>
      <c r="Q105" s="352"/>
      <c r="R105" s="352"/>
      <c r="S105" s="328"/>
      <c r="T105" s="118"/>
      <c r="U105" s="119"/>
      <c r="V105" s="119"/>
      <c r="W105" s="119"/>
      <c r="X105" s="119"/>
      <c r="Y105" s="119"/>
      <c r="Z105" s="119"/>
      <c r="AA105" s="119"/>
      <c r="AB105" s="119"/>
      <c r="AC105" s="119"/>
      <c r="AD105" s="119"/>
      <c r="AE105" s="4"/>
      <c r="AF105" s="4"/>
      <c r="AG105" s="4"/>
      <c r="AH105" s="4"/>
      <c r="AI105" s="4"/>
      <c r="AJ105" s="4"/>
      <c r="AK105" s="4"/>
      <c r="AL105" s="4"/>
      <c r="AM105" s="4"/>
      <c r="AN105" s="4"/>
      <c r="AO105" s="4"/>
      <c r="AP105" s="4"/>
    </row>
    <row r="106">
      <c r="A106" s="4"/>
      <c r="B106" s="4"/>
      <c r="C106" s="4"/>
      <c r="D106" s="4"/>
      <c r="E106" s="4"/>
      <c r="F106" s="8"/>
      <c r="G106" s="8"/>
      <c r="H106" s="118"/>
      <c r="I106" s="118"/>
      <c r="J106" s="118"/>
      <c r="K106" s="325"/>
      <c r="L106" s="119"/>
      <c r="M106" s="119"/>
      <c r="N106" s="119"/>
      <c r="O106" s="326"/>
      <c r="P106" s="74"/>
      <c r="Q106" s="352"/>
      <c r="R106" s="352"/>
      <c r="S106" s="328"/>
      <c r="T106" s="118"/>
      <c r="U106" s="119"/>
      <c r="V106" s="119"/>
      <c r="W106" s="119"/>
      <c r="X106" s="119"/>
      <c r="Y106" s="119"/>
      <c r="Z106" s="119"/>
      <c r="AA106" s="119"/>
      <c r="AB106" s="119"/>
      <c r="AC106" s="119"/>
      <c r="AD106" s="119"/>
      <c r="AE106" s="4"/>
      <c r="AF106" s="4"/>
      <c r="AG106" s="4"/>
      <c r="AH106" s="4"/>
      <c r="AI106" s="4"/>
      <c r="AJ106" s="4"/>
      <c r="AK106" s="4"/>
      <c r="AL106" s="4"/>
      <c r="AM106" s="4"/>
      <c r="AN106" s="4"/>
      <c r="AO106" s="4"/>
      <c r="AP106" s="4"/>
    </row>
    <row r="107">
      <c r="A107" s="4"/>
      <c r="B107" s="4"/>
      <c r="C107" s="4"/>
      <c r="D107" s="4"/>
      <c r="E107" s="4"/>
      <c r="F107" s="8"/>
      <c r="G107" s="8"/>
      <c r="H107" s="118"/>
      <c r="I107" s="118"/>
      <c r="J107" s="118"/>
      <c r="K107" s="325"/>
      <c r="L107" s="119"/>
      <c r="M107" s="119"/>
      <c r="N107" s="119"/>
      <c r="O107" s="326"/>
      <c r="P107" s="74"/>
      <c r="Q107" s="352"/>
      <c r="R107" s="352"/>
      <c r="S107" s="328"/>
      <c r="T107" s="118"/>
      <c r="U107" s="119"/>
      <c r="V107" s="119"/>
      <c r="W107" s="119"/>
      <c r="X107" s="119"/>
      <c r="Y107" s="119"/>
      <c r="Z107" s="119"/>
      <c r="AA107" s="119"/>
      <c r="AB107" s="119"/>
      <c r="AC107" s="119"/>
      <c r="AD107" s="119"/>
      <c r="AE107" s="4"/>
      <c r="AF107" s="4"/>
      <c r="AG107" s="4"/>
      <c r="AH107" s="4"/>
      <c r="AI107" s="4"/>
      <c r="AJ107" s="4"/>
      <c r="AK107" s="4"/>
      <c r="AL107" s="4"/>
      <c r="AM107" s="4"/>
      <c r="AN107" s="4"/>
      <c r="AO107" s="4"/>
      <c r="AP107" s="4"/>
    </row>
    <row r="108">
      <c r="A108" s="4"/>
      <c r="B108" s="4"/>
      <c r="C108" s="4"/>
      <c r="D108" s="4"/>
      <c r="E108" s="4"/>
      <c r="F108" s="8"/>
      <c r="G108" s="8"/>
      <c r="H108" s="118"/>
      <c r="I108" s="118"/>
      <c r="J108" s="118"/>
      <c r="K108" s="325"/>
      <c r="L108" s="119"/>
      <c r="M108" s="119"/>
      <c r="N108" s="119"/>
      <c r="O108" s="326"/>
      <c r="P108" s="74"/>
      <c r="Q108" s="352"/>
      <c r="R108" s="352"/>
      <c r="S108" s="328"/>
      <c r="T108" s="118"/>
      <c r="U108" s="119"/>
      <c r="V108" s="119"/>
      <c r="W108" s="119"/>
      <c r="X108" s="119"/>
      <c r="Y108" s="119"/>
      <c r="Z108" s="119"/>
      <c r="AA108" s="119"/>
      <c r="AB108" s="119"/>
      <c r="AC108" s="119"/>
      <c r="AD108" s="119"/>
      <c r="AE108" s="4"/>
      <c r="AF108" s="4"/>
      <c r="AG108" s="4"/>
      <c r="AH108" s="4"/>
      <c r="AI108" s="4"/>
      <c r="AJ108" s="4"/>
      <c r="AK108" s="4"/>
      <c r="AL108" s="4"/>
      <c r="AM108" s="4"/>
      <c r="AN108" s="4"/>
      <c r="AO108" s="4"/>
      <c r="AP108" s="4"/>
    </row>
    <row r="109">
      <c r="A109" s="4"/>
      <c r="B109" s="4"/>
      <c r="C109" s="4"/>
      <c r="D109" s="4"/>
      <c r="E109" s="4"/>
      <c r="F109" s="8"/>
      <c r="G109" s="8"/>
      <c r="H109" s="118"/>
      <c r="I109" s="118"/>
      <c r="J109" s="118"/>
      <c r="K109" s="325"/>
      <c r="L109" s="119"/>
      <c r="M109" s="119"/>
      <c r="N109" s="119"/>
      <c r="O109" s="326"/>
      <c r="P109" s="74"/>
      <c r="Q109" s="352"/>
      <c r="R109" s="352"/>
      <c r="S109" s="328"/>
      <c r="T109" s="118"/>
      <c r="U109" s="119"/>
      <c r="V109" s="119"/>
      <c r="W109" s="119"/>
      <c r="X109" s="119"/>
      <c r="Y109" s="119"/>
      <c r="Z109" s="119"/>
      <c r="AA109" s="119"/>
      <c r="AB109" s="119"/>
      <c r="AC109" s="119"/>
      <c r="AD109" s="119"/>
      <c r="AE109" s="4"/>
      <c r="AF109" s="4"/>
      <c r="AG109" s="4"/>
      <c r="AH109" s="4"/>
      <c r="AI109" s="4"/>
      <c r="AJ109" s="4"/>
      <c r="AK109" s="4"/>
      <c r="AL109" s="4"/>
      <c r="AM109" s="4"/>
      <c r="AN109" s="4"/>
      <c r="AO109" s="4"/>
      <c r="AP109" s="4"/>
    </row>
    <row r="110">
      <c r="A110" s="4"/>
      <c r="B110" s="4"/>
      <c r="C110" s="4"/>
      <c r="D110" s="4"/>
      <c r="E110" s="4"/>
      <c r="F110" s="8"/>
      <c r="G110" s="8"/>
      <c r="H110" s="118"/>
      <c r="I110" s="118"/>
      <c r="J110" s="118"/>
      <c r="K110" s="325"/>
      <c r="L110" s="119"/>
      <c r="M110" s="119"/>
      <c r="N110" s="119"/>
      <c r="O110" s="326"/>
      <c r="P110" s="74"/>
      <c r="Q110" s="352"/>
      <c r="R110" s="352"/>
      <c r="S110" s="328"/>
      <c r="T110" s="118"/>
      <c r="U110" s="119"/>
      <c r="V110" s="119"/>
      <c r="W110" s="119"/>
      <c r="X110" s="119"/>
      <c r="Y110" s="119"/>
      <c r="Z110" s="119"/>
      <c r="AA110" s="119"/>
      <c r="AB110" s="119"/>
      <c r="AC110" s="119"/>
      <c r="AD110" s="119"/>
      <c r="AE110" s="4"/>
      <c r="AF110" s="4"/>
      <c r="AG110" s="4"/>
      <c r="AH110" s="4"/>
      <c r="AI110" s="4"/>
      <c r="AJ110" s="4"/>
      <c r="AK110" s="4"/>
      <c r="AL110" s="4"/>
      <c r="AM110" s="4"/>
      <c r="AN110" s="4"/>
      <c r="AO110" s="4"/>
      <c r="AP110" s="4"/>
    </row>
    <row r="111">
      <c r="A111" s="4"/>
      <c r="B111" s="4"/>
      <c r="C111" s="4"/>
      <c r="D111" s="4"/>
      <c r="E111" s="4"/>
      <c r="F111" s="8"/>
      <c r="G111" s="8"/>
      <c r="H111" s="118"/>
      <c r="I111" s="118"/>
      <c r="J111" s="118"/>
      <c r="K111" s="325"/>
      <c r="L111" s="119"/>
      <c r="M111" s="119"/>
      <c r="N111" s="119"/>
      <c r="O111" s="326"/>
      <c r="P111" s="74"/>
      <c r="Q111" s="352"/>
      <c r="R111" s="352"/>
      <c r="S111" s="328"/>
      <c r="T111" s="118"/>
      <c r="U111" s="119"/>
      <c r="V111" s="119"/>
      <c r="W111" s="119"/>
      <c r="X111" s="119"/>
      <c r="Y111" s="119"/>
      <c r="Z111" s="119"/>
      <c r="AA111" s="119"/>
      <c r="AB111" s="119"/>
      <c r="AC111" s="119"/>
      <c r="AD111" s="119"/>
      <c r="AE111" s="4"/>
      <c r="AF111" s="4"/>
      <c r="AG111" s="4"/>
      <c r="AH111" s="4"/>
      <c r="AI111" s="4"/>
      <c r="AJ111" s="4"/>
      <c r="AK111" s="4"/>
      <c r="AL111" s="4"/>
      <c r="AM111" s="4"/>
      <c r="AN111" s="4"/>
      <c r="AO111" s="4"/>
      <c r="AP111" s="4"/>
    </row>
    <row r="112">
      <c r="A112" s="4"/>
      <c r="B112" s="4"/>
      <c r="C112" s="4"/>
      <c r="D112" s="4"/>
      <c r="E112" s="4"/>
      <c r="F112" s="8"/>
      <c r="G112" s="8"/>
      <c r="H112" s="118"/>
      <c r="I112" s="118"/>
      <c r="J112" s="118"/>
      <c r="K112" s="325"/>
      <c r="L112" s="119"/>
      <c r="M112" s="119"/>
      <c r="N112" s="119"/>
      <c r="O112" s="326"/>
      <c r="P112" s="74"/>
      <c r="Q112" s="352"/>
      <c r="R112" s="352"/>
      <c r="S112" s="328"/>
      <c r="T112" s="118"/>
      <c r="U112" s="119"/>
      <c r="V112" s="119"/>
      <c r="W112" s="119"/>
      <c r="X112" s="119"/>
      <c r="Y112" s="119"/>
      <c r="Z112" s="119"/>
      <c r="AA112" s="119"/>
      <c r="AB112" s="119"/>
      <c r="AC112" s="119"/>
      <c r="AD112" s="119"/>
      <c r="AE112" s="4"/>
      <c r="AF112" s="4"/>
      <c r="AG112" s="4"/>
      <c r="AH112" s="4"/>
      <c r="AI112" s="4"/>
      <c r="AJ112" s="4"/>
      <c r="AK112" s="4"/>
      <c r="AL112" s="4"/>
      <c r="AM112" s="4"/>
      <c r="AN112" s="4"/>
      <c r="AO112" s="4"/>
      <c r="AP112" s="4"/>
    </row>
    <row r="113">
      <c r="A113" s="4"/>
      <c r="B113" s="4"/>
      <c r="C113" s="4"/>
      <c r="D113" s="4"/>
      <c r="E113" s="4"/>
      <c r="F113" s="8"/>
      <c r="G113" s="8"/>
      <c r="H113" s="118"/>
      <c r="I113" s="118"/>
      <c r="J113" s="118"/>
      <c r="K113" s="325"/>
      <c r="L113" s="119"/>
      <c r="M113" s="119"/>
      <c r="N113" s="119"/>
      <c r="O113" s="326"/>
      <c r="P113" s="74"/>
      <c r="Q113" s="352"/>
      <c r="R113" s="352"/>
      <c r="S113" s="328"/>
      <c r="T113" s="118"/>
      <c r="U113" s="119"/>
      <c r="V113" s="119"/>
      <c r="W113" s="119"/>
      <c r="X113" s="119"/>
      <c r="Y113" s="119"/>
      <c r="Z113" s="119"/>
      <c r="AA113" s="119"/>
      <c r="AB113" s="119"/>
      <c r="AC113" s="119"/>
      <c r="AD113" s="119"/>
      <c r="AE113" s="4"/>
      <c r="AF113" s="4"/>
      <c r="AG113" s="4"/>
      <c r="AH113" s="4"/>
      <c r="AI113" s="4"/>
      <c r="AJ113" s="4"/>
      <c r="AK113" s="4"/>
      <c r="AL113" s="4"/>
      <c r="AM113" s="4"/>
      <c r="AN113" s="4"/>
      <c r="AO113" s="4"/>
      <c r="AP113" s="4"/>
    </row>
    <row r="114">
      <c r="A114" s="4"/>
      <c r="B114" s="4"/>
      <c r="C114" s="4"/>
      <c r="D114" s="4"/>
      <c r="E114" s="4"/>
      <c r="F114" s="8"/>
      <c r="G114" s="8"/>
      <c r="H114" s="118"/>
      <c r="I114" s="118"/>
      <c r="J114" s="118"/>
      <c r="K114" s="325"/>
      <c r="L114" s="119"/>
      <c r="M114" s="119"/>
      <c r="N114" s="119"/>
      <c r="O114" s="326"/>
      <c r="P114" s="74"/>
      <c r="Q114" s="352"/>
      <c r="R114" s="352"/>
      <c r="S114" s="328"/>
      <c r="T114" s="118"/>
      <c r="U114" s="119"/>
      <c r="V114" s="119"/>
      <c r="W114" s="119"/>
      <c r="X114" s="119"/>
      <c r="Y114" s="119"/>
      <c r="Z114" s="119"/>
      <c r="AA114" s="119"/>
      <c r="AB114" s="119"/>
      <c r="AC114" s="119"/>
      <c r="AD114" s="119"/>
      <c r="AE114" s="4"/>
      <c r="AF114" s="4"/>
      <c r="AG114" s="4"/>
      <c r="AH114" s="4"/>
      <c r="AI114" s="4"/>
      <c r="AJ114" s="4"/>
      <c r="AK114" s="4"/>
      <c r="AL114" s="4"/>
      <c r="AM114" s="4"/>
      <c r="AN114" s="4"/>
      <c r="AO114" s="4"/>
      <c r="AP114" s="4"/>
    </row>
    <row r="115">
      <c r="A115" s="4"/>
      <c r="B115" s="4"/>
      <c r="C115" s="4"/>
      <c r="D115" s="4"/>
      <c r="E115" s="4"/>
      <c r="F115" s="8"/>
      <c r="G115" s="8"/>
      <c r="H115" s="118"/>
      <c r="I115" s="118"/>
      <c r="J115" s="118"/>
      <c r="K115" s="325"/>
      <c r="L115" s="119"/>
      <c r="M115" s="119"/>
      <c r="N115" s="119"/>
      <c r="O115" s="326"/>
      <c r="P115" s="74"/>
      <c r="Q115" s="352"/>
      <c r="R115" s="352"/>
      <c r="S115" s="328"/>
      <c r="T115" s="118"/>
      <c r="U115" s="119"/>
      <c r="V115" s="119"/>
      <c r="W115" s="119"/>
      <c r="X115" s="119"/>
      <c r="Y115" s="119"/>
      <c r="Z115" s="119"/>
      <c r="AA115" s="119"/>
      <c r="AB115" s="119"/>
      <c r="AC115" s="119"/>
      <c r="AD115" s="119"/>
      <c r="AE115" s="4"/>
      <c r="AF115" s="4"/>
      <c r="AG115" s="4"/>
      <c r="AH115" s="4"/>
      <c r="AI115" s="4"/>
      <c r="AJ115" s="4"/>
      <c r="AK115" s="4"/>
      <c r="AL115" s="4"/>
      <c r="AM115" s="4"/>
      <c r="AN115" s="4"/>
      <c r="AO115" s="4"/>
      <c r="AP115" s="4"/>
    </row>
    <row r="116">
      <c r="A116" s="4"/>
      <c r="B116" s="4"/>
      <c r="C116" s="4"/>
      <c r="D116" s="4"/>
      <c r="E116" s="4"/>
      <c r="F116" s="8"/>
      <c r="G116" s="8"/>
      <c r="H116" s="118"/>
      <c r="I116" s="118"/>
      <c r="J116" s="118"/>
      <c r="K116" s="325"/>
      <c r="L116" s="119"/>
      <c r="M116" s="119"/>
      <c r="N116" s="119"/>
      <c r="O116" s="326"/>
      <c r="P116" s="74"/>
      <c r="Q116" s="352"/>
      <c r="R116" s="352"/>
      <c r="S116" s="328"/>
      <c r="T116" s="118"/>
      <c r="U116" s="119"/>
      <c r="V116" s="119"/>
      <c r="W116" s="119"/>
      <c r="X116" s="119"/>
      <c r="Y116" s="119"/>
      <c r="Z116" s="119"/>
      <c r="AA116" s="119"/>
      <c r="AB116" s="119"/>
      <c r="AC116" s="119"/>
      <c r="AD116" s="119"/>
      <c r="AE116" s="4"/>
      <c r="AF116" s="4"/>
      <c r="AG116" s="4"/>
      <c r="AH116" s="4"/>
      <c r="AI116" s="4"/>
      <c r="AJ116" s="4"/>
      <c r="AK116" s="4"/>
      <c r="AL116" s="4"/>
      <c r="AM116" s="4"/>
      <c r="AN116" s="4"/>
      <c r="AO116" s="4"/>
      <c r="AP116" s="4"/>
    </row>
    <row r="117">
      <c r="A117" s="4"/>
      <c r="B117" s="4"/>
      <c r="C117" s="4"/>
      <c r="D117" s="4"/>
      <c r="E117" s="4"/>
      <c r="F117" s="8"/>
      <c r="G117" s="8"/>
      <c r="H117" s="118"/>
      <c r="I117" s="118"/>
      <c r="J117" s="118"/>
      <c r="K117" s="325"/>
      <c r="L117" s="119"/>
      <c r="M117" s="119"/>
      <c r="N117" s="119"/>
      <c r="O117" s="326"/>
      <c r="P117" s="74"/>
      <c r="Q117" s="352"/>
      <c r="R117" s="352"/>
      <c r="S117" s="328"/>
      <c r="T117" s="118"/>
      <c r="U117" s="119"/>
      <c r="V117" s="119"/>
      <c r="W117" s="119"/>
      <c r="X117" s="119"/>
      <c r="Y117" s="119"/>
      <c r="Z117" s="119"/>
      <c r="AA117" s="119"/>
      <c r="AB117" s="119"/>
      <c r="AC117" s="119"/>
      <c r="AD117" s="119"/>
      <c r="AE117" s="4"/>
      <c r="AF117" s="4"/>
      <c r="AG117" s="4"/>
      <c r="AH117" s="4"/>
      <c r="AI117" s="4"/>
      <c r="AJ117" s="4"/>
      <c r="AK117" s="4"/>
      <c r="AL117" s="4"/>
      <c r="AM117" s="4"/>
      <c r="AN117" s="4"/>
      <c r="AO117" s="4"/>
      <c r="AP117" s="4"/>
    </row>
    <row r="118">
      <c r="A118" s="4"/>
      <c r="B118" s="4"/>
      <c r="C118" s="4"/>
      <c r="D118" s="4"/>
      <c r="E118" s="4"/>
      <c r="F118" s="8"/>
      <c r="G118" s="8"/>
      <c r="H118" s="118"/>
      <c r="I118" s="118"/>
      <c r="J118" s="118"/>
      <c r="K118" s="325"/>
      <c r="L118" s="119"/>
      <c r="M118" s="119"/>
      <c r="N118" s="119"/>
      <c r="O118" s="326"/>
      <c r="P118" s="74"/>
      <c r="Q118" s="352"/>
      <c r="R118" s="352"/>
      <c r="S118" s="328"/>
      <c r="T118" s="118"/>
      <c r="U118" s="119"/>
      <c r="V118" s="119"/>
      <c r="W118" s="119"/>
      <c r="X118" s="119"/>
      <c r="Y118" s="119"/>
      <c r="Z118" s="119"/>
      <c r="AA118" s="119"/>
      <c r="AB118" s="119"/>
      <c r="AC118" s="119"/>
      <c r="AD118" s="119"/>
      <c r="AE118" s="4"/>
      <c r="AF118" s="4"/>
      <c r="AG118" s="4"/>
      <c r="AH118" s="4"/>
      <c r="AI118" s="4"/>
      <c r="AJ118" s="4"/>
      <c r="AK118" s="4"/>
      <c r="AL118" s="4"/>
      <c r="AM118" s="4"/>
      <c r="AN118" s="4"/>
      <c r="AO118" s="4"/>
      <c r="AP118" s="4"/>
    </row>
    <row r="119">
      <c r="A119" s="4"/>
      <c r="B119" s="4"/>
      <c r="C119" s="4"/>
      <c r="D119" s="4"/>
      <c r="E119" s="4"/>
      <c r="F119" s="8"/>
      <c r="G119" s="8"/>
      <c r="H119" s="118"/>
      <c r="I119" s="118"/>
      <c r="J119" s="118"/>
      <c r="K119" s="325"/>
      <c r="L119" s="119"/>
      <c r="M119" s="119"/>
      <c r="N119" s="119"/>
      <c r="O119" s="326"/>
      <c r="P119" s="74"/>
      <c r="Q119" s="352"/>
      <c r="R119" s="352"/>
      <c r="S119" s="328"/>
      <c r="T119" s="118"/>
      <c r="U119" s="119"/>
      <c r="V119" s="119"/>
      <c r="W119" s="119"/>
      <c r="X119" s="119"/>
      <c r="Y119" s="119"/>
      <c r="Z119" s="119"/>
      <c r="AA119" s="119"/>
      <c r="AB119" s="119"/>
      <c r="AC119" s="119"/>
      <c r="AD119" s="119"/>
      <c r="AE119" s="4"/>
      <c r="AF119" s="4"/>
      <c r="AG119" s="4"/>
      <c r="AH119" s="4"/>
      <c r="AI119" s="4"/>
      <c r="AJ119" s="4"/>
      <c r="AK119" s="4"/>
      <c r="AL119" s="4"/>
      <c r="AM119" s="4"/>
      <c r="AN119" s="4"/>
      <c r="AO119" s="4"/>
      <c r="AP119" s="4"/>
    </row>
    <row r="120">
      <c r="A120" s="4"/>
      <c r="B120" s="4"/>
      <c r="C120" s="4"/>
      <c r="D120" s="4"/>
      <c r="E120" s="4"/>
      <c r="F120" s="8"/>
      <c r="G120" s="8"/>
      <c r="H120" s="118"/>
      <c r="I120" s="118"/>
      <c r="J120" s="118"/>
      <c r="K120" s="325"/>
      <c r="L120" s="119"/>
      <c r="M120" s="119"/>
      <c r="N120" s="119"/>
      <c r="O120" s="326"/>
      <c r="P120" s="74"/>
      <c r="Q120" s="352"/>
      <c r="R120" s="352"/>
      <c r="S120" s="328"/>
      <c r="T120" s="118"/>
      <c r="U120" s="119"/>
      <c r="V120" s="119"/>
      <c r="W120" s="119"/>
      <c r="X120" s="119"/>
      <c r="Y120" s="119"/>
      <c r="Z120" s="119"/>
      <c r="AA120" s="119"/>
      <c r="AB120" s="119"/>
      <c r="AC120" s="119"/>
      <c r="AD120" s="119"/>
      <c r="AE120" s="4"/>
      <c r="AF120" s="4"/>
      <c r="AG120" s="4"/>
      <c r="AH120" s="4"/>
      <c r="AI120" s="4"/>
      <c r="AJ120" s="4"/>
      <c r="AK120" s="4"/>
      <c r="AL120" s="4"/>
      <c r="AM120" s="4"/>
      <c r="AN120" s="4"/>
      <c r="AO120" s="4"/>
      <c r="AP120" s="4"/>
    </row>
    <row r="121">
      <c r="A121" s="4"/>
      <c r="B121" s="4"/>
      <c r="C121" s="4"/>
      <c r="D121" s="4"/>
      <c r="E121" s="4"/>
      <c r="F121" s="8"/>
      <c r="G121" s="8"/>
      <c r="H121" s="118"/>
      <c r="I121" s="118"/>
      <c r="J121" s="118"/>
      <c r="K121" s="325"/>
      <c r="L121" s="119"/>
      <c r="M121" s="119"/>
      <c r="N121" s="119"/>
      <c r="O121" s="326"/>
      <c r="P121" s="74"/>
      <c r="Q121" s="352"/>
      <c r="R121" s="352"/>
      <c r="S121" s="328"/>
      <c r="T121" s="118"/>
      <c r="U121" s="119"/>
      <c r="V121" s="119"/>
      <c r="W121" s="119"/>
      <c r="X121" s="119"/>
      <c r="Y121" s="119"/>
      <c r="Z121" s="119"/>
      <c r="AA121" s="119"/>
      <c r="AB121" s="119"/>
      <c r="AC121" s="119"/>
      <c r="AD121" s="119"/>
      <c r="AE121" s="4"/>
      <c r="AF121" s="4"/>
      <c r="AG121" s="4"/>
      <c r="AH121" s="4"/>
      <c r="AI121" s="4"/>
      <c r="AJ121" s="4"/>
      <c r="AK121" s="4"/>
      <c r="AL121" s="4"/>
      <c r="AM121" s="4"/>
      <c r="AN121" s="4"/>
      <c r="AO121" s="4"/>
      <c r="AP121" s="4"/>
    </row>
    <row r="122">
      <c r="A122" s="4"/>
      <c r="B122" s="4"/>
      <c r="C122" s="4"/>
      <c r="D122" s="4"/>
      <c r="E122" s="4"/>
      <c r="F122" s="8"/>
      <c r="G122" s="8"/>
      <c r="H122" s="118"/>
      <c r="I122" s="118"/>
      <c r="J122" s="118"/>
      <c r="K122" s="325"/>
      <c r="L122" s="119"/>
      <c r="M122" s="119"/>
      <c r="N122" s="119"/>
      <c r="O122" s="326"/>
      <c r="P122" s="74"/>
      <c r="Q122" s="352"/>
      <c r="R122" s="352"/>
      <c r="S122" s="328"/>
      <c r="T122" s="118"/>
      <c r="U122" s="119"/>
      <c r="V122" s="119"/>
      <c r="W122" s="119"/>
      <c r="X122" s="119"/>
      <c r="Y122" s="119"/>
      <c r="Z122" s="119"/>
      <c r="AA122" s="119"/>
      <c r="AB122" s="119"/>
      <c r="AC122" s="119"/>
      <c r="AD122" s="119"/>
      <c r="AE122" s="4"/>
      <c r="AF122" s="4"/>
      <c r="AG122" s="4"/>
      <c r="AH122" s="4"/>
      <c r="AI122" s="4"/>
      <c r="AJ122" s="4"/>
      <c r="AK122" s="4"/>
      <c r="AL122" s="4"/>
      <c r="AM122" s="4"/>
      <c r="AN122" s="4"/>
      <c r="AO122" s="4"/>
      <c r="AP122" s="4"/>
    </row>
    <row r="123">
      <c r="A123" s="4"/>
      <c r="B123" s="4"/>
      <c r="C123" s="4"/>
      <c r="D123" s="4"/>
      <c r="E123" s="4"/>
      <c r="F123" s="8"/>
      <c r="G123" s="8"/>
      <c r="H123" s="118"/>
      <c r="I123" s="118"/>
      <c r="J123" s="118"/>
      <c r="K123" s="325"/>
      <c r="L123" s="119"/>
      <c r="M123" s="119"/>
      <c r="N123" s="119"/>
      <c r="O123" s="326"/>
      <c r="P123" s="74"/>
      <c r="Q123" s="352"/>
      <c r="R123" s="352"/>
      <c r="S123" s="328"/>
      <c r="T123" s="118"/>
      <c r="U123" s="119"/>
      <c r="V123" s="119"/>
      <c r="W123" s="119"/>
      <c r="X123" s="119"/>
      <c r="Y123" s="119"/>
      <c r="Z123" s="119"/>
      <c r="AA123" s="119"/>
      <c r="AB123" s="119"/>
      <c r="AC123" s="119"/>
      <c r="AD123" s="119"/>
      <c r="AE123" s="4"/>
      <c r="AF123" s="4"/>
      <c r="AG123" s="4"/>
      <c r="AH123" s="4"/>
      <c r="AI123" s="4"/>
      <c r="AJ123" s="4"/>
      <c r="AK123" s="4"/>
      <c r="AL123" s="4"/>
      <c r="AM123" s="4"/>
      <c r="AN123" s="4"/>
      <c r="AO123" s="4"/>
      <c r="AP123" s="4"/>
    </row>
    <row r="124">
      <c r="A124" s="4"/>
      <c r="B124" s="4"/>
      <c r="C124" s="4"/>
      <c r="D124" s="4"/>
      <c r="E124" s="4"/>
      <c r="F124" s="8"/>
      <c r="G124" s="8"/>
      <c r="H124" s="118"/>
      <c r="I124" s="118"/>
      <c r="J124" s="118"/>
      <c r="K124" s="325"/>
      <c r="L124" s="119"/>
      <c r="M124" s="119"/>
      <c r="N124" s="119"/>
      <c r="O124" s="326"/>
      <c r="P124" s="74"/>
      <c r="Q124" s="352"/>
      <c r="R124" s="352"/>
      <c r="S124" s="328"/>
      <c r="T124" s="118"/>
      <c r="U124" s="119"/>
      <c r="V124" s="119"/>
      <c r="W124" s="119"/>
      <c r="X124" s="119"/>
      <c r="Y124" s="119"/>
      <c r="Z124" s="119"/>
      <c r="AA124" s="119"/>
      <c r="AB124" s="119"/>
      <c r="AC124" s="119"/>
      <c r="AD124" s="119"/>
      <c r="AE124" s="4"/>
      <c r="AF124" s="4"/>
      <c r="AG124" s="4"/>
      <c r="AH124" s="4"/>
      <c r="AI124" s="4"/>
      <c r="AJ124" s="4"/>
      <c r="AK124" s="4"/>
      <c r="AL124" s="4"/>
      <c r="AM124" s="4"/>
      <c r="AN124" s="4"/>
      <c r="AO124" s="4"/>
      <c r="AP124" s="4"/>
    </row>
    <row r="125">
      <c r="A125" s="4"/>
      <c r="B125" s="4"/>
      <c r="C125" s="4"/>
      <c r="D125" s="4"/>
      <c r="E125" s="4"/>
      <c r="F125" s="8"/>
      <c r="G125" s="8"/>
      <c r="H125" s="118"/>
      <c r="I125" s="118"/>
      <c r="J125" s="118"/>
      <c r="K125" s="325"/>
      <c r="L125" s="119"/>
      <c r="M125" s="119"/>
      <c r="N125" s="119"/>
      <c r="O125" s="326"/>
      <c r="P125" s="74"/>
      <c r="Q125" s="352"/>
      <c r="R125" s="352"/>
      <c r="S125" s="328"/>
      <c r="T125" s="118"/>
      <c r="U125" s="119"/>
      <c r="V125" s="119"/>
      <c r="W125" s="119"/>
      <c r="X125" s="119"/>
      <c r="Y125" s="119"/>
      <c r="Z125" s="119"/>
      <c r="AA125" s="119"/>
      <c r="AB125" s="119"/>
      <c r="AC125" s="119"/>
      <c r="AD125" s="119"/>
      <c r="AE125" s="4"/>
      <c r="AF125" s="4"/>
      <c r="AG125" s="4"/>
      <c r="AH125" s="4"/>
      <c r="AI125" s="4"/>
      <c r="AJ125" s="4"/>
      <c r="AK125" s="4"/>
      <c r="AL125" s="4"/>
      <c r="AM125" s="4"/>
      <c r="AN125" s="4"/>
      <c r="AO125" s="4"/>
      <c r="AP125" s="4"/>
    </row>
    <row r="126">
      <c r="A126" s="4"/>
      <c r="B126" s="4"/>
      <c r="C126" s="4"/>
      <c r="D126" s="4"/>
      <c r="E126" s="4"/>
      <c r="F126" s="8"/>
      <c r="G126" s="8"/>
      <c r="H126" s="118"/>
      <c r="I126" s="118"/>
      <c r="J126" s="118"/>
      <c r="K126" s="325"/>
      <c r="L126" s="119"/>
      <c r="M126" s="119"/>
      <c r="N126" s="119"/>
      <c r="O126" s="326"/>
      <c r="P126" s="74"/>
      <c r="Q126" s="352"/>
      <c r="R126" s="352"/>
      <c r="S126" s="328"/>
      <c r="T126" s="118"/>
      <c r="U126" s="119"/>
      <c r="V126" s="119"/>
      <c r="W126" s="119"/>
      <c r="X126" s="119"/>
      <c r="Y126" s="119"/>
      <c r="Z126" s="119"/>
      <c r="AA126" s="119"/>
      <c r="AB126" s="119"/>
      <c r="AC126" s="119"/>
      <c r="AD126" s="119"/>
      <c r="AE126" s="4"/>
      <c r="AF126" s="4"/>
      <c r="AG126" s="4"/>
      <c r="AH126" s="4"/>
      <c r="AI126" s="4"/>
      <c r="AJ126" s="4"/>
      <c r="AK126" s="4"/>
      <c r="AL126" s="4"/>
      <c r="AM126" s="4"/>
      <c r="AN126" s="4"/>
      <c r="AO126" s="4"/>
      <c r="AP126" s="4"/>
    </row>
    <row r="127">
      <c r="A127" s="4"/>
      <c r="B127" s="4"/>
      <c r="C127" s="4"/>
      <c r="D127" s="4"/>
      <c r="E127" s="4"/>
      <c r="F127" s="8"/>
      <c r="G127" s="8"/>
      <c r="H127" s="118"/>
      <c r="I127" s="118"/>
      <c r="J127" s="118"/>
      <c r="K127" s="325"/>
      <c r="L127" s="119"/>
      <c r="M127" s="119"/>
      <c r="N127" s="119"/>
      <c r="O127" s="326"/>
      <c r="P127" s="74"/>
      <c r="Q127" s="352"/>
      <c r="R127" s="352"/>
      <c r="S127" s="328"/>
      <c r="T127" s="118"/>
      <c r="U127" s="119"/>
      <c r="V127" s="119"/>
      <c r="W127" s="119"/>
      <c r="X127" s="119"/>
      <c r="Y127" s="119"/>
      <c r="Z127" s="119"/>
      <c r="AA127" s="119"/>
      <c r="AB127" s="119"/>
      <c r="AC127" s="119"/>
      <c r="AD127" s="119"/>
      <c r="AE127" s="4"/>
      <c r="AF127" s="4"/>
      <c r="AG127" s="4"/>
      <c r="AH127" s="4"/>
      <c r="AI127" s="4"/>
      <c r="AJ127" s="4"/>
      <c r="AK127" s="4"/>
      <c r="AL127" s="4"/>
      <c r="AM127" s="4"/>
      <c r="AN127" s="4"/>
      <c r="AO127" s="4"/>
      <c r="AP127" s="4"/>
    </row>
    <row r="128">
      <c r="A128" s="4"/>
      <c r="B128" s="4"/>
      <c r="C128" s="4"/>
      <c r="D128" s="4"/>
      <c r="E128" s="4"/>
      <c r="F128" s="8"/>
      <c r="G128" s="8"/>
      <c r="H128" s="118"/>
      <c r="I128" s="118"/>
      <c r="J128" s="118"/>
      <c r="K128" s="325"/>
      <c r="L128" s="119"/>
      <c r="M128" s="119"/>
      <c r="N128" s="119"/>
      <c r="O128" s="326"/>
      <c r="P128" s="74"/>
      <c r="Q128" s="352"/>
      <c r="R128" s="352"/>
      <c r="S128" s="328"/>
      <c r="T128" s="118"/>
      <c r="U128" s="119"/>
      <c r="V128" s="119"/>
      <c r="W128" s="119"/>
      <c r="X128" s="119"/>
      <c r="Y128" s="119"/>
      <c r="Z128" s="119"/>
      <c r="AA128" s="119"/>
      <c r="AB128" s="119"/>
      <c r="AC128" s="119"/>
      <c r="AD128" s="119"/>
      <c r="AE128" s="4"/>
      <c r="AF128" s="4"/>
      <c r="AG128" s="4"/>
      <c r="AH128" s="4"/>
      <c r="AI128" s="4"/>
      <c r="AJ128" s="4"/>
      <c r="AK128" s="4"/>
      <c r="AL128" s="4"/>
      <c r="AM128" s="4"/>
      <c r="AN128" s="4"/>
      <c r="AO128" s="4"/>
      <c r="AP128" s="4"/>
    </row>
    <row r="129">
      <c r="A129" s="4"/>
      <c r="B129" s="4"/>
      <c r="C129" s="4"/>
      <c r="D129" s="4"/>
      <c r="E129" s="4"/>
      <c r="F129" s="8"/>
      <c r="G129" s="8"/>
      <c r="H129" s="118"/>
      <c r="I129" s="118"/>
      <c r="J129" s="118"/>
      <c r="K129" s="325"/>
      <c r="L129" s="119"/>
      <c r="M129" s="119"/>
      <c r="N129" s="119"/>
      <c r="O129" s="326"/>
      <c r="P129" s="74"/>
      <c r="Q129" s="352"/>
      <c r="R129" s="352"/>
      <c r="S129" s="328"/>
      <c r="T129" s="118"/>
      <c r="U129" s="119"/>
      <c r="V129" s="119"/>
      <c r="W129" s="119"/>
      <c r="X129" s="119"/>
      <c r="Y129" s="119"/>
      <c r="Z129" s="119"/>
      <c r="AA129" s="119"/>
      <c r="AB129" s="119"/>
      <c r="AC129" s="119"/>
      <c r="AD129" s="119"/>
      <c r="AE129" s="4"/>
      <c r="AF129" s="4"/>
      <c r="AG129" s="4"/>
      <c r="AH129" s="4"/>
      <c r="AI129" s="4"/>
      <c r="AJ129" s="4"/>
      <c r="AK129" s="4"/>
      <c r="AL129" s="4"/>
      <c r="AM129" s="4"/>
      <c r="AN129" s="4"/>
      <c r="AO129" s="4"/>
      <c r="AP129" s="4"/>
    </row>
    <row r="130">
      <c r="A130" s="4"/>
      <c r="B130" s="4"/>
      <c r="C130" s="4"/>
      <c r="D130" s="4"/>
      <c r="E130" s="4"/>
      <c r="F130" s="8"/>
      <c r="G130" s="8"/>
      <c r="H130" s="118"/>
      <c r="I130" s="118"/>
      <c r="J130" s="118"/>
      <c r="K130" s="325"/>
      <c r="L130" s="119"/>
      <c r="M130" s="119"/>
      <c r="N130" s="119"/>
      <c r="O130" s="326"/>
      <c r="P130" s="74"/>
      <c r="Q130" s="352"/>
      <c r="R130" s="352"/>
      <c r="S130" s="328"/>
      <c r="T130" s="118"/>
      <c r="U130" s="119"/>
      <c r="V130" s="119"/>
      <c r="W130" s="119"/>
      <c r="X130" s="119"/>
      <c r="Y130" s="119"/>
      <c r="Z130" s="119"/>
      <c r="AA130" s="119"/>
      <c r="AB130" s="119"/>
      <c r="AC130" s="119"/>
      <c r="AD130" s="119"/>
      <c r="AE130" s="4"/>
      <c r="AF130" s="4"/>
      <c r="AG130" s="4"/>
      <c r="AH130" s="4"/>
      <c r="AI130" s="4"/>
      <c r="AJ130" s="4"/>
      <c r="AK130" s="4"/>
      <c r="AL130" s="4"/>
      <c r="AM130" s="4"/>
      <c r="AN130" s="4"/>
      <c r="AO130" s="4"/>
      <c r="AP130" s="4"/>
    </row>
    <row r="131">
      <c r="A131" s="4"/>
      <c r="B131" s="4"/>
      <c r="C131" s="4"/>
      <c r="D131" s="4"/>
      <c r="E131" s="4"/>
      <c r="F131" s="8"/>
      <c r="G131" s="8"/>
      <c r="H131" s="118"/>
      <c r="I131" s="118"/>
      <c r="J131" s="118"/>
      <c r="K131" s="325"/>
      <c r="L131" s="119"/>
      <c r="M131" s="119"/>
      <c r="N131" s="119"/>
      <c r="O131" s="326"/>
      <c r="P131" s="74"/>
      <c r="Q131" s="352"/>
      <c r="R131" s="352"/>
      <c r="S131" s="328"/>
      <c r="T131" s="118"/>
      <c r="U131" s="119"/>
      <c r="V131" s="119"/>
      <c r="W131" s="119"/>
      <c r="X131" s="119"/>
      <c r="Y131" s="119"/>
      <c r="Z131" s="119"/>
      <c r="AA131" s="119"/>
      <c r="AB131" s="119"/>
      <c r="AC131" s="119"/>
      <c r="AD131" s="119"/>
      <c r="AE131" s="4"/>
      <c r="AF131" s="4"/>
      <c r="AG131" s="4"/>
      <c r="AH131" s="4"/>
      <c r="AI131" s="4"/>
      <c r="AJ131" s="4"/>
      <c r="AK131" s="4"/>
      <c r="AL131" s="4"/>
      <c r="AM131" s="4"/>
      <c r="AN131" s="4"/>
      <c r="AO131" s="4"/>
      <c r="AP131" s="4"/>
    </row>
    <row r="132">
      <c r="A132" s="4"/>
      <c r="B132" s="4"/>
      <c r="C132" s="4"/>
      <c r="D132" s="4"/>
      <c r="E132" s="4"/>
      <c r="F132" s="8"/>
      <c r="G132" s="8"/>
      <c r="H132" s="118"/>
      <c r="I132" s="118"/>
      <c r="J132" s="118"/>
      <c r="K132" s="325"/>
      <c r="L132" s="119"/>
      <c r="M132" s="119"/>
      <c r="N132" s="119"/>
      <c r="O132" s="326"/>
      <c r="P132" s="74"/>
      <c r="Q132" s="352"/>
      <c r="R132" s="352"/>
      <c r="S132" s="328"/>
      <c r="T132" s="118"/>
      <c r="U132" s="119"/>
      <c r="V132" s="119"/>
      <c r="W132" s="119"/>
      <c r="X132" s="119"/>
      <c r="Y132" s="119"/>
      <c r="Z132" s="119"/>
      <c r="AA132" s="119"/>
      <c r="AB132" s="119"/>
      <c r="AC132" s="119"/>
      <c r="AD132" s="119"/>
      <c r="AE132" s="4"/>
      <c r="AF132" s="4"/>
      <c r="AG132" s="4"/>
      <c r="AH132" s="4"/>
      <c r="AI132" s="4"/>
      <c r="AJ132" s="4"/>
      <c r="AK132" s="4"/>
      <c r="AL132" s="4"/>
      <c r="AM132" s="4"/>
      <c r="AN132" s="4"/>
      <c r="AO132" s="4"/>
      <c r="AP132" s="4"/>
    </row>
    <row r="133">
      <c r="A133" s="4"/>
      <c r="B133" s="4"/>
      <c r="C133" s="4"/>
      <c r="D133" s="4"/>
      <c r="E133" s="4"/>
      <c r="F133" s="8"/>
      <c r="G133" s="8"/>
      <c r="H133" s="118"/>
      <c r="I133" s="118"/>
      <c r="J133" s="118"/>
      <c r="K133" s="325"/>
      <c r="L133" s="119"/>
      <c r="M133" s="119"/>
      <c r="N133" s="119"/>
      <c r="O133" s="326"/>
      <c r="P133" s="74"/>
      <c r="Q133" s="352"/>
      <c r="R133" s="352"/>
      <c r="S133" s="328"/>
      <c r="T133" s="118"/>
      <c r="U133" s="119"/>
      <c r="V133" s="119"/>
      <c r="W133" s="119"/>
      <c r="X133" s="119"/>
      <c r="Y133" s="119"/>
      <c r="Z133" s="119"/>
      <c r="AA133" s="119"/>
      <c r="AB133" s="119"/>
      <c r="AC133" s="119"/>
      <c r="AD133" s="119"/>
      <c r="AE133" s="4"/>
      <c r="AF133" s="4"/>
      <c r="AG133" s="4"/>
      <c r="AH133" s="4"/>
      <c r="AI133" s="4"/>
      <c r="AJ133" s="4"/>
      <c r="AK133" s="4"/>
      <c r="AL133" s="4"/>
      <c r="AM133" s="4"/>
      <c r="AN133" s="4"/>
      <c r="AO133" s="4"/>
      <c r="AP133" s="4"/>
    </row>
    <row r="134">
      <c r="A134" s="4"/>
      <c r="B134" s="4"/>
      <c r="C134" s="4"/>
      <c r="D134" s="4"/>
      <c r="E134" s="4"/>
      <c r="F134" s="8"/>
      <c r="G134" s="8"/>
      <c r="H134" s="118"/>
      <c r="I134" s="118"/>
      <c r="J134" s="118"/>
      <c r="K134" s="325"/>
      <c r="L134" s="119"/>
      <c r="M134" s="119"/>
      <c r="N134" s="119"/>
      <c r="O134" s="326"/>
      <c r="P134" s="74"/>
      <c r="Q134" s="352"/>
      <c r="R134" s="352"/>
      <c r="S134" s="328"/>
      <c r="T134" s="118"/>
      <c r="U134" s="119"/>
      <c r="V134" s="119"/>
      <c r="W134" s="119"/>
      <c r="X134" s="119"/>
      <c r="Y134" s="119"/>
      <c r="Z134" s="119"/>
      <c r="AA134" s="119"/>
      <c r="AB134" s="119"/>
      <c r="AC134" s="119"/>
      <c r="AD134" s="119"/>
      <c r="AE134" s="4"/>
      <c r="AF134" s="4"/>
      <c r="AG134" s="4"/>
      <c r="AH134" s="4"/>
      <c r="AI134" s="4"/>
      <c r="AJ134" s="4"/>
      <c r="AK134" s="4"/>
      <c r="AL134" s="4"/>
      <c r="AM134" s="4"/>
      <c r="AN134" s="4"/>
      <c r="AO134" s="4"/>
      <c r="AP134" s="4"/>
    </row>
    <row r="135">
      <c r="A135" s="4"/>
      <c r="B135" s="4"/>
      <c r="C135" s="4"/>
      <c r="D135" s="4"/>
      <c r="E135" s="4"/>
      <c r="F135" s="8"/>
      <c r="G135" s="8"/>
      <c r="H135" s="118"/>
      <c r="I135" s="118"/>
      <c r="J135" s="118"/>
      <c r="K135" s="325"/>
      <c r="L135" s="119"/>
      <c r="M135" s="119"/>
      <c r="N135" s="119"/>
      <c r="O135" s="326"/>
      <c r="P135" s="74"/>
      <c r="Q135" s="352"/>
      <c r="R135" s="352"/>
      <c r="S135" s="328"/>
      <c r="T135" s="118"/>
      <c r="U135" s="119"/>
      <c r="V135" s="119"/>
      <c r="W135" s="119"/>
      <c r="X135" s="119"/>
      <c r="Y135" s="119"/>
      <c r="Z135" s="119"/>
      <c r="AA135" s="119"/>
      <c r="AB135" s="119"/>
      <c r="AC135" s="119"/>
      <c r="AD135" s="119"/>
      <c r="AE135" s="4"/>
      <c r="AF135" s="4"/>
      <c r="AG135" s="4"/>
      <c r="AH135" s="4"/>
      <c r="AI135" s="4"/>
      <c r="AJ135" s="4"/>
      <c r="AK135" s="4"/>
      <c r="AL135" s="4"/>
      <c r="AM135" s="4"/>
      <c r="AN135" s="4"/>
      <c r="AO135" s="4"/>
      <c r="AP135" s="4"/>
    </row>
    <row r="136">
      <c r="A136" s="4"/>
      <c r="B136" s="4"/>
      <c r="C136" s="4"/>
      <c r="D136" s="4"/>
      <c r="E136" s="4"/>
      <c r="F136" s="8"/>
      <c r="G136" s="8"/>
      <c r="H136" s="118"/>
      <c r="I136" s="118"/>
      <c r="J136" s="118"/>
      <c r="K136" s="325"/>
      <c r="L136" s="119"/>
      <c r="M136" s="119"/>
      <c r="N136" s="119"/>
      <c r="O136" s="326"/>
      <c r="P136" s="74"/>
      <c r="Q136" s="352"/>
      <c r="R136" s="352"/>
      <c r="S136" s="328"/>
      <c r="T136" s="118"/>
      <c r="U136" s="119"/>
      <c r="V136" s="119"/>
      <c r="W136" s="119"/>
      <c r="X136" s="119"/>
      <c r="Y136" s="119"/>
      <c r="Z136" s="119"/>
      <c r="AA136" s="119"/>
      <c r="AB136" s="119"/>
      <c r="AC136" s="119"/>
      <c r="AD136" s="119"/>
      <c r="AE136" s="4"/>
      <c r="AF136" s="4"/>
      <c r="AG136" s="4"/>
      <c r="AH136" s="4"/>
      <c r="AI136" s="4"/>
      <c r="AJ136" s="4"/>
      <c r="AK136" s="4"/>
      <c r="AL136" s="4"/>
      <c r="AM136" s="4"/>
      <c r="AN136" s="4"/>
      <c r="AO136" s="4"/>
      <c r="AP136" s="4"/>
    </row>
    <row r="137">
      <c r="A137" s="4"/>
      <c r="B137" s="4"/>
      <c r="C137" s="4"/>
      <c r="D137" s="4"/>
      <c r="E137" s="4"/>
      <c r="F137" s="8"/>
      <c r="G137" s="8"/>
      <c r="H137" s="118"/>
      <c r="I137" s="118"/>
      <c r="J137" s="118"/>
      <c r="K137" s="325"/>
      <c r="L137" s="119"/>
      <c r="M137" s="119"/>
      <c r="N137" s="119"/>
      <c r="O137" s="326"/>
      <c r="P137" s="74"/>
      <c r="Q137" s="352"/>
      <c r="R137" s="352"/>
      <c r="S137" s="328"/>
      <c r="T137" s="118"/>
      <c r="U137" s="119"/>
      <c r="V137" s="119"/>
      <c r="W137" s="119"/>
      <c r="X137" s="119"/>
      <c r="Y137" s="119"/>
      <c r="Z137" s="119"/>
      <c r="AA137" s="119"/>
      <c r="AB137" s="119"/>
      <c r="AC137" s="119"/>
      <c r="AD137" s="119"/>
      <c r="AE137" s="4"/>
      <c r="AF137" s="4"/>
      <c r="AG137" s="4"/>
      <c r="AH137" s="4"/>
      <c r="AI137" s="4"/>
      <c r="AJ137" s="4"/>
      <c r="AK137" s="4"/>
      <c r="AL137" s="4"/>
      <c r="AM137" s="4"/>
      <c r="AN137" s="4"/>
      <c r="AO137" s="4"/>
      <c r="AP137" s="4"/>
    </row>
    <row r="138">
      <c r="A138" s="4"/>
      <c r="B138" s="4"/>
      <c r="C138" s="4"/>
      <c r="D138" s="4"/>
      <c r="E138" s="4"/>
      <c r="F138" s="8"/>
      <c r="G138" s="8"/>
      <c r="H138" s="118"/>
      <c r="I138" s="118"/>
      <c r="J138" s="118"/>
      <c r="K138" s="325"/>
      <c r="L138" s="119"/>
      <c r="M138" s="119"/>
      <c r="N138" s="119"/>
      <c r="O138" s="326"/>
      <c r="P138" s="74"/>
      <c r="Q138" s="352"/>
      <c r="R138" s="352"/>
      <c r="S138" s="328"/>
      <c r="T138" s="118"/>
      <c r="U138" s="119"/>
      <c r="V138" s="119"/>
      <c r="W138" s="119"/>
      <c r="X138" s="119"/>
      <c r="Y138" s="119"/>
      <c r="Z138" s="119"/>
      <c r="AA138" s="119"/>
      <c r="AB138" s="119"/>
      <c r="AC138" s="119"/>
      <c r="AD138" s="119"/>
      <c r="AE138" s="4"/>
      <c r="AF138" s="4"/>
      <c r="AG138" s="4"/>
      <c r="AH138" s="4"/>
      <c r="AI138" s="4"/>
      <c r="AJ138" s="4"/>
      <c r="AK138" s="4"/>
      <c r="AL138" s="4"/>
      <c r="AM138" s="4"/>
      <c r="AN138" s="4"/>
      <c r="AO138" s="4"/>
      <c r="AP138" s="4"/>
    </row>
    <row r="139">
      <c r="A139" s="4"/>
      <c r="B139" s="4"/>
      <c r="C139" s="4"/>
      <c r="D139" s="4"/>
      <c r="E139" s="4"/>
      <c r="F139" s="8"/>
      <c r="G139" s="8"/>
      <c r="H139" s="118"/>
      <c r="I139" s="118"/>
      <c r="J139" s="118"/>
      <c r="K139" s="325"/>
      <c r="L139" s="119"/>
      <c r="M139" s="119"/>
      <c r="N139" s="119"/>
      <c r="O139" s="326"/>
      <c r="P139" s="74"/>
      <c r="Q139" s="352"/>
      <c r="R139" s="352"/>
      <c r="S139" s="328"/>
      <c r="T139" s="118"/>
      <c r="U139" s="119"/>
      <c r="V139" s="119"/>
      <c r="W139" s="119"/>
      <c r="X139" s="119"/>
      <c r="Y139" s="119"/>
      <c r="Z139" s="119"/>
      <c r="AA139" s="119"/>
      <c r="AB139" s="119"/>
      <c r="AC139" s="119"/>
      <c r="AD139" s="119"/>
      <c r="AE139" s="4"/>
      <c r="AF139" s="4"/>
      <c r="AG139" s="4"/>
      <c r="AH139" s="4"/>
      <c r="AI139" s="4"/>
      <c r="AJ139" s="4"/>
      <c r="AK139" s="4"/>
      <c r="AL139" s="4"/>
      <c r="AM139" s="4"/>
      <c r="AN139" s="4"/>
      <c r="AO139" s="4"/>
      <c r="AP139" s="4"/>
    </row>
    <row r="140">
      <c r="A140" s="4"/>
      <c r="B140" s="4"/>
      <c r="C140" s="4"/>
      <c r="D140" s="4"/>
      <c r="E140" s="4"/>
      <c r="F140" s="8"/>
      <c r="G140" s="8"/>
      <c r="H140" s="118"/>
      <c r="I140" s="118"/>
      <c r="J140" s="118"/>
      <c r="K140" s="325"/>
      <c r="L140" s="119"/>
      <c r="M140" s="119"/>
      <c r="N140" s="119"/>
      <c r="O140" s="326"/>
      <c r="P140" s="74"/>
      <c r="Q140" s="352"/>
      <c r="R140" s="352"/>
      <c r="S140" s="328"/>
      <c r="T140" s="118"/>
      <c r="U140" s="119"/>
      <c r="V140" s="119"/>
      <c r="W140" s="119"/>
      <c r="X140" s="119"/>
      <c r="Y140" s="119"/>
      <c r="Z140" s="119"/>
      <c r="AA140" s="119"/>
      <c r="AB140" s="119"/>
      <c r="AC140" s="119"/>
      <c r="AD140" s="119"/>
      <c r="AE140" s="4"/>
      <c r="AF140" s="4"/>
      <c r="AG140" s="4"/>
      <c r="AH140" s="4"/>
      <c r="AI140" s="4"/>
      <c r="AJ140" s="4"/>
      <c r="AK140" s="4"/>
      <c r="AL140" s="4"/>
      <c r="AM140" s="4"/>
      <c r="AN140" s="4"/>
      <c r="AO140" s="4"/>
      <c r="AP140" s="4"/>
    </row>
    <row r="141">
      <c r="A141" s="4"/>
      <c r="B141" s="4"/>
      <c r="C141" s="4"/>
      <c r="D141" s="4"/>
      <c r="E141" s="4"/>
      <c r="F141" s="8"/>
      <c r="G141" s="8"/>
      <c r="H141" s="118"/>
      <c r="I141" s="118"/>
      <c r="J141" s="118"/>
      <c r="K141" s="325"/>
      <c r="L141" s="119"/>
      <c r="M141" s="119"/>
      <c r="N141" s="119"/>
      <c r="O141" s="326"/>
      <c r="P141" s="74"/>
      <c r="Q141" s="352"/>
      <c r="R141" s="352"/>
      <c r="S141" s="328"/>
      <c r="T141" s="118"/>
      <c r="U141" s="119"/>
      <c r="V141" s="119"/>
      <c r="W141" s="119"/>
      <c r="X141" s="119"/>
      <c r="Y141" s="119"/>
      <c r="Z141" s="119"/>
      <c r="AA141" s="119"/>
      <c r="AB141" s="119"/>
      <c r="AC141" s="119"/>
      <c r="AD141" s="119"/>
      <c r="AE141" s="4"/>
      <c r="AF141" s="4"/>
      <c r="AG141" s="4"/>
      <c r="AH141" s="4"/>
      <c r="AI141" s="4"/>
      <c r="AJ141" s="4"/>
      <c r="AK141" s="4"/>
      <c r="AL141" s="4"/>
      <c r="AM141" s="4"/>
      <c r="AN141" s="4"/>
      <c r="AO141" s="4"/>
      <c r="AP141" s="4"/>
    </row>
    <row r="142">
      <c r="A142" s="4"/>
      <c r="B142" s="4"/>
      <c r="C142" s="4"/>
      <c r="D142" s="4"/>
      <c r="E142" s="4"/>
      <c r="F142" s="8"/>
      <c r="G142" s="8"/>
      <c r="H142" s="118"/>
      <c r="I142" s="118"/>
      <c r="J142" s="118"/>
      <c r="K142" s="325"/>
      <c r="L142" s="119"/>
      <c r="M142" s="119"/>
      <c r="N142" s="119"/>
      <c r="O142" s="326"/>
      <c r="P142" s="74"/>
      <c r="Q142" s="352"/>
      <c r="R142" s="352"/>
      <c r="S142" s="328"/>
      <c r="T142" s="118"/>
      <c r="U142" s="119"/>
      <c r="V142" s="119"/>
      <c r="W142" s="119"/>
      <c r="X142" s="119"/>
      <c r="Y142" s="119"/>
      <c r="Z142" s="119"/>
      <c r="AA142" s="119"/>
      <c r="AB142" s="119"/>
      <c r="AC142" s="119"/>
      <c r="AD142" s="119"/>
      <c r="AE142" s="4"/>
      <c r="AF142" s="4"/>
      <c r="AG142" s="4"/>
      <c r="AH142" s="4"/>
      <c r="AI142" s="4"/>
      <c r="AJ142" s="4"/>
      <c r="AK142" s="4"/>
      <c r="AL142" s="4"/>
      <c r="AM142" s="4"/>
      <c r="AN142" s="4"/>
      <c r="AO142" s="4"/>
      <c r="AP142" s="4"/>
    </row>
    <row r="143">
      <c r="A143" s="4"/>
      <c r="B143" s="4"/>
      <c r="C143" s="4"/>
      <c r="D143" s="4"/>
      <c r="E143" s="4"/>
      <c r="F143" s="8"/>
      <c r="G143" s="8"/>
      <c r="H143" s="118"/>
      <c r="I143" s="118"/>
      <c r="J143" s="118"/>
      <c r="K143" s="325"/>
      <c r="L143" s="119"/>
      <c r="M143" s="119"/>
      <c r="N143" s="119"/>
      <c r="O143" s="326"/>
      <c r="P143" s="74"/>
      <c r="Q143" s="352"/>
      <c r="R143" s="352"/>
      <c r="S143" s="328"/>
      <c r="T143" s="118"/>
      <c r="U143" s="119"/>
      <c r="V143" s="119"/>
      <c r="W143" s="119"/>
      <c r="X143" s="119"/>
      <c r="Y143" s="119"/>
      <c r="Z143" s="119"/>
      <c r="AA143" s="119"/>
      <c r="AB143" s="119"/>
      <c r="AC143" s="119"/>
      <c r="AD143" s="119"/>
      <c r="AE143" s="4"/>
      <c r="AF143" s="4"/>
      <c r="AG143" s="4"/>
      <c r="AH143" s="4"/>
      <c r="AI143" s="4"/>
      <c r="AJ143" s="4"/>
      <c r="AK143" s="4"/>
      <c r="AL143" s="4"/>
      <c r="AM143" s="4"/>
      <c r="AN143" s="4"/>
      <c r="AO143" s="4"/>
      <c r="AP143" s="4"/>
    </row>
    <row r="144">
      <c r="A144" s="4"/>
      <c r="B144" s="4"/>
      <c r="C144" s="4"/>
      <c r="D144" s="4"/>
      <c r="E144" s="4"/>
      <c r="F144" s="8"/>
      <c r="G144" s="8"/>
      <c r="H144" s="118"/>
      <c r="I144" s="118"/>
      <c r="J144" s="118"/>
      <c r="K144" s="325"/>
      <c r="L144" s="119"/>
      <c r="M144" s="119"/>
      <c r="N144" s="119"/>
      <c r="O144" s="326"/>
      <c r="P144" s="74"/>
      <c r="Q144" s="352"/>
      <c r="R144" s="352"/>
      <c r="S144" s="328"/>
      <c r="T144" s="118"/>
      <c r="U144" s="119"/>
      <c r="V144" s="119"/>
      <c r="W144" s="119"/>
      <c r="X144" s="119"/>
      <c r="Y144" s="119"/>
      <c r="Z144" s="119"/>
      <c r="AA144" s="119"/>
      <c r="AB144" s="119"/>
      <c r="AC144" s="119"/>
      <c r="AD144" s="119"/>
      <c r="AE144" s="4"/>
      <c r="AF144" s="4"/>
      <c r="AG144" s="4"/>
      <c r="AH144" s="4"/>
      <c r="AI144" s="4"/>
      <c r="AJ144" s="4"/>
      <c r="AK144" s="4"/>
      <c r="AL144" s="4"/>
      <c r="AM144" s="4"/>
      <c r="AN144" s="4"/>
      <c r="AO144" s="4"/>
      <c r="AP144" s="4"/>
    </row>
    <row r="145">
      <c r="A145" s="4"/>
      <c r="B145" s="4"/>
      <c r="C145" s="4"/>
      <c r="D145" s="4"/>
      <c r="E145" s="4"/>
      <c r="F145" s="8"/>
      <c r="G145" s="8"/>
      <c r="H145" s="118"/>
      <c r="I145" s="118"/>
      <c r="J145" s="118"/>
      <c r="K145" s="325"/>
      <c r="L145" s="119"/>
      <c r="M145" s="119"/>
      <c r="N145" s="119"/>
      <c r="O145" s="326"/>
      <c r="P145" s="74"/>
      <c r="Q145" s="352"/>
      <c r="R145" s="352"/>
      <c r="S145" s="328"/>
      <c r="T145" s="118"/>
      <c r="U145" s="119"/>
      <c r="V145" s="119"/>
      <c r="W145" s="119"/>
      <c r="X145" s="119"/>
      <c r="Y145" s="119"/>
      <c r="Z145" s="119"/>
      <c r="AA145" s="119"/>
      <c r="AB145" s="119"/>
      <c r="AC145" s="119"/>
      <c r="AD145" s="119"/>
      <c r="AE145" s="4"/>
      <c r="AF145" s="4"/>
      <c r="AG145" s="4"/>
      <c r="AH145" s="4"/>
      <c r="AI145" s="4"/>
      <c r="AJ145" s="4"/>
      <c r="AK145" s="4"/>
      <c r="AL145" s="4"/>
      <c r="AM145" s="4"/>
      <c r="AN145" s="4"/>
      <c r="AO145" s="4"/>
      <c r="AP145" s="4"/>
    </row>
    <row r="146">
      <c r="A146" s="4"/>
      <c r="B146" s="4"/>
      <c r="C146" s="4"/>
      <c r="D146" s="4"/>
      <c r="E146" s="4"/>
      <c r="F146" s="8"/>
      <c r="G146" s="8"/>
      <c r="H146" s="118"/>
      <c r="I146" s="118"/>
      <c r="J146" s="118"/>
      <c r="K146" s="325"/>
      <c r="L146" s="119"/>
      <c r="M146" s="119"/>
      <c r="N146" s="119"/>
      <c r="O146" s="326"/>
      <c r="P146" s="74"/>
      <c r="Q146" s="352"/>
      <c r="R146" s="352"/>
      <c r="S146" s="328"/>
      <c r="T146" s="118"/>
      <c r="U146" s="119"/>
      <c r="V146" s="119"/>
      <c r="W146" s="119"/>
      <c r="X146" s="119"/>
      <c r="Y146" s="119"/>
      <c r="Z146" s="119"/>
      <c r="AA146" s="119"/>
      <c r="AB146" s="119"/>
      <c r="AC146" s="119"/>
      <c r="AD146" s="119"/>
      <c r="AE146" s="4"/>
      <c r="AF146" s="4"/>
      <c r="AG146" s="4"/>
      <c r="AH146" s="4"/>
      <c r="AI146" s="4"/>
      <c r="AJ146" s="4"/>
      <c r="AK146" s="4"/>
      <c r="AL146" s="4"/>
      <c r="AM146" s="4"/>
      <c r="AN146" s="4"/>
      <c r="AO146" s="4"/>
      <c r="AP146" s="4"/>
    </row>
    <row r="147">
      <c r="A147" s="4"/>
      <c r="B147" s="4"/>
      <c r="C147" s="4"/>
      <c r="D147" s="4"/>
      <c r="E147" s="4"/>
      <c r="F147" s="8"/>
      <c r="G147" s="8"/>
      <c r="H147" s="118"/>
      <c r="I147" s="118"/>
      <c r="J147" s="118"/>
      <c r="K147" s="325"/>
      <c r="L147" s="119"/>
      <c r="M147" s="119"/>
      <c r="N147" s="119"/>
      <c r="O147" s="326"/>
      <c r="P147" s="74"/>
      <c r="Q147" s="352"/>
      <c r="R147" s="352"/>
      <c r="S147" s="328"/>
      <c r="T147" s="118"/>
      <c r="U147" s="119"/>
      <c r="V147" s="119"/>
      <c r="W147" s="119"/>
      <c r="X147" s="119"/>
      <c r="Y147" s="119"/>
      <c r="Z147" s="119"/>
      <c r="AA147" s="119"/>
      <c r="AB147" s="119"/>
      <c r="AC147" s="119"/>
      <c r="AD147" s="119"/>
      <c r="AE147" s="4"/>
      <c r="AF147" s="4"/>
      <c r="AG147" s="4"/>
      <c r="AH147" s="4"/>
      <c r="AI147" s="4"/>
      <c r="AJ147" s="4"/>
      <c r="AK147" s="4"/>
      <c r="AL147" s="4"/>
      <c r="AM147" s="4"/>
      <c r="AN147" s="4"/>
      <c r="AO147" s="4"/>
      <c r="AP147" s="4"/>
    </row>
    <row r="148">
      <c r="A148" s="4"/>
      <c r="B148" s="4"/>
      <c r="C148" s="4"/>
      <c r="D148" s="4"/>
      <c r="E148" s="4"/>
      <c r="F148" s="8"/>
      <c r="G148" s="8"/>
      <c r="H148" s="118"/>
      <c r="I148" s="118"/>
      <c r="J148" s="118"/>
      <c r="K148" s="325"/>
      <c r="L148" s="119"/>
      <c r="M148" s="119"/>
      <c r="N148" s="119"/>
      <c r="O148" s="326"/>
      <c r="P148" s="74"/>
      <c r="Q148" s="352"/>
      <c r="R148" s="352"/>
      <c r="S148" s="328"/>
      <c r="T148" s="118"/>
      <c r="U148" s="119"/>
      <c r="V148" s="119"/>
      <c r="W148" s="119"/>
      <c r="X148" s="119"/>
      <c r="Y148" s="119"/>
      <c r="Z148" s="119"/>
      <c r="AA148" s="119"/>
      <c r="AB148" s="119"/>
      <c r="AC148" s="119"/>
      <c r="AD148" s="119"/>
      <c r="AE148" s="4"/>
      <c r="AF148" s="4"/>
      <c r="AG148" s="4"/>
      <c r="AH148" s="4"/>
      <c r="AI148" s="4"/>
      <c r="AJ148" s="4"/>
      <c r="AK148" s="4"/>
      <c r="AL148" s="4"/>
      <c r="AM148" s="4"/>
      <c r="AN148" s="4"/>
      <c r="AO148" s="4"/>
      <c r="AP148" s="4"/>
    </row>
    <row r="149">
      <c r="A149" s="4"/>
      <c r="B149" s="4"/>
      <c r="C149" s="4"/>
      <c r="D149" s="4"/>
      <c r="E149" s="4"/>
      <c r="F149" s="8"/>
      <c r="G149" s="8"/>
      <c r="H149" s="118"/>
      <c r="I149" s="118"/>
      <c r="J149" s="118"/>
      <c r="K149" s="325"/>
      <c r="L149" s="119"/>
      <c r="M149" s="119"/>
      <c r="N149" s="119"/>
      <c r="O149" s="326"/>
      <c r="P149" s="74"/>
      <c r="Q149" s="352"/>
      <c r="R149" s="352"/>
      <c r="S149" s="328"/>
      <c r="T149" s="118"/>
      <c r="U149" s="119"/>
      <c r="V149" s="119"/>
      <c r="W149" s="119"/>
      <c r="X149" s="119"/>
      <c r="Y149" s="119"/>
      <c r="Z149" s="119"/>
      <c r="AA149" s="119"/>
      <c r="AB149" s="119"/>
      <c r="AC149" s="119"/>
      <c r="AD149" s="119"/>
      <c r="AE149" s="4"/>
      <c r="AF149" s="4"/>
      <c r="AG149" s="4"/>
      <c r="AH149" s="4"/>
      <c r="AI149" s="4"/>
      <c r="AJ149" s="4"/>
      <c r="AK149" s="4"/>
      <c r="AL149" s="4"/>
      <c r="AM149" s="4"/>
      <c r="AN149" s="4"/>
      <c r="AO149" s="4"/>
      <c r="AP149" s="4"/>
    </row>
    <row r="150">
      <c r="A150" s="4"/>
      <c r="B150" s="4"/>
      <c r="C150" s="4"/>
      <c r="D150" s="4"/>
      <c r="E150" s="4"/>
      <c r="F150" s="8"/>
      <c r="G150" s="8"/>
      <c r="H150" s="118"/>
      <c r="I150" s="118"/>
      <c r="J150" s="118"/>
      <c r="K150" s="325"/>
      <c r="L150" s="119"/>
      <c r="M150" s="119"/>
      <c r="N150" s="119"/>
      <c r="O150" s="326"/>
      <c r="P150" s="74"/>
      <c r="Q150" s="352"/>
      <c r="R150" s="352"/>
      <c r="S150" s="328"/>
      <c r="T150" s="118"/>
      <c r="U150" s="119"/>
      <c r="V150" s="119"/>
      <c r="W150" s="119"/>
      <c r="X150" s="119"/>
      <c r="Y150" s="119"/>
      <c r="Z150" s="119"/>
      <c r="AA150" s="119"/>
      <c r="AB150" s="119"/>
      <c r="AC150" s="119"/>
      <c r="AD150" s="119"/>
      <c r="AE150" s="4"/>
      <c r="AF150" s="4"/>
      <c r="AG150" s="4"/>
      <c r="AH150" s="4"/>
      <c r="AI150" s="4"/>
      <c r="AJ150" s="4"/>
      <c r="AK150" s="4"/>
      <c r="AL150" s="4"/>
      <c r="AM150" s="4"/>
      <c r="AN150" s="4"/>
      <c r="AO150" s="4"/>
      <c r="AP150" s="4"/>
    </row>
    <row r="151">
      <c r="A151" s="4"/>
      <c r="B151" s="4"/>
      <c r="C151" s="4"/>
      <c r="D151" s="4"/>
      <c r="E151" s="4"/>
      <c r="F151" s="8"/>
      <c r="G151" s="8"/>
      <c r="H151" s="118"/>
      <c r="I151" s="118"/>
      <c r="J151" s="118"/>
      <c r="K151" s="325"/>
      <c r="L151" s="119"/>
      <c r="M151" s="119"/>
      <c r="N151" s="119"/>
      <c r="O151" s="326"/>
      <c r="P151" s="74"/>
      <c r="Q151" s="352"/>
      <c r="R151" s="352"/>
      <c r="S151" s="328"/>
      <c r="T151" s="118"/>
      <c r="U151" s="119"/>
      <c r="V151" s="119"/>
      <c r="W151" s="119"/>
      <c r="X151" s="119"/>
      <c r="Y151" s="119"/>
      <c r="Z151" s="119"/>
      <c r="AA151" s="119"/>
      <c r="AB151" s="119"/>
      <c r="AC151" s="119"/>
      <c r="AD151" s="119"/>
      <c r="AE151" s="4"/>
      <c r="AF151" s="4"/>
      <c r="AG151" s="4"/>
      <c r="AH151" s="4"/>
      <c r="AI151" s="4"/>
      <c r="AJ151" s="4"/>
      <c r="AK151" s="4"/>
      <c r="AL151" s="4"/>
      <c r="AM151" s="4"/>
      <c r="AN151" s="4"/>
      <c r="AO151" s="4"/>
      <c r="AP151" s="4"/>
    </row>
    <row r="152">
      <c r="A152" s="4"/>
      <c r="B152" s="4"/>
      <c r="C152" s="4"/>
      <c r="D152" s="4"/>
      <c r="E152" s="4"/>
      <c r="F152" s="8"/>
      <c r="G152" s="8"/>
      <c r="H152" s="118"/>
      <c r="I152" s="118"/>
      <c r="J152" s="118"/>
      <c r="K152" s="325"/>
      <c r="L152" s="119"/>
      <c r="M152" s="119"/>
      <c r="N152" s="119"/>
      <c r="O152" s="326"/>
      <c r="P152" s="74"/>
      <c r="Q152" s="352"/>
      <c r="R152" s="352"/>
      <c r="S152" s="328"/>
      <c r="T152" s="118"/>
      <c r="U152" s="119"/>
      <c r="V152" s="119"/>
      <c r="W152" s="119"/>
      <c r="X152" s="119"/>
      <c r="Y152" s="119"/>
      <c r="Z152" s="119"/>
      <c r="AA152" s="119"/>
      <c r="AB152" s="119"/>
      <c r="AC152" s="119"/>
      <c r="AD152" s="119"/>
      <c r="AE152" s="4"/>
      <c r="AF152" s="4"/>
      <c r="AG152" s="4"/>
      <c r="AH152" s="4"/>
      <c r="AI152" s="4"/>
      <c r="AJ152" s="4"/>
      <c r="AK152" s="4"/>
      <c r="AL152" s="4"/>
      <c r="AM152" s="4"/>
      <c r="AN152" s="4"/>
      <c r="AO152" s="4"/>
      <c r="AP152" s="4"/>
    </row>
    <row r="153">
      <c r="A153" s="4"/>
      <c r="B153" s="4"/>
      <c r="C153" s="4"/>
      <c r="D153" s="4"/>
      <c r="E153" s="4"/>
      <c r="F153" s="8"/>
      <c r="G153" s="8"/>
      <c r="H153" s="118"/>
      <c r="I153" s="118"/>
      <c r="J153" s="118"/>
      <c r="K153" s="325"/>
      <c r="L153" s="119"/>
      <c r="M153" s="119"/>
      <c r="N153" s="119"/>
      <c r="O153" s="326"/>
      <c r="P153" s="74"/>
      <c r="Q153" s="352"/>
      <c r="R153" s="352"/>
      <c r="S153" s="328"/>
      <c r="T153" s="118"/>
      <c r="U153" s="119"/>
      <c r="V153" s="119"/>
      <c r="W153" s="119"/>
      <c r="X153" s="119"/>
      <c r="Y153" s="119"/>
      <c r="Z153" s="119"/>
      <c r="AA153" s="119"/>
      <c r="AB153" s="119"/>
      <c r="AC153" s="119"/>
      <c r="AD153" s="119"/>
      <c r="AE153" s="4"/>
      <c r="AF153" s="4"/>
      <c r="AG153" s="4"/>
      <c r="AH153" s="4"/>
      <c r="AI153" s="4"/>
      <c r="AJ153" s="4"/>
      <c r="AK153" s="4"/>
      <c r="AL153" s="4"/>
      <c r="AM153" s="4"/>
      <c r="AN153" s="4"/>
      <c r="AO153" s="4"/>
      <c r="AP153" s="4"/>
    </row>
    <row r="154">
      <c r="A154" s="4"/>
      <c r="B154" s="4"/>
      <c r="C154" s="4"/>
      <c r="D154" s="4"/>
      <c r="E154" s="4"/>
      <c r="F154" s="8"/>
      <c r="G154" s="8"/>
      <c r="H154" s="118"/>
      <c r="I154" s="118"/>
      <c r="J154" s="118"/>
      <c r="K154" s="325"/>
      <c r="L154" s="119"/>
      <c r="M154" s="119"/>
      <c r="N154" s="119"/>
      <c r="O154" s="326"/>
      <c r="P154" s="74"/>
      <c r="Q154" s="352"/>
      <c r="R154" s="352"/>
      <c r="S154" s="328"/>
      <c r="T154" s="118"/>
      <c r="U154" s="119"/>
      <c r="V154" s="119"/>
      <c r="W154" s="119"/>
      <c r="X154" s="119"/>
      <c r="Y154" s="119"/>
      <c r="Z154" s="119"/>
      <c r="AA154" s="119"/>
      <c r="AB154" s="119"/>
      <c r="AC154" s="119"/>
      <c r="AD154" s="119"/>
      <c r="AE154" s="4"/>
      <c r="AF154" s="4"/>
      <c r="AG154" s="4"/>
      <c r="AH154" s="4"/>
      <c r="AI154" s="4"/>
      <c r="AJ154" s="4"/>
      <c r="AK154" s="4"/>
      <c r="AL154" s="4"/>
      <c r="AM154" s="4"/>
      <c r="AN154" s="4"/>
      <c r="AO154" s="4"/>
      <c r="AP154" s="4"/>
    </row>
    <row r="155">
      <c r="A155" s="4"/>
      <c r="B155" s="4"/>
      <c r="C155" s="4"/>
      <c r="D155" s="4"/>
      <c r="E155" s="4"/>
      <c r="F155" s="8"/>
      <c r="G155" s="8"/>
      <c r="H155" s="118"/>
      <c r="I155" s="118"/>
      <c r="J155" s="118"/>
      <c r="K155" s="325"/>
      <c r="L155" s="119"/>
      <c r="M155" s="119"/>
      <c r="N155" s="119"/>
      <c r="O155" s="326"/>
      <c r="P155" s="74"/>
      <c r="Q155" s="352"/>
      <c r="R155" s="352"/>
      <c r="S155" s="328"/>
      <c r="T155" s="118"/>
      <c r="U155" s="119"/>
      <c r="V155" s="119"/>
      <c r="W155" s="119"/>
      <c r="X155" s="119"/>
      <c r="Y155" s="119"/>
      <c r="Z155" s="119"/>
      <c r="AA155" s="119"/>
      <c r="AB155" s="119"/>
      <c r="AC155" s="119"/>
      <c r="AD155" s="119"/>
      <c r="AE155" s="4"/>
      <c r="AF155" s="4"/>
      <c r="AG155" s="4"/>
      <c r="AH155" s="4"/>
      <c r="AI155" s="4"/>
      <c r="AJ155" s="4"/>
      <c r="AK155" s="4"/>
      <c r="AL155" s="4"/>
      <c r="AM155" s="4"/>
      <c r="AN155" s="4"/>
      <c r="AO155" s="4"/>
      <c r="AP155" s="4"/>
    </row>
    <row r="156">
      <c r="A156" s="4"/>
      <c r="B156" s="4"/>
      <c r="C156" s="4"/>
      <c r="D156" s="4"/>
      <c r="E156" s="4"/>
      <c r="F156" s="8"/>
      <c r="G156" s="8"/>
      <c r="H156" s="118"/>
      <c r="I156" s="118"/>
      <c r="J156" s="118"/>
      <c r="K156" s="325"/>
      <c r="L156" s="119"/>
      <c r="M156" s="119"/>
      <c r="N156" s="119"/>
      <c r="O156" s="326"/>
      <c r="P156" s="74"/>
      <c r="Q156" s="352"/>
      <c r="R156" s="352"/>
      <c r="S156" s="328"/>
      <c r="T156" s="118"/>
      <c r="U156" s="119"/>
      <c r="V156" s="119"/>
      <c r="W156" s="119"/>
      <c r="X156" s="119"/>
      <c r="Y156" s="119"/>
      <c r="Z156" s="119"/>
      <c r="AA156" s="119"/>
      <c r="AB156" s="119"/>
      <c r="AC156" s="119"/>
      <c r="AD156" s="119"/>
      <c r="AE156" s="4"/>
      <c r="AF156" s="4"/>
      <c r="AG156" s="4"/>
      <c r="AH156" s="4"/>
      <c r="AI156" s="4"/>
      <c r="AJ156" s="4"/>
      <c r="AK156" s="4"/>
      <c r="AL156" s="4"/>
      <c r="AM156" s="4"/>
      <c r="AN156" s="4"/>
      <c r="AO156" s="4"/>
      <c r="AP156" s="4"/>
    </row>
    <row r="157">
      <c r="A157" s="4"/>
      <c r="B157" s="4"/>
      <c r="C157" s="4"/>
      <c r="D157" s="4"/>
      <c r="E157" s="4"/>
      <c r="F157" s="8"/>
      <c r="G157" s="8"/>
      <c r="H157" s="118"/>
      <c r="I157" s="118"/>
      <c r="J157" s="118"/>
      <c r="K157" s="325"/>
      <c r="L157" s="119"/>
      <c r="M157" s="119"/>
      <c r="N157" s="119"/>
      <c r="O157" s="326"/>
      <c r="P157" s="74"/>
      <c r="Q157" s="352"/>
      <c r="R157" s="352"/>
      <c r="S157" s="328"/>
      <c r="T157" s="118"/>
      <c r="U157" s="119"/>
      <c r="V157" s="119"/>
      <c r="W157" s="119"/>
      <c r="X157" s="119"/>
      <c r="Y157" s="119"/>
      <c r="Z157" s="119"/>
      <c r="AA157" s="119"/>
      <c r="AB157" s="119"/>
      <c r="AC157" s="119"/>
      <c r="AD157" s="119"/>
      <c r="AE157" s="4"/>
      <c r="AF157" s="4"/>
      <c r="AG157" s="4"/>
      <c r="AH157" s="4"/>
      <c r="AI157" s="4"/>
      <c r="AJ157" s="4"/>
      <c r="AK157" s="4"/>
      <c r="AL157" s="4"/>
      <c r="AM157" s="4"/>
      <c r="AN157" s="4"/>
      <c r="AO157" s="4"/>
      <c r="AP157" s="4"/>
    </row>
    <row r="158">
      <c r="A158" s="4"/>
      <c r="B158" s="4"/>
      <c r="C158" s="4"/>
      <c r="D158" s="4"/>
      <c r="E158" s="4"/>
      <c r="F158" s="8"/>
      <c r="G158" s="8"/>
      <c r="H158" s="118"/>
      <c r="I158" s="118"/>
      <c r="J158" s="118"/>
      <c r="K158" s="325"/>
      <c r="L158" s="119"/>
      <c r="M158" s="119"/>
      <c r="N158" s="119"/>
      <c r="O158" s="326"/>
      <c r="P158" s="74"/>
      <c r="Q158" s="352"/>
      <c r="R158" s="352"/>
      <c r="S158" s="328"/>
      <c r="T158" s="118"/>
      <c r="U158" s="119"/>
      <c r="V158" s="119"/>
      <c r="W158" s="119"/>
      <c r="X158" s="119"/>
      <c r="Y158" s="119"/>
      <c r="Z158" s="119"/>
      <c r="AA158" s="119"/>
      <c r="AB158" s="119"/>
      <c r="AC158" s="119"/>
      <c r="AD158" s="119"/>
      <c r="AE158" s="4"/>
      <c r="AF158" s="4"/>
      <c r="AG158" s="4"/>
      <c r="AH158" s="4"/>
      <c r="AI158" s="4"/>
      <c r="AJ158" s="4"/>
      <c r="AK158" s="4"/>
      <c r="AL158" s="4"/>
      <c r="AM158" s="4"/>
      <c r="AN158" s="4"/>
      <c r="AO158" s="4"/>
      <c r="AP158" s="4"/>
    </row>
    <row r="159">
      <c r="A159" s="4"/>
      <c r="B159" s="4"/>
      <c r="C159" s="4"/>
      <c r="D159" s="4"/>
      <c r="E159" s="4"/>
      <c r="F159" s="8"/>
      <c r="G159" s="8"/>
      <c r="H159" s="118"/>
      <c r="I159" s="118"/>
      <c r="J159" s="118"/>
      <c r="K159" s="325"/>
      <c r="L159" s="119"/>
      <c r="M159" s="119"/>
      <c r="N159" s="119"/>
      <c r="O159" s="326"/>
      <c r="P159" s="74"/>
      <c r="Q159" s="352"/>
      <c r="R159" s="352"/>
      <c r="S159" s="328"/>
      <c r="T159" s="118"/>
      <c r="U159" s="119"/>
      <c r="V159" s="119"/>
      <c r="W159" s="119"/>
      <c r="X159" s="119"/>
      <c r="Y159" s="119"/>
      <c r="Z159" s="119"/>
      <c r="AA159" s="119"/>
      <c r="AB159" s="119"/>
      <c r="AC159" s="119"/>
      <c r="AD159" s="119"/>
      <c r="AE159" s="4"/>
      <c r="AF159" s="4"/>
      <c r="AG159" s="4"/>
      <c r="AH159" s="4"/>
      <c r="AI159" s="4"/>
      <c r="AJ159" s="4"/>
      <c r="AK159" s="4"/>
      <c r="AL159" s="4"/>
      <c r="AM159" s="4"/>
      <c r="AN159" s="4"/>
      <c r="AO159" s="4"/>
      <c r="AP159" s="4"/>
    </row>
    <row r="160">
      <c r="A160" s="4"/>
      <c r="B160" s="4"/>
      <c r="C160" s="4"/>
      <c r="D160" s="4"/>
      <c r="E160" s="4"/>
      <c r="F160" s="8"/>
      <c r="G160" s="8"/>
      <c r="H160" s="118"/>
      <c r="I160" s="118"/>
      <c r="J160" s="118"/>
      <c r="K160" s="325"/>
      <c r="L160" s="119"/>
      <c r="M160" s="119"/>
      <c r="N160" s="119"/>
      <c r="O160" s="326"/>
      <c r="P160" s="74"/>
      <c r="Q160" s="352"/>
      <c r="R160" s="352"/>
      <c r="S160" s="328"/>
      <c r="T160" s="118"/>
      <c r="U160" s="119"/>
      <c r="V160" s="119"/>
      <c r="W160" s="119"/>
      <c r="X160" s="119"/>
      <c r="Y160" s="119"/>
      <c r="Z160" s="119"/>
      <c r="AA160" s="119"/>
      <c r="AB160" s="119"/>
      <c r="AC160" s="119"/>
      <c r="AD160" s="119"/>
      <c r="AE160" s="4"/>
      <c r="AF160" s="4"/>
      <c r="AG160" s="4"/>
      <c r="AH160" s="4"/>
      <c r="AI160" s="4"/>
      <c r="AJ160" s="4"/>
      <c r="AK160" s="4"/>
      <c r="AL160" s="4"/>
      <c r="AM160" s="4"/>
      <c r="AN160" s="4"/>
      <c r="AO160" s="4"/>
      <c r="AP160" s="4"/>
    </row>
    <row r="161">
      <c r="A161" s="4"/>
      <c r="B161" s="4"/>
      <c r="C161" s="4"/>
      <c r="D161" s="4"/>
      <c r="E161" s="4"/>
      <c r="F161" s="8"/>
      <c r="G161" s="8"/>
      <c r="H161" s="118"/>
      <c r="I161" s="118"/>
      <c r="J161" s="118"/>
      <c r="K161" s="325"/>
      <c r="L161" s="119"/>
      <c r="M161" s="119"/>
      <c r="N161" s="119"/>
      <c r="O161" s="326"/>
      <c r="P161" s="74"/>
      <c r="Q161" s="352"/>
      <c r="R161" s="352"/>
      <c r="S161" s="328"/>
      <c r="T161" s="118"/>
      <c r="U161" s="119"/>
      <c r="V161" s="119"/>
      <c r="W161" s="119"/>
      <c r="X161" s="119"/>
      <c r="Y161" s="119"/>
      <c r="Z161" s="119"/>
      <c r="AA161" s="119"/>
      <c r="AB161" s="119"/>
      <c r="AC161" s="119"/>
      <c r="AD161" s="119"/>
      <c r="AE161" s="4"/>
      <c r="AF161" s="4"/>
      <c r="AG161" s="4"/>
      <c r="AH161" s="4"/>
      <c r="AI161" s="4"/>
      <c r="AJ161" s="4"/>
      <c r="AK161" s="4"/>
      <c r="AL161" s="4"/>
      <c r="AM161" s="4"/>
      <c r="AN161" s="4"/>
      <c r="AO161" s="4"/>
      <c r="AP161" s="4"/>
    </row>
    <row r="162">
      <c r="A162" s="4"/>
      <c r="B162" s="4"/>
      <c r="C162" s="4"/>
      <c r="D162" s="4"/>
      <c r="E162" s="4"/>
      <c r="F162" s="8"/>
      <c r="G162" s="8"/>
      <c r="H162" s="118"/>
      <c r="I162" s="118"/>
      <c r="J162" s="118"/>
      <c r="K162" s="325"/>
      <c r="L162" s="119"/>
      <c r="M162" s="119"/>
      <c r="N162" s="119"/>
      <c r="O162" s="326"/>
      <c r="P162" s="74"/>
      <c r="Q162" s="352"/>
      <c r="R162" s="352"/>
      <c r="S162" s="328"/>
      <c r="T162" s="118"/>
      <c r="U162" s="119"/>
      <c r="V162" s="119"/>
      <c r="W162" s="119"/>
      <c r="X162" s="119"/>
      <c r="Y162" s="119"/>
      <c r="Z162" s="119"/>
      <c r="AA162" s="119"/>
      <c r="AB162" s="119"/>
      <c r="AC162" s="119"/>
      <c r="AD162" s="119"/>
      <c r="AE162" s="4"/>
      <c r="AF162" s="4"/>
      <c r="AG162" s="4"/>
      <c r="AH162" s="4"/>
      <c r="AI162" s="4"/>
      <c r="AJ162" s="4"/>
      <c r="AK162" s="4"/>
      <c r="AL162" s="4"/>
      <c r="AM162" s="4"/>
      <c r="AN162" s="4"/>
      <c r="AO162" s="4"/>
      <c r="AP162" s="4"/>
    </row>
    <row r="163">
      <c r="A163" s="4"/>
      <c r="B163" s="4"/>
      <c r="C163" s="4"/>
      <c r="D163" s="4"/>
      <c r="E163" s="4"/>
      <c r="F163" s="8"/>
      <c r="G163" s="8"/>
      <c r="H163" s="118"/>
      <c r="I163" s="118"/>
      <c r="J163" s="118"/>
      <c r="K163" s="325"/>
      <c r="L163" s="119"/>
      <c r="M163" s="119"/>
      <c r="N163" s="119"/>
      <c r="O163" s="326"/>
      <c r="P163" s="74"/>
      <c r="Q163" s="352"/>
      <c r="R163" s="352"/>
      <c r="S163" s="328"/>
      <c r="T163" s="118"/>
      <c r="U163" s="119"/>
      <c r="V163" s="119"/>
      <c r="W163" s="119"/>
      <c r="X163" s="119"/>
      <c r="Y163" s="119"/>
      <c r="Z163" s="119"/>
      <c r="AA163" s="119"/>
      <c r="AB163" s="119"/>
      <c r="AC163" s="119"/>
      <c r="AD163" s="119"/>
      <c r="AE163" s="4"/>
      <c r="AF163" s="4"/>
      <c r="AG163" s="4"/>
      <c r="AH163" s="4"/>
      <c r="AI163" s="4"/>
      <c r="AJ163" s="4"/>
      <c r="AK163" s="4"/>
      <c r="AL163" s="4"/>
      <c r="AM163" s="4"/>
      <c r="AN163" s="4"/>
      <c r="AO163" s="4"/>
      <c r="AP163" s="4"/>
    </row>
    <row r="164">
      <c r="A164" s="4"/>
      <c r="B164" s="4"/>
      <c r="C164" s="4"/>
      <c r="D164" s="4"/>
      <c r="E164" s="4"/>
      <c r="F164" s="8"/>
      <c r="G164" s="8"/>
      <c r="H164" s="118"/>
      <c r="I164" s="118"/>
      <c r="J164" s="118"/>
      <c r="K164" s="325"/>
      <c r="L164" s="119"/>
      <c r="M164" s="119"/>
      <c r="N164" s="119"/>
      <c r="O164" s="326"/>
      <c r="P164" s="74"/>
      <c r="Q164" s="352"/>
      <c r="R164" s="352"/>
      <c r="S164" s="328"/>
      <c r="T164" s="118"/>
      <c r="U164" s="119"/>
      <c r="V164" s="119"/>
      <c r="W164" s="119"/>
      <c r="X164" s="119"/>
      <c r="Y164" s="119"/>
      <c r="Z164" s="119"/>
      <c r="AA164" s="119"/>
      <c r="AB164" s="119"/>
      <c r="AC164" s="119"/>
      <c r="AD164" s="119"/>
      <c r="AE164" s="4"/>
      <c r="AF164" s="4"/>
      <c r="AG164" s="4"/>
      <c r="AH164" s="4"/>
      <c r="AI164" s="4"/>
      <c r="AJ164" s="4"/>
      <c r="AK164" s="4"/>
      <c r="AL164" s="4"/>
      <c r="AM164" s="4"/>
      <c r="AN164" s="4"/>
      <c r="AO164" s="4"/>
      <c r="AP164" s="4"/>
    </row>
    <row r="165">
      <c r="A165" s="4"/>
      <c r="B165" s="4"/>
      <c r="C165" s="4"/>
      <c r="D165" s="4"/>
      <c r="E165" s="4"/>
      <c r="F165" s="8"/>
      <c r="G165" s="8"/>
      <c r="H165" s="118"/>
      <c r="I165" s="118"/>
      <c r="J165" s="118"/>
      <c r="K165" s="325"/>
      <c r="L165" s="119"/>
      <c r="M165" s="119"/>
      <c r="N165" s="119"/>
      <c r="O165" s="326"/>
      <c r="P165" s="74"/>
      <c r="Q165" s="352"/>
      <c r="R165" s="352"/>
      <c r="S165" s="328"/>
      <c r="T165" s="118"/>
      <c r="U165" s="119"/>
      <c r="V165" s="119"/>
      <c r="W165" s="119"/>
      <c r="X165" s="119"/>
      <c r="Y165" s="119"/>
      <c r="Z165" s="119"/>
      <c r="AA165" s="119"/>
      <c r="AB165" s="119"/>
      <c r="AC165" s="119"/>
      <c r="AD165" s="119"/>
      <c r="AE165" s="4"/>
      <c r="AF165" s="4"/>
      <c r="AG165" s="4"/>
      <c r="AH165" s="4"/>
      <c r="AI165" s="4"/>
      <c r="AJ165" s="4"/>
      <c r="AK165" s="4"/>
      <c r="AL165" s="4"/>
      <c r="AM165" s="4"/>
      <c r="AN165" s="4"/>
      <c r="AO165" s="4"/>
      <c r="AP165" s="4"/>
    </row>
    <row r="166">
      <c r="A166" s="4"/>
      <c r="B166" s="4"/>
      <c r="C166" s="4"/>
      <c r="D166" s="4"/>
      <c r="E166" s="4"/>
      <c r="F166" s="8"/>
      <c r="G166" s="8"/>
      <c r="H166" s="118"/>
      <c r="I166" s="118"/>
      <c r="J166" s="118"/>
      <c r="K166" s="325"/>
      <c r="L166" s="119"/>
      <c r="M166" s="119"/>
      <c r="N166" s="119"/>
      <c r="O166" s="326"/>
      <c r="P166" s="74"/>
      <c r="Q166" s="352"/>
      <c r="R166" s="352"/>
      <c r="S166" s="328"/>
      <c r="T166" s="118"/>
      <c r="U166" s="119"/>
      <c r="V166" s="119"/>
      <c r="W166" s="119"/>
      <c r="X166" s="119"/>
      <c r="Y166" s="119"/>
      <c r="Z166" s="119"/>
      <c r="AA166" s="119"/>
      <c r="AB166" s="119"/>
      <c r="AC166" s="119"/>
      <c r="AD166" s="119"/>
      <c r="AE166" s="4"/>
      <c r="AF166" s="4"/>
      <c r="AG166" s="4"/>
      <c r="AH166" s="4"/>
      <c r="AI166" s="4"/>
      <c r="AJ166" s="4"/>
      <c r="AK166" s="4"/>
      <c r="AL166" s="4"/>
      <c r="AM166" s="4"/>
      <c r="AN166" s="4"/>
      <c r="AO166" s="4"/>
      <c r="AP166" s="4"/>
    </row>
    <row r="167">
      <c r="A167" s="4"/>
      <c r="B167" s="4"/>
      <c r="C167" s="4"/>
      <c r="D167" s="4"/>
      <c r="E167" s="4"/>
      <c r="F167" s="8"/>
      <c r="G167" s="8"/>
      <c r="H167" s="118"/>
      <c r="I167" s="118"/>
      <c r="J167" s="118"/>
      <c r="K167" s="325"/>
      <c r="L167" s="119"/>
      <c r="M167" s="119"/>
      <c r="N167" s="119"/>
      <c r="O167" s="326"/>
      <c r="P167" s="74"/>
      <c r="Q167" s="352"/>
      <c r="R167" s="352"/>
      <c r="S167" s="328"/>
      <c r="T167" s="118"/>
      <c r="U167" s="119"/>
      <c r="V167" s="119"/>
      <c r="W167" s="119"/>
      <c r="X167" s="119"/>
      <c r="Y167" s="119"/>
      <c r="Z167" s="119"/>
      <c r="AA167" s="119"/>
      <c r="AB167" s="119"/>
      <c r="AC167" s="119"/>
      <c r="AD167" s="119"/>
      <c r="AE167" s="4"/>
      <c r="AF167" s="4"/>
      <c r="AG167" s="4"/>
      <c r="AH167" s="4"/>
      <c r="AI167" s="4"/>
      <c r="AJ167" s="4"/>
      <c r="AK167" s="4"/>
      <c r="AL167" s="4"/>
      <c r="AM167" s="4"/>
      <c r="AN167" s="4"/>
      <c r="AO167" s="4"/>
      <c r="AP167" s="4"/>
    </row>
    <row r="168">
      <c r="A168" s="4"/>
      <c r="B168" s="4"/>
      <c r="C168" s="4"/>
      <c r="D168" s="4"/>
      <c r="E168" s="4"/>
      <c r="F168" s="8"/>
      <c r="G168" s="8"/>
      <c r="H168" s="118"/>
      <c r="I168" s="118"/>
      <c r="J168" s="118"/>
      <c r="K168" s="325"/>
      <c r="L168" s="119"/>
      <c r="M168" s="119"/>
      <c r="N168" s="119"/>
      <c r="O168" s="326"/>
      <c r="P168" s="74"/>
      <c r="Q168" s="352"/>
      <c r="R168" s="352"/>
      <c r="S168" s="328"/>
      <c r="T168" s="118"/>
      <c r="U168" s="119"/>
      <c r="V168" s="119"/>
      <c r="W168" s="119"/>
      <c r="X168" s="119"/>
      <c r="Y168" s="119"/>
      <c r="Z168" s="119"/>
      <c r="AA168" s="119"/>
      <c r="AB168" s="119"/>
      <c r="AC168" s="119"/>
      <c r="AD168" s="119"/>
      <c r="AE168" s="4"/>
      <c r="AF168" s="4"/>
      <c r="AG168" s="4"/>
      <c r="AH168" s="4"/>
      <c r="AI168" s="4"/>
      <c r="AJ168" s="4"/>
      <c r="AK168" s="4"/>
      <c r="AL168" s="4"/>
      <c r="AM168" s="4"/>
      <c r="AN168" s="4"/>
      <c r="AO168" s="4"/>
      <c r="AP168" s="4"/>
    </row>
    <row r="169">
      <c r="A169" s="4"/>
      <c r="B169" s="4"/>
      <c r="C169" s="4"/>
      <c r="D169" s="4"/>
      <c r="E169" s="4"/>
      <c r="F169" s="8"/>
      <c r="G169" s="8"/>
      <c r="H169" s="118"/>
      <c r="I169" s="118"/>
      <c r="J169" s="118"/>
      <c r="K169" s="325"/>
      <c r="L169" s="119"/>
      <c r="M169" s="119"/>
      <c r="N169" s="119"/>
      <c r="O169" s="326"/>
      <c r="P169" s="74"/>
      <c r="Q169" s="352"/>
      <c r="R169" s="352"/>
      <c r="S169" s="328"/>
      <c r="T169" s="118"/>
      <c r="U169" s="119"/>
      <c r="V169" s="119"/>
      <c r="W169" s="119"/>
      <c r="X169" s="119"/>
      <c r="Y169" s="119"/>
      <c r="Z169" s="119"/>
      <c r="AA169" s="119"/>
      <c r="AB169" s="119"/>
      <c r="AC169" s="119"/>
      <c r="AD169" s="119"/>
      <c r="AE169" s="4"/>
      <c r="AF169" s="4"/>
      <c r="AG169" s="4"/>
      <c r="AH169" s="4"/>
      <c r="AI169" s="4"/>
      <c r="AJ169" s="4"/>
      <c r="AK169" s="4"/>
      <c r="AL169" s="4"/>
      <c r="AM169" s="4"/>
      <c r="AN169" s="4"/>
      <c r="AO169" s="4"/>
      <c r="AP169" s="4"/>
    </row>
    <row r="170">
      <c r="A170" s="4"/>
      <c r="B170" s="4"/>
      <c r="C170" s="4"/>
      <c r="D170" s="4"/>
      <c r="E170" s="4"/>
      <c r="F170" s="8"/>
      <c r="G170" s="8"/>
      <c r="H170" s="118"/>
      <c r="I170" s="118"/>
      <c r="J170" s="118"/>
      <c r="K170" s="325"/>
      <c r="L170" s="119"/>
      <c r="M170" s="119"/>
      <c r="N170" s="119"/>
      <c r="O170" s="326"/>
      <c r="P170" s="74"/>
      <c r="Q170" s="352"/>
      <c r="R170" s="352"/>
      <c r="S170" s="328"/>
      <c r="T170" s="118"/>
      <c r="U170" s="119"/>
      <c r="V170" s="119"/>
      <c r="W170" s="119"/>
      <c r="X170" s="119"/>
      <c r="Y170" s="119"/>
      <c r="Z170" s="119"/>
      <c r="AA170" s="119"/>
      <c r="AB170" s="119"/>
      <c r="AC170" s="119"/>
      <c r="AD170" s="119"/>
      <c r="AE170" s="4"/>
      <c r="AF170" s="4"/>
      <c r="AG170" s="4"/>
      <c r="AH170" s="4"/>
      <c r="AI170" s="4"/>
      <c r="AJ170" s="4"/>
      <c r="AK170" s="4"/>
      <c r="AL170" s="4"/>
      <c r="AM170" s="4"/>
      <c r="AN170" s="4"/>
      <c r="AO170" s="4"/>
      <c r="AP170" s="4"/>
    </row>
    <row r="171">
      <c r="A171" s="4"/>
      <c r="B171" s="4"/>
      <c r="C171" s="4"/>
      <c r="D171" s="4"/>
      <c r="E171" s="4"/>
      <c r="F171" s="8"/>
      <c r="G171" s="8"/>
      <c r="H171" s="118"/>
      <c r="I171" s="118"/>
      <c r="J171" s="118"/>
      <c r="K171" s="325"/>
      <c r="L171" s="119"/>
      <c r="M171" s="119"/>
      <c r="N171" s="119"/>
      <c r="O171" s="326"/>
      <c r="P171" s="74"/>
      <c r="Q171" s="352"/>
      <c r="R171" s="352"/>
      <c r="S171" s="328"/>
      <c r="T171" s="118"/>
      <c r="U171" s="119"/>
      <c r="V171" s="119"/>
      <c r="W171" s="119"/>
      <c r="X171" s="119"/>
      <c r="Y171" s="119"/>
      <c r="Z171" s="119"/>
      <c r="AA171" s="119"/>
      <c r="AB171" s="119"/>
      <c r="AC171" s="119"/>
      <c r="AD171" s="119"/>
      <c r="AE171" s="4"/>
      <c r="AF171" s="4"/>
      <c r="AG171" s="4"/>
      <c r="AH171" s="4"/>
      <c r="AI171" s="4"/>
      <c r="AJ171" s="4"/>
      <c r="AK171" s="4"/>
      <c r="AL171" s="4"/>
      <c r="AM171" s="4"/>
      <c r="AN171" s="4"/>
      <c r="AO171" s="4"/>
      <c r="AP171" s="4"/>
    </row>
    <row r="172">
      <c r="A172" s="4"/>
      <c r="B172" s="4"/>
      <c r="C172" s="4"/>
      <c r="D172" s="4"/>
      <c r="E172" s="4"/>
      <c r="F172" s="8"/>
      <c r="G172" s="8"/>
      <c r="H172" s="118"/>
      <c r="I172" s="118"/>
      <c r="J172" s="118"/>
      <c r="K172" s="325"/>
      <c r="L172" s="119"/>
      <c r="M172" s="119"/>
      <c r="N172" s="119"/>
      <c r="O172" s="326"/>
      <c r="P172" s="74"/>
      <c r="Q172" s="352"/>
      <c r="R172" s="352"/>
      <c r="S172" s="328"/>
      <c r="T172" s="118"/>
      <c r="U172" s="119"/>
      <c r="V172" s="119"/>
      <c r="W172" s="119"/>
      <c r="X172" s="119"/>
      <c r="Y172" s="119"/>
      <c r="Z172" s="119"/>
      <c r="AA172" s="119"/>
      <c r="AB172" s="119"/>
      <c r="AC172" s="119"/>
      <c r="AD172" s="119"/>
      <c r="AE172" s="4"/>
      <c r="AF172" s="4"/>
      <c r="AG172" s="4"/>
      <c r="AH172" s="4"/>
      <c r="AI172" s="4"/>
      <c r="AJ172" s="4"/>
      <c r="AK172" s="4"/>
      <c r="AL172" s="4"/>
      <c r="AM172" s="4"/>
      <c r="AN172" s="4"/>
      <c r="AO172" s="4"/>
      <c r="AP172" s="4"/>
    </row>
    <row r="173">
      <c r="A173" s="4"/>
      <c r="B173" s="4"/>
      <c r="C173" s="4"/>
      <c r="D173" s="4"/>
      <c r="E173" s="4"/>
      <c r="F173" s="8"/>
      <c r="G173" s="8"/>
      <c r="H173" s="118"/>
      <c r="I173" s="118"/>
      <c r="J173" s="118"/>
      <c r="K173" s="325"/>
      <c r="L173" s="119"/>
      <c r="M173" s="119"/>
      <c r="N173" s="119"/>
      <c r="O173" s="326"/>
      <c r="P173" s="74"/>
      <c r="Q173" s="352"/>
      <c r="R173" s="352"/>
      <c r="S173" s="328"/>
      <c r="T173" s="118"/>
      <c r="U173" s="119"/>
      <c r="V173" s="119"/>
      <c r="W173" s="119"/>
      <c r="X173" s="119"/>
      <c r="Y173" s="119"/>
      <c r="Z173" s="119"/>
      <c r="AA173" s="119"/>
      <c r="AB173" s="119"/>
      <c r="AC173" s="119"/>
      <c r="AD173" s="119"/>
      <c r="AE173" s="4"/>
      <c r="AF173" s="4"/>
      <c r="AG173" s="4"/>
      <c r="AH173" s="4"/>
      <c r="AI173" s="4"/>
      <c r="AJ173" s="4"/>
      <c r="AK173" s="4"/>
      <c r="AL173" s="4"/>
      <c r="AM173" s="4"/>
      <c r="AN173" s="4"/>
      <c r="AO173" s="4"/>
      <c r="AP173" s="4"/>
    </row>
    <row r="174">
      <c r="A174" s="4"/>
      <c r="B174" s="4"/>
      <c r="C174" s="4"/>
      <c r="D174" s="4"/>
      <c r="E174" s="4"/>
      <c r="F174" s="8"/>
      <c r="G174" s="8"/>
      <c r="H174" s="118"/>
      <c r="I174" s="118"/>
      <c r="J174" s="118"/>
      <c r="K174" s="325"/>
      <c r="L174" s="119"/>
      <c r="M174" s="119"/>
      <c r="N174" s="119"/>
      <c r="O174" s="326"/>
      <c r="P174" s="74"/>
      <c r="Q174" s="352"/>
      <c r="R174" s="352"/>
      <c r="S174" s="328"/>
      <c r="T174" s="118"/>
      <c r="U174" s="119"/>
      <c r="V174" s="119"/>
      <c r="W174" s="119"/>
      <c r="X174" s="119"/>
      <c r="Y174" s="119"/>
      <c r="Z174" s="119"/>
      <c r="AA174" s="119"/>
      <c r="AB174" s="119"/>
      <c r="AC174" s="119"/>
      <c r="AD174" s="119"/>
      <c r="AE174" s="4"/>
      <c r="AF174" s="4"/>
      <c r="AG174" s="4"/>
      <c r="AH174" s="4"/>
      <c r="AI174" s="4"/>
      <c r="AJ174" s="4"/>
      <c r="AK174" s="4"/>
      <c r="AL174" s="4"/>
      <c r="AM174" s="4"/>
      <c r="AN174" s="4"/>
      <c r="AO174" s="4"/>
      <c r="AP174" s="4"/>
    </row>
    <row r="175">
      <c r="A175" s="4"/>
      <c r="B175" s="4"/>
      <c r="C175" s="4"/>
      <c r="D175" s="4"/>
      <c r="E175" s="4"/>
      <c r="F175" s="8"/>
      <c r="G175" s="8"/>
      <c r="H175" s="118"/>
      <c r="I175" s="118"/>
      <c r="J175" s="118"/>
      <c r="K175" s="325"/>
      <c r="L175" s="119"/>
      <c r="M175" s="119"/>
      <c r="N175" s="119"/>
      <c r="O175" s="326"/>
      <c r="P175" s="74"/>
      <c r="Q175" s="352"/>
      <c r="R175" s="352"/>
      <c r="S175" s="328"/>
      <c r="T175" s="118"/>
      <c r="U175" s="119"/>
      <c r="V175" s="119"/>
      <c r="W175" s="119"/>
      <c r="X175" s="119"/>
      <c r="Y175" s="119"/>
      <c r="Z175" s="119"/>
      <c r="AA175" s="119"/>
      <c r="AB175" s="119"/>
      <c r="AC175" s="119"/>
      <c r="AD175" s="119"/>
      <c r="AE175" s="4"/>
      <c r="AF175" s="4"/>
      <c r="AG175" s="4"/>
      <c r="AH175" s="4"/>
      <c r="AI175" s="4"/>
      <c r="AJ175" s="4"/>
      <c r="AK175" s="4"/>
      <c r="AL175" s="4"/>
      <c r="AM175" s="4"/>
      <c r="AN175" s="4"/>
      <c r="AO175" s="4"/>
      <c r="AP175" s="4"/>
    </row>
    <row r="176">
      <c r="A176" s="4"/>
      <c r="B176" s="4"/>
      <c r="C176" s="4"/>
      <c r="D176" s="4"/>
      <c r="E176" s="4"/>
      <c r="F176" s="8"/>
      <c r="G176" s="8"/>
      <c r="H176" s="118"/>
      <c r="I176" s="118"/>
      <c r="J176" s="118"/>
      <c r="K176" s="325"/>
      <c r="L176" s="119"/>
      <c r="M176" s="119"/>
      <c r="N176" s="119"/>
      <c r="O176" s="326"/>
      <c r="P176" s="74"/>
      <c r="Q176" s="352"/>
      <c r="R176" s="352"/>
      <c r="S176" s="328"/>
      <c r="T176" s="118"/>
      <c r="U176" s="119"/>
      <c r="V176" s="119"/>
      <c r="W176" s="119"/>
      <c r="X176" s="119"/>
      <c r="Y176" s="119"/>
      <c r="Z176" s="119"/>
      <c r="AA176" s="119"/>
      <c r="AB176" s="119"/>
      <c r="AC176" s="119"/>
      <c r="AD176" s="119"/>
      <c r="AE176" s="4"/>
      <c r="AF176" s="4"/>
      <c r="AG176" s="4"/>
      <c r="AH176" s="4"/>
      <c r="AI176" s="4"/>
      <c r="AJ176" s="4"/>
      <c r="AK176" s="4"/>
      <c r="AL176" s="4"/>
      <c r="AM176" s="4"/>
      <c r="AN176" s="4"/>
      <c r="AO176" s="4"/>
      <c r="AP176" s="4"/>
    </row>
    <row r="177">
      <c r="A177" s="4"/>
      <c r="B177" s="4"/>
      <c r="C177" s="4"/>
      <c r="D177" s="4"/>
      <c r="E177" s="4"/>
      <c r="F177" s="8"/>
      <c r="G177" s="8"/>
      <c r="H177" s="118"/>
      <c r="I177" s="118"/>
      <c r="J177" s="118"/>
      <c r="K177" s="325"/>
      <c r="L177" s="119"/>
      <c r="M177" s="119"/>
      <c r="N177" s="119"/>
      <c r="O177" s="326"/>
      <c r="P177" s="74"/>
      <c r="Q177" s="352"/>
      <c r="R177" s="352"/>
      <c r="S177" s="328"/>
      <c r="T177" s="118"/>
      <c r="U177" s="119"/>
      <c r="V177" s="119"/>
      <c r="W177" s="119"/>
      <c r="X177" s="119"/>
      <c r="Y177" s="119"/>
      <c r="Z177" s="119"/>
      <c r="AA177" s="119"/>
      <c r="AB177" s="119"/>
      <c r="AC177" s="119"/>
      <c r="AD177" s="119"/>
      <c r="AE177" s="4"/>
      <c r="AF177" s="4"/>
      <c r="AG177" s="4"/>
      <c r="AH177" s="4"/>
      <c r="AI177" s="4"/>
      <c r="AJ177" s="4"/>
      <c r="AK177" s="4"/>
      <c r="AL177" s="4"/>
      <c r="AM177" s="4"/>
      <c r="AN177" s="4"/>
      <c r="AO177" s="4"/>
      <c r="AP177" s="4"/>
    </row>
    <row r="178">
      <c r="A178" s="4"/>
      <c r="B178" s="4"/>
      <c r="C178" s="4"/>
      <c r="D178" s="4"/>
      <c r="E178" s="4"/>
      <c r="F178" s="8"/>
      <c r="G178" s="8"/>
      <c r="H178" s="118"/>
      <c r="I178" s="118"/>
      <c r="J178" s="118"/>
      <c r="K178" s="325"/>
      <c r="L178" s="119"/>
      <c r="M178" s="119"/>
      <c r="N178" s="119"/>
      <c r="O178" s="326"/>
      <c r="P178" s="74"/>
      <c r="Q178" s="352"/>
      <c r="R178" s="352"/>
      <c r="S178" s="328"/>
      <c r="T178" s="118"/>
      <c r="U178" s="119"/>
      <c r="V178" s="119"/>
      <c r="W178" s="119"/>
      <c r="X178" s="119"/>
      <c r="Y178" s="119"/>
      <c r="Z178" s="119"/>
      <c r="AA178" s="119"/>
      <c r="AB178" s="119"/>
      <c r="AC178" s="119"/>
      <c r="AD178" s="119"/>
      <c r="AE178" s="4"/>
      <c r="AF178" s="4"/>
      <c r="AG178" s="4"/>
      <c r="AH178" s="4"/>
      <c r="AI178" s="4"/>
      <c r="AJ178" s="4"/>
      <c r="AK178" s="4"/>
      <c r="AL178" s="4"/>
      <c r="AM178" s="4"/>
      <c r="AN178" s="4"/>
      <c r="AO178" s="4"/>
      <c r="AP178" s="4"/>
    </row>
    <row r="179">
      <c r="A179" s="4"/>
      <c r="B179" s="4"/>
      <c r="C179" s="4"/>
      <c r="D179" s="4"/>
      <c r="E179" s="4"/>
      <c r="F179" s="8"/>
      <c r="G179" s="8"/>
      <c r="H179" s="118"/>
      <c r="I179" s="118"/>
      <c r="J179" s="118"/>
      <c r="K179" s="325"/>
      <c r="L179" s="119"/>
      <c r="M179" s="119"/>
      <c r="N179" s="119"/>
      <c r="O179" s="326"/>
      <c r="P179" s="74"/>
      <c r="Q179" s="352"/>
      <c r="R179" s="352"/>
      <c r="S179" s="328"/>
      <c r="T179" s="118"/>
      <c r="U179" s="119"/>
      <c r="V179" s="119"/>
      <c r="W179" s="119"/>
      <c r="X179" s="119"/>
      <c r="Y179" s="119"/>
      <c r="Z179" s="119"/>
      <c r="AA179" s="119"/>
      <c r="AB179" s="119"/>
      <c r="AC179" s="119"/>
      <c r="AD179" s="119"/>
      <c r="AE179" s="4"/>
      <c r="AF179" s="4"/>
      <c r="AG179" s="4"/>
      <c r="AH179" s="4"/>
      <c r="AI179" s="4"/>
      <c r="AJ179" s="4"/>
      <c r="AK179" s="4"/>
      <c r="AL179" s="4"/>
      <c r="AM179" s="4"/>
      <c r="AN179" s="4"/>
      <c r="AO179" s="4"/>
      <c r="AP179" s="4"/>
    </row>
    <row r="180">
      <c r="A180" s="4"/>
      <c r="B180" s="4"/>
      <c r="C180" s="4"/>
      <c r="D180" s="4"/>
      <c r="E180" s="4"/>
      <c r="F180" s="8"/>
      <c r="G180" s="8"/>
      <c r="H180" s="118"/>
      <c r="I180" s="118"/>
      <c r="J180" s="118"/>
      <c r="K180" s="325"/>
      <c r="L180" s="119"/>
      <c r="M180" s="119"/>
      <c r="N180" s="119"/>
      <c r="O180" s="326"/>
      <c r="P180" s="74"/>
      <c r="Q180" s="352"/>
      <c r="R180" s="352"/>
      <c r="S180" s="328"/>
      <c r="T180" s="118"/>
      <c r="U180" s="119"/>
      <c r="V180" s="119"/>
      <c r="W180" s="119"/>
      <c r="X180" s="119"/>
      <c r="Y180" s="119"/>
      <c r="Z180" s="119"/>
      <c r="AA180" s="119"/>
      <c r="AB180" s="119"/>
      <c r="AC180" s="119"/>
      <c r="AD180" s="119"/>
      <c r="AE180" s="4"/>
      <c r="AF180" s="4"/>
      <c r="AG180" s="4"/>
      <c r="AH180" s="4"/>
      <c r="AI180" s="4"/>
      <c r="AJ180" s="4"/>
      <c r="AK180" s="4"/>
      <c r="AL180" s="4"/>
      <c r="AM180" s="4"/>
      <c r="AN180" s="4"/>
      <c r="AO180" s="4"/>
      <c r="AP180" s="4"/>
    </row>
    <row r="181">
      <c r="A181" s="4"/>
      <c r="B181" s="4"/>
      <c r="C181" s="4"/>
      <c r="D181" s="4"/>
      <c r="E181" s="4"/>
      <c r="F181" s="8"/>
      <c r="G181" s="8"/>
      <c r="H181" s="118"/>
      <c r="I181" s="118"/>
      <c r="J181" s="118"/>
      <c r="K181" s="325"/>
      <c r="L181" s="119"/>
      <c r="M181" s="119"/>
      <c r="N181" s="119"/>
      <c r="O181" s="326"/>
      <c r="P181" s="74"/>
      <c r="Q181" s="352"/>
      <c r="R181" s="352"/>
      <c r="S181" s="328"/>
      <c r="T181" s="118"/>
      <c r="U181" s="119"/>
      <c r="V181" s="119"/>
      <c r="W181" s="119"/>
      <c r="X181" s="119"/>
      <c r="Y181" s="119"/>
      <c r="Z181" s="119"/>
      <c r="AA181" s="119"/>
      <c r="AB181" s="119"/>
      <c r="AC181" s="119"/>
      <c r="AD181" s="119"/>
      <c r="AE181" s="4"/>
      <c r="AF181" s="4"/>
      <c r="AG181" s="4"/>
      <c r="AH181" s="4"/>
      <c r="AI181" s="4"/>
      <c r="AJ181" s="4"/>
      <c r="AK181" s="4"/>
      <c r="AL181" s="4"/>
      <c r="AM181" s="4"/>
      <c r="AN181" s="4"/>
      <c r="AO181" s="4"/>
      <c r="AP181" s="4"/>
    </row>
    <row r="182">
      <c r="A182" s="4"/>
      <c r="B182" s="4"/>
      <c r="C182" s="4"/>
      <c r="D182" s="4"/>
      <c r="E182" s="4"/>
      <c r="F182" s="8"/>
      <c r="G182" s="8"/>
      <c r="H182" s="118"/>
      <c r="I182" s="118"/>
      <c r="J182" s="118"/>
      <c r="K182" s="325"/>
      <c r="L182" s="119"/>
      <c r="M182" s="119"/>
      <c r="N182" s="119"/>
      <c r="O182" s="326"/>
      <c r="P182" s="74"/>
      <c r="Q182" s="352"/>
      <c r="R182" s="352"/>
      <c r="S182" s="328"/>
      <c r="T182" s="118"/>
      <c r="U182" s="119"/>
      <c r="V182" s="119"/>
      <c r="W182" s="119"/>
      <c r="X182" s="119"/>
      <c r="Y182" s="119"/>
      <c r="Z182" s="119"/>
      <c r="AA182" s="119"/>
      <c r="AB182" s="119"/>
      <c r="AC182" s="119"/>
      <c r="AD182" s="119"/>
      <c r="AE182" s="4"/>
      <c r="AF182" s="4"/>
      <c r="AG182" s="4"/>
      <c r="AH182" s="4"/>
      <c r="AI182" s="4"/>
      <c r="AJ182" s="4"/>
      <c r="AK182" s="4"/>
      <c r="AL182" s="4"/>
      <c r="AM182" s="4"/>
      <c r="AN182" s="4"/>
      <c r="AO182" s="4"/>
      <c r="AP182" s="4"/>
    </row>
    <row r="183">
      <c r="A183" s="4"/>
      <c r="B183" s="4"/>
      <c r="C183" s="4"/>
      <c r="D183" s="4"/>
      <c r="E183" s="4"/>
      <c r="F183" s="8"/>
      <c r="G183" s="8"/>
      <c r="H183" s="118"/>
      <c r="I183" s="118"/>
      <c r="J183" s="118"/>
      <c r="K183" s="325"/>
      <c r="L183" s="119"/>
      <c r="M183" s="119"/>
      <c r="N183" s="119"/>
      <c r="O183" s="326"/>
      <c r="P183" s="74"/>
      <c r="Q183" s="352"/>
      <c r="R183" s="352"/>
      <c r="S183" s="328"/>
      <c r="T183" s="118"/>
      <c r="U183" s="119"/>
      <c r="V183" s="119"/>
      <c r="W183" s="119"/>
      <c r="X183" s="119"/>
      <c r="Y183" s="119"/>
      <c r="Z183" s="119"/>
      <c r="AA183" s="119"/>
      <c r="AB183" s="119"/>
      <c r="AC183" s="119"/>
      <c r="AD183" s="119"/>
      <c r="AE183" s="4"/>
      <c r="AF183" s="4"/>
      <c r="AG183" s="4"/>
      <c r="AH183" s="4"/>
      <c r="AI183" s="4"/>
      <c r="AJ183" s="4"/>
      <c r="AK183" s="4"/>
      <c r="AL183" s="4"/>
      <c r="AM183" s="4"/>
      <c r="AN183" s="4"/>
      <c r="AO183" s="4"/>
      <c r="AP183" s="4"/>
    </row>
    <row r="184">
      <c r="A184" s="4"/>
      <c r="B184" s="4"/>
      <c r="C184" s="4"/>
      <c r="D184" s="4"/>
      <c r="E184" s="4"/>
      <c r="F184" s="8"/>
      <c r="G184" s="8"/>
      <c r="H184" s="118"/>
      <c r="I184" s="118"/>
      <c r="J184" s="118"/>
      <c r="K184" s="325"/>
      <c r="L184" s="119"/>
      <c r="M184" s="119"/>
      <c r="N184" s="119"/>
      <c r="O184" s="326"/>
      <c r="P184" s="74"/>
      <c r="Q184" s="352"/>
      <c r="R184" s="352"/>
      <c r="S184" s="328"/>
      <c r="T184" s="118"/>
      <c r="U184" s="119"/>
      <c r="V184" s="119"/>
      <c r="W184" s="119"/>
      <c r="X184" s="119"/>
      <c r="Y184" s="119"/>
      <c r="Z184" s="119"/>
      <c r="AA184" s="119"/>
      <c r="AB184" s="119"/>
      <c r="AC184" s="119"/>
      <c r="AD184" s="119"/>
      <c r="AE184" s="4"/>
      <c r="AF184" s="4"/>
      <c r="AG184" s="4"/>
      <c r="AH184" s="4"/>
      <c r="AI184" s="4"/>
      <c r="AJ184" s="4"/>
      <c r="AK184" s="4"/>
      <c r="AL184" s="4"/>
      <c r="AM184" s="4"/>
      <c r="AN184" s="4"/>
      <c r="AO184" s="4"/>
      <c r="AP184" s="4"/>
    </row>
    <row r="185">
      <c r="A185" s="4"/>
      <c r="B185" s="4"/>
      <c r="C185" s="4"/>
      <c r="D185" s="4"/>
      <c r="E185" s="4"/>
      <c r="F185" s="8"/>
      <c r="G185" s="8"/>
      <c r="H185" s="118"/>
      <c r="I185" s="118"/>
      <c r="J185" s="118"/>
      <c r="K185" s="325"/>
      <c r="L185" s="119"/>
      <c r="M185" s="119"/>
      <c r="N185" s="119"/>
      <c r="O185" s="326"/>
      <c r="P185" s="74"/>
      <c r="Q185" s="352"/>
      <c r="R185" s="352"/>
      <c r="S185" s="328"/>
      <c r="T185" s="118"/>
      <c r="U185" s="119"/>
      <c r="V185" s="119"/>
      <c r="W185" s="119"/>
      <c r="X185" s="119"/>
      <c r="Y185" s="119"/>
      <c r="Z185" s="119"/>
      <c r="AA185" s="119"/>
      <c r="AB185" s="119"/>
      <c r="AC185" s="119"/>
      <c r="AD185" s="119"/>
      <c r="AE185" s="4"/>
      <c r="AF185" s="4"/>
      <c r="AG185" s="4"/>
      <c r="AH185" s="4"/>
      <c r="AI185" s="4"/>
      <c r="AJ185" s="4"/>
      <c r="AK185" s="4"/>
      <c r="AL185" s="4"/>
      <c r="AM185" s="4"/>
      <c r="AN185" s="4"/>
      <c r="AO185" s="4"/>
      <c r="AP185" s="4"/>
    </row>
    <row r="186">
      <c r="A186" s="4"/>
      <c r="B186" s="4"/>
      <c r="C186" s="4"/>
      <c r="D186" s="4"/>
      <c r="E186" s="4"/>
      <c r="F186" s="8"/>
      <c r="G186" s="8"/>
      <c r="H186" s="118"/>
      <c r="I186" s="118"/>
      <c r="J186" s="118"/>
      <c r="K186" s="325"/>
      <c r="L186" s="119"/>
      <c r="M186" s="119"/>
      <c r="N186" s="119"/>
      <c r="O186" s="326"/>
      <c r="P186" s="74"/>
      <c r="Q186" s="352"/>
      <c r="R186" s="352"/>
      <c r="S186" s="328"/>
      <c r="T186" s="118"/>
      <c r="U186" s="119"/>
      <c r="V186" s="119"/>
      <c r="W186" s="119"/>
      <c r="X186" s="119"/>
      <c r="Y186" s="119"/>
      <c r="Z186" s="119"/>
      <c r="AA186" s="119"/>
      <c r="AB186" s="119"/>
      <c r="AC186" s="119"/>
      <c r="AD186" s="119"/>
      <c r="AE186" s="4"/>
      <c r="AF186" s="4"/>
      <c r="AG186" s="4"/>
      <c r="AH186" s="4"/>
      <c r="AI186" s="4"/>
      <c r="AJ186" s="4"/>
      <c r="AK186" s="4"/>
      <c r="AL186" s="4"/>
      <c r="AM186" s="4"/>
      <c r="AN186" s="4"/>
      <c r="AO186" s="4"/>
      <c r="AP186" s="4"/>
    </row>
    <row r="187">
      <c r="A187" s="4"/>
      <c r="B187" s="4"/>
      <c r="C187" s="4"/>
      <c r="D187" s="4"/>
      <c r="E187" s="4"/>
      <c r="F187" s="8"/>
      <c r="G187" s="8"/>
      <c r="H187" s="118"/>
      <c r="I187" s="118"/>
      <c r="J187" s="118"/>
      <c r="K187" s="325"/>
      <c r="L187" s="119"/>
      <c r="M187" s="119"/>
      <c r="N187" s="119"/>
      <c r="O187" s="326"/>
      <c r="P187" s="74"/>
      <c r="Q187" s="352"/>
      <c r="R187" s="352"/>
      <c r="S187" s="328"/>
      <c r="T187" s="118"/>
      <c r="U187" s="119"/>
      <c r="V187" s="119"/>
      <c r="W187" s="119"/>
      <c r="X187" s="119"/>
      <c r="Y187" s="119"/>
      <c r="Z187" s="119"/>
      <c r="AA187" s="119"/>
      <c r="AB187" s="119"/>
      <c r="AC187" s="119"/>
      <c r="AD187" s="119"/>
      <c r="AE187" s="4"/>
      <c r="AF187" s="4"/>
      <c r="AG187" s="4"/>
      <c r="AH187" s="4"/>
      <c r="AI187" s="4"/>
      <c r="AJ187" s="4"/>
      <c r="AK187" s="4"/>
      <c r="AL187" s="4"/>
      <c r="AM187" s="4"/>
      <c r="AN187" s="4"/>
      <c r="AO187" s="4"/>
      <c r="AP187" s="4"/>
    </row>
    <row r="188">
      <c r="A188" s="4"/>
      <c r="B188" s="4"/>
      <c r="C188" s="4"/>
      <c r="D188" s="4"/>
      <c r="E188" s="4"/>
      <c r="F188" s="8"/>
      <c r="G188" s="8"/>
      <c r="H188" s="118"/>
      <c r="I188" s="118"/>
      <c r="J188" s="118"/>
      <c r="K188" s="325"/>
      <c r="L188" s="119"/>
      <c r="M188" s="119"/>
      <c r="N188" s="119"/>
      <c r="O188" s="326"/>
      <c r="P188" s="74"/>
      <c r="Q188" s="352"/>
      <c r="R188" s="352"/>
      <c r="S188" s="328"/>
      <c r="T188" s="118"/>
      <c r="U188" s="119"/>
      <c r="V188" s="119"/>
      <c r="W188" s="119"/>
      <c r="X188" s="119"/>
      <c r="Y188" s="119"/>
      <c r="Z188" s="119"/>
      <c r="AA188" s="119"/>
      <c r="AB188" s="119"/>
      <c r="AC188" s="119"/>
      <c r="AD188" s="119"/>
      <c r="AE188" s="4"/>
      <c r="AF188" s="4"/>
      <c r="AG188" s="4"/>
      <c r="AH188" s="4"/>
      <c r="AI188" s="4"/>
      <c r="AJ188" s="4"/>
      <c r="AK188" s="4"/>
      <c r="AL188" s="4"/>
      <c r="AM188" s="4"/>
      <c r="AN188" s="4"/>
      <c r="AO188" s="4"/>
      <c r="AP188" s="4"/>
    </row>
    <row r="189">
      <c r="A189" s="4"/>
      <c r="B189" s="4"/>
      <c r="C189" s="4"/>
      <c r="D189" s="4"/>
      <c r="E189" s="4"/>
      <c r="F189" s="8"/>
      <c r="G189" s="8"/>
      <c r="H189" s="118"/>
      <c r="I189" s="118"/>
      <c r="J189" s="118"/>
      <c r="K189" s="325"/>
      <c r="L189" s="119"/>
      <c r="M189" s="119"/>
      <c r="N189" s="119"/>
      <c r="O189" s="326"/>
      <c r="P189" s="74"/>
      <c r="Q189" s="352"/>
      <c r="R189" s="352"/>
      <c r="S189" s="328"/>
      <c r="T189" s="118"/>
      <c r="U189" s="119"/>
      <c r="V189" s="119"/>
      <c r="W189" s="119"/>
      <c r="X189" s="119"/>
      <c r="Y189" s="119"/>
      <c r="Z189" s="119"/>
      <c r="AA189" s="119"/>
      <c r="AB189" s="119"/>
      <c r="AC189" s="119"/>
      <c r="AD189" s="119"/>
      <c r="AE189" s="4"/>
      <c r="AF189" s="4"/>
      <c r="AG189" s="4"/>
      <c r="AH189" s="4"/>
      <c r="AI189" s="4"/>
      <c r="AJ189" s="4"/>
      <c r="AK189" s="4"/>
      <c r="AL189" s="4"/>
      <c r="AM189" s="4"/>
      <c r="AN189" s="4"/>
      <c r="AO189" s="4"/>
      <c r="AP189" s="4"/>
    </row>
    <row r="190">
      <c r="A190" s="4"/>
      <c r="B190" s="4"/>
      <c r="C190" s="4"/>
      <c r="D190" s="4"/>
      <c r="E190" s="4"/>
      <c r="F190" s="8"/>
      <c r="G190" s="8"/>
      <c r="H190" s="118"/>
      <c r="I190" s="118"/>
      <c r="J190" s="118"/>
      <c r="K190" s="325"/>
      <c r="L190" s="119"/>
      <c r="M190" s="119"/>
      <c r="N190" s="119"/>
      <c r="O190" s="326"/>
      <c r="P190" s="74"/>
      <c r="Q190" s="352"/>
      <c r="R190" s="352"/>
      <c r="S190" s="328"/>
      <c r="T190" s="118"/>
      <c r="U190" s="119"/>
      <c r="V190" s="119"/>
      <c r="W190" s="119"/>
      <c r="X190" s="119"/>
      <c r="Y190" s="119"/>
      <c r="Z190" s="119"/>
      <c r="AA190" s="119"/>
      <c r="AB190" s="119"/>
      <c r="AC190" s="119"/>
      <c r="AD190" s="119"/>
      <c r="AE190" s="4"/>
      <c r="AF190" s="4"/>
      <c r="AG190" s="4"/>
      <c r="AH190" s="4"/>
      <c r="AI190" s="4"/>
      <c r="AJ190" s="4"/>
      <c r="AK190" s="4"/>
      <c r="AL190" s="4"/>
      <c r="AM190" s="4"/>
      <c r="AN190" s="4"/>
      <c r="AO190" s="4"/>
      <c r="AP190" s="4"/>
    </row>
    <row r="191">
      <c r="A191" s="4"/>
      <c r="B191" s="4"/>
      <c r="C191" s="4"/>
      <c r="D191" s="4"/>
      <c r="E191" s="4"/>
      <c r="F191" s="8"/>
      <c r="G191" s="8"/>
      <c r="H191" s="118"/>
      <c r="I191" s="118"/>
      <c r="J191" s="118"/>
      <c r="K191" s="325"/>
      <c r="L191" s="119"/>
      <c r="M191" s="119"/>
      <c r="N191" s="119"/>
      <c r="O191" s="326"/>
      <c r="P191" s="74"/>
      <c r="Q191" s="352"/>
      <c r="R191" s="352"/>
      <c r="S191" s="328"/>
      <c r="T191" s="118"/>
      <c r="U191" s="119"/>
      <c r="V191" s="119"/>
      <c r="W191" s="119"/>
      <c r="X191" s="119"/>
      <c r="Y191" s="119"/>
      <c r="Z191" s="119"/>
      <c r="AA191" s="119"/>
      <c r="AB191" s="119"/>
      <c r="AC191" s="119"/>
      <c r="AD191" s="119"/>
      <c r="AE191" s="4"/>
      <c r="AF191" s="4"/>
      <c r="AG191" s="4"/>
      <c r="AH191" s="4"/>
      <c r="AI191" s="4"/>
      <c r="AJ191" s="4"/>
      <c r="AK191" s="4"/>
      <c r="AL191" s="4"/>
      <c r="AM191" s="4"/>
      <c r="AN191" s="4"/>
      <c r="AO191" s="4"/>
      <c r="AP191" s="4"/>
    </row>
    <row r="192">
      <c r="A192" s="4"/>
      <c r="B192" s="4"/>
      <c r="C192" s="4"/>
      <c r="D192" s="4"/>
      <c r="E192" s="4"/>
      <c r="F192" s="8"/>
      <c r="G192" s="8"/>
      <c r="H192" s="118"/>
      <c r="I192" s="118"/>
      <c r="J192" s="118"/>
      <c r="K192" s="325"/>
      <c r="L192" s="119"/>
      <c r="M192" s="119"/>
      <c r="N192" s="119"/>
      <c r="O192" s="326"/>
      <c r="P192" s="74"/>
      <c r="Q192" s="352"/>
      <c r="R192" s="352"/>
      <c r="S192" s="328"/>
      <c r="T192" s="118"/>
      <c r="U192" s="119"/>
      <c r="V192" s="119"/>
      <c r="W192" s="119"/>
      <c r="X192" s="119"/>
      <c r="Y192" s="119"/>
      <c r="Z192" s="119"/>
      <c r="AA192" s="119"/>
      <c r="AB192" s="119"/>
      <c r="AC192" s="119"/>
      <c r="AD192" s="119"/>
      <c r="AE192" s="4"/>
      <c r="AF192" s="4"/>
      <c r="AG192" s="4"/>
      <c r="AH192" s="4"/>
      <c r="AI192" s="4"/>
      <c r="AJ192" s="4"/>
      <c r="AK192" s="4"/>
      <c r="AL192" s="4"/>
      <c r="AM192" s="4"/>
      <c r="AN192" s="4"/>
      <c r="AO192" s="4"/>
      <c r="AP192" s="4"/>
    </row>
    <row r="193">
      <c r="A193" s="4"/>
      <c r="B193" s="4"/>
      <c r="C193" s="4"/>
      <c r="D193" s="4"/>
      <c r="E193" s="4"/>
      <c r="F193" s="8"/>
      <c r="G193" s="8"/>
      <c r="H193" s="118"/>
      <c r="I193" s="118"/>
      <c r="J193" s="118"/>
      <c r="K193" s="325"/>
      <c r="L193" s="119"/>
      <c r="M193" s="119"/>
      <c r="N193" s="119"/>
      <c r="O193" s="326"/>
      <c r="P193" s="74"/>
      <c r="Q193" s="352"/>
      <c r="R193" s="352"/>
      <c r="S193" s="328"/>
      <c r="T193" s="118"/>
      <c r="U193" s="119"/>
      <c r="V193" s="119"/>
      <c r="W193" s="119"/>
      <c r="X193" s="119"/>
      <c r="Y193" s="119"/>
      <c r="Z193" s="119"/>
      <c r="AA193" s="119"/>
      <c r="AB193" s="119"/>
      <c r="AC193" s="119"/>
      <c r="AD193" s="119"/>
      <c r="AE193" s="4"/>
      <c r="AF193" s="4"/>
      <c r="AG193" s="4"/>
      <c r="AH193" s="4"/>
      <c r="AI193" s="4"/>
      <c r="AJ193" s="4"/>
      <c r="AK193" s="4"/>
      <c r="AL193" s="4"/>
      <c r="AM193" s="4"/>
      <c r="AN193" s="4"/>
      <c r="AO193" s="4"/>
      <c r="AP193" s="4"/>
    </row>
    <row r="194">
      <c r="A194" s="4"/>
      <c r="B194" s="4"/>
      <c r="C194" s="4"/>
      <c r="D194" s="4"/>
      <c r="E194" s="4"/>
      <c r="F194" s="8"/>
      <c r="G194" s="8"/>
      <c r="H194" s="118"/>
      <c r="I194" s="118"/>
      <c r="J194" s="118"/>
      <c r="K194" s="325"/>
      <c r="L194" s="119"/>
      <c r="M194" s="119"/>
      <c r="N194" s="119"/>
      <c r="O194" s="326"/>
      <c r="P194" s="74"/>
      <c r="Q194" s="352"/>
      <c r="R194" s="352"/>
      <c r="S194" s="328"/>
      <c r="T194" s="118"/>
      <c r="U194" s="119"/>
      <c r="V194" s="119"/>
      <c r="W194" s="119"/>
      <c r="X194" s="119"/>
      <c r="Y194" s="119"/>
      <c r="Z194" s="119"/>
      <c r="AA194" s="119"/>
      <c r="AB194" s="119"/>
      <c r="AC194" s="119"/>
      <c r="AD194" s="119"/>
      <c r="AE194" s="4"/>
      <c r="AF194" s="4"/>
      <c r="AG194" s="4"/>
      <c r="AH194" s="4"/>
      <c r="AI194" s="4"/>
      <c r="AJ194" s="4"/>
      <c r="AK194" s="4"/>
      <c r="AL194" s="4"/>
      <c r="AM194" s="4"/>
      <c r="AN194" s="4"/>
      <c r="AO194" s="4"/>
      <c r="AP194" s="4"/>
    </row>
    <row r="195">
      <c r="A195" s="4"/>
      <c r="B195" s="4"/>
      <c r="C195" s="4"/>
      <c r="D195" s="4"/>
      <c r="E195" s="4"/>
      <c r="F195" s="8"/>
      <c r="G195" s="8"/>
      <c r="H195" s="118"/>
      <c r="I195" s="118"/>
      <c r="J195" s="118"/>
      <c r="K195" s="325"/>
      <c r="L195" s="119"/>
      <c r="M195" s="119"/>
      <c r="N195" s="119"/>
      <c r="O195" s="326"/>
      <c r="P195" s="74"/>
      <c r="Q195" s="352"/>
      <c r="R195" s="352"/>
      <c r="S195" s="328"/>
      <c r="T195" s="118"/>
      <c r="U195" s="119"/>
      <c r="V195" s="119"/>
      <c r="W195" s="119"/>
      <c r="X195" s="119"/>
      <c r="Y195" s="119"/>
      <c r="Z195" s="119"/>
      <c r="AA195" s="119"/>
      <c r="AB195" s="119"/>
      <c r="AC195" s="119"/>
      <c r="AD195" s="119"/>
      <c r="AE195" s="4"/>
      <c r="AF195" s="4"/>
      <c r="AG195" s="4"/>
      <c r="AH195" s="4"/>
      <c r="AI195" s="4"/>
      <c r="AJ195" s="4"/>
      <c r="AK195" s="4"/>
      <c r="AL195" s="4"/>
      <c r="AM195" s="4"/>
      <c r="AN195" s="4"/>
      <c r="AO195" s="4"/>
      <c r="AP195" s="4"/>
    </row>
    <row r="196">
      <c r="A196" s="4"/>
      <c r="B196" s="4"/>
      <c r="C196" s="4"/>
      <c r="D196" s="4"/>
      <c r="E196" s="4"/>
      <c r="F196" s="8"/>
      <c r="G196" s="8"/>
      <c r="H196" s="118"/>
      <c r="I196" s="118"/>
      <c r="J196" s="118"/>
      <c r="K196" s="325"/>
      <c r="L196" s="119"/>
      <c r="M196" s="119"/>
      <c r="N196" s="119"/>
      <c r="O196" s="326"/>
      <c r="P196" s="74"/>
      <c r="Q196" s="352"/>
      <c r="R196" s="352"/>
      <c r="S196" s="328"/>
      <c r="T196" s="118"/>
      <c r="U196" s="119"/>
      <c r="V196" s="119"/>
      <c r="W196" s="119"/>
      <c r="X196" s="119"/>
      <c r="Y196" s="119"/>
      <c r="Z196" s="119"/>
      <c r="AA196" s="119"/>
      <c r="AB196" s="119"/>
      <c r="AC196" s="119"/>
      <c r="AD196" s="119"/>
      <c r="AE196" s="4"/>
      <c r="AF196" s="4"/>
      <c r="AG196" s="4"/>
      <c r="AH196" s="4"/>
      <c r="AI196" s="4"/>
      <c r="AJ196" s="4"/>
      <c r="AK196" s="4"/>
      <c r="AL196" s="4"/>
      <c r="AM196" s="4"/>
      <c r="AN196" s="4"/>
      <c r="AO196" s="4"/>
      <c r="AP196" s="4"/>
    </row>
    <row r="197">
      <c r="A197" s="4"/>
      <c r="B197" s="4"/>
      <c r="C197" s="4"/>
      <c r="D197" s="4"/>
      <c r="E197" s="4"/>
      <c r="F197" s="8"/>
      <c r="G197" s="8"/>
      <c r="H197" s="118"/>
      <c r="I197" s="118"/>
      <c r="J197" s="118"/>
      <c r="K197" s="325"/>
      <c r="L197" s="119"/>
      <c r="M197" s="119"/>
      <c r="N197" s="119"/>
      <c r="O197" s="326"/>
      <c r="P197" s="74"/>
      <c r="Q197" s="352"/>
      <c r="R197" s="352"/>
      <c r="S197" s="328"/>
      <c r="T197" s="118"/>
      <c r="U197" s="119"/>
      <c r="V197" s="119"/>
      <c r="W197" s="119"/>
      <c r="X197" s="119"/>
      <c r="Y197" s="119"/>
      <c r="Z197" s="119"/>
      <c r="AA197" s="119"/>
      <c r="AB197" s="119"/>
      <c r="AC197" s="119"/>
      <c r="AD197" s="119"/>
      <c r="AE197" s="4"/>
      <c r="AF197" s="4"/>
      <c r="AG197" s="4"/>
      <c r="AH197" s="4"/>
      <c r="AI197" s="4"/>
      <c r="AJ197" s="4"/>
      <c r="AK197" s="4"/>
      <c r="AL197" s="4"/>
      <c r="AM197" s="4"/>
      <c r="AN197" s="4"/>
      <c r="AO197" s="4"/>
      <c r="AP197" s="4"/>
    </row>
    <row r="198">
      <c r="A198" s="4"/>
      <c r="B198" s="4"/>
      <c r="C198" s="4"/>
      <c r="D198" s="4"/>
      <c r="E198" s="4"/>
      <c r="F198" s="8"/>
      <c r="G198" s="8"/>
      <c r="H198" s="118"/>
      <c r="I198" s="118"/>
      <c r="J198" s="118"/>
      <c r="K198" s="325"/>
      <c r="L198" s="119"/>
      <c r="M198" s="119"/>
      <c r="N198" s="119"/>
      <c r="O198" s="326"/>
      <c r="P198" s="74"/>
      <c r="Q198" s="352"/>
      <c r="R198" s="352"/>
      <c r="S198" s="328"/>
      <c r="T198" s="118"/>
      <c r="U198" s="119"/>
      <c r="V198" s="119"/>
      <c r="W198" s="119"/>
      <c r="X198" s="119"/>
      <c r="Y198" s="119"/>
      <c r="Z198" s="119"/>
      <c r="AA198" s="119"/>
      <c r="AB198" s="119"/>
      <c r="AC198" s="119"/>
      <c r="AD198" s="119"/>
      <c r="AE198" s="4"/>
      <c r="AF198" s="4"/>
      <c r="AG198" s="4"/>
      <c r="AH198" s="4"/>
      <c r="AI198" s="4"/>
      <c r="AJ198" s="4"/>
      <c r="AK198" s="4"/>
      <c r="AL198" s="4"/>
      <c r="AM198" s="4"/>
      <c r="AN198" s="4"/>
      <c r="AO198" s="4"/>
      <c r="AP198" s="4"/>
    </row>
    <row r="199">
      <c r="A199" s="4"/>
      <c r="B199" s="4"/>
      <c r="C199" s="4"/>
      <c r="D199" s="4"/>
      <c r="E199" s="4"/>
      <c r="F199" s="8"/>
      <c r="G199" s="8"/>
      <c r="H199" s="118"/>
      <c r="I199" s="118"/>
      <c r="J199" s="118"/>
      <c r="K199" s="325"/>
      <c r="L199" s="119"/>
      <c r="M199" s="119"/>
      <c r="N199" s="119"/>
      <c r="O199" s="326"/>
      <c r="P199" s="74"/>
      <c r="Q199" s="352"/>
      <c r="R199" s="352"/>
      <c r="S199" s="328"/>
      <c r="T199" s="118"/>
      <c r="U199" s="119"/>
      <c r="V199" s="119"/>
      <c r="W199" s="119"/>
      <c r="X199" s="119"/>
      <c r="Y199" s="119"/>
      <c r="Z199" s="119"/>
      <c r="AA199" s="119"/>
      <c r="AB199" s="119"/>
      <c r="AC199" s="119"/>
      <c r="AD199" s="119"/>
      <c r="AE199" s="4"/>
      <c r="AF199" s="4"/>
      <c r="AG199" s="4"/>
      <c r="AH199" s="4"/>
      <c r="AI199" s="4"/>
      <c r="AJ199" s="4"/>
      <c r="AK199" s="4"/>
      <c r="AL199" s="4"/>
      <c r="AM199" s="4"/>
      <c r="AN199" s="4"/>
      <c r="AO199" s="4"/>
      <c r="AP199" s="4"/>
    </row>
    <row r="200">
      <c r="A200" s="4"/>
      <c r="B200" s="4"/>
      <c r="C200" s="4"/>
      <c r="D200" s="4"/>
      <c r="E200" s="4"/>
      <c r="F200" s="8"/>
      <c r="G200" s="8"/>
      <c r="H200" s="118"/>
      <c r="I200" s="118"/>
      <c r="J200" s="118"/>
      <c r="K200" s="325"/>
      <c r="L200" s="119"/>
      <c r="M200" s="119"/>
      <c r="N200" s="119"/>
      <c r="O200" s="326"/>
      <c r="P200" s="74"/>
      <c r="Q200" s="352"/>
      <c r="R200" s="352"/>
      <c r="S200" s="328"/>
      <c r="T200" s="118"/>
      <c r="U200" s="119"/>
      <c r="V200" s="119"/>
      <c r="W200" s="119"/>
      <c r="X200" s="119"/>
      <c r="Y200" s="119"/>
      <c r="Z200" s="119"/>
      <c r="AA200" s="119"/>
      <c r="AB200" s="119"/>
      <c r="AC200" s="119"/>
      <c r="AD200" s="119"/>
      <c r="AE200" s="4"/>
      <c r="AF200" s="4"/>
      <c r="AG200" s="4"/>
      <c r="AH200" s="4"/>
      <c r="AI200" s="4"/>
      <c r="AJ200" s="4"/>
      <c r="AK200" s="4"/>
      <c r="AL200" s="4"/>
      <c r="AM200" s="4"/>
      <c r="AN200" s="4"/>
      <c r="AO200" s="4"/>
      <c r="AP200" s="4"/>
    </row>
    <row r="201">
      <c r="A201" s="4"/>
      <c r="B201" s="4"/>
      <c r="C201" s="4"/>
      <c r="D201" s="4"/>
      <c r="E201" s="4"/>
      <c r="F201" s="8"/>
      <c r="G201" s="8"/>
      <c r="H201" s="118"/>
      <c r="I201" s="118"/>
      <c r="J201" s="118"/>
      <c r="K201" s="325"/>
      <c r="L201" s="119"/>
      <c r="M201" s="119"/>
      <c r="N201" s="119"/>
      <c r="O201" s="326"/>
      <c r="P201" s="74"/>
      <c r="Q201" s="352"/>
      <c r="R201" s="352"/>
      <c r="S201" s="328"/>
      <c r="T201" s="118"/>
      <c r="U201" s="119"/>
      <c r="V201" s="119"/>
      <c r="W201" s="119"/>
      <c r="X201" s="119"/>
      <c r="Y201" s="119"/>
      <c r="Z201" s="119"/>
      <c r="AA201" s="119"/>
      <c r="AB201" s="119"/>
      <c r="AC201" s="119"/>
      <c r="AD201" s="119"/>
      <c r="AE201" s="4"/>
      <c r="AF201" s="4"/>
      <c r="AG201" s="4"/>
      <c r="AH201" s="4"/>
      <c r="AI201" s="4"/>
      <c r="AJ201" s="4"/>
      <c r="AK201" s="4"/>
      <c r="AL201" s="4"/>
      <c r="AM201" s="4"/>
      <c r="AN201" s="4"/>
      <c r="AO201" s="4"/>
      <c r="AP201" s="4"/>
    </row>
    <row r="202">
      <c r="A202" s="4"/>
      <c r="B202" s="4"/>
      <c r="C202" s="4"/>
      <c r="D202" s="4"/>
      <c r="E202" s="4"/>
      <c r="F202" s="8"/>
      <c r="G202" s="8"/>
      <c r="H202" s="118"/>
      <c r="I202" s="118"/>
      <c r="J202" s="118"/>
      <c r="K202" s="325"/>
      <c r="L202" s="119"/>
      <c r="M202" s="119"/>
      <c r="N202" s="119"/>
      <c r="O202" s="326"/>
      <c r="P202" s="74"/>
      <c r="Q202" s="352"/>
      <c r="R202" s="352"/>
      <c r="S202" s="328"/>
      <c r="T202" s="118"/>
      <c r="U202" s="119"/>
      <c r="V202" s="119"/>
      <c r="W202" s="119"/>
      <c r="X202" s="119"/>
      <c r="Y202" s="119"/>
      <c r="Z202" s="119"/>
      <c r="AA202" s="119"/>
      <c r="AB202" s="119"/>
      <c r="AC202" s="119"/>
      <c r="AD202" s="119"/>
      <c r="AE202" s="4"/>
      <c r="AF202" s="4"/>
      <c r="AG202" s="4"/>
      <c r="AH202" s="4"/>
      <c r="AI202" s="4"/>
      <c r="AJ202" s="4"/>
      <c r="AK202" s="4"/>
      <c r="AL202" s="4"/>
      <c r="AM202" s="4"/>
      <c r="AN202" s="4"/>
      <c r="AO202" s="4"/>
      <c r="AP202" s="4"/>
    </row>
    <row r="203">
      <c r="A203" s="4"/>
      <c r="B203" s="4"/>
      <c r="C203" s="4"/>
      <c r="D203" s="4"/>
      <c r="E203" s="4"/>
      <c r="F203" s="8"/>
      <c r="G203" s="8"/>
      <c r="H203" s="118"/>
      <c r="I203" s="118"/>
      <c r="J203" s="118"/>
      <c r="K203" s="325"/>
      <c r="L203" s="119"/>
      <c r="M203" s="119"/>
      <c r="N203" s="119"/>
      <c r="O203" s="326"/>
      <c r="P203" s="74"/>
      <c r="Q203" s="352"/>
      <c r="R203" s="352"/>
      <c r="S203" s="328"/>
      <c r="T203" s="118"/>
      <c r="U203" s="119"/>
      <c r="V203" s="119"/>
      <c r="W203" s="119"/>
      <c r="X203" s="119"/>
      <c r="Y203" s="119"/>
      <c r="Z203" s="119"/>
      <c r="AA203" s="119"/>
      <c r="AB203" s="119"/>
      <c r="AC203" s="119"/>
      <c r="AD203" s="119"/>
      <c r="AE203" s="4"/>
      <c r="AF203" s="4"/>
      <c r="AG203" s="4"/>
      <c r="AH203" s="4"/>
      <c r="AI203" s="4"/>
      <c r="AJ203" s="4"/>
      <c r="AK203" s="4"/>
      <c r="AL203" s="4"/>
      <c r="AM203" s="4"/>
      <c r="AN203" s="4"/>
      <c r="AO203" s="4"/>
      <c r="AP203" s="4"/>
    </row>
    <row r="204">
      <c r="A204" s="4"/>
      <c r="B204" s="4"/>
      <c r="C204" s="4"/>
      <c r="D204" s="4"/>
      <c r="E204" s="4"/>
      <c r="F204" s="8"/>
      <c r="G204" s="8"/>
      <c r="H204" s="118"/>
      <c r="I204" s="118"/>
      <c r="J204" s="118"/>
      <c r="K204" s="325"/>
      <c r="L204" s="119"/>
      <c r="M204" s="119"/>
      <c r="N204" s="119"/>
      <c r="O204" s="326"/>
      <c r="P204" s="74"/>
      <c r="Q204" s="352"/>
      <c r="R204" s="352"/>
      <c r="S204" s="328"/>
      <c r="T204" s="118"/>
      <c r="U204" s="119"/>
      <c r="V204" s="119"/>
      <c r="W204" s="119"/>
      <c r="X204" s="119"/>
      <c r="Y204" s="119"/>
      <c r="Z204" s="119"/>
      <c r="AA204" s="119"/>
      <c r="AB204" s="119"/>
      <c r="AC204" s="119"/>
      <c r="AD204" s="119"/>
      <c r="AE204" s="4"/>
      <c r="AF204" s="4"/>
      <c r="AG204" s="4"/>
      <c r="AH204" s="4"/>
      <c r="AI204" s="4"/>
      <c r="AJ204" s="4"/>
      <c r="AK204" s="4"/>
      <c r="AL204" s="4"/>
      <c r="AM204" s="4"/>
      <c r="AN204" s="4"/>
      <c r="AO204" s="4"/>
      <c r="AP204" s="4"/>
    </row>
    <row r="205">
      <c r="A205" s="4"/>
      <c r="B205" s="4"/>
      <c r="C205" s="4"/>
      <c r="D205" s="4"/>
      <c r="E205" s="4"/>
      <c r="F205" s="8"/>
      <c r="G205" s="8"/>
      <c r="H205" s="118"/>
      <c r="I205" s="118"/>
      <c r="J205" s="118"/>
      <c r="K205" s="325"/>
      <c r="L205" s="119"/>
      <c r="M205" s="119"/>
      <c r="N205" s="119"/>
      <c r="O205" s="326"/>
      <c r="P205" s="74"/>
      <c r="Q205" s="352"/>
      <c r="R205" s="352"/>
      <c r="S205" s="328"/>
      <c r="T205" s="118"/>
      <c r="U205" s="119"/>
      <c r="V205" s="119"/>
      <c r="W205" s="119"/>
      <c r="X205" s="119"/>
      <c r="Y205" s="119"/>
      <c r="Z205" s="119"/>
      <c r="AA205" s="119"/>
      <c r="AB205" s="119"/>
      <c r="AC205" s="119"/>
      <c r="AD205" s="119"/>
      <c r="AE205" s="4"/>
      <c r="AF205" s="4"/>
      <c r="AG205" s="4"/>
      <c r="AH205" s="4"/>
      <c r="AI205" s="4"/>
      <c r="AJ205" s="4"/>
      <c r="AK205" s="4"/>
      <c r="AL205" s="4"/>
      <c r="AM205" s="4"/>
      <c r="AN205" s="4"/>
      <c r="AO205" s="4"/>
      <c r="AP205" s="4"/>
    </row>
    <row r="206">
      <c r="A206" s="4"/>
      <c r="B206" s="4"/>
      <c r="C206" s="4"/>
      <c r="D206" s="4"/>
      <c r="E206" s="4"/>
      <c r="F206" s="8"/>
      <c r="G206" s="8"/>
      <c r="H206" s="118"/>
      <c r="I206" s="118"/>
      <c r="J206" s="118"/>
      <c r="K206" s="325"/>
      <c r="L206" s="119"/>
      <c r="M206" s="119"/>
      <c r="N206" s="119"/>
      <c r="O206" s="326"/>
      <c r="P206" s="74"/>
      <c r="Q206" s="352"/>
      <c r="R206" s="352"/>
      <c r="S206" s="328"/>
      <c r="T206" s="118"/>
      <c r="U206" s="119"/>
      <c r="V206" s="119"/>
      <c r="W206" s="119"/>
      <c r="X206" s="119"/>
      <c r="Y206" s="119"/>
      <c r="Z206" s="119"/>
      <c r="AA206" s="119"/>
      <c r="AB206" s="119"/>
      <c r="AC206" s="119"/>
      <c r="AD206" s="119"/>
      <c r="AE206" s="4"/>
      <c r="AF206" s="4"/>
      <c r="AG206" s="4"/>
      <c r="AH206" s="4"/>
      <c r="AI206" s="4"/>
      <c r="AJ206" s="4"/>
      <c r="AK206" s="4"/>
      <c r="AL206" s="4"/>
      <c r="AM206" s="4"/>
      <c r="AN206" s="4"/>
      <c r="AO206" s="4"/>
      <c r="AP206" s="4"/>
    </row>
    <row r="207">
      <c r="A207" s="4"/>
      <c r="B207" s="4"/>
      <c r="C207" s="4"/>
      <c r="D207" s="4"/>
      <c r="E207" s="4"/>
      <c r="F207" s="8"/>
      <c r="G207" s="8"/>
      <c r="H207" s="118"/>
      <c r="I207" s="118"/>
      <c r="J207" s="118"/>
      <c r="K207" s="325"/>
      <c r="L207" s="119"/>
      <c r="M207" s="119"/>
      <c r="N207" s="119"/>
      <c r="O207" s="326"/>
      <c r="P207" s="74"/>
      <c r="Q207" s="352"/>
      <c r="R207" s="352"/>
      <c r="S207" s="328"/>
      <c r="T207" s="118"/>
      <c r="U207" s="119"/>
      <c r="V207" s="119"/>
      <c r="W207" s="119"/>
      <c r="X207" s="119"/>
      <c r="Y207" s="119"/>
      <c r="Z207" s="119"/>
      <c r="AA207" s="119"/>
      <c r="AB207" s="119"/>
      <c r="AC207" s="119"/>
      <c r="AD207" s="119"/>
      <c r="AE207" s="4"/>
      <c r="AF207" s="4"/>
      <c r="AG207" s="4"/>
      <c r="AH207" s="4"/>
      <c r="AI207" s="4"/>
      <c r="AJ207" s="4"/>
      <c r="AK207" s="4"/>
      <c r="AL207" s="4"/>
      <c r="AM207" s="4"/>
      <c r="AN207" s="4"/>
      <c r="AO207" s="4"/>
      <c r="AP207" s="4"/>
    </row>
    <row r="208">
      <c r="A208" s="4"/>
      <c r="B208" s="4"/>
      <c r="C208" s="4"/>
      <c r="D208" s="4"/>
      <c r="E208" s="4"/>
      <c r="F208" s="8"/>
      <c r="G208" s="8"/>
      <c r="H208" s="118"/>
      <c r="I208" s="118"/>
      <c r="J208" s="118"/>
      <c r="K208" s="325"/>
      <c r="L208" s="119"/>
      <c r="M208" s="119"/>
      <c r="N208" s="119"/>
      <c r="O208" s="326"/>
      <c r="P208" s="74"/>
      <c r="Q208" s="352"/>
      <c r="R208" s="352"/>
      <c r="S208" s="328"/>
      <c r="T208" s="118"/>
      <c r="U208" s="119"/>
      <c r="V208" s="119"/>
      <c r="W208" s="119"/>
      <c r="X208" s="119"/>
      <c r="Y208" s="119"/>
      <c r="Z208" s="119"/>
      <c r="AA208" s="119"/>
      <c r="AB208" s="119"/>
      <c r="AC208" s="119"/>
      <c r="AD208" s="119"/>
      <c r="AE208" s="4"/>
      <c r="AF208" s="4"/>
      <c r="AG208" s="4"/>
      <c r="AH208" s="4"/>
      <c r="AI208" s="4"/>
      <c r="AJ208" s="4"/>
      <c r="AK208" s="4"/>
      <c r="AL208" s="4"/>
      <c r="AM208" s="4"/>
      <c r="AN208" s="4"/>
      <c r="AO208" s="4"/>
      <c r="AP208" s="4"/>
    </row>
    <row r="209">
      <c r="A209" s="4"/>
      <c r="B209" s="4"/>
      <c r="C209" s="4"/>
      <c r="D209" s="4"/>
      <c r="E209" s="4"/>
      <c r="F209" s="8"/>
      <c r="G209" s="8"/>
      <c r="H209" s="118"/>
      <c r="I209" s="118"/>
      <c r="J209" s="118"/>
      <c r="K209" s="325"/>
      <c r="L209" s="119"/>
      <c r="M209" s="119"/>
      <c r="N209" s="119"/>
      <c r="O209" s="326"/>
      <c r="P209" s="74"/>
      <c r="Q209" s="352"/>
      <c r="R209" s="352"/>
      <c r="S209" s="328"/>
      <c r="T209" s="118"/>
      <c r="U209" s="119"/>
      <c r="V209" s="119"/>
      <c r="W209" s="119"/>
      <c r="X209" s="119"/>
      <c r="Y209" s="119"/>
      <c r="Z209" s="119"/>
      <c r="AA209" s="119"/>
      <c r="AB209" s="119"/>
      <c r="AC209" s="119"/>
      <c r="AD209" s="119"/>
      <c r="AE209" s="4"/>
      <c r="AF209" s="4"/>
      <c r="AG209" s="4"/>
      <c r="AH209" s="4"/>
      <c r="AI209" s="4"/>
      <c r="AJ209" s="4"/>
      <c r="AK209" s="4"/>
      <c r="AL209" s="4"/>
      <c r="AM209" s="4"/>
      <c r="AN209" s="4"/>
      <c r="AO209" s="4"/>
      <c r="AP209" s="4"/>
    </row>
    <row r="210">
      <c r="A210" s="4"/>
      <c r="B210" s="4"/>
      <c r="C210" s="4"/>
      <c r="D210" s="4"/>
      <c r="E210" s="4"/>
      <c r="F210" s="8"/>
      <c r="G210" s="8"/>
      <c r="H210" s="118"/>
      <c r="I210" s="118"/>
      <c r="J210" s="118"/>
      <c r="K210" s="325"/>
      <c r="L210" s="119"/>
      <c r="M210" s="119"/>
      <c r="N210" s="119"/>
      <c r="O210" s="326"/>
      <c r="P210" s="74"/>
      <c r="Q210" s="352"/>
      <c r="R210" s="352"/>
      <c r="S210" s="328"/>
      <c r="T210" s="118"/>
      <c r="U210" s="119"/>
      <c r="V210" s="119"/>
      <c r="W210" s="119"/>
      <c r="X210" s="119"/>
      <c r="Y210" s="119"/>
      <c r="Z210" s="119"/>
      <c r="AA210" s="119"/>
      <c r="AB210" s="119"/>
      <c r="AC210" s="119"/>
      <c r="AD210" s="119"/>
      <c r="AE210" s="4"/>
      <c r="AF210" s="4"/>
      <c r="AG210" s="4"/>
      <c r="AH210" s="4"/>
      <c r="AI210" s="4"/>
      <c r="AJ210" s="4"/>
      <c r="AK210" s="4"/>
      <c r="AL210" s="4"/>
      <c r="AM210" s="4"/>
      <c r="AN210" s="4"/>
      <c r="AO210" s="4"/>
      <c r="AP210" s="4"/>
    </row>
    <row r="211">
      <c r="A211" s="4"/>
      <c r="B211" s="4"/>
      <c r="C211" s="4"/>
      <c r="D211" s="4"/>
      <c r="E211" s="4"/>
      <c r="F211" s="8"/>
      <c r="G211" s="8"/>
      <c r="H211" s="118"/>
      <c r="I211" s="118"/>
      <c r="J211" s="118"/>
      <c r="K211" s="325"/>
      <c r="L211" s="119"/>
      <c r="M211" s="119"/>
      <c r="N211" s="119"/>
      <c r="O211" s="326"/>
      <c r="P211" s="74"/>
      <c r="Q211" s="352"/>
      <c r="R211" s="352"/>
      <c r="S211" s="328"/>
      <c r="T211" s="118"/>
      <c r="U211" s="119"/>
      <c r="V211" s="119"/>
      <c r="W211" s="119"/>
      <c r="X211" s="119"/>
      <c r="Y211" s="119"/>
      <c r="Z211" s="119"/>
      <c r="AA211" s="119"/>
      <c r="AB211" s="119"/>
      <c r="AC211" s="119"/>
      <c r="AD211" s="119"/>
      <c r="AE211" s="4"/>
      <c r="AF211" s="4"/>
      <c r="AG211" s="4"/>
      <c r="AH211" s="4"/>
      <c r="AI211" s="4"/>
      <c r="AJ211" s="4"/>
      <c r="AK211" s="4"/>
      <c r="AL211" s="4"/>
      <c r="AM211" s="4"/>
      <c r="AN211" s="4"/>
      <c r="AO211" s="4"/>
      <c r="AP211" s="4"/>
    </row>
    <row r="212">
      <c r="A212" s="4"/>
      <c r="B212" s="4"/>
      <c r="C212" s="4"/>
      <c r="D212" s="4"/>
      <c r="E212" s="4"/>
      <c r="F212" s="8"/>
      <c r="G212" s="8"/>
      <c r="H212" s="118"/>
      <c r="I212" s="118"/>
      <c r="J212" s="118"/>
      <c r="K212" s="325"/>
      <c r="L212" s="119"/>
      <c r="M212" s="119"/>
      <c r="N212" s="119"/>
      <c r="O212" s="326"/>
      <c r="P212" s="74"/>
      <c r="Q212" s="352"/>
      <c r="R212" s="352"/>
      <c r="S212" s="328"/>
      <c r="T212" s="118"/>
      <c r="U212" s="119"/>
      <c r="V212" s="119"/>
      <c r="W212" s="119"/>
      <c r="X212" s="119"/>
      <c r="Y212" s="119"/>
      <c r="Z212" s="119"/>
      <c r="AA212" s="119"/>
      <c r="AB212" s="119"/>
      <c r="AC212" s="119"/>
      <c r="AD212" s="119"/>
      <c r="AE212" s="4"/>
      <c r="AF212" s="4"/>
      <c r="AG212" s="4"/>
      <c r="AH212" s="4"/>
      <c r="AI212" s="4"/>
      <c r="AJ212" s="4"/>
      <c r="AK212" s="4"/>
      <c r="AL212" s="4"/>
      <c r="AM212" s="4"/>
      <c r="AN212" s="4"/>
      <c r="AO212" s="4"/>
      <c r="AP212" s="4"/>
    </row>
    <row r="213">
      <c r="A213" s="4"/>
      <c r="B213" s="4"/>
      <c r="C213" s="4"/>
      <c r="D213" s="4"/>
      <c r="E213" s="4"/>
      <c r="F213" s="8"/>
      <c r="G213" s="8"/>
      <c r="H213" s="118"/>
      <c r="I213" s="118"/>
      <c r="J213" s="118"/>
      <c r="K213" s="325"/>
      <c r="L213" s="119"/>
      <c r="M213" s="119"/>
      <c r="N213" s="119"/>
      <c r="O213" s="326"/>
      <c r="P213" s="74"/>
      <c r="Q213" s="352"/>
      <c r="R213" s="352"/>
      <c r="S213" s="328"/>
      <c r="T213" s="118"/>
      <c r="U213" s="119"/>
      <c r="V213" s="119"/>
      <c r="W213" s="119"/>
      <c r="X213" s="119"/>
      <c r="Y213" s="119"/>
      <c r="Z213" s="119"/>
      <c r="AA213" s="119"/>
      <c r="AB213" s="119"/>
      <c r="AC213" s="119"/>
      <c r="AD213" s="119"/>
      <c r="AE213" s="4"/>
      <c r="AF213" s="4"/>
      <c r="AG213" s="4"/>
      <c r="AH213" s="4"/>
      <c r="AI213" s="4"/>
      <c r="AJ213" s="4"/>
      <c r="AK213" s="4"/>
      <c r="AL213" s="4"/>
      <c r="AM213" s="4"/>
      <c r="AN213" s="4"/>
      <c r="AO213" s="4"/>
      <c r="AP213" s="4"/>
    </row>
    <row r="214">
      <c r="A214" s="4"/>
      <c r="B214" s="4"/>
      <c r="C214" s="4"/>
      <c r="D214" s="4"/>
      <c r="E214" s="4"/>
      <c r="F214" s="8"/>
      <c r="G214" s="8"/>
      <c r="H214" s="118"/>
      <c r="I214" s="118"/>
      <c r="J214" s="118"/>
      <c r="K214" s="325"/>
      <c r="L214" s="119"/>
      <c r="M214" s="119"/>
      <c r="N214" s="119"/>
      <c r="O214" s="326"/>
      <c r="P214" s="74"/>
      <c r="Q214" s="352"/>
      <c r="R214" s="352"/>
      <c r="S214" s="328"/>
      <c r="T214" s="118"/>
      <c r="U214" s="119"/>
      <c r="V214" s="119"/>
      <c r="W214" s="119"/>
      <c r="X214" s="119"/>
      <c r="Y214" s="119"/>
      <c r="Z214" s="119"/>
      <c r="AA214" s="119"/>
      <c r="AB214" s="119"/>
      <c r="AC214" s="119"/>
      <c r="AD214" s="119"/>
      <c r="AE214" s="4"/>
      <c r="AF214" s="4"/>
      <c r="AG214" s="4"/>
      <c r="AH214" s="4"/>
      <c r="AI214" s="4"/>
      <c r="AJ214" s="4"/>
      <c r="AK214" s="4"/>
      <c r="AL214" s="4"/>
      <c r="AM214" s="4"/>
      <c r="AN214" s="4"/>
      <c r="AO214" s="4"/>
      <c r="AP214" s="4"/>
    </row>
    <row r="215">
      <c r="A215" s="4"/>
      <c r="B215" s="4"/>
      <c r="C215" s="4"/>
      <c r="D215" s="4"/>
      <c r="E215" s="4"/>
      <c r="F215" s="8"/>
      <c r="G215" s="8"/>
      <c r="H215" s="118"/>
      <c r="I215" s="118"/>
      <c r="J215" s="118"/>
      <c r="K215" s="325"/>
      <c r="L215" s="119"/>
      <c r="M215" s="119"/>
      <c r="N215" s="119"/>
      <c r="O215" s="326"/>
      <c r="P215" s="74"/>
      <c r="Q215" s="352"/>
      <c r="R215" s="352"/>
      <c r="S215" s="328"/>
      <c r="T215" s="118"/>
      <c r="U215" s="119"/>
      <c r="V215" s="119"/>
      <c r="W215" s="119"/>
      <c r="X215" s="119"/>
      <c r="Y215" s="119"/>
      <c r="Z215" s="119"/>
      <c r="AA215" s="119"/>
      <c r="AB215" s="119"/>
      <c r="AC215" s="119"/>
      <c r="AD215" s="119"/>
      <c r="AE215" s="4"/>
      <c r="AF215" s="4"/>
      <c r="AG215" s="4"/>
      <c r="AH215" s="4"/>
      <c r="AI215" s="4"/>
      <c r="AJ215" s="4"/>
      <c r="AK215" s="4"/>
      <c r="AL215" s="4"/>
      <c r="AM215" s="4"/>
      <c r="AN215" s="4"/>
      <c r="AO215" s="4"/>
      <c r="AP215" s="4"/>
    </row>
    <row r="216">
      <c r="A216" s="4"/>
      <c r="B216" s="4"/>
      <c r="C216" s="4"/>
      <c r="D216" s="4"/>
      <c r="E216" s="4"/>
      <c r="F216" s="8"/>
      <c r="G216" s="8"/>
      <c r="H216" s="118"/>
      <c r="I216" s="118"/>
      <c r="J216" s="118"/>
      <c r="K216" s="325"/>
      <c r="L216" s="119"/>
      <c r="M216" s="119"/>
      <c r="N216" s="119"/>
      <c r="O216" s="326"/>
      <c r="P216" s="74"/>
      <c r="Q216" s="352"/>
      <c r="R216" s="352"/>
      <c r="S216" s="328"/>
      <c r="T216" s="118"/>
      <c r="U216" s="119"/>
      <c r="V216" s="119"/>
      <c r="W216" s="119"/>
      <c r="X216" s="119"/>
      <c r="Y216" s="119"/>
      <c r="Z216" s="119"/>
      <c r="AA216" s="119"/>
      <c r="AB216" s="119"/>
      <c r="AC216" s="119"/>
      <c r="AD216" s="119"/>
      <c r="AE216" s="4"/>
      <c r="AF216" s="4"/>
      <c r="AG216" s="4"/>
      <c r="AH216" s="4"/>
      <c r="AI216" s="4"/>
      <c r="AJ216" s="4"/>
      <c r="AK216" s="4"/>
      <c r="AL216" s="4"/>
      <c r="AM216" s="4"/>
      <c r="AN216" s="4"/>
      <c r="AO216" s="4"/>
      <c r="AP216" s="4"/>
    </row>
    <row r="217">
      <c r="A217" s="4"/>
      <c r="B217" s="4"/>
      <c r="C217" s="4"/>
      <c r="D217" s="4"/>
      <c r="E217" s="4"/>
      <c r="F217" s="8"/>
      <c r="G217" s="8"/>
      <c r="H217" s="118"/>
      <c r="I217" s="118"/>
      <c r="J217" s="118"/>
      <c r="K217" s="325"/>
      <c r="L217" s="119"/>
      <c r="M217" s="119"/>
      <c r="N217" s="119"/>
      <c r="O217" s="326"/>
      <c r="P217" s="74"/>
      <c r="Q217" s="352"/>
      <c r="R217" s="352"/>
      <c r="S217" s="328"/>
      <c r="T217" s="118"/>
      <c r="U217" s="119"/>
      <c r="V217" s="119"/>
      <c r="W217" s="119"/>
      <c r="X217" s="119"/>
      <c r="Y217" s="119"/>
      <c r="Z217" s="119"/>
      <c r="AA217" s="119"/>
      <c r="AB217" s="119"/>
      <c r="AC217" s="119"/>
      <c r="AD217" s="119"/>
      <c r="AE217" s="4"/>
      <c r="AF217" s="4"/>
      <c r="AG217" s="4"/>
      <c r="AH217" s="4"/>
      <c r="AI217" s="4"/>
      <c r="AJ217" s="4"/>
      <c r="AK217" s="4"/>
      <c r="AL217" s="4"/>
      <c r="AM217" s="4"/>
      <c r="AN217" s="4"/>
      <c r="AO217" s="4"/>
      <c r="AP217" s="4"/>
    </row>
    <row r="218">
      <c r="A218" s="4"/>
      <c r="B218" s="4"/>
      <c r="C218" s="4"/>
      <c r="D218" s="4"/>
      <c r="E218" s="4"/>
      <c r="F218" s="8"/>
      <c r="G218" s="8"/>
      <c r="H218" s="118"/>
      <c r="I218" s="118"/>
      <c r="J218" s="118"/>
      <c r="K218" s="325"/>
      <c r="L218" s="119"/>
      <c r="M218" s="119"/>
      <c r="N218" s="119"/>
      <c r="O218" s="326"/>
      <c r="P218" s="74"/>
      <c r="Q218" s="352"/>
      <c r="R218" s="352"/>
      <c r="S218" s="328"/>
      <c r="T218" s="118"/>
      <c r="U218" s="119"/>
      <c r="V218" s="119"/>
      <c r="W218" s="119"/>
      <c r="X218" s="119"/>
      <c r="Y218" s="119"/>
      <c r="Z218" s="119"/>
      <c r="AA218" s="119"/>
      <c r="AB218" s="119"/>
      <c r="AC218" s="119"/>
      <c r="AD218" s="119"/>
      <c r="AE218" s="4"/>
      <c r="AF218" s="4"/>
      <c r="AG218" s="4"/>
      <c r="AH218" s="4"/>
      <c r="AI218" s="4"/>
      <c r="AJ218" s="4"/>
      <c r="AK218" s="4"/>
      <c r="AL218" s="4"/>
      <c r="AM218" s="4"/>
      <c r="AN218" s="4"/>
      <c r="AO218" s="4"/>
      <c r="AP218" s="4"/>
    </row>
    <row r="219">
      <c r="A219" s="4"/>
      <c r="B219" s="4"/>
      <c r="C219" s="4"/>
      <c r="D219" s="4"/>
      <c r="E219" s="4"/>
      <c r="F219" s="8"/>
      <c r="G219" s="8"/>
      <c r="H219" s="118"/>
      <c r="I219" s="118"/>
      <c r="J219" s="118"/>
      <c r="K219" s="325"/>
      <c r="L219" s="119"/>
      <c r="M219" s="119"/>
      <c r="N219" s="119"/>
      <c r="O219" s="326"/>
      <c r="P219" s="74"/>
      <c r="Q219" s="352"/>
      <c r="R219" s="352"/>
      <c r="S219" s="328"/>
      <c r="T219" s="118"/>
      <c r="U219" s="119"/>
      <c r="V219" s="119"/>
      <c r="W219" s="119"/>
      <c r="X219" s="119"/>
      <c r="Y219" s="119"/>
      <c r="Z219" s="119"/>
      <c r="AA219" s="119"/>
      <c r="AB219" s="119"/>
      <c r="AC219" s="119"/>
      <c r="AD219" s="119"/>
      <c r="AE219" s="4"/>
      <c r="AF219" s="4"/>
      <c r="AG219" s="4"/>
      <c r="AH219" s="4"/>
      <c r="AI219" s="4"/>
      <c r="AJ219" s="4"/>
      <c r="AK219" s="4"/>
      <c r="AL219" s="4"/>
      <c r="AM219" s="4"/>
      <c r="AN219" s="4"/>
      <c r="AO219" s="4"/>
      <c r="AP219" s="4"/>
    </row>
    <row r="220">
      <c r="A220" s="4"/>
      <c r="B220" s="4"/>
      <c r="C220" s="4"/>
      <c r="D220" s="4"/>
      <c r="E220" s="4"/>
      <c r="F220" s="8"/>
      <c r="G220" s="8"/>
      <c r="H220" s="118"/>
      <c r="I220" s="118"/>
      <c r="J220" s="118"/>
      <c r="K220" s="325"/>
      <c r="L220" s="119"/>
      <c r="M220" s="119"/>
      <c r="N220" s="119"/>
      <c r="O220" s="326"/>
      <c r="P220" s="74"/>
      <c r="Q220" s="352"/>
      <c r="R220" s="352"/>
      <c r="S220" s="328"/>
      <c r="T220" s="118"/>
      <c r="U220" s="119"/>
      <c r="V220" s="119"/>
      <c r="W220" s="119"/>
      <c r="X220" s="119"/>
      <c r="Y220" s="119"/>
      <c r="Z220" s="119"/>
      <c r="AA220" s="119"/>
      <c r="AB220" s="119"/>
      <c r="AC220" s="119"/>
      <c r="AD220" s="119"/>
      <c r="AE220" s="4"/>
      <c r="AF220" s="4"/>
      <c r="AG220" s="4"/>
      <c r="AH220" s="4"/>
      <c r="AI220" s="4"/>
      <c r="AJ220" s="4"/>
      <c r="AK220" s="4"/>
      <c r="AL220" s="4"/>
      <c r="AM220" s="4"/>
      <c r="AN220" s="4"/>
      <c r="AO220" s="4"/>
      <c r="AP220" s="4"/>
    </row>
    <row r="221">
      <c r="A221" s="4"/>
      <c r="B221" s="4"/>
      <c r="C221" s="4"/>
      <c r="D221" s="4"/>
      <c r="E221" s="4"/>
      <c r="F221" s="8"/>
      <c r="G221" s="8"/>
      <c r="H221" s="118"/>
      <c r="I221" s="118"/>
      <c r="J221" s="118"/>
      <c r="K221" s="325"/>
      <c r="L221" s="119"/>
      <c r="M221" s="119"/>
      <c r="N221" s="119"/>
      <c r="O221" s="326"/>
      <c r="P221" s="74"/>
      <c r="Q221" s="352"/>
      <c r="R221" s="352"/>
      <c r="S221" s="328"/>
      <c r="T221" s="118"/>
      <c r="U221" s="119"/>
      <c r="V221" s="119"/>
      <c r="W221" s="119"/>
      <c r="X221" s="119"/>
      <c r="Y221" s="119"/>
      <c r="Z221" s="119"/>
      <c r="AA221" s="119"/>
      <c r="AB221" s="119"/>
      <c r="AC221" s="119"/>
      <c r="AD221" s="119"/>
      <c r="AE221" s="4"/>
      <c r="AF221" s="4"/>
      <c r="AG221" s="4"/>
      <c r="AH221" s="4"/>
      <c r="AI221" s="4"/>
      <c r="AJ221" s="4"/>
      <c r="AK221" s="4"/>
      <c r="AL221" s="4"/>
      <c r="AM221" s="4"/>
      <c r="AN221" s="4"/>
      <c r="AO221" s="4"/>
      <c r="AP221" s="4"/>
    </row>
    <row r="222">
      <c r="A222" s="4"/>
      <c r="B222" s="4"/>
      <c r="C222" s="4"/>
      <c r="D222" s="4"/>
      <c r="E222" s="4"/>
      <c r="F222" s="8"/>
      <c r="G222" s="8"/>
      <c r="H222" s="118"/>
      <c r="I222" s="118"/>
      <c r="J222" s="118"/>
      <c r="K222" s="325"/>
      <c r="L222" s="119"/>
      <c r="M222" s="119"/>
      <c r="N222" s="119"/>
      <c r="O222" s="326"/>
      <c r="P222" s="74"/>
      <c r="Q222" s="352"/>
      <c r="R222" s="352"/>
      <c r="S222" s="328"/>
      <c r="T222" s="118"/>
      <c r="U222" s="119"/>
      <c r="V222" s="119"/>
      <c r="W222" s="119"/>
      <c r="X222" s="119"/>
      <c r="Y222" s="119"/>
      <c r="Z222" s="119"/>
      <c r="AA222" s="119"/>
      <c r="AB222" s="119"/>
      <c r="AC222" s="119"/>
      <c r="AD222" s="119"/>
      <c r="AE222" s="4"/>
      <c r="AF222" s="4"/>
      <c r="AG222" s="4"/>
      <c r="AH222" s="4"/>
      <c r="AI222" s="4"/>
      <c r="AJ222" s="4"/>
      <c r="AK222" s="4"/>
      <c r="AL222" s="4"/>
      <c r="AM222" s="4"/>
      <c r="AN222" s="4"/>
      <c r="AO222" s="4"/>
      <c r="AP222" s="4"/>
    </row>
    <row r="223">
      <c r="A223" s="4"/>
      <c r="B223" s="4"/>
      <c r="C223" s="4"/>
      <c r="D223" s="4"/>
      <c r="E223" s="4"/>
      <c r="F223" s="8"/>
      <c r="G223" s="8"/>
      <c r="H223" s="118"/>
      <c r="I223" s="118"/>
      <c r="J223" s="118"/>
      <c r="K223" s="325"/>
      <c r="L223" s="119"/>
      <c r="M223" s="119"/>
      <c r="N223" s="119"/>
      <c r="O223" s="326"/>
      <c r="P223" s="74"/>
      <c r="Q223" s="352"/>
      <c r="R223" s="352"/>
      <c r="S223" s="328"/>
      <c r="T223" s="118"/>
      <c r="U223" s="119"/>
      <c r="V223" s="119"/>
      <c r="W223" s="119"/>
      <c r="X223" s="119"/>
      <c r="Y223" s="119"/>
      <c r="Z223" s="119"/>
      <c r="AA223" s="119"/>
      <c r="AB223" s="119"/>
      <c r="AC223" s="119"/>
      <c r="AD223" s="119"/>
      <c r="AE223" s="4"/>
      <c r="AF223" s="4"/>
      <c r="AG223" s="4"/>
      <c r="AH223" s="4"/>
      <c r="AI223" s="4"/>
      <c r="AJ223" s="4"/>
      <c r="AK223" s="4"/>
      <c r="AL223" s="4"/>
      <c r="AM223" s="4"/>
      <c r="AN223" s="4"/>
      <c r="AO223" s="4"/>
      <c r="AP223" s="4"/>
    </row>
    <row r="224">
      <c r="A224" s="4"/>
      <c r="B224" s="4"/>
      <c r="C224" s="4"/>
      <c r="D224" s="4"/>
      <c r="E224" s="4"/>
      <c r="F224" s="8"/>
      <c r="G224" s="8"/>
      <c r="H224" s="118"/>
      <c r="I224" s="118"/>
      <c r="J224" s="118"/>
      <c r="K224" s="325"/>
      <c r="L224" s="119"/>
      <c r="M224" s="119"/>
      <c r="N224" s="119"/>
      <c r="O224" s="326"/>
      <c r="P224" s="74"/>
      <c r="Q224" s="352"/>
      <c r="R224" s="352"/>
      <c r="S224" s="328"/>
      <c r="T224" s="118"/>
      <c r="U224" s="119"/>
      <c r="V224" s="119"/>
      <c r="W224" s="119"/>
      <c r="X224" s="119"/>
      <c r="Y224" s="119"/>
      <c r="Z224" s="119"/>
      <c r="AA224" s="119"/>
      <c r="AB224" s="119"/>
      <c r="AC224" s="119"/>
      <c r="AD224" s="119"/>
      <c r="AE224" s="4"/>
      <c r="AF224" s="4"/>
      <c r="AG224" s="4"/>
      <c r="AH224" s="4"/>
      <c r="AI224" s="4"/>
      <c r="AJ224" s="4"/>
      <c r="AK224" s="4"/>
      <c r="AL224" s="4"/>
      <c r="AM224" s="4"/>
      <c r="AN224" s="4"/>
      <c r="AO224" s="4"/>
      <c r="AP224" s="4"/>
    </row>
    <row r="225">
      <c r="A225" s="4"/>
      <c r="B225" s="4"/>
      <c r="C225" s="4"/>
      <c r="D225" s="4"/>
      <c r="E225" s="4"/>
      <c r="F225" s="8"/>
      <c r="G225" s="8"/>
      <c r="H225" s="118"/>
      <c r="I225" s="118"/>
      <c r="J225" s="118"/>
      <c r="K225" s="325"/>
      <c r="L225" s="119"/>
      <c r="M225" s="119"/>
      <c r="N225" s="119"/>
      <c r="O225" s="326"/>
      <c r="P225" s="74"/>
      <c r="Q225" s="352"/>
      <c r="R225" s="352"/>
      <c r="S225" s="328"/>
      <c r="T225" s="118"/>
      <c r="U225" s="119"/>
      <c r="V225" s="119"/>
      <c r="W225" s="119"/>
      <c r="X225" s="119"/>
      <c r="Y225" s="119"/>
      <c r="Z225" s="119"/>
      <c r="AA225" s="119"/>
      <c r="AB225" s="119"/>
      <c r="AC225" s="119"/>
      <c r="AD225" s="119"/>
      <c r="AE225" s="4"/>
      <c r="AF225" s="4"/>
      <c r="AG225" s="4"/>
      <c r="AH225" s="4"/>
      <c r="AI225" s="4"/>
      <c r="AJ225" s="4"/>
      <c r="AK225" s="4"/>
      <c r="AL225" s="4"/>
      <c r="AM225" s="4"/>
      <c r="AN225" s="4"/>
      <c r="AO225" s="4"/>
      <c r="AP225" s="4"/>
    </row>
    <row r="226">
      <c r="A226" s="4"/>
      <c r="B226" s="4"/>
      <c r="C226" s="4"/>
      <c r="D226" s="4"/>
      <c r="E226" s="4"/>
      <c r="F226" s="8"/>
      <c r="G226" s="8"/>
      <c r="H226" s="118"/>
      <c r="I226" s="118"/>
      <c r="J226" s="118"/>
      <c r="K226" s="325"/>
      <c r="L226" s="119"/>
      <c r="M226" s="119"/>
      <c r="N226" s="119"/>
      <c r="O226" s="326"/>
      <c r="P226" s="74"/>
      <c r="Q226" s="352"/>
      <c r="R226" s="352"/>
      <c r="S226" s="328"/>
      <c r="T226" s="118"/>
      <c r="U226" s="119"/>
      <c r="V226" s="119"/>
      <c r="W226" s="119"/>
      <c r="X226" s="119"/>
      <c r="Y226" s="119"/>
      <c r="Z226" s="119"/>
      <c r="AA226" s="119"/>
      <c r="AB226" s="119"/>
      <c r="AC226" s="119"/>
      <c r="AD226" s="119"/>
      <c r="AE226" s="4"/>
      <c r="AF226" s="4"/>
      <c r="AG226" s="4"/>
      <c r="AH226" s="4"/>
      <c r="AI226" s="4"/>
      <c r="AJ226" s="4"/>
      <c r="AK226" s="4"/>
      <c r="AL226" s="4"/>
      <c r="AM226" s="4"/>
      <c r="AN226" s="4"/>
      <c r="AO226" s="4"/>
      <c r="AP226" s="4"/>
    </row>
    <row r="227">
      <c r="A227" s="4"/>
      <c r="B227" s="4"/>
      <c r="C227" s="4"/>
      <c r="D227" s="4"/>
      <c r="E227" s="4"/>
      <c r="F227" s="8"/>
      <c r="G227" s="8"/>
      <c r="H227" s="118"/>
      <c r="I227" s="118"/>
      <c r="J227" s="118"/>
      <c r="K227" s="325"/>
      <c r="L227" s="119"/>
      <c r="M227" s="119"/>
      <c r="N227" s="119"/>
      <c r="O227" s="326"/>
      <c r="P227" s="74"/>
      <c r="Q227" s="352"/>
      <c r="R227" s="352"/>
      <c r="S227" s="328"/>
      <c r="T227" s="118"/>
      <c r="U227" s="119"/>
      <c r="V227" s="119"/>
      <c r="W227" s="119"/>
      <c r="X227" s="119"/>
      <c r="Y227" s="119"/>
      <c r="Z227" s="119"/>
      <c r="AA227" s="119"/>
      <c r="AB227" s="119"/>
      <c r="AC227" s="119"/>
      <c r="AD227" s="119"/>
      <c r="AE227" s="4"/>
      <c r="AF227" s="4"/>
      <c r="AG227" s="4"/>
      <c r="AH227" s="4"/>
      <c r="AI227" s="4"/>
      <c r="AJ227" s="4"/>
      <c r="AK227" s="4"/>
      <c r="AL227" s="4"/>
      <c r="AM227" s="4"/>
      <c r="AN227" s="4"/>
      <c r="AO227" s="4"/>
      <c r="AP227" s="4"/>
    </row>
    <row r="228">
      <c r="A228" s="4"/>
      <c r="B228" s="4"/>
      <c r="C228" s="4"/>
      <c r="D228" s="4"/>
      <c r="E228" s="4"/>
      <c r="F228" s="8"/>
      <c r="G228" s="8"/>
      <c r="H228" s="118"/>
      <c r="I228" s="118"/>
      <c r="J228" s="118"/>
      <c r="K228" s="325"/>
      <c r="L228" s="119"/>
      <c r="M228" s="119"/>
      <c r="N228" s="119"/>
      <c r="O228" s="326"/>
      <c r="P228" s="74"/>
      <c r="Q228" s="352"/>
      <c r="R228" s="352"/>
      <c r="S228" s="328"/>
      <c r="T228" s="118"/>
      <c r="U228" s="119"/>
      <c r="V228" s="119"/>
      <c r="W228" s="119"/>
      <c r="X228" s="119"/>
      <c r="Y228" s="119"/>
      <c r="Z228" s="119"/>
      <c r="AA228" s="119"/>
      <c r="AB228" s="119"/>
      <c r="AC228" s="119"/>
      <c r="AD228" s="119"/>
      <c r="AE228" s="4"/>
      <c r="AF228" s="4"/>
      <c r="AG228" s="4"/>
      <c r="AH228" s="4"/>
      <c r="AI228" s="4"/>
      <c r="AJ228" s="4"/>
      <c r="AK228" s="4"/>
      <c r="AL228" s="4"/>
      <c r="AM228" s="4"/>
      <c r="AN228" s="4"/>
      <c r="AO228" s="4"/>
      <c r="AP228" s="4"/>
    </row>
    <row r="229">
      <c r="A229" s="4"/>
      <c r="B229" s="4"/>
      <c r="C229" s="4"/>
      <c r="D229" s="4"/>
      <c r="E229" s="4"/>
      <c r="F229" s="8"/>
      <c r="G229" s="8"/>
      <c r="H229" s="118"/>
      <c r="I229" s="118"/>
      <c r="J229" s="118"/>
      <c r="K229" s="325"/>
      <c r="L229" s="119"/>
      <c r="M229" s="119"/>
      <c r="N229" s="119"/>
      <c r="O229" s="326"/>
      <c r="P229" s="74"/>
      <c r="Q229" s="352"/>
      <c r="R229" s="352"/>
      <c r="S229" s="328"/>
      <c r="T229" s="118"/>
      <c r="U229" s="119"/>
      <c r="V229" s="119"/>
      <c r="W229" s="119"/>
      <c r="X229" s="119"/>
      <c r="Y229" s="119"/>
      <c r="Z229" s="119"/>
      <c r="AA229" s="119"/>
      <c r="AB229" s="119"/>
      <c r="AC229" s="119"/>
      <c r="AD229" s="119"/>
      <c r="AE229" s="4"/>
      <c r="AF229" s="4"/>
      <c r="AG229" s="4"/>
      <c r="AH229" s="4"/>
      <c r="AI229" s="4"/>
      <c r="AJ229" s="4"/>
      <c r="AK229" s="4"/>
      <c r="AL229" s="4"/>
      <c r="AM229" s="4"/>
      <c r="AN229" s="4"/>
      <c r="AO229" s="4"/>
      <c r="AP229" s="4"/>
    </row>
    <row r="230">
      <c r="A230" s="4"/>
      <c r="B230" s="4"/>
      <c r="C230" s="4"/>
      <c r="D230" s="4"/>
      <c r="E230" s="4"/>
      <c r="F230" s="8"/>
      <c r="G230" s="8"/>
      <c r="H230" s="118"/>
      <c r="I230" s="118"/>
      <c r="J230" s="118"/>
      <c r="K230" s="325"/>
      <c r="L230" s="119"/>
      <c r="M230" s="119"/>
      <c r="N230" s="119"/>
      <c r="O230" s="326"/>
      <c r="P230" s="74"/>
      <c r="Q230" s="352"/>
      <c r="R230" s="352"/>
      <c r="S230" s="328"/>
      <c r="T230" s="118"/>
      <c r="U230" s="119"/>
      <c r="V230" s="119"/>
      <c r="W230" s="119"/>
      <c r="X230" s="119"/>
      <c r="Y230" s="119"/>
      <c r="Z230" s="119"/>
      <c r="AA230" s="119"/>
      <c r="AB230" s="119"/>
      <c r="AC230" s="119"/>
      <c r="AD230" s="119"/>
      <c r="AE230" s="4"/>
      <c r="AF230" s="4"/>
      <c r="AG230" s="4"/>
      <c r="AH230" s="4"/>
      <c r="AI230" s="4"/>
      <c r="AJ230" s="4"/>
      <c r="AK230" s="4"/>
      <c r="AL230" s="4"/>
      <c r="AM230" s="4"/>
      <c r="AN230" s="4"/>
      <c r="AO230" s="4"/>
      <c r="AP230" s="4"/>
    </row>
    <row r="231">
      <c r="A231" s="4"/>
      <c r="B231" s="4"/>
      <c r="C231" s="4"/>
      <c r="D231" s="4"/>
      <c r="E231" s="4"/>
      <c r="F231" s="8"/>
      <c r="G231" s="8"/>
      <c r="H231" s="118"/>
      <c r="I231" s="118"/>
      <c r="J231" s="118"/>
      <c r="K231" s="325"/>
      <c r="L231" s="119"/>
      <c r="M231" s="119"/>
      <c r="N231" s="119"/>
      <c r="O231" s="326"/>
      <c r="P231" s="74"/>
      <c r="Q231" s="352"/>
      <c r="R231" s="352"/>
      <c r="S231" s="328"/>
      <c r="T231" s="118"/>
      <c r="U231" s="119"/>
      <c r="V231" s="119"/>
      <c r="W231" s="119"/>
      <c r="X231" s="119"/>
      <c r="Y231" s="119"/>
      <c r="Z231" s="119"/>
      <c r="AA231" s="119"/>
      <c r="AB231" s="119"/>
      <c r="AC231" s="119"/>
      <c r="AD231" s="119"/>
      <c r="AE231" s="4"/>
      <c r="AF231" s="4"/>
      <c r="AG231" s="4"/>
      <c r="AH231" s="4"/>
      <c r="AI231" s="4"/>
      <c r="AJ231" s="4"/>
      <c r="AK231" s="4"/>
      <c r="AL231" s="4"/>
      <c r="AM231" s="4"/>
      <c r="AN231" s="4"/>
      <c r="AO231" s="4"/>
      <c r="AP231" s="4"/>
    </row>
    <row r="232">
      <c r="A232" s="4"/>
      <c r="B232" s="4"/>
      <c r="C232" s="4"/>
      <c r="D232" s="4"/>
      <c r="E232" s="4"/>
      <c r="F232" s="8"/>
      <c r="G232" s="8"/>
      <c r="H232" s="118"/>
      <c r="I232" s="118"/>
      <c r="J232" s="118"/>
      <c r="K232" s="325"/>
      <c r="L232" s="119"/>
      <c r="M232" s="119"/>
      <c r="N232" s="119"/>
      <c r="O232" s="326"/>
      <c r="P232" s="74"/>
      <c r="Q232" s="352"/>
      <c r="R232" s="352"/>
      <c r="S232" s="328"/>
      <c r="T232" s="118"/>
      <c r="U232" s="119"/>
      <c r="V232" s="119"/>
      <c r="W232" s="119"/>
      <c r="X232" s="119"/>
      <c r="Y232" s="119"/>
      <c r="Z232" s="119"/>
      <c r="AA232" s="119"/>
      <c r="AB232" s="119"/>
      <c r="AC232" s="119"/>
      <c r="AD232" s="119"/>
      <c r="AE232" s="4"/>
      <c r="AF232" s="4"/>
      <c r="AG232" s="4"/>
      <c r="AH232" s="4"/>
      <c r="AI232" s="4"/>
      <c r="AJ232" s="4"/>
      <c r="AK232" s="4"/>
      <c r="AL232" s="4"/>
      <c r="AM232" s="4"/>
      <c r="AN232" s="4"/>
      <c r="AO232" s="4"/>
      <c r="AP232" s="4"/>
    </row>
    <row r="233">
      <c r="A233" s="4"/>
      <c r="B233" s="4"/>
      <c r="C233" s="4"/>
      <c r="D233" s="4"/>
      <c r="E233" s="4"/>
      <c r="F233" s="8"/>
      <c r="G233" s="8"/>
      <c r="H233" s="118"/>
      <c r="I233" s="118"/>
      <c r="J233" s="118"/>
      <c r="K233" s="325"/>
      <c r="L233" s="119"/>
      <c r="M233" s="119"/>
      <c r="N233" s="119"/>
      <c r="O233" s="326"/>
      <c r="P233" s="74"/>
      <c r="Q233" s="352"/>
      <c r="R233" s="352"/>
      <c r="S233" s="328"/>
      <c r="T233" s="118"/>
      <c r="U233" s="119"/>
      <c r="V233" s="119"/>
      <c r="W233" s="119"/>
      <c r="X233" s="119"/>
      <c r="Y233" s="119"/>
      <c r="Z233" s="119"/>
      <c r="AA233" s="119"/>
      <c r="AB233" s="119"/>
      <c r="AC233" s="119"/>
      <c r="AD233" s="119"/>
      <c r="AE233" s="4"/>
      <c r="AF233" s="4"/>
      <c r="AG233" s="4"/>
      <c r="AH233" s="4"/>
      <c r="AI233" s="4"/>
      <c r="AJ233" s="4"/>
      <c r="AK233" s="4"/>
      <c r="AL233" s="4"/>
      <c r="AM233" s="4"/>
      <c r="AN233" s="4"/>
      <c r="AO233" s="4"/>
      <c r="AP233" s="4"/>
    </row>
    <row r="234">
      <c r="A234" s="4"/>
      <c r="B234" s="4"/>
      <c r="C234" s="4"/>
      <c r="D234" s="4"/>
      <c r="E234" s="4"/>
      <c r="F234" s="8"/>
      <c r="G234" s="8"/>
      <c r="H234" s="118"/>
      <c r="I234" s="118"/>
      <c r="J234" s="118"/>
      <c r="K234" s="325"/>
      <c r="L234" s="119"/>
      <c r="M234" s="119"/>
      <c r="N234" s="119"/>
      <c r="O234" s="326"/>
      <c r="P234" s="74"/>
      <c r="Q234" s="352"/>
      <c r="R234" s="352"/>
      <c r="S234" s="328"/>
      <c r="T234" s="118"/>
      <c r="U234" s="119"/>
      <c r="V234" s="119"/>
      <c r="W234" s="119"/>
      <c r="X234" s="119"/>
      <c r="Y234" s="119"/>
      <c r="Z234" s="119"/>
      <c r="AA234" s="119"/>
      <c r="AB234" s="119"/>
      <c r="AC234" s="119"/>
      <c r="AD234" s="119"/>
      <c r="AE234" s="4"/>
      <c r="AF234" s="4"/>
      <c r="AG234" s="4"/>
      <c r="AH234" s="4"/>
      <c r="AI234" s="4"/>
      <c r="AJ234" s="4"/>
      <c r="AK234" s="4"/>
      <c r="AL234" s="4"/>
      <c r="AM234" s="4"/>
      <c r="AN234" s="4"/>
      <c r="AO234" s="4"/>
      <c r="AP234" s="4"/>
    </row>
    <row r="235">
      <c r="A235" s="4"/>
      <c r="B235" s="4"/>
      <c r="C235" s="4"/>
      <c r="D235" s="4"/>
      <c r="E235" s="4"/>
      <c r="F235" s="8"/>
      <c r="G235" s="8"/>
      <c r="H235" s="118"/>
      <c r="I235" s="118"/>
      <c r="J235" s="118"/>
      <c r="K235" s="325"/>
      <c r="L235" s="119"/>
      <c r="M235" s="119"/>
      <c r="N235" s="119"/>
      <c r="O235" s="326"/>
      <c r="P235" s="74"/>
      <c r="Q235" s="352"/>
      <c r="R235" s="352"/>
      <c r="S235" s="328"/>
      <c r="T235" s="118"/>
      <c r="U235" s="119"/>
      <c r="V235" s="119"/>
      <c r="W235" s="119"/>
      <c r="X235" s="119"/>
      <c r="Y235" s="119"/>
      <c r="Z235" s="119"/>
      <c r="AA235" s="119"/>
      <c r="AB235" s="119"/>
      <c r="AC235" s="119"/>
      <c r="AD235" s="119"/>
      <c r="AE235" s="4"/>
      <c r="AF235" s="4"/>
      <c r="AG235" s="4"/>
      <c r="AH235" s="4"/>
      <c r="AI235" s="4"/>
      <c r="AJ235" s="4"/>
      <c r="AK235" s="4"/>
      <c r="AL235" s="4"/>
      <c r="AM235" s="4"/>
      <c r="AN235" s="4"/>
      <c r="AO235" s="4"/>
      <c r="AP235" s="4"/>
    </row>
    <row r="236">
      <c r="A236" s="4"/>
      <c r="B236" s="4"/>
      <c r="C236" s="4"/>
      <c r="D236" s="4"/>
      <c r="E236" s="4"/>
      <c r="F236" s="8"/>
      <c r="G236" s="8"/>
      <c r="H236" s="118"/>
      <c r="I236" s="118"/>
      <c r="J236" s="118"/>
      <c r="K236" s="325"/>
      <c r="L236" s="119"/>
      <c r="M236" s="119"/>
      <c r="N236" s="119"/>
      <c r="O236" s="326"/>
      <c r="P236" s="74"/>
      <c r="Q236" s="352"/>
      <c r="R236" s="352"/>
      <c r="S236" s="328"/>
      <c r="T236" s="118"/>
      <c r="U236" s="119"/>
      <c r="V236" s="119"/>
      <c r="W236" s="119"/>
      <c r="X236" s="119"/>
      <c r="Y236" s="119"/>
      <c r="Z236" s="119"/>
      <c r="AA236" s="119"/>
      <c r="AB236" s="119"/>
      <c r="AC236" s="119"/>
      <c r="AD236" s="119"/>
      <c r="AE236" s="4"/>
      <c r="AF236" s="4"/>
      <c r="AG236" s="4"/>
      <c r="AH236" s="4"/>
      <c r="AI236" s="4"/>
      <c r="AJ236" s="4"/>
      <c r="AK236" s="4"/>
      <c r="AL236" s="4"/>
      <c r="AM236" s="4"/>
      <c r="AN236" s="4"/>
      <c r="AO236" s="4"/>
      <c r="AP236" s="4"/>
    </row>
    <row r="237">
      <c r="A237" s="4"/>
      <c r="B237" s="4"/>
      <c r="C237" s="4"/>
      <c r="D237" s="4"/>
      <c r="E237" s="4"/>
      <c r="F237" s="8"/>
      <c r="G237" s="8"/>
      <c r="H237" s="118"/>
      <c r="I237" s="118"/>
      <c r="J237" s="118"/>
      <c r="K237" s="325"/>
      <c r="L237" s="119"/>
      <c r="M237" s="119"/>
      <c r="N237" s="119"/>
      <c r="O237" s="326"/>
      <c r="P237" s="74"/>
      <c r="Q237" s="352"/>
      <c r="R237" s="352"/>
      <c r="S237" s="328"/>
      <c r="T237" s="118"/>
      <c r="U237" s="119"/>
      <c r="V237" s="119"/>
      <c r="W237" s="119"/>
      <c r="X237" s="119"/>
      <c r="Y237" s="119"/>
      <c r="Z237" s="119"/>
      <c r="AA237" s="119"/>
      <c r="AB237" s="119"/>
      <c r="AC237" s="119"/>
      <c r="AD237" s="119"/>
      <c r="AE237" s="4"/>
      <c r="AF237" s="4"/>
      <c r="AG237" s="4"/>
      <c r="AH237" s="4"/>
      <c r="AI237" s="4"/>
      <c r="AJ237" s="4"/>
      <c r="AK237" s="4"/>
      <c r="AL237" s="4"/>
      <c r="AM237" s="4"/>
      <c r="AN237" s="4"/>
      <c r="AO237" s="4"/>
      <c r="AP237" s="4"/>
    </row>
    <row r="238">
      <c r="A238" s="4"/>
      <c r="B238" s="4"/>
      <c r="C238" s="4"/>
      <c r="D238" s="4"/>
      <c r="E238" s="4"/>
      <c r="F238" s="8"/>
      <c r="G238" s="8"/>
      <c r="H238" s="118"/>
      <c r="I238" s="118"/>
      <c r="J238" s="118"/>
      <c r="K238" s="325"/>
      <c r="L238" s="119"/>
      <c r="M238" s="119"/>
      <c r="N238" s="119"/>
      <c r="O238" s="326"/>
      <c r="P238" s="74"/>
      <c r="Q238" s="352"/>
      <c r="R238" s="352"/>
      <c r="S238" s="328"/>
      <c r="T238" s="118"/>
      <c r="U238" s="119"/>
      <c r="V238" s="119"/>
      <c r="W238" s="119"/>
      <c r="X238" s="119"/>
      <c r="Y238" s="119"/>
      <c r="Z238" s="119"/>
      <c r="AA238" s="119"/>
      <c r="AB238" s="119"/>
      <c r="AC238" s="119"/>
      <c r="AD238" s="119"/>
      <c r="AE238" s="4"/>
      <c r="AF238" s="4"/>
      <c r="AG238" s="4"/>
      <c r="AH238" s="4"/>
      <c r="AI238" s="4"/>
      <c r="AJ238" s="4"/>
      <c r="AK238" s="4"/>
      <c r="AL238" s="4"/>
      <c r="AM238" s="4"/>
      <c r="AN238" s="4"/>
      <c r="AO238" s="4"/>
      <c r="AP238" s="4"/>
    </row>
    <row r="239">
      <c r="A239" s="4"/>
      <c r="B239" s="4"/>
      <c r="C239" s="4"/>
      <c r="D239" s="4"/>
      <c r="E239" s="4"/>
      <c r="F239" s="8"/>
      <c r="G239" s="8"/>
      <c r="H239" s="118"/>
      <c r="I239" s="118"/>
      <c r="J239" s="118"/>
      <c r="K239" s="325"/>
      <c r="L239" s="119"/>
      <c r="M239" s="119"/>
      <c r="N239" s="119"/>
      <c r="O239" s="326"/>
      <c r="P239" s="74"/>
      <c r="Q239" s="352"/>
      <c r="R239" s="352"/>
      <c r="S239" s="328"/>
      <c r="T239" s="118"/>
      <c r="U239" s="119"/>
      <c r="V239" s="119"/>
      <c r="W239" s="119"/>
      <c r="X239" s="119"/>
      <c r="Y239" s="119"/>
      <c r="Z239" s="119"/>
      <c r="AA239" s="119"/>
      <c r="AB239" s="119"/>
      <c r="AC239" s="119"/>
      <c r="AD239" s="119"/>
      <c r="AE239" s="4"/>
      <c r="AF239" s="4"/>
      <c r="AG239" s="4"/>
      <c r="AH239" s="4"/>
      <c r="AI239" s="4"/>
      <c r="AJ239" s="4"/>
      <c r="AK239" s="4"/>
      <c r="AL239" s="4"/>
      <c r="AM239" s="4"/>
      <c r="AN239" s="4"/>
      <c r="AO239" s="4"/>
      <c r="AP239" s="4"/>
    </row>
    <row r="240">
      <c r="A240" s="4"/>
      <c r="B240" s="4"/>
      <c r="C240" s="4"/>
      <c r="D240" s="4"/>
      <c r="E240" s="4"/>
      <c r="F240" s="8"/>
      <c r="G240" s="8"/>
      <c r="H240" s="118"/>
      <c r="I240" s="118"/>
      <c r="J240" s="118"/>
      <c r="K240" s="325"/>
      <c r="L240" s="119"/>
      <c r="M240" s="119"/>
      <c r="N240" s="119"/>
      <c r="O240" s="326"/>
      <c r="P240" s="74"/>
      <c r="Q240" s="352"/>
      <c r="R240" s="352"/>
      <c r="S240" s="328"/>
      <c r="T240" s="118"/>
      <c r="U240" s="119"/>
      <c r="V240" s="119"/>
      <c r="W240" s="119"/>
      <c r="X240" s="119"/>
      <c r="Y240" s="119"/>
      <c r="Z240" s="119"/>
      <c r="AA240" s="119"/>
      <c r="AB240" s="119"/>
      <c r="AC240" s="119"/>
      <c r="AD240" s="119"/>
      <c r="AE240" s="4"/>
      <c r="AF240" s="4"/>
      <c r="AG240" s="4"/>
      <c r="AH240" s="4"/>
      <c r="AI240" s="4"/>
      <c r="AJ240" s="4"/>
      <c r="AK240" s="4"/>
      <c r="AL240" s="4"/>
      <c r="AM240" s="4"/>
      <c r="AN240" s="4"/>
      <c r="AO240" s="4"/>
      <c r="AP240" s="4"/>
    </row>
    <row r="241">
      <c r="A241" s="4"/>
      <c r="B241" s="4"/>
      <c r="C241" s="4"/>
      <c r="D241" s="4"/>
      <c r="E241" s="4"/>
      <c r="F241" s="8"/>
      <c r="G241" s="8"/>
      <c r="H241" s="118"/>
      <c r="I241" s="118"/>
      <c r="J241" s="118"/>
      <c r="K241" s="325"/>
      <c r="L241" s="119"/>
      <c r="M241" s="119"/>
      <c r="N241" s="119"/>
      <c r="O241" s="326"/>
      <c r="P241" s="74"/>
      <c r="Q241" s="352"/>
      <c r="R241" s="352"/>
      <c r="S241" s="328"/>
      <c r="T241" s="118"/>
      <c r="U241" s="119"/>
      <c r="V241" s="119"/>
      <c r="W241" s="119"/>
      <c r="X241" s="119"/>
      <c r="Y241" s="119"/>
      <c r="Z241" s="119"/>
      <c r="AA241" s="119"/>
      <c r="AB241" s="119"/>
      <c r="AC241" s="119"/>
      <c r="AD241" s="119"/>
      <c r="AE241" s="4"/>
      <c r="AF241" s="4"/>
      <c r="AG241" s="4"/>
      <c r="AH241" s="4"/>
      <c r="AI241" s="4"/>
      <c r="AJ241" s="4"/>
      <c r="AK241" s="4"/>
      <c r="AL241" s="4"/>
      <c r="AM241" s="4"/>
      <c r="AN241" s="4"/>
      <c r="AO241" s="4"/>
      <c r="AP241" s="4"/>
    </row>
    <row r="242">
      <c r="A242" s="4"/>
      <c r="B242" s="4"/>
      <c r="C242" s="4"/>
      <c r="D242" s="4"/>
      <c r="E242" s="4"/>
      <c r="F242" s="8"/>
      <c r="G242" s="8"/>
      <c r="H242" s="118"/>
      <c r="I242" s="118"/>
      <c r="J242" s="118"/>
      <c r="K242" s="325"/>
      <c r="L242" s="119"/>
      <c r="M242" s="119"/>
      <c r="N242" s="119"/>
      <c r="O242" s="326"/>
      <c r="P242" s="74"/>
      <c r="Q242" s="352"/>
      <c r="R242" s="352"/>
      <c r="S242" s="328"/>
      <c r="T242" s="118"/>
      <c r="U242" s="119"/>
      <c r="V242" s="119"/>
      <c r="W242" s="119"/>
      <c r="X242" s="119"/>
      <c r="Y242" s="119"/>
      <c r="Z242" s="119"/>
      <c r="AA242" s="119"/>
      <c r="AB242" s="119"/>
      <c r="AC242" s="119"/>
      <c r="AD242" s="119"/>
      <c r="AE242" s="4"/>
      <c r="AF242" s="4"/>
      <c r="AG242" s="4"/>
      <c r="AH242" s="4"/>
      <c r="AI242" s="4"/>
      <c r="AJ242" s="4"/>
      <c r="AK242" s="4"/>
      <c r="AL242" s="4"/>
      <c r="AM242" s="4"/>
      <c r="AN242" s="4"/>
      <c r="AO242" s="4"/>
      <c r="AP242" s="4"/>
    </row>
    <row r="243">
      <c r="A243" s="4"/>
      <c r="B243" s="4"/>
      <c r="C243" s="4"/>
      <c r="D243" s="4"/>
      <c r="E243" s="4"/>
      <c r="F243" s="8"/>
      <c r="G243" s="8"/>
      <c r="H243" s="118"/>
      <c r="I243" s="118"/>
      <c r="J243" s="118"/>
      <c r="K243" s="325"/>
      <c r="L243" s="119"/>
      <c r="M243" s="119"/>
      <c r="N243" s="119"/>
      <c r="O243" s="326"/>
      <c r="P243" s="74"/>
      <c r="Q243" s="352"/>
      <c r="R243" s="352"/>
      <c r="S243" s="328"/>
      <c r="T243" s="118"/>
      <c r="U243" s="119"/>
      <c r="V243" s="119"/>
      <c r="W243" s="119"/>
      <c r="X243" s="119"/>
      <c r="Y243" s="119"/>
      <c r="Z243" s="119"/>
      <c r="AA243" s="119"/>
      <c r="AB243" s="119"/>
      <c r="AC243" s="119"/>
      <c r="AD243" s="119"/>
      <c r="AE243" s="4"/>
      <c r="AF243" s="4"/>
      <c r="AG243" s="4"/>
      <c r="AH243" s="4"/>
      <c r="AI243" s="4"/>
      <c r="AJ243" s="4"/>
      <c r="AK243" s="4"/>
      <c r="AL243" s="4"/>
      <c r="AM243" s="4"/>
      <c r="AN243" s="4"/>
      <c r="AO243" s="4"/>
      <c r="AP243" s="4"/>
    </row>
    <row r="244">
      <c r="A244" s="4"/>
      <c r="B244" s="4"/>
      <c r="C244" s="4"/>
      <c r="D244" s="4"/>
      <c r="E244" s="4"/>
      <c r="F244" s="8"/>
      <c r="G244" s="8"/>
      <c r="H244" s="118"/>
      <c r="I244" s="118"/>
      <c r="J244" s="118"/>
      <c r="K244" s="325"/>
      <c r="L244" s="119"/>
      <c r="M244" s="119"/>
      <c r="N244" s="119"/>
      <c r="O244" s="326"/>
      <c r="P244" s="74"/>
      <c r="Q244" s="352"/>
      <c r="R244" s="352"/>
      <c r="S244" s="328"/>
      <c r="T244" s="118"/>
      <c r="U244" s="119"/>
      <c r="V244" s="119"/>
      <c r="W244" s="119"/>
      <c r="X244" s="119"/>
      <c r="Y244" s="119"/>
      <c r="Z244" s="119"/>
      <c r="AA244" s="119"/>
      <c r="AB244" s="119"/>
      <c r="AC244" s="119"/>
      <c r="AD244" s="119"/>
      <c r="AE244" s="4"/>
      <c r="AF244" s="4"/>
      <c r="AG244" s="4"/>
      <c r="AH244" s="4"/>
      <c r="AI244" s="4"/>
      <c r="AJ244" s="4"/>
      <c r="AK244" s="4"/>
      <c r="AL244" s="4"/>
      <c r="AM244" s="4"/>
      <c r="AN244" s="4"/>
      <c r="AO244" s="4"/>
      <c r="AP244" s="4"/>
    </row>
    <row r="245">
      <c r="A245" s="4"/>
      <c r="B245" s="4"/>
      <c r="C245" s="4"/>
      <c r="D245" s="4"/>
      <c r="E245" s="4"/>
      <c r="F245" s="8"/>
      <c r="G245" s="8"/>
      <c r="H245" s="118"/>
      <c r="I245" s="118"/>
      <c r="J245" s="118"/>
      <c r="K245" s="325"/>
      <c r="L245" s="119"/>
      <c r="M245" s="119"/>
      <c r="N245" s="119"/>
      <c r="O245" s="326"/>
      <c r="P245" s="74"/>
      <c r="Q245" s="352"/>
      <c r="R245" s="352"/>
      <c r="S245" s="328"/>
      <c r="T245" s="118"/>
      <c r="U245" s="119"/>
      <c r="V245" s="119"/>
      <c r="W245" s="119"/>
      <c r="X245" s="119"/>
      <c r="Y245" s="119"/>
      <c r="Z245" s="119"/>
      <c r="AA245" s="119"/>
      <c r="AB245" s="119"/>
      <c r="AC245" s="119"/>
      <c r="AD245" s="119"/>
      <c r="AE245" s="4"/>
      <c r="AF245" s="4"/>
      <c r="AG245" s="4"/>
      <c r="AH245" s="4"/>
      <c r="AI245" s="4"/>
      <c r="AJ245" s="4"/>
      <c r="AK245" s="4"/>
      <c r="AL245" s="4"/>
      <c r="AM245" s="4"/>
      <c r="AN245" s="4"/>
      <c r="AO245" s="4"/>
      <c r="AP245" s="4"/>
    </row>
    <row r="246">
      <c r="A246" s="4"/>
      <c r="B246" s="4"/>
      <c r="C246" s="4"/>
      <c r="D246" s="4"/>
      <c r="E246" s="4"/>
      <c r="F246" s="8"/>
      <c r="G246" s="8"/>
      <c r="H246" s="118"/>
      <c r="I246" s="118"/>
      <c r="J246" s="118"/>
      <c r="K246" s="325"/>
      <c r="L246" s="119"/>
      <c r="M246" s="119"/>
      <c r="N246" s="119"/>
      <c r="O246" s="326"/>
      <c r="P246" s="74"/>
      <c r="Q246" s="352"/>
      <c r="R246" s="352"/>
      <c r="S246" s="328"/>
      <c r="T246" s="118"/>
      <c r="U246" s="119"/>
      <c r="V246" s="119"/>
      <c r="W246" s="119"/>
      <c r="X246" s="119"/>
      <c r="Y246" s="119"/>
      <c r="Z246" s="119"/>
      <c r="AA246" s="119"/>
      <c r="AB246" s="119"/>
      <c r="AC246" s="119"/>
      <c r="AD246" s="119"/>
      <c r="AE246" s="4"/>
      <c r="AF246" s="4"/>
      <c r="AG246" s="4"/>
      <c r="AH246" s="4"/>
      <c r="AI246" s="4"/>
      <c r="AJ246" s="4"/>
      <c r="AK246" s="4"/>
      <c r="AL246" s="4"/>
      <c r="AM246" s="4"/>
      <c r="AN246" s="4"/>
      <c r="AO246" s="4"/>
      <c r="AP246" s="4"/>
    </row>
    <row r="247">
      <c r="A247" s="4"/>
      <c r="B247" s="4"/>
      <c r="C247" s="4"/>
      <c r="D247" s="4"/>
      <c r="E247" s="4"/>
      <c r="F247" s="8"/>
      <c r="G247" s="8"/>
      <c r="H247" s="118"/>
      <c r="I247" s="118"/>
      <c r="J247" s="118"/>
      <c r="K247" s="325"/>
      <c r="L247" s="119"/>
      <c r="M247" s="119"/>
      <c r="N247" s="119"/>
      <c r="O247" s="326"/>
      <c r="P247" s="74"/>
      <c r="Q247" s="352"/>
      <c r="R247" s="352"/>
      <c r="S247" s="328"/>
      <c r="T247" s="118"/>
      <c r="U247" s="119"/>
      <c r="V247" s="119"/>
      <c r="W247" s="119"/>
      <c r="X247" s="119"/>
      <c r="Y247" s="119"/>
      <c r="Z247" s="119"/>
      <c r="AA247" s="119"/>
      <c r="AB247" s="119"/>
      <c r="AC247" s="119"/>
      <c r="AD247" s="119"/>
      <c r="AE247" s="4"/>
      <c r="AF247" s="4"/>
      <c r="AG247" s="4"/>
      <c r="AH247" s="4"/>
      <c r="AI247" s="4"/>
      <c r="AJ247" s="4"/>
      <c r="AK247" s="4"/>
      <c r="AL247" s="4"/>
      <c r="AM247" s="4"/>
      <c r="AN247" s="4"/>
      <c r="AO247" s="4"/>
      <c r="AP247" s="4"/>
    </row>
    <row r="248">
      <c r="A248" s="4"/>
      <c r="B248" s="4"/>
      <c r="C248" s="4"/>
      <c r="D248" s="4"/>
      <c r="E248" s="4"/>
      <c r="F248" s="8"/>
      <c r="G248" s="8"/>
      <c r="H248" s="118"/>
      <c r="I248" s="118"/>
      <c r="J248" s="118"/>
      <c r="K248" s="325"/>
      <c r="L248" s="119"/>
      <c r="M248" s="119"/>
      <c r="N248" s="119"/>
      <c r="O248" s="326"/>
      <c r="P248" s="74"/>
      <c r="Q248" s="352"/>
      <c r="R248" s="352"/>
      <c r="S248" s="328"/>
      <c r="T248" s="118"/>
      <c r="U248" s="119"/>
      <c r="V248" s="119"/>
      <c r="W248" s="119"/>
      <c r="X248" s="119"/>
      <c r="Y248" s="119"/>
      <c r="Z248" s="119"/>
      <c r="AA248" s="119"/>
      <c r="AB248" s="119"/>
      <c r="AC248" s="119"/>
      <c r="AD248" s="119"/>
      <c r="AE248" s="4"/>
      <c r="AF248" s="4"/>
      <c r="AG248" s="4"/>
      <c r="AH248" s="4"/>
      <c r="AI248" s="4"/>
      <c r="AJ248" s="4"/>
      <c r="AK248" s="4"/>
      <c r="AL248" s="4"/>
      <c r="AM248" s="4"/>
      <c r="AN248" s="4"/>
      <c r="AO248" s="4"/>
      <c r="AP248" s="4"/>
    </row>
    <row r="249">
      <c r="A249" s="4"/>
      <c r="B249" s="4"/>
      <c r="C249" s="4"/>
      <c r="D249" s="4"/>
      <c r="E249" s="4"/>
      <c r="F249" s="8"/>
      <c r="G249" s="8"/>
      <c r="H249" s="118"/>
      <c r="I249" s="118"/>
      <c r="J249" s="118"/>
      <c r="K249" s="325"/>
      <c r="L249" s="119"/>
      <c r="M249" s="119"/>
      <c r="N249" s="119"/>
      <c r="O249" s="326"/>
      <c r="P249" s="74"/>
      <c r="Q249" s="352"/>
      <c r="R249" s="352"/>
      <c r="S249" s="328"/>
      <c r="T249" s="118"/>
      <c r="U249" s="119"/>
      <c r="V249" s="119"/>
      <c r="W249" s="119"/>
      <c r="X249" s="119"/>
      <c r="Y249" s="119"/>
      <c r="Z249" s="119"/>
      <c r="AA249" s="119"/>
      <c r="AB249" s="119"/>
      <c r="AC249" s="119"/>
      <c r="AD249" s="119"/>
      <c r="AE249" s="4"/>
      <c r="AF249" s="4"/>
      <c r="AG249" s="4"/>
      <c r="AH249" s="4"/>
      <c r="AI249" s="4"/>
      <c r="AJ249" s="4"/>
      <c r="AK249" s="4"/>
      <c r="AL249" s="4"/>
      <c r="AM249" s="4"/>
      <c r="AN249" s="4"/>
      <c r="AO249" s="4"/>
      <c r="AP249" s="4"/>
    </row>
    <row r="250">
      <c r="A250" s="4"/>
      <c r="B250" s="4"/>
      <c r="C250" s="4"/>
      <c r="D250" s="4"/>
      <c r="E250" s="4"/>
      <c r="F250" s="8"/>
      <c r="G250" s="8"/>
      <c r="H250" s="118"/>
      <c r="I250" s="118"/>
      <c r="J250" s="118"/>
      <c r="K250" s="325"/>
      <c r="L250" s="119"/>
      <c r="M250" s="119"/>
      <c r="N250" s="119"/>
      <c r="O250" s="326"/>
      <c r="P250" s="74"/>
      <c r="Q250" s="352"/>
      <c r="R250" s="352"/>
      <c r="S250" s="328"/>
      <c r="T250" s="118"/>
      <c r="U250" s="119"/>
      <c r="V250" s="119"/>
      <c r="W250" s="119"/>
      <c r="X250" s="119"/>
      <c r="Y250" s="119"/>
      <c r="Z250" s="119"/>
      <c r="AA250" s="119"/>
      <c r="AB250" s="119"/>
      <c r="AC250" s="119"/>
      <c r="AD250" s="119"/>
      <c r="AE250" s="4"/>
      <c r="AF250" s="4"/>
      <c r="AG250" s="4"/>
      <c r="AH250" s="4"/>
      <c r="AI250" s="4"/>
      <c r="AJ250" s="4"/>
      <c r="AK250" s="4"/>
      <c r="AL250" s="4"/>
      <c r="AM250" s="4"/>
      <c r="AN250" s="4"/>
      <c r="AO250" s="4"/>
      <c r="AP250" s="4"/>
    </row>
    <row r="251">
      <c r="A251" s="4"/>
      <c r="B251" s="4"/>
      <c r="C251" s="4"/>
      <c r="D251" s="4"/>
      <c r="E251" s="4"/>
      <c r="F251" s="8"/>
      <c r="G251" s="8"/>
      <c r="H251" s="118"/>
      <c r="I251" s="118"/>
      <c r="J251" s="118"/>
      <c r="K251" s="325"/>
      <c r="L251" s="119"/>
      <c r="M251" s="119"/>
      <c r="N251" s="119"/>
      <c r="O251" s="326"/>
      <c r="P251" s="74"/>
      <c r="Q251" s="352"/>
      <c r="R251" s="352"/>
      <c r="S251" s="328"/>
      <c r="T251" s="118"/>
      <c r="U251" s="119"/>
      <c r="V251" s="119"/>
      <c r="W251" s="119"/>
      <c r="X251" s="119"/>
      <c r="Y251" s="119"/>
      <c r="Z251" s="119"/>
      <c r="AA251" s="119"/>
      <c r="AB251" s="119"/>
      <c r="AC251" s="119"/>
      <c r="AD251" s="119"/>
      <c r="AE251" s="4"/>
      <c r="AF251" s="4"/>
      <c r="AG251" s="4"/>
      <c r="AH251" s="4"/>
      <c r="AI251" s="4"/>
      <c r="AJ251" s="4"/>
      <c r="AK251" s="4"/>
      <c r="AL251" s="4"/>
      <c r="AM251" s="4"/>
      <c r="AN251" s="4"/>
      <c r="AO251" s="4"/>
      <c r="AP251" s="4"/>
    </row>
    <row r="252">
      <c r="A252" s="4"/>
      <c r="B252" s="4"/>
      <c r="C252" s="4"/>
      <c r="D252" s="4"/>
      <c r="E252" s="4"/>
      <c r="F252" s="8"/>
      <c r="G252" s="8"/>
      <c r="H252" s="118"/>
      <c r="I252" s="118"/>
      <c r="J252" s="118"/>
      <c r="K252" s="325"/>
      <c r="L252" s="119"/>
      <c r="M252" s="119"/>
      <c r="N252" s="119"/>
      <c r="O252" s="326"/>
      <c r="P252" s="74"/>
      <c r="Q252" s="352"/>
      <c r="R252" s="352"/>
      <c r="S252" s="328"/>
      <c r="T252" s="118"/>
      <c r="U252" s="119"/>
      <c r="V252" s="119"/>
      <c r="W252" s="119"/>
      <c r="X252" s="119"/>
      <c r="Y252" s="119"/>
      <c r="Z252" s="119"/>
      <c r="AA252" s="119"/>
      <c r="AB252" s="119"/>
      <c r="AC252" s="119"/>
      <c r="AD252" s="119"/>
      <c r="AE252" s="4"/>
      <c r="AF252" s="4"/>
      <c r="AG252" s="4"/>
      <c r="AH252" s="4"/>
      <c r="AI252" s="4"/>
      <c r="AJ252" s="4"/>
      <c r="AK252" s="4"/>
      <c r="AL252" s="4"/>
      <c r="AM252" s="4"/>
      <c r="AN252" s="4"/>
      <c r="AO252" s="4"/>
      <c r="AP252" s="4"/>
    </row>
    <row r="253">
      <c r="A253" s="4"/>
      <c r="B253" s="4"/>
      <c r="C253" s="4"/>
      <c r="D253" s="4"/>
      <c r="E253" s="4"/>
      <c r="F253" s="8"/>
      <c r="G253" s="8"/>
      <c r="H253" s="118"/>
      <c r="I253" s="118"/>
      <c r="J253" s="118"/>
      <c r="K253" s="325"/>
      <c r="L253" s="119"/>
      <c r="M253" s="119"/>
      <c r="N253" s="119"/>
      <c r="O253" s="326"/>
      <c r="P253" s="74"/>
      <c r="Q253" s="352"/>
      <c r="R253" s="352"/>
      <c r="S253" s="328"/>
      <c r="T253" s="118"/>
      <c r="U253" s="119"/>
      <c r="V253" s="119"/>
      <c r="W253" s="119"/>
      <c r="X253" s="119"/>
      <c r="Y253" s="119"/>
      <c r="Z253" s="119"/>
      <c r="AA253" s="119"/>
      <c r="AB253" s="119"/>
      <c r="AC253" s="119"/>
      <c r="AD253" s="119"/>
      <c r="AE253" s="4"/>
      <c r="AF253" s="4"/>
      <c r="AG253" s="4"/>
      <c r="AH253" s="4"/>
      <c r="AI253" s="4"/>
      <c r="AJ253" s="4"/>
      <c r="AK253" s="4"/>
      <c r="AL253" s="4"/>
      <c r="AM253" s="4"/>
      <c r="AN253" s="4"/>
      <c r="AO253" s="4"/>
      <c r="AP253" s="4"/>
    </row>
    <row r="254">
      <c r="A254" s="4"/>
      <c r="B254" s="4"/>
      <c r="C254" s="4"/>
      <c r="D254" s="4"/>
      <c r="E254" s="4"/>
      <c r="F254" s="8"/>
      <c r="G254" s="8"/>
      <c r="H254" s="118"/>
      <c r="I254" s="118"/>
      <c r="J254" s="118"/>
      <c r="K254" s="325"/>
      <c r="L254" s="119"/>
      <c r="M254" s="119"/>
      <c r="N254" s="119"/>
      <c r="O254" s="326"/>
      <c r="P254" s="74"/>
      <c r="Q254" s="352"/>
      <c r="R254" s="352"/>
      <c r="S254" s="328"/>
      <c r="T254" s="118"/>
      <c r="U254" s="119"/>
      <c r="V254" s="119"/>
      <c r="W254" s="119"/>
      <c r="X254" s="119"/>
      <c r="Y254" s="119"/>
      <c r="Z254" s="119"/>
      <c r="AA254" s="119"/>
      <c r="AB254" s="119"/>
      <c r="AC254" s="119"/>
      <c r="AD254" s="119"/>
      <c r="AE254" s="4"/>
      <c r="AF254" s="4"/>
      <c r="AG254" s="4"/>
      <c r="AH254" s="4"/>
      <c r="AI254" s="4"/>
      <c r="AJ254" s="4"/>
      <c r="AK254" s="4"/>
      <c r="AL254" s="4"/>
      <c r="AM254" s="4"/>
      <c r="AN254" s="4"/>
      <c r="AO254" s="4"/>
      <c r="AP254" s="4"/>
    </row>
    <row r="255">
      <c r="A255" s="4"/>
      <c r="B255" s="4"/>
      <c r="C255" s="4"/>
      <c r="D255" s="4"/>
      <c r="E255" s="4"/>
      <c r="F255" s="8"/>
      <c r="G255" s="8"/>
      <c r="H255" s="118"/>
      <c r="I255" s="118"/>
      <c r="J255" s="118"/>
      <c r="K255" s="325"/>
      <c r="L255" s="119"/>
      <c r="M255" s="119"/>
      <c r="N255" s="119"/>
      <c r="O255" s="326"/>
      <c r="P255" s="74"/>
      <c r="Q255" s="352"/>
      <c r="R255" s="352"/>
      <c r="S255" s="328"/>
      <c r="T255" s="118"/>
      <c r="U255" s="119"/>
      <c r="V255" s="119"/>
      <c r="W255" s="119"/>
      <c r="X255" s="119"/>
      <c r="Y255" s="119"/>
      <c r="Z255" s="119"/>
      <c r="AA255" s="119"/>
      <c r="AB255" s="119"/>
      <c r="AC255" s="119"/>
      <c r="AD255" s="119"/>
      <c r="AE255" s="4"/>
      <c r="AF255" s="4"/>
      <c r="AG255" s="4"/>
      <c r="AH255" s="4"/>
      <c r="AI255" s="4"/>
      <c r="AJ255" s="4"/>
      <c r="AK255" s="4"/>
      <c r="AL255" s="4"/>
      <c r="AM255" s="4"/>
      <c r="AN255" s="4"/>
      <c r="AO255" s="4"/>
      <c r="AP255" s="4"/>
    </row>
    <row r="256">
      <c r="A256" s="4"/>
      <c r="B256" s="4"/>
      <c r="C256" s="4"/>
      <c r="D256" s="4"/>
      <c r="E256" s="4"/>
      <c r="F256" s="8"/>
      <c r="G256" s="8"/>
      <c r="H256" s="118"/>
      <c r="I256" s="118"/>
      <c r="J256" s="118"/>
      <c r="K256" s="325"/>
      <c r="L256" s="119"/>
      <c r="M256" s="119"/>
      <c r="N256" s="119"/>
      <c r="O256" s="326"/>
      <c r="P256" s="74"/>
      <c r="Q256" s="352"/>
      <c r="R256" s="352"/>
      <c r="S256" s="328"/>
      <c r="T256" s="118"/>
      <c r="U256" s="119"/>
      <c r="V256" s="119"/>
      <c r="W256" s="119"/>
      <c r="X256" s="119"/>
      <c r="Y256" s="119"/>
      <c r="Z256" s="119"/>
      <c r="AA256" s="119"/>
      <c r="AB256" s="119"/>
      <c r="AC256" s="119"/>
      <c r="AD256" s="119"/>
      <c r="AE256" s="4"/>
      <c r="AF256" s="4"/>
      <c r="AG256" s="4"/>
      <c r="AH256" s="4"/>
      <c r="AI256" s="4"/>
      <c r="AJ256" s="4"/>
      <c r="AK256" s="4"/>
      <c r="AL256" s="4"/>
      <c r="AM256" s="4"/>
      <c r="AN256" s="4"/>
      <c r="AO256" s="4"/>
      <c r="AP256" s="4"/>
    </row>
    <row r="257">
      <c r="A257" s="4"/>
      <c r="B257" s="4"/>
      <c r="C257" s="4"/>
      <c r="D257" s="4"/>
      <c r="E257" s="4"/>
      <c r="F257" s="8"/>
      <c r="G257" s="8"/>
      <c r="H257" s="118"/>
      <c r="I257" s="118"/>
      <c r="J257" s="118"/>
      <c r="K257" s="325"/>
      <c r="L257" s="119"/>
      <c r="M257" s="119"/>
      <c r="N257" s="119"/>
      <c r="O257" s="326"/>
      <c r="P257" s="74"/>
      <c r="Q257" s="352"/>
      <c r="R257" s="352"/>
      <c r="S257" s="328"/>
      <c r="T257" s="118"/>
      <c r="U257" s="119"/>
      <c r="V257" s="119"/>
      <c r="W257" s="119"/>
      <c r="X257" s="119"/>
      <c r="Y257" s="119"/>
      <c r="Z257" s="119"/>
      <c r="AA257" s="119"/>
      <c r="AB257" s="119"/>
      <c r="AC257" s="119"/>
      <c r="AD257" s="119"/>
      <c r="AE257" s="4"/>
      <c r="AF257" s="4"/>
      <c r="AG257" s="4"/>
      <c r="AH257" s="4"/>
      <c r="AI257" s="4"/>
      <c r="AJ257" s="4"/>
      <c r="AK257" s="4"/>
      <c r="AL257" s="4"/>
      <c r="AM257" s="4"/>
      <c r="AN257" s="4"/>
      <c r="AO257" s="4"/>
      <c r="AP257" s="4"/>
    </row>
    <row r="258">
      <c r="A258" s="4"/>
      <c r="B258" s="4"/>
      <c r="C258" s="4"/>
      <c r="D258" s="4"/>
      <c r="E258" s="4"/>
      <c r="F258" s="8"/>
      <c r="G258" s="8"/>
      <c r="H258" s="118"/>
      <c r="I258" s="118"/>
      <c r="J258" s="118"/>
      <c r="K258" s="325"/>
      <c r="L258" s="119"/>
      <c r="M258" s="119"/>
      <c r="N258" s="119"/>
      <c r="O258" s="326"/>
      <c r="P258" s="74"/>
      <c r="Q258" s="352"/>
      <c r="R258" s="352"/>
      <c r="S258" s="328"/>
      <c r="T258" s="118"/>
      <c r="U258" s="119"/>
      <c r="V258" s="119"/>
      <c r="W258" s="119"/>
      <c r="X258" s="119"/>
      <c r="Y258" s="119"/>
      <c r="Z258" s="119"/>
      <c r="AA258" s="119"/>
      <c r="AB258" s="119"/>
      <c r="AC258" s="119"/>
      <c r="AD258" s="119"/>
      <c r="AE258" s="4"/>
      <c r="AF258" s="4"/>
      <c r="AG258" s="4"/>
      <c r="AH258" s="4"/>
      <c r="AI258" s="4"/>
      <c r="AJ258" s="4"/>
      <c r="AK258" s="4"/>
      <c r="AL258" s="4"/>
      <c r="AM258" s="4"/>
      <c r="AN258" s="4"/>
      <c r="AO258" s="4"/>
      <c r="AP258" s="4"/>
    </row>
    <row r="259">
      <c r="A259" s="4"/>
      <c r="B259" s="4"/>
      <c r="C259" s="4"/>
      <c r="D259" s="4"/>
      <c r="E259" s="4"/>
      <c r="F259" s="8"/>
      <c r="G259" s="8"/>
      <c r="H259" s="118"/>
      <c r="I259" s="118"/>
      <c r="J259" s="118"/>
      <c r="K259" s="325"/>
      <c r="L259" s="119"/>
      <c r="M259" s="119"/>
      <c r="N259" s="119"/>
      <c r="O259" s="326"/>
      <c r="P259" s="74"/>
      <c r="Q259" s="352"/>
      <c r="R259" s="352"/>
      <c r="S259" s="328"/>
      <c r="T259" s="118"/>
      <c r="U259" s="119"/>
      <c r="V259" s="119"/>
      <c r="W259" s="119"/>
      <c r="X259" s="119"/>
      <c r="Y259" s="119"/>
      <c r="Z259" s="119"/>
      <c r="AA259" s="119"/>
      <c r="AB259" s="119"/>
      <c r="AC259" s="119"/>
      <c r="AD259" s="119"/>
      <c r="AE259" s="4"/>
      <c r="AF259" s="4"/>
      <c r="AG259" s="4"/>
      <c r="AH259" s="4"/>
      <c r="AI259" s="4"/>
      <c r="AJ259" s="4"/>
      <c r="AK259" s="4"/>
      <c r="AL259" s="4"/>
      <c r="AM259" s="4"/>
      <c r="AN259" s="4"/>
      <c r="AO259" s="4"/>
      <c r="AP259" s="4"/>
    </row>
    <row r="260">
      <c r="A260" s="4"/>
      <c r="B260" s="4"/>
      <c r="C260" s="4"/>
      <c r="D260" s="4"/>
      <c r="E260" s="4"/>
      <c r="F260" s="8"/>
      <c r="G260" s="8"/>
      <c r="H260" s="118"/>
      <c r="I260" s="118"/>
      <c r="J260" s="118"/>
      <c r="K260" s="325"/>
      <c r="L260" s="119"/>
      <c r="M260" s="119"/>
      <c r="N260" s="119"/>
      <c r="O260" s="326"/>
      <c r="P260" s="74"/>
      <c r="Q260" s="352"/>
      <c r="R260" s="352"/>
      <c r="S260" s="328"/>
      <c r="T260" s="118"/>
      <c r="U260" s="119"/>
      <c r="V260" s="119"/>
      <c r="W260" s="119"/>
      <c r="X260" s="119"/>
      <c r="Y260" s="119"/>
      <c r="Z260" s="119"/>
      <c r="AA260" s="119"/>
      <c r="AB260" s="119"/>
      <c r="AC260" s="119"/>
      <c r="AD260" s="119"/>
      <c r="AE260" s="4"/>
      <c r="AF260" s="4"/>
      <c r="AG260" s="4"/>
      <c r="AH260" s="4"/>
      <c r="AI260" s="4"/>
      <c r="AJ260" s="4"/>
      <c r="AK260" s="4"/>
      <c r="AL260" s="4"/>
      <c r="AM260" s="4"/>
      <c r="AN260" s="4"/>
      <c r="AO260" s="4"/>
      <c r="AP260" s="4"/>
    </row>
    <row r="261">
      <c r="A261" s="4"/>
      <c r="B261" s="4"/>
      <c r="C261" s="4"/>
      <c r="D261" s="4"/>
      <c r="E261" s="4"/>
      <c r="F261" s="8"/>
      <c r="G261" s="8"/>
      <c r="H261" s="118"/>
      <c r="I261" s="118"/>
      <c r="J261" s="118"/>
      <c r="K261" s="325"/>
      <c r="L261" s="119"/>
      <c r="M261" s="119"/>
      <c r="N261" s="119"/>
      <c r="O261" s="326"/>
      <c r="P261" s="74"/>
      <c r="Q261" s="352"/>
      <c r="R261" s="352"/>
      <c r="S261" s="328"/>
      <c r="T261" s="118"/>
      <c r="U261" s="119"/>
      <c r="V261" s="119"/>
      <c r="W261" s="119"/>
      <c r="X261" s="119"/>
      <c r="Y261" s="119"/>
      <c r="Z261" s="119"/>
      <c r="AA261" s="119"/>
      <c r="AB261" s="119"/>
      <c r="AC261" s="119"/>
      <c r="AD261" s="119"/>
      <c r="AE261" s="4"/>
      <c r="AF261" s="4"/>
      <c r="AG261" s="4"/>
      <c r="AH261" s="4"/>
      <c r="AI261" s="4"/>
      <c r="AJ261" s="4"/>
      <c r="AK261" s="4"/>
      <c r="AL261" s="4"/>
      <c r="AM261" s="4"/>
      <c r="AN261" s="4"/>
      <c r="AO261" s="4"/>
      <c r="AP261" s="4"/>
    </row>
    <row r="262">
      <c r="A262" s="4"/>
      <c r="B262" s="4"/>
      <c r="C262" s="4"/>
      <c r="D262" s="4"/>
      <c r="E262" s="4"/>
      <c r="F262" s="8"/>
      <c r="G262" s="8"/>
      <c r="H262" s="118"/>
      <c r="I262" s="118"/>
      <c r="J262" s="118"/>
      <c r="K262" s="325"/>
      <c r="L262" s="119"/>
      <c r="M262" s="119"/>
      <c r="N262" s="119"/>
      <c r="O262" s="326"/>
      <c r="P262" s="74"/>
      <c r="Q262" s="352"/>
      <c r="R262" s="352"/>
      <c r="S262" s="328"/>
      <c r="T262" s="118"/>
      <c r="U262" s="119"/>
      <c r="V262" s="119"/>
      <c r="W262" s="119"/>
      <c r="X262" s="119"/>
      <c r="Y262" s="119"/>
      <c r="Z262" s="119"/>
      <c r="AA262" s="119"/>
      <c r="AB262" s="119"/>
      <c r="AC262" s="119"/>
      <c r="AD262" s="119"/>
      <c r="AE262" s="4"/>
      <c r="AF262" s="4"/>
      <c r="AG262" s="4"/>
      <c r="AH262" s="4"/>
      <c r="AI262" s="4"/>
      <c r="AJ262" s="4"/>
      <c r="AK262" s="4"/>
      <c r="AL262" s="4"/>
      <c r="AM262" s="4"/>
      <c r="AN262" s="4"/>
      <c r="AO262" s="4"/>
      <c r="AP262" s="4"/>
    </row>
    <row r="263">
      <c r="A263" s="4"/>
      <c r="B263" s="4"/>
      <c r="C263" s="4"/>
      <c r="D263" s="4"/>
      <c r="E263" s="4"/>
      <c r="F263" s="8"/>
      <c r="G263" s="8"/>
      <c r="H263" s="118"/>
      <c r="I263" s="118"/>
      <c r="J263" s="118"/>
      <c r="K263" s="325"/>
      <c r="L263" s="119"/>
      <c r="M263" s="119"/>
      <c r="N263" s="119"/>
      <c r="O263" s="326"/>
      <c r="P263" s="74"/>
      <c r="Q263" s="352"/>
      <c r="R263" s="352"/>
      <c r="S263" s="328"/>
      <c r="T263" s="118"/>
      <c r="U263" s="119"/>
      <c r="V263" s="119"/>
      <c r="W263" s="119"/>
      <c r="X263" s="119"/>
      <c r="Y263" s="119"/>
      <c r="Z263" s="119"/>
      <c r="AA263" s="119"/>
      <c r="AB263" s="119"/>
      <c r="AC263" s="119"/>
      <c r="AD263" s="119"/>
      <c r="AE263" s="4"/>
      <c r="AF263" s="4"/>
      <c r="AG263" s="4"/>
      <c r="AH263" s="4"/>
      <c r="AI263" s="4"/>
      <c r="AJ263" s="4"/>
      <c r="AK263" s="4"/>
      <c r="AL263" s="4"/>
      <c r="AM263" s="4"/>
      <c r="AN263" s="4"/>
      <c r="AO263" s="4"/>
      <c r="AP263" s="4"/>
    </row>
    <row r="264">
      <c r="A264" s="4"/>
      <c r="B264" s="4"/>
      <c r="C264" s="4"/>
      <c r="D264" s="4"/>
      <c r="E264" s="4"/>
      <c r="F264" s="8"/>
      <c r="G264" s="8"/>
      <c r="H264" s="118"/>
      <c r="I264" s="118"/>
      <c r="J264" s="118"/>
      <c r="K264" s="325"/>
      <c r="L264" s="119"/>
      <c r="M264" s="119"/>
      <c r="N264" s="119"/>
      <c r="O264" s="326"/>
      <c r="P264" s="74"/>
      <c r="Q264" s="352"/>
      <c r="R264" s="352"/>
      <c r="S264" s="328"/>
      <c r="T264" s="118"/>
      <c r="U264" s="119"/>
      <c r="V264" s="119"/>
      <c r="W264" s="119"/>
      <c r="X264" s="119"/>
      <c r="Y264" s="119"/>
      <c r="Z264" s="119"/>
      <c r="AA264" s="119"/>
      <c r="AB264" s="119"/>
      <c r="AC264" s="119"/>
      <c r="AD264" s="119"/>
      <c r="AE264" s="4"/>
      <c r="AF264" s="4"/>
      <c r="AG264" s="4"/>
      <c r="AH264" s="4"/>
      <c r="AI264" s="4"/>
      <c r="AJ264" s="4"/>
      <c r="AK264" s="4"/>
      <c r="AL264" s="4"/>
      <c r="AM264" s="4"/>
      <c r="AN264" s="4"/>
      <c r="AO264" s="4"/>
      <c r="AP264" s="4"/>
    </row>
    <row r="265">
      <c r="A265" s="4"/>
      <c r="B265" s="4"/>
      <c r="C265" s="4"/>
      <c r="D265" s="4"/>
      <c r="E265" s="4"/>
      <c r="F265" s="8"/>
      <c r="G265" s="8"/>
      <c r="H265" s="118"/>
      <c r="I265" s="118"/>
      <c r="J265" s="118"/>
      <c r="K265" s="325"/>
      <c r="L265" s="119"/>
      <c r="M265" s="119"/>
      <c r="N265" s="119"/>
      <c r="O265" s="326"/>
      <c r="P265" s="74"/>
      <c r="Q265" s="352"/>
      <c r="R265" s="352"/>
      <c r="S265" s="328"/>
      <c r="T265" s="118"/>
      <c r="U265" s="119"/>
      <c r="V265" s="119"/>
      <c r="W265" s="119"/>
      <c r="X265" s="119"/>
      <c r="Y265" s="119"/>
      <c r="Z265" s="119"/>
      <c r="AA265" s="119"/>
      <c r="AB265" s="119"/>
      <c r="AC265" s="119"/>
      <c r="AD265" s="119"/>
      <c r="AE265" s="4"/>
      <c r="AF265" s="4"/>
      <c r="AG265" s="4"/>
      <c r="AH265" s="4"/>
      <c r="AI265" s="4"/>
      <c r="AJ265" s="4"/>
      <c r="AK265" s="4"/>
      <c r="AL265" s="4"/>
      <c r="AM265" s="4"/>
      <c r="AN265" s="4"/>
      <c r="AO265" s="4"/>
      <c r="AP265" s="4"/>
    </row>
    <row r="266">
      <c r="A266" s="4"/>
      <c r="B266" s="4"/>
      <c r="C266" s="4"/>
      <c r="D266" s="4"/>
      <c r="E266" s="4"/>
      <c r="F266" s="8"/>
      <c r="G266" s="8"/>
      <c r="H266" s="118"/>
      <c r="I266" s="118"/>
      <c r="J266" s="118"/>
      <c r="K266" s="325"/>
      <c r="L266" s="119"/>
      <c r="M266" s="119"/>
      <c r="N266" s="119"/>
      <c r="O266" s="326"/>
      <c r="P266" s="74"/>
      <c r="Q266" s="352"/>
      <c r="R266" s="352"/>
      <c r="S266" s="328"/>
      <c r="T266" s="118"/>
      <c r="U266" s="119"/>
      <c r="V266" s="119"/>
      <c r="W266" s="119"/>
      <c r="X266" s="119"/>
      <c r="Y266" s="119"/>
      <c r="Z266" s="119"/>
      <c r="AA266" s="119"/>
      <c r="AB266" s="119"/>
      <c r="AC266" s="119"/>
      <c r="AD266" s="119"/>
      <c r="AE266" s="4"/>
      <c r="AF266" s="4"/>
      <c r="AG266" s="4"/>
      <c r="AH266" s="4"/>
      <c r="AI266" s="4"/>
      <c r="AJ266" s="4"/>
      <c r="AK266" s="4"/>
      <c r="AL266" s="4"/>
      <c r="AM266" s="4"/>
      <c r="AN266" s="4"/>
      <c r="AO266" s="4"/>
      <c r="AP266" s="4"/>
    </row>
    <row r="267">
      <c r="A267" s="4"/>
      <c r="B267" s="4"/>
      <c r="C267" s="4"/>
      <c r="D267" s="4"/>
      <c r="E267" s="4"/>
      <c r="F267" s="8"/>
      <c r="G267" s="8"/>
      <c r="H267" s="118"/>
      <c r="I267" s="118"/>
      <c r="J267" s="118"/>
      <c r="K267" s="325"/>
      <c r="L267" s="119"/>
      <c r="M267" s="119"/>
      <c r="N267" s="119"/>
      <c r="O267" s="326"/>
      <c r="P267" s="74"/>
      <c r="Q267" s="352"/>
      <c r="R267" s="352"/>
      <c r="S267" s="328"/>
      <c r="T267" s="118"/>
      <c r="U267" s="119"/>
      <c r="V267" s="119"/>
      <c r="W267" s="119"/>
      <c r="X267" s="119"/>
      <c r="Y267" s="119"/>
      <c r="Z267" s="119"/>
      <c r="AA267" s="119"/>
      <c r="AB267" s="119"/>
      <c r="AC267" s="119"/>
      <c r="AD267" s="119"/>
      <c r="AE267" s="4"/>
      <c r="AF267" s="4"/>
      <c r="AG267" s="4"/>
      <c r="AH267" s="4"/>
      <c r="AI267" s="4"/>
      <c r="AJ267" s="4"/>
      <c r="AK267" s="4"/>
      <c r="AL267" s="4"/>
      <c r="AM267" s="4"/>
      <c r="AN267" s="4"/>
      <c r="AO267" s="4"/>
      <c r="AP267" s="4"/>
    </row>
    <row r="268">
      <c r="A268" s="4"/>
      <c r="B268" s="4"/>
      <c r="C268" s="4"/>
      <c r="D268" s="4"/>
      <c r="E268" s="4"/>
      <c r="F268" s="8"/>
      <c r="G268" s="8"/>
      <c r="H268" s="118"/>
      <c r="I268" s="118"/>
      <c r="J268" s="118"/>
      <c r="K268" s="325"/>
      <c r="L268" s="119"/>
      <c r="M268" s="119"/>
      <c r="N268" s="119"/>
      <c r="O268" s="326"/>
      <c r="P268" s="74"/>
      <c r="Q268" s="352"/>
      <c r="R268" s="352"/>
      <c r="S268" s="328"/>
      <c r="T268" s="118"/>
      <c r="U268" s="119"/>
      <c r="V268" s="119"/>
      <c r="W268" s="119"/>
      <c r="X268" s="119"/>
      <c r="Y268" s="119"/>
      <c r="Z268" s="119"/>
      <c r="AA268" s="119"/>
      <c r="AB268" s="119"/>
      <c r="AC268" s="119"/>
      <c r="AD268" s="119"/>
      <c r="AE268" s="4"/>
      <c r="AF268" s="4"/>
      <c r="AG268" s="4"/>
      <c r="AH268" s="4"/>
      <c r="AI268" s="4"/>
      <c r="AJ268" s="4"/>
      <c r="AK268" s="4"/>
      <c r="AL268" s="4"/>
      <c r="AM268" s="4"/>
      <c r="AN268" s="4"/>
      <c r="AO268" s="4"/>
      <c r="AP268" s="4"/>
    </row>
    <row r="269">
      <c r="A269" s="4"/>
      <c r="B269" s="4"/>
      <c r="C269" s="4"/>
      <c r="D269" s="4"/>
      <c r="E269" s="4"/>
      <c r="F269" s="8"/>
      <c r="G269" s="8"/>
      <c r="H269" s="118"/>
      <c r="I269" s="118"/>
      <c r="J269" s="118"/>
      <c r="K269" s="325"/>
      <c r="L269" s="119"/>
      <c r="M269" s="119"/>
      <c r="N269" s="119"/>
      <c r="O269" s="326"/>
      <c r="P269" s="74"/>
      <c r="Q269" s="352"/>
      <c r="R269" s="352"/>
      <c r="S269" s="328"/>
      <c r="T269" s="118"/>
      <c r="U269" s="119"/>
      <c r="V269" s="119"/>
      <c r="W269" s="119"/>
      <c r="X269" s="119"/>
      <c r="Y269" s="119"/>
      <c r="Z269" s="119"/>
      <c r="AA269" s="119"/>
      <c r="AB269" s="119"/>
      <c r="AC269" s="119"/>
      <c r="AD269" s="119"/>
      <c r="AE269" s="4"/>
      <c r="AF269" s="4"/>
      <c r="AG269" s="4"/>
      <c r="AH269" s="4"/>
      <c r="AI269" s="4"/>
      <c r="AJ269" s="4"/>
      <c r="AK269" s="4"/>
      <c r="AL269" s="4"/>
      <c r="AM269" s="4"/>
      <c r="AN269" s="4"/>
      <c r="AO269" s="4"/>
      <c r="AP269" s="4"/>
    </row>
    <row r="270">
      <c r="A270" s="4"/>
      <c r="B270" s="4"/>
      <c r="C270" s="4"/>
      <c r="D270" s="4"/>
      <c r="E270" s="4"/>
      <c r="F270" s="8"/>
      <c r="G270" s="8"/>
      <c r="H270" s="118"/>
      <c r="I270" s="118"/>
      <c r="J270" s="118"/>
      <c r="K270" s="325"/>
      <c r="L270" s="119"/>
      <c r="M270" s="119"/>
      <c r="N270" s="119"/>
      <c r="O270" s="326"/>
      <c r="P270" s="74"/>
      <c r="Q270" s="352"/>
      <c r="R270" s="352"/>
      <c r="S270" s="328"/>
      <c r="T270" s="118"/>
      <c r="U270" s="119"/>
      <c r="V270" s="119"/>
      <c r="W270" s="119"/>
      <c r="X270" s="119"/>
      <c r="Y270" s="119"/>
      <c r="Z270" s="119"/>
      <c r="AA270" s="119"/>
      <c r="AB270" s="119"/>
      <c r="AC270" s="119"/>
      <c r="AD270" s="119"/>
      <c r="AE270" s="4"/>
      <c r="AF270" s="4"/>
      <c r="AG270" s="4"/>
      <c r="AH270" s="4"/>
      <c r="AI270" s="4"/>
      <c r="AJ270" s="4"/>
      <c r="AK270" s="4"/>
      <c r="AL270" s="4"/>
      <c r="AM270" s="4"/>
      <c r="AN270" s="4"/>
      <c r="AO270" s="4"/>
      <c r="AP270" s="4"/>
    </row>
    <row r="271">
      <c r="A271" s="4"/>
      <c r="B271" s="4"/>
      <c r="C271" s="4"/>
      <c r="D271" s="4"/>
      <c r="E271" s="4"/>
      <c r="F271" s="8"/>
      <c r="G271" s="8"/>
      <c r="H271" s="118"/>
      <c r="I271" s="118"/>
      <c r="J271" s="118"/>
      <c r="K271" s="325"/>
      <c r="L271" s="119"/>
      <c r="M271" s="119"/>
      <c r="N271" s="119"/>
      <c r="O271" s="326"/>
      <c r="P271" s="74"/>
      <c r="Q271" s="352"/>
      <c r="R271" s="352"/>
      <c r="S271" s="328"/>
      <c r="T271" s="118"/>
      <c r="U271" s="119"/>
      <c r="V271" s="119"/>
      <c r="W271" s="119"/>
      <c r="X271" s="119"/>
      <c r="Y271" s="119"/>
      <c r="Z271" s="119"/>
      <c r="AA271" s="119"/>
      <c r="AB271" s="119"/>
      <c r="AC271" s="119"/>
      <c r="AD271" s="119"/>
      <c r="AE271" s="4"/>
      <c r="AF271" s="4"/>
      <c r="AG271" s="4"/>
      <c r="AH271" s="4"/>
      <c r="AI271" s="4"/>
      <c r="AJ271" s="4"/>
      <c r="AK271" s="4"/>
      <c r="AL271" s="4"/>
      <c r="AM271" s="4"/>
      <c r="AN271" s="4"/>
      <c r="AO271" s="4"/>
      <c r="AP271" s="4"/>
    </row>
    <row r="272">
      <c r="A272" s="4"/>
      <c r="B272" s="4"/>
      <c r="C272" s="4"/>
      <c r="D272" s="4"/>
      <c r="E272" s="4"/>
      <c r="F272" s="8"/>
      <c r="G272" s="8"/>
      <c r="H272" s="118"/>
      <c r="I272" s="118"/>
      <c r="J272" s="118"/>
      <c r="K272" s="325"/>
      <c r="L272" s="119"/>
      <c r="M272" s="119"/>
      <c r="N272" s="119"/>
      <c r="O272" s="326"/>
      <c r="P272" s="74"/>
      <c r="Q272" s="352"/>
      <c r="R272" s="352"/>
      <c r="S272" s="328"/>
      <c r="T272" s="118"/>
      <c r="U272" s="119"/>
      <c r="V272" s="119"/>
      <c r="W272" s="119"/>
      <c r="X272" s="119"/>
      <c r="Y272" s="119"/>
      <c r="Z272" s="119"/>
      <c r="AA272" s="119"/>
      <c r="AB272" s="119"/>
      <c r="AC272" s="119"/>
      <c r="AD272" s="119"/>
      <c r="AE272" s="4"/>
      <c r="AF272" s="4"/>
      <c r="AG272" s="4"/>
      <c r="AH272" s="4"/>
      <c r="AI272" s="4"/>
      <c r="AJ272" s="4"/>
      <c r="AK272" s="4"/>
      <c r="AL272" s="4"/>
      <c r="AM272" s="4"/>
      <c r="AN272" s="4"/>
      <c r="AO272" s="4"/>
      <c r="AP272" s="4"/>
    </row>
    <row r="273">
      <c r="A273" s="4"/>
      <c r="B273" s="4"/>
      <c r="C273" s="4"/>
      <c r="D273" s="4"/>
      <c r="E273" s="4"/>
      <c r="F273" s="8"/>
      <c r="G273" s="8"/>
      <c r="H273" s="118"/>
      <c r="I273" s="118"/>
      <c r="J273" s="118"/>
      <c r="K273" s="325"/>
      <c r="L273" s="119"/>
      <c r="M273" s="119"/>
      <c r="N273" s="119"/>
      <c r="O273" s="326"/>
      <c r="P273" s="74"/>
      <c r="Q273" s="352"/>
      <c r="R273" s="352"/>
      <c r="S273" s="328"/>
      <c r="T273" s="118"/>
      <c r="U273" s="119"/>
      <c r="V273" s="119"/>
      <c r="W273" s="119"/>
      <c r="X273" s="119"/>
      <c r="Y273" s="119"/>
      <c r="Z273" s="119"/>
      <c r="AA273" s="119"/>
      <c r="AB273" s="119"/>
      <c r="AC273" s="119"/>
      <c r="AD273" s="119"/>
      <c r="AE273" s="4"/>
      <c r="AF273" s="4"/>
      <c r="AG273" s="4"/>
      <c r="AH273" s="4"/>
      <c r="AI273" s="4"/>
      <c r="AJ273" s="4"/>
      <c r="AK273" s="4"/>
      <c r="AL273" s="4"/>
      <c r="AM273" s="4"/>
      <c r="AN273" s="4"/>
      <c r="AO273" s="4"/>
      <c r="AP273" s="4"/>
    </row>
    <row r="274">
      <c r="A274" s="4"/>
      <c r="B274" s="4"/>
      <c r="C274" s="4"/>
      <c r="D274" s="4"/>
      <c r="E274" s="4"/>
      <c r="F274" s="8"/>
      <c r="G274" s="8"/>
      <c r="H274" s="118"/>
      <c r="I274" s="118"/>
      <c r="J274" s="118"/>
      <c r="K274" s="325"/>
      <c r="L274" s="119"/>
      <c r="M274" s="119"/>
      <c r="N274" s="119"/>
      <c r="O274" s="326"/>
      <c r="P274" s="74"/>
      <c r="Q274" s="352"/>
      <c r="R274" s="352"/>
      <c r="S274" s="328"/>
      <c r="T274" s="118"/>
      <c r="U274" s="119"/>
      <c r="V274" s="119"/>
      <c r="W274" s="119"/>
      <c r="X274" s="119"/>
      <c r="Y274" s="119"/>
      <c r="Z274" s="119"/>
      <c r="AA274" s="119"/>
      <c r="AB274" s="119"/>
      <c r="AC274" s="119"/>
      <c r="AD274" s="119"/>
      <c r="AE274" s="4"/>
      <c r="AF274" s="4"/>
      <c r="AG274" s="4"/>
      <c r="AH274" s="4"/>
      <c r="AI274" s="4"/>
      <c r="AJ274" s="4"/>
      <c r="AK274" s="4"/>
      <c r="AL274" s="4"/>
      <c r="AM274" s="4"/>
      <c r="AN274" s="4"/>
      <c r="AO274" s="4"/>
      <c r="AP274" s="4"/>
    </row>
    <row r="275">
      <c r="A275" s="4"/>
      <c r="B275" s="4"/>
      <c r="C275" s="4"/>
      <c r="D275" s="4"/>
      <c r="E275" s="4"/>
      <c r="F275" s="8"/>
      <c r="G275" s="8"/>
      <c r="H275" s="118"/>
      <c r="I275" s="118"/>
      <c r="J275" s="118"/>
      <c r="K275" s="325"/>
      <c r="L275" s="119"/>
      <c r="M275" s="119"/>
      <c r="N275" s="119"/>
      <c r="O275" s="326"/>
      <c r="P275" s="74"/>
      <c r="Q275" s="352"/>
      <c r="R275" s="352"/>
      <c r="S275" s="328"/>
      <c r="T275" s="118"/>
      <c r="U275" s="119"/>
      <c r="V275" s="119"/>
      <c r="W275" s="119"/>
      <c r="X275" s="119"/>
      <c r="Y275" s="119"/>
      <c r="Z275" s="119"/>
      <c r="AA275" s="119"/>
      <c r="AB275" s="119"/>
      <c r="AC275" s="119"/>
      <c r="AD275" s="119"/>
      <c r="AE275" s="4"/>
      <c r="AF275" s="4"/>
      <c r="AG275" s="4"/>
      <c r="AH275" s="4"/>
      <c r="AI275" s="4"/>
      <c r="AJ275" s="4"/>
      <c r="AK275" s="4"/>
      <c r="AL275" s="4"/>
      <c r="AM275" s="4"/>
      <c r="AN275" s="4"/>
      <c r="AO275" s="4"/>
      <c r="AP275" s="4"/>
    </row>
    <row r="276">
      <c r="A276" s="4"/>
      <c r="B276" s="4"/>
      <c r="C276" s="4"/>
      <c r="D276" s="4"/>
      <c r="E276" s="4"/>
      <c r="F276" s="8"/>
      <c r="G276" s="8"/>
      <c r="H276" s="118"/>
      <c r="I276" s="118"/>
      <c r="J276" s="118"/>
      <c r="K276" s="325"/>
      <c r="L276" s="119"/>
      <c r="M276" s="119"/>
      <c r="N276" s="119"/>
      <c r="O276" s="326"/>
      <c r="P276" s="74"/>
      <c r="Q276" s="352"/>
      <c r="R276" s="352"/>
      <c r="S276" s="328"/>
      <c r="T276" s="118"/>
      <c r="U276" s="119"/>
      <c r="V276" s="119"/>
      <c r="W276" s="119"/>
      <c r="X276" s="119"/>
      <c r="Y276" s="119"/>
      <c r="Z276" s="119"/>
      <c r="AA276" s="119"/>
      <c r="AB276" s="119"/>
      <c r="AC276" s="119"/>
      <c r="AD276" s="119"/>
      <c r="AE276" s="4"/>
      <c r="AF276" s="4"/>
      <c r="AG276" s="4"/>
      <c r="AH276" s="4"/>
      <c r="AI276" s="4"/>
      <c r="AJ276" s="4"/>
      <c r="AK276" s="4"/>
      <c r="AL276" s="4"/>
      <c r="AM276" s="4"/>
      <c r="AN276" s="4"/>
      <c r="AO276" s="4"/>
      <c r="AP276" s="4"/>
    </row>
    <row r="277">
      <c r="A277" s="4"/>
      <c r="B277" s="4"/>
      <c r="C277" s="4"/>
      <c r="D277" s="4"/>
      <c r="E277" s="4"/>
      <c r="F277" s="8"/>
      <c r="G277" s="8"/>
      <c r="H277" s="118"/>
      <c r="I277" s="118"/>
      <c r="J277" s="118"/>
      <c r="K277" s="325"/>
      <c r="L277" s="119"/>
      <c r="M277" s="119"/>
      <c r="N277" s="119"/>
      <c r="O277" s="326"/>
      <c r="P277" s="74"/>
      <c r="Q277" s="352"/>
      <c r="R277" s="352"/>
      <c r="S277" s="328"/>
      <c r="T277" s="118"/>
      <c r="U277" s="119"/>
      <c r="V277" s="119"/>
      <c r="W277" s="119"/>
      <c r="X277" s="119"/>
      <c r="Y277" s="119"/>
      <c r="Z277" s="119"/>
      <c r="AA277" s="119"/>
      <c r="AB277" s="119"/>
      <c r="AC277" s="119"/>
      <c r="AD277" s="119"/>
      <c r="AE277" s="4"/>
      <c r="AF277" s="4"/>
      <c r="AG277" s="4"/>
      <c r="AH277" s="4"/>
      <c r="AI277" s="4"/>
      <c r="AJ277" s="4"/>
      <c r="AK277" s="4"/>
      <c r="AL277" s="4"/>
      <c r="AM277" s="4"/>
      <c r="AN277" s="4"/>
      <c r="AO277" s="4"/>
      <c r="AP277" s="4"/>
    </row>
    <row r="278">
      <c r="A278" s="4"/>
      <c r="B278" s="4"/>
      <c r="C278" s="4"/>
      <c r="D278" s="4"/>
      <c r="E278" s="4"/>
      <c r="F278" s="8"/>
      <c r="G278" s="8"/>
      <c r="H278" s="118"/>
      <c r="I278" s="118"/>
      <c r="J278" s="118"/>
      <c r="K278" s="325"/>
      <c r="L278" s="119"/>
      <c r="M278" s="119"/>
      <c r="N278" s="119"/>
      <c r="O278" s="326"/>
      <c r="P278" s="74"/>
      <c r="Q278" s="352"/>
      <c r="R278" s="352"/>
      <c r="S278" s="328"/>
      <c r="T278" s="118"/>
      <c r="U278" s="119"/>
      <c r="V278" s="119"/>
      <c r="W278" s="119"/>
      <c r="X278" s="119"/>
      <c r="Y278" s="119"/>
      <c r="Z278" s="119"/>
      <c r="AA278" s="119"/>
      <c r="AB278" s="119"/>
      <c r="AC278" s="119"/>
      <c r="AD278" s="119"/>
      <c r="AE278" s="4"/>
      <c r="AF278" s="4"/>
      <c r="AG278" s="4"/>
      <c r="AH278" s="4"/>
      <c r="AI278" s="4"/>
      <c r="AJ278" s="4"/>
      <c r="AK278" s="4"/>
      <c r="AL278" s="4"/>
      <c r="AM278" s="4"/>
      <c r="AN278" s="4"/>
      <c r="AO278" s="4"/>
      <c r="AP278" s="4"/>
    </row>
    <row r="279">
      <c r="A279" s="4"/>
      <c r="B279" s="4"/>
      <c r="C279" s="4"/>
      <c r="D279" s="4"/>
      <c r="E279" s="4"/>
      <c r="F279" s="8"/>
      <c r="G279" s="8"/>
      <c r="H279" s="118"/>
      <c r="I279" s="118"/>
      <c r="J279" s="118"/>
      <c r="K279" s="325"/>
      <c r="L279" s="119"/>
      <c r="M279" s="119"/>
      <c r="N279" s="119"/>
      <c r="O279" s="326"/>
      <c r="P279" s="74"/>
      <c r="Q279" s="352"/>
      <c r="R279" s="352"/>
      <c r="S279" s="328"/>
      <c r="T279" s="118"/>
      <c r="U279" s="119"/>
      <c r="V279" s="119"/>
      <c r="W279" s="119"/>
      <c r="X279" s="119"/>
      <c r="Y279" s="119"/>
      <c r="Z279" s="119"/>
      <c r="AA279" s="119"/>
      <c r="AB279" s="119"/>
      <c r="AC279" s="119"/>
      <c r="AD279" s="119"/>
      <c r="AE279" s="4"/>
      <c r="AF279" s="4"/>
      <c r="AG279" s="4"/>
      <c r="AH279" s="4"/>
      <c r="AI279" s="4"/>
      <c r="AJ279" s="4"/>
      <c r="AK279" s="4"/>
      <c r="AL279" s="4"/>
      <c r="AM279" s="4"/>
      <c r="AN279" s="4"/>
      <c r="AO279" s="4"/>
      <c r="AP279" s="4"/>
    </row>
    <row r="280">
      <c r="A280" s="4"/>
      <c r="B280" s="4"/>
      <c r="C280" s="4"/>
      <c r="D280" s="4"/>
      <c r="E280" s="4"/>
      <c r="F280" s="8"/>
      <c r="G280" s="8"/>
      <c r="H280" s="118"/>
      <c r="I280" s="118"/>
      <c r="J280" s="118"/>
      <c r="K280" s="325"/>
      <c r="L280" s="119"/>
      <c r="M280" s="119"/>
      <c r="N280" s="119"/>
      <c r="O280" s="326"/>
      <c r="P280" s="74"/>
      <c r="Q280" s="352"/>
      <c r="R280" s="352"/>
      <c r="S280" s="328"/>
      <c r="T280" s="118"/>
      <c r="U280" s="119"/>
      <c r="V280" s="119"/>
      <c r="W280" s="119"/>
      <c r="X280" s="119"/>
      <c r="Y280" s="119"/>
      <c r="Z280" s="119"/>
      <c r="AA280" s="119"/>
      <c r="AB280" s="119"/>
      <c r="AC280" s="119"/>
      <c r="AD280" s="119"/>
      <c r="AE280" s="4"/>
      <c r="AF280" s="4"/>
      <c r="AG280" s="4"/>
      <c r="AH280" s="4"/>
      <c r="AI280" s="4"/>
      <c r="AJ280" s="4"/>
      <c r="AK280" s="4"/>
      <c r="AL280" s="4"/>
      <c r="AM280" s="4"/>
      <c r="AN280" s="4"/>
      <c r="AO280" s="4"/>
      <c r="AP280" s="4"/>
    </row>
    <row r="281">
      <c r="A281" s="4"/>
      <c r="B281" s="4"/>
      <c r="C281" s="4"/>
      <c r="D281" s="4"/>
      <c r="E281" s="4"/>
      <c r="F281" s="8"/>
      <c r="G281" s="8"/>
      <c r="H281" s="118"/>
      <c r="I281" s="118"/>
      <c r="J281" s="118"/>
      <c r="K281" s="325"/>
      <c r="L281" s="119"/>
      <c r="M281" s="119"/>
      <c r="N281" s="119"/>
      <c r="O281" s="326"/>
      <c r="P281" s="74"/>
      <c r="Q281" s="352"/>
      <c r="R281" s="352"/>
      <c r="S281" s="328"/>
      <c r="T281" s="118"/>
      <c r="U281" s="119"/>
      <c r="V281" s="119"/>
      <c r="W281" s="119"/>
      <c r="X281" s="119"/>
      <c r="Y281" s="119"/>
      <c r="Z281" s="119"/>
      <c r="AA281" s="119"/>
      <c r="AB281" s="119"/>
      <c r="AC281" s="119"/>
      <c r="AD281" s="119"/>
      <c r="AE281" s="4"/>
      <c r="AF281" s="4"/>
      <c r="AG281" s="4"/>
      <c r="AH281" s="4"/>
      <c r="AI281" s="4"/>
      <c r="AJ281" s="4"/>
      <c r="AK281" s="4"/>
      <c r="AL281" s="4"/>
      <c r="AM281" s="4"/>
      <c r="AN281" s="4"/>
      <c r="AO281" s="4"/>
      <c r="AP281" s="4"/>
    </row>
    <row r="282">
      <c r="A282" s="4"/>
      <c r="B282" s="4"/>
      <c r="C282" s="4"/>
      <c r="D282" s="4"/>
      <c r="E282" s="4"/>
      <c r="F282" s="8"/>
      <c r="G282" s="8"/>
      <c r="H282" s="118"/>
      <c r="I282" s="118"/>
      <c r="J282" s="118"/>
      <c r="K282" s="325"/>
      <c r="L282" s="119"/>
      <c r="M282" s="119"/>
      <c r="N282" s="119"/>
      <c r="O282" s="326"/>
      <c r="P282" s="74"/>
      <c r="Q282" s="352"/>
      <c r="R282" s="352"/>
      <c r="S282" s="328"/>
      <c r="T282" s="118"/>
      <c r="U282" s="119"/>
      <c r="V282" s="119"/>
      <c r="W282" s="119"/>
      <c r="X282" s="119"/>
      <c r="Y282" s="119"/>
      <c r="Z282" s="119"/>
      <c r="AA282" s="119"/>
      <c r="AB282" s="119"/>
      <c r="AC282" s="119"/>
      <c r="AD282" s="119"/>
      <c r="AE282" s="4"/>
      <c r="AF282" s="4"/>
      <c r="AG282" s="4"/>
      <c r="AH282" s="4"/>
      <c r="AI282" s="4"/>
      <c r="AJ282" s="4"/>
      <c r="AK282" s="4"/>
      <c r="AL282" s="4"/>
      <c r="AM282" s="4"/>
      <c r="AN282" s="4"/>
      <c r="AO282" s="4"/>
      <c r="AP282" s="4"/>
    </row>
    <row r="283">
      <c r="A283" s="4"/>
      <c r="B283" s="4"/>
      <c r="C283" s="4"/>
      <c r="D283" s="4"/>
      <c r="E283" s="4"/>
      <c r="F283" s="8"/>
      <c r="G283" s="8"/>
      <c r="H283" s="118"/>
      <c r="I283" s="118"/>
      <c r="J283" s="118"/>
      <c r="K283" s="325"/>
      <c r="L283" s="119"/>
      <c r="M283" s="119"/>
      <c r="N283" s="119"/>
      <c r="O283" s="326"/>
      <c r="P283" s="74"/>
      <c r="Q283" s="352"/>
      <c r="R283" s="352"/>
      <c r="S283" s="328"/>
      <c r="T283" s="118"/>
      <c r="U283" s="119"/>
      <c r="V283" s="119"/>
      <c r="W283" s="119"/>
      <c r="X283" s="119"/>
      <c r="Y283" s="119"/>
      <c r="Z283" s="119"/>
      <c r="AA283" s="119"/>
      <c r="AB283" s="119"/>
      <c r="AC283" s="119"/>
      <c r="AD283" s="119"/>
      <c r="AE283" s="4"/>
      <c r="AF283" s="4"/>
      <c r="AG283" s="4"/>
      <c r="AH283" s="4"/>
      <c r="AI283" s="4"/>
      <c r="AJ283" s="4"/>
      <c r="AK283" s="4"/>
      <c r="AL283" s="4"/>
      <c r="AM283" s="4"/>
      <c r="AN283" s="4"/>
      <c r="AO283" s="4"/>
      <c r="AP283" s="4"/>
    </row>
    <row r="284">
      <c r="A284" s="4"/>
      <c r="B284" s="4"/>
      <c r="C284" s="4"/>
      <c r="D284" s="4"/>
      <c r="E284" s="4"/>
      <c r="F284" s="8"/>
      <c r="G284" s="8"/>
      <c r="H284" s="118"/>
      <c r="I284" s="118"/>
      <c r="J284" s="118"/>
      <c r="K284" s="325"/>
      <c r="L284" s="119"/>
      <c r="M284" s="119"/>
      <c r="N284" s="119"/>
      <c r="O284" s="326"/>
      <c r="P284" s="74"/>
      <c r="Q284" s="352"/>
      <c r="R284" s="352"/>
      <c r="S284" s="328"/>
      <c r="T284" s="118"/>
      <c r="U284" s="119"/>
      <c r="V284" s="119"/>
      <c r="W284" s="119"/>
      <c r="X284" s="119"/>
      <c r="Y284" s="119"/>
      <c r="Z284" s="119"/>
      <c r="AA284" s="119"/>
      <c r="AB284" s="119"/>
      <c r="AC284" s="119"/>
      <c r="AD284" s="119"/>
      <c r="AE284" s="4"/>
      <c r="AF284" s="4"/>
      <c r="AG284" s="4"/>
      <c r="AH284" s="4"/>
      <c r="AI284" s="4"/>
      <c r="AJ284" s="4"/>
      <c r="AK284" s="4"/>
      <c r="AL284" s="4"/>
      <c r="AM284" s="4"/>
      <c r="AN284" s="4"/>
      <c r="AO284" s="4"/>
      <c r="AP284" s="4"/>
    </row>
    <row r="285">
      <c r="A285" s="4"/>
      <c r="B285" s="4"/>
      <c r="C285" s="4"/>
      <c r="D285" s="4"/>
      <c r="E285" s="4"/>
      <c r="F285" s="8"/>
      <c r="G285" s="8"/>
      <c r="H285" s="118"/>
      <c r="I285" s="118"/>
      <c r="J285" s="118"/>
      <c r="K285" s="325"/>
      <c r="L285" s="119"/>
      <c r="M285" s="119"/>
      <c r="N285" s="119"/>
      <c r="O285" s="326"/>
      <c r="P285" s="74"/>
      <c r="Q285" s="352"/>
      <c r="R285" s="352"/>
      <c r="S285" s="328"/>
      <c r="T285" s="118"/>
      <c r="U285" s="119"/>
      <c r="V285" s="119"/>
      <c r="W285" s="119"/>
      <c r="X285" s="119"/>
      <c r="Y285" s="119"/>
      <c r="Z285" s="119"/>
      <c r="AA285" s="119"/>
      <c r="AB285" s="119"/>
      <c r="AC285" s="119"/>
      <c r="AD285" s="119"/>
      <c r="AE285" s="4"/>
      <c r="AF285" s="4"/>
      <c r="AG285" s="4"/>
      <c r="AH285" s="4"/>
      <c r="AI285" s="4"/>
      <c r="AJ285" s="4"/>
      <c r="AK285" s="4"/>
      <c r="AL285" s="4"/>
      <c r="AM285" s="4"/>
      <c r="AN285" s="4"/>
      <c r="AO285" s="4"/>
      <c r="AP285" s="4"/>
    </row>
    <row r="286">
      <c r="A286" s="4"/>
      <c r="B286" s="4"/>
      <c r="C286" s="4"/>
      <c r="D286" s="4"/>
      <c r="E286" s="4"/>
      <c r="F286" s="8"/>
      <c r="G286" s="8"/>
      <c r="H286" s="118"/>
      <c r="I286" s="118"/>
      <c r="J286" s="118"/>
      <c r="K286" s="325"/>
      <c r="L286" s="119"/>
      <c r="M286" s="119"/>
      <c r="N286" s="119"/>
      <c r="O286" s="326"/>
      <c r="P286" s="74"/>
      <c r="Q286" s="352"/>
      <c r="R286" s="352"/>
      <c r="S286" s="328"/>
      <c r="T286" s="118"/>
      <c r="U286" s="119"/>
      <c r="V286" s="119"/>
      <c r="W286" s="119"/>
      <c r="X286" s="119"/>
      <c r="Y286" s="119"/>
      <c r="Z286" s="119"/>
      <c r="AA286" s="119"/>
      <c r="AB286" s="119"/>
      <c r="AC286" s="119"/>
      <c r="AD286" s="119"/>
      <c r="AE286" s="4"/>
      <c r="AF286" s="4"/>
      <c r="AG286" s="4"/>
      <c r="AH286" s="4"/>
      <c r="AI286" s="4"/>
      <c r="AJ286" s="4"/>
      <c r="AK286" s="4"/>
      <c r="AL286" s="4"/>
      <c r="AM286" s="4"/>
      <c r="AN286" s="4"/>
      <c r="AO286" s="4"/>
      <c r="AP286" s="4"/>
    </row>
    <row r="287">
      <c r="A287" s="4"/>
      <c r="B287" s="4"/>
      <c r="C287" s="4"/>
      <c r="D287" s="4"/>
      <c r="E287" s="4"/>
      <c r="F287" s="8"/>
      <c r="G287" s="8"/>
      <c r="H287" s="118"/>
      <c r="I287" s="118"/>
      <c r="J287" s="118"/>
      <c r="K287" s="325"/>
      <c r="L287" s="119"/>
      <c r="M287" s="119"/>
      <c r="N287" s="119"/>
      <c r="O287" s="326"/>
      <c r="P287" s="74"/>
      <c r="Q287" s="352"/>
      <c r="R287" s="352"/>
      <c r="S287" s="328"/>
      <c r="T287" s="118"/>
      <c r="U287" s="119"/>
      <c r="V287" s="119"/>
      <c r="W287" s="119"/>
      <c r="X287" s="119"/>
      <c r="Y287" s="119"/>
      <c r="Z287" s="119"/>
      <c r="AA287" s="119"/>
      <c r="AB287" s="119"/>
      <c r="AC287" s="119"/>
      <c r="AD287" s="119"/>
      <c r="AE287" s="4"/>
      <c r="AF287" s="4"/>
      <c r="AG287" s="4"/>
      <c r="AH287" s="4"/>
      <c r="AI287" s="4"/>
      <c r="AJ287" s="4"/>
      <c r="AK287" s="4"/>
      <c r="AL287" s="4"/>
      <c r="AM287" s="4"/>
      <c r="AN287" s="4"/>
      <c r="AO287" s="4"/>
      <c r="AP287" s="4"/>
    </row>
    <row r="288">
      <c r="A288" s="4"/>
      <c r="B288" s="4"/>
      <c r="C288" s="4"/>
      <c r="D288" s="4"/>
      <c r="E288" s="4"/>
      <c r="F288" s="8"/>
      <c r="G288" s="8"/>
      <c r="H288" s="118"/>
      <c r="I288" s="118"/>
      <c r="J288" s="118"/>
      <c r="K288" s="325"/>
      <c r="L288" s="119"/>
      <c r="M288" s="119"/>
      <c r="N288" s="119"/>
      <c r="O288" s="326"/>
      <c r="P288" s="74"/>
      <c r="Q288" s="352"/>
      <c r="R288" s="352"/>
      <c r="S288" s="328"/>
      <c r="T288" s="118"/>
      <c r="U288" s="119"/>
      <c r="V288" s="119"/>
      <c r="W288" s="119"/>
      <c r="X288" s="119"/>
      <c r="Y288" s="119"/>
      <c r="Z288" s="119"/>
      <c r="AA288" s="119"/>
      <c r="AB288" s="119"/>
      <c r="AC288" s="119"/>
      <c r="AD288" s="119"/>
      <c r="AE288" s="4"/>
      <c r="AF288" s="4"/>
      <c r="AG288" s="4"/>
      <c r="AH288" s="4"/>
      <c r="AI288" s="4"/>
      <c r="AJ288" s="4"/>
      <c r="AK288" s="4"/>
      <c r="AL288" s="4"/>
      <c r="AM288" s="4"/>
      <c r="AN288" s="4"/>
      <c r="AO288" s="4"/>
      <c r="AP288" s="4"/>
    </row>
    <row r="289">
      <c r="A289" s="4"/>
      <c r="B289" s="4"/>
      <c r="C289" s="4"/>
      <c r="D289" s="4"/>
      <c r="E289" s="4"/>
      <c r="F289" s="8"/>
      <c r="G289" s="8"/>
      <c r="H289" s="118"/>
      <c r="I289" s="118"/>
      <c r="J289" s="118"/>
      <c r="K289" s="325"/>
      <c r="L289" s="119"/>
      <c r="M289" s="119"/>
      <c r="N289" s="119"/>
      <c r="O289" s="326"/>
      <c r="P289" s="74"/>
      <c r="Q289" s="352"/>
      <c r="R289" s="352"/>
      <c r="S289" s="328"/>
      <c r="T289" s="118"/>
      <c r="U289" s="119"/>
      <c r="V289" s="119"/>
      <c r="W289" s="119"/>
      <c r="X289" s="119"/>
      <c r="Y289" s="119"/>
      <c r="Z289" s="119"/>
      <c r="AA289" s="119"/>
      <c r="AB289" s="119"/>
      <c r="AC289" s="119"/>
      <c r="AD289" s="119"/>
      <c r="AE289" s="4"/>
      <c r="AF289" s="4"/>
      <c r="AG289" s="4"/>
      <c r="AH289" s="4"/>
      <c r="AI289" s="4"/>
      <c r="AJ289" s="4"/>
      <c r="AK289" s="4"/>
      <c r="AL289" s="4"/>
      <c r="AM289" s="4"/>
      <c r="AN289" s="4"/>
      <c r="AO289" s="4"/>
      <c r="AP289" s="4"/>
    </row>
    <row r="290">
      <c r="A290" s="4"/>
      <c r="B290" s="4"/>
      <c r="C290" s="4"/>
      <c r="D290" s="4"/>
      <c r="E290" s="4"/>
      <c r="F290" s="8"/>
      <c r="G290" s="8"/>
      <c r="H290" s="118"/>
      <c r="I290" s="118"/>
      <c r="J290" s="118"/>
      <c r="K290" s="325"/>
      <c r="L290" s="119"/>
      <c r="M290" s="119"/>
      <c r="N290" s="119"/>
      <c r="O290" s="326"/>
      <c r="P290" s="74"/>
      <c r="Q290" s="352"/>
      <c r="R290" s="352"/>
      <c r="S290" s="328"/>
      <c r="T290" s="118"/>
      <c r="U290" s="119"/>
      <c r="V290" s="119"/>
      <c r="W290" s="119"/>
      <c r="X290" s="119"/>
      <c r="Y290" s="119"/>
      <c r="Z290" s="119"/>
      <c r="AA290" s="119"/>
      <c r="AB290" s="119"/>
      <c r="AC290" s="119"/>
      <c r="AD290" s="119"/>
      <c r="AE290" s="4"/>
      <c r="AF290" s="4"/>
      <c r="AG290" s="4"/>
      <c r="AH290" s="4"/>
      <c r="AI290" s="4"/>
      <c r="AJ290" s="4"/>
      <c r="AK290" s="4"/>
      <c r="AL290" s="4"/>
      <c r="AM290" s="4"/>
      <c r="AN290" s="4"/>
      <c r="AO290" s="4"/>
      <c r="AP290" s="4"/>
    </row>
    <row r="291">
      <c r="A291" s="4"/>
      <c r="B291" s="4"/>
      <c r="C291" s="4"/>
      <c r="D291" s="4"/>
      <c r="E291" s="4"/>
      <c r="F291" s="8"/>
      <c r="G291" s="8"/>
      <c r="H291" s="118"/>
      <c r="I291" s="118"/>
      <c r="J291" s="118"/>
      <c r="K291" s="325"/>
      <c r="L291" s="119"/>
      <c r="M291" s="119"/>
      <c r="N291" s="119"/>
      <c r="O291" s="326"/>
      <c r="P291" s="74"/>
      <c r="Q291" s="352"/>
      <c r="R291" s="352"/>
      <c r="S291" s="328"/>
      <c r="T291" s="118"/>
      <c r="U291" s="119"/>
      <c r="V291" s="119"/>
      <c r="W291" s="119"/>
      <c r="X291" s="119"/>
      <c r="Y291" s="119"/>
      <c r="Z291" s="119"/>
      <c r="AA291" s="119"/>
      <c r="AB291" s="119"/>
      <c r="AC291" s="119"/>
      <c r="AD291" s="119"/>
      <c r="AE291" s="4"/>
      <c r="AF291" s="4"/>
      <c r="AG291" s="4"/>
      <c r="AH291" s="4"/>
      <c r="AI291" s="4"/>
      <c r="AJ291" s="4"/>
      <c r="AK291" s="4"/>
      <c r="AL291" s="4"/>
      <c r="AM291" s="4"/>
      <c r="AN291" s="4"/>
      <c r="AO291" s="4"/>
      <c r="AP291" s="4"/>
    </row>
    <row r="292">
      <c r="A292" s="4"/>
      <c r="B292" s="4"/>
      <c r="C292" s="4"/>
      <c r="D292" s="4"/>
      <c r="E292" s="4"/>
      <c r="F292" s="8"/>
      <c r="G292" s="8"/>
      <c r="H292" s="118"/>
      <c r="I292" s="118"/>
      <c r="J292" s="118"/>
      <c r="K292" s="325"/>
      <c r="L292" s="119"/>
      <c r="M292" s="119"/>
      <c r="N292" s="119"/>
      <c r="O292" s="326"/>
      <c r="P292" s="74"/>
      <c r="Q292" s="352"/>
      <c r="R292" s="352"/>
      <c r="S292" s="328"/>
      <c r="T292" s="118"/>
      <c r="U292" s="119"/>
      <c r="V292" s="119"/>
      <c r="W292" s="119"/>
      <c r="X292" s="119"/>
      <c r="Y292" s="119"/>
      <c r="Z292" s="119"/>
      <c r="AA292" s="119"/>
      <c r="AB292" s="119"/>
      <c r="AC292" s="119"/>
      <c r="AD292" s="119"/>
      <c r="AE292" s="4"/>
      <c r="AF292" s="4"/>
      <c r="AG292" s="4"/>
      <c r="AH292" s="4"/>
      <c r="AI292" s="4"/>
      <c r="AJ292" s="4"/>
      <c r="AK292" s="4"/>
      <c r="AL292" s="4"/>
      <c r="AM292" s="4"/>
      <c r="AN292" s="4"/>
      <c r="AO292" s="4"/>
      <c r="AP292" s="4"/>
    </row>
    <row r="293">
      <c r="A293" s="4"/>
      <c r="B293" s="4"/>
      <c r="C293" s="4"/>
      <c r="D293" s="4"/>
      <c r="E293" s="4"/>
      <c r="F293" s="8"/>
      <c r="G293" s="8"/>
      <c r="H293" s="118"/>
      <c r="I293" s="118"/>
      <c r="J293" s="118"/>
      <c r="K293" s="325"/>
      <c r="L293" s="119"/>
      <c r="M293" s="119"/>
      <c r="N293" s="119"/>
      <c r="O293" s="326"/>
      <c r="P293" s="74"/>
      <c r="Q293" s="352"/>
      <c r="R293" s="352"/>
      <c r="S293" s="328"/>
      <c r="T293" s="118"/>
      <c r="U293" s="119"/>
      <c r="V293" s="119"/>
      <c r="W293" s="119"/>
      <c r="X293" s="119"/>
      <c r="Y293" s="119"/>
      <c r="Z293" s="119"/>
      <c r="AA293" s="119"/>
      <c r="AB293" s="119"/>
      <c r="AC293" s="119"/>
      <c r="AD293" s="119"/>
      <c r="AE293" s="4"/>
      <c r="AF293" s="4"/>
      <c r="AG293" s="4"/>
      <c r="AH293" s="4"/>
      <c r="AI293" s="4"/>
      <c r="AJ293" s="4"/>
      <c r="AK293" s="4"/>
      <c r="AL293" s="4"/>
      <c r="AM293" s="4"/>
      <c r="AN293" s="4"/>
      <c r="AO293" s="4"/>
      <c r="AP293" s="4"/>
    </row>
    <row r="294">
      <c r="A294" s="4"/>
      <c r="B294" s="4"/>
      <c r="C294" s="4"/>
      <c r="D294" s="4"/>
      <c r="E294" s="4"/>
      <c r="F294" s="8"/>
      <c r="G294" s="8"/>
      <c r="H294" s="118"/>
      <c r="I294" s="118"/>
      <c r="J294" s="118"/>
      <c r="K294" s="325"/>
      <c r="L294" s="119"/>
      <c r="M294" s="119"/>
      <c r="N294" s="119"/>
      <c r="O294" s="326"/>
      <c r="P294" s="74"/>
      <c r="Q294" s="352"/>
      <c r="R294" s="352"/>
      <c r="S294" s="328"/>
      <c r="T294" s="118"/>
      <c r="U294" s="119"/>
      <c r="V294" s="119"/>
      <c r="W294" s="119"/>
      <c r="X294" s="119"/>
      <c r="Y294" s="119"/>
      <c r="Z294" s="119"/>
      <c r="AA294" s="119"/>
      <c r="AB294" s="119"/>
      <c r="AC294" s="119"/>
      <c r="AD294" s="119"/>
      <c r="AE294" s="4"/>
      <c r="AF294" s="4"/>
      <c r="AG294" s="4"/>
      <c r="AH294" s="4"/>
      <c r="AI294" s="4"/>
      <c r="AJ294" s="4"/>
      <c r="AK294" s="4"/>
      <c r="AL294" s="4"/>
      <c r="AM294" s="4"/>
      <c r="AN294" s="4"/>
      <c r="AO294" s="4"/>
      <c r="AP294" s="4"/>
    </row>
    <row r="295">
      <c r="A295" s="4"/>
      <c r="B295" s="4"/>
      <c r="C295" s="4"/>
      <c r="D295" s="4"/>
      <c r="E295" s="4"/>
      <c r="F295" s="8"/>
      <c r="G295" s="8"/>
      <c r="H295" s="118"/>
      <c r="I295" s="118"/>
      <c r="J295" s="118"/>
      <c r="K295" s="325"/>
      <c r="L295" s="119"/>
      <c r="M295" s="119"/>
      <c r="N295" s="119"/>
      <c r="O295" s="326"/>
      <c r="P295" s="74"/>
      <c r="Q295" s="352"/>
      <c r="R295" s="352"/>
      <c r="S295" s="328"/>
      <c r="T295" s="118"/>
      <c r="U295" s="119"/>
      <c r="V295" s="119"/>
      <c r="W295" s="119"/>
      <c r="X295" s="119"/>
      <c r="Y295" s="119"/>
      <c r="Z295" s="119"/>
      <c r="AA295" s="119"/>
      <c r="AB295" s="119"/>
      <c r="AC295" s="119"/>
      <c r="AD295" s="119"/>
      <c r="AE295" s="4"/>
      <c r="AF295" s="4"/>
      <c r="AG295" s="4"/>
      <c r="AH295" s="4"/>
      <c r="AI295" s="4"/>
      <c r="AJ295" s="4"/>
      <c r="AK295" s="4"/>
      <c r="AL295" s="4"/>
      <c r="AM295" s="4"/>
      <c r="AN295" s="4"/>
      <c r="AO295" s="4"/>
      <c r="AP295" s="4"/>
    </row>
    <row r="296">
      <c r="A296" s="4"/>
      <c r="B296" s="4"/>
      <c r="C296" s="4"/>
      <c r="D296" s="4"/>
      <c r="E296" s="4"/>
      <c r="F296" s="8"/>
      <c r="G296" s="8"/>
      <c r="H296" s="118"/>
      <c r="I296" s="118"/>
      <c r="J296" s="118"/>
      <c r="K296" s="325"/>
      <c r="L296" s="119"/>
      <c r="M296" s="119"/>
      <c r="N296" s="119"/>
      <c r="O296" s="326"/>
      <c r="P296" s="74"/>
      <c r="Q296" s="352"/>
      <c r="R296" s="352"/>
      <c r="S296" s="328"/>
      <c r="T296" s="118"/>
      <c r="U296" s="119"/>
      <c r="V296" s="119"/>
      <c r="W296" s="119"/>
      <c r="X296" s="119"/>
      <c r="Y296" s="119"/>
      <c r="Z296" s="119"/>
      <c r="AA296" s="119"/>
      <c r="AB296" s="119"/>
      <c r="AC296" s="119"/>
      <c r="AD296" s="119"/>
      <c r="AE296" s="4"/>
      <c r="AF296" s="4"/>
      <c r="AG296" s="4"/>
      <c r="AH296" s="4"/>
      <c r="AI296" s="4"/>
      <c r="AJ296" s="4"/>
      <c r="AK296" s="4"/>
      <c r="AL296" s="4"/>
      <c r="AM296" s="4"/>
      <c r="AN296" s="4"/>
      <c r="AO296" s="4"/>
      <c r="AP296" s="4"/>
    </row>
    <row r="297">
      <c r="A297" s="4"/>
      <c r="B297" s="4"/>
      <c r="C297" s="4"/>
      <c r="D297" s="4"/>
      <c r="E297" s="4"/>
      <c r="F297" s="8"/>
      <c r="G297" s="8"/>
      <c r="H297" s="118"/>
      <c r="I297" s="118"/>
      <c r="J297" s="118"/>
      <c r="K297" s="325"/>
      <c r="L297" s="119"/>
      <c r="M297" s="119"/>
      <c r="N297" s="119"/>
      <c r="O297" s="326"/>
      <c r="P297" s="74"/>
      <c r="Q297" s="352"/>
      <c r="R297" s="352"/>
      <c r="S297" s="328"/>
      <c r="T297" s="118"/>
      <c r="U297" s="119"/>
      <c r="V297" s="119"/>
      <c r="W297" s="119"/>
      <c r="X297" s="119"/>
      <c r="Y297" s="119"/>
      <c r="Z297" s="119"/>
      <c r="AA297" s="119"/>
      <c r="AB297" s="119"/>
      <c r="AC297" s="119"/>
      <c r="AD297" s="119"/>
      <c r="AE297" s="4"/>
      <c r="AF297" s="4"/>
      <c r="AG297" s="4"/>
      <c r="AH297" s="4"/>
      <c r="AI297" s="4"/>
      <c r="AJ297" s="4"/>
      <c r="AK297" s="4"/>
      <c r="AL297" s="4"/>
      <c r="AM297" s="4"/>
      <c r="AN297" s="4"/>
      <c r="AO297" s="4"/>
      <c r="AP297" s="4"/>
    </row>
    <row r="298">
      <c r="A298" s="4"/>
      <c r="B298" s="4"/>
      <c r="C298" s="4"/>
      <c r="D298" s="4"/>
      <c r="E298" s="4"/>
      <c r="F298" s="8"/>
      <c r="G298" s="8"/>
      <c r="H298" s="118"/>
      <c r="I298" s="118"/>
      <c r="J298" s="118"/>
      <c r="K298" s="325"/>
      <c r="L298" s="119"/>
      <c r="M298" s="119"/>
      <c r="N298" s="119"/>
      <c r="O298" s="326"/>
      <c r="P298" s="74"/>
      <c r="Q298" s="352"/>
      <c r="R298" s="352"/>
      <c r="S298" s="328"/>
      <c r="T298" s="118"/>
      <c r="U298" s="119"/>
      <c r="V298" s="119"/>
      <c r="W298" s="119"/>
      <c r="X298" s="119"/>
      <c r="Y298" s="119"/>
      <c r="Z298" s="119"/>
      <c r="AA298" s="119"/>
      <c r="AB298" s="119"/>
      <c r="AC298" s="119"/>
      <c r="AD298" s="119"/>
      <c r="AE298" s="4"/>
      <c r="AF298" s="4"/>
      <c r="AG298" s="4"/>
      <c r="AH298" s="4"/>
      <c r="AI298" s="4"/>
      <c r="AJ298" s="4"/>
      <c r="AK298" s="4"/>
      <c r="AL298" s="4"/>
      <c r="AM298" s="4"/>
      <c r="AN298" s="4"/>
      <c r="AO298" s="4"/>
      <c r="AP298" s="4"/>
    </row>
    <row r="299">
      <c r="A299" s="4"/>
      <c r="B299" s="4"/>
      <c r="C299" s="4"/>
      <c r="D299" s="4"/>
      <c r="E299" s="4"/>
      <c r="F299" s="8"/>
      <c r="G299" s="8"/>
      <c r="H299" s="118"/>
      <c r="I299" s="118"/>
      <c r="J299" s="118"/>
      <c r="K299" s="325"/>
      <c r="L299" s="119"/>
      <c r="M299" s="119"/>
      <c r="N299" s="119"/>
      <c r="O299" s="326"/>
      <c r="P299" s="74"/>
      <c r="Q299" s="352"/>
      <c r="R299" s="352"/>
      <c r="S299" s="328"/>
      <c r="T299" s="118"/>
      <c r="U299" s="119"/>
      <c r="V299" s="119"/>
      <c r="W299" s="119"/>
      <c r="X299" s="119"/>
      <c r="Y299" s="119"/>
      <c r="Z299" s="119"/>
      <c r="AA299" s="119"/>
      <c r="AB299" s="119"/>
      <c r="AC299" s="119"/>
      <c r="AD299" s="119"/>
      <c r="AE299" s="4"/>
      <c r="AF299" s="4"/>
      <c r="AG299" s="4"/>
      <c r="AH299" s="4"/>
      <c r="AI299" s="4"/>
      <c r="AJ299" s="4"/>
      <c r="AK299" s="4"/>
      <c r="AL299" s="4"/>
      <c r="AM299" s="4"/>
      <c r="AN299" s="4"/>
      <c r="AO299" s="4"/>
      <c r="AP299" s="4"/>
    </row>
    <row r="300">
      <c r="A300" s="4"/>
      <c r="B300" s="4"/>
      <c r="C300" s="4"/>
      <c r="D300" s="4"/>
      <c r="E300" s="4"/>
      <c r="F300" s="8"/>
      <c r="G300" s="8"/>
      <c r="H300" s="118"/>
      <c r="I300" s="118"/>
      <c r="J300" s="118"/>
      <c r="K300" s="325"/>
      <c r="L300" s="119"/>
      <c r="M300" s="119"/>
      <c r="N300" s="119"/>
      <c r="O300" s="326"/>
      <c r="P300" s="74"/>
      <c r="Q300" s="352"/>
      <c r="R300" s="352"/>
      <c r="S300" s="328"/>
      <c r="T300" s="118"/>
      <c r="U300" s="119"/>
      <c r="V300" s="119"/>
      <c r="W300" s="119"/>
      <c r="X300" s="119"/>
      <c r="Y300" s="119"/>
      <c r="Z300" s="119"/>
      <c r="AA300" s="119"/>
      <c r="AB300" s="119"/>
      <c r="AC300" s="119"/>
      <c r="AD300" s="119"/>
      <c r="AE300" s="4"/>
      <c r="AF300" s="4"/>
      <c r="AG300" s="4"/>
      <c r="AH300" s="4"/>
      <c r="AI300" s="4"/>
      <c r="AJ300" s="4"/>
      <c r="AK300" s="4"/>
      <c r="AL300" s="4"/>
      <c r="AM300" s="4"/>
      <c r="AN300" s="4"/>
      <c r="AO300" s="4"/>
      <c r="AP300" s="4"/>
    </row>
    <row r="301">
      <c r="A301" s="4"/>
      <c r="B301" s="4"/>
      <c r="C301" s="4"/>
      <c r="D301" s="4"/>
      <c r="E301" s="4"/>
      <c r="F301" s="8"/>
      <c r="G301" s="8"/>
      <c r="H301" s="118"/>
      <c r="I301" s="118"/>
      <c r="J301" s="118"/>
      <c r="K301" s="325"/>
      <c r="L301" s="119"/>
      <c r="M301" s="119"/>
      <c r="N301" s="119"/>
      <c r="O301" s="326"/>
      <c r="P301" s="74"/>
      <c r="Q301" s="352"/>
      <c r="R301" s="352"/>
      <c r="S301" s="328"/>
      <c r="T301" s="118"/>
      <c r="U301" s="119"/>
      <c r="V301" s="119"/>
      <c r="W301" s="119"/>
      <c r="X301" s="119"/>
      <c r="Y301" s="119"/>
      <c r="Z301" s="119"/>
      <c r="AA301" s="119"/>
      <c r="AB301" s="119"/>
      <c r="AC301" s="119"/>
      <c r="AD301" s="119"/>
      <c r="AE301" s="4"/>
      <c r="AF301" s="4"/>
      <c r="AG301" s="4"/>
      <c r="AH301" s="4"/>
      <c r="AI301" s="4"/>
      <c r="AJ301" s="4"/>
      <c r="AK301" s="4"/>
      <c r="AL301" s="4"/>
      <c r="AM301" s="4"/>
      <c r="AN301" s="4"/>
      <c r="AO301" s="4"/>
      <c r="AP301" s="4"/>
    </row>
    <row r="302">
      <c r="A302" s="4"/>
      <c r="B302" s="4"/>
      <c r="C302" s="4"/>
      <c r="D302" s="4"/>
      <c r="E302" s="4"/>
      <c r="F302" s="8"/>
      <c r="G302" s="8"/>
      <c r="H302" s="118"/>
      <c r="I302" s="118"/>
      <c r="J302" s="118"/>
      <c r="K302" s="325"/>
      <c r="L302" s="119"/>
      <c r="M302" s="119"/>
      <c r="N302" s="119"/>
      <c r="O302" s="326"/>
      <c r="P302" s="74"/>
      <c r="Q302" s="352"/>
      <c r="R302" s="352"/>
      <c r="S302" s="328"/>
      <c r="T302" s="118"/>
      <c r="U302" s="119"/>
      <c r="V302" s="119"/>
      <c r="W302" s="119"/>
      <c r="X302" s="119"/>
      <c r="Y302" s="119"/>
      <c r="Z302" s="119"/>
      <c r="AA302" s="119"/>
      <c r="AB302" s="119"/>
      <c r="AC302" s="119"/>
      <c r="AD302" s="119"/>
      <c r="AE302" s="4"/>
      <c r="AF302" s="4"/>
      <c r="AG302" s="4"/>
      <c r="AH302" s="4"/>
      <c r="AI302" s="4"/>
      <c r="AJ302" s="4"/>
      <c r="AK302" s="4"/>
      <c r="AL302" s="4"/>
      <c r="AM302" s="4"/>
      <c r="AN302" s="4"/>
      <c r="AO302" s="4"/>
      <c r="AP302" s="4"/>
    </row>
    <row r="303">
      <c r="A303" s="4"/>
      <c r="B303" s="4"/>
      <c r="C303" s="4"/>
      <c r="D303" s="4"/>
      <c r="E303" s="4"/>
      <c r="F303" s="8"/>
      <c r="G303" s="8"/>
      <c r="H303" s="118"/>
      <c r="I303" s="118"/>
      <c r="J303" s="118"/>
      <c r="K303" s="325"/>
      <c r="L303" s="119"/>
      <c r="M303" s="119"/>
      <c r="N303" s="119"/>
      <c r="O303" s="326"/>
      <c r="P303" s="74"/>
      <c r="Q303" s="352"/>
      <c r="R303" s="352"/>
      <c r="S303" s="328"/>
      <c r="T303" s="118"/>
      <c r="U303" s="119"/>
      <c r="V303" s="119"/>
      <c r="W303" s="119"/>
      <c r="X303" s="119"/>
      <c r="Y303" s="119"/>
      <c r="Z303" s="119"/>
      <c r="AA303" s="119"/>
      <c r="AB303" s="119"/>
      <c r="AC303" s="119"/>
      <c r="AD303" s="119"/>
      <c r="AE303" s="4"/>
      <c r="AF303" s="4"/>
      <c r="AG303" s="4"/>
      <c r="AH303" s="4"/>
      <c r="AI303" s="4"/>
      <c r="AJ303" s="4"/>
      <c r="AK303" s="4"/>
      <c r="AL303" s="4"/>
      <c r="AM303" s="4"/>
      <c r="AN303" s="4"/>
      <c r="AO303" s="4"/>
      <c r="AP303" s="4"/>
    </row>
    <row r="304">
      <c r="A304" s="4"/>
      <c r="B304" s="4"/>
      <c r="C304" s="4"/>
      <c r="D304" s="4"/>
      <c r="E304" s="4"/>
      <c r="F304" s="8"/>
      <c r="G304" s="8"/>
      <c r="H304" s="118"/>
      <c r="I304" s="118"/>
      <c r="J304" s="118"/>
      <c r="K304" s="325"/>
      <c r="L304" s="119"/>
      <c r="M304" s="119"/>
      <c r="N304" s="119"/>
      <c r="O304" s="326"/>
      <c r="P304" s="74"/>
      <c r="Q304" s="352"/>
      <c r="R304" s="352"/>
      <c r="S304" s="328"/>
      <c r="T304" s="118"/>
      <c r="U304" s="119"/>
      <c r="V304" s="119"/>
      <c r="W304" s="119"/>
      <c r="X304" s="119"/>
      <c r="Y304" s="119"/>
      <c r="Z304" s="119"/>
      <c r="AA304" s="119"/>
      <c r="AB304" s="119"/>
      <c r="AC304" s="119"/>
      <c r="AD304" s="119"/>
      <c r="AE304" s="4"/>
      <c r="AF304" s="4"/>
      <c r="AG304" s="4"/>
      <c r="AH304" s="4"/>
      <c r="AI304" s="4"/>
      <c r="AJ304" s="4"/>
      <c r="AK304" s="4"/>
      <c r="AL304" s="4"/>
      <c r="AM304" s="4"/>
      <c r="AN304" s="4"/>
      <c r="AO304" s="4"/>
      <c r="AP304" s="4"/>
    </row>
    <row r="305">
      <c r="A305" s="4"/>
      <c r="B305" s="4"/>
      <c r="C305" s="4"/>
      <c r="D305" s="4"/>
      <c r="E305" s="4"/>
      <c r="F305" s="8"/>
      <c r="G305" s="8"/>
      <c r="H305" s="118"/>
      <c r="I305" s="118"/>
      <c r="J305" s="118"/>
      <c r="K305" s="325"/>
      <c r="L305" s="119"/>
      <c r="M305" s="119"/>
      <c r="N305" s="119"/>
      <c r="O305" s="326"/>
      <c r="P305" s="74"/>
      <c r="Q305" s="352"/>
      <c r="R305" s="352"/>
      <c r="S305" s="328"/>
      <c r="T305" s="118"/>
      <c r="U305" s="119"/>
      <c r="V305" s="119"/>
      <c r="W305" s="119"/>
      <c r="X305" s="119"/>
      <c r="Y305" s="119"/>
      <c r="Z305" s="119"/>
      <c r="AA305" s="119"/>
      <c r="AB305" s="119"/>
      <c r="AC305" s="119"/>
      <c r="AD305" s="119"/>
      <c r="AE305" s="4"/>
      <c r="AF305" s="4"/>
      <c r="AG305" s="4"/>
      <c r="AH305" s="4"/>
      <c r="AI305" s="4"/>
      <c r="AJ305" s="4"/>
      <c r="AK305" s="4"/>
      <c r="AL305" s="4"/>
      <c r="AM305" s="4"/>
      <c r="AN305" s="4"/>
      <c r="AO305" s="4"/>
      <c r="AP305" s="4"/>
    </row>
    <row r="306">
      <c r="A306" s="4"/>
      <c r="B306" s="4"/>
      <c r="C306" s="4"/>
      <c r="D306" s="4"/>
      <c r="E306" s="4"/>
      <c r="F306" s="8"/>
      <c r="G306" s="8"/>
      <c r="H306" s="118"/>
      <c r="I306" s="118"/>
      <c r="J306" s="118"/>
      <c r="K306" s="325"/>
      <c r="L306" s="119"/>
      <c r="M306" s="119"/>
      <c r="N306" s="119"/>
      <c r="O306" s="326"/>
      <c r="P306" s="74"/>
      <c r="Q306" s="352"/>
      <c r="R306" s="352"/>
      <c r="S306" s="328"/>
      <c r="T306" s="118"/>
      <c r="U306" s="119"/>
      <c r="V306" s="119"/>
      <c r="W306" s="119"/>
      <c r="X306" s="119"/>
      <c r="Y306" s="119"/>
      <c r="Z306" s="119"/>
      <c r="AA306" s="119"/>
      <c r="AB306" s="119"/>
      <c r="AC306" s="119"/>
      <c r="AD306" s="119"/>
      <c r="AE306" s="4"/>
      <c r="AF306" s="4"/>
      <c r="AG306" s="4"/>
      <c r="AH306" s="4"/>
      <c r="AI306" s="4"/>
      <c r="AJ306" s="4"/>
      <c r="AK306" s="4"/>
      <c r="AL306" s="4"/>
      <c r="AM306" s="4"/>
      <c r="AN306" s="4"/>
      <c r="AO306" s="4"/>
      <c r="AP306" s="4"/>
    </row>
    <row r="307">
      <c r="A307" s="4"/>
      <c r="B307" s="4"/>
      <c r="C307" s="4"/>
      <c r="D307" s="4"/>
      <c r="E307" s="4"/>
      <c r="F307" s="8"/>
      <c r="G307" s="8"/>
      <c r="H307" s="118"/>
      <c r="I307" s="118"/>
      <c r="J307" s="118"/>
      <c r="K307" s="325"/>
      <c r="L307" s="119"/>
      <c r="M307" s="119"/>
      <c r="N307" s="119"/>
      <c r="O307" s="326"/>
      <c r="P307" s="74"/>
      <c r="Q307" s="352"/>
      <c r="R307" s="352"/>
      <c r="S307" s="328"/>
      <c r="T307" s="118"/>
      <c r="U307" s="119"/>
      <c r="V307" s="119"/>
      <c r="W307" s="119"/>
      <c r="X307" s="119"/>
      <c r="Y307" s="119"/>
      <c r="Z307" s="119"/>
      <c r="AA307" s="119"/>
      <c r="AB307" s="119"/>
      <c r="AC307" s="119"/>
      <c r="AD307" s="119"/>
      <c r="AE307" s="4"/>
      <c r="AF307" s="4"/>
      <c r="AG307" s="4"/>
      <c r="AH307" s="4"/>
      <c r="AI307" s="4"/>
      <c r="AJ307" s="4"/>
      <c r="AK307" s="4"/>
      <c r="AL307" s="4"/>
      <c r="AM307" s="4"/>
      <c r="AN307" s="4"/>
      <c r="AO307" s="4"/>
      <c r="AP307" s="4"/>
    </row>
    <row r="308">
      <c r="A308" s="4"/>
      <c r="B308" s="4"/>
      <c r="C308" s="4"/>
      <c r="D308" s="4"/>
      <c r="E308" s="4"/>
      <c r="F308" s="8"/>
      <c r="G308" s="8"/>
      <c r="H308" s="118"/>
      <c r="I308" s="118"/>
      <c r="J308" s="118"/>
      <c r="K308" s="325"/>
      <c r="L308" s="119"/>
      <c r="M308" s="119"/>
      <c r="N308" s="119"/>
      <c r="O308" s="326"/>
      <c r="P308" s="74"/>
      <c r="Q308" s="352"/>
      <c r="R308" s="352"/>
      <c r="S308" s="328"/>
      <c r="T308" s="118"/>
      <c r="U308" s="119"/>
      <c r="V308" s="119"/>
      <c r="W308" s="119"/>
      <c r="X308" s="119"/>
      <c r="Y308" s="119"/>
      <c r="Z308" s="119"/>
      <c r="AA308" s="119"/>
      <c r="AB308" s="119"/>
      <c r="AC308" s="119"/>
      <c r="AD308" s="119"/>
      <c r="AE308" s="4"/>
      <c r="AF308" s="4"/>
      <c r="AG308" s="4"/>
      <c r="AH308" s="4"/>
      <c r="AI308" s="4"/>
      <c r="AJ308" s="4"/>
      <c r="AK308" s="4"/>
      <c r="AL308" s="4"/>
      <c r="AM308" s="4"/>
      <c r="AN308" s="4"/>
      <c r="AO308" s="4"/>
      <c r="AP308" s="4"/>
    </row>
    <row r="309">
      <c r="A309" s="4"/>
      <c r="B309" s="4"/>
      <c r="C309" s="4"/>
      <c r="D309" s="4"/>
      <c r="E309" s="4"/>
      <c r="F309" s="8"/>
      <c r="G309" s="8"/>
      <c r="H309" s="118"/>
      <c r="I309" s="118"/>
      <c r="J309" s="118"/>
      <c r="K309" s="325"/>
      <c r="L309" s="119"/>
      <c r="M309" s="119"/>
      <c r="N309" s="119"/>
      <c r="O309" s="326"/>
      <c r="P309" s="74"/>
      <c r="Q309" s="352"/>
      <c r="R309" s="352"/>
      <c r="S309" s="328"/>
      <c r="T309" s="118"/>
      <c r="U309" s="119"/>
      <c r="V309" s="119"/>
      <c r="W309" s="119"/>
      <c r="X309" s="119"/>
      <c r="Y309" s="119"/>
      <c r="Z309" s="119"/>
      <c r="AA309" s="119"/>
      <c r="AB309" s="119"/>
      <c r="AC309" s="119"/>
      <c r="AD309" s="119"/>
      <c r="AE309" s="4"/>
      <c r="AF309" s="4"/>
      <c r="AG309" s="4"/>
      <c r="AH309" s="4"/>
      <c r="AI309" s="4"/>
      <c r="AJ309" s="4"/>
      <c r="AK309" s="4"/>
      <c r="AL309" s="4"/>
      <c r="AM309" s="4"/>
      <c r="AN309" s="4"/>
      <c r="AO309" s="4"/>
      <c r="AP309" s="4"/>
    </row>
    <row r="310">
      <c r="A310" s="4"/>
      <c r="B310" s="4"/>
      <c r="C310" s="4"/>
      <c r="D310" s="4"/>
      <c r="E310" s="4"/>
      <c r="F310" s="8"/>
      <c r="G310" s="8"/>
      <c r="H310" s="118"/>
      <c r="I310" s="118"/>
      <c r="J310" s="118"/>
      <c r="K310" s="325"/>
      <c r="L310" s="119"/>
      <c r="M310" s="119"/>
      <c r="N310" s="119"/>
      <c r="O310" s="326"/>
      <c r="P310" s="74"/>
      <c r="Q310" s="352"/>
      <c r="R310" s="352"/>
      <c r="S310" s="328"/>
      <c r="T310" s="118"/>
      <c r="U310" s="119"/>
      <c r="V310" s="119"/>
      <c r="W310" s="119"/>
      <c r="X310" s="119"/>
      <c r="Y310" s="119"/>
      <c r="Z310" s="119"/>
      <c r="AA310" s="119"/>
      <c r="AB310" s="119"/>
      <c r="AC310" s="119"/>
      <c r="AD310" s="119"/>
      <c r="AE310" s="4"/>
      <c r="AF310" s="4"/>
      <c r="AG310" s="4"/>
      <c r="AH310" s="4"/>
      <c r="AI310" s="4"/>
      <c r="AJ310" s="4"/>
      <c r="AK310" s="4"/>
      <c r="AL310" s="4"/>
      <c r="AM310" s="4"/>
      <c r="AN310" s="4"/>
      <c r="AO310" s="4"/>
      <c r="AP310" s="4"/>
    </row>
    <row r="311">
      <c r="A311" s="4"/>
      <c r="B311" s="4"/>
      <c r="C311" s="4"/>
      <c r="D311" s="4"/>
      <c r="E311" s="4"/>
      <c r="F311" s="8"/>
      <c r="G311" s="8"/>
      <c r="H311" s="118"/>
      <c r="I311" s="118"/>
      <c r="J311" s="118"/>
      <c r="K311" s="325"/>
      <c r="L311" s="119"/>
      <c r="M311" s="119"/>
      <c r="N311" s="119"/>
      <c r="O311" s="326"/>
      <c r="P311" s="74"/>
      <c r="Q311" s="352"/>
      <c r="R311" s="352"/>
      <c r="S311" s="328"/>
      <c r="T311" s="118"/>
      <c r="U311" s="119"/>
      <c r="V311" s="119"/>
      <c r="W311" s="119"/>
      <c r="X311" s="119"/>
      <c r="Y311" s="119"/>
      <c r="Z311" s="119"/>
      <c r="AA311" s="119"/>
      <c r="AB311" s="119"/>
      <c r="AC311" s="119"/>
      <c r="AD311" s="119"/>
      <c r="AE311" s="4"/>
      <c r="AF311" s="4"/>
      <c r="AG311" s="4"/>
      <c r="AH311" s="4"/>
      <c r="AI311" s="4"/>
      <c r="AJ311" s="4"/>
      <c r="AK311" s="4"/>
      <c r="AL311" s="4"/>
      <c r="AM311" s="4"/>
      <c r="AN311" s="4"/>
      <c r="AO311" s="4"/>
      <c r="AP311" s="4"/>
    </row>
    <row r="312">
      <c r="A312" s="4"/>
      <c r="B312" s="4"/>
      <c r="C312" s="4"/>
      <c r="D312" s="4"/>
      <c r="E312" s="4"/>
      <c r="F312" s="8"/>
      <c r="G312" s="8"/>
      <c r="H312" s="118"/>
      <c r="I312" s="118"/>
      <c r="J312" s="118"/>
      <c r="K312" s="325"/>
      <c r="L312" s="119"/>
      <c r="M312" s="119"/>
      <c r="N312" s="119"/>
      <c r="O312" s="326"/>
      <c r="P312" s="74"/>
      <c r="Q312" s="352"/>
      <c r="R312" s="352"/>
      <c r="S312" s="328"/>
      <c r="T312" s="118"/>
      <c r="U312" s="119"/>
      <c r="V312" s="119"/>
      <c r="W312" s="119"/>
      <c r="X312" s="119"/>
      <c r="Y312" s="119"/>
      <c r="Z312" s="119"/>
      <c r="AA312" s="119"/>
      <c r="AB312" s="119"/>
      <c r="AC312" s="119"/>
      <c r="AD312" s="119"/>
      <c r="AE312" s="4"/>
      <c r="AF312" s="4"/>
      <c r="AG312" s="4"/>
      <c r="AH312" s="4"/>
      <c r="AI312" s="4"/>
      <c r="AJ312" s="4"/>
      <c r="AK312" s="4"/>
      <c r="AL312" s="4"/>
      <c r="AM312" s="4"/>
      <c r="AN312" s="4"/>
      <c r="AO312" s="4"/>
      <c r="AP312" s="4"/>
    </row>
    <row r="313">
      <c r="A313" s="4"/>
      <c r="B313" s="4"/>
      <c r="C313" s="4"/>
      <c r="D313" s="4"/>
      <c r="E313" s="4"/>
      <c r="F313" s="8"/>
      <c r="G313" s="8"/>
      <c r="H313" s="118"/>
      <c r="I313" s="118"/>
      <c r="J313" s="118"/>
      <c r="K313" s="325"/>
      <c r="L313" s="119"/>
      <c r="M313" s="119"/>
      <c r="N313" s="119"/>
      <c r="O313" s="326"/>
      <c r="P313" s="74"/>
      <c r="Q313" s="352"/>
      <c r="R313" s="352"/>
      <c r="S313" s="328"/>
      <c r="T313" s="118"/>
      <c r="U313" s="119"/>
      <c r="V313" s="119"/>
      <c r="W313" s="119"/>
      <c r="X313" s="119"/>
      <c r="Y313" s="119"/>
      <c r="Z313" s="119"/>
      <c r="AA313" s="119"/>
      <c r="AB313" s="119"/>
      <c r="AC313" s="119"/>
      <c r="AD313" s="119"/>
      <c r="AE313" s="4"/>
      <c r="AF313" s="4"/>
      <c r="AG313" s="4"/>
      <c r="AH313" s="4"/>
      <c r="AI313" s="4"/>
      <c r="AJ313" s="4"/>
      <c r="AK313" s="4"/>
      <c r="AL313" s="4"/>
      <c r="AM313" s="4"/>
      <c r="AN313" s="4"/>
      <c r="AO313" s="4"/>
      <c r="AP313" s="4"/>
    </row>
    <row r="314">
      <c r="A314" s="4"/>
      <c r="B314" s="4"/>
      <c r="C314" s="4"/>
      <c r="D314" s="4"/>
      <c r="E314" s="4"/>
      <c r="F314" s="8"/>
      <c r="G314" s="8"/>
      <c r="H314" s="118"/>
      <c r="I314" s="118"/>
      <c r="J314" s="118"/>
      <c r="K314" s="325"/>
      <c r="L314" s="119"/>
      <c r="M314" s="119"/>
      <c r="N314" s="119"/>
      <c r="O314" s="326"/>
      <c r="P314" s="74"/>
      <c r="Q314" s="352"/>
      <c r="R314" s="352"/>
      <c r="S314" s="328"/>
      <c r="T314" s="118"/>
      <c r="U314" s="119"/>
      <c r="V314" s="119"/>
      <c r="W314" s="119"/>
      <c r="X314" s="119"/>
      <c r="Y314" s="119"/>
      <c r="Z314" s="119"/>
      <c r="AA314" s="119"/>
      <c r="AB314" s="119"/>
      <c r="AC314" s="119"/>
      <c r="AD314" s="119"/>
      <c r="AE314" s="4"/>
      <c r="AF314" s="4"/>
      <c r="AG314" s="4"/>
      <c r="AH314" s="4"/>
      <c r="AI314" s="4"/>
      <c r="AJ314" s="4"/>
      <c r="AK314" s="4"/>
      <c r="AL314" s="4"/>
      <c r="AM314" s="4"/>
      <c r="AN314" s="4"/>
      <c r="AO314" s="4"/>
      <c r="AP314" s="4"/>
    </row>
    <row r="315">
      <c r="A315" s="4"/>
      <c r="B315" s="4"/>
      <c r="C315" s="4"/>
      <c r="D315" s="4"/>
      <c r="E315" s="4"/>
      <c r="F315" s="8"/>
      <c r="G315" s="8"/>
      <c r="H315" s="118"/>
      <c r="I315" s="118"/>
      <c r="J315" s="118"/>
      <c r="K315" s="325"/>
      <c r="L315" s="119"/>
      <c r="M315" s="119"/>
      <c r="N315" s="119"/>
      <c r="O315" s="326"/>
      <c r="P315" s="74"/>
      <c r="Q315" s="352"/>
      <c r="R315" s="352"/>
      <c r="S315" s="328"/>
      <c r="T315" s="118"/>
      <c r="U315" s="119"/>
      <c r="V315" s="119"/>
      <c r="W315" s="119"/>
      <c r="X315" s="119"/>
      <c r="Y315" s="119"/>
      <c r="Z315" s="119"/>
      <c r="AA315" s="119"/>
      <c r="AB315" s="119"/>
      <c r="AC315" s="119"/>
      <c r="AD315" s="119"/>
      <c r="AE315" s="4"/>
      <c r="AF315" s="4"/>
      <c r="AG315" s="4"/>
      <c r="AH315" s="4"/>
      <c r="AI315" s="4"/>
      <c r="AJ315" s="4"/>
      <c r="AK315" s="4"/>
      <c r="AL315" s="4"/>
      <c r="AM315" s="4"/>
      <c r="AN315" s="4"/>
      <c r="AO315" s="4"/>
      <c r="AP315" s="4"/>
    </row>
    <row r="316">
      <c r="A316" s="4"/>
      <c r="B316" s="4"/>
      <c r="C316" s="4"/>
      <c r="D316" s="4"/>
      <c r="E316" s="4"/>
      <c r="F316" s="8"/>
      <c r="G316" s="8"/>
      <c r="H316" s="118"/>
      <c r="I316" s="118"/>
      <c r="J316" s="118"/>
      <c r="K316" s="325"/>
      <c r="L316" s="119"/>
      <c r="M316" s="119"/>
      <c r="N316" s="119"/>
      <c r="O316" s="326"/>
      <c r="P316" s="74"/>
      <c r="Q316" s="352"/>
      <c r="R316" s="352"/>
      <c r="S316" s="328"/>
      <c r="T316" s="118"/>
      <c r="U316" s="119"/>
      <c r="V316" s="119"/>
      <c r="W316" s="119"/>
      <c r="X316" s="119"/>
      <c r="Y316" s="119"/>
      <c r="Z316" s="119"/>
      <c r="AA316" s="119"/>
      <c r="AB316" s="119"/>
      <c r="AC316" s="119"/>
      <c r="AD316" s="119"/>
      <c r="AE316" s="4"/>
      <c r="AF316" s="4"/>
      <c r="AG316" s="4"/>
      <c r="AH316" s="4"/>
      <c r="AI316" s="4"/>
      <c r="AJ316" s="4"/>
      <c r="AK316" s="4"/>
      <c r="AL316" s="4"/>
      <c r="AM316" s="4"/>
      <c r="AN316" s="4"/>
      <c r="AO316" s="4"/>
      <c r="AP316" s="4"/>
    </row>
    <row r="317">
      <c r="A317" s="4"/>
      <c r="B317" s="4"/>
      <c r="C317" s="4"/>
      <c r="D317" s="4"/>
      <c r="E317" s="4"/>
      <c r="F317" s="8"/>
      <c r="G317" s="8"/>
      <c r="H317" s="118"/>
      <c r="I317" s="118"/>
      <c r="J317" s="118"/>
      <c r="K317" s="325"/>
      <c r="L317" s="119"/>
      <c r="M317" s="119"/>
      <c r="N317" s="119"/>
      <c r="O317" s="326"/>
      <c r="P317" s="74"/>
      <c r="Q317" s="352"/>
      <c r="R317" s="352"/>
      <c r="S317" s="328"/>
      <c r="T317" s="118"/>
      <c r="U317" s="119"/>
      <c r="V317" s="119"/>
      <c r="W317" s="119"/>
      <c r="X317" s="119"/>
      <c r="Y317" s="119"/>
      <c r="Z317" s="119"/>
      <c r="AA317" s="119"/>
      <c r="AB317" s="119"/>
      <c r="AC317" s="119"/>
      <c r="AD317" s="119"/>
      <c r="AE317" s="4"/>
      <c r="AF317" s="4"/>
      <c r="AG317" s="4"/>
      <c r="AH317" s="4"/>
      <c r="AI317" s="4"/>
      <c r="AJ317" s="4"/>
      <c r="AK317" s="4"/>
      <c r="AL317" s="4"/>
      <c r="AM317" s="4"/>
      <c r="AN317" s="4"/>
      <c r="AO317" s="4"/>
      <c r="AP317" s="4"/>
    </row>
    <row r="318">
      <c r="A318" s="4"/>
      <c r="B318" s="4"/>
      <c r="C318" s="4"/>
      <c r="D318" s="4"/>
      <c r="E318" s="4"/>
      <c r="F318" s="8"/>
      <c r="G318" s="8"/>
      <c r="H318" s="118"/>
      <c r="I318" s="118"/>
      <c r="J318" s="118"/>
      <c r="K318" s="325"/>
      <c r="L318" s="119"/>
      <c r="M318" s="119"/>
      <c r="N318" s="119"/>
      <c r="O318" s="326"/>
      <c r="P318" s="74"/>
      <c r="Q318" s="352"/>
      <c r="R318" s="352"/>
      <c r="S318" s="328"/>
      <c r="T318" s="118"/>
      <c r="U318" s="119"/>
      <c r="V318" s="119"/>
      <c r="W318" s="119"/>
      <c r="X318" s="119"/>
      <c r="Y318" s="119"/>
      <c r="Z318" s="119"/>
      <c r="AA318" s="119"/>
      <c r="AB318" s="119"/>
      <c r="AC318" s="119"/>
      <c r="AD318" s="119"/>
      <c r="AE318" s="4"/>
      <c r="AF318" s="4"/>
      <c r="AG318" s="4"/>
      <c r="AH318" s="4"/>
      <c r="AI318" s="4"/>
      <c r="AJ318" s="4"/>
      <c r="AK318" s="4"/>
      <c r="AL318" s="4"/>
      <c r="AM318" s="4"/>
      <c r="AN318" s="4"/>
      <c r="AO318" s="4"/>
      <c r="AP318" s="4"/>
    </row>
    <row r="319">
      <c r="A319" s="4"/>
      <c r="B319" s="4"/>
      <c r="C319" s="4"/>
      <c r="D319" s="4"/>
      <c r="E319" s="4"/>
      <c r="F319" s="8"/>
      <c r="G319" s="8"/>
      <c r="H319" s="118"/>
      <c r="I319" s="118"/>
      <c r="J319" s="118"/>
      <c r="K319" s="325"/>
      <c r="L319" s="119"/>
      <c r="M319" s="119"/>
      <c r="N319" s="119"/>
      <c r="O319" s="326"/>
      <c r="P319" s="74"/>
      <c r="Q319" s="352"/>
      <c r="R319" s="352"/>
      <c r="S319" s="328"/>
      <c r="T319" s="118"/>
      <c r="U319" s="119"/>
      <c r="V319" s="119"/>
      <c r="W319" s="119"/>
      <c r="X319" s="119"/>
      <c r="Y319" s="119"/>
      <c r="Z319" s="119"/>
      <c r="AA319" s="119"/>
      <c r="AB319" s="119"/>
      <c r="AC319" s="119"/>
      <c r="AD319" s="119"/>
      <c r="AE319" s="4"/>
      <c r="AF319" s="4"/>
      <c r="AG319" s="4"/>
      <c r="AH319" s="4"/>
      <c r="AI319" s="4"/>
      <c r="AJ319" s="4"/>
      <c r="AK319" s="4"/>
      <c r="AL319" s="4"/>
      <c r="AM319" s="4"/>
      <c r="AN319" s="4"/>
      <c r="AO319" s="4"/>
      <c r="AP319" s="4"/>
    </row>
    <row r="320">
      <c r="A320" s="4"/>
      <c r="B320" s="4"/>
      <c r="C320" s="4"/>
      <c r="D320" s="4"/>
      <c r="E320" s="4"/>
      <c r="F320" s="8"/>
      <c r="G320" s="8"/>
      <c r="H320" s="118"/>
      <c r="I320" s="118"/>
      <c r="J320" s="118"/>
      <c r="K320" s="325"/>
      <c r="L320" s="119"/>
      <c r="M320" s="119"/>
      <c r="N320" s="119"/>
      <c r="O320" s="326"/>
      <c r="P320" s="74"/>
      <c r="Q320" s="352"/>
      <c r="R320" s="352"/>
      <c r="S320" s="328"/>
      <c r="T320" s="118"/>
      <c r="U320" s="119"/>
      <c r="V320" s="119"/>
      <c r="W320" s="119"/>
      <c r="X320" s="119"/>
      <c r="Y320" s="119"/>
      <c r="Z320" s="119"/>
      <c r="AA320" s="119"/>
      <c r="AB320" s="119"/>
      <c r="AC320" s="119"/>
      <c r="AD320" s="119"/>
      <c r="AE320" s="4"/>
      <c r="AF320" s="4"/>
      <c r="AG320" s="4"/>
      <c r="AH320" s="4"/>
      <c r="AI320" s="4"/>
      <c r="AJ320" s="4"/>
      <c r="AK320" s="4"/>
      <c r="AL320" s="4"/>
      <c r="AM320" s="4"/>
      <c r="AN320" s="4"/>
      <c r="AO320" s="4"/>
      <c r="AP320" s="4"/>
    </row>
    <row r="321">
      <c r="A321" s="4"/>
      <c r="B321" s="4"/>
      <c r="C321" s="4"/>
      <c r="D321" s="4"/>
      <c r="E321" s="4"/>
      <c r="F321" s="8"/>
      <c r="G321" s="8"/>
      <c r="H321" s="118"/>
      <c r="I321" s="118"/>
      <c r="J321" s="118"/>
      <c r="K321" s="325"/>
      <c r="L321" s="119"/>
      <c r="M321" s="119"/>
      <c r="N321" s="119"/>
      <c r="O321" s="326"/>
      <c r="P321" s="74"/>
      <c r="Q321" s="352"/>
      <c r="R321" s="352"/>
      <c r="S321" s="328"/>
      <c r="T321" s="118"/>
      <c r="U321" s="119"/>
      <c r="V321" s="119"/>
      <c r="W321" s="119"/>
      <c r="X321" s="119"/>
      <c r="Y321" s="119"/>
      <c r="Z321" s="119"/>
      <c r="AA321" s="119"/>
      <c r="AB321" s="119"/>
      <c r="AC321" s="119"/>
      <c r="AD321" s="119"/>
      <c r="AE321" s="4"/>
      <c r="AF321" s="4"/>
      <c r="AG321" s="4"/>
      <c r="AH321" s="4"/>
      <c r="AI321" s="4"/>
      <c r="AJ321" s="4"/>
      <c r="AK321" s="4"/>
      <c r="AL321" s="4"/>
      <c r="AM321" s="4"/>
      <c r="AN321" s="4"/>
      <c r="AO321" s="4"/>
      <c r="AP321" s="4"/>
    </row>
    <row r="322">
      <c r="A322" s="4"/>
      <c r="B322" s="4"/>
      <c r="C322" s="4"/>
      <c r="D322" s="4"/>
      <c r="E322" s="4"/>
      <c r="F322" s="8"/>
      <c r="G322" s="8"/>
      <c r="H322" s="118"/>
      <c r="I322" s="118"/>
      <c r="J322" s="118"/>
      <c r="K322" s="325"/>
      <c r="L322" s="119"/>
      <c r="M322" s="119"/>
      <c r="N322" s="119"/>
      <c r="O322" s="326"/>
      <c r="P322" s="74"/>
      <c r="Q322" s="352"/>
      <c r="R322" s="352"/>
      <c r="S322" s="328"/>
      <c r="T322" s="118"/>
      <c r="U322" s="119"/>
      <c r="V322" s="119"/>
      <c r="W322" s="119"/>
      <c r="X322" s="119"/>
      <c r="Y322" s="119"/>
      <c r="Z322" s="119"/>
      <c r="AA322" s="119"/>
      <c r="AB322" s="119"/>
      <c r="AC322" s="119"/>
      <c r="AD322" s="119"/>
      <c r="AE322" s="4"/>
      <c r="AF322" s="4"/>
      <c r="AG322" s="4"/>
      <c r="AH322" s="4"/>
      <c r="AI322" s="4"/>
      <c r="AJ322" s="4"/>
      <c r="AK322" s="4"/>
      <c r="AL322" s="4"/>
      <c r="AM322" s="4"/>
      <c r="AN322" s="4"/>
      <c r="AO322" s="4"/>
      <c r="AP322" s="4"/>
    </row>
    <row r="323">
      <c r="A323" s="4"/>
      <c r="B323" s="4"/>
      <c r="C323" s="4"/>
      <c r="D323" s="4"/>
      <c r="E323" s="4"/>
      <c r="F323" s="8"/>
      <c r="G323" s="8"/>
      <c r="H323" s="118"/>
      <c r="I323" s="118"/>
      <c r="J323" s="118"/>
      <c r="K323" s="325"/>
      <c r="L323" s="119"/>
      <c r="M323" s="119"/>
      <c r="N323" s="119"/>
      <c r="O323" s="326"/>
      <c r="P323" s="74"/>
      <c r="Q323" s="352"/>
      <c r="R323" s="352"/>
      <c r="S323" s="328"/>
      <c r="T323" s="118"/>
      <c r="U323" s="119"/>
      <c r="V323" s="119"/>
      <c r="W323" s="119"/>
      <c r="X323" s="119"/>
      <c r="Y323" s="119"/>
      <c r="Z323" s="119"/>
      <c r="AA323" s="119"/>
      <c r="AB323" s="119"/>
      <c r="AC323" s="119"/>
      <c r="AD323" s="119"/>
      <c r="AE323" s="4"/>
      <c r="AF323" s="4"/>
      <c r="AG323" s="4"/>
      <c r="AH323" s="4"/>
      <c r="AI323" s="4"/>
      <c r="AJ323" s="4"/>
      <c r="AK323" s="4"/>
      <c r="AL323" s="4"/>
      <c r="AM323" s="4"/>
      <c r="AN323" s="4"/>
      <c r="AO323" s="4"/>
      <c r="AP323" s="4"/>
    </row>
    <row r="324">
      <c r="A324" s="4"/>
      <c r="B324" s="4"/>
      <c r="C324" s="4"/>
      <c r="D324" s="4"/>
      <c r="E324" s="4"/>
      <c r="F324" s="8"/>
      <c r="G324" s="8"/>
      <c r="H324" s="118"/>
      <c r="I324" s="118"/>
      <c r="J324" s="118"/>
      <c r="K324" s="325"/>
      <c r="L324" s="119"/>
      <c r="M324" s="119"/>
      <c r="N324" s="119"/>
      <c r="O324" s="326"/>
      <c r="P324" s="74"/>
      <c r="Q324" s="352"/>
      <c r="R324" s="352"/>
      <c r="S324" s="328"/>
      <c r="T324" s="118"/>
      <c r="U324" s="119"/>
      <c r="V324" s="119"/>
      <c r="W324" s="119"/>
      <c r="X324" s="119"/>
      <c r="Y324" s="119"/>
      <c r="Z324" s="119"/>
      <c r="AA324" s="119"/>
      <c r="AB324" s="119"/>
      <c r="AC324" s="119"/>
      <c r="AD324" s="119"/>
      <c r="AE324" s="4"/>
      <c r="AF324" s="4"/>
      <c r="AG324" s="4"/>
      <c r="AH324" s="4"/>
      <c r="AI324" s="4"/>
      <c r="AJ324" s="4"/>
      <c r="AK324" s="4"/>
      <c r="AL324" s="4"/>
      <c r="AM324" s="4"/>
      <c r="AN324" s="4"/>
      <c r="AO324" s="4"/>
      <c r="AP324" s="4"/>
    </row>
    <row r="325">
      <c r="A325" s="4"/>
      <c r="B325" s="4"/>
      <c r="C325" s="4"/>
      <c r="D325" s="4"/>
      <c r="E325" s="4"/>
      <c r="F325" s="8"/>
      <c r="G325" s="8"/>
      <c r="H325" s="118"/>
      <c r="I325" s="118"/>
      <c r="J325" s="118"/>
      <c r="K325" s="325"/>
      <c r="L325" s="119"/>
      <c r="M325" s="119"/>
      <c r="N325" s="119"/>
      <c r="O325" s="326"/>
      <c r="P325" s="74"/>
      <c r="Q325" s="352"/>
      <c r="R325" s="352"/>
      <c r="S325" s="328"/>
      <c r="T325" s="118"/>
      <c r="U325" s="119"/>
      <c r="V325" s="119"/>
      <c r="W325" s="119"/>
      <c r="X325" s="119"/>
      <c r="Y325" s="119"/>
      <c r="Z325" s="119"/>
      <c r="AA325" s="119"/>
      <c r="AB325" s="119"/>
      <c r="AC325" s="119"/>
      <c r="AD325" s="119"/>
      <c r="AE325" s="4"/>
      <c r="AF325" s="4"/>
      <c r="AG325" s="4"/>
      <c r="AH325" s="4"/>
      <c r="AI325" s="4"/>
      <c r="AJ325" s="4"/>
      <c r="AK325" s="4"/>
      <c r="AL325" s="4"/>
      <c r="AM325" s="4"/>
      <c r="AN325" s="4"/>
      <c r="AO325" s="4"/>
      <c r="AP325" s="4"/>
    </row>
    <row r="326">
      <c r="A326" s="4"/>
      <c r="B326" s="4"/>
      <c r="C326" s="4"/>
      <c r="D326" s="4"/>
      <c r="E326" s="4"/>
      <c r="F326" s="8"/>
      <c r="G326" s="8"/>
      <c r="H326" s="118"/>
      <c r="I326" s="118"/>
      <c r="J326" s="118"/>
      <c r="K326" s="325"/>
      <c r="L326" s="119"/>
      <c r="M326" s="119"/>
      <c r="N326" s="119"/>
      <c r="O326" s="326"/>
      <c r="P326" s="74"/>
      <c r="Q326" s="352"/>
      <c r="R326" s="352"/>
      <c r="S326" s="328"/>
      <c r="T326" s="118"/>
      <c r="U326" s="119"/>
      <c r="V326" s="119"/>
      <c r="W326" s="119"/>
      <c r="X326" s="119"/>
      <c r="Y326" s="119"/>
      <c r="Z326" s="119"/>
      <c r="AA326" s="119"/>
      <c r="AB326" s="119"/>
      <c r="AC326" s="119"/>
      <c r="AD326" s="119"/>
      <c r="AE326" s="4"/>
      <c r="AF326" s="4"/>
      <c r="AG326" s="4"/>
      <c r="AH326" s="4"/>
      <c r="AI326" s="4"/>
      <c r="AJ326" s="4"/>
      <c r="AK326" s="4"/>
      <c r="AL326" s="4"/>
      <c r="AM326" s="4"/>
      <c r="AN326" s="4"/>
      <c r="AO326" s="4"/>
      <c r="AP326" s="4"/>
    </row>
    <row r="327">
      <c r="A327" s="4"/>
      <c r="B327" s="4"/>
      <c r="C327" s="4"/>
      <c r="D327" s="4"/>
      <c r="E327" s="4"/>
      <c r="F327" s="8"/>
      <c r="G327" s="8"/>
      <c r="H327" s="118"/>
      <c r="I327" s="118"/>
      <c r="J327" s="118"/>
      <c r="K327" s="325"/>
      <c r="L327" s="119"/>
      <c r="M327" s="119"/>
      <c r="N327" s="119"/>
      <c r="O327" s="326"/>
      <c r="P327" s="74"/>
      <c r="Q327" s="352"/>
      <c r="R327" s="352"/>
      <c r="S327" s="328"/>
      <c r="T327" s="118"/>
      <c r="U327" s="119"/>
      <c r="V327" s="119"/>
      <c r="W327" s="119"/>
      <c r="X327" s="119"/>
      <c r="Y327" s="119"/>
      <c r="Z327" s="119"/>
      <c r="AA327" s="119"/>
      <c r="AB327" s="119"/>
      <c r="AC327" s="119"/>
      <c r="AD327" s="119"/>
      <c r="AE327" s="4"/>
      <c r="AF327" s="4"/>
      <c r="AG327" s="4"/>
      <c r="AH327" s="4"/>
      <c r="AI327" s="4"/>
      <c r="AJ327" s="4"/>
      <c r="AK327" s="4"/>
      <c r="AL327" s="4"/>
      <c r="AM327" s="4"/>
      <c r="AN327" s="4"/>
      <c r="AO327" s="4"/>
      <c r="AP327" s="4"/>
    </row>
    <row r="328">
      <c r="A328" s="4"/>
      <c r="B328" s="4"/>
      <c r="C328" s="4"/>
      <c r="D328" s="4"/>
      <c r="E328" s="4"/>
      <c r="F328" s="8"/>
      <c r="G328" s="8"/>
      <c r="H328" s="118"/>
      <c r="I328" s="118"/>
      <c r="J328" s="118"/>
      <c r="K328" s="325"/>
      <c r="L328" s="119"/>
      <c r="M328" s="119"/>
      <c r="N328" s="119"/>
      <c r="O328" s="326"/>
      <c r="P328" s="74"/>
      <c r="Q328" s="352"/>
      <c r="R328" s="352"/>
      <c r="S328" s="328"/>
      <c r="T328" s="118"/>
      <c r="U328" s="119"/>
      <c r="V328" s="119"/>
      <c r="W328" s="119"/>
      <c r="X328" s="119"/>
      <c r="Y328" s="119"/>
      <c r="Z328" s="119"/>
      <c r="AA328" s="119"/>
      <c r="AB328" s="119"/>
      <c r="AC328" s="119"/>
      <c r="AD328" s="119"/>
      <c r="AE328" s="4"/>
      <c r="AF328" s="4"/>
      <c r="AG328" s="4"/>
      <c r="AH328" s="4"/>
      <c r="AI328" s="4"/>
      <c r="AJ328" s="4"/>
      <c r="AK328" s="4"/>
      <c r="AL328" s="4"/>
      <c r="AM328" s="4"/>
      <c r="AN328" s="4"/>
      <c r="AO328" s="4"/>
      <c r="AP328" s="4"/>
    </row>
    <row r="329">
      <c r="A329" s="4"/>
      <c r="B329" s="4"/>
      <c r="C329" s="4"/>
      <c r="D329" s="4"/>
      <c r="E329" s="4"/>
      <c r="F329" s="8"/>
      <c r="G329" s="8"/>
      <c r="H329" s="118"/>
      <c r="I329" s="118"/>
      <c r="J329" s="118"/>
      <c r="K329" s="325"/>
      <c r="L329" s="119"/>
      <c r="M329" s="119"/>
      <c r="N329" s="119"/>
      <c r="O329" s="326"/>
      <c r="P329" s="74"/>
      <c r="Q329" s="352"/>
      <c r="R329" s="352"/>
      <c r="S329" s="328"/>
      <c r="T329" s="118"/>
      <c r="U329" s="119"/>
      <c r="V329" s="119"/>
      <c r="W329" s="119"/>
      <c r="X329" s="119"/>
      <c r="Y329" s="119"/>
      <c r="Z329" s="119"/>
      <c r="AA329" s="119"/>
      <c r="AB329" s="119"/>
      <c r="AC329" s="119"/>
      <c r="AD329" s="119"/>
      <c r="AE329" s="4"/>
      <c r="AF329" s="4"/>
      <c r="AG329" s="4"/>
      <c r="AH329" s="4"/>
      <c r="AI329" s="4"/>
      <c r="AJ329" s="4"/>
      <c r="AK329" s="4"/>
      <c r="AL329" s="4"/>
      <c r="AM329" s="4"/>
      <c r="AN329" s="4"/>
      <c r="AO329" s="4"/>
      <c r="AP329" s="4"/>
    </row>
    <row r="330">
      <c r="A330" s="4"/>
      <c r="B330" s="4"/>
      <c r="C330" s="4"/>
      <c r="D330" s="4"/>
      <c r="E330" s="4"/>
      <c r="F330" s="8"/>
      <c r="G330" s="8"/>
      <c r="H330" s="118"/>
      <c r="I330" s="118"/>
      <c r="J330" s="118"/>
      <c r="K330" s="325"/>
      <c r="L330" s="119"/>
      <c r="M330" s="119"/>
      <c r="N330" s="119"/>
      <c r="O330" s="326"/>
      <c r="P330" s="74"/>
      <c r="Q330" s="352"/>
      <c r="R330" s="352"/>
      <c r="S330" s="328"/>
      <c r="T330" s="118"/>
      <c r="U330" s="119"/>
      <c r="V330" s="119"/>
      <c r="W330" s="119"/>
      <c r="X330" s="119"/>
      <c r="Y330" s="119"/>
      <c r="Z330" s="119"/>
      <c r="AA330" s="119"/>
      <c r="AB330" s="119"/>
      <c r="AC330" s="119"/>
      <c r="AD330" s="119"/>
      <c r="AE330" s="4"/>
      <c r="AF330" s="4"/>
      <c r="AG330" s="4"/>
      <c r="AH330" s="4"/>
      <c r="AI330" s="4"/>
      <c r="AJ330" s="4"/>
      <c r="AK330" s="4"/>
      <c r="AL330" s="4"/>
      <c r="AM330" s="4"/>
      <c r="AN330" s="4"/>
      <c r="AO330" s="4"/>
      <c r="AP330" s="4"/>
    </row>
    <row r="331">
      <c r="A331" s="4"/>
      <c r="B331" s="4"/>
      <c r="C331" s="4"/>
      <c r="D331" s="4"/>
      <c r="E331" s="4"/>
      <c r="F331" s="8"/>
      <c r="G331" s="8"/>
      <c r="H331" s="118"/>
      <c r="I331" s="118"/>
      <c r="J331" s="118"/>
      <c r="K331" s="325"/>
      <c r="L331" s="119"/>
      <c r="M331" s="119"/>
      <c r="N331" s="119"/>
      <c r="O331" s="326"/>
      <c r="P331" s="74"/>
      <c r="Q331" s="352"/>
      <c r="R331" s="352"/>
      <c r="S331" s="328"/>
      <c r="T331" s="118"/>
      <c r="U331" s="119"/>
      <c r="V331" s="119"/>
      <c r="W331" s="119"/>
      <c r="X331" s="119"/>
      <c r="Y331" s="119"/>
      <c r="Z331" s="119"/>
      <c r="AA331" s="119"/>
      <c r="AB331" s="119"/>
      <c r="AC331" s="119"/>
      <c r="AD331" s="119"/>
      <c r="AE331" s="4"/>
      <c r="AF331" s="4"/>
      <c r="AG331" s="4"/>
      <c r="AH331" s="4"/>
      <c r="AI331" s="4"/>
      <c r="AJ331" s="4"/>
      <c r="AK331" s="4"/>
      <c r="AL331" s="4"/>
      <c r="AM331" s="4"/>
      <c r="AN331" s="4"/>
      <c r="AO331" s="4"/>
      <c r="AP331" s="4"/>
    </row>
    <row r="332">
      <c r="A332" s="4"/>
      <c r="B332" s="4"/>
      <c r="C332" s="4"/>
      <c r="D332" s="4"/>
      <c r="E332" s="4"/>
      <c r="F332" s="8"/>
      <c r="G332" s="8"/>
      <c r="H332" s="118"/>
      <c r="I332" s="118"/>
      <c r="J332" s="118"/>
      <c r="K332" s="325"/>
      <c r="L332" s="119"/>
      <c r="M332" s="119"/>
      <c r="N332" s="119"/>
      <c r="O332" s="326"/>
      <c r="P332" s="74"/>
      <c r="Q332" s="352"/>
      <c r="R332" s="352"/>
      <c r="S332" s="328"/>
      <c r="T332" s="118"/>
      <c r="U332" s="119"/>
      <c r="V332" s="119"/>
      <c r="W332" s="119"/>
      <c r="X332" s="119"/>
      <c r="Y332" s="119"/>
      <c r="Z332" s="119"/>
      <c r="AA332" s="119"/>
      <c r="AB332" s="119"/>
      <c r="AC332" s="119"/>
      <c r="AD332" s="119"/>
      <c r="AE332" s="4"/>
      <c r="AF332" s="4"/>
      <c r="AG332" s="4"/>
      <c r="AH332" s="4"/>
      <c r="AI332" s="4"/>
      <c r="AJ332" s="4"/>
      <c r="AK332" s="4"/>
      <c r="AL332" s="4"/>
      <c r="AM332" s="4"/>
      <c r="AN332" s="4"/>
      <c r="AO332" s="4"/>
      <c r="AP332" s="4"/>
    </row>
    <row r="333">
      <c r="A333" s="4"/>
      <c r="B333" s="4"/>
      <c r="C333" s="4"/>
      <c r="D333" s="4"/>
      <c r="E333" s="4"/>
      <c r="F333" s="8"/>
      <c r="G333" s="8"/>
      <c r="H333" s="118"/>
      <c r="I333" s="118"/>
      <c r="J333" s="118"/>
      <c r="K333" s="325"/>
      <c r="L333" s="119"/>
      <c r="M333" s="119"/>
      <c r="N333" s="119"/>
      <c r="O333" s="326"/>
      <c r="P333" s="74"/>
      <c r="Q333" s="352"/>
      <c r="R333" s="352"/>
      <c r="S333" s="328"/>
      <c r="T333" s="118"/>
      <c r="U333" s="119"/>
      <c r="V333" s="119"/>
      <c r="W333" s="119"/>
      <c r="X333" s="119"/>
      <c r="Y333" s="119"/>
      <c r="Z333" s="119"/>
      <c r="AA333" s="119"/>
      <c r="AB333" s="119"/>
      <c r="AC333" s="119"/>
      <c r="AD333" s="119"/>
      <c r="AE333" s="4"/>
      <c r="AF333" s="4"/>
      <c r="AG333" s="4"/>
      <c r="AH333" s="4"/>
      <c r="AI333" s="4"/>
      <c r="AJ333" s="4"/>
      <c r="AK333" s="4"/>
      <c r="AL333" s="4"/>
      <c r="AM333" s="4"/>
      <c r="AN333" s="4"/>
      <c r="AO333" s="4"/>
      <c r="AP333" s="4"/>
    </row>
    <row r="334">
      <c r="A334" s="4"/>
      <c r="B334" s="4"/>
      <c r="C334" s="4"/>
      <c r="D334" s="4"/>
      <c r="E334" s="4"/>
      <c r="F334" s="8"/>
      <c r="G334" s="8"/>
      <c r="H334" s="118"/>
      <c r="I334" s="118"/>
      <c r="J334" s="118"/>
      <c r="K334" s="325"/>
      <c r="L334" s="119"/>
      <c r="M334" s="119"/>
      <c r="N334" s="119"/>
      <c r="O334" s="326"/>
      <c r="P334" s="74"/>
      <c r="Q334" s="352"/>
      <c r="R334" s="352"/>
      <c r="S334" s="328"/>
      <c r="T334" s="118"/>
      <c r="U334" s="119"/>
      <c r="V334" s="119"/>
      <c r="W334" s="119"/>
      <c r="X334" s="119"/>
      <c r="Y334" s="119"/>
      <c r="Z334" s="119"/>
      <c r="AA334" s="119"/>
      <c r="AB334" s="119"/>
      <c r="AC334" s="119"/>
      <c r="AD334" s="119"/>
      <c r="AE334" s="4"/>
      <c r="AF334" s="4"/>
      <c r="AG334" s="4"/>
      <c r="AH334" s="4"/>
      <c r="AI334" s="4"/>
      <c r="AJ334" s="4"/>
      <c r="AK334" s="4"/>
      <c r="AL334" s="4"/>
      <c r="AM334" s="4"/>
      <c r="AN334" s="4"/>
      <c r="AO334" s="4"/>
      <c r="AP334" s="4"/>
    </row>
    <row r="335">
      <c r="A335" s="4"/>
      <c r="B335" s="4"/>
      <c r="C335" s="4"/>
      <c r="D335" s="4"/>
      <c r="E335" s="4"/>
      <c r="F335" s="8"/>
      <c r="G335" s="8"/>
      <c r="H335" s="118"/>
      <c r="I335" s="118"/>
      <c r="J335" s="118"/>
      <c r="K335" s="325"/>
      <c r="L335" s="119"/>
      <c r="M335" s="119"/>
      <c r="N335" s="119"/>
      <c r="O335" s="326"/>
      <c r="P335" s="74"/>
      <c r="Q335" s="352"/>
      <c r="R335" s="352"/>
      <c r="S335" s="328"/>
      <c r="T335" s="118"/>
      <c r="U335" s="119"/>
      <c r="V335" s="119"/>
      <c r="W335" s="119"/>
      <c r="X335" s="119"/>
      <c r="Y335" s="119"/>
      <c r="Z335" s="119"/>
      <c r="AA335" s="119"/>
      <c r="AB335" s="119"/>
      <c r="AC335" s="119"/>
      <c r="AD335" s="119"/>
      <c r="AE335" s="4"/>
      <c r="AF335" s="4"/>
      <c r="AG335" s="4"/>
      <c r="AH335" s="4"/>
      <c r="AI335" s="4"/>
      <c r="AJ335" s="4"/>
      <c r="AK335" s="4"/>
      <c r="AL335" s="4"/>
      <c r="AM335" s="4"/>
      <c r="AN335" s="4"/>
      <c r="AO335" s="4"/>
      <c r="AP335" s="4"/>
    </row>
    <row r="336">
      <c r="A336" s="4"/>
      <c r="B336" s="4"/>
      <c r="C336" s="4"/>
      <c r="D336" s="4"/>
      <c r="E336" s="4"/>
      <c r="F336" s="8"/>
      <c r="G336" s="8"/>
      <c r="H336" s="118"/>
      <c r="I336" s="118"/>
      <c r="J336" s="118"/>
      <c r="K336" s="325"/>
      <c r="L336" s="119"/>
      <c r="M336" s="119"/>
      <c r="N336" s="119"/>
      <c r="O336" s="326"/>
      <c r="P336" s="74"/>
      <c r="Q336" s="352"/>
      <c r="R336" s="352"/>
      <c r="S336" s="328"/>
      <c r="T336" s="118"/>
      <c r="U336" s="119"/>
      <c r="V336" s="119"/>
      <c r="W336" s="119"/>
      <c r="X336" s="119"/>
      <c r="Y336" s="119"/>
      <c r="Z336" s="119"/>
      <c r="AA336" s="119"/>
      <c r="AB336" s="119"/>
      <c r="AC336" s="119"/>
      <c r="AD336" s="119"/>
      <c r="AE336" s="4"/>
      <c r="AF336" s="4"/>
      <c r="AG336" s="4"/>
      <c r="AH336" s="4"/>
      <c r="AI336" s="4"/>
      <c r="AJ336" s="4"/>
      <c r="AK336" s="4"/>
      <c r="AL336" s="4"/>
      <c r="AM336" s="4"/>
      <c r="AN336" s="4"/>
      <c r="AO336" s="4"/>
      <c r="AP336" s="4"/>
    </row>
    <row r="337">
      <c r="A337" s="4"/>
      <c r="B337" s="4"/>
      <c r="C337" s="4"/>
      <c r="D337" s="4"/>
      <c r="E337" s="4"/>
      <c r="F337" s="8"/>
      <c r="G337" s="8"/>
      <c r="H337" s="118"/>
      <c r="I337" s="118"/>
      <c r="J337" s="118"/>
      <c r="K337" s="325"/>
      <c r="L337" s="119"/>
      <c r="M337" s="119"/>
      <c r="N337" s="119"/>
      <c r="O337" s="326"/>
      <c r="P337" s="74"/>
      <c r="Q337" s="352"/>
      <c r="R337" s="352"/>
      <c r="S337" s="328"/>
      <c r="T337" s="118"/>
      <c r="U337" s="119"/>
      <c r="V337" s="119"/>
      <c r="W337" s="119"/>
      <c r="X337" s="119"/>
      <c r="Y337" s="119"/>
      <c r="Z337" s="119"/>
      <c r="AA337" s="119"/>
      <c r="AB337" s="119"/>
      <c r="AC337" s="119"/>
      <c r="AD337" s="119"/>
      <c r="AE337" s="4"/>
      <c r="AF337" s="4"/>
      <c r="AG337" s="4"/>
      <c r="AH337" s="4"/>
      <c r="AI337" s="4"/>
      <c r="AJ337" s="4"/>
      <c r="AK337" s="4"/>
      <c r="AL337" s="4"/>
      <c r="AM337" s="4"/>
      <c r="AN337" s="4"/>
      <c r="AO337" s="4"/>
      <c r="AP337" s="4"/>
    </row>
    <row r="338">
      <c r="A338" s="4"/>
      <c r="B338" s="4"/>
      <c r="C338" s="4"/>
      <c r="D338" s="4"/>
      <c r="E338" s="4"/>
      <c r="F338" s="8"/>
      <c r="G338" s="8"/>
      <c r="H338" s="118"/>
      <c r="I338" s="118"/>
      <c r="J338" s="118"/>
      <c r="K338" s="325"/>
      <c r="L338" s="119"/>
      <c r="M338" s="119"/>
      <c r="N338" s="119"/>
      <c r="O338" s="326"/>
      <c r="P338" s="74"/>
      <c r="Q338" s="352"/>
      <c r="R338" s="352"/>
      <c r="S338" s="328"/>
      <c r="T338" s="118"/>
      <c r="U338" s="119"/>
      <c r="V338" s="119"/>
      <c r="W338" s="119"/>
      <c r="X338" s="119"/>
      <c r="Y338" s="119"/>
      <c r="Z338" s="119"/>
      <c r="AA338" s="119"/>
      <c r="AB338" s="119"/>
      <c r="AC338" s="119"/>
      <c r="AD338" s="119"/>
      <c r="AE338" s="4"/>
      <c r="AF338" s="4"/>
      <c r="AG338" s="4"/>
      <c r="AH338" s="4"/>
      <c r="AI338" s="4"/>
      <c r="AJ338" s="4"/>
      <c r="AK338" s="4"/>
      <c r="AL338" s="4"/>
      <c r="AM338" s="4"/>
      <c r="AN338" s="4"/>
      <c r="AO338" s="4"/>
      <c r="AP338" s="4"/>
    </row>
    <row r="339">
      <c r="A339" s="4"/>
      <c r="B339" s="4"/>
      <c r="C339" s="4"/>
      <c r="D339" s="4"/>
      <c r="E339" s="4"/>
      <c r="F339" s="8"/>
      <c r="G339" s="8"/>
      <c r="H339" s="118"/>
      <c r="I339" s="118"/>
      <c r="J339" s="118"/>
      <c r="K339" s="325"/>
      <c r="L339" s="119"/>
      <c r="M339" s="119"/>
      <c r="N339" s="119"/>
      <c r="O339" s="326"/>
      <c r="P339" s="74"/>
      <c r="Q339" s="352"/>
      <c r="R339" s="352"/>
      <c r="S339" s="328"/>
      <c r="T339" s="118"/>
      <c r="U339" s="119"/>
      <c r="V339" s="119"/>
      <c r="W339" s="119"/>
      <c r="X339" s="119"/>
      <c r="Y339" s="119"/>
      <c r="Z339" s="119"/>
      <c r="AA339" s="119"/>
      <c r="AB339" s="119"/>
      <c r="AC339" s="119"/>
      <c r="AD339" s="119"/>
      <c r="AE339" s="4"/>
      <c r="AF339" s="4"/>
      <c r="AG339" s="4"/>
      <c r="AH339" s="4"/>
      <c r="AI339" s="4"/>
      <c r="AJ339" s="4"/>
      <c r="AK339" s="4"/>
      <c r="AL339" s="4"/>
      <c r="AM339" s="4"/>
      <c r="AN339" s="4"/>
      <c r="AO339" s="4"/>
      <c r="AP339" s="4"/>
    </row>
    <row r="340">
      <c r="A340" s="4"/>
      <c r="B340" s="4"/>
      <c r="C340" s="4"/>
      <c r="D340" s="4"/>
      <c r="E340" s="4"/>
      <c r="F340" s="8"/>
      <c r="G340" s="8"/>
      <c r="H340" s="118"/>
      <c r="I340" s="118"/>
      <c r="J340" s="118"/>
      <c r="K340" s="325"/>
      <c r="L340" s="119"/>
      <c r="M340" s="119"/>
      <c r="N340" s="119"/>
      <c r="O340" s="326"/>
      <c r="P340" s="74"/>
      <c r="Q340" s="352"/>
      <c r="R340" s="352"/>
      <c r="S340" s="328"/>
      <c r="T340" s="118"/>
      <c r="U340" s="119"/>
      <c r="V340" s="119"/>
      <c r="W340" s="119"/>
      <c r="X340" s="119"/>
      <c r="Y340" s="119"/>
      <c r="Z340" s="119"/>
      <c r="AA340" s="119"/>
      <c r="AB340" s="119"/>
      <c r="AC340" s="119"/>
      <c r="AD340" s="119"/>
      <c r="AE340" s="4"/>
      <c r="AF340" s="4"/>
      <c r="AG340" s="4"/>
      <c r="AH340" s="4"/>
      <c r="AI340" s="4"/>
      <c r="AJ340" s="4"/>
      <c r="AK340" s="4"/>
      <c r="AL340" s="4"/>
      <c r="AM340" s="4"/>
      <c r="AN340" s="4"/>
      <c r="AO340" s="4"/>
      <c r="AP340" s="4"/>
    </row>
    <row r="341">
      <c r="A341" s="4"/>
      <c r="B341" s="4"/>
      <c r="C341" s="4"/>
      <c r="D341" s="4"/>
      <c r="E341" s="4"/>
      <c r="F341" s="8"/>
      <c r="G341" s="8"/>
      <c r="H341" s="118"/>
      <c r="I341" s="118"/>
      <c r="J341" s="118"/>
      <c r="K341" s="325"/>
      <c r="L341" s="119"/>
      <c r="M341" s="119"/>
      <c r="N341" s="119"/>
      <c r="O341" s="326"/>
      <c r="P341" s="74"/>
      <c r="Q341" s="352"/>
      <c r="R341" s="352"/>
      <c r="S341" s="328"/>
      <c r="T341" s="118"/>
      <c r="U341" s="119"/>
      <c r="V341" s="119"/>
      <c r="W341" s="119"/>
      <c r="X341" s="119"/>
      <c r="Y341" s="119"/>
      <c r="Z341" s="119"/>
      <c r="AA341" s="119"/>
      <c r="AB341" s="119"/>
      <c r="AC341" s="119"/>
      <c r="AD341" s="119"/>
      <c r="AE341" s="4"/>
      <c r="AF341" s="4"/>
      <c r="AG341" s="4"/>
      <c r="AH341" s="4"/>
      <c r="AI341" s="4"/>
      <c r="AJ341" s="4"/>
      <c r="AK341" s="4"/>
      <c r="AL341" s="4"/>
      <c r="AM341" s="4"/>
      <c r="AN341" s="4"/>
      <c r="AO341" s="4"/>
      <c r="AP341" s="4"/>
    </row>
    <row r="342">
      <c r="A342" s="4"/>
      <c r="B342" s="4"/>
      <c r="C342" s="4"/>
      <c r="D342" s="4"/>
      <c r="E342" s="4"/>
      <c r="F342" s="8"/>
      <c r="G342" s="8"/>
      <c r="H342" s="118"/>
      <c r="I342" s="118"/>
      <c r="J342" s="118"/>
      <c r="K342" s="325"/>
      <c r="L342" s="119"/>
      <c r="M342" s="119"/>
      <c r="N342" s="119"/>
      <c r="O342" s="326"/>
      <c r="P342" s="74"/>
      <c r="Q342" s="352"/>
      <c r="R342" s="352"/>
      <c r="S342" s="328"/>
      <c r="T342" s="118"/>
      <c r="U342" s="119"/>
      <c r="V342" s="119"/>
      <c r="W342" s="119"/>
      <c r="X342" s="119"/>
      <c r="Y342" s="119"/>
      <c r="Z342" s="119"/>
      <c r="AA342" s="119"/>
      <c r="AB342" s="119"/>
      <c r="AC342" s="119"/>
      <c r="AD342" s="119"/>
      <c r="AE342" s="4"/>
      <c r="AF342" s="4"/>
      <c r="AG342" s="4"/>
      <c r="AH342" s="4"/>
      <c r="AI342" s="4"/>
      <c r="AJ342" s="4"/>
      <c r="AK342" s="4"/>
      <c r="AL342" s="4"/>
      <c r="AM342" s="4"/>
      <c r="AN342" s="4"/>
      <c r="AO342" s="4"/>
      <c r="AP342" s="4"/>
    </row>
    <row r="343">
      <c r="A343" s="4"/>
      <c r="B343" s="4"/>
      <c r="C343" s="4"/>
      <c r="D343" s="4"/>
      <c r="E343" s="4"/>
      <c r="F343" s="8"/>
      <c r="G343" s="8"/>
      <c r="H343" s="118"/>
      <c r="I343" s="118"/>
      <c r="J343" s="118"/>
      <c r="K343" s="325"/>
      <c r="L343" s="119"/>
      <c r="M343" s="119"/>
      <c r="N343" s="119"/>
      <c r="O343" s="326"/>
      <c r="P343" s="74"/>
      <c r="Q343" s="352"/>
      <c r="R343" s="352"/>
      <c r="S343" s="328"/>
      <c r="T343" s="118"/>
      <c r="U343" s="119"/>
      <c r="V343" s="119"/>
      <c r="W343" s="119"/>
      <c r="X343" s="119"/>
      <c r="Y343" s="119"/>
      <c r="Z343" s="119"/>
      <c r="AA343" s="119"/>
      <c r="AB343" s="119"/>
      <c r="AC343" s="119"/>
      <c r="AD343" s="119"/>
      <c r="AE343" s="4"/>
      <c r="AF343" s="4"/>
      <c r="AG343" s="4"/>
      <c r="AH343" s="4"/>
      <c r="AI343" s="4"/>
      <c r="AJ343" s="4"/>
      <c r="AK343" s="4"/>
      <c r="AL343" s="4"/>
      <c r="AM343" s="4"/>
      <c r="AN343" s="4"/>
      <c r="AO343" s="4"/>
      <c r="AP343" s="4"/>
    </row>
    <row r="344">
      <c r="A344" s="4"/>
      <c r="B344" s="4"/>
      <c r="C344" s="4"/>
      <c r="D344" s="4"/>
      <c r="E344" s="4"/>
      <c r="F344" s="8"/>
      <c r="G344" s="8"/>
      <c r="H344" s="118"/>
      <c r="I344" s="118"/>
      <c r="J344" s="118"/>
      <c r="K344" s="325"/>
      <c r="L344" s="119"/>
      <c r="M344" s="119"/>
      <c r="N344" s="119"/>
      <c r="O344" s="326"/>
      <c r="P344" s="74"/>
      <c r="Q344" s="352"/>
      <c r="R344" s="352"/>
      <c r="S344" s="328"/>
      <c r="T344" s="118"/>
      <c r="U344" s="119"/>
      <c r="V344" s="119"/>
      <c r="W344" s="119"/>
      <c r="X344" s="119"/>
      <c r="Y344" s="119"/>
      <c r="Z344" s="119"/>
      <c r="AA344" s="119"/>
      <c r="AB344" s="119"/>
      <c r="AC344" s="119"/>
      <c r="AD344" s="119"/>
      <c r="AE344" s="4"/>
      <c r="AF344" s="4"/>
      <c r="AG344" s="4"/>
      <c r="AH344" s="4"/>
      <c r="AI344" s="4"/>
      <c r="AJ344" s="4"/>
      <c r="AK344" s="4"/>
      <c r="AL344" s="4"/>
      <c r="AM344" s="4"/>
      <c r="AN344" s="4"/>
      <c r="AO344" s="4"/>
      <c r="AP344" s="4"/>
    </row>
    <row r="345">
      <c r="A345" s="4"/>
      <c r="B345" s="4"/>
      <c r="C345" s="4"/>
      <c r="D345" s="4"/>
      <c r="E345" s="4"/>
      <c r="F345" s="8"/>
      <c r="G345" s="8"/>
      <c r="H345" s="118"/>
      <c r="I345" s="118"/>
      <c r="J345" s="118"/>
      <c r="K345" s="325"/>
      <c r="L345" s="119"/>
      <c r="M345" s="119"/>
      <c r="N345" s="119"/>
      <c r="O345" s="326"/>
      <c r="P345" s="74"/>
      <c r="Q345" s="352"/>
      <c r="R345" s="352"/>
      <c r="S345" s="328"/>
      <c r="T345" s="118"/>
      <c r="U345" s="119"/>
      <c r="V345" s="119"/>
      <c r="W345" s="119"/>
      <c r="X345" s="119"/>
      <c r="Y345" s="119"/>
      <c r="Z345" s="119"/>
      <c r="AA345" s="119"/>
      <c r="AB345" s="119"/>
      <c r="AC345" s="119"/>
      <c r="AD345" s="119"/>
      <c r="AE345" s="4"/>
      <c r="AF345" s="4"/>
      <c r="AG345" s="4"/>
      <c r="AH345" s="4"/>
      <c r="AI345" s="4"/>
      <c r="AJ345" s="4"/>
      <c r="AK345" s="4"/>
      <c r="AL345" s="4"/>
      <c r="AM345" s="4"/>
      <c r="AN345" s="4"/>
      <c r="AO345" s="4"/>
      <c r="AP345" s="4"/>
    </row>
    <row r="346">
      <c r="A346" s="4"/>
      <c r="B346" s="4"/>
      <c r="C346" s="4"/>
      <c r="D346" s="4"/>
      <c r="E346" s="4"/>
      <c r="F346" s="8"/>
      <c r="G346" s="8"/>
      <c r="H346" s="118"/>
      <c r="I346" s="118"/>
      <c r="J346" s="118"/>
      <c r="K346" s="325"/>
      <c r="L346" s="119"/>
      <c r="M346" s="119"/>
      <c r="N346" s="119"/>
      <c r="O346" s="326"/>
      <c r="P346" s="74"/>
      <c r="Q346" s="352"/>
      <c r="R346" s="352"/>
      <c r="S346" s="328"/>
      <c r="T346" s="118"/>
      <c r="U346" s="119"/>
      <c r="V346" s="119"/>
      <c r="W346" s="119"/>
      <c r="X346" s="119"/>
      <c r="Y346" s="119"/>
      <c r="Z346" s="119"/>
      <c r="AA346" s="119"/>
      <c r="AB346" s="119"/>
      <c r="AC346" s="119"/>
      <c r="AD346" s="119"/>
      <c r="AE346" s="4"/>
      <c r="AF346" s="4"/>
      <c r="AG346" s="4"/>
      <c r="AH346" s="4"/>
      <c r="AI346" s="4"/>
      <c r="AJ346" s="4"/>
      <c r="AK346" s="4"/>
      <c r="AL346" s="4"/>
      <c r="AM346" s="4"/>
      <c r="AN346" s="4"/>
      <c r="AO346" s="4"/>
      <c r="AP346" s="4"/>
    </row>
    <row r="347">
      <c r="A347" s="4"/>
      <c r="B347" s="4"/>
      <c r="C347" s="4"/>
      <c r="D347" s="4"/>
      <c r="E347" s="4"/>
      <c r="F347" s="8"/>
      <c r="G347" s="8"/>
      <c r="H347" s="118"/>
      <c r="I347" s="118"/>
      <c r="J347" s="118"/>
      <c r="K347" s="325"/>
      <c r="L347" s="119"/>
      <c r="M347" s="119"/>
      <c r="N347" s="119"/>
      <c r="O347" s="326"/>
      <c r="P347" s="74"/>
      <c r="Q347" s="352"/>
      <c r="R347" s="352"/>
      <c r="S347" s="328"/>
      <c r="T347" s="118"/>
      <c r="U347" s="119"/>
      <c r="V347" s="119"/>
      <c r="W347" s="119"/>
      <c r="X347" s="119"/>
      <c r="Y347" s="119"/>
      <c r="Z347" s="119"/>
      <c r="AA347" s="119"/>
      <c r="AB347" s="119"/>
      <c r="AC347" s="119"/>
      <c r="AD347" s="119"/>
      <c r="AE347" s="4"/>
      <c r="AF347" s="4"/>
      <c r="AG347" s="4"/>
      <c r="AH347" s="4"/>
      <c r="AI347" s="4"/>
      <c r="AJ347" s="4"/>
      <c r="AK347" s="4"/>
      <c r="AL347" s="4"/>
      <c r="AM347" s="4"/>
      <c r="AN347" s="4"/>
      <c r="AO347" s="4"/>
      <c r="AP347" s="4"/>
    </row>
    <row r="348">
      <c r="A348" s="4"/>
      <c r="B348" s="4"/>
      <c r="C348" s="4"/>
      <c r="D348" s="4"/>
      <c r="E348" s="4"/>
      <c r="F348" s="8"/>
      <c r="G348" s="8"/>
      <c r="H348" s="118"/>
      <c r="I348" s="118"/>
      <c r="J348" s="118"/>
      <c r="K348" s="325"/>
      <c r="L348" s="119"/>
      <c r="M348" s="119"/>
      <c r="N348" s="119"/>
      <c r="O348" s="326"/>
      <c r="P348" s="74"/>
      <c r="Q348" s="352"/>
      <c r="R348" s="352"/>
      <c r="S348" s="328"/>
      <c r="T348" s="118"/>
      <c r="U348" s="119"/>
      <c r="V348" s="119"/>
      <c r="W348" s="119"/>
      <c r="X348" s="119"/>
      <c r="Y348" s="119"/>
      <c r="Z348" s="119"/>
      <c r="AA348" s="119"/>
      <c r="AB348" s="119"/>
      <c r="AC348" s="119"/>
      <c r="AD348" s="119"/>
      <c r="AE348" s="4"/>
      <c r="AF348" s="4"/>
      <c r="AG348" s="4"/>
      <c r="AH348" s="4"/>
      <c r="AI348" s="4"/>
      <c r="AJ348" s="4"/>
      <c r="AK348" s="4"/>
      <c r="AL348" s="4"/>
      <c r="AM348" s="4"/>
      <c r="AN348" s="4"/>
      <c r="AO348" s="4"/>
      <c r="AP348" s="4"/>
    </row>
    <row r="349">
      <c r="A349" s="4"/>
      <c r="B349" s="4"/>
      <c r="C349" s="4"/>
      <c r="D349" s="4"/>
      <c r="E349" s="4"/>
      <c r="F349" s="8"/>
      <c r="G349" s="8"/>
      <c r="H349" s="118"/>
      <c r="I349" s="118"/>
      <c r="J349" s="118"/>
      <c r="K349" s="325"/>
      <c r="L349" s="119"/>
      <c r="M349" s="119"/>
      <c r="N349" s="119"/>
      <c r="O349" s="326"/>
      <c r="P349" s="74"/>
      <c r="Q349" s="352"/>
      <c r="R349" s="352"/>
      <c r="S349" s="328"/>
      <c r="T349" s="118"/>
      <c r="U349" s="119"/>
      <c r="V349" s="119"/>
      <c r="W349" s="119"/>
      <c r="X349" s="119"/>
      <c r="Y349" s="119"/>
      <c r="Z349" s="119"/>
      <c r="AA349" s="119"/>
      <c r="AB349" s="119"/>
      <c r="AC349" s="119"/>
      <c r="AD349" s="119"/>
      <c r="AE349" s="4"/>
      <c r="AF349" s="4"/>
      <c r="AG349" s="4"/>
      <c r="AH349" s="4"/>
      <c r="AI349" s="4"/>
      <c r="AJ349" s="4"/>
      <c r="AK349" s="4"/>
      <c r="AL349" s="4"/>
      <c r="AM349" s="4"/>
      <c r="AN349" s="4"/>
      <c r="AO349" s="4"/>
      <c r="AP349" s="4"/>
    </row>
    <row r="350">
      <c r="A350" s="4"/>
      <c r="B350" s="4"/>
      <c r="C350" s="4"/>
      <c r="D350" s="4"/>
      <c r="E350" s="4"/>
      <c r="F350" s="8"/>
      <c r="G350" s="8"/>
      <c r="H350" s="118"/>
      <c r="I350" s="118"/>
      <c r="J350" s="118"/>
      <c r="K350" s="325"/>
      <c r="L350" s="119"/>
      <c r="M350" s="119"/>
      <c r="N350" s="119"/>
      <c r="O350" s="326"/>
      <c r="P350" s="74"/>
      <c r="Q350" s="352"/>
      <c r="R350" s="352"/>
      <c r="S350" s="328"/>
      <c r="T350" s="118"/>
      <c r="U350" s="119"/>
      <c r="V350" s="119"/>
      <c r="W350" s="119"/>
      <c r="X350" s="119"/>
      <c r="Y350" s="119"/>
      <c r="Z350" s="119"/>
      <c r="AA350" s="119"/>
      <c r="AB350" s="119"/>
      <c r="AC350" s="119"/>
      <c r="AD350" s="119"/>
      <c r="AE350" s="4"/>
      <c r="AF350" s="4"/>
      <c r="AG350" s="4"/>
      <c r="AH350" s="4"/>
      <c r="AI350" s="4"/>
      <c r="AJ350" s="4"/>
      <c r="AK350" s="4"/>
      <c r="AL350" s="4"/>
      <c r="AM350" s="4"/>
      <c r="AN350" s="4"/>
      <c r="AO350" s="4"/>
      <c r="AP350" s="4"/>
    </row>
    <row r="351">
      <c r="A351" s="4"/>
      <c r="B351" s="4"/>
      <c r="C351" s="4"/>
      <c r="D351" s="4"/>
      <c r="E351" s="4"/>
      <c r="F351" s="8"/>
      <c r="G351" s="8"/>
      <c r="H351" s="118"/>
      <c r="I351" s="118"/>
      <c r="J351" s="118"/>
      <c r="K351" s="325"/>
      <c r="L351" s="119"/>
      <c r="M351" s="119"/>
      <c r="N351" s="119"/>
      <c r="O351" s="326"/>
      <c r="P351" s="74"/>
      <c r="Q351" s="352"/>
      <c r="R351" s="352"/>
      <c r="S351" s="328"/>
      <c r="T351" s="118"/>
      <c r="U351" s="119"/>
      <c r="V351" s="119"/>
      <c r="W351" s="119"/>
      <c r="X351" s="119"/>
      <c r="Y351" s="119"/>
      <c r="Z351" s="119"/>
      <c r="AA351" s="119"/>
      <c r="AB351" s="119"/>
      <c r="AC351" s="119"/>
      <c r="AD351" s="119"/>
      <c r="AE351" s="4"/>
      <c r="AF351" s="4"/>
      <c r="AG351" s="4"/>
      <c r="AH351" s="4"/>
      <c r="AI351" s="4"/>
      <c r="AJ351" s="4"/>
      <c r="AK351" s="4"/>
      <c r="AL351" s="4"/>
      <c r="AM351" s="4"/>
      <c r="AN351" s="4"/>
      <c r="AO351" s="4"/>
      <c r="AP351" s="4"/>
    </row>
    <row r="352">
      <c r="A352" s="4"/>
      <c r="B352" s="4"/>
      <c r="C352" s="4"/>
      <c r="D352" s="4"/>
      <c r="E352" s="4"/>
      <c r="F352" s="8"/>
      <c r="G352" s="8"/>
      <c r="H352" s="118"/>
      <c r="I352" s="118"/>
      <c r="J352" s="118"/>
      <c r="K352" s="325"/>
      <c r="L352" s="119"/>
      <c r="M352" s="119"/>
      <c r="N352" s="119"/>
      <c r="O352" s="326"/>
      <c r="P352" s="74"/>
      <c r="Q352" s="352"/>
      <c r="R352" s="352"/>
      <c r="S352" s="328"/>
      <c r="T352" s="118"/>
      <c r="U352" s="119"/>
      <c r="V352" s="119"/>
      <c r="W352" s="119"/>
      <c r="X352" s="119"/>
      <c r="Y352" s="119"/>
      <c r="Z352" s="119"/>
      <c r="AA352" s="119"/>
      <c r="AB352" s="119"/>
      <c r="AC352" s="119"/>
      <c r="AD352" s="119"/>
      <c r="AE352" s="4"/>
      <c r="AF352" s="4"/>
      <c r="AG352" s="4"/>
      <c r="AH352" s="4"/>
      <c r="AI352" s="4"/>
      <c r="AJ352" s="4"/>
      <c r="AK352" s="4"/>
      <c r="AL352" s="4"/>
      <c r="AM352" s="4"/>
      <c r="AN352" s="4"/>
      <c r="AO352" s="4"/>
      <c r="AP352" s="4"/>
    </row>
    <row r="353">
      <c r="A353" s="4"/>
      <c r="B353" s="4"/>
      <c r="C353" s="4"/>
      <c r="D353" s="4"/>
      <c r="E353" s="4"/>
      <c r="F353" s="8"/>
      <c r="G353" s="8"/>
      <c r="H353" s="118"/>
      <c r="I353" s="118"/>
      <c r="J353" s="118"/>
      <c r="K353" s="325"/>
      <c r="L353" s="119"/>
      <c r="M353" s="119"/>
      <c r="N353" s="119"/>
      <c r="O353" s="326"/>
      <c r="P353" s="74"/>
      <c r="Q353" s="352"/>
      <c r="R353" s="352"/>
      <c r="S353" s="328"/>
      <c r="T353" s="118"/>
      <c r="U353" s="119"/>
      <c r="V353" s="119"/>
      <c r="W353" s="119"/>
      <c r="X353" s="119"/>
      <c r="Y353" s="119"/>
      <c r="Z353" s="119"/>
      <c r="AA353" s="119"/>
      <c r="AB353" s="119"/>
      <c r="AC353" s="119"/>
      <c r="AD353" s="119"/>
      <c r="AE353" s="4"/>
      <c r="AF353" s="4"/>
      <c r="AG353" s="4"/>
      <c r="AH353" s="4"/>
      <c r="AI353" s="4"/>
      <c r="AJ353" s="4"/>
      <c r="AK353" s="4"/>
      <c r="AL353" s="4"/>
      <c r="AM353" s="4"/>
      <c r="AN353" s="4"/>
      <c r="AO353" s="4"/>
      <c r="AP353" s="4"/>
    </row>
    <row r="354">
      <c r="A354" s="4"/>
      <c r="B354" s="4"/>
      <c r="C354" s="4"/>
      <c r="D354" s="4"/>
      <c r="E354" s="4"/>
      <c r="F354" s="8"/>
      <c r="G354" s="8"/>
      <c r="H354" s="118"/>
      <c r="I354" s="118"/>
      <c r="J354" s="118"/>
      <c r="K354" s="325"/>
      <c r="L354" s="119"/>
      <c r="M354" s="119"/>
      <c r="N354" s="119"/>
      <c r="O354" s="326"/>
      <c r="P354" s="74"/>
      <c r="Q354" s="352"/>
      <c r="R354" s="352"/>
      <c r="S354" s="328"/>
      <c r="T354" s="118"/>
      <c r="U354" s="119"/>
      <c r="V354" s="119"/>
      <c r="W354" s="119"/>
      <c r="X354" s="119"/>
      <c r="Y354" s="119"/>
      <c r="Z354" s="119"/>
      <c r="AA354" s="119"/>
      <c r="AB354" s="119"/>
      <c r="AC354" s="119"/>
      <c r="AD354" s="119"/>
      <c r="AE354" s="4"/>
      <c r="AF354" s="4"/>
      <c r="AG354" s="4"/>
      <c r="AH354" s="4"/>
      <c r="AI354" s="4"/>
      <c r="AJ354" s="4"/>
      <c r="AK354" s="4"/>
      <c r="AL354" s="4"/>
      <c r="AM354" s="4"/>
      <c r="AN354" s="4"/>
      <c r="AO354" s="4"/>
      <c r="AP354" s="4"/>
    </row>
    <row r="355">
      <c r="A355" s="4"/>
      <c r="B355" s="4"/>
      <c r="C355" s="4"/>
      <c r="D355" s="4"/>
      <c r="E355" s="4"/>
      <c r="F355" s="8"/>
      <c r="G355" s="8"/>
      <c r="H355" s="118"/>
      <c r="I355" s="118"/>
      <c r="J355" s="118"/>
      <c r="K355" s="325"/>
      <c r="L355" s="119"/>
      <c r="M355" s="119"/>
      <c r="N355" s="119"/>
      <c r="O355" s="326"/>
      <c r="P355" s="74"/>
      <c r="Q355" s="352"/>
      <c r="R355" s="352"/>
      <c r="S355" s="328"/>
      <c r="T355" s="118"/>
      <c r="U355" s="119"/>
      <c r="V355" s="119"/>
      <c r="W355" s="119"/>
      <c r="X355" s="119"/>
      <c r="Y355" s="119"/>
      <c r="Z355" s="119"/>
      <c r="AA355" s="119"/>
      <c r="AB355" s="119"/>
      <c r="AC355" s="119"/>
      <c r="AD355" s="119"/>
      <c r="AE355" s="4"/>
      <c r="AF355" s="4"/>
      <c r="AG355" s="4"/>
      <c r="AH355" s="4"/>
      <c r="AI355" s="4"/>
      <c r="AJ355" s="4"/>
      <c r="AK355" s="4"/>
      <c r="AL355" s="4"/>
      <c r="AM355" s="4"/>
      <c r="AN355" s="4"/>
      <c r="AO355" s="4"/>
      <c r="AP355" s="4"/>
    </row>
    <row r="356">
      <c r="A356" s="4"/>
      <c r="B356" s="4"/>
      <c r="C356" s="4"/>
      <c r="D356" s="4"/>
      <c r="E356" s="4"/>
      <c r="F356" s="8"/>
      <c r="G356" s="8"/>
      <c r="H356" s="118"/>
      <c r="I356" s="118"/>
      <c r="J356" s="118"/>
      <c r="K356" s="325"/>
      <c r="L356" s="119"/>
      <c r="M356" s="119"/>
      <c r="N356" s="119"/>
      <c r="O356" s="326"/>
      <c r="P356" s="74"/>
      <c r="Q356" s="352"/>
      <c r="R356" s="352"/>
      <c r="S356" s="328"/>
      <c r="T356" s="118"/>
      <c r="U356" s="119"/>
      <c r="V356" s="119"/>
      <c r="W356" s="119"/>
      <c r="X356" s="119"/>
      <c r="Y356" s="119"/>
      <c r="Z356" s="119"/>
      <c r="AA356" s="119"/>
      <c r="AB356" s="119"/>
      <c r="AC356" s="119"/>
      <c r="AD356" s="119"/>
      <c r="AE356" s="4"/>
      <c r="AF356" s="4"/>
      <c r="AG356" s="4"/>
      <c r="AH356" s="4"/>
      <c r="AI356" s="4"/>
      <c r="AJ356" s="4"/>
      <c r="AK356" s="4"/>
      <c r="AL356" s="4"/>
      <c r="AM356" s="4"/>
      <c r="AN356" s="4"/>
      <c r="AO356" s="4"/>
      <c r="AP356" s="4"/>
    </row>
    <row r="357">
      <c r="A357" s="4"/>
      <c r="B357" s="4"/>
      <c r="C357" s="4"/>
      <c r="D357" s="4"/>
      <c r="E357" s="4"/>
      <c r="F357" s="8"/>
      <c r="G357" s="8"/>
      <c r="H357" s="118"/>
      <c r="I357" s="118"/>
      <c r="J357" s="118"/>
      <c r="K357" s="325"/>
      <c r="L357" s="119"/>
      <c r="M357" s="119"/>
      <c r="N357" s="119"/>
      <c r="O357" s="326"/>
      <c r="P357" s="74"/>
      <c r="Q357" s="352"/>
      <c r="R357" s="352"/>
      <c r="S357" s="328"/>
      <c r="T357" s="118"/>
      <c r="U357" s="119"/>
      <c r="V357" s="119"/>
      <c r="W357" s="119"/>
      <c r="X357" s="119"/>
      <c r="Y357" s="119"/>
      <c r="Z357" s="119"/>
      <c r="AA357" s="119"/>
      <c r="AB357" s="119"/>
      <c r="AC357" s="119"/>
      <c r="AD357" s="119"/>
      <c r="AE357" s="4"/>
      <c r="AF357" s="4"/>
      <c r="AG357" s="4"/>
      <c r="AH357" s="4"/>
      <c r="AI357" s="4"/>
      <c r="AJ357" s="4"/>
      <c r="AK357" s="4"/>
      <c r="AL357" s="4"/>
      <c r="AM357" s="4"/>
      <c r="AN357" s="4"/>
      <c r="AO357" s="4"/>
      <c r="AP357" s="4"/>
    </row>
    <row r="358">
      <c r="A358" s="4"/>
      <c r="B358" s="4"/>
      <c r="C358" s="4"/>
      <c r="D358" s="4"/>
      <c r="E358" s="4"/>
      <c r="F358" s="8"/>
      <c r="G358" s="8"/>
      <c r="H358" s="118"/>
      <c r="I358" s="118"/>
      <c r="J358" s="118"/>
      <c r="K358" s="325"/>
      <c r="L358" s="119"/>
      <c r="M358" s="119"/>
      <c r="N358" s="119"/>
      <c r="O358" s="326"/>
      <c r="P358" s="74"/>
      <c r="Q358" s="352"/>
      <c r="R358" s="352"/>
      <c r="S358" s="328"/>
      <c r="T358" s="118"/>
      <c r="U358" s="119"/>
      <c r="V358" s="119"/>
      <c r="W358" s="119"/>
      <c r="X358" s="119"/>
      <c r="Y358" s="119"/>
      <c r="Z358" s="119"/>
      <c r="AA358" s="119"/>
      <c r="AB358" s="119"/>
      <c r="AC358" s="119"/>
      <c r="AD358" s="119"/>
      <c r="AE358" s="4"/>
      <c r="AF358" s="4"/>
      <c r="AG358" s="4"/>
      <c r="AH358" s="4"/>
      <c r="AI358" s="4"/>
      <c r="AJ358" s="4"/>
      <c r="AK358" s="4"/>
      <c r="AL358" s="4"/>
      <c r="AM358" s="4"/>
      <c r="AN358" s="4"/>
      <c r="AO358" s="4"/>
      <c r="AP358" s="4"/>
    </row>
    <row r="359">
      <c r="A359" s="4"/>
      <c r="B359" s="4"/>
      <c r="C359" s="4"/>
      <c r="D359" s="4"/>
      <c r="E359" s="4"/>
      <c r="F359" s="8"/>
      <c r="G359" s="8"/>
      <c r="H359" s="118"/>
      <c r="I359" s="118"/>
      <c r="J359" s="118"/>
      <c r="K359" s="325"/>
      <c r="L359" s="119"/>
      <c r="M359" s="119"/>
      <c r="N359" s="119"/>
      <c r="O359" s="326"/>
      <c r="P359" s="74"/>
      <c r="Q359" s="352"/>
      <c r="R359" s="352"/>
      <c r="S359" s="328"/>
      <c r="T359" s="118"/>
      <c r="U359" s="119"/>
      <c r="V359" s="119"/>
      <c r="W359" s="119"/>
      <c r="X359" s="119"/>
      <c r="Y359" s="119"/>
      <c r="Z359" s="119"/>
      <c r="AA359" s="119"/>
      <c r="AB359" s="119"/>
      <c r="AC359" s="119"/>
      <c r="AD359" s="119"/>
      <c r="AE359" s="4"/>
      <c r="AF359" s="4"/>
      <c r="AG359" s="4"/>
      <c r="AH359" s="4"/>
      <c r="AI359" s="4"/>
      <c r="AJ359" s="4"/>
      <c r="AK359" s="4"/>
      <c r="AL359" s="4"/>
      <c r="AM359" s="4"/>
      <c r="AN359" s="4"/>
      <c r="AO359" s="4"/>
      <c r="AP359" s="4"/>
    </row>
    <row r="360">
      <c r="A360" s="4"/>
      <c r="B360" s="4"/>
      <c r="C360" s="4"/>
      <c r="D360" s="4"/>
      <c r="E360" s="4"/>
      <c r="F360" s="8"/>
      <c r="G360" s="8"/>
      <c r="H360" s="118"/>
      <c r="I360" s="118"/>
      <c r="J360" s="118"/>
      <c r="K360" s="325"/>
      <c r="L360" s="119"/>
      <c r="M360" s="119"/>
      <c r="N360" s="119"/>
      <c r="O360" s="326"/>
      <c r="P360" s="74"/>
      <c r="Q360" s="352"/>
      <c r="R360" s="352"/>
      <c r="S360" s="328"/>
      <c r="T360" s="118"/>
      <c r="U360" s="119"/>
      <c r="V360" s="119"/>
      <c r="W360" s="119"/>
      <c r="X360" s="119"/>
      <c r="Y360" s="119"/>
      <c r="Z360" s="119"/>
      <c r="AA360" s="119"/>
      <c r="AB360" s="119"/>
      <c r="AC360" s="119"/>
      <c r="AD360" s="119"/>
      <c r="AE360" s="4"/>
      <c r="AF360" s="4"/>
      <c r="AG360" s="4"/>
      <c r="AH360" s="4"/>
      <c r="AI360" s="4"/>
      <c r="AJ360" s="4"/>
      <c r="AK360" s="4"/>
      <c r="AL360" s="4"/>
      <c r="AM360" s="4"/>
      <c r="AN360" s="4"/>
      <c r="AO360" s="4"/>
      <c r="AP360" s="4"/>
    </row>
    <row r="361">
      <c r="A361" s="4"/>
      <c r="B361" s="4"/>
      <c r="C361" s="4"/>
      <c r="D361" s="4"/>
      <c r="E361" s="4"/>
      <c r="F361" s="8"/>
      <c r="G361" s="8"/>
      <c r="H361" s="118"/>
      <c r="I361" s="118"/>
      <c r="J361" s="118"/>
      <c r="K361" s="325"/>
      <c r="L361" s="119"/>
      <c r="M361" s="119"/>
      <c r="N361" s="119"/>
      <c r="O361" s="326"/>
      <c r="P361" s="74"/>
      <c r="Q361" s="352"/>
      <c r="R361" s="352"/>
      <c r="S361" s="328"/>
      <c r="T361" s="118"/>
      <c r="U361" s="119"/>
      <c r="V361" s="119"/>
      <c r="W361" s="119"/>
      <c r="X361" s="119"/>
      <c r="Y361" s="119"/>
      <c r="Z361" s="119"/>
      <c r="AA361" s="119"/>
      <c r="AB361" s="119"/>
      <c r="AC361" s="119"/>
      <c r="AD361" s="119"/>
      <c r="AE361" s="4"/>
      <c r="AF361" s="4"/>
      <c r="AG361" s="4"/>
      <c r="AH361" s="4"/>
      <c r="AI361" s="4"/>
      <c r="AJ361" s="4"/>
      <c r="AK361" s="4"/>
      <c r="AL361" s="4"/>
      <c r="AM361" s="4"/>
      <c r="AN361" s="4"/>
      <c r="AO361" s="4"/>
      <c r="AP361" s="4"/>
    </row>
    <row r="362">
      <c r="A362" s="4"/>
      <c r="B362" s="4"/>
      <c r="C362" s="4"/>
      <c r="D362" s="4"/>
      <c r="E362" s="4"/>
      <c r="F362" s="8"/>
      <c r="G362" s="8"/>
      <c r="H362" s="118"/>
      <c r="I362" s="118"/>
      <c r="J362" s="118"/>
      <c r="K362" s="325"/>
      <c r="L362" s="119"/>
      <c r="M362" s="119"/>
      <c r="N362" s="119"/>
      <c r="O362" s="326"/>
      <c r="P362" s="74"/>
      <c r="Q362" s="352"/>
      <c r="R362" s="352"/>
      <c r="S362" s="328"/>
      <c r="T362" s="118"/>
      <c r="U362" s="119"/>
      <c r="V362" s="119"/>
      <c r="W362" s="119"/>
      <c r="X362" s="119"/>
      <c r="Y362" s="119"/>
      <c r="Z362" s="119"/>
      <c r="AA362" s="119"/>
      <c r="AB362" s="119"/>
      <c r="AC362" s="119"/>
      <c r="AD362" s="119"/>
      <c r="AE362" s="4"/>
      <c r="AF362" s="4"/>
      <c r="AG362" s="4"/>
      <c r="AH362" s="4"/>
      <c r="AI362" s="4"/>
      <c r="AJ362" s="4"/>
      <c r="AK362" s="4"/>
      <c r="AL362" s="4"/>
      <c r="AM362" s="4"/>
      <c r="AN362" s="4"/>
      <c r="AO362" s="4"/>
      <c r="AP362" s="4"/>
    </row>
    <row r="363">
      <c r="A363" s="4"/>
      <c r="B363" s="4"/>
      <c r="C363" s="4"/>
      <c r="D363" s="4"/>
      <c r="E363" s="4"/>
      <c r="F363" s="8"/>
      <c r="G363" s="8"/>
      <c r="H363" s="118"/>
      <c r="I363" s="118"/>
      <c r="J363" s="118"/>
      <c r="K363" s="325"/>
      <c r="L363" s="119"/>
      <c r="M363" s="119"/>
      <c r="N363" s="119"/>
      <c r="O363" s="326"/>
      <c r="P363" s="74"/>
      <c r="Q363" s="352"/>
      <c r="R363" s="352"/>
      <c r="S363" s="328"/>
      <c r="T363" s="118"/>
      <c r="U363" s="119"/>
      <c r="V363" s="119"/>
      <c r="W363" s="119"/>
      <c r="X363" s="119"/>
      <c r="Y363" s="119"/>
      <c r="Z363" s="119"/>
      <c r="AA363" s="119"/>
      <c r="AB363" s="119"/>
      <c r="AC363" s="119"/>
      <c r="AD363" s="119"/>
      <c r="AE363" s="4"/>
      <c r="AF363" s="4"/>
      <c r="AG363" s="4"/>
      <c r="AH363" s="4"/>
      <c r="AI363" s="4"/>
      <c r="AJ363" s="4"/>
      <c r="AK363" s="4"/>
      <c r="AL363" s="4"/>
      <c r="AM363" s="4"/>
      <c r="AN363" s="4"/>
      <c r="AO363" s="4"/>
      <c r="AP363" s="4"/>
    </row>
    <row r="364">
      <c r="A364" s="4"/>
      <c r="B364" s="4"/>
      <c r="C364" s="4"/>
      <c r="D364" s="4"/>
      <c r="E364" s="4"/>
      <c r="F364" s="8"/>
      <c r="G364" s="8"/>
      <c r="H364" s="118"/>
      <c r="I364" s="118"/>
      <c r="J364" s="118"/>
      <c r="K364" s="325"/>
      <c r="L364" s="119"/>
      <c r="M364" s="119"/>
      <c r="N364" s="119"/>
      <c r="O364" s="326"/>
      <c r="P364" s="74"/>
      <c r="Q364" s="352"/>
      <c r="R364" s="352"/>
      <c r="S364" s="328"/>
      <c r="T364" s="118"/>
      <c r="U364" s="119"/>
      <c r="V364" s="119"/>
      <c r="W364" s="119"/>
      <c r="X364" s="119"/>
      <c r="Y364" s="119"/>
      <c r="Z364" s="119"/>
      <c r="AA364" s="119"/>
      <c r="AB364" s="119"/>
      <c r="AC364" s="119"/>
      <c r="AD364" s="119"/>
      <c r="AE364" s="4"/>
      <c r="AF364" s="4"/>
      <c r="AG364" s="4"/>
      <c r="AH364" s="4"/>
      <c r="AI364" s="4"/>
      <c r="AJ364" s="4"/>
      <c r="AK364" s="4"/>
      <c r="AL364" s="4"/>
      <c r="AM364" s="4"/>
      <c r="AN364" s="4"/>
      <c r="AO364" s="4"/>
      <c r="AP364" s="4"/>
    </row>
    <row r="365">
      <c r="A365" s="4"/>
      <c r="B365" s="4"/>
      <c r="C365" s="4"/>
      <c r="D365" s="4"/>
      <c r="E365" s="4"/>
      <c r="F365" s="8"/>
      <c r="G365" s="8"/>
      <c r="H365" s="118"/>
      <c r="I365" s="118"/>
      <c r="J365" s="118"/>
      <c r="K365" s="325"/>
      <c r="L365" s="119"/>
      <c r="M365" s="119"/>
      <c r="N365" s="119"/>
      <c r="O365" s="326"/>
      <c r="P365" s="74"/>
      <c r="Q365" s="352"/>
      <c r="R365" s="352"/>
      <c r="S365" s="328"/>
      <c r="T365" s="118"/>
      <c r="U365" s="119"/>
      <c r="V365" s="119"/>
      <c r="W365" s="119"/>
      <c r="X365" s="119"/>
      <c r="Y365" s="119"/>
      <c r="Z365" s="119"/>
      <c r="AA365" s="119"/>
      <c r="AB365" s="119"/>
      <c r="AC365" s="119"/>
      <c r="AD365" s="119"/>
      <c r="AE365" s="4"/>
      <c r="AF365" s="4"/>
      <c r="AG365" s="4"/>
      <c r="AH365" s="4"/>
      <c r="AI365" s="4"/>
      <c r="AJ365" s="4"/>
      <c r="AK365" s="4"/>
      <c r="AL365" s="4"/>
      <c r="AM365" s="4"/>
      <c r="AN365" s="4"/>
      <c r="AO365" s="4"/>
      <c r="AP365" s="4"/>
    </row>
    <row r="366">
      <c r="A366" s="4"/>
      <c r="B366" s="4"/>
      <c r="C366" s="4"/>
      <c r="D366" s="4"/>
      <c r="E366" s="4"/>
      <c r="F366" s="8"/>
      <c r="G366" s="8"/>
      <c r="H366" s="118"/>
      <c r="I366" s="118"/>
      <c r="J366" s="118"/>
      <c r="K366" s="325"/>
      <c r="L366" s="119"/>
      <c r="M366" s="119"/>
      <c r="N366" s="119"/>
      <c r="O366" s="326"/>
      <c r="P366" s="74"/>
      <c r="Q366" s="352"/>
      <c r="R366" s="352"/>
      <c r="S366" s="328"/>
      <c r="T366" s="118"/>
      <c r="U366" s="119"/>
      <c r="V366" s="119"/>
      <c r="W366" s="119"/>
      <c r="X366" s="119"/>
      <c r="Y366" s="119"/>
      <c r="Z366" s="119"/>
      <c r="AA366" s="119"/>
      <c r="AB366" s="119"/>
      <c r="AC366" s="119"/>
      <c r="AD366" s="119"/>
      <c r="AE366" s="4"/>
      <c r="AF366" s="4"/>
      <c r="AG366" s="4"/>
      <c r="AH366" s="4"/>
      <c r="AI366" s="4"/>
      <c r="AJ366" s="4"/>
      <c r="AK366" s="4"/>
      <c r="AL366" s="4"/>
      <c r="AM366" s="4"/>
      <c r="AN366" s="4"/>
      <c r="AO366" s="4"/>
      <c r="AP366" s="4"/>
    </row>
    <row r="367">
      <c r="A367" s="4"/>
      <c r="B367" s="4"/>
      <c r="C367" s="4"/>
      <c r="D367" s="4"/>
      <c r="E367" s="4"/>
      <c r="F367" s="8"/>
      <c r="G367" s="8"/>
      <c r="H367" s="118"/>
      <c r="I367" s="118"/>
      <c r="J367" s="118"/>
      <c r="K367" s="325"/>
      <c r="L367" s="119"/>
      <c r="M367" s="119"/>
      <c r="N367" s="119"/>
      <c r="O367" s="326"/>
      <c r="P367" s="74"/>
      <c r="Q367" s="352"/>
      <c r="R367" s="352"/>
      <c r="S367" s="328"/>
      <c r="T367" s="118"/>
      <c r="U367" s="119"/>
      <c r="V367" s="119"/>
      <c r="W367" s="119"/>
      <c r="X367" s="119"/>
      <c r="Y367" s="119"/>
      <c r="Z367" s="119"/>
      <c r="AA367" s="119"/>
      <c r="AB367" s="119"/>
      <c r="AC367" s="119"/>
      <c r="AD367" s="119"/>
      <c r="AE367" s="4"/>
      <c r="AF367" s="4"/>
      <c r="AG367" s="4"/>
      <c r="AH367" s="4"/>
      <c r="AI367" s="4"/>
      <c r="AJ367" s="4"/>
      <c r="AK367" s="4"/>
      <c r="AL367" s="4"/>
      <c r="AM367" s="4"/>
      <c r="AN367" s="4"/>
      <c r="AO367" s="4"/>
      <c r="AP367" s="4"/>
    </row>
    <row r="368">
      <c r="A368" s="4"/>
      <c r="B368" s="4"/>
      <c r="C368" s="4"/>
      <c r="D368" s="4"/>
      <c r="E368" s="4"/>
      <c r="F368" s="8"/>
      <c r="G368" s="8"/>
      <c r="H368" s="118"/>
      <c r="I368" s="118"/>
      <c r="J368" s="118"/>
      <c r="K368" s="325"/>
      <c r="L368" s="119"/>
      <c r="M368" s="119"/>
      <c r="N368" s="119"/>
      <c r="O368" s="326"/>
      <c r="P368" s="74"/>
      <c r="Q368" s="352"/>
      <c r="R368" s="352"/>
      <c r="S368" s="328"/>
      <c r="T368" s="118"/>
      <c r="U368" s="119"/>
      <c r="V368" s="119"/>
      <c r="W368" s="119"/>
      <c r="X368" s="119"/>
      <c r="Y368" s="119"/>
      <c r="Z368" s="119"/>
      <c r="AA368" s="119"/>
      <c r="AB368" s="119"/>
      <c r="AC368" s="119"/>
      <c r="AD368" s="119"/>
      <c r="AE368" s="4"/>
      <c r="AF368" s="4"/>
      <c r="AG368" s="4"/>
      <c r="AH368" s="4"/>
      <c r="AI368" s="4"/>
      <c r="AJ368" s="4"/>
      <c r="AK368" s="4"/>
      <c r="AL368" s="4"/>
      <c r="AM368" s="4"/>
      <c r="AN368" s="4"/>
      <c r="AO368" s="4"/>
      <c r="AP368" s="4"/>
    </row>
    <row r="369">
      <c r="A369" s="4"/>
      <c r="B369" s="4"/>
      <c r="C369" s="4"/>
      <c r="D369" s="4"/>
      <c r="E369" s="4"/>
      <c r="F369" s="8"/>
      <c r="G369" s="8"/>
      <c r="H369" s="118"/>
      <c r="I369" s="118"/>
      <c r="J369" s="118"/>
      <c r="K369" s="325"/>
      <c r="L369" s="119"/>
      <c r="M369" s="119"/>
      <c r="N369" s="119"/>
      <c r="O369" s="326"/>
      <c r="P369" s="74"/>
      <c r="Q369" s="352"/>
      <c r="R369" s="352"/>
      <c r="S369" s="328"/>
      <c r="T369" s="118"/>
      <c r="U369" s="119"/>
      <c r="V369" s="119"/>
      <c r="W369" s="119"/>
      <c r="X369" s="119"/>
      <c r="Y369" s="119"/>
      <c r="Z369" s="119"/>
      <c r="AA369" s="119"/>
      <c r="AB369" s="119"/>
      <c r="AC369" s="119"/>
      <c r="AD369" s="119"/>
      <c r="AE369" s="4"/>
      <c r="AF369" s="4"/>
      <c r="AG369" s="4"/>
      <c r="AH369" s="4"/>
      <c r="AI369" s="4"/>
      <c r="AJ369" s="4"/>
      <c r="AK369" s="4"/>
      <c r="AL369" s="4"/>
      <c r="AM369" s="4"/>
      <c r="AN369" s="4"/>
      <c r="AO369" s="4"/>
      <c r="AP369" s="4"/>
    </row>
    <row r="370">
      <c r="A370" s="4"/>
      <c r="B370" s="4"/>
      <c r="C370" s="4"/>
      <c r="D370" s="4"/>
      <c r="E370" s="4"/>
      <c r="F370" s="8"/>
      <c r="G370" s="8"/>
      <c r="H370" s="118"/>
      <c r="I370" s="118"/>
      <c r="J370" s="118"/>
      <c r="K370" s="325"/>
      <c r="L370" s="119"/>
      <c r="M370" s="119"/>
      <c r="N370" s="119"/>
      <c r="O370" s="326"/>
      <c r="P370" s="74"/>
      <c r="Q370" s="352"/>
      <c r="R370" s="352"/>
      <c r="S370" s="328"/>
      <c r="T370" s="118"/>
      <c r="U370" s="119"/>
      <c r="V370" s="119"/>
      <c r="W370" s="119"/>
      <c r="X370" s="119"/>
      <c r="Y370" s="119"/>
      <c r="Z370" s="119"/>
      <c r="AA370" s="119"/>
      <c r="AB370" s="119"/>
      <c r="AC370" s="119"/>
      <c r="AD370" s="119"/>
      <c r="AE370" s="4"/>
      <c r="AF370" s="4"/>
      <c r="AG370" s="4"/>
      <c r="AH370" s="4"/>
      <c r="AI370" s="4"/>
      <c r="AJ370" s="4"/>
      <c r="AK370" s="4"/>
      <c r="AL370" s="4"/>
      <c r="AM370" s="4"/>
      <c r="AN370" s="4"/>
      <c r="AO370" s="4"/>
      <c r="AP370" s="4"/>
    </row>
    <row r="371">
      <c r="A371" s="4"/>
      <c r="B371" s="4"/>
      <c r="C371" s="4"/>
      <c r="D371" s="4"/>
      <c r="E371" s="4"/>
      <c r="F371" s="8"/>
      <c r="G371" s="8"/>
      <c r="H371" s="118"/>
      <c r="I371" s="118"/>
      <c r="J371" s="118"/>
      <c r="K371" s="325"/>
      <c r="L371" s="119"/>
      <c r="M371" s="119"/>
      <c r="N371" s="119"/>
      <c r="O371" s="326"/>
      <c r="P371" s="74"/>
      <c r="Q371" s="352"/>
      <c r="R371" s="352"/>
      <c r="S371" s="328"/>
      <c r="T371" s="118"/>
      <c r="U371" s="119"/>
      <c r="V371" s="119"/>
      <c r="W371" s="119"/>
      <c r="X371" s="119"/>
      <c r="Y371" s="119"/>
      <c r="Z371" s="119"/>
      <c r="AA371" s="119"/>
      <c r="AB371" s="119"/>
      <c r="AC371" s="119"/>
      <c r="AD371" s="119"/>
      <c r="AE371" s="4"/>
      <c r="AF371" s="4"/>
      <c r="AG371" s="4"/>
      <c r="AH371" s="4"/>
      <c r="AI371" s="4"/>
      <c r="AJ371" s="4"/>
      <c r="AK371" s="4"/>
      <c r="AL371" s="4"/>
      <c r="AM371" s="4"/>
      <c r="AN371" s="4"/>
      <c r="AO371" s="4"/>
      <c r="AP371" s="4"/>
    </row>
    <row r="372">
      <c r="A372" s="4"/>
      <c r="B372" s="4"/>
      <c r="C372" s="4"/>
      <c r="D372" s="4"/>
      <c r="E372" s="4"/>
      <c r="F372" s="8"/>
      <c r="G372" s="8"/>
      <c r="H372" s="118"/>
      <c r="I372" s="118"/>
      <c r="J372" s="118"/>
      <c r="K372" s="325"/>
      <c r="L372" s="119"/>
      <c r="M372" s="119"/>
      <c r="N372" s="119"/>
      <c r="O372" s="326"/>
      <c r="P372" s="74"/>
      <c r="Q372" s="352"/>
      <c r="R372" s="352"/>
      <c r="S372" s="328"/>
      <c r="T372" s="118"/>
      <c r="U372" s="119"/>
      <c r="V372" s="119"/>
      <c r="W372" s="119"/>
      <c r="X372" s="119"/>
      <c r="Y372" s="119"/>
      <c r="Z372" s="119"/>
      <c r="AA372" s="119"/>
      <c r="AB372" s="119"/>
      <c r="AC372" s="119"/>
      <c r="AD372" s="119"/>
      <c r="AE372" s="4"/>
      <c r="AF372" s="4"/>
      <c r="AG372" s="4"/>
      <c r="AH372" s="4"/>
      <c r="AI372" s="4"/>
      <c r="AJ372" s="4"/>
      <c r="AK372" s="4"/>
      <c r="AL372" s="4"/>
      <c r="AM372" s="4"/>
      <c r="AN372" s="4"/>
      <c r="AO372" s="4"/>
      <c r="AP372" s="4"/>
    </row>
    <row r="373">
      <c r="A373" s="4"/>
      <c r="B373" s="4"/>
      <c r="C373" s="4"/>
      <c r="D373" s="4"/>
      <c r="E373" s="4"/>
      <c r="F373" s="8"/>
      <c r="G373" s="8"/>
      <c r="H373" s="118"/>
      <c r="I373" s="118"/>
      <c r="J373" s="118"/>
      <c r="K373" s="325"/>
      <c r="L373" s="119"/>
      <c r="M373" s="119"/>
      <c r="N373" s="119"/>
      <c r="O373" s="326"/>
      <c r="P373" s="74"/>
      <c r="Q373" s="352"/>
      <c r="R373" s="352"/>
      <c r="S373" s="328"/>
      <c r="T373" s="118"/>
      <c r="U373" s="119"/>
      <c r="V373" s="119"/>
      <c r="W373" s="119"/>
      <c r="X373" s="119"/>
      <c r="Y373" s="119"/>
      <c r="Z373" s="119"/>
      <c r="AA373" s="119"/>
      <c r="AB373" s="119"/>
      <c r="AC373" s="119"/>
      <c r="AD373" s="119"/>
      <c r="AE373" s="4"/>
      <c r="AF373" s="4"/>
      <c r="AG373" s="4"/>
      <c r="AH373" s="4"/>
      <c r="AI373" s="4"/>
      <c r="AJ373" s="4"/>
      <c r="AK373" s="4"/>
      <c r="AL373" s="4"/>
      <c r="AM373" s="4"/>
      <c r="AN373" s="4"/>
      <c r="AO373" s="4"/>
      <c r="AP373" s="4"/>
    </row>
    <row r="374">
      <c r="A374" s="4"/>
      <c r="B374" s="4"/>
      <c r="C374" s="4"/>
      <c r="D374" s="4"/>
      <c r="E374" s="4"/>
      <c r="F374" s="8"/>
      <c r="G374" s="8"/>
      <c r="H374" s="118"/>
      <c r="I374" s="118"/>
      <c r="J374" s="118"/>
      <c r="K374" s="325"/>
      <c r="L374" s="119"/>
      <c r="M374" s="119"/>
      <c r="N374" s="119"/>
      <c r="O374" s="326"/>
      <c r="P374" s="74"/>
      <c r="Q374" s="352"/>
      <c r="R374" s="352"/>
      <c r="S374" s="328"/>
      <c r="T374" s="118"/>
      <c r="U374" s="119"/>
      <c r="V374" s="119"/>
      <c r="W374" s="119"/>
      <c r="X374" s="119"/>
      <c r="Y374" s="119"/>
      <c r="Z374" s="119"/>
      <c r="AA374" s="119"/>
      <c r="AB374" s="119"/>
      <c r="AC374" s="119"/>
      <c r="AD374" s="119"/>
      <c r="AE374" s="4"/>
      <c r="AF374" s="4"/>
      <c r="AG374" s="4"/>
      <c r="AH374" s="4"/>
      <c r="AI374" s="4"/>
      <c r="AJ374" s="4"/>
      <c r="AK374" s="4"/>
      <c r="AL374" s="4"/>
      <c r="AM374" s="4"/>
      <c r="AN374" s="4"/>
      <c r="AO374" s="4"/>
      <c r="AP374" s="4"/>
    </row>
    <row r="375">
      <c r="A375" s="4"/>
      <c r="B375" s="4"/>
      <c r="C375" s="4"/>
      <c r="D375" s="4"/>
      <c r="E375" s="4"/>
      <c r="F375" s="8"/>
      <c r="G375" s="8"/>
      <c r="H375" s="118"/>
      <c r="I375" s="118"/>
      <c r="J375" s="118"/>
      <c r="K375" s="325"/>
      <c r="L375" s="119"/>
      <c r="M375" s="119"/>
      <c r="N375" s="119"/>
      <c r="O375" s="326"/>
      <c r="P375" s="74"/>
      <c r="Q375" s="352"/>
      <c r="R375" s="352"/>
      <c r="S375" s="328"/>
      <c r="T375" s="118"/>
      <c r="U375" s="119"/>
      <c r="V375" s="119"/>
      <c r="W375" s="119"/>
      <c r="X375" s="119"/>
      <c r="Y375" s="119"/>
      <c r="Z375" s="119"/>
      <c r="AA375" s="119"/>
      <c r="AB375" s="119"/>
      <c r="AC375" s="119"/>
      <c r="AD375" s="119"/>
      <c r="AE375" s="4"/>
      <c r="AF375" s="4"/>
      <c r="AG375" s="4"/>
      <c r="AH375" s="4"/>
      <c r="AI375" s="4"/>
      <c r="AJ375" s="4"/>
      <c r="AK375" s="4"/>
      <c r="AL375" s="4"/>
      <c r="AM375" s="4"/>
      <c r="AN375" s="4"/>
      <c r="AO375" s="4"/>
      <c r="AP375" s="4"/>
    </row>
    <row r="376">
      <c r="A376" s="4"/>
      <c r="B376" s="4"/>
      <c r="C376" s="4"/>
      <c r="D376" s="4"/>
      <c r="E376" s="4"/>
      <c r="F376" s="8"/>
      <c r="G376" s="8"/>
      <c r="H376" s="118"/>
      <c r="I376" s="118"/>
      <c r="J376" s="118"/>
      <c r="K376" s="325"/>
      <c r="L376" s="119"/>
      <c r="M376" s="119"/>
      <c r="N376" s="119"/>
      <c r="O376" s="326"/>
      <c r="P376" s="74"/>
      <c r="Q376" s="352"/>
      <c r="R376" s="352"/>
      <c r="S376" s="328"/>
      <c r="T376" s="118"/>
      <c r="U376" s="119"/>
      <c r="V376" s="119"/>
      <c r="W376" s="119"/>
      <c r="X376" s="119"/>
      <c r="Y376" s="119"/>
      <c r="Z376" s="119"/>
      <c r="AA376" s="119"/>
      <c r="AB376" s="119"/>
      <c r="AC376" s="119"/>
      <c r="AD376" s="119"/>
      <c r="AE376" s="4"/>
      <c r="AF376" s="4"/>
      <c r="AG376" s="4"/>
      <c r="AH376" s="4"/>
      <c r="AI376" s="4"/>
      <c r="AJ376" s="4"/>
      <c r="AK376" s="4"/>
      <c r="AL376" s="4"/>
      <c r="AM376" s="4"/>
      <c r="AN376" s="4"/>
      <c r="AO376" s="4"/>
      <c r="AP376" s="4"/>
    </row>
    <row r="377">
      <c r="A377" s="4"/>
      <c r="B377" s="4"/>
      <c r="C377" s="4"/>
      <c r="D377" s="4"/>
      <c r="E377" s="4"/>
      <c r="F377" s="8"/>
      <c r="G377" s="8"/>
      <c r="H377" s="118"/>
      <c r="I377" s="118"/>
      <c r="J377" s="118"/>
      <c r="K377" s="325"/>
      <c r="L377" s="119"/>
      <c r="M377" s="119"/>
      <c r="N377" s="119"/>
      <c r="O377" s="326"/>
      <c r="P377" s="74"/>
      <c r="Q377" s="352"/>
      <c r="R377" s="352"/>
      <c r="S377" s="328"/>
      <c r="T377" s="118"/>
      <c r="U377" s="119"/>
      <c r="V377" s="119"/>
      <c r="W377" s="119"/>
      <c r="X377" s="119"/>
      <c r="Y377" s="119"/>
      <c r="Z377" s="119"/>
      <c r="AA377" s="119"/>
      <c r="AB377" s="119"/>
      <c r="AC377" s="119"/>
      <c r="AD377" s="119"/>
      <c r="AE377" s="4"/>
      <c r="AF377" s="4"/>
      <c r="AG377" s="4"/>
      <c r="AH377" s="4"/>
      <c r="AI377" s="4"/>
      <c r="AJ377" s="4"/>
      <c r="AK377" s="4"/>
      <c r="AL377" s="4"/>
      <c r="AM377" s="4"/>
      <c r="AN377" s="4"/>
      <c r="AO377" s="4"/>
      <c r="AP377" s="4"/>
    </row>
    <row r="378">
      <c r="A378" s="4"/>
      <c r="B378" s="4"/>
      <c r="C378" s="4"/>
      <c r="D378" s="4"/>
      <c r="E378" s="4"/>
      <c r="F378" s="8"/>
      <c r="G378" s="8"/>
      <c r="H378" s="118"/>
      <c r="I378" s="118"/>
      <c r="J378" s="118"/>
      <c r="K378" s="325"/>
      <c r="L378" s="119"/>
      <c r="M378" s="119"/>
      <c r="N378" s="119"/>
      <c r="O378" s="326"/>
      <c r="P378" s="74"/>
      <c r="Q378" s="352"/>
      <c r="R378" s="352"/>
      <c r="S378" s="328"/>
      <c r="T378" s="118"/>
      <c r="U378" s="119"/>
      <c r="V378" s="119"/>
      <c r="W378" s="119"/>
      <c r="X378" s="119"/>
      <c r="Y378" s="119"/>
      <c r="Z378" s="119"/>
      <c r="AA378" s="119"/>
      <c r="AB378" s="119"/>
      <c r="AC378" s="119"/>
      <c r="AD378" s="119"/>
      <c r="AE378" s="4"/>
      <c r="AF378" s="4"/>
      <c r="AG378" s="4"/>
      <c r="AH378" s="4"/>
      <c r="AI378" s="4"/>
      <c r="AJ378" s="4"/>
      <c r="AK378" s="4"/>
      <c r="AL378" s="4"/>
      <c r="AM378" s="4"/>
      <c r="AN378" s="4"/>
      <c r="AO378" s="4"/>
      <c r="AP378" s="4"/>
    </row>
    <row r="379">
      <c r="A379" s="4"/>
      <c r="B379" s="4"/>
      <c r="C379" s="4"/>
      <c r="D379" s="4"/>
      <c r="E379" s="4"/>
      <c r="F379" s="8"/>
      <c r="G379" s="8"/>
      <c r="H379" s="118"/>
      <c r="I379" s="118"/>
      <c r="J379" s="118"/>
      <c r="K379" s="325"/>
      <c r="L379" s="119"/>
      <c r="M379" s="119"/>
      <c r="N379" s="119"/>
      <c r="O379" s="326"/>
      <c r="P379" s="74"/>
      <c r="Q379" s="352"/>
      <c r="R379" s="352"/>
      <c r="S379" s="328"/>
      <c r="T379" s="118"/>
      <c r="U379" s="119"/>
      <c r="V379" s="119"/>
      <c r="W379" s="119"/>
      <c r="X379" s="119"/>
      <c r="Y379" s="119"/>
      <c r="Z379" s="119"/>
      <c r="AA379" s="119"/>
      <c r="AB379" s="119"/>
      <c r="AC379" s="119"/>
      <c r="AD379" s="119"/>
      <c r="AE379" s="4"/>
      <c r="AF379" s="4"/>
      <c r="AG379" s="4"/>
      <c r="AH379" s="4"/>
      <c r="AI379" s="4"/>
      <c r="AJ379" s="4"/>
      <c r="AK379" s="4"/>
      <c r="AL379" s="4"/>
      <c r="AM379" s="4"/>
      <c r="AN379" s="4"/>
      <c r="AO379" s="4"/>
      <c r="AP379" s="4"/>
    </row>
    <row r="380">
      <c r="A380" s="4"/>
      <c r="B380" s="4"/>
      <c r="C380" s="4"/>
      <c r="D380" s="4"/>
      <c r="E380" s="4"/>
      <c r="F380" s="8"/>
      <c r="G380" s="8"/>
      <c r="H380" s="118"/>
      <c r="I380" s="118"/>
      <c r="J380" s="118"/>
      <c r="K380" s="325"/>
      <c r="L380" s="119"/>
      <c r="M380" s="119"/>
      <c r="N380" s="119"/>
      <c r="O380" s="326"/>
      <c r="P380" s="74"/>
      <c r="Q380" s="352"/>
      <c r="R380" s="352"/>
      <c r="S380" s="328"/>
      <c r="T380" s="118"/>
      <c r="U380" s="119"/>
      <c r="V380" s="119"/>
      <c r="W380" s="119"/>
      <c r="X380" s="119"/>
      <c r="Y380" s="119"/>
      <c r="Z380" s="119"/>
      <c r="AA380" s="119"/>
      <c r="AB380" s="119"/>
      <c r="AC380" s="119"/>
      <c r="AD380" s="119"/>
      <c r="AE380" s="4"/>
      <c r="AF380" s="4"/>
      <c r="AG380" s="4"/>
      <c r="AH380" s="4"/>
      <c r="AI380" s="4"/>
      <c r="AJ380" s="4"/>
      <c r="AK380" s="4"/>
      <c r="AL380" s="4"/>
      <c r="AM380" s="4"/>
      <c r="AN380" s="4"/>
      <c r="AO380" s="4"/>
      <c r="AP380" s="4"/>
    </row>
    <row r="381">
      <c r="A381" s="4"/>
      <c r="B381" s="4"/>
      <c r="C381" s="4"/>
      <c r="D381" s="4"/>
      <c r="E381" s="4"/>
      <c r="F381" s="8"/>
      <c r="G381" s="8"/>
      <c r="H381" s="118"/>
      <c r="I381" s="118"/>
      <c r="J381" s="118"/>
      <c r="K381" s="325"/>
      <c r="L381" s="119"/>
      <c r="M381" s="119"/>
      <c r="N381" s="119"/>
      <c r="O381" s="326"/>
      <c r="P381" s="74"/>
      <c r="Q381" s="352"/>
      <c r="R381" s="352"/>
      <c r="S381" s="328"/>
      <c r="T381" s="118"/>
      <c r="U381" s="119"/>
      <c r="V381" s="119"/>
      <c r="W381" s="119"/>
      <c r="X381" s="119"/>
      <c r="Y381" s="119"/>
      <c r="Z381" s="119"/>
      <c r="AA381" s="119"/>
      <c r="AB381" s="119"/>
      <c r="AC381" s="119"/>
      <c r="AD381" s="119"/>
      <c r="AE381" s="4"/>
      <c r="AF381" s="4"/>
      <c r="AG381" s="4"/>
      <c r="AH381" s="4"/>
      <c r="AI381" s="4"/>
      <c r="AJ381" s="4"/>
      <c r="AK381" s="4"/>
      <c r="AL381" s="4"/>
      <c r="AM381" s="4"/>
      <c r="AN381" s="4"/>
      <c r="AO381" s="4"/>
      <c r="AP381" s="4"/>
    </row>
    <row r="382">
      <c r="A382" s="4"/>
      <c r="B382" s="4"/>
      <c r="C382" s="4"/>
      <c r="D382" s="4"/>
      <c r="E382" s="4"/>
      <c r="F382" s="8"/>
      <c r="G382" s="8"/>
      <c r="H382" s="118"/>
      <c r="I382" s="118"/>
      <c r="J382" s="118"/>
      <c r="K382" s="325"/>
      <c r="L382" s="119"/>
      <c r="M382" s="119"/>
      <c r="N382" s="119"/>
      <c r="O382" s="326"/>
      <c r="P382" s="74"/>
      <c r="Q382" s="352"/>
      <c r="R382" s="352"/>
      <c r="S382" s="328"/>
      <c r="T382" s="118"/>
      <c r="U382" s="119"/>
      <c r="V382" s="119"/>
      <c r="W382" s="119"/>
      <c r="X382" s="119"/>
      <c r="Y382" s="119"/>
      <c r="Z382" s="119"/>
      <c r="AA382" s="119"/>
      <c r="AB382" s="119"/>
      <c r="AC382" s="119"/>
      <c r="AD382" s="119"/>
      <c r="AE382" s="4"/>
      <c r="AF382" s="4"/>
      <c r="AG382" s="4"/>
      <c r="AH382" s="4"/>
      <c r="AI382" s="4"/>
      <c r="AJ382" s="4"/>
      <c r="AK382" s="4"/>
      <c r="AL382" s="4"/>
      <c r="AM382" s="4"/>
      <c r="AN382" s="4"/>
      <c r="AO382" s="4"/>
      <c r="AP382" s="4"/>
    </row>
    <row r="383">
      <c r="A383" s="4"/>
      <c r="B383" s="4"/>
      <c r="C383" s="4"/>
      <c r="D383" s="4"/>
      <c r="E383" s="4"/>
      <c r="F383" s="8"/>
      <c r="G383" s="8"/>
      <c r="H383" s="118"/>
      <c r="I383" s="118"/>
      <c r="J383" s="118"/>
      <c r="K383" s="325"/>
      <c r="L383" s="119"/>
      <c r="M383" s="119"/>
      <c r="N383" s="119"/>
      <c r="O383" s="326"/>
      <c r="P383" s="74"/>
      <c r="Q383" s="352"/>
      <c r="R383" s="352"/>
      <c r="S383" s="328"/>
      <c r="T383" s="118"/>
      <c r="U383" s="119"/>
      <c r="V383" s="119"/>
      <c r="W383" s="119"/>
      <c r="X383" s="119"/>
      <c r="Y383" s="119"/>
      <c r="Z383" s="119"/>
      <c r="AA383" s="119"/>
      <c r="AB383" s="119"/>
      <c r="AC383" s="119"/>
      <c r="AD383" s="119"/>
      <c r="AE383" s="4"/>
      <c r="AF383" s="4"/>
      <c r="AG383" s="4"/>
      <c r="AH383" s="4"/>
      <c r="AI383" s="4"/>
      <c r="AJ383" s="4"/>
      <c r="AK383" s="4"/>
      <c r="AL383" s="4"/>
      <c r="AM383" s="4"/>
      <c r="AN383" s="4"/>
      <c r="AO383" s="4"/>
      <c r="AP383" s="4"/>
    </row>
    <row r="384">
      <c r="A384" s="4"/>
      <c r="B384" s="4"/>
      <c r="C384" s="4"/>
      <c r="D384" s="4"/>
      <c r="E384" s="4"/>
      <c r="F384" s="8"/>
      <c r="G384" s="8"/>
      <c r="H384" s="118"/>
      <c r="I384" s="118"/>
      <c r="J384" s="118"/>
      <c r="K384" s="325"/>
      <c r="L384" s="119"/>
      <c r="M384" s="119"/>
      <c r="N384" s="119"/>
      <c r="O384" s="326"/>
      <c r="P384" s="74"/>
      <c r="Q384" s="352"/>
      <c r="R384" s="352"/>
      <c r="S384" s="328"/>
      <c r="T384" s="118"/>
      <c r="U384" s="119"/>
      <c r="V384" s="119"/>
      <c r="W384" s="119"/>
      <c r="X384" s="119"/>
      <c r="Y384" s="119"/>
      <c r="Z384" s="119"/>
      <c r="AA384" s="119"/>
      <c r="AB384" s="119"/>
      <c r="AC384" s="119"/>
      <c r="AD384" s="119"/>
      <c r="AE384" s="4"/>
      <c r="AF384" s="4"/>
      <c r="AG384" s="4"/>
      <c r="AH384" s="4"/>
      <c r="AI384" s="4"/>
      <c r="AJ384" s="4"/>
      <c r="AK384" s="4"/>
      <c r="AL384" s="4"/>
      <c r="AM384" s="4"/>
      <c r="AN384" s="4"/>
      <c r="AO384" s="4"/>
      <c r="AP384" s="4"/>
    </row>
    <row r="385">
      <c r="A385" s="4"/>
      <c r="B385" s="4"/>
      <c r="C385" s="4"/>
      <c r="D385" s="4"/>
      <c r="E385" s="4"/>
      <c r="F385" s="8"/>
      <c r="G385" s="8"/>
      <c r="H385" s="118"/>
      <c r="I385" s="118"/>
      <c r="J385" s="118"/>
      <c r="K385" s="325"/>
      <c r="L385" s="119"/>
      <c r="M385" s="119"/>
      <c r="N385" s="119"/>
      <c r="O385" s="326"/>
      <c r="P385" s="74"/>
      <c r="Q385" s="352"/>
      <c r="R385" s="352"/>
      <c r="S385" s="328"/>
      <c r="T385" s="118"/>
      <c r="U385" s="119"/>
      <c r="V385" s="119"/>
      <c r="W385" s="119"/>
      <c r="X385" s="119"/>
      <c r="Y385" s="119"/>
      <c r="Z385" s="119"/>
      <c r="AA385" s="119"/>
      <c r="AB385" s="119"/>
      <c r="AC385" s="119"/>
      <c r="AD385" s="119"/>
      <c r="AE385" s="4"/>
      <c r="AF385" s="4"/>
      <c r="AG385" s="4"/>
      <c r="AH385" s="4"/>
      <c r="AI385" s="4"/>
      <c r="AJ385" s="4"/>
      <c r="AK385" s="4"/>
      <c r="AL385" s="4"/>
      <c r="AM385" s="4"/>
      <c r="AN385" s="4"/>
      <c r="AO385" s="4"/>
      <c r="AP385" s="4"/>
    </row>
    <row r="386">
      <c r="A386" s="4"/>
      <c r="B386" s="4"/>
      <c r="C386" s="4"/>
      <c r="D386" s="4"/>
      <c r="E386" s="4"/>
      <c r="F386" s="8"/>
      <c r="G386" s="8"/>
      <c r="H386" s="118"/>
      <c r="I386" s="118"/>
      <c r="J386" s="118"/>
      <c r="K386" s="325"/>
      <c r="L386" s="119"/>
      <c r="M386" s="119"/>
      <c r="N386" s="119"/>
      <c r="O386" s="326"/>
      <c r="P386" s="74"/>
      <c r="Q386" s="352"/>
      <c r="R386" s="352"/>
      <c r="S386" s="328"/>
      <c r="T386" s="118"/>
      <c r="U386" s="119"/>
      <c r="V386" s="119"/>
      <c r="W386" s="119"/>
      <c r="X386" s="119"/>
      <c r="Y386" s="119"/>
      <c r="Z386" s="119"/>
      <c r="AA386" s="119"/>
      <c r="AB386" s="119"/>
      <c r="AC386" s="119"/>
      <c r="AD386" s="119"/>
      <c r="AE386" s="4"/>
      <c r="AF386" s="4"/>
      <c r="AG386" s="4"/>
      <c r="AH386" s="4"/>
      <c r="AI386" s="4"/>
      <c r="AJ386" s="4"/>
      <c r="AK386" s="4"/>
      <c r="AL386" s="4"/>
      <c r="AM386" s="4"/>
      <c r="AN386" s="4"/>
      <c r="AO386" s="4"/>
      <c r="AP386" s="4"/>
    </row>
    <row r="387">
      <c r="A387" s="4"/>
      <c r="B387" s="4"/>
      <c r="C387" s="4"/>
      <c r="D387" s="4"/>
      <c r="E387" s="4"/>
      <c r="F387" s="8"/>
      <c r="G387" s="8"/>
      <c r="H387" s="118"/>
      <c r="I387" s="118"/>
      <c r="J387" s="118"/>
      <c r="K387" s="325"/>
      <c r="L387" s="119"/>
      <c r="M387" s="119"/>
      <c r="N387" s="119"/>
      <c r="O387" s="326"/>
      <c r="P387" s="74"/>
      <c r="Q387" s="352"/>
      <c r="R387" s="352"/>
      <c r="S387" s="328"/>
      <c r="T387" s="118"/>
      <c r="U387" s="119"/>
      <c r="V387" s="119"/>
      <c r="W387" s="119"/>
      <c r="X387" s="119"/>
      <c r="Y387" s="119"/>
      <c r="Z387" s="119"/>
      <c r="AA387" s="119"/>
      <c r="AB387" s="119"/>
      <c r="AC387" s="119"/>
      <c r="AD387" s="119"/>
      <c r="AE387" s="4"/>
      <c r="AF387" s="4"/>
      <c r="AG387" s="4"/>
      <c r="AH387" s="4"/>
      <c r="AI387" s="4"/>
      <c r="AJ387" s="4"/>
      <c r="AK387" s="4"/>
      <c r="AL387" s="4"/>
      <c r="AM387" s="4"/>
      <c r="AN387" s="4"/>
      <c r="AO387" s="4"/>
      <c r="AP387" s="4"/>
    </row>
    <row r="388">
      <c r="A388" s="4"/>
      <c r="B388" s="4"/>
      <c r="C388" s="4"/>
      <c r="D388" s="4"/>
      <c r="E388" s="4"/>
      <c r="F388" s="8"/>
      <c r="G388" s="8"/>
      <c r="H388" s="118"/>
      <c r="I388" s="118"/>
      <c r="J388" s="118"/>
      <c r="K388" s="325"/>
      <c r="L388" s="119"/>
      <c r="M388" s="119"/>
      <c r="N388" s="119"/>
      <c r="O388" s="326"/>
      <c r="P388" s="74"/>
      <c r="Q388" s="352"/>
      <c r="R388" s="352"/>
      <c r="S388" s="328"/>
      <c r="T388" s="118"/>
      <c r="U388" s="119"/>
      <c r="V388" s="119"/>
      <c r="W388" s="119"/>
      <c r="X388" s="119"/>
      <c r="Y388" s="119"/>
      <c r="Z388" s="119"/>
      <c r="AA388" s="119"/>
      <c r="AB388" s="119"/>
      <c r="AC388" s="119"/>
      <c r="AD388" s="119"/>
      <c r="AE388" s="4"/>
      <c r="AF388" s="4"/>
      <c r="AG388" s="4"/>
      <c r="AH388" s="4"/>
      <c r="AI388" s="4"/>
      <c r="AJ388" s="4"/>
      <c r="AK388" s="4"/>
      <c r="AL388" s="4"/>
      <c r="AM388" s="4"/>
      <c r="AN388" s="4"/>
      <c r="AO388" s="4"/>
      <c r="AP388" s="4"/>
    </row>
    <row r="389">
      <c r="A389" s="4"/>
      <c r="B389" s="4"/>
      <c r="C389" s="4"/>
      <c r="D389" s="4"/>
      <c r="E389" s="4"/>
      <c r="F389" s="8"/>
      <c r="G389" s="8"/>
      <c r="H389" s="118"/>
      <c r="I389" s="118"/>
      <c r="J389" s="118"/>
      <c r="K389" s="325"/>
      <c r="L389" s="119"/>
      <c r="M389" s="119"/>
      <c r="N389" s="119"/>
      <c r="O389" s="326"/>
      <c r="P389" s="74"/>
      <c r="Q389" s="352"/>
      <c r="R389" s="352"/>
      <c r="S389" s="328"/>
      <c r="T389" s="118"/>
      <c r="U389" s="119"/>
      <c r="V389" s="119"/>
      <c r="W389" s="119"/>
      <c r="X389" s="119"/>
      <c r="Y389" s="119"/>
      <c r="Z389" s="119"/>
      <c r="AA389" s="119"/>
      <c r="AB389" s="119"/>
      <c r="AC389" s="119"/>
      <c r="AD389" s="119"/>
      <c r="AE389" s="4"/>
      <c r="AF389" s="4"/>
      <c r="AG389" s="4"/>
      <c r="AH389" s="4"/>
      <c r="AI389" s="4"/>
      <c r="AJ389" s="4"/>
      <c r="AK389" s="4"/>
      <c r="AL389" s="4"/>
      <c r="AM389" s="4"/>
      <c r="AN389" s="4"/>
      <c r="AO389" s="4"/>
      <c r="AP389" s="4"/>
    </row>
    <row r="390">
      <c r="A390" s="4"/>
      <c r="B390" s="4"/>
      <c r="C390" s="4"/>
      <c r="D390" s="4"/>
      <c r="E390" s="4"/>
      <c r="F390" s="8"/>
      <c r="G390" s="8"/>
      <c r="H390" s="118"/>
      <c r="I390" s="118"/>
      <c r="J390" s="118"/>
      <c r="K390" s="325"/>
      <c r="L390" s="119"/>
      <c r="M390" s="119"/>
      <c r="N390" s="119"/>
      <c r="O390" s="326"/>
      <c r="P390" s="74"/>
      <c r="Q390" s="352"/>
      <c r="R390" s="352"/>
      <c r="S390" s="328"/>
      <c r="T390" s="118"/>
      <c r="U390" s="119"/>
      <c r="V390" s="119"/>
      <c r="W390" s="119"/>
      <c r="X390" s="119"/>
      <c r="Y390" s="119"/>
      <c r="Z390" s="119"/>
      <c r="AA390" s="119"/>
      <c r="AB390" s="119"/>
      <c r="AC390" s="119"/>
      <c r="AD390" s="119"/>
      <c r="AE390" s="4"/>
      <c r="AF390" s="4"/>
      <c r="AG390" s="4"/>
      <c r="AH390" s="4"/>
      <c r="AI390" s="4"/>
      <c r="AJ390" s="4"/>
      <c r="AK390" s="4"/>
      <c r="AL390" s="4"/>
      <c r="AM390" s="4"/>
      <c r="AN390" s="4"/>
      <c r="AO390" s="4"/>
      <c r="AP390" s="4"/>
    </row>
    <row r="391">
      <c r="A391" s="4"/>
      <c r="B391" s="4"/>
      <c r="C391" s="4"/>
      <c r="D391" s="4"/>
      <c r="E391" s="4"/>
      <c r="F391" s="8"/>
      <c r="G391" s="8"/>
      <c r="H391" s="118"/>
      <c r="I391" s="118"/>
      <c r="J391" s="118"/>
      <c r="K391" s="325"/>
      <c r="L391" s="119"/>
      <c r="M391" s="119"/>
      <c r="N391" s="119"/>
      <c r="O391" s="326"/>
      <c r="P391" s="74"/>
      <c r="Q391" s="352"/>
      <c r="R391" s="352"/>
      <c r="S391" s="328"/>
      <c r="T391" s="118"/>
      <c r="U391" s="119"/>
      <c r="V391" s="119"/>
      <c r="W391" s="119"/>
      <c r="X391" s="119"/>
      <c r="Y391" s="119"/>
      <c r="Z391" s="119"/>
      <c r="AA391" s="119"/>
      <c r="AB391" s="119"/>
      <c r="AC391" s="119"/>
      <c r="AD391" s="119"/>
      <c r="AE391" s="4"/>
      <c r="AF391" s="4"/>
      <c r="AG391" s="4"/>
      <c r="AH391" s="4"/>
      <c r="AI391" s="4"/>
      <c r="AJ391" s="4"/>
      <c r="AK391" s="4"/>
      <c r="AL391" s="4"/>
      <c r="AM391" s="4"/>
      <c r="AN391" s="4"/>
      <c r="AO391" s="4"/>
      <c r="AP391" s="4"/>
    </row>
    <row r="392">
      <c r="A392" s="4"/>
      <c r="B392" s="4"/>
      <c r="C392" s="4"/>
      <c r="D392" s="4"/>
      <c r="E392" s="4"/>
      <c r="F392" s="8"/>
      <c r="G392" s="8"/>
      <c r="H392" s="118"/>
      <c r="I392" s="118"/>
      <c r="J392" s="118"/>
      <c r="K392" s="325"/>
      <c r="L392" s="119"/>
      <c r="M392" s="119"/>
      <c r="N392" s="119"/>
      <c r="O392" s="326"/>
      <c r="P392" s="74"/>
      <c r="Q392" s="352"/>
      <c r="R392" s="352"/>
      <c r="S392" s="328"/>
      <c r="T392" s="118"/>
      <c r="U392" s="119"/>
      <c r="V392" s="119"/>
      <c r="W392" s="119"/>
      <c r="X392" s="119"/>
      <c r="Y392" s="119"/>
      <c r="Z392" s="119"/>
      <c r="AA392" s="119"/>
      <c r="AB392" s="119"/>
      <c r="AC392" s="119"/>
      <c r="AD392" s="119"/>
      <c r="AE392" s="4"/>
      <c r="AF392" s="4"/>
      <c r="AG392" s="4"/>
      <c r="AH392" s="4"/>
      <c r="AI392" s="4"/>
      <c r="AJ392" s="4"/>
      <c r="AK392" s="4"/>
      <c r="AL392" s="4"/>
      <c r="AM392" s="4"/>
      <c r="AN392" s="4"/>
      <c r="AO392" s="4"/>
      <c r="AP392" s="4"/>
    </row>
    <row r="393">
      <c r="A393" s="4"/>
      <c r="B393" s="4"/>
      <c r="C393" s="4"/>
      <c r="D393" s="4"/>
      <c r="E393" s="4"/>
      <c r="F393" s="8"/>
      <c r="G393" s="8"/>
      <c r="H393" s="118"/>
      <c r="I393" s="118"/>
      <c r="J393" s="118"/>
      <c r="K393" s="325"/>
      <c r="L393" s="119"/>
      <c r="M393" s="119"/>
      <c r="N393" s="119"/>
      <c r="O393" s="326"/>
      <c r="P393" s="74"/>
      <c r="Q393" s="352"/>
      <c r="R393" s="352"/>
      <c r="S393" s="328"/>
      <c r="T393" s="118"/>
      <c r="U393" s="119"/>
      <c r="V393" s="119"/>
      <c r="W393" s="119"/>
      <c r="X393" s="119"/>
      <c r="Y393" s="119"/>
      <c r="Z393" s="119"/>
      <c r="AA393" s="119"/>
      <c r="AB393" s="119"/>
      <c r="AC393" s="119"/>
      <c r="AD393" s="119"/>
      <c r="AE393" s="4"/>
      <c r="AF393" s="4"/>
      <c r="AG393" s="4"/>
      <c r="AH393" s="4"/>
      <c r="AI393" s="4"/>
      <c r="AJ393" s="4"/>
      <c r="AK393" s="4"/>
      <c r="AL393" s="4"/>
      <c r="AM393" s="4"/>
      <c r="AN393" s="4"/>
      <c r="AO393" s="4"/>
      <c r="AP393" s="4"/>
    </row>
    <row r="394">
      <c r="A394" s="4"/>
      <c r="B394" s="4"/>
      <c r="C394" s="4"/>
      <c r="D394" s="4"/>
      <c r="E394" s="4"/>
      <c r="F394" s="8"/>
      <c r="G394" s="8"/>
      <c r="H394" s="118"/>
      <c r="I394" s="118"/>
      <c r="J394" s="118"/>
      <c r="K394" s="325"/>
      <c r="L394" s="119"/>
      <c r="M394" s="119"/>
      <c r="N394" s="119"/>
      <c r="O394" s="326"/>
      <c r="P394" s="74"/>
      <c r="Q394" s="352"/>
      <c r="R394" s="352"/>
      <c r="S394" s="328"/>
      <c r="T394" s="118"/>
      <c r="U394" s="119"/>
      <c r="V394" s="119"/>
      <c r="W394" s="119"/>
      <c r="X394" s="119"/>
      <c r="Y394" s="119"/>
      <c r="Z394" s="119"/>
      <c r="AA394" s="119"/>
      <c r="AB394" s="119"/>
      <c r="AC394" s="119"/>
      <c r="AD394" s="119"/>
      <c r="AE394" s="4"/>
      <c r="AF394" s="4"/>
      <c r="AG394" s="4"/>
      <c r="AH394" s="4"/>
      <c r="AI394" s="4"/>
      <c r="AJ394" s="4"/>
      <c r="AK394" s="4"/>
      <c r="AL394" s="4"/>
      <c r="AM394" s="4"/>
      <c r="AN394" s="4"/>
      <c r="AO394" s="4"/>
      <c r="AP394" s="4"/>
    </row>
    <row r="395">
      <c r="A395" s="4"/>
      <c r="B395" s="4"/>
      <c r="C395" s="4"/>
      <c r="D395" s="4"/>
      <c r="E395" s="4"/>
      <c r="F395" s="8"/>
      <c r="G395" s="8"/>
      <c r="H395" s="118"/>
      <c r="I395" s="118"/>
      <c r="J395" s="118"/>
      <c r="K395" s="325"/>
      <c r="L395" s="119"/>
      <c r="M395" s="119"/>
      <c r="N395" s="119"/>
      <c r="O395" s="326"/>
      <c r="P395" s="74"/>
      <c r="Q395" s="352"/>
      <c r="R395" s="352"/>
      <c r="S395" s="328"/>
      <c r="T395" s="118"/>
      <c r="U395" s="119"/>
      <c r="V395" s="119"/>
      <c r="W395" s="119"/>
      <c r="X395" s="119"/>
      <c r="Y395" s="119"/>
      <c r="Z395" s="119"/>
      <c r="AA395" s="119"/>
      <c r="AB395" s="119"/>
      <c r="AC395" s="119"/>
      <c r="AD395" s="119"/>
      <c r="AE395" s="4"/>
      <c r="AF395" s="4"/>
      <c r="AG395" s="4"/>
      <c r="AH395" s="4"/>
      <c r="AI395" s="4"/>
      <c r="AJ395" s="4"/>
      <c r="AK395" s="4"/>
      <c r="AL395" s="4"/>
      <c r="AM395" s="4"/>
      <c r="AN395" s="4"/>
      <c r="AO395" s="4"/>
      <c r="AP395" s="4"/>
    </row>
    <row r="396">
      <c r="A396" s="4"/>
      <c r="B396" s="4"/>
      <c r="C396" s="4"/>
      <c r="D396" s="4"/>
      <c r="E396" s="4"/>
      <c r="F396" s="8"/>
      <c r="G396" s="8"/>
      <c r="H396" s="118"/>
      <c r="I396" s="118"/>
      <c r="J396" s="118"/>
      <c r="K396" s="325"/>
      <c r="L396" s="119"/>
      <c r="M396" s="119"/>
      <c r="N396" s="119"/>
      <c r="O396" s="326"/>
      <c r="P396" s="74"/>
      <c r="Q396" s="352"/>
      <c r="R396" s="352"/>
      <c r="S396" s="328"/>
      <c r="T396" s="118"/>
      <c r="U396" s="119"/>
      <c r="V396" s="119"/>
      <c r="W396" s="119"/>
      <c r="X396" s="119"/>
      <c r="Y396" s="119"/>
      <c r="Z396" s="119"/>
      <c r="AA396" s="119"/>
      <c r="AB396" s="119"/>
      <c r="AC396" s="119"/>
      <c r="AD396" s="119"/>
      <c r="AE396" s="4"/>
      <c r="AF396" s="4"/>
      <c r="AG396" s="4"/>
      <c r="AH396" s="4"/>
      <c r="AI396" s="4"/>
      <c r="AJ396" s="4"/>
      <c r="AK396" s="4"/>
      <c r="AL396" s="4"/>
      <c r="AM396" s="4"/>
      <c r="AN396" s="4"/>
      <c r="AO396" s="4"/>
      <c r="AP396" s="4"/>
    </row>
    <row r="397">
      <c r="A397" s="4"/>
      <c r="B397" s="4"/>
      <c r="C397" s="4"/>
      <c r="D397" s="4"/>
      <c r="E397" s="4"/>
      <c r="F397" s="8"/>
      <c r="G397" s="8"/>
      <c r="H397" s="118"/>
      <c r="I397" s="118"/>
      <c r="J397" s="118"/>
      <c r="K397" s="325"/>
      <c r="L397" s="119"/>
      <c r="M397" s="119"/>
      <c r="N397" s="119"/>
      <c r="O397" s="326"/>
      <c r="P397" s="74"/>
      <c r="Q397" s="352"/>
      <c r="R397" s="352"/>
      <c r="S397" s="328"/>
      <c r="T397" s="118"/>
      <c r="U397" s="119"/>
      <c r="V397" s="119"/>
      <c r="W397" s="119"/>
      <c r="X397" s="119"/>
      <c r="Y397" s="119"/>
      <c r="Z397" s="119"/>
      <c r="AA397" s="119"/>
      <c r="AB397" s="119"/>
      <c r="AC397" s="119"/>
      <c r="AD397" s="119"/>
      <c r="AE397" s="4"/>
      <c r="AF397" s="4"/>
      <c r="AG397" s="4"/>
      <c r="AH397" s="4"/>
      <c r="AI397" s="4"/>
      <c r="AJ397" s="4"/>
      <c r="AK397" s="4"/>
      <c r="AL397" s="4"/>
      <c r="AM397" s="4"/>
      <c r="AN397" s="4"/>
      <c r="AO397" s="4"/>
      <c r="AP397" s="4"/>
    </row>
    <row r="398">
      <c r="A398" s="4"/>
      <c r="B398" s="4"/>
      <c r="C398" s="4"/>
      <c r="D398" s="4"/>
      <c r="E398" s="4"/>
      <c r="F398" s="8"/>
      <c r="G398" s="8"/>
      <c r="H398" s="118"/>
      <c r="I398" s="118"/>
      <c r="J398" s="118"/>
      <c r="K398" s="325"/>
      <c r="L398" s="119"/>
      <c r="M398" s="119"/>
      <c r="N398" s="119"/>
      <c r="O398" s="326"/>
      <c r="P398" s="74"/>
      <c r="Q398" s="352"/>
      <c r="R398" s="352"/>
      <c r="S398" s="328"/>
      <c r="T398" s="118"/>
      <c r="U398" s="119"/>
      <c r="V398" s="119"/>
      <c r="W398" s="119"/>
      <c r="X398" s="119"/>
      <c r="Y398" s="119"/>
      <c r="Z398" s="119"/>
      <c r="AA398" s="119"/>
      <c r="AB398" s="119"/>
      <c r="AC398" s="119"/>
      <c r="AD398" s="119"/>
      <c r="AE398" s="4"/>
      <c r="AF398" s="4"/>
      <c r="AG398" s="4"/>
      <c r="AH398" s="4"/>
      <c r="AI398" s="4"/>
      <c r="AJ398" s="4"/>
      <c r="AK398" s="4"/>
      <c r="AL398" s="4"/>
      <c r="AM398" s="4"/>
      <c r="AN398" s="4"/>
      <c r="AO398" s="4"/>
      <c r="AP398" s="4"/>
    </row>
    <row r="399">
      <c r="A399" s="4"/>
      <c r="B399" s="4"/>
      <c r="C399" s="4"/>
      <c r="D399" s="4"/>
      <c r="E399" s="4"/>
      <c r="F399" s="8"/>
      <c r="G399" s="8"/>
      <c r="H399" s="118"/>
      <c r="I399" s="118"/>
      <c r="J399" s="118"/>
      <c r="K399" s="325"/>
      <c r="L399" s="119"/>
      <c r="M399" s="119"/>
      <c r="N399" s="119"/>
      <c r="O399" s="326"/>
      <c r="P399" s="74"/>
      <c r="Q399" s="352"/>
      <c r="R399" s="352"/>
      <c r="S399" s="328"/>
      <c r="T399" s="118"/>
      <c r="U399" s="119"/>
      <c r="V399" s="119"/>
      <c r="W399" s="119"/>
      <c r="X399" s="119"/>
      <c r="Y399" s="119"/>
      <c r="Z399" s="119"/>
      <c r="AA399" s="119"/>
      <c r="AB399" s="119"/>
      <c r="AC399" s="119"/>
      <c r="AD399" s="119"/>
      <c r="AE399" s="4"/>
      <c r="AF399" s="4"/>
      <c r="AG399" s="4"/>
      <c r="AH399" s="4"/>
      <c r="AI399" s="4"/>
      <c r="AJ399" s="4"/>
      <c r="AK399" s="4"/>
      <c r="AL399" s="4"/>
      <c r="AM399" s="4"/>
      <c r="AN399" s="4"/>
      <c r="AO399" s="4"/>
      <c r="AP399" s="4"/>
    </row>
    <row r="400">
      <c r="A400" s="4"/>
      <c r="B400" s="4"/>
      <c r="C400" s="4"/>
      <c r="D400" s="4"/>
      <c r="E400" s="4"/>
      <c r="F400" s="8"/>
      <c r="G400" s="8"/>
      <c r="H400" s="118"/>
      <c r="I400" s="118"/>
      <c r="J400" s="118"/>
      <c r="K400" s="325"/>
      <c r="L400" s="119"/>
      <c r="M400" s="119"/>
      <c r="N400" s="119"/>
      <c r="O400" s="326"/>
      <c r="P400" s="74"/>
      <c r="Q400" s="352"/>
      <c r="R400" s="352"/>
      <c r="S400" s="328"/>
      <c r="T400" s="118"/>
      <c r="U400" s="119"/>
      <c r="V400" s="119"/>
      <c r="W400" s="119"/>
      <c r="X400" s="119"/>
      <c r="Y400" s="119"/>
      <c r="Z400" s="119"/>
      <c r="AA400" s="119"/>
      <c r="AB400" s="119"/>
      <c r="AC400" s="119"/>
      <c r="AD400" s="119"/>
      <c r="AE400" s="4"/>
      <c r="AF400" s="4"/>
      <c r="AG400" s="4"/>
      <c r="AH400" s="4"/>
      <c r="AI400" s="4"/>
      <c r="AJ400" s="4"/>
      <c r="AK400" s="4"/>
      <c r="AL400" s="4"/>
      <c r="AM400" s="4"/>
      <c r="AN400" s="4"/>
      <c r="AO400" s="4"/>
      <c r="AP400" s="4"/>
    </row>
    <row r="401">
      <c r="A401" s="4"/>
      <c r="B401" s="4"/>
      <c r="C401" s="4"/>
      <c r="D401" s="4"/>
      <c r="E401" s="4"/>
      <c r="F401" s="8"/>
      <c r="G401" s="8"/>
      <c r="H401" s="118"/>
      <c r="I401" s="118"/>
      <c r="J401" s="118"/>
      <c r="K401" s="325"/>
      <c r="L401" s="119"/>
      <c r="M401" s="119"/>
      <c r="N401" s="119"/>
      <c r="O401" s="326"/>
      <c r="P401" s="74"/>
      <c r="Q401" s="352"/>
      <c r="R401" s="352"/>
      <c r="S401" s="328"/>
      <c r="T401" s="118"/>
      <c r="U401" s="119"/>
      <c r="V401" s="119"/>
      <c r="W401" s="119"/>
      <c r="X401" s="119"/>
      <c r="Y401" s="119"/>
      <c r="Z401" s="119"/>
      <c r="AA401" s="119"/>
      <c r="AB401" s="119"/>
      <c r="AC401" s="119"/>
      <c r="AD401" s="119"/>
      <c r="AE401" s="4"/>
      <c r="AF401" s="4"/>
      <c r="AG401" s="4"/>
      <c r="AH401" s="4"/>
      <c r="AI401" s="4"/>
      <c r="AJ401" s="4"/>
      <c r="AK401" s="4"/>
      <c r="AL401" s="4"/>
      <c r="AM401" s="4"/>
      <c r="AN401" s="4"/>
      <c r="AO401" s="4"/>
      <c r="AP401" s="4"/>
    </row>
    <row r="402">
      <c r="A402" s="4"/>
      <c r="B402" s="4"/>
      <c r="C402" s="4"/>
      <c r="D402" s="4"/>
      <c r="E402" s="4"/>
      <c r="F402" s="8"/>
      <c r="G402" s="8"/>
      <c r="H402" s="118"/>
      <c r="I402" s="118"/>
      <c r="J402" s="118"/>
      <c r="K402" s="325"/>
      <c r="L402" s="119"/>
      <c r="M402" s="119"/>
      <c r="N402" s="119"/>
      <c r="O402" s="326"/>
      <c r="P402" s="74"/>
      <c r="Q402" s="352"/>
      <c r="R402" s="352"/>
      <c r="S402" s="328"/>
      <c r="T402" s="118"/>
      <c r="U402" s="119"/>
      <c r="V402" s="119"/>
      <c r="W402" s="119"/>
      <c r="X402" s="119"/>
      <c r="Y402" s="119"/>
      <c r="Z402" s="119"/>
      <c r="AA402" s="119"/>
      <c r="AB402" s="119"/>
      <c r="AC402" s="119"/>
      <c r="AD402" s="119"/>
      <c r="AE402" s="4"/>
      <c r="AF402" s="4"/>
      <c r="AG402" s="4"/>
      <c r="AH402" s="4"/>
      <c r="AI402" s="4"/>
      <c r="AJ402" s="4"/>
      <c r="AK402" s="4"/>
      <c r="AL402" s="4"/>
      <c r="AM402" s="4"/>
      <c r="AN402" s="4"/>
      <c r="AO402" s="4"/>
      <c r="AP402" s="4"/>
    </row>
    <row r="403">
      <c r="A403" s="4"/>
      <c r="B403" s="4"/>
      <c r="C403" s="4"/>
      <c r="D403" s="4"/>
      <c r="E403" s="4"/>
      <c r="F403" s="8"/>
      <c r="G403" s="8"/>
      <c r="H403" s="118"/>
      <c r="I403" s="118"/>
      <c r="J403" s="118"/>
      <c r="K403" s="325"/>
      <c r="L403" s="119"/>
      <c r="M403" s="119"/>
      <c r="N403" s="119"/>
      <c r="O403" s="326"/>
      <c r="P403" s="74"/>
      <c r="Q403" s="352"/>
      <c r="R403" s="352"/>
      <c r="S403" s="328"/>
      <c r="T403" s="118"/>
      <c r="U403" s="119"/>
      <c r="V403" s="119"/>
      <c r="W403" s="119"/>
      <c r="X403" s="119"/>
      <c r="Y403" s="119"/>
      <c r="Z403" s="119"/>
      <c r="AA403" s="119"/>
      <c r="AB403" s="119"/>
      <c r="AC403" s="119"/>
      <c r="AD403" s="119"/>
      <c r="AE403" s="4"/>
      <c r="AF403" s="4"/>
      <c r="AG403" s="4"/>
      <c r="AH403" s="4"/>
      <c r="AI403" s="4"/>
      <c r="AJ403" s="4"/>
      <c r="AK403" s="4"/>
      <c r="AL403" s="4"/>
      <c r="AM403" s="4"/>
      <c r="AN403" s="4"/>
      <c r="AO403" s="4"/>
      <c r="AP403" s="4"/>
    </row>
    <row r="404">
      <c r="A404" s="4"/>
      <c r="B404" s="4"/>
      <c r="C404" s="4"/>
      <c r="D404" s="4"/>
      <c r="E404" s="4"/>
      <c r="F404" s="8"/>
      <c r="G404" s="8"/>
      <c r="H404" s="118"/>
      <c r="I404" s="118"/>
      <c r="J404" s="118"/>
      <c r="K404" s="325"/>
      <c r="L404" s="119"/>
      <c r="M404" s="119"/>
      <c r="N404" s="119"/>
      <c r="O404" s="326"/>
      <c r="P404" s="74"/>
      <c r="Q404" s="352"/>
      <c r="R404" s="352"/>
      <c r="S404" s="328"/>
      <c r="T404" s="118"/>
      <c r="U404" s="119"/>
      <c r="V404" s="119"/>
      <c r="W404" s="119"/>
      <c r="X404" s="119"/>
      <c r="Y404" s="119"/>
      <c r="Z404" s="119"/>
      <c r="AA404" s="119"/>
      <c r="AB404" s="119"/>
      <c r="AC404" s="119"/>
      <c r="AD404" s="119"/>
      <c r="AE404" s="4"/>
      <c r="AF404" s="4"/>
      <c r="AG404" s="4"/>
      <c r="AH404" s="4"/>
      <c r="AI404" s="4"/>
      <c r="AJ404" s="4"/>
      <c r="AK404" s="4"/>
      <c r="AL404" s="4"/>
      <c r="AM404" s="4"/>
      <c r="AN404" s="4"/>
      <c r="AO404" s="4"/>
      <c r="AP404" s="4"/>
    </row>
    <row r="405">
      <c r="A405" s="4"/>
      <c r="B405" s="4"/>
      <c r="C405" s="4"/>
      <c r="D405" s="4"/>
      <c r="E405" s="4"/>
      <c r="F405" s="8"/>
      <c r="G405" s="8"/>
      <c r="H405" s="118"/>
      <c r="I405" s="118"/>
      <c r="J405" s="118"/>
      <c r="K405" s="325"/>
      <c r="L405" s="119"/>
      <c r="M405" s="119"/>
      <c r="N405" s="119"/>
      <c r="O405" s="326"/>
      <c r="P405" s="74"/>
      <c r="Q405" s="352"/>
      <c r="R405" s="352"/>
      <c r="S405" s="328"/>
      <c r="T405" s="118"/>
      <c r="U405" s="119"/>
      <c r="V405" s="119"/>
      <c r="W405" s="119"/>
      <c r="X405" s="119"/>
      <c r="Y405" s="119"/>
      <c r="Z405" s="119"/>
      <c r="AA405" s="119"/>
      <c r="AB405" s="119"/>
      <c r="AC405" s="119"/>
      <c r="AD405" s="119"/>
      <c r="AE405" s="4"/>
      <c r="AF405" s="4"/>
      <c r="AG405" s="4"/>
      <c r="AH405" s="4"/>
      <c r="AI405" s="4"/>
      <c r="AJ405" s="4"/>
      <c r="AK405" s="4"/>
      <c r="AL405" s="4"/>
      <c r="AM405" s="4"/>
      <c r="AN405" s="4"/>
      <c r="AO405" s="4"/>
      <c r="AP405" s="4"/>
    </row>
    <row r="406">
      <c r="A406" s="4"/>
      <c r="B406" s="4"/>
      <c r="C406" s="4"/>
      <c r="D406" s="4"/>
      <c r="E406" s="4"/>
      <c r="F406" s="8"/>
      <c r="G406" s="8"/>
      <c r="H406" s="118"/>
      <c r="I406" s="118"/>
      <c r="J406" s="118"/>
      <c r="K406" s="325"/>
      <c r="L406" s="119"/>
      <c r="M406" s="119"/>
      <c r="N406" s="119"/>
      <c r="O406" s="326"/>
      <c r="P406" s="74"/>
      <c r="Q406" s="352"/>
      <c r="R406" s="352"/>
      <c r="S406" s="328"/>
      <c r="T406" s="118"/>
      <c r="U406" s="119"/>
      <c r="V406" s="119"/>
      <c r="W406" s="119"/>
      <c r="X406" s="119"/>
      <c r="Y406" s="119"/>
      <c r="Z406" s="119"/>
      <c r="AA406" s="119"/>
      <c r="AB406" s="119"/>
      <c r="AC406" s="119"/>
      <c r="AD406" s="119"/>
      <c r="AE406" s="4"/>
      <c r="AF406" s="4"/>
      <c r="AG406" s="4"/>
      <c r="AH406" s="4"/>
      <c r="AI406" s="4"/>
      <c r="AJ406" s="4"/>
      <c r="AK406" s="4"/>
      <c r="AL406" s="4"/>
      <c r="AM406" s="4"/>
      <c r="AN406" s="4"/>
      <c r="AO406" s="4"/>
      <c r="AP406" s="4"/>
    </row>
    <row r="407">
      <c r="A407" s="4"/>
      <c r="B407" s="4"/>
      <c r="C407" s="4"/>
      <c r="D407" s="4"/>
      <c r="E407" s="4"/>
      <c r="F407" s="8"/>
      <c r="G407" s="8"/>
      <c r="H407" s="118"/>
      <c r="I407" s="118"/>
      <c r="J407" s="118"/>
      <c r="K407" s="325"/>
      <c r="L407" s="119"/>
      <c r="M407" s="119"/>
      <c r="N407" s="119"/>
      <c r="O407" s="326"/>
      <c r="P407" s="74"/>
      <c r="Q407" s="352"/>
      <c r="R407" s="352"/>
      <c r="S407" s="328"/>
      <c r="T407" s="118"/>
      <c r="U407" s="119"/>
      <c r="V407" s="119"/>
      <c r="W407" s="119"/>
      <c r="X407" s="119"/>
      <c r="Y407" s="119"/>
      <c r="Z407" s="119"/>
      <c r="AA407" s="119"/>
      <c r="AB407" s="119"/>
      <c r="AC407" s="119"/>
      <c r="AD407" s="119"/>
      <c r="AE407" s="4"/>
      <c r="AF407" s="4"/>
      <c r="AG407" s="4"/>
      <c r="AH407" s="4"/>
      <c r="AI407" s="4"/>
      <c r="AJ407" s="4"/>
      <c r="AK407" s="4"/>
      <c r="AL407" s="4"/>
      <c r="AM407" s="4"/>
      <c r="AN407" s="4"/>
      <c r="AO407" s="4"/>
      <c r="AP407" s="4"/>
    </row>
    <row r="408">
      <c r="A408" s="4"/>
      <c r="B408" s="4"/>
      <c r="C408" s="4"/>
      <c r="D408" s="4"/>
      <c r="E408" s="4"/>
      <c r="F408" s="8"/>
      <c r="G408" s="8"/>
      <c r="H408" s="118"/>
      <c r="I408" s="118"/>
      <c r="J408" s="118"/>
      <c r="K408" s="325"/>
      <c r="L408" s="119"/>
      <c r="M408" s="119"/>
      <c r="N408" s="119"/>
      <c r="O408" s="326"/>
      <c r="P408" s="74"/>
      <c r="Q408" s="352"/>
      <c r="R408" s="352"/>
      <c r="S408" s="328"/>
      <c r="T408" s="118"/>
      <c r="U408" s="119"/>
      <c r="V408" s="119"/>
      <c r="W408" s="119"/>
      <c r="X408" s="119"/>
      <c r="Y408" s="119"/>
      <c r="Z408" s="119"/>
      <c r="AA408" s="119"/>
      <c r="AB408" s="119"/>
      <c r="AC408" s="119"/>
      <c r="AD408" s="119"/>
      <c r="AE408" s="4"/>
      <c r="AF408" s="4"/>
      <c r="AG408" s="4"/>
      <c r="AH408" s="4"/>
      <c r="AI408" s="4"/>
      <c r="AJ408" s="4"/>
      <c r="AK408" s="4"/>
      <c r="AL408" s="4"/>
      <c r="AM408" s="4"/>
      <c r="AN408" s="4"/>
      <c r="AO408" s="4"/>
      <c r="AP408" s="4"/>
    </row>
    <row r="409">
      <c r="A409" s="4"/>
      <c r="B409" s="4"/>
      <c r="C409" s="4"/>
      <c r="D409" s="4"/>
      <c r="E409" s="4"/>
      <c r="F409" s="8"/>
      <c r="G409" s="8"/>
      <c r="H409" s="118"/>
      <c r="I409" s="118"/>
      <c r="J409" s="118"/>
      <c r="K409" s="325"/>
      <c r="L409" s="119"/>
      <c r="M409" s="119"/>
      <c r="N409" s="119"/>
      <c r="O409" s="326"/>
      <c r="P409" s="74"/>
      <c r="Q409" s="352"/>
      <c r="R409" s="352"/>
      <c r="S409" s="328"/>
      <c r="T409" s="118"/>
      <c r="U409" s="119"/>
      <c r="V409" s="119"/>
      <c r="W409" s="119"/>
      <c r="X409" s="119"/>
      <c r="Y409" s="119"/>
      <c r="Z409" s="119"/>
      <c r="AA409" s="119"/>
      <c r="AB409" s="119"/>
      <c r="AC409" s="119"/>
      <c r="AD409" s="119"/>
      <c r="AE409" s="4"/>
      <c r="AF409" s="4"/>
      <c r="AG409" s="4"/>
      <c r="AH409" s="4"/>
      <c r="AI409" s="4"/>
      <c r="AJ409" s="4"/>
      <c r="AK409" s="4"/>
      <c r="AL409" s="4"/>
      <c r="AM409" s="4"/>
      <c r="AN409" s="4"/>
      <c r="AO409" s="4"/>
      <c r="AP409" s="4"/>
    </row>
    <row r="410">
      <c r="A410" s="4"/>
      <c r="B410" s="4"/>
      <c r="C410" s="4"/>
      <c r="D410" s="4"/>
      <c r="E410" s="4"/>
      <c r="F410" s="8"/>
      <c r="G410" s="8"/>
      <c r="H410" s="118"/>
      <c r="I410" s="118"/>
      <c r="J410" s="118"/>
      <c r="K410" s="325"/>
      <c r="L410" s="119"/>
      <c r="M410" s="119"/>
      <c r="N410" s="119"/>
      <c r="O410" s="326"/>
      <c r="P410" s="74"/>
      <c r="Q410" s="352"/>
      <c r="R410" s="352"/>
      <c r="S410" s="328"/>
      <c r="T410" s="118"/>
      <c r="U410" s="119"/>
      <c r="V410" s="119"/>
      <c r="W410" s="119"/>
      <c r="X410" s="119"/>
      <c r="Y410" s="119"/>
      <c r="Z410" s="119"/>
      <c r="AA410" s="119"/>
      <c r="AB410" s="119"/>
      <c r="AC410" s="119"/>
      <c r="AD410" s="119"/>
      <c r="AE410" s="4"/>
      <c r="AF410" s="4"/>
      <c r="AG410" s="4"/>
      <c r="AH410" s="4"/>
      <c r="AI410" s="4"/>
      <c r="AJ410" s="4"/>
      <c r="AK410" s="4"/>
      <c r="AL410" s="4"/>
      <c r="AM410" s="4"/>
      <c r="AN410" s="4"/>
      <c r="AO410" s="4"/>
      <c r="AP410" s="4"/>
    </row>
    <row r="411">
      <c r="A411" s="4"/>
      <c r="B411" s="4"/>
      <c r="C411" s="4"/>
      <c r="D411" s="4"/>
      <c r="E411" s="4"/>
      <c r="F411" s="8"/>
      <c r="G411" s="8"/>
      <c r="H411" s="118"/>
      <c r="I411" s="118"/>
      <c r="J411" s="118"/>
      <c r="K411" s="325"/>
      <c r="L411" s="119"/>
      <c r="M411" s="119"/>
      <c r="N411" s="119"/>
      <c r="O411" s="326"/>
      <c r="P411" s="74"/>
      <c r="Q411" s="352"/>
      <c r="R411" s="352"/>
      <c r="S411" s="328"/>
      <c r="T411" s="118"/>
      <c r="U411" s="119"/>
      <c r="V411" s="119"/>
      <c r="W411" s="119"/>
      <c r="X411" s="119"/>
      <c r="Y411" s="119"/>
      <c r="Z411" s="119"/>
      <c r="AA411" s="119"/>
      <c r="AB411" s="119"/>
      <c r="AC411" s="119"/>
      <c r="AD411" s="119"/>
      <c r="AE411" s="4"/>
      <c r="AF411" s="4"/>
      <c r="AG411" s="4"/>
      <c r="AH411" s="4"/>
      <c r="AI411" s="4"/>
      <c r="AJ411" s="4"/>
      <c r="AK411" s="4"/>
      <c r="AL411" s="4"/>
      <c r="AM411" s="4"/>
      <c r="AN411" s="4"/>
      <c r="AO411" s="4"/>
      <c r="AP411" s="4"/>
    </row>
    <row r="412">
      <c r="A412" s="4"/>
      <c r="B412" s="4"/>
      <c r="C412" s="4"/>
      <c r="D412" s="4"/>
      <c r="E412" s="4"/>
      <c r="F412" s="8"/>
      <c r="G412" s="8"/>
      <c r="H412" s="118"/>
      <c r="I412" s="118"/>
      <c r="J412" s="118"/>
      <c r="K412" s="325"/>
      <c r="L412" s="119"/>
      <c r="M412" s="119"/>
      <c r="N412" s="119"/>
      <c r="O412" s="326"/>
      <c r="P412" s="74"/>
      <c r="Q412" s="352"/>
      <c r="R412" s="352"/>
      <c r="S412" s="328"/>
      <c r="T412" s="118"/>
      <c r="U412" s="119"/>
      <c r="V412" s="119"/>
      <c r="W412" s="119"/>
      <c r="X412" s="119"/>
      <c r="Y412" s="119"/>
      <c r="Z412" s="119"/>
      <c r="AA412" s="119"/>
      <c r="AB412" s="119"/>
      <c r="AC412" s="119"/>
      <c r="AD412" s="119"/>
      <c r="AE412" s="4"/>
      <c r="AF412" s="4"/>
      <c r="AG412" s="4"/>
      <c r="AH412" s="4"/>
      <c r="AI412" s="4"/>
      <c r="AJ412" s="4"/>
      <c r="AK412" s="4"/>
      <c r="AL412" s="4"/>
      <c r="AM412" s="4"/>
      <c r="AN412" s="4"/>
      <c r="AO412" s="4"/>
      <c r="AP412" s="4"/>
    </row>
    <row r="413">
      <c r="A413" s="4"/>
      <c r="B413" s="4"/>
      <c r="C413" s="4"/>
      <c r="D413" s="4"/>
      <c r="E413" s="4"/>
      <c r="F413" s="8"/>
      <c r="G413" s="8"/>
      <c r="H413" s="118"/>
      <c r="I413" s="118"/>
      <c r="J413" s="118"/>
      <c r="K413" s="325"/>
      <c r="L413" s="119"/>
      <c r="M413" s="119"/>
      <c r="N413" s="119"/>
      <c r="O413" s="326"/>
      <c r="P413" s="74"/>
      <c r="Q413" s="352"/>
      <c r="R413" s="352"/>
      <c r="S413" s="328"/>
      <c r="T413" s="118"/>
      <c r="U413" s="119"/>
      <c r="V413" s="119"/>
      <c r="W413" s="119"/>
      <c r="X413" s="119"/>
      <c r="Y413" s="119"/>
      <c r="Z413" s="119"/>
      <c r="AA413" s="119"/>
      <c r="AB413" s="119"/>
      <c r="AC413" s="119"/>
      <c r="AD413" s="119"/>
      <c r="AE413" s="4"/>
      <c r="AF413" s="4"/>
      <c r="AG413" s="4"/>
      <c r="AH413" s="4"/>
      <c r="AI413" s="4"/>
      <c r="AJ413" s="4"/>
      <c r="AK413" s="4"/>
      <c r="AL413" s="4"/>
      <c r="AM413" s="4"/>
      <c r="AN413" s="4"/>
      <c r="AO413" s="4"/>
      <c r="AP413" s="4"/>
    </row>
    <row r="414">
      <c r="A414" s="4"/>
      <c r="B414" s="4"/>
      <c r="C414" s="4"/>
      <c r="D414" s="4"/>
      <c r="E414" s="4"/>
      <c r="F414" s="8"/>
      <c r="G414" s="8"/>
      <c r="H414" s="118"/>
      <c r="I414" s="118"/>
      <c r="J414" s="118"/>
      <c r="K414" s="325"/>
      <c r="L414" s="119"/>
      <c r="M414" s="119"/>
      <c r="N414" s="119"/>
      <c r="O414" s="326"/>
      <c r="P414" s="74"/>
      <c r="Q414" s="352"/>
      <c r="R414" s="352"/>
      <c r="S414" s="328"/>
      <c r="T414" s="118"/>
      <c r="U414" s="119"/>
      <c r="V414" s="119"/>
      <c r="W414" s="119"/>
      <c r="X414" s="119"/>
      <c r="Y414" s="119"/>
      <c r="Z414" s="119"/>
      <c r="AA414" s="119"/>
      <c r="AB414" s="119"/>
      <c r="AC414" s="119"/>
      <c r="AD414" s="119"/>
      <c r="AE414" s="4"/>
      <c r="AF414" s="4"/>
      <c r="AG414" s="4"/>
      <c r="AH414" s="4"/>
      <c r="AI414" s="4"/>
      <c r="AJ414" s="4"/>
      <c r="AK414" s="4"/>
      <c r="AL414" s="4"/>
      <c r="AM414" s="4"/>
      <c r="AN414" s="4"/>
      <c r="AO414" s="4"/>
      <c r="AP414" s="4"/>
    </row>
    <row r="415">
      <c r="A415" s="4"/>
      <c r="B415" s="4"/>
      <c r="C415" s="4"/>
      <c r="D415" s="4"/>
      <c r="E415" s="4"/>
      <c r="F415" s="8"/>
      <c r="G415" s="8"/>
      <c r="H415" s="118"/>
      <c r="I415" s="118"/>
      <c r="J415" s="118"/>
      <c r="K415" s="325"/>
      <c r="L415" s="119"/>
      <c r="M415" s="119"/>
      <c r="N415" s="119"/>
      <c r="O415" s="326"/>
      <c r="P415" s="74"/>
      <c r="Q415" s="352"/>
      <c r="R415" s="352"/>
      <c r="S415" s="328"/>
      <c r="T415" s="118"/>
      <c r="U415" s="119"/>
      <c r="V415" s="119"/>
      <c r="W415" s="119"/>
      <c r="X415" s="119"/>
      <c r="Y415" s="119"/>
      <c r="Z415" s="119"/>
      <c r="AA415" s="119"/>
      <c r="AB415" s="119"/>
      <c r="AC415" s="119"/>
      <c r="AD415" s="119"/>
      <c r="AE415" s="4"/>
      <c r="AF415" s="4"/>
      <c r="AG415" s="4"/>
      <c r="AH415" s="4"/>
      <c r="AI415" s="4"/>
      <c r="AJ415" s="4"/>
      <c r="AK415" s="4"/>
      <c r="AL415" s="4"/>
      <c r="AM415" s="4"/>
      <c r="AN415" s="4"/>
      <c r="AO415" s="4"/>
      <c r="AP415" s="4"/>
    </row>
    <row r="416">
      <c r="A416" s="4"/>
      <c r="B416" s="4"/>
      <c r="C416" s="4"/>
      <c r="D416" s="4"/>
      <c r="E416" s="4"/>
      <c r="F416" s="8"/>
      <c r="G416" s="8"/>
      <c r="H416" s="118"/>
      <c r="I416" s="118"/>
      <c r="J416" s="118"/>
      <c r="K416" s="325"/>
      <c r="L416" s="119"/>
      <c r="M416" s="119"/>
      <c r="N416" s="119"/>
      <c r="O416" s="326"/>
      <c r="P416" s="74"/>
      <c r="Q416" s="352"/>
      <c r="R416" s="352"/>
      <c r="S416" s="328"/>
      <c r="T416" s="118"/>
      <c r="U416" s="119"/>
      <c r="V416" s="119"/>
      <c r="W416" s="119"/>
      <c r="X416" s="119"/>
      <c r="Y416" s="119"/>
      <c r="Z416" s="119"/>
      <c r="AA416" s="119"/>
      <c r="AB416" s="119"/>
      <c r="AC416" s="119"/>
      <c r="AD416" s="119"/>
      <c r="AE416" s="4"/>
      <c r="AF416" s="4"/>
      <c r="AG416" s="4"/>
      <c r="AH416" s="4"/>
      <c r="AI416" s="4"/>
      <c r="AJ416" s="4"/>
      <c r="AK416" s="4"/>
      <c r="AL416" s="4"/>
      <c r="AM416" s="4"/>
      <c r="AN416" s="4"/>
      <c r="AO416" s="4"/>
      <c r="AP416" s="4"/>
    </row>
    <row r="417">
      <c r="A417" s="4"/>
      <c r="B417" s="4"/>
      <c r="C417" s="4"/>
      <c r="D417" s="4"/>
      <c r="E417" s="4"/>
      <c r="F417" s="8"/>
      <c r="G417" s="8"/>
      <c r="H417" s="118"/>
      <c r="I417" s="118"/>
      <c r="J417" s="118"/>
      <c r="K417" s="325"/>
      <c r="L417" s="119"/>
      <c r="M417" s="119"/>
      <c r="N417" s="119"/>
      <c r="O417" s="326"/>
      <c r="P417" s="74"/>
      <c r="Q417" s="352"/>
      <c r="R417" s="352"/>
      <c r="S417" s="328"/>
      <c r="T417" s="118"/>
      <c r="U417" s="119"/>
      <c r="V417" s="119"/>
      <c r="W417" s="119"/>
      <c r="X417" s="119"/>
      <c r="Y417" s="119"/>
      <c r="Z417" s="119"/>
      <c r="AA417" s="119"/>
      <c r="AB417" s="119"/>
      <c r="AC417" s="119"/>
      <c r="AD417" s="119"/>
      <c r="AE417" s="4"/>
      <c r="AF417" s="4"/>
      <c r="AG417" s="4"/>
      <c r="AH417" s="4"/>
      <c r="AI417" s="4"/>
      <c r="AJ417" s="4"/>
      <c r="AK417" s="4"/>
      <c r="AL417" s="4"/>
      <c r="AM417" s="4"/>
      <c r="AN417" s="4"/>
      <c r="AO417" s="4"/>
      <c r="AP417" s="4"/>
    </row>
    <row r="418">
      <c r="A418" s="4"/>
      <c r="B418" s="4"/>
      <c r="C418" s="4"/>
      <c r="D418" s="4"/>
      <c r="E418" s="4"/>
      <c r="F418" s="8"/>
      <c r="G418" s="8"/>
      <c r="H418" s="118"/>
      <c r="I418" s="118"/>
      <c r="J418" s="118"/>
      <c r="K418" s="325"/>
      <c r="L418" s="119"/>
      <c r="M418" s="119"/>
      <c r="N418" s="119"/>
      <c r="O418" s="326"/>
      <c r="P418" s="74"/>
      <c r="Q418" s="352"/>
      <c r="R418" s="352"/>
      <c r="S418" s="328"/>
      <c r="T418" s="118"/>
      <c r="U418" s="119"/>
      <c r="V418" s="119"/>
      <c r="W418" s="119"/>
      <c r="X418" s="119"/>
      <c r="Y418" s="119"/>
      <c r="Z418" s="119"/>
      <c r="AA418" s="119"/>
      <c r="AB418" s="119"/>
      <c r="AC418" s="119"/>
      <c r="AD418" s="119"/>
      <c r="AE418" s="4"/>
      <c r="AF418" s="4"/>
      <c r="AG418" s="4"/>
      <c r="AH418" s="4"/>
      <c r="AI418" s="4"/>
      <c r="AJ418" s="4"/>
      <c r="AK418" s="4"/>
      <c r="AL418" s="4"/>
      <c r="AM418" s="4"/>
      <c r="AN418" s="4"/>
      <c r="AO418" s="4"/>
      <c r="AP418" s="4"/>
    </row>
    <row r="419">
      <c r="A419" s="4"/>
      <c r="B419" s="4"/>
      <c r="C419" s="4"/>
      <c r="D419" s="4"/>
      <c r="E419" s="4"/>
      <c r="F419" s="8"/>
      <c r="G419" s="8"/>
      <c r="H419" s="118"/>
      <c r="I419" s="118"/>
      <c r="J419" s="118"/>
      <c r="K419" s="325"/>
      <c r="L419" s="119"/>
      <c r="M419" s="119"/>
      <c r="N419" s="119"/>
      <c r="O419" s="326"/>
      <c r="P419" s="74"/>
      <c r="Q419" s="352"/>
      <c r="R419" s="352"/>
      <c r="S419" s="328"/>
      <c r="T419" s="118"/>
      <c r="U419" s="119"/>
      <c r="V419" s="119"/>
      <c r="W419" s="119"/>
      <c r="X419" s="119"/>
      <c r="Y419" s="119"/>
      <c r="Z419" s="119"/>
      <c r="AA419" s="119"/>
      <c r="AB419" s="119"/>
      <c r="AC419" s="119"/>
      <c r="AD419" s="119"/>
      <c r="AE419" s="4"/>
      <c r="AF419" s="4"/>
      <c r="AG419" s="4"/>
      <c r="AH419" s="4"/>
      <c r="AI419" s="4"/>
      <c r="AJ419" s="4"/>
      <c r="AK419" s="4"/>
      <c r="AL419" s="4"/>
      <c r="AM419" s="4"/>
      <c r="AN419" s="4"/>
      <c r="AO419" s="4"/>
      <c r="AP419" s="4"/>
    </row>
    <row r="420">
      <c r="A420" s="4"/>
      <c r="B420" s="4"/>
      <c r="C420" s="4"/>
      <c r="D420" s="4"/>
      <c r="E420" s="4"/>
      <c r="F420" s="8"/>
      <c r="G420" s="8"/>
      <c r="H420" s="118"/>
      <c r="I420" s="118"/>
      <c r="J420" s="118"/>
      <c r="K420" s="325"/>
      <c r="L420" s="119"/>
      <c r="M420" s="119"/>
      <c r="N420" s="119"/>
      <c r="O420" s="326"/>
      <c r="P420" s="74"/>
      <c r="Q420" s="352"/>
      <c r="R420" s="352"/>
      <c r="S420" s="328"/>
      <c r="T420" s="118"/>
      <c r="U420" s="119"/>
      <c r="V420" s="119"/>
      <c r="W420" s="119"/>
      <c r="X420" s="119"/>
      <c r="Y420" s="119"/>
      <c r="Z420" s="119"/>
      <c r="AA420" s="119"/>
      <c r="AB420" s="119"/>
      <c r="AC420" s="119"/>
      <c r="AD420" s="119"/>
      <c r="AE420" s="4"/>
      <c r="AF420" s="4"/>
      <c r="AG420" s="4"/>
      <c r="AH420" s="4"/>
      <c r="AI420" s="4"/>
      <c r="AJ420" s="4"/>
      <c r="AK420" s="4"/>
      <c r="AL420" s="4"/>
      <c r="AM420" s="4"/>
      <c r="AN420" s="4"/>
      <c r="AO420" s="4"/>
      <c r="AP420" s="4"/>
    </row>
    <row r="421">
      <c r="A421" s="4"/>
      <c r="B421" s="4"/>
      <c r="C421" s="4"/>
      <c r="D421" s="4"/>
      <c r="E421" s="4"/>
      <c r="F421" s="8"/>
      <c r="G421" s="8"/>
      <c r="H421" s="118"/>
      <c r="I421" s="118"/>
      <c r="J421" s="118"/>
      <c r="K421" s="325"/>
      <c r="L421" s="119"/>
      <c r="M421" s="119"/>
      <c r="N421" s="119"/>
      <c r="O421" s="326"/>
      <c r="P421" s="74"/>
      <c r="Q421" s="352"/>
      <c r="R421" s="352"/>
      <c r="S421" s="328"/>
      <c r="T421" s="118"/>
      <c r="U421" s="119"/>
      <c r="V421" s="119"/>
      <c r="W421" s="119"/>
      <c r="X421" s="119"/>
      <c r="Y421" s="119"/>
      <c r="Z421" s="119"/>
      <c r="AA421" s="119"/>
      <c r="AB421" s="119"/>
      <c r="AC421" s="119"/>
      <c r="AD421" s="119"/>
      <c r="AE421" s="4"/>
      <c r="AF421" s="4"/>
      <c r="AG421" s="4"/>
      <c r="AH421" s="4"/>
      <c r="AI421" s="4"/>
      <c r="AJ421" s="4"/>
      <c r="AK421" s="4"/>
      <c r="AL421" s="4"/>
      <c r="AM421" s="4"/>
      <c r="AN421" s="4"/>
      <c r="AO421" s="4"/>
      <c r="AP421" s="4"/>
    </row>
    <row r="422">
      <c r="A422" s="4"/>
      <c r="B422" s="4"/>
      <c r="C422" s="4"/>
      <c r="D422" s="4"/>
      <c r="E422" s="4"/>
      <c r="F422" s="8"/>
      <c r="G422" s="8"/>
      <c r="H422" s="118"/>
      <c r="I422" s="118"/>
      <c r="J422" s="118"/>
      <c r="K422" s="325"/>
      <c r="L422" s="119"/>
      <c r="M422" s="119"/>
      <c r="N422" s="119"/>
      <c r="O422" s="326"/>
      <c r="P422" s="74"/>
      <c r="Q422" s="352"/>
      <c r="R422" s="352"/>
      <c r="S422" s="328"/>
      <c r="T422" s="118"/>
      <c r="U422" s="119"/>
      <c r="V422" s="119"/>
      <c r="W422" s="119"/>
      <c r="X422" s="119"/>
      <c r="Y422" s="119"/>
      <c r="Z422" s="119"/>
      <c r="AA422" s="119"/>
      <c r="AB422" s="119"/>
      <c r="AC422" s="119"/>
      <c r="AD422" s="119"/>
      <c r="AE422" s="4"/>
      <c r="AF422" s="4"/>
      <c r="AG422" s="4"/>
      <c r="AH422" s="4"/>
      <c r="AI422" s="4"/>
      <c r="AJ422" s="4"/>
      <c r="AK422" s="4"/>
      <c r="AL422" s="4"/>
      <c r="AM422" s="4"/>
      <c r="AN422" s="4"/>
      <c r="AO422" s="4"/>
      <c r="AP422" s="4"/>
    </row>
    <row r="423">
      <c r="A423" s="4"/>
      <c r="B423" s="4"/>
      <c r="C423" s="4"/>
      <c r="D423" s="4"/>
      <c r="E423" s="4"/>
      <c r="F423" s="8"/>
      <c r="G423" s="8"/>
      <c r="H423" s="118"/>
      <c r="I423" s="118"/>
      <c r="J423" s="118"/>
      <c r="K423" s="325"/>
      <c r="L423" s="119"/>
      <c r="M423" s="119"/>
      <c r="N423" s="119"/>
      <c r="O423" s="326"/>
      <c r="P423" s="74"/>
      <c r="Q423" s="352"/>
      <c r="R423" s="352"/>
      <c r="S423" s="328"/>
      <c r="T423" s="118"/>
      <c r="U423" s="119"/>
      <c r="V423" s="119"/>
      <c r="W423" s="119"/>
      <c r="X423" s="119"/>
      <c r="Y423" s="119"/>
      <c r="Z423" s="119"/>
      <c r="AA423" s="119"/>
      <c r="AB423" s="119"/>
      <c r="AC423" s="119"/>
      <c r="AD423" s="119"/>
      <c r="AE423" s="4"/>
      <c r="AF423" s="4"/>
      <c r="AG423" s="4"/>
      <c r="AH423" s="4"/>
      <c r="AI423" s="4"/>
      <c r="AJ423" s="4"/>
      <c r="AK423" s="4"/>
      <c r="AL423" s="4"/>
      <c r="AM423" s="4"/>
      <c r="AN423" s="4"/>
      <c r="AO423" s="4"/>
      <c r="AP423" s="4"/>
    </row>
    <row r="424">
      <c r="A424" s="4"/>
      <c r="B424" s="4"/>
      <c r="C424" s="4"/>
      <c r="D424" s="4"/>
      <c r="E424" s="4"/>
      <c r="F424" s="8"/>
      <c r="G424" s="8"/>
      <c r="H424" s="118"/>
      <c r="I424" s="118"/>
      <c r="J424" s="118"/>
      <c r="K424" s="325"/>
      <c r="L424" s="119"/>
      <c r="M424" s="119"/>
      <c r="N424" s="119"/>
      <c r="O424" s="326"/>
      <c r="P424" s="74"/>
      <c r="Q424" s="352"/>
      <c r="R424" s="352"/>
      <c r="S424" s="328"/>
      <c r="T424" s="118"/>
      <c r="U424" s="119"/>
      <c r="V424" s="119"/>
      <c r="W424" s="119"/>
      <c r="X424" s="119"/>
      <c r="Y424" s="119"/>
      <c r="Z424" s="119"/>
      <c r="AA424" s="119"/>
      <c r="AB424" s="119"/>
      <c r="AC424" s="119"/>
      <c r="AD424" s="119"/>
      <c r="AE424" s="4"/>
      <c r="AF424" s="4"/>
      <c r="AG424" s="4"/>
      <c r="AH424" s="4"/>
      <c r="AI424" s="4"/>
      <c r="AJ424" s="4"/>
      <c r="AK424" s="4"/>
      <c r="AL424" s="4"/>
      <c r="AM424" s="4"/>
      <c r="AN424" s="4"/>
      <c r="AO424" s="4"/>
      <c r="AP424" s="4"/>
    </row>
    <row r="425">
      <c r="A425" s="4"/>
      <c r="B425" s="4"/>
      <c r="C425" s="4"/>
      <c r="D425" s="4"/>
      <c r="E425" s="4"/>
      <c r="F425" s="8"/>
      <c r="G425" s="8"/>
      <c r="H425" s="118"/>
      <c r="I425" s="118"/>
      <c r="J425" s="118"/>
      <c r="K425" s="325"/>
      <c r="L425" s="119"/>
      <c r="M425" s="119"/>
      <c r="N425" s="119"/>
      <c r="O425" s="326"/>
      <c r="P425" s="74"/>
      <c r="Q425" s="352"/>
      <c r="R425" s="352"/>
      <c r="S425" s="328"/>
      <c r="T425" s="118"/>
      <c r="U425" s="119"/>
      <c r="V425" s="119"/>
      <c r="W425" s="119"/>
      <c r="X425" s="119"/>
      <c r="Y425" s="119"/>
      <c r="Z425" s="119"/>
      <c r="AA425" s="119"/>
      <c r="AB425" s="119"/>
      <c r="AC425" s="119"/>
      <c r="AD425" s="119"/>
      <c r="AE425" s="4"/>
      <c r="AF425" s="4"/>
      <c r="AG425" s="4"/>
      <c r="AH425" s="4"/>
      <c r="AI425" s="4"/>
      <c r="AJ425" s="4"/>
      <c r="AK425" s="4"/>
      <c r="AL425" s="4"/>
      <c r="AM425" s="4"/>
      <c r="AN425" s="4"/>
      <c r="AO425" s="4"/>
      <c r="AP425" s="4"/>
    </row>
    <row r="426">
      <c r="A426" s="4"/>
      <c r="B426" s="4"/>
      <c r="C426" s="4"/>
      <c r="D426" s="4"/>
      <c r="E426" s="4"/>
      <c r="F426" s="8"/>
      <c r="G426" s="8"/>
      <c r="H426" s="118"/>
      <c r="I426" s="118"/>
      <c r="J426" s="118"/>
      <c r="K426" s="325"/>
      <c r="L426" s="119"/>
      <c r="M426" s="119"/>
      <c r="N426" s="119"/>
      <c r="O426" s="326"/>
      <c r="P426" s="74"/>
      <c r="Q426" s="352"/>
      <c r="R426" s="352"/>
      <c r="S426" s="328"/>
      <c r="T426" s="118"/>
      <c r="U426" s="119"/>
      <c r="V426" s="119"/>
      <c r="W426" s="119"/>
      <c r="X426" s="119"/>
      <c r="Y426" s="119"/>
      <c r="Z426" s="119"/>
      <c r="AA426" s="119"/>
      <c r="AB426" s="119"/>
      <c r="AC426" s="119"/>
      <c r="AD426" s="119"/>
      <c r="AE426" s="4"/>
      <c r="AF426" s="4"/>
      <c r="AG426" s="4"/>
      <c r="AH426" s="4"/>
      <c r="AI426" s="4"/>
      <c r="AJ426" s="4"/>
      <c r="AK426" s="4"/>
      <c r="AL426" s="4"/>
      <c r="AM426" s="4"/>
      <c r="AN426" s="4"/>
      <c r="AO426" s="4"/>
      <c r="AP426" s="4"/>
    </row>
    <row r="427">
      <c r="A427" s="4"/>
      <c r="B427" s="4"/>
      <c r="C427" s="4"/>
      <c r="D427" s="4"/>
      <c r="E427" s="4"/>
      <c r="F427" s="8"/>
      <c r="G427" s="8"/>
      <c r="H427" s="118"/>
      <c r="I427" s="118"/>
      <c r="J427" s="118"/>
      <c r="K427" s="325"/>
      <c r="L427" s="119"/>
      <c r="M427" s="119"/>
      <c r="N427" s="119"/>
      <c r="O427" s="326"/>
      <c r="P427" s="74"/>
      <c r="Q427" s="352"/>
      <c r="R427" s="352"/>
      <c r="S427" s="328"/>
      <c r="T427" s="118"/>
      <c r="U427" s="119"/>
      <c r="V427" s="119"/>
      <c r="W427" s="119"/>
      <c r="X427" s="119"/>
      <c r="Y427" s="119"/>
      <c r="Z427" s="119"/>
      <c r="AA427" s="119"/>
      <c r="AB427" s="119"/>
      <c r="AC427" s="119"/>
      <c r="AD427" s="119"/>
      <c r="AE427" s="4"/>
      <c r="AF427" s="4"/>
      <c r="AG427" s="4"/>
      <c r="AH427" s="4"/>
      <c r="AI427" s="4"/>
      <c r="AJ427" s="4"/>
      <c r="AK427" s="4"/>
      <c r="AL427" s="4"/>
      <c r="AM427" s="4"/>
      <c r="AN427" s="4"/>
      <c r="AO427" s="4"/>
      <c r="AP427" s="4"/>
    </row>
    <row r="428">
      <c r="A428" s="4"/>
      <c r="B428" s="4"/>
      <c r="C428" s="4"/>
      <c r="D428" s="4"/>
      <c r="E428" s="4"/>
      <c r="F428" s="8"/>
      <c r="G428" s="8"/>
      <c r="H428" s="118"/>
      <c r="I428" s="118"/>
      <c r="J428" s="118"/>
      <c r="K428" s="325"/>
      <c r="L428" s="119"/>
      <c r="M428" s="119"/>
      <c r="N428" s="119"/>
      <c r="O428" s="326"/>
      <c r="P428" s="74"/>
      <c r="Q428" s="352"/>
      <c r="R428" s="352"/>
      <c r="S428" s="328"/>
      <c r="T428" s="118"/>
      <c r="U428" s="119"/>
      <c r="V428" s="119"/>
      <c r="W428" s="119"/>
      <c r="X428" s="119"/>
      <c r="Y428" s="119"/>
      <c r="Z428" s="119"/>
      <c r="AA428" s="119"/>
      <c r="AB428" s="119"/>
      <c r="AC428" s="119"/>
      <c r="AD428" s="119"/>
      <c r="AE428" s="4"/>
      <c r="AF428" s="4"/>
      <c r="AG428" s="4"/>
      <c r="AH428" s="4"/>
      <c r="AI428" s="4"/>
      <c r="AJ428" s="4"/>
      <c r="AK428" s="4"/>
      <c r="AL428" s="4"/>
      <c r="AM428" s="4"/>
      <c r="AN428" s="4"/>
      <c r="AO428" s="4"/>
      <c r="AP428" s="4"/>
    </row>
    <row r="429">
      <c r="A429" s="4"/>
      <c r="B429" s="4"/>
      <c r="C429" s="4"/>
      <c r="D429" s="4"/>
      <c r="E429" s="4"/>
      <c r="F429" s="8"/>
      <c r="G429" s="8"/>
      <c r="H429" s="118"/>
      <c r="I429" s="118"/>
      <c r="J429" s="118"/>
      <c r="K429" s="325"/>
      <c r="L429" s="119"/>
      <c r="M429" s="119"/>
      <c r="N429" s="119"/>
      <c r="O429" s="326"/>
      <c r="P429" s="74"/>
      <c r="Q429" s="352"/>
      <c r="R429" s="352"/>
      <c r="S429" s="328"/>
      <c r="T429" s="118"/>
      <c r="U429" s="119"/>
      <c r="V429" s="119"/>
      <c r="W429" s="119"/>
      <c r="X429" s="119"/>
      <c r="Y429" s="119"/>
      <c r="Z429" s="119"/>
      <c r="AA429" s="119"/>
      <c r="AB429" s="119"/>
      <c r="AC429" s="119"/>
      <c r="AD429" s="119"/>
      <c r="AE429" s="4"/>
      <c r="AF429" s="4"/>
      <c r="AG429" s="4"/>
      <c r="AH429" s="4"/>
      <c r="AI429" s="4"/>
      <c r="AJ429" s="4"/>
      <c r="AK429" s="4"/>
      <c r="AL429" s="4"/>
      <c r="AM429" s="4"/>
      <c r="AN429" s="4"/>
      <c r="AO429" s="4"/>
      <c r="AP429" s="4"/>
    </row>
    <row r="430">
      <c r="A430" s="4"/>
      <c r="B430" s="4"/>
      <c r="C430" s="4"/>
      <c r="D430" s="4"/>
      <c r="E430" s="4"/>
      <c r="F430" s="8"/>
      <c r="G430" s="8"/>
      <c r="H430" s="118"/>
      <c r="I430" s="118"/>
      <c r="J430" s="118"/>
      <c r="K430" s="325"/>
      <c r="L430" s="119"/>
      <c r="M430" s="119"/>
      <c r="N430" s="119"/>
      <c r="O430" s="326"/>
      <c r="P430" s="74"/>
      <c r="Q430" s="352"/>
      <c r="R430" s="352"/>
      <c r="S430" s="328"/>
      <c r="T430" s="118"/>
      <c r="U430" s="119"/>
      <c r="V430" s="119"/>
      <c r="W430" s="119"/>
      <c r="X430" s="119"/>
      <c r="Y430" s="119"/>
      <c r="Z430" s="119"/>
      <c r="AA430" s="119"/>
      <c r="AB430" s="119"/>
      <c r="AC430" s="119"/>
      <c r="AD430" s="119"/>
      <c r="AE430" s="4"/>
      <c r="AF430" s="4"/>
      <c r="AG430" s="4"/>
      <c r="AH430" s="4"/>
      <c r="AI430" s="4"/>
      <c r="AJ430" s="4"/>
      <c r="AK430" s="4"/>
      <c r="AL430" s="4"/>
      <c r="AM430" s="4"/>
      <c r="AN430" s="4"/>
      <c r="AO430" s="4"/>
      <c r="AP430" s="4"/>
    </row>
    <row r="431">
      <c r="A431" s="4"/>
      <c r="B431" s="4"/>
      <c r="C431" s="4"/>
      <c r="D431" s="4"/>
      <c r="E431" s="4"/>
      <c r="F431" s="8"/>
      <c r="G431" s="8"/>
      <c r="H431" s="118"/>
      <c r="I431" s="118"/>
      <c r="J431" s="118"/>
      <c r="K431" s="325"/>
      <c r="L431" s="119"/>
      <c r="M431" s="119"/>
      <c r="N431" s="119"/>
      <c r="O431" s="326"/>
      <c r="P431" s="74"/>
      <c r="Q431" s="352"/>
      <c r="R431" s="352"/>
      <c r="S431" s="328"/>
      <c r="T431" s="118"/>
      <c r="U431" s="119"/>
      <c r="V431" s="119"/>
      <c r="W431" s="119"/>
      <c r="X431" s="119"/>
      <c r="Y431" s="119"/>
      <c r="Z431" s="119"/>
      <c r="AA431" s="119"/>
      <c r="AB431" s="119"/>
      <c r="AC431" s="119"/>
      <c r="AD431" s="119"/>
      <c r="AE431" s="4"/>
      <c r="AF431" s="4"/>
      <c r="AG431" s="4"/>
      <c r="AH431" s="4"/>
      <c r="AI431" s="4"/>
      <c r="AJ431" s="4"/>
      <c r="AK431" s="4"/>
      <c r="AL431" s="4"/>
      <c r="AM431" s="4"/>
      <c r="AN431" s="4"/>
      <c r="AO431" s="4"/>
      <c r="AP431" s="4"/>
    </row>
    <row r="432">
      <c r="A432" s="4"/>
      <c r="B432" s="4"/>
      <c r="C432" s="4"/>
      <c r="D432" s="4"/>
      <c r="E432" s="4"/>
      <c r="F432" s="8"/>
      <c r="G432" s="8"/>
      <c r="H432" s="118"/>
      <c r="I432" s="118"/>
      <c r="J432" s="118"/>
      <c r="K432" s="325"/>
      <c r="L432" s="119"/>
      <c r="M432" s="119"/>
      <c r="N432" s="119"/>
      <c r="O432" s="326"/>
      <c r="P432" s="74"/>
      <c r="Q432" s="352"/>
      <c r="R432" s="352"/>
      <c r="S432" s="328"/>
      <c r="T432" s="118"/>
      <c r="U432" s="119"/>
      <c r="V432" s="119"/>
      <c r="W432" s="119"/>
      <c r="X432" s="119"/>
      <c r="Y432" s="119"/>
      <c r="Z432" s="119"/>
      <c r="AA432" s="119"/>
      <c r="AB432" s="119"/>
      <c r="AC432" s="119"/>
      <c r="AD432" s="119"/>
      <c r="AE432" s="4"/>
      <c r="AF432" s="4"/>
      <c r="AG432" s="4"/>
      <c r="AH432" s="4"/>
      <c r="AI432" s="4"/>
      <c r="AJ432" s="4"/>
      <c r="AK432" s="4"/>
      <c r="AL432" s="4"/>
      <c r="AM432" s="4"/>
      <c r="AN432" s="4"/>
      <c r="AO432" s="4"/>
      <c r="AP432" s="4"/>
    </row>
    <row r="433">
      <c r="A433" s="4"/>
      <c r="B433" s="4"/>
      <c r="C433" s="4"/>
      <c r="D433" s="4"/>
      <c r="E433" s="4"/>
      <c r="F433" s="8"/>
      <c r="G433" s="8"/>
      <c r="H433" s="118"/>
      <c r="I433" s="118"/>
      <c r="J433" s="118"/>
      <c r="K433" s="325"/>
      <c r="L433" s="119"/>
      <c r="M433" s="119"/>
      <c r="N433" s="119"/>
      <c r="O433" s="326"/>
      <c r="P433" s="74"/>
      <c r="Q433" s="352"/>
      <c r="R433" s="352"/>
      <c r="S433" s="328"/>
      <c r="T433" s="118"/>
      <c r="U433" s="119"/>
      <c r="V433" s="119"/>
      <c r="W433" s="119"/>
      <c r="X433" s="119"/>
      <c r="Y433" s="119"/>
      <c r="Z433" s="119"/>
      <c r="AA433" s="119"/>
      <c r="AB433" s="119"/>
      <c r="AC433" s="119"/>
      <c r="AD433" s="119"/>
      <c r="AE433" s="4"/>
      <c r="AF433" s="4"/>
      <c r="AG433" s="4"/>
      <c r="AH433" s="4"/>
      <c r="AI433" s="4"/>
      <c r="AJ433" s="4"/>
      <c r="AK433" s="4"/>
      <c r="AL433" s="4"/>
      <c r="AM433" s="4"/>
      <c r="AN433" s="4"/>
      <c r="AO433" s="4"/>
      <c r="AP433" s="4"/>
    </row>
    <row r="434">
      <c r="A434" s="4"/>
      <c r="B434" s="4"/>
      <c r="C434" s="4"/>
      <c r="D434" s="4"/>
      <c r="E434" s="4"/>
      <c r="F434" s="8"/>
      <c r="G434" s="8"/>
      <c r="H434" s="118"/>
      <c r="I434" s="118"/>
      <c r="J434" s="118"/>
      <c r="K434" s="325"/>
      <c r="L434" s="119"/>
      <c r="M434" s="119"/>
      <c r="N434" s="119"/>
      <c r="O434" s="326"/>
      <c r="P434" s="74"/>
      <c r="Q434" s="352"/>
      <c r="R434" s="352"/>
      <c r="S434" s="328"/>
      <c r="T434" s="118"/>
      <c r="U434" s="119"/>
      <c r="V434" s="119"/>
      <c r="W434" s="119"/>
      <c r="X434" s="119"/>
      <c r="Y434" s="119"/>
      <c r="Z434" s="119"/>
      <c r="AA434" s="119"/>
      <c r="AB434" s="119"/>
      <c r="AC434" s="119"/>
      <c r="AD434" s="119"/>
      <c r="AE434" s="4"/>
      <c r="AF434" s="4"/>
      <c r="AG434" s="4"/>
      <c r="AH434" s="4"/>
      <c r="AI434" s="4"/>
      <c r="AJ434" s="4"/>
      <c r="AK434" s="4"/>
      <c r="AL434" s="4"/>
      <c r="AM434" s="4"/>
      <c r="AN434" s="4"/>
      <c r="AO434" s="4"/>
      <c r="AP434" s="4"/>
    </row>
    <row r="435">
      <c r="A435" s="4"/>
      <c r="B435" s="4"/>
      <c r="C435" s="4"/>
      <c r="D435" s="4"/>
      <c r="E435" s="4"/>
      <c r="F435" s="8"/>
      <c r="G435" s="8"/>
      <c r="H435" s="118"/>
      <c r="I435" s="118"/>
      <c r="J435" s="118"/>
      <c r="K435" s="325"/>
      <c r="L435" s="119"/>
      <c r="M435" s="119"/>
      <c r="N435" s="119"/>
      <c r="O435" s="326"/>
      <c r="P435" s="74"/>
      <c r="Q435" s="352"/>
      <c r="R435" s="352"/>
      <c r="S435" s="328"/>
      <c r="T435" s="118"/>
      <c r="U435" s="119"/>
      <c r="V435" s="119"/>
      <c r="W435" s="119"/>
      <c r="X435" s="119"/>
      <c r="Y435" s="119"/>
      <c r="Z435" s="119"/>
      <c r="AA435" s="119"/>
      <c r="AB435" s="119"/>
      <c r="AC435" s="119"/>
      <c r="AD435" s="119"/>
      <c r="AE435" s="4"/>
      <c r="AF435" s="4"/>
      <c r="AG435" s="4"/>
      <c r="AH435" s="4"/>
      <c r="AI435" s="4"/>
      <c r="AJ435" s="4"/>
      <c r="AK435" s="4"/>
      <c r="AL435" s="4"/>
      <c r="AM435" s="4"/>
      <c r="AN435" s="4"/>
      <c r="AO435" s="4"/>
      <c r="AP435" s="4"/>
    </row>
    <row r="436">
      <c r="A436" s="4"/>
      <c r="B436" s="4"/>
      <c r="C436" s="4"/>
      <c r="D436" s="4"/>
      <c r="E436" s="4"/>
      <c r="F436" s="8"/>
      <c r="G436" s="8"/>
      <c r="H436" s="118"/>
      <c r="I436" s="118"/>
      <c r="J436" s="118"/>
      <c r="K436" s="325"/>
      <c r="L436" s="119"/>
      <c r="M436" s="119"/>
      <c r="N436" s="119"/>
      <c r="O436" s="326"/>
      <c r="P436" s="74"/>
      <c r="Q436" s="352"/>
      <c r="R436" s="352"/>
      <c r="S436" s="328"/>
      <c r="T436" s="118"/>
      <c r="U436" s="119"/>
      <c r="V436" s="119"/>
      <c r="W436" s="119"/>
      <c r="X436" s="119"/>
      <c r="Y436" s="119"/>
      <c r="Z436" s="119"/>
      <c r="AA436" s="119"/>
      <c r="AB436" s="119"/>
      <c r="AC436" s="119"/>
      <c r="AD436" s="119"/>
      <c r="AE436" s="4"/>
      <c r="AF436" s="4"/>
      <c r="AG436" s="4"/>
      <c r="AH436" s="4"/>
      <c r="AI436" s="4"/>
      <c r="AJ436" s="4"/>
      <c r="AK436" s="4"/>
      <c r="AL436" s="4"/>
      <c r="AM436" s="4"/>
      <c r="AN436" s="4"/>
      <c r="AO436" s="4"/>
      <c r="AP436" s="4"/>
    </row>
    <row r="437">
      <c r="A437" s="4"/>
      <c r="B437" s="4"/>
      <c r="C437" s="4"/>
      <c r="D437" s="4"/>
      <c r="E437" s="4"/>
      <c r="F437" s="8"/>
      <c r="G437" s="8"/>
      <c r="H437" s="118"/>
      <c r="I437" s="118"/>
      <c r="J437" s="118"/>
      <c r="K437" s="325"/>
      <c r="L437" s="119"/>
      <c r="M437" s="119"/>
      <c r="N437" s="119"/>
      <c r="O437" s="326"/>
      <c r="P437" s="74"/>
      <c r="Q437" s="352"/>
      <c r="R437" s="352"/>
      <c r="S437" s="328"/>
      <c r="T437" s="118"/>
      <c r="U437" s="119"/>
      <c r="V437" s="119"/>
      <c r="W437" s="119"/>
      <c r="X437" s="119"/>
      <c r="Y437" s="119"/>
      <c r="Z437" s="119"/>
      <c r="AA437" s="119"/>
      <c r="AB437" s="119"/>
      <c r="AC437" s="119"/>
      <c r="AD437" s="119"/>
      <c r="AE437" s="4"/>
      <c r="AF437" s="4"/>
      <c r="AG437" s="4"/>
      <c r="AH437" s="4"/>
      <c r="AI437" s="4"/>
      <c r="AJ437" s="4"/>
      <c r="AK437" s="4"/>
      <c r="AL437" s="4"/>
      <c r="AM437" s="4"/>
      <c r="AN437" s="4"/>
      <c r="AO437" s="4"/>
      <c r="AP437" s="4"/>
    </row>
    <row r="438">
      <c r="A438" s="4"/>
      <c r="B438" s="4"/>
      <c r="C438" s="4"/>
      <c r="D438" s="4"/>
      <c r="E438" s="4"/>
      <c r="F438" s="8"/>
      <c r="G438" s="8"/>
      <c r="H438" s="118"/>
      <c r="I438" s="118"/>
      <c r="J438" s="118"/>
      <c r="K438" s="325"/>
      <c r="L438" s="119"/>
      <c r="M438" s="119"/>
      <c r="N438" s="119"/>
      <c r="O438" s="326"/>
      <c r="P438" s="74"/>
      <c r="Q438" s="352"/>
      <c r="R438" s="352"/>
      <c r="S438" s="328"/>
      <c r="T438" s="118"/>
      <c r="U438" s="119"/>
      <c r="V438" s="119"/>
      <c r="W438" s="119"/>
      <c r="X438" s="119"/>
      <c r="Y438" s="119"/>
      <c r="Z438" s="119"/>
      <c r="AA438" s="119"/>
      <c r="AB438" s="119"/>
      <c r="AC438" s="119"/>
      <c r="AD438" s="119"/>
      <c r="AE438" s="4"/>
      <c r="AF438" s="4"/>
      <c r="AG438" s="4"/>
      <c r="AH438" s="4"/>
      <c r="AI438" s="4"/>
      <c r="AJ438" s="4"/>
      <c r="AK438" s="4"/>
      <c r="AL438" s="4"/>
      <c r="AM438" s="4"/>
      <c r="AN438" s="4"/>
      <c r="AO438" s="4"/>
      <c r="AP438" s="4"/>
    </row>
    <row r="439">
      <c r="A439" s="4"/>
      <c r="B439" s="4"/>
      <c r="C439" s="4"/>
      <c r="D439" s="4"/>
      <c r="E439" s="4"/>
      <c r="F439" s="8"/>
      <c r="G439" s="8"/>
      <c r="H439" s="118"/>
      <c r="I439" s="118"/>
      <c r="J439" s="118"/>
      <c r="K439" s="325"/>
      <c r="L439" s="119"/>
      <c r="M439" s="119"/>
      <c r="N439" s="119"/>
      <c r="O439" s="326"/>
      <c r="P439" s="74"/>
      <c r="Q439" s="352"/>
      <c r="R439" s="352"/>
      <c r="S439" s="328"/>
      <c r="T439" s="118"/>
      <c r="U439" s="119"/>
      <c r="V439" s="119"/>
      <c r="W439" s="119"/>
      <c r="X439" s="119"/>
      <c r="Y439" s="119"/>
      <c r="Z439" s="119"/>
      <c r="AA439" s="119"/>
      <c r="AB439" s="119"/>
      <c r="AC439" s="119"/>
      <c r="AD439" s="119"/>
      <c r="AE439" s="4"/>
      <c r="AF439" s="4"/>
      <c r="AG439" s="4"/>
      <c r="AH439" s="4"/>
      <c r="AI439" s="4"/>
      <c r="AJ439" s="4"/>
      <c r="AK439" s="4"/>
      <c r="AL439" s="4"/>
      <c r="AM439" s="4"/>
      <c r="AN439" s="4"/>
      <c r="AO439" s="4"/>
      <c r="AP439" s="4"/>
    </row>
    <row r="440">
      <c r="A440" s="4"/>
      <c r="B440" s="4"/>
      <c r="C440" s="4"/>
      <c r="D440" s="4"/>
      <c r="E440" s="4"/>
      <c r="F440" s="8"/>
      <c r="G440" s="8"/>
      <c r="H440" s="118"/>
      <c r="I440" s="118"/>
      <c r="J440" s="118"/>
      <c r="K440" s="325"/>
      <c r="L440" s="119"/>
      <c r="M440" s="119"/>
      <c r="N440" s="119"/>
      <c r="O440" s="326"/>
      <c r="P440" s="74"/>
      <c r="Q440" s="352"/>
      <c r="R440" s="352"/>
      <c r="S440" s="328"/>
      <c r="T440" s="118"/>
      <c r="U440" s="119"/>
      <c r="V440" s="119"/>
      <c r="W440" s="119"/>
      <c r="X440" s="119"/>
      <c r="Y440" s="119"/>
      <c r="Z440" s="119"/>
      <c r="AA440" s="119"/>
      <c r="AB440" s="119"/>
      <c r="AC440" s="119"/>
      <c r="AD440" s="119"/>
      <c r="AE440" s="4"/>
      <c r="AF440" s="4"/>
      <c r="AG440" s="4"/>
      <c r="AH440" s="4"/>
      <c r="AI440" s="4"/>
      <c r="AJ440" s="4"/>
      <c r="AK440" s="4"/>
      <c r="AL440" s="4"/>
      <c r="AM440" s="4"/>
      <c r="AN440" s="4"/>
      <c r="AO440" s="4"/>
      <c r="AP440" s="4"/>
    </row>
    <row r="441">
      <c r="A441" s="4"/>
      <c r="B441" s="4"/>
      <c r="C441" s="4"/>
      <c r="D441" s="4"/>
      <c r="E441" s="4"/>
      <c r="F441" s="8"/>
      <c r="G441" s="8"/>
      <c r="H441" s="118"/>
      <c r="I441" s="118"/>
      <c r="J441" s="118"/>
      <c r="K441" s="325"/>
      <c r="L441" s="119"/>
      <c r="M441" s="119"/>
      <c r="N441" s="119"/>
      <c r="O441" s="326"/>
      <c r="P441" s="74"/>
      <c r="Q441" s="352"/>
      <c r="R441" s="352"/>
      <c r="S441" s="328"/>
      <c r="T441" s="118"/>
      <c r="U441" s="119"/>
      <c r="V441" s="119"/>
      <c r="W441" s="119"/>
      <c r="X441" s="119"/>
      <c r="Y441" s="119"/>
      <c r="Z441" s="119"/>
      <c r="AA441" s="119"/>
      <c r="AB441" s="119"/>
      <c r="AC441" s="119"/>
      <c r="AD441" s="119"/>
      <c r="AE441" s="4"/>
      <c r="AF441" s="4"/>
      <c r="AG441" s="4"/>
      <c r="AH441" s="4"/>
      <c r="AI441" s="4"/>
      <c r="AJ441" s="4"/>
      <c r="AK441" s="4"/>
      <c r="AL441" s="4"/>
      <c r="AM441" s="4"/>
      <c r="AN441" s="4"/>
      <c r="AO441" s="4"/>
      <c r="AP441" s="4"/>
    </row>
    <row r="442">
      <c r="A442" s="4"/>
      <c r="B442" s="4"/>
      <c r="C442" s="4"/>
      <c r="D442" s="4"/>
      <c r="E442" s="4"/>
      <c r="F442" s="8"/>
      <c r="G442" s="8"/>
      <c r="H442" s="118"/>
      <c r="I442" s="118"/>
      <c r="J442" s="118"/>
      <c r="K442" s="325"/>
      <c r="L442" s="119"/>
      <c r="M442" s="119"/>
      <c r="N442" s="119"/>
      <c r="O442" s="326"/>
      <c r="P442" s="74"/>
      <c r="Q442" s="352"/>
      <c r="R442" s="352"/>
      <c r="S442" s="328"/>
      <c r="T442" s="118"/>
      <c r="U442" s="119"/>
      <c r="V442" s="119"/>
      <c r="W442" s="119"/>
      <c r="X442" s="119"/>
      <c r="Y442" s="119"/>
      <c r="Z442" s="119"/>
      <c r="AA442" s="119"/>
      <c r="AB442" s="119"/>
      <c r="AC442" s="119"/>
      <c r="AD442" s="119"/>
      <c r="AE442" s="4"/>
      <c r="AF442" s="4"/>
      <c r="AG442" s="4"/>
      <c r="AH442" s="4"/>
      <c r="AI442" s="4"/>
      <c r="AJ442" s="4"/>
      <c r="AK442" s="4"/>
      <c r="AL442" s="4"/>
      <c r="AM442" s="4"/>
      <c r="AN442" s="4"/>
      <c r="AO442" s="4"/>
      <c r="AP442" s="4"/>
    </row>
    <row r="443">
      <c r="A443" s="4"/>
      <c r="B443" s="4"/>
      <c r="C443" s="4"/>
      <c r="D443" s="4"/>
      <c r="E443" s="4"/>
      <c r="F443" s="8"/>
      <c r="G443" s="8"/>
      <c r="H443" s="118"/>
      <c r="I443" s="118"/>
      <c r="J443" s="118"/>
      <c r="K443" s="325"/>
      <c r="L443" s="119"/>
      <c r="M443" s="119"/>
      <c r="N443" s="119"/>
      <c r="O443" s="326"/>
      <c r="P443" s="74"/>
      <c r="Q443" s="352"/>
      <c r="R443" s="352"/>
      <c r="S443" s="328"/>
      <c r="T443" s="118"/>
      <c r="U443" s="119"/>
      <c r="V443" s="119"/>
      <c r="W443" s="119"/>
      <c r="X443" s="119"/>
      <c r="Y443" s="119"/>
      <c r="Z443" s="119"/>
      <c r="AA443" s="119"/>
      <c r="AB443" s="119"/>
      <c r="AC443" s="119"/>
      <c r="AD443" s="119"/>
      <c r="AE443" s="4"/>
      <c r="AF443" s="4"/>
      <c r="AG443" s="4"/>
      <c r="AH443" s="4"/>
      <c r="AI443" s="4"/>
      <c r="AJ443" s="4"/>
      <c r="AK443" s="4"/>
      <c r="AL443" s="4"/>
      <c r="AM443" s="4"/>
      <c r="AN443" s="4"/>
      <c r="AO443" s="4"/>
      <c r="AP443" s="4"/>
    </row>
    <row r="444">
      <c r="A444" s="4"/>
      <c r="B444" s="4"/>
      <c r="C444" s="4"/>
      <c r="D444" s="4"/>
      <c r="E444" s="4"/>
      <c r="F444" s="8"/>
      <c r="G444" s="8"/>
      <c r="H444" s="118"/>
      <c r="I444" s="118"/>
      <c r="J444" s="118"/>
      <c r="K444" s="325"/>
      <c r="L444" s="119"/>
      <c r="M444" s="119"/>
      <c r="N444" s="119"/>
      <c r="O444" s="326"/>
      <c r="P444" s="74"/>
      <c r="Q444" s="352"/>
      <c r="R444" s="352"/>
      <c r="S444" s="328"/>
      <c r="T444" s="118"/>
      <c r="U444" s="119"/>
      <c r="V444" s="119"/>
      <c r="W444" s="119"/>
      <c r="X444" s="119"/>
      <c r="Y444" s="119"/>
      <c r="Z444" s="119"/>
      <c r="AA444" s="119"/>
      <c r="AB444" s="119"/>
      <c r="AC444" s="119"/>
      <c r="AD444" s="119"/>
      <c r="AE444" s="4"/>
      <c r="AF444" s="4"/>
      <c r="AG444" s="4"/>
      <c r="AH444" s="4"/>
      <c r="AI444" s="4"/>
      <c r="AJ444" s="4"/>
      <c r="AK444" s="4"/>
      <c r="AL444" s="4"/>
      <c r="AM444" s="4"/>
      <c r="AN444" s="4"/>
      <c r="AO444" s="4"/>
      <c r="AP444" s="4"/>
    </row>
    <row r="445">
      <c r="A445" s="4"/>
      <c r="B445" s="4"/>
      <c r="C445" s="4"/>
      <c r="D445" s="4"/>
      <c r="E445" s="4"/>
      <c r="F445" s="8"/>
      <c r="G445" s="8"/>
      <c r="H445" s="118"/>
      <c r="I445" s="118"/>
      <c r="J445" s="118"/>
      <c r="K445" s="325"/>
      <c r="L445" s="119"/>
      <c r="M445" s="119"/>
      <c r="N445" s="119"/>
      <c r="O445" s="326"/>
      <c r="P445" s="74"/>
      <c r="Q445" s="352"/>
      <c r="R445" s="352"/>
      <c r="S445" s="328"/>
      <c r="T445" s="118"/>
      <c r="U445" s="119"/>
      <c r="V445" s="119"/>
      <c r="W445" s="119"/>
      <c r="X445" s="119"/>
      <c r="Y445" s="119"/>
      <c r="Z445" s="119"/>
      <c r="AA445" s="119"/>
      <c r="AB445" s="119"/>
      <c r="AC445" s="119"/>
      <c r="AD445" s="119"/>
      <c r="AE445" s="4"/>
      <c r="AF445" s="4"/>
      <c r="AG445" s="4"/>
      <c r="AH445" s="4"/>
      <c r="AI445" s="4"/>
      <c r="AJ445" s="4"/>
      <c r="AK445" s="4"/>
      <c r="AL445" s="4"/>
      <c r="AM445" s="4"/>
      <c r="AN445" s="4"/>
      <c r="AO445" s="4"/>
      <c r="AP445" s="4"/>
    </row>
    <row r="446">
      <c r="A446" s="4"/>
      <c r="B446" s="4"/>
      <c r="C446" s="4"/>
      <c r="D446" s="4"/>
      <c r="E446" s="4"/>
      <c r="F446" s="8"/>
      <c r="G446" s="8"/>
      <c r="H446" s="118"/>
      <c r="I446" s="118"/>
      <c r="J446" s="118"/>
      <c r="K446" s="325"/>
      <c r="L446" s="119"/>
      <c r="M446" s="119"/>
      <c r="N446" s="119"/>
      <c r="O446" s="326"/>
      <c r="P446" s="74"/>
      <c r="Q446" s="352"/>
      <c r="R446" s="352"/>
      <c r="S446" s="328"/>
      <c r="T446" s="118"/>
      <c r="U446" s="119"/>
      <c r="V446" s="119"/>
      <c r="W446" s="119"/>
      <c r="X446" s="119"/>
      <c r="Y446" s="119"/>
      <c r="Z446" s="119"/>
      <c r="AA446" s="119"/>
      <c r="AB446" s="119"/>
      <c r="AC446" s="119"/>
      <c r="AD446" s="119"/>
      <c r="AE446" s="4"/>
      <c r="AF446" s="4"/>
      <c r="AG446" s="4"/>
      <c r="AH446" s="4"/>
      <c r="AI446" s="4"/>
      <c r="AJ446" s="4"/>
      <c r="AK446" s="4"/>
      <c r="AL446" s="4"/>
      <c r="AM446" s="4"/>
      <c r="AN446" s="4"/>
      <c r="AO446" s="4"/>
      <c r="AP446" s="4"/>
    </row>
    <row r="447">
      <c r="A447" s="4"/>
      <c r="B447" s="4"/>
      <c r="C447" s="4"/>
      <c r="D447" s="4"/>
      <c r="E447" s="4"/>
      <c r="F447" s="8"/>
      <c r="G447" s="8"/>
      <c r="H447" s="118"/>
      <c r="I447" s="118"/>
      <c r="J447" s="118"/>
      <c r="K447" s="325"/>
      <c r="L447" s="119"/>
      <c r="M447" s="119"/>
      <c r="N447" s="119"/>
      <c r="O447" s="326"/>
      <c r="P447" s="74"/>
      <c r="Q447" s="352"/>
      <c r="R447" s="352"/>
      <c r="S447" s="328"/>
      <c r="T447" s="118"/>
      <c r="U447" s="119"/>
      <c r="V447" s="119"/>
      <c r="W447" s="119"/>
      <c r="X447" s="119"/>
      <c r="Y447" s="119"/>
      <c r="Z447" s="119"/>
      <c r="AA447" s="119"/>
      <c r="AB447" s="119"/>
      <c r="AC447" s="119"/>
      <c r="AD447" s="119"/>
      <c r="AE447" s="4"/>
      <c r="AF447" s="4"/>
      <c r="AG447" s="4"/>
      <c r="AH447" s="4"/>
      <c r="AI447" s="4"/>
      <c r="AJ447" s="4"/>
      <c r="AK447" s="4"/>
      <c r="AL447" s="4"/>
      <c r="AM447" s="4"/>
      <c r="AN447" s="4"/>
      <c r="AO447" s="4"/>
      <c r="AP447" s="4"/>
    </row>
    <row r="448">
      <c r="A448" s="4"/>
      <c r="B448" s="4"/>
      <c r="C448" s="4"/>
      <c r="D448" s="4"/>
      <c r="E448" s="4"/>
      <c r="F448" s="8"/>
      <c r="G448" s="8"/>
      <c r="H448" s="118"/>
      <c r="I448" s="118"/>
      <c r="J448" s="118"/>
      <c r="K448" s="325"/>
      <c r="L448" s="119"/>
      <c r="M448" s="119"/>
      <c r="N448" s="119"/>
      <c r="O448" s="326"/>
      <c r="P448" s="74"/>
      <c r="Q448" s="352"/>
      <c r="R448" s="352"/>
      <c r="S448" s="328"/>
      <c r="T448" s="118"/>
      <c r="U448" s="119"/>
      <c r="V448" s="119"/>
      <c r="W448" s="119"/>
      <c r="X448" s="119"/>
      <c r="Y448" s="119"/>
      <c r="Z448" s="119"/>
      <c r="AA448" s="119"/>
      <c r="AB448" s="119"/>
      <c r="AC448" s="119"/>
      <c r="AD448" s="119"/>
      <c r="AE448" s="4"/>
      <c r="AF448" s="4"/>
      <c r="AG448" s="4"/>
      <c r="AH448" s="4"/>
      <c r="AI448" s="4"/>
      <c r="AJ448" s="4"/>
      <c r="AK448" s="4"/>
      <c r="AL448" s="4"/>
      <c r="AM448" s="4"/>
      <c r="AN448" s="4"/>
      <c r="AO448" s="4"/>
      <c r="AP448" s="4"/>
    </row>
    <row r="449">
      <c r="A449" s="4"/>
      <c r="B449" s="4"/>
      <c r="C449" s="4"/>
      <c r="D449" s="4"/>
      <c r="E449" s="4"/>
      <c r="F449" s="8"/>
      <c r="G449" s="8"/>
      <c r="H449" s="118"/>
      <c r="I449" s="118"/>
      <c r="J449" s="118"/>
      <c r="K449" s="325"/>
      <c r="L449" s="119"/>
      <c r="M449" s="119"/>
      <c r="N449" s="119"/>
      <c r="O449" s="326"/>
      <c r="P449" s="74"/>
      <c r="Q449" s="352"/>
      <c r="R449" s="352"/>
      <c r="S449" s="328"/>
      <c r="T449" s="118"/>
      <c r="U449" s="119"/>
      <c r="V449" s="119"/>
      <c r="W449" s="119"/>
      <c r="X449" s="119"/>
      <c r="Y449" s="119"/>
      <c r="Z449" s="119"/>
      <c r="AA449" s="119"/>
      <c r="AB449" s="119"/>
      <c r="AC449" s="119"/>
      <c r="AD449" s="119"/>
      <c r="AE449" s="4"/>
      <c r="AF449" s="4"/>
      <c r="AG449" s="4"/>
      <c r="AH449" s="4"/>
      <c r="AI449" s="4"/>
      <c r="AJ449" s="4"/>
      <c r="AK449" s="4"/>
      <c r="AL449" s="4"/>
      <c r="AM449" s="4"/>
      <c r="AN449" s="4"/>
      <c r="AO449" s="4"/>
      <c r="AP449" s="4"/>
    </row>
    <row r="450">
      <c r="A450" s="4"/>
      <c r="B450" s="4"/>
      <c r="C450" s="4"/>
      <c r="D450" s="4"/>
      <c r="E450" s="4"/>
      <c r="F450" s="8"/>
      <c r="G450" s="8"/>
      <c r="H450" s="118"/>
      <c r="I450" s="118"/>
      <c r="J450" s="118"/>
      <c r="K450" s="325"/>
      <c r="L450" s="119"/>
      <c r="M450" s="119"/>
      <c r="N450" s="119"/>
      <c r="O450" s="326"/>
      <c r="P450" s="74"/>
      <c r="Q450" s="352"/>
      <c r="R450" s="352"/>
      <c r="S450" s="328"/>
      <c r="T450" s="118"/>
      <c r="U450" s="119"/>
      <c r="V450" s="119"/>
      <c r="W450" s="119"/>
      <c r="X450" s="119"/>
      <c r="Y450" s="119"/>
      <c r="Z450" s="119"/>
      <c r="AA450" s="119"/>
      <c r="AB450" s="119"/>
      <c r="AC450" s="119"/>
      <c r="AD450" s="119"/>
      <c r="AE450" s="4"/>
      <c r="AF450" s="4"/>
      <c r="AG450" s="4"/>
      <c r="AH450" s="4"/>
      <c r="AI450" s="4"/>
      <c r="AJ450" s="4"/>
      <c r="AK450" s="4"/>
      <c r="AL450" s="4"/>
      <c r="AM450" s="4"/>
      <c r="AN450" s="4"/>
      <c r="AO450" s="4"/>
      <c r="AP450" s="4"/>
    </row>
    <row r="451">
      <c r="A451" s="4"/>
      <c r="B451" s="4"/>
      <c r="C451" s="4"/>
      <c r="D451" s="4"/>
      <c r="E451" s="4"/>
      <c r="F451" s="8"/>
      <c r="G451" s="8"/>
      <c r="H451" s="118"/>
      <c r="I451" s="118"/>
      <c r="J451" s="118"/>
      <c r="K451" s="325"/>
      <c r="L451" s="119"/>
      <c r="M451" s="119"/>
      <c r="N451" s="119"/>
      <c r="O451" s="326"/>
      <c r="P451" s="74"/>
      <c r="Q451" s="352"/>
      <c r="R451" s="352"/>
      <c r="S451" s="328"/>
      <c r="T451" s="118"/>
      <c r="U451" s="119"/>
      <c r="V451" s="119"/>
      <c r="W451" s="119"/>
      <c r="X451" s="119"/>
      <c r="Y451" s="119"/>
      <c r="Z451" s="119"/>
      <c r="AA451" s="119"/>
      <c r="AB451" s="119"/>
      <c r="AC451" s="119"/>
      <c r="AD451" s="119"/>
      <c r="AE451" s="4"/>
      <c r="AF451" s="4"/>
      <c r="AG451" s="4"/>
      <c r="AH451" s="4"/>
      <c r="AI451" s="4"/>
      <c r="AJ451" s="4"/>
      <c r="AK451" s="4"/>
      <c r="AL451" s="4"/>
      <c r="AM451" s="4"/>
      <c r="AN451" s="4"/>
      <c r="AO451" s="4"/>
      <c r="AP451" s="4"/>
    </row>
    <row r="452">
      <c r="A452" s="4"/>
      <c r="B452" s="4"/>
      <c r="C452" s="4"/>
      <c r="D452" s="4"/>
      <c r="E452" s="4"/>
      <c r="F452" s="8"/>
      <c r="G452" s="8"/>
      <c r="H452" s="118"/>
      <c r="I452" s="118"/>
      <c r="J452" s="118"/>
      <c r="K452" s="325"/>
      <c r="L452" s="119"/>
      <c r="M452" s="119"/>
      <c r="N452" s="119"/>
      <c r="O452" s="326"/>
      <c r="P452" s="74"/>
      <c r="Q452" s="352"/>
      <c r="R452" s="352"/>
      <c r="S452" s="328"/>
      <c r="T452" s="118"/>
      <c r="U452" s="119"/>
      <c r="V452" s="119"/>
      <c r="W452" s="119"/>
      <c r="X452" s="119"/>
      <c r="Y452" s="119"/>
      <c r="Z452" s="119"/>
      <c r="AA452" s="119"/>
      <c r="AB452" s="119"/>
      <c r="AC452" s="119"/>
      <c r="AD452" s="119"/>
      <c r="AE452" s="4"/>
      <c r="AF452" s="4"/>
      <c r="AG452" s="4"/>
      <c r="AH452" s="4"/>
      <c r="AI452" s="4"/>
      <c r="AJ452" s="4"/>
      <c r="AK452" s="4"/>
      <c r="AL452" s="4"/>
      <c r="AM452" s="4"/>
      <c r="AN452" s="4"/>
      <c r="AO452" s="4"/>
      <c r="AP452" s="4"/>
    </row>
    <row r="453">
      <c r="A453" s="4"/>
      <c r="B453" s="4"/>
      <c r="C453" s="4"/>
      <c r="D453" s="4"/>
      <c r="E453" s="4"/>
      <c r="F453" s="8"/>
      <c r="G453" s="8"/>
      <c r="H453" s="118"/>
      <c r="I453" s="118"/>
      <c r="J453" s="118"/>
      <c r="K453" s="325"/>
      <c r="L453" s="119"/>
      <c r="M453" s="119"/>
      <c r="N453" s="119"/>
      <c r="O453" s="326"/>
      <c r="P453" s="74"/>
      <c r="Q453" s="352"/>
      <c r="R453" s="352"/>
      <c r="S453" s="328"/>
      <c r="T453" s="118"/>
      <c r="U453" s="119"/>
      <c r="V453" s="119"/>
      <c r="W453" s="119"/>
      <c r="X453" s="119"/>
      <c r="Y453" s="119"/>
      <c r="Z453" s="119"/>
      <c r="AA453" s="119"/>
      <c r="AB453" s="119"/>
      <c r="AC453" s="119"/>
      <c r="AD453" s="119"/>
      <c r="AE453" s="4"/>
      <c r="AF453" s="4"/>
      <c r="AG453" s="4"/>
      <c r="AH453" s="4"/>
      <c r="AI453" s="4"/>
      <c r="AJ453" s="4"/>
      <c r="AK453" s="4"/>
      <c r="AL453" s="4"/>
      <c r="AM453" s="4"/>
      <c r="AN453" s="4"/>
      <c r="AO453" s="4"/>
      <c r="AP453" s="4"/>
    </row>
    <row r="454">
      <c r="A454" s="4"/>
      <c r="B454" s="4"/>
      <c r="C454" s="4"/>
      <c r="D454" s="4"/>
      <c r="E454" s="4"/>
      <c r="F454" s="8"/>
      <c r="G454" s="8"/>
      <c r="H454" s="118"/>
      <c r="I454" s="118"/>
      <c r="J454" s="118"/>
      <c r="K454" s="325"/>
      <c r="L454" s="119"/>
      <c r="M454" s="119"/>
      <c r="N454" s="119"/>
      <c r="O454" s="326"/>
      <c r="P454" s="74"/>
      <c r="Q454" s="352"/>
      <c r="R454" s="352"/>
      <c r="S454" s="328"/>
      <c r="T454" s="118"/>
      <c r="U454" s="119"/>
      <c r="V454" s="119"/>
      <c r="W454" s="119"/>
      <c r="X454" s="119"/>
      <c r="Y454" s="119"/>
      <c r="Z454" s="119"/>
      <c r="AA454" s="119"/>
      <c r="AB454" s="119"/>
      <c r="AC454" s="119"/>
      <c r="AD454" s="119"/>
      <c r="AE454" s="4"/>
      <c r="AF454" s="4"/>
      <c r="AG454" s="4"/>
      <c r="AH454" s="4"/>
      <c r="AI454" s="4"/>
      <c r="AJ454" s="4"/>
      <c r="AK454" s="4"/>
      <c r="AL454" s="4"/>
      <c r="AM454" s="4"/>
      <c r="AN454" s="4"/>
      <c r="AO454" s="4"/>
      <c r="AP454" s="4"/>
    </row>
    <row r="455">
      <c r="A455" s="4"/>
      <c r="B455" s="4"/>
      <c r="C455" s="4"/>
      <c r="D455" s="4"/>
      <c r="E455" s="4"/>
      <c r="F455" s="8"/>
      <c r="G455" s="8"/>
      <c r="H455" s="118"/>
      <c r="I455" s="118"/>
      <c r="J455" s="118"/>
      <c r="K455" s="325"/>
      <c r="L455" s="119"/>
      <c r="M455" s="119"/>
      <c r="N455" s="119"/>
      <c r="O455" s="326"/>
      <c r="P455" s="74"/>
      <c r="Q455" s="352"/>
      <c r="R455" s="352"/>
      <c r="S455" s="328"/>
      <c r="T455" s="118"/>
      <c r="U455" s="119"/>
      <c r="V455" s="119"/>
      <c r="W455" s="119"/>
      <c r="X455" s="119"/>
      <c r="Y455" s="119"/>
      <c r="Z455" s="119"/>
      <c r="AA455" s="119"/>
      <c r="AB455" s="119"/>
      <c r="AC455" s="119"/>
      <c r="AD455" s="119"/>
      <c r="AE455" s="4"/>
      <c r="AF455" s="4"/>
      <c r="AG455" s="4"/>
      <c r="AH455" s="4"/>
      <c r="AI455" s="4"/>
      <c r="AJ455" s="4"/>
      <c r="AK455" s="4"/>
      <c r="AL455" s="4"/>
      <c r="AM455" s="4"/>
      <c r="AN455" s="4"/>
      <c r="AO455" s="4"/>
      <c r="AP455" s="4"/>
    </row>
    <row r="456">
      <c r="A456" s="4"/>
      <c r="B456" s="4"/>
      <c r="C456" s="4"/>
      <c r="D456" s="4"/>
      <c r="E456" s="4"/>
      <c r="F456" s="8"/>
      <c r="G456" s="8"/>
      <c r="H456" s="118"/>
      <c r="I456" s="118"/>
      <c r="J456" s="118"/>
      <c r="K456" s="325"/>
      <c r="L456" s="119"/>
      <c r="M456" s="119"/>
      <c r="N456" s="119"/>
      <c r="O456" s="326"/>
      <c r="P456" s="74"/>
      <c r="Q456" s="352"/>
      <c r="R456" s="352"/>
      <c r="S456" s="328"/>
      <c r="T456" s="118"/>
      <c r="U456" s="119"/>
      <c r="V456" s="119"/>
      <c r="W456" s="119"/>
      <c r="X456" s="119"/>
      <c r="Y456" s="119"/>
      <c r="Z456" s="119"/>
      <c r="AA456" s="119"/>
      <c r="AB456" s="119"/>
      <c r="AC456" s="119"/>
      <c r="AD456" s="119"/>
      <c r="AE456" s="4"/>
      <c r="AF456" s="4"/>
      <c r="AG456" s="4"/>
      <c r="AH456" s="4"/>
      <c r="AI456" s="4"/>
      <c r="AJ456" s="4"/>
      <c r="AK456" s="4"/>
      <c r="AL456" s="4"/>
      <c r="AM456" s="4"/>
      <c r="AN456" s="4"/>
      <c r="AO456" s="4"/>
      <c r="AP456" s="4"/>
    </row>
    <row r="457">
      <c r="A457" s="4"/>
      <c r="B457" s="4"/>
      <c r="C457" s="4"/>
      <c r="D457" s="4"/>
      <c r="E457" s="4"/>
      <c r="F457" s="8"/>
      <c r="G457" s="8"/>
      <c r="H457" s="118"/>
      <c r="I457" s="118"/>
      <c r="J457" s="118"/>
      <c r="K457" s="325"/>
      <c r="L457" s="119"/>
      <c r="M457" s="119"/>
      <c r="N457" s="119"/>
      <c r="O457" s="326"/>
      <c r="P457" s="74"/>
      <c r="Q457" s="352"/>
      <c r="R457" s="352"/>
      <c r="S457" s="328"/>
      <c r="T457" s="118"/>
      <c r="U457" s="119"/>
      <c r="V457" s="119"/>
      <c r="W457" s="119"/>
      <c r="X457" s="119"/>
      <c r="Y457" s="119"/>
      <c r="Z457" s="119"/>
      <c r="AA457" s="119"/>
      <c r="AB457" s="119"/>
      <c r="AC457" s="119"/>
      <c r="AD457" s="119"/>
      <c r="AE457" s="4"/>
      <c r="AF457" s="4"/>
      <c r="AG457" s="4"/>
      <c r="AH457" s="4"/>
      <c r="AI457" s="4"/>
      <c r="AJ457" s="4"/>
      <c r="AK457" s="4"/>
      <c r="AL457" s="4"/>
      <c r="AM457" s="4"/>
      <c r="AN457" s="4"/>
      <c r="AO457" s="4"/>
      <c r="AP457" s="4"/>
    </row>
    <row r="458">
      <c r="A458" s="4"/>
      <c r="B458" s="4"/>
      <c r="C458" s="4"/>
      <c r="D458" s="4"/>
      <c r="E458" s="4"/>
      <c r="F458" s="8"/>
      <c r="G458" s="8"/>
      <c r="H458" s="118"/>
      <c r="I458" s="118"/>
      <c r="J458" s="118"/>
      <c r="K458" s="325"/>
      <c r="L458" s="119"/>
      <c r="M458" s="119"/>
      <c r="N458" s="119"/>
      <c r="O458" s="326"/>
      <c r="P458" s="74"/>
      <c r="Q458" s="352"/>
      <c r="R458" s="352"/>
      <c r="S458" s="328"/>
      <c r="T458" s="118"/>
      <c r="U458" s="119"/>
      <c r="V458" s="119"/>
      <c r="W458" s="119"/>
      <c r="X458" s="119"/>
      <c r="Y458" s="119"/>
      <c r="Z458" s="119"/>
      <c r="AA458" s="119"/>
      <c r="AB458" s="119"/>
      <c r="AC458" s="119"/>
      <c r="AD458" s="119"/>
      <c r="AE458" s="4"/>
      <c r="AF458" s="4"/>
      <c r="AG458" s="4"/>
      <c r="AH458" s="4"/>
      <c r="AI458" s="4"/>
      <c r="AJ458" s="4"/>
      <c r="AK458" s="4"/>
      <c r="AL458" s="4"/>
      <c r="AM458" s="4"/>
      <c r="AN458" s="4"/>
      <c r="AO458" s="4"/>
      <c r="AP458" s="4"/>
    </row>
    <row r="459">
      <c r="A459" s="4"/>
      <c r="B459" s="4"/>
      <c r="C459" s="4"/>
      <c r="D459" s="4"/>
      <c r="E459" s="4"/>
      <c r="F459" s="8"/>
      <c r="G459" s="8"/>
      <c r="H459" s="118"/>
      <c r="I459" s="118"/>
      <c r="J459" s="118"/>
      <c r="K459" s="325"/>
      <c r="L459" s="119"/>
      <c r="M459" s="119"/>
      <c r="N459" s="119"/>
      <c r="O459" s="326"/>
      <c r="P459" s="74"/>
      <c r="Q459" s="352"/>
      <c r="R459" s="352"/>
      <c r="S459" s="328"/>
      <c r="T459" s="118"/>
      <c r="U459" s="119"/>
      <c r="V459" s="119"/>
      <c r="W459" s="119"/>
      <c r="X459" s="119"/>
      <c r="Y459" s="119"/>
      <c r="Z459" s="119"/>
      <c r="AA459" s="119"/>
      <c r="AB459" s="119"/>
      <c r="AC459" s="119"/>
      <c r="AD459" s="119"/>
      <c r="AE459" s="4"/>
      <c r="AF459" s="4"/>
      <c r="AG459" s="4"/>
      <c r="AH459" s="4"/>
      <c r="AI459" s="4"/>
      <c r="AJ459" s="4"/>
      <c r="AK459" s="4"/>
      <c r="AL459" s="4"/>
      <c r="AM459" s="4"/>
      <c r="AN459" s="4"/>
      <c r="AO459" s="4"/>
      <c r="AP459" s="4"/>
    </row>
    <row r="460">
      <c r="A460" s="4"/>
      <c r="B460" s="4"/>
      <c r="C460" s="4"/>
      <c r="D460" s="4"/>
      <c r="E460" s="4"/>
      <c r="F460" s="8"/>
      <c r="G460" s="8"/>
      <c r="H460" s="118"/>
      <c r="I460" s="118"/>
      <c r="J460" s="118"/>
      <c r="K460" s="325"/>
      <c r="L460" s="119"/>
      <c r="M460" s="119"/>
      <c r="N460" s="119"/>
      <c r="O460" s="326"/>
      <c r="P460" s="74"/>
      <c r="Q460" s="352"/>
      <c r="R460" s="352"/>
      <c r="S460" s="328"/>
      <c r="T460" s="118"/>
      <c r="U460" s="119"/>
      <c r="V460" s="119"/>
      <c r="W460" s="119"/>
      <c r="X460" s="119"/>
      <c r="Y460" s="119"/>
      <c r="Z460" s="119"/>
      <c r="AA460" s="119"/>
      <c r="AB460" s="119"/>
      <c r="AC460" s="119"/>
      <c r="AD460" s="119"/>
      <c r="AE460" s="4"/>
      <c r="AF460" s="4"/>
      <c r="AG460" s="4"/>
      <c r="AH460" s="4"/>
      <c r="AI460" s="4"/>
      <c r="AJ460" s="4"/>
      <c r="AK460" s="4"/>
      <c r="AL460" s="4"/>
      <c r="AM460" s="4"/>
      <c r="AN460" s="4"/>
      <c r="AO460" s="4"/>
      <c r="AP460" s="4"/>
    </row>
    <row r="461">
      <c r="A461" s="4"/>
      <c r="B461" s="4"/>
      <c r="C461" s="4"/>
      <c r="D461" s="4"/>
      <c r="E461" s="4"/>
      <c r="F461" s="8"/>
      <c r="G461" s="8"/>
      <c r="H461" s="118"/>
      <c r="I461" s="118"/>
      <c r="J461" s="118"/>
      <c r="K461" s="325"/>
      <c r="L461" s="119"/>
      <c r="M461" s="119"/>
      <c r="N461" s="119"/>
      <c r="O461" s="326"/>
      <c r="P461" s="74"/>
      <c r="Q461" s="352"/>
      <c r="R461" s="352"/>
      <c r="S461" s="328"/>
      <c r="T461" s="118"/>
      <c r="U461" s="119"/>
      <c r="V461" s="119"/>
      <c r="W461" s="119"/>
      <c r="X461" s="119"/>
      <c r="Y461" s="119"/>
      <c r="Z461" s="119"/>
      <c r="AA461" s="119"/>
      <c r="AB461" s="119"/>
      <c r="AC461" s="119"/>
      <c r="AD461" s="119"/>
      <c r="AE461" s="4"/>
      <c r="AF461" s="4"/>
      <c r="AG461" s="4"/>
      <c r="AH461" s="4"/>
      <c r="AI461" s="4"/>
      <c r="AJ461" s="4"/>
      <c r="AK461" s="4"/>
      <c r="AL461" s="4"/>
      <c r="AM461" s="4"/>
      <c r="AN461" s="4"/>
      <c r="AO461" s="4"/>
      <c r="AP461" s="4"/>
    </row>
    <row r="462">
      <c r="A462" s="4"/>
      <c r="B462" s="4"/>
      <c r="C462" s="4"/>
      <c r="D462" s="4"/>
      <c r="E462" s="4"/>
      <c r="F462" s="8"/>
      <c r="G462" s="8"/>
      <c r="H462" s="118"/>
      <c r="I462" s="118"/>
      <c r="J462" s="118"/>
      <c r="K462" s="325"/>
      <c r="L462" s="119"/>
      <c r="M462" s="119"/>
      <c r="N462" s="119"/>
      <c r="O462" s="326"/>
      <c r="P462" s="74"/>
      <c r="Q462" s="352"/>
      <c r="R462" s="352"/>
      <c r="S462" s="328"/>
      <c r="T462" s="118"/>
      <c r="U462" s="119"/>
      <c r="V462" s="119"/>
      <c r="W462" s="119"/>
      <c r="X462" s="119"/>
      <c r="Y462" s="119"/>
      <c r="Z462" s="119"/>
      <c r="AA462" s="119"/>
      <c r="AB462" s="119"/>
      <c r="AC462" s="119"/>
      <c r="AD462" s="119"/>
      <c r="AE462" s="4"/>
      <c r="AF462" s="4"/>
      <c r="AG462" s="4"/>
      <c r="AH462" s="4"/>
      <c r="AI462" s="4"/>
      <c r="AJ462" s="4"/>
      <c r="AK462" s="4"/>
      <c r="AL462" s="4"/>
      <c r="AM462" s="4"/>
      <c r="AN462" s="4"/>
      <c r="AO462" s="4"/>
      <c r="AP462" s="4"/>
    </row>
    <row r="463">
      <c r="A463" s="4"/>
      <c r="B463" s="4"/>
      <c r="C463" s="4"/>
      <c r="D463" s="4"/>
      <c r="E463" s="4"/>
      <c r="F463" s="8"/>
      <c r="G463" s="8"/>
      <c r="H463" s="118"/>
      <c r="I463" s="118"/>
      <c r="J463" s="118"/>
      <c r="K463" s="325"/>
      <c r="L463" s="119"/>
      <c r="M463" s="119"/>
      <c r="N463" s="119"/>
      <c r="O463" s="326"/>
      <c r="P463" s="74"/>
      <c r="Q463" s="352"/>
      <c r="R463" s="352"/>
      <c r="S463" s="328"/>
      <c r="T463" s="118"/>
      <c r="U463" s="119"/>
      <c r="V463" s="119"/>
      <c r="W463" s="119"/>
      <c r="X463" s="119"/>
      <c r="Y463" s="119"/>
      <c r="Z463" s="119"/>
      <c r="AA463" s="119"/>
      <c r="AB463" s="119"/>
      <c r="AC463" s="119"/>
      <c r="AD463" s="119"/>
      <c r="AE463" s="4"/>
      <c r="AF463" s="4"/>
      <c r="AG463" s="4"/>
      <c r="AH463" s="4"/>
      <c r="AI463" s="4"/>
      <c r="AJ463" s="4"/>
      <c r="AK463" s="4"/>
      <c r="AL463" s="4"/>
      <c r="AM463" s="4"/>
      <c r="AN463" s="4"/>
      <c r="AO463" s="4"/>
      <c r="AP463" s="4"/>
    </row>
    <row r="464">
      <c r="A464" s="4"/>
      <c r="B464" s="4"/>
      <c r="C464" s="4"/>
      <c r="D464" s="4"/>
      <c r="E464" s="4"/>
      <c r="F464" s="8"/>
      <c r="G464" s="8"/>
      <c r="H464" s="118"/>
      <c r="I464" s="118"/>
      <c r="J464" s="118"/>
      <c r="K464" s="325"/>
      <c r="L464" s="119"/>
      <c r="M464" s="119"/>
      <c r="N464" s="119"/>
      <c r="O464" s="326"/>
      <c r="P464" s="74"/>
      <c r="Q464" s="352"/>
      <c r="R464" s="352"/>
      <c r="S464" s="328"/>
      <c r="T464" s="118"/>
      <c r="U464" s="119"/>
      <c r="V464" s="119"/>
      <c r="W464" s="119"/>
      <c r="X464" s="119"/>
      <c r="Y464" s="119"/>
      <c r="Z464" s="119"/>
      <c r="AA464" s="119"/>
      <c r="AB464" s="119"/>
      <c r="AC464" s="119"/>
      <c r="AD464" s="119"/>
      <c r="AE464" s="4"/>
      <c r="AF464" s="4"/>
      <c r="AG464" s="4"/>
      <c r="AH464" s="4"/>
      <c r="AI464" s="4"/>
      <c r="AJ464" s="4"/>
      <c r="AK464" s="4"/>
      <c r="AL464" s="4"/>
      <c r="AM464" s="4"/>
      <c r="AN464" s="4"/>
      <c r="AO464" s="4"/>
      <c r="AP464" s="4"/>
    </row>
    <row r="465">
      <c r="A465" s="4"/>
      <c r="B465" s="4"/>
      <c r="C465" s="4"/>
      <c r="D465" s="4"/>
      <c r="E465" s="4"/>
      <c r="F465" s="8"/>
      <c r="G465" s="8"/>
      <c r="H465" s="118"/>
      <c r="I465" s="118"/>
      <c r="J465" s="118"/>
      <c r="K465" s="325"/>
      <c r="L465" s="119"/>
      <c r="M465" s="119"/>
      <c r="N465" s="119"/>
      <c r="O465" s="326"/>
      <c r="P465" s="74"/>
      <c r="Q465" s="352"/>
      <c r="R465" s="352"/>
      <c r="S465" s="328"/>
      <c r="T465" s="118"/>
      <c r="U465" s="119"/>
      <c r="V465" s="119"/>
      <c r="W465" s="119"/>
      <c r="X465" s="119"/>
      <c r="Y465" s="119"/>
      <c r="Z465" s="119"/>
      <c r="AA465" s="119"/>
      <c r="AB465" s="119"/>
      <c r="AC465" s="119"/>
      <c r="AD465" s="119"/>
      <c r="AE465" s="4"/>
      <c r="AF465" s="4"/>
      <c r="AG465" s="4"/>
      <c r="AH465" s="4"/>
      <c r="AI465" s="4"/>
      <c r="AJ465" s="4"/>
      <c r="AK465" s="4"/>
      <c r="AL465" s="4"/>
      <c r="AM465" s="4"/>
      <c r="AN465" s="4"/>
      <c r="AO465" s="4"/>
      <c r="AP465" s="4"/>
    </row>
    <row r="466">
      <c r="A466" s="4"/>
      <c r="B466" s="4"/>
      <c r="C466" s="4"/>
      <c r="D466" s="4"/>
      <c r="E466" s="4"/>
      <c r="F466" s="8"/>
      <c r="G466" s="8"/>
      <c r="H466" s="118"/>
      <c r="I466" s="118"/>
      <c r="J466" s="118"/>
      <c r="K466" s="325"/>
      <c r="L466" s="119"/>
      <c r="M466" s="119"/>
      <c r="N466" s="119"/>
      <c r="O466" s="326"/>
      <c r="P466" s="74"/>
      <c r="Q466" s="352"/>
      <c r="R466" s="352"/>
      <c r="S466" s="328"/>
      <c r="T466" s="118"/>
      <c r="U466" s="119"/>
      <c r="V466" s="119"/>
      <c r="W466" s="119"/>
      <c r="X466" s="119"/>
      <c r="Y466" s="119"/>
      <c r="Z466" s="119"/>
      <c r="AA466" s="119"/>
      <c r="AB466" s="119"/>
      <c r="AC466" s="119"/>
      <c r="AD466" s="119"/>
      <c r="AE466" s="4"/>
      <c r="AF466" s="4"/>
      <c r="AG466" s="4"/>
      <c r="AH466" s="4"/>
      <c r="AI466" s="4"/>
      <c r="AJ466" s="4"/>
      <c r="AK466" s="4"/>
      <c r="AL466" s="4"/>
      <c r="AM466" s="4"/>
      <c r="AN466" s="4"/>
      <c r="AO466" s="4"/>
      <c r="AP466" s="4"/>
    </row>
    <row r="467">
      <c r="A467" s="4"/>
      <c r="B467" s="4"/>
      <c r="C467" s="4"/>
      <c r="D467" s="4"/>
      <c r="E467" s="4"/>
      <c r="F467" s="8"/>
      <c r="G467" s="8"/>
      <c r="H467" s="118"/>
      <c r="I467" s="118"/>
      <c r="J467" s="118"/>
      <c r="K467" s="325"/>
      <c r="L467" s="119"/>
      <c r="M467" s="119"/>
      <c r="N467" s="119"/>
      <c r="O467" s="326"/>
      <c r="P467" s="74"/>
      <c r="Q467" s="352"/>
      <c r="R467" s="352"/>
      <c r="S467" s="328"/>
      <c r="T467" s="118"/>
      <c r="U467" s="119"/>
      <c r="V467" s="119"/>
      <c r="W467" s="119"/>
      <c r="X467" s="119"/>
      <c r="Y467" s="119"/>
      <c r="Z467" s="119"/>
      <c r="AA467" s="119"/>
      <c r="AB467" s="119"/>
      <c r="AC467" s="119"/>
      <c r="AD467" s="119"/>
      <c r="AE467" s="4"/>
      <c r="AF467" s="4"/>
      <c r="AG467" s="4"/>
      <c r="AH467" s="4"/>
      <c r="AI467" s="4"/>
      <c r="AJ467" s="4"/>
      <c r="AK467" s="4"/>
      <c r="AL467" s="4"/>
      <c r="AM467" s="4"/>
      <c r="AN467" s="4"/>
      <c r="AO467" s="4"/>
      <c r="AP467" s="4"/>
    </row>
    <row r="468">
      <c r="A468" s="4"/>
      <c r="B468" s="4"/>
      <c r="C468" s="4"/>
      <c r="D468" s="4"/>
      <c r="E468" s="4"/>
      <c r="F468" s="8"/>
      <c r="G468" s="8"/>
      <c r="H468" s="118"/>
      <c r="I468" s="118"/>
      <c r="J468" s="118"/>
      <c r="K468" s="325"/>
      <c r="L468" s="119"/>
      <c r="M468" s="119"/>
      <c r="N468" s="119"/>
      <c r="O468" s="326"/>
      <c r="P468" s="74"/>
      <c r="Q468" s="352"/>
      <c r="R468" s="352"/>
      <c r="S468" s="328"/>
      <c r="T468" s="118"/>
      <c r="U468" s="119"/>
      <c r="V468" s="119"/>
      <c r="W468" s="119"/>
      <c r="X468" s="119"/>
      <c r="Y468" s="119"/>
      <c r="Z468" s="119"/>
      <c r="AA468" s="119"/>
      <c r="AB468" s="119"/>
      <c r="AC468" s="119"/>
      <c r="AD468" s="119"/>
      <c r="AE468" s="4"/>
      <c r="AF468" s="4"/>
      <c r="AG468" s="4"/>
      <c r="AH468" s="4"/>
      <c r="AI468" s="4"/>
      <c r="AJ468" s="4"/>
      <c r="AK468" s="4"/>
      <c r="AL468" s="4"/>
      <c r="AM468" s="4"/>
      <c r="AN468" s="4"/>
      <c r="AO468" s="4"/>
      <c r="AP468" s="4"/>
    </row>
    <row r="469">
      <c r="A469" s="4"/>
      <c r="B469" s="4"/>
      <c r="C469" s="4"/>
      <c r="D469" s="4"/>
      <c r="E469" s="4"/>
      <c r="F469" s="8"/>
      <c r="G469" s="8"/>
      <c r="H469" s="118"/>
      <c r="I469" s="118"/>
      <c r="J469" s="118"/>
      <c r="K469" s="325"/>
      <c r="L469" s="119"/>
      <c r="M469" s="119"/>
      <c r="N469" s="119"/>
      <c r="O469" s="326"/>
      <c r="P469" s="74"/>
      <c r="Q469" s="352"/>
      <c r="R469" s="352"/>
      <c r="S469" s="328"/>
      <c r="T469" s="118"/>
      <c r="U469" s="119"/>
      <c r="V469" s="119"/>
      <c r="W469" s="119"/>
      <c r="X469" s="119"/>
      <c r="Y469" s="119"/>
      <c r="Z469" s="119"/>
      <c r="AA469" s="119"/>
      <c r="AB469" s="119"/>
      <c r="AC469" s="119"/>
      <c r="AD469" s="119"/>
      <c r="AE469" s="4"/>
      <c r="AF469" s="4"/>
      <c r="AG469" s="4"/>
      <c r="AH469" s="4"/>
      <c r="AI469" s="4"/>
      <c r="AJ469" s="4"/>
      <c r="AK469" s="4"/>
      <c r="AL469" s="4"/>
      <c r="AM469" s="4"/>
      <c r="AN469" s="4"/>
      <c r="AO469" s="4"/>
      <c r="AP469" s="4"/>
    </row>
    <row r="470">
      <c r="A470" s="4"/>
      <c r="B470" s="4"/>
      <c r="C470" s="4"/>
      <c r="D470" s="4"/>
      <c r="E470" s="4"/>
      <c r="F470" s="8"/>
      <c r="G470" s="8"/>
      <c r="H470" s="118"/>
      <c r="I470" s="118"/>
      <c r="J470" s="118"/>
      <c r="K470" s="325"/>
      <c r="L470" s="119"/>
      <c r="M470" s="119"/>
      <c r="N470" s="119"/>
      <c r="O470" s="326"/>
      <c r="P470" s="74"/>
      <c r="Q470" s="352"/>
      <c r="R470" s="352"/>
      <c r="S470" s="328"/>
      <c r="T470" s="118"/>
      <c r="U470" s="119"/>
      <c r="V470" s="119"/>
      <c r="W470" s="119"/>
      <c r="X470" s="119"/>
      <c r="Y470" s="119"/>
      <c r="Z470" s="119"/>
      <c r="AA470" s="119"/>
      <c r="AB470" s="119"/>
      <c r="AC470" s="119"/>
      <c r="AD470" s="119"/>
      <c r="AE470" s="4"/>
      <c r="AF470" s="4"/>
      <c r="AG470" s="4"/>
      <c r="AH470" s="4"/>
      <c r="AI470" s="4"/>
      <c r="AJ470" s="4"/>
      <c r="AK470" s="4"/>
      <c r="AL470" s="4"/>
      <c r="AM470" s="4"/>
      <c r="AN470" s="4"/>
      <c r="AO470" s="4"/>
      <c r="AP470" s="4"/>
    </row>
    <row r="471">
      <c r="A471" s="4"/>
      <c r="B471" s="4"/>
      <c r="C471" s="4"/>
      <c r="D471" s="4"/>
      <c r="E471" s="4"/>
      <c r="F471" s="8"/>
      <c r="G471" s="8"/>
      <c r="H471" s="118"/>
      <c r="I471" s="118"/>
      <c r="J471" s="118"/>
      <c r="K471" s="325"/>
      <c r="L471" s="119"/>
      <c r="M471" s="119"/>
      <c r="N471" s="119"/>
      <c r="O471" s="326"/>
      <c r="P471" s="74"/>
      <c r="Q471" s="352"/>
      <c r="R471" s="352"/>
      <c r="S471" s="328"/>
      <c r="T471" s="118"/>
      <c r="U471" s="119"/>
      <c r="V471" s="119"/>
      <c r="W471" s="119"/>
      <c r="X471" s="119"/>
      <c r="Y471" s="119"/>
      <c r="Z471" s="119"/>
      <c r="AA471" s="119"/>
      <c r="AB471" s="119"/>
      <c r="AC471" s="119"/>
      <c r="AD471" s="119"/>
      <c r="AE471" s="4"/>
      <c r="AF471" s="4"/>
      <c r="AG471" s="4"/>
      <c r="AH471" s="4"/>
      <c r="AI471" s="4"/>
      <c r="AJ471" s="4"/>
      <c r="AK471" s="4"/>
      <c r="AL471" s="4"/>
      <c r="AM471" s="4"/>
      <c r="AN471" s="4"/>
      <c r="AO471" s="4"/>
      <c r="AP471" s="4"/>
    </row>
    <row r="472">
      <c r="A472" s="4"/>
      <c r="B472" s="4"/>
      <c r="C472" s="4"/>
      <c r="D472" s="4"/>
      <c r="E472" s="4"/>
      <c r="F472" s="8"/>
      <c r="G472" s="8"/>
      <c r="H472" s="118"/>
      <c r="I472" s="118"/>
      <c r="J472" s="118"/>
      <c r="K472" s="325"/>
      <c r="L472" s="119"/>
      <c r="M472" s="119"/>
      <c r="N472" s="119"/>
      <c r="O472" s="326"/>
      <c r="P472" s="74"/>
      <c r="Q472" s="352"/>
      <c r="R472" s="352"/>
      <c r="S472" s="328"/>
      <c r="T472" s="118"/>
      <c r="U472" s="119"/>
      <c r="V472" s="119"/>
      <c r="W472" s="119"/>
      <c r="X472" s="119"/>
      <c r="Y472" s="119"/>
      <c r="Z472" s="119"/>
      <c r="AA472" s="119"/>
      <c r="AB472" s="119"/>
      <c r="AC472" s="119"/>
      <c r="AD472" s="119"/>
      <c r="AE472" s="4"/>
      <c r="AF472" s="4"/>
      <c r="AG472" s="4"/>
      <c r="AH472" s="4"/>
      <c r="AI472" s="4"/>
      <c r="AJ472" s="4"/>
      <c r="AK472" s="4"/>
      <c r="AL472" s="4"/>
      <c r="AM472" s="4"/>
      <c r="AN472" s="4"/>
      <c r="AO472" s="4"/>
      <c r="AP472" s="4"/>
    </row>
    <row r="473">
      <c r="A473" s="4"/>
      <c r="B473" s="4"/>
      <c r="C473" s="4"/>
      <c r="D473" s="4"/>
      <c r="E473" s="4"/>
      <c r="F473" s="8"/>
      <c r="G473" s="8"/>
      <c r="H473" s="118"/>
      <c r="I473" s="118"/>
      <c r="J473" s="118"/>
      <c r="K473" s="325"/>
      <c r="L473" s="119"/>
      <c r="M473" s="119"/>
      <c r="N473" s="119"/>
      <c r="O473" s="326"/>
      <c r="P473" s="74"/>
      <c r="Q473" s="352"/>
      <c r="R473" s="352"/>
      <c r="S473" s="328"/>
      <c r="T473" s="118"/>
      <c r="U473" s="119"/>
      <c r="V473" s="119"/>
      <c r="W473" s="119"/>
      <c r="X473" s="119"/>
      <c r="Y473" s="119"/>
      <c r="Z473" s="119"/>
      <c r="AA473" s="119"/>
      <c r="AB473" s="119"/>
      <c r="AC473" s="119"/>
      <c r="AD473" s="119"/>
      <c r="AE473" s="4"/>
      <c r="AF473" s="4"/>
      <c r="AG473" s="4"/>
      <c r="AH473" s="4"/>
      <c r="AI473" s="4"/>
      <c r="AJ473" s="4"/>
      <c r="AK473" s="4"/>
      <c r="AL473" s="4"/>
      <c r="AM473" s="4"/>
      <c r="AN473" s="4"/>
      <c r="AO473" s="4"/>
      <c r="AP473" s="4"/>
    </row>
    <row r="474">
      <c r="A474" s="4"/>
      <c r="B474" s="4"/>
      <c r="C474" s="4"/>
      <c r="D474" s="4"/>
      <c r="E474" s="4"/>
      <c r="F474" s="8"/>
      <c r="G474" s="8"/>
      <c r="H474" s="118"/>
      <c r="I474" s="118"/>
      <c r="J474" s="118"/>
      <c r="K474" s="325"/>
      <c r="L474" s="119"/>
      <c r="M474" s="119"/>
      <c r="N474" s="119"/>
      <c r="O474" s="326"/>
      <c r="P474" s="74"/>
      <c r="Q474" s="352"/>
      <c r="R474" s="352"/>
      <c r="S474" s="328"/>
      <c r="T474" s="118"/>
      <c r="U474" s="119"/>
      <c r="V474" s="119"/>
      <c r="W474" s="119"/>
      <c r="X474" s="119"/>
      <c r="Y474" s="119"/>
      <c r="Z474" s="119"/>
      <c r="AA474" s="119"/>
      <c r="AB474" s="119"/>
      <c r="AC474" s="119"/>
      <c r="AD474" s="119"/>
      <c r="AE474" s="4"/>
      <c r="AF474" s="4"/>
      <c r="AG474" s="4"/>
      <c r="AH474" s="4"/>
      <c r="AI474" s="4"/>
      <c r="AJ474" s="4"/>
      <c r="AK474" s="4"/>
      <c r="AL474" s="4"/>
      <c r="AM474" s="4"/>
      <c r="AN474" s="4"/>
      <c r="AO474" s="4"/>
      <c r="AP474" s="4"/>
    </row>
    <row r="475">
      <c r="A475" s="4"/>
      <c r="B475" s="4"/>
      <c r="C475" s="4"/>
      <c r="D475" s="4"/>
      <c r="E475" s="4"/>
      <c r="F475" s="8"/>
      <c r="G475" s="8"/>
      <c r="H475" s="118"/>
      <c r="I475" s="118"/>
      <c r="J475" s="118"/>
      <c r="K475" s="325"/>
      <c r="L475" s="119"/>
      <c r="M475" s="119"/>
      <c r="N475" s="119"/>
      <c r="O475" s="326"/>
      <c r="P475" s="74"/>
      <c r="Q475" s="352"/>
      <c r="R475" s="352"/>
      <c r="S475" s="328"/>
      <c r="T475" s="118"/>
      <c r="U475" s="119"/>
      <c r="V475" s="119"/>
      <c r="W475" s="119"/>
      <c r="X475" s="119"/>
      <c r="Y475" s="119"/>
      <c r="Z475" s="119"/>
      <c r="AA475" s="119"/>
      <c r="AB475" s="119"/>
      <c r="AC475" s="119"/>
      <c r="AD475" s="119"/>
      <c r="AE475" s="4"/>
      <c r="AF475" s="4"/>
      <c r="AG475" s="4"/>
      <c r="AH475" s="4"/>
      <c r="AI475" s="4"/>
      <c r="AJ475" s="4"/>
      <c r="AK475" s="4"/>
      <c r="AL475" s="4"/>
      <c r="AM475" s="4"/>
      <c r="AN475" s="4"/>
      <c r="AO475" s="4"/>
      <c r="AP475" s="4"/>
    </row>
    <row r="476">
      <c r="A476" s="4"/>
      <c r="B476" s="4"/>
      <c r="C476" s="4"/>
      <c r="D476" s="4"/>
      <c r="E476" s="4"/>
      <c r="F476" s="8"/>
      <c r="G476" s="8"/>
      <c r="H476" s="118"/>
      <c r="I476" s="118"/>
      <c r="J476" s="118"/>
      <c r="K476" s="325"/>
      <c r="L476" s="119"/>
      <c r="M476" s="119"/>
      <c r="N476" s="119"/>
      <c r="O476" s="326"/>
      <c r="P476" s="74"/>
      <c r="Q476" s="352"/>
      <c r="R476" s="352"/>
      <c r="S476" s="328"/>
      <c r="T476" s="118"/>
      <c r="U476" s="119"/>
      <c r="V476" s="119"/>
      <c r="W476" s="119"/>
      <c r="X476" s="119"/>
      <c r="Y476" s="119"/>
      <c r="Z476" s="119"/>
      <c r="AA476" s="119"/>
      <c r="AB476" s="119"/>
      <c r="AC476" s="119"/>
      <c r="AD476" s="119"/>
      <c r="AE476" s="4"/>
      <c r="AF476" s="4"/>
      <c r="AG476" s="4"/>
      <c r="AH476" s="4"/>
      <c r="AI476" s="4"/>
      <c r="AJ476" s="4"/>
      <c r="AK476" s="4"/>
      <c r="AL476" s="4"/>
      <c r="AM476" s="4"/>
      <c r="AN476" s="4"/>
      <c r="AO476" s="4"/>
      <c r="AP476" s="4"/>
    </row>
    <row r="477">
      <c r="A477" s="4"/>
      <c r="B477" s="4"/>
      <c r="C477" s="4"/>
      <c r="D477" s="4"/>
      <c r="E477" s="4"/>
      <c r="F477" s="8"/>
      <c r="G477" s="8"/>
      <c r="H477" s="118"/>
      <c r="I477" s="118"/>
      <c r="J477" s="118"/>
      <c r="K477" s="325"/>
      <c r="L477" s="119"/>
      <c r="M477" s="119"/>
      <c r="N477" s="119"/>
      <c r="O477" s="326"/>
      <c r="P477" s="74"/>
      <c r="Q477" s="352"/>
      <c r="R477" s="352"/>
      <c r="S477" s="328"/>
      <c r="T477" s="118"/>
      <c r="U477" s="119"/>
      <c r="V477" s="119"/>
      <c r="W477" s="119"/>
      <c r="X477" s="119"/>
      <c r="Y477" s="119"/>
      <c r="Z477" s="119"/>
      <c r="AA477" s="119"/>
      <c r="AB477" s="119"/>
      <c r="AC477" s="119"/>
      <c r="AD477" s="119"/>
      <c r="AE477" s="4"/>
      <c r="AF477" s="4"/>
      <c r="AG477" s="4"/>
      <c r="AH477" s="4"/>
      <c r="AI477" s="4"/>
      <c r="AJ477" s="4"/>
      <c r="AK477" s="4"/>
      <c r="AL477" s="4"/>
      <c r="AM477" s="4"/>
      <c r="AN477" s="4"/>
      <c r="AO477" s="4"/>
      <c r="AP477" s="4"/>
    </row>
    <row r="478">
      <c r="A478" s="4"/>
      <c r="B478" s="4"/>
      <c r="C478" s="4"/>
      <c r="D478" s="4"/>
      <c r="E478" s="4"/>
      <c r="F478" s="8"/>
      <c r="G478" s="8"/>
      <c r="H478" s="118"/>
      <c r="I478" s="118"/>
      <c r="J478" s="118"/>
      <c r="K478" s="325"/>
      <c r="L478" s="119"/>
      <c r="M478" s="119"/>
      <c r="N478" s="119"/>
      <c r="O478" s="326"/>
      <c r="P478" s="74"/>
      <c r="Q478" s="352"/>
      <c r="R478" s="352"/>
      <c r="S478" s="328"/>
      <c r="T478" s="118"/>
      <c r="U478" s="119"/>
      <c r="V478" s="119"/>
      <c r="W478" s="119"/>
      <c r="X478" s="119"/>
      <c r="Y478" s="119"/>
      <c r="Z478" s="119"/>
      <c r="AA478" s="119"/>
      <c r="AB478" s="119"/>
      <c r="AC478" s="119"/>
      <c r="AD478" s="119"/>
      <c r="AE478" s="4"/>
      <c r="AF478" s="4"/>
      <c r="AG478" s="4"/>
      <c r="AH478" s="4"/>
      <c r="AI478" s="4"/>
      <c r="AJ478" s="4"/>
      <c r="AK478" s="4"/>
      <c r="AL478" s="4"/>
      <c r="AM478" s="4"/>
      <c r="AN478" s="4"/>
      <c r="AO478" s="4"/>
      <c r="AP478" s="4"/>
    </row>
    <row r="479">
      <c r="A479" s="4"/>
      <c r="B479" s="4"/>
      <c r="C479" s="4"/>
      <c r="D479" s="4"/>
      <c r="E479" s="4"/>
      <c r="F479" s="8"/>
      <c r="G479" s="8"/>
      <c r="H479" s="118"/>
      <c r="I479" s="118"/>
      <c r="J479" s="118"/>
      <c r="K479" s="325"/>
      <c r="L479" s="119"/>
      <c r="M479" s="119"/>
      <c r="N479" s="119"/>
      <c r="O479" s="326"/>
      <c r="P479" s="74"/>
      <c r="Q479" s="352"/>
      <c r="R479" s="352"/>
      <c r="S479" s="328"/>
      <c r="T479" s="118"/>
      <c r="U479" s="119"/>
      <c r="V479" s="119"/>
      <c r="W479" s="119"/>
      <c r="X479" s="119"/>
      <c r="Y479" s="119"/>
      <c r="Z479" s="119"/>
      <c r="AA479" s="119"/>
      <c r="AB479" s="119"/>
      <c r="AC479" s="119"/>
      <c r="AD479" s="119"/>
      <c r="AE479" s="4"/>
      <c r="AF479" s="4"/>
      <c r="AG479" s="4"/>
      <c r="AH479" s="4"/>
      <c r="AI479" s="4"/>
      <c r="AJ479" s="4"/>
      <c r="AK479" s="4"/>
      <c r="AL479" s="4"/>
      <c r="AM479" s="4"/>
      <c r="AN479" s="4"/>
      <c r="AO479" s="4"/>
      <c r="AP479" s="4"/>
    </row>
    <row r="480">
      <c r="A480" s="4"/>
      <c r="B480" s="4"/>
      <c r="C480" s="4"/>
      <c r="D480" s="4"/>
      <c r="E480" s="4"/>
      <c r="F480" s="8"/>
      <c r="G480" s="8"/>
      <c r="H480" s="118"/>
      <c r="I480" s="118"/>
      <c r="J480" s="118"/>
      <c r="K480" s="325"/>
      <c r="L480" s="119"/>
      <c r="M480" s="119"/>
      <c r="N480" s="119"/>
      <c r="O480" s="326"/>
      <c r="P480" s="74"/>
      <c r="Q480" s="352"/>
      <c r="R480" s="352"/>
      <c r="S480" s="328"/>
      <c r="T480" s="118"/>
      <c r="U480" s="119"/>
      <c r="V480" s="119"/>
      <c r="W480" s="119"/>
      <c r="X480" s="119"/>
      <c r="Y480" s="119"/>
      <c r="Z480" s="119"/>
      <c r="AA480" s="119"/>
      <c r="AB480" s="119"/>
      <c r="AC480" s="119"/>
      <c r="AD480" s="119"/>
      <c r="AE480" s="4"/>
      <c r="AF480" s="4"/>
      <c r="AG480" s="4"/>
      <c r="AH480" s="4"/>
      <c r="AI480" s="4"/>
      <c r="AJ480" s="4"/>
      <c r="AK480" s="4"/>
      <c r="AL480" s="4"/>
      <c r="AM480" s="4"/>
      <c r="AN480" s="4"/>
      <c r="AO480" s="4"/>
      <c r="AP480" s="4"/>
    </row>
    <row r="481">
      <c r="A481" s="4"/>
      <c r="B481" s="4"/>
      <c r="C481" s="4"/>
      <c r="D481" s="4"/>
      <c r="E481" s="4"/>
      <c r="F481" s="8"/>
      <c r="G481" s="8"/>
      <c r="H481" s="118"/>
      <c r="I481" s="118"/>
      <c r="J481" s="118"/>
      <c r="K481" s="325"/>
      <c r="L481" s="119"/>
      <c r="M481" s="119"/>
      <c r="N481" s="119"/>
      <c r="O481" s="326"/>
      <c r="P481" s="74"/>
      <c r="Q481" s="352"/>
      <c r="R481" s="352"/>
      <c r="S481" s="328"/>
      <c r="T481" s="118"/>
      <c r="U481" s="119"/>
      <c r="V481" s="119"/>
      <c r="W481" s="119"/>
      <c r="X481" s="119"/>
      <c r="Y481" s="119"/>
      <c r="Z481" s="119"/>
      <c r="AA481" s="119"/>
      <c r="AB481" s="119"/>
      <c r="AC481" s="119"/>
      <c r="AD481" s="119"/>
      <c r="AE481" s="4"/>
      <c r="AF481" s="4"/>
      <c r="AG481" s="4"/>
      <c r="AH481" s="4"/>
      <c r="AI481" s="4"/>
      <c r="AJ481" s="4"/>
      <c r="AK481" s="4"/>
      <c r="AL481" s="4"/>
      <c r="AM481" s="4"/>
      <c r="AN481" s="4"/>
      <c r="AO481" s="4"/>
      <c r="AP481" s="4"/>
    </row>
    <row r="482">
      <c r="A482" s="4"/>
      <c r="B482" s="4"/>
      <c r="C482" s="4"/>
      <c r="D482" s="4"/>
      <c r="E482" s="4"/>
      <c r="F482" s="8"/>
      <c r="G482" s="8"/>
      <c r="H482" s="118"/>
      <c r="I482" s="118"/>
      <c r="J482" s="118"/>
      <c r="K482" s="325"/>
      <c r="L482" s="119"/>
      <c r="M482" s="119"/>
      <c r="N482" s="119"/>
      <c r="O482" s="326"/>
      <c r="P482" s="74"/>
      <c r="Q482" s="352"/>
      <c r="R482" s="352"/>
      <c r="S482" s="328"/>
      <c r="T482" s="118"/>
      <c r="U482" s="119"/>
      <c r="V482" s="119"/>
      <c r="W482" s="119"/>
      <c r="X482" s="119"/>
      <c r="Y482" s="119"/>
      <c r="Z482" s="119"/>
      <c r="AA482" s="119"/>
      <c r="AB482" s="119"/>
      <c r="AC482" s="119"/>
      <c r="AD482" s="119"/>
      <c r="AE482" s="4"/>
      <c r="AF482" s="4"/>
      <c r="AG482" s="4"/>
      <c r="AH482" s="4"/>
      <c r="AI482" s="4"/>
      <c r="AJ482" s="4"/>
      <c r="AK482" s="4"/>
      <c r="AL482" s="4"/>
      <c r="AM482" s="4"/>
      <c r="AN482" s="4"/>
      <c r="AO482" s="4"/>
      <c r="AP482" s="4"/>
    </row>
    <row r="483">
      <c r="A483" s="4"/>
      <c r="B483" s="4"/>
      <c r="C483" s="4"/>
      <c r="D483" s="4"/>
      <c r="E483" s="4"/>
      <c r="F483" s="8"/>
      <c r="G483" s="8"/>
      <c r="H483" s="118"/>
      <c r="I483" s="118"/>
      <c r="J483" s="118"/>
      <c r="K483" s="325"/>
      <c r="L483" s="119"/>
      <c r="M483" s="119"/>
      <c r="N483" s="119"/>
      <c r="O483" s="326"/>
      <c r="P483" s="74"/>
      <c r="Q483" s="352"/>
      <c r="R483" s="352"/>
      <c r="S483" s="328"/>
      <c r="T483" s="118"/>
      <c r="U483" s="119"/>
      <c r="V483" s="119"/>
      <c r="W483" s="119"/>
      <c r="X483" s="119"/>
      <c r="Y483" s="119"/>
      <c r="Z483" s="119"/>
      <c r="AA483" s="119"/>
      <c r="AB483" s="119"/>
      <c r="AC483" s="119"/>
      <c r="AD483" s="119"/>
      <c r="AE483" s="4"/>
      <c r="AF483" s="4"/>
      <c r="AG483" s="4"/>
      <c r="AH483" s="4"/>
      <c r="AI483" s="4"/>
      <c r="AJ483" s="4"/>
      <c r="AK483" s="4"/>
      <c r="AL483" s="4"/>
      <c r="AM483" s="4"/>
      <c r="AN483" s="4"/>
      <c r="AO483" s="4"/>
      <c r="AP483" s="4"/>
    </row>
    <row r="484">
      <c r="A484" s="4"/>
      <c r="B484" s="4"/>
      <c r="C484" s="4"/>
      <c r="D484" s="4"/>
      <c r="E484" s="4"/>
      <c r="F484" s="8"/>
      <c r="G484" s="8"/>
      <c r="H484" s="118"/>
      <c r="I484" s="118"/>
      <c r="J484" s="118"/>
      <c r="K484" s="325"/>
      <c r="L484" s="119"/>
      <c r="M484" s="119"/>
      <c r="N484" s="119"/>
      <c r="O484" s="326"/>
      <c r="P484" s="74"/>
      <c r="Q484" s="352"/>
      <c r="R484" s="352"/>
      <c r="S484" s="328"/>
      <c r="T484" s="118"/>
      <c r="U484" s="119"/>
      <c r="V484" s="119"/>
      <c r="W484" s="119"/>
      <c r="X484" s="119"/>
      <c r="Y484" s="119"/>
      <c r="Z484" s="119"/>
      <c r="AA484" s="119"/>
      <c r="AB484" s="119"/>
      <c r="AC484" s="119"/>
      <c r="AD484" s="119"/>
      <c r="AE484" s="4"/>
      <c r="AF484" s="4"/>
      <c r="AG484" s="4"/>
      <c r="AH484" s="4"/>
      <c r="AI484" s="4"/>
      <c r="AJ484" s="4"/>
      <c r="AK484" s="4"/>
      <c r="AL484" s="4"/>
      <c r="AM484" s="4"/>
      <c r="AN484" s="4"/>
      <c r="AO484" s="4"/>
      <c r="AP484" s="4"/>
    </row>
    <row r="485">
      <c r="A485" s="4"/>
      <c r="B485" s="4"/>
      <c r="C485" s="4"/>
      <c r="D485" s="4"/>
      <c r="E485" s="4"/>
      <c r="F485" s="8"/>
      <c r="G485" s="8"/>
      <c r="H485" s="118"/>
      <c r="I485" s="118"/>
      <c r="J485" s="118"/>
      <c r="K485" s="325"/>
      <c r="L485" s="119"/>
      <c r="M485" s="119"/>
      <c r="N485" s="119"/>
      <c r="O485" s="326"/>
      <c r="P485" s="74"/>
      <c r="Q485" s="352"/>
      <c r="R485" s="352"/>
      <c r="S485" s="328"/>
      <c r="T485" s="118"/>
      <c r="U485" s="119"/>
      <c r="V485" s="119"/>
      <c r="W485" s="119"/>
      <c r="X485" s="119"/>
      <c r="Y485" s="119"/>
      <c r="Z485" s="119"/>
      <c r="AA485" s="119"/>
      <c r="AB485" s="119"/>
      <c r="AC485" s="119"/>
      <c r="AD485" s="119"/>
      <c r="AE485" s="4"/>
      <c r="AF485" s="4"/>
      <c r="AG485" s="4"/>
      <c r="AH485" s="4"/>
      <c r="AI485" s="4"/>
      <c r="AJ485" s="4"/>
      <c r="AK485" s="4"/>
      <c r="AL485" s="4"/>
      <c r="AM485" s="4"/>
      <c r="AN485" s="4"/>
      <c r="AO485" s="4"/>
      <c r="AP485" s="4"/>
    </row>
    <row r="486">
      <c r="A486" s="4"/>
      <c r="B486" s="4"/>
      <c r="C486" s="4"/>
      <c r="D486" s="4"/>
      <c r="E486" s="4"/>
      <c r="F486" s="8"/>
      <c r="G486" s="8"/>
      <c r="H486" s="118"/>
      <c r="I486" s="118"/>
      <c r="J486" s="118"/>
      <c r="K486" s="325"/>
      <c r="L486" s="119"/>
      <c r="M486" s="119"/>
      <c r="N486" s="119"/>
      <c r="O486" s="326"/>
      <c r="P486" s="74"/>
      <c r="Q486" s="352"/>
      <c r="R486" s="352"/>
      <c r="S486" s="328"/>
      <c r="T486" s="118"/>
      <c r="U486" s="119"/>
      <c r="V486" s="119"/>
      <c r="W486" s="119"/>
      <c r="X486" s="119"/>
      <c r="Y486" s="119"/>
      <c r="Z486" s="119"/>
      <c r="AA486" s="119"/>
      <c r="AB486" s="119"/>
      <c r="AC486" s="119"/>
      <c r="AD486" s="119"/>
      <c r="AE486" s="4"/>
      <c r="AF486" s="4"/>
      <c r="AG486" s="4"/>
      <c r="AH486" s="4"/>
      <c r="AI486" s="4"/>
      <c r="AJ486" s="4"/>
      <c r="AK486" s="4"/>
      <c r="AL486" s="4"/>
      <c r="AM486" s="4"/>
      <c r="AN486" s="4"/>
      <c r="AO486" s="4"/>
      <c r="AP486" s="4"/>
    </row>
    <row r="487">
      <c r="A487" s="4"/>
      <c r="B487" s="4"/>
      <c r="C487" s="4"/>
      <c r="D487" s="4"/>
      <c r="E487" s="4"/>
      <c r="F487" s="8"/>
      <c r="G487" s="8"/>
      <c r="H487" s="118"/>
      <c r="I487" s="118"/>
      <c r="J487" s="118"/>
      <c r="K487" s="325"/>
      <c r="L487" s="119"/>
      <c r="M487" s="119"/>
      <c r="N487" s="119"/>
      <c r="O487" s="326"/>
      <c r="P487" s="74"/>
      <c r="Q487" s="352"/>
      <c r="R487" s="352"/>
      <c r="S487" s="328"/>
      <c r="T487" s="118"/>
      <c r="U487" s="119"/>
      <c r="V487" s="119"/>
      <c r="W487" s="119"/>
      <c r="X487" s="119"/>
      <c r="Y487" s="119"/>
      <c r="Z487" s="119"/>
      <c r="AA487" s="119"/>
      <c r="AB487" s="119"/>
      <c r="AC487" s="119"/>
      <c r="AD487" s="119"/>
      <c r="AE487" s="4"/>
      <c r="AF487" s="4"/>
      <c r="AG487" s="4"/>
      <c r="AH487" s="4"/>
      <c r="AI487" s="4"/>
      <c r="AJ487" s="4"/>
      <c r="AK487" s="4"/>
      <c r="AL487" s="4"/>
      <c r="AM487" s="4"/>
      <c r="AN487" s="4"/>
      <c r="AO487" s="4"/>
      <c r="AP487" s="4"/>
    </row>
    <row r="488">
      <c r="A488" s="4"/>
      <c r="B488" s="4"/>
      <c r="C488" s="4"/>
      <c r="D488" s="4"/>
      <c r="E488" s="4"/>
      <c r="F488" s="8"/>
      <c r="G488" s="8"/>
      <c r="H488" s="118"/>
      <c r="I488" s="118"/>
      <c r="J488" s="118"/>
      <c r="K488" s="325"/>
      <c r="L488" s="119"/>
      <c r="M488" s="119"/>
      <c r="N488" s="119"/>
      <c r="O488" s="326"/>
      <c r="P488" s="74"/>
      <c r="Q488" s="352"/>
      <c r="R488" s="352"/>
      <c r="S488" s="328"/>
      <c r="T488" s="118"/>
      <c r="U488" s="119"/>
      <c r="V488" s="119"/>
      <c r="W488" s="119"/>
      <c r="X488" s="119"/>
      <c r="Y488" s="119"/>
      <c r="Z488" s="119"/>
      <c r="AA488" s="119"/>
      <c r="AB488" s="119"/>
      <c r="AC488" s="119"/>
      <c r="AD488" s="119"/>
      <c r="AE488" s="4"/>
      <c r="AF488" s="4"/>
      <c r="AG488" s="4"/>
      <c r="AH488" s="4"/>
      <c r="AI488" s="4"/>
      <c r="AJ488" s="4"/>
      <c r="AK488" s="4"/>
      <c r="AL488" s="4"/>
      <c r="AM488" s="4"/>
      <c r="AN488" s="4"/>
      <c r="AO488" s="4"/>
      <c r="AP488" s="4"/>
    </row>
    <row r="489">
      <c r="A489" s="4"/>
      <c r="B489" s="4"/>
      <c r="C489" s="4"/>
      <c r="D489" s="4"/>
      <c r="E489" s="4"/>
      <c r="F489" s="8"/>
      <c r="G489" s="8"/>
      <c r="H489" s="118"/>
      <c r="I489" s="118"/>
      <c r="J489" s="118"/>
      <c r="K489" s="325"/>
      <c r="L489" s="119"/>
      <c r="M489" s="119"/>
      <c r="N489" s="119"/>
      <c r="O489" s="326"/>
      <c r="P489" s="74"/>
      <c r="Q489" s="352"/>
      <c r="R489" s="352"/>
      <c r="S489" s="328"/>
      <c r="T489" s="118"/>
      <c r="U489" s="119"/>
      <c r="V489" s="119"/>
      <c r="W489" s="119"/>
      <c r="X489" s="119"/>
      <c r="Y489" s="119"/>
      <c r="Z489" s="119"/>
      <c r="AA489" s="119"/>
      <c r="AB489" s="119"/>
      <c r="AC489" s="119"/>
      <c r="AD489" s="119"/>
      <c r="AE489" s="4"/>
      <c r="AF489" s="4"/>
      <c r="AG489" s="4"/>
      <c r="AH489" s="4"/>
      <c r="AI489" s="4"/>
      <c r="AJ489" s="4"/>
      <c r="AK489" s="4"/>
      <c r="AL489" s="4"/>
      <c r="AM489" s="4"/>
      <c r="AN489" s="4"/>
      <c r="AO489" s="4"/>
      <c r="AP489" s="4"/>
    </row>
    <row r="490">
      <c r="A490" s="4"/>
      <c r="B490" s="4"/>
      <c r="C490" s="4"/>
      <c r="D490" s="4"/>
      <c r="E490" s="4"/>
      <c r="F490" s="8"/>
      <c r="G490" s="8"/>
      <c r="H490" s="118"/>
      <c r="I490" s="118"/>
      <c r="J490" s="118"/>
      <c r="K490" s="325"/>
      <c r="L490" s="119"/>
      <c r="M490" s="119"/>
      <c r="N490" s="119"/>
      <c r="O490" s="326"/>
      <c r="P490" s="74"/>
      <c r="Q490" s="352"/>
      <c r="R490" s="352"/>
      <c r="S490" s="328"/>
      <c r="T490" s="118"/>
      <c r="U490" s="119"/>
      <c r="V490" s="119"/>
      <c r="W490" s="119"/>
      <c r="X490" s="119"/>
      <c r="Y490" s="119"/>
      <c r="Z490" s="119"/>
      <c r="AA490" s="119"/>
      <c r="AB490" s="119"/>
      <c r="AC490" s="119"/>
      <c r="AD490" s="119"/>
      <c r="AE490" s="4"/>
      <c r="AF490" s="4"/>
      <c r="AG490" s="4"/>
      <c r="AH490" s="4"/>
      <c r="AI490" s="4"/>
      <c r="AJ490" s="4"/>
      <c r="AK490" s="4"/>
      <c r="AL490" s="4"/>
      <c r="AM490" s="4"/>
      <c r="AN490" s="4"/>
      <c r="AO490" s="4"/>
      <c r="AP490" s="4"/>
    </row>
    <row r="491">
      <c r="A491" s="4"/>
      <c r="B491" s="4"/>
      <c r="C491" s="4"/>
      <c r="D491" s="4"/>
      <c r="E491" s="4"/>
      <c r="F491" s="8"/>
      <c r="G491" s="8"/>
      <c r="H491" s="118"/>
      <c r="I491" s="118"/>
      <c r="J491" s="118"/>
      <c r="K491" s="325"/>
      <c r="L491" s="119"/>
      <c r="M491" s="119"/>
      <c r="N491" s="119"/>
      <c r="O491" s="326"/>
      <c r="P491" s="74"/>
      <c r="Q491" s="352"/>
      <c r="R491" s="352"/>
      <c r="S491" s="328"/>
      <c r="T491" s="118"/>
      <c r="U491" s="119"/>
      <c r="V491" s="119"/>
      <c r="W491" s="119"/>
      <c r="X491" s="119"/>
      <c r="Y491" s="119"/>
      <c r="Z491" s="119"/>
      <c r="AA491" s="119"/>
      <c r="AB491" s="119"/>
      <c r="AC491" s="119"/>
      <c r="AD491" s="119"/>
      <c r="AE491" s="4"/>
      <c r="AF491" s="4"/>
      <c r="AG491" s="4"/>
      <c r="AH491" s="4"/>
      <c r="AI491" s="4"/>
      <c r="AJ491" s="4"/>
      <c r="AK491" s="4"/>
      <c r="AL491" s="4"/>
      <c r="AM491" s="4"/>
      <c r="AN491" s="4"/>
      <c r="AO491" s="4"/>
      <c r="AP491" s="4"/>
    </row>
    <row r="492">
      <c r="A492" s="4"/>
      <c r="B492" s="4"/>
      <c r="C492" s="4"/>
      <c r="D492" s="4"/>
      <c r="E492" s="4"/>
      <c r="F492" s="8"/>
      <c r="G492" s="8"/>
      <c r="H492" s="118"/>
      <c r="I492" s="118"/>
      <c r="J492" s="118"/>
      <c r="K492" s="325"/>
      <c r="L492" s="119"/>
      <c r="M492" s="119"/>
      <c r="N492" s="119"/>
      <c r="O492" s="326"/>
      <c r="P492" s="74"/>
      <c r="Q492" s="352"/>
      <c r="R492" s="352"/>
      <c r="S492" s="328"/>
      <c r="T492" s="118"/>
      <c r="U492" s="119"/>
      <c r="V492" s="119"/>
      <c r="W492" s="119"/>
      <c r="X492" s="119"/>
      <c r="Y492" s="119"/>
      <c r="Z492" s="119"/>
      <c r="AA492" s="119"/>
      <c r="AB492" s="119"/>
      <c r="AC492" s="119"/>
      <c r="AD492" s="119"/>
      <c r="AE492" s="4"/>
      <c r="AF492" s="4"/>
      <c r="AG492" s="4"/>
      <c r="AH492" s="4"/>
      <c r="AI492" s="4"/>
      <c r="AJ492" s="4"/>
      <c r="AK492" s="4"/>
      <c r="AL492" s="4"/>
      <c r="AM492" s="4"/>
      <c r="AN492" s="4"/>
      <c r="AO492" s="4"/>
      <c r="AP492" s="4"/>
    </row>
    <row r="493">
      <c r="A493" s="4"/>
      <c r="B493" s="4"/>
      <c r="C493" s="4"/>
      <c r="D493" s="4"/>
      <c r="E493" s="4"/>
      <c r="F493" s="8"/>
      <c r="G493" s="8"/>
      <c r="H493" s="118"/>
      <c r="I493" s="118"/>
      <c r="J493" s="118"/>
      <c r="K493" s="325"/>
      <c r="L493" s="119"/>
      <c r="M493" s="119"/>
      <c r="N493" s="119"/>
      <c r="O493" s="326"/>
      <c r="P493" s="74"/>
      <c r="Q493" s="352"/>
      <c r="R493" s="352"/>
      <c r="S493" s="328"/>
      <c r="T493" s="118"/>
      <c r="U493" s="119"/>
      <c r="V493" s="119"/>
      <c r="W493" s="119"/>
      <c r="X493" s="119"/>
      <c r="Y493" s="119"/>
      <c r="Z493" s="119"/>
      <c r="AA493" s="119"/>
      <c r="AB493" s="119"/>
      <c r="AC493" s="119"/>
      <c r="AD493" s="119"/>
      <c r="AE493" s="4"/>
      <c r="AF493" s="4"/>
      <c r="AG493" s="4"/>
      <c r="AH493" s="4"/>
      <c r="AI493" s="4"/>
      <c r="AJ493" s="4"/>
      <c r="AK493" s="4"/>
      <c r="AL493" s="4"/>
      <c r="AM493" s="4"/>
      <c r="AN493" s="4"/>
      <c r="AO493" s="4"/>
      <c r="AP493" s="4"/>
    </row>
    <row r="494">
      <c r="A494" s="4"/>
      <c r="B494" s="4"/>
      <c r="C494" s="4"/>
      <c r="D494" s="4"/>
      <c r="E494" s="4"/>
      <c r="F494" s="8"/>
      <c r="G494" s="8"/>
      <c r="H494" s="118"/>
      <c r="I494" s="118"/>
      <c r="J494" s="118"/>
      <c r="K494" s="325"/>
      <c r="L494" s="119"/>
      <c r="M494" s="119"/>
      <c r="N494" s="119"/>
      <c r="O494" s="326"/>
      <c r="P494" s="74"/>
      <c r="Q494" s="352"/>
      <c r="R494" s="352"/>
      <c r="S494" s="328"/>
      <c r="T494" s="118"/>
      <c r="U494" s="119"/>
      <c r="V494" s="119"/>
      <c r="W494" s="119"/>
      <c r="X494" s="119"/>
      <c r="Y494" s="119"/>
      <c r="Z494" s="119"/>
      <c r="AA494" s="119"/>
      <c r="AB494" s="119"/>
      <c r="AC494" s="119"/>
      <c r="AD494" s="119"/>
      <c r="AE494" s="4"/>
      <c r="AF494" s="4"/>
      <c r="AG494" s="4"/>
      <c r="AH494" s="4"/>
      <c r="AI494" s="4"/>
      <c r="AJ494" s="4"/>
      <c r="AK494" s="4"/>
      <c r="AL494" s="4"/>
      <c r="AM494" s="4"/>
      <c r="AN494" s="4"/>
      <c r="AO494" s="4"/>
      <c r="AP494" s="4"/>
    </row>
    <row r="495">
      <c r="A495" s="4"/>
      <c r="B495" s="4"/>
      <c r="C495" s="4"/>
      <c r="D495" s="4"/>
      <c r="E495" s="4"/>
      <c r="F495" s="8"/>
      <c r="G495" s="8"/>
      <c r="H495" s="118"/>
      <c r="I495" s="118"/>
      <c r="J495" s="118"/>
      <c r="K495" s="325"/>
      <c r="L495" s="119"/>
      <c r="M495" s="119"/>
      <c r="N495" s="119"/>
      <c r="O495" s="326"/>
      <c r="P495" s="74"/>
      <c r="Q495" s="352"/>
      <c r="R495" s="352"/>
      <c r="S495" s="328"/>
      <c r="T495" s="118"/>
      <c r="U495" s="119"/>
      <c r="V495" s="119"/>
      <c r="W495" s="119"/>
      <c r="X495" s="119"/>
      <c r="Y495" s="119"/>
      <c r="Z495" s="119"/>
      <c r="AA495" s="119"/>
      <c r="AB495" s="119"/>
      <c r="AC495" s="119"/>
      <c r="AD495" s="119"/>
      <c r="AE495" s="4"/>
      <c r="AF495" s="4"/>
      <c r="AG495" s="4"/>
      <c r="AH495" s="4"/>
      <c r="AI495" s="4"/>
      <c r="AJ495" s="4"/>
      <c r="AK495" s="4"/>
      <c r="AL495" s="4"/>
      <c r="AM495" s="4"/>
      <c r="AN495" s="4"/>
      <c r="AO495" s="4"/>
      <c r="AP495" s="4"/>
    </row>
    <row r="496">
      <c r="A496" s="4"/>
      <c r="B496" s="4"/>
      <c r="C496" s="4"/>
      <c r="D496" s="4"/>
      <c r="E496" s="4"/>
      <c r="F496" s="8"/>
      <c r="G496" s="8"/>
      <c r="H496" s="118"/>
      <c r="I496" s="118"/>
      <c r="J496" s="118"/>
      <c r="K496" s="325"/>
      <c r="L496" s="119"/>
      <c r="M496" s="119"/>
      <c r="N496" s="119"/>
      <c r="O496" s="326"/>
      <c r="P496" s="74"/>
      <c r="Q496" s="352"/>
      <c r="R496" s="352"/>
      <c r="S496" s="328"/>
      <c r="T496" s="118"/>
      <c r="U496" s="119"/>
      <c r="V496" s="119"/>
      <c r="W496" s="119"/>
      <c r="X496" s="119"/>
      <c r="Y496" s="119"/>
      <c r="Z496" s="119"/>
      <c r="AA496" s="119"/>
      <c r="AB496" s="119"/>
      <c r="AC496" s="119"/>
      <c r="AD496" s="119"/>
      <c r="AE496" s="4"/>
      <c r="AF496" s="4"/>
      <c r="AG496" s="4"/>
      <c r="AH496" s="4"/>
      <c r="AI496" s="4"/>
      <c r="AJ496" s="4"/>
      <c r="AK496" s="4"/>
      <c r="AL496" s="4"/>
      <c r="AM496" s="4"/>
      <c r="AN496" s="4"/>
      <c r="AO496" s="4"/>
      <c r="AP496" s="4"/>
    </row>
    <row r="497">
      <c r="A497" s="4"/>
      <c r="B497" s="4"/>
      <c r="C497" s="4"/>
      <c r="D497" s="4"/>
      <c r="E497" s="4"/>
      <c r="F497" s="8"/>
      <c r="G497" s="8"/>
      <c r="H497" s="118"/>
      <c r="I497" s="118"/>
      <c r="J497" s="118"/>
      <c r="K497" s="325"/>
      <c r="L497" s="119"/>
      <c r="M497" s="119"/>
      <c r="N497" s="119"/>
      <c r="O497" s="326"/>
      <c r="P497" s="74"/>
      <c r="Q497" s="352"/>
      <c r="R497" s="352"/>
      <c r="S497" s="328"/>
      <c r="T497" s="118"/>
      <c r="U497" s="119"/>
      <c r="V497" s="119"/>
      <c r="W497" s="119"/>
      <c r="X497" s="119"/>
      <c r="Y497" s="119"/>
      <c r="Z497" s="119"/>
      <c r="AA497" s="119"/>
      <c r="AB497" s="119"/>
      <c r="AC497" s="119"/>
      <c r="AD497" s="119"/>
      <c r="AE497" s="4"/>
      <c r="AF497" s="4"/>
      <c r="AG497" s="4"/>
      <c r="AH497" s="4"/>
      <c r="AI497" s="4"/>
      <c r="AJ497" s="4"/>
      <c r="AK497" s="4"/>
      <c r="AL497" s="4"/>
      <c r="AM497" s="4"/>
      <c r="AN497" s="4"/>
      <c r="AO497" s="4"/>
      <c r="AP497" s="4"/>
    </row>
    <row r="498">
      <c r="A498" s="4"/>
      <c r="B498" s="4"/>
      <c r="C498" s="4"/>
      <c r="D498" s="4"/>
      <c r="E498" s="4"/>
      <c r="F498" s="8"/>
      <c r="G498" s="8"/>
      <c r="H498" s="118"/>
      <c r="I498" s="118"/>
      <c r="J498" s="118"/>
      <c r="K498" s="325"/>
      <c r="L498" s="119"/>
      <c r="M498" s="119"/>
      <c r="N498" s="119"/>
      <c r="O498" s="326"/>
      <c r="P498" s="74"/>
      <c r="Q498" s="352"/>
      <c r="R498" s="352"/>
      <c r="S498" s="328"/>
      <c r="T498" s="118"/>
      <c r="U498" s="119"/>
      <c r="V498" s="119"/>
      <c r="W498" s="119"/>
      <c r="X498" s="119"/>
      <c r="Y498" s="119"/>
      <c r="Z498" s="119"/>
      <c r="AA498" s="119"/>
      <c r="AB498" s="119"/>
      <c r="AC498" s="119"/>
      <c r="AD498" s="119"/>
      <c r="AE498" s="4"/>
      <c r="AF498" s="4"/>
      <c r="AG498" s="4"/>
      <c r="AH498" s="4"/>
      <c r="AI498" s="4"/>
      <c r="AJ498" s="4"/>
      <c r="AK498" s="4"/>
      <c r="AL498" s="4"/>
      <c r="AM498" s="4"/>
      <c r="AN498" s="4"/>
      <c r="AO498" s="4"/>
      <c r="AP498" s="4"/>
    </row>
    <row r="499">
      <c r="A499" s="4"/>
      <c r="B499" s="4"/>
      <c r="C499" s="4"/>
      <c r="D499" s="4"/>
      <c r="E499" s="4"/>
      <c r="F499" s="8"/>
      <c r="G499" s="8"/>
      <c r="H499" s="118"/>
      <c r="I499" s="118"/>
      <c r="J499" s="118"/>
      <c r="K499" s="325"/>
      <c r="L499" s="119"/>
      <c r="M499" s="119"/>
      <c r="N499" s="119"/>
      <c r="O499" s="326"/>
      <c r="P499" s="74"/>
      <c r="Q499" s="352"/>
      <c r="R499" s="352"/>
      <c r="S499" s="328"/>
      <c r="T499" s="118"/>
      <c r="U499" s="119"/>
      <c r="V499" s="119"/>
      <c r="W499" s="119"/>
      <c r="X499" s="119"/>
      <c r="Y499" s="119"/>
      <c r="Z499" s="119"/>
      <c r="AA499" s="119"/>
      <c r="AB499" s="119"/>
      <c r="AC499" s="119"/>
      <c r="AD499" s="119"/>
      <c r="AE499" s="4"/>
      <c r="AF499" s="4"/>
      <c r="AG499" s="4"/>
      <c r="AH499" s="4"/>
      <c r="AI499" s="4"/>
      <c r="AJ499" s="4"/>
      <c r="AK499" s="4"/>
      <c r="AL499" s="4"/>
      <c r="AM499" s="4"/>
      <c r="AN499" s="4"/>
      <c r="AO499" s="4"/>
      <c r="AP499" s="4"/>
    </row>
    <row r="500">
      <c r="A500" s="4"/>
      <c r="B500" s="4"/>
      <c r="C500" s="4"/>
      <c r="D500" s="4"/>
      <c r="E500" s="4"/>
      <c r="F500" s="8"/>
      <c r="G500" s="8"/>
      <c r="H500" s="118"/>
      <c r="I500" s="118"/>
      <c r="J500" s="118"/>
      <c r="K500" s="325"/>
      <c r="L500" s="119"/>
      <c r="M500" s="119"/>
      <c r="N500" s="119"/>
      <c r="O500" s="326"/>
      <c r="P500" s="74"/>
      <c r="Q500" s="352"/>
      <c r="R500" s="352"/>
      <c r="S500" s="328"/>
      <c r="T500" s="118"/>
      <c r="U500" s="119"/>
      <c r="V500" s="119"/>
      <c r="W500" s="119"/>
      <c r="X500" s="119"/>
      <c r="Y500" s="119"/>
      <c r="Z500" s="119"/>
      <c r="AA500" s="119"/>
      <c r="AB500" s="119"/>
      <c r="AC500" s="119"/>
      <c r="AD500" s="119"/>
      <c r="AE500" s="4"/>
      <c r="AF500" s="4"/>
      <c r="AG500" s="4"/>
      <c r="AH500" s="4"/>
      <c r="AI500" s="4"/>
      <c r="AJ500" s="4"/>
      <c r="AK500" s="4"/>
      <c r="AL500" s="4"/>
      <c r="AM500" s="4"/>
      <c r="AN500" s="4"/>
      <c r="AO500" s="4"/>
      <c r="AP500" s="4"/>
    </row>
    <row r="501">
      <c r="A501" s="4"/>
      <c r="B501" s="4"/>
      <c r="C501" s="4"/>
      <c r="D501" s="4"/>
      <c r="E501" s="4"/>
      <c r="F501" s="8"/>
      <c r="G501" s="8"/>
      <c r="H501" s="118"/>
      <c r="I501" s="118"/>
      <c r="J501" s="118"/>
      <c r="K501" s="325"/>
      <c r="L501" s="119"/>
      <c r="M501" s="119"/>
      <c r="N501" s="119"/>
      <c r="O501" s="326"/>
      <c r="P501" s="74"/>
      <c r="Q501" s="352"/>
      <c r="R501" s="352"/>
      <c r="S501" s="328"/>
      <c r="T501" s="118"/>
      <c r="U501" s="119"/>
      <c r="V501" s="119"/>
      <c r="W501" s="119"/>
      <c r="X501" s="119"/>
      <c r="Y501" s="119"/>
      <c r="Z501" s="119"/>
      <c r="AA501" s="119"/>
      <c r="AB501" s="119"/>
      <c r="AC501" s="119"/>
      <c r="AD501" s="119"/>
      <c r="AE501" s="4"/>
      <c r="AF501" s="4"/>
      <c r="AG501" s="4"/>
      <c r="AH501" s="4"/>
      <c r="AI501" s="4"/>
      <c r="AJ501" s="4"/>
      <c r="AK501" s="4"/>
      <c r="AL501" s="4"/>
      <c r="AM501" s="4"/>
      <c r="AN501" s="4"/>
      <c r="AO501" s="4"/>
      <c r="AP501" s="4"/>
    </row>
    <row r="502">
      <c r="A502" s="4"/>
      <c r="B502" s="4"/>
      <c r="C502" s="4"/>
      <c r="D502" s="4"/>
      <c r="E502" s="4"/>
      <c r="F502" s="8"/>
      <c r="G502" s="8"/>
      <c r="H502" s="118"/>
      <c r="I502" s="118"/>
      <c r="J502" s="118"/>
      <c r="K502" s="325"/>
      <c r="L502" s="119"/>
      <c r="M502" s="119"/>
      <c r="N502" s="119"/>
      <c r="O502" s="326"/>
      <c r="P502" s="74"/>
      <c r="Q502" s="352"/>
      <c r="R502" s="352"/>
      <c r="S502" s="328"/>
      <c r="T502" s="118"/>
      <c r="U502" s="119"/>
      <c r="V502" s="119"/>
      <c r="W502" s="119"/>
      <c r="X502" s="119"/>
      <c r="Y502" s="119"/>
      <c r="Z502" s="119"/>
      <c r="AA502" s="119"/>
      <c r="AB502" s="119"/>
      <c r="AC502" s="119"/>
      <c r="AD502" s="119"/>
      <c r="AE502" s="4"/>
      <c r="AF502" s="4"/>
      <c r="AG502" s="4"/>
      <c r="AH502" s="4"/>
      <c r="AI502" s="4"/>
      <c r="AJ502" s="4"/>
      <c r="AK502" s="4"/>
      <c r="AL502" s="4"/>
      <c r="AM502" s="4"/>
      <c r="AN502" s="4"/>
      <c r="AO502" s="4"/>
      <c r="AP502" s="4"/>
    </row>
    <row r="503">
      <c r="A503" s="4"/>
      <c r="B503" s="4"/>
      <c r="C503" s="4"/>
      <c r="D503" s="4"/>
      <c r="E503" s="4"/>
      <c r="F503" s="8"/>
      <c r="G503" s="8"/>
      <c r="H503" s="118"/>
      <c r="I503" s="118"/>
      <c r="J503" s="118"/>
      <c r="K503" s="325"/>
      <c r="L503" s="119"/>
      <c r="M503" s="119"/>
      <c r="N503" s="119"/>
      <c r="O503" s="326"/>
      <c r="P503" s="74"/>
      <c r="Q503" s="352"/>
      <c r="R503" s="352"/>
      <c r="S503" s="328"/>
      <c r="T503" s="118"/>
      <c r="U503" s="119"/>
      <c r="V503" s="119"/>
      <c r="W503" s="119"/>
      <c r="X503" s="119"/>
      <c r="Y503" s="119"/>
      <c r="Z503" s="119"/>
      <c r="AA503" s="119"/>
      <c r="AB503" s="119"/>
      <c r="AC503" s="119"/>
      <c r="AD503" s="119"/>
      <c r="AE503" s="4"/>
      <c r="AF503" s="4"/>
      <c r="AG503" s="4"/>
      <c r="AH503" s="4"/>
      <c r="AI503" s="4"/>
      <c r="AJ503" s="4"/>
      <c r="AK503" s="4"/>
      <c r="AL503" s="4"/>
      <c r="AM503" s="4"/>
      <c r="AN503" s="4"/>
      <c r="AO503" s="4"/>
      <c r="AP503" s="4"/>
    </row>
    <row r="504">
      <c r="A504" s="4"/>
      <c r="B504" s="4"/>
      <c r="C504" s="4"/>
      <c r="D504" s="4"/>
      <c r="E504" s="4"/>
      <c r="F504" s="8"/>
      <c r="G504" s="8"/>
      <c r="H504" s="118"/>
      <c r="I504" s="118"/>
      <c r="J504" s="118"/>
      <c r="K504" s="325"/>
      <c r="L504" s="119"/>
      <c r="M504" s="119"/>
      <c r="N504" s="119"/>
      <c r="O504" s="326"/>
      <c r="P504" s="74"/>
      <c r="Q504" s="352"/>
      <c r="R504" s="352"/>
      <c r="S504" s="328"/>
      <c r="T504" s="118"/>
      <c r="U504" s="119"/>
      <c r="V504" s="119"/>
      <c r="W504" s="119"/>
      <c r="X504" s="119"/>
      <c r="Y504" s="119"/>
      <c r="Z504" s="119"/>
      <c r="AA504" s="119"/>
      <c r="AB504" s="119"/>
      <c r="AC504" s="119"/>
      <c r="AD504" s="119"/>
      <c r="AE504" s="4"/>
      <c r="AF504" s="4"/>
      <c r="AG504" s="4"/>
      <c r="AH504" s="4"/>
      <c r="AI504" s="4"/>
      <c r="AJ504" s="4"/>
      <c r="AK504" s="4"/>
      <c r="AL504" s="4"/>
      <c r="AM504" s="4"/>
      <c r="AN504" s="4"/>
      <c r="AO504" s="4"/>
      <c r="AP504" s="4"/>
    </row>
    <row r="505">
      <c r="A505" s="4"/>
      <c r="B505" s="4"/>
      <c r="C505" s="4"/>
      <c r="D505" s="4"/>
      <c r="E505" s="4"/>
      <c r="F505" s="8"/>
      <c r="G505" s="8"/>
      <c r="H505" s="118"/>
      <c r="I505" s="118"/>
      <c r="J505" s="118"/>
      <c r="K505" s="325"/>
      <c r="L505" s="119"/>
      <c r="M505" s="119"/>
      <c r="N505" s="119"/>
      <c r="O505" s="326"/>
      <c r="P505" s="74"/>
      <c r="Q505" s="352"/>
      <c r="R505" s="352"/>
      <c r="S505" s="328"/>
      <c r="T505" s="118"/>
      <c r="U505" s="119"/>
      <c r="V505" s="119"/>
      <c r="W505" s="119"/>
      <c r="X505" s="119"/>
      <c r="Y505" s="119"/>
      <c r="Z505" s="119"/>
      <c r="AA505" s="119"/>
      <c r="AB505" s="119"/>
      <c r="AC505" s="119"/>
      <c r="AD505" s="119"/>
      <c r="AE505" s="4"/>
      <c r="AF505" s="4"/>
      <c r="AG505" s="4"/>
      <c r="AH505" s="4"/>
      <c r="AI505" s="4"/>
      <c r="AJ505" s="4"/>
      <c r="AK505" s="4"/>
      <c r="AL505" s="4"/>
      <c r="AM505" s="4"/>
      <c r="AN505" s="4"/>
      <c r="AO505" s="4"/>
      <c r="AP505" s="4"/>
    </row>
    <row r="506">
      <c r="A506" s="4"/>
      <c r="B506" s="4"/>
      <c r="C506" s="4"/>
      <c r="D506" s="4"/>
      <c r="E506" s="4"/>
      <c r="F506" s="8"/>
      <c r="G506" s="8"/>
      <c r="H506" s="118"/>
      <c r="I506" s="118"/>
      <c r="J506" s="118"/>
      <c r="K506" s="325"/>
      <c r="L506" s="119"/>
      <c r="M506" s="119"/>
      <c r="N506" s="119"/>
      <c r="O506" s="326"/>
      <c r="P506" s="74"/>
      <c r="Q506" s="352"/>
      <c r="R506" s="352"/>
      <c r="S506" s="328"/>
      <c r="T506" s="118"/>
      <c r="U506" s="119"/>
      <c r="V506" s="119"/>
      <c r="W506" s="119"/>
      <c r="X506" s="119"/>
      <c r="Y506" s="119"/>
      <c r="Z506" s="119"/>
      <c r="AA506" s="119"/>
      <c r="AB506" s="119"/>
      <c r="AC506" s="119"/>
      <c r="AD506" s="119"/>
      <c r="AE506" s="4"/>
      <c r="AF506" s="4"/>
      <c r="AG506" s="4"/>
      <c r="AH506" s="4"/>
      <c r="AI506" s="4"/>
      <c r="AJ506" s="4"/>
      <c r="AK506" s="4"/>
      <c r="AL506" s="4"/>
      <c r="AM506" s="4"/>
      <c r="AN506" s="4"/>
      <c r="AO506" s="4"/>
      <c r="AP506" s="4"/>
    </row>
    <row r="507">
      <c r="A507" s="4"/>
      <c r="B507" s="4"/>
      <c r="C507" s="4"/>
      <c r="D507" s="4"/>
      <c r="E507" s="4"/>
      <c r="F507" s="8"/>
      <c r="G507" s="8"/>
      <c r="H507" s="118"/>
      <c r="I507" s="118"/>
      <c r="J507" s="118"/>
      <c r="K507" s="325"/>
      <c r="L507" s="119"/>
      <c r="M507" s="119"/>
      <c r="N507" s="119"/>
      <c r="O507" s="326"/>
      <c r="P507" s="74"/>
      <c r="Q507" s="352"/>
      <c r="R507" s="352"/>
      <c r="S507" s="328"/>
      <c r="T507" s="118"/>
      <c r="U507" s="119"/>
      <c r="V507" s="119"/>
      <c r="W507" s="119"/>
      <c r="X507" s="119"/>
      <c r="Y507" s="119"/>
      <c r="Z507" s="119"/>
      <c r="AA507" s="119"/>
      <c r="AB507" s="119"/>
      <c r="AC507" s="119"/>
      <c r="AD507" s="119"/>
      <c r="AE507" s="4"/>
      <c r="AF507" s="4"/>
      <c r="AG507" s="4"/>
      <c r="AH507" s="4"/>
      <c r="AI507" s="4"/>
      <c r="AJ507" s="4"/>
      <c r="AK507" s="4"/>
      <c r="AL507" s="4"/>
      <c r="AM507" s="4"/>
      <c r="AN507" s="4"/>
      <c r="AO507" s="4"/>
      <c r="AP507" s="4"/>
    </row>
    <row r="508">
      <c r="A508" s="4"/>
      <c r="B508" s="4"/>
      <c r="C508" s="4"/>
      <c r="D508" s="4"/>
      <c r="E508" s="4"/>
      <c r="F508" s="8"/>
      <c r="G508" s="8"/>
      <c r="H508" s="118"/>
      <c r="I508" s="118"/>
      <c r="J508" s="118"/>
      <c r="K508" s="325"/>
      <c r="L508" s="119"/>
      <c r="M508" s="119"/>
      <c r="N508" s="119"/>
      <c r="O508" s="326"/>
      <c r="P508" s="74"/>
      <c r="Q508" s="352"/>
      <c r="R508" s="352"/>
      <c r="S508" s="328"/>
      <c r="T508" s="118"/>
      <c r="U508" s="119"/>
      <c r="V508" s="119"/>
      <c r="W508" s="119"/>
      <c r="X508" s="119"/>
      <c r="Y508" s="119"/>
      <c r="Z508" s="119"/>
      <c r="AA508" s="119"/>
      <c r="AB508" s="119"/>
      <c r="AC508" s="119"/>
      <c r="AD508" s="119"/>
      <c r="AE508" s="4"/>
      <c r="AF508" s="4"/>
      <c r="AG508" s="4"/>
      <c r="AH508" s="4"/>
      <c r="AI508" s="4"/>
      <c r="AJ508" s="4"/>
      <c r="AK508" s="4"/>
      <c r="AL508" s="4"/>
      <c r="AM508" s="4"/>
      <c r="AN508" s="4"/>
      <c r="AO508" s="4"/>
      <c r="AP508" s="4"/>
    </row>
    <row r="509">
      <c r="A509" s="4"/>
      <c r="B509" s="4"/>
      <c r="C509" s="4"/>
      <c r="D509" s="4"/>
      <c r="E509" s="4"/>
      <c r="F509" s="8"/>
      <c r="G509" s="8"/>
      <c r="H509" s="118"/>
      <c r="I509" s="118"/>
      <c r="J509" s="118"/>
      <c r="K509" s="325"/>
      <c r="L509" s="119"/>
      <c r="M509" s="119"/>
      <c r="N509" s="119"/>
      <c r="O509" s="326"/>
      <c r="P509" s="74"/>
      <c r="Q509" s="352"/>
      <c r="R509" s="352"/>
      <c r="S509" s="328"/>
      <c r="T509" s="118"/>
      <c r="U509" s="119"/>
      <c r="V509" s="119"/>
      <c r="W509" s="119"/>
      <c r="X509" s="119"/>
      <c r="Y509" s="119"/>
      <c r="Z509" s="119"/>
      <c r="AA509" s="119"/>
      <c r="AB509" s="119"/>
      <c r="AC509" s="119"/>
      <c r="AD509" s="119"/>
      <c r="AE509" s="4"/>
      <c r="AF509" s="4"/>
      <c r="AG509" s="4"/>
      <c r="AH509" s="4"/>
      <c r="AI509" s="4"/>
      <c r="AJ509" s="4"/>
      <c r="AK509" s="4"/>
      <c r="AL509" s="4"/>
      <c r="AM509" s="4"/>
      <c r="AN509" s="4"/>
      <c r="AO509" s="4"/>
      <c r="AP509" s="4"/>
    </row>
    <row r="510">
      <c r="A510" s="4"/>
      <c r="B510" s="4"/>
      <c r="C510" s="4"/>
      <c r="D510" s="4"/>
      <c r="E510" s="4"/>
      <c r="F510" s="8"/>
      <c r="G510" s="8"/>
      <c r="H510" s="118"/>
      <c r="I510" s="118"/>
      <c r="J510" s="118"/>
      <c r="K510" s="325"/>
      <c r="L510" s="119"/>
      <c r="M510" s="119"/>
      <c r="N510" s="119"/>
      <c r="O510" s="326"/>
      <c r="P510" s="74"/>
      <c r="Q510" s="352"/>
      <c r="R510" s="352"/>
      <c r="S510" s="328"/>
      <c r="T510" s="118"/>
      <c r="U510" s="119"/>
      <c r="V510" s="119"/>
      <c r="W510" s="119"/>
      <c r="X510" s="119"/>
      <c r="Y510" s="119"/>
      <c r="Z510" s="119"/>
      <c r="AA510" s="119"/>
      <c r="AB510" s="119"/>
      <c r="AC510" s="119"/>
      <c r="AD510" s="119"/>
      <c r="AE510" s="4"/>
      <c r="AF510" s="4"/>
      <c r="AG510" s="4"/>
      <c r="AH510" s="4"/>
      <c r="AI510" s="4"/>
      <c r="AJ510" s="4"/>
      <c r="AK510" s="4"/>
      <c r="AL510" s="4"/>
      <c r="AM510" s="4"/>
      <c r="AN510" s="4"/>
      <c r="AO510" s="4"/>
      <c r="AP510" s="4"/>
    </row>
    <row r="511">
      <c r="A511" s="4"/>
      <c r="B511" s="4"/>
      <c r="C511" s="4"/>
      <c r="D511" s="4"/>
      <c r="E511" s="4"/>
      <c r="F511" s="8"/>
      <c r="G511" s="8"/>
      <c r="H511" s="118"/>
      <c r="I511" s="118"/>
      <c r="J511" s="118"/>
      <c r="K511" s="325"/>
      <c r="L511" s="119"/>
      <c r="M511" s="119"/>
      <c r="N511" s="119"/>
      <c r="O511" s="326"/>
      <c r="P511" s="74"/>
      <c r="Q511" s="352"/>
      <c r="R511" s="352"/>
      <c r="S511" s="328"/>
      <c r="T511" s="118"/>
      <c r="U511" s="119"/>
      <c r="V511" s="119"/>
      <c r="W511" s="119"/>
      <c r="X511" s="119"/>
      <c r="Y511" s="119"/>
      <c r="Z511" s="119"/>
      <c r="AA511" s="119"/>
      <c r="AB511" s="119"/>
      <c r="AC511" s="119"/>
      <c r="AD511" s="119"/>
      <c r="AE511" s="4"/>
      <c r="AF511" s="4"/>
      <c r="AG511" s="4"/>
      <c r="AH511" s="4"/>
      <c r="AI511" s="4"/>
      <c r="AJ511" s="4"/>
      <c r="AK511" s="4"/>
      <c r="AL511" s="4"/>
      <c r="AM511" s="4"/>
      <c r="AN511" s="4"/>
      <c r="AO511" s="4"/>
      <c r="AP511" s="4"/>
    </row>
    <row r="512">
      <c r="A512" s="4"/>
      <c r="B512" s="4"/>
      <c r="C512" s="4"/>
      <c r="D512" s="4"/>
      <c r="E512" s="4"/>
      <c r="F512" s="8"/>
      <c r="G512" s="8"/>
      <c r="H512" s="118"/>
      <c r="I512" s="118"/>
      <c r="J512" s="118"/>
      <c r="K512" s="325"/>
      <c r="L512" s="119"/>
      <c r="M512" s="119"/>
      <c r="N512" s="119"/>
      <c r="O512" s="326"/>
      <c r="P512" s="74"/>
      <c r="Q512" s="352"/>
      <c r="R512" s="352"/>
      <c r="S512" s="328"/>
      <c r="T512" s="118"/>
      <c r="U512" s="119"/>
      <c r="V512" s="119"/>
      <c r="W512" s="119"/>
      <c r="X512" s="119"/>
      <c r="Y512" s="119"/>
      <c r="Z512" s="119"/>
      <c r="AA512" s="119"/>
      <c r="AB512" s="119"/>
      <c r="AC512" s="119"/>
      <c r="AD512" s="119"/>
      <c r="AE512" s="4"/>
      <c r="AF512" s="4"/>
      <c r="AG512" s="4"/>
      <c r="AH512" s="4"/>
      <c r="AI512" s="4"/>
      <c r="AJ512" s="4"/>
      <c r="AK512" s="4"/>
      <c r="AL512" s="4"/>
      <c r="AM512" s="4"/>
      <c r="AN512" s="4"/>
      <c r="AO512" s="4"/>
      <c r="AP512" s="4"/>
    </row>
    <row r="513">
      <c r="A513" s="4"/>
      <c r="B513" s="4"/>
      <c r="C513" s="4"/>
      <c r="D513" s="4"/>
      <c r="E513" s="4"/>
      <c r="F513" s="8"/>
      <c r="G513" s="8"/>
      <c r="H513" s="118"/>
      <c r="I513" s="118"/>
      <c r="J513" s="118"/>
      <c r="K513" s="325"/>
      <c r="L513" s="119"/>
      <c r="M513" s="119"/>
      <c r="N513" s="119"/>
      <c r="O513" s="326"/>
      <c r="P513" s="74"/>
      <c r="Q513" s="352"/>
      <c r="R513" s="352"/>
      <c r="S513" s="328"/>
      <c r="T513" s="118"/>
      <c r="U513" s="119"/>
      <c r="V513" s="119"/>
      <c r="W513" s="119"/>
      <c r="X513" s="119"/>
      <c r="Y513" s="119"/>
      <c r="Z513" s="119"/>
      <c r="AA513" s="119"/>
      <c r="AB513" s="119"/>
      <c r="AC513" s="119"/>
      <c r="AD513" s="119"/>
      <c r="AE513" s="4"/>
      <c r="AF513" s="4"/>
      <c r="AG513" s="4"/>
      <c r="AH513" s="4"/>
      <c r="AI513" s="4"/>
      <c r="AJ513" s="4"/>
      <c r="AK513" s="4"/>
      <c r="AL513" s="4"/>
      <c r="AM513" s="4"/>
      <c r="AN513" s="4"/>
      <c r="AO513" s="4"/>
      <c r="AP513" s="4"/>
    </row>
    <row r="514">
      <c r="A514" s="4"/>
      <c r="B514" s="4"/>
      <c r="C514" s="4"/>
      <c r="D514" s="4"/>
      <c r="E514" s="4"/>
      <c r="F514" s="8"/>
      <c r="G514" s="8"/>
      <c r="H514" s="118"/>
      <c r="I514" s="118"/>
      <c r="J514" s="118"/>
      <c r="K514" s="325"/>
      <c r="L514" s="119"/>
      <c r="M514" s="119"/>
      <c r="N514" s="119"/>
      <c r="O514" s="326"/>
      <c r="P514" s="74"/>
      <c r="Q514" s="352"/>
      <c r="R514" s="352"/>
      <c r="S514" s="328"/>
      <c r="T514" s="118"/>
      <c r="U514" s="119"/>
      <c r="V514" s="119"/>
      <c r="W514" s="119"/>
      <c r="X514" s="119"/>
      <c r="Y514" s="119"/>
      <c r="Z514" s="119"/>
      <c r="AA514" s="119"/>
      <c r="AB514" s="119"/>
      <c r="AC514" s="119"/>
      <c r="AD514" s="119"/>
      <c r="AE514" s="4"/>
      <c r="AF514" s="4"/>
      <c r="AG514" s="4"/>
      <c r="AH514" s="4"/>
      <c r="AI514" s="4"/>
      <c r="AJ514" s="4"/>
      <c r="AK514" s="4"/>
      <c r="AL514" s="4"/>
      <c r="AM514" s="4"/>
      <c r="AN514" s="4"/>
      <c r="AO514" s="4"/>
      <c r="AP514" s="4"/>
    </row>
    <row r="515">
      <c r="A515" s="4"/>
      <c r="B515" s="4"/>
      <c r="C515" s="4"/>
      <c r="D515" s="4"/>
      <c r="E515" s="4"/>
      <c r="F515" s="8"/>
      <c r="G515" s="8"/>
      <c r="H515" s="118"/>
      <c r="I515" s="118"/>
      <c r="J515" s="118"/>
      <c r="K515" s="325"/>
      <c r="L515" s="119"/>
      <c r="M515" s="119"/>
      <c r="N515" s="119"/>
      <c r="O515" s="326"/>
      <c r="P515" s="74"/>
      <c r="Q515" s="352"/>
      <c r="R515" s="352"/>
      <c r="S515" s="328"/>
      <c r="T515" s="118"/>
      <c r="U515" s="119"/>
      <c r="V515" s="119"/>
      <c r="W515" s="119"/>
      <c r="X515" s="119"/>
      <c r="Y515" s="119"/>
      <c r="Z515" s="119"/>
      <c r="AA515" s="119"/>
      <c r="AB515" s="119"/>
      <c r="AC515" s="119"/>
      <c r="AD515" s="119"/>
      <c r="AE515" s="4"/>
      <c r="AF515" s="4"/>
      <c r="AG515" s="4"/>
      <c r="AH515" s="4"/>
      <c r="AI515" s="4"/>
      <c r="AJ515" s="4"/>
      <c r="AK515" s="4"/>
      <c r="AL515" s="4"/>
      <c r="AM515" s="4"/>
      <c r="AN515" s="4"/>
      <c r="AO515" s="4"/>
      <c r="AP515" s="4"/>
    </row>
    <row r="516">
      <c r="A516" s="4"/>
      <c r="B516" s="4"/>
      <c r="C516" s="4"/>
      <c r="D516" s="4"/>
      <c r="E516" s="4"/>
      <c r="F516" s="8"/>
      <c r="G516" s="8"/>
      <c r="H516" s="118"/>
      <c r="I516" s="118"/>
      <c r="J516" s="118"/>
      <c r="K516" s="325"/>
      <c r="L516" s="119"/>
      <c r="M516" s="119"/>
      <c r="N516" s="119"/>
      <c r="O516" s="326"/>
      <c r="P516" s="74"/>
      <c r="Q516" s="352"/>
      <c r="R516" s="352"/>
      <c r="S516" s="328"/>
      <c r="T516" s="118"/>
      <c r="U516" s="119"/>
      <c r="V516" s="119"/>
      <c r="W516" s="119"/>
      <c r="X516" s="119"/>
      <c r="Y516" s="119"/>
      <c r="Z516" s="119"/>
      <c r="AA516" s="119"/>
      <c r="AB516" s="119"/>
      <c r="AC516" s="119"/>
      <c r="AD516" s="119"/>
      <c r="AE516" s="4"/>
      <c r="AF516" s="4"/>
      <c r="AG516" s="4"/>
      <c r="AH516" s="4"/>
      <c r="AI516" s="4"/>
      <c r="AJ516" s="4"/>
      <c r="AK516" s="4"/>
      <c r="AL516" s="4"/>
      <c r="AM516" s="4"/>
      <c r="AN516" s="4"/>
      <c r="AO516" s="4"/>
      <c r="AP516" s="4"/>
    </row>
    <row r="517">
      <c r="A517" s="4"/>
      <c r="B517" s="4"/>
      <c r="C517" s="4"/>
      <c r="D517" s="4"/>
      <c r="E517" s="4"/>
      <c r="F517" s="8"/>
      <c r="G517" s="8"/>
      <c r="H517" s="118"/>
      <c r="I517" s="118"/>
      <c r="J517" s="118"/>
      <c r="K517" s="325"/>
      <c r="L517" s="119"/>
      <c r="M517" s="119"/>
      <c r="N517" s="119"/>
      <c r="O517" s="326"/>
      <c r="P517" s="74"/>
      <c r="Q517" s="352"/>
      <c r="R517" s="352"/>
      <c r="S517" s="328"/>
      <c r="T517" s="118"/>
      <c r="U517" s="119"/>
      <c r="V517" s="119"/>
      <c r="W517" s="119"/>
      <c r="X517" s="119"/>
      <c r="Y517" s="119"/>
      <c r="Z517" s="119"/>
      <c r="AA517" s="119"/>
      <c r="AB517" s="119"/>
      <c r="AC517" s="119"/>
      <c r="AD517" s="119"/>
      <c r="AE517" s="4"/>
      <c r="AF517" s="4"/>
      <c r="AG517" s="4"/>
      <c r="AH517" s="4"/>
      <c r="AI517" s="4"/>
      <c r="AJ517" s="4"/>
      <c r="AK517" s="4"/>
      <c r="AL517" s="4"/>
      <c r="AM517" s="4"/>
      <c r="AN517" s="4"/>
      <c r="AO517" s="4"/>
      <c r="AP517" s="4"/>
    </row>
    <row r="518">
      <c r="A518" s="4"/>
      <c r="B518" s="4"/>
      <c r="C518" s="4"/>
      <c r="D518" s="4"/>
      <c r="E518" s="4"/>
      <c r="F518" s="8"/>
      <c r="G518" s="8"/>
      <c r="H518" s="118"/>
      <c r="I518" s="118"/>
      <c r="J518" s="118"/>
      <c r="K518" s="325"/>
      <c r="L518" s="119"/>
      <c r="M518" s="119"/>
      <c r="N518" s="119"/>
      <c r="O518" s="326"/>
      <c r="P518" s="74"/>
      <c r="Q518" s="352"/>
      <c r="R518" s="352"/>
      <c r="S518" s="328"/>
      <c r="T518" s="118"/>
      <c r="U518" s="119"/>
      <c r="V518" s="119"/>
      <c r="W518" s="119"/>
      <c r="X518" s="119"/>
      <c r="Y518" s="119"/>
      <c r="Z518" s="119"/>
      <c r="AA518" s="119"/>
      <c r="AB518" s="119"/>
      <c r="AC518" s="119"/>
      <c r="AD518" s="119"/>
      <c r="AE518" s="4"/>
      <c r="AF518" s="4"/>
      <c r="AG518" s="4"/>
      <c r="AH518" s="4"/>
      <c r="AI518" s="4"/>
      <c r="AJ518" s="4"/>
      <c r="AK518" s="4"/>
      <c r="AL518" s="4"/>
      <c r="AM518" s="4"/>
      <c r="AN518" s="4"/>
      <c r="AO518" s="4"/>
      <c r="AP518" s="4"/>
    </row>
    <row r="519">
      <c r="A519" s="4"/>
      <c r="B519" s="4"/>
      <c r="C519" s="4"/>
      <c r="D519" s="4"/>
      <c r="E519" s="4"/>
      <c r="F519" s="8"/>
      <c r="G519" s="8"/>
      <c r="H519" s="118"/>
      <c r="I519" s="118"/>
      <c r="J519" s="118"/>
      <c r="K519" s="325"/>
      <c r="L519" s="119"/>
      <c r="M519" s="119"/>
      <c r="N519" s="119"/>
      <c r="O519" s="326"/>
      <c r="P519" s="74"/>
      <c r="Q519" s="352"/>
      <c r="R519" s="352"/>
      <c r="S519" s="328"/>
      <c r="T519" s="118"/>
      <c r="U519" s="119"/>
      <c r="V519" s="119"/>
      <c r="W519" s="119"/>
      <c r="X519" s="119"/>
      <c r="Y519" s="119"/>
      <c r="Z519" s="119"/>
      <c r="AA519" s="119"/>
      <c r="AB519" s="119"/>
      <c r="AC519" s="119"/>
      <c r="AD519" s="119"/>
      <c r="AE519" s="4"/>
      <c r="AF519" s="4"/>
      <c r="AG519" s="4"/>
      <c r="AH519" s="4"/>
      <c r="AI519" s="4"/>
      <c r="AJ519" s="4"/>
      <c r="AK519" s="4"/>
      <c r="AL519" s="4"/>
      <c r="AM519" s="4"/>
      <c r="AN519" s="4"/>
      <c r="AO519" s="4"/>
      <c r="AP519" s="4"/>
    </row>
    <row r="520">
      <c r="A520" s="4"/>
      <c r="B520" s="4"/>
      <c r="C520" s="4"/>
      <c r="D520" s="4"/>
      <c r="E520" s="4"/>
      <c r="F520" s="8"/>
      <c r="G520" s="8"/>
      <c r="H520" s="118"/>
      <c r="I520" s="118"/>
      <c r="J520" s="118"/>
      <c r="K520" s="325"/>
      <c r="L520" s="119"/>
      <c r="M520" s="119"/>
      <c r="N520" s="119"/>
      <c r="O520" s="326"/>
      <c r="P520" s="74"/>
      <c r="Q520" s="352"/>
      <c r="R520" s="352"/>
      <c r="S520" s="328"/>
      <c r="T520" s="118"/>
      <c r="U520" s="119"/>
      <c r="V520" s="119"/>
      <c r="W520" s="119"/>
      <c r="X520" s="119"/>
      <c r="Y520" s="119"/>
      <c r="Z520" s="119"/>
      <c r="AA520" s="119"/>
      <c r="AB520" s="119"/>
      <c r="AC520" s="119"/>
      <c r="AD520" s="119"/>
      <c r="AE520" s="4"/>
      <c r="AF520" s="4"/>
      <c r="AG520" s="4"/>
      <c r="AH520" s="4"/>
      <c r="AI520" s="4"/>
      <c r="AJ520" s="4"/>
      <c r="AK520" s="4"/>
      <c r="AL520" s="4"/>
      <c r="AM520" s="4"/>
      <c r="AN520" s="4"/>
      <c r="AO520" s="4"/>
      <c r="AP520" s="4"/>
    </row>
    <row r="521">
      <c r="A521" s="4"/>
      <c r="B521" s="4"/>
      <c r="C521" s="4"/>
      <c r="D521" s="4"/>
      <c r="E521" s="4"/>
      <c r="F521" s="8"/>
      <c r="G521" s="8"/>
      <c r="H521" s="118"/>
      <c r="I521" s="118"/>
      <c r="J521" s="118"/>
      <c r="K521" s="325"/>
      <c r="L521" s="119"/>
      <c r="M521" s="119"/>
      <c r="N521" s="119"/>
      <c r="O521" s="326"/>
      <c r="P521" s="74"/>
      <c r="Q521" s="352"/>
      <c r="R521" s="352"/>
      <c r="S521" s="328"/>
      <c r="T521" s="118"/>
      <c r="U521" s="119"/>
      <c r="V521" s="119"/>
      <c r="W521" s="119"/>
      <c r="X521" s="119"/>
      <c r="Y521" s="119"/>
      <c r="Z521" s="119"/>
      <c r="AA521" s="119"/>
      <c r="AB521" s="119"/>
      <c r="AC521" s="119"/>
      <c r="AD521" s="119"/>
      <c r="AE521" s="4"/>
      <c r="AF521" s="4"/>
      <c r="AG521" s="4"/>
      <c r="AH521" s="4"/>
      <c r="AI521" s="4"/>
      <c r="AJ521" s="4"/>
      <c r="AK521" s="4"/>
      <c r="AL521" s="4"/>
      <c r="AM521" s="4"/>
      <c r="AN521" s="4"/>
      <c r="AO521" s="4"/>
      <c r="AP521" s="4"/>
    </row>
    <row r="522">
      <c r="A522" s="4"/>
      <c r="B522" s="4"/>
      <c r="C522" s="4"/>
      <c r="D522" s="4"/>
      <c r="E522" s="4"/>
      <c r="F522" s="8"/>
      <c r="G522" s="8"/>
      <c r="H522" s="118"/>
      <c r="I522" s="118"/>
      <c r="J522" s="118"/>
      <c r="K522" s="325"/>
      <c r="L522" s="119"/>
      <c r="M522" s="119"/>
      <c r="N522" s="119"/>
      <c r="O522" s="326"/>
      <c r="P522" s="74"/>
      <c r="Q522" s="352"/>
      <c r="R522" s="352"/>
      <c r="S522" s="328"/>
      <c r="T522" s="118"/>
      <c r="U522" s="119"/>
      <c r="V522" s="119"/>
      <c r="W522" s="119"/>
      <c r="X522" s="119"/>
      <c r="Y522" s="119"/>
      <c r="Z522" s="119"/>
      <c r="AA522" s="119"/>
      <c r="AB522" s="119"/>
      <c r="AC522" s="119"/>
      <c r="AD522" s="119"/>
      <c r="AE522" s="4"/>
      <c r="AF522" s="4"/>
      <c r="AG522" s="4"/>
      <c r="AH522" s="4"/>
      <c r="AI522" s="4"/>
      <c r="AJ522" s="4"/>
      <c r="AK522" s="4"/>
      <c r="AL522" s="4"/>
      <c r="AM522" s="4"/>
      <c r="AN522" s="4"/>
      <c r="AO522" s="4"/>
      <c r="AP522" s="4"/>
    </row>
    <row r="523">
      <c r="A523" s="4"/>
      <c r="B523" s="4"/>
      <c r="C523" s="4"/>
      <c r="D523" s="4"/>
      <c r="E523" s="4"/>
      <c r="F523" s="8"/>
      <c r="G523" s="8"/>
      <c r="H523" s="118"/>
      <c r="I523" s="118"/>
      <c r="J523" s="118"/>
      <c r="K523" s="325"/>
      <c r="L523" s="119"/>
      <c r="M523" s="119"/>
      <c r="N523" s="119"/>
      <c r="O523" s="326"/>
      <c r="P523" s="74"/>
      <c r="Q523" s="352"/>
      <c r="R523" s="352"/>
      <c r="S523" s="328"/>
      <c r="T523" s="118"/>
      <c r="U523" s="119"/>
      <c r="V523" s="119"/>
      <c r="W523" s="119"/>
      <c r="X523" s="119"/>
      <c r="Y523" s="119"/>
      <c r="Z523" s="119"/>
      <c r="AA523" s="119"/>
      <c r="AB523" s="119"/>
      <c r="AC523" s="119"/>
      <c r="AD523" s="119"/>
      <c r="AE523" s="4"/>
      <c r="AF523" s="4"/>
      <c r="AG523" s="4"/>
      <c r="AH523" s="4"/>
      <c r="AI523" s="4"/>
      <c r="AJ523" s="4"/>
      <c r="AK523" s="4"/>
      <c r="AL523" s="4"/>
      <c r="AM523" s="4"/>
      <c r="AN523" s="4"/>
      <c r="AO523" s="4"/>
      <c r="AP523" s="4"/>
    </row>
    <row r="524">
      <c r="A524" s="4"/>
      <c r="B524" s="4"/>
      <c r="C524" s="4"/>
      <c r="D524" s="4"/>
      <c r="E524" s="4"/>
      <c r="F524" s="8"/>
      <c r="G524" s="8"/>
      <c r="H524" s="118"/>
      <c r="I524" s="118"/>
      <c r="J524" s="118"/>
      <c r="K524" s="325"/>
      <c r="L524" s="119"/>
      <c r="M524" s="119"/>
      <c r="N524" s="119"/>
      <c r="O524" s="326"/>
      <c r="P524" s="74"/>
      <c r="Q524" s="352"/>
      <c r="R524" s="352"/>
      <c r="S524" s="328"/>
      <c r="T524" s="118"/>
      <c r="U524" s="119"/>
      <c r="V524" s="119"/>
      <c r="W524" s="119"/>
      <c r="X524" s="119"/>
      <c r="Y524" s="119"/>
      <c r="Z524" s="119"/>
      <c r="AA524" s="119"/>
      <c r="AB524" s="119"/>
      <c r="AC524" s="119"/>
      <c r="AD524" s="119"/>
      <c r="AE524" s="4"/>
      <c r="AF524" s="4"/>
      <c r="AG524" s="4"/>
      <c r="AH524" s="4"/>
      <c r="AI524" s="4"/>
      <c r="AJ524" s="4"/>
      <c r="AK524" s="4"/>
      <c r="AL524" s="4"/>
      <c r="AM524" s="4"/>
      <c r="AN524" s="4"/>
      <c r="AO524" s="4"/>
      <c r="AP524" s="4"/>
    </row>
    <row r="525">
      <c r="A525" s="4"/>
      <c r="B525" s="4"/>
      <c r="C525" s="4"/>
      <c r="D525" s="4"/>
      <c r="E525" s="4"/>
      <c r="F525" s="8"/>
      <c r="G525" s="8"/>
      <c r="H525" s="118"/>
      <c r="I525" s="118"/>
      <c r="J525" s="118"/>
      <c r="K525" s="325"/>
      <c r="L525" s="119"/>
      <c r="M525" s="119"/>
      <c r="N525" s="119"/>
      <c r="O525" s="326"/>
      <c r="P525" s="74"/>
      <c r="Q525" s="352"/>
      <c r="R525" s="352"/>
      <c r="S525" s="328"/>
      <c r="T525" s="118"/>
      <c r="U525" s="119"/>
      <c r="V525" s="119"/>
      <c r="W525" s="119"/>
      <c r="X525" s="119"/>
      <c r="Y525" s="119"/>
      <c r="Z525" s="119"/>
      <c r="AA525" s="119"/>
      <c r="AB525" s="119"/>
      <c r="AC525" s="119"/>
      <c r="AD525" s="119"/>
      <c r="AE525" s="4"/>
      <c r="AF525" s="4"/>
      <c r="AG525" s="4"/>
      <c r="AH525" s="4"/>
      <c r="AI525" s="4"/>
      <c r="AJ525" s="4"/>
      <c r="AK525" s="4"/>
      <c r="AL525" s="4"/>
      <c r="AM525" s="4"/>
      <c r="AN525" s="4"/>
      <c r="AO525" s="4"/>
      <c r="AP525" s="4"/>
    </row>
    <row r="526">
      <c r="A526" s="4"/>
      <c r="B526" s="4"/>
      <c r="C526" s="4"/>
      <c r="D526" s="4"/>
      <c r="E526" s="4"/>
      <c r="F526" s="8"/>
      <c r="G526" s="8"/>
      <c r="H526" s="118"/>
      <c r="I526" s="118"/>
      <c r="J526" s="118"/>
      <c r="K526" s="325"/>
      <c r="L526" s="119"/>
      <c r="M526" s="119"/>
      <c r="N526" s="119"/>
      <c r="O526" s="326"/>
      <c r="P526" s="74"/>
      <c r="Q526" s="352"/>
      <c r="R526" s="352"/>
      <c r="S526" s="328"/>
      <c r="T526" s="118"/>
      <c r="U526" s="119"/>
      <c r="V526" s="119"/>
      <c r="W526" s="119"/>
      <c r="X526" s="119"/>
      <c r="Y526" s="119"/>
      <c r="Z526" s="119"/>
      <c r="AA526" s="119"/>
      <c r="AB526" s="119"/>
      <c r="AC526" s="119"/>
      <c r="AD526" s="119"/>
      <c r="AE526" s="4"/>
      <c r="AF526" s="4"/>
      <c r="AG526" s="4"/>
      <c r="AH526" s="4"/>
      <c r="AI526" s="4"/>
      <c r="AJ526" s="4"/>
      <c r="AK526" s="4"/>
      <c r="AL526" s="4"/>
      <c r="AM526" s="4"/>
      <c r="AN526" s="4"/>
      <c r="AO526" s="4"/>
      <c r="AP526" s="4"/>
    </row>
    <row r="527">
      <c r="A527" s="4"/>
      <c r="B527" s="4"/>
      <c r="C527" s="4"/>
      <c r="D527" s="4"/>
      <c r="E527" s="4"/>
      <c r="F527" s="8"/>
      <c r="G527" s="8"/>
      <c r="H527" s="118"/>
      <c r="I527" s="118"/>
      <c r="J527" s="118"/>
      <c r="K527" s="325"/>
      <c r="L527" s="119"/>
      <c r="M527" s="119"/>
      <c r="N527" s="119"/>
      <c r="O527" s="326"/>
      <c r="P527" s="74"/>
      <c r="Q527" s="352"/>
      <c r="R527" s="352"/>
      <c r="S527" s="328"/>
      <c r="T527" s="118"/>
      <c r="U527" s="119"/>
      <c r="V527" s="119"/>
      <c r="W527" s="119"/>
      <c r="X527" s="119"/>
      <c r="Y527" s="119"/>
      <c r="Z527" s="119"/>
      <c r="AA527" s="119"/>
      <c r="AB527" s="119"/>
      <c r="AC527" s="119"/>
      <c r="AD527" s="119"/>
      <c r="AE527" s="4"/>
      <c r="AF527" s="4"/>
      <c r="AG527" s="4"/>
      <c r="AH527" s="4"/>
      <c r="AI527" s="4"/>
      <c r="AJ527" s="4"/>
      <c r="AK527" s="4"/>
      <c r="AL527" s="4"/>
      <c r="AM527" s="4"/>
      <c r="AN527" s="4"/>
      <c r="AO527" s="4"/>
      <c r="AP527" s="4"/>
    </row>
    <row r="528">
      <c r="A528" s="4"/>
      <c r="B528" s="4"/>
      <c r="C528" s="4"/>
      <c r="D528" s="4"/>
      <c r="E528" s="4"/>
      <c r="F528" s="8"/>
      <c r="G528" s="8"/>
      <c r="H528" s="118"/>
      <c r="I528" s="118"/>
      <c r="J528" s="118"/>
      <c r="K528" s="325"/>
      <c r="L528" s="119"/>
      <c r="M528" s="119"/>
      <c r="N528" s="119"/>
      <c r="O528" s="326"/>
      <c r="P528" s="74"/>
      <c r="Q528" s="352"/>
      <c r="R528" s="352"/>
      <c r="S528" s="328"/>
      <c r="T528" s="118"/>
      <c r="U528" s="119"/>
      <c r="V528" s="119"/>
      <c r="W528" s="119"/>
      <c r="X528" s="119"/>
      <c r="Y528" s="119"/>
      <c r="Z528" s="119"/>
      <c r="AA528" s="119"/>
      <c r="AB528" s="119"/>
      <c r="AC528" s="119"/>
      <c r="AD528" s="119"/>
      <c r="AE528" s="4"/>
      <c r="AF528" s="4"/>
      <c r="AG528" s="4"/>
      <c r="AH528" s="4"/>
      <c r="AI528" s="4"/>
      <c r="AJ528" s="4"/>
      <c r="AK528" s="4"/>
      <c r="AL528" s="4"/>
      <c r="AM528" s="4"/>
      <c r="AN528" s="4"/>
      <c r="AO528" s="4"/>
      <c r="AP528" s="4"/>
    </row>
    <row r="529">
      <c r="A529" s="4"/>
      <c r="B529" s="4"/>
      <c r="C529" s="4"/>
      <c r="D529" s="4"/>
      <c r="E529" s="4"/>
      <c r="F529" s="8"/>
      <c r="G529" s="8"/>
      <c r="H529" s="118"/>
      <c r="I529" s="118"/>
      <c r="J529" s="118"/>
      <c r="K529" s="325"/>
      <c r="L529" s="119"/>
      <c r="M529" s="119"/>
      <c r="N529" s="119"/>
      <c r="O529" s="326"/>
      <c r="P529" s="74"/>
      <c r="Q529" s="352"/>
      <c r="R529" s="352"/>
      <c r="S529" s="328"/>
      <c r="T529" s="118"/>
      <c r="U529" s="119"/>
      <c r="V529" s="119"/>
      <c r="W529" s="119"/>
      <c r="X529" s="119"/>
      <c r="Y529" s="119"/>
      <c r="Z529" s="119"/>
      <c r="AA529" s="119"/>
      <c r="AB529" s="119"/>
      <c r="AC529" s="119"/>
      <c r="AD529" s="119"/>
      <c r="AE529" s="4"/>
      <c r="AF529" s="4"/>
      <c r="AG529" s="4"/>
      <c r="AH529" s="4"/>
      <c r="AI529" s="4"/>
      <c r="AJ529" s="4"/>
      <c r="AK529" s="4"/>
      <c r="AL529" s="4"/>
      <c r="AM529" s="4"/>
      <c r="AN529" s="4"/>
      <c r="AO529" s="4"/>
      <c r="AP529" s="4"/>
    </row>
    <row r="530">
      <c r="A530" s="4"/>
      <c r="B530" s="4"/>
      <c r="C530" s="4"/>
      <c r="D530" s="4"/>
      <c r="E530" s="4"/>
      <c r="F530" s="8"/>
      <c r="G530" s="8"/>
      <c r="H530" s="118"/>
      <c r="I530" s="118"/>
      <c r="J530" s="118"/>
      <c r="K530" s="325"/>
      <c r="L530" s="119"/>
      <c r="M530" s="119"/>
      <c r="N530" s="119"/>
      <c r="O530" s="326"/>
      <c r="P530" s="74"/>
      <c r="Q530" s="352"/>
      <c r="R530" s="352"/>
      <c r="S530" s="328"/>
      <c r="T530" s="118"/>
      <c r="U530" s="119"/>
      <c r="V530" s="119"/>
      <c r="W530" s="119"/>
      <c r="X530" s="119"/>
      <c r="Y530" s="119"/>
      <c r="Z530" s="119"/>
      <c r="AA530" s="119"/>
      <c r="AB530" s="119"/>
      <c r="AC530" s="119"/>
      <c r="AD530" s="119"/>
      <c r="AE530" s="4"/>
      <c r="AF530" s="4"/>
      <c r="AG530" s="4"/>
      <c r="AH530" s="4"/>
      <c r="AI530" s="4"/>
      <c r="AJ530" s="4"/>
      <c r="AK530" s="4"/>
      <c r="AL530" s="4"/>
      <c r="AM530" s="4"/>
      <c r="AN530" s="4"/>
      <c r="AO530" s="4"/>
      <c r="AP530" s="4"/>
    </row>
    <row r="531">
      <c r="A531" s="4"/>
      <c r="B531" s="4"/>
      <c r="C531" s="4"/>
      <c r="D531" s="4"/>
      <c r="E531" s="4"/>
      <c r="F531" s="8"/>
      <c r="G531" s="8"/>
      <c r="H531" s="118"/>
      <c r="I531" s="118"/>
      <c r="J531" s="118"/>
      <c r="K531" s="325"/>
      <c r="L531" s="119"/>
      <c r="M531" s="119"/>
      <c r="N531" s="119"/>
      <c r="O531" s="326"/>
      <c r="P531" s="74"/>
      <c r="Q531" s="352"/>
      <c r="R531" s="352"/>
      <c r="S531" s="328"/>
      <c r="T531" s="118"/>
      <c r="U531" s="119"/>
      <c r="V531" s="119"/>
      <c r="W531" s="119"/>
      <c r="X531" s="119"/>
      <c r="Y531" s="119"/>
      <c r="Z531" s="119"/>
      <c r="AA531" s="119"/>
      <c r="AB531" s="119"/>
      <c r="AC531" s="119"/>
      <c r="AD531" s="119"/>
      <c r="AE531" s="4"/>
      <c r="AF531" s="4"/>
      <c r="AG531" s="4"/>
      <c r="AH531" s="4"/>
      <c r="AI531" s="4"/>
      <c r="AJ531" s="4"/>
      <c r="AK531" s="4"/>
      <c r="AL531" s="4"/>
      <c r="AM531" s="4"/>
      <c r="AN531" s="4"/>
      <c r="AO531" s="4"/>
      <c r="AP531" s="4"/>
    </row>
    <row r="532">
      <c r="A532" s="4"/>
      <c r="B532" s="4"/>
      <c r="C532" s="4"/>
      <c r="D532" s="4"/>
      <c r="E532" s="4"/>
      <c r="F532" s="8"/>
      <c r="G532" s="8"/>
      <c r="H532" s="118"/>
      <c r="I532" s="118"/>
      <c r="J532" s="118"/>
      <c r="K532" s="325"/>
      <c r="L532" s="119"/>
      <c r="M532" s="119"/>
      <c r="N532" s="119"/>
      <c r="O532" s="326"/>
      <c r="P532" s="74"/>
      <c r="Q532" s="352"/>
      <c r="R532" s="352"/>
      <c r="S532" s="328"/>
      <c r="T532" s="118"/>
      <c r="U532" s="119"/>
      <c r="V532" s="119"/>
      <c r="W532" s="119"/>
      <c r="X532" s="119"/>
      <c r="Y532" s="119"/>
      <c r="Z532" s="119"/>
      <c r="AA532" s="119"/>
      <c r="AB532" s="119"/>
      <c r="AC532" s="119"/>
      <c r="AD532" s="119"/>
      <c r="AE532" s="4"/>
      <c r="AF532" s="4"/>
      <c r="AG532" s="4"/>
      <c r="AH532" s="4"/>
      <c r="AI532" s="4"/>
      <c r="AJ532" s="4"/>
      <c r="AK532" s="4"/>
      <c r="AL532" s="4"/>
      <c r="AM532" s="4"/>
      <c r="AN532" s="4"/>
      <c r="AO532" s="4"/>
      <c r="AP532" s="4"/>
    </row>
    <row r="533">
      <c r="A533" s="4"/>
      <c r="B533" s="4"/>
      <c r="C533" s="4"/>
      <c r="D533" s="4"/>
      <c r="E533" s="4"/>
      <c r="F533" s="8"/>
      <c r="G533" s="8"/>
      <c r="H533" s="118"/>
      <c r="I533" s="118"/>
      <c r="J533" s="118"/>
      <c r="K533" s="325"/>
      <c r="L533" s="119"/>
      <c r="M533" s="119"/>
      <c r="N533" s="119"/>
      <c r="O533" s="326"/>
      <c r="P533" s="74"/>
      <c r="Q533" s="352"/>
      <c r="R533" s="352"/>
      <c r="S533" s="328"/>
      <c r="T533" s="118"/>
      <c r="U533" s="119"/>
      <c r="V533" s="119"/>
      <c r="W533" s="119"/>
      <c r="X533" s="119"/>
      <c r="Y533" s="119"/>
      <c r="Z533" s="119"/>
      <c r="AA533" s="119"/>
      <c r="AB533" s="119"/>
      <c r="AC533" s="119"/>
      <c r="AD533" s="119"/>
      <c r="AE533" s="4"/>
      <c r="AF533" s="4"/>
      <c r="AG533" s="4"/>
      <c r="AH533" s="4"/>
      <c r="AI533" s="4"/>
      <c r="AJ533" s="4"/>
      <c r="AK533" s="4"/>
      <c r="AL533" s="4"/>
      <c r="AM533" s="4"/>
      <c r="AN533" s="4"/>
      <c r="AO533" s="4"/>
      <c r="AP533" s="4"/>
    </row>
    <row r="534">
      <c r="A534" s="4"/>
      <c r="B534" s="4"/>
      <c r="C534" s="4"/>
      <c r="D534" s="4"/>
      <c r="E534" s="4"/>
      <c r="F534" s="8"/>
      <c r="G534" s="8"/>
      <c r="H534" s="118"/>
      <c r="I534" s="118"/>
      <c r="J534" s="118"/>
      <c r="K534" s="325"/>
      <c r="L534" s="119"/>
      <c r="M534" s="119"/>
      <c r="N534" s="119"/>
      <c r="O534" s="326"/>
      <c r="P534" s="74"/>
      <c r="Q534" s="352"/>
      <c r="R534" s="352"/>
      <c r="S534" s="328"/>
      <c r="T534" s="118"/>
      <c r="U534" s="119"/>
      <c r="V534" s="119"/>
      <c r="W534" s="119"/>
      <c r="X534" s="119"/>
      <c r="Y534" s="119"/>
      <c r="Z534" s="119"/>
      <c r="AA534" s="119"/>
      <c r="AB534" s="119"/>
      <c r="AC534" s="119"/>
      <c r="AD534" s="119"/>
      <c r="AE534" s="4"/>
      <c r="AF534" s="4"/>
      <c r="AG534" s="4"/>
      <c r="AH534" s="4"/>
      <c r="AI534" s="4"/>
      <c r="AJ534" s="4"/>
      <c r="AK534" s="4"/>
      <c r="AL534" s="4"/>
      <c r="AM534" s="4"/>
      <c r="AN534" s="4"/>
      <c r="AO534" s="4"/>
      <c r="AP534" s="4"/>
    </row>
    <row r="535">
      <c r="A535" s="4"/>
      <c r="B535" s="4"/>
      <c r="C535" s="4"/>
      <c r="D535" s="4"/>
      <c r="E535" s="4"/>
      <c r="F535" s="8"/>
      <c r="G535" s="8"/>
      <c r="H535" s="118"/>
      <c r="I535" s="118"/>
      <c r="J535" s="118"/>
      <c r="K535" s="325"/>
      <c r="L535" s="119"/>
      <c r="M535" s="119"/>
      <c r="N535" s="119"/>
      <c r="O535" s="326"/>
      <c r="P535" s="74"/>
      <c r="Q535" s="352"/>
      <c r="R535" s="352"/>
      <c r="S535" s="328"/>
      <c r="T535" s="118"/>
      <c r="U535" s="119"/>
      <c r="V535" s="119"/>
      <c r="W535" s="119"/>
      <c r="X535" s="119"/>
      <c r="Y535" s="119"/>
      <c r="Z535" s="119"/>
      <c r="AA535" s="119"/>
      <c r="AB535" s="119"/>
      <c r="AC535" s="119"/>
      <c r="AD535" s="119"/>
      <c r="AE535" s="4"/>
      <c r="AF535" s="4"/>
      <c r="AG535" s="4"/>
      <c r="AH535" s="4"/>
      <c r="AI535" s="4"/>
      <c r="AJ535" s="4"/>
      <c r="AK535" s="4"/>
      <c r="AL535" s="4"/>
      <c r="AM535" s="4"/>
      <c r="AN535" s="4"/>
      <c r="AO535" s="4"/>
      <c r="AP535" s="4"/>
    </row>
    <row r="536">
      <c r="A536" s="4"/>
      <c r="B536" s="4"/>
      <c r="C536" s="4"/>
      <c r="D536" s="4"/>
      <c r="E536" s="4"/>
      <c r="F536" s="8"/>
      <c r="G536" s="8"/>
      <c r="H536" s="118"/>
      <c r="I536" s="118"/>
      <c r="J536" s="118"/>
      <c r="K536" s="325"/>
      <c r="L536" s="119"/>
      <c r="M536" s="119"/>
      <c r="N536" s="119"/>
      <c r="O536" s="326"/>
      <c r="P536" s="74"/>
      <c r="Q536" s="352"/>
      <c r="R536" s="352"/>
      <c r="S536" s="328"/>
      <c r="T536" s="118"/>
      <c r="U536" s="119"/>
      <c r="V536" s="119"/>
      <c r="W536" s="119"/>
      <c r="X536" s="119"/>
      <c r="Y536" s="119"/>
      <c r="Z536" s="119"/>
      <c r="AA536" s="119"/>
      <c r="AB536" s="119"/>
      <c r="AC536" s="119"/>
      <c r="AD536" s="119"/>
      <c r="AE536" s="4"/>
      <c r="AF536" s="4"/>
      <c r="AG536" s="4"/>
      <c r="AH536" s="4"/>
      <c r="AI536" s="4"/>
      <c r="AJ536" s="4"/>
      <c r="AK536" s="4"/>
      <c r="AL536" s="4"/>
      <c r="AM536" s="4"/>
      <c r="AN536" s="4"/>
      <c r="AO536" s="4"/>
      <c r="AP536" s="4"/>
    </row>
    <row r="537">
      <c r="A537" s="4"/>
      <c r="B537" s="4"/>
      <c r="C537" s="4"/>
      <c r="D537" s="4"/>
      <c r="E537" s="4"/>
      <c r="F537" s="8"/>
      <c r="G537" s="8"/>
      <c r="H537" s="118"/>
      <c r="I537" s="118"/>
      <c r="J537" s="118"/>
      <c r="K537" s="325"/>
      <c r="L537" s="119"/>
      <c r="M537" s="119"/>
      <c r="N537" s="119"/>
      <c r="O537" s="326"/>
      <c r="P537" s="74"/>
      <c r="Q537" s="352"/>
      <c r="R537" s="352"/>
      <c r="S537" s="328"/>
      <c r="T537" s="118"/>
      <c r="U537" s="119"/>
      <c r="V537" s="119"/>
      <c r="W537" s="119"/>
      <c r="X537" s="119"/>
      <c r="Y537" s="119"/>
      <c r="Z537" s="119"/>
      <c r="AA537" s="119"/>
      <c r="AB537" s="119"/>
      <c r="AC537" s="119"/>
      <c r="AD537" s="119"/>
      <c r="AE537" s="4"/>
      <c r="AF537" s="4"/>
      <c r="AG537" s="4"/>
      <c r="AH537" s="4"/>
      <c r="AI537" s="4"/>
      <c r="AJ537" s="4"/>
      <c r="AK537" s="4"/>
      <c r="AL537" s="4"/>
      <c r="AM537" s="4"/>
      <c r="AN537" s="4"/>
      <c r="AO537" s="4"/>
      <c r="AP537" s="4"/>
    </row>
    <row r="538">
      <c r="A538" s="4"/>
      <c r="B538" s="4"/>
      <c r="C538" s="4"/>
      <c r="D538" s="4"/>
      <c r="E538" s="4"/>
      <c r="F538" s="8"/>
      <c r="G538" s="8"/>
      <c r="H538" s="118"/>
      <c r="I538" s="118"/>
      <c r="J538" s="118"/>
      <c r="K538" s="325"/>
      <c r="L538" s="119"/>
      <c r="M538" s="119"/>
      <c r="N538" s="119"/>
      <c r="O538" s="326"/>
      <c r="P538" s="74"/>
      <c r="Q538" s="352"/>
      <c r="R538" s="352"/>
      <c r="S538" s="328"/>
      <c r="T538" s="118"/>
      <c r="U538" s="119"/>
      <c r="V538" s="119"/>
      <c r="W538" s="119"/>
      <c r="X538" s="119"/>
      <c r="Y538" s="119"/>
      <c r="Z538" s="119"/>
      <c r="AA538" s="119"/>
      <c r="AB538" s="119"/>
      <c r="AC538" s="119"/>
      <c r="AD538" s="119"/>
      <c r="AE538" s="4"/>
      <c r="AF538" s="4"/>
      <c r="AG538" s="4"/>
      <c r="AH538" s="4"/>
      <c r="AI538" s="4"/>
      <c r="AJ538" s="4"/>
      <c r="AK538" s="4"/>
      <c r="AL538" s="4"/>
      <c r="AM538" s="4"/>
      <c r="AN538" s="4"/>
      <c r="AO538" s="4"/>
      <c r="AP538" s="4"/>
    </row>
    <row r="539">
      <c r="A539" s="4"/>
      <c r="B539" s="4"/>
      <c r="C539" s="4"/>
      <c r="D539" s="4"/>
      <c r="E539" s="4"/>
      <c r="F539" s="8"/>
      <c r="G539" s="8"/>
      <c r="H539" s="118"/>
      <c r="I539" s="118"/>
      <c r="J539" s="118"/>
      <c r="K539" s="325"/>
      <c r="L539" s="119"/>
      <c r="M539" s="119"/>
      <c r="N539" s="119"/>
      <c r="O539" s="326"/>
      <c r="P539" s="74"/>
      <c r="Q539" s="352"/>
      <c r="R539" s="352"/>
      <c r="S539" s="328"/>
      <c r="T539" s="118"/>
      <c r="U539" s="119"/>
      <c r="V539" s="119"/>
      <c r="W539" s="119"/>
      <c r="X539" s="119"/>
      <c r="Y539" s="119"/>
      <c r="Z539" s="119"/>
      <c r="AA539" s="119"/>
      <c r="AB539" s="119"/>
      <c r="AC539" s="119"/>
      <c r="AD539" s="119"/>
      <c r="AE539" s="4"/>
      <c r="AF539" s="4"/>
      <c r="AG539" s="4"/>
      <c r="AH539" s="4"/>
      <c r="AI539" s="4"/>
      <c r="AJ539" s="4"/>
      <c r="AK539" s="4"/>
      <c r="AL539" s="4"/>
      <c r="AM539" s="4"/>
      <c r="AN539" s="4"/>
      <c r="AO539" s="4"/>
      <c r="AP539" s="4"/>
    </row>
    <row r="540">
      <c r="A540" s="4"/>
      <c r="B540" s="4"/>
      <c r="C540" s="4"/>
      <c r="D540" s="4"/>
      <c r="E540" s="4"/>
      <c r="F540" s="8"/>
      <c r="G540" s="8"/>
      <c r="H540" s="118"/>
      <c r="I540" s="118"/>
      <c r="J540" s="118"/>
      <c r="K540" s="325"/>
      <c r="L540" s="119"/>
      <c r="M540" s="119"/>
      <c r="N540" s="119"/>
      <c r="O540" s="326"/>
      <c r="P540" s="74"/>
      <c r="Q540" s="352"/>
      <c r="R540" s="352"/>
      <c r="S540" s="328"/>
      <c r="T540" s="118"/>
      <c r="U540" s="119"/>
      <c r="V540" s="119"/>
      <c r="W540" s="119"/>
      <c r="X540" s="119"/>
      <c r="Y540" s="119"/>
      <c r="Z540" s="119"/>
      <c r="AA540" s="119"/>
      <c r="AB540" s="119"/>
      <c r="AC540" s="119"/>
      <c r="AD540" s="119"/>
      <c r="AE540" s="4"/>
      <c r="AF540" s="4"/>
      <c r="AG540" s="4"/>
      <c r="AH540" s="4"/>
      <c r="AI540" s="4"/>
      <c r="AJ540" s="4"/>
      <c r="AK540" s="4"/>
      <c r="AL540" s="4"/>
      <c r="AM540" s="4"/>
      <c r="AN540" s="4"/>
      <c r="AO540" s="4"/>
      <c r="AP540" s="4"/>
    </row>
    <row r="541">
      <c r="A541" s="4"/>
      <c r="B541" s="4"/>
      <c r="C541" s="4"/>
      <c r="D541" s="4"/>
      <c r="E541" s="4"/>
      <c r="F541" s="8"/>
      <c r="G541" s="8"/>
      <c r="H541" s="118"/>
      <c r="I541" s="118"/>
      <c r="J541" s="118"/>
      <c r="K541" s="325"/>
      <c r="L541" s="119"/>
      <c r="M541" s="119"/>
      <c r="N541" s="119"/>
      <c r="O541" s="326"/>
      <c r="P541" s="74"/>
      <c r="Q541" s="352"/>
      <c r="R541" s="352"/>
      <c r="S541" s="328"/>
      <c r="T541" s="118"/>
      <c r="U541" s="119"/>
      <c r="V541" s="119"/>
      <c r="W541" s="119"/>
      <c r="X541" s="119"/>
      <c r="Y541" s="119"/>
      <c r="Z541" s="119"/>
      <c r="AA541" s="119"/>
      <c r="AB541" s="119"/>
      <c r="AC541" s="119"/>
      <c r="AD541" s="119"/>
      <c r="AE541" s="4"/>
      <c r="AF541" s="4"/>
      <c r="AG541" s="4"/>
      <c r="AH541" s="4"/>
      <c r="AI541" s="4"/>
      <c r="AJ541" s="4"/>
      <c r="AK541" s="4"/>
      <c r="AL541" s="4"/>
      <c r="AM541" s="4"/>
      <c r="AN541" s="4"/>
      <c r="AO541" s="4"/>
      <c r="AP541" s="4"/>
    </row>
    <row r="542">
      <c r="A542" s="4"/>
      <c r="B542" s="4"/>
      <c r="C542" s="4"/>
      <c r="D542" s="4"/>
      <c r="E542" s="4"/>
      <c r="F542" s="8"/>
      <c r="G542" s="8"/>
      <c r="H542" s="118"/>
      <c r="I542" s="118"/>
      <c r="J542" s="118"/>
      <c r="K542" s="325"/>
      <c r="L542" s="119"/>
      <c r="M542" s="119"/>
      <c r="N542" s="119"/>
      <c r="O542" s="326"/>
      <c r="P542" s="74"/>
      <c r="Q542" s="352"/>
      <c r="R542" s="352"/>
      <c r="S542" s="328"/>
      <c r="T542" s="118"/>
      <c r="U542" s="119"/>
      <c r="V542" s="119"/>
      <c r="W542" s="119"/>
      <c r="X542" s="119"/>
      <c r="Y542" s="119"/>
      <c r="Z542" s="119"/>
      <c r="AA542" s="119"/>
      <c r="AB542" s="119"/>
      <c r="AC542" s="119"/>
      <c r="AD542" s="119"/>
      <c r="AE542" s="4"/>
      <c r="AF542" s="4"/>
      <c r="AG542" s="4"/>
      <c r="AH542" s="4"/>
      <c r="AI542" s="4"/>
      <c r="AJ542" s="4"/>
      <c r="AK542" s="4"/>
      <c r="AL542" s="4"/>
      <c r="AM542" s="4"/>
      <c r="AN542" s="4"/>
      <c r="AO542" s="4"/>
      <c r="AP542" s="4"/>
    </row>
    <row r="543">
      <c r="A543" s="4"/>
      <c r="B543" s="4"/>
      <c r="C543" s="4"/>
      <c r="D543" s="4"/>
      <c r="E543" s="4"/>
      <c r="F543" s="8"/>
      <c r="G543" s="8"/>
      <c r="H543" s="118"/>
      <c r="I543" s="118"/>
      <c r="J543" s="118"/>
      <c r="K543" s="325"/>
      <c r="L543" s="119"/>
      <c r="M543" s="119"/>
      <c r="N543" s="119"/>
      <c r="O543" s="326"/>
      <c r="P543" s="74"/>
      <c r="Q543" s="352"/>
      <c r="R543" s="352"/>
      <c r="S543" s="328"/>
      <c r="T543" s="118"/>
      <c r="U543" s="119"/>
      <c r="V543" s="119"/>
      <c r="W543" s="119"/>
      <c r="X543" s="119"/>
      <c r="Y543" s="119"/>
      <c r="Z543" s="119"/>
      <c r="AA543" s="119"/>
      <c r="AB543" s="119"/>
      <c r="AC543" s="119"/>
      <c r="AD543" s="119"/>
      <c r="AE543" s="4"/>
      <c r="AF543" s="4"/>
      <c r="AG543" s="4"/>
      <c r="AH543" s="4"/>
      <c r="AI543" s="4"/>
      <c r="AJ543" s="4"/>
      <c r="AK543" s="4"/>
      <c r="AL543" s="4"/>
      <c r="AM543" s="4"/>
      <c r="AN543" s="4"/>
      <c r="AO543" s="4"/>
      <c r="AP543" s="4"/>
    </row>
    <row r="544">
      <c r="A544" s="4"/>
      <c r="B544" s="4"/>
      <c r="C544" s="4"/>
      <c r="D544" s="4"/>
      <c r="E544" s="4"/>
      <c r="F544" s="8"/>
      <c r="G544" s="8"/>
      <c r="H544" s="118"/>
      <c r="I544" s="118"/>
      <c r="J544" s="118"/>
      <c r="K544" s="325"/>
      <c r="L544" s="119"/>
      <c r="M544" s="119"/>
      <c r="N544" s="119"/>
      <c r="O544" s="326"/>
      <c r="P544" s="74"/>
      <c r="Q544" s="352"/>
      <c r="R544" s="352"/>
      <c r="S544" s="328"/>
      <c r="T544" s="118"/>
      <c r="U544" s="119"/>
      <c r="V544" s="119"/>
      <c r="W544" s="119"/>
      <c r="X544" s="119"/>
      <c r="Y544" s="119"/>
      <c r="Z544" s="119"/>
      <c r="AA544" s="119"/>
      <c r="AB544" s="119"/>
      <c r="AC544" s="119"/>
      <c r="AD544" s="119"/>
      <c r="AE544" s="4"/>
      <c r="AF544" s="4"/>
      <c r="AG544" s="4"/>
      <c r="AH544" s="4"/>
      <c r="AI544" s="4"/>
      <c r="AJ544" s="4"/>
      <c r="AK544" s="4"/>
      <c r="AL544" s="4"/>
      <c r="AM544" s="4"/>
      <c r="AN544" s="4"/>
      <c r="AO544" s="4"/>
      <c r="AP544" s="4"/>
    </row>
    <row r="545">
      <c r="A545" s="4"/>
      <c r="B545" s="4"/>
      <c r="C545" s="4"/>
      <c r="D545" s="4"/>
      <c r="E545" s="4"/>
      <c r="F545" s="8"/>
      <c r="G545" s="8"/>
      <c r="H545" s="118"/>
      <c r="I545" s="118"/>
      <c r="J545" s="118"/>
      <c r="K545" s="325"/>
      <c r="L545" s="119"/>
      <c r="M545" s="119"/>
      <c r="N545" s="119"/>
      <c r="O545" s="326"/>
      <c r="P545" s="74"/>
      <c r="Q545" s="352"/>
      <c r="R545" s="352"/>
      <c r="S545" s="328"/>
      <c r="T545" s="118"/>
      <c r="U545" s="119"/>
      <c r="V545" s="119"/>
      <c r="W545" s="119"/>
      <c r="X545" s="119"/>
      <c r="Y545" s="119"/>
      <c r="Z545" s="119"/>
      <c r="AA545" s="119"/>
      <c r="AB545" s="119"/>
      <c r="AC545" s="119"/>
      <c r="AD545" s="119"/>
      <c r="AE545" s="4"/>
      <c r="AF545" s="4"/>
      <c r="AG545" s="4"/>
      <c r="AH545" s="4"/>
      <c r="AI545" s="4"/>
      <c r="AJ545" s="4"/>
      <c r="AK545" s="4"/>
      <c r="AL545" s="4"/>
      <c r="AM545" s="4"/>
      <c r="AN545" s="4"/>
      <c r="AO545" s="4"/>
      <c r="AP545" s="4"/>
    </row>
    <row r="546">
      <c r="A546" s="4"/>
      <c r="B546" s="4"/>
      <c r="C546" s="4"/>
      <c r="D546" s="4"/>
      <c r="E546" s="4"/>
      <c r="F546" s="8"/>
      <c r="G546" s="8"/>
      <c r="H546" s="118"/>
      <c r="I546" s="118"/>
      <c r="J546" s="118"/>
      <c r="K546" s="325"/>
      <c r="L546" s="119"/>
      <c r="M546" s="119"/>
      <c r="N546" s="119"/>
      <c r="O546" s="326"/>
      <c r="P546" s="74"/>
      <c r="Q546" s="352"/>
      <c r="R546" s="352"/>
      <c r="S546" s="328"/>
      <c r="T546" s="118"/>
      <c r="U546" s="119"/>
      <c r="V546" s="119"/>
      <c r="W546" s="119"/>
      <c r="X546" s="119"/>
      <c r="Y546" s="119"/>
      <c r="Z546" s="119"/>
      <c r="AA546" s="119"/>
      <c r="AB546" s="119"/>
      <c r="AC546" s="119"/>
      <c r="AD546" s="119"/>
      <c r="AE546" s="4"/>
      <c r="AF546" s="4"/>
      <c r="AG546" s="4"/>
      <c r="AH546" s="4"/>
      <c r="AI546" s="4"/>
      <c r="AJ546" s="4"/>
      <c r="AK546" s="4"/>
      <c r="AL546" s="4"/>
      <c r="AM546" s="4"/>
      <c r="AN546" s="4"/>
      <c r="AO546" s="4"/>
      <c r="AP546" s="4"/>
    </row>
    <row r="547">
      <c r="A547" s="4"/>
      <c r="B547" s="4"/>
      <c r="C547" s="4"/>
      <c r="D547" s="4"/>
      <c r="E547" s="4"/>
      <c r="F547" s="8"/>
      <c r="G547" s="8"/>
      <c r="H547" s="118"/>
      <c r="I547" s="118"/>
      <c r="J547" s="118"/>
      <c r="K547" s="325"/>
      <c r="L547" s="119"/>
      <c r="M547" s="119"/>
      <c r="N547" s="119"/>
      <c r="O547" s="326"/>
      <c r="P547" s="74"/>
      <c r="Q547" s="352"/>
      <c r="R547" s="352"/>
      <c r="S547" s="328"/>
      <c r="T547" s="118"/>
      <c r="U547" s="119"/>
      <c r="V547" s="119"/>
      <c r="W547" s="119"/>
      <c r="X547" s="119"/>
      <c r="Y547" s="119"/>
      <c r="Z547" s="119"/>
      <c r="AA547" s="119"/>
      <c r="AB547" s="119"/>
      <c r="AC547" s="119"/>
      <c r="AD547" s="119"/>
      <c r="AE547" s="4"/>
      <c r="AF547" s="4"/>
      <c r="AG547" s="4"/>
      <c r="AH547" s="4"/>
      <c r="AI547" s="4"/>
      <c r="AJ547" s="4"/>
      <c r="AK547" s="4"/>
      <c r="AL547" s="4"/>
      <c r="AM547" s="4"/>
      <c r="AN547" s="4"/>
      <c r="AO547" s="4"/>
      <c r="AP547" s="4"/>
    </row>
    <row r="548">
      <c r="A548" s="4"/>
      <c r="B548" s="4"/>
      <c r="C548" s="4"/>
      <c r="D548" s="4"/>
      <c r="E548" s="4"/>
      <c r="F548" s="8"/>
      <c r="G548" s="8"/>
      <c r="H548" s="118"/>
      <c r="I548" s="118"/>
      <c r="J548" s="118"/>
      <c r="K548" s="325"/>
      <c r="L548" s="119"/>
      <c r="M548" s="119"/>
      <c r="N548" s="119"/>
      <c r="O548" s="326"/>
      <c r="P548" s="74"/>
      <c r="Q548" s="352"/>
      <c r="R548" s="352"/>
      <c r="S548" s="328"/>
      <c r="T548" s="118"/>
      <c r="U548" s="119"/>
      <c r="V548" s="119"/>
      <c r="W548" s="119"/>
      <c r="X548" s="119"/>
      <c r="Y548" s="119"/>
      <c r="Z548" s="119"/>
      <c r="AA548" s="119"/>
      <c r="AB548" s="119"/>
      <c r="AC548" s="119"/>
      <c r="AD548" s="119"/>
      <c r="AE548" s="4"/>
      <c r="AF548" s="4"/>
      <c r="AG548" s="4"/>
      <c r="AH548" s="4"/>
      <c r="AI548" s="4"/>
      <c r="AJ548" s="4"/>
      <c r="AK548" s="4"/>
      <c r="AL548" s="4"/>
      <c r="AM548" s="4"/>
      <c r="AN548" s="4"/>
      <c r="AO548" s="4"/>
      <c r="AP548" s="4"/>
    </row>
    <row r="549">
      <c r="A549" s="4"/>
      <c r="B549" s="4"/>
      <c r="C549" s="4"/>
      <c r="D549" s="4"/>
      <c r="E549" s="4"/>
      <c r="F549" s="8"/>
      <c r="G549" s="8"/>
      <c r="H549" s="118"/>
      <c r="I549" s="118"/>
      <c r="J549" s="118"/>
      <c r="K549" s="325"/>
      <c r="L549" s="119"/>
      <c r="M549" s="119"/>
      <c r="N549" s="119"/>
      <c r="O549" s="326"/>
      <c r="P549" s="74"/>
      <c r="Q549" s="352"/>
      <c r="R549" s="352"/>
      <c r="S549" s="328"/>
      <c r="T549" s="118"/>
      <c r="U549" s="119"/>
      <c r="V549" s="119"/>
      <c r="W549" s="119"/>
      <c r="X549" s="119"/>
      <c r="Y549" s="119"/>
      <c r="Z549" s="119"/>
      <c r="AA549" s="119"/>
      <c r="AB549" s="119"/>
      <c r="AC549" s="119"/>
      <c r="AD549" s="119"/>
      <c r="AE549" s="4"/>
      <c r="AF549" s="4"/>
      <c r="AG549" s="4"/>
      <c r="AH549" s="4"/>
      <c r="AI549" s="4"/>
      <c r="AJ549" s="4"/>
      <c r="AK549" s="4"/>
      <c r="AL549" s="4"/>
      <c r="AM549" s="4"/>
      <c r="AN549" s="4"/>
      <c r="AO549" s="4"/>
      <c r="AP549" s="4"/>
    </row>
    <row r="550">
      <c r="A550" s="4"/>
      <c r="B550" s="4"/>
      <c r="C550" s="4"/>
      <c r="D550" s="4"/>
      <c r="E550" s="4"/>
      <c r="F550" s="8"/>
      <c r="G550" s="8"/>
      <c r="H550" s="118"/>
      <c r="I550" s="118"/>
      <c r="J550" s="118"/>
      <c r="K550" s="325"/>
      <c r="L550" s="119"/>
      <c r="M550" s="119"/>
      <c r="N550" s="119"/>
      <c r="O550" s="326"/>
      <c r="P550" s="74"/>
      <c r="Q550" s="352"/>
      <c r="R550" s="352"/>
      <c r="S550" s="328"/>
      <c r="T550" s="118"/>
      <c r="U550" s="119"/>
      <c r="V550" s="119"/>
      <c r="W550" s="119"/>
      <c r="X550" s="119"/>
      <c r="Y550" s="119"/>
      <c r="Z550" s="119"/>
      <c r="AA550" s="119"/>
      <c r="AB550" s="119"/>
      <c r="AC550" s="119"/>
      <c r="AD550" s="119"/>
      <c r="AE550" s="4"/>
      <c r="AF550" s="4"/>
      <c r="AG550" s="4"/>
      <c r="AH550" s="4"/>
      <c r="AI550" s="4"/>
      <c r="AJ550" s="4"/>
      <c r="AK550" s="4"/>
      <c r="AL550" s="4"/>
      <c r="AM550" s="4"/>
      <c r="AN550" s="4"/>
      <c r="AO550" s="4"/>
      <c r="AP550" s="4"/>
    </row>
    <row r="551">
      <c r="A551" s="4"/>
      <c r="B551" s="4"/>
      <c r="C551" s="4"/>
      <c r="D551" s="4"/>
      <c r="E551" s="4"/>
      <c r="F551" s="8"/>
      <c r="G551" s="8"/>
      <c r="H551" s="118"/>
      <c r="I551" s="118"/>
      <c r="J551" s="118"/>
      <c r="K551" s="325"/>
      <c r="L551" s="119"/>
      <c r="M551" s="119"/>
      <c r="N551" s="119"/>
      <c r="O551" s="326"/>
      <c r="P551" s="74"/>
      <c r="Q551" s="352"/>
      <c r="R551" s="352"/>
      <c r="S551" s="328"/>
      <c r="T551" s="118"/>
      <c r="U551" s="119"/>
      <c r="V551" s="119"/>
      <c r="W551" s="119"/>
      <c r="X551" s="119"/>
      <c r="Y551" s="119"/>
      <c r="Z551" s="119"/>
      <c r="AA551" s="119"/>
      <c r="AB551" s="119"/>
      <c r="AC551" s="119"/>
      <c r="AD551" s="119"/>
      <c r="AE551" s="4"/>
      <c r="AF551" s="4"/>
      <c r="AG551" s="4"/>
      <c r="AH551" s="4"/>
      <c r="AI551" s="4"/>
      <c r="AJ551" s="4"/>
      <c r="AK551" s="4"/>
      <c r="AL551" s="4"/>
      <c r="AM551" s="4"/>
      <c r="AN551" s="4"/>
      <c r="AO551" s="4"/>
      <c r="AP551" s="4"/>
    </row>
    <row r="552">
      <c r="A552" s="4"/>
      <c r="B552" s="4"/>
      <c r="C552" s="4"/>
      <c r="D552" s="4"/>
      <c r="E552" s="4"/>
      <c r="F552" s="8"/>
      <c r="G552" s="8"/>
      <c r="H552" s="118"/>
      <c r="I552" s="118"/>
      <c r="J552" s="118"/>
      <c r="K552" s="325"/>
      <c r="L552" s="119"/>
      <c r="M552" s="119"/>
      <c r="N552" s="119"/>
      <c r="O552" s="326"/>
      <c r="P552" s="74"/>
      <c r="Q552" s="352"/>
      <c r="R552" s="352"/>
      <c r="S552" s="328"/>
      <c r="T552" s="118"/>
      <c r="U552" s="119"/>
      <c r="V552" s="119"/>
      <c r="W552" s="119"/>
      <c r="X552" s="119"/>
      <c r="Y552" s="119"/>
      <c r="Z552" s="119"/>
      <c r="AA552" s="119"/>
      <c r="AB552" s="119"/>
      <c r="AC552" s="119"/>
      <c r="AD552" s="119"/>
      <c r="AE552" s="4"/>
      <c r="AF552" s="4"/>
      <c r="AG552" s="4"/>
      <c r="AH552" s="4"/>
      <c r="AI552" s="4"/>
      <c r="AJ552" s="4"/>
      <c r="AK552" s="4"/>
      <c r="AL552" s="4"/>
      <c r="AM552" s="4"/>
      <c r="AN552" s="4"/>
      <c r="AO552" s="4"/>
      <c r="AP552" s="4"/>
    </row>
    <row r="553">
      <c r="A553" s="4"/>
      <c r="B553" s="4"/>
      <c r="C553" s="4"/>
      <c r="D553" s="4"/>
      <c r="E553" s="4"/>
      <c r="F553" s="8"/>
      <c r="G553" s="8"/>
      <c r="H553" s="118"/>
      <c r="I553" s="118"/>
      <c r="J553" s="118"/>
      <c r="K553" s="325"/>
      <c r="L553" s="119"/>
      <c r="M553" s="119"/>
      <c r="N553" s="119"/>
      <c r="O553" s="326"/>
      <c r="P553" s="74"/>
      <c r="Q553" s="352"/>
      <c r="R553" s="352"/>
      <c r="S553" s="328"/>
      <c r="T553" s="118"/>
      <c r="U553" s="119"/>
      <c r="V553" s="119"/>
      <c r="W553" s="119"/>
      <c r="X553" s="119"/>
      <c r="Y553" s="119"/>
      <c r="Z553" s="119"/>
      <c r="AA553" s="119"/>
      <c r="AB553" s="119"/>
      <c r="AC553" s="119"/>
      <c r="AD553" s="119"/>
      <c r="AE553" s="4"/>
      <c r="AF553" s="4"/>
      <c r="AG553" s="4"/>
      <c r="AH553" s="4"/>
      <c r="AI553" s="4"/>
      <c r="AJ553" s="4"/>
      <c r="AK553" s="4"/>
      <c r="AL553" s="4"/>
      <c r="AM553" s="4"/>
      <c r="AN553" s="4"/>
      <c r="AO553" s="4"/>
      <c r="AP553" s="4"/>
    </row>
    <row r="554">
      <c r="A554" s="4"/>
      <c r="B554" s="4"/>
      <c r="C554" s="4"/>
      <c r="D554" s="4"/>
      <c r="E554" s="4"/>
      <c r="F554" s="8"/>
      <c r="G554" s="8"/>
      <c r="H554" s="118"/>
      <c r="I554" s="118"/>
      <c r="J554" s="118"/>
      <c r="K554" s="325"/>
      <c r="L554" s="119"/>
      <c r="M554" s="119"/>
      <c r="N554" s="119"/>
      <c r="O554" s="326"/>
      <c r="P554" s="74"/>
      <c r="Q554" s="352"/>
      <c r="R554" s="352"/>
      <c r="S554" s="328"/>
      <c r="T554" s="118"/>
      <c r="U554" s="119"/>
      <c r="V554" s="119"/>
      <c r="W554" s="119"/>
      <c r="X554" s="119"/>
      <c r="Y554" s="119"/>
      <c r="Z554" s="119"/>
      <c r="AA554" s="119"/>
      <c r="AB554" s="119"/>
      <c r="AC554" s="119"/>
      <c r="AD554" s="119"/>
      <c r="AE554" s="4"/>
      <c r="AF554" s="4"/>
      <c r="AG554" s="4"/>
      <c r="AH554" s="4"/>
      <c r="AI554" s="4"/>
      <c r="AJ554" s="4"/>
      <c r="AK554" s="4"/>
      <c r="AL554" s="4"/>
      <c r="AM554" s="4"/>
      <c r="AN554" s="4"/>
      <c r="AO554" s="4"/>
      <c r="AP554" s="4"/>
    </row>
    <row r="555">
      <c r="A555" s="4"/>
      <c r="B555" s="4"/>
      <c r="C555" s="4"/>
      <c r="D555" s="4"/>
      <c r="E555" s="4"/>
      <c r="F555" s="8"/>
      <c r="G555" s="8"/>
      <c r="H555" s="118"/>
      <c r="I555" s="118"/>
      <c r="J555" s="118"/>
      <c r="K555" s="325"/>
      <c r="L555" s="119"/>
      <c r="M555" s="119"/>
      <c r="N555" s="119"/>
      <c r="O555" s="326"/>
      <c r="P555" s="74"/>
      <c r="Q555" s="352"/>
      <c r="R555" s="352"/>
      <c r="S555" s="328"/>
      <c r="T555" s="118"/>
      <c r="U555" s="119"/>
      <c r="V555" s="119"/>
      <c r="W555" s="119"/>
      <c r="X555" s="119"/>
      <c r="Y555" s="119"/>
      <c r="Z555" s="119"/>
      <c r="AA555" s="119"/>
      <c r="AB555" s="119"/>
      <c r="AC555" s="119"/>
      <c r="AD555" s="119"/>
      <c r="AE555" s="4"/>
      <c r="AF555" s="4"/>
      <c r="AG555" s="4"/>
      <c r="AH555" s="4"/>
      <c r="AI555" s="4"/>
      <c r="AJ555" s="4"/>
      <c r="AK555" s="4"/>
      <c r="AL555" s="4"/>
      <c r="AM555" s="4"/>
      <c r="AN555" s="4"/>
      <c r="AO555" s="4"/>
      <c r="AP555" s="4"/>
    </row>
    <row r="556">
      <c r="A556" s="4"/>
      <c r="B556" s="4"/>
      <c r="C556" s="4"/>
      <c r="D556" s="4"/>
      <c r="E556" s="4"/>
      <c r="F556" s="8"/>
      <c r="G556" s="8"/>
      <c r="H556" s="118"/>
      <c r="I556" s="118"/>
      <c r="J556" s="118"/>
      <c r="K556" s="325"/>
      <c r="L556" s="119"/>
      <c r="M556" s="119"/>
      <c r="N556" s="119"/>
      <c r="O556" s="326"/>
      <c r="P556" s="74"/>
      <c r="Q556" s="352"/>
      <c r="R556" s="352"/>
      <c r="S556" s="328"/>
      <c r="T556" s="118"/>
      <c r="U556" s="119"/>
      <c r="V556" s="119"/>
      <c r="W556" s="119"/>
      <c r="X556" s="119"/>
      <c r="Y556" s="119"/>
      <c r="Z556" s="119"/>
      <c r="AA556" s="119"/>
      <c r="AB556" s="119"/>
      <c r="AC556" s="119"/>
      <c r="AD556" s="119"/>
      <c r="AE556" s="4"/>
      <c r="AF556" s="4"/>
      <c r="AG556" s="4"/>
      <c r="AH556" s="4"/>
      <c r="AI556" s="4"/>
      <c r="AJ556" s="4"/>
      <c r="AK556" s="4"/>
      <c r="AL556" s="4"/>
      <c r="AM556" s="4"/>
      <c r="AN556" s="4"/>
      <c r="AO556" s="4"/>
      <c r="AP556" s="4"/>
    </row>
    <row r="557">
      <c r="A557" s="4"/>
      <c r="B557" s="4"/>
      <c r="C557" s="4"/>
      <c r="D557" s="4"/>
      <c r="E557" s="4"/>
      <c r="F557" s="8"/>
      <c r="G557" s="8"/>
      <c r="H557" s="118"/>
      <c r="I557" s="118"/>
      <c r="J557" s="118"/>
      <c r="K557" s="325"/>
      <c r="L557" s="119"/>
      <c r="M557" s="119"/>
      <c r="N557" s="119"/>
      <c r="O557" s="326"/>
      <c r="P557" s="74"/>
      <c r="Q557" s="352"/>
      <c r="R557" s="352"/>
      <c r="S557" s="328"/>
      <c r="T557" s="118"/>
      <c r="U557" s="119"/>
      <c r="V557" s="119"/>
      <c r="W557" s="119"/>
      <c r="X557" s="119"/>
      <c r="Y557" s="119"/>
      <c r="Z557" s="119"/>
      <c r="AA557" s="119"/>
      <c r="AB557" s="119"/>
      <c r="AC557" s="119"/>
      <c r="AD557" s="119"/>
      <c r="AE557" s="4"/>
      <c r="AF557" s="4"/>
      <c r="AG557" s="4"/>
      <c r="AH557" s="4"/>
      <c r="AI557" s="4"/>
      <c r="AJ557" s="4"/>
      <c r="AK557" s="4"/>
      <c r="AL557" s="4"/>
      <c r="AM557" s="4"/>
      <c r="AN557" s="4"/>
      <c r="AO557" s="4"/>
      <c r="AP557" s="4"/>
    </row>
    <row r="558">
      <c r="A558" s="4"/>
      <c r="B558" s="4"/>
      <c r="C558" s="4"/>
      <c r="D558" s="4"/>
      <c r="E558" s="4"/>
      <c r="F558" s="8"/>
      <c r="G558" s="8"/>
      <c r="H558" s="118"/>
      <c r="I558" s="118"/>
      <c r="J558" s="118"/>
      <c r="K558" s="325"/>
      <c r="L558" s="119"/>
      <c r="M558" s="119"/>
      <c r="N558" s="119"/>
      <c r="O558" s="326"/>
      <c r="P558" s="74"/>
      <c r="Q558" s="352"/>
      <c r="R558" s="352"/>
      <c r="S558" s="328"/>
      <c r="T558" s="118"/>
      <c r="U558" s="119"/>
      <c r="V558" s="119"/>
      <c r="W558" s="119"/>
      <c r="X558" s="119"/>
      <c r="Y558" s="119"/>
      <c r="Z558" s="119"/>
      <c r="AA558" s="119"/>
      <c r="AB558" s="119"/>
      <c r="AC558" s="119"/>
      <c r="AD558" s="119"/>
      <c r="AE558" s="4"/>
      <c r="AF558" s="4"/>
      <c r="AG558" s="4"/>
      <c r="AH558" s="4"/>
      <c r="AI558" s="4"/>
      <c r="AJ558" s="4"/>
      <c r="AK558" s="4"/>
      <c r="AL558" s="4"/>
      <c r="AM558" s="4"/>
      <c r="AN558" s="4"/>
      <c r="AO558" s="4"/>
      <c r="AP558" s="4"/>
    </row>
    <row r="559">
      <c r="A559" s="4"/>
      <c r="B559" s="4"/>
      <c r="C559" s="4"/>
      <c r="D559" s="4"/>
      <c r="E559" s="4"/>
      <c r="F559" s="8"/>
      <c r="G559" s="8"/>
      <c r="H559" s="118"/>
      <c r="I559" s="118"/>
      <c r="J559" s="118"/>
      <c r="K559" s="325"/>
      <c r="L559" s="119"/>
      <c r="M559" s="119"/>
      <c r="N559" s="119"/>
      <c r="O559" s="326"/>
      <c r="P559" s="74"/>
      <c r="Q559" s="352"/>
      <c r="R559" s="352"/>
      <c r="S559" s="328"/>
      <c r="T559" s="118"/>
      <c r="U559" s="119"/>
      <c r="V559" s="119"/>
      <c r="W559" s="119"/>
      <c r="X559" s="119"/>
      <c r="Y559" s="119"/>
      <c r="Z559" s="119"/>
      <c r="AA559" s="119"/>
      <c r="AB559" s="119"/>
      <c r="AC559" s="119"/>
      <c r="AD559" s="119"/>
      <c r="AE559" s="4"/>
      <c r="AF559" s="4"/>
      <c r="AG559" s="4"/>
      <c r="AH559" s="4"/>
      <c r="AI559" s="4"/>
      <c r="AJ559" s="4"/>
      <c r="AK559" s="4"/>
      <c r="AL559" s="4"/>
      <c r="AM559" s="4"/>
      <c r="AN559" s="4"/>
      <c r="AO559" s="4"/>
      <c r="AP559" s="4"/>
    </row>
    <row r="560">
      <c r="A560" s="4"/>
      <c r="B560" s="4"/>
      <c r="C560" s="4"/>
      <c r="D560" s="4"/>
      <c r="E560" s="4"/>
      <c r="F560" s="8"/>
      <c r="G560" s="8"/>
      <c r="H560" s="118"/>
      <c r="I560" s="118"/>
      <c r="J560" s="118"/>
      <c r="K560" s="325"/>
      <c r="L560" s="119"/>
      <c r="M560" s="119"/>
      <c r="N560" s="119"/>
      <c r="O560" s="326"/>
      <c r="P560" s="74"/>
      <c r="Q560" s="352"/>
      <c r="R560" s="352"/>
      <c r="S560" s="328"/>
      <c r="T560" s="118"/>
      <c r="U560" s="119"/>
      <c r="V560" s="119"/>
      <c r="W560" s="119"/>
      <c r="X560" s="119"/>
      <c r="Y560" s="119"/>
      <c r="Z560" s="119"/>
      <c r="AA560" s="119"/>
      <c r="AB560" s="119"/>
      <c r="AC560" s="119"/>
      <c r="AD560" s="119"/>
      <c r="AE560" s="4"/>
      <c r="AF560" s="4"/>
      <c r="AG560" s="4"/>
      <c r="AH560" s="4"/>
      <c r="AI560" s="4"/>
      <c r="AJ560" s="4"/>
      <c r="AK560" s="4"/>
      <c r="AL560" s="4"/>
      <c r="AM560" s="4"/>
      <c r="AN560" s="4"/>
      <c r="AO560" s="4"/>
      <c r="AP560" s="4"/>
    </row>
    <row r="561">
      <c r="A561" s="4"/>
      <c r="B561" s="4"/>
      <c r="C561" s="4"/>
      <c r="D561" s="4"/>
      <c r="E561" s="4"/>
      <c r="F561" s="8"/>
      <c r="G561" s="8"/>
      <c r="H561" s="118"/>
      <c r="I561" s="118"/>
      <c r="J561" s="118"/>
      <c r="K561" s="325"/>
      <c r="L561" s="119"/>
      <c r="M561" s="119"/>
      <c r="N561" s="119"/>
      <c r="O561" s="326"/>
      <c r="P561" s="74"/>
      <c r="Q561" s="352"/>
      <c r="R561" s="352"/>
      <c r="S561" s="328"/>
      <c r="T561" s="118"/>
      <c r="U561" s="119"/>
      <c r="V561" s="119"/>
      <c r="W561" s="119"/>
      <c r="X561" s="119"/>
      <c r="Y561" s="119"/>
      <c r="Z561" s="119"/>
      <c r="AA561" s="119"/>
      <c r="AB561" s="119"/>
      <c r="AC561" s="119"/>
      <c r="AD561" s="119"/>
      <c r="AE561" s="4"/>
      <c r="AF561" s="4"/>
      <c r="AG561" s="4"/>
      <c r="AH561" s="4"/>
      <c r="AI561" s="4"/>
      <c r="AJ561" s="4"/>
      <c r="AK561" s="4"/>
      <c r="AL561" s="4"/>
      <c r="AM561" s="4"/>
      <c r="AN561" s="4"/>
      <c r="AO561" s="4"/>
      <c r="AP561" s="4"/>
    </row>
    <row r="562">
      <c r="A562" s="4"/>
      <c r="B562" s="4"/>
      <c r="C562" s="4"/>
      <c r="D562" s="4"/>
      <c r="E562" s="4"/>
      <c r="F562" s="8"/>
      <c r="G562" s="8"/>
      <c r="H562" s="118"/>
      <c r="I562" s="118"/>
      <c r="J562" s="118"/>
      <c r="K562" s="325"/>
      <c r="L562" s="119"/>
      <c r="M562" s="119"/>
      <c r="N562" s="119"/>
      <c r="O562" s="326"/>
      <c r="P562" s="74"/>
      <c r="Q562" s="352"/>
      <c r="R562" s="352"/>
      <c r="S562" s="328"/>
      <c r="T562" s="118"/>
      <c r="U562" s="119"/>
      <c r="V562" s="119"/>
      <c r="W562" s="119"/>
      <c r="X562" s="119"/>
      <c r="Y562" s="119"/>
      <c r="Z562" s="119"/>
      <c r="AA562" s="119"/>
      <c r="AB562" s="119"/>
      <c r="AC562" s="119"/>
      <c r="AD562" s="119"/>
      <c r="AE562" s="4"/>
      <c r="AF562" s="4"/>
      <c r="AG562" s="4"/>
      <c r="AH562" s="4"/>
      <c r="AI562" s="4"/>
      <c r="AJ562" s="4"/>
      <c r="AK562" s="4"/>
      <c r="AL562" s="4"/>
      <c r="AM562" s="4"/>
      <c r="AN562" s="4"/>
      <c r="AO562" s="4"/>
      <c r="AP562" s="4"/>
    </row>
    <row r="563">
      <c r="A563" s="4"/>
      <c r="B563" s="4"/>
      <c r="C563" s="4"/>
      <c r="D563" s="4"/>
      <c r="E563" s="4"/>
      <c r="F563" s="8"/>
      <c r="G563" s="8"/>
      <c r="H563" s="118"/>
      <c r="I563" s="118"/>
      <c r="J563" s="118"/>
      <c r="K563" s="325"/>
      <c r="L563" s="119"/>
      <c r="M563" s="119"/>
      <c r="N563" s="119"/>
      <c r="O563" s="326"/>
      <c r="P563" s="74"/>
      <c r="Q563" s="352"/>
      <c r="R563" s="352"/>
      <c r="S563" s="328"/>
      <c r="T563" s="118"/>
      <c r="U563" s="119"/>
      <c r="V563" s="119"/>
      <c r="W563" s="119"/>
      <c r="X563" s="119"/>
      <c r="Y563" s="119"/>
      <c r="Z563" s="119"/>
      <c r="AA563" s="119"/>
      <c r="AB563" s="119"/>
      <c r="AC563" s="119"/>
      <c r="AD563" s="119"/>
      <c r="AE563" s="4"/>
      <c r="AF563" s="4"/>
      <c r="AG563" s="4"/>
      <c r="AH563" s="4"/>
      <c r="AI563" s="4"/>
      <c r="AJ563" s="4"/>
      <c r="AK563" s="4"/>
      <c r="AL563" s="4"/>
      <c r="AM563" s="4"/>
      <c r="AN563" s="4"/>
      <c r="AO563" s="4"/>
      <c r="AP563" s="4"/>
    </row>
    <row r="564">
      <c r="A564" s="4"/>
      <c r="B564" s="4"/>
      <c r="C564" s="4"/>
      <c r="D564" s="4"/>
      <c r="E564" s="4"/>
      <c r="F564" s="8"/>
      <c r="G564" s="8"/>
      <c r="H564" s="118"/>
      <c r="I564" s="118"/>
      <c r="J564" s="118"/>
      <c r="K564" s="325"/>
      <c r="L564" s="119"/>
      <c r="M564" s="119"/>
      <c r="N564" s="119"/>
      <c r="O564" s="326"/>
      <c r="P564" s="74"/>
      <c r="Q564" s="352"/>
      <c r="R564" s="352"/>
      <c r="S564" s="328"/>
      <c r="T564" s="118"/>
      <c r="U564" s="119"/>
      <c r="V564" s="119"/>
      <c r="W564" s="119"/>
      <c r="X564" s="119"/>
      <c r="Y564" s="119"/>
      <c r="Z564" s="119"/>
      <c r="AA564" s="119"/>
      <c r="AB564" s="119"/>
      <c r="AC564" s="119"/>
      <c r="AD564" s="119"/>
      <c r="AE564" s="4"/>
      <c r="AF564" s="4"/>
      <c r="AG564" s="4"/>
      <c r="AH564" s="4"/>
      <c r="AI564" s="4"/>
      <c r="AJ564" s="4"/>
      <c r="AK564" s="4"/>
      <c r="AL564" s="4"/>
      <c r="AM564" s="4"/>
      <c r="AN564" s="4"/>
      <c r="AO564" s="4"/>
      <c r="AP564" s="4"/>
    </row>
    <row r="565">
      <c r="A565" s="4"/>
      <c r="B565" s="4"/>
      <c r="C565" s="4"/>
      <c r="D565" s="4"/>
      <c r="E565" s="4"/>
      <c r="F565" s="8"/>
      <c r="G565" s="8"/>
      <c r="H565" s="118"/>
      <c r="I565" s="118"/>
      <c r="J565" s="118"/>
      <c r="K565" s="325"/>
      <c r="L565" s="119"/>
      <c r="M565" s="119"/>
      <c r="N565" s="119"/>
      <c r="O565" s="326"/>
      <c r="P565" s="74"/>
      <c r="Q565" s="352"/>
      <c r="R565" s="352"/>
      <c r="S565" s="328"/>
      <c r="T565" s="118"/>
      <c r="U565" s="119"/>
      <c r="V565" s="119"/>
      <c r="W565" s="119"/>
      <c r="X565" s="119"/>
      <c r="Y565" s="119"/>
      <c r="Z565" s="119"/>
      <c r="AA565" s="119"/>
      <c r="AB565" s="119"/>
      <c r="AC565" s="119"/>
      <c r="AD565" s="119"/>
      <c r="AE565" s="4"/>
      <c r="AF565" s="4"/>
      <c r="AG565" s="4"/>
      <c r="AH565" s="4"/>
      <c r="AI565" s="4"/>
      <c r="AJ565" s="4"/>
      <c r="AK565" s="4"/>
      <c r="AL565" s="4"/>
      <c r="AM565" s="4"/>
      <c r="AN565" s="4"/>
      <c r="AO565" s="4"/>
      <c r="AP565" s="4"/>
    </row>
    <row r="566">
      <c r="A566" s="4"/>
      <c r="B566" s="4"/>
      <c r="C566" s="4"/>
      <c r="D566" s="4"/>
      <c r="E566" s="4"/>
      <c r="F566" s="8"/>
      <c r="G566" s="8"/>
      <c r="H566" s="118"/>
      <c r="I566" s="118"/>
      <c r="J566" s="118"/>
      <c r="K566" s="325"/>
      <c r="L566" s="119"/>
      <c r="M566" s="119"/>
      <c r="N566" s="119"/>
      <c r="O566" s="326"/>
      <c r="P566" s="74"/>
      <c r="Q566" s="352"/>
      <c r="R566" s="352"/>
      <c r="S566" s="328"/>
      <c r="T566" s="118"/>
      <c r="U566" s="119"/>
      <c r="V566" s="119"/>
      <c r="W566" s="119"/>
      <c r="X566" s="119"/>
      <c r="Y566" s="119"/>
      <c r="Z566" s="119"/>
      <c r="AA566" s="119"/>
      <c r="AB566" s="119"/>
      <c r="AC566" s="119"/>
      <c r="AD566" s="119"/>
      <c r="AE566" s="4"/>
      <c r="AF566" s="4"/>
      <c r="AG566" s="4"/>
      <c r="AH566" s="4"/>
      <c r="AI566" s="4"/>
      <c r="AJ566" s="4"/>
      <c r="AK566" s="4"/>
      <c r="AL566" s="4"/>
      <c r="AM566" s="4"/>
      <c r="AN566" s="4"/>
      <c r="AO566" s="4"/>
      <c r="AP566" s="4"/>
    </row>
    <row r="567">
      <c r="A567" s="4"/>
      <c r="B567" s="4"/>
      <c r="C567" s="4"/>
      <c r="D567" s="4"/>
      <c r="E567" s="4"/>
      <c r="F567" s="8"/>
      <c r="G567" s="8"/>
      <c r="H567" s="118"/>
      <c r="I567" s="118"/>
      <c r="J567" s="118"/>
      <c r="K567" s="325"/>
      <c r="L567" s="119"/>
      <c r="M567" s="119"/>
      <c r="N567" s="119"/>
      <c r="O567" s="326"/>
      <c r="P567" s="74"/>
      <c r="Q567" s="352"/>
      <c r="R567" s="352"/>
      <c r="S567" s="328"/>
      <c r="T567" s="118"/>
      <c r="U567" s="119"/>
      <c r="V567" s="119"/>
      <c r="W567" s="119"/>
      <c r="X567" s="119"/>
      <c r="Y567" s="119"/>
      <c r="Z567" s="119"/>
      <c r="AA567" s="119"/>
      <c r="AB567" s="119"/>
      <c r="AC567" s="119"/>
      <c r="AD567" s="119"/>
      <c r="AE567" s="4"/>
      <c r="AF567" s="4"/>
      <c r="AG567" s="4"/>
      <c r="AH567" s="4"/>
      <c r="AI567" s="4"/>
      <c r="AJ567" s="4"/>
      <c r="AK567" s="4"/>
      <c r="AL567" s="4"/>
      <c r="AM567" s="4"/>
      <c r="AN567" s="4"/>
      <c r="AO567" s="4"/>
      <c r="AP567" s="4"/>
    </row>
    <row r="568">
      <c r="A568" s="4"/>
      <c r="B568" s="4"/>
      <c r="C568" s="4"/>
      <c r="D568" s="4"/>
      <c r="E568" s="4"/>
      <c r="F568" s="8"/>
      <c r="G568" s="8"/>
      <c r="H568" s="118"/>
      <c r="I568" s="118"/>
      <c r="J568" s="118"/>
      <c r="K568" s="325"/>
      <c r="L568" s="119"/>
      <c r="M568" s="119"/>
      <c r="N568" s="119"/>
      <c r="O568" s="326"/>
      <c r="P568" s="74"/>
      <c r="Q568" s="352"/>
      <c r="R568" s="352"/>
      <c r="S568" s="328"/>
      <c r="T568" s="118"/>
      <c r="U568" s="119"/>
      <c r="V568" s="119"/>
      <c r="W568" s="119"/>
      <c r="X568" s="119"/>
      <c r="Y568" s="119"/>
      <c r="Z568" s="119"/>
      <c r="AA568" s="119"/>
      <c r="AB568" s="119"/>
      <c r="AC568" s="119"/>
      <c r="AD568" s="119"/>
      <c r="AE568" s="4"/>
      <c r="AF568" s="4"/>
      <c r="AG568" s="4"/>
      <c r="AH568" s="4"/>
      <c r="AI568" s="4"/>
      <c r="AJ568" s="4"/>
      <c r="AK568" s="4"/>
      <c r="AL568" s="4"/>
      <c r="AM568" s="4"/>
      <c r="AN568" s="4"/>
      <c r="AO568" s="4"/>
      <c r="AP568" s="4"/>
    </row>
    <row r="569">
      <c r="A569" s="4"/>
      <c r="B569" s="4"/>
      <c r="C569" s="4"/>
      <c r="D569" s="4"/>
      <c r="E569" s="4"/>
      <c r="F569" s="8"/>
      <c r="G569" s="8"/>
      <c r="H569" s="118"/>
      <c r="I569" s="118"/>
      <c r="J569" s="118"/>
      <c r="K569" s="325"/>
      <c r="L569" s="119"/>
      <c r="M569" s="119"/>
      <c r="N569" s="119"/>
      <c r="O569" s="326"/>
      <c r="P569" s="74"/>
      <c r="Q569" s="352"/>
      <c r="R569" s="352"/>
      <c r="S569" s="328"/>
      <c r="T569" s="118"/>
      <c r="U569" s="119"/>
      <c r="V569" s="119"/>
      <c r="W569" s="119"/>
      <c r="X569" s="119"/>
      <c r="Y569" s="119"/>
      <c r="Z569" s="119"/>
      <c r="AA569" s="119"/>
      <c r="AB569" s="119"/>
      <c r="AC569" s="119"/>
      <c r="AD569" s="119"/>
      <c r="AE569" s="4"/>
      <c r="AF569" s="4"/>
      <c r="AG569" s="4"/>
      <c r="AH569" s="4"/>
      <c r="AI569" s="4"/>
      <c r="AJ569" s="4"/>
      <c r="AK569" s="4"/>
      <c r="AL569" s="4"/>
      <c r="AM569" s="4"/>
      <c r="AN569" s="4"/>
      <c r="AO569" s="4"/>
      <c r="AP569" s="4"/>
    </row>
    <row r="570">
      <c r="A570" s="4"/>
      <c r="B570" s="4"/>
      <c r="C570" s="4"/>
      <c r="D570" s="4"/>
      <c r="E570" s="4"/>
      <c r="F570" s="8"/>
      <c r="G570" s="8"/>
      <c r="H570" s="118"/>
      <c r="I570" s="118"/>
      <c r="J570" s="118"/>
      <c r="K570" s="325"/>
      <c r="L570" s="119"/>
      <c r="M570" s="119"/>
      <c r="N570" s="119"/>
      <c r="O570" s="326"/>
      <c r="P570" s="74"/>
      <c r="Q570" s="352"/>
      <c r="R570" s="352"/>
      <c r="S570" s="328"/>
      <c r="T570" s="118"/>
      <c r="U570" s="119"/>
      <c r="V570" s="119"/>
      <c r="W570" s="119"/>
      <c r="X570" s="119"/>
      <c r="Y570" s="119"/>
      <c r="Z570" s="119"/>
      <c r="AA570" s="119"/>
      <c r="AB570" s="119"/>
      <c r="AC570" s="119"/>
      <c r="AD570" s="119"/>
      <c r="AE570" s="4"/>
      <c r="AF570" s="4"/>
      <c r="AG570" s="4"/>
      <c r="AH570" s="4"/>
      <c r="AI570" s="4"/>
      <c r="AJ570" s="4"/>
      <c r="AK570" s="4"/>
      <c r="AL570" s="4"/>
      <c r="AM570" s="4"/>
      <c r="AN570" s="4"/>
      <c r="AO570" s="4"/>
      <c r="AP570" s="4"/>
    </row>
    <row r="571">
      <c r="A571" s="4"/>
      <c r="B571" s="4"/>
      <c r="C571" s="4"/>
      <c r="D571" s="4"/>
      <c r="E571" s="4"/>
      <c r="F571" s="8"/>
      <c r="G571" s="8"/>
      <c r="H571" s="118"/>
      <c r="I571" s="118"/>
      <c r="J571" s="118"/>
      <c r="K571" s="325"/>
      <c r="L571" s="119"/>
      <c r="M571" s="119"/>
      <c r="N571" s="119"/>
      <c r="O571" s="326"/>
      <c r="P571" s="74"/>
      <c r="Q571" s="352"/>
      <c r="R571" s="352"/>
      <c r="S571" s="328"/>
      <c r="T571" s="118"/>
      <c r="U571" s="119"/>
      <c r="V571" s="119"/>
      <c r="W571" s="119"/>
      <c r="X571" s="119"/>
      <c r="Y571" s="119"/>
      <c r="Z571" s="119"/>
      <c r="AA571" s="119"/>
      <c r="AB571" s="119"/>
      <c r="AC571" s="119"/>
      <c r="AD571" s="119"/>
      <c r="AE571" s="4"/>
      <c r="AF571" s="4"/>
      <c r="AG571" s="4"/>
      <c r="AH571" s="4"/>
      <c r="AI571" s="4"/>
      <c r="AJ571" s="4"/>
      <c r="AK571" s="4"/>
      <c r="AL571" s="4"/>
      <c r="AM571" s="4"/>
      <c r="AN571" s="4"/>
      <c r="AO571" s="4"/>
      <c r="AP571" s="4"/>
    </row>
    <row r="572">
      <c r="A572" s="4"/>
      <c r="B572" s="4"/>
      <c r="C572" s="4"/>
      <c r="D572" s="4"/>
      <c r="E572" s="4"/>
      <c r="F572" s="8"/>
      <c r="G572" s="8"/>
      <c r="H572" s="118"/>
      <c r="I572" s="118"/>
      <c r="J572" s="118"/>
      <c r="K572" s="325"/>
      <c r="L572" s="119"/>
      <c r="M572" s="119"/>
      <c r="N572" s="119"/>
      <c r="O572" s="326"/>
      <c r="P572" s="74"/>
      <c r="Q572" s="352"/>
      <c r="R572" s="352"/>
      <c r="S572" s="328"/>
      <c r="T572" s="118"/>
      <c r="U572" s="119"/>
      <c r="V572" s="119"/>
      <c r="W572" s="119"/>
      <c r="X572" s="119"/>
      <c r="Y572" s="119"/>
      <c r="Z572" s="119"/>
      <c r="AA572" s="119"/>
      <c r="AB572" s="119"/>
      <c r="AC572" s="119"/>
      <c r="AD572" s="119"/>
      <c r="AE572" s="4"/>
      <c r="AF572" s="4"/>
      <c r="AG572" s="4"/>
      <c r="AH572" s="4"/>
      <c r="AI572" s="4"/>
      <c r="AJ572" s="4"/>
      <c r="AK572" s="4"/>
      <c r="AL572" s="4"/>
      <c r="AM572" s="4"/>
      <c r="AN572" s="4"/>
      <c r="AO572" s="4"/>
      <c r="AP572" s="4"/>
    </row>
    <row r="573">
      <c r="A573" s="4"/>
      <c r="B573" s="4"/>
      <c r="C573" s="4"/>
      <c r="D573" s="4"/>
      <c r="E573" s="4"/>
      <c r="F573" s="8"/>
      <c r="G573" s="8"/>
      <c r="H573" s="118"/>
      <c r="I573" s="118"/>
      <c r="J573" s="118"/>
      <c r="K573" s="325"/>
      <c r="L573" s="119"/>
      <c r="M573" s="119"/>
      <c r="N573" s="119"/>
      <c r="O573" s="326"/>
      <c r="P573" s="74"/>
      <c r="Q573" s="352"/>
      <c r="R573" s="352"/>
      <c r="S573" s="328"/>
      <c r="T573" s="118"/>
      <c r="U573" s="119"/>
      <c r="V573" s="119"/>
      <c r="W573" s="119"/>
      <c r="X573" s="119"/>
      <c r="Y573" s="119"/>
      <c r="Z573" s="119"/>
      <c r="AA573" s="119"/>
      <c r="AB573" s="119"/>
      <c r="AC573" s="119"/>
      <c r="AD573" s="119"/>
      <c r="AE573" s="4"/>
      <c r="AF573" s="4"/>
      <c r="AG573" s="4"/>
      <c r="AH573" s="4"/>
      <c r="AI573" s="4"/>
      <c r="AJ573" s="4"/>
      <c r="AK573" s="4"/>
      <c r="AL573" s="4"/>
      <c r="AM573" s="4"/>
      <c r="AN573" s="4"/>
      <c r="AO573" s="4"/>
      <c r="AP573" s="4"/>
    </row>
    <row r="574">
      <c r="A574" s="4"/>
      <c r="B574" s="4"/>
      <c r="C574" s="4"/>
      <c r="D574" s="4"/>
      <c r="E574" s="4"/>
      <c r="F574" s="8"/>
      <c r="G574" s="8"/>
      <c r="H574" s="118"/>
      <c r="I574" s="118"/>
      <c r="J574" s="118"/>
      <c r="K574" s="325"/>
      <c r="L574" s="119"/>
      <c r="M574" s="119"/>
      <c r="N574" s="119"/>
      <c r="O574" s="326"/>
      <c r="P574" s="74"/>
      <c r="Q574" s="352"/>
      <c r="R574" s="352"/>
      <c r="S574" s="328"/>
      <c r="T574" s="118"/>
      <c r="U574" s="119"/>
      <c r="V574" s="119"/>
      <c r="W574" s="119"/>
      <c r="X574" s="119"/>
      <c r="Y574" s="119"/>
      <c r="Z574" s="119"/>
      <c r="AA574" s="119"/>
      <c r="AB574" s="119"/>
      <c r="AC574" s="119"/>
      <c r="AD574" s="119"/>
      <c r="AE574" s="4"/>
      <c r="AF574" s="4"/>
      <c r="AG574" s="4"/>
      <c r="AH574" s="4"/>
      <c r="AI574" s="4"/>
      <c r="AJ574" s="4"/>
      <c r="AK574" s="4"/>
      <c r="AL574" s="4"/>
      <c r="AM574" s="4"/>
      <c r="AN574" s="4"/>
      <c r="AO574" s="4"/>
      <c r="AP574" s="4"/>
    </row>
    <row r="575">
      <c r="A575" s="4"/>
      <c r="B575" s="4"/>
      <c r="C575" s="4"/>
      <c r="D575" s="4"/>
      <c r="E575" s="4"/>
      <c r="F575" s="8"/>
      <c r="G575" s="8"/>
      <c r="H575" s="118"/>
      <c r="I575" s="118"/>
      <c r="J575" s="118"/>
      <c r="K575" s="325"/>
      <c r="L575" s="119"/>
      <c r="M575" s="119"/>
      <c r="N575" s="119"/>
      <c r="O575" s="326"/>
      <c r="P575" s="74"/>
      <c r="Q575" s="352"/>
      <c r="R575" s="352"/>
      <c r="S575" s="328"/>
      <c r="T575" s="118"/>
      <c r="U575" s="119"/>
      <c r="V575" s="119"/>
      <c r="W575" s="119"/>
      <c r="X575" s="119"/>
      <c r="Y575" s="119"/>
      <c r="Z575" s="119"/>
      <c r="AA575" s="119"/>
      <c r="AB575" s="119"/>
      <c r="AC575" s="119"/>
      <c r="AD575" s="119"/>
      <c r="AE575" s="4"/>
      <c r="AF575" s="4"/>
      <c r="AG575" s="4"/>
      <c r="AH575" s="4"/>
      <c r="AI575" s="4"/>
      <c r="AJ575" s="4"/>
      <c r="AK575" s="4"/>
      <c r="AL575" s="4"/>
      <c r="AM575" s="4"/>
      <c r="AN575" s="4"/>
      <c r="AO575" s="4"/>
      <c r="AP575" s="4"/>
    </row>
    <row r="576">
      <c r="A576" s="4"/>
      <c r="B576" s="4"/>
      <c r="C576" s="4"/>
      <c r="D576" s="4"/>
      <c r="E576" s="4"/>
      <c r="F576" s="8"/>
      <c r="G576" s="8"/>
      <c r="H576" s="118"/>
      <c r="I576" s="118"/>
      <c r="J576" s="118"/>
      <c r="K576" s="325"/>
      <c r="L576" s="119"/>
      <c r="M576" s="119"/>
      <c r="N576" s="119"/>
      <c r="O576" s="326"/>
      <c r="P576" s="74"/>
      <c r="Q576" s="352"/>
      <c r="R576" s="352"/>
      <c r="S576" s="328"/>
      <c r="T576" s="118"/>
      <c r="U576" s="119"/>
      <c r="V576" s="119"/>
      <c r="W576" s="119"/>
      <c r="X576" s="119"/>
      <c r="Y576" s="119"/>
      <c r="Z576" s="119"/>
      <c r="AA576" s="119"/>
      <c r="AB576" s="119"/>
      <c r="AC576" s="119"/>
      <c r="AD576" s="119"/>
      <c r="AE576" s="4"/>
      <c r="AF576" s="4"/>
      <c r="AG576" s="4"/>
      <c r="AH576" s="4"/>
      <c r="AI576" s="4"/>
      <c r="AJ576" s="4"/>
      <c r="AK576" s="4"/>
      <c r="AL576" s="4"/>
      <c r="AM576" s="4"/>
      <c r="AN576" s="4"/>
      <c r="AO576" s="4"/>
      <c r="AP576" s="4"/>
    </row>
    <row r="577">
      <c r="A577" s="4"/>
      <c r="B577" s="4"/>
      <c r="C577" s="4"/>
      <c r="D577" s="4"/>
      <c r="E577" s="4"/>
      <c r="F577" s="8"/>
      <c r="G577" s="8"/>
      <c r="H577" s="118"/>
      <c r="I577" s="118"/>
      <c r="J577" s="118"/>
      <c r="K577" s="325"/>
      <c r="L577" s="119"/>
      <c r="M577" s="119"/>
      <c r="N577" s="119"/>
      <c r="O577" s="326"/>
      <c r="P577" s="74"/>
      <c r="Q577" s="352"/>
      <c r="R577" s="352"/>
      <c r="S577" s="328"/>
      <c r="T577" s="118"/>
      <c r="U577" s="119"/>
      <c r="V577" s="119"/>
      <c r="W577" s="119"/>
      <c r="X577" s="119"/>
      <c r="Y577" s="119"/>
      <c r="Z577" s="119"/>
      <c r="AA577" s="119"/>
      <c r="AB577" s="119"/>
      <c r="AC577" s="119"/>
      <c r="AD577" s="119"/>
      <c r="AE577" s="4"/>
      <c r="AF577" s="4"/>
      <c r="AG577" s="4"/>
      <c r="AH577" s="4"/>
      <c r="AI577" s="4"/>
      <c r="AJ577" s="4"/>
      <c r="AK577" s="4"/>
      <c r="AL577" s="4"/>
      <c r="AM577" s="4"/>
      <c r="AN577" s="4"/>
      <c r="AO577" s="4"/>
      <c r="AP577" s="4"/>
    </row>
    <row r="578">
      <c r="A578" s="4"/>
      <c r="B578" s="4"/>
      <c r="C578" s="4"/>
      <c r="D578" s="4"/>
      <c r="E578" s="4"/>
      <c r="F578" s="8"/>
      <c r="G578" s="8"/>
      <c r="H578" s="118"/>
      <c r="I578" s="118"/>
      <c r="J578" s="118"/>
      <c r="K578" s="325"/>
      <c r="L578" s="119"/>
      <c r="M578" s="119"/>
      <c r="N578" s="119"/>
      <c r="O578" s="326"/>
      <c r="P578" s="74"/>
      <c r="Q578" s="352"/>
      <c r="R578" s="352"/>
      <c r="S578" s="328"/>
      <c r="T578" s="118"/>
      <c r="U578" s="119"/>
      <c r="V578" s="119"/>
      <c r="W578" s="119"/>
      <c r="X578" s="119"/>
      <c r="Y578" s="119"/>
      <c r="Z578" s="119"/>
      <c r="AA578" s="119"/>
      <c r="AB578" s="119"/>
      <c r="AC578" s="119"/>
      <c r="AD578" s="119"/>
      <c r="AE578" s="4"/>
      <c r="AF578" s="4"/>
      <c r="AG578" s="4"/>
      <c r="AH578" s="4"/>
      <c r="AI578" s="4"/>
      <c r="AJ578" s="4"/>
      <c r="AK578" s="4"/>
      <c r="AL578" s="4"/>
      <c r="AM578" s="4"/>
      <c r="AN578" s="4"/>
      <c r="AO578" s="4"/>
      <c r="AP578" s="4"/>
    </row>
    <row r="579">
      <c r="A579" s="4"/>
      <c r="B579" s="4"/>
      <c r="C579" s="4"/>
      <c r="D579" s="4"/>
      <c r="E579" s="4"/>
      <c r="F579" s="8"/>
      <c r="G579" s="8"/>
      <c r="H579" s="118"/>
      <c r="I579" s="118"/>
      <c r="J579" s="118"/>
      <c r="K579" s="325"/>
      <c r="L579" s="119"/>
      <c r="M579" s="119"/>
      <c r="N579" s="119"/>
      <c r="O579" s="326"/>
      <c r="P579" s="74"/>
      <c r="Q579" s="352"/>
      <c r="R579" s="352"/>
      <c r="S579" s="328"/>
      <c r="T579" s="118"/>
      <c r="U579" s="119"/>
      <c r="V579" s="119"/>
      <c r="W579" s="119"/>
      <c r="X579" s="119"/>
      <c r="Y579" s="119"/>
      <c r="Z579" s="119"/>
      <c r="AA579" s="119"/>
      <c r="AB579" s="119"/>
      <c r="AC579" s="119"/>
      <c r="AD579" s="119"/>
      <c r="AE579" s="4"/>
      <c r="AF579" s="4"/>
      <c r="AG579" s="4"/>
      <c r="AH579" s="4"/>
      <c r="AI579" s="4"/>
      <c r="AJ579" s="4"/>
      <c r="AK579" s="4"/>
      <c r="AL579" s="4"/>
      <c r="AM579" s="4"/>
      <c r="AN579" s="4"/>
      <c r="AO579" s="4"/>
      <c r="AP579" s="4"/>
    </row>
    <row r="580">
      <c r="A580" s="4"/>
      <c r="B580" s="4"/>
      <c r="C580" s="4"/>
      <c r="D580" s="4"/>
      <c r="E580" s="4"/>
      <c r="F580" s="8"/>
      <c r="G580" s="8"/>
      <c r="H580" s="118"/>
      <c r="I580" s="118"/>
      <c r="J580" s="118"/>
      <c r="K580" s="325"/>
      <c r="L580" s="119"/>
      <c r="M580" s="119"/>
      <c r="N580" s="119"/>
      <c r="O580" s="326"/>
      <c r="P580" s="74"/>
      <c r="Q580" s="352"/>
      <c r="R580" s="352"/>
      <c r="S580" s="328"/>
      <c r="T580" s="118"/>
      <c r="U580" s="119"/>
      <c r="V580" s="119"/>
      <c r="W580" s="119"/>
      <c r="X580" s="119"/>
      <c r="Y580" s="119"/>
      <c r="Z580" s="119"/>
      <c r="AA580" s="119"/>
      <c r="AB580" s="119"/>
      <c r="AC580" s="119"/>
      <c r="AD580" s="119"/>
      <c r="AE580" s="4"/>
      <c r="AF580" s="4"/>
      <c r="AG580" s="4"/>
      <c r="AH580" s="4"/>
      <c r="AI580" s="4"/>
      <c r="AJ580" s="4"/>
      <c r="AK580" s="4"/>
      <c r="AL580" s="4"/>
      <c r="AM580" s="4"/>
      <c r="AN580" s="4"/>
      <c r="AO580" s="4"/>
      <c r="AP580" s="4"/>
    </row>
    <row r="581">
      <c r="A581" s="4"/>
      <c r="B581" s="4"/>
      <c r="C581" s="4"/>
      <c r="D581" s="4"/>
      <c r="E581" s="4"/>
      <c r="F581" s="8"/>
      <c r="G581" s="8"/>
      <c r="H581" s="118"/>
      <c r="I581" s="118"/>
      <c r="J581" s="118"/>
      <c r="K581" s="325"/>
      <c r="L581" s="119"/>
      <c r="M581" s="119"/>
      <c r="N581" s="119"/>
      <c r="O581" s="326"/>
      <c r="P581" s="74"/>
      <c r="Q581" s="352"/>
      <c r="R581" s="352"/>
      <c r="S581" s="328"/>
      <c r="T581" s="118"/>
      <c r="U581" s="119"/>
      <c r="V581" s="119"/>
      <c r="W581" s="119"/>
      <c r="X581" s="119"/>
      <c r="Y581" s="119"/>
      <c r="Z581" s="119"/>
      <c r="AA581" s="119"/>
      <c r="AB581" s="119"/>
      <c r="AC581" s="119"/>
      <c r="AD581" s="119"/>
      <c r="AE581" s="4"/>
      <c r="AF581" s="4"/>
      <c r="AG581" s="4"/>
      <c r="AH581" s="4"/>
      <c r="AI581" s="4"/>
      <c r="AJ581" s="4"/>
      <c r="AK581" s="4"/>
      <c r="AL581" s="4"/>
      <c r="AM581" s="4"/>
      <c r="AN581" s="4"/>
      <c r="AO581" s="4"/>
      <c r="AP581" s="4"/>
    </row>
    <row r="582">
      <c r="A582" s="4"/>
      <c r="B582" s="4"/>
      <c r="C582" s="4"/>
      <c r="D582" s="4"/>
      <c r="E582" s="4"/>
      <c r="F582" s="8"/>
      <c r="G582" s="8"/>
      <c r="H582" s="118"/>
      <c r="I582" s="118"/>
      <c r="J582" s="118"/>
      <c r="K582" s="325"/>
      <c r="L582" s="119"/>
      <c r="M582" s="119"/>
      <c r="N582" s="119"/>
      <c r="O582" s="326"/>
      <c r="P582" s="74"/>
      <c r="Q582" s="352"/>
      <c r="R582" s="352"/>
      <c r="S582" s="328"/>
      <c r="T582" s="118"/>
      <c r="U582" s="119"/>
      <c r="V582" s="119"/>
      <c r="W582" s="119"/>
      <c r="X582" s="119"/>
      <c r="Y582" s="119"/>
      <c r="Z582" s="119"/>
      <c r="AA582" s="119"/>
      <c r="AB582" s="119"/>
      <c r="AC582" s="119"/>
      <c r="AD582" s="119"/>
      <c r="AE582" s="4"/>
      <c r="AF582" s="4"/>
      <c r="AG582" s="4"/>
      <c r="AH582" s="4"/>
      <c r="AI582" s="4"/>
      <c r="AJ582" s="4"/>
      <c r="AK582" s="4"/>
      <c r="AL582" s="4"/>
      <c r="AM582" s="4"/>
      <c r="AN582" s="4"/>
      <c r="AO582" s="4"/>
      <c r="AP582" s="4"/>
    </row>
    <row r="583">
      <c r="A583" s="4"/>
      <c r="B583" s="4"/>
      <c r="C583" s="4"/>
      <c r="D583" s="4"/>
      <c r="E583" s="4"/>
      <c r="F583" s="8"/>
      <c r="G583" s="8"/>
      <c r="H583" s="118"/>
      <c r="I583" s="118"/>
      <c r="J583" s="118"/>
      <c r="K583" s="325"/>
      <c r="L583" s="119"/>
      <c r="M583" s="119"/>
      <c r="N583" s="119"/>
      <c r="O583" s="326"/>
      <c r="P583" s="74"/>
      <c r="Q583" s="352"/>
      <c r="R583" s="352"/>
      <c r="S583" s="328"/>
      <c r="T583" s="118"/>
      <c r="U583" s="119"/>
      <c r="V583" s="119"/>
      <c r="W583" s="119"/>
      <c r="X583" s="119"/>
      <c r="Y583" s="119"/>
      <c r="Z583" s="119"/>
      <c r="AA583" s="119"/>
      <c r="AB583" s="119"/>
      <c r="AC583" s="119"/>
      <c r="AD583" s="119"/>
      <c r="AE583" s="4"/>
      <c r="AF583" s="4"/>
      <c r="AG583" s="4"/>
      <c r="AH583" s="4"/>
      <c r="AI583" s="4"/>
      <c r="AJ583" s="4"/>
      <c r="AK583" s="4"/>
      <c r="AL583" s="4"/>
      <c r="AM583" s="4"/>
      <c r="AN583" s="4"/>
      <c r="AO583" s="4"/>
      <c r="AP583" s="4"/>
    </row>
    <row r="584">
      <c r="A584" s="4"/>
      <c r="B584" s="4"/>
      <c r="C584" s="4"/>
      <c r="D584" s="4"/>
      <c r="E584" s="4"/>
      <c r="F584" s="8"/>
      <c r="G584" s="8"/>
      <c r="H584" s="118"/>
      <c r="I584" s="118"/>
      <c r="J584" s="118"/>
      <c r="K584" s="325"/>
      <c r="L584" s="119"/>
      <c r="M584" s="119"/>
      <c r="N584" s="119"/>
      <c r="O584" s="326"/>
      <c r="P584" s="74"/>
      <c r="Q584" s="352"/>
      <c r="R584" s="352"/>
      <c r="S584" s="328"/>
      <c r="T584" s="118"/>
      <c r="U584" s="119"/>
      <c r="V584" s="119"/>
      <c r="W584" s="119"/>
      <c r="X584" s="119"/>
      <c r="Y584" s="119"/>
      <c r="Z584" s="119"/>
      <c r="AA584" s="119"/>
      <c r="AB584" s="119"/>
      <c r="AC584" s="119"/>
      <c r="AD584" s="119"/>
      <c r="AE584" s="4"/>
      <c r="AF584" s="4"/>
      <c r="AG584" s="4"/>
      <c r="AH584" s="4"/>
      <c r="AI584" s="4"/>
      <c r="AJ584" s="4"/>
      <c r="AK584" s="4"/>
      <c r="AL584" s="4"/>
      <c r="AM584" s="4"/>
      <c r="AN584" s="4"/>
      <c r="AO584" s="4"/>
      <c r="AP584" s="4"/>
    </row>
    <row r="585">
      <c r="A585" s="4"/>
      <c r="B585" s="4"/>
      <c r="C585" s="4"/>
      <c r="D585" s="4"/>
      <c r="E585" s="4"/>
      <c r="F585" s="8"/>
      <c r="G585" s="8"/>
      <c r="H585" s="118"/>
      <c r="I585" s="118"/>
      <c r="J585" s="118"/>
      <c r="K585" s="325"/>
      <c r="L585" s="119"/>
      <c r="M585" s="119"/>
      <c r="N585" s="119"/>
      <c r="O585" s="326"/>
      <c r="P585" s="74"/>
      <c r="Q585" s="352"/>
      <c r="R585" s="352"/>
      <c r="S585" s="328"/>
      <c r="T585" s="118"/>
      <c r="U585" s="119"/>
      <c r="V585" s="119"/>
      <c r="W585" s="119"/>
      <c r="X585" s="119"/>
      <c r="Y585" s="119"/>
      <c r="Z585" s="119"/>
      <c r="AA585" s="119"/>
      <c r="AB585" s="119"/>
      <c r="AC585" s="119"/>
      <c r="AD585" s="119"/>
      <c r="AE585" s="4"/>
      <c r="AF585" s="4"/>
      <c r="AG585" s="4"/>
      <c r="AH585" s="4"/>
      <c r="AI585" s="4"/>
      <c r="AJ585" s="4"/>
      <c r="AK585" s="4"/>
      <c r="AL585" s="4"/>
      <c r="AM585" s="4"/>
      <c r="AN585" s="4"/>
      <c r="AO585" s="4"/>
      <c r="AP585" s="4"/>
    </row>
    <row r="586">
      <c r="A586" s="4"/>
      <c r="B586" s="4"/>
      <c r="C586" s="4"/>
      <c r="D586" s="4"/>
      <c r="E586" s="4"/>
      <c r="F586" s="8"/>
      <c r="G586" s="8"/>
      <c r="H586" s="118"/>
      <c r="I586" s="118"/>
      <c r="J586" s="118"/>
      <c r="K586" s="325"/>
      <c r="L586" s="119"/>
      <c r="M586" s="119"/>
      <c r="N586" s="119"/>
      <c r="O586" s="326"/>
      <c r="P586" s="74"/>
      <c r="Q586" s="352"/>
      <c r="R586" s="352"/>
      <c r="S586" s="328"/>
      <c r="T586" s="118"/>
      <c r="U586" s="119"/>
      <c r="V586" s="119"/>
      <c r="W586" s="119"/>
      <c r="X586" s="119"/>
      <c r="Y586" s="119"/>
      <c r="Z586" s="119"/>
      <c r="AA586" s="119"/>
      <c r="AB586" s="119"/>
      <c r="AC586" s="119"/>
      <c r="AD586" s="119"/>
      <c r="AE586" s="4"/>
      <c r="AF586" s="4"/>
      <c r="AG586" s="4"/>
      <c r="AH586" s="4"/>
      <c r="AI586" s="4"/>
      <c r="AJ586" s="4"/>
      <c r="AK586" s="4"/>
      <c r="AL586" s="4"/>
      <c r="AM586" s="4"/>
      <c r="AN586" s="4"/>
      <c r="AO586" s="4"/>
      <c r="AP586" s="4"/>
    </row>
    <row r="587">
      <c r="A587" s="4"/>
      <c r="B587" s="4"/>
      <c r="C587" s="4"/>
      <c r="D587" s="4"/>
      <c r="E587" s="4"/>
      <c r="F587" s="8"/>
      <c r="G587" s="8"/>
      <c r="H587" s="118"/>
      <c r="I587" s="118"/>
      <c r="J587" s="118"/>
      <c r="K587" s="325"/>
      <c r="L587" s="119"/>
      <c r="M587" s="119"/>
      <c r="N587" s="119"/>
      <c r="O587" s="326"/>
      <c r="P587" s="74"/>
      <c r="Q587" s="352"/>
      <c r="R587" s="352"/>
      <c r="S587" s="328"/>
      <c r="T587" s="118"/>
      <c r="U587" s="119"/>
      <c r="V587" s="119"/>
      <c r="W587" s="119"/>
      <c r="X587" s="119"/>
      <c r="Y587" s="119"/>
      <c r="Z587" s="119"/>
      <c r="AA587" s="119"/>
      <c r="AB587" s="119"/>
      <c r="AC587" s="119"/>
      <c r="AD587" s="119"/>
      <c r="AE587" s="4"/>
      <c r="AF587" s="4"/>
      <c r="AG587" s="4"/>
      <c r="AH587" s="4"/>
      <c r="AI587" s="4"/>
      <c r="AJ587" s="4"/>
      <c r="AK587" s="4"/>
      <c r="AL587" s="4"/>
      <c r="AM587" s="4"/>
      <c r="AN587" s="4"/>
      <c r="AO587" s="4"/>
      <c r="AP587" s="4"/>
    </row>
    <row r="588">
      <c r="A588" s="4"/>
      <c r="B588" s="4"/>
      <c r="C588" s="4"/>
      <c r="D588" s="4"/>
      <c r="E588" s="4"/>
      <c r="F588" s="8"/>
      <c r="G588" s="8"/>
      <c r="H588" s="118"/>
      <c r="I588" s="118"/>
      <c r="J588" s="118"/>
      <c r="K588" s="325"/>
      <c r="L588" s="119"/>
      <c r="M588" s="119"/>
      <c r="N588" s="119"/>
      <c r="O588" s="326"/>
      <c r="P588" s="74"/>
      <c r="Q588" s="352"/>
      <c r="R588" s="352"/>
      <c r="S588" s="328"/>
      <c r="T588" s="118"/>
      <c r="U588" s="119"/>
      <c r="V588" s="119"/>
      <c r="W588" s="119"/>
      <c r="X588" s="119"/>
      <c r="Y588" s="119"/>
      <c r="Z588" s="119"/>
      <c r="AA588" s="119"/>
      <c r="AB588" s="119"/>
      <c r="AC588" s="119"/>
      <c r="AD588" s="119"/>
      <c r="AE588" s="4"/>
      <c r="AF588" s="4"/>
      <c r="AG588" s="4"/>
      <c r="AH588" s="4"/>
      <c r="AI588" s="4"/>
      <c r="AJ588" s="4"/>
      <c r="AK588" s="4"/>
      <c r="AL588" s="4"/>
      <c r="AM588" s="4"/>
      <c r="AN588" s="4"/>
      <c r="AO588" s="4"/>
      <c r="AP588" s="4"/>
    </row>
    <row r="589">
      <c r="A589" s="4"/>
      <c r="B589" s="4"/>
      <c r="C589" s="4"/>
      <c r="D589" s="4"/>
      <c r="E589" s="4"/>
      <c r="F589" s="8"/>
      <c r="G589" s="8"/>
      <c r="H589" s="118"/>
      <c r="I589" s="118"/>
      <c r="J589" s="118"/>
      <c r="K589" s="325"/>
      <c r="L589" s="119"/>
      <c r="M589" s="119"/>
      <c r="N589" s="119"/>
      <c r="O589" s="326"/>
      <c r="P589" s="74"/>
      <c r="Q589" s="352"/>
      <c r="R589" s="352"/>
      <c r="S589" s="328"/>
      <c r="T589" s="118"/>
      <c r="U589" s="119"/>
      <c r="V589" s="119"/>
      <c r="W589" s="119"/>
      <c r="X589" s="119"/>
      <c r="Y589" s="119"/>
      <c r="Z589" s="119"/>
      <c r="AA589" s="119"/>
      <c r="AB589" s="119"/>
      <c r="AC589" s="119"/>
      <c r="AD589" s="119"/>
      <c r="AE589" s="4"/>
      <c r="AF589" s="4"/>
      <c r="AG589" s="4"/>
      <c r="AH589" s="4"/>
      <c r="AI589" s="4"/>
      <c r="AJ589" s="4"/>
      <c r="AK589" s="4"/>
      <c r="AL589" s="4"/>
      <c r="AM589" s="4"/>
      <c r="AN589" s="4"/>
      <c r="AO589" s="4"/>
      <c r="AP589" s="4"/>
    </row>
    <row r="590">
      <c r="A590" s="4"/>
      <c r="B590" s="4"/>
      <c r="C590" s="4"/>
      <c r="D590" s="4"/>
      <c r="E590" s="4"/>
      <c r="F590" s="8"/>
      <c r="G590" s="8"/>
      <c r="H590" s="118"/>
      <c r="I590" s="118"/>
      <c r="J590" s="118"/>
      <c r="K590" s="325"/>
      <c r="L590" s="119"/>
      <c r="M590" s="119"/>
      <c r="N590" s="119"/>
      <c r="O590" s="326"/>
      <c r="P590" s="74"/>
      <c r="Q590" s="352"/>
      <c r="R590" s="352"/>
      <c r="S590" s="328"/>
      <c r="T590" s="118"/>
      <c r="U590" s="119"/>
      <c r="V590" s="119"/>
      <c r="W590" s="119"/>
      <c r="X590" s="119"/>
      <c r="Y590" s="119"/>
      <c r="Z590" s="119"/>
      <c r="AA590" s="119"/>
      <c r="AB590" s="119"/>
      <c r="AC590" s="119"/>
      <c r="AD590" s="119"/>
      <c r="AE590" s="4"/>
      <c r="AF590" s="4"/>
      <c r="AG590" s="4"/>
      <c r="AH590" s="4"/>
      <c r="AI590" s="4"/>
      <c r="AJ590" s="4"/>
      <c r="AK590" s="4"/>
      <c r="AL590" s="4"/>
      <c r="AM590" s="4"/>
      <c r="AN590" s="4"/>
      <c r="AO590" s="4"/>
      <c r="AP590" s="4"/>
    </row>
    <row r="591">
      <c r="A591" s="4"/>
      <c r="B591" s="4"/>
      <c r="C591" s="4"/>
      <c r="D591" s="4"/>
      <c r="E591" s="4"/>
      <c r="F591" s="8"/>
      <c r="G591" s="8"/>
      <c r="H591" s="118"/>
      <c r="I591" s="118"/>
      <c r="J591" s="118"/>
      <c r="K591" s="325"/>
      <c r="L591" s="119"/>
      <c r="M591" s="119"/>
      <c r="N591" s="119"/>
      <c r="O591" s="326"/>
      <c r="P591" s="74"/>
      <c r="Q591" s="352"/>
      <c r="R591" s="352"/>
      <c r="S591" s="328"/>
      <c r="T591" s="118"/>
      <c r="U591" s="119"/>
      <c r="V591" s="119"/>
      <c r="W591" s="119"/>
      <c r="X591" s="119"/>
      <c r="Y591" s="119"/>
      <c r="Z591" s="119"/>
      <c r="AA591" s="119"/>
      <c r="AB591" s="119"/>
      <c r="AC591" s="119"/>
      <c r="AD591" s="119"/>
      <c r="AE591" s="4"/>
      <c r="AF591" s="4"/>
      <c r="AG591" s="4"/>
      <c r="AH591" s="4"/>
      <c r="AI591" s="4"/>
      <c r="AJ591" s="4"/>
      <c r="AK591" s="4"/>
      <c r="AL591" s="4"/>
      <c r="AM591" s="4"/>
      <c r="AN591" s="4"/>
      <c r="AO591" s="4"/>
      <c r="AP591" s="4"/>
    </row>
    <row r="592">
      <c r="A592" s="4"/>
      <c r="B592" s="4"/>
      <c r="C592" s="4"/>
      <c r="D592" s="4"/>
      <c r="E592" s="4"/>
      <c r="F592" s="8"/>
      <c r="G592" s="8"/>
      <c r="H592" s="118"/>
      <c r="I592" s="118"/>
      <c r="J592" s="118"/>
      <c r="K592" s="325"/>
      <c r="L592" s="119"/>
      <c r="M592" s="119"/>
      <c r="N592" s="119"/>
      <c r="O592" s="326"/>
      <c r="P592" s="74"/>
      <c r="Q592" s="352"/>
      <c r="R592" s="352"/>
      <c r="S592" s="328"/>
      <c r="T592" s="118"/>
      <c r="U592" s="119"/>
      <c r="V592" s="119"/>
      <c r="W592" s="119"/>
      <c r="X592" s="119"/>
      <c r="Y592" s="119"/>
      <c r="Z592" s="119"/>
      <c r="AA592" s="119"/>
      <c r="AB592" s="119"/>
      <c r="AC592" s="119"/>
      <c r="AD592" s="119"/>
      <c r="AE592" s="4"/>
      <c r="AF592" s="4"/>
      <c r="AG592" s="4"/>
      <c r="AH592" s="4"/>
      <c r="AI592" s="4"/>
      <c r="AJ592" s="4"/>
      <c r="AK592" s="4"/>
      <c r="AL592" s="4"/>
      <c r="AM592" s="4"/>
      <c r="AN592" s="4"/>
      <c r="AO592" s="4"/>
      <c r="AP592" s="4"/>
    </row>
    <row r="593">
      <c r="A593" s="4"/>
      <c r="B593" s="4"/>
      <c r="C593" s="4"/>
      <c r="D593" s="4"/>
      <c r="E593" s="4"/>
      <c r="F593" s="8"/>
      <c r="G593" s="8"/>
      <c r="H593" s="118"/>
      <c r="I593" s="118"/>
      <c r="J593" s="118"/>
      <c r="K593" s="325"/>
      <c r="L593" s="119"/>
      <c r="M593" s="119"/>
      <c r="N593" s="119"/>
      <c r="O593" s="326"/>
      <c r="P593" s="74"/>
      <c r="Q593" s="352"/>
      <c r="R593" s="352"/>
      <c r="S593" s="328"/>
      <c r="T593" s="118"/>
      <c r="U593" s="119"/>
      <c r="V593" s="119"/>
      <c r="W593" s="119"/>
      <c r="X593" s="119"/>
      <c r="Y593" s="119"/>
      <c r="Z593" s="119"/>
      <c r="AA593" s="119"/>
      <c r="AB593" s="119"/>
      <c r="AC593" s="119"/>
      <c r="AD593" s="119"/>
      <c r="AE593" s="4"/>
      <c r="AF593" s="4"/>
      <c r="AG593" s="4"/>
      <c r="AH593" s="4"/>
      <c r="AI593" s="4"/>
      <c r="AJ593" s="4"/>
      <c r="AK593" s="4"/>
      <c r="AL593" s="4"/>
      <c r="AM593" s="4"/>
      <c r="AN593" s="4"/>
      <c r="AO593" s="4"/>
      <c r="AP593" s="4"/>
    </row>
    <row r="594">
      <c r="A594" s="4"/>
      <c r="B594" s="4"/>
      <c r="C594" s="4"/>
      <c r="D594" s="4"/>
      <c r="E594" s="4"/>
      <c r="F594" s="8"/>
      <c r="G594" s="8"/>
      <c r="H594" s="118"/>
      <c r="I594" s="118"/>
      <c r="J594" s="118"/>
      <c r="K594" s="325"/>
      <c r="L594" s="119"/>
      <c r="M594" s="119"/>
      <c r="N594" s="119"/>
      <c r="O594" s="326"/>
      <c r="P594" s="74"/>
      <c r="Q594" s="352"/>
      <c r="R594" s="352"/>
      <c r="S594" s="328"/>
      <c r="T594" s="118"/>
      <c r="U594" s="119"/>
      <c r="V594" s="119"/>
      <c r="W594" s="119"/>
      <c r="X594" s="119"/>
      <c r="Y594" s="119"/>
      <c r="Z594" s="119"/>
      <c r="AA594" s="119"/>
      <c r="AB594" s="119"/>
      <c r="AC594" s="119"/>
      <c r="AD594" s="119"/>
      <c r="AE594" s="4"/>
      <c r="AF594" s="4"/>
      <c r="AG594" s="4"/>
      <c r="AH594" s="4"/>
      <c r="AI594" s="4"/>
      <c r="AJ594" s="4"/>
      <c r="AK594" s="4"/>
      <c r="AL594" s="4"/>
      <c r="AM594" s="4"/>
      <c r="AN594" s="4"/>
      <c r="AO594" s="4"/>
      <c r="AP594" s="4"/>
    </row>
    <row r="595">
      <c r="A595" s="4"/>
      <c r="B595" s="4"/>
      <c r="C595" s="4"/>
      <c r="D595" s="4"/>
      <c r="E595" s="4"/>
      <c r="F595" s="8"/>
      <c r="G595" s="8"/>
      <c r="H595" s="118"/>
      <c r="I595" s="118"/>
      <c r="J595" s="118"/>
      <c r="K595" s="325"/>
      <c r="L595" s="119"/>
      <c r="M595" s="119"/>
      <c r="N595" s="119"/>
      <c r="O595" s="326"/>
      <c r="P595" s="74"/>
      <c r="Q595" s="352"/>
      <c r="R595" s="352"/>
      <c r="S595" s="328"/>
      <c r="T595" s="118"/>
      <c r="U595" s="119"/>
      <c r="V595" s="119"/>
      <c r="W595" s="119"/>
      <c r="X595" s="119"/>
      <c r="Y595" s="119"/>
      <c r="Z595" s="119"/>
      <c r="AA595" s="119"/>
      <c r="AB595" s="119"/>
      <c r="AC595" s="119"/>
      <c r="AD595" s="119"/>
      <c r="AE595" s="4"/>
      <c r="AF595" s="4"/>
      <c r="AG595" s="4"/>
      <c r="AH595" s="4"/>
      <c r="AI595" s="4"/>
      <c r="AJ595" s="4"/>
      <c r="AK595" s="4"/>
      <c r="AL595" s="4"/>
      <c r="AM595" s="4"/>
      <c r="AN595" s="4"/>
      <c r="AO595" s="4"/>
      <c r="AP595" s="4"/>
    </row>
    <row r="596">
      <c r="A596" s="4"/>
      <c r="B596" s="4"/>
      <c r="C596" s="4"/>
      <c r="D596" s="4"/>
      <c r="E596" s="4"/>
      <c r="F596" s="8"/>
      <c r="G596" s="8"/>
      <c r="H596" s="118"/>
      <c r="I596" s="118"/>
      <c r="J596" s="118"/>
      <c r="K596" s="325"/>
      <c r="L596" s="119"/>
      <c r="M596" s="119"/>
      <c r="N596" s="119"/>
      <c r="O596" s="326"/>
      <c r="P596" s="74"/>
      <c r="Q596" s="352"/>
      <c r="R596" s="352"/>
      <c r="S596" s="328"/>
      <c r="T596" s="118"/>
      <c r="U596" s="119"/>
      <c r="V596" s="119"/>
      <c r="W596" s="119"/>
      <c r="X596" s="119"/>
      <c r="Y596" s="119"/>
      <c r="Z596" s="119"/>
      <c r="AA596" s="119"/>
      <c r="AB596" s="119"/>
      <c r="AC596" s="119"/>
      <c r="AD596" s="119"/>
      <c r="AE596" s="4"/>
      <c r="AF596" s="4"/>
      <c r="AG596" s="4"/>
      <c r="AH596" s="4"/>
      <c r="AI596" s="4"/>
      <c r="AJ596" s="4"/>
      <c r="AK596" s="4"/>
      <c r="AL596" s="4"/>
      <c r="AM596" s="4"/>
      <c r="AN596" s="4"/>
      <c r="AO596" s="4"/>
      <c r="AP596" s="4"/>
    </row>
    <row r="597">
      <c r="A597" s="4"/>
      <c r="B597" s="4"/>
      <c r="C597" s="4"/>
      <c r="D597" s="4"/>
      <c r="E597" s="4"/>
      <c r="F597" s="8"/>
      <c r="G597" s="8"/>
      <c r="H597" s="118"/>
      <c r="I597" s="118"/>
      <c r="J597" s="118"/>
      <c r="K597" s="325"/>
      <c r="L597" s="119"/>
      <c r="M597" s="119"/>
      <c r="N597" s="119"/>
      <c r="O597" s="326"/>
      <c r="P597" s="74"/>
      <c r="Q597" s="352"/>
      <c r="R597" s="352"/>
      <c r="S597" s="328"/>
      <c r="T597" s="118"/>
      <c r="U597" s="119"/>
      <c r="V597" s="119"/>
      <c r="W597" s="119"/>
      <c r="X597" s="119"/>
      <c r="Y597" s="119"/>
      <c r="Z597" s="119"/>
      <c r="AA597" s="119"/>
      <c r="AB597" s="119"/>
      <c r="AC597" s="119"/>
      <c r="AD597" s="119"/>
      <c r="AE597" s="4"/>
      <c r="AF597" s="4"/>
      <c r="AG597" s="4"/>
      <c r="AH597" s="4"/>
      <c r="AI597" s="4"/>
      <c r="AJ597" s="4"/>
      <c r="AK597" s="4"/>
      <c r="AL597" s="4"/>
      <c r="AM597" s="4"/>
      <c r="AN597" s="4"/>
      <c r="AO597" s="4"/>
      <c r="AP597" s="4"/>
    </row>
    <row r="598">
      <c r="A598" s="4"/>
      <c r="B598" s="4"/>
      <c r="C598" s="4"/>
      <c r="D598" s="4"/>
      <c r="E598" s="4"/>
      <c r="F598" s="8"/>
      <c r="G598" s="8"/>
      <c r="H598" s="118"/>
      <c r="I598" s="118"/>
      <c r="J598" s="118"/>
      <c r="K598" s="325"/>
      <c r="L598" s="119"/>
      <c r="M598" s="119"/>
      <c r="N598" s="119"/>
      <c r="O598" s="326"/>
      <c r="P598" s="74"/>
      <c r="Q598" s="352"/>
      <c r="R598" s="352"/>
      <c r="S598" s="328"/>
      <c r="T598" s="118"/>
      <c r="U598" s="119"/>
      <c r="V598" s="119"/>
      <c r="W598" s="119"/>
      <c r="X598" s="119"/>
      <c r="Y598" s="119"/>
      <c r="Z598" s="119"/>
      <c r="AA598" s="119"/>
      <c r="AB598" s="119"/>
      <c r="AC598" s="119"/>
      <c r="AD598" s="119"/>
      <c r="AE598" s="4"/>
      <c r="AF598" s="4"/>
      <c r="AG598" s="4"/>
      <c r="AH598" s="4"/>
      <c r="AI598" s="4"/>
      <c r="AJ598" s="4"/>
      <c r="AK598" s="4"/>
      <c r="AL598" s="4"/>
      <c r="AM598" s="4"/>
      <c r="AN598" s="4"/>
      <c r="AO598" s="4"/>
      <c r="AP598" s="4"/>
    </row>
    <row r="599">
      <c r="A599" s="4"/>
      <c r="B599" s="4"/>
      <c r="C599" s="4"/>
      <c r="D599" s="4"/>
      <c r="E599" s="4"/>
      <c r="F599" s="8"/>
      <c r="G599" s="8"/>
      <c r="H599" s="118"/>
      <c r="I599" s="118"/>
      <c r="J599" s="118"/>
      <c r="K599" s="325"/>
      <c r="L599" s="119"/>
      <c r="M599" s="119"/>
      <c r="N599" s="119"/>
      <c r="O599" s="326"/>
      <c r="P599" s="74"/>
      <c r="Q599" s="352"/>
      <c r="R599" s="352"/>
      <c r="S599" s="328"/>
      <c r="T599" s="118"/>
      <c r="U599" s="119"/>
      <c r="V599" s="119"/>
      <c r="W599" s="119"/>
      <c r="X599" s="119"/>
      <c r="Y599" s="119"/>
      <c r="Z599" s="119"/>
      <c r="AA599" s="119"/>
      <c r="AB599" s="119"/>
      <c r="AC599" s="119"/>
      <c r="AD599" s="119"/>
      <c r="AE599" s="4"/>
      <c r="AF599" s="4"/>
      <c r="AG599" s="4"/>
      <c r="AH599" s="4"/>
      <c r="AI599" s="4"/>
      <c r="AJ599" s="4"/>
      <c r="AK599" s="4"/>
      <c r="AL599" s="4"/>
      <c r="AM599" s="4"/>
      <c r="AN599" s="4"/>
      <c r="AO599" s="4"/>
      <c r="AP599" s="4"/>
    </row>
    <row r="600">
      <c r="A600" s="4"/>
      <c r="B600" s="4"/>
      <c r="C600" s="4"/>
      <c r="D600" s="4"/>
      <c r="E600" s="4"/>
      <c r="F600" s="8"/>
      <c r="G600" s="8"/>
      <c r="H600" s="118"/>
      <c r="I600" s="118"/>
      <c r="J600" s="118"/>
      <c r="K600" s="325"/>
      <c r="L600" s="119"/>
      <c r="M600" s="119"/>
      <c r="N600" s="119"/>
      <c r="O600" s="326"/>
      <c r="P600" s="74"/>
      <c r="Q600" s="352"/>
      <c r="R600" s="352"/>
      <c r="S600" s="328"/>
      <c r="T600" s="118"/>
      <c r="U600" s="119"/>
      <c r="V600" s="119"/>
      <c r="W600" s="119"/>
      <c r="X600" s="119"/>
      <c r="Y600" s="119"/>
      <c r="Z600" s="119"/>
      <c r="AA600" s="119"/>
      <c r="AB600" s="119"/>
      <c r="AC600" s="119"/>
      <c r="AD600" s="119"/>
      <c r="AE600" s="4"/>
      <c r="AF600" s="4"/>
      <c r="AG600" s="4"/>
      <c r="AH600" s="4"/>
      <c r="AI600" s="4"/>
      <c r="AJ600" s="4"/>
      <c r="AK600" s="4"/>
      <c r="AL600" s="4"/>
      <c r="AM600" s="4"/>
      <c r="AN600" s="4"/>
      <c r="AO600" s="4"/>
      <c r="AP600" s="4"/>
    </row>
    <row r="601">
      <c r="A601" s="4"/>
      <c r="B601" s="4"/>
      <c r="C601" s="4"/>
      <c r="D601" s="4"/>
      <c r="E601" s="4"/>
      <c r="F601" s="8"/>
      <c r="G601" s="8"/>
      <c r="H601" s="118"/>
      <c r="I601" s="118"/>
      <c r="J601" s="118"/>
      <c r="K601" s="325"/>
      <c r="L601" s="119"/>
      <c r="M601" s="119"/>
      <c r="N601" s="119"/>
      <c r="O601" s="326"/>
      <c r="P601" s="74"/>
      <c r="Q601" s="352"/>
      <c r="R601" s="352"/>
      <c r="S601" s="328"/>
      <c r="T601" s="118"/>
      <c r="U601" s="119"/>
      <c r="V601" s="119"/>
      <c r="W601" s="119"/>
      <c r="X601" s="119"/>
      <c r="Y601" s="119"/>
      <c r="Z601" s="119"/>
      <c r="AA601" s="119"/>
      <c r="AB601" s="119"/>
      <c r="AC601" s="119"/>
      <c r="AD601" s="119"/>
      <c r="AE601" s="4"/>
      <c r="AF601" s="4"/>
      <c r="AG601" s="4"/>
      <c r="AH601" s="4"/>
      <c r="AI601" s="4"/>
      <c r="AJ601" s="4"/>
      <c r="AK601" s="4"/>
      <c r="AL601" s="4"/>
      <c r="AM601" s="4"/>
      <c r="AN601" s="4"/>
      <c r="AO601" s="4"/>
      <c r="AP601" s="4"/>
    </row>
    <row r="602">
      <c r="A602" s="4"/>
      <c r="B602" s="4"/>
      <c r="C602" s="4"/>
      <c r="D602" s="4"/>
      <c r="E602" s="4"/>
      <c r="F602" s="8"/>
      <c r="G602" s="8"/>
      <c r="H602" s="118"/>
      <c r="I602" s="118"/>
      <c r="J602" s="118"/>
      <c r="K602" s="325"/>
      <c r="L602" s="119"/>
      <c r="M602" s="119"/>
      <c r="N602" s="119"/>
      <c r="O602" s="326"/>
      <c r="P602" s="74"/>
      <c r="Q602" s="352"/>
      <c r="R602" s="352"/>
      <c r="S602" s="328"/>
      <c r="T602" s="118"/>
      <c r="U602" s="119"/>
      <c r="V602" s="119"/>
      <c r="W602" s="119"/>
      <c r="X602" s="119"/>
      <c r="Y602" s="119"/>
      <c r="Z602" s="119"/>
      <c r="AA602" s="119"/>
      <c r="AB602" s="119"/>
      <c r="AC602" s="119"/>
      <c r="AD602" s="119"/>
      <c r="AE602" s="4"/>
      <c r="AF602" s="4"/>
      <c r="AG602" s="4"/>
      <c r="AH602" s="4"/>
      <c r="AI602" s="4"/>
      <c r="AJ602" s="4"/>
      <c r="AK602" s="4"/>
      <c r="AL602" s="4"/>
      <c r="AM602" s="4"/>
      <c r="AN602" s="4"/>
      <c r="AO602" s="4"/>
      <c r="AP602" s="4"/>
    </row>
    <row r="603">
      <c r="A603" s="4"/>
      <c r="B603" s="4"/>
      <c r="C603" s="4"/>
      <c r="D603" s="4"/>
      <c r="E603" s="4"/>
      <c r="F603" s="8"/>
      <c r="G603" s="8"/>
      <c r="H603" s="118"/>
      <c r="I603" s="118"/>
      <c r="J603" s="118"/>
      <c r="K603" s="325"/>
      <c r="L603" s="119"/>
      <c r="M603" s="119"/>
      <c r="N603" s="119"/>
      <c r="O603" s="326"/>
      <c r="P603" s="74"/>
      <c r="Q603" s="352"/>
      <c r="R603" s="352"/>
      <c r="S603" s="328"/>
      <c r="T603" s="118"/>
      <c r="U603" s="119"/>
      <c r="V603" s="119"/>
      <c r="W603" s="119"/>
      <c r="X603" s="119"/>
      <c r="Y603" s="119"/>
      <c r="Z603" s="119"/>
      <c r="AA603" s="119"/>
      <c r="AB603" s="119"/>
      <c r="AC603" s="119"/>
      <c r="AD603" s="119"/>
      <c r="AE603" s="4"/>
      <c r="AF603" s="4"/>
      <c r="AG603" s="4"/>
      <c r="AH603" s="4"/>
      <c r="AI603" s="4"/>
      <c r="AJ603" s="4"/>
      <c r="AK603" s="4"/>
      <c r="AL603" s="4"/>
      <c r="AM603" s="4"/>
      <c r="AN603" s="4"/>
      <c r="AO603" s="4"/>
      <c r="AP603" s="4"/>
    </row>
    <row r="604">
      <c r="A604" s="4"/>
      <c r="B604" s="4"/>
      <c r="C604" s="4"/>
      <c r="D604" s="4"/>
      <c r="E604" s="4"/>
      <c r="F604" s="8"/>
      <c r="G604" s="8"/>
      <c r="H604" s="118"/>
      <c r="I604" s="118"/>
      <c r="J604" s="118"/>
      <c r="K604" s="325"/>
      <c r="L604" s="119"/>
      <c r="M604" s="119"/>
      <c r="N604" s="119"/>
      <c r="O604" s="326"/>
      <c r="P604" s="74"/>
      <c r="Q604" s="352"/>
      <c r="R604" s="352"/>
      <c r="S604" s="328"/>
      <c r="T604" s="118"/>
      <c r="U604" s="119"/>
      <c r="V604" s="119"/>
      <c r="W604" s="119"/>
      <c r="X604" s="119"/>
      <c r="Y604" s="119"/>
      <c r="Z604" s="119"/>
      <c r="AA604" s="119"/>
      <c r="AB604" s="119"/>
      <c r="AC604" s="119"/>
      <c r="AD604" s="119"/>
      <c r="AE604" s="4"/>
      <c r="AF604" s="4"/>
      <c r="AG604" s="4"/>
      <c r="AH604" s="4"/>
      <c r="AI604" s="4"/>
      <c r="AJ604" s="4"/>
      <c r="AK604" s="4"/>
      <c r="AL604" s="4"/>
      <c r="AM604" s="4"/>
      <c r="AN604" s="4"/>
      <c r="AO604" s="4"/>
      <c r="AP604" s="4"/>
    </row>
    <row r="605">
      <c r="A605" s="4"/>
      <c r="B605" s="4"/>
      <c r="C605" s="4"/>
      <c r="D605" s="4"/>
      <c r="E605" s="4"/>
      <c r="F605" s="8"/>
      <c r="G605" s="8"/>
      <c r="H605" s="118"/>
      <c r="I605" s="118"/>
      <c r="J605" s="118"/>
      <c r="K605" s="325"/>
      <c r="L605" s="119"/>
      <c r="M605" s="119"/>
      <c r="N605" s="119"/>
      <c r="O605" s="326"/>
      <c r="P605" s="74"/>
      <c r="Q605" s="352"/>
      <c r="R605" s="352"/>
      <c r="S605" s="328"/>
      <c r="T605" s="118"/>
      <c r="U605" s="119"/>
      <c r="V605" s="119"/>
      <c r="W605" s="119"/>
      <c r="X605" s="119"/>
      <c r="Y605" s="119"/>
      <c r="Z605" s="119"/>
      <c r="AA605" s="119"/>
      <c r="AB605" s="119"/>
      <c r="AC605" s="119"/>
      <c r="AD605" s="119"/>
      <c r="AE605" s="4"/>
      <c r="AF605" s="4"/>
      <c r="AG605" s="4"/>
      <c r="AH605" s="4"/>
      <c r="AI605" s="4"/>
      <c r="AJ605" s="4"/>
      <c r="AK605" s="4"/>
      <c r="AL605" s="4"/>
      <c r="AM605" s="4"/>
      <c r="AN605" s="4"/>
      <c r="AO605" s="4"/>
      <c r="AP605" s="4"/>
    </row>
    <row r="606">
      <c r="A606" s="4"/>
      <c r="B606" s="4"/>
      <c r="C606" s="4"/>
      <c r="D606" s="4"/>
      <c r="E606" s="4"/>
      <c r="F606" s="8"/>
      <c r="G606" s="8"/>
      <c r="H606" s="118"/>
      <c r="I606" s="118"/>
      <c r="J606" s="118"/>
      <c r="K606" s="325"/>
      <c r="L606" s="119"/>
      <c r="M606" s="119"/>
      <c r="N606" s="119"/>
      <c r="O606" s="326"/>
      <c r="P606" s="74"/>
      <c r="Q606" s="352"/>
      <c r="R606" s="352"/>
      <c r="S606" s="328"/>
      <c r="T606" s="118"/>
      <c r="U606" s="119"/>
      <c r="V606" s="119"/>
      <c r="W606" s="119"/>
      <c r="X606" s="119"/>
      <c r="Y606" s="119"/>
      <c r="Z606" s="119"/>
      <c r="AA606" s="119"/>
      <c r="AB606" s="119"/>
      <c r="AC606" s="119"/>
      <c r="AD606" s="119"/>
      <c r="AE606" s="4"/>
      <c r="AF606" s="4"/>
      <c r="AG606" s="4"/>
      <c r="AH606" s="4"/>
      <c r="AI606" s="4"/>
      <c r="AJ606" s="4"/>
      <c r="AK606" s="4"/>
      <c r="AL606" s="4"/>
      <c r="AM606" s="4"/>
      <c r="AN606" s="4"/>
      <c r="AO606" s="4"/>
      <c r="AP606" s="4"/>
    </row>
    <row r="607">
      <c r="A607" s="4"/>
      <c r="B607" s="4"/>
      <c r="C607" s="4"/>
      <c r="D607" s="4"/>
      <c r="E607" s="4"/>
      <c r="F607" s="8"/>
      <c r="G607" s="8"/>
      <c r="H607" s="118"/>
      <c r="I607" s="118"/>
      <c r="J607" s="118"/>
      <c r="K607" s="325"/>
      <c r="L607" s="119"/>
      <c r="M607" s="119"/>
      <c r="N607" s="119"/>
      <c r="O607" s="326"/>
      <c r="P607" s="74"/>
      <c r="Q607" s="352"/>
      <c r="R607" s="352"/>
      <c r="S607" s="328"/>
      <c r="T607" s="118"/>
      <c r="U607" s="119"/>
      <c r="V607" s="119"/>
      <c r="W607" s="119"/>
      <c r="X607" s="119"/>
      <c r="Y607" s="119"/>
      <c r="Z607" s="119"/>
      <c r="AA607" s="119"/>
      <c r="AB607" s="119"/>
      <c r="AC607" s="119"/>
      <c r="AD607" s="119"/>
      <c r="AE607" s="4"/>
      <c r="AF607" s="4"/>
      <c r="AG607" s="4"/>
      <c r="AH607" s="4"/>
      <c r="AI607" s="4"/>
      <c r="AJ607" s="4"/>
      <c r="AK607" s="4"/>
      <c r="AL607" s="4"/>
      <c r="AM607" s="4"/>
      <c r="AN607" s="4"/>
      <c r="AO607" s="4"/>
      <c r="AP607" s="4"/>
    </row>
    <row r="608">
      <c r="A608" s="4"/>
      <c r="B608" s="4"/>
      <c r="C608" s="4"/>
      <c r="D608" s="4"/>
      <c r="E608" s="4"/>
      <c r="F608" s="8"/>
      <c r="G608" s="8"/>
      <c r="H608" s="118"/>
      <c r="I608" s="118"/>
      <c r="J608" s="118"/>
      <c r="K608" s="325"/>
      <c r="L608" s="119"/>
      <c r="M608" s="119"/>
      <c r="N608" s="119"/>
      <c r="O608" s="326"/>
      <c r="P608" s="74"/>
      <c r="Q608" s="352"/>
      <c r="R608" s="352"/>
      <c r="S608" s="328"/>
      <c r="T608" s="118"/>
      <c r="U608" s="119"/>
      <c r="V608" s="119"/>
      <c r="W608" s="119"/>
      <c r="X608" s="119"/>
      <c r="Y608" s="119"/>
      <c r="Z608" s="119"/>
      <c r="AA608" s="119"/>
      <c r="AB608" s="119"/>
      <c r="AC608" s="119"/>
      <c r="AD608" s="119"/>
      <c r="AE608" s="4"/>
      <c r="AF608" s="4"/>
      <c r="AG608" s="4"/>
      <c r="AH608" s="4"/>
      <c r="AI608" s="4"/>
      <c r="AJ608" s="4"/>
      <c r="AK608" s="4"/>
      <c r="AL608" s="4"/>
      <c r="AM608" s="4"/>
      <c r="AN608" s="4"/>
      <c r="AO608" s="4"/>
      <c r="AP608" s="4"/>
    </row>
    <row r="609">
      <c r="A609" s="4"/>
      <c r="B609" s="4"/>
      <c r="C609" s="4"/>
      <c r="D609" s="4"/>
      <c r="E609" s="4"/>
      <c r="F609" s="8"/>
      <c r="G609" s="8"/>
      <c r="H609" s="118"/>
      <c r="I609" s="118"/>
      <c r="J609" s="118"/>
      <c r="K609" s="325"/>
      <c r="L609" s="119"/>
      <c r="M609" s="119"/>
      <c r="N609" s="119"/>
      <c r="O609" s="326"/>
      <c r="P609" s="74"/>
      <c r="Q609" s="352"/>
      <c r="R609" s="352"/>
      <c r="S609" s="328"/>
      <c r="T609" s="118"/>
      <c r="U609" s="119"/>
      <c r="V609" s="119"/>
      <c r="W609" s="119"/>
      <c r="X609" s="119"/>
      <c r="Y609" s="119"/>
      <c r="Z609" s="119"/>
      <c r="AA609" s="119"/>
      <c r="AB609" s="119"/>
      <c r="AC609" s="119"/>
      <c r="AD609" s="119"/>
      <c r="AE609" s="4"/>
      <c r="AF609" s="4"/>
      <c r="AG609" s="4"/>
      <c r="AH609" s="4"/>
      <c r="AI609" s="4"/>
      <c r="AJ609" s="4"/>
      <c r="AK609" s="4"/>
      <c r="AL609" s="4"/>
      <c r="AM609" s="4"/>
      <c r="AN609" s="4"/>
      <c r="AO609" s="4"/>
      <c r="AP609" s="4"/>
    </row>
    <row r="610">
      <c r="A610" s="4"/>
      <c r="B610" s="4"/>
      <c r="C610" s="4"/>
      <c r="D610" s="4"/>
      <c r="E610" s="4"/>
      <c r="F610" s="8"/>
      <c r="G610" s="8"/>
      <c r="H610" s="118"/>
      <c r="I610" s="118"/>
      <c r="J610" s="118"/>
      <c r="K610" s="325"/>
      <c r="L610" s="119"/>
      <c r="M610" s="119"/>
      <c r="N610" s="119"/>
      <c r="O610" s="326"/>
      <c r="P610" s="74"/>
      <c r="Q610" s="352"/>
      <c r="R610" s="352"/>
      <c r="S610" s="328"/>
      <c r="T610" s="118"/>
      <c r="U610" s="119"/>
      <c r="V610" s="119"/>
      <c r="W610" s="119"/>
      <c r="X610" s="119"/>
      <c r="Y610" s="119"/>
      <c r="Z610" s="119"/>
      <c r="AA610" s="119"/>
      <c r="AB610" s="119"/>
      <c r="AC610" s="119"/>
      <c r="AD610" s="119"/>
      <c r="AE610" s="4"/>
      <c r="AF610" s="4"/>
      <c r="AG610" s="4"/>
      <c r="AH610" s="4"/>
      <c r="AI610" s="4"/>
      <c r="AJ610" s="4"/>
      <c r="AK610" s="4"/>
      <c r="AL610" s="4"/>
      <c r="AM610" s="4"/>
      <c r="AN610" s="4"/>
      <c r="AO610" s="4"/>
      <c r="AP610" s="4"/>
    </row>
    <row r="611">
      <c r="A611" s="4"/>
      <c r="B611" s="4"/>
      <c r="C611" s="4"/>
      <c r="D611" s="4"/>
      <c r="E611" s="4"/>
      <c r="F611" s="8"/>
      <c r="G611" s="8"/>
      <c r="H611" s="118"/>
      <c r="I611" s="118"/>
      <c r="J611" s="118"/>
      <c r="K611" s="325"/>
      <c r="L611" s="119"/>
      <c r="M611" s="119"/>
      <c r="N611" s="119"/>
      <c r="O611" s="326"/>
      <c r="P611" s="74"/>
      <c r="Q611" s="352"/>
      <c r="R611" s="352"/>
      <c r="S611" s="328"/>
      <c r="T611" s="118"/>
      <c r="U611" s="119"/>
      <c r="V611" s="119"/>
      <c r="W611" s="119"/>
      <c r="X611" s="119"/>
      <c r="Y611" s="119"/>
      <c r="Z611" s="119"/>
      <c r="AA611" s="119"/>
      <c r="AB611" s="119"/>
      <c r="AC611" s="119"/>
      <c r="AD611" s="119"/>
      <c r="AE611" s="4"/>
      <c r="AF611" s="4"/>
      <c r="AG611" s="4"/>
      <c r="AH611" s="4"/>
      <c r="AI611" s="4"/>
      <c r="AJ611" s="4"/>
      <c r="AK611" s="4"/>
      <c r="AL611" s="4"/>
      <c r="AM611" s="4"/>
      <c r="AN611" s="4"/>
      <c r="AO611" s="4"/>
      <c r="AP611" s="4"/>
    </row>
    <row r="612">
      <c r="A612" s="4"/>
      <c r="B612" s="4"/>
      <c r="C612" s="4"/>
      <c r="D612" s="4"/>
      <c r="E612" s="4"/>
      <c r="F612" s="8"/>
      <c r="G612" s="8"/>
      <c r="H612" s="118"/>
      <c r="I612" s="118"/>
      <c r="J612" s="118"/>
      <c r="K612" s="325"/>
      <c r="L612" s="119"/>
      <c r="M612" s="119"/>
      <c r="N612" s="119"/>
      <c r="O612" s="326"/>
      <c r="P612" s="74"/>
      <c r="Q612" s="352"/>
      <c r="R612" s="352"/>
      <c r="S612" s="328"/>
      <c r="T612" s="118"/>
      <c r="U612" s="119"/>
      <c r="V612" s="119"/>
      <c r="W612" s="119"/>
      <c r="X612" s="119"/>
      <c r="Y612" s="119"/>
      <c r="Z612" s="119"/>
      <c r="AA612" s="119"/>
      <c r="AB612" s="119"/>
      <c r="AC612" s="119"/>
      <c r="AD612" s="119"/>
      <c r="AE612" s="4"/>
      <c r="AF612" s="4"/>
      <c r="AG612" s="4"/>
      <c r="AH612" s="4"/>
      <c r="AI612" s="4"/>
      <c r="AJ612" s="4"/>
      <c r="AK612" s="4"/>
      <c r="AL612" s="4"/>
      <c r="AM612" s="4"/>
      <c r="AN612" s="4"/>
      <c r="AO612" s="4"/>
      <c r="AP612" s="4"/>
    </row>
    <row r="613">
      <c r="A613" s="4"/>
      <c r="B613" s="4"/>
      <c r="C613" s="4"/>
      <c r="D613" s="4"/>
      <c r="E613" s="4"/>
      <c r="F613" s="8"/>
      <c r="G613" s="8"/>
      <c r="H613" s="118"/>
      <c r="I613" s="118"/>
      <c r="J613" s="118"/>
      <c r="K613" s="325"/>
      <c r="L613" s="119"/>
      <c r="M613" s="119"/>
      <c r="N613" s="119"/>
      <c r="O613" s="326"/>
      <c r="P613" s="74"/>
      <c r="Q613" s="352"/>
      <c r="R613" s="352"/>
      <c r="S613" s="328"/>
      <c r="T613" s="118"/>
      <c r="U613" s="119"/>
      <c r="V613" s="119"/>
      <c r="W613" s="119"/>
      <c r="X613" s="119"/>
      <c r="Y613" s="119"/>
      <c r="Z613" s="119"/>
      <c r="AA613" s="119"/>
      <c r="AB613" s="119"/>
      <c r="AC613" s="119"/>
      <c r="AD613" s="119"/>
      <c r="AE613" s="4"/>
      <c r="AF613" s="4"/>
      <c r="AG613" s="4"/>
      <c r="AH613" s="4"/>
      <c r="AI613" s="4"/>
      <c r="AJ613" s="4"/>
      <c r="AK613" s="4"/>
      <c r="AL613" s="4"/>
      <c r="AM613" s="4"/>
      <c r="AN613" s="4"/>
      <c r="AO613" s="4"/>
      <c r="AP613" s="4"/>
    </row>
    <row r="614">
      <c r="A614" s="4"/>
      <c r="B614" s="4"/>
      <c r="C614" s="4"/>
      <c r="D614" s="4"/>
      <c r="E614" s="4"/>
      <c r="F614" s="8"/>
      <c r="G614" s="8"/>
      <c r="H614" s="118"/>
      <c r="I614" s="118"/>
      <c r="J614" s="118"/>
      <c r="K614" s="325"/>
      <c r="L614" s="119"/>
      <c r="M614" s="119"/>
      <c r="N614" s="119"/>
      <c r="O614" s="326"/>
      <c r="P614" s="74"/>
      <c r="Q614" s="352"/>
      <c r="R614" s="352"/>
      <c r="S614" s="328"/>
      <c r="T614" s="118"/>
      <c r="U614" s="119"/>
      <c r="V614" s="119"/>
      <c r="W614" s="119"/>
      <c r="X614" s="119"/>
      <c r="Y614" s="119"/>
      <c r="Z614" s="119"/>
      <c r="AA614" s="119"/>
      <c r="AB614" s="119"/>
      <c r="AC614" s="119"/>
      <c r="AD614" s="119"/>
      <c r="AE614" s="4"/>
      <c r="AF614" s="4"/>
      <c r="AG614" s="4"/>
      <c r="AH614" s="4"/>
      <c r="AI614" s="4"/>
      <c r="AJ614" s="4"/>
      <c r="AK614" s="4"/>
      <c r="AL614" s="4"/>
      <c r="AM614" s="4"/>
      <c r="AN614" s="4"/>
      <c r="AO614" s="4"/>
      <c r="AP614" s="4"/>
    </row>
    <row r="615">
      <c r="A615" s="4"/>
      <c r="B615" s="4"/>
      <c r="C615" s="4"/>
      <c r="D615" s="4"/>
      <c r="E615" s="4"/>
      <c r="F615" s="8"/>
      <c r="G615" s="8"/>
      <c r="H615" s="118"/>
      <c r="I615" s="118"/>
      <c r="J615" s="118"/>
      <c r="K615" s="325"/>
      <c r="L615" s="119"/>
      <c r="M615" s="119"/>
      <c r="N615" s="119"/>
      <c r="O615" s="326"/>
      <c r="P615" s="74"/>
      <c r="Q615" s="352"/>
      <c r="R615" s="352"/>
      <c r="S615" s="328"/>
      <c r="T615" s="118"/>
      <c r="U615" s="119"/>
      <c r="V615" s="119"/>
      <c r="W615" s="119"/>
      <c r="X615" s="119"/>
      <c r="Y615" s="119"/>
      <c r="Z615" s="119"/>
      <c r="AA615" s="119"/>
      <c r="AB615" s="119"/>
      <c r="AC615" s="119"/>
      <c r="AD615" s="119"/>
      <c r="AE615" s="4"/>
      <c r="AF615" s="4"/>
      <c r="AG615" s="4"/>
      <c r="AH615" s="4"/>
      <c r="AI615" s="4"/>
      <c r="AJ615" s="4"/>
      <c r="AK615" s="4"/>
      <c r="AL615" s="4"/>
      <c r="AM615" s="4"/>
      <c r="AN615" s="4"/>
      <c r="AO615" s="4"/>
      <c r="AP615" s="4"/>
    </row>
    <row r="616">
      <c r="A616" s="4"/>
      <c r="B616" s="4"/>
      <c r="C616" s="4"/>
      <c r="D616" s="4"/>
      <c r="E616" s="4"/>
      <c r="F616" s="8"/>
      <c r="G616" s="8"/>
      <c r="H616" s="118"/>
      <c r="I616" s="118"/>
      <c r="J616" s="118"/>
      <c r="K616" s="325"/>
      <c r="L616" s="119"/>
      <c r="M616" s="119"/>
      <c r="N616" s="119"/>
      <c r="O616" s="326"/>
      <c r="P616" s="74"/>
      <c r="Q616" s="352"/>
      <c r="R616" s="352"/>
      <c r="S616" s="328"/>
      <c r="T616" s="118"/>
      <c r="U616" s="119"/>
      <c r="V616" s="119"/>
      <c r="W616" s="119"/>
      <c r="X616" s="119"/>
      <c r="Y616" s="119"/>
      <c r="Z616" s="119"/>
      <c r="AA616" s="119"/>
      <c r="AB616" s="119"/>
      <c r="AC616" s="119"/>
      <c r="AD616" s="119"/>
      <c r="AE616" s="4"/>
      <c r="AF616" s="4"/>
      <c r="AG616" s="4"/>
      <c r="AH616" s="4"/>
      <c r="AI616" s="4"/>
      <c r="AJ616" s="4"/>
      <c r="AK616" s="4"/>
      <c r="AL616" s="4"/>
      <c r="AM616" s="4"/>
      <c r="AN616" s="4"/>
      <c r="AO616" s="4"/>
      <c r="AP616" s="4"/>
    </row>
    <row r="617">
      <c r="A617" s="4"/>
      <c r="B617" s="4"/>
      <c r="C617" s="4"/>
      <c r="D617" s="4"/>
      <c r="E617" s="4"/>
      <c r="F617" s="8"/>
      <c r="G617" s="8"/>
      <c r="H617" s="118"/>
      <c r="I617" s="118"/>
      <c r="J617" s="118"/>
      <c r="K617" s="325"/>
      <c r="L617" s="119"/>
      <c r="M617" s="119"/>
      <c r="N617" s="119"/>
      <c r="O617" s="326"/>
      <c r="P617" s="74"/>
      <c r="Q617" s="352"/>
      <c r="R617" s="352"/>
      <c r="S617" s="328"/>
      <c r="T617" s="118"/>
      <c r="U617" s="119"/>
      <c r="V617" s="119"/>
      <c r="W617" s="119"/>
      <c r="X617" s="119"/>
      <c r="Y617" s="119"/>
      <c r="Z617" s="119"/>
      <c r="AA617" s="119"/>
      <c r="AB617" s="119"/>
      <c r="AC617" s="119"/>
      <c r="AD617" s="119"/>
      <c r="AE617" s="4"/>
      <c r="AF617" s="4"/>
      <c r="AG617" s="4"/>
      <c r="AH617" s="4"/>
      <c r="AI617" s="4"/>
      <c r="AJ617" s="4"/>
      <c r="AK617" s="4"/>
      <c r="AL617" s="4"/>
      <c r="AM617" s="4"/>
      <c r="AN617" s="4"/>
      <c r="AO617" s="4"/>
      <c r="AP617" s="4"/>
    </row>
    <row r="618">
      <c r="A618" s="4"/>
      <c r="B618" s="4"/>
      <c r="C618" s="4"/>
      <c r="D618" s="4"/>
      <c r="E618" s="4"/>
      <c r="F618" s="8"/>
      <c r="G618" s="8"/>
      <c r="H618" s="118"/>
      <c r="I618" s="118"/>
      <c r="J618" s="118"/>
      <c r="K618" s="325"/>
      <c r="L618" s="119"/>
      <c r="M618" s="119"/>
      <c r="N618" s="119"/>
      <c r="O618" s="326"/>
      <c r="P618" s="74"/>
      <c r="Q618" s="352"/>
      <c r="R618" s="352"/>
      <c r="S618" s="328"/>
      <c r="T618" s="118"/>
      <c r="U618" s="119"/>
      <c r="V618" s="119"/>
      <c r="W618" s="119"/>
      <c r="X618" s="119"/>
      <c r="Y618" s="119"/>
      <c r="Z618" s="119"/>
      <c r="AA618" s="119"/>
      <c r="AB618" s="119"/>
      <c r="AC618" s="119"/>
      <c r="AD618" s="119"/>
      <c r="AE618" s="4"/>
      <c r="AF618" s="4"/>
      <c r="AG618" s="4"/>
      <c r="AH618" s="4"/>
      <c r="AI618" s="4"/>
      <c r="AJ618" s="4"/>
      <c r="AK618" s="4"/>
      <c r="AL618" s="4"/>
      <c r="AM618" s="4"/>
      <c r="AN618" s="4"/>
      <c r="AO618" s="4"/>
      <c r="AP618" s="4"/>
    </row>
    <row r="619">
      <c r="A619" s="4"/>
      <c r="B619" s="4"/>
      <c r="C619" s="4"/>
      <c r="D619" s="4"/>
      <c r="E619" s="4"/>
      <c r="F619" s="8"/>
      <c r="G619" s="8"/>
      <c r="H619" s="118"/>
      <c r="I619" s="118"/>
      <c r="J619" s="118"/>
      <c r="K619" s="325"/>
      <c r="L619" s="119"/>
      <c r="M619" s="119"/>
      <c r="N619" s="119"/>
      <c r="O619" s="326"/>
      <c r="P619" s="74"/>
      <c r="Q619" s="352"/>
      <c r="R619" s="352"/>
      <c r="S619" s="328"/>
      <c r="T619" s="118"/>
      <c r="U619" s="119"/>
      <c r="V619" s="119"/>
      <c r="W619" s="119"/>
      <c r="X619" s="119"/>
      <c r="Y619" s="119"/>
      <c r="Z619" s="119"/>
      <c r="AA619" s="119"/>
      <c r="AB619" s="119"/>
      <c r="AC619" s="119"/>
      <c r="AD619" s="119"/>
      <c r="AE619" s="4"/>
      <c r="AF619" s="4"/>
      <c r="AG619" s="4"/>
      <c r="AH619" s="4"/>
      <c r="AI619" s="4"/>
      <c r="AJ619" s="4"/>
      <c r="AK619" s="4"/>
      <c r="AL619" s="4"/>
      <c r="AM619" s="4"/>
      <c r="AN619" s="4"/>
      <c r="AO619" s="4"/>
      <c r="AP619" s="4"/>
    </row>
    <row r="620">
      <c r="A620" s="4"/>
      <c r="B620" s="4"/>
      <c r="C620" s="4"/>
      <c r="D620" s="4"/>
      <c r="E620" s="4"/>
      <c r="F620" s="8"/>
      <c r="G620" s="8"/>
      <c r="H620" s="118"/>
      <c r="I620" s="118"/>
      <c r="J620" s="118"/>
      <c r="K620" s="325"/>
      <c r="L620" s="119"/>
      <c r="M620" s="119"/>
      <c r="N620" s="119"/>
      <c r="O620" s="326"/>
      <c r="P620" s="74"/>
      <c r="Q620" s="352"/>
      <c r="R620" s="352"/>
      <c r="S620" s="328"/>
      <c r="T620" s="118"/>
      <c r="U620" s="119"/>
      <c r="V620" s="119"/>
      <c r="W620" s="119"/>
      <c r="X620" s="119"/>
      <c r="Y620" s="119"/>
      <c r="Z620" s="119"/>
      <c r="AA620" s="119"/>
      <c r="AB620" s="119"/>
      <c r="AC620" s="119"/>
      <c r="AD620" s="119"/>
      <c r="AE620" s="4"/>
      <c r="AF620" s="4"/>
      <c r="AG620" s="4"/>
      <c r="AH620" s="4"/>
      <c r="AI620" s="4"/>
      <c r="AJ620" s="4"/>
      <c r="AK620" s="4"/>
      <c r="AL620" s="4"/>
      <c r="AM620" s="4"/>
      <c r="AN620" s="4"/>
      <c r="AO620" s="4"/>
      <c r="AP620" s="4"/>
    </row>
    <row r="621">
      <c r="A621" s="4"/>
      <c r="B621" s="4"/>
      <c r="C621" s="4"/>
      <c r="D621" s="4"/>
      <c r="E621" s="4"/>
      <c r="F621" s="8"/>
      <c r="G621" s="8"/>
      <c r="H621" s="118"/>
      <c r="I621" s="118"/>
      <c r="J621" s="118"/>
      <c r="K621" s="325"/>
      <c r="L621" s="119"/>
      <c r="M621" s="119"/>
      <c r="N621" s="119"/>
      <c r="O621" s="326"/>
      <c r="P621" s="74"/>
      <c r="Q621" s="352"/>
      <c r="R621" s="352"/>
      <c r="S621" s="328"/>
      <c r="T621" s="118"/>
      <c r="U621" s="119"/>
      <c r="V621" s="119"/>
      <c r="W621" s="119"/>
      <c r="X621" s="119"/>
      <c r="Y621" s="119"/>
      <c r="Z621" s="119"/>
      <c r="AA621" s="119"/>
      <c r="AB621" s="119"/>
      <c r="AC621" s="119"/>
      <c r="AD621" s="119"/>
      <c r="AE621" s="4"/>
      <c r="AF621" s="4"/>
      <c r="AG621" s="4"/>
      <c r="AH621" s="4"/>
      <c r="AI621" s="4"/>
      <c r="AJ621" s="4"/>
      <c r="AK621" s="4"/>
      <c r="AL621" s="4"/>
      <c r="AM621" s="4"/>
      <c r="AN621" s="4"/>
      <c r="AO621" s="4"/>
      <c r="AP621" s="4"/>
    </row>
    <row r="622">
      <c r="A622" s="4"/>
      <c r="B622" s="4"/>
      <c r="C622" s="4"/>
      <c r="D622" s="4"/>
      <c r="E622" s="4"/>
      <c r="F622" s="8"/>
      <c r="G622" s="8"/>
      <c r="H622" s="118"/>
      <c r="I622" s="118"/>
      <c r="J622" s="118"/>
      <c r="K622" s="325"/>
      <c r="L622" s="119"/>
      <c r="M622" s="119"/>
      <c r="N622" s="119"/>
      <c r="O622" s="326"/>
      <c r="P622" s="74"/>
      <c r="Q622" s="352"/>
      <c r="R622" s="352"/>
      <c r="S622" s="328"/>
      <c r="T622" s="118"/>
      <c r="U622" s="119"/>
      <c r="V622" s="119"/>
      <c r="W622" s="119"/>
      <c r="X622" s="119"/>
      <c r="Y622" s="119"/>
      <c r="Z622" s="119"/>
      <c r="AA622" s="119"/>
      <c r="AB622" s="119"/>
      <c r="AC622" s="119"/>
      <c r="AD622" s="119"/>
      <c r="AE622" s="4"/>
      <c r="AF622" s="4"/>
      <c r="AG622" s="4"/>
      <c r="AH622" s="4"/>
      <c r="AI622" s="4"/>
      <c r="AJ622" s="4"/>
      <c r="AK622" s="4"/>
      <c r="AL622" s="4"/>
      <c r="AM622" s="4"/>
      <c r="AN622" s="4"/>
      <c r="AO622" s="4"/>
      <c r="AP622" s="4"/>
    </row>
    <row r="623">
      <c r="A623" s="4"/>
      <c r="B623" s="4"/>
      <c r="C623" s="4"/>
      <c r="D623" s="4"/>
      <c r="E623" s="4"/>
      <c r="F623" s="8"/>
      <c r="G623" s="8"/>
      <c r="H623" s="118"/>
      <c r="I623" s="118"/>
      <c r="J623" s="118"/>
      <c r="K623" s="325"/>
      <c r="L623" s="119"/>
      <c r="M623" s="119"/>
      <c r="N623" s="119"/>
      <c r="O623" s="326"/>
      <c r="P623" s="74"/>
      <c r="Q623" s="352"/>
      <c r="R623" s="352"/>
      <c r="S623" s="328"/>
      <c r="T623" s="118"/>
      <c r="U623" s="119"/>
      <c r="V623" s="119"/>
      <c r="W623" s="119"/>
      <c r="X623" s="119"/>
      <c r="Y623" s="119"/>
      <c r="Z623" s="119"/>
      <c r="AA623" s="119"/>
      <c r="AB623" s="119"/>
      <c r="AC623" s="119"/>
      <c r="AD623" s="119"/>
      <c r="AE623" s="4"/>
      <c r="AF623" s="4"/>
      <c r="AG623" s="4"/>
      <c r="AH623" s="4"/>
      <c r="AI623" s="4"/>
      <c r="AJ623" s="4"/>
      <c r="AK623" s="4"/>
      <c r="AL623" s="4"/>
      <c r="AM623" s="4"/>
      <c r="AN623" s="4"/>
      <c r="AO623" s="4"/>
      <c r="AP623" s="4"/>
    </row>
    <row r="624">
      <c r="A624" s="4"/>
      <c r="B624" s="4"/>
      <c r="C624" s="4"/>
      <c r="D624" s="4"/>
      <c r="E624" s="4"/>
      <c r="F624" s="8"/>
      <c r="G624" s="8"/>
      <c r="H624" s="118"/>
      <c r="I624" s="118"/>
      <c r="J624" s="118"/>
      <c r="K624" s="325"/>
      <c r="L624" s="119"/>
      <c r="M624" s="119"/>
      <c r="N624" s="119"/>
      <c r="O624" s="326"/>
      <c r="P624" s="74"/>
      <c r="Q624" s="352"/>
      <c r="R624" s="352"/>
      <c r="S624" s="328"/>
      <c r="T624" s="118"/>
      <c r="U624" s="119"/>
      <c r="V624" s="119"/>
      <c r="W624" s="119"/>
      <c r="X624" s="119"/>
      <c r="Y624" s="119"/>
      <c r="Z624" s="119"/>
      <c r="AA624" s="119"/>
      <c r="AB624" s="119"/>
      <c r="AC624" s="119"/>
      <c r="AD624" s="119"/>
      <c r="AE624" s="4"/>
      <c r="AF624" s="4"/>
      <c r="AG624" s="4"/>
      <c r="AH624" s="4"/>
      <c r="AI624" s="4"/>
      <c r="AJ624" s="4"/>
      <c r="AK624" s="4"/>
      <c r="AL624" s="4"/>
      <c r="AM624" s="4"/>
      <c r="AN624" s="4"/>
      <c r="AO624" s="4"/>
      <c r="AP624" s="4"/>
    </row>
    <row r="625">
      <c r="A625" s="4"/>
      <c r="B625" s="4"/>
      <c r="C625" s="4"/>
      <c r="D625" s="4"/>
      <c r="E625" s="4"/>
      <c r="F625" s="8"/>
      <c r="G625" s="8"/>
      <c r="H625" s="118"/>
      <c r="I625" s="118"/>
      <c r="J625" s="118"/>
      <c r="K625" s="325"/>
      <c r="L625" s="119"/>
      <c r="M625" s="119"/>
      <c r="N625" s="119"/>
      <c r="O625" s="326"/>
      <c r="P625" s="74"/>
      <c r="Q625" s="352"/>
      <c r="R625" s="352"/>
      <c r="S625" s="328"/>
      <c r="T625" s="118"/>
      <c r="U625" s="119"/>
      <c r="V625" s="119"/>
      <c r="W625" s="119"/>
      <c r="X625" s="119"/>
      <c r="Y625" s="119"/>
      <c r="Z625" s="119"/>
      <c r="AA625" s="119"/>
      <c r="AB625" s="119"/>
      <c r="AC625" s="119"/>
      <c r="AD625" s="119"/>
      <c r="AE625" s="4"/>
      <c r="AF625" s="4"/>
      <c r="AG625" s="4"/>
      <c r="AH625" s="4"/>
      <c r="AI625" s="4"/>
      <c r="AJ625" s="4"/>
      <c r="AK625" s="4"/>
      <c r="AL625" s="4"/>
      <c r="AM625" s="4"/>
      <c r="AN625" s="4"/>
      <c r="AO625" s="4"/>
      <c r="AP625" s="4"/>
    </row>
    <row r="626">
      <c r="A626" s="4"/>
      <c r="B626" s="4"/>
      <c r="C626" s="4"/>
      <c r="D626" s="4"/>
      <c r="E626" s="4"/>
      <c r="F626" s="8"/>
      <c r="G626" s="8"/>
      <c r="H626" s="118"/>
      <c r="I626" s="118"/>
      <c r="J626" s="118"/>
      <c r="K626" s="325"/>
      <c r="L626" s="119"/>
      <c r="M626" s="119"/>
      <c r="N626" s="119"/>
      <c r="O626" s="326"/>
      <c r="P626" s="74"/>
      <c r="Q626" s="352"/>
      <c r="R626" s="352"/>
      <c r="S626" s="328"/>
      <c r="T626" s="118"/>
      <c r="U626" s="119"/>
      <c r="V626" s="119"/>
      <c r="W626" s="119"/>
      <c r="X626" s="119"/>
      <c r="Y626" s="119"/>
      <c r="Z626" s="119"/>
      <c r="AA626" s="119"/>
      <c r="AB626" s="119"/>
      <c r="AC626" s="119"/>
      <c r="AD626" s="119"/>
      <c r="AE626" s="4"/>
      <c r="AF626" s="4"/>
      <c r="AG626" s="4"/>
      <c r="AH626" s="4"/>
      <c r="AI626" s="4"/>
      <c r="AJ626" s="4"/>
      <c r="AK626" s="4"/>
      <c r="AL626" s="4"/>
      <c r="AM626" s="4"/>
      <c r="AN626" s="4"/>
      <c r="AO626" s="4"/>
      <c r="AP626" s="4"/>
    </row>
    <row r="627">
      <c r="A627" s="4"/>
      <c r="B627" s="4"/>
      <c r="C627" s="4"/>
      <c r="D627" s="4"/>
      <c r="E627" s="4"/>
      <c r="F627" s="8"/>
      <c r="G627" s="8"/>
      <c r="H627" s="118"/>
      <c r="I627" s="118"/>
      <c r="J627" s="118"/>
      <c r="K627" s="325"/>
      <c r="L627" s="119"/>
      <c r="M627" s="119"/>
      <c r="N627" s="119"/>
      <c r="O627" s="326"/>
      <c r="P627" s="74"/>
      <c r="Q627" s="352"/>
      <c r="R627" s="352"/>
      <c r="S627" s="328"/>
      <c r="T627" s="118"/>
      <c r="U627" s="119"/>
      <c r="V627" s="119"/>
      <c r="W627" s="119"/>
      <c r="X627" s="119"/>
      <c r="Y627" s="119"/>
      <c r="Z627" s="119"/>
      <c r="AA627" s="119"/>
      <c r="AB627" s="119"/>
      <c r="AC627" s="119"/>
      <c r="AD627" s="119"/>
      <c r="AE627" s="4"/>
      <c r="AF627" s="4"/>
      <c r="AG627" s="4"/>
      <c r="AH627" s="4"/>
      <c r="AI627" s="4"/>
      <c r="AJ627" s="4"/>
      <c r="AK627" s="4"/>
      <c r="AL627" s="4"/>
      <c r="AM627" s="4"/>
      <c r="AN627" s="4"/>
      <c r="AO627" s="4"/>
      <c r="AP627" s="4"/>
    </row>
    <row r="628">
      <c r="A628" s="4"/>
      <c r="B628" s="4"/>
      <c r="C628" s="4"/>
      <c r="D628" s="4"/>
      <c r="E628" s="4"/>
      <c r="F628" s="8"/>
      <c r="G628" s="8"/>
      <c r="H628" s="118"/>
      <c r="I628" s="118"/>
      <c r="J628" s="118"/>
      <c r="K628" s="325"/>
      <c r="L628" s="119"/>
      <c r="M628" s="119"/>
      <c r="N628" s="119"/>
      <c r="O628" s="326"/>
      <c r="P628" s="74"/>
      <c r="Q628" s="352"/>
      <c r="R628" s="352"/>
      <c r="S628" s="328"/>
      <c r="T628" s="118"/>
      <c r="U628" s="119"/>
      <c r="V628" s="119"/>
      <c r="W628" s="119"/>
      <c r="X628" s="119"/>
      <c r="Y628" s="119"/>
      <c r="Z628" s="119"/>
      <c r="AA628" s="119"/>
      <c r="AB628" s="119"/>
      <c r="AC628" s="119"/>
      <c r="AD628" s="119"/>
      <c r="AE628" s="4"/>
      <c r="AF628" s="4"/>
      <c r="AG628" s="4"/>
      <c r="AH628" s="4"/>
      <c r="AI628" s="4"/>
      <c r="AJ628" s="4"/>
      <c r="AK628" s="4"/>
      <c r="AL628" s="4"/>
      <c r="AM628" s="4"/>
      <c r="AN628" s="4"/>
      <c r="AO628" s="4"/>
      <c r="AP628" s="4"/>
    </row>
    <row r="629">
      <c r="A629" s="4"/>
      <c r="B629" s="4"/>
      <c r="C629" s="4"/>
      <c r="D629" s="4"/>
      <c r="E629" s="4"/>
      <c r="F629" s="8"/>
      <c r="G629" s="8"/>
      <c r="H629" s="118"/>
      <c r="I629" s="118"/>
      <c r="J629" s="118"/>
      <c r="K629" s="325"/>
      <c r="L629" s="119"/>
      <c r="M629" s="119"/>
      <c r="N629" s="119"/>
      <c r="O629" s="326"/>
      <c r="P629" s="74"/>
      <c r="Q629" s="352"/>
      <c r="R629" s="352"/>
      <c r="S629" s="328"/>
      <c r="T629" s="118"/>
      <c r="U629" s="119"/>
      <c r="V629" s="119"/>
      <c r="W629" s="119"/>
      <c r="X629" s="119"/>
      <c r="Y629" s="119"/>
      <c r="Z629" s="119"/>
      <c r="AA629" s="119"/>
      <c r="AB629" s="119"/>
      <c r="AC629" s="119"/>
      <c r="AD629" s="119"/>
      <c r="AE629" s="4"/>
      <c r="AF629" s="4"/>
      <c r="AG629" s="4"/>
      <c r="AH629" s="4"/>
      <c r="AI629" s="4"/>
      <c r="AJ629" s="4"/>
      <c r="AK629" s="4"/>
      <c r="AL629" s="4"/>
      <c r="AM629" s="4"/>
      <c r="AN629" s="4"/>
      <c r="AO629" s="4"/>
      <c r="AP629" s="4"/>
    </row>
    <row r="630">
      <c r="A630" s="4"/>
      <c r="B630" s="4"/>
      <c r="C630" s="4"/>
      <c r="D630" s="4"/>
      <c r="E630" s="4"/>
      <c r="F630" s="8"/>
      <c r="G630" s="8"/>
      <c r="H630" s="118"/>
      <c r="I630" s="118"/>
      <c r="J630" s="118"/>
      <c r="K630" s="325"/>
      <c r="L630" s="119"/>
      <c r="M630" s="119"/>
      <c r="N630" s="119"/>
      <c r="O630" s="326"/>
      <c r="P630" s="74"/>
      <c r="Q630" s="352"/>
      <c r="R630" s="352"/>
      <c r="S630" s="328"/>
      <c r="T630" s="118"/>
      <c r="U630" s="119"/>
      <c r="V630" s="119"/>
      <c r="W630" s="119"/>
      <c r="X630" s="119"/>
      <c r="Y630" s="119"/>
      <c r="Z630" s="119"/>
      <c r="AA630" s="119"/>
      <c r="AB630" s="119"/>
      <c r="AC630" s="119"/>
      <c r="AD630" s="119"/>
      <c r="AE630" s="4"/>
      <c r="AF630" s="4"/>
      <c r="AG630" s="4"/>
      <c r="AH630" s="4"/>
      <c r="AI630" s="4"/>
      <c r="AJ630" s="4"/>
      <c r="AK630" s="4"/>
      <c r="AL630" s="4"/>
      <c r="AM630" s="4"/>
      <c r="AN630" s="4"/>
      <c r="AO630" s="4"/>
      <c r="AP630" s="4"/>
    </row>
    <row r="631">
      <c r="A631" s="4"/>
      <c r="B631" s="4"/>
      <c r="C631" s="4"/>
      <c r="D631" s="4"/>
      <c r="E631" s="4"/>
      <c r="F631" s="8"/>
      <c r="G631" s="8"/>
      <c r="H631" s="118"/>
      <c r="I631" s="118"/>
      <c r="J631" s="118"/>
      <c r="K631" s="325"/>
      <c r="L631" s="119"/>
      <c r="M631" s="119"/>
      <c r="N631" s="119"/>
      <c r="O631" s="326"/>
      <c r="P631" s="74"/>
      <c r="Q631" s="352"/>
      <c r="R631" s="352"/>
      <c r="S631" s="328"/>
      <c r="T631" s="118"/>
      <c r="U631" s="119"/>
      <c r="V631" s="119"/>
      <c r="W631" s="119"/>
      <c r="X631" s="119"/>
      <c r="Y631" s="119"/>
      <c r="Z631" s="119"/>
      <c r="AA631" s="119"/>
      <c r="AB631" s="119"/>
      <c r="AC631" s="119"/>
      <c r="AD631" s="119"/>
      <c r="AE631" s="4"/>
      <c r="AF631" s="4"/>
      <c r="AG631" s="4"/>
      <c r="AH631" s="4"/>
      <c r="AI631" s="4"/>
      <c r="AJ631" s="4"/>
      <c r="AK631" s="4"/>
      <c r="AL631" s="4"/>
      <c r="AM631" s="4"/>
      <c r="AN631" s="4"/>
      <c r="AO631" s="4"/>
      <c r="AP631" s="4"/>
    </row>
    <row r="632">
      <c r="A632" s="4"/>
      <c r="B632" s="4"/>
      <c r="C632" s="4"/>
      <c r="D632" s="4"/>
      <c r="E632" s="4"/>
      <c r="F632" s="8"/>
      <c r="G632" s="8"/>
      <c r="H632" s="118"/>
      <c r="I632" s="118"/>
      <c r="J632" s="118"/>
      <c r="K632" s="325"/>
      <c r="L632" s="119"/>
      <c r="M632" s="119"/>
      <c r="N632" s="119"/>
      <c r="O632" s="326"/>
      <c r="P632" s="74"/>
      <c r="Q632" s="352"/>
      <c r="R632" s="352"/>
      <c r="S632" s="328"/>
      <c r="T632" s="118"/>
      <c r="U632" s="119"/>
      <c r="V632" s="119"/>
      <c r="W632" s="119"/>
      <c r="X632" s="119"/>
      <c r="Y632" s="119"/>
      <c r="Z632" s="119"/>
      <c r="AA632" s="119"/>
      <c r="AB632" s="119"/>
      <c r="AC632" s="119"/>
      <c r="AD632" s="119"/>
      <c r="AE632" s="4"/>
      <c r="AF632" s="4"/>
      <c r="AG632" s="4"/>
      <c r="AH632" s="4"/>
      <c r="AI632" s="4"/>
      <c r="AJ632" s="4"/>
      <c r="AK632" s="4"/>
      <c r="AL632" s="4"/>
      <c r="AM632" s="4"/>
      <c r="AN632" s="4"/>
      <c r="AO632" s="4"/>
      <c r="AP632" s="4"/>
    </row>
    <row r="633">
      <c r="A633" s="4"/>
      <c r="B633" s="4"/>
      <c r="C633" s="4"/>
      <c r="D633" s="4"/>
      <c r="E633" s="4"/>
      <c r="F633" s="8"/>
      <c r="G633" s="8"/>
      <c r="H633" s="118"/>
      <c r="I633" s="118"/>
      <c r="J633" s="118"/>
      <c r="K633" s="325"/>
      <c r="L633" s="119"/>
      <c r="M633" s="119"/>
      <c r="N633" s="119"/>
      <c r="O633" s="326"/>
      <c r="P633" s="74"/>
      <c r="Q633" s="352"/>
      <c r="R633" s="352"/>
      <c r="S633" s="328"/>
      <c r="T633" s="118"/>
      <c r="U633" s="119"/>
      <c r="V633" s="119"/>
      <c r="W633" s="119"/>
      <c r="X633" s="119"/>
      <c r="Y633" s="119"/>
      <c r="Z633" s="119"/>
      <c r="AA633" s="119"/>
      <c r="AB633" s="119"/>
      <c r="AC633" s="119"/>
      <c r="AD633" s="119"/>
      <c r="AE633" s="4"/>
      <c r="AF633" s="4"/>
      <c r="AG633" s="4"/>
      <c r="AH633" s="4"/>
      <c r="AI633" s="4"/>
      <c r="AJ633" s="4"/>
      <c r="AK633" s="4"/>
      <c r="AL633" s="4"/>
      <c r="AM633" s="4"/>
      <c r="AN633" s="4"/>
      <c r="AO633" s="4"/>
      <c r="AP633" s="4"/>
    </row>
    <row r="634">
      <c r="A634" s="4"/>
      <c r="B634" s="4"/>
      <c r="C634" s="4"/>
      <c r="D634" s="4"/>
      <c r="E634" s="4"/>
      <c r="F634" s="8"/>
      <c r="G634" s="8"/>
      <c r="H634" s="118"/>
      <c r="I634" s="118"/>
      <c r="J634" s="118"/>
      <c r="K634" s="325"/>
      <c r="L634" s="119"/>
      <c r="M634" s="119"/>
      <c r="N634" s="119"/>
      <c r="O634" s="326"/>
      <c r="P634" s="74"/>
      <c r="Q634" s="352"/>
      <c r="R634" s="352"/>
      <c r="S634" s="328"/>
      <c r="T634" s="118"/>
      <c r="U634" s="119"/>
      <c r="V634" s="119"/>
      <c r="W634" s="119"/>
      <c r="X634" s="119"/>
      <c r="Y634" s="119"/>
      <c r="Z634" s="119"/>
      <c r="AA634" s="119"/>
      <c r="AB634" s="119"/>
      <c r="AC634" s="119"/>
      <c r="AD634" s="119"/>
      <c r="AE634" s="4"/>
      <c r="AF634" s="4"/>
      <c r="AG634" s="4"/>
      <c r="AH634" s="4"/>
      <c r="AI634" s="4"/>
      <c r="AJ634" s="4"/>
      <c r="AK634" s="4"/>
      <c r="AL634" s="4"/>
      <c r="AM634" s="4"/>
      <c r="AN634" s="4"/>
      <c r="AO634" s="4"/>
      <c r="AP634" s="4"/>
    </row>
    <row r="635">
      <c r="A635" s="4"/>
      <c r="B635" s="4"/>
      <c r="C635" s="4"/>
      <c r="D635" s="4"/>
      <c r="E635" s="4"/>
      <c r="F635" s="8"/>
      <c r="G635" s="8"/>
      <c r="H635" s="118"/>
      <c r="I635" s="118"/>
      <c r="J635" s="118"/>
      <c r="K635" s="325"/>
      <c r="L635" s="119"/>
      <c r="M635" s="119"/>
      <c r="N635" s="119"/>
      <c r="O635" s="326"/>
      <c r="P635" s="74"/>
      <c r="Q635" s="352"/>
      <c r="R635" s="352"/>
      <c r="S635" s="328"/>
      <c r="T635" s="118"/>
      <c r="U635" s="119"/>
      <c r="V635" s="119"/>
      <c r="W635" s="119"/>
      <c r="X635" s="119"/>
      <c r="Y635" s="119"/>
      <c r="Z635" s="119"/>
      <c r="AA635" s="119"/>
      <c r="AB635" s="119"/>
      <c r="AC635" s="119"/>
      <c r="AD635" s="119"/>
      <c r="AE635" s="4"/>
      <c r="AF635" s="4"/>
      <c r="AG635" s="4"/>
      <c r="AH635" s="4"/>
      <c r="AI635" s="4"/>
      <c r="AJ635" s="4"/>
      <c r="AK635" s="4"/>
      <c r="AL635" s="4"/>
      <c r="AM635" s="4"/>
      <c r="AN635" s="4"/>
      <c r="AO635" s="4"/>
      <c r="AP635" s="4"/>
    </row>
    <row r="636">
      <c r="A636" s="4"/>
      <c r="B636" s="4"/>
      <c r="C636" s="4"/>
      <c r="D636" s="4"/>
      <c r="E636" s="4"/>
      <c r="F636" s="8"/>
      <c r="G636" s="8"/>
      <c r="H636" s="118"/>
      <c r="I636" s="118"/>
      <c r="J636" s="118"/>
      <c r="K636" s="325"/>
      <c r="L636" s="119"/>
      <c r="M636" s="119"/>
      <c r="N636" s="119"/>
      <c r="O636" s="326"/>
      <c r="P636" s="74"/>
      <c r="Q636" s="352"/>
      <c r="R636" s="352"/>
      <c r="S636" s="328"/>
      <c r="T636" s="118"/>
      <c r="U636" s="119"/>
      <c r="V636" s="119"/>
      <c r="W636" s="119"/>
      <c r="X636" s="119"/>
      <c r="Y636" s="119"/>
      <c r="Z636" s="119"/>
      <c r="AA636" s="119"/>
      <c r="AB636" s="119"/>
      <c r="AC636" s="119"/>
      <c r="AD636" s="119"/>
      <c r="AE636" s="4"/>
      <c r="AF636" s="4"/>
      <c r="AG636" s="4"/>
      <c r="AH636" s="4"/>
      <c r="AI636" s="4"/>
      <c r="AJ636" s="4"/>
      <c r="AK636" s="4"/>
      <c r="AL636" s="4"/>
      <c r="AM636" s="4"/>
      <c r="AN636" s="4"/>
      <c r="AO636" s="4"/>
      <c r="AP636" s="4"/>
    </row>
    <row r="637">
      <c r="A637" s="4"/>
      <c r="B637" s="4"/>
      <c r="C637" s="4"/>
      <c r="D637" s="4"/>
      <c r="E637" s="4"/>
      <c r="F637" s="8"/>
      <c r="G637" s="8"/>
      <c r="H637" s="118"/>
      <c r="I637" s="118"/>
      <c r="J637" s="118"/>
      <c r="K637" s="325"/>
      <c r="L637" s="119"/>
      <c r="M637" s="119"/>
      <c r="N637" s="119"/>
      <c r="O637" s="326"/>
      <c r="P637" s="74"/>
      <c r="Q637" s="352"/>
      <c r="R637" s="352"/>
      <c r="S637" s="328"/>
      <c r="T637" s="118"/>
      <c r="U637" s="119"/>
      <c r="V637" s="119"/>
      <c r="W637" s="119"/>
      <c r="X637" s="119"/>
      <c r="Y637" s="119"/>
      <c r="Z637" s="119"/>
      <c r="AA637" s="119"/>
      <c r="AB637" s="119"/>
      <c r="AC637" s="119"/>
      <c r="AD637" s="119"/>
      <c r="AE637" s="4"/>
      <c r="AF637" s="4"/>
      <c r="AG637" s="4"/>
      <c r="AH637" s="4"/>
      <c r="AI637" s="4"/>
      <c r="AJ637" s="4"/>
      <c r="AK637" s="4"/>
      <c r="AL637" s="4"/>
      <c r="AM637" s="4"/>
      <c r="AN637" s="4"/>
      <c r="AO637" s="4"/>
      <c r="AP637" s="4"/>
    </row>
    <row r="638">
      <c r="A638" s="4"/>
      <c r="B638" s="4"/>
      <c r="C638" s="4"/>
      <c r="D638" s="4"/>
      <c r="E638" s="4"/>
      <c r="F638" s="8"/>
      <c r="G638" s="8"/>
      <c r="H638" s="118"/>
      <c r="I638" s="118"/>
      <c r="J638" s="118"/>
      <c r="K638" s="325"/>
      <c r="L638" s="119"/>
      <c r="M638" s="119"/>
      <c r="N638" s="119"/>
      <c r="O638" s="326"/>
      <c r="P638" s="74"/>
      <c r="Q638" s="352"/>
      <c r="R638" s="352"/>
      <c r="S638" s="328"/>
      <c r="T638" s="118"/>
      <c r="U638" s="119"/>
      <c r="V638" s="119"/>
      <c r="W638" s="119"/>
      <c r="X638" s="119"/>
      <c r="Y638" s="119"/>
      <c r="Z638" s="119"/>
      <c r="AA638" s="119"/>
      <c r="AB638" s="119"/>
      <c r="AC638" s="119"/>
      <c r="AD638" s="119"/>
      <c r="AE638" s="4"/>
      <c r="AF638" s="4"/>
      <c r="AG638" s="4"/>
      <c r="AH638" s="4"/>
      <c r="AI638" s="4"/>
      <c r="AJ638" s="4"/>
      <c r="AK638" s="4"/>
      <c r="AL638" s="4"/>
      <c r="AM638" s="4"/>
      <c r="AN638" s="4"/>
      <c r="AO638" s="4"/>
      <c r="AP638" s="4"/>
    </row>
    <row r="639">
      <c r="A639" s="4"/>
      <c r="B639" s="4"/>
      <c r="C639" s="4"/>
      <c r="D639" s="4"/>
      <c r="E639" s="4"/>
      <c r="F639" s="8"/>
      <c r="G639" s="8"/>
      <c r="H639" s="118"/>
      <c r="I639" s="118"/>
      <c r="J639" s="118"/>
      <c r="K639" s="325"/>
      <c r="L639" s="119"/>
      <c r="M639" s="119"/>
      <c r="N639" s="119"/>
      <c r="O639" s="326"/>
      <c r="P639" s="74"/>
      <c r="Q639" s="352"/>
      <c r="R639" s="352"/>
      <c r="S639" s="328"/>
      <c r="T639" s="118"/>
      <c r="U639" s="119"/>
      <c r="V639" s="119"/>
      <c r="W639" s="119"/>
      <c r="X639" s="119"/>
      <c r="Y639" s="119"/>
      <c r="Z639" s="119"/>
      <c r="AA639" s="119"/>
      <c r="AB639" s="119"/>
      <c r="AC639" s="119"/>
      <c r="AD639" s="119"/>
      <c r="AE639" s="4"/>
      <c r="AF639" s="4"/>
      <c r="AG639" s="4"/>
      <c r="AH639" s="4"/>
      <c r="AI639" s="4"/>
      <c r="AJ639" s="4"/>
      <c r="AK639" s="4"/>
      <c r="AL639" s="4"/>
      <c r="AM639" s="4"/>
      <c r="AN639" s="4"/>
      <c r="AO639" s="4"/>
      <c r="AP639" s="4"/>
    </row>
    <row r="640">
      <c r="A640" s="4"/>
      <c r="B640" s="4"/>
      <c r="C640" s="4"/>
      <c r="D640" s="4"/>
      <c r="E640" s="4"/>
      <c r="F640" s="8"/>
      <c r="G640" s="8"/>
      <c r="H640" s="118"/>
      <c r="I640" s="118"/>
      <c r="J640" s="118"/>
      <c r="K640" s="325"/>
      <c r="L640" s="119"/>
      <c r="M640" s="119"/>
      <c r="N640" s="119"/>
      <c r="O640" s="326"/>
      <c r="P640" s="74"/>
      <c r="Q640" s="352"/>
      <c r="R640" s="352"/>
      <c r="S640" s="328"/>
      <c r="T640" s="118"/>
      <c r="U640" s="119"/>
      <c r="V640" s="119"/>
      <c r="W640" s="119"/>
      <c r="X640" s="119"/>
      <c r="Y640" s="119"/>
      <c r="Z640" s="119"/>
      <c r="AA640" s="119"/>
      <c r="AB640" s="119"/>
      <c r="AC640" s="119"/>
      <c r="AD640" s="119"/>
      <c r="AE640" s="4"/>
      <c r="AF640" s="4"/>
      <c r="AG640" s="4"/>
      <c r="AH640" s="4"/>
      <c r="AI640" s="4"/>
      <c r="AJ640" s="4"/>
      <c r="AK640" s="4"/>
      <c r="AL640" s="4"/>
      <c r="AM640" s="4"/>
      <c r="AN640" s="4"/>
      <c r="AO640" s="4"/>
      <c r="AP640" s="4"/>
    </row>
    <row r="641">
      <c r="A641" s="4"/>
      <c r="B641" s="4"/>
      <c r="C641" s="4"/>
      <c r="D641" s="4"/>
      <c r="E641" s="4"/>
      <c r="F641" s="8"/>
      <c r="G641" s="8"/>
      <c r="H641" s="118"/>
      <c r="I641" s="118"/>
      <c r="J641" s="118"/>
      <c r="K641" s="325"/>
      <c r="L641" s="119"/>
      <c r="M641" s="119"/>
      <c r="N641" s="119"/>
      <c r="O641" s="326"/>
      <c r="P641" s="74"/>
      <c r="Q641" s="352"/>
      <c r="R641" s="352"/>
      <c r="S641" s="328"/>
      <c r="T641" s="118"/>
      <c r="U641" s="119"/>
      <c r="V641" s="119"/>
      <c r="W641" s="119"/>
      <c r="X641" s="119"/>
      <c r="Y641" s="119"/>
      <c r="Z641" s="119"/>
      <c r="AA641" s="119"/>
      <c r="AB641" s="119"/>
      <c r="AC641" s="119"/>
      <c r="AD641" s="119"/>
      <c r="AE641" s="4"/>
      <c r="AF641" s="4"/>
      <c r="AG641" s="4"/>
      <c r="AH641" s="4"/>
      <c r="AI641" s="4"/>
      <c r="AJ641" s="4"/>
      <c r="AK641" s="4"/>
      <c r="AL641" s="4"/>
      <c r="AM641" s="4"/>
      <c r="AN641" s="4"/>
      <c r="AO641" s="4"/>
      <c r="AP641" s="4"/>
    </row>
    <row r="642">
      <c r="A642" s="4"/>
      <c r="B642" s="4"/>
      <c r="C642" s="4"/>
      <c r="D642" s="4"/>
      <c r="E642" s="4"/>
      <c r="F642" s="8"/>
      <c r="G642" s="8"/>
      <c r="H642" s="118"/>
      <c r="I642" s="118"/>
      <c r="J642" s="118"/>
      <c r="K642" s="325"/>
      <c r="L642" s="119"/>
      <c r="M642" s="119"/>
      <c r="N642" s="119"/>
      <c r="O642" s="326"/>
      <c r="P642" s="74"/>
      <c r="Q642" s="352"/>
      <c r="R642" s="352"/>
      <c r="S642" s="328"/>
      <c r="T642" s="118"/>
      <c r="U642" s="119"/>
      <c r="V642" s="119"/>
      <c r="W642" s="119"/>
      <c r="X642" s="119"/>
      <c r="Y642" s="119"/>
      <c r="Z642" s="119"/>
      <c r="AA642" s="119"/>
      <c r="AB642" s="119"/>
      <c r="AC642" s="119"/>
      <c r="AD642" s="119"/>
      <c r="AE642" s="4"/>
      <c r="AF642" s="4"/>
      <c r="AG642" s="4"/>
      <c r="AH642" s="4"/>
      <c r="AI642" s="4"/>
      <c r="AJ642" s="4"/>
      <c r="AK642" s="4"/>
      <c r="AL642" s="4"/>
      <c r="AM642" s="4"/>
      <c r="AN642" s="4"/>
      <c r="AO642" s="4"/>
      <c r="AP642" s="4"/>
    </row>
    <row r="643">
      <c r="A643" s="4"/>
      <c r="B643" s="4"/>
      <c r="C643" s="4"/>
      <c r="D643" s="4"/>
      <c r="E643" s="4"/>
      <c r="F643" s="8"/>
      <c r="G643" s="8"/>
      <c r="H643" s="118"/>
      <c r="I643" s="118"/>
      <c r="J643" s="118"/>
      <c r="K643" s="325"/>
      <c r="L643" s="119"/>
      <c r="M643" s="119"/>
      <c r="N643" s="119"/>
      <c r="O643" s="326"/>
      <c r="P643" s="74"/>
      <c r="Q643" s="352"/>
      <c r="R643" s="352"/>
      <c r="S643" s="328"/>
      <c r="T643" s="118"/>
      <c r="U643" s="119"/>
      <c r="V643" s="119"/>
      <c r="W643" s="119"/>
      <c r="X643" s="119"/>
      <c r="Y643" s="119"/>
      <c r="Z643" s="119"/>
      <c r="AA643" s="119"/>
      <c r="AB643" s="119"/>
      <c r="AC643" s="119"/>
      <c r="AD643" s="119"/>
      <c r="AE643" s="4"/>
      <c r="AF643" s="4"/>
      <c r="AG643" s="4"/>
      <c r="AH643" s="4"/>
      <c r="AI643" s="4"/>
      <c r="AJ643" s="4"/>
      <c r="AK643" s="4"/>
      <c r="AL643" s="4"/>
      <c r="AM643" s="4"/>
      <c r="AN643" s="4"/>
      <c r="AO643" s="4"/>
      <c r="AP643" s="4"/>
    </row>
    <row r="644">
      <c r="A644" s="4"/>
      <c r="B644" s="4"/>
      <c r="C644" s="4"/>
      <c r="D644" s="4"/>
      <c r="E644" s="4"/>
      <c r="F644" s="8"/>
      <c r="G644" s="8"/>
      <c r="H644" s="118"/>
      <c r="I644" s="118"/>
      <c r="J644" s="118"/>
      <c r="K644" s="325"/>
      <c r="L644" s="119"/>
      <c r="M644" s="119"/>
      <c r="N644" s="119"/>
      <c r="O644" s="326"/>
      <c r="P644" s="74"/>
      <c r="Q644" s="352"/>
      <c r="R644" s="352"/>
      <c r="S644" s="328"/>
      <c r="T644" s="118"/>
      <c r="U644" s="119"/>
      <c r="V644" s="119"/>
      <c r="W644" s="119"/>
      <c r="X644" s="119"/>
      <c r="Y644" s="119"/>
      <c r="Z644" s="119"/>
      <c r="AA644" s="119"/>
      <c r="AB644" s="119"/>
      <c r="AC644" s="119"/>
      <c r="AD644" s="119"/>
      <c r="AE644" s="4"/>
      <c r="AF644" s="4"/>
      <c r="AG644" s="4"/>
      <c r="AH644" s="4"/>
      <c r="AI644" s="4"/>
      <c r="AJ644" s="4"/>
      <c r="AK644" s="4"/>
      <c r="AL644" s="4"/>
      <c r="AM644" s="4"/>
      <c r="AN644" s="4"/>
      <c r="AO644" s="4"/>
      <c r="AP644" s="4"/>
    </row>
    <row r="645">
      <c r="A645" s="4"/>
      <c r="B645" s="4"/>
      <c r="C645" s="4"/>
      <c r="D645" s="4"/>
      <c r="E645" s="4"/>
      <c r="F645" s="8"/>
      <c r="G645" s="8"/>
      <c r="H645" s="118"/>
      <c r="I645" s="118"/>
      <c r="J645" s="118"/>
      <c r="K645" s="325"/>
      <c r="L645" s="119"/>
      <c r="M645" s="119"/>
      <c r="N645" s="119"/>
      <c r="O645" s="326"/>
      <c r="P645" s="74"/>
      <c r="Q645" s="352"/>
      <c r="R645" s="352"/>
      <c r="S645" s="328"/>
      <c r="T645" s="118"/>
      <c r="U645" s="119"/>
      <c r="V645" s="119"/>
      <c r="W645" s="119"/>
      <c r="X645" s="119"/>
      <c r="Y645" s="119"/>
      <c r="Z645" s="119"/>
      <c r="AA645" s="119"/>
      <c r="AB645" s="119"/>
      <c r="AC645" s="119"/>
      <c r="AD645" s="119"/>
      <c r="AE645" s="4"/>
      <c r="AF645" s="4"/>
      <c r="AG645" s="4"/>
      <c r="AH645" s="4"/>
      <c r="AI645" s="4"/>
      <c r="AJ645" s="4"/>
      <c r="AK645" s="4"/>
      <c r="AL645" s="4"/>
      <c r="AM645" s="4"/>
      <c r="AN645" s="4"/>
      <c r="AO645" s="4"/>
      <c r="AP645" s="4"/>
    </row>
    <row r="646">
      <c r="A646" s="4"/>
      <c r="B646" s="4"/>
      <c r="C646" s="4"/>
      <c r="D646" s="4"/>
      <c r="E646" s="4"/>
      <c r="F646" s="8"/>
      <c r="G646" s="8"/>
      <c r="H646" s="118"/>
      <c r="I646" s="118"/>
      <c r="J646" s="118"/>
      <c r="K646" s="325"/>
      <c r="L646" s="119"/>
      <c r="M646" s="119"/>
      <c r="N646" s="119"/>
      <c r="O646" s="326"/>
      <c r="P646" s="74"/>
      <c r="Q646" s="352"/>
      <c r="R646" s="352"/>
      <c r="S646" s="328"/>
      <c r="T646" s="118"/>
      <c r="U646" s="119"/>
      <c r="V646" s="119"/>
      <c r="W646" s="119"/>
      <c r="X646" s="119"/>
      <c r="Y646" s="119"/>
      <c r="Z646" s="119"/>
      <c r="AA646" s="119"/>
      <c r="AB646" s="119"/>
      <c r="AC646" s="119"/>
      <c r="AD646" s="119"/>
      <c r="AE646" s="4"/>
      <c r="AF646" s="4"/>
      <c r="AG646" s="4"/>
      <c r="AH646" s="4"/>
      <c r="AI646" s="4"/>
      <c r="AJ646" s="4"/>
      <c r="AK646" s="4"/>
      <c r="AL646" s="4"/>
      <c r="AM646" s="4"/>
      <c r="AN646" s="4"/>
      <c r="AO646" s="4"/>
      <c r="AP646" s="4"/>
    </row>
    <row r="647">
      <c r="A647" s="4"/>
      <c r="B647" s="4"/>
      <c r="C647" s="4"/>
      <c r="D647" s="4"/>
      <c r="E647" s="4"/>
      <c r="F647" s="8"/>
      <c r="G647" s="8"/>
      <c r="H647" s="118"/>
      <c r="I647" s="118"/>
      <c r="J647" s="118"/>
      <c r="K647" s="325"/>
      <c r="L647" s="119"/>
      <c r="M647" s="119"/>
      <c r="N647" s="119"/>
      <c r="O647" s="326"/>
      <c r="P647" s="74"/>
      <c r="Q647" s="352"/>
      <c r="R647" s="352"/>
      <c r="S647" s="328"/>
      <c r="T647" s="118"/>
      <c r="U647" s="119"/>
      <c r="V647" s="119"/>
      <c r="W647" s="119"/>
      <c r="X647" s="119"/>
      <c r="Y647" s="119"/>
      <c r="Z647" s="119"/>
      <c r="AA647" s="119"/>
      <c r="AB647" s="119"/>
      <c r="AC647" s="119"/>
      <c r="AD647" s="119"/>
      <c r="AE647" s="4"/>
      <c r="AF647" s="4"/>
      <c r="AG647" s="4"/>
      <c r="AH647" s="4"/>
      <c r="AI647" s="4"/>
      <c r="AJ647" s="4"/>
      <c r="AK647" s="4"/>
      <c r="AL647" s="4"/>
      <c r="AM647" s="4"/>
      <c r="AN647" s="4"/>
      <c r="AO647" s="4"/>
      <c r="AP647" s="4"/>
    </row>
    <row r="648">
      <c r="A648" s="4"/>
      <c r="B648" s="4"/>
      <c r="C648" s="4"/>
      <c r="D648" s="4"/>
      <c r="E648" s="4"/>
      <c r="F648" s="8"/>
      <c r="G648" s="8"/>
      <c r="H648" s="118"/>
      <c r="I648" s="118"/>
      <c r="J648" s="118"/>
      <c r="K648" s="325"/>
      <c r="L648" s="119"/>
      <c r="M648" s="119"/>
      <c r="N648" s="119"/>
      <c r="O648" s="326"/>
      <c r="P648" s="74"/>
      <c r="Q648" s="352"/>
      <c r="R648" s="352"/>
      <c r="S648" s="328"/>
      <c r="T648" s="118"/>
      <c r="U648" s="119"/>
      <c r="V648" s="119"/>
      <c r="W648" s="119"/>
      <c r="X648" s="119"/>
      <c r="Y648" s="119"/>
      <c r="Z648" s="119"/>
      <c r="AA648" s="119"/>
      <c r="AB648" s="119"/>
      <c r="AC648" s="119"/>
      <c r="AD648" s="119"/>
      <c r="AE648" s="4"/>
      <c r="AF648" s="4"/>
      <c r="AG648" s="4"/>
      <c r="AH648" s="4"/>
      <c r="AI648" s="4"/>
      <c r="AJ648" s="4"/>
      <c r="AK648" s="4"/>
      <c r="AL648" s="4"/>
      <c r="AM648" s="4"/>
      <c r="AN648" s="4"/>
      <c r="AO648" s="4"/>
      <c r="AP648" s="4"/>
    </row>
    <row r="649">
      <c r="A649" s="4"/>
      <c r="B649" s="4"/>
      <c r="C649" s="4"/>
      <c r="D649" s="4"/>
      <c r="E649" s="4"/>
      <c r="F649" s="8"/>
      <c r="G649" s="8"/>
      <c r="H649" s="118"/>
      <c r="I649" s="118"/>
      <c r="J649" s="118"/>
      <c r="K649" s="325"/>
      <c r="L649" s="119"/>
      <c r="M649" s="119"/>
      <c r="N649" s="119"/>
      <c r="O649" s="326"/>
      <c r="P649" s="74"/>
      <c r="Q649" s="352"/>
      <c r="R649" s="352"/>
      <c r="S649" s="328"/>
      <c r="T649" s="118"/>
      <c r="U649" s="119"/>
      <c r="V649" s="119"/>
      <c r="W649" s="119"/>
      <c r="X649" s="119"/>
      <c r="Y649" s="119"/>
      <c r="Z649" s="119"/>
      <c r="AA649" s="119"/>
      <c r="AB649" s="119"/>
      <c r="AC649" s="119"/>
      <c r="AD649" s="119"/>
      <c r="AE649" s="4"/>
      <c r="AF649" s="4"/>
      <c r="AG649" s="4"/>
      <c r="AH649" s="4"/>
      <c r="AI649" s="4"/>
      <c r="AJ649" s="4"/>
      <c r="AK649" s="4"/>
      <c r="AL649" s="4"/>
      <c r="AM649" s="4"/>
      <c r="AN649" s="4"/>
      <c r="AO649" s="4"/>
      <c r="AP649" s="4"/>
    </row>
    <row r="650">
      <c r="A650" s="4"/>
      <c r="B650" s="4"/>
      <c r="C650" s="4"/>
      <c r="D650" s="4"/>
      <c r="E650" s="4"/>
      <c r="F650" s="8"/>
      <c r="G650" s="8"/>
      <c r="H650" s="118"/>
      <c r="I650" s="118"/>
      <c r="J650" s="118"/>
      <c r="K650" s="325"/>
      <c r="L650" s="119"/>
      <c r="M650" s="119"/>
      <c r="N650" s="119"/>
      <c r="O650" s="326"/>
      <c r="P650" s="74"/>
      <c r="Q650" s="352"/>
      <c r="R650" s="352"/>
      <c r="S650" s="328"/>
      <c r="T650" s="118"/>
      <c r="U650" s="119"/>
      <c r="V650" s="119"/>
      <c r="W650" s="119"/>
      <c r="X650" s="119"/>
      <c r="Y650" s="119"/>
      <c r="Z650" s="119"/>
      <c r="AA650" s="119"/>
      <c r="AB650" s="119"/>
      <c r="AC650" s="119"/>
      <c r="AD650" s="119"/>
      <c r="AE650" s="4"/>
      <c r="AF650" s="4"/>
      <c r="AG650" s="4"/>
      <c r="AH650" s="4"/>
      <c r="AI650" s="4"/>
      <c r="AJ650" s="4"/>
      <c r="AK650" s="4"/>
      <c r="AL650" s="4"/>
      <c r="AM650" s="4"/>
      <c r="AN650" s="4"/>
      <c r="AO650" s="4"/>
      <c r="AP650" s="4"/>
    </row>
    <row r="651">
      <c r="A651" s="4"/>
      <c r="B651" s="4"/>
      <c r="C651" s="4"/>
      <c r="D651" s="4"/>
      <c r="E651" s="4"/>
      <c r="F651" s="8"/>
      <c r="G651" s="8"/>
      <c r="H651" s="118"/>
      <c r="I651" s="118"/>
      <c r="J651" s="118"/>
      <c r="K651" s="325"/>
      <c r="L651" s="119"/>
      <c r="M651" s="119"/>
      <c r="N651" s="119"/>
      <c r="O651" s="326"/>
      <c r="P651" s="74"/>
      <c r="Q651" s="352"/>
      <c r="R651" s="352"/>
      <c r="S651" s="328"/>
      <c r="T651" s="118"/>
      <c r="U651" s="119"/>
      <c r="V651" s="119"/>
      <c r="W651" s="119"/>
      <c r="X651" s="119"/>
      <c r="Y651" s="119"/>
      <c r="Z651" s="119"/>
      <c r="AA651" s="119"/>
      <c r="AB651" s="119"/>
      <c r="AC651" s="119"/>
      <c r="AD651" s="119"/>
      <c r="AE651" s="4"/>
      <c r="AF651" s="4"/>
      <c r="AG651" s="4"/>
      <c r="AH651" s="4"/>
      <c r="AI651" s="4"/>
      <c r="AJ651" s="4"/>
      <c r="AK651" s="4"/>
      <c r="AL651" s="4"/>
      <c r="AM651" s="4"/>
      <c r="AN651" s="4"/>
      <c r="AO651" s="4"/>
      <c r="AP651" s="4"/>
    </row>
    <row r="652">
      <c r="A652" s="4"/>
      <c r="B652" s="4"/>
      <c r="C652" s="4"/>
      <c r="D652" s="4"/>
      <c r="E652" s="4"/>
      <c r="F652" s="8"/>
      <c r="G652" s="8"/>
      <c r="H652" s="118"/>
      <c r="I652" s="118"/>
      <c r="J652" s="118"/>
      <c r="K652" s="325"/>
      <c r="L652" s="119"/>
      <c r="M652" s="119"/>
      <c r="N652" s="119"/>
      <c r="O652" s="326"/>
      <c r="P652" s="74"/>
      <c r="Q652" s="352"/>
      <c r="R652" s="352"/>
      <c r="S652" s="328"/>
      <c r="T652" s="118"/>
      <c r="U652" s="119"/>
      <c r="V652" s="119"/>
      <c r="W652" s="119"/>
      <c r="X652" s="119"/>
      <c r="Y652" s="119"/>
      <c r="Z652" s="119"/>
      <c r="AA652" s="119"/>
      <c r="AB652" s="119"/>
      <c r="AC652" s="119"/>
      <c r="AD652" s="119"/>
      <c r="AE652" s="4"/>
      <c r="AF652" s="4"/>
      <c r="AG652" s="4"/>
      <c r="AH652" s="4"/>
      <c r="AI652" s="4"/>
      <c r="AJ652" s="4"/>
      <c r="AK652" s="4"/>
      <c r="AL652" s="4"/>
      <c r="AM652" s="4"/>
      <c r="AN652" s="4"/>
      <c r="AO652" s="4"/>
      <c r="AP652" s="4"/>
    </row>
    <row r="653">
      <c r="A653" s="4"/>
      <c r="B653" s="4"/>
      <c r="C653" s="4"/>
      <c r="D653" s="4"/>
      <c r="E653" s="4"/>
      <c r="F653" s="8"/>
      <c r="G653" s="8"/>
      <c r="H653" s="118"/>
      <c r="I653" s="118"/>
      <c r="J653" s="118"/>
      <c r="K653" s="325"/>
      <c r="L653" s="119"/>
      <c r="M653" s="119"/>
      <c r="N653" s="119"/>
      <c r="O653" s="326"/>
      <c r="P653" s="74"/>
      <c r="Q653" s="352"/>
      <c r="R653" s="352"/>
      <c r="S653" s="328"/>
      <c r="T653" s="118"/>
      <c r="U653" s="119"/>
      <c r="V653" s="119"/>
      <c r="W653" s="119"/>
      <c r="X653" s="119"/>
      <c r="Y653" s="119"/>
      <c r="Z653" s="119"/>
      <c r="AA653" s="119"/>
      <c r="AB653" s="119"/>
      <c r="AC653" s="119"/>
      <c r="AD653" s="119"/>
      <c r="AE653" s="4"/>
      <c r="AF653" s="4"/>
      <c r="AG653" s="4"/>
      <c r="AH653" s="4"/>
      <c r="AI653" s="4"/>
      <c r="AJ653" s="4"/>
      <c r="AK653" s="4"/>
      <c r="AL653" s="4"/>
      <c r="AM653" s="4"/>
      <c r="AN653" s="4"/>
      <c r="AO653" s="4"/>
      <c r="AP653" s="4"/>
    </row>
    <row r="654">
      <c r="A654" s="4"/>
      <c r="B654" s="4"/>
      <c r="C654" s="4"/>
      <c r="D654" s="4"/>
      <c r="E654" s="4"/>
      <c r="F654" s="8"/>
      <c r="G654" s="8"/>
      <c r="H654" s="118"/>
      <c r="I654" s="118"/>
      <c r="J654" s="118"/>
      <c r="K654" s="325"/>
      <c r="L654" s="119"/>
      <c r="M654" s="119"/>
      <c r="N654" s="119"/>
      <c r="O654" s="326"/>
      <c r="P654" s="74"/>
      <c r="Q654" s="352"/>
      <c r="R654" s="352"/>
      <c r="S654" s="328"/>
      <c r="T654" s="118"/>
      <c r="U654" s="119"/>
      <c r="V654" s="119"/>
      <c r="W654" s="119"/>
      <c r="X654" s="119"/>
      <c r="Y654" s="119"/>
      <c r="Z654" s="119"/>
      <c r="AA654" s="119"/>
      <c r="AB654" s="119"/>
      <c r="AC654" s="119"/>
      <c r="AD654" s="119"/>
      <c r="AE654" s="4"/>
      <c r="AF654" s="4"/>
      <c r="AG654" s="4"/>
      <c r="AH654" s="4"/>
      <c r="AI654" s="4"/>
      <c r="AJ654" s="4"/>
      <c r="AK654" s="4"/>
      <c r="AL654" s="4"/>
      <c r="AM654" s="4"/>
      <c r="AN654" s="4"/>
      <c r="AO654" s="4"/>
      <c r="AP654" s="4"/>
    </row>
    <row r="655">
      <c r="A655" s="4"/>
      <c r="B655" s="4"/>
      <c r="C655" s="4"/>
      <c r="D655" s="4"/>
      <c r="E655" s="4"/>
      <c r="F655" s="8"/>
      <c r="G655" s="8"/>
      <c r="H655" s="118"/>
      <c r="I655" s="118"/>
      <c r="J655" s="118"/>
      <c r="K655" s="325"/>
      <c r="L655" s="119"/>
      <c r="M655" s="119"/>
      <c r="N655" s="119"/>
      <c r="O655" s="326"/>
      <c r="P655" s="74"/>
      <c r="Q655" s="352"/>
      <c r="R655" s="352"/>
      <c r="S655" s="328"/>
      <c r="T655" s="118"/>
      <c r="U655" s="119"/>
      <c r="V655" s="119"/>
      <c r="W655" s="119"/>
      <c r="X655" s="119"/>
      <c r="Y655" s="119"/>
      <c r="Z655" s="119"/>
      <c r="AA655" s="119"/>
      <c r="AB655" s="119"/>
      <c r="AC655" s="119"/>
      <c r="AD655" s="119"/>
      <c r="AE655" s="4"/>
      <c r="AF655" s="4"/>
      <c r="AG655" s="4"/>
      <c r="AH655" s="4"/>
      <c r="AI655" s="4"/>
      <c r="AJ655" s="4"/>
      <c r="AK655" s="4"/>
      <c r="AL655" s="4"/>
      <c r="AM655" s="4"/>
      <c r="AN655" s="4"/>
      <c r="AO655" s="4"/>
      <c r="AP655" s="4"/>
    </row>
    <row r="656">
      <c r="A656" s="4"/>
      <c r="B656" s="4"/>
      <c r="C656" s="4"/>
      <c r="D656" s="4"/>
      <c r="E656" s="4"/>
      <c r="F656" s="8"/>
      <c r="G656" s="8"/>
      <c r="H656" s="118"/>
      <c r="I656" s="118"/>
      <c r="J656" s="118"/>
      <c r="K656" s="325"/>
      <c r="L656" s="119"/>
      <c r="M656" s="119"/>
      <c r="N656" s="119"/>
      <c r="O656" s="326"/>
      <c r="P656" s="74"/>
      <c r="Q656" s="352"/>
      <c r="R656" s="352"/>
      <c r="S656" s="328"/>
      <c r="T656" s="118"/>
      <c r="U656" s="119"/>
      <c r="V656" s="119"/>
      <c r="W656" s="119"/>
      <c r="X656" s="119"/>
      <c r="Y656" s="119"/>
      <c r="Z656" s="119"/>
      <c r="AA656" s="119"/>
      <c r="AB656" s="119"/>
      <c r="AC656" s="119"/>
      <c r="AD656" s="119"/>
      <c r="AE656" s="4"/>
      <c r="AF656" s="4"/>
      <c r="AG656" s="4"/>
      <c r="AH656" s="4"/>
      <c r="AI656" s="4"/>
      <c r="AJ656" s="4"/>
      <c r="AK656" s="4"/>
      <c r="AL656" s="4"/>
      <c r="AM656" s="4"/>
      <c r="AN656" s="4"/>
      <c r="AO656" s="4"/>
      <c r="AP656" s="4"/>
    </row>
    <row r="657">
      <c r="A657" s="4"/>
      <c r="B657" s="4"/>
      <c r="C657" s="4"/>
      <c r="D657" s="4"/>
      <c r="E657" s="4"/>
      <c r="F657" s="8"/>
      <c r="G657" s="8"/>
      <c r="H657" s="118"/>
      <c r="I657" s="118"/>
      <c r="J657" s="118"/>
      <c r="K657" s="325"/>
      <c r="L657" s="119"/>
      <c r="M657" s="119"/>
      <c r="N657" s="119"/>
      <c r="O657" s="326"/>
      <c r="P657" s="74"/>
      <c r="Q657" s="352"/>
      <c r="R657" s="352"/>
      <c r="S657" s="328"/>
      <c r="T657" s="118"/>
      <c r="U657" s="119"/>
      <c r="V657" s="119"/>
      <c r="W657" s="119"/>
      <c r="X657" s="119"/>
      <c r="Y657" s="119"/>
      <c r="Z657" s="119"/>
      <c r="AA657" s="119"/>
      <c r="AB657" s="119"/>
      <c r="AC657" s="119"/>
      <c r="AD657" s="119"/>
      <c r="AE657" s="4"/>
      <c r="AF657" s="4"/>
      <c r="AG657" s="4"/>
      <c r="AH657" s="4"/>
      <c r="AI657" s="4"/>
      <c r="AJ657" s="4"/>
      <c r="AK657" s="4"/>
      <c r="AL657" s="4"/>
      <c r="AM657" s="4"/>
      <c r="AN657" s="4"/>
      <c r="AO657" s="4"/>
      <c r="AP657" s="4"/>
    </row>
    <row r="658">
      <c r="A658" s="4"/>
      <c r="B658" s="4"/>
      <c r="C658" s="4"/>
      <c r="D658" s="4"/>
      <c r="E658" s="4"/>
      <c r="F658" s="8"/>
      <c r="G658" s="8"/>
      <c r="H658" s="118"/>
      <c r="I658" s="118"/>
      <c r="J658" s="118"/>
      <c r="K658" s="325"/>
      <c r="L658" s="119"/>
      <c r="M658" s="119"/>
      <c r="N658" s="119"/>
      <c r="O658" s="326"/>
      <c r="P658" s="74"/>
      <c r="Q658" s="352"/>
      <c r="R658" s="352"/>
      <c r="S658" s="328"/>
      <c r="T658" s="118"/>
      <c r="U658" s="119"/>
      <c r="V658" s="119"/>
      <c r="W658" s="119"/>
      <c r="X658" s="119"/>
      <c r="Y658" s="119"/>
      <c r="Z658" s="119"/>
      <c r="AA658" s="119"/>
      <c r="AB658" s="119"/>
      <c r="AC658" s="119"/>
      <c r="AD658" s="119"/>
      <c r="AE658" s="4"/>
      <c r="AF658" s="4"/>
      <c r="AG658" s="4"/>
      <c r="AH658" s="4"/>
      <c r="AI658" s="4"/>
      <c r="AJ658" s="4"/>
      <c r="AK658" s="4"/>
      <c r="AL658" s="4"/>
      <c r="AM658" s="4"/>
      <c r="AN658" s="4"/>
      <c r="AO658" s="4"/>
      <c r="AP658" s="4"/>
    </row>
    <row r="659">
      <c r="A659" s="4"/>
      <c r="B659" s="4"/>
      <c r="C659" s="4"/>
      <c r="D659" s="4"/>
      <c r="E659" s="4"/>
      <c r="F659" s="8"/>
      <c r="G659" s="8"/>
      <c r="H659" s="118"/>
      <c r="I659" s="118"/>
      <c r="J659" s="118"/>
      <c r="K659" s="325"/>
      <c r="L659" s="119"/>
      <c r="M659" s="119"/>
      <c r="N659" s="119"/>
      <c r="O659" s="326"/>
      <c r="P659" s="74"/>
      <c r="Q659" s="352"/>
      <c r="R659" s="352"/>
      <c r="S659" s="328"/>
      <c r="T659" s="118"/>
      <c r="U659" s="119"/>
      <c r="V659" s="119"/>
      <c r="W659" s="119"/>
      <c r="X659" s="119"/>
      <c r="Y659" s="119"/>
      <c r="Z659" s="119"/>
      <c r="AA659" s="119"/>
      <c r="AB659" s="119"/>
      <c r="AC659" s="119"/>
      <c r="AD659" s="119"/>
      <c r="AE659" s="4"/>
      <c r="AF659" s="4"/>
      <c r="AG659" s="4"/>
      <c r="AH659" s="4"/>
      <c r="AI659" s="4"/>
      <c r="AJ659" s="4"/>
      <c r="AK659" s="4"/>
      <c r="AL659" s="4"/>
      <c r="AM659" s="4"/>
      <c r="AN659" s="4"/>
      <c r="AO659" s="4"/>
      <c r="AP659" s="4"/>
    </row>
    <row r="660">
      <c r="A660" s="4"/>
      <c r="B660" s="4"/>
      <c r="C660" s="4"/>
      <c r="D660" s="4"/>
      <c r="E660" s="4"/>
      <c r="F660" s="8"/>
      <c r="G660" s="8"/>
      <c r="H660" s="118"/>
      <c r="I660" s="118"/>
      <c r="J660" s="118"/>
      <c r="K660" s="325"/>
      <c r="L660" s="119"/>
      <c r="M660" s="119"/>
      <c r="N660" s="119"/>
      <c r="O660" s="326"/>
      <c r="P660" s="74"/>
      <c r="Q660" s="352"/>
      <c r="R660" s="352"/>
      <c r="S660" s="328"/>
      <c r="T660" s="118"/>
      <c r="U660" s="119"/>
      <c r="V660" s="119"/>
      <c r="W660" s="119"/>
      <c r="X660" s="119"/>
      <c r="Y660" s="119"/>
      <c r="Z660" s="119"/>
      <c r="AA660" s="119"/>
      <c r="AB660" s="119"/>
      <c r="AC660" s="119"/>
      <c r="AD660" s="119"/>
      <c r="AE660" s="4"/>
      <c r="AF660" s="4"/>
      <c r="AG660" s="4"/>
      <c r="AH660" s="4"/>
      <c r="AI660" s="4"/>
      <c r="AJ660" s="4"/>
      <c r="AK660" s="4"/>
      <c r="AL660" s="4"/>
      <c r="AM660" s="4"/>
      <c r="AN660" s="4"/>
      <c r="AO660" s="4"/>
      <c r="AP660" s="4"/>
    </row>
    <row r="661">
      <c r="A661" s="4"/>
      <c r="B661" s="4"/>
      <c r="C661" s="4"/>
      <c r="D661" s="4"/>
      <c r="E661" s="4"/>
      <c r="F661" s="8"/>
      <c r="G661" s="8"/>
      <c r="H661" s="118"/>
      <c r="I661" s="118"/>
      <c r="J661" s="118"/>
      <c r="K661" s="325"/>
      <c r="L661" s="119"/>
      <c r="M661" s="119"/>
      <c r="N661" s="119"/>
      <c r="O661" s="326"/>
      <c r="P661" s="74"/>
      <c r="Q661" s="352"/>
      <c r="R661" s="352"/>
      <c r="S661" s="328"/>
      <c r="T661" s="118"/>
      <c r="U661" s="119"/>
      <c r="V661" s="119"/>
      <c r="W661" s="119"/>
      <c r="X661" s="119"/>
      <c r="Y661" s="119"/>
      <c r="Z661" s="119"/>
      <c r="AA661" s="119"/>
      <c r="AB661" s="119"/>
      <c r="AC661" s="119"/>
      <c r="AD661" s="119"/>
      <c r="AE661" s="4"/>
      <c r="AF661" s="4"/>
      <c r="AG661" s="4"/>
      <c r="AH661" s="4"/>
      <c r="AI661" s="4"/>
      <c r="AJ661" s="4"/>
      <c r="AK661" s="4"/>
      <c r="AL661" s="4"/>
      <c r="AM661" s="4"/>
      <c r="AN661" s="4"/>
      <c r="AO661" s="4"/>
      <c r="AP661" s="4"/>
    </row>
    <row r="662">
      <c r="A662" s="4"/>
      <c r="B662" s="4"/>
      <c r="C662" s="4"/>
      <c r="D662" s="4"/>
      <c r="E662" s="4"/>
      <c r="F662" s="8"/>
      <c r="G662" s="8"/>
      <c r="H662" s="118"/>
      <c r="I662" s="118"/>
      <c r="J662" s="118"/>
      <c r="K662" s="325"/>
      <c r="L662" s="119"/>
      <c r="M662" s="119"/>
      <c r="N662" s="119"/>
      <c r="O662" s="326"/>
      <c r="P662" s="74"/>
      <c r="Q662" s="352"/>
      <c r="R662" s="352"/>
      <c r="S662" s="328"/>
      <c r="T662" s="118"/>
      <c r="U662" s="119"/>
      <c r="V662" s="119"/>
      <c r="W662" s="119"/>
      <c r="X662" s="119"/>
      <c r="Y662" s="119"/>
      <c r="Z662" s="119"/>
      <c r="AA662" s="119"/>
      <c r="AB662" s="119"/>
      <c r="AC662" s="119"/>
      <c r="AD662" s="119"/>
      <c r="AE662" s="4"/>
      <c r="AF662" s="4"/>
      <c r="AG662" s="4"/>
      <c r="AH662" s="4"/>
      <c r="AI662" s="4"/>
      <c r="AJ662" s="4"/>
      <c r="AK662" s="4"/>
      <c r="AL662" s="4"/>
      <c r="AM662" s="4"/>
      <c r="AN662" s="4"/>
      <c r="AO662" s="4"/>
      <c r="AP662" s="4"/>
    </row>
    <row r="663">
      <c r="A663" s="4"/>
      <c r="B663" s="4"/>
      <c r="C663" s="4"/>
      <c r="D663" s="4"/>
      <c r="E663" s="4"/>
      <c r="F663" s="8"/>
      <c r="G663" s="8"/>
      <c r="H663" s="118"/>
      <c r="I663" s="118"/>
      <c r="J663" s="118"/>
      <c r="K663" s="325"/>
      <c r="L663" s="119"/>
      <c r="M663" s="119"/>
      <c r="N663" s="119"/>
      <c r="O663" s="326"/>
      <c r="P663" s="74"/>
      <c r="Q663" s="352"/>
      <c r="R663" s="352"/>
      <c r="S663" s="328"/>
      <c r="T663" s="118"/>
      <c r="U663" s="119"/>
      <c r="V663" s="119"/>
      <c r="W663" s="119"/>
      <c r="X663" s="119"/>
      <c r="Y663" s="119"/>
      <c r="Z663" s="119"/>
      <c r="AA663" s="119"/>
      <c r="AB663" s="119"/>
      <c r="AC663" s="119"/>
      <c r="AD663" s="119"/>
      <c r="AE663" s="4"/>
      <c r="AF663" s="4"/>
      <c r="AG663" s="4"/>
      <c r="AH663" s="4"/>
      <c r="AI663" s="4"/>
      <c r="AJ663" s="4"/>
      <c r="AK663" s="4"/>
      <c r="AL663" s="4"/>
      <c r="AM663" s="4"/>
      <c r="AN663" s="4"/>
      <c r="AO663" s="4"/>
      <c r="AP663" s="4"/>
    </row>
    <row r="664">
      <c r="A664" s="4"/>
      <c r="B664" s="4"/>
      <c r="C664" s="4"/>
      <c r="D664" s="4"/>
      <c r="E664" s="4"/>
      <c r="F664" s="8"/>
      <c r="G664" s="8"/>
      <c r="H664" s="118"/>
      <c r="I664" s="118"/>
      <c r="J664" s="118"/>
      <c r="K664" s="325"/>
      <c r="L664" s="119"/>
      <c r="M664" s="119"/>
      <c r="N664" s="119"/>
      <c r="O664" s="326"/>
      <c r="P664" s="74"/>
      <c r="Q664" s="352"/>
      <c r="R664" s="352"/>
      <c r="S664" s="328"/>
      <c r="T664" s="118"/>
      <c r="U664" s="119"/>
      <c r="V664" s="119"/>
      <c r="W664" s="119"/>
      <c r="X664" s="119"/>
      <c r="Y664" s="119"/>
      <c r="Z664" s="119"/>
      <c r="AA664" s="119"/>
      <c r="AB664" s="119"/>
      <c r="AC664" s="119"/>
      <c r="AD664" s="119"/>
      <c r="AE664" s="4"/>
      <c r="AF664" s="4"/>
      <c r="AG664" s="4"/>
      <c r="AH664" s="4"/>
      <c r="AI664" s="4"/>
      <c r="AJ664" s="4"/>
      <c r="AK664" s="4"/>
      <c r="AL664" s="4"/>
      <c r="AM664" s="4"/>
      <c r="AN664" s="4"/>
      <c r="AO664" s="4"/>
      <c r="AP664" s="4"/>
    </row>
    <row r="665">
      <c r="A665" s="4"/>
      <c r="B665" s="4"/>
      <c r="C665" s="4"/>
      <c r="D665" s="4"/>
      <c r="E665" s="4"/>
      <c r="F665" s="8"/>
      <c r="G665" s="8"/>
      <c r="H665" s="118"/>
      <c r="I665" s="118"/>
      <c r="J665" s="118"/>
      <c r="K665" s="325"/>
      <c r="L665" s="119"/>
      <c r="M665" s="119"/>
      <c r="N665" s="119"/>
      <c r="O665" s="326"/>
      <c r="P665" s="74"/>
      <c r="Q665" s="352"/>
      <c r="R665" s="352"/>
      <c r="S665" s="328"/>
      <c r="T665" s="118"/>
      <c r="U665" s="119"/>
      <c r="V665" s="119"/>
      <c r="W665" s="119"/>
      <c r="X665" s="119"/>
      <c r="Y665" s="119"/>
      <c r="Z665" s="119"/>
      <c r="AA665" s="119"/>
      <c r="AB665" s="119"/>
      <c r="AC665" s="119"/>
      <c r="AD665" s="119"/>
      <c r="AE665" s="4"/>
      <c r="AF665" s="4"/>
      <c r="AG665" s="4"/>
      <c r="AH665" s="4"/>
      <c r="AI665" s="4"/>
      <c r="AJ665" s="4"/>
      <c r="AK665" s="4"/>
      <c r="AL665" s="4"/>
      <c r="AM665" s="4"/>
      <c r="AN665" s="4"/>
      <c r="AO665" s="4"/>
      <c r="AP665" s="4"/>
    </row>
    <row r="666">
      <c r="A666" s="4"/>
      <c r="B666" s="4"/>
      <c r="C666" s="4"/>
      <c r="D666" s="4"/>
      <c r="E666" s="4"/>
      <c r="F666" s="8"/>
      <c r="G666" s="8"/>
      <c r="H666" s="118"/>
      <c r="I666" s="118"/>
      <c r="J666" s="118"/>
      <c r="K666" s="325"/>
      <c r="L666" s="119"/>
      <c r="M666" s="119"/>
      <c r="N666" s="119"/>
      <c r="O666" s="326"/>
      <c r="P666" s="74"/>
      <c r="Q666" s="352"/>
      <c r="R666" s="352"/>
      <c r="S666" s="328"/>
      <c r="T666" s="118"/>
      <c r="U666" s="119"/>
      <c r="V666" s="119"/>
      <c r="W666" s="119"/>
      <c r="X666" s="119"/>
      <c r="Y666" s="119"/>
      <c r="Z666" s="119"/>
      <c r="AA666" s="119"/>
      <c r="AB666" s="119"/>
      <c r="AC666" s="119"/>
      <c r="AD666" s="119"/>
      <c r="AE666" s="4"/>
      <c r="AF666" s="4"/>
      <c r="AG666" s="4"/>
      <c r="AH666" s="4"/>
      <c r="AI666" s="4"/>
      <c r="AJ666" s="4"/>
      <c r="AK666" s="4"/>
      <c r="AL666" s="4"/>
      <c r="AM666" s="4"/>
      <c r="AN666" s="4"/>
      <c r="AO666" s="4"/>
      <c r="AP666" s="4"/>
    </row>
    <row r="667">
      <c r="A667" s="4"/>
      <c r="B667" s="4"/>
      <c r="C667" s="4"/>
      <c r="D667" s="4"/>
      <c r="E667" s="4"/>
      <c r="F667" s="8"/>
      <c r="G667" s="8"/>
      <c r="H667" s="118"/>
      <c r="I667" s="118"/>
      <c r="J667" s="118"/>
      <c r="K667" s="325"/>
      <c r="L667" s="119"/>
      <c r="M667" s="119"/>
      <c r="N667" s="119"/>
      <c r="O667" s="326"/>
      <c r="P667" s="74"/>
      <c r="Q667" s="352"/>
      <c r="R667" s="352"/>
      <c r="S667" s="328"/>
      <c r="T667" s="118"/>
      <c r="U667" s="119"/>
      <c r="V667" s="119"/>
      <c r="W667" s="119"/>
      <c r="X667" s="119"/>
      <c r="Y667" s="119"/>
      <c r="Z667" s="119"/>
      <c r="AA667" s="119"/>
      <c r="AB667" s="119"/>
      <c r="AC667" s="119"/>
      <c r="AD667" s="119"/>
      <c r="AE667" s="4"/>
      <c r="AF667" s="4"/>
      <c r="AG667" s="4"/>
      <c r="AH667" s="4"/>
      <c r="AI667" s="4"/>
      <c r="AJ667" s="4"/>
      <c r="AK667" s="4"/>
      <c r="AL667" s="4"/>
      <c r="AM667" s="4"/>
      <c r="AN667" s="4"/>
      <c r="AO667" s="4"/>
      <c r="AP667" s="4"/>
    </row>
    <row r="668">
      <c r="A668" s="4"/>
      <c r="B668" s="4"/>
      <c r="C668" s="4"/>
      <c r="D668" s="4"/>
      <c r="E668" s="4"/>
      <c r="F668" s="8"/>
      <c r="G668" s="8"/>
      <c r="H668" s="118"/>
      <c r="I668" s="118"/>
      <c r="J668" s="118"/>
      <c r="K668" s="325"/>
      <c r="L668" s="119"/>
      <c r="M668" s="119"/>
      <c r="N668" s="119"/>
      <c r="O668" s="326"/>
      <c r="P668" s="74"/>
      <c r="Q668" s="352"/>
      <c r="R668" s="352"/>
      <c r="S668" s="328"/>
      <c r="T668" s="118"/>
      <c r="U668" s="119"/>
      <c r="V668" s="119"/>
      <c r="W668" s="119"/>
      <c r="X668" s="119"/>
      <c r="Y668" s="119"/>
      <c r="Z668" s="119"/>
      <c r="AA668" s="119"/>
      <c r="AB668" s="119"/>
      <c r="AC668" s="119"/>
      <c r="AD668" s="119"/>
      <c r="AE668" s="4"/>
      <c r="AF668" s="4"/>
      <c r="AG668" s="4"/>
      <c r="AH668" s="4"/>
      <c r="AI668" s="4"/>
      <c r="AJ668" s="4"/>
      <c r="AK668" s="4"/>
      <c r="AL668" s="4"/>
      <c r="AM668" s="4"/>
      <c r="AN668" s="4"/>
      <c r="AO668" s="4"/>
      <c r="AP668" s="4"/>
    </row>
    <row r="669">
      <c r="A669" s="4"/>
      <c r="B669" s="4"/>
      <c r="C669" s="4"/>
      <c r="D669" s="4"/>
      <c r="E669" s="4"/>
      <c r="F669" s="8"/>
      <c r="G669" s="8"/>
      <c r="H669" s="118"/>
      <c r="I669" s="118"/>
      <c r="J669" s="118"/>
      <c r="K669" s="325"/>
      <c r="L669" s="119"/>
      <c r="M669" s="119"/>
      <c r="N669" s="119"/>
      <c r="O669" s="326"/>
      <c r="P669" s="74"/>
      <c r="Q669" s="352"/>
      <c r="R669" s="352"/>
      <c r="S669" s="328"/>
      <c r="T669" s="118"/>
      <c r="U669" s="119"/>
      <c r="V669" s="119"/>
      <c r="W669" s="119"/>
      <c r="X669" s="119"/>
      <c r="Y669" s="119"/>
      <c r="Z669" s="119"/>
      <c r="AA669" s="119"/>
      <c r="AB669" s="119"/>
      <c r="AC669" s="119"/>
      <c r="AD669" s="119"/>
      <c r="AE669" s="4"/>
      <c r="AF669" s="4"/>
      <c r="AG669" s="4"/>
      <c r="AH669" s="4"/>
      <c r="AI669" s="4"/>
      <c r="AJ669" s="4"/>
      <c r="AK669" s="4"/>
      <c r="AL669" s="4"/>
      <c r="AM669" s="4"/>
      <c r="AN669" s="4"/>
      <c r="AO669" s="4"/>
      <c r="AP669" s="4"/>
    </row>
    <row r="670">
      <c r="A670" s="4"/>
      <c r="B670" s="4"/>
      <c r="C670" s="4"/>
      <c r="D670" s="4"/>
      <c r="E670" s="4"/>
      <c r="F670" s="8"/>
      <c r="G670" s="8"/>
      <c r="H670" s="118"/>
      <c r="I670" s="118"/>
      <c r="J670" s="118"/>
      <c r="K670" s="325"/>
      <c r="L670" s="119"/>
      <c r="M670" s="119"/>
      <c r="N670" s="119"/>
      <c r="O670" s="326"/>
      <c r="P670" s="74"/>
      <c r="Q670" s="352"/>
      <c r="R670" s="352"/>
      <c r="S670" s="328"/>
      <c r="T670" s="118"/>
      <c r="U670" s="119"/>
      <c r="V670" s="119"/>
      <c r="W670" s="119"/>
      <c r="X670" s="119"/>
      <c r="Y670" s="119"/>
      <c r="Z670" s="119"/>
      <c r="AA670" s="119"/>
      <c r="AB670" s="119"/>
      <c r="AC670" s="119"/>
      <c r="AD670" s="119"/>
      <c r="AE670" s="4"/>
      <c r="AF670" s="4"/>
      <c r="AG670" s="4"/>
      <c r="AH670" s="4"/>
      <c r="AI670" s="4"/>
      <c r="AJ670" s="4"/>
      <c r="AK670" s="4"/>
      <c r="AL670" s="4"/>
      <c r="AM670" s="4"/>
      <c r="AN670" s="4"/>
      <c r="AO670" s="4"/>
      <c r="AP670" s="4"/>
    </row>
    <row r="671">
      <c r="A671" s="4"/>
      <c r="B671" s="4"/>
      <c r="C671" s="4"/>
      <c r="D671" s="4"/>
      <c r="E671" s="4"/>
      <c r="F671" s="8"/>
      <c r="G671" s="8"/>
      <c r="H671" s="118"/>
      <c r="I671" s="118"/>
      <c r="J671" s="118"/>
      <c r="K671" s="325"/>
      <c r="L671" s="119"/>
      <c r="M671" s="119"/>
      <c r="N671" s="119"/>
      <c r="O671" s="326"/>
      <c r="P671" s="74"/>
      <c r="Q671" s="352"/>
      <c r="R671" s="352"/>
      <c r="S671" s="328"/>
      <c r="T671" s="118"/>
      <c r="U671" s="119"/>
      <c r="V671" s="119"/>
      <c r="W671" s="119"/>
      <c r="X671" s="119"/>
      <c r="Y671" s="119"/>
      <c r="Z671" s="119"/>
      <c r="AA671" s="119"/>
      <c r="AB671" s="119"/>
      <c r="AC671" s="119"/>
      <c r="AD671" s="119"/>
      <c r="AE671" s="4"/>
      <c r="AF671" s="4"/>
      <c r="AG671" s="4"/>
      <c r="AH671" s="4"/>
      <c r="AI671" s="4"/>
      <c r="AJ671" s="4"/>
      <c r="AK671" s="4"/>
      <c r="AL671" s="4"/>
      <c r="AM671" s="4"/>
      <c r="AN671" s="4"/>
      <c r="AO671" s="4"/>
      <c r="AP671" s="4"/>
    </row>
    <row r="672">
      <c r="A672" s="4"/>
      <c r="B672" s="4"/>
      <c r="C672" s="4"/>
      <c r="D672" s="4"/>
      <c r="E672" s="4"/>
      <c r="F672" s="8"/>
      <c r="G672" s="8"/>
      <c r="H672" s="118"/>
      <c r="I672" s="118"/>
      <c r="J672" s="118"/>
      <c r="K672" s="325"/>
      <c r="L672" s="119"/>
      <c r="M672" s="119"/>
      <c r="N672" s="119"/>
      <c r="O672" s="326"/>
      <c r="P672" s="74"/>
      <c r="Q672" s="352"/>
      <c r="R672" s="352"/>
      <c r="S672" s="328"/>
      <c r="T672" s="118"/>
      <c r="U672" s="119"/>
      <c r="V672" s="119"/>
      <c r="W672" s="119"/>
      <c r="X672" s="119"/>
      <c r="Y672" s="119"/>
      <c r="Z672" s="119"/>
      <c r="AA672" s="119"/>
      <c r="AB672" s="119"/>
      <c r="AC672" s="119"/>
      <c r="AD672" s="119"/>
      <c r="AE672" s="4"/>
      <c r="AF672" s="4"/>
      <c r="AG672" s="4"/>
      <c r="AH672" s="4"/>
      <c r="AI672" s="4"/>
      <c r="AJ672" s="4"/>
      <c r="AK672" s="4"/>
      <c r="AL672" s="4"/>
      <c r="AM672" s="4"/>
      <c r="AN672" s="4"/>
      <c r="AO672" s="4"/>
      <c r="AP672" s="4"/>
    </row>
    <row r="673">
      <c r="A673" s="4"/>
      <c r="B673" s="4"/>
      <c r="C673" s="4"/>
      <c r="D673" s="4"/>
      <c r="E673" s="4"/>
      <c r="F673" s="8"/>
      <c r="G673" s="8"/>
      <c r="H673" s="118"/>
      <c r="I673" s="118"/>
      <c r="J673" s="118"/>
      <c r="K673" s="325"/>
      <c r="L673" s="119"/>
      <c r="M673" s="119"/>
      <c r="N673" s="119"/>
      <c r="O673" s="326"/>
      <c r="P673" s="74"/>
      <c r="Q673" s="352"/>
      <c r="R673" s="352"/>
      <c r="S673" s="328"/>
      <c r="T673" s="118"/>
      <c r="U673" s="119"/>
      <c r="V673" s="119"/>
      <c r="W673" s="119"/>
      <c r="X673" s="119"/>
      <c r="Y673" s="119"/>
      <c r="Z673" s="119"/>
      <c r="AA673" s="119"/>
      <c r="AB673" s="119"/>
      <c r="AC673" s="119"/>
      <c r="AD673" s="119"/>
      <c r="AE673" s="4"/>
      <c r="AF673" s="4"/>
      <c r="AG673" s="4"/>
      <c r="AH673" s="4"/>
      <c r="AI673" s="4"/>
      <c r="AJ673" s="4"/>
      <c r="AK673" s="4"/>
      <c r="AL673" s="4"/>
      <c r="AM673" s="4"/>
      <c r="AN673" s="4"/>
      <c r="AO673" s="4"/>
      <c r="AP673" s="4"/>
    </row>
    <row r="674">
      <c r="A674" s="4"/>
      <c r="B674" s="4"/>
      <c r="C674" s="4"/>
      <c r="D674" s="4"/>
      <c r="E674" s="4"/>
      <c r="F674" s="8"/>
      <c r="G674" s="8"/>
      <c r="H674" s="118"/>
      <c r="I674" s="118"/>
      <c r="J674" s="118"/>
      <c r="K674" s="325"/>
      <c r="L674" s="119"/>
      <c r="M674" s="119"/>
      <c r="N674" s="119"/>
      <c r="O674" s="326"/>
      <c r="P674" s="74"/>
      <c r="Q674" s="352"/>
      <c r="R674" s="352"/>
      <c r="S674" s="328"/>
      <c r="T674" s="118"/>
      <c r="U674" s="119"/>
      <c r="V674" s="119"/>
      <c r="W674" s="119"/>
      <c r="X674" s="119"/>
      <c r="Y674" s="119"/>
      <c r="Z674" s="119"/>
      <c r="AA674" s="119"/>
      <c r="AB674" s="119"/>
      <c r="AC674" s="119"/>
      <c r="AD674" s="119"/>
      <c r="AE674" s="4"/>
      <c r="AF674" s="4"/>
      <c r="AG674" s="4"/>
      <c r="AH674" s="4"/>
      <c r="AI674" s="4"/>
      <c r="AJ674" s="4"/>
      <c r="AK674" s="4"/>
      <c r="AL674" s="4"/>
      <c r="AM674" s="4"/>
      <c r="AN674" s="4"/>
      <c r="AO674" s="4"/>
      <c r="AP674" s="4"/>
    </row>
    <row r="675">
      <c r="A675" s="4"/>
      <c r="B675" s="4"/>
      <c r="C675" s="4"/>
      <c r="D675" s="4"/>
      <c r="E675" s="4"/>
      <c r="F675" s="8"/>
      <c r="G675" s="8"/>
      <c r="H675" s="118"/>
      <c r="I675" s="118"/>
      <c r="J675" s="118"/>
      <c r="K675" s="325"/>
      <c r="L675" s="119"/>
      <c r="M675" s="119"/>
      <c r="N675" s="119"/>
      <c r="O675" s="326"/>
      <c r="P675" s="74"/>
      <c r="Q675" s="352"/>
      <c r="R675" s="352"/>
      <c r="S675" s="328"/>
      <c r="T675" s="118"/>
      <c r="U675" s="119"/>
      <c r="V675" s="119"/>
      <c r="W675" s="119"/>
      <c r="X675" s="119"/>
      <c r="Y675" s="119"/>
      <c r="Z675" s="119"/>
      <c r="AA675" s="119"/>
      <c r="AB675" s="119"/>
      <c r="AC675" s="119"/>
      <c r="AD675" s="119"/>
      <c r="AE675" s="4"/>
      <c r="AF675" s="4"/>
      <c r="AG675" s="4"/>
      <c r="AH675" s="4"/>
      <c r="AI675" s="4"/>
      <c r="AJ675" s="4"/>
      <c r="AK675" s="4"/>
      <c r="AL675" s="4"/>
      <c r="AM675" s="4"/>
      <c r="AN675" s="4"/>
      <c r="AO675" s="4"/>
      <c r="AP675" s="4"/>
    </row>
    <row r="676">
      <c r="A676" s="4"/>
      <c r="B676" s="4"/>
      <c r="C676" s="4"/>
      <c r="D676" s="4"/>
      <c r="E676" s="4"/>
      <c r="F676" s="8"/>
      <c r="G676" s="8"/>
      <c r="H676" s="118"/>
      <c r="I676" s="118"/>
      <c r="J676" s="118"/>
      <c r="K676" s="325"/>
      <c r="L676" s="119"/>
      <c r="M676" s="119"/>
      <c r="N676" s="119"/>
      <c r="O676" s="326"/>
      <c r="P676" s="74"/>
      <c r="Q676" s="352"/>
      <c r="R676" s="352"/>
      <c r="S676" s="328"/>
      <c r="T676" s="118"/>
      <c r="U676" s="119"/>
      <c r="V676" s="119"/>
      <c r="W676" s="119"/>
      <c r="X676" s="119"/>
      <c r="Y676" s="119"/>
      <c r="Z676" s="119"/>
      <c r="AA676" s="119"/>
      <c r="AB676" s="119"/>
      <c r="AC676" s="119"/>
      <c r="AD676" s="119"/>
      <c r="AE676" s="4"/>
      <c r="AF676" s="4"/>
      <c r="AG676" s="4"/>
      <c r="AH676" s="4"/>
      <c r="AI676" s="4"/>
      <c r="AJ676" s="4"/>
      <c r="AK676" s="4"/>
      <c r="AL676" s="4"/>
      <c r="AM676" s="4"/>
      <c r="AN676" s="4"/>
      <c r="AO676" s="4"/>
      <c r="AP676" s="4"/>
    </row>
    <row r="677">
      <c r="A677" s="4"/>
      <c r="B677" s="4"/>
      <c r="C677" s="4"/>
      <c r="D677" s="4"/>
      <c r="E677" s="4"/>
      <c r="F677" s="8"/>
      <c r="G677" s="8"/>
      <c r="H677" s="118"/>
      <c r="I677" s="118"/>
      <c r="J677" s="118"/>
      <c r="K677" s="325"/>
      <c r="L677" s="119"/>
      <c r="M677" s="119"/>
      <c r="N677" s="119"/>
      <c r="O677" s="326"/>
      <c r="P677" s="74"/>
      <c r="Q677" s="352"/>
      <c r="R677" s="352"/>
      <c r="S677" s="328"/>
      <c r="T677" s="118"/>
      <c r="U677" s="119"/>
      <c r="V677" s="119"/>
      <c r="W677" s="119"/>
      <c r="X677" s="119"/>
      <c r="Y677" s="119"/>
      <c r="Z677" s="119"/>
      <c r="AA677" s="119"/>
      <c r="AB677" s="119"/>
      <c r="AC677" s="119"/>
      <c r="AD677" s="119"/>
      <c r="AE677" s="4"/>
      <c r="AF677" s="4"/>
      <c r="AG677" s="4"/>
      <c r="AH677" s="4"/>
      <c r="AI677" s="4"/>
      <c r="AJ677" s="4"/>
      <c r="AK677" s="4"/>
      <c r="AL677" s="4"/>
      <c r="AM677" s="4"/>
      <c r="AN677" s="4"/>
      <c r="AO677" s="4"/>
      <c r="AP677" s="4"/>
    </row>
    <row r="678">
      <c r="A678" s="4"/>
      <c r="B678" s="4"/>
      <c r="C678" s="4"/>
      <c r="D678" s="4"/>
      <c r="E678" s="4"/>
      <c r="F678" s="8"/>
      <c r="G678" s="8"/>
      <c r="H678" s="118"/>
      <c r="I678" s="118"/>
      <c r="J678" s="118"/>
      <c r="K678" s="325"/>
      <c r="L678" s="119"/>
      <c r="M678" s="119"/>
      <c r="N678" s="119"/>
      <c r="O678" s="326"/>
      <c r="P678" s="74"/>
      <c r="Q678" s="352"/>
      <c r="R678" s="352"/>
      <c r="S678" s="328"/>
      <c r="T678" s="118"/>
      <c r="U678" s="119"/>
      <c r="V678" s="119"/>
      <c r="W678" s="119"/>
      <c r="X678" s="119"/>
      <c r="Y678" s="119"/>
      <c r="Z678" s="119"/>
      <c r="AA678" s="119"/>
      <c r="AB678" s="119"/>
      <c r="AC678" s="119"/>
      <c r="AD678" s="119"/>
      <c r="AE678" s="4"/>
      <c r="AF678" s="4"/>
      <c r="AG678" s="4"/>
      <c r="AH678" s="4"/>
      <c r="AI678" s="4"/>
      <c r="AJ678" s="4"/>
      <c r="AK678" s="4"/>
      <c r="AL678" s="4"/>
      <c r="AM678" s="4"/>
      <c r="AN678" s="4"/>
      <c r="AO678" s="4"/>
      <c r="AP678" s="4"/>
    </row>
    <row r="679">
      <c r="A679" s="4"/>
      <c r="B679" s="4"/>
      <c r="C679" s="4"/>
      <c r="D679" s="4"/>
      <c r="E679" s="4"/>
      <c r="F679" s="8"/>
      <c r="G679" s="8"/>
      <c r="H679" s="118"/>
      <c r="I679" s="118"/>
      <c r="J679" s="118"/>
      <c r="K679" s="325"/>
      <c r="L679" s="119"/>
      <c r="M679" s="119"/>
      <c r="N679" s="119"/>
      <c r="O679" s="326"/>
      <c r="P679" s="74"/>
      <c r="Q679" s="352"/>
      <c r="R679" s="352"/>
      <c r="S679" s="328"/>
      <c r="T679" s="118"/>
      <c r="U679" s="119"/>
      <c r="V679" s="119"/>
      <c r="W679" s="119"/>
      <c r="X679" s="119"/>
      <c r="Y679" s="119"/>
      <c r="Z679" s="119"/>
      <c r="AA679" s="119"/>
      <c r="AB679" s="119"/>
      <c r="AC679" s="119"/>
      <c r="AD679" s="119"/>
      <c r="AE679" s="4"/>
      <c r="AF679" s="4"/>
      <c r="AG679" s="4"/>
      <c r="AH679" s="4"/>
      <c r="AI679" s="4"/>
      <c r="AJ679" s="4"/>
      <c r="AK679" s="4"/>
      <c r="AL679" s="4"/>
      <c r="AM679" s="4"/>
      <c r="AN679" s="4"/>
      <c r="AO679" s="4"/>
      <c r="AP679" s="4"/>
    </row>
    <row r="680">
      <c r="A680" s="4"/>
      <c r="B680" s="4"/>
      <c r="C680" s="4"/>
      <c r="D680" s="4"/>
      <c r="E680" s="4"/>
      <c r="F680" s="8"/>
      <c r="G680" s="8"/>
      <c r="H680" s="118"/>
      <c r="I680" s="118"/>
      <c r="J680" s="118"/>
      <c r="K680" s="325"/>
      <c r="L680" s="119"/>
      <c r="M680" s="119"/>
      <c r="N680" s="119"/>
      <c r="O680" s="326"/>
      <c r="P680" s="74"/>
      <c r="Q680" s="352"/>
      <c r="R680" s="352"/>
      <c r="S680" s="328"/>
      <c r="T680" s="118"/>
      <c r="U680" s="119"/>
      <c r="V680" s="119"/>
      <c r="W680" s="119"/>
      <c r="X680" s="119"/>
      <c r="Y680" s="119"/>
      <c r="Z680" s="119"/>
      <c r="AA680" s="119"/>
      <c r="AB680" s="119"/>
      <c r="AC680" s="119"/>
      <c r="AD680" s="119"/>
      <c r="AE680" s="4"/>
      <c r="AF680" s="4"/>
      <c r="AG680" s="4"/>
      <c r="AH680" s="4"/>
      <c r="AI680" s="4"/>
      <c r="AJ680" s="4"/>
      <c r="AK680" s="4"/>
      <c r="AL680" s="4"/>
      <c r="AM680" s="4"/>
      <c r="AN680" s="4"/>
      <c r="AO680" s="4"/>
      <c r="AP680" s="4"/>
    </row>
    <row r="681">
      <c r="A681" s="4"/>
      <c r="B681" s="4"/>
      <c r="C681" s="4"/>
      <c r="D681" s="4"/>
      <c r="E681" s="4"/>
      <c r="F681" s="8"/>
      <c r="G681" s="8"/>
      <c r="H681" s="118"/>
      <c r="I681" s="118"/>
      <c r="J681" s="118"/>
      <c r="K681" s="325"/>
      <c r="L681" s="119"/>
      <c r="M681" s="119"/>
      <c r="N681" s="119"/>
      <c r="O681" s="326"/>
      <c r="P681" s="74"/>
      <c r="Q681" s="352"/>
      <c r="R681" s="352"/>
      <c r="S681" s="328"/>
      <c r="T681" s="118"/>
      <c r="U681" s="119"/>
      <c r="V681" s="119"/>
      <c r="W681" s="119"/>
      <c r="X681" s="119"/>
      <c r="Y681" s="119"/>
      <c r="Z681" s="119"/>
      <c r="AA681" s="119"/>
      <c r="AB681" s="119"/>
      <c r="AC681" s="119"/>
      <c r="AD681" s="119"/>
      <c r="AE681" s="4"/>
      <c r="AF681" s="4"/>
      <c r="AG681" s="4"/>
      <c r="AH681" s="4"/>
      <c r="AI681" s="4"/>
      <c r="AJ681" s="4"/>
      <c r="AK681" s="4"/>
      <c r="AL681" s="4"/>
      <c r="AM681" s="4"/>
      <c r="AN681" s="4"/>
      <c r="AO681" s="4"/>
      <c r="AP681" s="4"/>
    </row>
    <row r="682">
      <c r="A682" s="4"/>
      <c r="B682" s="4"/>
      <c r="C682" s="4"/>
      <c r="D682" s="4"/>
      <c r="E682" s="4"/>
      <c r="F682" s="8"/>
      <c r="G682" s="8"/>
      <c r="H682" s="118"/>
      <c r="I682" s="118"/>
      <c r="J682" s="118"/>
      <c r="K682" s="325"/>
      <c r="L682" s="119"/>
      <c r="M682" s="119"/>
      <c r="N682" s="119"/>
      <c r="O682" s="326"/>
      <c r="P682" s="74"/>
      <c r="Q682" s="352"/>
      <c r="R682" s="352"/>
      <c r="S682" s="328"/>
      <c r="T682" s="118"/>
      <c r="U682" s="119"/>
      <c r="V682" s="119"/>
      <c r="W682" s="119"/>
      <c r="X682" s="119"/>
      <c r="Y682" s="119"/>
      <c r="Z682" s="119"/>
      <c r="AA682" s="119"/>
      <c r="AB682" s="119"/>
      <c r="AC682" s="119"/>
      <c r="AD682" s="119"/>
      <c r="AE682" s="4"/>
      <c r="AF682" s="4"/>
      <c r="AG682" s="4"/>
      <c r="AH682" s="4"/>
      <c r="AI682" s="4"/>
      <c r="AJ682" s="4"/>
      <c r="AK682" s="4"/>
      <c r="AL682" s="4"/>
      <c r="AM682" s="4"/>
      <c r="AN682" s="4"/>
      <c r="AO682" s="4"/>
      <c r="AP682" s="4"/>
    </row>
    <row r="683">
      <c r="A683" s="4"/>
      <c r="B683" s="4"/>
      <c r="C683" s="4"/>
      <c r="D683" s="4"/>
      <c r="E683" s="4"/>
      <c r="F683" s="8"/>
      <c r="G683" s="8"/>
      <c r="H683" s="118"/>
      <c r="I683" s="118"/>
      <c r="J683" s="118"/>
      <c r="K683" s="325"/>
      <c r="L683" s="119"/>
      <c r="M683" s="119"/>
      <c r="N683" s="119"/>
      <c r="O683" s="326"/>
      <c r="P683" s="74"/>
      <c r="Q683" s="352"/>
      <c r="R683" s="352"/>
      <c r="S683" s="328"/>
      <c r="T683" s="118"/>
      <c r="U683" s="119"/>
      <c r="V683" s="119"/>
      <c r="W683" s="119"/>
      <c r="X683" s="119"/>
      <c r="Y683" s="119"/>
      <c r="Z683" s="119"/>
      <c r="AA683" s="119"/>
      <c r="AB683" s="119"/>
      <c r="AC683" s="119"/>
      <c r="AD683" s="119"/>
      <c r="AE683" s="4"/>
      <c r="AF683" s="4"/>
      <c r="AG683" s="4"/>
      <c r="AH683" s="4"/>
      <c r="AI683" s="4"/>
      <c r="AJ683" s="4"/>
      <c r="AK683" s="4"/>
      <c r="AL683" s="4"/>
      <c r="AM683" s="4"/>
      <c r="AN683" s="4"/>
      <c r="AO683" s="4"/>
      <c r="AP683" s="4"/>
    </row>
    <row r="684">
      <c r="A684" s="4"/>
      <c r="B684" s="4"/>
      <c r="C684" s="4"/>
      <c r="D684" s="4"/>
      <c r="E684" s="4"/>
      <c r="F684" s="8"/>
      <c r="G684" s="8"/>
      <c r="H684" s="118"/>
      <c r="I684" s="118"/>
      <c r="J684" s="118"/>
      <c r="K684" s="325"/>
      <c r="L684" s="119"/>
      <c r="M684" s="119"/>
      <c r="N684" s="119"/>
      <c r="O684" s="326"/>
      <c r="P684" s="74"/>
      <c r="Q684" s="352"/>
      <c r="R684" s="352"/>
      <c r="S684" s="328"/>
      <c r="T684" s="118"/>
      <c r="U684" s="119"/>
      <c r="V684" s="119"/>
      <c r="W684" s="119"/>
      <c r="X684" s="119"/>
      <c r="Y684" s="119"/>
      <c r="Z684" s="119"/>
      <c r="AA684" s="119"/>
      <c r="AB684" s="119"/>
      <c r="AC684" s="119"/>
      <c r="AD684" s="119"/>
      <c r="AE684" s="4"/>
      <c r="AF684" s="4"/>
      <c r="AG684" s="4"/>
      <c r="AH684" s="4"/>
      <c r="AI684" s="4"/>
      <c r="AJ684" s="4"/>
      <c r="AK684" s="4"/>
      <c r="AL684" s="4"/>
      <c r="AM684" s="4"/>
      <c r="AN684" s="4"/>
      <c r="AO684" s="4"/>
      <c r="AP684" s="4"/>
    </row>
    <row r="685">
      <c r="A685" s="4"/>
      <c r="B685" s="4"/>
      <c r="C685" s="4"/>
      <c r="D685" s="4"/>
      <c r="E685" s="4"/>
      <c r="F685" s="8"/>
      <c r="G685" s="8"/>
      <c r="H685" s="118"/>
      <c r="I685" s="118"/>
      <c r="J685" s="118"/>
      <c r="K685" s="325"/>
      <c r="L685" s="119"/>
      <c r="M685" s="119"/>
      <c r="N685" s="119"/>
      <c r="O685" s="326"/>
      <c r="P685" s="74"/>
      <c r="Q685" s="352"/>
      <c r="R685" s="352"/>
      <c r="S685" s="328"/>
      <c r="T685" s="118"/>
      <c r="U685" s="119"/>
      <c r="V685" s="119"/>
      <c r="W685" s="119"/>
      <c r="X685" s="119"/>
      <c r="Y685" s="119"/>
      <c r="Z685" s="119"/>
      <c r="AA685" s="119"/>
      <c r="AB685" s="119"/>
      <c r="AC685" s="119"/>
      <c r="AD685" s="119"/>
      <c r="AE685" s="4"/>
      <c r="AF685" s="4"/>
      <c r="AG685" s="4"/>
      <c r="AH685" s="4"/>
      <c r="AI685" s="4"/>
      <c r="AJ685" s="4"/>
      <c r="AK685" s="4"/>
      <c r="AL685" s="4"/>
      <c r="AM685" s="4"/>
      <c r="AN685" s="4"/>
      <c r="AO685" s="4"/>
      <c r="AP685" s="4"/>
    </row>
    <row r="686">
      <c r="A686" s="4"/>
      <c r="B686" s="4"/>
      <c r="C686" s="4"/>
      <c r="D686" s="4"/>
      <c r="E686" s="4"/>
      <c r="F686" s="8"/>
      <c r="G686" s="8"/>
      <c r="H686" s="118"/>
      <c r="I686" s="118"/>
      <c r="J686" s="118"/>
      <c r="K686" s="325"/>
      <c r="L686" s="119"/>
      <c r="M686" s="119"/>
      <c r="N686" s="119"/>
      <c r="O686" s="326"/>
      <c r="P686" s="74"/>
      <c r="Q686" s="352"/>
      <c r="R686" s="352"/>
      <c r="S686" s="328"/>
      <c r="T686" s="118"/>
      <c r="U686" s="119"/>
      <c r="V686" s="119"/>
      <c r="W686" s="119"/>
      <c r="X686" s="119"/>
      <c r="Y686" s="119"/>
      <c r="Z686" s="119"/>
      <c r="AA686" s="119"/>
      <c r="AB686" s="119"/>
      <c r="AC686" s="119"/>
      <c r="AD686" s="119"/>
      <c r="AE686" s="4"/>
      <c r="AF686" s="4"/>
      <c r="AG686" s="4"/>
      <c r="AH686" s="4"/>
      <c r="AI686" s="4"/>
      <c r="AJ686" s="4"/>
      <c r="AK686" s="4"/>
      <c r="AL686" s="4"/>
      <c r="AM686" s="4"/>
      <c r="AN686" s="4"/>
      <c r="AO686" s="4"/>
      <c r="AP686" s="4"/>
    </row>
    <row r="687">
      <c r="A687" s="4"/>
      <c r="B687" s="4"/>
      <c r="C687" s="4"/>
      <c r="D687" s="4"/>
      <c r="E687" s="4"/>
      <c r="F687" s="8"/>
      <c r="G687" s="8"/>
      <c r="H687" s="118"/>
      <c r="I687" s="118"/>
      <c r="J687" s="118"/>
      <c r="K687" s="325"/>
      <c r="L687" s="119"/>
      <c r="M687" s="119"/>
      <c r="N687" s="119"/>
      <c r="O687" s="326"/>
      <c r="P687" s="74"/>
      <c r="Q687" s="352"/>
      <c r="R687" s="352"/>
      <c r="S687" s="328"/>
      <c r="T687" s="118"/>
      <c r="U687" s="119"/>
      <c r="V687" s="119"/>
      <c r="W687" s="119"/>
      <c r="X687" s="119"/>
      <c r="Y687" s="119"/>
      <c r="Z687" s="119"/>
      <c r="AA687" s="119"/>
      <c r="AB687" s="119"/>
      <c r="AC687" s="119"/>
      <c r="AD687" s="119"/>
      <c r="AE687" s="4"/>
      <c r="AF687" s="4"/>
      <c r="AG687" s="4"/>
      <c r="AH687" s="4"/>
      <c r="AI687" s="4"/>
      <c r="AJ687" s="4"/>
      <c r="AK687" s="4"/>
      <c r="AL687" s="4"/>
      <c r="AM687" s="4"/>
      <c r="AN687" s="4"/>
      <c r="AO687" s="4"/>
      <c r="AP687" s="4"/>
    </row>
    <row r="688">
      <c r="A688" s="4"/>
      <c r="B688" s="4"/>
      <c r="C688" s="4"/>
      <c r="D688" s="4"/>
      <c r="E688" s="4"/>
      <c r="F688" s="8"/>
      <c r="G688" s="8"/>
      <c r="H688" s="118"/>
      <c r="I688" s="118"/>
      <c r="J688" s="118"/>
      <c r="K688" s="325"/>
      <c r="L688" s="119"/>
      <c r="M688" s="119"/>
      <c r="N688" s="119"/>
      <c r="O688" s="326"/>
      <c r="P688" s="74"/>
      <c r="Q688" s="352"/>
      <c r="R688" s="352"/>
      <c r="S688" s="328"/>
      <c r="T688" s="118"/>
      <c r="U688" s="119"/>
      <c r="V688" s="119"/>
      <c r="W688" s="119"/>
      <c r="X688" s="119"/>
      <c r="Y688" s="119"/>
      <c r="Z688" s="119"/>
      <c r="AA688" s="119"/>
      <c r="AB688" s="119"/>
      <c r="AC688" s="119"/>
      <c r="AD688" s="119"/>
      <c r="AE688" s="4"/>
      <c r="AF688" s="4"/>
      <c r="AG688" s="4"/>
      <c r="AH688" s="4"/>
      <c r="AI688" s="4"/>
      <c r="AJ688" s="4"/>
      <c r="AK688" s="4"/>
      <c r="AL688" s="4"/>
      <c r="AM688" s="4"/>
      <c r="AN688" s="4"/>
      <c r="AO688" s="4"/>
      <c r="AP688" s="4"/>
    </row>
    <row r="689">
      <c r="A689" s="4"/>
      <c r="B689" s="4"/>
      <c r="C689" s="4"/>
      <c r="D689" s="4"/>
      <c r="E689" s="4"/>
      <c r="F689" s="8"/>
      <c r="G689" s="8"/>
      <c r="H689" s="118"/>
      <c r="I689" s="118"/>
      <c r="J689" s="118"/>
      <c r="K689" s="325"/>
      <c r="L689" s="119"/>
      <c r="M689" s="119"/>
      <c r="N689" s="119"/>
      <c r="O689" s="326"/>
      <c r="P689" s="74"/>
      <c r="Q689" s="352"/>
      <c r="R689" s="352"/>
      <c r="S689" s="328"/>
      <c r="T689" s="118"/>
      <c r="U689" s="119"/>
      <c r="V689" s="119"/>
      <c r="W689" s="119"/>
      <c r="X689" s="119"/>
      <c r="Y689" s="119"/>
      <c r="Z689" s="119"/>
      <c r="AA689" s="119"/>
      <c r="AB689" s="119"/>
      <c r="AC689" s="119"/>
      <c r="AD689" s="119"/>
      <c r="AE689" s="4"/>
      <c r="AF689" s="4"/>
      <c r="AG689" s="4"/>
      <c r="AH689" s="4"/>
      <c r="AI689" s="4"/>
      <c r="AJ689" s="4"/>
      <c r="AK689" s="4"/>
      <c r="AL689" s="4"/>
      <c r="AM689" s="4"/>
      <c r="AN689" s="4"/>
      <c r="AO689" s="4"/>
      <c r="AP689" s="4"/>
    </row>
    <row r="690">
      <c r="A690" s="4"/>
      <c r="B690" s="4"/>
      <c r="C690" s="4"/>
      <c r="D690" s="4"/>
      <c r="E690" s="4"/>
      <c r="F690" s="8"/>
      <c r="G690" s="8"/>
      <c r="H690" s="118"/>
      <c r="I690" s="118"/>
      <c r="J690" s="118"/>
      <c r="K690" s="325"/>
      <c r="L690" s="119"/>
      <c r="M690" s="119"/>
      <c r="N690" s="119"/>
      <c r="O690" s="326"/>
      <c r="P690" s="74"/>
      <c r="Q690" s="352"/>
      <c r="R690" s="352"/>
      <c r="S690" s="328"/>
      <c r="T690" s="118"/>
      <c r="U690" s="119"/>
      <c r="V690" s="119"/>
      <c r="W690" s="119"/>
      <c r="X690" s="119"/>
      <c r="Y690" s="119"/>
      <c r="Z690" s="119"/>
      <c r="AA690" s="119"/>
      <c r="AB690" s="119"/>
      <c r="AC690" s="119"/>
      <c r="AD690" s="119"/>
      <c r="AE690" s="4"/>
      <c r="AF690" s="4"/>
      <c r="AG690" s="4"/>
      <c r="AH690" s="4"/>
      <c r="AI690" s="4"/>
      <c r="AJ690" s="4"/>
      <c r="AK690" s="4"/>
      <c r="AL690" s="4"/>
      <c r="AM690" s="4"/>
      <c r="AN690" s="4"/>
      <c r="AO690" s="4"/>
      <c r="AP690" s="4"/>
    </row>
    <row r="691">
      <c r="A691" s="4"/>
      <c r="B691" s="4"/>
      <c r="C691" s="4"/>
      <c r="D691" s="4"/>
      <c r="E691" s="4"/>
      <c r="F691" s="8"/>
      <c r="G691" s="8"/>
      <c r="H691" s="118"/>
      <c r="I691" s="118"/>
      <c r="J691" s="118"/>
      <c r="K691" s="325"/>
      <c r="L691" s="119"/>
      <c r="M691" s="119"/>
      <c r="N691" s="119"/>
      <c r="O691" s="326"/>
      <c r="P691" s="74"/>
      <c r="Q691" s="352"/>
      <c r="R691" s="352"/>
      <c r="S691" s="328"/>
      <c r="T691" s="118"/>
      <c r="U691" s="119"/>
      <c r="V691" s="119"/>
      <c r="W691" s="119"/>
      <c r="X691" s="119"/>
      <c r="Y691" s="119"/>
      <c r="Z691" s="119"/>
      <c r="AA691" s="119"/>
      <c r="AB691" s="119"/>
      <c r="AC691" s="119"/>
      <c r="AD691" s="119"/>
      <c r="AE691" s="4"/>
      <c r="AF691" s="4"/>
      <c r="AG691" s="4"/>
      <c r="AH691" s="4"/>
      <c r="AI691" s="4"/>
      <c r="AJ691" s="4"/>
      <c r="AK691" s="4"/>
      <c r="AL691" s="4"/>
      <c r="AM691" s="4"/>
      <c r="AN691" s="4"/>
      <c r="AO691" s="4"/>
      <c r="AP691" s="4"/>
    </row>
    <row r="692">
      <c r="A692" s="4"/>
      <c r="B692" s="4"/>
      <c r="C692" s="4"/>
      <c r="D692" s="4"/>
      <c r="E692" s="4"/>
      <c r="F692" s="8"/>
      <c r="G692" s="8"/>
      <c r="H692" s="118"/>
      <c r="I692" s="118"/>
      <c r="J692" s="118"/>
      <c r="K692" s="325"/>
      <c r="L692" s="119"/>
      <c r="M692" s="119"/>
      <c r="N692" s="119"/>
      <c r="O692" s="326"/>
      <c r="P692" s="74"/>
      <c r="Q692" s="352"/>
      <c r="R692" s="352"/>
      <c r="S692" s="328"/>
      <c r="T692" s="118"/>
      <c r="U692" s="119"/>
      <c r="V692" s="119"/>
      <c r="W692" s="119"/>
      <c r="X692" s="119"/>
      <c r="Y692" s="119"/>
      <c r="Z692" s="119"/>
      <c r="AA692" s="119"/>
      <c r="AB692" s="119"/>
      <c r="AC692" s="119"/>
      <c r="AD692" s="119"/>
      <c r="AE692" s="4"/>
      <c r="AF692" s="4"/>
      <c r="AG692" s="4"/>
      <c r="AH692" s="4"/>
      <c r="AI692" s="4"/>
      <c r="AJ692" s="4"/>
      <c r="AK692" s="4"/>
      <c r="AL692" s="4"/>
      <c r="AM692" s="4"/>
      <c r="AN692" s="4"/>
      <c r="AO692" s="4"/>
      <c r="AP692" s="4"/>
    </row>
    <row r="693">
      <c r="A693" s="4"/>
      <c r="B693" s="4"/>
      <c r="C693" s="4"/>
      <c r="D693" s="4"/>
      <c r="E693" s="4"/>
      <c r="F693" s="8"/>
      <c r="G693" s="8"/>
      <c r="H693" s="118"/>
      <c r="I693" s="118"/>
      <c r="J693" s="118"/>
      <c r="K693" s="325"/>
      <c r="L693" s="119"/>
      <c r="M693" s="119"/>
      <c r="N693" s="119"/>
      <c r="O693" s="326"/>
      <c r="P693" s="74"/>
      <c r="Q693" s="352"/>
      <c r="R693" s="352"/>
      <c r="S693" s="328"/>
      <c r="T693" s="118"/>
      <c r="U693" s="119"/>
      <c r="V693" s="119"/>
      <c r="W693" s="119"/>
      <c r="X693" s="119"/>
      <c r="Y693" s="119"/>
      <c r="Z693" s="119"/>
      <c r="AA693" s="119"/>
      <c r="AB693" s="119"/>
      <c r="AC693" s="119"/>
      <c r="AD693" s="119"/>
      <c r="AE693" s="4"/>
      <c r="AF693" s="4"/>
      <c r="AG693" s="4"/>
      <c r="AH693" s="4"/>
      <c r="AI693" s="4"/>
      <c r="AJ693" s="4"/>
      <c r="AK693" s="4"/>
      <c r="AL693" s="4"/>
      <c r="AM693" s="4"/>
      <c r="AN693" s="4"/>
      <c r="AO693" s="4"/>
      <c r="AP693" s="4"/>
    </row>
    <row r="694">
      <c r="A694" s="4"/>
      <c r="B694" s="4"/>
      <c r="C694" s="4"/>
      <c r="D694" s="4"/>
      <c r="E694" s="4"/>
      <c r="F694" s="8"/>
      <c r="G694" s="8"/>
      <c r="H694" s="118"/>
      <c r="I694" s="118"/>
      <c r="J694" s="118"/>
      <c r="K694" s="325"/>
      <c r="L694" s="119"/>
      <c r="M694" s="119"/>
      <c r="N694" s="119"/>
      <c r="O694" s="326"/>
      <c r="P694" s="74"/>
      <c r="Q694" s="352"/>
      <c r="R694" s="352"/>
      <c r="S694" s="328"/>
      <c r="T694" s="118"/>
      <c r="U694" s="119"/>
      <c r="V694" s="119"/>
      <c r="W694" s="119"/>
      <c r="X694" s="119"/>
      <c r="Y694" s="119"/>
      <c r="Z694" s="119"/>
      <c r="AA694" s="119"/>
      <c r="AB694" s="119"/>
      <c r="AC694" s="119"/>
      <c r="AD694" s="119"/>
      <c r="AE694" s="4"/>
      <c r="AF694" s="4"/>
      <c r="AG694" s="4"/>
      <c r="AH694" s="4"/>
      <c r="AI694" s="4"/>
      <c r="AJ694" s="4"/>
      <c r="AK694" s="4"/>
      <c r="AL694" s="4"/>
      <c r="AM694" s="4"/>
      <c r="AN694" s="4"/>
      <c r="AO694" s="4"/>
      <c r="AP694" s="4"/>
    </row>
    <row r="695">
      <c r="A695" s="4"/>
      <c r="B695" s="4"/>
      <c r="C695" s="4"/>
      <c r="D695" s="4"/>
      <c r="E695" s="4"/>
      <c r="F695" s="8"/>
      <c r="G695" s="8"/>
      <c r="H695" s="118"/>
      <c r="I695" s="118"/>
      <c r="J695" s="118"/>
      <c r="K695" s="325"/>
      <c r="L695" s="119"/>
      <c r="M695" s="119"/>
      <c r="N695" s="119"/>
      <c r="O695" s="326"/>
      <c r="P695" s="74"/>
      <c r="Q695" s="352"/>
      <c r="R695" s="352"/>
      <c r="S695" s="328"/>
      <c r="T695" s="118"/>
      <c r="U695" s="119"/>
      <c r="V695" s="119"/>
      <c r="W695" s="119"/>
      <c r="X695" s="119"/>
      <c r="Y695" s="119"/>
      <c r="Z695" s="119"/>
      <c r="AA695" s="119"/>
      <c r="AB695" s="119"/>
      <c r="AC695" s="119"/>
      <c r="AD695" s="119"/>
      <c r="AE695" s="4"/>
      <c r="AF695" s="4"/>
      <c r="AG695" s="4"/>
      <c r="AH695" s="4"/>
      <c r="AI695" s="4"/>
      <c r="AJ695" s="4"/>
      <c r="AK695" s="4"/>
      <c r="AL695" s="4"/>
      <c r="AM695" s="4"/>
      <c r="AN695" s="4"/>
      <c r="AO695" s="4"/>
      <c r="AP695" s="4"/>
    </row>
    <row r="696">
      <c r="A696" s="4"/>
      <c r="B696" s="4"/>
      <c r="C696" s="4"/>
      <c r="D696" s="4"/>
      <c r="E696" s="4"/>
      <c r="F696" s="8"/>
      <c r="G696" s="8"/>
      <c r="H696" s="118"/>
      <c r="I696" s="118"/>
      <c r="J696" s="118"/>
      <c r="K696" s="325"/>
      <c r="L696" s="119"/>
      <c r="M696" s="119"/>
      <c r="N696" s="119"/>
      <c r="O696" s="326"/>
      <c r="P696" s="74"/>
      <c r="Q696" s="352"/>
      <c r="R696" s="352"/>
      <c r="S696" s="328"/>
      <c r="T696" s="118"/>
      <c r="U696" s="119"/>
      <c r="V696" s="119"/>
      <c r="W696" s="119"/>
      <c r="X696" s="119"/>
      <c r="Y696" s="119"/>
      <c r="Z696" s="119"/>
      <c r="AA696" s="119"/>
      <c r="AB696" s="119"/>
      <c r="AC696" s="119"/>
      <c r="AD696" s="119"/>
      <c r="AE696" s="4"/>
      <c r="AF696" s="4"/>
      <c r="AG696" s="4"/>
      <c r="AH696" s="4"/>
      <c r="AI696" s="4"/>
      <c r="AJ696" s="4"/>
      <c r="AK696" s="4"/>
      <c r="AL696" s="4"/>
      <c r="AM696" s="4"/>
      <c r="AN696" s="4"/>
      <c r="AO696" s="4"/>
      <c r="AP696" s="4"/>
    </row>
    <row r="697">
      <c r="A697" s="4"/>
      <c r="B697" s="4"/>
      <c r="C697" s="4"/>
      <c r="D697" s="4"/>
      <c r="E697" s="4"/>
      <c r="F697" s="8"/>
      <c r="G697" s="8"/>
      <c r="H697" s="118"/>
      <c r="I697" s="118"/>
      <c r="J697" s="118"/>
      <c r="K697" s="325"/>
      <c r="L697" s="119"/>
      <c r="M697" s="119"/>
      <c r="N697" s="119"/>
      <c r="O697" s="326"/>
      <c r="P697" s="74"/>
      <c r="Q697" s="352"/>
      <c r="R697" s="352"/>
      <c r="S697" s="328"/>
      <c r="T697" s="118"/>
      <c r="U697" s="119"/>
      <c r="V697" s="119"/>
      <c r="W697" s="119"/>
      <c r="X697" s="119"/>
      <c r="Y697" s="119"/>
      <c r="Z697" s="119"/>
      <c r="AA697" s="119"/>
      <c r="AB697" s="119"/>
      <c r="AC697" s="119"/>
      <c r="AD697" s="119"/>
      <c r="AE697" s="4"/>
      <c r="AF697" s="4"/>
      <c r="AG697" s="4"/>
      <c r="AH697" s="4"/>
      <c r="AI697" s="4"/>
      <c r="AJ697" s="4"/>
      <c r="AK697" s="4"/>
      <c r="AL697" s="4"/>
      <c r="AM697" s="4"/>
      <c r="AN697" s="4"/>
      <c r="AO697" s="4"/>
      <c r="AP697" s="4"/>
    </row>
    <row r="698">
      <c r="A698" s="4"/>
      <c r="B698" s="4"/>
      <c r="C698" s="4"/>
      <c r="D698" s="4"/>
      <c r="E698" s="4"/>
      <c r="F698" s="8"/>
      <c r="G698" s="8"/>
      <c r="H698" s="118"/>
      <c r="I698" s="118"/>
      <c r="J698" s="118"/>
      <c r="K698" s="325"/>
      <c r="L698" s="119"/>
      <c r="M698" s="119"/>
      <c r="N698" s="119"/>
      <c r="O698" s="326"/>
      <c r="P698" s="74"/>
      <c r="Q698" s="352"/>
      <c r="R698" s="352"/>
      <c r="S698" s="328"/>
      <c r="T698" s="118"/>
      <c r="U698" s="119"/>
      <c r="V698" s="119"/>
      <c r="W698" s="119"/>
      <c r="X698" s="119"/>
      <c r="Y698" s="119"/>
      <c r="Z698" s="119"/>
      <c r="AA698" s="119"/>
      <c r="AB698" s="119"/>
      <c r="AC698" s="119"/>
      <c r="AD698" s="119"/>
      <c r="AE698" s="4"/>
      <c r="AF698" s="4"/>
      <c r="AG698" s="4"/>
      <c r="AH698" s="4"/>
      <c r="AI698" s="4"/>
      <c r="AJ698" s="4"/>
      <c r="AK698" s="4"/>
      <c r="AL698" s="4"/>
      <c r="AM698" s="4"/>
      <c r="AN698" s="4"/>
      <c r="AO698" s="4"/>
      <c r="AP698" s="4"/>
    </row>
    <row r="699">
      <c r="A699" s="4"/>
      <c r="B699" s="4"/>
      <c r="C699" s="4"/>
      <c r="D699" s="4"/>
      <c r="E699" s="4"/>
      <c r="F699" s="8"/>
      <c r="G699" s="8"/>
      <c r="H699" s="118"/>
      <c r="I699" s="118"/>
      <c r="J699" s="118"/>
      <c r="K699" s="325"/>
      <c r="L699" s="119"/>
      <c r="M699" s="119"/>
      <c r="N699" s="119"/>
      <c r="O699" s="326"/>
      <c r="P699" s="74"/>
      <c r="Q699" s="352"/>
      <c r="R699" s="352"/>
      <c r="S699" s="328"/>
      <c r="T699" s="118"/>
      <c r="U699" s="119"/>
      <c r="V699" s="119"/>
      <c r="W699" s="119"/>
      <c r="X699" s="119"/>
      <c r="Y699" s="119"/>
      <c r="Z699" s="119"/>
      <c r="AA699" s="119"/>
      <c r="AB699" s="119"/>
      <c r="AC699" s="119"/>
      <c r="AD699" s="119"/>
      <c r="AE699" s="4"/>
      <c r="AF699" s="4"/>
      <c r="AG699" s="4"/>
      <c r="AH699" s="4"/>
      <c r="AI699" s="4"/>
      <c r="AJ699" s="4"/>
      <c r="AK699" s="4"/>
      <c r="AL699" s="4"/>
      <c r="AM699" s="4"/>
      <c r="AN699" s="4"/>
      <c r="AO699" s="4"/>
      <c r="AP699" s="4"/>
    </row>
    <row r="700">
      <c r="A700" s="4"/>
      <c r="B700" s="4"/>
      <c r="C700" s="4"/>
      <c r="D700" s="4"/>
      <c r="E700" s="4"/>
      <c r="F700" s="8"/>
      <c r="G700" s="8"/>
      <c r="H700" s="118"/>
      <c r="I700" s="118"/>
      <c r="J700" s="118"/>
      <c r="K700" s="325"/>
      <c r="L700" s="119"/>
      <c r="M700" s="119"/>
      <c r="N700" s="119"/>
      <c r="O700" s="326"/>
      <c r="P700" s="74"/>
      <c r="Q700" s="352"/>
      <c r="R700" s="352"/>
      <c r="S700" s="328"/>
      <c r="T700" s="118"/>
      <c r="U700" s="119"/>
      <c r="V700" s="119"/>
      <c r="W700" s="119"/>
      <c r="X700" s="119"/>
      <c r="Y700" s="119"/>
      <c r="Z700" s="119"/>
      <c r="AA700" s="119"/>
      <c r="AB700" s="119"/>
      <c r="AC700" s="119"/>
      <c r="AD700" s="119"/>
      <c r="AE700" s="4"/>
      <c r="AF700" s="4"/>
      <c r="AG700" s="4"/>
      <c r="AH700" s="4"/>
      <c r="AI700" s="4"/>
      <c r="AJ700" s="4"/>
      <c r="AK700" s="4"/>
      <c r="AL700" s="4"/>
      <c r="AM700" s="4"/>
      <c r="AN700" s="4"/>
      <c r="AO700" s="4"/>
      <c r="AP700" s="4"/>
    </row>
    <row r="701">
      <c r="A701" s="4"/>
      <c r="B701" s="4"/>
      <c r="C701" s="4"/>
      <c r="D701" s="4"/>
      <c r="E701" s="4"/>
      <c r="F701" s="8"/>
      <c r="G701" s="8"/>
      <c r="H701" s="118"/>
      <c r="I701" s="118"/>
      <c r="J701" s="118"/>
      <c r="K701" s="325"/>
      <c r="L701" s="119"/>
      <c r="M701" s="119"/>
      <c r="N701" s="119"/>
      <c r="O701" s="326"/>
      <c r="P701" s="74"/>
      <c r="Q701" s="352"/>
      <c r="R701" s="352"/>
      <c r="S701" s="328"/>
      <c r="T701" s="118"/>
      <c r="U701" s="119"/>
      <c r="V701" s="119"/>
      <c r="W701" s="119"/>
      <c r="X701" s="119"/>
      <c r="Y701" s="119"/>
      <c r="Z701" s="119"/>
      <c r="AA701" s="119"/>
      <c r="AB701" s="119"/>
      <c r="AC701" s="119"/>
      <c r="AD701" s="119"/>
      <c r="AE701" s="4"/>
      <c r="AF701" s="4"/>
      <c r="AG701" s="4"/>
      <c r="AH701" s="4"/>
      <c r="AI701" s="4"/>
      <c r="AJ701" s="4"/>
      <c r="AK701" s="4"/>
      <c r="AL701" s="4"/>
      <c r="AM701" s="4"/>
      <c r="AN701" s="4"/>
      <c r="AO701" s="4"/>
      <c r="AP701" s="4"/>
    </row>
    <row r="702">
      <c r="A702" s="4"/>
      <c r="B702" s="4"/>
      <c r="C702" s="4"/>
      <c r="D702" s="4"/>
      <c r="E702" s="4"/>
      <c r="F702" s="8"/>
      <c r="G702" s="8"/>
      <c r="H702" s="118"/>
      <c r="I702" s="118"/>
      <c r="J702" s="118"/>
      <c r="K702" s="325"/>
      <c r="L702" s="119"/>
      <c r="M702" s="119"/>
      <c r="N702" s="119"/>
      <c r="O702" s="326"/>
      <c r="P702" s="74"/>
      <c r="Q702" s="352"/>
      <c r="R702" s="352"/>
      <c r="S702" s="328"/>
      <c r="T702" s="118"/>
      <c r="U702" s="119"/>
      <c r="V702" s="119"/>
      <c r="W702" s="119"/>
      <c r="X702" s="119"/>
      <c r="Y702" s="119"/>
      <c r="Z702" s="119"/>
      <c r="AA702" s="119"/>
      <c r="AB702" s="119"/>
      <c r="AC702" s="119"/>
      <c r="AD702" s="119"/>
      <c r="AE702" s="4"/>
      <c r="AF702" s="4"/>
      <c r="AG702" s="4"/>
      <c r="AH702" s="4"/>
      <c r="AI702" s="4"/>
      <c r="AJ702" s="4"/>
      <c r="AK702" s="4"/>
      <c r="AL702" s="4"/>
      <c r="AM702" s="4"/>
      <c r="AN702" s="4"/>
      <c r="AO702" s="4"/>
      <c r="AP702" s="4"/>
    </row>
    <row r="703">
      <c r="A703" s="4"/>
      <c r="B703" s="4"/>
      <c r="C703" s="4"/>
      <c r="D703" s="4"/>
      <c r="E703" s="4"/>
      <c r="F703" s="8"/>
      <c r="G703" s="8"/>
      <c r="H703" s="118"/>
      <c r="I703" s="118"/>
      <c r="J703" s="118"/>
      <c r="K703" s="325"/>
      <c r="L703" s="119"/>
      <c r="M703" s="119"/>
      <c r="N703" s="119"/>
      <c r="O703" s="326"/>
      <c r="P703" s="74"/>
      <c r="Q703" s="352"/>
      <c r="R703" s="352"/>
      <c r="S703" s="328"/>
      <c r="T703" s="118"/>
      <c r="U703" s="119"/>
      <c r="V703" s="119"/>
      <c r="W703" s="119"/>
      <c r="X703" s="119"/>
      <c r="Y703" s="119"/>
      <c r="Z703" s="119"/>
      <c r="AA703" s="119"/>
      <c r="AB703" s="119"/>
      <c r="AC703" s="119"/>
      <c r="AD703" s="119"/>
      <c r="AE703" s="4"/>
      <c r="AF703" s="4"/>
      <c r="AG703" s="4"/>
      <c r="AH703" s="4"/>
      <c r="AI703" s="4"/>
      <c r="AJ703" s="4"/>
      <c r="AK703" s="4"/>
      <c r="AL703" s="4"/>
      <c r="AM703" s="4"/>
      <c r="AN703" s="4"/>
      <c r="AO703" s="4"/>
      <c r="AP703" s="4"/>
    </row>
    <row r="704">
      <c r="A704" s="4"/>
      <c r="B704" s="4"/>
      <c r="C704" s="4"/>
      <c r="D704" s="4"/>
      <c r="E704" s="4"/>
      <c r="F704" s="8"/>
      <c r="G704" s="8"/>
      <c r="H704" s="118"/>
      <c r="I704" s="118"/>
      <c r="J704" s="118"/>
      <c r="K704" s="325"/>
      <c r="L704" s="119"/>
      <c r="M704" s="119"/>
      <c r="N704" s="119"/>
      <c r="O704" s="326"/>
      <c r="P704" s="74"/>
      <c r="Q704" s="352"/>
      <c r="R704" s="352"/>
      <c r="S704" s="328"/>
      <c r="T704" s="118"/>
      <c r="U704" s="119"/>
      <c r="V704" s="119"/>
      <c r="W704" s="119"/>
      <c r="X704" s="119"/>
      <c r="Y704" s="119"/>
      <c r="Z704" s="119"/>
      <c r="AA704" s="119"/>
      <c r="AB704" s="119"/>
      <c r="AC704" s="119"/>
      <c r="AD704" s="119"/>
      <c r="AE704" s="4"/>
      <c r="AF704" s="4"/>
      <c r="AG704" s="4"/>
      <c r="AH704" s="4"/>
      <c r="AI704" s="4"/>
      <c r="AJ704" s="4"/>
      <c r="AK704" s="4"/>
      <c r="AL704" s="4"/>
      <c r="AM704" s="4"/>
      <c r="AN704" s="4"/>
      <c r="AO704" s="4"/>
      <c r="AP704" s="4"/>
    </row>
    <row r="705">
      <c r="A705" s="4"/>
      <c r="B705" s="4"/>
      <c r="C705" s="4"/>
      <c r="D705" s="4"/>
      <c r="E705" s="4"/>
      <c r="F705" s="8"/>
      <c r="G705" s="8"/>
      <c r="H705" s="118"/>
      <c r="I705" s="118"/>
      <c r="J705" s="118"/>
      <c r="K705" s="325"/>
      <c r="L705" s="119"/>
      <c r="M705" s="119"/>
      <c r="N705" s="119"/>
      <c r="O705" s="326"/>
      <c r="P705" s="74"/>
      <c r="Q705" s="352"/>
      <c r="R705" s="352"/>
      <c r="S705" s="328"/>
      <c r="T705" s="118"/>
      <c r="U705" s="119"/>
      <c r="V705" s="119"/>
      <c r="W705" s="119"/>
      <c r="X705" s="119"/>
      <c r="Y705" s="119"/>
      <c r="Z705" s="119"/>
      <c r="AA705" s="119"/>
      <c r="AB705" s="119"/>
      <c r="AC705" s="119"/>
      <c r="AD705" s="119"/>
      <c r="AE705" s="4"/>
      <c r="AF705" s="4"/>
      <c r="AG705" s="4"/>
      <c r="AH705" s="4"/>
      <c r="AI705" s="4"/>
      <c r="AJ705" s="4"/>
      <c r="AK705" s="4"/>
      <c r="AL705" s="4"/>
      <c r="AM705" s="4"/>
      <c r="AN705" s="4"/>
      <c r="AO705" s="4"/>
      <c r="AP705" s="4"/>
    </row>
    <row r="706">
      <c r="A706" s="4"/>
      <c r="B706" s="4"/>
      <c r="C706" s="4"/>
      <c r="D706" s="4"/>
      <c r="E706" s="4"/>
      <c r="F706" s="8"/>
      <c r="G706" s="8"/>
      <c r="H706" s="118"/>
      <c r="I706" s="118"/>
      <c r="J706" s="118"/>
      <c r="K706" s="325"/>
      <c r="L706" s="119"/>
      <c r="M706" s="119"/>
      <c r="N706" s="119"/>
      <c r="O706" s="326"/>
      <c r="P706" s="74"/>
      <c r="Q706" s="352"/>
      <c r="R706" s="352"/>
      <c r="S706" s="328"/>
      <c r="T706" s="118"/>
      <c r="U706" s="119"/>
      <c r="V706" s="119"/>
      <c r="W706" s="119"/>
      <c r="X706" s="119"/>
      <c r="Y706" s="119"/>
      <c r="Z706" s="119"/>
      <c r="AA706" s="119"/>
      <c r="AB706" s="119"/>
      <c r="AC706" s="119"/>
      <c r="AD706" s="119"/>
      <c r="AE706" s="4"/>
      <c r="AF706" s="4"/>
      <c r="AG706" s="4"/>
      <c r="AH706" s="4"/>
      <c r="AI706" s="4"/>
      <c r="AJ706" s="4"/>
      <c r="AK706" s="4"/>
      <c r="AL706" s="4"/>
      <c r="AM706" s="4"/>
      <c r="AN706" s="4"/>
      <c r="AO706" s="4"/>
      <c r="AP706" s="4"/>
    </row>
    <row r="707">
      <c r="A707" s="4"/>
      <c r="B707" s="4"/>
      <c r="C707" s="4"/>
      <c r="D707" s="4"/>
      <c r="E707" s="4"/>
      <c r="F707" s="8"/>
      <c r="G707" s="8"/>
      <c r="H707" s="118"/>
      <c r="I707" s="118"/>
      <c r="J707" s="118"/>
      <c r="K707" s="325"/>
      <c r="L707" s="119"/>
      <c r="M707" s="119"/>
      <c r="N707" s="119"/>
      <c r="O707" s="326"/>
      <c r="P707" s="74"/>
      <c r="Q707" s="352"/>
      <c r="R707" s="352"/>
      <c r="S707" s="328"/>
      <c r="T707" s="118"/>
      <c r="U707" s="119"/>
      <c r="V707" s="119"/>
      <c r="W707" s="119"/>
      <c r="X707" s="119"/>
      <c r="Y707" s="119"/>
      <c r="Z707" s="119"/>
      <c r="AA707" s="119"/>
      <c r="AB707" s="119"/>
      <c r="AC707" s="119"/>
      <c r="AD707" s="119"/>
      <c r="AE707" s="4"/>
      <c r="AF707" s="4"/>
      <c r="AG707" s="4"/>
      <c r="AH707" s="4"/>
      <c r="AI707" s="4"/>
      <c r="AJ707" s="4"/>
      <c r="AK707" s="4"/>
      <c r="AL707" s="4"/>
      <c r="AM707" s="4"/>
      <c r="AN707" s="4"/>
      <c r="AO707" s="4"/>
      <c r="AP707" s="4"/>
    </row>
    <row r="708">
      <c r="A708" s="4"/>
      <c r="B708" s="4"/>
      <c r="C708" s="4"/>
      <c r="D708" s="4"/>
      <c r="E708" s="4"/>
      <c r="F708" s="8"/>
      <c r="G708" s="8"/>
      <c r="H708" s="118"/>
      <c r="I708" s="118"/>
      <c r="J708" s="118"/>
      <c r="K708" s="325"/>
      <c r="L708" s="119"/>
      <c r="M708" s="119"/>
      <c r="N708" s="119"/>
      <c r="O708" s="326"/>
      <c r="P708" s="74"/>
      <c r="Q708" s="352"/>
      <c r="R708" s="352"/>
      <c r="S708" s="328"/>
      <c r="T708" s="118"/>
      <c r="U708" s="119"/>
      <c r="V708" s="119"/>
      <c r="W708" s="119"/>
      <c r="X708" s="119"/>
      <c r="Y708" s="119"/>
      <c r="Z708" s="119"/>
      <c r="AA708" s="119"/>
      <c r="AB708" s="119"/>
      <c r="AC708" s="119"/>
      <c r="AD708" s="119"/>
      <c r="AE708" s="4"/>
      <c r="AF708" s="4"/>
      <c r="AG708" s="4"/>
      <c r="AH708" s="4"/>
      <c r="AI708" s="4"/>
      <c r="AJ708" s="4"/>
      <c r="AK708" s="4"/>
      <c r="AL708" s="4"/>
      <c r="AM708" s="4"/>
      <c r="AN708" s="4"/>
      <c r="AO708" s="4"/>
      <c r="AP708" s="4"/>
    </row>
    <row r="709">
      <c r="A709" s="4"/>
      <c r="B709" s="4"/>
      <c r="C709" s="4"/>
      <c r="D709" s="4"/>
      <c r="E709" s="4"/>
      <c r="F709" s="8"/>
      <c r="G709" s="8"/>
      <c r="H709" s="118"/>
      <c r="I709" s="118"/>
      <c r="J709" s="118"/>
      <c r="K709" s="325"/>
      <c r="L709" s="119"/>
      <c r="M709" s="119"/>
      <c r="N709" s="119"/>
      <c r="O709" s="326"/>
      <c r="P709" s="74"/>
      <c r="Q709" s="352"/>
      <c r="R709" s="352"/>
      <c r="S709" s="328"/>
      <c r="T709" s="118"/>
      <c r="U709" s="119"/>
      <c r="V709" s="119"/>
      <c r="W709" s="119"/>
      <c r="X709" s="119"/>
      <c r="Y709" s="119"/>
      <c r="Z709" s="119"/>
      <c r="AA709" s="119"/>
      <c r="AB709" s="119"/>
      <c r="AC709" s="119"/>
      <c r="AD709" s="119"/>
      <c r="AE709" s="4"/>
      <c r="AF709" s="4"/>
      <c r="AG709" s="4"/>
      <c r="AH709" s="4"/>
      <c r="AI709" s="4"/>
      <c r="AJ709" s="4"/>
      <c r="AK709" s="4"/>
      <c r="AL709" s="4"/>
      <c r="AM709" s="4"/>
      <c r="AN709" s="4"/>
      <c r="AO709" s="4"/>
      <c r="AP709" s="4"/>
    </row>
    <row r="710">
      <c r="A710" s="4"/>
      <c r="B710" s="4"/>
      <c r="C710" s="4"/>
      <c r="D710" s="4"/>
      <c r="E710" s="4"/>
      <c r="F710" s="8"/>
      <c r="G710" s="8"/>
      <c r="H710" s="118"/>
      <c r="I710" s="118"/>
      <c r="J710" s="118"/>
      <c r="K710" s="325"/>
      <c r="L710" s="119"/>
      <c r="M710" s="119"/>
      <c r="N710" s="119"/>
      <c r="O710" s="326"/>
      <c r="P710" s="74"/>
      <c r="Q710" s="352"/>
      <c r="R710" s="352"/>
      <c r="S710" s="328"/>
      <c r="T710" s="118"/>
      <c r="U710" s="119"/>
      <c r="V710" s="119"/>
      <c r="W710" s="119"/>
      <c r="X710" s="119"/>
      <c r="Y710" s="119"/>
      <c r="Z710" s="119"/>
      <c r="AA710" s="119"/>
      <c r="AB710" s="119"/>
      <c r="AC710" s="119"/>
      <c r="AD710" s="119"/>
      <c r="AE710" s="4"/>
      <c r="AF710" s="4"/>
      <c r="AG710" s="4"/>
      <c r="AH710" s="4"/>
      <c r="AI710" s="4"/>
      <c r="AJ710" s="4"/>
      <c r="AK710" s="4"/>
      <c r="AL710" s="4"/>
      <c r="AM710" s="4"/>
      <c r="AN710" s="4"/>
      <c r="AO710" s="4"/>
      <c r="AP710" s="4"/>
    </row>
    <row r="711">
      <c r="A711" s="4"/>
      <c r="B711" s="4"/>
      <c r="C711" s="4"/>
      <c r="D711" s="4"/>
      <c r="E711" s="4"/>
      <c r="F711" s="8"/>
      <c r="G711" s="8"/>
      <c r="H711" s="118"/>
      <c r="I711" s="118"/>
      <c r="J711" s="118"/>
      <c r="K711" s="325"/>
      <c r="L711" s="119"/>
      <c r="M711" s="119"/>
      <c r="N711" s="119"/>
      <c r="O711" s="326"/>
      <c r="P711" s="74"/>
      <c r="Q711" s="352"/>
      <c r="R711" s="352"/>
      <c r="S711" s="328"/>
      <c r="T711" s="118"/>
      <c r="U711" s="119"/>
      <c r="V711" s="119"/>
      <c r="W711" s="119"/>
      <c r="X711" s="119"/>
      <c r="Y711" s="119"/>
      <c r="Z711" s="119"/>
      <c r="AA711" s="119"/>
      <c r="AB711" s="119"/>
      <c r="AC711" s="119"/>
      <c r="AD711" s="119"/>
      <c r="AE711" s="4"/>
      <c r="AF711" s="4"/>
      <c r="AG711" s="4"/>
      <c r="AH711" s="4"/>
      <c r="AI711" s="4"/>
      <c r="AJ711" s="4"/>
      <c r="AK711" s="4"/>
      <c r="AL711" s="4"/>
      <c r="AM711" s="4"/>
      <c r="AN711" s="4"/>
      <c r="AO711" s="4"/>
      <c r="AP711" s="4"/>
    </row>
    <row r="712">
      <c r="A712" s="4"/>
      <c r="B712" s="4"/>
      <c r="C712" s="4"/>
      <c r="D712" s="4"/>
      <c r="E712" s="4"/>
      <c r="F712" s="8"/>
      <c r="G712" s="8"/>
      <c r="H712" s="118"/>
      <c r="I712" s="118"/>
      <c r="J712" s="118"/>
      <c r="K712" s="325"/>
      <c r="L712" s="119"/>
      <c r="M712" s="119"/>
      <c r="N712" s="119"/>
      <c r="O712" s="326"/>
      <c r="P712" s="74"/>
      <c r="Q712" s="352"/>
      <c r="R712" s="352"/>
      <c r="S712" s="328"/>
      <c r="T712" s="118"/>
      <c r="U712" s="119"/>
      <c r="V712" s="119"/>
      <c r="W712" s="119"/>
      <c r="X712" s="119"/>
      <c r="Y712" s="119"/>
      <c r="Z712" s="119"/>
      <c r="AA712" s="119"/>
      <c r="AB712" s="119"/>
      <c r="AC712" s="119"/>
      <c r="AD712" s="119"/>
      <c r="AE712" s="4"/>
      <c r="AF712" s="4"/>
      <c r="AG712" s="4"/>
      <c r="AH712" s="4"/>
      <c r="AI712" s="4"/>
      <c r="AJ712" s="4"/>
      <c r="AK712" s="4"/>
      <c r="AL712" s="4"/>
      <c r="AM712" s="4"/>
      <c r="AN712" s="4"/>
      <c r="AO712" s="4"/>
      <c r="AP712" s="4"/>
    </row>
    <row r="713">
      <c r="A713" s="4"/>
      <c r="B713" s="4"/>
      <c r="C713" s="4"/>
      <c r="D713" s="4"/>
      <c r="E713" s="4"/>
      <c r="F713" s="8"/>
      <c r="G713" s="8"/>
      <c r="H713" s="118"/>
      <c r="I713" s="118"/>
      <c r="J713" s="118"/>
      <c r="K713" s="325"/>
      <c r="L713" s="119"/>
      <c r="M713" s="119"/>
      <c r="N713" s="119"/>
      <c r="O713" s="326"/>
      <c r="P713" s="74"/>
      <c r="Q713" s="352"/>
      <c r="R713" s="352"/>
      <c r="S713" s="328"/>
      <c r="T713" s="118"/>
      <c r="U713" s="119"/>
      <c r="V713" s="119"/>
      <c r="W713" s="119"/>
      <c r="X713" s="119"/>
      <c r="Y713" s="119"/>
      <c r="Z713" s="119"/>
      <c r="AA713" s="119"/>
      <c r="AB713" s="119"/>
      <c r="AC713" s="119"/>
      <c r="AD713" s="119"/>
      <c r="AE713" s="4"/>
      <c r="AF713" s="4"/>
      <c r="AG713" s="4"/>
      <c r="AH713" s="4"/>
      <c r="AI713" s="4"/>
      <c r="AJ713" s="4"/>
      <c r="AK713" s="4"/>
      <c r="AL713" s="4"/>
      <c r="AM713" s="4"/>
      <c r="AN713" s="4"/>
      <c r="AO713" s="4"/>
      <c r="AP713" s="4"/>
    </row>
    <row r="714">
      <c r="A714" s="4"/>
      <c r="B714" s="4"/>
      <c r="C714" s="4"/>
      <c r="D714" s="4"/>
      <c r="E714" s="4"/>
      <c r="F714" s="8"/>
      <c r="G714" s="8"/>
      <c r="H714" s="118"/>
      <c r="I714" s="118"/>
      <c r="J714" s="118"/>
      <c r="K714" s="325"/>
      <c r="L714" s="119"/>
      <c r="M714" s="119"/>
      <c r="N714" s="119"/>
      <c r="O714" s="326"/>
      <c r="P714" s="74"/>
      <c r="Q714" s="352"/>
      <c r="R714" s="352"/>
      <c r="S714" s="328"/>
      <c r="T714" s="118"/>
      <c r="U714" s="119"/>
      <c r="V714" s="119"/>
      <c r="W714" s="119"/>
      <c r="X714" s="119"/>
      <c r="Y714" s="119"/>
      <c r="Z714" s="119"/>
      <c r="AA714" s="119"/>
      <c r="AB714" s="119"/>
      <c r="AC714" s="119"/>
      <c r="AD714" s="119"/>
      <c r="AE714" s="4"/>
      <c r="AF714" s="4"/>
      <c r="AG714" s="4"/>
      <c r="AH714" s="4"/>
      <c r="AI714" s="4"/>
      <c r="AJ714" s="4"/>
      <c r="AK714" s="4"/>
      <c r="AL714" s="4"/>
      <c r="AM714" s="4"/>
      <c r="AN714" s="4"/>
      <c r="AO714" s="4"/>
      <c r="AP714" s="4"/>
    </row>
    <row r="715">
      <c r="A715" s="4"/>
      <c r="B715" s="4"/>
      <c r="C715" s="4"/>
      <c r="D715" s="4"/>
      <c r="E715" s="4"/>
      <c r="F715" s="8"/>
      <c r="G715" s="8"/>
      <c r="H715" s="118"/>
      <c r="I715" s="118"/>
      <c r="J715" s="118"/>
      <c r="K715" s="325"/>
      <c r="L715" s="119"/>
      <c r="M715" s="119"/>
      <c r="N715" s="119"/>
      <c r="O715" s="326"/>
      <c r="P715" s="74"/>
      <c r="Q715" s="352"/>
      <c r="R715" s="352"/>
      <c r="S715" s="328"/>
      <c r="T715" s="118"/>
      <c r="U715" s="119"/>
      <c r="V715" s="119"/>
      <c r="W715" s="119"/>
      <c r="X715" s="119"/>
      <c r="Y715" s="119"/>
      <c r="Z715" s="119"/>
      <c r="AA715" s="119"/>
      <c r="AB715" s="119"/>
      <c r="AC715" s="119"/>
      <c r="AD715" s="119"/>
      <c r="AE715" s="4"/>
      <c r="AF715" s="4"/>
      <c r="AG715" s="4"/>
      <c r="AH715" s="4"/>
      <c r="AI715" s="4"/>
      <c r="AJ715" s="4"/>
      <c r="AK715" s="4"/>
      <c r="AL715" s="4"/>
      <c r="AM715" s="4"/>
      <c r="AN715" s="4"/>
      <c r="AO715" s="4"/>
      <c r="AP715" s="4"/>
    </row>
    <row r="716">
      <c r="A716" s="4"/>
      <c r="B716" s="4"/>
      <c r="C716" s="4"/>
      <c r="D716" s="4"/>
      <c r="E716" s="4"/>
      <c r="F716" s="8"/>
      <c r="G716" s="8"/>
      <c r="H716" s="118"/>
      <c r="I716" s="118"/>
      <c r="J716" s="118"/>
      <c r="K716" s="325"/>
      <c r="L716" s="119"/>
      <c r="M716" s="119"/>
      <c r="N716" s="119"/>
      <c r="O716" s="326"/>
      <c r="P716" s="74"/>
      <c r="Q716" s="352"/>
      <c r="R716" s="352"/>
      <c r="S716" s="328"/>
      <c r="T716" s="118"/>
      <c r="U716" s="119"/>
      <c r="V716" s="119"/>
      <c r="W716" s="119"/>
      <c r="X716" s="119"/>
      <c r="Y716" s="119"/>
      <c r="Z716" s="119"/>
      <c r="AA716" s="119"/>
      <c r="AB716" s="119"/>
      <c r="AC716" s="119"/>
      <c r="AD716" s="119"/>
      <c r="AE716" s="4"/>
      <c r="AF716" s="4"/>
      <c r="AG716" s="4"/>
      <c r="AH716" s="4"/>
      <c r="AI716" s="4"/>
      <c r="AJ716" s="4"/>
      <c r="AK716" s="4"/>
      <c r="AL716" s="4"/>
      <c r="AM716" s="4"/>
      <c r="AN716" s="4"/>
      <c r="AO716" s="4"/>
      <c r="AP716" s="4"/>
    </row>
    <row r="717">
      <c r="A717" s="4"/>
      <c r="B717" s="4"/>
      <c r="C717" s="4"/>
      <c r="D717" s="4"/>
      <c r="E717" s="4"/>
      <c r="F717" s="8"/>
      <c r="G717" s="8"/>
      <c r="H717" s="118"/>
      <c r="I717" s="118"/>
      <c r="J717" s="118"/>
      <c r="K717" s="325"/>
      <c r="L717" s="119"/>
      <c r="M717" s="119"/>
      <c r="N717" s="119"/>
      <c r="O717" s="326"/>
      <c r="P717" s="74"/>
      <c r="Q717" s="352"/>
      <c r="R717" s="352"/>
      <c r="S717" s="328"/>
      <c r="T717" s="118"/>
      <c r="U717" s="119"/>
      <c r="V717" s="119"/>
      <c r="W717" s="119"/>
      <c r="X717" s="119"/>
      <c r="Y717" s="119"/>
      <c r="Z717" s="119"/>
      <c r="AA717" s="119"/>
      <c r="AB717" s="119"/>
      <c r="AC717" s="119"/>
      <c r="AD717" s="119"/>
      <c r="AE717" s="4"/>
      <c r="AF717" s="4"/>
      <c r="AG717" s="4"/>
      <c r="AH717" s="4"/>
      <c r="AI717" s="4"/>
      <c r="AJ717" s="4"/>
      <c r="AK717" s="4"/>
      <c r="AL717" s="4"/>
      <c r="AM717" s="4"/>
      <c r="AN717" s="4"/>
      <c r="AO717" s="4"/>
      <c r="AP717" s="4"/>
    </row>
    <row r="718">
      <c r="A718" s="4"/>
      <c r="B718" s="4"/>
      <c r="C718" s="4"/>
      <c r="D718" s="4"/>
      <c r="E718" s="4"/>
      <c r="F718" s="8"/>
      <c r="G718" s="8"/>
      <c r="H718" s="118"/>
      <c r="I718" s="118"/>
      <c r="J718" s="118"/>
      <c r="K718" s="325"/>
      <c r="L718" s="119"/>
      <c r="M718" s="119"/>
      <c r="N718" s="119"/>
      <c r="O718" s="326"/>
      <c r="P718" s="74"/>
      <c r="Q718" s="352"/>
      <c r="R718" s="352"/>
      <c r="S718" s="328"/>
      <c r="T718" s="118"/>
      <c r="U718" s="119"/>
      <c r="V718" s="119"/>
      <c r="W718" s="119"/>
      <c r="X718" s="119"/>
      <c r="Y718" s="119"/>
      <c r="Z718" s="119"/>
      <c r="AA718" s="119"/>
      <c r="AB718" s="119"/>
      <c r="AC718" s="119"/>
      <c r="AD718" s="119"/>
      <c r="AE718" s="4"/>
      <c r="AF718" s="4"/>
      <c r="AG718" s="4"/>
      <c r="AH718" s="4"/>
      <c r="AI718" s="4"/>
      <c r="AJ718" s="4"/>
      <c r="AK718" s="4"/>
      <c r="AL718" s="4"/>
      <c r="AM718" s="4"/>
      <c r="AN718" s="4"/>
      <c r="AO718" s="4"/>
      <c r="AP718" s="4"/>
    </row>
    <row r="719">
      <c r="A719" s="4"/>
      <c r="B719" s="4"/>
      <c r="C719" s="4"/>
      <c r="D719" s="4"/>
      <c r="E719" s="4"/>
      <c r="F719" s="8"/>
      <c r="G719" s="8"/>
      <c r="H719" s="118"/>
      <c r="I719" s="118"/>
      <c r="J719" s="118"/>
      <c r="K719" s="325"/>
      <c r="L719" s="119"/>
      <c r="M719" s="119"/>
      <c r="N719" s="119"/>
      <c r="O719" s="326"/>
      <c r="P719" s="74"/>
      <c r="Q719" s="352"/>
      <c r="R719" s="352"/>
      <c r="S719" s="328"/>
      <c r="T719" s="118"/>
      <c r="U719" s="119"/>
      <c r="V719" s="119"/>
      <c r="W719" s="119"/>
      <c r="X719" s="119"/>
      <c r="Y719" s="119"/>
      <c r="Z719" s="119"/>
      <c r="AA719" s="119"/>
      <c r="AB719" s="119"/>
      <c r="AC719" s="119"/>
      <c r="AD719" s="119"/>
      <c r="AE719" s="4"/>
      <c r="AF719" s="4"/>
      <c r="AG719" s="4"/>
      <c r="AH719" s="4"/>
      <c r="AI719" s="4"/>
      <c r="AJ719" s="4"/>
      <c r="AK719" s="4"/>
      <c r="AL719" s="4"/>
      <c r="AM719" s="4"/>
      <c r="AN719" s="4"/>
      <c r="AO719" s="4"/>
      <c r="AP719" s="4"/>
    </row>
    <row r="720">
      <c r="A720" s="4"/>
      <c r="B720" s="4"/>
      <c r="C720" s="4"/>
      <c r="D720" s="4"/>
      <c r="E720" s="4"/>
      <c r="F720" s="8"/>
      <c r="G720" s="8"/>
      <c r="H720" s="118"/>
      <c r="I720" s="118"/>
      <c r="J720" s="118"/>
      <c r="K720" s="325"/>
      <c r="L720" s="119"/>
      <c r="M720" s="119"/>
      <c r="N720" s="119"/>
      <c r="O720" s="326"/>
      <c r="P720" s="74"/>
      <c r="Q720" s="352"/>
      <c r="R720" s="352"/>
      <c r="S720" s="328"/>
      <c r="T720" s="118"/>
      <c r="U720" s="119"/>
      <c r="V720" s="119"/>
      <c r="W720" s="119"/>
      <c r="X720" s="119"/>
      <c r="Y720" s="119"/>
      <c r="Z720" s="119"/>
      <c r="AA720" s="119"/>
      <c r="AB720" s="119"/>
      <c r="AC720" s="119"/>
      <c r="AD720" s="119"/>
      <c r="AE720" s="4"/>
      <c r="AF720" s="4"/>
      <c r="AG720" s="4"/>
      <c r="AH720" s="4"/>
      <c r="AI720" s="4"/>
      <c r="AJ720" s="4"/>
      <c r="AK720" s="4"/>
      <c r="AL720" s="4"/>
      <c r="AM720" s="4"/>
      <c r="AN720" s="4"/>
      <c r="AO720" s="4"/>
      <c r="AP720" s="4"/>
    </row>
    <row r="721">
      <c r="A721" s="4"/>
      <c r="B721" s="4"/>
      <c r="C721" s="4"/>
      <c r="D721" s="4"/>
      <c r="E721" s="4"/>
      <c r="F721" s="8"/>
      <c r="G721" s="8"/>
      <c r="H721" s="118"/>
      <c r="I721" s="118"/>
      <c r="J721" s="118"/>
      <c r="K721" s="325"/>
      <c r="L721" s="119"/>
      <c r="M721" s="119"/>
      <c r="N721" s="119"/>
      <c r="O721" s="326"/>
      <c r="P721" s="74"/>
      <c r="Q721" s="352"/>
      <c r="R721" s="352"/>
      <c r="S721" s="328"/>
      <c r="T721" s="118"/>
      <c r="U721" s="119"/>
      <c r="V721" s="119"/>
      <c r="W721" s="119"/>
      <c r="X721" s="119"/>
      <c r="Y721" s="119"/>
      <c r="Z721" s="119"/>
      <c r="AA721" s="119"/>
      <c r="AB721" s="119"/>
      <c r="AC721" s="119"/>
      <c r="AD721" s="119"/>
      <c r="AE721" s="4"/>
      <c r="AF721" s="4"/>
      <c r="AG721" s="4"/>
      <c r="AH721" s="4"/>
      <c r="AI721" s="4"/>
      <c r="AJ721" s="4"/>
      <c r="AK721" s="4"/>
      <c r="AL721" s="4"/>
      <c r="AM721" s="4"/>
      <c r="AN721" s="4"/>
      <c r="AO721" s="4"/>
      <c r="AP721" s="4"/>
    </row>
    <row r="722">
      <c r="A722" s="4"/>
      <c r="B722" s="4"/>
      <c r="C722" s="4"/>
      <c r="D722" s="4"/>
      <c r="E722" s="4"/>
      <c r="F722" s="8"/>
      <c r="G722" s="8"/>
      <c r="H722" s="118"/>
      <c r="I722" s="118"/>
      <c r="J722" s="118"/>
      <c r="K722" s="325"/>
      <c r="L722" s="119"/>
      <c r="M722" s="119"/>
      <c r="N722" s="119"/>
      <c r="O722" s="326"/>
      <c r="P722" s="74"/>
      <c r="Q722" s="352"/>
      <c r="R722" s="352"/>
      <c r="S722" s="328"/>
      <c r="T722" s="118"/>
      <c r="U722" s="119"/>
      <c r="V722" s="119"/>
      <c r="W722" s="119"/>
      <c r="X722" s="119"/>
      <c r="Y722" s="119"/>
      <c r="Z722" s="119"/>
      <c r="AA722" s="119"/>
      <c r="AB722" s="119"/>
      <c r="AC722" s="119"/>
      <c r="AD722" s="119"/>
      <c r="AE722" s="4"/>
      <c r="AF722" s="4"/>
      <c r="AG722" s="4"/>
      <c r="AH722" s="4"/>
      <c r="AI722" s="4"/>
      <c r="AJ722" s="4"/>
      <c r="AK722" s="4"/>
      <c r="AL722" s="4"/>
      <c r="AM722" s="4"/>
      <c r="AN722" s="4"/>
      <c r="AO722" s="4"/>
      <c r="AP722" s="4"/>
    </row>
    <row r="723">
      <c r="A723" s="4"/>
      <c r="B723" s="4"/>
      <c r="C723" s="4"/>
      <c r="D723" s="4"/>
      <c r="E723" s="4"/>
      <c r="F723" s="8"/>
      <c r="G723" s="8"/>
      <c r="H723" s="118"/>
      <c r="I723" s="118"/>
      <c r="J723" s="118"/>
      <c r="K723" s="325"/>
      <c r="L723" s="119"/>
      <c r="M723" s="119"/>
      <c r="N723" s="119"/>
      <c r="O723" s="326"/>
      <c r="P723" s="74"/>
      <c r="Q723" s="352"/>
      <c r="R723" s="352"/>
      <c r="S723" s="328"/>
      <c r="T723" s="118"/>
      <c r="U723" s="119"/>
      <c r="V723" s="119"/>
      <c r="W723" s="119"/>
      <c r="X723" s="119"/>
      <c r="Y723" s="119"/>
      <c r="Z723" s="119"/>
      <c r="AA723" s="119"/>
      <c r="AB723" s="119"/>
      <c r="AC723" s="119"/>
      <c r="AD723" s="119"/>
      <c r="AE723" s="4"/>
      <c r="AF723" s="4"/>
      <c r="AG723" s="4"/>
      <c r="AH723" s="4"/>
      <c r="AI723" s="4"/>
      <c r="AJ723" s="4"/>
      <c r="AK723" s="4"/>
      <c r="AL723" s="4"/>
      <c r="AM723" s="4"/>
      <c r="AN723" s="4"/>
      <c r="AO723" s="4"/>
      <c r="AP723" s="4"/>
    </row>
    <row r="724">
      <c r="A724" s="4"/>
      <c r="B724" s="4"/>
      <c r="C724" s="4"/>
      <c r="D724" s="4"/>
      <c r="E724" s="4"/>
      <c r="F724" s="8"/>
      <c r="G724" s="8"/>
      <c r="H724" s="118"/>
      <c r="I724" s="118"/>
      <c r="J724" s="118"/>
      <c r="K724" s="325"/>
      <c r="L724" s="119"/>
      <c r="M724" s="119"/>
      <c r="N724" s="119"/>
      <c r="O724" s="326"/>
      <c r="P724" s="74"/>
      <c r="Q724" s="352"/>
      <c r="R724" s="352"/>
      <c r="S724" s="328"/>
      <c r="T724" s="118"/>
      <c r="U724" s="119"/>
      <c r="V724" s="119"/>
      <c r="W724" s="119"/>
      <c r="X724" s="119"/>
      <c r="Y724" s="119"/>
      <c r="Z724" s="119"/>
      <c r="AA724" s="119"/>
      <c r="AB724" s="119"/>
      <c r="AC724" s="119"/>
      <c r="AD724" s="119"/>
      <c r="AE724" s="4"/>
      <c r="AF724" s="4"/>
      <c r="AG724" s="4"/>
      <c r="AH724" s="4"/>
      <c r="AI724" s="4"/>
      <c r="AJ724" s="4"/>
      <c r="AK724" s="4"/>
      <c r="AL724" s="4"/>
      <c r="AM724" s="4"/>
      <c r="AN724" s="4"/>
      <c r="AO724" s="4"/>
      <c r="AP724" s="4"/>
    </row>
    <row r="725">
      <c r="A725" s="4"/>
      <c r="B725" s="4"/>
      <c r="C725" s="4"/>
      <c r="D725" s="4"/>
      <c r="E725" s="4"/>
      <c r="F725" s="8"/>
      <c r="G725" s="8"/>
      <c r="H725" s="118"/>
      <c r="I725" s="118"/>
      <c r="J725" s="118"/>
      <c r="K725" s="325"/>
      <c r="L725" s="119"/>
      <c r="M725" s="119"/>
      <c r="N725" s="119"/>
      <c r="O725" s="326"/>
      <c r="P725" s="74"/>
      <c r="Q725" s="352"/>
      <c r="R725" s="352"/>
      <c r="S725" s="328"/>
      <c r="T725" s="118"/>
      <c r="U725" s="119"/>
      <c r="V725" s="119"/>
      <c r="W725" s="119"/>
      <c r="X725" s="119"/>
      <c r="Y725" s="119"/>
      <c r="Z725" s="119"/>
      <c r="AA725" s="119"/>
      <c r="AB725" s="119"/>
      <c r="AC725" s="119"/>
      <c r="AD725" s="119"/>
      <c r="AE725" s="4"/>
      <c r="AF725" s="4"/>
      <c r="AG725" s="4"/>
      <c r="AH725" s="4"/>
      <c r="AI725" s="4"/>
      <c r="AJ725" s="4"/>
      <c r="AK725" s="4"/>
      <c r="AL725" s="4"/>
      <c r="AM725" s="4"/>
      <c r="AN725" s="4"/>
      <c r="AO725" s="4"/>
      <c r="AP725" s="4"/>
    </row>
    <row r="726">
      <c r="A726" s="4"/>
      <c r="B726" s="4"/>
      <c r="C726" s="4"/>
      <c r="D726" s="4"/>
      <c r="E726" s="4"/>
      <c r="F726" s="8"/>
      <c r="G726" s="8"/>
      <c r="H726" s="118"/>
      <c r="I726" s="118"/>
      <c r="J726" s="118"/>
      <c r="K726" s="325"/>
      <c r="L726" s="119"/>
      <c r="M726" s="119"/>
      <c r="N726" s="119"/>
      <c r="O726" s="326"/>
      <c r="P726" s="74"/>
      <c r="Q726" s="352"/>
      <c r="R726" s="352"/>
      <c r="S726" s="328"/>
      <c r="T726" s="118"/>
      <c r="U726" s="119"/>
      <c r="V726" s="119"/>
      <c r="W726" s="119"/>
      <c r="X726" s="119"/>
      <c r="Y726" s="119"/>
      <c r="Z726" s="119"/>
      <c r="AA726" s="119"/>
      <c r="AB726" s="119"/>
      <c r="AC726" s="119"/>
      <c r="AD726" s="119"/>
      <c r="AE726" s="4"/>
      <c r="AF726" s="4"/>
      <c r="AG726" s="4"/>
      <c r="AH726" s="4"/>
      <c r="AI726" s="4"/>
      <c r="AJ726" s="4"/>
      <c r="AK726" s="4"/>
      <c r="AL726" s="4"/>
      <c r="AM726" s="4"/>
      <c r="AN726" s="4"/>
      <c r="AO726" s="4"/>
      <c r="AP726" s="4"/>
    </row>
    <row r="727">
      <c r="A727" s="4"/>
      <c r="B727" s="4"/>
      <c r="C727" s="4"/>
      <c r="D727" s="4"/>
      <c r="E727" s="4"/>
      <c r="F727" s="8"/>
      <c r="G727" s="8"/>
      <c r="H727" s="118"/>
      <c r="I727" s="118"/>
      <c r="J727" s="118"/>
      <c r="K727" s="325"/>
      <c r="L727" s="119"/>
      <c r="M727" s="119"/>
      <c r="N727" s="119"/>
      <c r="O727" s="326"/>
      <c r="P727" s="74"/>
      <c r="Q727" s="352"/>
      <c r="R727" s="352"/>
      <c r="S727" s="328"/>
      <c r="T727" s="118"/>
      <c r="U727" s="119"/>
      <c r="V727" s="119"/>
      <c r="W727" s="119"/>
      <c r="X727" s="119"/>
      <c r="Y727" s="119"/>
      <c r="Z727" s="119"/>
      <c r="AA727" s="119"/>
      <c r="AB727" s="119"/>
      <c r="AC727" s="119"/>
      <c r="AD727" s="119"/>
      <c r="AE727" s="4"/>
      <c r="AF727" s="4"/>
      <c r="AG727" s="4"/>
      <c r="AH727" s="4"/>
      <c r="AI727" s="4"/>
      <c r="AJ727" s="4"/>
      <c r="AK727" s="4"/>
      <c r="AL727" s="4"/>
      <c r="AM727" s="4"/>
      <c r="AN727" s="4"/>
      <c r="AO727" s="4"/>
      <c r="AP727" s="4"/>
    </row>
    <row r="728">
      <c r="A728" s="4"/>
      <c r="B728" s="4"/>
      <c r="C728" s="4"/>
      <c r="D728" s="4"/>
      <c r="E728" s="4"/>
      <c r="F728" s="8"/>
      <c r="G728" s="8"/>
      <c r="H728" s="118"/>
      <c r="I728" s="118"/>
      <c r="J728" s="118"/>
      <c r="K728" s="325"/>
      <c r="L728" s="119"/>
      <c r="M728" s="119"/>
      <c r="N728" s="119"/>
      <c r="O728" s="326"/>
      <c r="P728" s="74"/>
      <c r="Q728" s="352"/>
      <c r="R728" s="352"/>
      <c r="S728" s="328"/>
      <c r="T728" s="118"/>
      <c r="U728" s="119"/>
      <c r="V728" s="119"/>
      <c r="W728" s="119"/>
      <c r="X728" s="119"/>
      <c r="Y728" s="119"/>
      <c r="Z728" s="119"/>
      <c r="AA728" s="119"/>
      <c r="AB728" s="119"/>
      <c r="AC728" s="119"/>
      <c r="AD728" s="119"/>
      <c r="AE728" s="4"/>
      <c r="AF728" s="4"/>
      <c r="AG728" s="4"/>
      <c r="AH728" s="4"/>
      <c r="AI728" s="4"/>
      <c r="AJ728" s="4"/>
      <c r="AK728" s="4"/>
      <c r="AL728" s="4"/>
      <c r="AM728" s="4"/>
      <c r="AN728" s="4"/>
      <c r="AO728" s="4"/>
      <c r="AP728" s="4"/>
    </row>
    <row r="729">
      <c r="A729" s="4"/>
      <c r="B729" s="4"/>
      <c r="C729" s="4"/>
      <c r="D729" s="4"/>
      <c r="E729" s="4"/>
      <c r="F729" s="8"/>
      <c r="G729" s="8"/>
      <c r="H729" s="118"/>
      <c r="I729" s="118"/>
      <c r="J729" s="118"/>
      <c r="K729" s="325"/>
      <c r="L729" s="119"/>
      <c r="M729" s="119"/>
      <c r="N729" s="119"/>
      <c r="O729" s="326"/>
      <c r="P729" s="74"/>
      <c r="Q729" s="352"/>
      <c r="R729" s="352"/>
      <c r="S729" s="328"/>
      <c r="T729" s="118"/>
      <c r="U729" s="119"/>
      <c r="V729" s="119"/>
      <c r="W729" s="119"/>
      <c r="X729" s="119"/>
      <c r="Y729" s="119"/>
      <c r="Z729" s="119"/>
      <c r="AA729" s="119"/>
      <c r="AB729" s="119"/>
      <c r="AC729" s="119"/>
      <c r="AD729" s="119"/>
      <c r="AE729" s="4"/>
      <c r="AF729" s="4"/>
      <c r="AG729" s="4"/>
      <c r="AH729" s="4"/>
      <c r="AI729" s="4"/>
      <c r="AJ729" s="4"/>
      <c r="AK729" s="4"/>
      <c r="AL729" s="4"/>
      <c r="AM729" s="4"/>
      <c r="AN729" s="4"/>
      <c r="AO729" s="4"/>
      <c r="AP729" s="4"/>
    </row>
    <row r="730">
      <c r="A730" s="4"/>
      <c r="B730" s="4"/>
      <c r="C730" s="4"/>
      <c r="D730" s="4"/>
      <c r="E730" s="4"/>
      <c r="F730" s="8"/>
      <c r="G730" s="8"/>
      <c r="H730" s="118"/>
      <c r="I730" s="118"/>
      <c r="J730" s="118"/>
      <c r="K730" s="325"/>
      <c r="L730" s="119"/>
      <c r="M730" s="119"/>
      <c r="N730" s="119"/>
      <c r="O730" s="326"/>
      <c r="P730" s="74"/>
      <c r="Q730" s="352"/>
      <c r="R730" s="352"/>
      <c r="S730" s="328"/>
      <c r="T730" s="118"/>
      <c r="U730" s="119"/>
      <c r="V730" s="119"/>
      <c r="W730" s="119"/>
      <c r="X730" s="119"/>
      <c r="Y730" s="119"/>
      <c r="Z730" s="119"/>
      <c r="AA730" s="119"/>
      <c r="AB730" s="119"/>
      <c r="AC730" s="119"/>
      <c r="AD730" s="119"/>
      <c r="AE730" s="4"/>
      <c r="AF730" s="4"/>
      <c r="AG730" s="4"/>
      <c r="AH730" s="4"/>
      <c r="AI730" s="4"/>
      <c r="AJ730" s="4"/>
      <c r="AK730" s="4"/>
      <c r="AL730" s="4"/>
      <c r="AM730" s="4"/>
      <c r="AN730" s="4"/>
      <c r="AO730" s="4"/>
      <c r="AP730" s="4"/>
    </row>
    <row r="731">
      <c r="A731" s="4"/>
      <c r="B731" s="4"/>
      <c r="C731" s="4"/>
      <c r="D731" s="4"/>
      <c r="E731" s="4"/>
      <c r="F731" s="8"/>
      <c r="G731" s="8"/>
      <c r="H731" s="118"/>
      <c r="I731" s="118"/>
      <c r="J731" s="118"/>
      <c r="K731" s="325"/>
      <c r="L731" s="119"/>
      <c r="M731" s="119"/>
      <c r="N731" s="119"/>
      <c r="O731" s="326"/>
      <c r="P731" s="74"/>
      <c r="Q731" s="352"/>
      <c r="R731" s="352"/>
      <c r="S731" s="328"/>
      <c r="T731" s="118"/>
      <c r="U731" s="119"/>
      <c r="V731" s="119"/>
      <c r="W731" s="119"/>
      <c r="X731" s="119"/>
      <c r="Y731" s="119"/>
      <c r="Z731" s="119"/>
      <c r="AA731" s="119"/>
      <c r="AB731" s="119"/>
      <c r="AC731" s="119"/>
      <c r="AD731" s="119"/>
      <c r="AE731" s="4"/>
      <c r="AF731" s="4"/>
      <c r="AG731" s="4"/>
      <c r="AH731" s="4"/>
      <c r="AI731" s="4"/>
      <c r="AJ731" s="4"/>
      <c r="AK731" s="4"/>
      <c r="AL731" s="4"/>
      <c r="AM731" s="4"/>
      <c r="AN731" s="4"/>
      <c r="AO731" s="4"/>
      <c r="AP731" s="4"/>
    </row>
    <row r="732">
      <c r="A732" s="4"/>
      <c r="B732" s="4"/>
      <c r="C732" s="4"/>
      <c r="D732" s="4"/>
      <c r="E732" s="4"/>
      <c r="F732" s="8"/>
      <c r="G732" s="8"/>
      <c r="H732" s="118"/>
      <c r="I732" s="118"/>
      <c r="J732" s="118"/>
      <c r="K732" s="325"/>
      <c r="L732" s="119"/>
      <c r="M732" s="119"/>
      <c r="N732" s="119"/>
      <c r="O732" s="326"/>
      <c r="P732" s="74"/>
      <c r="Q732" s="352"/>
      <c r="R732" s="352"/>
      <c r="S732" s="328"/>
      <c r="T732" s="118"/>
      <c r="U732" s="119"/>
      <c r="V732" s="119"/>
      <c r="W732" s="119"/>
      <c r="X732" s="119"/>
      <c r="Y732" s="119"/>
      <c r="Z732" s="119"/>
      <c r="AA732" s="119"/>
      <c r="AB732" s="119"/>
      <c r="AC732" s="119"/>
      <c r="AD732" s="119"/>
      <c r="AE732" s="4"/>
      <c r="AF732" s="4"/>
      <c r="AG732" s="4"/>
      <c r="AH732" s="4"/>
      <c r="AI732" s="4"/>
      <c r="AJ732" s="4"/>
      <c r="AK732" s="4"/>
      <c r="AL732" s="4"/>
      <c r="AM732" s="4"/>
      <c r="AN732" s="4"/>
      <c r="AO732" s="4"/>
      <c r="AP732" s="4"/>
    </row>
    <row r="733">
      <c r="A733" s="4"/>
      <c r="B733" s="4"/>
      <c r="C733" s="4"/>
      <c r="D733" s="4"/>
      <c r="E733" s="4"/>
      <c r="F733" s="8"/>
      <c r="G733" s="8"/>
      <c r="H733" s="118"/>
      <c r="I733" s="118"/>
      <c r="J733" s="118"/>
      <c r="K733" s="325"/>
      <c r="L733" s="119"/>
      <c r="M733" s="119"/>
      <c r="N733" s="119"/>
      <c r="O733" s="326"/>
      <c r="P733" s="74"/>
      <c r="Q733" s="352"/>
      <c r="R733" s="352"/>
      <c r="S733" s="328"/>
      <c r="T733" s="118"/>
      <c r="U733" s="119"/>
      <c r="V733" s="119"/>
      <c r="W733" s="119"/>
      <c r="X733" s="119"/>
      <c r="Y733" s="119"/>
      <c r="Z733" s="119"/>
      <c r="AA733" s="119"/>
      <c r="AB733" s="119"/>
      <c r="AC733" s="119"/>
      <c r="AD733" s="119"/>
      <c r="AE733" s="4"/>
      <c r="AF733" s="4"/>
      <c r="AG733" s="4"/>
      <c r="AH733" s="4"/>
      <c r="AI733" s="4"/>
      <c r="AJ733" s="4"/>
      <c r="AK733" s="4"/>
      <c r="AL733" s="4"/>
      <c r="AM733" s="4"/>
      <c r="AN733" s="4"/>
      <c r="AO733" s="4"/>
      <c r="AP733" s="4"/>
    </row>
    <row r="734">
      <c r="A734" s="4"/>
      <c r="B734" s="4"/>
      <c r="C734" s="4"/>
      <c r="D734" s="4"/>
      <c r="E734" s="4"/>
      <c r="F734" s="8"/>
      <c r="G734" s="8"/>
      <c r="H734" s="118"/>
      <c r="I734" s="118"/>
      <c r="J734" s="118"/>
      <c r="K734" s="325"/>
      <c r="L734" s="119"/>
      <c r="M734" s="119"/>
      <c r="N734" s="119"/>
      <c r="O734" s="326"/>
      <c r="P734" s="74"/>
      <c r="Q734" s="352"/>
      <c r="R734" s="352"/>
      <c r="S734" s="328"/>
      <c r="T734" s="118"/>
      <c r="U734" s="119"/>
      <c r="V734" s="119"/>
      <c r="W734" s="119"/>
      <c r="X734" s="119"/>
      <c r="Y734" s="119"/>
      <c r="Z734" s="119"/>
      <c r="AA734" s="119"/>
      <c r="AB734" s="119"/>
      <c r="AC734" s="119"/>
      <c r="AD734" s="119"/>
      <c r="AE734" s="4"/>
      <c r="AF734" s="4"/>
      <c r="AG734" s="4"/>
      <c r="AH734" s="4"/>
      <c r="AI734" s="4"/>
      <c r="AJ734" s="4"/>
      <c r="AK734" s="4"/>
      <c r="AL734" s="4"/>
      <c r="AM734" s="4"/>
      <c r="AN734" s="4"/>
      <c r="AO734" s="4"/>
      <c r="AP734" s="4"/>
    </row>
    <row r="735">
      <c r="A735" s="4"/>
      <c r="B735" s="4"/>
      <c r="C735" s="4"/>
      <c r="D735" s="4"/>
      <c r="E735" s="4"/>
      <c r="F735" s="8"/>
      <c r="G735" s="8"/>
      <c r="H735" s="118"/>
      <c r="I735" s="118"/>
      <c r="J735" s="118"/>
      <c r="K735" s="325"/>
      <c r="L735" s="119"/>
      <c r="M735" s="119"/>
      <c r="N735" s="119"/>
      <c r="O735" s="326"/>
      <c r="P735" s="74"/>
      <c r="Q735" s="352"/>
      <c r="R735" s="352"/>
      <c r="S735" s="328"/>
      <c r="T735" s="118"/>
      <c r="U735" s="119"/>
      <c r="V735" s="119"/>
      <c r="W735" s="119"/>
      <c r="X735" s="119"/>
      <c r="Y735" s="119"/>
      <c r="Z735" s="119"/>
      <c r="AA735" s="119"/>
      <c r="AB735" s="119"/>
      <c r="AC735" s="119"/>
      <c r="AD735" s="119"/>
      <c r="AE735" s="4"/>
      <c r="AF735" s="4"/>
      <c r="AG735" s="4"/>
      <c r="AH735" s="4"/>
      <c r="AI735" s="4"/>
      <c r="AJ735" s="4"/>
      <c r="AK735" s="4"/>
      <c r="AL735" s="4"/>
      <c r="AM735" s="4"/>
      <c r="AN735" s="4"/>
      <c r="AO735" s="4"/>
      <c r="AP735" s="4"/>
    </row>
    <row r="736">
      <c r="A736" s="4"/>
      <c r="B736" s="4"/>
      <c r="C736" s="4"/>
      <c r="D736" s="4"/>
      <c r="E736" s="4"/>
      <c r="F736" s="8"/>
      <c r="G736" s="8"/>
      <c r="H736" s="118"/>
      <c r="I736" s="118"/>
      <c r="J736" s="118"/>
      <c r="K736" s="325"/>
      <c r="L736" s="119"/>
      <c r="M736" s="119"/>
      <c r="N736" s="119"/>
      <c r="O736" s="326"/>
      <c r="P736" s="74"/>
      <c r="Q736" s="352"/>
      <c r="R736" s="352"/>
      <c r="S736" s="328"/>
      <c r="T736" s="118"/>
      <c r="U736" s="119"/>
      <c r="V736" s="119"/>
      <c r="W736" s="119"/>
      <c r="X736" s="119"/>
      <c r="Y736" s="119"/>
      <c r="Z736" s="119"/>
      <c r="AA736" s="119"/>
      <c r="AB736" s="119"/>
      <c r="AC736" s="119"/>
      <c r="AD736" s="119"/>
      <c r="AE736" s="4"/>
      <c r="AF736" s="4"/>
      <c r="AG736" s="4"/>
      <c r="AH736" s="4"/>
      <c r="AI736" s="4"/>
      <c r="AJ736" s="4"/>
      <c r="AK736" s="4"/>
      <c r="AL736" s="4"/>
      <c r="AM736" s="4"/>
      <c r="AN736" s="4"/>
      <c r="AO736" s="4"/>
      <c r="AP736" s="4"/>
    </row>
    <row r="737">
      <c r="A737" s="4"/>
      <c r="B737" s="4"/>
      <c r="C737" s="4"/>
      <c r="D737" s="4"/>
      <c r="E737" s="4"/>
      <c r="F737" s="8"/>
      <c r="G737" s="8"/>
      <c r="H737" s="118"/>
      <c r="I737" s="118"/>
      <c r="J737" s="118"/>
      <c r="K737" s="325"/>
      <c r="L737" s="119"/>
      <c r="M737" s="119"/>
      <c r="N737" s="119"/>
      <c r="O737" s="326"/>
      <c r="P737" s="74"/>
      <c r="Q737" s="352"/>
      <c r="R737" s="352"/>
      <c r="S737" s="328"/>
      <c r="T737" s="118"/>
      <c r="U737" s="119"/>
      <c r="V737" s="119"/>
      <c r="W737" s="119"/>
      <c r="X737" s="119"/>
      <c r="Y737" s="119"/>
      <c r="Z737" s="119"/>
      <c r="AA737" s="119"/>
      <c r="AB737" s="119"/>
      <c r="AC737" s="119"/>
      <c r="AD737" s="119"/>
      <c r="AE737" s="4"/>
      <c r="AF737" s="4"/>
      <c r="AG737" s="4"/>
      <c r="AH737" s="4"/>
      <c r="AI737" s="4"/>
      <c r="AJ737" s="4"/>
      <c r="AK737" s="4"/>
      <c r="AL737" s="4"/>
      <c r="AM737" s="4"/>
      <c r="AN737" s="4"/>
      <c r="AO737" s="4"/>
      <c r="AP737" s="4"/>
    </row>
    <row r="738">
      <c r="A738" s="4"/>
      <c r="B738" s="4"/>
      <c r="C738" s="4"/>
      <c r="D738" s="4"/>
      <c r="E738" s="4"/>
      <c r="F738" s="8"/>
      <c r="G738" s="8"/>
      <c r="H738" s="118"/>
      <c r="I738" s="118"/>
      <c r="J738" s="118"/>
      <c r="K738" s="325"/>
      <c r="L738" s="119"/>
      <c r="M738" s="119"/>
      <c r="N738" s="119"/>
      <c r="O738" s="326"/>
      <c r="P738" s="74"/>
      <c r="Q738" s="352"/>
      <c r="R738" s="352"/>
      <c r="S738" s="328"/>
      <c r="T738" s="118"/>
      <c r="U738" s="119"/>
      <c r="V738" s="119"/>
      <c r="W738" s="119"/>
      <c r="X738" s="119"/>
      <c r="Y738" s="119"/>
      <c r="Z738" s="119"/>
      <c r="AA738" s="119"/>
      <c r="AB738" s="119"/>
      <c r="AC738" s="119"/>
      <c r="AD738" s="119"/>
      <c r="AE738" s="4"/>
      <c r="AF738" s="4"/>
      <c r="AG738" s="4"/>
      <c r="AH738" s="4"/>
      <c r="AI738" s="4"/>
      <c r="AJ738" s="4"/>
      <c r="AK738" s="4"/>
      <c r="AL738" s="4"/>
      <c r="AM738" s="4"/>
      <c r="AN738" s="4"/>
      <c r="AO738" s="4"/>
      <c r="AP738" s="4"/>
    </row>
    <row r="739">
      <c r="A739" s="4"/>
      <c r="B739" s="4"/>
      <c r="C739" s="4"/>
      <c r="D739" s="4"/>
      <c r="E739" s="4"/>
      <c r="F739" s="8"/>
      <c r="G739" s="8"/>
      <c r="H739" s="118"/>
      <c r="I739" s="118"/>
      <c r="J739" s="118"/>
      <c r="K739" s="325"/>
      <c r="L739" s="119"/>
      <c r="M739" s="119"/>
      <c r="N739" s="119"/>
      <c r="O739" s="326"/>
      <c r="P739" s="74"/>
      <c r="Q739" s="352"/>
      <c r="R739" s="352"/>
      <c r="S739" s="328"/>
      <c r="T739" s="118"/>
      <c r="U739" s="119"/>
      <c r="V739" s="119"/>
      <c r="W739" s="119"/>
      <c r="X739" s="119"/>
      <c r="Y739" s="119"/>
      <c r="Z739" s="119"/>
      <c r="AA739" s="119"/>
      <c r="AB739" s="119"/>
      <c r="AC739" s="119"/>
      <c r="AD739" s="119"/>
      <c r="AE739" s="4"/>
      <c r="AF739" s="4"/>
      <c r="AG739" s="4"/>
      <c r="AH739" s="4"/>
      <c r="AI739" s="4"/>
      <c r="AJ739" s="4"/>
      <c r="AK739" s="4"/>
      <c r="AL739" s="4"/>
      <c r="AM739" s="4"/>
      <c r="AN739" s="4"/>
      <c r="AO739" s="4"/>
      <c r="AP739" s="4"/>
    </row>
    <row r="740">
      <c r="A740" s="4"/>
      <c r="B740" s="4"/>
      <c r="C740" s="4"/>
      <c r="D740" s="4"/>
      <c r="E740" s="4"/>
      <c r="F740" s="8"/>
      <c r="G740" s="8"/>
      <c r="H740" s="118"/>
      <c r="I740" s="118"/>
      <c r="J740" s="118"/>
      <c r="K740" s="325"/>
      <c r="L740" s="119"/>
      <c r="M740" s="119"/>
      <c r="N740" s="119"/>
      <c r="O740" s="326"/>
      <c r="P740" s="74"/>
      <c r="Q740" s="352"/>
      <c r="R740" s="352"/>
      <c r="S740" s="328"/>
      <c r="T740" s="118"/>
      <c r="U740" s="119"/>
      <c r="V740" s="119"/>
      <c r="W740" s="119"/>
      <c r="X740" s="119"/>
      <c r="Y740" s="119"/>
      <c r="Z740" s="119"/>
      <c r="AA740" s="119"/>
      <c r="AB740" s="119"/>
      <c r="AC740" s="119"/>
      <c r="AD740" s="119"/>
      <c r="AE740" s="4"/>
      <c r="AF740" s="4"/>
      <c r="AG740" s="4"/>
      <c r="AH740" s="4"/>
      <c r="AI740" s="4"/>
      <c r="AJ740" s="4"/>
      <c r="AK740" s="4"/>
      <c r="AL740" s="4"/>
      <c r="AM740" s="4"/>
      <c r="AN740" s="4"/>
      <c r="AO740" s="4"/>
      <c r="AP740" s="4"/>
    </row>
    <row r="741">
      <c r="A741" s="4"/>
      <c r="B741" s="4"/>
      <c r="C741" s="4"/>
      <c r="D741" s="4"/>
      <c r="E741" s="4"/>
      <c r="F741" s="8"/>
      <c r="G741" s="8"/>
      <c r="H741" s="118"/>
      <c r="I741" s="118"/>
      <c r="J741" s="118"/>
      <c r="K741" s="325"/>
      <c r="L741" s="119"/>
      <c r="M741" s="119"/>
      <c r="N741" s="119"/>
      <c r="O741" s="326"/>
      <c r="P741" s="74"/>
      <c r="Q741" s="352"/>
      <c r="R741" s="352"/>
      <c r="S741" s="328"/>
      <c r="T741" s="118"/>
      <c r="U741" s="119"/>
      <c r="V741" s="119"/>
      <c r="W741" s="119"/>
      <c r="X741" s="119"/>
      <c r="Y741" s="119"/>
      <c r="Z741" s="119"/>
      <c r="AA741" s="119"/>
      <c r="AB741" s="119"/>
      <c r="AC741" s="119"/>
      <c r="AD741" s="119"/>
      <c r="AE741" s="4"/>
      <c r="AF741" s="4"/>
      <c r="AG741" s="4"/>
      <c r="AH741" s="4"/>
      <c r="AI741" s="4"/>
      <c r="AJ741" s="4"/>
      <c r="AK741" s="4"/>
      <c r="AL741" s="4"/>
      <c r="AM741" s="4"/>
      <c r="AN741" s="4"/>
      <c r="AO741" s="4"/>
      <c r="AP741" s="4"/>
    </row>
    <row r="742">
      <c r="A742" s="4"/>
      <c r="B742" s="4"/>
      <c r="C742" s="4"/>
      <c r="D742" s="4"/>
      <c r="E742" s="4"/>
      <c r="F742" s="8"/>
      <c r="G742" s="8"/>
      <c r="H742" s="118"/>
      <c r="I742" s="118"/>
      <c r="J742" s="118"/>
      <c r="K742" s="325"/>
      <c r="L742" s="119"/>
      <c r="M742" s="119"/>
      <c r="N742" s="119"/>
      <c r="O742" s="326"/>
      <c r="P742" s="74"/>
      <c r="Q742" s="352"/>
      <c r="R742" s="352"/>
      <c r="S742" s="328"/>
      <c r="T742" s="118"/>
      <c r="U742" s="119"/>
      <c r="V742" s="119"/>
      <c r="W742" s="119"/>
      <c r="X742" s="119"/>
      <c r="Y742" s="119"/>
      <c r="Z742" s="119"/>
      <c r="AA742" s="119"/>
      <c r="AB742" s="119"/>
      <c r="AC742" s="119"/>
      <c r="AD742" s="119"/>
      <c r="AE742" s="4"/>
      <c r="AF742" s="4"/>
      <c r="AG742" s="4"/>
      <c r="AH742" s="4"/>
      <c r="AI742" s="4"/>
      <c r="AJ742" s="4"/>
      <c r="AK742" s="4"/>
      <c r="AL742" s="4"/>
      <c r="AM742" s="4"/>
      <c r="AN742" s="4"/>
      <c r="AO742" s="4"/>
      <c r="AP742" s="4"/>
    </row>
    <row r="743">
      <c r="A743" s="4"/>
      <c r="B743" s="4"/>
      <c r="C743" s="4"/>
      <c r="D743" s="4"/>
      <c r="E743" s="4"/>
      <c r="F743" s="8"/>
      <c r="G743" s="8"/>
      <c r="H743" s="118"/>
      <c r="I743" s="118"/>
      <c r="J743" s="118"/>
      <c r="K743" s="325"/>
      <c r="L743" s="119"/>
      <c r="M743" s="119"/>
      <c r="N743" s="119"/>
      <c r="O743" s="326"/>
      <c r="P743" s="74"/>
      <c r="Q743" s="352"/>
      <c r="R743" s="352"/>
      <c r="S743" s="328"/>
      <c r="T743" s="118"/>
      <c r="U743" s="119"/>
      <c r="V743" s="119"/>
      <c r="W743" s="119"/>
      <c r="X743" s="119"/>
      <c r="Y743" s="119"/>
      <c r="Z743" s="119"/>
      <c r="AA743" s="119"/>
      <c r="AB743" s="119"/>
      <c r="AC743" s="119"/>
      <c r="AD743" s="119"/>
      <c r="AE743" s="4"/>
      <c r="AF743" s="4"/>
      <c r="AG743" s="4"/>
      <c r="AH743" s="4"/>
      <c r="AI743" s="4"/>
      <c r="AJ743" s="4"/>
      <c r="AK743" s="4"/>
      <c r="AL743" s="4"/>
      <c r="AM743" s="4"/>
      <c r="AN743" s="4"/>
      <c r="AO743" s="4"/>
      <c r="AP743" s="4"/>
    </row>
    <row r="744">
      <c r="A744" s="4"/>
      <c r="B744" s="4"/>
      <c r="C744" s="4"/>
      <c r="D744" s="4"/>
      <c r="E744" s="4"/>
      <c r="F744" s="8"/>
      <c r="G744" s="8"/>
      <c r="H744" s="118"/>
      <c r="I744" s="118"/>
      <c r="J744" s="118"/>
      <c r="K744" s="325"/>
      <c r="L744" s="119"/>
      <c r="M744" s="119"/>
      <c r="N744" s="119"/>
      <c r="O744" s="326"/>
      <c r="P744" s="74"/>
      <c r="Q744" s="352"/>
      <c r="R744" s="352"/>
      <c r="S744" s="328"/>
      <c r="T744" s="118"/>
      <c r="U744" s="119"/>
      <c r="V744" s="119"/>
      <c r="W744" s="119"/>
      <c r="X744" s="119"/>
      <c r="Y744" s="119"/>
      <c r="Z744" s="119"/>
      <c r="AA744" s="119"/>
      <c r="AB744" s="119"/>
      <c r="AC744" s="119"/>
      <c r="AD744" s="119"/>
      <c r="AE744" s="4"/>
      <c r="AF744" s="4"/>
      <c r="AG744" s="4"/>
      <c r="AH744" s="4"/>
      <c r="AI744" s="4"/>
      <c r="AJ744" s="4"/>
      <c r="AK744" s="4"/>
      <c r="AL744" s="4"/>
      <c r="AM744" s="4"/>
      <c r="AN744" s="4"/>
      <c r="AO744" s="4"/>
      <c r="AP744" s="4"/>
    </row>
    <row r="745">
      <c r="A745" s="4"/>
      <c r="B745" s="4"/>
      <c r="C745" s="4"/>
      <c r="D745" s="4"/>
      <c r="E745" s="4"/>
      <c r="F745" s="8"/>
      <c r="G745" s="8"/>
      <c r="H745" s="118"/>
      <c r="I745" s="118"/>
      <c r="J745" s="118"/>
      <c r="K745" s="325"/>
      <c r="L745" s="119"/>
      <c r="M745" s="119"/>
      <c r="N745" s="119"/>
      <c r="O745" s="326"/>
      <c r="P745" s="74"/>
      <c r="Q745" s="352"/>
      <c r="R745" s="352"/>
      <c r="S745" s="328"/>
      <c r="T745" s="118"/>
      <c r="U745" s="119"/>
      <c r="V745" s="119"/>
      <c r="W745" s="119"/>
      <c r="X745" s="119"/>
      <c r="Y745" s="119"/>
      <c r="Z745" s="119"/>
      <c r="AA745" s="119"/>
      <c r="AB745" s="119"/>
      <c r="AC745" s="119"/>
      <c r="AD745" s="119"/>
      <c r="AE745" s="4"/>
      <c r="AF745" s="4"/>
      <c r="AG745" s="4"/>
      <c r="AH745" s="4"/>
      <c r="AI745" s="4"/>
      <c r="AJ745" s="4"/>
      <c r="AK745" s="4"/>
      <c r="AL745" s="4"/>
      <c r="AM745" s="4"/>
      <c r="AN745" s="4"/>
      <c r="AO745" s="4"/>
      <c r="AP745" s="4"/>
    </row>
    <row r="746">
      <c r="A746" s="4"/>
      <c r="B746" s="4"/>
      <c r="C746" s="4"/>
      <c r="D746" s="4"/>
      <c r="E746" s="4"/>
      <c r="F746" s="8"/>
      <c r="G746" s="8"/>
      <c r="H746" s="118"/>
      <c r="I746" s="118"/>
      <c r="J746" s="118"/>
      <c r="K746" s="325"/>
      <c r="L746" s="119"/>
      <c r="M746" s="119"/>
      <c r="N746" s="119"/>
      <c r="O746" s="326"/>
      <c r="P746" s="74"/>
      <c r="Q746" s="352"/>
      <c r="R746" s="352"/>
      <c r="S746" s="328"/>
      <c r="T746" s="118"/>
      <c r="U746" s="119"/>
      <c r="V746" s="119"/>
      <c r="W746" s="119"/>
      <c r="X746" s="119"/>
      <c r="Y746" s="119"/>
      <c r="Z746" s="119"/>
      <c r="AA746" s="119"/>
      <c r="AB746" s="119"/>
      <c r="AC746" s="119"/>
      <c r="AD746" s="119"/>
      <c r="AE746" s="4"/>
      <c r="AF746" s="4"/>
      <c r="AG746" s="4"/>
      <c r="AH746" s="4"/>
      <c r="AI746" s="4"/>
      <c r="AJ746" s="4"/>
      <c r="AK746" s="4"/>
      <c r="AL746" s="4"/>
      <c r="AM746" s="4"/>
      <c r="AN746" s="4"/>
      <c r="AO746" s="4"/>
      <c r="AP746" s="4"/>
    </row>
    <row r="747">
      <c r="A747" s="4"/>
      <c r="B747" s="4"/>
      <c r="C747" s="4"/>
      <c r="D747" s="4"/>
      <c r="E747" s="4"/>
      <c r="F747" s="8"/>
      <c r="G747" s="8"/>
      <c r="H747" s="118"/>
      <c r="I747" s="118"/>
      <c r="J747" s="118"/>
      <c r="K747" s="325"/>
      <c r="L747" s="119"/>
      <c r="M747" s="119"/>
      <c r="N747" s="119"/>
      <c r="O747" s="326"/>
      <c r="P747" s="74"/>
      <c r="Q747" s="352"/>
      <c r="R747" s="352"/>
      <c r="S747" s="328"/>
      <c r="T747" s="118"/>
      <c r="U747" s="119"/>
      <c r="V747" s="119"/>
      <c r="W747" s="119"/>
      <c r="X747" s="119"/>
      <c r="Y747" s="119"/>
      <c r="Z747" s="119"/>
      <c r="AA747" s="119"/>
      <c r="AB747" s="119"/>
      <c r="AC747" s="119"/>
      <c r="AD747" s="119"/>
      <c r="AE747" s="4"/>
      <c r="AF747" s="4"/>
      <c r="AG747" s="4"/>
      <c r="AH747" s="4"/>
      <c r="AI747" s="4"/>
      <c r="AJ747" s="4"/>
      <c r="AK747" s="4"/>
      <c r="AL747" s="4"/>
      <c r="AM747" s="4"/>
      <c r="AN747" s="4"/>
      <c r="AO747" s="4"/>
      <c r="AP747" s="4"/>
    </row>
    <row r="748">
      <c r="A748" s="4"/>
      <c r="B748" s="4"/>
      <c r="C748" s="4"/>
      <c r="D748" s="4"/>
      <c r="E748" s="4"/>
      <c r="F748" s="8"/>
      <c r="G748" s="8"/>
      <c r="H748" s="118"/>
      <c r="I748" s="118"/>
      <c r="J748" s="118"/>
      <c r="K748" s="325"/>
      <c r="L748" s="119"/>
      <c r="M748" s="119"/>
      <c r="N748" s="119"/>
      <c r="O748" s="326"/>
      <c r="P748" s="74"/>
      <c r="Q748" s="352"/>
      <c r="R748" s="352"/>
      <c r="S748" s="328"/>
      <c r="T748" s="118"/>
      <c r="U748" s="119"/>
      <c r="V748" s="119"/>
      <c r="W748" s="119"/>
      <c r="X748" s="119"/>
      <c r="Y748" s="119"/>
      <c r="Z748" s="119"/>
      <c r="AA748" s="119"/>
      <c r="AB748" s="119"/>
      <c r="AC748" s="119"/>
      <c r="AD748" s="119"/>
      <c r="AE748" s="4"/>
      <c r="AF748" s="4"/>
      <c r="AG748" s="4"/>
      <c r="AH748" s="4"/>
      <c r="AI748" s="4"/>
      <c r="AJ748" s="4"/>
      <c r="AK748" s="4"/>
      <c r="AL748" s="4"/>
      <c r="AM748" s="4"/>
      <c r="AN748" s="4"/>
      <c r="AO748" s="4"/>
      <c r="AP748" s="4"/>
    </row>
    <row r="749">
      <c r="A749" s="4"/>
      <c r="B749" s="4"/>
      <c r="C749" s="4"/>
      <c r="D749" s="4"/>
      <c r="E749" s="4"/>
      <c r="F749" s="8"/>
      <c r="G749" s="8"/>
      <c r="H749" s="118"/>
      <c r="I749" s="118"/>
      <c r="J749" s="118"/>
      <c r="K749" s="325"/>
      <c r="L749" s="119"/>
      <c r="M749" s="119"/>
      <c r="N749" s="119"/>
      <c r="O749" s="326"/>
      <c r="P749" s="74"/>
      <c r="Q749" s="352"/>
      <c r="R749" s="352"/>
      <c r="S749" s="328"/>
      <c r="T749" s="118"/>
      <c r="U749" s="119"/>
      <c r="V749" s="119"/>
      <c r="W749" s="119"/>
      <c r="X749" s="119"/>
      <c r="Y749" s="119"/>
      <c r="Z749" s="119"/>
      <c r="AA749" s="119"/>
      <c r="AB749" s="119"/>
      <c r="AC749" s="119"/>
      <c r="AD749" s="119"/>
      <c r="AE749" s="4"/>
      <c r="AF749" s="4"/>
      <c r="AG749" s="4"/>
      <c r="AH749" s="4"/>
      <c r="AI749" s="4"/>
      <c r="AJ749" s="4"/>
      <c r="AK749" s="4"/>
      <c r="AL749" s="4"/>
      <c r="AM749" s="4"/>
      <c r="AN749" s="4"/>
      <c r="AO749" s="4"/>
      <c r="AP749" s="4"/>
    </row>
    <row r="750">
      <c r="A750" s="4"/>
      <c r="B750" s="4"/>
      <c r="C750" s="4"/>
      <c r="D750" s="4"/>
      <c r="E750" s="4"/>
      <c r="F750" s="8"/>
      <c r="G750" s="8"/>
      <c r="H750" s="118"/>
      <c r="I750" s="118"/>
      <c r="J750" s="118"/>
      <c r="K750" s="325"/>
      <c r="L750" s="119"/>
      <c r="M750" s="119"/>
      <c r="N750" s="119"/>
      <c r="O750" s="326"/>
      <c r="P750" s="74"/>
      <c r="Q750" s="352"/>
      <c r="R750" s="352"/>
      <c r="S750" s="328"/>
      <c r="T750" s="118"/>
      <c r="U750" s="119"/>
      <c r="V750" s="119"/>
      <c r="W750" s="119"/>
      <c r="X750" s="119"/>
      <c r="Y750" s="119"/>
      <c r="Z750" s="119"/>
      <c r="AA750" s="119"/>
      <c r="AB750" s="119"/>
      <c r="AC750" s="119"/>
      <c r="AD750" s="119"/>
      <c r="AE750" s="4"/>
      <c r="AF750" s="4"/>
      <c r="AG750" s="4"/>
      <c r="AH750" s="4"/>
      <c r="AI750" s="4"/>
      <c r="AJ750" s="4"/>
      <c r="AK750" s="4"/>
      <c r="AL750" s="4"/>
      <c r="AM750" s="4"/>
      <c r="AN750" s="4"/>
      <c r="AO750" s="4"/>
      <c r="AP750" s="4"/>
    </row>
    <row r="751">
      <c r="A751" s="4"/>
      <c r="B751" s="4"/>
      <c r="C751" s="4"/>
      <c r="D751" s="4"/>
      <c r="E751" s="4"/>
      <c r="F751" s="8"/>
      <c r="G751" s="8"/>
      <c r="H751" s="118"/>
      <c r="I751" s="118"/>
      <c r="J751" s="118"/>
      <c r="K751" s="325"/>
      <c r="L751" s="119"/>
      <c r="M751" s="119"/>
      <c r="N751" s="119"/>
      <c r="O751" s="326"/>
      <c r="P751" s="74"/>
      <c r="Q751" s="352"/>
      <c r="R751" s="352"/>
      <c r="S751" s="328"/>
      <c r="T751" s="118"/>
      <c r="U751" s="119"/>
      <c r="V751" s="119"/>
      <c r="W751" s="119"/>
      <c r="X751" s="119"/>
      <c r="Y751" s="119"/>
      <c r="Z751" s="119"/>
      <c r="AA751" s="119"/>
      <c r="AB751" s="119"/>
      <c r="AC751" s="119"/>
      <c r="AD751" s="119"/>
      <c r="AE751" s="4"/>
      <c r="AF751" s="4"/>
      <c r="AG751" s="4"/>
      <c r="AH751" s="4"/>
      <c r="AI751" s="4"/>
      <c r="AJ751" s="4"/>
      <c r="AK751" s="4"/>
      <c r="AL751" s="4"/>
      <c r="AM751" s="4"/>
      <c r="AN751" s="4"/>
      <c r="AO751" s="4"/>
      <c r="AP751" s="4"/>
    </row>
    <row r="752">
      <c r="A752" s="4"/>
      <c r="B752" s="4"/>
      <c r="C752" s="4"/>
      <c r="D752" s="4"/>
      <c r="E752" s="4"/>
      <c r="F752" s="8"/>
      <c r="G752" s="8"/>
      <c r="H752" s="118"/>
      <c r="I752" s="118"/>
      <c r="J752" s="118"/>
      <c r="K752" s="325"/>
      <c r="L752" s="119"/>
      <c r="M752" s="119"/>
      <c r="N752" s="119"/>
      <c r="O752" s="326"/>
      <c r="P752" s="74"/>
      <c r="Q752" s="352"/>
      <c r="R752" s="352"/>
      <c r="S752" s="328"/>
      <c r="T752" s="118"/>
      <c r="U752" s="119"/>
      <c r="V752" s="119"/>
      <c r="W752" s="119"/>
      <c r="X752" s="119"/>
      <c r="Y752" s="119"/>
      <c r="Z752" s="119"/>
      <c r="AA752" s="119"/>
      <c r="AB752" s="119"/>
      <c r="AC752" s="119"/>
      <c r="AD752" s="119"/>
      <c r="AE752" s="4"/>
      <c r="AF752" s="4"/>
      <c r="AG752" s="4"/>
      <c r="AH752" s="4"/>
      <c r="AI752" s="4"/>
      <c r="AJ752" s="4"/>
      <c r="AK752" s="4"/>
      <c r="AL752" s="4"/>
      <c r="AM752" s="4"/>
      <c r="AN752" s="4"/>
      <c r="AO752" s="4"/>
      <c r="AP752" s="4"/>
    </row>
    <row r="753">
      <c r="A753" s="4"/>
      <c r="B753" s="4"/>
      <c r="C753" s="4"/>
      <c r="D753" s="4"/>
      <c r="E753" s="4"/>
      <c r="F753" s="8"/>
      <c r="G753" s="8"/>
      <c r="H753" s="118"/>
      <c r="I753" s="118"/>
      <c r="J753" s="118"/>
      <c r="K753" s="325"/>
      <c r="L753" s="119"/>
      <c r="M753" s="119"/>
      <c r="N753" s="119"/>
      <c r="O753" s="326"/>
      <c r="P753" s="74"/>
      <c r="Q753" s="352"/>
      <c r="R753" s="352"/>
      <c r="S753" s="328"/>
      <c r="T753" s="118"/>
      <c r="U753" s="119"/>
      <c r="V753" s="119"/>
      <c r="W753" s="119"/>
      <c r="X753" s="119"/>
      <c r="Y753" s="119"/>
      <c r="Z753" s="119"/>
      <c r="AA753" s="119"/>
      <c r="AB753" s="119"/>
      <c r="AC753" s="119"/>
      <c r="AD753" s="119"/>
      <c r="AE753" s="4"/>
      <c r="AF753" s="4"/>
      <c r="AG753" s="4"/>
      <c r="AH753" s="4"/>
      <c r="AI753" s="4"/>
      <c r="AJ753" s="4"/>
      <c r="AK753" s="4"/>
      <c r="AL753" s="4"/>
      <c r="AM753" s="4"/>
      <c r="AN753" s="4"/>
      <c r="AO753" s="4"/>
      <c r="AP753" s="4"/>
    </row>
    <row r="754">
      <c r="A754" s="4"/>
      <c r="B754" s="4"/>
      <c r="C754" s="4"/>
      <c r="D754" s="4"/>
      <c r="E754" s="4"/>
      <c r="F754" s="8"/>
      <c r="G754" s="8"/>
      <c r="H754" s="118"/>
      <c r="I754" s="118"/>
      <c r="J754" s="118"/>
      <c r="K754" s="325"/>
      <c r="L754" s="119"/>
      <c r="M754" s="119"/>
      <c r="N754" s="119"/>
      <c r="O754" s="326"/>
      <c r="P754" s="74"/>
      <c r="Q754" s="352"/>
      <c r="R754" s="352"/>
      <c r="S754" s="328"/>
      <c r="T754" s="118"/>
      <c r="U754" s="119"/>
      <c r="V754" s="119"/>
      <c r="W754" s="119"/>
      <c r="X754" s="119"/>
      <c r="Y754" s="119"/>
      <c r="Z754" s="119"/>
      <c r="AA754" s="119"/>
      <c r="AB754" s="119"/>
      <c r="AC754" s="119"/>
      <c r="AD754" s="119"/>
      <c r="AE754" s="4"/>
      <c r="AF754" s="4"/>
      <c r="AG754" s="4"/>
      <c r="AH754" s="4"/>
      <c r="AI754" s="4"/>
      <c r="AJ754" s="4"/>
      <c r="AK754" s="4"/>
      <c r="AL754" s="4"/>
      <c r="AM754" s="4"/>
      <c r="AN754" s="4"/>
      <c r="AO754" s="4"/>
      <c r="AP754" s="4"/>
    </row>
    <row r="755">
      <c r="A755" s="4"/>
      <c r="B755" s="4"/>
      <c r="C755" s="4"/>
      <c r="D755" s="4"/>
      <c r="E755" s="4"/>
      <c r="F755" s="8"/>
      <c r="G755" s="8"/>
      <c r="H755" s="118"/>
      <c r="I755" s="118"/>
      <c r="J755" s="118"/>
      <c r="K755" s="325"/>
      <c r="L755" s="119"/>
      <c r="M755" s="119"/>
      <c r="N755" s="119"/>
      <c r="O755" s="326"/>
      <c r="P755" s="74"/>
      <c r="Q755" s="352"/>
      <c r="R755" s="352"/>
      <c r="S755" s="328"/>
      <c r="T755" s="118"/>
      <c r="U755" s="119"/>
      <c r="V755" s="119"/>
      <c r="W755" s="119"/>
      <c r="X755" s="119"/>
      <c r="Y755" s="119"/>
      <c r="Z755" s="119"/>
      <c r="AA755" s="119"/>
      <c r="AB755" s="119"/>
      <c r="AC755" s="119"/>
      <c r="AD755" s="119"/>
      <c r="AE755" s="4"/>
      <c r="AF755" s="4"/>
      <c r="AG755" s="4"/>
      <c r="AH755" s="4"/>
      <c r="AI755" s="4"/>
      <c r="AJ755" s="4"/>
      <c r="AK755" s="4"/>
      <c r="AL755" s="4"/>
      <c r="AM755" s="4"/>
      <c r="AN755" s="4"/>
      <c r="AO755" s="4"/>
      <c r="AP755" s="4"/>
    </row>
    <row r="756">
      <c r="A756" s="4"/>
      <c r="B756" s="4"/>
      <c r="C756" s="4"/>
      <c r="D756" s="4"/>
      <c r="E756" s="4"/>
      <c r="F756" s="8"/>
      <c r="G756" s="8"/>
      <c r="H756" s="118"/>
      <c r="I756" s="118"/>
      <c r="J756" s="118"/>
      <c r="K756" s="325"/>
      <c r="L756" s="119"/>
      <c r="M756" s="119"/>
      <c r="N756" s="119"/>
      <c r="O756" s="326"/>
      <c r="P756" s="74"/>
      <c r="Q756" s="352"/>
      <c r="R756" s="352"/>
      <c r="S756" s="328"/>
      <c r="T756" s="118"/>
      <c r="U756" s="119"/>
      <c r="V756" s="119"/>
      <c r="W756" s="119"/>
      <c r="X756" s="119"/>
      <c r="Y756" s="119"/>
      <c r="Z756" s="119"/>
      <c r="AA756" s="119"/>
      <c r="AB756" s="119"/>
      <c r="AC756" s="119"/>
      <c r="AD756" s="119"/>
      <c r="AE756" s="4"/>
      <c r="AF756" s="4"/>
      <c r="AG756" s="4"/>
      <c r="AH756" s="4"/>
      <c r="AI756" s="4"/>
      <c r="AJ756" s="4"/>
      <c r="AK756" s="4"/>
      <c r="AL756" s="4"/>
      <c r="AM756" s="4"/>
      <c r="AN756" s="4"/>
      <c r="AO756" s="4"/>
      <c r="AP756" s="4"/>
    </row>
    <row r="757">
      <c r="A757" s="4"/>
      <c r="B757" s="4"/>
      <c r="C757" s="4"/>
      <c r="D757" s="4"/>
      <c r="E757" s="4"/>
      <c r="F757" s="8"/>
      <c r="G757" s="8"/>
      <c r="H757" s="118"/>
      <c r="I757" s="118"/>
      <c r="J757" s="118"/>
      <c r="K757" s="325"/>
      <c r="L757" s="119"/>
      <c r="M757" s="119"/>
      <c r="N757" s="119"/>
      <c r="O757" s="326"/>
      <c r="P757" s="74"/>
      <c r="Q757" s="352"/>
      <c r="R757" s="352"/>
      <c r="S757" s="328"/>
      <c r="T757" s="118"/>
      <c r="U757" s="119"/>
      <c r="V757" s="119"/>
      <c r="W757" s="119"/>
      <c r="X757" s="119"/>
      <c r="Y757" s="119"/>
      <c r="Z757" s="119"/>
      <c r="AA757" s="119"/>
      <c r="AB757" s="119"/>
      <c r="AC757" s="119"/>
      <c r="AD757" s="119"/>
      <c r="AE757" s="4"/>
      <c r="AF757" s="4"/>
      <c r="AG757" s="4"/>
      <c r="AH757" s="4"/>
      <c r="AI757" s="4"/>
      <c r="AJ757" s="4"/>
      <c r="AK757" s="4"/>
      <c r="AL757" s="4"/>
      <c r="AM757" s="4"/>
      <c r="AN757" s="4"/>
      <c r="AO757" s="4"/>
      <c r="AP757" s="4"/>
    </row>
    <row r="758">
      <c r="A758" s="4"/>
      <c r="B758" s="4"/>
      <c r="C758" s="4"/>
      <c r="D758" s="4"/>
      <c r="E758" s="4"/>
      <c r="F758" s="8"/>
      <c r="G758" s="8"/>
      <c r="H758" s="118"/>
      <c r="I758" s="118"/>
      <c r="J758" s="118"/>
      <c r="K758" s="325"/>
      <c r="L758" s="119"/>
      <c r="M758" s="119"/>
      <c r="N758" s="119"/>
      <c r="O758" s="326"/>
      <c r="P758" s="74"/>
      <c r="Q758" s="352"/>
      <c r="R758" s="352"/>
      <c r="S758" s="328"/>
      <c r="T758" s="118"/>
      <c r="U758" s="119"/>
      <c r="V758" s="119"/>
      <c r="W758" s="119"/>
      <c r="X758" s="119"/>
      <c r="Y758" s="119"/>
      <c r="Z758" s="119"/>
      <c r="AA758" s="119"/>
      <c r="AB758" s="119"/>
      <c r="AC758" s="119"/>
      <c r="AD758" s="119"/>
      <c r="AE758" s="4"/>
      <c r="AF758" s="4"/>
      <c r="AG758" s="4"/>
      <c r="AH758" s="4"/>
      <c r="AI758" s="4"/>
      <c r="AJ758" s="4"/>
      <c r="AK758" s="4"/>
      <c r="AL758" s="4"/>
      <c r="AM758" s="4"/>
      <c r="AN758" s="4"/>
      <c r="AO758" s="4"/>
      <c r="AP758" s="4"/>
    </row>
    <row r="759">
      <c r="A759" s="4"/>
      <c r="B759" s="4"/>
      <c r="C759" s="4"/>
      <c r="D759" s="4"/>
      <c r="E759" s="4"/>
      <c r="F759" s="8"/>
      <c r="G759" s="8"/>
      <c r="H759" s="118"/>
      <c r="I759" s="118"/>
      <c r="J759" s="118"/>
      <c r="K759" s="325"/>
      <c r="L759" s="119"/>
      <c r="M759" s="119"/>
      <c r="N759" s="119"/>
      <c r="O759" s="326"/>
      <c r="P759" s="74"/>
      <c r="Q759" s="352"/>
      <c r="R759" s="352"/>
      <c r="S759" s="328"/>
      <c r="T759" s="118"/>
      <c r="U759" s="119"/>
      <c r="V759" s="119"/>
      <c r="W759" s="119"/>
      <c r="X759" s="119"/>
      <c r="Y759" s="119"/>
      <c r="Z759" s="119"/>
      <c r="AA759" s="119"/>
      <c r="AB759" s="119"/>
      <c r="AC759" s="119"/>
      <c r="AD759" s="119"/>
      <c r="AE759" s="4"/>
      <c r="AF759" s="4"/>
      <c r="AG759" s="4"/>
      <c r="AH759" s="4"/>
      <c r="AI759" s="4"/>
      <c r="AJ759" s="4"/>
      <c r="AK759" s="4"/>
      <c r="AL759" s="4"/>
      <c r="AM759" s="4"/>
      <c r="AN759" s="4"/>
      <c r="AO759" s="4"/>
      <c r="AP759" s="4"/>
    </row>
    <row r="760">
      <c r="A760" s="4"/>
      <c r="B760" s="4"/>
      <c r="C760" s="4"/>
      <c r="D760" s="4"/>
      <c r="E760" s="4"/>
      <c r="F760" s="8"/>
      <c r="G760" s="8"/>
      <c r="H760" s="118"/>
      <c r="I760" s="118"/>
      <c r="J760" s="118"/>
      <c r="K760" s="325"/>
      <c r="L760" s="119"/>
      <c r="M760" s="119"/>
      <c r="N760" s="119"/>
      <c r="O760" s="326"/>
      <c r="P760" s="74"/>
      <c r="Q760" s="352"/>
      <c r="R760" s="352"/>
      <c r="S760" s="328"/>
      <c r="T760" s="118"/>
      <c r="U760" s="119"/>
      <c r="V760" s="119"/>
      <c r="W760" s="119"/>
      <c r="X760" s="119"/>
      <c r="Y760" s="119"/>
      <c r="Z760" s="119"/>
      <c r="AA760" s="119"/>
      <c r="AB760" s="119"/>
      <c r="AC760" s="119"/>
      <c r="AD760" s="119"/>
      <c r="AE760" s="4"/>
      <c r="AF760" s="4"/>
      <c r="AG760" s="4"/>
      <c r="AH760" s="4"/>
      <c r="AI760" s="4"/>
      <c r="AJ760" s="4"/>
      <c r="AK760" s="4"/>
      <c r="AL760" s="4"/>
      <c r="AM760" s="4"/>
      <c r="AN760" s="4"/>
      <c r="AO760" s="4"/>
      <c r="AP760" s="4"/>
    </row>
    <row r="761">
      <c r="A761" s="4"/>
      <c r="B761" s="4"/>
      <c r="C761" s="4"/>
      <c r="D761" s="4"/>
      <c r="E761" s="4"/>
      <c r="F761" s="8"/>
      <c r="G761" s="8"/>
      <c r="H761" s="118"/>
      <c r="I761" s="118"/>
      <c r="J761" s="118"/>
      <c r="K761" s="325"/>
      <c r="L761" s="119"/>
      <c r="M761" s="119"/>
      <c r="N761" s="119"/>
      <c r="O761" s="326"/>
      <c r="P761" s="74"/>
      <c r="Q761" s="352"/>
      <c r="R761" s="352"/>
      <c r="S761" s="328"/>
      <c r="T761" s="118"/>
      <c r="U761" s="119"/>
      <c r="V761" s="119"/>
      <c r="W761" s="119"/>
      <c r="X761" s="119"/>
      <c r="Y761" s="119"/>
      <c r="Z761" s="119"/>
      <c r="AA761" s="119"/>
      <c r="AB761" s="119"/>
      <c r="AC761" s="119"/>
      <c r="AD761" s="119"/>
      <c r="AE761" s="4"/>
      <c r="AF761" s="4"/>
      <c r="AG761" s="4"/>
      <c r="AH761" s="4"/>
      <c r="AI761" s="4"/>
      <c r="AJ761" s="4"/>
      <c r="AK761" s="4"/>
      <c r="AL761" s="4"/>
      <c r="AM761" s="4"/>
      <c r="AN761" s="4"/>
      <c r="AO761" s="4"/>
      <c r="AP761" s="4"/>
    </row>
    <row r="762">
      <c r="A762" s="4"/>
      <c r="B762" s="4"/>
      <c r="C762" s="4"/>
      <c r="D762" s="4"/>
      <c r="E762" s="4"/>
      <c r="F762" s="8"/>
      <c r="G762" s="8"/>
      <c r="H762" s="118"/>
      <c r="I762" s="118"/>
      <c r="J762" s="118"/>
      <c r="K762" s="325"/>
      <c r="L762" s="119"/>
      <c r="M762" s="119"/>
      <c r="N762" s="119"/>
      <c r="O762" s="326"/>
      <c r="P762" s="74"/>
      <c r="Q762" s="352"/>
      <c r="R762" s="352"/>
      <c r="S762" s="328"/>
      <c r="T762" s="118"/>
      <c r="U762" s="119"/>
      <c r="V762" s="119"/>
      <c r="W762" s="119"/>
      <c r="X762" s="119"/>
      <c r="Y762" s="119"/>
      <c r="Z762" s="119"/>
      <c r="AA762" s="119"/>
      <c r="AB762" s="119"/>
      <c r="AC762" s="119"/>
      <c r="AD762" s="119"/>
      <c r="AE762" s="4"/>
      <c r="AF762" s="4"/>
      <c r="AG762" s="4"/>
      <c r="AH762" s="4"/>
      <c r="AI762" s="4"/>
      <c r="AJ762" s="4"/>
      <c r="AK762" s="4"/>
      <c r="AL762" s="4"/>
      <c r="AM762" s="4"/>
      <c r="AN762" s="4"/>
      <c r="AO762" s="4"/>
      <c r="AP762" s="4"/>
    </row>
    <row r="763">
      <c r="A763" s="4"/>
      <c r="B763" s="4"/>
      <c r="C763" s="4"/>
      <c r="D763" s="4"/>
      <c r="E763" s="4"/>
      <c r="F763" s="8"/>
      <c r="G763" s="8"/>
      <c r="H763" s="118"/>
      <c r="I763" s="118"/>
      <c r="J763" s="118"/>
      <c r="K763" s="325"/>
      <c r="L763" s="119"/>
      <c r="M763" s="119"/>
      <c r="N763" s="119"/>
      <c r="O763" s="326"/>
      <c r="P763" s="74"/>
      <c r="Q763" s="352"/>
      <c r="R763" s="352"/>
      <c r="S763" s="328"/>
      <c r="T763" s="118"/>
      <c r="U763" s="119"/>
      <c r="V763" s="119"/>
      <c r="W763" s="119"/>
      <c r="X763" s="119"/>
      <c r="Y763" s="119"/>
      <c r="Z763" s="119"/>
      <c r="AA763" s="119"/>
      <c r="AB763" s="119"/>
      <c r="AC763" s="119"/>
      <c r="AD763" s="119"/>
      <c r="AE763" s="4"/>
      <c r="AF763" s="4"/>
      <c r="AG763" s="4"/>
      <c r="AH763" s="4"/>
      <c r="AI763" s="4"/>
      <c r="AJ763" s="4"/>
      <c r="AK763" s="4"/>
      <c r="AL763" s="4"/>
      <c r="AM763" s="4"/>
      <c r="AN763" s="4"/>
      <c r="AO763" s="4"/>
      <c r="AP763" s="4"/>
    </row>
    <row r="764">
      <c r="A764" s="4"/>
      <c r="B764" s="4"/>
      <c r="C764" s="4"/>
      <c r="D764" s="4"/>
      <c r="E764" s="4"/>
      <c r="F764" s="8"/>
      <c r="G764" s="8"/>
      <c r="H764" s="118"/>
      <c r="I764" s="118"/>
      <c r="J764" s="118"/>
      <c r="K764" s="325"/>
      <c r="L764" s="119"/>
      <c r="M764" s="119"/>
      <c r="N764" s="119"/>
      <c r="O764" s="326"/>
      <c r="P764" s="74"/>
      <c r="Q764" s="352"/>
      <c r="R764" s="352"/>
      <c r="S764" s="328"/>
      <c r="T764" s="118"/>
      <c r="U764" s="119"/>
      <c r="V764" s="119"/>
      <c r="W764" s="119"/>
      <c r="X764" s="119"/>
      <c r="Y764" s="119"/>
      <c r="Z764" s="119"/>
      <c r="AA764" s="119"/>
      <c r="AB764" s="119"/>
      <c r="AC764" s="119"/>
      <c r="AD764" s="119"/>
      <c r="AE764" s="4"/>
      <c r="AF764" s="4"/>
      <c r="AG764" s="4"/>
      <c r="AH764" s="4"/>
      <c r="AI764" s="4"/>
      <c r="AJ764" s="4"/>
      <c r="AK764" s="4"/>
      <c r="AL764" s="4"/>
      <c r="AM764" s="4"/>
      <c r="AN764" s="4"/>
      <c r="AO764" s="4"/>
      <c r="AP764" s="4"/>
    </row>
    <row r="765">
      <c r="A765" s="4"/>
      <c r="B765" s="4"/>
      <c r="C765" s="4"/>
      <c r="D765" s="4"/>
      <c r="E765" s="4"/>
      <c r="F765" s="8"/>
      <c r="G765" s="8"/>
      <c r="H765" s="118"/>
      <c r="I765" s="118"/>
      <c r="J765" s="118"/>
      <c r="K765" s="325"/>
      <c r="L765" s="119"/>
      <c r="M765" s="119"/>
      <c r="N765" s="119"/>
      <c r="O765" s="326"/>
      <c r="P765" s="74"/>
      <c r="Q765" s="352"/>
      <c r="R765" s="352"/>
      <c r="S765" s="328"/>
      <c r="T765" s="118"/>
      <c r="U765" s="119"/>
      <c r="V765" s="119"/>
      <c r="W765" s="119"/>
      <c r="X765" s="119"/>
      <c r="Y765" s="119"/>
      <c r="Z765" s="119"/>
      <c r="AA765" s="119"/>
      <c r="AB765" s="119"/>
      <c r="AC765" s="119"/>
      <c r="AD765" s="119"/>
      <c r="AE765" s="4"/>
      <c r="AF765" s="4"/>
      <c r="AG765" s="4"/>
      <c r="AH765" s="4"/>
      <c r="AI765" s="4"/>
      <c r="AJ765" s="4"/>
      <c r="AK765" s="4"/>
      <c r="AL765" s="4"/>
      <c r="AM765" s="4"/>
      <c r="AN765" s="4"/>
      <c r="AO765" s="4"/>
      <c r="AP765" s="4"/>
    </row>
    <row r="766">
      <c r="A766" s="4"/>
      <c r="B766" s="4"/>
      <c r="C766" s="4"/>
      <c r="D766" s="4"/>
      <c r="E766" s="4"/>
      <c r="F766" s="8"/>
      <c r="G766" s="8"/>
      <c r="H766" s="118"/>
      <c r="I766" s="118"/>
      <c r="J766" s="118"/>
      <c r="K766" s="325"/>
      <c r="L766" s="119"/>
      <c r="M766" s="119"/>
      <c r="N766" s="119"/>
      <c r="O766" s="326"/>
      <c r="P766" s="74"/>
      <c r="Q766" s="352"/>
      <c r="R766" s="352"/>
      <c r="S766" s="328"/>
      <c r="T766" s="118"/>
      <c r="U766" s="119"/>
      <c r="V766" s="119"/>
      <c r="W766" s="119"/>
      <c r="X766" s="119"/>
      <c r="Y766" s="119"/>
      <c r="Z766" s="119"/>
      <c r="AA766" s="119"/>
      <c r="AB766" s="119"/>
      <c r="AC766" s="119"/>
      <c r="AD766" s="119"/>
      <c r="AE766" s="4"/>
      <c r="AF766" s="4"/>
      <c r="AG766" s="4"/>
      <c r="AH766" s="4"/>
      <c r="AI766" s="4"/>
      <c r="AJ766" s="4"/>
      <c r="AK766" s="4"/>
      <c r="AL766" s="4"/>
      <c r="AM766" s="4"/>
      <c r="AN766" s="4"/>
      <c r="AO766" s="4"/>
      <c r="AP766" s="4"/>
    </row>
    <row r="767">
      <c r="A767" s="4"/>
      <c r="B767" s="4"/>
      <c r="C767" s="4"/>
      <c r="D767" s="4"/>
      <c r="E767" s="4"/>
      <c r="F767" s="8"/>
      <c r="G767" s="8"/>
      <c r="H767" s="118"/>
      <c r="I767" s="118"/>
      <c r="J767" s="118"/>
      <c r="K767" s="325"/>
      <c r="L767" s="119"/>
      <c r="M767" s="119"/>
      <c r="N767" s="119"/>
      <c r="O767" s="326"/>
      <c r="P767" s="74"/>
      <c r="Q767" s="352"/>
      <c r="R767" s="352"/>
      <c r="S767" s="328"/>
      <c r="T767" s="118"/>
      <c r="U767" s="119"/>
      <c r="V767" s="119"/>
      <c r="W767" s="119"/>
      <c r="X767" s="119"/>
      <c r="Y767" s="119"/>
      <c r="Z767" s="119"/>
      <c r="AA767" s="119"/>
      <c r="AB767" s="119"/>
      <c r="AC767" s="119"/>
      <c r="AD767" s="119"/>
      <c r="AE767" s="4"/>
      <c r="AF767" s="4"/>
      <c r="AG767" s="4"/>
      <c r="AH767" s="4"/>
      <c r="AI767" s="4"/>
      <c r="AJ767" s="4"/>
      <c r="AK767" s="4"/>
      <c r="AL767" s="4"/>
      <c r="AM767" s="4"/>
      <c r="AN767" s="4"/>
      <c r="AO767" s="4"/>
      <c r="AP767" s="4"/>
    </row>
    <row r="768">
      <c r="A768" s="4"/>
      <c r="B768" s="4"/>
      <c r="C768" s="4"/>
      <c r="D768" s="4"/>
      <c r="E768" s="4"/>
      <c r="F768" s="8"/>
      <c r="G768" s="8"/>
      <c r="H768" s="118"/>
      <c r="I768" s="118"/>
      <c r="J768" s="118"/>
      <c r="K768" s="325"/>
      <c r="L768" s="119"/>
      <c r="M768" s="119"/>
      <c r="N768" s="119"/>
      <c r="O768" s="326"/>
      <c r="P768" s="74"/>
      <c r="Q768" s="352"/>
      <c r="R768" s="352"/>
      <c r="S768" s="328"/>
      <c r="T768" s="118"/>
      <c r="U768" s="119"/>
      <c r="V768" s="119"/>
      <c r="W768" s="119"/>
      <c r="X768" s="119"/>
      <c r="Y768" s="119"/>
      <c r="Z768" s="119"/>
      <c r="AA768" s="119"/>
      <c r="AB768" s="119"/>
      <c r="AC768" s="119"/>
      <c r="AD768" s="119"/>
      <c r="AE768" s="4"/>
      <c r="AF768" s="4"/>
      <c r="AG768" s="4"/>
      <c r="AH768" s="4"/>
      <c r="AI768" s="4"/>
      <c r="AJ768" s="4"/>
      <c r="AK768" s="4"/>
      <c r="AL768" s="4"/>
      <c r="AM768" s="4"/>
      <c r="AN768" s="4"/>
      <c r="AO768" s="4"/>
      <c r="AP768" s="4"/>
    </row>
    <row r="769">
      <c r="A769" s="4"/>
      <c r="B769" s="4"/>
      <c r="C769" s="4"/>
      <c r="D769" s="4"/>
      <c r="E769" s="4"/>
      <c r="F769" s="8"/>
      <c r="G769" s="8"/>
      <c r="H769" s="118"/>
      <c r="I769" s="118"/>
      <c r="J769" s="118"/>
      <c r="K769" s="325"/>
      <c r="L769" s="119"/>
      <c r="M769" s="119"/>
      <c r="N769" s="119"/>
      <c r="O769" s="326"/>
      <c r="P769" s="74"/>
      <c r="Q769" s="352"/>
      <c r="R769" s="352"/>
      <c r="S769" s="328"/>
      <c r="T769" s="118"/>
      <c r="U769" s="119"/>
      <c r="V769" s="119"/>
      <c r="W769" s="119"/>
      <c r="X769" s="119"/>
      <c r="Y769" s="119"/>
      <c r="Z769" s="119"/>
      <c r="AA769" s="119"/>
      <c r="AB769" s="119"/>
      <c r="AC769" s="119"/>
      <c r="AD769" s="119"/>
      <c r="AE769" s="4"/>
      <c r="AF769" s="4"/>
      <c r="AG769" s="4"/>
      <c r="AH769" s="4"/>
      <c r="AI769" s="4"/>
      <c r="AJ769" s="4"/>
      <c r="AK769" s="4"/>
      <c r="AL769" s="4"/>
      <c r="AM769" s="4"/>
      <c r="AN769" s="4"/>
      <c r="AO769" s="4"/>
      <c r="AP769" s="4"/>
    </row>
    <row r="770">
      <c r="A770" s="4"/>
      <c r="B770" s="4"/>
      <c r="C770" s="4"/>
      <c r="D770" s="4"/>
      <c r="E770" s="4"/>
      <c r="F770" s="8"/>
      <c r="G770" s="8"/>
      <c r="H770" s="118"/>
      <c r="I770" s="118"/>
      <c r="J770" s="118"/>
      <c r="K770" s="325"/>
      <c r="L770" s="119"/>
      <c r="M770" s="119"/>
      <c r="N770" s="119"/>
      <c r="O770" s="326"/>
      <c r="P770" s="74"/>
      <c r="Q770" s="352"/>
      <c r="R770" s="352"/>
      <c r="S770" s="328"/>
      <c r="T770" s="118"/>
      <c r="U770" s="119"/>
      <c r="V770" s="119"/>
      <c r="W770" s="119"/>
      <c r="X770" s="119"/>
      <c r="Y770" s="119"/>
      <c r="Z770" s="119"/>
      <c r="AA770" s="119"/>
      <c r="AB770" s="119"/>
      <c r="AC770" s="119"/>
      <c r="AD770" s="119"/>
      <c r="AE770" s="4"/>
      <c r="AF770" s="4"/>
      <c r="AG770" s="4"/>
      <c r="AH770" s="4"/>
      <c r="AI770" s="4"/>
      <c r="AJ770" s="4"/>
      <c r="AK770" s="4"/>
      <c r="AL770" s="4"/>
      <c r="AM770" s="4"/>
      <c r="AN770" s="4"/>
      <c r="AO770" s="4"/>
      <c r="AP770" s="4"/>
    </row>
    <row r="771">
      <c r="A771" s="4"/>
      <c r="B771" s="4"/>
      <c r="C771" s="4"/>
      <c r="D771" s="4"/>
      <c r="E771" s="4"/>
      <c r="F771" s="8"/>
      <c r="G771" s="8"/>
      <c r="H771" s="118"/>
      <c r="I771" s="118"/>
      <c r="J771" s="118"/>
      <c r="K771" s="325"/>
      <c r="L771" s="119"/>
      <c r="M771" s="119"/>
      <c r="N771" s="119"/>
      <c r="O771" s="326"/>
      <c r="P771" s="74"/>
      <c r="Q771" s="352"/>
      <c r="R771" s="352"/>
      <c r="S771" s="328"/>
      <c r="T771" s="118"/>
      <c r="U771" s="119"/>
      <c r="V771" s="119"/>
      <c r="W771" s="119"/>
      <c r="X771" s="119"/>
      <c r="Y771" s="119"/>
      <c r="Z771" s="119"/>
      <c r="AA771" s="119"/>
      <c r="AB771" s="119"/>
      <c r="AC771" s="119"/>
      <c r="AD771" s="119"/>
      <c r="AE771" s="4"/>
      <c r="AF771" s="4"/>
      <c r="AG771" s="4"/>
      <c r="AH771" s="4"/>
      <c r="AI771" s="4"/>
      <c r="AJ771" s="4"/>
      <c r="AK771" s="4"/>
      <c r="AL771" s="4"/>
      <c r="AM771" s="4"/>
      <c r="AN771" s="4"/>
      <c r="AO771" s="4"/>
      <c r="AP771" s="4"/>
    </row>
    <row r="772">
      <c r="A772" s="4"/>
      <c r="B772" s="4"/>
      <c r="C772" s="4"/>
      <c r="D772" s="4"/>
      <c r="E772" s="4"/>
      <c r="F772" s="8"/>
      <c r="G772" s="8"/>
      <c r="H772" s="118"/>
      <c r="I772" s="118"/>
      <c r="J772" s="118"/>
      <c r="K772" s="325"/>
      <c r="L772" s="119"/>
      <c r="M772" s="119"/>
      <c r="N772" s="119"/>
      <c r="O772" s="326"/>
      <c r="P772" s="74"/>
      <c r="Q772" s="352"/>
      <c r="R772" s="352"/>
      <c r="S772" s="328"/>
      <c r="T772" s="118"/>
      <c r="U772" s="119"/>
      <c r="V772" s="119"/>
      <c r="W772" s="119"/>
      <c r="X772" s="119"/>
      <c r="Y772" s="119"/>
      <c r="Z772" s="119"/>
      <c r="AA772" s="119"/>
      <c r="AB772" s="119"/>
      <c r="AC772" s="119"/>
      <c r="AD772" s="119"/>
      <c r="AE772" s="4"/>
      <c r="AF772" s="4"/>
      <c r="AG772" s="4"/>
      <c r="AH772" s="4"/>
      <c r="AI772" s="4"/>
      <c r="AJ772" s="4"/>
      <c r="AK772" s="4"/>
      <c r="AL772" s="4"/>
      <c r="AM772" s="4"/>
      <c r="AN772" s="4"/>
      <c r="AO772" s="4"/>
      <c r="AP772" s="4"/>
    </row>
    <row r="773">
      <c r="A773" s="4"/>
      <c r="B773" s="4"/>
      <c r="C773" s="4"/>
      <c r="D773" s="4"/>
      <c r="E773" s="4"/>
      <c r="F773" s="8"/>
      <c r="G773" s="8"/>
      <c r="H773" s="118"/>
      <c r="I773" s="118"/>
      <c r="J773" s="118"/>
      <c r="K773" s="325"/>
      <c r="L773" s="119"/>
      <c r="M773" s="119"/>
      <c r="N773" s="119"/>
      <c r="O773" s="326"/>
      <c r="P773" s="74"/>
      <c r="Q773" s="352"/>
      <c r="R773" s="352"/>
      <c r="S773" s="328"/>
      <c r="T773" s="118"/>
      <c r="U773" s="119"/>
      <c r="V773" s="119"/>
      <c r="W773" s="119"/>
      <c r="X773" s="119"/>
      <c r="Y773" s="119"/>
      <c r="Z773" s="119"/>
      <c r="AA773" s="119"/>
      <c r="AB773" s="119"/>
      <c r="AC773" s="119"/>
      <c r="AD773" s="119"/>
      <c r="AE773" s="4"/>
      <c r="AF773" s="4"/>
      <c r="AG773" s="4"/>
      <c r="AH773" s="4"/>
      <c r="AI773" s="4"/>
      <c r="AJ773" s="4"/>
      <c r="AK773" s="4"/>
      <c r="AL773" s="4"/>
      <c r="AM773" s="4"/>
      <c r="AN773" s="4"/>
      <c r="AO773" s="4"/>
      <c r="AP773" s="4"/>
    </row>
    <row r="774">
      <c r="A774" s="4"/>
      <c r="B774" s="4"/>
      <c r="C774" s="4"/>
      <c r="D774" s="4"/>
      <c r="E774" s="4"/>
      <c r="F774" s="8"/>
      <c r="G774" s="8"/>
      <c r="H774" s="118"/>
      <c r="I774" s="118"/>
      <c r="J774" s="118"/>
      <c r="K774" s="325"/>
      <c r="L774" s="119"/>
      <c r="M774" s="119"/>
      <c r="N774" s="119"/>
      <c r="O774" s="326"/>
      <c r="P774" s="74"/>
      <c r="Q774" s="352"/>
      <c r="R774" s="352"/>
      <c r="S774" s="328"/>
      <c r="T774" s="118"/>
      <c r="U774" s="119"/>
      <c r="V774" s="119"/>
      <c r="W774" s="119"/>
      <c r="X774" s="119"/>
      <c r="Y774" s="119"/>
      <c r="Z774" s="119"/>
      <c r="AA774" s="119"/>
      <c r="AB774" s="119"/>
      <c r="AC774" s="119"/>
      <c r="AD774" s="119"/>
      <c r="AE774" s="4"/>
      <c r="AF774" s="4"/>
      <c r="AG774" s="4"/>
      <c r="AH774" s="4"/>
      <c r="AI774" s="4"/>
      <c r="AJ774" s="4"/>
      <c r="AK774" s="4"/>
      <c r="AL774" s="4"/>
      <c r="AM774" s="4"/>
      <c r="AN774" s="4"/>
      <c r="AO774" s="4"/>
      <c r="AP774" s="4"/>
    </row>
    <row r="775">
      <c r="A775" s="4"/>
      <c r="B775" s="4"/>
      <c r="C775" s="4"/>
      <c r="D775" s="4"/>
      <c r="E775" s="4"/>
      <c r="F775" s="8"/>
      <c r="G775" s="8"/>
      <c r="H775" s="118"/>
      <c r="I775" s="118"/>
      <c r="J775" s="118"/>
      <c r="K775" s="325"/>
      <c r="L775" s="119"/>
      <c r="M775" s="119"/>
      <c r="N775" s="119"/>
      <c r="O775" s="326"/>
      <c r="P775" s="74"/>
      <c r="Q775" s="352"/>
      <c r="R775" s="352"/>
      <c r="S775" s="328"/>
      <c r="T775" s="118"/>
      <c r="U775" s="119"/>
      <c r="V775" s="119"/>
      <c r="W775" s="119"/>
      <c r="X775" s="119"/>
      <c r="Y775" s="119"/>
      <c r="Z775" s="119"/>
      <c r="AA775" s="119"/>
      <c r="AB775" s="119"/>
      <c r="AC775" s="119"/>
      <c r="AD775" s="119"/>
      <c r="AE775" s="4"/>
      <c r="AF775" s="4"/>
      <c r="AG775" s="4"/>
      <c r="AH775" s="4"/>
      <c r="AI775" s="4"/>
      <c r="AJ775" s="4"/>
      <c r="AK775" s="4"/>
      <c r="AL775" s="4"/>
      <c r="AM775" s="4"/>
      <c r="AN775" s="4"/>
      <c r="AO775" s="4"/>
      <c r="AP775" s="4"/>
    </row>
    <row r="776">
      <c r="A776" s="4"/>
      <c r="B776" s="4"/>
      <c r="C776" s="4"/>
      <c r="D776" s="4"/>
      <c r="E776" s="4"/>
      <c r="F776" s="8"/>
      <c r="G776" s="8"/>
      <c r="H776" s="118"/>
      <c r="I776" s="118"/>
      <c r="J776" s="118"/>
      <c r="K776" s="325"/>
      <c r="L776" s="119"/>
      <c r="M776" s="119"/>
      <c r="N776" s="119"/>
      <c r="O776" s="326"/>
      <c r="P776" s="74"/>
      <c r="Q776" s="352"/>
      <c r="R776" s="352"/>
      <c r="S776" s="328"/>
      <c r="T776" s="118"/>
      <c r="U776" s="119"/>
      <c r="V776" s="119"/>
      <c r="W776" s="119"/>
      <c r="X776" s="119"/>
      <c r="Y776" s="119"/>
      <c r="Z776" s="119"/>
      <c r="AA776" s="119"/>
      <c r="AB776" s="119"/>
      <c r="AC776" s="119"/>
      <c r="AD776" s="119"/>
      <c r="AE776" s="4"/>
      <c r="AF776" s="4"/>
      <c r="AG776" s="4"/>
      <c r="AH776" s="4"/>
      <c r="AI776" s="4"/>
      <c r="AJ776" s="4"/>
      <c r="AK776" s="4"/>
      <c r="AL776" s="4"/>
      <c r="AM776" s="4"/>
      <c r="AN776" s="4"/>
      <c r="AO776" s="4"/>
      <c r="AP776" s="4"/>
    </row>
    <row r="777">
      <c r="A777" s="4"/>
      <c r="B777" s="4"/>
      <c r="C777" s="4"/>
      <c r="D777" s="4"/>
      <c r="E777" s="4"/>
      <c r="F777" s="8"/>
      <c r="G777" s="8"/>
      <c r="H777" s="118"/>
      <c r="I777" s="118"/>
      <c r="J777" s="118"/>
      <c r="K777" s="325"/>
      <c r="L777" s="119"/>
      <c r="M777" s="119"/>
      <c r="N777" s="119"/>
      <c r="O777" s="326"/>
      <c r="P777" s="74"/>
      <c r="Q777" s="352"/>
      <c r="R777" s="352"/>
      <c r="S777" s="328"/>
      <c r="T777" s="118"/>
      <c r="U777" s="119"/>
      <c r="V777" s="119"/>
      <c r="W777" s="119"/>
      <c r="X777" s="119"/>
      <c r="Y777" s="119"/>
      <c r="Z777" s="119"/>
      <c r="AA777" s="119"/>
      <c r="AB777" s="119"/>
      <c r="AC777" s="119"/>
      <c r="AD777" s="119"/>
      <c r="AE777" s="4"/>
      <c r="AF777" s="4"/>
      <c r="AG777" s="4"/>
      <c r="AH777" s="4"/>
      <c r="AI777" s="4"/>
      <c r="AJ777" s="4"/>
      <c r="AK777" s="4"/>
      <c r="AL777" s="4"/>
      <c r="AM777" s="4"/>
      <c r="AN777" s="4"/>
      <c r="AO777" s="4"/>
      <c r="AP777" s="4"/>
    </row>
    <row r="778">
      <c r="A778" s="4"/>
      <c r="B778" s="4"/>
      <c r="C778" s="4"/>
      <c r="D778" s="4"/>
      <c r="E778" s="4"/>
      <c r="F778" s="8"/>
      <c r="G778" s="8"/>
      <c r="H778" s="118"/>
      <c r="I778" s="118"/>
      <c r="J778" s="118"/>
      <c r="K778" s="325"/>
      <c r="L778" s="119"/>
      <c r="M778" s="119"/>
      <c r="N778" s="119"/>
      <c r="O778" s="326"/>
      <c r="P778" s="74"/>
      <c r="Q778" s="352"/>
      <c r="R778" s="352"/>
      <c r="S778" s="328"/>
      <c r="T778" s="118"/>
      <c r="U778" s="119"/>
      <c r="V778" s="119"/>
      <c r="W778" s="119"/>
      <c r="X778" s="119"/>
      <c r="Y778" s="119"/>
      <c r="Z778" s="119"/>
      <c r="AA778" s="119"/>
      <c r="AB778" s="119"/>
      <c r="AC778" s="119"/>
      <c r="AD778" s="119"/>
      <c r="AE778" s="4"/>
      <c r="AF778" s="4"/>
      <c r="AG778" s="4"/>
      <c r="AH778" s="4"/>
      <c r="AI778" s="4"/>
      <c r="AJ778" s="4"/>
      <c r="AK778" s="4"/>
      <c r="AL778" s="4"/>
      <c r="AM778" s="4"/>
      <c r="AN778" s="4"/>
      <c r="AO778" s="4"/>
      <c r="AP778" s="4"/>
    </row>
    <row r="779">
      <c r="A779" s="4"/>
      <c r="B779" s="4"/>
      <c r="C779" s="4"/>
      <c r="D779" s="4"/>
      <c r="E779" s="4"/>
      <c r="F779" s="8"/>
      <c r="G779" s="8"/>
      <c r="H779" s="118"/>
      <c r="I779" s="118"/>
      <c r="J779" s="118"/>
      <c r="K779" s="325"/>
      <c r="L779" s="119"/>
      <c r="M779" s="119"/>
      <c r="N779" s="119"/>
      <c r="O779" s="326"/>
      <c r="P779" s="74"/>
      <c r="Q779" s="352"/>
      <c r="R779" s="352"/>
      <c r="S779" s="328"/>
      <c r="T779" s="118"/>
      <c r="U779" s="119"/>
      <c r="V779" s="119"/>
      <c r="W779" s="119"/>
      <c r="X779" s="119"/>
      <c r="Y779" s="119"/>
      <c r="Z779" s="119"/>
      <c r="AA779" s="119"/>
      <c r="AB779" s="119"/>
      <c r="AC779" s="119"/>
      <c r="AD779" s="119"/>
      <c r="AE779" s="4"/>
      <c r="AF779" s="4"/>
      <c r="AG779" s="4"/>
      <c r="AH779" s="4"/>
      <c r="AI779" s="4"/>
      <c r="AJ779" s="4"/>
      <c r="AK779" s="4"/>
      <c r="AL779" s="4"/>
      <c r="AM779" s="4"/>
      <c r="AN779" s="4"/>
      <c r="AO779" s="4"/>
      <c r="AP779" s="4"/>
    </row>
    <row r="780">
      <c r="A780" s="4"/>
      <c r="B780" s="4"/>
      <c r="C780" s="4"/>
      <c r="D780" s="4"/>
      <c r="E780" s="4"/>
      <c r="F780" s="8"/>
      <c r="G780" s="8"/>
      <c r="H780" s="118"/>
      <c r="I780" s="118"/>
      <c r="J780" s="118"/>
      <c r="K780" s="325"/>
      <c r="L780" s="119"/>
      <c r="M780" s="119"/>
      <c r="N780" s="119"/>
      <c r="O780" s="326"/>
      <c r="P780" s="74"/>
      <c r="Q780" s="352"/>
      <c r="R780" s="352"/>
      <c r="S780" s="328"/>
      <c r="T780" s="118"/>
      <c r="U780" s="119"/>
      <c r="V780" s="119"/>
      <c r="W780" s="119"/>
      <c r="X780" s="119"/>
      <c r="Y780" s="119"/>
      <c r="Z780" s="119"/>
      <c r="AA780" s="119"/>
      <c r="AB780" s="119"/>
      <c r="AC780" s="119"/>
      <c r="AD780" s="119"/>
      <c r="AE780" s="4"/>
      <c r="AF780" s="4"/>
      <c r="AG780" s="4"/>
      <c r="AH780" s="4"/>
      <c r="AI780" s="4"/>
      <c r="AJ780" s="4"/>
      <c r="AK780" s="4"/>
      <c r="AL780" s="4"/>
      <c r="AM780" s="4"/>
      <c r="AN780" s="4"/>
      <c r="AO780" s="4"/>
      <c r="AP780" s="4"/>
    </row>
    <row r="781">
      <c r="A781" s="4"/>
      <c r="B781" s="4"/>
      <c r="C781" s="4"/>
      <c r="D781" s="4"/>
      <c r="E781" s="4"/>
      <c r="F781" s="8"/>
      <c r="G781" s="8"/>
      <c r="H781" s="118"/>
      <c r="I781" s="118"/>
      <c r="J781" s="118"/>
      <c r="K781" s="325"/>
      <c r="L781" s="119"/>
      <c r="M781" s="119"/>
      <c r="N781" s="119"/>
      <c r="O781" s="326"/>
      <c r="P781" s="74"/>
      <c r="Q781" s="352"/>
      <c r="R781" s="352"/>
      <c r="S781" s="328"/>
      <c r="T781" s="118"/>
      <c r="U781" s="119"/>
      <c r="V781" s="119"/>
      <c r="W781" s="119"/>
      <c r="X781" s="119"/>
      <c r="Y781" s="119"/>
      <c r="Z781" s="119"/>
      <c r="AA781" s="119"/>
      <c r="AB781" s="119"/>
      <c r="AC781" s="119"/>
      <c r="AD781" s="119"/>
      <c r="AE781" s="4"/>
      <c r="AF781" s="4"/>
      <c r="AG781" s="4"/>
      <c r="AH781" s="4"/>
      <c r="AI781" s="4"/>
      <c r="AJ781" s="4"/>
      <c r="AK781" s="4"/>
      <c r="AL781" s="4"/>
      <c r="AM781" s="4"/>
      <c r="AN781" s="4"/>
      <c r="AO781" s="4"/>
      <c r="AP781" s="4"/>
    </row>
    <row r="782">
      <c r="A782" s="4"/>
      <c r="B782" s="4"/>
      <c r="C782" s="4"/>
      <c r="D782" s="4"/>
      <c r="E782" s="4"/>
      <c r="F782" s="8"/>
      <c r="G782" s="8"/>
      <c r="H782" s="118"/>
      <c r="I782" s="118"/>
      <c r="J782" s="118"/>
      <c r="K782" s="325"/>
      <c r="L782" s="119"/>
      <c r="M782" s="119"/>
      <c r="N782" s="119"/>
      <c r="O782" s="326"/>
      <c r="P782" s="74"/>
      <c r="Q782" s="352"/>
      <c r="R782" s="352"/>
      <c r="S782" s="328"/>
      <c r="T782" s="118"/>
      <c r="U782" s="119"/>
      <c r="V782" s="119"/>
      <c r="W782" s="119"/>
      <c r="X782" s="119"/>
      <c r="Y782" s="119"/>
      <c r="Z782" s="119"/>
      <c r="AA782" s="119"/>
      <c r="AB782" s="119"/>
      <c r="AC782" s="119"/>
      <c r="AD782" s="119"/>
      <c r="AE782" s="4"/>
      <c r="AF782" s="4"/>
      <c r="AG782" s="4"/>
      <c r="AH782" s="4"/>
      <c r="AI782" s="4"/>
      <c r="AJ782" s="4"/>
      <c r="AK782" s="4"/>
      <c r="AL782" s="4"/>
      <c r="AM782" s="4"/>
      <c r="AN782" s="4"/>
      <c r="AO782" s="4"/>
      <c r="AP782" s="4"/>
    </row>
    <row r="783">
      <c r="A783" s="4"/>
      <c r="B783" s="4"/>
      <c r="C783" s="4"/>
      <c r="D783" s="4"/>
      <c r="E783" s="4"/>
      <c r="F783" s="8"/>
      <c r="G783" s="8"/>
      <c r="H783" s="118"/>
      <c r="I783" s="118"/>
      <c r="J783" s="118"/>
      <c r="K783" s="325"/>
      <c r="L783" s="119"/>
      <c r="M783" s="119"/>
      <c r="N783" s="119"/>
      <c r="O783" s="326"/>
      <c r="P783" s="74"/>
      <c r="Q783" s="352"/>
      <c r="R783" s="352"/>
      <c r="S783" s="328"/>
      <c r="T783" s="118"/>
      <c r="U783" s="119"/>
      <c r="V783" s="119"/>
      <c r="W783" s="119"/>
      <c r="X783" s="119"/>
      <c r="Y783" s="119"/>
      <c r="Z783" s="119"/>
      <c r="AA783" s="119"/>
      <c r="AB783" s="119"/>
      <c r="AC783" s="119"/>
      <c r="AD783" s="119"/>
      <c r="AE783" s="4"/>
      <c r="AF783" s="4"/>
      <c r="AG783" s="4"/>
      <c r="AH783" s="4"/>
      <c r="AI783" s="4"/>
      <c r="AJ783" s="4"/>
      <c r="AK783" s="4"/>
      <c r="AL783" s="4"/>
      <c r="AM783" s="4"/>
      <c r="AN783" s="4"/>
      <c r="AO783" s="4"/>
      <c r="AP783" s="4"/>
    </row>
    <row r="784">
      <c r="A784" s="4"/>
      <c r="B784" s="4"/>
      <c r="C784" s="4"/>
      <c r="D784" s="4"/>
      <c r="E784" s="4"/>
      <c r="F784" s="8"/>
      <c r="G784" s="8"/>
      <c r="H784" s="118"/>
      <c r="I784" s="118"/>
      <c r="J784" s="118"/>
      <c r="K784" s="325"/>
      <c r="L784" s="119"/>
      <c r="M784" s="119"/>
      <c r="N784" s="119"/>
      <c r="O784" s="326"/>
      <c r="P784" s="74"/>
      <c r="Q784" s="352"/>
      <c r="R784" s="352"/>
      <c r="S784" s="328"/>
      <c r="T784" s="118"/>
      <c r="U784" s="119"/>
      <c r="V784" s="119"/>
      <c r="W784" s="119"/>
      <c r="X784" s="119"/>
      <c r="Y784" s="119"/>
      <c r="Z784" s="119"/>
      <c r="AA784" s="119"/>
      <c r="AB784" s="119"/>
      <c r="AC784" s="119"/>
      <c r="AD784" s="119"/>
      <c r="AE784" s="4"/>
      <c r="AF784" s="4"/>
      <c r="AG784" s="4"/>
      <c r="AH784" s="4"/>
      <c r="AI784" s="4"/>
      <c r="AJ784" s="4"/>
      <c r="AK784" s="4"/>
      <c r="AL784" s="4"/>
      <c r="AM784" s="4"/>
      <c r="AN784" s="4"/>
      <c r="AO784" s="4"/>
      <c r="AP784" s="4"/>
    </row>
    <row r="785">
      <c r="A785" s="4"/>
      <c r="B785" s="4"/>
      <c r="C785" s="4"/>
      <c r="D785" s="4"/>
      <c r="E785" s="4"/>
      <c r="F785" s="8"/>
      <c r="G785" s="8"/>
      <c r="H785" s="118"/>
      <c r="I785" s="118"/>
      <c r="J785" s="118"/>
      <c r="K785" s="325"/>
      <c r="L785" s="119"/>
      <c r="M785" s="119"/>
      <c r="N785" s="119"/>
      <c r="O785" s="326"/>
      <c r="P785" s="74"/>
      <c r="Q785" s="352"/>
      <c r="R785" s="352"/>
      <c r="S785" s="328"/>
      <c r="T785" s="118"/>
      <c r="U785" s="119"/>
      <c r="V785" s="119"/>
      <c r="W785" s="119"/>
      <c r="X785" s="119"/>
      <c r="Y785" s="119"/>
      <c r="Z785" s="119"/>
      <c r="AA785" s="119"/>
      <c r="AB785" s="119"/>
      <c r="AC785" s="119"/>
      <c r="AD785" s="119"/>
      <c r="AE785" s="4"/>
      <c r="AF785" s="4"/>
      <c r="AG785" s="4"/>
      <c r="AH785" s="4"/>
      <c r="AI785" s="4"/>
      <c r="AJ785" s="4"/>
      <c r="AK785" s="4"/>
      <c r="AL785" s="4"/>
      <c r="AM785" s="4"/>
      <c r="AN785" s="4"/>
      <c r="AO785" s="4"/>
      <c r="AP785" s="4"/>
    </row>
    <row r="786">
      <c r="A786" s="4"/>
      <c r="B786" s="4"/>
      <c r="C786" s="4"/>
      <c r="D786" s="4"/>
      <c r="E786" s="4"/>
      <c r="F786" s="8"/>
      <c r="G786" s="8"/>
      <c r="H786" s="118"/>
      <c r="I786" s="118"/>
      <c r="J786" s="118"/>
      <c r="K786" s="325"/>
      <c r="L786" s="119"/>
      <c r="M786" s="119"/>
      <c r="N786" s="119"/>
      <c r="O786" s="326"/>
      <c r="P786" s="74"/>
      <c r="Q786" s="352"/>
      <c r="R786" s="352"/>
      <c r="S786" s="328"/>
      <c r="T786" s="118"/>
      <c r="U786" s="119"/>
      <c r="V786" s="119"/>
      <c r="W786" s="119"/>
      <c r="X786" s="119"/>
      <c r="Y786" s="119"/>
      <c r="Z786" s="119"/>
      <c r="AA786" s="119"/>
      <c r="AB786" s="119"/>
      <c r="AC786" s="119"/>
      <c r="AD786" s="119"/>
      <c r="AE786" s="4"/>
      <c r="AF786" s="4"/>
      <c r="AG786" s="4"/>
      <c r="AH786" s="4"/>
      <c r="AI786" s="4"/>
      <c r="AJ786" s="4"/>
      <c r="AK786" s="4"/>
      <c r="AL786" s="4"/>
      <c r="AM786" s="4"/>
      <c r="AN786" s="4"/>
      <c r="AO786" s="4"/>
      <c r="AP786" s="4"/>
    </row>
    <row r="787">
      <c r="A787" s="4"/>
      <c r="B787" s="4"/>
      <c r="C787" s="4"/>
      <c r="D787" s="4"/>
      <c r="E787" s="4"/>
      <c r="F787" s="8"/>
      <c r="G787" s="8"/>
      <c r="H787" s="118"/>
      <c r="I787" s="118"/>
      <c r="J787" s="118"/>
      <c r="K787" s="325"/>
      <c r="L787" s="119"/>
      <c r="M787" s="119"/>
      <c r="N787" s="119"/>
      <c r="O787" s="326"/>
      <c r="P787" s="74"/>
      <c r="Q787" s="352"/>
      <c r="R787" s="352"/>
      <c r="S787" s="328"/>
      <c r="T787" s="118"/>
      <c r="U787" s="119"/>
      <c r="V787" s="119"/>
      <c r="W787" s="119"/>
      <c r="X787" s="119"/>
      <c r="Y787" s="119"/>
      <c r="Z787" s="119"/>
      <c r="AA787" s="119"/>
      <c r="AB787" s="119"/>
      <c r="AC787" s="119"/>
      <c r="AD787" s="119"/>
      <c r="AE787" s="4"/>
      <c r="AF787" s="4"/>
      <c r="AG787" s="4"/>
      <c r="AH787" s="4"/>
      <c r="AI787" s="4"/>
      <c r="AJ787" s="4"/>
      <c r="AK787" s="4"/>
      <c r="AL787" s="4"/>
      <c r="AM787" s="4"/>
      <c r="AN787" s="4"/>
      <c r="AO787" s="4"/>
      <c r="AP787" s="4"/>
    </row>
    <row r="788">
      <c r="A788" s="4"/>
      <c r="B788" s="4"/>
      <c r="C788" s="4"/>
      <c r="D788" s="4"/>
      <c r="E788" s="4"/>
      <c r="F788" s="8"/>
      <c r="G788" s="8"/>
      <c r="H788" s="118"/>
      <c r="I788" s="118"/>
      <c r="J788" s="118"/>
      <c r="K788" s="325"/>
      <c r="L788" s="119"/>
      <c r="M788" s="119"/>
      <c r="N788" s="119"/>
      <c r="O788" s="326"/>
      <c r="P788" s="74"/>
      <c r="Q788" s="352"/>
      <c r="R788" s="352"/>
      <c r="S788" s="328"/>
      <c r="T788" s="118"/>
      <c r="U788" s="119"/>
      <c r="V788" s="119"/>
      <c r="W788" s="119"/>
      <c r="X788" s="119"/>
      <c r="Y788" s="119"/>
      <c r="Z788" s="119"/>
      <c r="AA788" s="119"/>
      <c r="AB788" s="119"/>
      <c r="AC788" s="119"/>
      <c r="AD788" s="119"/>
      <c r="AE788" s="4"/>
      <c r="AF788" s="4"/>
      <c r="AG788" s="4"/>
      <c r="AH788" s="4"/>
      <c r="AI788" s="4"/>
      <c r="AJ788" s="4"/>
      <c r="AK788" s="4"/>
      <c r="AL788" s="4"/>
      <c r="AM788" s="4"/>
      <c r="AN788" s="4"/>
      <c r="AO788" s="4"/>
      <c r="AP788" s="4"/>
    </row>
    <row r="789">
      <c r="A789" s="4"/>
      <c r="B789" s="4"/>
      <c r="C789" s="4"/>
      <c r="D789" s="4"/>
      <c r="E789" s="4"/>
      <c r="F789" s="8"/>
      <c r="G789" s="8"/>
      <c r="H789" s="118"/>
      <c r="I789" s="118"/>
      <c r="J789" s="118"/>
      <c r="K789" s="325"/>
      <c r="L789" s="119"/>
      <c r="M789" s="119"/>
      <c r="N789" s="119"/>
      <c r="O789" s="326"/>
      <c r="P789" s="74"/>
      <c r="Q789" s="352"/>
      <c r="R789" s="352"/>
      <c r="S789" s="328"/>
      <c r="T789" s="118"/>
      <c r="U789" s="119"/>
      <c r="V789" s="119"/>
      <c r="W789" s="119"/>
      <c r="X789" s="119"/>
      <c r="Y789" s="119"/>
      <c r="Z789" s="119"/>
      <c r="AA789" s="119"/>
      <c r="AB789" s="119"/>
      <c r="AC789" s="119"/>
      <c r="AD789" s="119"/>
      <c r="AE789" s="4"/>
      <c r="AF789" s="4"/>
      <c r="AG789" s="4"/>
      <c r="AH789" s="4"/>
      <c r="AI789" s="4"/>
      <c r="AJ789" s="4"/>
      <c r="AK789" s="4"/>
      <c r="AL789" s="4"/>
      <c r="AM789" s="4"/>
      <c r="AN789" s="4"/>
      <c r="AO789" s="4"/>
      <c r="AP789" s="4"/>
    </row>
    <row r="790">
      <c r="A790" s="4"/>
      <c r="B790" s="4"/>
      <c r="C790" s="4"/>
      <c r="D790" s="4"/>
      <c r="E790" s="4"/>
      <c r="F790" s="8"/>
      <c r="G790" s="8"/>
      <c r="H790" s="118"/>
      <c r="I790" s="118"/>
      <c r="J790" s="118"/>
      <c r="K790" s="325"/>
      <c r="L790" s="119"/>
      <c r="M790" s="119"/>
      <c r="N790" s="119"/>
      <c r="O790" s="326"/>
      <c r="P790" s="74"/>
      <c r="Q790" s="352"/>
      <c r="R790" s="352"/>
      <c r="S790" s="328"/>
      <c r="T790" s="118"/>
      <c r="U790" s="119"/>
      <c r="V790" s="119"/>
      <c r="W790" s="119"/>
      <c r="X790" s="119"/>
      <c r="Y790" s="119"/>
      <c r="Z790" s="119"/>
      <c r="AA790" s="119"/>
      <c r="AB790" s="119"/>
      <c r="AC790" s="119"/>
      <c r="AD790" s="119"/>
      <c r="AE790" s="4"/>
      <c r="AF790" s="4"/>
      <c r="AG790" s="4"/>
      <c r="AH790" s="4"/>
      <c r="AI790" s="4"/>
      <c r="AJ790" s="4"/>
      <c r="AK790" s="4"/>
      <c r="AL790" s="4"/>
      <c r="AM790" s="4"/>
      <c r="AN790" s="4"/>
      <c r="AO790" s="4"/>
      <c r="AP790" s="4"/>
    </row>
    <row r="791">
      <c r="A791" s="4"/>
      <c r="B791" s="4"/>
      <c r="C791" s="4"/>
      <c r="D791" s="4"/>
      <c r="E791" s="4"/>
      <c r="F791" s="8"/>
      <c r="G791" s="8"/>
      <c r="H791" s="118"/>
      <c r="I791" s="118"/>
      <c r="J791" s="118"/>
      <c r="K791" s="325"/>
      <c r="L791" s="119"/>
      <c r="M791" s="119"/>
      <c r="N791" s="119"/>
      <c r="O791" s="326"/>
      <c r="P791" s="74"/>
      <c r="Q791" s="352"/>
      <c r="R791" s="352"/>
      <c r="S791" s="328"/>
      <c r="T791" s="118"/>
      <c r="U791" s="119"/>
      <c r="V791" s="119"/>
      <c r="W791" s="119"/>
      <c r="X791" s="119"/>
      <c r="Y791" s="119"/>
      <c r="Z791" s="119"/>
      <c r="AA791" s="119"/>
      <c r="AB791" s="119"/>
      <c r="AC791" s="119"/>
      <c r="AD791" s="119"/>
      <c r="AE791" s="4"/>
      <c r="AF791" s="4"/>
      <c r="AG791" s="4"/>
      <c r="AH791" s="4"/>
      <c r="AI791" s="4"/>
      <c r="AJ791" s="4"/>
      <c r="AK791" s="4"/>
      <c r="AL791" s="4"/>
      <c r="AM791" s="4"/>
      <c r="AN791" s="4"/>
      <c r="AO791" s="4"/>
      <c r="AP791" s="4"/>
    </row>
    <row r="792">
      <c r="A792" s="4"/>
      <c r="B792" s="4"/>
      <c r="C792" s="4"/>
      <c r="D792" s="4"/>
      <c r="E792" s="4"/>
      <c r="F792" s="8"/>
      <c r="G792" s="8"/>
      <c r="H792" s="118"/>
      <c r="I792" s="118"/>
      <c r="J792" s="118"/>
      <c r="K792" s="325"/>
      <c r="L792" s="119"/>
      <c r="M792" s="119"/>
      <c r="N792" s="119"/>
      <c r="O792" s="326"/>
      <c r="P792" s="74"/>
      <c r="Q792" s="352"/>
      <c r="R792" s="352"/>
      <c r="S792" s="328"/>
      <c r="T792" s="118"/>
      <c r="U792" s="119"/>
      <c r="V792" s="119"/>
      <c r="W792" s="119"/>
      <c r="X792" s="119"/>
      <c r="Y792" s="119"/>
      <c r="Z792" s="119"/>
      <c r="AA792" s="119"/>
      <c r="AB792" s="119"/>
      <c r="AC792" s="119"/>
      <c r="AD792" s="119"/>
      <c r="AE792" s="4"/>
      <c r="AF792" s="4"/>
      <c r="AG792" s="4"/>
      <c r="AH792" s="4"/>
      <c r="AI792" s="4"/>
      <c r="AJ792" s="4"/>
      <c r="AK792" s="4"/>
      <c r="AL792" s="4"/>
      <c r="AM792" s="4"/>
      <c r="AN792" s="4"/>
      <c r="AO792" s="4"/>
      <c r="AP792" s="4"/>
    </row>
    <row r="793">
      <c r="A793" s="4"/>
      <c r="B793" s="4"/>
      <c r="C793" s="4"/>
      <c r="D793" s="4"/>
      <c r="E793" s="4"/>
      <c r="F793" s="8"/>
      <c r="G793" s="8"/>
      <c r="H793" s="118"/>
      <c r="I793" s="118"/>
      <c r="J793" s="118"/>
      <c r="K793" s="325"/>
      <c r="L793" s="119"/>
      <c r="M793" s="119"/>
      <c r="N793" s="119"/>
      <c r="O793" s="326"/>
      <c r="P793" s="74"/>
      <c r="Q793" s="352"/>
      <c r="R793" s="352"/>
      <c r="S793" s="328"/>
      <c r="T793" s="118"/>
      <c r="U793" s="119"/>
      <c r="V793" s="119"/>
      <c r="W793" s="119"/>
      <c r="X793" s="119"/>
      <c r="Y793" s="119"/>
      <c r="Z793" s="119"/>
      <c r="AA793" s="119"/>
      <c r="AB793" s="119"/>
      <c r="AC793" s="119"/>
      <c r="AD793" s="119"/>
      <c r="AE793" s="4"/>
      <c r="AF793" s="4"/>
      <c r="AG793" s="4"/>
      <c r="AH793" s="4"/>
      <c r="AI793" s="4"/>
      <c r="AJ793" s="4"/>
      <c r="AK793" s="4"/>
      <c r="AL793" s="4"/>
      <c r="AM793" s="4"/>
      <c r="AN793" s="4"/>
      <c r="AO793" s="4"/>
      <c r="AP793" s="4"/>
    </row>
    <row r="794">
      <c r="A794" s="4"/>
      <c r="B794" s="4"/>
      <c r="C794" s="4"/>
      <c r="D794" s="4"/>
      <c r="E794" s="4"/>
      <c r="F794" s="8"/>
      <c r="G794" s="8"/>
      <c r="H794" s="118"/>
      <c r="I794" s="118"/>
      <c r="J794" s="118"/>
      <c r="K794" s="325"/>
      <c r="L794" s="119"/>
      <c r="M794" s="119"/>
      <c r="N794" s="119"/>
      <c r="O794" s="326"/>
      <c r="P794" s="74"/>
      <c r="Q794" s="352"/>
      <c r="R794" s="352"/>
      <c r="S794" s="328"/>
      <c r="T794" s="118"/>
      <c r="U794" s="119"/>
      <c r="V794" s="119"/>
      <c r="W794" s="119"/>
      <c r="X794" s="119"/>
      <c r="Y794" s="119"/>
      <c r="Z794" s="119"/>
      <c r="AA794" s="119"/>
      <c r="AB794" s="119"/>
      <c r="AC794" s="119"/>
      <c r="AD794" s="119"/>
      <c r="AE794" s="4"/>
      <c r="AF794" s="4"/>
      <c r="AG794" s="4"/>
      <c r="AH794" s="4"/>
      <c r="AI794" s="4"/>
      <c r="AJ794" s="4"/>
      <c r="AK794" s="4"/>
      <c r="AL794" s="4"/>
      <c r="AM794" s="4"/>
      <c r="AN794" s="4"/>
      <c r="AO794" s="4"/>
      <c r="AP794" s="4"/>
    </row>
    <row r="795">
      <c r="A795" s="4"/>
      <c r="B795" s="4"/>
      <c r="C795" s="4"/>
      <c r="D795" s="4"/>
      <c r="E795" s="4"/>
      <c r="F795" s="8"/>
      <c r="G795" s="8"/>
      <c r="H795" s="118"/>
      <c r="I795" s="118"/>
      <c r="J795" s="118"/>
      <c r="K795" s="325"/>
      <c r="L795" s="119"/>
      <c r="M795" s="119"/>
      <c r="N795" s="119"/>
      <c r="O795" s="326"/>
      <c r="P795" s="74"/>
      <c r="Q795" s="352"/>
      <c r="R795" s="352"/>
      <c r="S795" s="328"/>
      <c r="T795" s="118"/>
      <c r="U795" s="119"/>
      <c r="V795" s="119"/>
      <c r="W795" s="119"/>
      <c r="X795" s="119"/>
      <c r="Y795" s="119"/>
      <c r="Z795" s="119"/>
      <c r="AA795" s="119"/>
      <c r="AB795" s="119"/>
      <c r="AC795" s="119"/>
      <c r="AD795" s="119"/>
      <c r="AE795" s="4"/>
      <c r="AF795" s="4"/>
      <c r="AG795" s="4"/>
      <c r="AH795" s="4"/>
      <c r="AI795" s="4"/>
      <c r="AJ795" s="4"/>
      <c r="AK795" s="4"/>
      <c r="AL795" s="4"/>
      <c r="AM795" s="4"/>
      <c r="AN795" s="4"/>
      <c r="AO795" s="4"/>
      <c r="AP795" s="4"/>
    </row>
    <row r="796">
      <c r="A796" s="4"/>
      <c r="B796" s="4"/>
      <c r="C796" s="4"/>
      <c r="D796" s="4"/>
      <c r="E796" s="4"/>
      <c r="F796" s="8"/>
      <c r="G796" s="8"/>
      <c r="H796" s="118"/>
      <c r="I796" s="118"/>
      <c r="J796" s="118"/>
      <c r="K796" s="325"/>
      <c r="L796" s="119"/>
      <c r="M796" s="119"/>
      <c r="N796" s="119"/>
      <c r="O796" s="326"/>
      <c r="P796" s="74"/>
      <c r="Q796" s="352"/>
      <c r="R796" s="352"/>
      <c r="S796" s="328"/>
      <c r="T796" s="118"/>
      <c r="U796" s="119"/>
      <c r="V796" s="119"/>
      <c r="W796" s="119"/>
      <c r="X796" s="119"/>
      <c r="Y796" s="119"/>
      <c r="Z796" s="119"/>
      <c r="AA796" s="119"/>
      <c r="AB796" s="119"/>
      <c r="AC796" s="119"/>
      <c r="AD796" s="119"/>
      <c r="AE796" s="4"/>
      <c r="AF796" s="4"/>
      <c r="AG796" s="4"/>
      <c r="AH796" s="4"/>
      <c r="AI796" s="4"/>
      <c r="AJ796" s="4"/>
      <c r="AK796" s="4"/>
      <c r="AL796" s="4"/>
      <c r="AM796" s="4"/>
      <c r="AN796" s="4"/>
      <c r="AO796" s="4"/>
      <c r="AP796" s="4"/>
    </row>
    <row r="797">
      <c r="A797" s="4"/>
      <c r="B797" s="4"/>
      <c r="C797" s="4"/>
      <c r="D797" s="4"/>
      <c r="E797" s="4"/>
      <c r="F797" s="8"/>
      <c r="G797" s="8"/>
      <c r="H797" s="118"/>
      <c r="I797" s="118"/>
      <c r="J797" s="118"/>
      <c r="K797" s="325"/>
      <c r="L797" s="119"/>
      <c r="M797" s="119"/>
      <c r="N797" s="119"/>
      <c r="O797" s="326"/>
      <c r="P797" s="74"/>
      <c r="Q797" s="352"/>
      <c r="R797" s="352"/>
      <c r="S797" s="328"/>
      <c r="T797" s="118"/>
      <c r="U797" s="119"/>
      <c r="V797" s="119"/>
      <c r="W797" s="119"/>
      <c r="X797" s="119"/>
      <c r="Y797" s="119"/>
      <c r="Z797" s="119"/>
      <c r="AA797" s="119"/>
      <c r="AB797" s="119"/>
      <c r="AC797" s="119"/>
      <c r="AD797" s="119"/>
      <c r="AE797" s="4"/>
      <c r="AF797" s="4"/>
      <c r="AG797" s="4"/>
      <c r="AH797" s="4"/>
      <c r="AI797" s="4"/>
      <c r="AJ797" s="4"/>
      <c r="AK797" s="4"/>
      <c r="AL797" s="4"/>
      <c r="AM797" s="4"/>
      <c r="AN797" s="4"/>
      <c r="AO797" s="4"/>
      <c r="AP797" s="4"/>
    </row>
    <row r="798">
      <c r="A798" s="4"/>
      <c r="B798" s="4"/>
      <c r="C798" s="4"/>
      <c r="D798" s="4"/>
      <c r="E798" s="4"/>
      <c r="F798" s="8"/>
      <c r="G798" s="8"/>
      <c r="H798" s="118"/>
      <c r="I798" s="118"/>
      <c r="J798" s="118"/>
      <c r="K798" s="325"/>
      <c r="L798" s="119"/>
      <c r="M798" s="119"/>
      <c r="N798" s="119"/>
      <c r="O798" s="326"/>
      <c r="P798" s="74"/>
      <c r="Q798" s="352"/>
      <c r="R798" s="352"/>
      <c r="S798" s="328"/>
      <c r="T798" s="118"/>
      <c r="U798" s="119"/>
      <c r="V798" s="119"/>
      <c r="W798" s="119"/>
      <c r="X798" s="119"/>
      <c r="Y798" s="119"/>
      <c r="Z798" s="119"/>
      <c r="AA798" s="119"/>
      <c r="AB798" s="119"/>
      <c r="AC798" s="119"/>
      <c r="AD798" s="119"/>
      <c r="AE798" s="4"/>
      <c r="AF798" s="4"/>
      <c r="AG798" s="4"/>
      <c r="AH798" s="4"/>
      <c r="AI798" s="4"/>
      <c r="AJ798" s="4"/>
      <c r="AK798" s="4"/>
      <c r="AL798" s="4"/>
      <c r="AM798" s="4"/>
      <c r="AN798" s="4"/>
      <c r="AO798" s="4"/>
      <c r="AP798" s="4"/>
    </row>
    <row r="799">
      <c r="A799" s="4"/>
      <c r="B799" s="4"/>
      <c r="C799" s="4"/>
      <c r="D799" s="4"/>
      <c r="E799" s="4"/>
      <c r="F799" s="8"/>
      <c r="G799" s="8"/>
      <c r="H799" s="118"/>
      <c r="I799" s="118"/>
      <c r="J799" s="118"/>
      <c r="K799" s="325"/>
      <c r="L799" s="119"/>
      <c r="M799" s="119"/>
      <c r="N799" s="119"/>
      <c r="O799" s="326"/>
      <c r="P799" s="74"/>
      <c r="Q799" s="352"/>
      <c r="R799" s="352"/>
      <c r="S799" s="328"/>
      <c r="T799" s="118"/>
      <c r="U799" s="119"/>
      <c r="V799" s="119"/>
      <c r="W799" s="119"/>
      <c r="X799" s="119"/>
      <c r="Y799" s="119"/>
      <c r="Z799" s="119"/>
      <c r="AA799" s="119"/>
      <c r="AB799" s="119"/>
      <c r="AC799" s="119"/>
      <c r="AD799" s="119"/>
      <c r="AE799" s="4"/>
      <c r="AF799" s="4"/>
      <c r="AG799" s="4"/>
      <c r="AH799" s="4"/>
      <c r="AI799" s="4"/>
      <c r="AJ799" s="4"/>
      <c r="AK799" s="4"/>
      <c r="AL799" s="4"/>
      <c r="AM799" s="4"/>
      <c r="AN799" s="4"/>
      <c r="AO799" s="4"/>
      <c r="AP799" s="4"/>
    </row>
    <row r="800">
      <c r="A800" s="4"/>
      <c r="B800" s="4"/>
      <c r="C800" s="4"/>
      <c r="D800" s="4"/>
      <c r="E800" s="4"/>
      <c r="F800" s="8"/>
      <c r="G800" s="8"/>
      <c r="H800" s="118"/>
      <c r="I800" s="118"/>
      <c r="J800" s="118"/>
      <c r="K800" s="325"/>
      <c r="L800" s="119"/>
      <c r="M800" s="119"/>
      <c r="N800" s="119"/>
      <c r="O800" s="326"/>
      <c r="P800" s="74"/>
      <c r="Q800" s="352"/>
      <c r="R800" s="352"/>
      <c r="S800" s="328"/>
      <c r="T800" s="118"/>
      <c r="U800" s="119"/>
      <c r="V800" s="119"/>
      <c r="W800" s="119"/>
      <c r="X800" s="119"/>
      <c r="Y800" s="119"/>
      <c r="Z800" s="119"/>
      <c r="AA800" s="119"/>
      <c r="AB800" s="119"/>
      <c r="AC800" s="119"/>
      <c r="AD800" s="119"/>
      <c r="AE800" s="4"/>
      <c r="AF800" s="4"/>
      <c r="AG800" s="4"/>
      <c r="AH800" s="4"/>
      <c r="AI800" s="4"/>
      <c r="AJ800" s="4"/>
      <c r="AK800" s="4"/>
      <c r="AL800" s="4"/>
      <c r="AM800" s="4"/>
      <c r="AN800" s="4"/>
      <c r="AO800" s="4"/>
      <c r="AP800" s="4"/>
    </row>
    <row r="801">
      <c r="A801" s="4"/>
      <c r="B801" s="4"/>
      <c r="C801" s="4"/>
      <c r="D801" s="4"/>
      <c r="E801" s="4"/>
      <c r="F801" s="8"/>
      <c r="G801" s="8"/>
      <c r="H801" s="118"/>
      <c r="I801" s="118"/>
      <c r="J801" s="118"/>
      <c r="K801" s="325"/>
      <c r="L801" s="119"/>
      <c r="M801" s="119"/>
      <c r="N801" s="119"/>
      <c r="O801" s="326"/>
      <c r="P801" s="74"/>
      <c r="Q801" s="352"/>
      <c r="R801" s="352"/>
      <c r="S801" s="328"/>
      <c r="T801" s="118"/>
      <c r="U801" s="119"/>
      <c r="V801" s="119"/>
      <c r="W801" s="119"/>
      <c r="X801" s="119"/>
      <c r="Y801" s="119"/>
      <c r="Z801" s="119"/>
      <c r="AA801" s="119"/>
      <c r="AB801" s="119"/>
      <c r="AC801" s="119"/>
      <c r="AD801" s="119"/>
      <c r="AE801" s="4"/>
      <c r="AF801" s="4"/>
      <c r="AG801" s="4"/>
      <c r="AH801" s="4"/>
      <c r="AI801" s="4"/>
      <c r="AJ801" s="4"/>
      <c r="AK801" s="4"/>
      <c r="AL801" s="4"/>
      <c r="AM801" s="4"/>
      <c r="AN801" s="4"/>
      <c r="AO801" s="4"/>
      <c r="AP801" s="4"/>
    </row>
    <row r="802">
      <c r="A802" s="4"/>
      <c r="B802" s="4"/>
      <c r="C802" s="4"/>
      <c r="D802" s="4"/>
      <c r="E802" s="4"/>
      <c r="F802" s="8"/>
      <c r="G802" s="8"/>
      <c r="H802" s="118"/>
      <c r="I802" s="118"/>
      <c r="J802" s="118"/>
      <c r="K802" s="325"/>
      <c r="L802" s="119"/>
      <c r="M802" s="119"/>
      <c r="N802" s="119"/>
      <c r="O802" s="326"/>
      <c r="P802" s="74"/>
      <c r="Q802" s="352"/>
      <c r="R802" s="352"/>
      <c r="S802" s="328"/>
      <c r="T802" s="118"/>
      <c r="U802" s="119"/>
      <c r="V802" s="119"/>
      <c r="W802" s="119"/>
      <c r="X802" s="119"/>
      <c r="Y802" s="119"/>
      <c r="Z802" s="119"/>
      <c r="AA802" s="119"/>
      <c r="AB802" s="119"/>
      <c r="AC802" s="119"/>
      <c r="AD802" s="119"/>
      <c r="AE802" s="4"/>
      <c r="AF802" s="4"/>
      <c r="AG802" s="4"/>
      <c r="AH802" s="4"/>
      <c r="AI802" s="4"/>
      <c r="AJ802" s="4"/>
      <c r="AK802" s="4"/>
      <c r="AL802" s="4"/>
      <c r="AM802" s="4"/>
      <c r="AN802" s="4"/>
      <c r="AO802" s="4"/>
      <c r="AP802" s="4"/>
    </row>
    <row r="803">
      <c r="A803" s="4"/>
      <c r="B803" s="4"/>
      <c r="C803" s="4"/>
      <c r="D803" s="4"/>
      <c r="E803" s="4"/>
      <c r="F803" s="8"/>
      <c r="G803" s="8"/>
      <c r="H803" s="118"/>
      <c r="I803" s="118"/>
      <c r="J803" s="118"/>
      <c r="K803" s="325"/>
      <c r="L803" s="119"/>
      <c r="M803" s="119"/>
      <c r="N803" s="119"/>
      <c r="O803" s="326"/>
      <c r="P803" s="74"/>
      <c r="Q803" s="352"/>
      <c r="R803" s="352"/>
      <c r="S803" s="328"/>
      <c r="T803" s="118"/>
      <c r="U803" s="119"/>
      <c r="V803" s="119"/>
      <c r="W803" s="119"/>
      <c r="X803" s="119"/>
      <c r="Y803" s="119"/>
      <c r="Z803" s="119"/>
      <c r="AA803" s="119"/>
      <c r="AB803" s="119"/>
      <c r="AC803" s="119"/>
      <c r="AD803" s="119"/>
      <c r="AE803" s="4"/>
      <c r="AF803" s="4"/>
      <c r="AG803" s="4"/>
      <c r="AH803" s="4"/>
      <c r="AI803" s="4"/>
      <c r="AJ803" s="4"/>
      <c r="AK803" s="4"/>
      <c r="AL803" s="4"/>
      <c r="AM803" s="4"/>
      <c r="AN803" s="4"/>
      <c r="AO803" s="4"/>
      <c r="AP803" s="4"/>
    </row>
    <row r="804">
      <c r="A804" s="4"/>
      <c r="B804" s="4"/>
      <c r="C804" s="4"/>
      <c r="D804" s="4"/>
      <c r="E804" s="4"/>
      <c r="F804" s="8"/>
      <c r="G804" s="8"/>
      <c r="H804" s="118"/>
      <c r="I804" s="118"/>
      <c r="J804" s="118"/>
      <c r="K804" s="325"/>
      <c r="L804" s="119"/>
      <c r="M804" s="119"/>
      <c r="N804" s="119"/>
      <c r="O804" s="326"/>
      <c r="P804" s="74"/>
      <c r="Q804" s="352"/>
      <c r="R804" s="352"/>
      <c r="S804" s="328"/>
      <c r="T804" s="118"/>
      <c r="U804" s="119"/>
      <c r="V804" s="119"/>
      <c r="W804" s="119"/>
      <c r="X804" s="119"/>
      <c r="Y804" s="119"/>
      <c r="Z804" s="119"/>
      <c r="AA804" s="119"/>
      <c r="AB804" s="119"/>
      <c r="AC804" s="119"/>
      <c r="AD804" s="119"/>
      <c r="AE804" s="4"/>
      <c r="AF804" s="4"/>
      <c r="AG804" s="4"/>
      <c r="AH804" s="4"/>
      <c r="AI804" s="4"/>
      <c r="AJ804" s="4"/>
      <c r="AK804" s="4"/>
      <c r="AL804" s="4"/>
      <c r="AM804" s="4"/>
      <c r="AN804" s="4"/>
      <c r="AO804" s="4"/>
      <c r="AP804" s="4"/>
    </row>
    <row r="805">
      <c r="A805" s="4"/>
      <c r="B805" s="4"/>
      <c r="C805" s="4"/>
      <c r="D805" s="4"/>
      <c r="E805" s="4"/>
      <c r="F805" s="8"/>
      <c r="G805" s="8"/>
      <c r="H805" s="118"/>
      <c r="I805" s="118"/>
      <c r="J805" s="118"/>
      <c r="K805" s="325"/>
      <c r="L805" s="119"/>
      <c r="M805" s="119"/>
      <c r="N805" s="119"/>
      <c r="O805" s="326"/>
      <c r="P805" s="74"/>
      <c r="Q805" s="352"/>
      <c r="R805" s="352"/>
      <c r="S805" s="328"/>
      <c r="T805" s="118"/>
      <c r="U805" s="119"/>
      <c r="V805" s="119"/>
      <c r="W805" s="119"/>
      <c r="X805" s="119"/>
      <c r="Y805" s="119"/>
      <c r="Z805" s="119"/>
      <c r="AA805" s="119"/>
      <c r="AB805" s="119"/>
      <c r="AC805" s="119"/>
      <c r="AD805" s="119"/>
      <c r="AE805" s="4"/>
      <c r="AF805" s="4"/>
      <c r="AG805" s="4"/>
      <c r="AH805" s="4"/>
      <c r="AI805" s="4"/>
      <c r="AJ805" s="4"/>
      <c r="AK805" s="4"/>
      <c r="AL805" s="4"/>
      <c r="AM805" s="4"/>
      <c r="AN805" s="4"/>
      <c r="AO805" s="4"/>
      <c r="AP805" s="4"/>
    </row>
    <row r="806">
      <c r="A806" s="4"/>
      <c r="B806" s="4"/>
      <c r="C806" s="4"/>
      <c r="D806" s="4"/>
      <c r="E806" s="4"/>
      <c r="F806" s="8"/>
      <c r="G806" s="8"/>
      <c r="H806" s="118"/>
      <c r="I806" s="118"/>
      <c r="J806" s="118"/>
      <c r="K806" s="325"/>
      <c r="L806" s="119"/>
      <c r="M806" s="119"/>
      <c r="N806" s="119"/>
      <c r="O806" s="326"/>
      <c r="P806" s="74"/>
      <c r="Q806" s="352"/>
      <c r="R806" s="352"/>
      <c r="S806" s="328"/>
      <c r="T806" s="118"/>
      <c r="U806" s="119"/>
      <c r="V806" s="119"/>
      <c r="W806" s="119"/>
      <c r="X806" s="119"/>
      <c r="Y806" s="119"/>
      <c r="Z806" s="119"/>
      <c r="AA806" s="119"/>
      <c r="AB806" s="119"/>
      <c r="AC806" s="119"/>
      <c r="AD806" s="119"/>
      <c r="AE806" s="4"/>
      <c r="AF806" s="4"/>
      <c r="AG806" s="4"/>
      <c r="AH806" s="4"/>
      <c r="AI806" s="4"/>
      <c r="AJ806" s="4"/>
      <c r="AK806" s="4"/>
      <c r="AL806" s="4"/>
      <c r="AM806" s="4"/>
      <c r="AN806" s="4"/>
      <c r="AO806" s="4"/>
      <c r="AP806" s="4"/>
    </row>
    <row r="807">
      <c r="A807" s="4"/>
      <c r="B807" s="4"/>
      <c r="C807" s="4"/>
      <c r="D807" s="4"/>
      <c r="E807" s="4"/>
      <c r="F807" s="8"/>
      <c r="G807" s="8"/>
      <c r="H807" s="118"/>
      <c r="I807" s="118"/>
      <c r="J807" s="118"/>
      <c r="K807" s="325"/>
      <c r="L807" s="119"/>
      <c r="M807" s="119"/>
      <c r="N807" s="119"/>
      <c r="O807" s="326"/>
      <c r="P807" s="74"/>
      <c r="Q807" s="352"/>
      <c r="R807" s="352"/>
      <c r="S807" s="328"/>
      <c r="T807" s="118"/>
      <c r="U807" s="119"/>
      <c r="V807" s="119"/>
      <c r="W807" s="119"/>
      <c r="X807" s="119"/>
      <c r="Y807" s="119"/>
      <c r="Z807" s="119"/>
      <c r="AA807" s="119"/>
      <c r="AB807" s="119"/>
      <c r="AC807" s="119"/>
      <c r="AD807" s="119"/>
      <c r="AE807" s="4"/>
      <c r="AF807" s="4"/>
      <c r="AG807" s="4"/>
      <c r="AH807" s="4"/>
      <c r="AI807" s="4"/>
      <c r="AJ807" s="4"/>
      <c r="AK807" s="4"/>
      <c r="AL807" s="4"/>
      <c r="AM807" s="4"/>
      <c r="AN807" s="4"/>
      <c r="AO807" s="4"/>
      <c r="AP807" s="4"/>
    </row>
    <row r="808">
      <c r="A808" s="4"/>
      <c r="B808" s="4"/>
      <c r="C808" s="4"/>
      <c r="D808" s="4"/>
      <c r="E808" s="4"/>
      <c r="F808" s="8"/>
      <c r="G808" s="8"/>
      <c r="H808" s="118"/>
      <c r="I808" s="118"/>
      <c r="J808" s="118"/>
      <c r="K808" s="325"/>
      <c r="L808" s="119"/>
      <c r="M808" s="119"/>
      <c r="N808" s="119"/>
      <c r="O808" s="326"/>
      <c r="P808" s="74"/>
      <c r="Q808" s="352"/>
      <c r="R808" s="352"/>
      <c r="S808" s="328"/>
      <c r="T808" s="118"/>
      <c r="U808" s="119"/>
      <c r="V808" s="119"/>
      <c r="W808" s="119"/>
      <c r="X808" s="119"/>
      <c r="Y808" s="119"/>
      <c r="Z808" s="119"/>
      <c r="AA808" s="119"/>
      <c r="AB808" s="119"/>
      <c r="AC808" s="119"/>
      <c r="AD808" s="119"/>
      <c r="AE808" s="4"/>
      <c r="AF808" s="4"/>
      <c r="AG808" s="4"/>
      <c r="AH808" s="4"/>
      <c r="AI808" s="4"/>
      <c r="AJ808" s="4"/>
      <c r="AK808" s="4"/>
      <c r="AL808" s="4"/>
      <c r="AM808" s="4"/>
      <c r="AN808" s="4"/>
      <c r="AO808" s="4"/>
      <c r="AP808" s="4"/>
    </row>
    <row r="809">
      <c r="A809" s="4"/>
      <c r="B809" s="4"/>
      <c r="C809" s="4"/>
      <c r="D809" s="4"/>
      <c r="E809" s="4"/>
      <c r="F809" s="8"/>
      <c r="G809" s="8"/>
      <c r="H809" s="118"/>
      <c r="I809" s="118"/>
      <c r="J809" s="118"/>
      <c r="K809" s="325"/>
      <c r="L809" s="119"/>
      <c r="M809" s="119"/>
      <c r="N809" s="119"/>
      <c r="O809" s="326"/>
      <c r="P809" s="74"/>
      <c r="Q809" s="352"/>
      <c r="R809" s="352"/>
      <c r="S809" s="328"/>
      <c r="T809" s="118"/>
      <c r="U809" s="119"/>
      <c r="V809" s="119"/>
      <c r="W809" s="119"/>
      <c r="X809" s="119"/>
      <c r="Y809" s="119"/>
      <c r="Z809" s="119"/>
      <c r="AA809" s="119"/>
      <c r="AB809" s="119"/>
      <c r="AC809" s="119"/>
      <c r="AD809" s="119"/>
      <c r="AE809" s="4"/>
      <c r="AF809" s="4"/>
      <c r="AG809" s="4"/>
      <c r="AH809" s="4"/>
      <c r="AI809" s="4"/>
      <c r="AJ809" s="4"/>
      <c r="AK809" s="4"/>
      <c r="AL809" s="4"/>
      <c r="AM809" s="4"/>
      <c r="AN809" s="4"/>
      <c r="AO809" s="4"/>
      <c r="AP809" s="4"/>
    </row>
    <row r="810">
      <c r="A810" s="4"/>
      <c r="B810" s="4"/>
      <c r="C810" s="4"/>
      <c r="D810" s="4"/>
      <c r="E810" s="4"/>
      <c r="F810" s="8"/>
      <c r="G810" s="8"/>
      <c r="H810" s="118"/>
      <c r="I810" s="118"/>
      <c r="J810" s="118"/>
      <c r="K810" s="325"/>
      <c r="L810" s="119"/>
      <c r="M810" s="119"/>
      <c r="N810" s="119"/>
      <c r="O810" s="326"/>
      <c r="P810" s="74"/>
      <c r="Q810" s="352"/>
      <c r="R810" s="352"/>
      <c r="S810" s="328"/>
      <c r="T810" s="118"/>
      <c r="U810" s="119"/>
      <c r="V810" s="119"/>
      <c r="W810" s="119"/>
      <c r="X810" s="119"/>
      <c r="Y810" s="119"/>
      <c r="Z810" s="119"/>
      <c r="AA810" s="119"/>
      <c r="AB810" s="119"/>
      <c r="AC810" s="119"/>
      <c r="AD810" s="119"/>
      <c r="AE810" s="4"/>
      <c r="AF810" s="4"/>
      <c r="AG810" s="4"/>
      <c r="AH810" s="4"/>
      <c r="AI810" s="4"/>
      <c r="AJ810" s="4"/>
      <c r="AK810" s="4"/>
      <c r="AL810" s="4"/>
      <c r="AM810" s="4"/>
      <c r="AN810" s="4"/>
      <c r="AO810" s="4"/>
      <c r="AP810" s="4"/>
    </row>
    <row r="811">
      <c r="A811" s="4"/>
      <c r="B811" s="4"/>
      <c r="C811" s="4"/>
      <c r="D811" s="4"/>
      <c r="E811" s="4"/>
      <c r="F811" s="8"/>
      <c r="G811" s="8"/>
      <c r="H811" s="118"/>
      <c r="I811" s="118"/>
      <c r="J811" s="118"/>
      <c r="K811" s="325"/>
      <c r="L811" s="119"/>
      <c r="M811" s="119"/>
      <c r="N811" s="119"/>
      <c r="O811" s="326"/>
      <c r="P811" s="74"/>
      <c r="Q811" s="352"/>
      <c r="R811" s="352"/>
      <c r="S811" s="328"/>
      <c r="T811" s="118"/>
      <c r="U811" s="119"/>
      <c r="V811" s="119"/>
      <c r="W811" s="119"/>
      <c r="X811" s="119"/>
      <c r="Y811" s="119"/>
      <c r="Z811" s="119"/>
      <c r="AA811" s="119"/>
      <c r="AB811" s="119"/>
      <c r="AC811" s="119"/>
      <c r="AD811" s="119"/>
      <c r="AE811" s="4"/>
      <c r="AF811" s="4"/>
      <c r="AG811" s="4"/>
      <c r="AH811" s="4"/>
      <c r="AI811" s="4"/>
      <c r="AJ811" s="4"/>
      <c r="AK811" s="4"/>
      <c r="AL811" s="4"/>
      <c r="AM811" s="4"/>
      <c r="AN811" s="4"/>
      <c r="AO811" s="4"/>
      <c r="AP811" s="4"/>
    </row>
    <row r="812">
      <c r="A812" s="4"/>
      <c r="B812" s="4"/>
      <c r="C812" s="4"/>
      <c r="D812" s="4"/>
      <c r="E812" s="4"/>
      <c r="F812" s="8"/>
      <c r="G812" s="8"/>
      <c r="H812" s="118"/>
      <c r="I812" s="118"/>
      <c r="J812" s="118"/>
      <c r="K812" s="325"/>
      <c r="L812" s="119"/>
      <c r="M812" s="119"/>
      <c r="N812" s="119"/>
      <c r="O812" s="326"/>
      <c r="P812" s="74"/>
      <c r="Q812" s="352"/>
      <c r="R812" s="352"/>
      <c r="S812" s="328"/>
      <c r="T812" s="118"/>
      <c r="U812" s="119"/>
      <c r="V812" s="119"/>
      <c r="W812" s="119"/>
      <c r="X812" s="119"/>
      <c r="Y812" s="119"/>
      <c r="Z812" s="119"/>
      <c r="AA812" s="119"/>
      <c r="AB812" s="119"/>
      <c r="AC812" s="119"/>
      <c r="AD812" s="119"/>
      <c r="AE812" s="4"/>
      <c r="AF812" s="4"/>
      <c r="AG812" s="4"/>
      <c r="AH812" s="4"/>
      <c r="AI812" s="4"/>
      <c r="AJ812" s="4"/>
      <c r="AK812" s="4"/>
      <c r="AL812" s="4"/>
      <c r="AM812" s="4"/>
      <c r="AN812" s="4"/>
      <c r="AO812" s="4"/>
      <c r="AP812" s="4"/>
    </row>
    <row r="813">
      <c r="A813" s="4"/>
      <c r="B813" s="4"/>
      <c r="C813" s="4"/>
      <c r="D813" s="4"/>
      <c r="E813" s="4"/>
      <c r="F813" s="8"/>
      <c r="G813" s="8"/>
      <c r="H813" s="118"/>
      <c r="I813" s="118"/>
      <c r="J813" s="118"/>
      <c r="K813" s="325"/>
      <c r="L813" s="119"/>
      <c r="M813" s="119"/>
      <c r="N813" s="119"/>
      <c r="O813" s="326"/>
      <c r="P813" s="74"/>
      <c r="Q813" s="352"/>
      <c r="R813" s="352"/>
      <c r="S813" s="328"/>
      <c r="T813" s="118"/>
      <c r="U813" s="119"/>
      <c r="V813" s="119"/>
      <c r="W813" s="119"/>
      <c r="X813" s="119"/>
      <c r="Y813" s="119"/>
      <c r="Z813" s="119"/>
      <c r="AA813" s="119"/>
      <c r="AB813" s="119"/>
      <c r="AC813" s="119"/>
      <c r="AD813" s="119"/>
      <c r="AE813" s="4"/>
      <c r="AF813" s="4"/>
      <c r="AG813" s="4"/>
      <c r="AH813" s="4"/>
      <c r="AI813" s="4"/>
      <c r="AJ813" s="4"/>
      <c r="AK813" s="4"/>
      <c r="AL813" s="4"/>
      <c r="AM813" s="4"/>
      <c r="AN813" s="4"/>
      <c r="AO813" s="4"/>
      <c r="AP813" s="4"/>
    </row>
    <row r="814">
      <c r="A814" s="4"/>
      <c r="B814" s="4"/>
      <c r="C814" s="4"/>
      <c r="D814" s="4"/>
      <c r="E814" s="4"/>
      <c r="F814" s="8"/>
      <c r="G814" s="8"/>
      <c r="H814" s="118"/>
      <c r="I814" s="118"/>
      <c r="J814" s="118"/>
      <c r="K814" s="325"/>
      <c r="L814" s="119"/>
      <c r="M814" s="119"/>
      <c r="N814" s="119"/>
      <c r="O814" s="326"/>
      <c r="P814" s="74"/>
      <c r="Q814" s="352"/>
      <c r="R814" s="352"/>
      <c r="S814" s="328"/>
      <c r="T814" s="118"/>
      <c r="U814" s="119"/>
      <c r="V814" s="119"/>
      <c r="W814" s="119"/>
      <c r="X814" s="119"/>
      <c r="Y814" s="119"/>
      <c r="Z814" s="119"/>
      <c r="AA814" s="119"/>
      <c r="AB814" s="119"/>
      <c r="AC814" s="119"/>
      <c r="AD814" s="119"/>
      <c r="AE814" s="4"/>
      <c r="AF814" s="4"/>
      <c r="AG814" s="4"/>
      <c r="AH814" s="4"/>
      <c r="AI814" s="4"/>
      <c r="AJ814" s="4"/>
      <c r="AK814" s="4"/>
      <c r="AL814" s="4"/>
      <c r="AM814" s="4"/>
      <c r="AN814" s="4"/>
      <c r="AO814" s="4"/>
      <c r="AP814" s="4"/>
    </row>
    <row r="815">
      <c r="A815" s="4"/>
      <c r="B815" s="4"/>
      <c r="C815" s="4"/>
      <c r="D815" s="4"/>
      <c r="E815" s="4"/>
      <c r="F815" s="8"/>
      <c r="G815" s="8"/>
      <c r="H815" s="118"/>
      <c r="I815" s="118"/>
      <c r="J815" s="118"/>
      <c r="K815" s="325"/>
      <c r="L815" s="119"/>
      <c r="M815" s="119"/>
      <c r="N815" s="119"/>
      <c r="O815" s="326"/>
      <c r="P815" s="74"/>
      <c r="Q815" s="352"/>
      <c r="R815" s="352"/>
      <c r="S815" s="328"/>
      <c r="T815" s="118"/>
      <c r="U815" s="119"/>
      <c r="V815" s="119"/>
      <c r="W815" s="119"/>
      <c r="X815" s="119"/>
      <c r="Y815" s="119"/>
      <c r="Z815" s="119"/>
      <c r="AA815" s="119"/>
      <c r="AB815" s="119"/>
      <c r="AC815" s="119"/>
      <c r="AD815" s="119"/>
      <c r="AE815" s="4"/>
      <c r="AF815" s="4"/>
      <c r="AG815" s="4"/>
      <c r="AH815" s="4"/>
      <c r="AI815" s="4"/>
      <c r="AJ815" s="4"/>
      <c r="AK815" s="4"/>
      <c r="AL815" s="4"/>
      <c r="AM815" s="4"/>
      <c r="AN815" s="4"/>
      <c r="AO815" s="4"/>
      <c r="AP815" s="4"/>
    </row>
    <row r="816">
      <c r="A816" s="4"/>
      <c r="B816" s="4"/>
      <c r="C816" s="4"/>
      <c r="D816" s="4"/>
      <c r="E816" s="4"/>
      <c r="F816" s="8"/>
      <c r="G816" s="8"/>
      <c r="H816" s="118"/>
      <c r="I816" s="118"/>
      <c r="J816" s="118"/>
      <c r="K816" s="325"/>
      <c r="L816" s="119"/>
      <c r="M816" s="119"/>
      <c r="N816" s="119"/>
      <c r="O816" s="326"/>
      <c r="P816" s="74"/>
      <c r="Q816" s="352"/>
      <c r="R816" s="352"/>
      <c r="S816" s="328"/>
      <c r="T816" s="118"/>
      <c r="U816" s="119"/>
      <c r="V816" s="119"/>
      <c r="W816" s="119"/>
      <c r="X816" s="119"/>
      <c r="Y816" s="119"/>
      <c r="Z816" s="119"/>
      <c r="AA816" s="119"/>
      <c r="AB816" s="119"/>
      <c r="AC816" s="119"/>
      <c r="AD816" s="119"/>
      <c r="AE816" s="4"/>
      <c r="AF816" s="4"/>
      <c r="AG816" s="4"/>
      <c r="AH816" s="4"/>
      <c r="AI816" s="4"/>
      <c r="AJ816" s="4"/>
      <c r="AK816" s="4"/>
      <c r="AL816" s="4"/>
      <c r="AM816" s="4"/>
      <c r="AN816" s="4"/>
      <c r="AO816" s="4"/>
      <c r="AP816" s="4"/>
    </row>
    <row r="817">
      <c r="A817" s="4"/>
      <c r="B817" s="4"/>
      <c r="C817" s="4"/>
      <c r="D817" s="4"/>
      <c r="E817" s="4"/>
      <c r="F817" s="8"/>
      <c r="G817" s="8"/>
      <c r="H817" s="118"/>
      <c r="I817" s="118"/>
      <c r="J817" s="118"/>
      <c r="K817" s="325"/>
      <c r="L817" s="119"/>
      <c r="M817" s="119"/>
      <c r="N817" s="119"/>
      <c r="O817" s="326"/>
      <c r="P817" s="74"/>
      <c r="Q817" s="352"/>
      <c r="R817" s="352"/>
      <c r="S817" s="328"/>
      <c r="T817" s="118"/>
      <c r="U817" s="119"/>
      <c r="V817" s="119"/>
      <c r="W817" s="119"/>
      <c r="X817" s="119"/>
      <c r="Y817" s="119"/>
      <c r="Z817" s="119"/>
      <c r="AA817" s="119"/>
      <c r="AB817" s="119"/>
      <c r="AC817" s="119"/>
      <c r="AD817" s="119"/>
      <c r="AE817" s="4"/>
      <c r="AF817" s="4"/>
      <c r="AG817" s="4"/>
      <c r="AH817" s="4"/>
      <c r="AI817" s="4"/>
      <c r="AJ817" s="4"/>
      <c r="AK817" s="4"/>
      <c r="AL817" s="4"/>
      <c r="AM817" s="4"/>
      <c r="AN817" s="4"/>
      <c r="AO817" s="4"/>
      <c r="AP817" s="4"/>
    </row>
    <row r="818">
      <c r="A818" s="4"/>
      <c r="B818" s="4"/>
      <c r="C818" s="4"/>
      <c r="D818" s="4"/>
      <c r="E818" s="4"/>
      <c r="F818" s="8"/>
      <c r="G818" s="8"/>
      <c r="H818" s="118"/>
      <c r="I818" s="118"/>
      <c r="J818" s="118"/>
      <c r="K818" s="325"/>
      <c r="L818" s="119"/>
      <c r="M818" s="119"/>
      <c r="N818" s="119"/>
      <c r="O818" s="326"/>
      <c r="P818" s="74"/>
      <c r="Q818" s="352"/>
      <c r="R818" s="352"/>
      <c r="S818" s="328"/>
      <c r="T818" s="118"/>
      <c r="U818" s="119"/>
      <c r="V818" s="119"/>
      <c r="W818" s="119"/>
      <c r="X818" s="119"/>
      <c r="Y818" s="119"/>
      <c r="Z818" s="119"/>
      <c r="AA818" s="119"/>
      <c r="AB818" s="119"/>
      <c r="AC818" s="119"/>
      <c r="AD818" s="119"/>
      <c r="AE818" s="4"/>
      <c r="AF818" s="4"/>
      <c r="AG818" s="4"/>
      <c r="AH818" s="4"/>
      <c r="AI818" s="4"/>
      <c r="AJ818" s="4"/>
      <c r="AK818" s="4"/>
      <c r="AL818" s="4"/>
      <c r="AM818" s="4"/>
      <c r="AN818" s="4"/>
      <c r="AO818" s="4"/>
      <c r="AP818" s="4"/>
    </row>
    <row r="819">
      <c r="A819" s="4"/>
      <c r="B819" s="4"/>
      <c r="C819" s="4"/>
      <c r="D819" s="4"/>
      <c r="E819" s="4"/>
      <c r="F819" s="8"/>
      <c r="G819" s="8"/>
      <c r="H819" s="118"/>
      <c r="I819" s="118"/>
      <c r="J819" s="118"/>
      <c r="K819" s="325"/>
      <c r="L819" s="119"/>
      <c r="M819" s="119"/>
      <c r="N819" s="119"/>
      <c r="O819" s="326"/>
      <c r="P819" s="74"/>
      <c r="Q819" s="352"/>
      <c r="R819" s="352"/>
      <c r="S819" s="328"/>
      <c r="T819" s="118"/>
      <c r="U819" s="119"/>
      <c r="V819" s="119"/>
      <c r="W819" s="119"/>
      <c r="X819" s="119"/>
      <c r="Y819" s="119"/>
      <c r="Z819" s="119"/>
      <c r="AA819" s="119"/>
      <c r="AB819" s="119"/>
      <c r="AC819" s="119"/>
      <c r="AD819" s="119"/>
      <c r="AE819" s="4"/>
      <c r="AF819" s="4"/>
      <c r="AG819" s="4"/>
      <c r="AH819" s="4"/>
      <c r="AI819" s="4"/>
      <c r="AJ819" s="4"/>
      <c r="AK819" s="4"/>
      <c r="AL819" s="4"/>
      <c r="AM819" s="4"/>
      <c r="AN819" s="4"/>
      <c r="AO819" s="4"/>
      <c r="AP819" s="4"/>
    </row>
    <row r="820">
      <c r="A820" s="4"/>
      <c r="B820" s="4"/>
      <c r="C820" s="4"/>
      <c r="D820" s="4"/>
      <c r="E820" s="4"/>
      <c r="F820" s="8"/>
      <c r="G820" s="8"/>
      <c r="H820" s="118"/>
      <c r="I820" s="118"/>
      <c r="J820" s="118"/>
      <c r="K820" s="325"/>
      <c r="L820" s="119"/>
      <c r="M820" s="119"/>
      <c r="N820" s="119"/>
      <c r="O820" s="326"/>
      <c r="P820" s="74"/>
      <c r="Q820" s="352"/>
      <c r="R820" s="352"/>
      <c r="S820" s="328"/>
      <c r="T820" s="118"/>
      <c r="U820" s="119"/>
      <c r="V820" s="119"/>
      <c r="W820" s="119"/>
      <c r="X820" s="119"/>
      <c r="Y820" s="119"/>
      <c r="Z820" s="119"/>
      <c r="AA820" s="119"/>
      <c r="AB820" s="119"/>
      <c r="AC820" s="119"/>
      <c r="AD820" s="119"/>
      <c r="AE820" s="4"/>
      <c r="AF820" s="4"/>
      <c r="AG820" s="4"/>
      <c r="AH820" s="4"/>
      <c r="AI820" s="4"/>
      <c r="AJ820" s="4"/>
      <c r="AK820" s="4"/>
      <c r="AL820" s="4"/>
      <c r="AM820" s="4"/>
      <c r="AN820" s="4"/>
      <c r="AO820" s="4"/>
      <c r="AP820" s="4"/>
    </row>
    <row r="821">
      <c r="A821" s="4"/>
      <c r="B821" s="4"/>
      <c r="C821" s="4"/>
      <c r="D821" s="4"/>
      <c r="E821" s="4"/>
      <c r="F821" s="8"/>
      <c r="G821" s="8"/>
      <c r="H821" s="118"/>
      <c r="I821" s="118"/>
      <c r="J821" s="118"/>
      <c r="K821" s="325"/>
      <c r="L821" s="119"/>
      <c r="M821" s="119"/>
      <c r="N821" s="119"/>
      <c r="O821" s="326"/>
      <c r="P821" s="74"/>
      <c r="Q821" s="352"/>
      <c r="R821" s="352"/>
      <c r="S821" s="328"/>
      <c r="T821" s="118"/>
      <c r="U821" s="119"/>
      <c r="V821" s="119"/>
      <c r="W821" s="119"/>
      <c r="X821" s="119"/>
      <c r="Y821" s="119"/>
      <c r="Z821" s="119"/>
      <c r="AA821" s="119"/>
      <c r="AB821" s="119"/>
      <c r="AC821" s="119"/>
      <c r="AD821" s="119"/>
      <c r="AE821" s="4"/>
      <c r="AF821" s="4"/>
      <c r="AG821" s="4"/>
      <c r="AH821" s="4"/>
      <c r="AI821" s="4"/>
      <c r="AJ821" s="4"/>
      <c r="AK821" s="4"/>
      <c r="AL821" s="4"/>
      <c r="AM821" s="4"/>
      <c r="AN821" s="4"/>
      <c r="AO821" s="4"/>
      <c r="AP821" s="4"/>
    </row>
    <row r="822">
      <c r="A822" s="4"/>
      <c r="B822" s="4"/>
      <c r="C822" s="4"/>
      <c r="D822" s="4"/>
      <c r="E822" s="4"/>
      <c r="F822" s="8"/>
      <c r="G822" s="8"/>
      <c r="H822" s="118"/>
      <c r="I822" s="118"/>
      <c r="J822" s="118"/>
      <c r="K822" s="325"/>
      <c r="L822" s="119"/>
      <c r="M822" s="119"/>
      <c r="N822" s="119"/>
      <c r="O822" s="326"/>
      <c r="P822" s="74"/>
      <c r="Q822" s="352"/>
      <c r="R822" s="352"/>
      <c r="S822" s="328"/>
      <c r="T822" s="118"/>
      <c r="U822" s="119"/>
      <c r="V822" s="119"/>
      <c r="W822" s="119"/>
      <c r="X822" s="119"/>
      <c r="Y822" s="119"/>
      <c r="Z822" s="119"/>
      <c r="AA822" s="119"/>
      <c r="AB822" s="119"/>
      <c r="AC822" s="119"/>
      <c r="AD822" s="119"/>
      <c r="AE822" s="4"/>
      <c r="AF822" s="4"/>
      <c r="AG822" s="4"/>
      <c r="AH822" s="4"/>
      <c r="AI822" s="4"/>
      <c r="AJ822" s="4"/>
      <c r="AK822" s="4"/>
      <c r="AL822" s="4"/>
      <c r="AM822" s="4"/>
      <c r="AN822" s="4"/>
      <c r="AO822" s="4"/>
      <c r="AP822" s="4"/>
    </row>
    <row r="823">
      <c r="A823" s="4"/>
      <c r="B823" s="4"/>
      <c r="C823" s="4"/>
      <c r="D823" s="4"/>
      <c r="E823" s="4"/>
      <c r="F823" s="8"/>
      <c r="G823" s="8"/>
      <c r="H823" s="118"/>
      <c r="I823" s="118"/>
      <c r="J823" s="118"/>
      <c r="K823" s="325"/>
      <c r="L823" s="119"/>
      <c r="M823" s="119"/>
      <c r="N823" s="119"/>
      <c r="O823" s="326"/>
      <c r="P823" s="74"/>
      <c r="Q823" s="352"/>
      <c r="R823" s="352"/>
      <c r="S823" s="328"/>
      <c r="T823" s="118"/>
      <c r="U823" s="119"/>
      <c r="V823" s="119"/>
      <c r="W823" s="119"/>
      <c r="X823" s="119"/>
      <c r="Y823" s="119"/>
      <c r="Z823" s="119"/>
      <c r="AA823" s="119"/>
      <c r="AB823" s="119"/>
      <c r="AC823" s="119"/>
      <c r="AD823" s="119"/>
      <c r="AE823" s="4"/>
      <c r="AF823" s="4"/>
      <c r="AG823" s="4"/>
      <c r="AH823" s="4"/>
      <c r="AI823" s="4"/>
      <c r="AJ823" s="4"/>
      <c r="AK823" s="4"/>
      <c r="AL823" s="4"/>
      <c r="AM823" s="4"/>
      <c r="AN823" s="4"/>
      <c r="AO823" s="4"/>
      <c r="AP823" s="4"/>
    </row>
    <row r="824">
      <c r="A824" s="4"/>
      <c r="B824" s="4"/>
      <c r="C824" s="4"/>
      <c r="D824" s="4"/>
      <c r="E824" s="4"/>
      <c r="F824" s="8"/>
      <c r="G824" s="8"/>
      <c r="H824" s="118"/>
      <c r="I824" s="118"/>
      <c r="J824" s="118"/>
      <c r="K824" s="325"/>
      <c r="L824" s="119"/>
      <c r="M824" s="119"/>
      <c r="N824" s="119"/>
      <c r="O824" s="326"/>
      <c r="P824" s="74"/>
      <c r="Q824" s="352"/>
      <c r="R824" s="352"/>
      <c r="S824" s="328"/>
      <c r="T824" s="118"/>
      <c r="U824" s="119"/>
      <c r="V824" s="119"/>
      <c r="W824" s="119"/>
      <c r="X824" s="119"/>
      <c r="Y824" s="119"/>
      <c r="Z824" s="119"/>
      <c r="AA824" s="119"/>
      <c r="AB824" s="119"/>
      <c r="AC824" s="119"/>
      <c r="AD824" s="119"/>
      <c r="AE824" s="4"/>
      <c r="AF824" s="4"/>
      <c r="AG824" s="4"/>
      <c r="AH824" s="4"/>
      <c r="AI824" s="4"/>
      <c r="AJ824" s="4"/>
      <c r="AK824" s="4"/>
      <c r="AL824" s="4"/>
      <c r="AM824" s="4"/>
      <c r="AN824" s="4"/>
      <c r="AO824" s="4"/>
      <c r="AP824" s="4"/>
    </row>
    <row r="825">
      <c r="A825" s="4"/>
      <c r="B825" s="4"/>
      <c r="C825" s="4"/>
      <c r="D825" s="4"/>
      <c r="E825" s="4"/>
      <c r="F825" s="8"/>
      <c r="G825" s="8"/>
      <c r="H825" s="118"/>
      <c r="I825" s="118"/>
      <c r="J825" s="118"/>
      <c r="K825" s="325"/>
      <c r="L825" s="119"/>
      <c r="M825" s="119"/>
      <c r="N825" s="119"/>
      <c r="O825" s="326"/>
      <c r="P825" s="74"/>
      <c r="Q825" s="352"/>
      <c r="R825" s="352"/>
      <c r="S825" s="328"/>
      <c r="T825" s="118"/>
      <c r="U825" s="119"/>
      <c r="V825" s="119"/>
      <c r="W825" s="119"/>
      <c r="X825" s="119"/>
      <c r="Y825" s="119"/>
      <c r="Z825" s="119"/>
      <c r="AA825" s="119"/>
      <c r="AB825" s="119"/>
      <c r="AC825" s="119"/>
      <c r="AD825" s="119"/>
      <c r="AE825" s="4"/>
      <c r="AF825" s="4"/>
      <c r="AG825" s="4"/>
      <c r="AH825" s="4"/>
      <c r="AI825" s="4"/>
      <c r="AJ825" s="4"/>
      <c r="AK825" s="4"/>
      <c r="AL825" s="4"/>
      <c r="AM825" s="4"/>
      <c r="AN825" s="4"/>
      <c r="AO825" s="4"/>
      <c r="AP825" s="4"/>
    </row>
    <row r="826">
      <c r="A826" s="4"/>
      <c r="B826" s="4"/>
      <c r="C826" s="4"/>
      <c r="D826" s="4"/>
      <c r="E826" s="4"/>
      <c r="F826" s="8"/>
      <c r="G826" s="8"/>
      <c r="H826" s="118"/>
      <c r="I826" s="118"/>
      <c r="J826" s="118"/>
      <c r="K826" s="325"/>
      <c r="L826" s="119"/>
      <c r="M826" s="119"/>
      <c r="N826" s="119"/>
      <c r="O826" s="326"/>
      <c r="P826" s="74"/>
      <c r="Q826" s="352"/>
      <c r="R826" s="352"/>
      <c r="S826" s="328"/>
      <c r="T826" s="118"/>
      <c r="U826" s="119"/>
      <c r="V826" s="119"/>
      <c r="W826" s="119"/>
      <c r="X826" s="119"/>
      <c r="Y826" s="119"/>
      <c r="Z826" s="119"/>
      <c r="AA826" s="119"/>
      <c r="AB826" s="119"/>
      <c r="AC826" s="119"/>
      <c r="AD826" s="119"/>
      <c r="AE826" s="4"/>
      <c r="AF826" s="4"/>
      <c r="AG826" s="4"/>
      <c r="AH826" s="4"/>
      <c r="AI826" s="4"/>
      <c r="AJ826" s="4"/>
      <c r="AK826" s="4"/>
      <c r="AL826" s="4"/>
      <c r="AM826" s="4"/>
      <c r="AN826" s="4"/>
      <c r="AO826" s="4"/>
      <c r="AP826" s="4"/>
    </row>
    <row r="827">
      <c r="A827" s="4"/>
      <c r="B827" s="4"/>
      <c r="C827" s="4"/>
      <c r="D827" s="4"/>
      <c r="E827" s="4"/>
      <c r="F827" s="8"/>
      <c r="G827" s="8"/>
      <c r="H827" s="118"/>
      <c r="I827" s="118"/>
      <c r="J827" s="118"/>
      <c r="K827" s="325"/>
      <c r="L827" s="119"/>
      <c r="M827" s="119"/>
      <c r="N827" s="119"/>
      <c r="O827" s="326"/>
      <c r="P827" s="74"/>
      <c r="Q827" s="352"/>
      <c r="R827" s="352"/>
      <c r="S827" s="328"/>
      <c r="T827" s="118"/>
      <c r="U827" s="119"/>
      <c r="V827" s="119"/>
      <c r="W827" s="119"/>
      <c r="X827" s="119"/>
      <c r="Y827" s="119"/>
      <c r="Z827" s="119"/>
      <c r="AA827" s="119"/>
      <c r="AB827" s="119"/>
      <c r="AC827" s="119"/>
      <c r="AD827" s="119"/>
      <c r="AE827" s="4"/>
      <c r="AF827" s="4"/>
      <c r="AG827" s="4"/>
      <c r="AH827" s="4"/>
      <c r="AI827" s="4"/>
      <c r="AJ827" s="4"/>
      <c r="AK827" s="4"/>
      <c r="AL827" s="4"/>
      <c r="AM827" s="4"/>
      <c r="AN827" s="4"/>
      <c r="AO827" s="4"/>
      <c r="AP827" s="4"/>
    </row>
    <row r="828">
      <c r="A828" s="4"/>
      <c r="B828" s="4"/>
      <c r="C828" s="4"/>
      <c r="D828" s="4"/>
      <c r="E828" s="4"/>
      <c r="F828" s="8"/>
      <c r="G828" s="8"/>
      <c r="H828" s="118"/>
      <c r="I828" s="118"/>
      <c r="J828" s="118"/>
      <c r="K828" s="325"/>
      <c r="L828" s="119"/>
      <c r="M828" s="119"/>
      <c r="N828" s="119"/>
      <c r="O828" s="326"/>
      <c r="P828" s="74"/>
      <c r="Q828" s="352"/>
      <c r="R828" s="352"/>
      <c r="S828" s="328"/>
      <c r="T828" s="118"/>
      <c r="U828" s="119"/>
      <c r="V828" s="119"/>
      <c r="W828" s="119"/>
      <c r="X828" s="119"/>
      <c r="Y828" s="119"/>
      <c r="Z828" s="119"/>
      <c r="AA828" s="119"/>
      <c r="AB828" s="119"/>
      <c r="AC828" s="119"/>
      <c r="AD828" s="119"/>
      <c r="AE828" s="4"/>
      <c r="AF828" s="4"/>
      <c r="AG828" s="4"/>
      <c r="AH828" s="4"/>
      <c r="AI828" s="4"/>
      <c r="AJ828" s="4"/>
      <c r="AK828" s="4"/>
      <c r="AL828" s="4"/>
      <c r="AM828" s="4"/>
      <c r="AN828" s="4"/>
      <c r="AO828" s="4"/>
      <c r="AP828" s="4"/>
    </row>
    <row r="829">
      <c r="A829" s="4"/>
      <c r="B829" s="4"/>
      <c r="C829" s="4"/>
      <c r="D829" s="4"/>
      <c r="E829" s="4"/>
      <c r="F829" s="8"/>
      <c r="G829" s="8"/>
      <c r="H829" s="118"/>
      <c r="I829" s="118"/>
      <c r="J829" s="118"/>
      <c r="K829" s="325"/>
      <c r="L829" s="119"/>
      <c r="M829" s="119"/>
      <c r="N829" s="119"/>
      <c r="O829" s="326"/>
      <c r="P829" s="74"/>
      <c r="Q829" s="352"/>
      <c r="R829" s="352"/>
      <c r="S829" s="328"/>
      <c r="T829" s="118"/>
      <c r="U829" s="119"/>
      <c r="V829" s="119"/>
      <c r="W829" s="119"/>
      <c r="X829" s="119"/>
      <c r="Y829" s="119"/>
      <c r="Z829" s="119"/>
      <c r="AA829" s="119"/>
      <c r="AB829" s="119"/>
      <c r="AC829" s="119"/>
      <c r="AD829" s="119"/>
      <c r="AE829" s="4"/>
      <c r="AF829" s="4"/>
      <c r="AG829" s="4"/>
      <c r="AH829" s="4"/>
      <c r="AI829" s="4"/>
      <c r="AJ829" s="4"/>
      <c r="AK829" s="4"/>
      <c r="AL829" s="4"/>
      <c r="AM829" s="4"/>
      <c r="AN829" s="4"/>
      <c r="AO829" s="4"/>
      <c r="AP829" s="4"/>
    </row>
    <row r="830">
      <c r="A830" s="4"/>
      <c r="B830" s="4"/>
      <c r="C830" s="4"/>
      <c r="D830" s="4"/>
      <c r="E830" s="4"/>
      <c r="F830" s="8"/>
      <c r="G830" s="8"/>
      <c r="H830" s="118"/>
      <c r="I830" s="118"/>
      <c r="J830" s="118"/>
      <c r="K830" s="325"/>
      <c r="L830" s="119"/>
      <c r="M830" s="119"/>
      <c r="N830" s="119"/>
      <c r="O830" s="326"/>
      <c r="P830" s="74"/>
      <c r="Q830" s="352"/>
      <c r="R830" s="352"/>
      <c r="S830" s="328"/>
      <c r="T830" s="118"/>
      <c r="U830" s="119"/>
      <c r="V830" s="119"/>
      <c r="W830" s="119"/>
      <c r="X830" s="119"/>
      <c r="Y830" s="119"/>
      <c r="Z830" s="119"/>
      <c r="AA830" s="119"/>
      <c r="AB830" s="119"/>
      <c r="AC830" s="119"/>
      <c r="AD830" s="119"/>
      <c r="AE830" s="4"/>
      <c r="AF830" s="4"/>
      <c r="AG830" s="4"/>
      <c r="AH830" s="4"/>
      <c r="AI830" s="4"/>
      <c r="AJ830" s="4"/>
      <c r="AK830" s="4"/>
      <c r="AL830" s="4"/>
      <c r="AM830" s="4"/>
      <c r="AN830" s="4"/>
      <c r="AO830" s="4"/>
      <c r="AP830" s="4"/>
    </row>
    <row r="831">
      <c r="A831" s="4"/>
      <c r="B831" s="4"/>
      <c r="C831" s="4"/>
      <c r="D831" s="4"/>
      <c r="E831" s="4"/>
      <c r="F831" s="8"/>
      <c r="G831" s="8"/>
      <c r="H831" s="118"/>
      <c r="I831" s="118"/>
      <c r="J831" s="118"/>
      <c r="K831" s="325"/>
      <c r="L831" s="119"/>
      <c r="M831" s="119"/>
      <c r="N831" s="119"/>
      <c r="O831" s="326"/>
      <c r="P831" s="74"/>
      <c r="Q831" s="352"/>
      <c r="R831" s="352"/>
      <c r="S831" s="328"/>
      <c r="T831" s="118"/>
      <c r="U831" s="119"/>
      <c r="V831" s="119"/>
      <c r="W831" s="119"/>
      <c r="X831" s="119"/>
      <c r="Y831" s="119"/>
      <c r="Z831" s="119"/>
      <c r="AA831" s="119"/>
      <c r="AB831" s="119"/>
      <c r="AC831" s="119"/>
      <c r="AD831" s="119"/>
      <c r="AE831" s="4"/>
      <c r="AF831" s="4"/>
      <c r="AG831" s="4"/>
      <c r="AH831" s="4"/>
      <c r="AI831" s="4"/>
      <c r="AJ831" s="4"/>
      <c r="AK831" s="4"/>
      <c r="AL831" s="4"/>
      <c r="AM831" s="4"/>
      <c r="AN831" s="4"/>
      <c r="AO831" s="4"/>
      <c r="AP831" s="4"/>
    </row>
    <row r="832">
      <c r="A832" s="4"/>
      <c r="B832" s="4"/>
      <c r="C832" s="4"/>
      <c r="D832" s="4"/>
      <c r="E832" s="4"/>
      <c r="F832" s="8"/>
      <c r="G832" s="8"/>
      <c r="H832" s="118"/>
      <c r="I832" s="118"/>
      <c r="J832" s="118"/>
      <c r="K832" s="325"/>
      <c r="L832" s="119"/>
      <c r="M832" s="119"/>
      <c r="N832" s="119"/>
      <c r="O832" s="326"/>
      <c r="P832" s="74"/>
      <c r="Q832" s="352"/>
      <c r="R832" s="352"/>
      <c r="S832" s="328"/>
      <c r="T832" s="118"/>
      <c r="U832" s="119"/>
      <c r="V832" s="119"/>
      <c r="W832" s="119"/>
      <c r="X832" s="119"/>
      <c r="Y832" s="119"/>
      <c r="Z832" s="119"/>
      <c r="AA832" s="119"/>
      <c r="AB832" s="119"/>
      <c r="AC832" s="119"/>
      <c r="AD832" s="119"/>
      <c r="AE832" s="4"/>
      <c r="AF832" s="4"/>
      <c r="AG832" s="4"/>
      <c r="AH832" s="4"/>
      <c r="AI832" s="4"/>
      <c r="AJ832" s="4"/>
      <c r="AK832" s="4"/>
      <c r="AL832" s="4"/>
      <c r="AM832" s="4"/>
      <c r="AN832" s="4"/>
      <c r="AO832" s="4"/>
      <c r="AP832" s="4"/>
    </row>
    <row r="833">
      <c r="A833" s="4"/>
      <c r="B833" s="4"/>
      <c r="C833" s="4"/>
      <c r="D833" s="4"/>
      <c r="E833" s="4"/>
      <c r="F833" s="8"/>
      <c r="G833" s="8"/>
      <c r="H833" s="118"/>
      <c r="I833" s="118"/>
      <c r="J833" s="118"/>
      <c r="K833" s="325"/>
      <c r="L833" s="119"/>
      <c r="M833" s="119"/>
      <c r="N833" s="119"/>
      <c r="O833" s="326"/>
      <c r="P833" s="74"/>
      <c r="Q833" s="352"/>
      <c r="R833" s="352"/>
      <c r="S833" s="328"/>
      <c r="T833" s="118"/>
      <c r="U833" s="119"/>
      <c r="V833" s="119"/>
      <c r="W833" s="119"/>
      <c r="X833" s="119"/>
      <c r="Y833" s="119"/>
      <c r="Z833" s="119"/>
      <c r="AA833" s="119"/>
      <c r="AB833" s="119"/>
      <c r="AC833" s="119"/>
      <c r="AD833" s="119"/>
      <c r="AE833" s="4"/>
      <c r="AF833" s="4"/>
      <c r="AG833" s="4"/>
      <c r="AH833" s="4"/>
      <c r="AI833" s="4"/>
      <c r="AJ833" s="4"/>
      <c r="AK833" s="4"/>
      <c r="AL833" s="4"/>
      <c r="AM833" s="4"/>
      <c r="AN833" s="4"/>
      <c r="AO833" s="4"/>
      <c r="AP833" s="4"/>
    </row>
    <row r="834">
      <c r="A834" s="4"/>
      <c r="B834" s="4"/>
      <c r="C834" s="4"/>
      <c r="D834" s="4"/>
      <c r="E834" s="4"/>
      <c r="F834" s="8"/>
      <c r="G834" s="8"/>
      <c r="H834" s="118"/>
      <c r="I834" s="118"/>
      <c r="J834" s="118"/>
      <c r="K834" s="325"/>
      <c r="L834" s="119"/>
      <c r="M834" s="119"/>
      <c r="N834" s="119"/>
      <c r="O834" s="326"/>
      <c r="P834" s="74"/>
      <c r="Q834" s="352"/>
      <c r="R834" s="352"/>
      <c r="S834" s="328"/>
      <c r="T834" s="118"/>
      <c r="U834" s="119"/>
      <c r="V834" s="119"/>
      <c r="W834" s="119"/>
      <c r="X834" s="119"/>
      <c r="Y834" s="119"/>
      <c r="Z834" s="119"/>
      <c r="AA834" s="119"/>
      <c r="AB834" s="119"/>
      <c r="AC834" s="119"/>
      <c r="AD834" s="119"/>
      <c r="AE834" s="4"/>
      <c r="AF834" s="4"/>
      <c r="AG834" s="4"/>
      <c r="AH834" s="4"/>
      <c r="AI834" s="4"/>
      <c r="AJ834" s="4"/>
      <c r="AK834" s="4"/>
      <c r="AL834" s="4"/>
      <c r="AM834" s="4"/>
      <c r="AN834" s="4"/>
      <c r="AO834" s="4"/>
      <c r="AP834" s="4"/>
    </row>
    <row r="835">
      <c r="A835" s="4"/>
      <c r="B835" s="4"/>
      <c r="C835" s="4"/>
      <c r="D835" s="4"/>
      <c r="E835" s="4"/>
      <c r="F835" s="8"/>
      <c r="G835" s="8"/>
      <c r="H835" s="118"/>
      <c r="I835" s="118"/>
      <c r="J835" s="118"/>
      <c r="K835" s="325"/>
      <c r="L835" s="119"/>
      <c r="M835" s="119"/>
      <c r="N835" s="119"/>
      <c r="O835" s="326"/>
      <c r="P835" s="74"/>
      <c r="Q835" s="352"/>
      <c r="R835" s="352"/>
      <c r="S835" s="328"/>
      <c r="T835" s="118"/>
      <c r="U835" s="119"/>
      <c r="V835" s="119"/>
      <c r="W835" s="119"/>
      <c r="X835" s="119"/>
      <c r="Y835" s="119"/>
      <c r="Z835" s="119"/>
      <c r="AA835" s="119"/>
      <c r="AB835" s="119"/>
      <c r="AC835" s="119"/>
      <c r="AD835" s="119"/>
      <c r="AE835" s="4"/>
      <c r="AF835" s="4"/>
      <c r="AG835" s="4"/>
      <c r="AH835" s="4"/>
      <c r="AI835" s="4"/>
      <c r="AJ835" s="4"/>
      <c r="AK835" s="4"/>
      <c r="AL835" s="4"/>
      <c r="AM835" s="4"/>
      <c r="AN835" s="4"/>
      <c r="AO835" s="4"/>
      <c r="AP835" s="4"/>
    </row>
    <row r="836">
      <c r="A836" s="4"/>
      <c r="B836" s="4"/>
      <c r="C836" s="4"/>
      <c r="D836" s="4"/>
      <c r="E836" s="4"/>
      <c r="F836" s="8"/>
      <c r="G836" s="8"/>
      <c r="H836" s="118"/>
      <c r="I836" s="118"/>
      <c r="J836" s="118"/>
      <c r="K836" s="325"/>
      <c r="L836" s="119"/>
      <c r="M836" s="119"/>
      <c r="N836" s="119"/>
      <c r="O836" s="326"/>
      <c r="P836" s="74"/>
      <c r="Q836" s="352"/>
      <c r="R836" s="352"/>
      <c r="S836" s="328"/>
      <c r="T836" s="118"/>
      <c r="U836" s="119"/>
      <c r="V836" s="119"/>
      <c r="W836" s="119"/>
      <c r="X836" s="119"/>
      <c r="Y836" s="119"/>
      <c r="Z836" s="119"/>
      <c r="AA836" s="119"/>
      <c r="AB836" s="119"/>
      <c r="AC836" s="119"/>
      <c r="AD836" s="119"/>
      <c r="AE836" s="4"/>
      <c r="AF836" s="4"/>
      <c r="AG836" s="4"/>
      <c r="AH836" s="4"/>
      <c r="AI836" s="4"/>
      <c r="AJ836" s="4"/>
      <c r="AK836" s="4"/>
      <c r="AL836" s="4"/>
      <c r="AM836" s="4"/>
      <c r="AN836" s="4"/>
      <c r="AO836" s="4"/>
      <c r="AP836" s="4"/>
    </row>
    <row r="837">
      <c r="A837" s="4"/>
      <c r="B837" s="4"/>
      <c r="C837" s="4"/>
      <c r="D837" s="4"/>
      <c r="E837" s="4"/>
      <c r="F837" s="8"/>
      <c r="G837" s="8"/>
      <c r="H837" s="118"/>
      <c r="I837" s="118"/>
      <c r="J837" s="118"/>
      <c r="K837" s="325"/>
      <c r="L837" s="119"/>
      <c r="M837" s="119"/>
      <c r="N837" s="119"/>
      <c r="O837" s="326"/>
      <c r="P837" s="74"/>
      <c r="Q837" s="352"/>
      <c r="R837" s="352"/>
      <c r="S837" s="328"/>
      <c r="T837" s="118"/>
      <c r="U837" s="119"/>
      <c r="V837" s="119"/>
      <c r="W837" s="119"/>
      <c r="X837" s="119"/>
      <c r="Y837" s="119"/>
      <c r="Z837" s="119"/>
      <c r="AA837" s="119"/>
      <c r="AB837" s="119"/>
      <c r="AC837" s="119"/>
      <c r="AD837" s="119"/>
      <c r="AE837" s="4"/>
      <c r="AF837" s="4"/>
      <c r="AG837" s="4"/>
      <c r="AH837" s="4"/>
      <c r="AI837" s="4"/>
      <c r="AJ837" s="4"/>
      <c r="AK837" s="4"/>
      <c r="AL837" s="4"/>
      <c r="AM837" s="4"/>
      <c r="AN837" s="4"/>
      <c r="AO837" s="4"/>
      <c r="AP837" s="4"/>
    </row>
    <row r="838">
      <c r="A838" s="4"/>
      <c r="B838" s="4"/>
      <c r="C838" s="4"/>
      <c r="D838" s="4"/>
      <c r="E838" s="4"/>
      <c r="F838" s="8"/>
      <c r="G838" s="8"/>
      <c r="H838" s="118"/>
      <c r="I838" s="118"/>
      <c r="J838" s="118"/>
      <c r="K838" s="325"/>
      <c r="L838" s="119"/>
      <c r="M838" s="119"/>
      <c r="N838" s="119"/>
      <c r="O838" s="326"/>
      <c r="P838" s="74"/>
      <c r="Q838" s="352"/>
      <c r="R838" s="352"/>
      <c r="S838" s="328"/>
      <c r="T838" s="118"/>
      <c r="U838" s="119"/>
      <c r="V838" s="119"/>
      <c r="W838" s="119"/>
      <c r="X838" s="119"/>
      <c r="Y838" s="119"/>
      <c r="Z838" s="119"/>
      <c r="AA838" s="119"/>
      <c r="AB838" s="119"/>
      <c r="AC838" s="119"/>
      <c r="AD838" s="119"/>
      <c r="AE838" s="4"/>
      <c r="AF838" s="4"/>
      <c r="AG838" s="4"/>
      <c r="AH838" s="4"/>
      <c r="AI838" s="4"/>
      <c r="AJ838" s="4"/>
      <c r="AK838" s="4"/>
      <c r="AL838" s="4"/>
      <c r="AM838" s="4"/>
      <c r="AN838" s="4"/>
      <c r="AO838" s="4"/>
      <c r="AP838" s="4"/>
    </row>
    <row r="839">
      <c r="A839" s="4"/>
      <c r="B839" s="4"/>
      <c r="C839" s="4"/>
      <c r="D839" s="4"/>
      <c r="E839" s="4"/>
      <c r="F839" s="8"/>
      <c r="G839" s="8"/>
      <c r="H839" s="118"/>
      <c r="I839" s="118"/>
      <c r="J839" s="118"/>
      <c r="K839" s="325"/>
      <c r="L839" s="119"/>
      <c r="M839" s="119"/>
      <c r="N839" s="119"/>
      <c r="O839" s="326"/>
      <c r="P839" s="74"/>
      <c r="Q839" s="352"/>
      <c r="R839" s="352"/>
      <c r="S839" s="328"/>
      <c r="T839" s="118"/>
      <c r="U839" s="119"/>
      <c r="V839" s="119"/>
      <c r="W839" s="119"/>
      <c r="X839" s="119"/>
      <c r="Y839" s="119"/>
      <c r="Z839" s="119"/>
      <c r="AA839" s="119"/>
      <c r="AB839" s="119"/>
      <c r="AC839" s="119"/>
      <c r="AD839" s="119"/>
      <c r="AE839" s="4"/>
      <c r="AF839" s="4"/>
      <c r="AG839" s="4"/>
      <c r="AH839" s="4"/>
      <c r="AI839" s="4"/>
      <c r="AJ839" s="4"/>
      <c r="AK839" s="4"/>
      <c r="AL839" s="4"/>
      <c r="AM839" s="4"/>
      <c r="AN839" s="4"/>
      <c r="AO839" s="4"/>
      <c r="AP839" s="4"/>
    </row>
    <row r="840">
      <c r="A840" s="4"/>
      <c r="B840" s="4"/>
      <c r="C840" s="4"/>
      <c r="D840" s="4"/>
      <c r="E840" s="4"/>
      <c r="F840" s="8"/>
      <c r="G840" s="8"/>
      <c r="H840" s="118"/>
      <c r="I840" s="118"/>
      <c r="J840" s="118"/>
      <c r="K840" s="325"/>
      <c r="L840" s="119"/>
      <c r="M840" s="119"/>
      <c r="N840" s="119"/>
      <c r="O840" s="326"/>
      <c r="P840" s="74"/>
      <c r="Q840" s="352"/>
      <c r="R840" s="352"/>
      <c r="S840" s="328"/>
      <c r="T840" s="118"/>
      <c r="U840" s="119"/>
      <c r="V840" s="119"/>
      <c r="W840" s="119"/>
      <c r="X840" s="119"/>
      <c r="Y840" s="119"/>
      <c r="Z840" s="119"/>
      <c r="AA840" s="119"/>
      <c r="AB840" s="119"/>
      <c r="AC840" s="119"/>
      <c r="AD840" s="119"/>
      <c r="AE840" s="4"/>
      <c r="AF840" s="4"/>
      <c r="AG840" s="4"/>
      <c r="AH840" s="4"/>
      <c r="AI840" s="4"/>
      <c r="AJ840" s="4"/>
      <c r="AK840" s="4"/>
      <c r="AL840" s="4"/>
      <c r="AM840" s="4"/>
      <c r="AN840" s="4"/>
      <c r="AO840" s="4"/>
      <c r="AP840" s="4"/>
    </row>
    <row r="841">
      <c r="A841" s="4"/>
      <c r="B841" s="4"/>
      <c r="C841" s="4"/>
      <c r="D841" s="4"/>
      <c r="E841" s="4"/>
      <c r="F841" s="8"/>
      <c r="G841" s="8"/>
      <c r="H841" s="118"/>
      <c r="I841" s="118"/>
      <c r="J841" s="118"/>
      <c r="K841" s="325"/>
      <c r="L841" s="119"/>
      <c r="M841" s="119"/>
      <c r="N841" s="119"/>
      <c r="O841" s="326"/>
      <c r="P841" s="74"/>
      <c r="Q841" s="352"/>
      <c r="R841" s="352"/>
      <c r="S841" s="328"/>
      <c r="T841" s="118"/>
      <c r="U841" s="119"/>
      <c r="V841" s="119"/>
      <c r="W841" s="119"/>
      <c r="X841" s="119"/>
      <c r="Y841" s="119"/>
      <c r="Z841" s="119"/>
      <c r="AA841" s="119"/>
      <c r="AB841" s="119"/>
      <c r="AC841" s="119"/>
      <c r="AD841" s="119"/>
      <c r="AE841" s="4"/>
      <c r="AF841" s="4"/>
      <c r="AG841" s="4"/>
      <c r="AH841" s="4"/>
      <c r="AI841" s="4"/>
      <c r="AJ841" s="4"/>
      <c r="AK841" s="4"/>
      <c r="AL841" s="4"/>
      <c r="AM841" s="4"/>
      <c r="AN841" s="4"/>
      <c r="AO841" s="4"/>
      <c r="AP841" s="4"/>
    </row>
    <row r="842">
      <c r="A842" s="4"/>
      <c r="B842" s="4"/>
      <c r="C842" s="4"/>
      <c r="D842" s="4"/>
      <c r="E842" s="4"/>
      <c r="F842" s="8"/>
      <c r="G842" s="8"/>
      <c r="H842" s="118"/>
      <c r="I842" s="118"/>
      <c r="J842" s="118"/>
      <c r="K842" s="325"/>
      <c r="L842" s="119"/>
      <c r="M842" s="119"/>
      <c r="N842" s="119"/>
      <c r="O842" s="326"/>
      <c r="P842" s="74"/>
      <c r="Q842" s="352"/>
      <c r="R842" s="352"/>
      <c r="S842" s="328"/>
      <c r="T842" s="118"/>
      <c r="U842" s="119"/>
      <c r="V842" s="119"/>
      <c r="W842" s="119"/>
      <c r="X842" s="119"/>
      <c r="Y842" s="119"/>
      <c r="Z842" s="119"/>
      <c r="AA842" s="119"/>
      <c r="AB842" s="119"/>
      <c r="AC842" s="119"/>
      <c r="AD842" s="119"/>
      <c r="AE842" s="4"/>
      <c r="AF842" s="4"/>
      <c r="AG842" s="4"/>
      <c r="AH842" s="4"/>
      <c r="AI842" s="4"/>
      <c r="AJ842" s="4"/>
      <c r="AK842" s="4"/>
      <c r="AL842" s="4"/>
      <c r="AM842" s="4"/>
      <c r="AN842" s="4"/>
      <c r="AO842" s="4"/>
      <c r="AP842" s="4"/>
    </row>
    <row r="843">
      <c r="A843" s="4"/>
      <c r="B843" s="4"/>
      <c r="C843" s="4"/>
      <c r="D843" s="4"/>
      <c r="E843" s="4"/>
      <c r="F843" s="8"/>
      <c r="G843" s="8"/>
      <c r="H843" s="118"/>
      <c r="I843" s="118"/>
      <c r="J843" s="118"/>
      <c r="K843" s="325"/>
      <c r="L843" s="119"/>
      <c r="M843" s="119"/>
      <c r="N843" s="119"/>
      <c r="O843" s="326"/>
      <c r="P843" s="74"/>
      <c r="Q843" s="352"/>
      <c r="R843" s="352"/>
      <c r="S843" s="328"/>
      <c r="T843" s="118"/>
      <c r="U843" s="119"/>
      <c r="V843" s="119"/>
      <c r="W843" s="119"/>
      <c r="X843" s="119"/>
      <c r="Y843" s="119"/>
      <c r="Z843" s="119"/>
      <c r="AA843" s="119"/>
      <c r="AB843" s="119"/>
      <c r="AC843" s="119"/>
      <c r="AD843" s="119"/>
      <c r="AE843" s="4"/>
      <c r="AF843" s="4"/>
      <c r="AG843" s="4"/>
      <c r="AH843" s="4"/>
      <c r="AI843" s="4"/>
      <c r="AJ843" s="4"/>
      <c r="AK843" s="4"/>
      <c r="AL843" s="4"/>
      <c r="AM843" s="4"/>
      <c r="AN843" s="4"/>
      <c r="AO843" s="4"/>
      <c r="AP843" s="4"/>
    </row>
    <row r="844">
      <c r="A844" s="4"/>
      <c r="B844" s="4"/>
      <c r="C844" s="4"/>
      <c r="D844" s="4"/>
      <c r="E844" s="4"/>
      <c r="F844" s="8"/>
      <c r="G844" s="8"/>
      <c r="H844" s="118"/>
      <c r="I844" s="118"/>
      <c r="J844" s="118"/>
      <c r="K844" s="325"/>
      <c r="L844" s="119"/>
      <c r="M844" s="119"/>
      <c r="N844" s="119"/>
      <c r="O844" s="326"/>
      <c r="P844" s="74"/>
      <c r="Q844" s="352"/>
      <c r="R844" s="352"/>
      <c r="S844" s="328"/>
      <c r="T844" s="118"/>
      <c r="U844" s="119"/>
      <c r="V844" s="119"/>
      <c r="W844" s="119"/>
      <c r="X844" s="119"/>
      <c r="Y844" s="119"/>
      <c r="Z844" s="119"/>
      <c r="AA844" s="119"/>
      <c r="AB844" s="119"/>
      <c r="AC844" s="119"/>
      <c r="AD844" s="119"/>
      <c r="AE844" s="4"/>
      <c r="AF844" s="4"/>
      <c r="AG844" s="4"/>
      <c r="AH844" s="4"/>
      <c r="AI844" s="4"/>
      <c r="AJ844" s="4"/>
      <c r="AK844" s="4"/>
      <c r="AL844" s="4"/>
      <c r="AM844" s="4"/>
      <c r="AN844" s="4"/>
      <c r="AO844" s="4"/>
      <c r="AP844" s="4"/>
    </row>
    <row r="845">
      <c r="A845" s="4"/>
      <c r="B845" s="4"/>
      <c r="C845" s="4"/>
      <c r="D845" s="4"/>
      <c r="E845" s="4"/>
      <c r="F845" s="8"/>
      <c r="G845" s="8"/>
      <c r="H845" s="118"/>
      <c r="I845" s="118"/>
      <c r="J845" s="118"/>
      <c r="K845" s="325"/>
      <c r="L845" s="119"/>
      <c r="M845" s="119"/>
      <c r="N845" s="119"/>
      <c r="O845" s="326"/>
      <c r="P845" s="74"/>
      <c r="Q845" s="352"/>
      <c r="R845" s="352"/>
      <c r="S845" s="328"/>
      <c r="T845" s="118"/>
      <c r="U845" s="119"/>
      <c r="V845" s="119"/>
      <c r="W845" s="119"/>
      <c r="X845" s="119"/>
      <c r="Y845" s="119"/>
      <c r="Z845" s="119"/>
      <c r="AA845" s="119"/>
      <c r="AB845" s="119"/>
      <c r="AC845" s="119"/>
      <c r="AD845" s="119"/>
      <c r="AE845" s="4"/>
      <c r="AF845" s="4"/>
      <c r="AG845" s="4"/>
      <c r="AH845" s="4"/>
      <c r="AI845" s="4"/>
      <c r="AJ845" s="4"/>
      <c r="AK845" s="4"/>
      <c r="AL845" s="4"/>
      <c r="AM845" s="4"/>
      <c r="AN845" s="4"/>
      <c r="AO845" s="4"/>
      <c r="AP845" s="4"/>
    </row>
    <row r="846">
      <c r="A846" s="4"/>
      <c r="B846" s="4"/>
      <c r="C846" s="4"/>
      <c r="D846" s="4"/>
      <c r="E846" s="4"/>
      <c r="F846" s="8"/>
      <c r="G846" s="8"/>
      <c r="H846" s="118"/>
      <c r="I846" s="118"/>
      <c r="J846" s="118"/>
      <c r="K846" s="325"/>
      <c r="L846" s="119"/>
      <c r="M846" s="119"/>
      <c r="N846" s="119"/>
      <c r="O846" s="326"/>
      <c r="P846" s="74"/>
      <c r="Q846" s="352"/>
      <c r="R846" s="352"/>
      <c r="S846" s="328"/>
      <c r="T846" s="118"/>
      <c r="U846" s="119"/>
      <c r="V846" s="119"/>
      <c r="W846" s="119"/>
      <c r="X846" s="119"/>
      <c r="Y846" s="119"/>
      <c r="Z846" s="119"/>
      <c r="AA846" s="119"/>
      <c r="AB846" s="119"/>
      <c r="AC846" s="119"/>
      <c r="AD846" s="119"/>
      <c r="AE846" s="4"/>
      <c r="AF846" s="4"/>
      <c r="AG846" s="4"/>
      <c r="AH846" s="4"/>
      <c r="AI846" s="4"/>
      <c r="AJ846" s="4"/>
      <c r="AK846" s="4"/>
      <c r="AL846" s="4"/>
      <c r="AM846" s="4"/>
      <c r="AN846" s="4"/>
      <c r="AO846" s="4"/>
      <c r="AP846" s="4"/>
    </row>
    <row r="847">
      <c r="A847" s="4"/>
      <c r="B847" s="4"/>
      <c r="C847" s="4"/>
      <c r="D847" s="4"/>
      <c r="E847" s="4"/>
      <c r="F847" s="8"/>
      <c r="G847" s="8"/>
      <c r="H847" s="118"/>
      <c r="I847" s="118"/>
      <c r="J847" s="118"/>
      <c r="K847" s="325"/>
      <c r="L847" s="119"/>
      <c r="M847" s="119"/>
      <c r="N847" s="119"/>
      <c r="O847" s="326"/>
      <c r="P847" s="74"/>
      <c r="Q847" s="352"/>
      <c r="R847" s="352"/>
      <c r="S847" s="328"/>
      <c r="T847" s="118"/>
      <c r="U847" s="119"/>
      <c r="V847" s="119"/>
      <c r="W847" s="119"/>
      <c r="X847" s="119"/>
      <c r="Y847" s="119"/>
      <c r="Z847" s="119"/>
      <c r="AA847" s="119"/>
      <c r="AB847" s="119"/>
      <c r="AC847" s="119"/>
      <c r="AD847" s="119"/>
      <c r="AE847" s="4"/>
      <c r="AF847" s="4"/>
      <c r="AG847" s="4"/>
      <c r="AH847" s="4"/>
      <c r="AI847" s="4"/>
      <c r="AJ847" s="4"/>
      <c r="AK847" s="4"/>
      <c r="AL847" s="4"/>
      <c r="AM847" s="4"/>
      <c r="AN847" s="4"/>
      <c r="AO847" s="4"/>
      <c r="AP847" s="4"/>
    </row>
    <row r="848">
      <c r="A848" s="4"/>
      <c r="B848" s="4"/>
      <c r="C848" s="4"/>
      <c r="D848" s="4"/>
      <c r="E848" s="4"/>
      <c r="F848" s="8"/>
      <c r="G848" s="8"/>
      <c r="H848" s="118"/>
      <c r="I848" s="118"/>
      <c r="J848" s="118"/>
      <c r="K848" s="325"/>
      <c r="L848" s="119"/>
      <c r="M848" s="119"/>
      <c r="N848" s="119"/>
      <c r="O848" s="326"/>
      <c r="P848" s="74"/>
      <c r="Q848" s="352"/>
      <c r="R848" s="352"/>
      <c r="S848" s="328"/>
      <c r="T848" s="118"/>
      <c r="U848" s="119"/>
      <c r="V848" s="119"/>
      <c r="W848" s="119"/>
      <c r="X848" s="119"/>
      <c r="Y848" s="119"/>
      <c r="Z848" s="119"/>
      <c r="AA848" s="119"/>
      <c r="AB848" s="119"/>
      <c r="AC848" s="119"/>
      <c r="AD848" s="119"/>
      <c r="AE848" s="4"/>
      <c r="AF848" s="4"/>
      <c r="AG848" s="4"/>
      <c r="AH848" s="4"/>
      <c r="AI848" s="4"/>
      <c r="AJ848" s="4"/>
      <c r="AK848" s="4"/>
      <c r="AL848" s="4"/>
      <c r="AM848" s="4"/>
      <c r="AN848" s="4"/>
      <c r="AO848" s="4"/>
      <c r="AP848" s="4"/>
    </row>
    <row r="849">
      <c r="A849" s="4"/>
      <c r="B849" s="4"/>
      <c r="C849" s="4"/>
      <c r="D849" s="4"/>
      <c r="E849" s="4"/>
      <c r="F849" s="8"/>
      <c r="G849" s="8"/>
      <c r="H849" s="118"/>
      <c r="I849" s="118"/>
      <c r="J849" s="118"/>
      <c r="K849" s="325"/>
      <c r="L849" s="119"/>
      <c r="M849" s="119"/>
      <c r="N849" s="119"/>
      <c r="O849" s="326"/>
      <c r="P849" s="74"/>
      <c r="Q849" s="352"/>
      <c r="R849" s="352"/>
      <c r="S849" s="328"/>
      <c r="T849" s="118"/>
      <c r="U849" s="119"/>
      <c r="V849" s="119"/>
      <c r="W849" s="119"/>
      <c r="X849" s="119"/>
      <c r="Y849" s="119"/>
      <c r="Z849" s="119"/>
      <c r="AA849" s="119"/>
      <c r="AB849" s="119"/>
      <c r="AC849" s="119"/>
      <c r="AD849" s="119"/>
      <c r="AE849" s="4"/>
      <c r="AF849" s="4"/>
      <c r="AG849" s="4"/>
      <c r="AH849" s="4"/>
      <c r="AI849" s="4"/>
      <c r="AJ849" s="4"/>
      <c r="AK849" s="4"/>
      <c r="AL849" s="4"/>
      <c r="AM849" s="4"/>
      <c r="AN849" s="4"/>
      <c r="AO849" s="4"/>
      <c r="AP849" s="4"/>
    </row>
    <row r="850">
      <c r="A850" s="4"/>
      <c r="B850" s="4"/>
      <c r="C850" s="4"/>
      <c r="D850" s="4"/>
      <c r="E850" s="4"/>
      <c r="F850" s="8"/>
      <c r="G850" s="8"/>
      <c r="H850" s="118"/>
      <c r="I850" s="118"/>
      <c r="J850" s="118"/>
      <c r="K850" s="325"/>
      <c r="L850" s="119"/>
      <c r="M850" s="119"/>
      <c r="N850" s="119"/>
      <c r="O850" s="326"/>
      <c r="P850" s="74"/>
      <c r="Q850" s="352"/>
      <c r="R850" s="352"/>
      <c r="S850" s="328"/>
      <c r="T850" s="118"/>
      <c r="U850" s="119"/>
      <c r="V850" s="119"/>
      <c r="W850" s="119"/>
      <c r="X850" s="119"/>
      <c r="Y850" s="119"/>
      <c r="Z850" s="119"/>
      <c r="AA850" s="119"/>
      <c r="AB850" s="119"/>
      <c r="AC850" s="119"/>
      <c r="AD850" s="119"/>
      <c r="AE850" s="4"/>
      <c r="AF850" s="4"/>
      <c r="AG850" s="4"/>
      <c r="AH850" s="4"/>
      <c r="AI850" s="4"/>
      <c r="AJ850" s="4"/>
      <c r="AK850" s="4"/>
      <c r="AL850" s="4"/>
      <c r="AM850" s="4"/>
      <c r="AN850" s="4"/>
      <c r="AO850" s="4"/>
      <c r="AP850" s="4"/>
    </row>
    <row r="851">
      <c r="A851" s="4"/>
      <c r="B851" s="4"/>
      <c r="C851" s="4"/>
      <c r="D851" s="4"/>
      <c r="E851" s="4"/>
      <c r="F851" s="8"/>
      <c r="G851" s="8"/>
      <c r="H851" s="118"/>
      <c r="I851" s="118"/>
      <c r="J851" s="118"/>
      <c r="K851" s="325"/>
      <c r="L851" s="119"/>
      <c r="M851" s="119"/>
      <c r="N851" s="119"/>
      <c r="O851" s="326"/>
      <c r="P851" s="74"/>
      <c r="Q851" s="352"/>
      <c r="R851" s="352"/>
      <c r="S851" s="328"/>
      <c r="T851" s="118"/>
      <c r="U851" s="119"/>
      <c r="V851" s="119"/>
      <c r="W851" s="119"/>
      <c r="X851" s="119"/>
      <c r="Y851" s="119"/>
      <c r="Z851" s="119"/>
      <c r="AA851" s="119"/>
      <c r="AB851" s="119"/>
      <c r="AC851" s="119"/>
      <c r="AD851" s="119"/>
      <c r="AE851" s="4"/>
      <c r="AF851" s="4"/>
      <c r="AG851" s="4"/>
      <c r="AH851" s="4"/>
      <c r="AI851" s="4"/>
      <c r="AJ851" s="4"/>
      <c r="AK851" s="4"/>
      <c r="AL851" s="4"/>
      <c r="AM851" s="4"/>
      <c r="AN851" s="4"/>
      <c r="AO851" s="4"/>
      <c r="AP851" s="4"/>
    </row>
    <row r="852">
      <c r="A852" s="4"/>
      <c r="B852" s="4"/>
      <c r="C852" s="4"/>
      <c r="D852" s="4"/>
      <c r="E852" s="4"/>
      <c r="F852" s="8"/>
      <c r="G852" s="8"/>
      <c r="H852" s="118"/>
      <c r="I852" s="118"/>
      <c r="J852" s="118"/>
      <c r="K852" s="325"/>
      <c r="L852" s="119"/>
      <c r="M852" s="119"/>
      <c r="N852" s="119"/>
      <c r="O852" s="326"/>
      <c r="P852" s="74"/>
      <c r="Q852" s="352"/>
      <c r="R852" s="352"/>
      <c r="S852" s="328"/>
      <c r="T852" s="118"/>
      <c r="U852" s="119"/>
      <c r="V852" s="119"/>
      <c r="W852" s="119"/>
      <c r="X852" s="119"/>
      <c r="Y852" s="119"/>
      <c r="Z852" s="119"/>
      <c r="AA852" s="119"/>
      <c r="AB852" s="119"/>
      <c r="AC852" s="119"/>
      <c r="AD852" s="119"/>
      <c r="AE852" s="4"/>
      <c r="AF852" s="4"/>
      <c r="AG852" s="4"/>
      <c r="AH852" s="4"/>
      <c r="AI852" s="4"/>
      <c r="AJ852" s="4"/>
      <c r="AK852" s="4"/>
      <c r="AL852" s="4"/>
      <c r="AM852" s="4"/>
      <c r="AN852" s="4"/>
      <c r="AO852" s="4"/>
      <c r="AP852" s="4"/>
    </row>
    <row r="853">
      <c r="A853" s="4"/>
      <c r="B853" s="4"/>
      <c r="C853" s="4"/>
      <c r="D853" s="4"/>
      <c r="E853" s="4"/>
      <c r="F853" s="8"/>
      <c r="G853" s="8"/>
      <c r="H853" s="118"/>
      <c r="I853" s="118"/>
      <c r="J853" s="118"/>
      <c r="K853" s="325"/>
      <c r="L853" s="119"/>
      <c r="M853" s="119"/>
      <c r="N853" s="119"/>
      <c r="O853" s="326"/>
      <c r="P853" s="74"/>
      <c r="Q853" s="352"/>
      <c r="R853" s="352"/>
      <c r="S853" s="328"/>
      <c r="T853" s="118"/>
      <c r="U853" s="119"/>
      <c r="V853" s="119"/>
      <c r="W853" s="119"/>
      <c r="X853" s="119"/>
      <c r="Y853" s="119"/>
      <c r="Z853" s="119"/>
      <c r="AA853" s="119"/>
      <c r="AB853" s="119"/>
      <c r="AC853" s="119"/>
      <c r="AD853" s="119"/>
      <c r="AE853" s="4"/>
      <c r="AF853" s="4"/>
      <c r="AG853" s="4"/>
      <c r="AH853" s="4"/>
      <c r="AI853" s="4"/>
      <c r="AJ853" s="4"/>
      <c r="AK853" s="4"/>
      <c r="AL853" s="4"/>
      <c r="AM853" s="4"/>
      <c r="AN853" s="4"/>
      <c r="AO853" s="4"/>
      <c r="AP853" s="4"/>
    </row>
    <row r="854">
      <c r="A854" s="4"/>
      <c r="B854" s="4"/>
      <c r="C854" s="4"/>
      <c r="D854" s="4"/>
      <c r="E854" s="4"/>
      <c r="F854" s="8"/>
      <c r="G854" s="8"/>
      <c r="H854" s="118"/>
      <c r="I854" s="118"/>
      <c r="J854" s="118"/>
      <c r="K854" s="325"/>
      <c r="L854" s="119"/>
      <c r="M854" s="119"/>
      <c r="N854" s="119"/>
      <c r="O854" s="326"/>
      <c r="P854" s="74"/>
      <c r="Q854" s="352"/>
      <c r="R854" s="352"/>
      <c r="S854" s="328"/>
      <c r="T854" s="118"/>
      <c r="U854" s="119"/>
      <c r="V854" s="119"/>
      <c r="W854" s="119"/>
      <c r="X854" s="119"/>
      <c r="Y854" s="119"/>
      <c r="Z854" s="119"/>
      <c r="AA854" s="119"/>
      <c r="AB854" s="119"/>
      <c r="AC854" s="119"/>
      <c r="AD854" s="119"/>
      <c r="AE854" s="4"/>
      <c r="AF854" s="4"/>
      <c r="AG854" s="4"/>
      <c r="AH854" s="4"/>
      <c r="AI854" s="4"/>
      <c r="AJ854" s="4"/>
      <c r="AK854" s="4"/>
      <c r="AL854" s="4"/>
      <c r="AM854" s="4"/>
      <c r="AN854" s="4"/>
      <c r="AO854" s="4"/>
      <c r="AP854" s="4"/>
    </row>
    <row r="855">
      <c r="A855" s="4"/>
      <c r="B855" s="4"/>
      <c r="C855" s="4"/>
      <c r="D855" s="4"/>
      <c r="E855" s="4"/>
      <c r="F855" s="8"/>
      <c r="G855" s="8"/>
      <c r="H855" s="118"/>
      <c r="I855" s="118"/>
      <c r="J855" s="118"/>
      <c r="K855" s="325"/>
      <c r="L855" s="119"/>
      <c r="M855" s="119"/>
      <c r="N855" s="119"/>
      <c r="O855" s="326"/>
      <c r="P855" s="74"/>
      <c r="Q855" s="352"/>
      <c r="R855" s="352"/>
      <c r="S855" s="328"/>
      <c r="T855" s="118"/>
      <c r="U855" s="119"/>
      <c r="V855" s="119"/>
      <c r="W855" s="119"/>
      <c r="X855" s="119"/>
      <c r="Y855" s="119"/>
      <c r="Z855" s="119"/>
      <c r="AA855" s="119"/>
      <c r="AB855" s="119"/>
      <c r="AC855" s="119"/>
      <c r="AD855" s="119"/>
      <c r="AE855" s="4"/>
      <c r="AF855" s="4"/>
      <c r="AG855" s="4"/>
      <c r="AH855" s="4"/>
      <c r="AI855" s="4"/>
      <c r="AJ855" s="4"/>
      <c r="AK855" s="4"/>
      <c r="AL855" s="4"/>
      <c r="AM855" s="4"/>
      <c r="AN855" s="4"/>
      <c r="AO855" s="4"/>
      <c r="AP855" s="4"/>
    </row>
    <row r="856">
      <c r="A856" s="4"/>
      <c r="B856" s="4"/>
      <c r="C856" s="4"/>
      <c r="D856" s="4"/>
      <c r="E856" s="4"/>
      <c r="F856" s="8"/>
      <c r="G856" s="8"/>
      <c r="H856" s="118"/>
      <c r="I856" s="118"/>
      <c r="J856" s="118"/>
      <c r="K856" s="325"/>
      <c r="L856" s="119"/>
      <c r="M856" s="119"/>
      <c r="N856" s="119"/>
      <c r="O856" s="326"/>
      <c r="P856" s="74"/>
      <c r="Q856" s="352"/>
      <c r="R856" s="352"/>
      <c r="S856" s="328"/>
      <c r="T856" s="118"/>
      <c r="U856" s="119"/>
      <c r="V856" s="119"/>
      <c r="W856" s="119"/>
      <c r="X856" s="119"/>
      <c r="Y856" s="119"/>
      <c r="Z856" s="119"/>
      <c r="AA856" s="119"/>
      <c r="AB856" s="119"/>
      <c r="AC856" s="119"/>
      <c r="AD856" s="119"/>
      <c r="AE856" s="4"/>
      <c r="AF856" s="4"/>
      <c r="AG856" s="4"/>
      <c r="AH856" s="4"/>
      <c r="AI856" s="4"/>
      <c r="AJ856" s="4"/>
      <c r="AK856" s="4"/>
      <c r="AL856" s="4"/>
      <c r="AM856" s="4"/>
      <c r="AN856" s="4"/>
      <c r="AO856" s="4"/>
      <c r="AP856" s="4"/>
    </row>
    <row r="857">
      <c r="A857" s="4"/>
      <c r="B857" s="4"/>
      <c r="C857" s="4"/>
      <c r="D857" s="4"/>
      <c r="E857" s="4"/>
      <c r="F857" s="8"/>
      <c r="G857" s="8"/>
      <c r="H857" s="118"/>
      <c r="I857" s="118"/>
      <c r="J857" s="118"/>
      <c r="K857" s="325"/>
      <c r="L857" s="119"/>
      <c r="M857" s="119"/>
      <c r="N857" s="119"/>
      <c r="O857" s="326"/>
      <c r="P857" s="74"/>
      <c r="Q857" s="352"/>
      <c r="R857" s="352"/>
      <c r="S857" s="328"/>
      <c r="T857" s="118"/>
      <c r="U857" s="119"/>
      <c r="V857" s="119"/>
      <c r="W857" s="119"/>
      <c r="X857" s="119"/>
      <c r="Y857" s="119"/>
      <c r="Z857" s="119"/>
      <c r="AA857" s="119"/>
      <c r="AB857" s="119"/>
      <c r="AC857" s="119"/>
      <c r="AD857" s="119"/>
      <c r="AE857" s="4"/>
      <c r="AF857" s="4"/>
      <c r="AG857" s="4"/>
      <c r="AH857" s="4"/>
      <c r="AI857" s="4"/>
      <c r="AJ857" s="4"/>
      <c r="AK857" s="4"/>
      <c r="AL857" s="4"/>
      <c r="AM857" s="4"/>
      <c r="AN857" s="4"/>
      <c r="AO857" s="4"/>
      <c r="AP857" s="4"/>
    </row>
    <row r="858">
      <c r="A858" s="4"/>
      <c r="B858" s="4"/>
      <c r="C858" s="4"/>
      <c r="D858" s="4"/>
      <c r="E858" s="4"/>
      <c r="F858" s="8"/>
      <c r="G858" s="8"/>
      <c r="H858" s="118"/>
      <c r="I858" s="118"/>
      <c r="J858" s="118"/>
      <c r="K858" s="325"/>
      <c r="L858" s="119"/>
      <c r="M858" s="119"/>
      <c r="N858" s="119"/>
      <c r="O858" s="326"/>
      <c r="P858" s="74"/>
      <c r="Q858" s="352"/>
      <c r="R858" s="352"/>
      <c r="S858" s="328"/>
      <c r="T858" s="118"/>
      <c r="U858" s="119"/>
      <c r="V858" s="119"/>
      <c r="W858" s="119"/>
      <c r="X858" s="119"/>
      <c r="Y858" s="119"/>
      <c r="Z858" s="119"/>
      <c r="AA858" s="119"/>
      <c r="AB858" s="119"/>
      <c r="AC858" s="119"/>
      <c r="AD858" s="119"/>
      <c r="AE858" s="4"/>
      <c r="AF858" s="4"/>
      <c r="AG858" s="4"/>
      <c r="AH858" s="4"/>
      <c r="AI858" s="4"/>
      <c r="AJ858" s="4"/>
      <c r="AK858" s="4"/>
      <c r="AL858" s="4"/>
      <c r="AM858" s="4"/>
      <c r="AN858" s="4"/>
      <c r="AO858" s="4"/>
      <c r="AP858" s="4"/>
    </row>
    <row r="859">
      <c r="A859" s="4"/>
      <c r="B859" s="4"/>
      <c r="C859" s="4"/>
      <c r="D859" s="4"/>
      <c r="E859" s="4"/>
      <c r="F859" s="8"/>
      <c r="G859" s="8"/>
      <c r="H859" s="118"/>
      <c r="I859" s="118"/>
      <c r="J859" s="118"/>
      <c r="K859" s="325"/>
      <c r="L859" s="119"/>
      <c r="M859" s="119"/>
      <c r="N859" s="119"/>
      <c r="O859" s="326"/>
      <c r="P859" s="74"/>
      <c r="Q859" s="352"/>
      <c r="R859" s="352"/>
      <c r="S859" s="328"/>
      <c r="T859" s="118"/>
      <c r="U859" s="119"/>
      <c r="V859" s="119"/>
      <c r="W859" s="119"/>
      <c r="X859" s="119"/>
      <c r="Y859" s="119"/>
      <c r="Z859" s="119"/>
      <c r="AA859" s="119"/>
      <c r="AB859" s="119"/>
      <c r="AC859" s="119"/>
      <c r="AD859" s="119"/>
      <c r="AE859" s="4"/>
      <c r="AF859" s="4"/>
      <c r="AG859" s="4"/>
      <c r="AH859" s="4"/>
      <c r="AI859" s="4"/>
      <c r="AJ859" s="4"/>
      <c r="AK859" s="4"/>
      <c r="AL859" s="4"/>
      <c r="AM859" s="4"/>
      <c r="AN859" s="4"/>
      <c r="AO859" s="4"/>
      <c r="AP859" s="4"/>
    </row>
    <row r="860">
      <c r="A860" s="4"/>
      <c r="B860" s="4"/>
      <c r="C860" s="4"/>
      <c r="D860" s="4"/>
      <c r="E860" s="4"/>
      <c r="F860" s="8"/>
      <c r="G860" s="8"/>
      <c r="H860" s="118"/>
      <c r="I860" s="118"/>
      <c r="J860" s="118"/>
      <c r="K860" s="325"/>
      <c r="L860" s="119"/>
      <c r="M860" s="119"/>
      <c r="N860" s="119"/>
      <c r="O860" s="326"/>
      <c r="P860" s="74"/>
      <c r="Q860" s="352"/>
      <c r="R860" s="352"/>
      <c r="S860" s="328"/>
      <c r="T860" s="118"/>
      <c r="U860" s="119"/>
      <c r="V860" s="119"/>
      <c r="W860" s="119"/>
      <c r="X860" s="119"/>
      <c r="Y860" s="119"/>
      <c r="Z860" s="119"/>
      <c r="AA860" s="119"/>
      <c r="AB860" s="119"/>
      <c r="AC860" s="119"/>
      <c r="AD860" s="119"/>
      <c r="AE860" s="4"/>
      <c r="AF860" s="4"/>
      <c r="AG860" s="4"/>
      <c r="AH860" s="4"/>
      <c r="AI860" s="4"/>
      <c r="AJ860" s="4"/>
      <c r="AK860" s="4"/>
      <c r="AL860" s="4"/>
      <c r="AM860" s="4"/>
      <c r="AN860" s="4"/>
      <c r="AO860" s="4"/>
      <c r="AP860" s="4"/>
    </row>
    <row r="861">
      <c r="A861" s="4"/>
      <c r="B861" s="4"/>
      <c r="C861" s="4"/>
      <c r="D861" s="4"/>
      <c r="E861" s="4"/>
      <c r="F861" s="8"/>
      <c r="G861" s="8"/>
      <c r="H861" s="118"/>
      <c r="I861" s="118"/>
      <c r="J861" s="118"/>
      <c r="K861" s="325"/>
      <c r="L861" s="119"/>
      <c r="M861" s="119"/>
      <c r="N861" s="119"/>
      <c r="O861" s="326"/>
      <c r="P861" s="74"/>
      <c r="Q861" s="352"/>
      <c r="R861" s="352"/>
      <c r="S861" s="328"/>
      <c r="T861" s="118"/>
      <c r="U861" s="119"/>
      <c r="V861" s="119"/>
      <c r="W861" s="119"/>
      <c r="X861" s="119"/>
      <c r="Y861" s="119"/>
      <c r="Z861" s="119"/>
      <c r="AA861" s="119"/>
      <c r="AB861" s="119"/>
      <c r="AC861" s="119"/>
      <c r="AD861" s="119"/>
      <c r="AE861" s="4"/>
      <c r="AF861" s="4"/>
      <c r="AG861" s="4"/>
      <c r="AH861" s="4"/>
      <c r="AI861" s="4"/>
      <c r="AJ861" s="4"/>
      <c r="AK861" s="4"/>
      <c r="AL861" s="4"/>
      <c r="AM861" s="4"/>
      <c r="AN861" s="4"/>
      <c r="AO861" s="4"/>
      <c r="AP861" s="4"/>
    </row>
    <row r="862">
      <c r="A862" s="4"/>
      <c r="B862" s="4"/>
      <c r="C862" s="4"/>
      <c r="D862" s="4"/>
      <c r="E862" s="4"/>
      <c r="F862" s="8"/>
      <c r="G862" s="8"/>
      <c r="H862" s="118"/>
      <c r="I862" s="118"/>
      <c r="J862" s="118"/>
      <c r="K862" s="325"/>
      <c r="L862" s="119"/>
      <c r="M862" s="119"/>
      <c r="N862" s="119"/>
      <c r="O862" s="326"/>
      <c r="P862" s="74"/>
      <c r="Q862" s="352"/>
      <c r="R862" s="352"/>
      <c r="S862" s="328"/>
      <c r="T862" s="118"/>
      <c r="U862" s="119"/>
      <c r="V862" s="119"/>
      <c r="W862" s="119"/>
      <c r="X862" s="119"/>
      <c r="Y862" s="119"/>
      <c r="Z862" s="119"/>
      <c r="AA862" s="119"/>
      <c r="AB862" s="119"/>
      <c r="AC862" s="119"/>
      <c r="AD862" s="119"/>
      <c r="AE862" s="4"/>
      <c r="AF862" s="4"/>
      <c r="AG862" s="4"/>
      <c r="AH862" s="4"/>
      <c r="AI862" s="4"/>
      <c r="AJ862" s="4"/>
      <c r="AK862" s="4"/>
      <c r="AL862" s="4"/>
      <c r="AM862" s="4"/>
      <c r="AN862" s="4"/>
      <c r="AO862" s="4"/>
      <c r="AP862" s="4"/>
    </row>
    <row r="863">
      <c r="A863" s="4"/>
      <c r="B863" s="4"/>
      <c r="C863" s="4"/>
      <c r="D863" s="4"/>
      <c r="E863" s="4"/>
      <c r="F863" s="8"/>
      <c r="G863" s="8"/>
      <c r="H863" s="118"/>
      <c r="I863" s="118"/>
      <c r="J863" s="118"/>
      <c r="K863" s="325"/>
      <c r="L863" s="119"/>
      <c r="M863" s="119"/>
      <c r="N863" s="119"/>
      <c r="O863" s="326"/>
      <c r="P863" s="74"/>
      <c r="Q863" s="352"/>
      <c r="R863" s="352"/>
      <c r="S863" s="328"/>
      <c r="T863" s="118"/>
      <c r="U863" s="119"/>
      <c r="V863" s="119"/>
      <c r="W863" s="119"/>
      <c r="X863" s="119"/>
      <c r="Y863" s="119"/>
      <c r="Z863" s="119"/>
      <c r="AA863" s="119"/>
      <c r="AB863" s="119"/>
      <c r="AC863" s="119"/>
      <c r="AD863" s="119"/>
      <c r="AE863" s="4"/>
      <c r="AF863" s="4"/>
      <c r="AG863" s="4"/>
      <c r="AH863" s="4"/>
      <c r="AI863" s="4"/>
      <c r="AJ863" s="4"/>
      <c r="AK863" s="4"/>
      <c r="AL863" s="4"/>
      <c r="AM863" s="4"/>
      <c r="AN863" s="4"/>
      <c r="AO863" s="4"/>
      <c r="AP863" s="4"/>
    </row>
    <row r="864">
      <c r="A864" s="4"/>
      <c r="B864" s="4"/>
      <c r="C864" s="4"/>
      <c r="D864" s="4"/>
      <c r="E864" s="4"/>
      <c r="F864" s="8"/>
      <c r="G864" s="8"/>
      <c r="H864" s="118"/>
      <c r="I864" s="118"/>
      <c r="J864" s="118"/>
      <c r="K864" s="325"/>
      <c r="L864" s="119"/>
      <c r="M864" s="119"/>
      <c r="N864" s="119"/>
      <c r="O864" s="326"/>
      <c r="P864" s="74"/>
      <c r="Q864" s="352"/>
      <c r="R864" s="352"/>
      <c r="S864" s="328"/>
      <c r="T864" s="118"/>
      <c r="U864" s="119"/>
      <c r="V864" s="119"/>
      <c r="W864" s="119"/>
      <c r="X864" s="119"/>
      <c r="Y864" s="119"/>
      <c r="Z864" s="119"/>
      <c r="AA864" s="119"/>
      <c r="AB864" s="119"/>
      <c r="AC864" s="119"/>
      <c r="AD864" s="119"/>
      <c r="AE864" s="4"/>
      <c r="AF864" s="4"/>
      <c r="AG864" s="4"/>
      <c r="AH864" s="4"/>
      <c r="AI864" s="4"/>
      <c r="AJ864" s="4"/>
      <c r="AK864" s="4"/>
      <c r="AL864" s="4"/>
      <c r="AM864" s="4"/>
      <c r="AN864" s="4"/>
      <c r="AO864" s="4"/>
      <c r="AP864" s="4"/>
    </row>
    <row r="865">
      <c r="A865" s="4"/>
      <c r="B865" s="4"/>
      <c r="C865" s="4"/>
      <c r="D865" s="4"/>
      <c r="E865" s="4"/>
      <c r="F865" s="8"/>
      <c r="G865" s="8"/>
      <c r="H865" s="118"/>
      <c r="I865" s="118"/>
      <c r="J865" s="118"/>
      <c r="K865" s="325"/>
      <c r="L865" s="119"/>
      <c r="M865" s="119"/>
      <c r="N865" s="119"/>
      <c r="O865" s="326"/>
      <c r="P865" s="74"/>
      <c r="Q865" s="352"/>
      <c r="R865" s="352"/>
      <c r="S865" s="328"/>
      <c r="T865" s="118"/>
      <c r="U865" s="119"/>
      <c r="V865" s="119"/>
      <c r="W865" s="119"/>
      <c r="X865" s="119"/>
      <c r="Y865" s="119"/>
      <c r="Z865" s="119"/>
      <c r="AA865" s="119"/>
      <c r="AB865" s="119"/>
      <c r="AC865" s="119"/>
      <c r="AD865" s="119"/>
      <c r="AE865" s="4"/>
      <c r="AF865" s="4"/>
      <c r="AG865" s="4"/>
      <c r="AH865" s="4"/>
      <c r="AI865" s="4"/>
      <c r="AJ865" s="4"/>
      <c r="AK865" s="4"/>
      <c r="AL865" s="4"/>
      <c r="AM865" s="4"/>
      <c r="AN865" s="4"/>
      <c r="AO865" s="4"/>
      <c r="AP865" s="4"/>
    </row>
    <row r="866">
      <c r="A866" s="4"/>
      <c r="B866" s="4"/>
      <c r="C866" s="4"/>
      <c r="D866" s="4"/>
      <c r="E866" s="4"/>
      <c r="F866" s="8"/>
      <c r="G866" s="8"/>
      <c r="H866" s="118"/>
      <c r="I866" s="118"/>
      <c r="J866" s="118"/>
      <c r="K866" s="325"/>
      <c r="L866" s="119"/>
      <c r="M866" s="119"/>
      <c r="N866" s="119"/>
      <c r="O866" s="326"/>
      <c r="P866" s="74"/>
      <c r="Q866" s="352"/>
      <c r="R866" s="352"/>
      <c r="S866" s="328"/>
      <c r="T866" s="118"/>
      <c r="U866" s="119"/>
      <c r="V866" s="119"/>
      <c r="W866" s="119"/>
      <c r="X866" s="119"/>
      <c r="Y866" s="119"/>
      <c r="Z866" s="119"/>
      <c r="AA866" s="119"/>
      <c r="AB866" s="119"/>
      <c r="AC866" s="119"/>
      <c r="AD866" s="119"/>
      <c r="AE866" s="4"/>
      <c r="AF866" s="4"/>
      <c r="AG866" s="4"/>
      <c r="AH866" s="4"/>
      <c r="AI866" s="4"/>
      <c r="AJ866" s="4"/>
      <c r="AK866" s="4"/>
      <c r="AL866" s="4"/>
      <c r="AM866" s="4"/>
      <c r="AN866" s="4"/>
      <c r="AO866" s="4"/>
      <c r="AP866" s="4"/>
    </row>
    <row r="867">
      <c r="A867" s="4"/>
      <c r="B867" s="4"/>
      <c r="C867" s="4"/>
      <c r="D867" s="4"/>
      <c r="E867" s="4"/>
      <c r="F867" s="8"/>
      <c r="G867" s="8"/>
      <c r="H867" s="118"/>
      <c r="I867" s="118"/>
      <c r="J867" s="118"/>
      <c r="K867" s="325"/>
      <c r="L867" s="119"/>
      <c r="M867" s="119"/>
      <c r="N867" s="119"/>
      <c r="O867" s="326"/>
      <c r="P867" s="74"/>
      <c r="Q867" s="352"/>
      <c r="R867" s="352"/>
      <c r="S867" s="328"/>
      <c r="T867" s="118"/>
      <c r="U867" s="119"/>
      <c r="V867" s="119"/>
      <c r="W867" s="119"/>
      <c r="X867" s="119"/>
      <c r="Y867" s="119"/>
      <c r="Z867" s="119"/>
      <c r="AA867" s="119"/>
      <c r="AB867" s="119"/>
      <c r="AC867" s="119"/>
      <c r="AD867" s="119"/>
      <c r="AE867" s="4"/>
      <c r="AF867" s="4"/>
      <c r="AG867" s="4"/>
      <c r="AH867" s="4"/>
      <c r="AI867" s="4"/>
      <c r="AJ867" s="4"/>
      <c r="AK867" s="4"/>
      <c r="AL867" s="4"/>
      <c r="AM867" s="4"/>
      <c r="AN867" s="4"/>
      <c r="AO867" s="4"/>
      <c r="AP867" s="4"/>
    </row>
    <row r="868">
      <c r="A868" s="4"/>
      <c r="B868" s="4"/>
      <c r="C868" s="4"/>
      <c r="D868" s="4"/>
      <c r="E868" s="4"/>
      <c r="F868" s="8"/>
      <c r="G868" s="8"/>
      <c r="H868" s="118"/>
      <c r="I868" s="118"/>
      <c r="J868" s="118"/>
      <c r="K868" s="325"/>
      <c r="L868" s="119"/>
      <c r="M868" s="119"/>
      <c r="N868" s="119"/>
      <c r="O868" s="326"/>
      <c r="P868" s="74"/>
      <c r="Q868" s="352"/>
      <c r="R868" s="352"/>
      <c r="S868" s="328"/>
      <c r="T868" s="118"/>
      <c r="U868" s="119"/>
      <c r="V868" s="119"/>
      <c r="W868" s="119"/>
      <c r="X868" s="119"/>
      <c r="Y868" s="119"/>
      <c r="Z868" s="119"/>
      <c r="AA868" s="119"/>
      <c r="AB868" s="119"/>
      <c r="AC868" s="119"/>
      <c r="AD868" s="119"/>
      <c r="AE868" s="4"/>
      <c r="AF868" s="4"/>
      <c r="AG868" s="4"/>
      <c r="AH868" s="4"/>
      <c r="AI868" s="4"/>
      <c r="AJ868" s="4"/>
      <c r="AK868" s="4"/>
      <c r="AL868" s="4"/>
      <c r="AM868" s="4"/>
      <c r="AN868" s="4"/>
      <c r="AO868" s="4"/>
      <c r="AP868" s="4"/>
    </row>
    <row r="869">
      <c r="A869" s="4"/>
      <c r="B869" s="4"/>
      <c r="C869" s="4"/>
      <c r="D869" s="4"/>
      <c r="E869" s="4"/>
      <c r="F869" s="8"/>
      <c r="G869" s="8"/>
      <c r="H869" s="118"/>
      <c r="I869" s="118"/>
      <c r="J869" s="118"/>
      <c r="K869" s="325"/>
      <c r="L869" s="119"/>
      <c r="M869" s="119"/>
      <c r="N869" s="119"/>
      <c r="O869" s="326"/>
      <c r="P869" s="74"/>
      <c r="Q869" s="352"/>
      <c r="R869" s="352"/>
      <c r="S869" s="328"/>
      <c r="T869" s="118"/>
      <c r="U869" s="119"/>
      <c r="V869" s="119"/>
      <c r="W869" s="119"/>
      <c r="X869" s="119"/>
      <c r="Y869" s="119"/>
      <c r="Z869" s="119"/>
      <c r="AA869" s="119"/>
      <c r="AB869" s="119"/>
      <c r="AC869" s="119"/>
      <c r="AD869" s="119"/>
      <c r="AE869" s="4"/>
      <c r="AF869" s="4"/>
      <c r="AG869" s="4"/>
      <c r="AH869" s="4"/>
      <c r="AI869" s="4"/>
      <c r="AJ869" s="4"/>
      <c r="AK869" s="4"/>
      <c r="AL869" s="4"/>
      <c r="AM869" s="4"/>
      <c r="AN869" s="4"/>
      <c r="AO869" s="4"/>
      <c r="AP869" s="4"/>
    </row>
    <row r="870">
      <c r="A870" s="4"/>
      <c r="B870" s="4"/>
      <c r="C870" s="4"/>
      <c r="D870" s="4"/>
      <c r="E870" s="4"/>
      <c r="F870" s="8"/>
      <c r="G870" s="8"/>
      <c r="H870" s="118"/>
      <c r="I870" s="118"/>
      <c r="J870" s="118"/>
      <c r="K870" s="325"/>
      <c r="L870" s="119"/>
      <c r="M870" s="119"/>
      <c r="N870" s="119"/>
      <c r="O870" s="326"/>
      <c r="P870" s="74"/>
      <c r="Q870" s="352"/>
      <c r="R870" s="352"/>
      <c r="S870" s="328"/>
      <c r="T870" s="118"/>
      <c r="U870" s="119"/>
      <c r="V870" s="119"/>
      <c r="W870" s="119"/>
      <c r="X870" s="119"/>
      <c r="Y870" s="119"/>
      <c r="Z870" s="119"/>
      <c r="AA870" s="119"/>
      <c r="AB870" s="119"/>
      <c r="AC870" s="119"/>
      <c r="AD870" s="119"/>
      <c r="AE870" s="4"/>
      <c r="AF870" s="4"/>
      <c r="AG870" s="4"/>
      <c r="AH870" s="4"/>
      <c r="AI870" s="4"/>
      <c r="AJ870" s="4"/>
      <c r="AK870" s="4"/>
      <c r="AL870" s="4"/>
      <c r="AM870" s="4"/>
      <c r="AN870" s="4"/>
      <c r="AO870" s="4"/>
      <c r="AP870" s="4"/>
    </row>
    <row r="871">
      <c r="A871" s="4"/>
      <c r="B871" s="4"/>
      <c r="C871" s="4"/>
      <c r="D871" s="4"/>
      <c r="E871" s="4"/>
      <c r="F871" s="8"/>
      <c r="G871" s="8"/>
      <c r="H871" s="118"/>
      <c r="I871" s="118"/>
      <c r="J871" s="118"/>
      <c r="K871" s="325"/>
      <c r="L871" s="119"/>
      <c r="M871" s="119"/>
      <c r="N871" s="119"/>
      <c r="O871" s="326"/>
      <c r="P871" s="74"/>
      <c r="Q871" s="352"/>
      <c r="R871" s="352"/>
      <c r="S871" s="328"/>
      <c r="T871" s="118"/>
      <c r="U871" s="119"/>
      <c r="V871" s="119"/>
      <c r="W871" s="119"/>
      <c r="X871" s="119"/>
      <c r="Y871" s="119"/>
      <c r="Z871" s="119"/>
      <c r="AA871" s="119"/>
      <c r="AB871" s="119"/>
      <c r="AC871" s="119"/>
      <c r="AD871" s="119"/>
      <c r="AE871" s="4"/>
      <c r="AF871" s="4"/>
      <c r="AG871" s="4"/>
      <c r="AH871" s="4"/>
      <c r="AI871" s="4"/>
      <c r="AJ871" s="4"/>
      <c r="AK871" s="4"/>
      <c r="AL871" s="4"/>
      <c r="AM871" s="4"/>
      <c r="AN871" s="4"/>
      <c r="AO871" s="4"/>
      <c r="AP871" s="4"/>
    </row>
    <row r="872">
      <c r="A872" s="4"/>
      <c r="B872" s="4"/>
      <c r="C872" s="4"/>
      <c r="D872" s="4"/>
      <c r="E872" s="4"/>
      <c r="F872" s="8"/>
      <c r="G872" s="8"/>
      <c r="H872" s="118"/>
      <c r="I872" s="118"/>
      <c r="J872" s="118"/>
      <c r="K872" s="325"/>
      <c r="L872" s="119"/>
      <c r="M872" s="119"/>
      <c r="N872" s="119"/>
      <c r="O872" s="326"/>
      <c r="P872" s="74"/>
      <c r="Q872" s="352"/>
      <c r="R872" s="352"/>
      <c r="S872" s="328"/>
      <c r="T872" s="118"/>
      <c r="U872" s="119"/>
      <c r="V872" s="119"/>
      <c r="W872" s="119"/>
      <c r="X872" s="119"/>
      <c r="Y872" s="119"/>
      <c r="Z872" s="119"/>
      <c r="AA872" s="119"/>
      <c r="AB872" s="119"/>
      <c r="AC872" s="119"/>
      <c r="AD872" s="119"/>
      <c r="AE872" s="4"/>
      <c r="AF872" s="4"/>
      <c r="AG872" s="4"/>
      <c r="AH872" s="4"/>
      <c r="AI872" s="4"/>
      <c r="AJ872" s="4"/>
      <c r="AK872" s="4"/>
      <c r="AL872" s="4"/>
      <c r="AM872" s="4"/>
      <c r="AN872" s="4"/>
      <c r="AO872" s="4"/>
      <c r="AP872" s="4"/>
    </row>
    <row r="873">
      <c r="A873" s="4"/>
      <c r="B873" s="4"/>
      <c r="C873" s="4"/>
      <c r="D873" s="4"/>
      <c r="E873" s="4"/>
      <c r="F873" s="8"/>
      <c r="G873" s="8"/>
      <c r="H873" s="118"/>
      <c r="I873" s="118"/>
      <c r="J873" s="118"/>
      <c r="K873" s="325"/>
      <c r="L873" s="119"/>
      <c r="M873" s="119"/>
      <c r="N873" s="119"/>
      <c r="O873" s="326"/>
      <c r="P873" s="74"/>
      <c r="Q873" s="352"/>
      <c r="R873" s="352"/>
      <c r="S873" s="328"/>
      <c r="T873" s="118"/>
      <c r="U873" s="119"/>
      <c r="V873" s="119"/>
      <c r="W873" s="119"/>
      <c r="X873" s="119"/>
      <c r="Y873" s="119"/>
      <c r="Z873" s="119"/>
      <c r="AA873" s="119"/>
      <c r="AB873" s="119"/>
      <c r="AC873" s="119"/>
      <c r="AD873" s="119"/>
      <c r="AE873" s="4"/>
      <c r="AF873" s="4"/>
      <c r="AG873" s="4"/>
      <c r="AH873" s="4"/>
      <c r="AI873" s="4"/>
      <c r="AJ873" s="4"/>
      <c r="AK873" s="4"/>
      <c r="AL873" s="4"/>
      <c r="AM873" s="4"/>
      <c r="AN873" s="4"/>
      <c r="AO873" s="4"/>
      <c r="AP873" s="4"/>
    </row>
    <row r="874">
      <c r="A874" s="4"/>
      <c r="B874" s="4"/>
      <c r="C874" s="4"/>
      <c r="D874" s="4"/>
      <c r="E874" s="4"/>
      <c r="F874" s="8"/>
      <c r="G874" s="8"/>
      <c r="H874" s="118"/>
      <c r="I874" s="118"/>
      <c r="J874" s="118"/>
      <c r="K874" s="325"/>
      <c r="L874" s="119"/>
      <c r="M874" s="119"/>
      <c r="N874" s="119"/>
      <c r="O874" s="326"/>
      <c r="P874" s="74"/>
      <c r="Q874" s="352"/>
      <c r="R874" s="352"/>
      <c r="S874" s="328"/>
      <c r="T874" s="118"/>
      <c r="U874" s="119"/>
      <c r="V874" s="119"/>
      <c r="W874" s="119"/>
      <c r="X874" s="119"/>
      <c r="Y874" s="119"/>
      <c r="Z874" s="119"/>
      <c r="AA874" s="119"/>
      <c r="AB874" s="119"/>
      <c r="AC874" s="119"/>
      <c r="AD874" s="119"/>
      <c r="AE874" s="4"/>
      <c r="AF874" s="4"/>
      <c r="AG874" s="4"/>
      <c r="AH874" s="4"/>
      <c r="AI874" s="4"/>
      <c r="AJ874" s="4"/>
      <c r="AK874" s="4"/>
      <c r="AL874" s="4"/>
      <c r="AM874" s="4"/>
      <c r="AN874" s="4"/>
      <c r="AO874" s="4"/>
      <c r="AP874" s="4"/>
    </row>
    <row r="875">
      <c r="A875" s="4"/>
      <c r="B875" s="4"/>
      <c r="C875" s="4"/>
      <c r="D875" s="4"/>
      <c r="E875" s="4"/>
      <c r="F875" s="8"/>
      <c r="G875" s="8"/>
      <c r="H875" s="118"/>
      <c r="I875" s="118"/>
      <c r="J875" s="118"/>
      <c r="K875" s="325"/>
      <c r="L875" s="119"/>
      <c r="M875" s="119"/>
      <c r="N875" s="119"/>
      <c r="O875" s="326"/>
      <c r="P875" s="74"/>
      <c r="Q875" s="352"/>
      <c r="R875" s="352"/>
      <c r="S875" s="328"/>
      <c r="T875" s="118"/>
      <c r="U875" s="119"/>
      <c r="V875" s="119"/>
      <c r="W875" s="119"/>
      <c r="X875" s="119"/>
      <c r="Y875" s="119"/>
      <c r="Z875" s="119"/>
      <c r="AA875" s="119"/>
      <c r="AB875" s="119"/>
      <c r="AC875" s="119"/>
      <c r="AD875" s="119"/>
      <c r="AE875" s="4"/>
      <c r="AF875" s="4"/>
      <c r="AG875" s="4"/>
      <c r="AH875" s="4"/>
      <c r="AI875" s="4"/>
      <c r="AJ875" s="4"/>
      <c r="AK875" s="4"/>
      <c r="AL875" s="4"/>
      <c r="AM875" s="4"/>
      <c r="AN875" s="4"/>
      <c r="AO875" s="4"/>
      <c r="AP875" s="4"/>
    </row>
    <row r="876">
      <c r="A876" s="4"/>
      <c r="B876" s="4"/>
      <c r="C876" s="4"/>
      <c r="D876" s="4"/>
      <c r="E876" s="4"/>
      <c r="F876" s="8"/>
      <c r="G876" s="8"/>
      <c r="H876" s="118"/>
      <c r="I876" s="118"/>
      <c r="J876" s="118"/>
      <c r="K876" s="325"/>
      <c r="L876" s="119"/>
      <c r="M876" s="119"/>
      <c r="N876" s="119"/>
      <c r="O876" s="326"/>
      <c r="P876" s="74"/>
      <c r="Q876" s="352"/>
      <c r="R876" s="352"/>
      <c r="S876" s="328"/>
      <c r="T876" s="118"/>
      <c r="U876" s="119"/>
      <c r="V876" s="119"/>
      <c r="W876" s="119"/>
      <c r="X876" s="119"/>
      <c r="Y876" s="119"/>
      <c r="Z876" s="119"/>
      <c r="AA876" s="119"/>
      <c r="AB876" s="119"/>
      <c r="AC876" s="119"/>
      <c r="AD876" s="119"/>
      <c r="AE876" s="4"/>
      <c r="AF876" s="4"/>
      <c r="AG876" s="4"/>
      <c r="AH876" s="4"/>
      <c r="AI876" s="4"/>
      <c r="AJ876" s="4"/>
      <c r="AK876" s="4"/>
      <c r="AL876" s="4"/>
      <c r="AM876" s="4"/>
      <c r="AN876" s="4"/>
      <c r="AO876" s="4"/>
      <c r="AP876" s="4"/>
    </row>
    <row r="877">
      <c r="A877" s="4"/>
      <c r="B877" s="4"/>
      <c r="C877" s="4"/>
      <c r="D877" s="4"/>
      <c r="E877" s="4"/>
      <c r="F877" s="8"/>
      <c r="G877" s="8"/>
      <c r="H877" s="118"/>
      <c r="I877" s="118"/>
      <c r="J877" s="118"/>
      <c r="K877" s="325"/>
      <c r="L877" s="119"/>
      <c r="M877" s="119"/>
      <c r="N877" s="119"/>
      <c r="O877" s="326"/>
      <c r="P877" s="74"/>
      <c r="Q877" s="352"/>
      <c r="R877" s="352"/>
      <c r="S877" s="328"/>
      <c r="T877" s="118"/>
      <c r="U877" s="119"/>
      <c r="V877" s="119"/>
      <c r="W877" s="119"/>
      <c r="X877" s="119"/>
      <c r="Y877" s="119"/>
      <c r="Z877" s="119"/>
      <c r="AA877" s="119"/>
      <c r="AB877" s="119"/>
      <c r="AC877" s="119"/>
      <c r="AD877" s="119"/>
      <c r="AE877" s="4"/>
      <c r="AF877" s="4"/>
      <c r="AG877" s="4"/>
      <c r="AH877" s="4"/>
      <c r="AI877" s="4"/>
      <c r="AJ877" s="4"/>
      <c r="AK877" s="4"/>
      <c r="AL877" s="4"/>
      <c r="AM877" s="4"/>
      <c r="AN877" s="4"/>
      <c r="AO877" s="4"/>
      <c r="AP877" s="4"/>
    </row>
    <row r="878">
      <c r="A878" s="4"/>
      <c r="B878" s="4"/>
      <c r="C878" s="4"/>
      <c r="D878" s="4"/>
      <c r="E878" s="4"/>
      <c r="F878" s="8"/>
      <c r="G878" s="8"/>
      <c r="H878" s="118"/>
      <c r="I878" s="118"/>
      <c r="J878" s="118"/>
      <c r="K878" s="325"/>
      <c r="L878" s="119"/>
      <c r="M878" s="119"/>
      <c r="N878" s="119"/>
      <c r="O878" s="326"/>
      <c r="P878" s="74"/>
      <c r="Q878" s="352"/>
      <c r="R878" s="352"/>
      <c r="S878" s="328"/>
      <c r="T878" s="118"/>
      <c r="U878" s="119"/>
      <c r="V878" s="119"/>
      <c r="W878" s="119"/>
      <c r="X878" s="119"/>
      <c r="Y878" s="119"/>
      <c r="Z878" s="119"/>
      <c r="AA878" s="119"/>
      <c r="AB878" s="119"/>
      <c r="AC878" s="119"/>
      <c r="AD878" s="119"/>
      <c r="AE878" s="4"/>
      <c r="AF878" s="4"/>
      <c r="AG878" s="4"/>
      <c r="AH878" s="4"/>
      <c r="AI878" s="4"/>
      <c r="AJ878" s="4"/>
      <c r="AK878" s="4"/>
      <c r="AL878" s="4"/>
      <c r="AM878" s="4"/>
      <c r="AN878" s="4"/>
      <c r="AO878" s="4"/>
      <c r="AP878" s="4"/>
    </row>
    <row r="879">
      <c r="A879" s="4"/>
      <c r="B879" s="4"/>
      <c r="C879" s="4"/>
      <c r="D879" s="4"/>
      <c r="E879" s="4"/>
      <c r="F879" s="8"/>
      <c r="G879" s="8"/>
      <c r="H879" s="118"/>
      <c r="I879" s="118"/>
      <c r="J879" s="118"/>
      <c r="K879" s="325"/>
      <c r="L879" s="119"/>
      <c r="M879" s="119"/>
      <c r="N879" s="119"/>
      <c r="O879" s="326"/>
      <c r="P879" s="74"/>
      <c r="Q879" s="352"/>
      <c r="R879" s="352"/>
      <c r="S879" s="328"/>
      <c r="T879" s="118"/>
      <c r="U879" s="119"/>
      <c r="V879" s="119"/>
      <c r="W879" s="119"/>
      <c r="X879" s="119"/>
      <c r="Y879" s="119"/>
      <c r="Z879" s="119"/>
      <c r="AA879" s="119"/>
      <c r="AB879" s="119"/>
      <c r="AC879" s="119"/>
      <c r="AD879" s="119"/>
      <c r="AE879" s="4"/>
      <c r="AF879" s="4"/>
      <c r="AG879" s="4"/>
      <c r="AH879" s="4"/>
      <c r="AI879" s="4"/>
      <c r="AJ879" s="4"/>
      <c r="AK879" s="4"/>
      <c r="AL879" s="4"/>
      <c r="AM879" s="4"/>
      <c r="AN879" s="4"/>
      <c r="AO879" s="4"/>
      <c r="AP879" s="4"/>
    </row>
    <row r="880">
      <c r="A880" s="4"/>
      <c r="B880" s="4"/>
      <c r="C880" s="4"/>
      <c r="D880" s="4"/>
      <c r="E880" s="4"/>
      <c r="F880" s="8"/>
      <c r="G880" s="8"/>
      <c r="H880" s="118"/>
      <c r="I880" s="118"/>
      <c r="J880" s="118"/>
      <c r="K880" s="325"/>
      <c r="L880" s="119"/>
      <c r="M880" s="119"/>
      <c r="N880" s="119"/>
      <c r="O880" s="326"/>
      <c r="P880" s="74"/>
      <c r="Q880" s="352"/>
      <c r="R880" s="352"/>
      <c r="S880" s="328"/>
      <c r="T880" s="118"/>
      <c r="U880" s="119"/>
      <c r="V880" s="119"/>
      <c r="W880" s="119"/>
      <c r="X880" s="119"/>
      <c r="Y880" s="119"/>
      <c r="Z880" s="119"/>
      <c r="AA880" s="119"/>
      <c r="AB880" s="119"/>
      <c r="AC880" s="119"/>
      <c r="AD880" s="119"/>
      <c r="AE880" s="4"/>
      <c r="AF880" s="4"/>
      <c r="AG880" s="4"/>
      <c r="AH880" s="4"/>
      <c r="AI880" s="4"/>
      <c r="AJ880" s="4"/>
      <c r="AK880" s="4"/>
      <c r="AL880" s="4"/>
      <c r="AM880" s="4"/>
      <c r="AN880" s="4"/>
      <c r="AO880" s="4"/>
      <c r="AP880" s="4"/>
    </row>
    <row r="881">
      <c r="A881" s="4"/>
      <c r="B881" s="4"/>
      <c r="C881" s="4"/>
      <c r="D881" s="4"/>
      <c r="E881" s="4"/>
      <c r="F881" s="8"/>
      <c r="G881" s="8"/>
      <c r="H881" s="118"/>
      <c r="I881" s="118"/>
      <c r="J881" s="118"/>
      <c r="K881" s="325"/>
      <c r="L881" s="119"/>
      <c r="M881" s="119"/>
      <c r="N881" s="119"/>
      <c r="O881" s="326"/>
      <c r="P881" s="74"/>
      <c r="Q881" s="352"/>
      <c r="R881" s="352"/>
      <c r="S881" s="328"/>
      <c r="T881" s="118"/>
      <c r="U881" s="119"/>
      <c r="V881" s="119"/>
      <c r="W881" s="119"/>
      <c r="X881" s="119"/>
      <c r="Y881" s="119"/>
      <c r="Z881" s="119"/>
      <c r="AA881" s="119"/>
      <c r="AB881" s="119"/>
      <c r="AC881" s="119"/>
      <c r="AD881" s="119"/>
      <c r="AE881" s="4"/>
      <c r="AF881" s="4"/>
      <c r="AG881" s="4"/>
      <c r="AH881" s="4"/>
      <c r="AI881" s="4"/>
      <c r="AJ881" s="4"/>
      <c r="AK881" s="4"/>
      <c r="AL881" s="4"/>
      <c r="AM881" s="4"/>
      <c r="AN881" s="4"/>
      <c r="AO881" s="4"/>
      <c r="AP881" s="4"/>
    </row>
    <row r="882">
      <c r="A882" s="4"/>
      <c r="B882" s="4"/>
      <c r="C882" s="4"/>
      <c r="D882" s="4"/>
      <c r="E882" s="4"/>
      <c r="F882" s="8"/>
      <c r="G882" s="8"/>
      <c r="H882" s="118"/>
      <c r="I882" s="118"/>
      <c r="J882" s="118"/>
      <c r="K882" s="325"/>
      <c r="L882" s="119"/>
      <c r="M882" s="119"/>
      <c r="N882" s="119"/>
      <c r="O882" s="326"/>
      <c r="P882" s="74"/>
      <c r="Q882" s="352"/>
      <c r="R882" s="352"/>
      <c r="S882" s="328"/>
      <c r="T882" s="118"/>
      <c r="U882" s="119"/>
      <c r="V882" s="119"/>
      <c r="W882" s="119"/>
      <c r="X882" s="119"/>
      <c r="Y882" s="119"/>
      <c r="Z882" s="119"/>
      <c r="AA882" s="119"/>
      <c r="AB882" s="119"/>
      <c r="AC882" s="119"/>
      <c r="AD882" s="119"/>
      <c r="AE882" s="4"/>
      <c r="AF882" s="4"/>
      <c r="AG882" s="4"/>
      <c r="AH882" s="4"/>
      <c r="AI882" s="4"/>
      <c r="AJ882" s="4"/>
      <c r="AK882" s="4"/>
      <c r="AL882" s="4"/>
      <c r="AM882" s="4"/>
      <c r="AN882" s="4"/>
      <c r="AO882" s="4"/>
      <c r="AP882" s="4"/>
    </row>
    <row r="883">
      <c r="A883" s="4"/>
      <c r="B883" s="4"/>
      <c r="C883" s="4"/>
      <c r="D883" s="4"/>
      <c r="E883" s="4"/>
      <c r="F883" s="8"/>
      <c r="G883" s="8"/>
      <c r="H883" s="118"/>
      <c r="I883" s="118"/>
      <c r="J883" s="118"/>
      <c r="K883" s="325"/>
      <c r="L883" s="119"/>
      <c r="M883" s="119"/>
      <c r="N883" s="119"/>
      <c r="O883" s="326"/>
      <c r="P883" s="74"/>
      <c r="Q883" s="352"/>
      <c r="R883" s="352"/>
      <c r="S883" s="328"/>
      <c r="T883" s="118"/>
      <c r="U883" s="119"/>
      <c r="V883" s="119"/>
      <c r="W883" s="119"/>
      <c r="X883" s="119"/>
      <c r="Y883" s="119"/>
      <c r="Z883" s="119"/>
      <c r="AA883" s="119"/>
      <c r="AB883" s="119"/>
      <c r="AC883" s="119"/>
      <c r="AD883" s="119"/>
      <c r="AE883" s="4"/>
      <c r="AF883" s="4"/>
      <c r="AG883" s="4"/>
      <c r="AH883" s="4"/>
      <c r="AI883" s="4"/>
      <c r="AJ883" s="4"/>
      <c r="AK883" s="4"/>
      <c r="AL883" s="4"/>
      <c r="AM883" s="4"/>
      <c r="AN883" s="4"/>
      <c r="AO883" s="4"/>
      <c r="AP883" s="4"/>
    </row>
    <row r="884">
      <c r="A884" s="4"/>
      <c r="B884" s="4"/>
      <c r="C884" s="4"/>
      <c r="D884" s="4"/>
      <c r="E884" s="4"/>
      <c r="F884" s="8"/>
      <c r="G884" s="8"/>
      <c r="H884" s="118"/>
      <c r="I884" s="118"/>
      <c r="J884" s="118"/>
      <c r="K884" s="325"/>
      <c r="L884" s="119"/>
      <c r="M884" s="119"/>
      <c r="N884" s="119"/>
      <c r="O884" s="326"/>
      <c r="P884" s="74"/>
      <c r="Q884" s="352"/>
      <c r="R884" s="352"/>
      <c r="S884" s="328"/>
      <c r="T884" s="118"/>
      <c r="U884" s="119"/>
      <c r="V884" s="119"/>
      <c r="W884" s="119"/>
      <c r="X884" s="119"/>
      <c r="Y884" s="119"/>
      <c r="Z884" s="119"/>
      <c r="AA884" s="119"/>
      <c r="AB884" s="119"/>
      <c r="AC884" s="119"/>
      <c r="AD884" s="119"/>
      <c r="AE884" s="4"/>
      <c r="AF884" s="4"/>
      <c r="AG884" s="4"/>
      <c r="AH884" s="4"/>
      <c r="AI884" s="4"/>
      <c r="AJ884" s="4"/>
      <c r="AK884" s="4"/>
      <c r="AL884" s="4"/>
      <c r="AM884" s="4"/>
      <c r="AN884" s="4"/>
      <c r="AO884" s="4"/>
      <c r="AP884" s="4"/>
    </row>
    <row r="885">
      <c r="A885" s="4"/>
      <c r="B885" s="4"/>
      <c r="C885" s="4"/>
      <c r="D885" s="4"/>
      <c r="E885" s="4"/>
      <c r="F885" s="8"/>
      <c r="G885" s="8"/>
      <c r="H885" s="118"/>
      <c r="I885" s="118"/>
      <c r="J885" s="118"/>
      <c r="K885" s="325"/>
      <c r="L885" s="119"/>
      <c r="M885" s="119"/>
      <c r="N885" s="119"/>
      <c r="O885" s="326"/>
      <c r="P885" s="74"/>
      <c r="Q885" s="352"/>
      <c r="R885" s="352"/>
      <c r="S885" s="328"/>
      <c r="T885" s="118"/>
      <c r="U885" s="119"/>
      <c r="V885" s="119"/>
      <c r="W885" s="119"/>
      <c r="X885" s="119"/>
      <c r="Y885" s="119"/>
      <c r="Z885" s="119"/>
      <c r="AA885" s="119"/>
      <c r="AB885" s="119"/>
      <c r="AC885" s="119"/>
      <c r="AD885" s="119"/>
      <c r="AE885" s="4"/>
      <c r="AF885" s="4"/>
      <c r="AG885" s="4"/>
      <c r="AH885" s="4"/>
      <c r="AI885" s="4"/>
      <c r="AJ885" s="4"/>
      <c r="AK885" s="4"/>
      <c r="AL885" s="4"/>
      <c r="AM885" s="4"/>
      <c r="AN885" s="4"/>
      <c r="AO885" s="4"/>
      <c r="AP885" s="4"/>
    </row>
    <row r="886">
      <c r="A886" s="4"/>
      <c r="B886" s="4"/>
      <c r="C886" s="4"/>
      <c r="D886" s="4"/>
      <c r="E886" s="4"/>
      <c r="F886" s="8"/>
      <c r="G886" s="8"/>
      <c r="H886" s="118"/>
      <c r="I886" s="118"/>
      <c r="J886" s="118"/>
      <c r="K886" s="325"/>
      <c r="L886" s="119"/>
      <c r="M886" s="119"/>
      <c r="N886" s="119"/>
      <c r="O886" s="326"/>
      <c r="P886" s="74"/>
      <c r="Q886" s="352"/>
      <c r="R886" s="352"/>
      <c r="S886" s="328"/>
      <c r="T886" s="118"/>
      <c r="U886" s="119"/>
      <c r="V886" s="119"/>
      <c r="W886" s="119"/>
      <c r="X886" s="119"/>
      <c r="Y886" s="119"/>
      <c r="Z886" s="119"/>
      <c r="AA886" s="119"/>
      <c r="AB886" s="119"/>
      <c r="AC886" s="119"/>
      <c r="AD886" s="119"/>
      <c r="AE886" s="4"/>
      <c r="AF886" s="4"/>
      <c r="AG886" s="4"/>
      <c r="AH886" s="4"/>
      <c r="AI886" s="4"/>
      <c r="AJ886" s="4"/>
      <c r="AK886" s="4"/>
      <c r="AL886" s="4"/>
      <c r="AM886" s="4"/>
      <c r="AN886" s="4"/>
      <c r="AO886" s="4"/>
      <c r="AP886" s="4"/>
    </row>
    <row r="887">
      <c r="A887" s="4"/>
      <c r="B887" s="4"/>
      <c r="C887" s="4"/>
      <c r="D887" s="4"/>
      <c r="E887" s="4"/>
      <c r="F887" s="8"/>
      <c r="G887" s="8"/>
      <c r="H887" s="118"/>
      <c r="I887" s="118"/>
      <c r="J887" s="118"/>
      <c r="K887" s="325"/>
      <c r="L887" s="119"/>
      <c r="M887" s="119"/>
      <c r="N887" s="119"/>
      <c r="O887" s="326"/>
      <c r="P887" s="74"/>
      <c r="Q887" s="352"/>
      <c r="R887" s="352"/>
      <c r="S887" s="328"/>
      <c r="T887" s="118"/>
      <c r="U887" s="119"/>
      <c r="V887" s="119"/>
      <c r="W887" s="119"/>
      <c r="X887" s="119"/>
      <c r="Y887" s="119"/>
      <c r="Z887" s="119"/>
      <c r="AA887" s="119"/>
      <c r="AB887" s="119"/>
      <c r="AC887" s="119"/>
      <c r="AD887" s="119"/>
      <c r="AE887" s="4"/>
      <c r="AF887" s="4"/>
      <c r="AG887" s="4"/>
      <c r="AH887" s="4"/>
      <c r="AI887" s="4"/>
      <c r="AJ887" s="4"/>
      <c r="AK887" s="4"/>
      <c r="AL887" s="4"/>
      <c r="AM887" s="4"/>
      <c r="AN887" s="4"/>
      <c r="AO887" s="4"/>
      <c r="AP887" s="4"/>
    </row>
    <row r="888">
      <c r="A888" s="4"/>
      <c r="B888" s="4"/>
      <c r="C888" s="4"/>
      <c r="D888" s="4"/>
      <c r="E888" s="4"/>
      <c r="F888" s="8"/>
      <c r="G888" s="8"/>
      <c r="H888" s="118"/>
      <c r="I888" s="118"/>
      <c r="J888" s="118"/>
      <c r="K888" s="325"/>
      <c r="L888" s="119"/>
      <c r="M888" s="119"/>
      <c r="N888" s="119"/>
      <c r="O888" s="326"/>
      <c r="P888" s="74"/>
      <c r="Q888" s="352"/>
      <c r="R888" s="352"/>
      <c r="S888" s="328"/>
      <c r="T888" s="118"/>
      <c r="U888" s="119"/>
      <c r="V888" s="119"/>
      <c r="W888" s="119"/>
      <c r="X888" s="119"/>
      <c r="Y888" s="119"/>
      <c r="Z888" s="119"/>
      <c r="AA888" s="119"/>
      <c r="AB888" s="119"/>
      <c r="AC888" s="119"/>
      <c r="AD888" s="119"/>
      <c r="AE888" s="4"/>
      <c r="AF888" s="4"/>
      <c r="AG888" s="4"/>
      <c r="AH888" s="4"/>
      <c r="AI888" s="4"/>
      <c r="AJ888" s="4"/>
      <c r="AK888" s="4"/>
      <c r="AL888" s="4"/>
      <c r="AM888" s="4"/>
      <c r="AN888" s="4"/>
      <c r="AO888" s="4"/>
      <c r="AP888" s="4"/>
    </row>
    <row r="889">
      <c r="A889" s="4"/>
      <c r="B889" s="4"/>
      <c r="C889" s="4"/>
      <c r="D889" s="4"/>
      <c r="E889" s="4"/>
      <c r="F889" s="8"/>
      <c r="G889" s="8"/>
      <c r="H889" s="118"/>
      <c r="I889" s="118"/>
      <c r="J889" s="118"/>
      <c r="K889" s="325"/>
      <c r="L889" s="119"/>
      <c r="M889" s="119"/>
      <c r="N889" s="119"/>
      <c r="O889" s="326"/>
      <c r="P889" s="74"/>
      <c r="Q889" s="352"/>
      <c r="R889" s="352"/>
      <c r="S889" s="328"/>
      <c r="T889" s="118"/>
      <c r="U889" s="119"/>
      <c r="V889" s="119"/>
      <c r="W889" s="119"/>
      <c r="X889" s="119"/>
      <c r="Y889" s="119"/>
      <c r="Z889" s="119"/>
      <c r="AA889" s="119"/>
      <c r="AB889" s="119"/>
      <c r="AC889" s="119"/>
      <c r="AD889" s="119"/>
      <c r="AE889" s="4"/>
      <c r="AF889" s="4"/>
      <c r="AG889" s="4"/>
      <c r="AH889" s="4"/>
      <c r="AI889" s="4"/>
      <c r="AJ889" s="4"/>
      <c r="AK889" s="4"/>
      <c r="AL889" s="4"/>
      <c r="AM889" s="4"/>
      <c r="AN889" s="4"/>
      <c r="AO889" s="4"/>
      <c r="AP889" s="4"/>
    </row>
    <row r="890">
      <c r="A890" s="4"/>
      <c r="B890" s="4"/>
      <c r="C890" s="4"/>
      <c r="D890" s="4"/>
      <c r="E890" s="4"/>
      <c r="F890" s="8"/>
      <c r="G890" s="8"/>
      <c r="H890" s="118"/>
      <c r="I890" s="118"/>
      <c r="J890" s="118"/>
      <c r="K890" s="325"/>
      <c r="L890" s="119"/>
      <c r="M890" s="119"/>
      <c r="N890" s="119"/>
      <c r="O890" s="326"/>
      <c r="P890" s="74"/>
      <c r="Q890" s="352"/>
      <c r="R890" s="352"/>
      <c r="S890" s="328"/>
      <c r="T890" s="118"/>
      <c r="U890" s="119"/>
      <c r="V890" s="119"/>
      <c r="W890" s="119"/>
      <c r="X890" s="119"/>
      <c r="Y890" s="119"/>
      <c r="Z890" s="119"/>
      <c r="AA890" s="119"/>
      <c r="AB890" s="119"/>
      <c r="AC890" s="119"/>
      <c r="AD890" s="119"/>
      <c r="AE890" s="4"/>
      <c r="AF890" s="4"/>
      <c r="AG890" s="4"/>
      <c r="AH890" s="4"/>
      <c r="AI890" s="4"/>
      <c r="AJ890" s="4"/>
      <c r="AK890" s="4"/>
      <c r="AL890" s="4"/>
      <c r="AM890" s="4"/>
      <c r="AN890" s="4"/>
      <c r="AO890" s="4"/>
      <c r="AP890" s="4"/>
    </row>
    <row r="891">
      <c r="A891" s="4"/>
      <c r="B891" s="4"/>
      <c r="C891" s="4"/>
      <c r="D891" s="4"/>
      <c r="E891" s="4"/>
      <c r="F891" s="8"/>
      <c r="G891" s="8"/>
      <c r="H891" s="118"/>
      <c r="I891" s="118"/>
      <c r="J891" s="118"/>
      <c r="K891" s="325"/>
      <c r="L891" s="119"/>
      <c r="M891" s="119"/>
      <c r="N891" s="119"/>
      <c r="O891" s="326"/>
      <c r="P891" s="74"/>
      <c r="Q891" s="352"/>
      <c r="R891" s="352"/>
      <c r="S891" s="328"/>
      <c r="T891" s="118"/>
      <c r="U891" s="119"/>
      <c r="V891" s="119"/>
      <c r="W891" s="119"/>
      <c r="X891" s="119"/>
      <c r="Y891" s="119"/>
      <c r="Z891" s="119"/>
      <c r="AA891" s="119"/>
      <c r="AB891" s="119"/>
      <c r="AC891" s="119"/>
      <c r="AD891" s="119"/>
      <c r="AE891" s="4"/>
      <c r="AF891" s="4"/>
      <c r="AG891" s="4"/>
      <c r="AH891" s="4"/>
      <c r="AI891" s="4"/>
      <c r="AJ891" s="4"/>
      <c r="AK891" s="4"/>
      <c r="AL891" s="4"/>
      <c r="AM891" s="4"/>
      <c r="AN891" s="4"/>
      <c r="AO891" s="4"/>
      <c r="AP891" s="4"/>
    </row>
    <row r="892">
      <c r="A892" s="4"/>
      <c r="B892" s="4"/>
      <c r="C892" s="4"/>
      <c r="D892" s="4"/>
      <c r="E892" s="4"/>
      <c r="F892" s="8"/>
      <c r="G892" s="8"/>
      <c r="H892" s="118"/>
      <c r="I892" s="118"/>
      <c r="J892" s="118"/>
      <c r="K892" s="325"/>
      <c r="L892" s="119"/>
      <c r="M892" s="119"/>
      <c r="N892" s="119"/>
      <c r="O892" s="326"/>
      <c r="P892" s="74"/>
      <c r="Q892" s="352"/>
      <c r="R892" s="352"/>
      <c r="S892" s="328"/>
      <c r="T892" s="118"/>
      <c r="U892" s="119"/>
      <c r="V892" s="119"/>
      <c r="W892" s="119"/>
      <c r="X892" s="119"/>
      <c r="Y892" s="119"/>
      <c r="Z892" s="119"/>
      <c r="AA892" s="119"/>
      <c r="AB892" s="119"/>
      <c r="AC892" s="119"/>
      <c r="AD892" s="119"/>
      <c r="AE892" s="4"/>
      <c r="AF892" s="4"/>
      <c r="AG892" s="4"/>
      <c r="AH892" s="4"/>
      <c r="AI892" s="4"/>
      <c r="AJ892" s="4"/>
      <c r="AK892" s="4"/>
      <c r="AL892" s="4"/>
      <c r="AM892" s="4"/>
      <c r="AN892" s="4"/>
      <c r="AO892" s="4"/>
      <c r="AP892" s="4"/>
    </row>
    <row r="893">
      <c r="A893" s="4"/>
      <c r="B893" s="4"/>
      <c r="C893" s="4"/>
      <c r="D893" s="4"/>
      <c r="E893" s="4"/>
      <c r="F893" s="8"/>
      <c r="G893" s="8"/>
      <c r="H893" s="118"/>
      <c r="I893" s="118"/>
      <c r="J893" s="118"/>
      <c r="K893" s="325"/>
      <c r="L893" s="119"/>
      <c r="M893" s="119"/>
      <c r="N893" s="119"/>
      <c r="O893" s="326"/>
      <c r="P893" s="74"/>
      <c r="Q893" s="352"/>
      <c r="R893" s="352"/>
      <c r="S893" s="328"/>
      <c r="T893" s="118"/>
      <c r="U893" s="119"/>
      <c r="V893" s="119"/>
      <c r="W893" s="119"/>
      <c r="X893" s="119"/>
      <c r="Y893" s="119"/>
      <c r="Z893" s="119"/>
      <c r="AA893" s="119"/>
      <c r="AB893" s="119"/>
      <c r="AC893" s="119"/>
      <c r="AD893" s="119"/>
      <c r="AE893" s="4"/>
      <c r="AF893" s="4"/>
      <c r="AG893" s="4"/>
      <c r="AH893" s="4"/>
      <c r="AI893" s="4"/>
      <c r="AJ893" s="4"/>
      <c r="AK893" s="4"/>
      <c r="AL893" s="4"/>
      <c r="AM893" s="4"/>
      <c r="AN893" s="4"/>
      <c r="AO893" s="4"/>
      <c r="AP893" s="4"/>
    </row>
    <row r="894">
      <c r="A894" s="4"/>
      <c r="B894" s="4"/>
      <c r="C894" s="4"/>
      <c r="D894" s="4"/>
      <c r="E894" s="4"/>
      <c r="F894" s="8"/>
      <c r="G894" s="8"/>
      <c r="H894" s="118"/>
      <c r="I894" s="118"/>
      <c r="J894" s="118"/>
      <c r="K894" s="325"/>
      <c r="L894" s="119"/>
      <c r="M894" s="119"/>
      <c r="N894" s="119"/>
      <c r="O894" s="326"/>
      <c r="P894" s="74"/>
      <c r="Q894" s="352"/>
      <c r="R894" s="352"/>
      <c r="S894" s="328"/>
      <c r="T894" s="118"/>
      <c r="U894" s="119"/>
      <c r="V894" s="119"/>
      <c r="W894" s="119"/>
      <c r="X894" s="119"/>
      <c r="Y894" s="119"/>
      <c r="Z894" s="119"/>
      <c r="AA894" s="119"/>
      <c r="AB894" s="119"/>
      <c r="AC894" s="119"/>
      <c r="AD894" s="119"/>
      <c r="AE894" s="4"/>
      <c r="AF894" s="4"/>
      <c r="AG894" s="4"/>
      <c r="AH894" s="4"/>
      <c r="AI894" s="4"/>
      <c r="AJ894" s="4"/>
      <c r="AK894" s="4"/>
      <c r="AL894" s="4"/>
      <c r="AM894" s="4"/>
      <c r="AN894" s="4"/>
      <c r="AO894" s="4"/>
      <c r="AP894" s="4"/>
    </row>
    <row r="895">
      <c r="A895" s="4"/>
      <c r="B895" s="4"/>
      <c r="C895" s="4"/>
      <c r="D895" s="4"/>
      <c r="E895" s="4"/>
      <c r="F895" s="8"/>
      <c r="G895" s="8"/>
      <c r="H895" s="118"/>
      <c r="I895" s="118"/>
      <c r="J895" s="118"/>
      <c r="K895" s="325"/>
      <c r="L895" s="119"/>
      <c r="M895" s="119"/>
      <c r="N895" s="119"/>
      <c r="O895" s="326"/>
      <c r="P895" s="74"/>
      <c r="Q895" s="352"/>
      <c r="R895" s="352"/>
      <c r="S895" s="328"/>
      <c r="T895" s="118"/>
      <c r="U895" s="119"/>
      <c r="V895" s="119"/>
      <c r="W895" s="119"/>
      <c r="X895" s="119"/>
      <c r="Y895" s="119"/>
      <c r="Z895" s="119"/>
      <c r="AA895" s="119"/>
      <c r="AB895" s="119"/>
      <c r="AC895" s="119"/>
      <c r="AD895" s="119"/>
      <c r="AE895" s="4"/>
      <c r="AF895" s="4"/>
      <c r="AG895" s="4"/>
      <c r="AH895" s="4"/>
      <c r="AI895" s="4"/>
      <c r="AJ895" s="4"/>
      <c r="AK895" s="4"/>
      <c r="AL895" s="4"/>
      <c r="AM895" s="4"/>
      <c r="AN895" s="4"/>
      <c r="AO895" s="4"/>
      <c r="AP895" s="4"/>
    </row>
    <row r="896">
      <c r="A896" s="4"/>
      <c r="B896" s="4"/>
      <c r="C896" s="4"/>
      <c r="D896" s="4"/>
      <c r="E896" s="4"/>
      <c r="F896" s="8"/>
      <c r="G896" s="8"/>
      <c r="H896" s="118"/>
      <c r="I896" s="118"/>
      <c r="J896" s="118"/>
      <c r="K896" s="325"/>
      <c r="L896" s="119"/>
      <c r="M896" s="119"/>
      <c r="N896" s="119"/>
      <c r="O896" s="326"/>
      <c r="P896" s="74"/>
      <c r="Q896" s="352"/>
      <c r="R896" s="352"/>
      <c r="S896" s="328"/>
      <c r="T896" s="118"/>
      <c r="U896" s="119"/>
      <c r="V896" s="119"/>
      <c r="W896" s="119"/>
      <c r="X896" s="119"/>
      <c r="Y896" s="119"/>
      <c r="Z896" s="119"/>
      <c r="AA896" s="119"/>
      <c r="AB896" s="119"/>
      <c r="AC896" s="119"/>
      <c r="AD896" s="119"/>
      <c r="AE896" s="4"/>
      <c r="AF896" s="4"/>
      <c r="AG896" s="4"/>
      <c r="AH896" s="4"/>
      <c r="AI896" s="4"/>
      <c r="AJ896" s="4"/>
      <c r="AK896" s="4"/>
      <c r="AL896" s="4"/>
      <c r="AM896" s="4"/>
      <c r="AN896" s="4"/>
      <c r="AO896" s="4"/>
      <c r="AP896" s="4"/>
    </row>
    <row r="897">
      <c r="A897" s="4"/>
      <c r="B897" s="4"/>
      <c r="C897" s="4"/>
      <c r="D897" s="4"/>
      <c r="E897" s="4"/>
      <c r="F897" s="8"/>
      <c r="G897" s="8"/>
      <c r="H897" s="118"/>
      <c r="I897" s="118"/>
      <c r="J897" s="118"/>
      <c r="K897" s="325"/>
      <c r="L897" s="119"/>
      <c r="M897" s="119"/>
      <c r="N897" s="119"/>
      <c r="O897" s="326"/>
      <c r="P897" s="74"/>
      <c r="Q897" s="352"/>
      <c r="R897" s="352"/>
      <c r="S897" s="328"/>
      <c r="T897" s="118"/>
      <c r="U897" s="119"/>
      <c r="V897" s="119"/>
      <c r="W897" s="119"/>
      <c r="X897" s="119"/>
      <c r="Y897" s="119"/>
      <c r="Z897" s="119"/>
      <c r="AA897" s="119"/>
      <c r="AB897" s="119"/>
      <c r="AC897" s="119"/>
      <c r="AD897" s="119"/>
      <c r="AE897" s="4"/>
      <c r="AF897" s="4"/>
      <c r="AG897" s="4"/>
      <c r="AH897" s="4"/>
      <c r="AI897" s="4"/>
      <c r="AJ897" s="4"/>
      <c r="AK897" s="4"/>
      <c r="AL897" s="4"/>
      <c r="AM897" s="4"/>
      <c r="AN897" s="4"/>
      <c r="AO897" s="4"/>
      <c r="AP897" s="4"/>
    </row>
    <row r="898">
      <c r="A898" s="4"/>
      <c r="B898" s="4"/>
      <c r="C898" s="4"/>
      <c r="D898" s="4"/>
      <c r="E898" s="4"/>
      <c r="F898" s="8"/>
      <c r="G898" s="8"/>
      <c r="H898" s="118"/>
      <c r="I898" s="118"/>
      <c r="J898" s="118"/>
      <c r="K898" s="325"/>
      <c r="L898" s="119"/>
      <c r="M898" s="119"/>
      <c r="N898" s="119"/>
      <c r="O898" s="326"/>
      <c r="P898" s="74"/>
      <c r="Q898" s="352"/>
      <c r="R898" s="352"/>
      <c r="S898" s="328"/>
      <c r="T898" s="118"/>
      <c r="U898" s="119"/>
      <c r="V898" s="119"/>
      <c r="W898" s="119"/>
      <c r="X898" s="119"/>
      <c r="Y898" s="119"/>
      <c r="Z898" s="119"/>
      <c r="AA898" s="119"/>
      <c r="AB898" s="119"/>
      <c r="AC898" s="119"/>
      <c r="AD898" s="119"/>
      <c r="AE898" s="4"/>
      <c r="AF898" s="4"/>
      <c r="AG898" s="4"/>
      <c r="AH898" s="4"/>
      <c r="AI898" s="4"/>
      <c r="AJ898" s="4"/>
      <c r="AK898" s="4"/>
      <c r="AL898" s="4"/>
      <c r="AM898" s="4"/>
      <c r="AN898" s="4"/>
      <c r="AO898" s="4"/>
      <c r="AP898" s="4"/>
    </row>
    <row r="899">
      <c r="A899" s="4"/>
      <c r="B899" s="4"/>
      <c r="C899" s="4"/>
      <c r="D899" s="4"/>
      <c r="E899" s="4"/>
      <c r="F899" s="8"/>
      <c r="G899" s="8"/>
      <c r="H899" s="118"/>
      <c r="I899" s="118"/>
      <c r="J899" s="118"/>
      <c r="K899" s="325"/>
      <c r="L899" s="119"/>
      <c r="M899" s="119"/>
      <c r="N899" s="119"/>
      <c r="O899" s="326"/>
      <c r="P899" s="74"/>
      <c r="Q899" s="352"/>
      <c r="R899" s="352"/>
      <c r="S899" s="328"/>
      <c r="T899" s="118"/>
      <c r="U899" s="119"/>
      <c r="V899" s="119"/>
      <c r="W899" s="119"/>
      <c r="X899" s="119"/>
      <c r="Y899" s="119"/>
      <c r="Z899" s="119"/>
      <c r="AA899" s="119"/>
      <c r="AB899" s="119"/>
      <c r="AC899" s="119"/>
      <c r="AD899" s="119"/>
      <c r="AE899" s="4"/>
      <c r="AF899" s="4"/>
      <c r="AG899" s="4"/>
      <c r="AH899" s="4"/>
      <c r="AI899" s="4"/>
      <c r="AJ899" s="4"/>
      <c r="AK899" s="4"/>
      <c r="AL899" s="4"/>
      <c r="AM899" s="4"/>
      <c r="AN899" s="4"/>
      <c r="AO899" s="4"/>
      <c r="AP899" s="4"/>
    </row>
    <row r="900">
      <c r="A900" s="4"/>
      <c r="B900" s="4"/>
      <c r="C900" s="4"/>
      <c r="D900" s="4"/>
      <c r="E900" s="4"/>
      <c r="F900" s="8"/>
      <c r="G900" s="8"/>
      <c r="H900" s="118"/>
      <c r="I900" s="118"/>
      <c r="J900" s="118"/>
      <c r="K900" s="325"/>
      <c r="L900" s="119"/>
      <c r="M900" s="119"/>
      <c r="N900" s="119"/>
      <c r="O900" s="326"/>
      <c r="P900" s="74"/>
      <c r="Q900" s="352"/>
      <c r="R900" s="352"/>
      <c r="S900" s="328"/>
      <c r="T900" s="118"/>
      <c r="U900" s="119"/>
      <c r="V900" s="119"/>
      <c r="W900" s="119"/>
      <c r="X900" s="119"/>
      <c r="Y900" s="119"/>
      <c r="Z900" s="119"/>
      <c r="AA900" s="119"/>
      <c r="AB900" s="119"/>
      <c r="AC900" s="119"/>
      <c r="AD900" s="119"/>
      <c r="AE900" s="4"/>
      <c r="AF900" s="4"/>
      <c r="AG900" s="4"/>
      <c r="AH900" s="4"/>
      <c r="AI900" s="4"/>
      <c r="AJ900" s="4"/>
      <c r="AK900" s="4"/>
      <c r="AL900" s="4"/>
      <c r="AM900" s="4"/>
      <c r="AN900" s="4"/>
      <c r="AO900" s="4"/>
      <c r="AP900" s="4"/>
    </row>
    <row r="901">
      <c r="A901" s="4"/>
      <c r="B901" s="4"/>
      <c r="C901" s="4"/>
      <c r="D901" s="4"/>
      <c r="E901" s="4"/>
      <c r="F901" s="8"/>
      <c r="G901" s="8"/>
      <c r="H901" s="118"/>
      <c r="I901" s="118"/>
      <c r="J901" s="118"/>
      <c r="K901" s="325"/>
      <c r="L901" s="119"/>
      <c r="M901" s="119"/>
      <c r="N901" s="119"/>
      <c r="O901" s="326"/>
      <c r="P901" s="74"/>
      <c r="Q901" s="352"/>
      <c r="R901" s="352"/>
      <c r="S901" s="328"/>
      <c r="T901" s="118"/>
      <c r="U901" s="119"/>
      <c r="V901" s="119"/>
      <c r="W901" s="119"/>
      <c r="X901" s="119"/>
      <c r="Y901" s="119"/>
      <c r="Z901" s="119"/>
      <c r="AA901" s="119"/>
      <c r="AB901" s="119"/>
      <c r="AC901" s="119"/>
      <c r="AD901" s="119"/>
      <c r="AE901" s="4"/>
      <c r="AF901" s="4"/>
      <c r="AG901" s="4"/>
      <c r="AH901" s="4"/>
      <c r="AI901" s="4"/>
      <c r="AJ901" s="4"/>
      <c r="AK901" s="4"/>
      <c r="AL901" s="4"/>
      <c r="AM901" s="4"/>
      <c r="AN901" s="4"/>
      <c r="AO901" s="4"/>
      <c r="AP901" s="4"/>
    </row>
    <row r="902">
      <c r="A902" s="4"/>
      <c r="B902" s="4"/>
      <c r="C902" s="4"/>
      <c r="D902" s="4"/>
      <c r="E902" s="4"/>
      <c r="F902" s="8"/>
      <c r="G902" s="8"/>
      <c r="H902" s="118"/>
      <c r="I902" s="118"/>
      <c r="J902" s="118"/>
      <c r="K902" s="325"/>
      <c r="L902" s="119"/>
      <c r="M902" s="119"/>
      <c r="N902" s="119"/>
      <c r="O902" s="326"/>
      <c r="P902" s="74"/>
      <c r="Q902" s="352"/>
      <c r="R902" s="352"/>
      <c r="S902" s="328"/>
      <c r="T902" s="118"/>
      <c r="U902" s="119"/>
      <c r="V902" s="119"/>
      <c r="W902" s="119"/>
      <c r="X902" s="119"/>
      <c r="Y902" s="119"/>
      <c r="Z902" s="119"/>
      <c r="AA902" s="119"/>
      <c r="AB902" s="119"/>
      <c r="AC902" s="119"/>
      <c r="AD902" s="119"/>
      <c r="AE902" s="4"/>
      <c r="AF902" s="4"/>
      <c r="AG902" s="4"/>
      <c r="AH902" s="4"/>
      <c r="AI902" s="4"/>
      <c r="AJ902" s="4"/>
      <c r="AK902" s="4"/>
      <c r="AL902" s="4"/>
      <c r="AM902" s="4"/>
      <c r="AN902" s="4"/>
      <c r="AO902" s="4"/>
      <c r="AP902" s="4"/>
    </row>
    <row r="903">
      <c r="A903" s="4"/>
      <c r="B903" s="4"/>
      <c r="C903" s="4"/>
      <c r="D903" s="4"/>
      <c r="E903" s="4"/>
      <c r="F903" s="8"/>
      <c r="G903" s="8"/>
      <c r="H903" s="118"/>
      <c r="I903" s="118"/>
      <c r="J903" s="118"/>
      <c r="K903" s="325"/>
      <c r="L903" s="119"/>
      <c r="M903" s="119"/>
      <c r="N903" s="119"/>
      <c r="O903" s="326"/>
      <c r="P903" s="74"/>
      <c r="Q903" s="352"/>
      <c r="R903" s="352"/>
      <c r="S903" s="328"/>
      <c r="T903" s="118"/>
      <c r="U903" s="119"/>
      <c r="V903" s="119"/>
      <c r="W903" s="119"/>
      <c r="X903" s="119"/>
      <c r="Y903" s="119"/>
      <c r="Z903" s="119"/>
      <c r="AA903" s="119"/>
      <c r="AB903" s="119"/>
      <c r="AC903" s="119"/>
      <c r="AD903" s="119"/>
      <c r="AE903" s="4"/>
      <c r="AF903" s="4"/>
      <c r="AG903" s="4"/>
      <c r="AH903" s="4"/>
      <c r="AI903" s="4"/>
      <c r="AJ903" s="4"/>
      <c r="AK903" s="4"/>
      <c r="AL903" s="4"/>
      <c r="AM903" s="4"/>
      <c r="AN903" s="4"/>
      <c r="AO903" s="4"/>
      <c r="AP903" s="4"/>
    </row>
    <row r="904">
      <c r="A904" s="4"/>
      <c r="B904" s="4"/>
      <c r="C904" s="4"/>
      <c r="D904" s="4"/>
      <c r="E904" s="4"/>
      <c r="F904" s="8"/>
      <c r="G904" s="8"/>
      <c r="H904" s="118"/>
      <c r="I904" s="118"/>
      <c r="J904" s="118"/>
      <c r="K904" s="325"/>
      <c r="L904" s="119"/>
      <c r="M904" s="119"/>
      <c r="N904" s="119"/>
      <c r="O904" s="326"/>
      <c r="P904" s="74"/>
      <c r="Q904" s="352"/>
      <c r="R904" s="352"/>
      <c r="S904" s="328"/>
      <c r="T904" s="118"/>
      <c r="U904" s="119"/>
      <c r="V904" s="119"/>
      <c r="W904" s="119"/>
      <c r="X904" s="119"/>
      <c r="Y904" s="119"/>
      <c r="Z904" s="119"/>
      <c r="AA904" s="119"/>
      <c r="AB904" s="119"/>
      <c r="AC904" s="119"/>
      <c r="AD904" s="119"/>
      <c r="AE904" s="4"/>
      <c r="AF904" s="4"/>
      <c r="AG904" s="4"/>
      <c r="AH904" s="4"/>
      <c r="AI904" s="4"/>
      <c r="AJ904" s="4"/>
      <c r="AK904" s="4"/>
      <c r="AL904" s="4"/>
      <c r="AM904" s="4"/>
      <c r="AN904" s="4"/>
      <c r="AO904" s="4"/>
      <c r="AP904" s="4"/>
    </row>
    <row r="905">
      <c r="A905" s="4"/>
      <c r="B905" s="4"/>
      <c r="C905" s="4"/>
      <c r="D905" s="4"/>
      <c r="E905" s="4"/>
      <c r="F905" s="8"/>
      <c r="G905" s="8"/>
      <c r="H905" s="118"/>
      <c r="I905" s="118"/>
      <c r="J905" s="118"/>
      <c r="K905" s="325"/>
      <c r="L905" s="119"/>
      <c r="M905" s="119"/>
      <c r="N905" s="119"/>
      <c r="O905" s="326"/>
      <c r="P905" s="74"/>
      <c r="Q905" s="352"/>
      <c r="R905" s="352"/>
      <c r="S905" s="328"/>
      <c r="T905" s="118"/>
      <c r="U905" s="119"/>
      <c r="V905" s="119"/>
      <c r="W905" s="119"/>
      <c r="X905" s="119"/>
      <c r="Y905" s="119"/>
      <c r="Z905" s="119"/>
      <c r="AA905" s="119"/>
      <c r="AB905" s="119"/>
      <c r="AC905" s="119"/>
      <c r="AD905" s="119"/>
      <c r="AE905" s="4"/>
      <c r="AF905" s="4"/>
      <c r="AG905" s="4"/>
      <c r="AH905" s="4"/>
      <c r="AI905" s="4"/>
      <c r="AJ905" s="4"/>
      <c r="AK905" s="4"/>
      <c r="AL905" s="4"/>
      <c r="AM905" s="4"/>
      <c r="AN905" s="4"/>
      <c r="AO905" s="4"/>
      <c r="AP905" s="4"/>
    </row>
    <row r="906">
      <c r="A906" s="4"/>
      <c r="B906" s="4"/>
      <c r="C906" s="4"/>
      <c r="D906" s="4"/>
      <c r="E906" s="4"/>
      <c r="F906" s="8"/>
      <c r="G906" s="8"/>
      <c r="H906" s="118"/>
      <c r="I906" s="118"/>
      <c r="J906" s="118"/>
      <c r="K906" s="325"/>
      <c r="L906" s="119"/>
      <c r="M906" s="119"/>
      <c r="N906" s="119"/>
      <c r="O906" s="326"/>
      <c r="P906" s="74"/>
      <c r="Q906" s="352"/>
      <c r="R906" s="352"/>
      <c r="S906" s="328"/>
      <c r="T906" s="118"/>
      <c r="U906" s="119"/>
      <c r="V906" s="119"/>
      <c r="W906" s="119"/>
      <c r="X906" s="119"/>
      <c r="Y906" s="119"/>
      <c r="Z906" s="119"/>
      <c r="AA906" s="119"/>
      <c r="AB906" s="119"/>
      <c r="AC906" s="119"/>
      <c r="AD906" s="119"/>
      <c r="AE906" s="4"/>
      <c r="AF906" s="4"/>
      <c r="AG906" s="4"/>
      <c r="AH906" s="4"/>
      <c r="AI906" s="4"/>
      <c r="AJ906" s="4"/>
      <c r="AK906" s="4"/>
      <c r="AL906" s="4"/>
      <c r="AM906" s="4"/>
      <c r="AN906" s="4"/>
      <c r="AO906" s="4"/>
      <c r="AP906" s="4"/>
    </row>
    <row r="907">
      <c r="A907" s="4"/>
      <c r="B907" s="4"/>
      <c r="C907" s="4"/>
      <c r="D907" s="4"/>
      <c r="E907" s="4"/>
      <c r="F907" s="8"/>
      <c r="G907" s="8"/>
      <c r="H907" s="118"/>
      <c r="I907" s="118"/>
      <c r="J907" s="118"/>
      <c r="K907" s="325"/>
      <c r="L907" s="119"/>
      <c r="M907" s="119"/>
      <c r="N907" s="119"/>
      <c r="O907" s="326"/>
      <c r="P907" s="74"/>
      <c r="Q907" s="352"/>
      <c r="R907" s="352"/>
      <c r="S907" s="328"/>
      <c r="T907" s="118"/>
      <c r="U907" s="119"/>
      <c r="V907" s="119"/>
      <c r="W907" s="119"/>
      <c r="X907" s="119"/>
      <c r="Y907" s="119"/>
      <c r="Z907" s="119"/>
      <c r="AA907" s="119"/>
      <c r="AB907" s="119"/>
      <c r="AC907" s="119"/>
      <c r="AD907" s="119"/>
      <c r="AE907" s="4"/>
      <c r="AF907" s="4"/>
      <c r="AG907" s="4"/>
      <c r="AH907" s="4"/>
      <c r="AI907" s="4"/>
      <c r="AJ907" s="4"/>
      <c r="AK907" s="4"/>
      <c r="AL907" s="4"/>
      <c r="AM907" s="4"/>
      <c r="AN907" s="4"/>
      <c r="AO907" s="4"/>
      <c r="AP907" s="4"/>
    </row>
    <row r="908">
      <c r="A908" s="4"/>
      <c r="B908" s="4"/>
      <c r="C908" s="4"/>
      <c r="D908" s="4"/>
      <c r="E908" s="4"/>
      <c r="F908" s="8"/>
      <c r="G908" s="8"/>
      <c r="H908" s="118"/>
      <c r="I908" s="118"/>
      <c r="J908" s="118"/>
      <c r="K908" s="325"/>
      <c r="L908" s="119"/>
      <c r="M908" s="119"/>
      <c r="N908" s="119"/>
      <c r="O908" s="326"/>
      <c r="P908" s="74"/>
      <c r="Q908" s="352"/>
      <c r="R908" s="352"/>
      <c r="S908" s="328"/>
      <c r="T908" s="118"/>
      <c r="U908" s="119"/>
      <c r="V908" s="119"/>
      <c r="W908" s="119"/>
      <c r="X908" s="119"/>
      <c r="Y908" s="119"/>
      <c r="Z908" s="119"/>
      <c r="AA908" s="119"/>
      <c r="AB908" s="119"/>
      <c r="AC908" s="119"/>
      <c r="AD908" s="119"/>
      <c r="AE908" s="4"/>
      <c r="AF908" s="4"/>
      <c r="AG908" s="4"/>
      <c r="AH908" s="4"/>
      <c r="AI908" s="4"/>
      <c r="AJ908" s="4"/>
      <c r="AK908" s="4"/>
      <c r="AL908" s="4"/>
      <c r="AM908" s="4"/>
      <c r="AN908" s="4"/>
      <c r="AO908" s="4"/>
      <c r="AP908" s="4"/>
    </row>
    <row r="909">
      <c r="A909" s="4"/>
      <c r="B909" s="4"/>
      <c r="C909" s="4"/>
      <c r="D909" s="4"/>
      <c r="E909" s="4"/>
      <c r="F909" s="8"/>
      <c r="G909" s="8"/>
      <c r="H909" s="118"/>
      <c r="I909" s="118"/>
      <c r="J909" s="118"/>
      <c r="K909" s="325"/>
      <c r="L909" s="119"/>
      <c r="M909" s="119"/>
      <c r="N909" s="119"/>
      <c r="O909" s="326"/>
      <c r="P909" s="74"/>
      <c r="Q909" s="352"/>
      <c r="R909" s="352"/>
      <c r="S909" s="328"/>
      <c r="T909" s="118"/>
      <c r="U909" s="119"/>
      <c r="V909" s="119"/>
      <c r="W909" s="119"/>
      <c r="X909" s="119"/>
      <c r="Y909" s="119"/>
      <c r="Z909" s="119"/>
      <c r="AA909" s="119"/>
      <c r="AB909" s="119"/>
      <c r="AC909" s="119"/>
      <c r="AD909" s="119"/>
      <c r="AE909" s="4"/>
      <c r="AF909" s="4"/>
      <c r="AG909" s="4"/>
      <c r="AH909" s="4"/>
      <c r="AI909" s="4"/>
      <c r="AJ909" s="4"/>
      <c r="AK909" s="4"/>
      <c r="AL909" s="4"/>
      <c r="AM909" s="4"/>
      <c r="AN909" s="4"/>
      <c r="AO909" s="4"/>
      <c r="AP909" s="4"/>
    </row>
    <row r="910">
      <c r="A910" s="4"/>
      <c r="B910" s="4"/>
      <c r="C910" s="4"/>
      <c r="D910" s="4"/>
      <c r="E910" s="4"/>
      <c r="F910" s="8"/>
      <c r="G910" s="8"/>
      <c r="H910" s="118"/>
      <c r="I910" s="118"/>
      <c r="J910" s="118"/>
      <c r="K910" s="325"/>
      <c r="L910" s="119"/>
      <c r="M910" s="119"/>
      <c r="N910" s="119"/>
      <c r="O910" s="326"/>
      <c r="P910" s="74"/>
      <c r="Q910" s="352"/>
      <c r="R910" s="352"/>
      <c r="S910" s="328"/>
      <c r="T910" s="118"/>
      <c r="U910" s="119"/>
      <c r="V910" s="119"/>
      <c r="W910" s="119"/>
      <c r="X910" s="119"/>
      <c r="Y910" s="119"/>
      <c r="Z910" s="119"/>
      <c r="AA910" s="119"/>
      <c r="AB910" s="119"/>
      <c r="AC910" s="119"/>
      <c r="AD910" s="119"/>
      <c r="AE910" s="4"/>
      <c r="AF910" s="4"/>
      <c r="AG910" s="4"/>
      <c r="AH910" s="4"/>
      <c r="AI910" s="4"/>
      <c r="AJ910" s="4"/>
      <c r="AK910" s="4"/>
      <c r="AL910" s="4"/>
      <c r="AM910" s="4"/>
      <c r="AN910" s="4"/>
      <c r="AO910" s="4"/>
      <c r="AP910" s="4"/>
    </row>
    <row r="911">
      <c r="A911" s="4"/>
      <c r="B911" s="4"/>
      <c r="C911" s="4"/>
      <c r="D911" s="4"/>
      <c r="E911" s="4"/>
      <c r="F911" s="8"/>
      <c r="G911" s="8"/>
      <c r="H911" s="118"/>
      <c r="I911" s="118"/>
      <c r="J911" s="118"/>
      <c r="K911" s="325"/>
      <c r="L911" s="119"/>
      <c r="M911" s="119"/>
      <c r="N911" s="119"/>
      <c r="O911" s="326"/>
      <c r="P911" s="74"/>
      <c r="Q911" s="352"/>
      <c r="R911" s="352"/>
      <c r="S911" s="328"/>
      <c r="T911" s="118"/>
      <c r="U911" s="119"/>
      <c r="V911" s="119"/>
      <c r="W911" s="119"/>
      <c r="X911" s="119"/>
      <c r="Y911" s="119"/>
      <c r="Z911" s="119"/>
      <c r="AA911" s="119"/>
      <c r="AB911" s="119"/>
      <c r="AC911" s="119"/>
      <c r="AD911" s="119"/>
      <c r="AE911" s="4"/>
      <c r="AF911" s="4"/>
      <c r="AG911" s="4"/>
      <c r="AH911" s="4"/>
      <c r="AI911" s="4"/>
      <c r="AJ911" s="4"/>
      <c r="AK911" s="4"/>
      <c r="AL911" s="4"/>
      <c r="AM911" s="4"/>
      <c r="AN911" s="4"/>
      <c r="AO911" s="4"/>
      <c r="AP911" s="4"/>
    </row>
    <row r="912">
      <c r="A912" s="4"/>
      <c r="B912" s="4"/>
      <c r="C912" s="4"/>
      <c r="D912" s="4"/>
      <c r="E912" s="4"/>
      <c r="F912" s="8"/>
      <c r="G912" s="8"/>
      <c r="H912" s="118"/>
      <c r="I912" s="118"/>
      <c r="J912" s="118"/>
      <c r="K912" s="325"/>
      <c r="L912" s="119"/>
      <c r="M912" s="119"/>
      <c r="N912" s="119"/>
      <c r="O912" s="326"/>
      <c r="P912" s="74"/>
      <c r="Q912" s="352"/>
      <c r="R912" s="352"/>
      <c r="S912" s="328"/>
      <c r="T912" s="118"/>
      <c r="U912" s="119"/>
      <c r="V912" s="119"/>
      <c r="W912" s="119"/>
      <c r="X912" s="119"/>
      <c r="Y912" s="119"/>
      <c r="Z912" s="119"/>
      <c r="AA912" s="119"/>
      <c r="AB912" s="119"/>
      <c r="AC912" s="119"/>
      <c r="AD912" s="119"/>
      <c r="AE912" s="4"/>
      <c r="AF912" s="4"/>
      <c r="AG912" s="4"/>
      <c r="AH912" s="4"/>
      <c r="AI912" s="4"/>
      <c r="AJ912" s="4"/>
      <c r="AK912" s="4"/>
      <c r="AL912" s="4"/>
      <c r="AM912" s="4"/>
      <c r="AN912" s="4"/>
      <c r="AO912" s="4"/>
      <c r="AP912" s="4"/>
    </row>
    <row r="913">
      <c r="A913" s="4"/>
      <c r="B913" s="4"/>
      <c r="C913" s="4"/>
      <c r="D913" s="4"/>
      <c r="E913" s="4"/>
      <c r="F913" s="8"/>
      <c r="G913" s="8"/>
      <c r="H913" s="118"/>
      <c r="I913" s="118"/>
      <c r="J913" s="118"/>
      <c r="K913" s="325"/>
      <c r="L913" s="119"/>
      <c r="M913" s="119"/>
      <c r="N913" s="119"/>
      <c r="O913" s="326"/>
      <c r="P913" s="74"/>
      <c r="Q913" s="352"/>
      <c r="R913" s="352"/>
      <c r="S913" s="328"/>
      <c r="T913" s="118"/>
      <c r="U913" s="119"/>
      <c r="V913" s="119"/>
      <c r="W913" s="119"/>
      <c r="X913" s="119"/>
      <c r="Y913" s="119"/>
      <c r="Z913" s="119"/>
      <c r="AA913" s="119"/>
      <c r="AB913" s="119"/>
      <c r="AC913" s="119"/>
      <c r="AD913" s="119"/>
      <c r="AE913" s="4"/>
      <c r="AF913" s="4"/>
      <c r="AG913" s="4"/>
      <c r="AH913" s="4"/>
      <c r="AI913" s="4"/>
      <c r="AJ913" s="4"/>
      <c r="AK913" s="4"/>
      <c r="AL913" s="4"/>
      <c r="AM913" s="4"/>
      <c r="AN913" s="4"/>
      <c r="AO913" s="4"/>
      <c r="AP913" s="4"/>
    </row>
    <row r="914">
      <c r="A914" s="4"/>
      <c r="B914" s="4"/>
      <c r="C914" s="4"/>
      <c r="D914" s="4"/>
      <c r="E914" s="4"/>
      <c r="F914" s="8"/>
      <c r="G914" s="8"/>
      <c r="H914" s="118"/>
      <c r="I914" s="118"/>
      <c r="J914" s="118"/>
      <c r="K914" s="325"/>
      <c r="L914" s="119"/>
      <c r="M914" s="119"/>
      <c r="N914" s="119"/>
      <c r="O914" s="326"/>
      <c r="P914" s="74"/>
      <c r="Q914" s="352"/>
      <c r="R914" s="352"/>
      <c r="S914" s="328"/>
      <c r="T914" s="118"/>
      <c r="U914" s="119"/>
      <c r="V914" s="119"/>
      <c r="W914" s="119"/>
      <c r="X914" s="119"/>
      <c r="Y914" s="119"/>
      <c r="Z914" s="119"/>
      <c r="AA914" s="119"/>
      <c r="AB914" s="119"/>
      <c r="AC914" s="119"/>
      <c r="AD914" s="119"/>
      <c r="AE914" s="4"/>
      <c r="AF914" s="4"/>
      <c r="AG914" s="4"/>
      <c r="AH914" s="4"/>
      <c r="AI914" s="4"/>
      <c r="AJ914" s="4"/>
      <c r="AK914" s="4"/>
      <c r="AL914" s="4"/>
      <c r="AM914" s="4"/>
      <c r="AN914" s="4"/>
      <c r="AO914" s="4"/>
      <c r="AP914" s="4"/>
    </row>
    <row r="915">
      <c r="A915" s="4"/>
      <c r="B915" s="4"/>
      <c r="C915" s="4"/>
      <c r="D915" s="4"/>
      <c r="E915" s="4"/>
      <c r="F915" s="8"/>
      <c r="G915" s="8"/>
      <c r="H915" s="118"/>
      <c r="I915" s="118"/>
      <c r="J915" s="118"/>
      <c r="K915" s="325"/>
      <c r="L915" s="119"/>
      <c r="M915" s="119"/>
      <c r="N915" s="119"/>
      <c r="O915" s="326"/>
      <c r="P915" s="74"/>
      <c r="Q915" s="352"/>
      <c r="R915" s="352"/>
      <c r="S915" s="328"/>
      <c r="T915" s="118"/>
      <c r="U915" s="119"/>
      <c r="V915" s="119"/>
      <c r="W915" s="119"/>
      <c r="X915" s="119"/>
      <c r="Y915" s="119"/>
      <c r="Z915" s="119"/>
      <c r="AA915" s="119"/>
      <c r="AB915" s="119"/>
      <c r="AC915" s="119"/>
      <c r="AD915" s="119"/>
      <c r="AE915" s="4"/>
      <c r="AF915" s="4"/>
      <c r="AG915" s="4"/>
      <c r="AH915" s="4"/>
      <c r="AI915" s="4"/>
      <c r="AJ915" s="4"/>
      <c r="AK915" s="4"/>
      <c r="AL915" s="4"/>
      <c r="AM915" s="4"/>
      <c r="AN915" s="4"/>
      <c r="AO915" s="4"/>
      <c r="AP915" s="4"/>
    </row>
    <row r="916">
      <c r="A916" s="4"/>
      <c r="B916" s="4"/>
      <c r="C916" s="4"/>
      <c r="D916" s="4"/>
      <c r="E916" s="4"/>
      <c r="F916" s="8"/>
      <c r="G916" s="8"/>
      <c r="H916" s="118"/>
      <c r="I916" s="118"/>
      <c r="J916" s="118"/>
      <c r="K916" s="325"/>
      <c r="L916" s="119"/>
      <c r="M916" s="119"/>
      <c r="N916" s="119"/>
      <c r="O916" s="326"/>
      <c r="P916" s="74"/>
      <c r="Q916" s="352"/>
      <c r="R916" s="352"/>
      <c r="S916" s="328"/>
      <c r="T916" s="118"/>
      <c r="U916" s="119"/>
      <c r="V916" s="119"/>
      <c r="W916" s="119"/>
      <c r="X916" s="119"/>
      <c r="Y916" s="119"/>
      <c r="Z916" s="119"/>
      <c r="AA916" s="119"/>
      <c r="AB916" s="119"/>
      <c r="AC916" s="119"/>
      <c r="AD916" s="119"/>
      <c r="AE916" s="4"/>
      <c r="AF916" s="4"/>
      <c r="AG916" s="4"/>
      <c r="AH916" s="4"/>
      <c r="AI916" s="4"/>
      <c r="AJ916" s="4"/>
      <c r="AK916" s="4"/>
      <c r="AL916" s="4"/>
      <c r="AM916" s="4"/>
      <c r="AN916" s="4"/>
      <c r="AO916" s="4"/>
      <c r="AP916" s="4"/>
    </row>
    <row r="917">
      <c r="A917" s="4"/>
      <c r="B917" s="4"/>
      <c r="C917" s="4"/>
      <c r="D917" s="4"/>
      <c r="E917" s="4"/>
      <c r="F917" s="8"/>
      <c r="G917" s="8"/>
      <c r="H917" s="118"/>
      <c r="I917" s="118"/>
      <c r="J917" s="118"/>
      <c r="K917" s="325"/>
      <c r="L917" s="119"/>
      <c r="M917" s="119"/>
      <c r="N917" s="119"/>
      <c r="O917" s="326"/>
      <c r="P917" s="74"/>
      <c r="Q917" s="352"/>
      <c r="R917" s="352"/>
      <c r="S917" s="328"/>
      <c r="T917" s="118"/>
      <c r="U917" s="119"/>
      <c r="V917" s="119"/>
      <c r="W917" s="119"/>
      <c r="X917" s="119"/>
      <c r="Y917" s="119"/>
      <c r="Z917" s="119"/>
      <c r="AA917" s="119"/>
      <c r="AB917" s="119"/>
      <c r="AC917" s="119"/>
      <c r="AD917" s="119"/>
      <c r="AE917" s="4"/>
      <c r="AF917" s="4"/>
      <c r="AG917" s="4"/>
      <c r="AH917" s="4"/>
      <c r="AI917" s="4"/>
      <c r="AJ917" s="4"/>
      <c r="AK917" s="4"/>
      <c r="AL917" s="4"/>
      <c r="AM917" s="4"/>
      <c r="AN917" s="4"/>
      <c r="AO917" s="4"/>
      <c r="AP917" s="4"/>
    </row>
    <row r="918">
      <c r="A918" s="4"/>
      <c r="B918" s="4"/>
      <c r="C918" s="4"/>
      <c r="D918" s="4"/>
      <c r="E918" s="4"/>
      <c r="F918" s="8"/>
      <c r="G918" s="8"/>
      <c r="H918" s="118"/>
      <c r="I918" s="118"/>
      <c r="J918" s="118"/>
      <c r="K918" s="325"/>
      <c r="L918" s="119"/>
      <c r="M918" s="119"/>
      <c r="N918" s="119"/>
      <c r="O918" s="326"/>
      <c r="P918" s="74"/>
      <c r="Q918" s="352"/>
      <c r="R918" s="352"/>
      <c r="S918" s="328"/>
      <c r="T918" s="118"/>
      <c r="U918" s="119"/>
      <c r="V918" s="119"/>
      <c r="W918" s="119"/>
      <c r="X918" s="119"/>
      <c r="Y918" s="119"/>
      <c r="Z918" s="119"/>
      <c r="AA918" s="119"/>
      <c r="AB918" s="119"/>
      <c r="AC918" s="119"/>
      <c r="AD918" s="119"/>
      <c r="AE918" s="4"/>
      <c r="AF918" s="4"/>
      <c r="AG918" s="4"/>
      <c r="AH918" s="4"/>
      <c r="AI918" s="4"/>
      <c r="AJ918" s="4"/>
      <c r="AK918" s="4"/>
      <c r="AL918" s="4"/>
      <c r="AM918" s="4"/>
      <c r="AN918" s="4"/>
      <c r="AO918" s="4"/>
      <c r="AP918" s="4"/>
    </row>
    <row r="919">
      <c r="A919" s="4"/>
      <c r="B919" s="4"/>
      <c r="C919" s="4"/>
      <c r="D919" s="4"/>
      <c r="E919" s="4"/>
      <c r="F919" s="8"/>
      <c r="G919" s="8"/>
      <c r="H919" s="118"/>
      <c r="I919" s="118"/>
      <c r="J919" s="118"/>
      <c r="K919" s="325"/>
      <c r="L919" s="119"/>
      <c r="M919" s="119"/>
      <c r="N919" s="119"/>
      <c r="O919" s="326"/>
      <c r="P919" s="74"/>
      <c r="Q919" s="352"/>
      <c r="R919" s="352"/>
      <c r="S919" s="328"/>
      <c r="T919" s="118"/>
      <c r="U919" s="119"/>
      <c r="V919" s="119"/>
      <c r="W919" s="119"/>
      <c r="X919" s="119"/>
      <c r="Y919" s="119"/>
      <c r="Z919" s="119"/>
      <c r="AA919" s="119"/>
      <c r="AB919" s="119"/>
      <c r="AC919" s="119"/>
      <c r="AD919" s="119"/>
      <c r="AE919" s="4"/>
      <c r="AF919" s="4"/>
      <c r="AG919" s="4"/>
      <c r="AH919" s="4"/>
      <c r="AI919" s="4"/>
      <c r="AJ919" s="4"/>
      <c r="AK919" s="4"/>
      <c r="AL919" s="4"/>
      <c r="AM919" s="4"/>
      <c r="AN919" s="4"/>
      <c r="AO919" s="4"/>
      <c r="AP919" s="4"/>
    </row>
    <row r="920">
      <c r="A920" s="4"/>
      <c r="B920" s="4"/>
      <c r="C920" s="4"/>
      <c r="D920" s="4"/>
      <c r="E920" s="4"/>
      <c r="F920" s="8"/>
      <c r="G920" s="8"/>
      <c r="H920" s="118"/>
      <c r="I920" s="118"/>
      <c r="J920" s="118"/>
      <c r="K920" s="325"/>
      <c r="L920" s="119"/>
      <c r="M920" s="119"/>
      <c r="N920" s="119"/>
      <c r="O920" s="326"/>
      <c r="P920" s="74"/>
      <c r="Q920" s="352"/>
      <c r="R920" s="352"/>
      <c r="S920" s="328"/>
      <c r="T920" s="118"/>
      <c r="U920" s="119"/>
      <c r="V920" s="119"/>
      <c r="W920" s="119"/>
      <c r="X920" s="119"/>
      <c r="Y920" s="119"/>
      <c r="Z920" s="119"/>
      <c r="AA920" s="119"/>
      <c r="AB920" s="119"/>
      <c r="AC920" s="119"/>
      <c r="AD920" s="119"/>
      <c r="AE920" s="4"/>
      <c r="AF920" s="4"/>
      <c r="AG920" s="4"/>
      <c r="AH920" s="4"/>
      <c r="AI920" s="4"/>
      <c r="AJ920" s="4"/>
      <c r="AK920" s="4"/>
      <c r="AL920" s="4"/>
      <c r="AM920" s="4"/>
      <c r="AN920" s="4"/>
      <c r="AO920" s="4"/>
      <c r="AP920" s="4"/>
    </row>
    <row r="921">
      <c r="A921" s="4"/>
      <c r="B921" s="4"/>
      <c r="C921" s="4"/>
      <c r="D921" s="4"/>
      <c r="E921" s="4"/>
      <c r="F921" s="8"/>
      <c r="G921" s="8"/>
      <c r="H921" s="118"/>
      <c r="I921" s="118"/>
      <c r="J921" s="118"/>
      <c r="K921" s="325"/>
      <c r="L921" s="119"/>
      <c r="M921" s="119"/>
      <c r="N921" s="119"/>
      <c r="O921" s="326"/>
      <c r="P921" s="74"/>
      <c r="Q921" s="352"/>
      <c r="R921" s="352"/>
      <c r="S921" s="328"/>
      <c r="T921" s="118"/>
      <c r="U921" s="119"/>
      <c r="V921" s="119"/>
      <c r="W921" s="119"/>
      <c r="X921" s="119"/>
      <c r="Y921" s="119"/>
      <c r="Z921" s="119"/>
      <c r="AA921" s="119"/>
      <c r="AB921" s="119"/>
      <c r="AC921" s="119"/>
      <c r="AD921" s="119"/>
      <c r="AE921" s="4"/>
      <c r="AF921" s="4"/>
      <c r="AG921" s="4"/>
      <c r="AH921" s="4"/>
      <c r="AI921" s="4"/>
      <c r="AJ921" s="4"/>
      <c r="AK921" s="4"/>
      <c r="AL921" s="4"/>
      <c r="AM921" s="4"/>
      <c r="AN921" s="4"/>
      <c r="AO921" s="4"/>
      <c r="AP921" s="4"/>
    </row>
    <row r="922">
      <c r="A922" s="4"/>
      <c r="B922" s="4"/>
      <c r="C922" s="4"/>
      <c r="D922" s="4"/>
      <c r="E922" s="4"/>
      <c r="F922" s="8"/>
      <c r="G922" s="8"/>
      <c r="H922" s="118"/>
      <c r="I922" s="118"/>
      <c r="J922" s="118"/>
      <c r="K922" s="325"/>
      <c r="L922" s="119"/>
      <c r="M922" s="119"/>
      <c r="N922" s="119"/>
      <c r="O922" s="326"/>
      <c r="P922" s="74"/>
      <c r="Q922" s="352"/>
      <c r="R922" s="352"/>
      <c r="S922" s="328"/>
      <c r="T922" s="118"/>
      <c r="U922" s="119"/>
      <c r="V922" s="119"/>
      <c r="W922" s="119"/>
      <c r="X922" s="119"/>
      <c r="Y922" s="119"/>
      <c r="Z922" s="119"/>
      <c r="AA922" s="119"/>
      <c r="AB922" s="119"/>
      <c r="AC922" s="119"/>
      <c r="AD922" s="119"/>
      <c r="AE922" s="4"/>
      <c r="AF922" s="4"/>
      <c r="AG922" s="4"/>
      <c r="AH922" s="4"/>
      <c r="AI922" s="4"/>
      <c r="AJ922" s="4"/>
      <c r="AK922" s="4"/>
      <c r="AL922" s="4"/>
      <c r="AM922" s="4"/>
      <c r="AN922" s="4"/>
      <c r="AO922" s="4"/>
      <c r="AP922" s="4"/>
    </row>
    <row r="923">
      <c r="A923" s="4"/>
      <c r="B923" s="4"/>
      <c r="C923" s="4"/>
      <c r="D923" s="4"/>
      <c r="E923" s="4"/>
      <c r="F923" s="8"/>
      <c r="G923" s="8"/>
      <c r="H923" s="118"/>
      <c r="I923" s="118"/>
      <c r="J923" s="118"/>
      <c r="K923" s="325"/>
      <c r="L923" s="119"/>
      <c r="M923" s="119"/>
      <c r="N923" s="119"/>
      <c r="O923" s="326"/>
      <c r="P923" s="74"/>
      <c r="Q923" s="352"/>
      <c r="R923" s="352"/>
      <c r="S923" s="328"/>
      <c r="T923" s="118"/>
      <c r="U923" s="119"/>
      <c r="V923" s="119"/>
      <c r="W923" s="119"/>
      <c r="X923" s="119"/>
      <c r="Y923" s="119"/>
      <c r="Z923" s="119"/>
      <c r="AA923" s="119"/>
      <c r="AB923" s="119"/>
      <c r="AC923" s="119"/>
      <c r="AD923" s="119"/>
      <c r="AE923" s="4"/>
      <c r="AF923" s="4"/>
      <c r="AG923" s="4"/>
      <c r="AH923" s="4"/>
      <c r="AI923" s="4"/>
      <c r="AJ923" s="4"/>
      <c r="AK923" s="4"/>
      <c r="AL923" s="4"/>
      <c r="AM923" s="4"/>
      <c r="AN923" s="4"/>
      <c r="AO923" s="4"/>
      <c r="AP923" s="4"/>
    </row>
    <row r="924">
      <c r="A924" s="4"/>
      <c r="B924" s="4"/>
      <c r="C924" s="4"/>
      <c r="D924" s="4"/>
      <c r="E924" s="4"/>
      <c r="F924" s="8"/>
      <c r="G924" s="8"/>
      <c r="H924" s="118"/>
      <c r="I924" s="118"/>
      <c r="J924" s="118"/>
      <c r="K924" s="325"/>
      <c r="L924" s="119"/>
      <c r="M924" s="119"/>
      <c r="N924" s="119"/>
      <c r="O924" s="326"/>
      <c r="P924" s="74"/>
      <c r="Q924" s="352"/>
      <c r="R924" s="352"/>
      <c r="S924" s="328"/>
      <c r="T924" s="118"/>
      <c r="U924" s="119"/>
      <c r="V924" s="119"/>
      <c r="W924" s="119"/>
      <c r="X924" s="119"/>
      <c r="Y924" s="119"/>
      <c r="Z924" s="119"/>
      <c r="AA924" s="119"/>
      <c r="AB924" s="119"/>
      <c r="AC924" s="119"/>
      <c r="AD924" s="119"/>
      <c r="AE924" s="4"/>
      <c r="AF924" s="4"/>
      <c r="AG924" s="4"/>
      <c r="AH924" s="4"/>
      <c r="AI924" s="4"/>
      <c r="AJ924" s="4"/>
      <c r="AK924" s="4"/>
      <c r="AL924" s="4"/>
      <c r="AM924" s="4"/>
      <c r="AN924" s="4"/>
      <c r="AO924" s="4"/>
      <c r="AP924" s="4"/>
    </row>
    <row r="925">
      <c r="A925" s="4"/>
      <c r="B925" s="4"/>
      <c r="C925" s="4"/>
      <c r="D925" s="4"/>
      <c r="E925" s="4"/>
      <c r="F925" s="8"/>
      <c r="G925" s="8"/>
      <c r="H925" s="118"/>
      <c r="I925" s="118"/>
      <c r="J925" s="118"/>
      <c r="K925" s="325"/>
      <c r="L925" s="119"/>
      <c r="M925" s="119"/>
      <c r="N925" s="119"/>
      <c r="O925" s="326"/>
      <c r="P925" s="74"/>
      <c r="Q925" s="352"/>
      <c r="R925" s="352"/>
      <c r="S925" s="328"/>
      <c r="T925" s="118"/>
      <c r="U925" s="119"/>
      <c r="V925" s="119"/>
      <c r="W925" s="119"/>
      <c r="X925" s="119"/>
      <c r="Y925" s="119"/>
      <c r="Z925" s="119"/>
      <c r="AA925" s="119"/>
      <c r="AB925" s="119"/>
      <c r="AC925" s="119"/>
      <c r="AD925" s="119"/>
      <c r="AE925" s="4"/>
      <c r="AF925" s="4"/>
      <c r="AG925" s="4"/>
      <c r="AH925" s="4"/>
      <c r="AI925" s="4"/>
      <c r="AJ925" s="4"/>
      <c r="AK925" s="4"/>
      <c r="AL925" s="4"/>
      <c r="AM925" s="4"/>
      <c r="AN925" s="4"/>
      <c r="AO925" s="4"/>
      <c r="AP925" s="4"/>
    </row>
    <row r="926">
      <c r="A926" s="4"/>
      <c r="B926" s="4"/>
      <c r="C926" s="4"/>
      <c r="D926" s="4"/>
      <c r="E926" s="4"/>
      <c r="F926" s="8"/>
      <c r="G926" s="8"/>
      <c r="H926" s="118"/>
      <c r="I926" s="118"/>
      <c r="J926" s="118"/>
      <c r="K926" s="325"/>
      <c r="L926" s="119"/>
      <c r="M926" s="119"/>
      <c r="N926" s="119"/>
      <c r="O926" s="326"/>
      <c r="P926" s="74"/>
      <c r="Q926" s="352"/>
      <c r="R926" s="352"/>
      <c r="S926" s="328"/>
      <c r="T926" s="118"/>
      <c r="U926" s="119"/>
      <c r="V926" s="119"/>
      <c r="W926" s="119"/>
      <c r="X926" s="119"/>
      <c r="Y926" s="119"/>
      <c r="Z926" s="119"/>
      <c r="AA926" s="119"/>
      <c r="AB926" s="119"/>
      <c r="AC926" s="119"/>
      <c r="AD926" s="119"/>
      <c r="AE926" s="4"/>
      <c r="AF926" s="4"/>
      <c r="AG926" s="4"/>
      <c r="AH926" s="4"/>
      <c r="AI926" s="4"/>
      <c r="AJ926" s="4"/>
      <c r="AK926" s="4"/>
      <c r="AL926" s="4"/>
      <c r="AM926" s="4"/>
      <c r="AN926" s="4"/>
      <c r="AO926" s="4"/>
      <c r="AP926" s="4"/>
    </row>
    <row r="927">
      <c r="A927" s="4"/>
      <c r="B927" s="4"/>
      <c r="C927" s="4"/>
      <c r="D927" s="4"/>
      <c r="E927" s="4"/>
      <c r="F927" s="8"/>
      <c r="G927" s="8"/>
      <c r="H927" s="118"/>
      <c r="I927" s="118"/>
      <c r="J927" s="118"/>
      <c r="K927" s="325"/>
      <c r="L927" s="119"/>
      <c r="M927" s="119"/>
      <c r="N927" s="119"/>
      <c r="O927" s="326"/>
      <c r="P927" s="74"/>
      <c r="Q927" s="352"/>
      <c r="R927" s="352"/>
      <c r="S927" s="328"/>
      <c r="T927" s="118"/>
      <c r="U927" s="119"/>
      <c r="V927" s="119"/>
      <c r="W927" s="119"/>
      <c r="X927" s="119"/>
      <c r="Y927" s="119"/>
      <c r="Z927" s="119"/>
      <c r="AA927" s="119"/>
      <c r="AB927" s="119"/>
      <c r="AC927" s="119"/>
      <c r="AD927" s="119"/>
      <c r="AE927" s="4"/>
      <c r="AF927" s="4"/>
      <c r="AG927" s="4"/>
      <c r="AH927" s="4"/>
      <c r="AI927" s="4"/>
      <c r="AJ927" s="4"/>
      <c r="AK927" s="4"/>
      <c r="AL927" s="4"/>
      <c r="AM927" s="4"/>
      <c r="AN927" s="4"/>
      <c r="AO927" s="4"/>
      <c r="AP927" s="4"/>
    </row>
    <row r="928">
      <c r="A928" s="4"/>
      <c r="B928" s="4"/>
      <c r="C928" s="4"/>
      <c r="D928" s="4"/>
      <c r="E928" s="4"/>
      <c r="F928" s="8"/>
      <c r="G928" s="8"/>
      <c r="H928" s="118"/>
      <c r="I928" s="118"/>
      <c r="J928" s="118"/>
      <c r="K928" s="325"/>
      <c r="L928" s="119"/>
      <c r="M928" s="119"/>
      <c r="N928" s="119"/>
      <c r="O928" s="326"/>
      <c r="P928" s="74"/>
      <c r="Q928" s="352"/>
      <c r="R928" s="352"/>
      <c r="S928" s="328"/>
      <c r="T928" s="118"/>
      <c r="U928" s="119"/>
      <c r="V928" s="119"/>
      <c r="W928" s="119"/>
      <c r="X928" s="119"/>
      <c r="Y928" s="119"/>
      <c r="Z928" s="119"/>
      <c r="AA928" s="119"/>
      <c r="AB928" s="119"/>
      <c r="AC928" s="119"/>
      <c r="AD928" s="119"/>
      <c r="AE928" s="4"/>
      <c r="AF928" s="4"/>
      <c r="AG928" s="4"/>
      <c r="AH928" s="4"/>
      <c r="AI928" s="4"/>
      <c r="AJ928" s="4"/>
      <c r="AK928" s="4"/>
      <c r="AL928" s="4"/>
      <c r="AM928" s="4"/>
      <c r="AN928" s="4"/>
      <c r="AO928" s="4"/>
      <c r="AP928" s="4"/>
    </row>
    <row r="929">
      <c r="A929" s="4"/>
      <c r="B929" s="4"/>
      <c r="C929" s="4"/>
      <c r="D929" s="4"/>
      <c r="E929" s="4"/>
      <c r="F929" s="8"/>
      <c r="G929" s="8"/>
      <c r="H929" s="118"/>
      <c r="I929" s="118"/>
      <c r="J929" s="118"/>
      <c r="K929" s="325"/>
      <c r="L929" s="119"/>
      <c r="M929" s="119"/>
      <c r="N929" s="119"/>
      <c r="O929" s="326"/>
      <c r="P929" s="74"/>
      <c r="Q929" s="352"/>
      <c r="R929" s="352"/>
      <c r="S929" s="328"/>
      <c r="T929" s="118"/>
      <c r="U929" s="119"/>
      <c r="V929" s="119"/>
      <c r="W929" s="119"/>
      <c r="X929" s="119"/>
      <c r="Y929" s="119"/>
      <c r="Z929" s="119"/>
      <c r="AA929" s="119"/>
      <c r="AB929" s="119"/>
      <c r="AC929" s="119"/>
      <c r="AD929" s="119"/>
      <c r="AE929" s="4"/>
      <c r="AF929" s="4"/>
      <c r="AG929" s="4"/>
      <c r="AH929" s="4"/>
      <c r="AI929" s="4"/>
      <c r="AJ929" s="4"/>
      <c r="AK929" s="4"/>
      <c r="AL929" s="4"/>
      <c r="AM929" s="4"/>
      <c r="AN929" s="4"/>
      <c r="AO929" s="4"/>
      <c r="AP929" s="4"/>
    </row>
    <row r="930">
      <c r="A930" s="4"/>
      <c r="B930" s="4"/>
      <c r="C930" s="4"/>
      <c r="D930" s="4"/>
      <c r="E930" s="4"/>
      <c r="F930" s="8"/>
      <c r="G930" s="8"/>
      <c r="H930" s="118"/>
      <c r="I930" s="118"/>
      <c r="J930" s="118"/>
      <c r="K930" s="325"/>
      <c r="L930" s="119"/>
      <c r="M930" s="119"/>
      <c r="N930" s="119"/>
      <c r="O930" s="326"/>
      <c r="P930" s="74"/>
      <c r="Q930" s="352"/>
      <c r="R930" s="352"/>
      <c r="S930" s="328"/>
      <c r="T930" s="118"/>
      <c r="U930" s="119"/>
      <c r="V930" s="119"/>
      <c r="W930" s="119"/>
      <c r="X930" s="119"/>
      <c r="Y930" s="119"/>
      <c r="Z930" s="119"/>
      <c r="AA930" s="119"/>
      <c r="AB930" s="119"/>
      <c r="AC930" s="119"/>
      <c r="AD930" s="119"/>
      <c r="AE930" s="4"/>
      <c r="AF930" s="4"/>
      <c r="AG930" s="4"/>
      <c r="AH930" s="4"/>
      <c r="AI930" s="4"/>
      <c r="AJ930" s="4"/>
      <c r="AK930" s="4"/>
      <c r="AL930" s="4"/>
      <c r="AM930" s="4"/>
      <c r="AN930" s="4"/>
      <c r="AO930" s="4"/>
      <c r="AP930" s="4"/>
    </row>
    <row r="931">
      <c r="A931" s="4"/>
      <c r="B931" s="4"/>
      <c r="C931" s="4"/>
      <c r="D931" s="4"/>
      <c r="E931" s="4"/>
      <c r="F931" s="8"/>
      <c r="G931" s="8"/>
      <c r="H931" s="118"/>
      <c r="I931" s="118"/>
      <c r="J931" s="118"/>
      <c r="K931" s="325"/>
      <c r="L931" s="119"/>
      <c r="M931" s="119"/>
      <c r="N931" s="119"/>
      <c r="O931" s="326"/>
      <c r="P931" s="74"/>
      <c r="Q931" s="352"/>
      <c r="R931" s="352"/>
      <c r="S931" s="328"/>
      <c r="T931" s="118"/>
      <c r="U931" s="119"/>
      <c r="V931" s="119"/>
      <c r="W931" s="119"/>
      <c r="X931" s="119"/>
      <c r="Y931" s="119"/>
      <c r="Z931" s="119"/>
      <c r="AA931" s="119"/>
      <c r="AB931" s="119"/>
      <c r="AC931" s="119"/>
      <c r="AD931" s="119"/>
      <c r="AE931" s="4"/>
      <c r="AF931" s="4"/>
      <c r="AG931" s="4"/>
      <c r="AH931" s="4"/>
      <c r="AI931" s="4"/>
      <c r="AJ931" s="4"/>
      <c r="AK931" s="4"/>
      <c r="AL931" s="4"/>
      <c r="AM931" s="4"/>
      <c r="AN931" s="4"/>
      <c r="AO931" s="4"/>
      <c r="AP931" s="4"/>
    </row>
    <row r="932">
      <c r="A932" s="4"/>
      <c r="B932" s="4"/>
      <c r="C932" s="4"/>
      <c r="D932" s="4"/>
      <c r="E932" s="4"/>
      <c r="F932" s="8"/>
      <c r="G932" s="8"/>
      <c r="H932" s="118"/>
      <c r="I932" s="118"/>
      <c r="J932" s="118"/>
      <c r="K932" s="325"/>
      <c r="L932" s="119"/>
      <c r="M932" s="119"/>
      <c r="N932" s="119"/>
      <c r="O932" s="326"/>
      <c r="P932" s="74"/>
      <c r="Q932" s="352"/>
      <c r="R932" s="352"/>
      <c r="S932" s="328"/>
      <c r="T932" s="118"/>
      <c r="U932" s="119"/>
      <c r="V932" s="119"/>
      <c r="W932" s="119"/>
      <c r="X932" s="119"/>
      <c r="Y932" s="119"/>
      <c r="Z932" s="119"/>
      <c r="AA932" s="119"/>
      <c r="AB932" s="119"/>
      <c r="AC932" s="119"/>
      <c r="AD932" s="119"/>
      <c r="AE932" s="4"/>
      <c r="AF932" s="4"/>
      <c r="AG932" s="4"/>
      <c r="AH932" s="4"/>
      <c r="AI932" s="4"/>
      <c r="AJ932" s="4"/>
      <c r="AK932" s="4"/>
      <c r="AL932" s="4"/>
      <c r="AM932" s="4"/>
      <c r="AN932" s="4"/>
      <c r="AO932" s="4"/>
      <c r="AP932" s="4"/>
    </row>
    <row r="933">
      <c r="A933" s="4"/>
      <c r="B933" s="4"/>
      <c r="C933" s="4"/>
      <c r="D933" s="4"/>
      <c r="E933" s="4"/>
      <c r="F933" s="8"/>
      <c r="G933" s="8"/>
      <c r="H933" s="118"/>
      <c r="I933" s="118"/>
      <c r="J933" s="118"/>
      <c r="K933" s="325"/>
      <c r="L933" s="119"/>
      <c r="M933" s="119"/>
      <c r="N933" s="119"/>
      <c r="O933" s="326"/>
      <c r="P933" s="74"/>
      <c r="Q933" s="352"/>
      <c r="R933" s="352"/>
      <c r="S933" s="328"/>
      <c r="T933" s="118"/>
      <c r="U933" s="119"/>
      <c r="V933" s="119"/>
      <c r="W933" s="119"/>
      <c r="X933" s="119"/>
      <c r="Y933" s="119"/>
      <c r="Z933" s="119"/>
      <c r="AA933" s="119"/>
      <c r="AB933" s="119"/>
      <c r="AC933" s="119"/>
      <c r="AD933" s="119"/>
      <c r="AE933" s="4"/>
      <c r="AF933" s="4"/>
      <c r="AG933" s="4"/>
      <c r="AH933" s="4"/>
      <c r="AI933" s="4"/>
      <c r="AJ933" s="4"/>
      <c r="AK933" s="4"/>
      <c r="AL933" s="4"/>
      <c r="AM933" s="4"/>
      <c r="AN933" s="4"/>
      <c r="AO933" s="4"/>
      <c r="AP933" s="4"/>
    </row>
    <row r="934">
      <c r="A934" s="4"/>
      <c r="B934" s="4"/>
      <c r="C934" s="4"/>
      <c r="D934" s="4"/>
      <c r="E934" s="4"/>
      <c r="F934" s="8"/>
      <c r="G934" s="8"/>
      <c r="H934" s="118"/>
      <c r="I934" s="118"/>
      <c r="J934" s="118"/>
      <c r="K934" s="325"/>
      <c r="L934" s="119"/>
      <c r="M934" s="119"/>
      <c r="N934" s="119"/>
      <c r="O934" s="326"/>
      <c r="P934" s="74"/>
      <c r="Q934" s="352"/>
      <c r="R934" s="352"/>
      <c r="S934" s="328"/>
      <c r="T934" s="118"/>
      <c r="U934" s="119"/>
      <c r="V934" s="119"/>
      <c r="W934" s="119"/>
      <c r="X934" s="119"/>
      <c r="Y934" s="119"/>
      <c r="Z934" s="119"/>
      <c r="AA934" s="119"/>
      <c r="AB934" s="119"/>
      <c r="AC934" s="119"/>
      <c r="AD934" s="119"/>
      <c r="AE934" s="4"/>
      <c r="AF934" s="4"/>
      <c r="AG934" s="4"/>
      <c r="AH934" s="4"/>
      <c r="AI934" s="4"/>
      <c r="AJ934" s="4"/>
      <c r="AK934" s="4"/>
      <c r="AL934" s="4"/>
      <c r="AM934" s="4"/>
      <c r="AN934" s="4"/>
      <c r="AO934" s="4"/>
      <c r="AP934" s="4"/>
    </row>
    <row r="935">
      <c r="A935" s="4"/>
      <c r="B935" s="4"/>
      <c r="C935" s="4"/>
      <c r="D935" s="4"/>
      <c r="E935" s="4"/>
      <c r="F935" s="8"/>
      <c r="G935" s="8"/>
      <c r="H935" s="118"/>
      <c r="I935" s="118"/>
      <c r="J935" s="118"/>
      <c r="K935" s="325"/>
      <c r="L935" s="119"/>
      <c r="M935" s="119"/>
      <c r="N935" s="119"/>
      <c r="O935" s="326"/>
      <c r="P935" s="74"/>
      <c r="Q935" s="352"/>
      <c r="R935" s="352"/>
      <c r="S935" s="328"/>
      <c r="T935" s="118"/>
      <c r="U935" s="119"/>
      <c r="V935" s="119"/>
      <c r="W935" s="119"/>
      <c r="X935" s="119"/>
      <c r="Y935" s="119"/>
      <c r="Z935" s="119"/>
      <c r="AA935" s="119"/>
      <c r="AB935" s="119"/>
      <c r="AC935" s="119"/>
      <c r="AD935" s="119"/>
      <c r="AE935" s="4"/>
      <c r="AF935" s="4"/>
      <c r="AG935" s="4"/>
      <c r="AH935" s="4"/>
      <c r="AI935" s="4"/>
      <c r="AJ935" s="4"/>
      <c r="AK935" s="4"/>
      <c r="AL935" s="4"/>
      <c r="AM935" s="4"/>
      <c r="AN935" s="4"/>
      <c r="AO935" s="4"/>
      <c r="AP935" s="4"/>
    </row>
    <row r="936">
      <c r="A936" s="4"/>
      <c r="B936" s="4"/>
      <c r="C936" s="4"/>
      <c r="D936" s="4"/>
      <c r="E936" s="4"/>
      <c r="F936" s="8"/>
      <c r="G936" s="8"/>
      <c r="H936" s="118"/>
      <c r="I936" s="118"/>
      <c r="J936" s="118"/>
      <c r="K936" s="325"/>
      <c r="L936" s="119"/>
      <c r="M936" s="119"/>
      <c r="N936" s="119"/>
      <c r="O936" s="326"/>
      <c r="P936" s="74"/>
      <c r="Q936" s="352"/>
      <c r="R936" s="352"/>
      <c r="S936" s="328"/>
      <c r="T936" s="118"/>
      <c r="U936" s="119"/>
      <c r="V936" s="119"/>
      <c r="W936" s="119"/>
      <c r="X936" s="119"/>
      <c r="Y936" s="119"/>
      <c r="Z936" s="119"/>
      <c r="AA936" s="119"/>
      <c r="AB936" s="119"/>
      <c r="AC936" s="119"/>
      <c r="AD936" s="119"/>
      <c r="AE936" s="4"/>
      <c r="AF936" s="4"/>
      <c r="AG936" s="4"/>
      <c r="AH936" s="4"/>
      <c r="AI936" s="4"/>
      <c r="AJ936" s="4"/>
      <c r="AK936" s="4"/>
      <c r="AL936" s="4"/>
      <c r="AM936" s="4"/>
      <c r="AN936" s="4"/>
      <c r="AO936" s="4"/>
      <c r="AP936" s="4"/>
    </row>
    <row r="937">
      <c r="A937" s="4"/>
      <c r="B937" s="4"/>
      <c r="C937" s="4"/>
      <c r="D937" s="4"/>
      <c r="E937" s="4"/>
      <c r="F937" s="8"/>
      <c r="G937" s="8"/>
      <c r="H937" s="118"/>
      <c r="I937" s="118"/>
      <c r="J937" s="118"/>
      <c r="K937" s="325"/>
      <c r="L937" s="119"/>
      <c r="M937" s="119"/>
      <c r="N937" s="119"/>
      <c r="O937" s="326"/>
      <c r="P937" s="74"/>
      <c r="Q937" s="352"/>
      <c r="R937" s="352"/>
      <c r="S937" s="328"/>
      <c r="T937" s="118"/>
      <c r="U937" s="119"/>
      <c r="V937" s="119"/>
      <c r="W937" s="119"/>
      <c r="X937" s="119"/>
      <c r="Y937" s="119"/>
      <c r="Z937" s="119"/>
      <c r="AA937" s="119"/>
      <c r="AB937" s="119"/>
      <c r="AC937" s="119"/>
      <c r="AD937" s="119"/>
      <c r="AE937" s="4"/>
      <c r="AF937" s="4"/>
      <c r="AG937" s="4"/>
      <c r="AH937" s="4"/>
      <c r="AI937" s="4"/>
      <c r="AJ937" s="4"/>
      <c r="AK937" s="4"/>
      <c r="AL937" s="4"/>
      <c r="AM937" s="4"/>
      <c r="AN937" s="4"/>
      <c r="AO937" s="4"/>
      <c r="AP937" s="4"/>
    </row>
    <row r="938">
      <c r="A938" s="4"/>
      <c r="B938" s="4"/>
      <c r="C938" s="4"/>
      <c r="D938" s="4"/>
      <c r="E938" s="4"/>
      <c r="F938" s="8"/>
      <c r="G938" s="8"/>
      <c r="H938" s="118"/>
      <c r="I938" s="118"/>
      <c r="J938" s="118"/>
      <c r="K938" s="325"/>
      <c r="L938" s="119"/>
      <c r="M938" s="119"/>
      <c r="N938" s="119"/>
      <c r="O938" s="326"/>
      <c r="P938" s="74"/>
      <c r="Q938" s="352"/>
      <c r="R938" s="352"/>
      <c r="S938" s="328"/>
      <c r="T938" s="118"/>
      <c r="U938" s="119"/>
      <c r="V938" s="119"/>
      <c r="W938" s="119"/>
      <c r="X938" s="119"/>
      <c r="Y938" s="119"/>
      <c r="Z938" s="119"/>
      <c r="AA938" s="119"/>
      <c r="AB938" s="119"/>
      <c r="AC938" s="119"/>
      <c r="AD938" s="119"/>
      <c r="AE938" s="4"/>
      <c r="AF938" s="4"/>
      <c r="AG938" s="4"/>
      <c r="AH938" s="4"/>
      <c r="AI938" s="4"/>
      <c r="AJ938" s="4"/>
      <c r="AK938" s="4"/>
      <c r="AL938" s="4"/>
      <c r="AM938" s="4"/>
      <c r="AN938" s="4"/>
      <c r="AO938" s="4"/>
      <c r="AP938" s="4"/>
    </row>
    <row r="939">
      <c r="A939" s="4"/>
      <c r="B939" s="4"/>
      <c r="C939" s="4"/>
      <c r="D939" s="4"/>
      <c r="E939" s="4"/>
      <c r="F939" s="8"/>
      <c r="G939" s="8"/>
      <c r="H939" s="118"/>
      <c r="I939" s="118"/>
      <c r="J939" s="118"/>
      <c r="K939" s="325"/>
      <c r="L939" s="119"/>
      <c r="M939" s="119"/>
      <c r="N939" s="119"/>
      <c r="O939" s="326"/>
      <c r="P939" s="74"/>
      <c r="Q939" s="352"/>
      <c r="R939" s="352"/>
      <c r="S939" s="328"/>
      <c r="T939" s="118"/>
      <c r="U939" s="119"/>
      <c r="V939" s="119"/>
      <c r="W939" s="119"/>
      <c r="X939" s="119"/>
      <c r="Y939" s="119"/>
      <c r="Z939" s="119"/>
      <c r="AA939" s="119"/>
      <c r="AB939" s="119"/>
      <c r="AC939" s="119"/>
      <c r="AD939" s="119"/>
      <c r="AE939" s="4"/>
      <c r="AF939" s="4"/>
      <c r="AG939" s="4"/>
      <c r="AH939" s="4"/>
      <c r="AI939" s="4"/>
      <c r="AJ939" s="4"/>
      <c r="AK939" s="4"/>
      <c r="AL939" s="4"/>
      <c r="AM939" s="4"/>
      <c r="AN939" s="4"/>
      <c r="AO939" s="4"/>
      <c r="AP939" s="4"/>
    </row>
    <row r="940">
      <c r="A940" s="4"/>
      <c r="B940" s="4"/>
      <c r="C940" s="4"/>
      <c r="D940" s="4"/>
      <c r="E940" s="4"/>
      <c r="F940" s="8"/>
      <c r="G940" s="8"/>
      <c r="H940" s="118"/>
      <c r="I940" s="118"/>
      <c r="J940" s="118"/>
      <c r="K940" s="325"/>
      <c r="L940" s="119"/>
      <c r="M940" s="119"/>
      <c r="N940" s="119"/>
      <c r="O940" s="326"/>
      <c r="P940" s="74"/>
      <c r="Q940" s="352"/>
      <c r="R940" s="352"/>
      <c r="S940" s="328"/>
      <c r="T940" s="118"/>
      <c r="U940" s="119"/>
      <c r="V940" s="119"/>
      <c r="W940" s="119"/>
      <c r="X940" s="119"/>
      <c r="Y940" s="119"/>
      <c r="Z940" s="119"/>
      <c r="AA940" s="119"/>
      <c r="AB940" s="119"/>
      <c r="AC940" s="119"/>
      <c r="AD940" s="119"/>
      <c r="AE940" s="4"/>
      <c r="AF940" s="4"/>
      <c r="AG940" s="4"/>
      <c r="AH940" s="4"/>
      <c r="AI940" s="4"/>
      <c r="AJ940" s="4"/>
      <c r="AK940" s="4"/>
      <c r="AL940" s="4"/>
      <c r="AM940" s="4"/>
      <c r="AN940" s="4"/>
      <c r="AO940" s="4"/>
      <c r="AP940" s="4"/>
    </row>
    <row r="941">
      <c r="A941" s="4"/>
      <c r="B941" s="4"/>
      <c r="C941" s="4"/>
      <c r="D941" s="4"/>
      <c r="E941" s="4"/>
      <c r="F941" s="8"/>
      <c r="G941" s="8"/>
      <c r="H941" s="118"/>
      <c r="I941" s="118"/>
      <c r="J941" s="118"/>
      <c r="K941" s="325"/>
      <c r="L941" s="119"/>
      <c r="M941" s="119"/>
      <c r="N941" s="119"/>
      <c r="O941" s="326"/>
      <c r="P941" s="74"/>
      <c r="Q941" s="352"/>
      <c r="R941" s="352"/>
      <c r="S941" s="328"/>
      <c r="T941" s="118"/>
      <c r="U941" s="119"/>
      <c r="V941" s="119"/>
      <c r="W941" s="119"/>
      <c r="X941" s="119"/>
      <c r="Y941" s="119"/>
      <c r="Z941" s="119"/>
      <c r="AA941" s="119"/>
      <c r="AB941" s="119"/>
      <c r="AC941" s="119"/>
      <c r="AD941" s="119"/>
      <c r="AE941" s="4"/>
      <c r="AF941" s="4"/>
      <c r="AG941" s="4"/>
      <c r="AH941" s="4"/>
      <c r="AI941" s="4"/>
      <c r="AJ941" s="4"/>
      <c r="AK941" s="4"/>
      <c r="AL941" s="4"/>
      <c r="AM941" s="4"/>
      <c r="AN941" s="4"/>
      <c r="AO941" s="4"/>
      <c r="AP941" s="4"/>
    </row>
    <row r="942">
      <c r="A942" s="4"/>
      <c r="B942" s="4"/>
      <c r="C942" s="4"/>
      <c r="D942" s="4"/>
      <c r="E942" s="4"/>
      <c r="F942" s="8"/>
      <c r="G942" s="8"/>
      <c r="H942" s="118"/>
      <c r="I942" s="118"/>
      <c r="J942" s="118"/>
      <c r="K942" s="325"/>
      <c r="L942" s="119"/>
      <c r="M942" s="119"/>
      <c r="N942" s="119"/>
      <c r="O942" s="326"/>
      <c r="P942" s="74"/>
      <c r="Q942" s="352"/>
      <c r="R942" s="352"/>
      <c r="S942" s="328"/>
      <c r="T942" s="118"/>
      <c r="U942" s="119"/>
      <c r="V942" s="119"/>
      <c r="W942" s="119"/>
      <c r="X942" s="119"/>
      <c r="Y942" s="119"/>
      <c r="Z942" s="119"/>
      <c r="AA942" s="119"/>
      <c r="AB942" s="119"/>
      <c r="AC942" s="119"/>
      <c r="AD942" s="119"/>
      <c r="AE942" s="4"/>
      <c r="AF942" s="4"/>
      <c r="AG942" s="4"/>
      <c r="AH942" s="4"/>
      <c r="AI942" s="4"/>
      <c r="AJ942" s="4"/>
      <c r="AK942" s="4"/>
      <c r="AL942" s="4"/>
      <c r="AM942" s="4"/>
      <c r="AN942" s="4"/>
      <c r="AO942" s="4"/>
      <c r="AP942" s="4"/>
    </row>
    <row r="943">
      <c r="A943" s="4"/>
      <c r="B943" s="4"/>
      <c r="C943" s="4"/>
      <c r="D943" s="4"/>
      <c r="E943" s="4"/>
      <c r="F943" s="8"/>
      <c r="G943" s="8"/>
      <c r="H943" s="118"/>
      <c r="I943" s="118"/>
      <c r="J943" s="118"/>
      <c r="K943" s="325"/>
      <c r="L943" s="119"/>
      <c r="M943" s="119"/>
      <c r="N943" s="119"/>
      <c r="O943" s="326"/>
      <c r="P943" s="74"/>
      <c r="Q943" s="352"/>
      <c r="R943" s="352"/>
      <c r="S943" s="328"/>
      <c r="T943" s="118"/>
      <c r="U943" s="119"/>
      <c r="V943" s="119"/>
      <c r="W943" s="119"/>
      <c r="X943" s="119"/>
      <c r="Y943" s="119"/>
      <c r="Z943" s="119"/>
      <c r="AA943" s="119"/>
      <c r="AB943" s="119"/>
      <c r="AC943" s="119"/>
      <c r="AD943" s="119"/>
      <c r="AE943" s="4"/>
      <c r="AF943" s="4"/>
      <c r="AG943" s="4"/>
      <c r="AH943" s="4"/>
      <c r="AI943" s="4"/>
      <c r="AJ943" s="4"/>
      <c r="AK943" s="4"/>
      <c r="AL943" s="4"/>
      <c r="AM943" s="4"/>
      <c r="AN943" s="4"/>
      <c r="AO943" s="4"/>
      <c r="AP943" s="4"/>
    </row>
    <row r="944">
      <c r="A944" s="4"/>
      <c r="B944" s="4"/>
      <c r="C944" s="4"/>
      <c r="D944" s="4"/>
      <c r="E944" s="4"/>
      <c r="F944" s="8"/>
      <c r="G944" s="8"/>
      <c r="H944" s="118"/>
      <c r="I944" s="118"/>
      <c r="J944" s="118"/>
      <c r="K944" s="325"/>
      <c r="L944" s="119"/>
      <c r="M944" s="119"/>
      <c r="N944" s="119"/>
      <c r="O944" s="326"/>
      <c r="P944" s="74"/>
      <c r="Q944" s="352"/>
      <c r="R944" s="352"/>
      <c r="S944" s="328"/>
      <c r="T944" s="118"/>
      <c r="U944" s="119"/>
      <c r="V944" s="119"/>
      <c r="W944" s="119"/>
      <c r="X944" s="119"/>
      <c r="Y944" s="119"/>
      <c r="Z944" s="119"/>
      <c r="AA944" s="119"/>
      <c r="AB944" s="119"/>
      <c r="AC944" s="119"/>
      <c r="AD944" s="119"/>
      <c r="AE944" s="4"/>
      <c r="AF944" s="4"/>
      <c r="AG944" s="4"/>
      <c r="AH944" s="4"/>
      <c r="AI944" s="4"/>
      <c r="AJ944" s="4"/>
      <c r="AK944" s="4"/>
      <c r="AL944" s="4"/>
      <c r="AM944" s="4"/>
      <c r="AN944" s="4"/>
      <c r="AO944" s="4"/>
      <c r="AP944" s="4"/>
    </row>
    <row r="945">
      <c r="A945" s="4"/>
      <c r="B945" s="4"/>
      <c r="C945" s="4"/>
      <c r="D945" s="4"/>
      <c r="E945" s="4"/>
      <c r="F945" s="8"/>
      <c r="G945" s="8"/>
      <c r="H945" s="118"/>
      <c r="I945" s="118"/>
      <c r="J945" s="118"/>
      <c r="K945" s="325"/>
      <c r="L945" s="119"/>
      <c r="M945" s="119"/>
      <c r="N945" s="119"/>
      <c r="O945" s="326"/>
      <c r="P945" s="74"/>
      <c r="Q945" s="352"/>
      <c r="R945" s="352"/>
      <c r="S945" s="328"/>
      <c r="T945" s="118"/>
      <c r="U945" s="119"/>
      <c r="V945" s="119"/>
      <c r="W945" s="119"/>
      <c r="X945" s="119"/>
      <c r="Y945" s="119"/>
      <c r="Z945" s="119"/>
      <c r="AA945" s="119"/>
      <c r="AB945" s="119"/>
      <c r="AC945" s="119"/>
      <c r="AD945" s="119"/>
      <c r="AE945" s="4"/>
      <c r="AF945" s="4"/>
      <c r="AG945" s="4"/>
      <c r="AH945" s="4"/>
      <c r="AI945" s="4"/>
      <c r="AJ945" s="4"/>
      <c r="AK945" s="4"/>
      <c r="AL945" s="4"/>
      <c r="AM945" s="4"/>
      <c r="AN945" s="4"/>
      <c r="AO945" s="4"/>
      <c r="AP945" s="4"/>
    </row>
    <row r="946">
      <c r="A946" s="4"/>
      <c r="B946" s="4"/>
      <c r="C946" s="4"/>
      <c r="D946" s="4"/>
      <c r="E946" s="4"/>
      <c r="F946" s="8"/>
      <c r="G946" s="8"/>
      <c r="H946" s="118"/>
      <c r="I946" s="118"/>
      <c r="J946" s="118"/>
      <c r="K946" s="325"/>
      <c r="L946" s="119"/>
      <c r="M946" s="119"/>
      <c r="N946" s="119"/>
      <c r="O946" s="326"/>
      <c r="P946" s="74"/>
      <c r="Q946" s="352"/>
      <c r="R946" s="352"/>
      <c r="S946" s="328"/>
      <c r="T946" s="118"/>
      <c r="U946" s="119"/>
      <c r="V946" s="119"/>
      <c r="W946" s="119"/>
      <c r="X946" s="119"/>
      <c r="Y946" s="119"/>
      <c r="Z946" s="119"/>
      <c r="AA946" s="119"/>
      <c r="AB946" s="119"/>
      <c r="AC946" s="119"/>
      <c r="AD946" s="119"/>
      <c r="AE946" s="4"/>
      <c r="AF946" s="4"/>
      <c r="AG946" s="4"/>
      <c r="AH946" s="4"/>
      <c r="AI946" s="4"/>
      <c r="AJ946" s="4"/>
      <c r="AK946" s="4"/>
      <c r="AL946" s="4"/>
      <c r="AM946" s="4"/>
      <c r="AN946" s="4"/>
      <c r="AO946" s="4"/>
      <c r="AP946" s="4"/>
    </row>
    <row r="947">
      <c r="A947" s="4"/>
      <c r="B947" s="4"/>
      <c r="C947" s="4"/>
      <c r="D947" s="4"/>
      <c r="E947" s="4"/>
      <c r="F947" s="8"/>
      <c r="G947" s="8"/>
      <c r="H947" s="118"/>
      <c r="I947" s="118"/>
      <c r="J947" s="118"/>
      <c r="K947" s="325"/>
      <c r="L947" s="119"/>
      <c r="M947" s="119"/>
      <c r="N947" s="119"/>
      <c r="O947" s="326"/>
      <c r="P947" s="74"/>
      <c r="Q947" s="352"/>
      <c r="R947" s="352"/>
      <c r="S947" s="328"/>
      <c r="T947" s="118"/>
      <c r="U947" s="119"/>
      <c r="V947" s="119"/>
      <c r="W947" s="119"/>
      <c r="X947" s="119"/>
      <c r="Y947" s="119"/>
      <c r="Z947" s="119"/>
      <c r="AA947" s="119"/>
      <c r="AB947" s="119"/>
      <c r="AC947" s="119"/>
      <c r="AD947" s="119"/>
      <c r="AE947" s="4"/>
      <c r="AF947" s="4"/>
      <c r="AG947" s="4"/>
      <c r="AH947" s="4"/>
      <c r="AI947" s="4"/>
      <c r="AJ947" s="4"/>
      <c r="AK947" s="4"/>
      <c r="AL947" s="4"/>
      <c r="AM947" s="4"/>
      <c r="AN947" s="4"/>
      <c r="AO947" s="4"/>
      <c r="AP947" s="4"/>
    </row>
    <row r="948">
      <c r="A948" s="4"/>
      <c r="B948" s="4"/>
      <c r="C948" s="4"/>
      <c r="D948" s="4"/>
      <c r="E948" s="4"/>
      <c r="F948" s="8"/>
      <c r="G948" s="8"/>
      <c r="H948" s="118"/>
      <c r="I948" s="118"/>
      <c r="J948" s="118"/>
      <c r="K948" s="325"/>
      <c r="L948" s="119"/>
      <c r="M948" s="119"/>
      <c r="N948" s="119"/>
      <c r="O948" s="326"/>
      <c r="P948" s="74"/>
      <c r="Q948" s="352"/>
      <c r="R948" s="352"/>
      <c r="S948" s="328"/>
      <c r="T948" s="118"/>
      <c r="U948" s="119"/>
      <c r="V948" s="119"/>
      <c r="W948" s="119"/>
      <c r="X948" s="119"/>
      <c r="Y948" s="119"/>
      <c r="Z948" s="119"/>
      <c r="AA948" s="119"/>
      <c r="AB948" s="119"/>
      <c r="AC948" s="119"/>
      <c r="AD948" s="119"/>
      <c r="AE948" s="4"/>
      <c r="AF948" s="4"/>
      <c r="AG948" s="4"/>
      <c r="AH948" s="4"/>
      <c r="AI948" s="4"/>
      <c r="AJ948" s="4"/>
      <c r="AK948" s="4"/>
      <c r="AL948" s="4"/>
      <c r="AM948" s="4"/>
      <c r="AN948" s="4"/>
      <c r="AO948" s="4"/>
      <c r="AP948" s="4"/>
    </row>
    <row r="949">
      <c r="A949" s="4"/>
      <c r="B949" s="4"/>
      <c r="C949" s="4"/>
      <c r="D949" s="4"/>
      <c r="E949" s="4"/>
      <c r="F949" s="8"/>
      <c r="G949" s="8"/>
      <c r="H949" s="118"/>
      <c r="I949" s="118"/>
      <c r="J949" s="118"/>
      <c r="K949" s="325"/>
      <c r="L949" s="119"/>
      <c r="M949" s="119"/>
      <c r="N949" s="119"/>
      <c r="O949" s="326"/>
      <c r="P949" s="74"/>
      <c r="Q949" s="352"/>
      <c r="R949" s="352"/>
      <c r="S949" s="328"/>
      <c r="T949" s="118"/>
      <c r="U949" s="119"/>
      <c r="V949" s="119"/>
      <c r="W949" s="119"/>
      <c r="X949" s="119"/>
      <c r="Y949" s="119"/>
      <c r="Z949" s="119"/>
      <c r="AA949" s="119"/>
      <c r="AB949" s="119"/>
      <c r="AC949" s="119"/>
      <c r="AD949" s="119"/>
      <c r="AE949" s="4"/>
      <c r="AF949" s="4"/>
      <c r="AG949" s="4"/>
      <c r="AH949" s="4"/>
      <c r="AI949" s="4"/>
      <c r="AJ949" s="4"/>
      <c r="AK949" s="4"/>
      <c r="AL949" s="4"/>
      <c r="AM949" s="4"/>
      <c r="AN949" s="4"/>
      <c r="AO949" s="4"/>
      <c r="AP949" s="4"/>
    </row>
    <row r="950">
      <c r="A950" s="4"/>
      <c r="B950" s="4"/>
      <c r="C950" s="4"/>
      <c r="D950" s="4"/>
      <c r="E950" s="4"/>
      <c r="F950" s="8"/>
      <c r="G950" s="8"/>
      <c r="H950" s="118"/>
      <c r="I950" s="118"/>
      <c r="J950" s="118"/>
      <c r="K950" s="325"/>
      <c r="L950" s="119"/>
      <c r="M950" s="119"/>
      <c r="N950" s="119"/>
      <c r="O950" s="326"/>
      <c r="P950" s="74"/>
      <c r="Q950" s="352"/>
      <c r="R950" s="352"/>
      <c r="S950" s="328"/>
      <c r="T950" s="118"/>
      <c r="U950" s="119"/>
      <c r="V950" s="119"/>
      <c r="W950" s="119"/>
      <c r="X950" s="119"/>
      <c r="Y950" s="119"/>
      <c r="Z950" s="119"/>
      <c r="AA950" s="119"/>
      <c r="AB950" s="119"/>
      <c r="AC950" s="119"/>
      <c r="AD950" s="119"/>
      <c r="AE950" s="4"/>
      <c r="AF950" s="4"/>
      <c r="AG950" s="4"/>
      <c r="AH950" s="4"/>
      <c r="AI950" s="4"/>
      <c r="AJ950" s="4"/>
      <c r="AK950" s="4"/>
      <c r="AL950" s="4"/>
      <c r="AM950" s="4"/>
      <c r="AN950" s="4"/>
      <c r="AO950" s="4"/>
      <c r="AP950" s="4"/>
    </row>
    <row r="951">
      <c r="A951" s="4"/>
      <c r="B951" s="4"/>
      <c r="C951" s="4"/>
      <c r="D951" s="4"/>
      <c r="E951" s="4"/>
      <c r="F951" s="8"/>
      <c r="G951" s="8"/>
      <c r="H951" s="118"/>
      <c r="I951" s="118"/>
      <c r="J951" s="118"/>
      <c r="K951" s="325"/>
      <c r="L951" s="119"/>
      <c r="M951" s="119"/>
      <c r="N951" s="119"/>
      <c r="O951" s="326"/>
      <c r="P951" s="74"/>
      <c r="Q951" s="352"/>
      <c r="R951" s="352"/>
      <c r="S951" s="328"/>
      <c r="T951" s="118"/>
      <c r="U951" s="119"/>
      <c r="V951" s="119"/>
      <c r="W951" s="119"/>
      <c r="X951" s="119"/>
      <c r="Y951" s="119"/>
      <c r="Z951" s="119"/>
      <c r="AA951" s="119"/>
      <c r="AB951" s="119"/>
      <c r="AC951" s="119"/>
      <c r="AD951" s="119"/>
      <c r="AE951" s="4"/>
      <c r="AF951" s="4"/>
      <c r="AG951" s="4"/>
      <c r="AH951" s="4"/>
      <c r="AI951" s="4"/>
      <c r="AJ951" s="4"/>
      <c r="AK951" s="4"/>
      <c r="AL951" s="4"/>
      <c r="AM951" s="4"/>
      <c r="AN951" s="4"/>
      <c r="AO951" s="4"/>
      <c r="AP951" s="4"/>
    </row>
    <row r="952">
      <c r="A952" s="4"/>
      <c r="B952" s="4"/>
      <c r="C952" s="4"/>
      <c r="D952" s="4"/>
      <c r="E952" s="4"/>
      <c r="F952" s="8"/>
      <c r="G952" s="8"/>
      <c r="H952" s="118"/>
      <c r="I952" s="118"/>
      <c r="J952" s="118"/>
      <c r="K952" s="325"/>
      <c r="L952" s="119"/>
      <c r="M952" s="119"/>
      <c r="N952" s="119"/>
      <c r="O952" s="326"/>
      <c r="P952" s="74"/>
      <c r="Q952" s="352"/>
      <c r="R952" s="352"/>
      <c r="S952" s="328"/>
      <c r="T952" s="118"/>
      <c r="U952" s="119"/>
      <c r="V952" s="119"/>
      <c r="W952" s="119"/>
      <c r="X952" s="119"/>
      <c r="Y952" s="119"/>
      <c r="Z952" s="119"/>
      <c r="AA952" s="119"/>
      <c r="AB952" s="119"/>
      <c r="AC952" s="119"/>
      <c r="AD952" s="119"/>
      <c r="AE952" s="4"/>
      <c r="AF952" s="4"/>
      <c r="AG952" s="4"/>
      <c r="AH952" s="4"/>
      <c r="AI952" s="4"/>
      <c r="AJ952" s="4"/>
      <c r="AK952" s="4"/>
      <c r="AL952" s="4"/>
      <c r="AM952" s="4"/>
      <c r="AN952" s="4"/>
      <c r="AO952" s="4"/>
      <c r="AP952" s="4"/>
    </row>
    <row r="953">
      <c r="A953" s="4"/>
      <c r="B953" s="4"/>
      <c r="C953" s="4"/>
      <c r="D953" s="4"/>
      <c r="E953" s="4"/>
      <c r="F953" s="8"/>
      <c r="G953" s="8"/>
      <c r="H953" s="118"/>
      <c r="I953" s="118"/>
      <c r="J953" s="118"/>
      <c r="K953" s="325"/>
      <c r="L953" s="119"/>
      <c r="M953" s="119"/>
      <c r="N953" s="119"/>
      <c r="O953" s="326"/>
      <c r="P953" s="74"/>
      <c r="Q953" s="352"/>
      <c r="R953" s="352"/>
      <c r="S953" s="328"/>
      <c r="T953" s="118"/>
      <c r="U953" s="119"/>
      <c r="V953" s="119"/>
      <c r="W953" s="119"/>
      <c r="X953" s="119"/>
      <c r="Y953" s="119"/>
      <c r="Z953" s="119"/>
      <c r="AA953" s="119"/>
      <c r="AB953" s="119"/>
      <c r="AC953" s="119"/>
      <c r="AD953" s="119"/>
      <c r="AE953" s="4"/>
      <c r="AF953" s="4"/>
      <c r="AG953" s="4"/>
      <c r="AH953" s="4"/>
      <c r="AI953" s="4"/>
      <c r="AJ953" s="4"/>
      <c r="AK953" s="4"/>
      <c r="AL953" s="4"/>
      <c r="AM953" s="4"/>
      <c r="AN953" s="4"/>
      <c r="AO953" s="4"/>
      <c r="AP953" s="4"/>
    </row>
    <row r="954">
      <c r="A954" s="4"/>
      <c r="B954" s="4"/>
      <c r="C954" s="4"/>
      <c r="D954" s="4"/>
      <c r="E954" s="4"/>
      <c r="F954" s="8"/>
      <c r="G954" s="8"/>
      <c r="H954" s="118"/>
      <c r="I954" s="118"/>
      <c r="J954" s="118"/>
      <c r="K954" s="325"/>
      <c r="L954" s="119"/>
      <c r="M954" s="119"/>
      <c r="N954" s="119"/>
      <c r="O954" s="326"/>
      <c r="P954" s="74"/>
      <c r="Q954" s="352"/>
      <c r="R954" s="352"/>
      <c r="S954" s="328"/>
      <c r="T954" s="118"/>
      <c r="U954" s="119"/>
      <c r="V954" s="119"/>
      <c r="W954" s="119"/>
      <c r="X954" s="119"/>
      <c r="Y954" s="119"/>
      <c r="Z954" s="119"/>
      <c r="AA954" s="119"/>
      <c r="AB954" s="119"/>
      <c r="AC954" s="119"/>
      <c r="AD954" s="119"/>
      <c r="AE954" s="4"/>
      <c r="AF954" s="4"/>
      <c r="AG954" s="4"/>
      <c r="AH954" s="4"/>
      <c r="AI954" s="4"/>
      <c r="AJ954" s="4"/>
      <c r="AK954" s="4"/>
      <c r="AL954" s="4"/>
      <c r="AM954" s="4"/>
      <c r="AN954" s="4"/>
      <c r="AO954" s="4"/>
      <c r="AP954" s="4"/>
    </row>
    <row r="955">
      <c r="A955" s="4"/>
      <c r="B955" s="4"/>
      <c r="C955" s="4"/>
      <c r="D955" s="4"/>
      <c r="E955" s="4"/>
      <c r="F955" s="8"/>
      <c r="G955" s="8"/>
      <c r="H955" s="118"/>
      <c r="I955" s="118"/>
      <c r="J955" s="118"/>
      <c r="K955" s="325"/>
      <c r="L955" s="119"/>
      <c r="M955" s="119"/>
      <c r="N955" s="119"/>
      <c r="O955" s="326"/>
      <c r="P955" s="74"/>
      <c r="Q955" s="352"/>
      <c r="R955" s="352"/>
      <c r="S955" s="328"/>
      <c r="T955" s="118"/>
      <c r="U955" s="119"/>
      <c r="V955" s="119"/>
      <c r="W955" s="119"/>
      <c r="X955" s="119"/>
      <c r="Y955" s="119"/>
      <c r="Z955" s="119"/>
      <c r="AA955" s="119"/>
      <c r="AB955" s="119"/>
      <c r="AC955" s="119"/>
      <c r="AD955" s="119"/>
      <c r="AE955" s="4"/>
      <c r="AF955" s="4"/>
      <c r="AG955" s="4"/>
      <c r="AH955" s="4"/>
      <c r="AI955" s="4"/>
      <c r="AJ955" s="4"/>
      <c r="AK955" s="4"/>
      <c r="AL955" s="4"/>
      <c r="AM955" s="4"/>
      <c r="AN955" s="4"/>
      <c r="AO955" s="4"/>
      <c r="AP955" s="4"/>
    </row>
    <row r="956">
      <c r="A956" s="4"/>
      <c r="B956" s="4"/>
      <c r="C956" s="4"/>
      <c r="D956" s="4"/>
      <c r="E956" s="4"/>
      <c r="F956" s="8"/>
      <c r="G956" s="8"/>
      <c r="H956" s="118"/>
      <c r="I956" s="118"/>
      <c r="J956" s="118"/>
      <c r="K956" s="325"/>
      <c r="L956" s="119"/>
      <c r="M956" s="119"/>
      <c r="N956" s="119"/>
      <c r="O956" s="326"/>
      <c r="P956" s="74"/>
      <c r="Q956" s="352"/>
      <c r="R956" s="352"/>
      <c r="S956" s="328"/>
      <c r="T956" s="118"/>
      <c r="U956" s="119"/>
      <c r="V956" s="119"/>
      <c r="W956" s="119"/>
      <c r="X956" s="119"/>
      <c r="Y956" s="119"/>
      <c r="Z956" s="119"/>
      <c r="AA956" s="119"/>
      <c r="AB956" s="119"/>
      <c r="AC956" s="119"/>
      <c r="AD956" s="119"/>
      <c r="AE956" s="4"/>
      <c r="AF956" s="4"/>
      <c r="AG956" s="4"/>
      <c r="AH956" s="4"/>
      <c r="AI956" s="4"/>
      <c r="AJ956" s="4"/>
      <c r="AK956" s="4"/>
      <c r="AL956" s="4"/>
      <c r="AM956" s="4"/>
      <c r="AN956" s="4"/>
      <c r="AO956" s="4"/>
      <c r="AP956" s="4"/>
    </row>
    <row r="957">
      <c r="A957" s="4"/>
      <c r="B957" s="4"/>
      <c r="C957" s="4"/>
      <c r="D957" s="4"/>
      <c r="E957" s="4"/>
      <c r="F957" s="8"/>
      <c r="G957" s="8"/>
      <c r="H957" s="118"/>
      <c r="I957" s="118"/>
      <c r="J957" s="118"/>
      <c r="K957" s="325"/>
      <c r="L957" s="119"/>
      <c r="M957" s="119"/>
      <c r="N957" s="119"/>
      <c r="O957" s="326"/>
      <c r="P957" s="74"/>
      <c r="Q957" s="352"/>
      <c r="R957" s="352"/>
      <c r="S957" s="328"/>
      <c r="T957" s="118"/>
      <c r="U957" s="119"/>
      <c r="V957" s="119"/>
      <c r="W957" s="119"/>
      <c r="X957" s="119"/>
      <c r="Y957" s="119"/>
      <c r="Z957" s="119"/>
      <c r="AA957" s="119"/>
      <c r="AB957" s="119"/>
      <c r="AC957" s="119"/>
      <c r="AD957" s="119"/>
      <c r="AE957" s="4"/>
      <c r="AF957" s="4"/>
      <c r="AG957" s="4"/>
      <c r="AH957" s="4"/>
      <c r="AI957" s="4"/>
      <c r="AJ957" s="4"/>
      <c r="AK957" s="4"/>
      <c r="AL957" s="4"/>
      <c r="AM957" s="4"/>
      <c r="AN957" s="4"/>
      <c r="AO957" s="4"/>
      <c r="AP957" s="4"/>
    </row>
    <row r="958">
      <c r="A958" s="4"/>
      <c r="B958" s="4"/>
      <c r="C958" s="4"/>
      <c r="D958" s="4"/>
      <c r="E958" s="4"/>
      <c r="F958" s="8"/>
      <c r="G958" s="8"/>
      <c r="H958" s="118"/>
      <c r="I958" s="118"/>
      <c r="J958" s="118"/>
      <c r="K958" s="325"/>
      <c r="L958" s="119"/>
      <c r="M958" s="119"/>
      <c r="N958" s="119"/>
      <c r="O958" s="326"/>
      <c r="P958" s="74"/>
      <c r="Q958" s="352"/>
      <c r="R958" s="352"/>
      <c r="S958" s="328"/>
      <c r="T958" s="118"/>
      <c r="U958" s="119"/>
      <c r="V958" s="119"/>
      <c r="W958" s="119"/>
      <c r="X958" s="119"/>
      <c r="Y958" s="119"/>
      <c r="Z958" s="119"/>
      <c r="AA958" s="119"/>
      <c r="AB958" s="119"/>
      <c r="AC958" s="119"/>
      <c r="AD958" s="119"/>
      <c r="AE958" s="4"/>
      <c r="AF958" s="4"/>
      <c r="AG958" s="4"/>
      <c r="AH958" s="4"/>
      <c r="AI958" s="4"/>
      <c r="AJ958" s="4"/>
      <c r="AK958" s="4"/>
      <c r="AL958" s="4"/>
      <c r="AM958" s="4"/>
      <c r="AN958" s="4"/>
      <c r="AO958" s="4"/>
      <c r="AP958" s="4"/>
    </row>
    <row r="959">
      <c r="A959" s="4"/>
      <c r="B959" s="4"/>
      <c r="C959" s="4"/>
      <c r="D959" s="4"/>
      <c r="E959" s="4"/>
      <c r="F959" s="8"/>
      <c r="G959" s="8"/>
      <c r="H959" s="118"/>
      <c r="I959" s="118"/>
      <c r="J959" s="118"/>
      <c r="K959" s="325"/>
      <c r="L959" s="119"/>
      <c r="M959" s="119"/>
      <c r="N959" s="119"/>
      <c r="O959" s="326"/>
      <c r="P959" s="74"/>
      <c r="Q959" s="352"/>
      <c r="R959" s="352"/>
      <c r="S959" s="328"/>
      <c r="T959" s="118"/>
      <c r="U959" s="119"/>
      <c r="V959" s="119"/>
      <c r="W959" s="119"/>
      <c r="X959" s="119"/>
      <c r="Y959" s="119"/>
      <c r="Z959" s="119"/>
      <c r="AA959" s="119"/>
      <c r="AB959" s="119"/>
      <c r="AC959" s="119"/>
      <c r="AD959" s="119"/>
      <c r="AE959" s="4"/>
      <c r="AF959" s="4"/>
      <c r="AG959" s="4"/>
      <c r="AH959" s="4"/>
      <c r="AI959" s="4"/>
      <c r="AJ959" s="4"/>
      <c r="AK959" s="4"/>
      <c r="AL959" s="4"/>
      <c r="AM959" s="4"/>
      <c r="AN959" s="4"/>
      <c r="AO959" s="4"/>
      <c r="AP959" s="4"/>
    </row>
    <row r="960">
      <c r="A960" s="4"/>
      <c r="B960" s="4"/>
      <c r="C960" s="4"/>
      <c r="D960" s="4"/>
      <c r="E960" s="4"/>
      <c r="F960" s="8"/>
      <c r="G960" s="8"/>
      <c r="H960" s="118"/>
      <c r="I960" s="118"/>
      <c r="J960" s="118"/>
      <c r="K960" s="325"/>
      <c r="L960" s="119"/>
      <c r="M960" s="119"/>
      <c r="N960" s="119"/>
      <c r="O960" s="326"/>
      <c r="P960" s="74"/>
      <c r="Q960" s="352"/>
      <c r="R960" s="352"/>
      <c r="S960" s="328"/>
      <c r="T960" s="118"/>
      <c r="U960" s="119"/>
      <c r="V960" s="119"/>
      <c r="W960" s="119"/>
      <c r="X960" s="119"/>
      <c r="Y960" s="119"/>
      <c r="Z960" s="119"/>
      <c r="AA960" s="119"/>
      <c r="AB960" s="119"/>
      <c r="AC960" s="119"/>
      <c r="AD960" s="119"/>
      <c r="AE960" s="4"/>
      <c r="AF960" s="4"/>
      <c r="AG960" s="4"/>
      <c r="AH960" s="4"/>
      <c r="AI960" s="4"/>
      <c r="AJ960" s="4"/>
      <c r="AK960" s="4"/>
      <c r="AL960" s="4"/>
      <c r="AM960" s="4"/>
      <c r="AN960" s="4"/>
      <c r="AO960" s="4"/>
      <c r="AP960" s="4"/>
    </row>
    <row r="961">
      <c r="A961" s="4"/>
      <c r="B961" s="4"/>
      <c r="C961" s="4"/>
      <c r="D961" s="4"/>
      <c r="E961" s="4"/>
      <c r="F961" s="8"/>
      <c r="G961" s="8"/>
      <c r="H961" s="118"/>
      <c r="I961" s="118"/>
      <c r="J961" s="118"/>
      <c r="K961" s="325"/>
      <c r="L961" s="119"/>
      <c r="M961" s="119"/>
      <c r="N961" s="119"/>
      <c r="O961" s="326"/>
      <c r="P961" s="74"/>
      <c r="Q961" s="352"/>
      <c r="R961" s="352"/>
      <c r="S961" s="328"/>
      <c r="T961" s="118"/>
      <c r="U961" s="119"/>
      <c r="V961" s="119"/>
      <c r="W961" s="119"/>
      <c r="X961" s="119"/>
      <c r="Y961" s="119"/>
      <c r="Z961" s="119"/>
      <c r="AA961" s="119"/>
      <c r="AB961" s="119"/>
      <c r="AC961" s="119"/>
      <c r="AD961" s="119"/>
      <c r="AE961" s="4"/>
      <c r="AF961" s="4"/>
      <c r="AG961" s="4"/>
      <c r="AH961" s="4"/>
      <c r="AI961" s="4"/>
      <c r="AJ961" s="4"/>
      <c r="AK961" s="4"/>
      <c r="AL961" s="4"/>
      <c r="AM961" s="4"/>
      <c r="AN961" s="4"/>
      <c r="AO961" s="4"/>
      <c r="AP961" s="4"/>
    </row>
    <row r="962">
      <c r="A962" s="4"/>
      <c r="B962" s="4"/>
      <c r="C962" s="4"/>
      <c r="D962" s="4"/>
      <c r="E962" s="4"/>
      <c r="F962" s="8"/>
      <c r="G962" s="8"/>
      <c r="H962" s="118"/>
      <c r="I962" s="118"/>
      <c r="J962" s="118"/>
      <c r="K962" s="325"/>
      <c r="L962" s="119"/>
      <c r="M962" s="119"/>
      <c r="N962" s="119"/>
      <c r="O962" s="326"/>
      <c r="P962" s="74"/>
      <c r="Q962" s="352"/>
      <c r="R962" s="352"/>
      <c r="S962" s="328"/>
      <c r="T962" s="118"/>
      <c r="U962" s="119"/>
      <c r="V962" s="119"/>
      <c r="W962" s="119"/>
      <c r="X962" s="119"/>
      <c r="Y962" s="119"/>
      <c r="Z962" s="119"/>
      <c r="AA962" s="119"/>
      <c r="AB962" s="119"/>
      <c r="AC962" s="119"/>
      <c r="AD962" s="119"/>
      <c r="AE962" s="4"/>
      <c r="AF962" s="4"/>
      <c r="AG962" s="4"/>
      <c r="AH962" s="4"/>
      <c r="AI962" s="4"/>
      <c r="AJ962" s="4"/>
      <c r="AK962" s="4"/>
      <c r="AL962" s="4"/>
      <c r="AM962" s="4"/>
      <c r="AN962" s="4"/>
      <c r="AO962" s="4"/>
      <c r="AP962" s="4"/>
    </row>
    <row r="963">
      <c r="A963" s="4"/>
      <c r="B963" s="4"/>
      <c r="C963" s="4"/>
      <c r="D963" s="4"/>
      <c r="E963" s="4"/>
      <c r="F963" s="8"/>
      <c r="G963" s="8"/>
      <c r="H963" s="118"/>
      <c r="I963" s="118"/>
      <c r="J963" s="118"/>
      <c r="K963" s="325"/>
      <c r="L963" s="119"/>
      <c r="M963" s="119"/>
      <c r="N963" s="119"/>
      <c r="O963" s="326"/>
      <c r="P963" s="74"/>
      <c r="Q963" s="352"/>
      <c r="R963" s="352"/>
      <c r="S963" s="328"/>
      <c r="T963" s="118"/>
      <c r="U963" s="119"/>
      <c r="V963" s="119"/>
      <c r="W963" s="119"/>
      <c r="X963" s="119"/>
      <c r="Y963" s="119"/>
      <c r="Z963" s="119"/>
      <c r="AA963" s="119"/>
      <c r="AB963" s="119"/>
      <c r="AC963" s="119"/>
      <c r="AD963" s="119"/>
      <c r="AE963" s="4"/>
      <c r="AF963" s="4"/>
      <c r="AG963" s="4"/>
      <c r="AH963" s="4"/>
      <c r="AI963" s="4"/>
      <c r="AJ963" s="4"/>
      <c r="AK963" s="4"/>
      <c r="AL963" s="4"/>
      <c r="AM963" s="4"/>
      <c r="AN963" s="4"/>
      <c r="AO963" s="4"/>
      <c r="AP963" s="4"/>
    </row>
    <row r="964">
      <c r="A964" s="4"/>
      <c r="B964" s="4"/>
      <c r="C964" s="4"/>
      <c r="D964" s="4"/>
      <c r="E964" s="4"/>
      <c r="F964" s="8"/>
      <c r="G964" s="8"/>
      <c r="H964" s="118"/>
      <c r="I964" s="118"/>
      <c r="J964" s="118"/>
      <c r="K964" s="325"/>
      <c r="L964" s="119"/>
      <c r="M964" s="119"/>
      <c r="N964" s="119"/>
      <c r="O964" s="326"/>
      <c r="P964" s="74"/>
      <c r="Q964" s="352"/>
      <c r="R964" s="352"/>
      <c r="S964" s="328"/>
      <c r="T964" s="118"/>
      <c r="U964" s="119"/>
      <c r="V964" s="119"/>
      <c r="W964" s="119"/>
      <c r="X964" s="119"/>
      <c r="Y964" s="119"/>
      <c r="Z964" s="119"/>
      <c r="AA964" s="119"/>
      <c r="AB964" s="119"/>
      <c r="AC964" s="119"/>
      <c r="AD964" s="119"/>
      <c r="AE964" s="4"/>
      <c r="AF964" s="4"/>
      <c r="AG964" s="4"/>
      <c r="AH964" s="4"/>
      <c r="AI964" s="4"/>
      <c r="AJ964" s="4"/>
      <c r="AK964" s="4"/>
      <c r="AL964" s="4"/>
      <c r="AM964" s="4"/>
      <c r="AN964" s="4"/>
      <c r="AO964" s="4"/>
      <c r="AP964" s="4"/>
    </row>
    <row r="965">
      <c r="A965" s="4"/>
      <c r="B965" s="4"/>
      <c r="C965" s="4"/>
      <c r="D965" s="4"/>
      <c r="E965" s="4"/>
      <c r="F965" s="8"/>
      <c r="G965" s="8"/>
      <c r="H965" s="118"/>
      <c r="I965" s="118"/>
      <c r="J965" s="118"/>
      <c r="K965" s="325"/>
      <c r="L965" s="119"/>
      <c r="M965" s="119"/>
      <c r="N965" s="119"/>
      <c r="O965" s="326"/>
      <c r="P965" s="74"/>
      <c r="Q965" s="352"/>
      <c r="R965" s="352"/>
      <c r="S965" s="328"/>
      <c r="T965" s="118"/>
      <c r="U965" s="119"/>
      <c r="V965" s="119"/>
      <c r="W965" s="119"/>
      <c r="X965" s="119"/>
      <c r="Y965" s="119"/>
      <c r="Z965" s="119"/>
      <c r="AA965" s="119"/>
      <c r="AB965" s="119"/>
      <c r="AC965" s="119"/>
      <c r="AD965" s="119"/>
      <c r="AE965" s="4"/>
      <c r="AF965" s="4"/>
      <c r="AG965" s="4"/>
      <c r="AH965" s="4"/>
      <c r="AI965" s="4"/>
      <c r="AJ965" s="4"/>
      <c r="AK965" s="4"/>
      <c r="AL965" s="4"/>
      <c r="AM965" s="4"/>
      <c r="AN965" s="4"/>
      <c r="AO965" s="4"/>
      <c r="AP965" s="4"/>
    </row>
    <row r="966">
      <c r="A966" s="4"/>
      <c r="B966" s="4"/>
      <c r="C966" s="4"/>
      <c r="D966" s="4"/>
      <c r="E966" s="4"/>
      <c r="F966" s="8"/>
      <c r="G966" s="8"/>
      <c r="H966" s="118"/>
      <c r="I966" s="118"/>
      <c r="J966" s="118"/>
      <c r="K966" s="325"/>
      <c r="L966" s="119"/>
      <c r="M966" s="119"/>
      <c r="N966" s="119"/>
      <c r="O966" s="326"/>
      <c r="P966" s="74"/>
      <c r="Q966" s="352"/>
      <c r="R966" s="352"/>
      <c r="S966" s="328"/>
      <c r="T966" s="118"/>
      <c r="U966" s="119"/>
      <c r="V966" s="119"/>
      <c r="W966" s="119"/>
      <c r="X966" s="119"/>
      <c r="Y966" s="119"/>
      <c r="Z966" s="119"/>
      <c r="AA966" s="119"/>
      <c r="AB966" s="119"/>
      <c r="AC966" s="119"/>
      <c r="AD966" s="119"/>
      <c r="AE966" s="4"/>
      <c r="AF966" s="4"/>
      <c r="AG966" s="4"/>
      <c r="AH966" s="4"/>
      <c r="AI966" s="4"/>
      <c r="AJ966" s="4"/>
      <c r="AK966" s="4"/>
      <c r="AL966" s="4"/>
      <c r="AM966" s="4"/>
      <c r="AN966" s="4"/>
      <c r="AO966" s="4"/>
      <c r="AP966" s="4"/>
    </row>
    <row r="967">
      <c r="A967" s="4"/>
      <c r="B967" s="4"/>
      <c r="C967" s="4"/>
      <c r="D967" s="4"/>
      <c r="E967" s="4"/>
      <c r="F967" s="8"/>
      <c r="G967" s="8"/>
      <c r="H967" s="118"/>
      <c r="I967" s="118"/>
      <c r="J967" s="118"/>
      <c r="K967" s="325"/>
      <c r="L967" s="119"/>
      <c r="M967" s="119"/>
      <c r="N967" s="119"/>
      <c r="O967" s="326"/>
      <c r="P967" s="74"/>
      <c r="Q967" s="352"/>
      <c r="R967" s="352"/>
      <c r="S967" s="328"/>
      <c r="T967" s="118"/>
      <c r="U967" s="119"/>
      <c r="V967" s="119"/>
      <c r="W967" s="119"/>
      <c r="X967" s="119"/>
      <c r="Y967" s="119"/>
      <c r="Z967" s="119"/>
      <c r="AA967" s="119"/>
      <c r="AB967" s="119"/>
      <c r="AC967" s="119"/>
      <c r="AD967" s="119"/>
      <c r="AE967" s="4"/>
      <c r="AF967" s="4"/>
      <c r="AG967" s="4"/>
      <c r="AH967" s="4"/>
      <c r="AI967" s="4"/>
      <c r="AJ967" s="4"/>
      <c r="AK967" s="4"/>
      <c r="AL967" s="4"/>
      <c r="AM967" s="4"/>
      <c r="AN967" s="4"/>
      <c r="AO967" s="4"/>
      <c r="AP967" s="4"/>
    </row>
    <row r="968">
      <c r="A968" s="4"/>
      <c r="B968" s="4"/>
      <c r="C968" s="4"/>
      <c r="D968" s="4"/>
      <c r="E968" s="4"/>
      <c r="F968" s="8"/>
      <c r="G968" s="8"/>
      <c r="H968" s="118"/>
      <c r="I968" s="118"/>
      <c r="J968" s="118"/>
      <c r="K968" s="325"/>
      <c r="L968" s="119"/>
      <c r="M968" s="119"/>
      <c r="N968" s="119"/>
      <c r="O968" s="326"/>
      <c r="P968" s="74"/>
      <c r="Q968" s="352"/>
      <c r="R968" s="352"/>
      <c r="S968" s="328"/>
      <c r="T968" s="118"/>
      <c r="U968" s="119"/>
      <c r="V968" s="119"/>
      <c r="W968" s="119"/>
      <c r="X968" s="119"/>
      <c r="Y968" s="119"/>
      <c r="Z968" s="119"/>
      <c r="AA968" s="119"/>
      <c r="AB968" s="119"/>
      <c r="AC968" s="119"/>
      <c r="AD968" s="119"/>
      <c r="AE968" s="4"/>
      <c r="AF968" s="4"/>
      <c r="AG968" s="4"/>
      <c r="AH968" s="4"/>
      <c r="AI968" s="4"/>
      <c r="AJ968" s="4"/>
      <c r="AK968" s="4"/>
      <c r="AL968" s="4"/>
      <c r="AM968" s="4"/>
      <c r="AN968" s="4"/>
      <c r="AO968" s="4"/>
      <c r="AP968" s="4"/>
    </row>
    <row r="969">
      <c r="A969" s="4"/>
      <c r="B969" s="4"/>
      <c r="C969" s="4"/>
      <c r="D969" s="4"/>
      <c r="E969" s="4"/>
      <c r="F969" s="8"/>
      <c r="G969" s="8"/>
      <c r="H969" s="118"/>
      <c r="I969" s="118"/>
      <c r="J969" s="118"/>
      <c r="K969" s="325"/>
      <c r="L969" s="119"/>
      <c r="M969" s="119"/>
      <c r="N969" s="119"/>
      <c r="O969" s="326"/>
      <c r="P969" s="74"/>
      <c r="Q969" s="352"/>
      <c r="R969" s="352"/>
      <c r="S969" s="328"/>
      <c r="T969" s="118"/>
      <c r="U969" s="119"/>
      <c r="V969" s="119"/>
      <c r="W969" s="119"/>
      <c r="X969" s="119"/>
      <c r="Y969" s="119"/>
      <c r="Z969" s="119"/>
      <c r="AA969" s="119"/>
      <c r="AB969" s="119"/>
      <c r="AC969" s="119"/>
      <c r="AD969" s="119"/>
      <c r="AE969" s="4"/>
      <c r="AF969" s="4"/>
      <c r="AG969" s="4"/>
      <c r="AH969" s="4"/>
      <c r="AI969" s="4"/>
      <c r="AJ969" s="4"/>
      <c r="AK969" s="4"/>
      <c r="AL969" s="4"/>
      <c r="AM969" s="4"/>
      <c r="AN969" s="4"/>
      <c r="AO969" s="4"/>
      <c r="AP969" s="4"/>
    </row>
    <row r="970">
      <c r="A970" s="4"/>
      <c r="B970" s="4"/>
      <c r="C970" s="4"/>
      <c r="D970" s="4"/>
      <c r="E970" s="4"/>
      <c r="F970" s="8"/>
      <c r="G970" s="8"/>
      <c r="H970" s="118"/>
      <c r="I970" s="118"/>
      <c r="J970" s="118"/>
      <c r="K970" s="325"/>
      <c r="L970" s="119"/>
      <c r="M970" s="119"/>
      <c r="N970" s="119"/>
      <c r="O970" s="326"/>
      <c r="P970" s="74"/>
      <c r="Q970" s="352"/>
      <c r="R970" s="352"/>
      <c r="S970" s="328"/>
      <c r="T970" s="118"/>
      <c r="U970" s="119"/>
      <c r="V970" s="119"/>
      <c r="W970" s="119"/>
      <c r="X970" s="119"/>
      <c r="Y970" s="119"/>
      <c r="Z970" s="119"/>
      <c r="AA970" s="119"/>
      <c r="AB970" s="119"/>
      <c r="AC970" s="119"/>
      <c r="AD970" s="119"/>
      <c r="AE970" s="4"/>
      <c r="AF970" s="4"/>
      <c r="AG970" s="4"/>
      <c r="AH970" s="4"/>
      <c r="AI970" s="4"/>
      <c r="AJ970" s="4"/>
      <c r="AK970" s="4"/>
      <c r="AL970" s="4"/>
      <c r="AM970" s="4"/>
      <c r="AN970" s="4"/>
      <c r="AO970" s="4"/>
      <c r="AP970" s="4"/>
    </row>
    <row r="971">
      <c r="A971" s="4"/>
      <c r="B971" s="4"/>
      <c r="C971" s="4"/>
      <c r="D971" s="4"/>
      <c r="E971" s="4"/>
      <c r="F971" s="8"/>
      <c r="G971" s="8"/>
      <c r="H971" s="118"/>
      <c r="I971" s="118"/>
      <c r="J971" s="118"/>
      <c r="K971" s="325"/>
      <c r="L971" s="119"/>
      <c r="M971" s="119"/>
      <c r="N971" s="119"/>
      <c r="O971" s="326"/>
      <c r="P971" s="74"/>
      <c r="Q971" s="352"/>
      <c r="R971" s="352"/>
      <c r="S971" s="328"/>
      <c r="T971" s="118"/>
      <c r="U971" s="119"/>
      <c r="V971" s="119"/>
      <c r="W971" s="119"/>
      <c r="X971" s="119"/>
      <c r="Y971" s="119"/>
      <c r="Z971" s="119"/>
      <c r="AA971" s="119"/>
      <c r="AB971" s="119"/>
      <c r="AC971" s="119"/>
      <c r="AD971" s="119"/>
      <c r="AE971" s="4"/>
      <c r="AF971" s="4"/>
      <c r="AG971" s="4"/>
      <c r="AH971" s="4"/>
      <c r="AI971" s="4"/>
      <c r="AJ971" s="4"/>
      <c r="AK971" s="4"/>
      <c r="AL971" s="4"/>
      <c r="AM971" s="4"/>
      <c r="AN971" s="4"/>
      <c r="AO971" s="4"/>
      <c r="AP971" s="4"/>
    </row>
    <row r="972">
      <c r="A972" s="4"/>
      <c r="B972" s="4"/>
      <c r="C972" s="4"/>
      <c r="D972" s="4"/>
      <c r="E972" s="4"/>
      <c r="F972" s="8"/>
      <c r="G972" s="8"/>
      <c r="H972" s="118"/>
      <c r="I972" s="118"/>
      <c r="J972" s="118"/>
      <c r="K972" s="325"/>
      <c r="L972" s="119"/>
      <c r="M972" s="119"/>
      <c r="N972" s="119"/>
      <c r="O972" s="326"/>
      <c r="P972" s="74"/>
      <c r="Q972" s="352"/>
      <c r="R972" s="352"/>
      <c r="S972" s="328"/>
      <c r="T972" s="118"/>
      <c r="U972" s="119"/>
      <c r="V972" s="119"/>
      <c r="W972" s="119"/>
      <c r="X972" s="119"/>
      <c r="Y972" s="119"/>
      <c r="Z972" s="119"/>
      <c r="AA972" s="119"/>
      <c r="AB972" s="119"/>
      <c r="AC972" s="119"/>
      <c r="AD972" s="119"/>
      <c r="AE972" s="4"/>
      <c r="AF972" s="4"/>
      <c r="AG972" s="4"/>
      <c r="AH972" s="4"/>
      <c r="AI972" s="4"/>
      <c r="AJ972" s="4"/>
      <c r="AK972" s="4"/>
      <c r="AL972" s="4"/>
      <c r="AM972" s="4"/>
      <c r="AN972" s="4"/>
      <c r="AO972" s="4"/>
      <c r="AP972" s="4"/>
    </row>
    <row r="973">
      <c r="A973" s="4"/>
      <c r="B973" s="4"/>
      <c r="C973" s="4"/>
      <c r="D973" s="4"/>
      <c r="E973" s="4"/>
      <c r="F973" s="8"/>
      <c r="G973" s="8"/>
      <c r="H973" s="118"/>
      <c r="I973" s="118"/>
      <c r="J973" s="118"/>
      <c r="K973" s="325"/>
      <c r="L973" s="119"/>
      <c r="M973" s="119"/>
      <c r="N973" s="119"/>
      <c r="O973" s="326"/>
      <c r="P973" s="74"/>
      <c r="Q973" s="352"/>
      <c r="R973" s="352"/>
      <c r="S973" s="328"/>
      <c r="T973" s="118"/>
      <c r="U973" s="119"/>
      <c r="V973" s="119"/>
      <c r="W973" s="119"/>
      <c r="X973" s="119"/>
      <c r="Y973" s="119"/>
      <c r="Z973" s="119"/>
      <c r="AA973" s="119"/>
      <c r="AB973" s="119"/>
      <c r="AC973" s="119"/>
      <c r="AD973" s="119"/>
      <c r="AE973" s="4"/>
      <c r="AF973" s="4"/>
      <c r="AG973" s="4"/>
      <c r="AH973" s="4"/>
      <c r="AI973" s="4"/>
      <c r="AJ973" s="4"/>
      <c r="AK973" s="4"/>
      <c r="AL973" s="4"/>
      <c r="AM973" s="4"/>
      <c r="AN973" s="4"/>
      <c r="AO973" s="4"/>
      <c r="AP973" s="4"/>
    </row>
    <row r="974">
      <c r="A974" s="4"/>
      <c r="B974" s="4"/>
      <c r="C974" s="4"/>
      <c r="D974" s="4"/>
      <c r="E974" s="4"/>
      <c r="F974" s="8"/>
      <c r="G974" s="8"/>
      <c r="H974" s="118"/>
      <c r="I974" s="118"/>
      <c r="J974" s="118"/>
      <c r="K974" s="325"/>
      <c r="L974" s="119"/>
      <c r="M974" s="119"/>
      <c r="N974" s="119"/>
      <c r="O974" s="326"/>
      <c r="P974" s="74"/>
      <c r="Q974" s="352"/>
      <c r="R974" s="352"/>
      <c r="S974" s="328"/>
      <c r="T974" s="118"/>
      <c r="U974" s="119"/>
      <c r="V974" s="119"/>
      <c r="W974" s="119"/>
      <c r="X974" s="119"/>
      <c r="Y974" s="119"/>
      <c r="Z974" s="119"/>
      <c r="AA974" s="119"/>
      <c r="AB974" s="119"/>
      <c r="AC974" s="119"/>
      <c r="AD974" s="119"/>
      <c r="AE974" s="4"/>
      <c r="AF974" s="4"/>
      <c r="AG974" s="4"/>
      <c r="AH974" s="4"/>
      <c r="AI974" s="4"/>
      <c r="AJ974" s="4"/>
      <c r="AK974" s="4"/>
      <c r="AL974" s="4"/>
      <c r="AM974" s="4"/>
      <c r="AN974" s="4"/>
      <c r="AO974" s="4"/>
      <c r="AP974" s="4"/>
    </row>
    <row r="975">
      <c r="A975" s="4"/>
      <c r="B975" s="4"/>
      <c r="C975" s="4"/>
      <c r="D975" s="4"/>
      <c r="E975" s="4"/>
      <c r="F975" s="8"/>
      <c r="G975" s="8"/>
      <c r="H975" s="118"/>
      <c r="I975" s="118"/>
      <c r="J975" s="118"/>
      <c r="K975" s="325"/>
      <c r="L975" s="119"/>
      <c r="M975" s="119"/>
      <c r="N975" s="119"/>
      <c r="O975" s="326"/>
      <c r="P975" s="74"/>
      <c r="Q975" s="352"/>
      <c r="R975" s="352"/>
      <c r="S975" s="328"/>
      <c r="T975" s="118"/>
      <c r="U975" s="119"/>
      <c r="V975" s="119"/>
      <c r="W975" s="119"/>
      <c r="X975" s="119"/>
      <c r="Y975" s="119"/>
      <c r="Z975" s="119"/>
      <c r="AA975" s="119"/>
      <c r="AB975" s="119"/>
      <c r="AC975" s="119"/>
      <c r="AD975" s="119"/>
      <c r="AE975" s="4"/>
      <c r="AF975" s="4"/>
      <c r="AG975" s="4"/>
      <c r="AH975" s="4"/>
      <c r="AI975" s="4"/>
      <c r="AJ975" s="4"/>
      <c r="AK975" s="4"/>
      <c r="AL975" s="4"/>
      <c r="AM975" s="4"/>
      <c r="AN975" s="4"/>
      <c r="AO975" s="4"/>
      <c r="AP975" s="4"/>
    </row>
    <row r="976">
      <c r="A976" s="4"/>
      <c r="B976" s="4"/>
      <c r="C976" s="4"/>
      <c r="D976" s="4"/>
      <c r="E976" s="4"/>
      <c r="F976" s="8"/>
      <c r="G976" s="8"/>
      <c r="H976" s="118"/>
      <c r="I976" s="118"/>
      <c r="J976" s="118"/>
      <c r="K976" s="325"/>
      <c r="L976" s="119"/>
      <c r="M976" s="119"/>
      <c r="N976" s="119"/>
      <c r="O976" s="326"/>
      <c r="P976" s="74"/>
      <c r="Q976" s="352"/>
      <c r="R976" s="352"/>
      <c r="S976" s="328"/>
      <c r="T976" s="118"/>
      <c r="U976" s="119"/>
      <c r="V976" s="119"/>
      <c r="W976" s="119"/>
      <c r="X976" s="119"/>
      <c r="Y976" s="119"/>
      <c r="Z976" s="119"/>
      <c r="AA976" s="119"/>
      <c r="AB976" s="119"/>
      <c r="AC976" s="119"/>
      <c r="AD976" s="119"/>
      <c r="AE976" s="4"/>
      <c r="AF976" s="4"/>
      <c r="AG976" s="4"/>
      <c r="AH976" s="4"/>
      <c r="AI976" s="4"/>
      <c r="AJ976" s="4"/>
      <c r="AK976" s="4"/>
      <c r="AL976" s="4"/>
      <c r="AM976" s="4"/>
      <c r="AN976" s="4"/>
      <c r="AO976" s="4"/>
      <c r="AP976" s="4"/>
    </row>
    <row r="977">
      <c r="A977" s="4"/>
      <c r="B977" s="4"/>
      <c r="C977" s="4"/>
      <c r="D977" s="4"/>
      <c r="E977" s="4"/>
      <c r="F977" s="8"/>
      <c r="G977" s="8"/>
      <c r="H977" s="118"/>
      <c r="I977" s="118"/>
      <c r="J977" s="118"/>
      <c r="K977" s="325"/>
      <c r="L977" s="119"/>
      <c r="M977" s="119"/>
      <c r="N977" s="119"/>
      <c r="O977" s="326"/>
      <c r="P977" s="74"/>
      <c r="Q977" s="352"/>
      <c r="R977" s="352"/>
      <c r="S977" s="328"/>
      <c r="T977" s="118"/>
      <c r="U977" s="119"/>
      <c r="V977" s="119"/>
      <c r="W977" s="119"/>
      <c r="X977" s="119"/>
      <c r="Y977" s="119"/>
      <c r="Z977" s="119"/>
      <c r="AA977" s="119"/>
      <c r="AB977" s="119"/>
      <c r="AC977" s="119"/>
      <c r="AD977" s="119"/>
      <c r="AE977" s="4"/>
      <c r="AF977" s="4"/>
      <c r="AG977" s="4"/>
      <c r="AH977" s="4"/>
      <c r="AI977" s="4"/>
      <c r="AJ977" s="4"/>
      <c r="AK977" s="4"/>
      <c r="AL977" s="4"/>
      <c r="AM977" s="4"/>
      <c r="AN977" s="4"/>
      <c r="AO977" s="4"/>
      <c r="AP977" s="4"/>
    </row>
    <row r="978">
      <c r="A978" s="4"/>
      <c r="B978" s="4"/>
      <c r="C978" s="4"/>
      <c r="D978" s="4"/>
      <c r="E978" s="4"/>
      <c r="F978" s="8"/>
      <c r="G978" s="8"/>
      <c r="H978" s="118"/>
      <c r="I978" s="118"/>
      <c r="J978" s="118"/>
      <c r="K978" s="325"/>
      <c r="L978" s="119"/>
      <c r="M978" s="119"/>
      <c r="N978" s="119"/>
      <c r="O978" s="326"/>
      <c r="P978" s="74"/>
      <c r="Q978" s="352"/>
      <c r="R978" s="352"/>
      <c r="S978" s="328"/>
      <c r="T978" s="118"/>
      <c r="U978" s="119"/>
      <c r="V978" s="119"/>
      <c r="W978" s="119"/>
      <c r="X978" s="119"/>
      <c r="Y978" s="119"/>
      <c r="Z978" s="119"/>
      <c r="AA978" s="119"/>
      <c r="AB978" s="119"/>
      <c r="AC978" s="119"/>
      <c r="AD978" s="119"/>
      <c r="AE978" s="4"/>
      <c r="AF978" s="4"/>
      <c r="AG978" s="4"/>
      <c r="AH978" s="4"/>
      <c r="AI978" s="4"/>
      <c r="AJ978" s="4"/>
      <c r="AK978" s="4"/>
      <c r="AL978" s="4"/>
      <c r="AM978" s="4"/>
      <c r="AN978" s="4"/>
      <c r="AO978" s="4"/>
      <c r="AP978" s="4"/>
    </row>
    <row r="979">
      <c r="A979" s="4"/>
      <c r="B979" s="4"/>
      <c r="C979" s="4"/>
      <c r="D979" s="4"/>
      <c r="E979" s="4"/>
      <c r="F979" s="8"/>
      <c r="G979" s="8"/>
      <c r="H979" s="118"/>
      <c r="I979" s="118"/>
      <c r="J979" s="118"/>
      <c r="K979" s="325"/>
      <c r="L979" s="119"/>
      <c r="M979" s="119"/>
      <c r="N979" s="119"/>
      <c r="O979" s="326"/>
      <c r="P979" s="74"/>
      <c r="Q979" s="352"/>
      <c r="R979" s="352"/>
      <c r="S979" s="328"/>
      <c r="T979" s="118"/>
      <c r="U979" s="119"/>
      <c r="V979" s="119"/>
      <c r="W979" s="119"/>
      <c r="X979" s="119"/>
      <c r="Y979" s="119"/>
      <c r="Z979" s="119"/>
      <c r="AA979" s="119"/>
      <c r="AB979" s="119"/>
      <c r="AC979" s="119"/>
      <c r="AD979" s="119"/>
      <c r="AE979" s="4"/>
      <c r="AF979" s="4"/>
      <c r="AG979" s="4"/>
      <c r="AH979" s="4"/>
      <c r="AI979" s="4"/>
      <c r="AJ979" s="4"/>
      <c r="AK979" s="4"/>
      <c r="AL979" s="4"/>
      <c r="AM979" s="4"/>
      <c r="AN979" s="4"/>
      <c r="AO979" s="4"/>
      <c r="AP979" s="4"/>
    </row>
    <row r="980">
      <c r="A980" s="4"/>
      <c r="B980" s="4"/>
      <c r="C980" s="4"/>
      <c r="D980" s="4"/>
      <c r="E980" s="4"/>
      <c r="F980" s="8"/>
      <c r="G980" s="8"/>
      <c r="H980" s="118"/>
      <c r="I980" s="118"/>
      <c r="J980" s="118"/>
      <c r="K980" s="325"/>
      <c r="L980" s="119"/>
      <c r="M980" s="119"/>
      <c r="N980" s="119"/>
      <c r="O980" s="326"/>
      <c r="P980" s="74"/>
      <c r="Q980" s="352"/>
      <c r="R980" s="352"/>
      <c r="S980" s="328"/>
      <c r="T980" s="118"/>
      <c r="U980" s="119"/>
      <c r="V980" s="119"/>
      <c r="W980" s="119"/>
      <c r="X980" s="119"/>
      <c r="Y980" s="119"/>
      <c r="Z980" s="119"/>
      <c r="AA980" s="119"/>
      <c r="AB980" s="119"/>
      <c r="AC980" s="119"/>
      <c r="AD980" s="119"/>
      <c r="AE980" s="4"/>
      <c r="AF980" s="4"/>
      <c r="AG980" s="4"/>
      <c r="AH980" s="4"/>
      <c r="AI980" s="4"/>
      <c r="AJ980" s="4"/>
      <c r="AK980" s="4"/>
      <c r="AL980" s="4"/>
      <c r="AM980" s="4"/>
      <c r="AN980" s="4"/>
      <c r="AO980" s="4"/>
      <c r="AP980" s="4"/>
    </row>
    <row r="981">
      <c r="A981" s="4"/>
      <c r="B981" s="4"/>
      <c r="C981" s="4"/>
      <c r="D981" s="4"/>
      <c r="E981" s="4"/>
      <c r="F981" s="8"/>
      <c r="G981" s="8"/>
      <c r="H981" s="118"/>
      <c r="I981" s="118"/>
      <c r="J981" s="118"/>
      <c r="K981" s="325"/>
      <c r="L981" s="119"/>
      <c r="M981" s="119"/>
      <c r="N981" s="119"/>
      <c r="O981" s="326"/>
      <c r="P981" s="74"/>
      <c r="Q981" s="352"/>
      <c r="R981" s="352"/>
      <c r="S981" s="328"/>
      <c r="T981" s="118"/>
      <c r="U981" s="119"/>
      <c r="V981" s="119"/>
      <c r="W981" s="119"/>
      <c r="X981" s="119"/>
      <c r="Y981" s="119"/>
      <c r="Z981" s="119"/>
      <c r="AA981" s="119"/>
      <c r="AB981" s="119"/>
      <c r="AC981" s="119"/>
      <c r="AD981" s="119"/>
      <c r="AE981" s="4"/>
      <c r="AF981" s="4"/>
      <c r="AG981" s="4"/>
      <c r="AH981" s="4"/>
      <c r="AI981" s="4"/>
      <c r="AJ981" s="4"/>
      <c r="AK981" s="4"/>
      <c r="AL981" s="4"/>
      <c r="AM981" s="4"/>
      <c r="AN981" s="4"/>
      <c r="AO981" s="4"/>
      <c r="AP981" s="4"/>
    </row>
    <row r="982">
      <c r="A982" s="4"/>
      <c r="B982" s="4"/>
      <c r="C982" s="4"/>
      <c r="D982" s="4"/>
      <c r="E982" s="4"/>
      <c r="F982" s="8"/>
      <c r="G982" s="8"/>
      <c r="H982" s="118"/>
      <c r="I982" s="118"/>
      <c r="J982" s="118"/>
      <c r="K982" s="325"/>
      <c r="L982" s="119"/>
      <c r="M982" s="119"/>
      <c r="N982" s="119"/>
      <c r="O982" s="326"/>
      <c r="P982" s="74"/>
      <c r="Q982" s="352"/>
      <c r="R982" s="352"/>
      <c r="S982" s="328"/>
      <c r="T982" s="118"/>
      <c r="U982" s="119"/>
      <c r="V982" s="119"/>
      <c r="W982" s="119"/>
      <c r="X982" s="119"/>
      <c r="Y982" s="119"/>
      <c r="Z982" s="119"/>
      <c r="AA982" s="119"/>
      <c r="AB982" s="119"/>
      <c r="AC982" s="119"/>
      <c r="AD982" s="119"/>
      <c r="AE982" s="4"/>
      <c r="AF982" s="4"/>
      <c r="AG982" s="4"/>
      <c r="AH982" s="4"/>
      <c r="AI982" s="4"/>
      <c r="AJ982" s="4"/>
      <c r="AK982" s="4"/>
      <c r="AL982" s="4"/>
      <c r="AM982" s="4"/>
      <c r="AN982" s="4"/>
      <c r="AO982" s="4"/>
      <c r="AP982" s="4"/>
    </row>
    <row r="983">
      <c r="A983" s="4"/>
      <c r="B983" s="4"/>
      <c r="C983" s="4"/>
      <c r="D983" s="4"/>
      <c r="E983" s="4"/>
      <c r="F983" s="8"/>
      <c r="G983" s="8"/>
      <c r="H983" s="118"/>
      <c r="I983" s="118"/>
      <c r="J983" s="118"/>
      <c r="K983" s="325"/>
      <c r="L983" s="119"/>
      <c r="M983" s="119"/>
      <c r="N983" s="119"/>
      <c r="O983" s="326"/>
      <c r="P983" s="74"/>
      <c r="Q983" s="352"/>
      <c r="R983" s="352"/>
      <c r="S983" s="328"/>
      <c r="T983" s="118"/>
      <c r="U983" s="119"/>
      <c r="V983" s="119"/>
      <c r="W983" s="119"/>
      <c r="X983" s="119"/>
      <c r="Y983" s="119"/>
      <c r="Z983" s="119"/>
      <c r="AA983" s="119"/>
      <c r="AB983" s="119"/>
      <c r="AC983" s="119"/>
      <c r="AD983" s="119"/>
      <c r="AE983" s="4"/>
      <c r="AF983" s="4"/>
      <c r="AG983" s="4"/>
      <c r="AH983" s="4"/>
      <c r="AI983" s="4"/>
      <c r="AJ983" s="4"/>
      <c r="AK983" s="4"/>
      <c r="AL983" s="4"/>
      <c r="AM983" s="4"/>
      <c r="AN983" s="4"/>
      <c r="AO983" s="4"/>
      <c r="AP983" s="4"/>
    </row>
    <row r="984">
      <c r="A984" s="4"/>
      <c r="B984" s="4"/>
      <c r="C984" s="4"/>
      <c r="D984" s="4"/>
      <c r="E984" s="4"/>
      <c r="F984" s="8"/>
      <c r="G984" s="8"/>
      <c r="H984" s="118"/>
      <c r="I984" s="118"/>
      <c r="J984" s="118"/>
      <c r="K984" s="325"/>
      <c r="L984" s="119"/>
      <c r="M984" s="119"/>
      <c r="N984" s="119"/>
      <c r="O984" s="326"/>
      <c r="P984" s="74"/>
      <c r="Q984" s="352"/>
      <c r="R984" s="352"/>
      <c r="S984" s="328"/>
      <c r="T984" s="118"/>
      <c r="U984" s="119"/>
      <c r="V984" s="119"/>
      <c r="W984" s="119"/>
      <c r="X984" s="119"/>
      <c r="Y984" s="119"/>
      <c r="Z984" s="119"/>
      <c r="AA984" s="119"/>
      <c r="AB984" s="119"/>
      <c r="AC984" s="119"/>
      <c r="AD984" s="119"/>
      <c r="AE984" s="4"/>
      <c r="AF984" s="4"/>
      <c r="AG984" s="4"/>
      <c r="AH984" s="4"/>
      <c r="AI984" s="4"/>
      <c r="AJ984" s="4"/>
      <c r="AK984" s="4"/>
      <c r="AL984" s="4"/>
      <c r="AM984" s="4"/>
      <c r="AN984" s="4"/>
      <c r="AO984" s="4"/>
      <c r="AP984" s="4"/>
    </row>
    <row r="985">
      <c r="A985" s="4"/>
      <c r="B985" s="4"/>
      <c r="C985" s="4"/>
      <c r="D985" s="4"/>
      <c r="E985" s="4"/>
      <c r="F985" s="8"/>
      <c r="G985" s="8"/>
      <c r="H985" s="118"/>
      <c r="I985" s="118"/>
      <c r="J985" s="118"/>
      <c r="K985" s="325"/>
      <c r="L985" s="119"/>
      <c r="M985" s="119"/>
      <c r="N985" s="119"/>
      <c r="O985" s="326"/>
      <c r="P985" s="74"/>
      <c r="Q985" s="352"/>
      <c r="R985" s="352"/>
      <c r="S985" s="328"/>
      <c r="T985" s="118"/>
      <c r="U985" s="119"/>
      <c r="V985" s="119"/>
      <c r="W985" s="119"/>
      <c r="X985" s="119"/>
      <c r="Y985" s="119"/>
      <c r="Z985" s="119"/>
      <c r="AA985" s="119"/>
      <c r="AB985" s="119"/>
      <c r="AC985" s="119"/>
      <c r="AD985" s="119"/>
      <c r="AE985" s="4"/>
      <c r="AF985" s="4"/>
      <c r="AG985" s="4"/>
      <c r="AH985" s="4"/>
      <c r="AI985" s="4"/>
      <c r="AJ985" s="4"/>
      <c r="AK985" s="4"/>
      <c r="AL985" s="4"/>
      <c r="AM985" s="4"/>
      <c r="AN985" s="4"/>
      <c r="AO985" s="4"/>
      <c r="AP985" s="4"/>
    </row>
    <row r="986">
      <c r="A986" s="4"/>
      <c r="B986" s="4"/>
      <c r="C986" s="4"/>
      <c r="D986" s="4"/>
      <c r="E986" s="4"/>
      <c r="F986" s="8"/>
      <c r="G986" s="8"/>
      <c r="H986" s="118"/>
      <c r="I986" s="118"/>
      <c r="J986" s="118"/>
      <c r="K986" s="325"/>
      <c r="L986" s="119"/>
      <c r="M986" s="119"/>
      <c r="N986" s="119"/>
      <c r="O986" s="326"/>
      <c r="P986" s="74"/>
      <c r="Q986" s="352"/>
      <c r="R986" s="352"/>
      <c r="S986" s="328"/>
      <c r="T986" s="118"/>
      <c r="U986" s="119"/>
      <c r="V986" s="119"/>
      <c r="W986" s="119"/>
      <c r="X986" s="119"/>
      <c r="Y986" s="119"/>
      <c r="Z986" s="119"/>
      <c r="AA986" s="119"/>
      <c r="AB986" s="119"/>
      <c r="AC986" s="119"/>
      <c r="AD986" s="119"/>
      <c r="AE986" s="4"/>
      <c r="AF986" s="4"/>
      <c r="AG986" s="4"/>
      <c r="AH986" s="4"/>
      <c r="AI986" s="4"/>
      <c r="AJ986" s="4"/>
      <c r="AK986" s="4"/>
      <c r="AL986" s="4"/>
      <c r="AM986" s="4"/>
      <c r="AN986" s="4"/>
      <c r="AO986" s="4"/>
      <c r="AP986" s="4"/>
    </row>
    <row r="987">
      <c r="A987" s="4"/>
      <c r="B987" s="4"/>
      <c r="C987" s="4"/>
      <c r="D987" s="4"/>
      <c r="E987" s="4"/>
      <c r="F987" s="8"/>
      <c r="G987" s="8"/>
      <c r="H987" s="118"/>
      <c r="I987" s="118"/>
      <c r="J987" s="118"/>
      <c r="K987" s="325"/>
      <c r="L987" s="119"/>
      <c r="M987" s="119"/>
      <c r="N987" s="119"/>
      <c r="O987" s="326"/>
      <c r="P987" s="74"/>
      <c r="Q987" s="352"/>
      <c r="R987" s="352"/>
      <c r="S987" s="328"/>
      <c r="T987" s="118"/>
      <c r="U987" s="119"/>
      <c r="V987" s="119"/>
      <c r="W987" s="119"/>
      <c r="X987" s="119"/>
      <c r="Y987" s="119"/>
      <c r="Z987" s="119"/>
      <c r="AA987" s="119"/>
      <c r="AB987" s="119"/>
      <c r="AC987" s="119"/>
      <c r="AD987" s="119"/>
      <c r="AE987" s="4"/>
      <c r="AF987" s="4"/>
      <c r="AG987" s="4"/>
      <c r="AH987" s="4"/>
      <c r="AI987" s="4"/>
      <c r="AJ987" s="4"/>
      <c r="AK987" s="4"/>
      <c r="AL987" s="4"/>
      <c r="AM987" s="4"/>
      <c r="AN987" s="4"/>
      <c r="AO987" s="4"/>
      <c r="AP987" s="4"/>
    </row>
    <row r="988">
      <c r="A988" s="4"/>
      <c r="B988" s="4"/>
      <c r="C988" s="4"/>
      <c r="D988" s="4"/>
      <c r="E988" s="4"/>
      <c r="F988" s="8"/>
      <c r="G988" s="8"/>
      <c r="H988" s="118"/>
      <c r="I988" s="118"/>
      <c r="J988" s="118"/>
      <c r="K988" s="325"/>
      <c r="L988" s="119"/>
      <c r="M988" s="119"/>
      <c r="N988" s="119"/>
      <c r="O988" s="326"/>
      <c r="P988" s="74"/>
      <c r="Q988" s="352"/>
      <c r="R988" s="352"/>
      <c r="S988" s="328"/>
      <c r="T988" s="118"/>
      <c r="U988" s="119"/>
      <c r="V988" s="119"/>
      <c r="W988" s="119"/>
      <c r="X988" s="119"/>
      <c r="Y988" s="119"/>
      <c r="Z988" s="119"/>
      <c r="AA988" s="119"/>
      <c r="AB988" s="119"/>
      <c r="AC988" s="119"/>
      <c r="AD988" s="119"/>
      <c r="AE988" s="4"/>
      <c r="AF988" s="4"/>
      <c r="AG988" s="4"/>
      <c r="AH988" s="4"/>
      <c r="AI988" s="4"/>
      <c r="AJ988" s="4"/>
      <c r="AK988" s="4"/>
      <c r="AL988" s="4"/>
      <c r="AM988" s="4"/>
      <c r="AN988" s="4"/>
      <c r="AO988" s="4"/>
      <c r="AP988" s="4"/>
    </row>
    <row r="989">
      <c r="A989" s="4"/>
      <c r="B989" s="4"/>
      <c r="C989" s="4"/>
      <c r="D989" s="4"/>
      <c r="E989" s="4"/>
      <c r="F989" s="8"/>
      <c r="G989" s="8"/>
      <c r="H989" s="118"/>
      <c r="I989" s="118"/>
      <c r="J989" s="118"/>
      <c r="K989" s="325"/>
      <c r="L989" s="119"/>
      <c r="M989" s="119"/>
      <c r="N989" s="119"/>
      <c r="O989" s="326"/>
      <c r="P989" s="74"/>
      <c r="Q989" s="352"/>
      <c r="R989" s="352"/>
      <c r="S989" s="328"/>
      <c r="T989" s="118"/>
      <c r="U989" s="119"/>
      <c r="V989" s="119"/>
      <c r="W989" s="119"/>
      <c r="X989" s="119"/>
      <c r="Y989" s="119"/>
      <c r="Z989" s="119"/>
      <c r="AA989" s="119"/>
      <c r="AB989" s="119"/>
      <c r="AC989" s="119"/>
      <c r="AD989" s="119"/>
      <c r="AE989" s="4"/>
      <c r="AF989" s="4"/>
      <c r="AG989" s="4"/>
      <c r="AH989" s="4"/>
      <c r="AI989" s="4"/>
      <c r="AJ989" s="4"/>
      <c r="AK989" s="4"/>
      <c r="AL989" s="4"/>
      <c r="AM989" s="4"/>
      <c r="AN989" s="4"/>
      <c r="AO989" s="4"/>
      <c r="AP989" s="4"/>
    </row>
    <row r="990">
      <c r="A990" s="4"/>
      <c r="B990" s="4"/>
      <c r="C990" s="4"/>
      <c r="D990" s="4"/>
      <c r="E990" s="4"/>
      <c r="F990" s="8"/>
      <c r="G990" s="8"/>
      <c r="H990" s="118"/>
      <c r="I990" s="118"/>
      <c r="J990" s="118"/>
      <c r="K990" s="325"/>
      <c r="L990" s="119"/>
      <c r="M990" s="119"/>
      <c r="N990" s="119"/>
      <c r="O990" s="326"/>
      <c r="P990" s="74"/>
      <c r="Q990" s="352"/>
      <c r="R990" s="352"/>
      <c r="S990" s="328"/>
      <c r="T990" s="118"/>
      <c r="U990" s="119"/>
      <c r="V990" s="119"/>
      <c r="W990" s="119"/>
      <c r="X990" s="119"/>
      <c r="Y990" s="119"/>
      <c r="Z990" s="119"/>
      <c r="AA990" s="119"/>
      <c r="AB990" s="119"/>
      <c r="AC990" s="119"/>
      <c r="AD990" s="119"/>
      <c r="AE990" s="4"/>
      <c r="AF990" s="4"/>
      <c r="AG990" s="4"/>
      <c r="AH990" s="4"/>
      <c r="AI990" s="4"/>
      <c r="AJ990" s="4"/>
      <c r="AK990" s="4"/>
      <c r="AL990" s="4"/>
      <c r="AM990" s="4"/>
      <c r="AN990" s="4"/>
      <c r="AO990" s="4"/>
      <c r="AP990" s="4"/>
    </row>
    <row r="991">
      <c r="A991" s="4"/>
      <c r="B991" s="4"/>
      <c r="C991" s="4"/>
      <c r="D991" s="4"/>
      <c r="E991" s="4"/>
      <c r="F991" s="8"/>
      <c r="G991" s="8"/>
      <c r="H991" s="118"/>
      <c r="I991" s="118"/>
      <c r="J991" s="118"/>
      <c r="K991" s="325"/>
      <c r="L991" s="119"/>
      <c r="M991" s="119"/>
      <c r="N991" s="119"/>
      <c r="O991" s="326"/>
      <c r="P991" s="74"/>
      <c r="Q991" s="352"/>
      <c r="R991" s="352"/>
      <c r="S991" s="328"/>
      <c r="T991" s="118"/>
      <c r="U991" s="119"/>
      <c r="V991" s="119"/>
      <c r="W991" s="119"/>
      <c r="X991" s="119"/>
      <c r="Y991" s="119"/>
      <c r="Z991" s="119"/>
      <c r="AA991" s="119"/>
      <c r="AB991" s="119"/>
      <c r="AC991" s="119"/>
      <c r="AD991" s="119"/>
      <c r="AE991" s="4"/>
      <c r="AF991" s="4"/>
      <c r="AG991" s="4"/>
      <c r="AH991" s="4"/>
      <c r="AI991" s="4"/>
      <c r="AJ991" s="4"/>
      <c r="AK991" s="4"/>
      <c r="AL991" s="4"/>
      <c r="AM991" s="4"/>
      <c r="AN991" s="4"/>
      <c r="AO991" s="4"/>
      <c r="AP991" s="4"/>
    </row>
    <row r="992">
      <c r="A992" s="4"/>
      <c r="B992" s="4"/>
      <c r="C992" s="4"/>
      <c r="D992" s="4"/>
      <c r="E992" s="4"/>
      <c r="F992" s="8"/>
      <c r="G992" s="8"/>
      <c r="H992" s="118"/>
      <c r="I992" s="118"/>
      <c r="J992" s="118"/>
      <c r="K992" s="325"/>
      <c r="L992" s="119"/>
      <c r="M992" s="119"/>
      <c r="N992" s="119"/>
      <c r="O992" s="326"/>
      <c r="P992" s="74"/>
      <c r="Q992" s="352"/>
      <c r="R992" s="352"/>
      <c r="S992" s="328"/>
      <c r="T992" s="118"/>
      <c r="U992" s="119"/>
      <c r="V992" s="119"/>
      <c r="W992" s="119"/>
      <c r="X992" s="119"/>
      <c r="Y992" s="119"/>
      <c r="Z992" s="119"/>
      <c r="AA992" s="119"/>
      <c r="AB992" s="119"/>
      <c r="AC992" s="119"/>
      <c r="AD992" s="119"/>
      <c r="AE992" s="4"/>
      <c r="AF992" s="4"/>
      <c r="AG992" s="4"/>
      <c r="AH992" s="4"/>
      <c r="AI992" s="4"/>
      <c r="AJ992" s="4"/>
      <c r="AK992" s="4"/>
      <c r="AL992" s="4"/>
      <c r="AM992" s="4"/>
      <c r="AN992" s="4"/>
      <c r="AO992" s="4"/>
      <c r="AP992" s="4"/>
    </row>
    <row r="993">
      <c r="A993" s="4"/>
      <c r="B993" s="4"/>
      <c r="C993" s="4"/>
      <c r="D993" s="4"/>
      <c r="E993" s="4"/>
      <c r="F993" s="8"/>
      <c r="G993" s="8"/>
      <c r="H993" s="118"/>
      <c r="I993" s="118"/>
      <c r="J993" s="118"/>
      <c r="K993" s="325"/>
      <c r="L993" s="119"/>
      <c r="M993" s="119"/>
      <c r="N993" s="119"/>
      <c r="O993" s="326"/>
      <c r="P993" s="74"/>
      <c r="Q993" s="352"/>
      <c r="R993" s="352"/>
      <c r="S993" s="328"/>
      <c r="T993" s="118"/>
      <c r="U993" s="119"/>
      <c r="V993" s="119"/>
      <c r="W993" s="119"/>
      <c r="X993" s="119"/>
      <c r="Y993" s="119"/>
      <c r="Z993" s="119"/>
      <c r="AA993" s="119"/>
      <c r="AB993" s="119"/>
      <c r="AC993" s="119"/>
      <c r="AD993" s="119"/>
      <c r="AE993" s="4"/>
      <c r="AF993" s="4"/>
      <c r="AG993" s="4"/>
      <c r="AH993" s="4"/>
      <c r="AI993" s="4"/>
      <c r="AJ993" s="4"/>
      <c r="AK993" s="4"/>
      <c r="AL993" s="4"/>
      <c r="AM993" s="4"/>
      <c r="AN993" s="4"/>
      <c r="AO993" s="4"/>
      <c r="AP993" s="4"/>
    </row>
    <row r="994">
      <c r="A994" s="4"/>
      <c r="B994" s="4"/>
      <c r="C994" s="4"/>
      <c r="D994" s="4"/>
      <c r="E994" s="4"/>
      <c r="F994" s="8"/>
      <c r="G994" s="8"/>
      <c r="H994" s="118"/>
      <c r="I994" s="118"/>
      <c r="J994" s="118"/>
      <c r="K994" s="325"/>
      <c r="L994" s="119"/>
      <c r="M994" s="119"/>
      <c r="N994" s="119"/>
      <c r="O994" s="326"/>
      <c r="P994" s="74"/>
      <c r="Q994" s="352"/>
      <c r="R994" s="352"/>
      <c r="S994" s="328"/>
      <c r="T994" s="118"/>
      <c r="U994" s="119"/>
      <c r="V994" s="119"/>
      <c r="W994" s="119"/>
      <c r="X994" s="119"/>
      <c r="Y994" s="119"/>
      <c r="Z994" s="119"/>
      <c r="AA994" s="119"/>
      <c r="AB994" s="119"/>
      <c r="AC994" s="119"/>
      <c r="AD994" s="119"/>
      <c r="AE994" s="4"/>
      <c r="AF994" s="4"/>
      <c r="AG994" s="4"/>
      <c r="AH994" s="4"/>
      <c r="AI994" s="4"/>
      <c r="AJ994" s="4"/>
      <c r="AK994" s="4"/>
      <c r="AL994" s="4"/>
      <c r="AM994" s="4"/>
      <c r="AN994" s="4"/>
      <c r="AO994" s="4"/>
      <c r="AP994" s="4"/>
    </row>
    <row r="995">
      <c r="A995" s="4"/>
      <c r="B995" s="4"/>
      <c r="C995" s="4"/>
      <c r="D995" s="4"/>
      <c r="E995" s="4"/>
      <c r="F995" s="8"/>
      <c r="G995" s="8"/>
      <c r="H995" s="118"/>
      <c r="I995" s="118"/>
      <c r="J995" s="118"/>
      <c r="K995" s="325"/>
      <c r="L995" s="119"/>
      <c r="M995" s="119"/>
      <c r="N995" s="119"/>
      <c r="O995" s="326"/>
      <c r="P995" s="74"/>
      <c r="Q995" s="352"/>
      <c r="R995" s="352"/>
      <c r="S995" s="328"/>
      <c r="T995" s="118"/>
      <c r="U995" s="119"/>
      <c r="V995" s="119"/>
      <c r="W995" s="119"/>
      <c r="X995" s="119"/>
      <c r="Y995" s="119"/>
      <c r="Z995" s="119"/>
      <c r="AA995" s="119"/>
      <c r="AB995" s="119"/>
      <c r="AC995" s="119"/>
      <c r="AD995" s="119"/>
      <c r="AE995" s="4"/>
      <c r="AF995" s="4"/>
      <c r="AG995" s="4"/>
      <c r="AH995" s="4"/>
      <c r="AI995" s="4"/>
      <c r="AJ995" s="4"/>
      <c r="AK995" s="4"/>
      <c r="AL995" s="4"/>
      <c r="AM995" s="4"/>
      <c r="AN995" s="4"/>
      <c r="AO995" s="4"/>
      <c r="AP995" s="4"/>
    </row>
    <row r="996">
      <c r="A996" s="4"/>
      <c r="B996" s="4"/>
      <c r="C996" s="4"/>
      <c r="D996" s="4"/>
      <c r="E996" s="4"/>
      <c r="F996" s="8"/>
      <c r="G996" s="8"/>
      <c r="H996" s="118"/>
      <c r="I996" s="118"/>
      <c r="J996" s="118"/>
      <c r="K996" s="325"/>
      <c r="L996" s="119"/>
      <c r="M996" s="119"/>
      <c r="N996" s="119"/>
      <c r="O996" s="326"/>
      <c r="P996" s="74"/>
      <c r="Q996" s="352"/>
      <c r="R996" s="352"/>
      <c r="S996" s="328"/>
      <c r="T996" s="118"/>
      <c r="U996" s="119"/>
      <c r="V996" s="119"/>
      <c r="W996" s="119"/>
      <c r="X996" s="119"/>
      <c r="Y996" s="119"/>
      <c r="Z996" s="119"/>
      <c r="AA996" s="119"/>
      <c r="AB996" s="119"/>
      <c r="AC996" s="119"/>
      <c r="AD996" s="119"/>
      <c r="AE996" s="4"/>
      <c r="AF996" s="4"/>
      <c r="AG996" s="4"/>
      <c r="AH996" s="4"/>
      <c r="AI996" s="4"/>
      <c r="AJ996" s="4"/>
      <c r="AK996" s="4"/>
      <c r="AL996" s="4"/>
      <c r="AM996" s="4"/>
      <c r="AN996" s="4"/>
      <c r="AO996" s="4"/>
      <c r="AP996" s="4"/>
    </row>
    <row r="997">
      <c r="A997" s="4"/>
      <c r="B997" s="4"/>
      <c r="C997" s="4"/>
      <c r="D997" s="4"/>
      <c r="E997" s="4"/>
      <c r="F997" s="8"/>
      <c r="G997" s="8"/>
      <c r="H997" s="118"/>
      <c r="I997" s="118"/>
      <c r="J997" s="118"/>
      <c r="K997" s="325"/>
      <c r="L997" s="119"/>
      <c r="M997" s="119"/>
      <c r="N997" s="119"/>
      <c r="O997" s="326"/>
      <c r="P997" s="74"/>
      <c r="Q997" s="352"/>
      <c r="R997" s="352"/>
      <c r="S997" s="328"/>
      <c r="T997" s="118"/>
      <c r="U997" s="119"/>
      <c r="V997" s="119"/>
      <c r="W997" s="119"/>
      <c r="X997" s="119"/>
      <c r="Y997" s="119"/>
      <c r="Z997" s="119"/>
      <c r="AA997" s="119"/>
      <c r="AB997" s="119"/>
      <c r="AC997" s="119"/>
      <c r="AD997" s="119"/>
      <c r="AE997" s="4"/>
      <c r="AF997" s="4"/>
      <c r="AG997" s="4"/>
      <c r="AH997" s="4"/>
      <c r="AI997" s="4"/>
      <c r="AJ997" s="4"/>
      <c r="AK997" s="4"/>
      <c r="AL997" s="4"/>
      <c r="AM997" s="4"/>
      <c r="AN997" s="4"/>
      <c r="AO997" s="4"/>
      <c r="AP997" s="4"/>
    </row>
    <row r="998">
      <c r="A998" s="4"/>
      <c r="B998" s="4"/>
      <c r="C998" s="4"/>
      <c r="D998" s="4"/>
      <c r="E998" s="4"/>
      <c r="F998" s="8"/>
      <c r="G998" s="8"/>
      <c r="H998" s="118"/>
      <c r="I998" s="118"/>
      <c r="J998" s="118"/>
      <c r="K998" s="325"/>
      <c r="L998" s="119"/>
      <c r="M998" s="119"/>
      <c r="N998" s="119"/>
      <c r="O998" s="326"/>
      <c r="P998" s="74"/>
      <c r="Q998" s="352"/>
      <c r="R998" s="352"/>
      <c r="S998" s="328"/>
      <c r="T998" s="118"/>
      <c r="U998" s="119"/>
      <c r="V998" s="119"/>
      <c r="W998" s="119"/>
      <c r="X998" s="119"/>
      <c r="Y998" s="119"/>
      <c r="Z998" s="119"/>
      <c r="AA998" s="119"/>
      <c r="AB998" s="119"/>
      <c r="AC998" s="119"/>
      <c r="AD998" s="119"/>
      <c r="AE998" s="4"/>
      <c r="AF998" s="4"/>
      <c r="AG998" s="4"/>
      <c r="AH998" s="4"/>
      <c r="AI998" s="4"/>
      <c r="AJ998" s="4"/>
      <c r="AK998" s="4"/>
      <c r="AL998" s="4"/>
      <c r="AM998" s="4"/>
      <c r="AN998" s="4"/>
      <c r="AO998" s="4"/>
      <c r="AP998" s="4"/>
    </row>
    <row r="999">
      <c r="A999" s="4"/>
      <c r="B999" s="4"/>
      <c r="C999" s="4"/>
      <c r="D999" s="4"/>
      <c r="E999" s="4"/>
      <c r="F999" s="8"/>
      <c r="G999" s="8"/>
      <c r="H999" s="118"/>
      <c r="I999" s="118"/>
      <c r="J999" s="118"/>
      <c r="K999" s="325"/>
      <c r="L999" s="119"/>
      <c r="M999" s="119"/>
      <c r="N999" s="119"/>
      <c r="O999" s="326"/>
      <c r="P999" s="74"/>
      <c r="Q999" s="352"/>
      <c r="R999" s="352"/>
      <c r="S999" s="328"/>
      <c r="T999" s="118"/>
      <c r="U999" s="119"/>
      <c r="V999" s="119"/>
      <c r="W999" s="119"/>
      <c r="X999" s="119"/>
      <c r="Y999" s="119"/>
      <c r="Z999" s="119"/>
      <c r="AA999" s="119"/>
      <c r="AB999" s="119"/>
      <c r="AC999" s="119"/>
      <c r="AD999" s="119"/>
      <c r="AE999" s="4"/>
      <c r="AF999" s="4"/>
      <c r="AG999" s="4"/>
      <c r="AH999" s="4"/>
      <c r="AI999" s="4"/>
      <c r="AJ999" s="4"/>
      <c r="AK999" s="4"/>
      <c r="AL999" s="4"/>
      <c r="AM999" s="4"/>
      <c r="AN999" s="4"/>
      <c r="AO999" s="4"/>
      <c r="AP999" s="4"/>
    </row>
    <row r="1000">
      <c r="A1000" s="4"/>
      <c r="B1000" s="4"/>
      <c r="C1000" s="4"/>
      <c r="D1000" s="4"/>
      <c r="E1000" s="4"/>
      <c r="F1000" s="8"/>
      <c r="G1000" s="8"/>
      <c r="H1000" s="118"/>
      <c r="I1000" s="118"/>
      <c r="J1000" s="118"/>
      <c r="K1000" s="325"/>
      <c r="L1000" s="119"/>
      <c r="M1000" s="119"/>
      <c r="N1000" s="119"/>
      <c r="O1000" s="326"/>
      <c r="P1000" s="74"/>
      <c r="Q1000" s="352"/>
      <c r="R1000" s="352"/>
      <c r="S1000" s="328"/>
      <c r="T1000" s="118"/>
      <c r="U1000" s="119"/>
      <c r="V1000" s="119"/>
      <c r="W1000" s="119"/>
      <c r="X1000" s="119"/>
      <c r="Y1000" s="119"/>
      <c r="Z1000" s="119"/>
      <c r="AA1000" s="119"/>
      <c r="AB1000" s="119"/>
      <c r="AC1000" s="119"/>
      <c r="AD1000" s="119"/>
      <c r="AE1000" s="4"/>
      <c r="AF1000" s="4"/>
      <c r="AG1000" s="4"/>
      <c r="AH1000" s="4"/>
      <c r="AI1000" s="4"/>
      <c r="AJ1000" s="4"/>
      <c r="AK1000" s="4"/>
      <c r="AL1000" s="4"/>
      <c r="AM1000" s="4"/>
      <c r="AN1000" s="4"/>
      <c r="AO1000" s="4"/>
      <c r="AP1000" s="4"/>
    </row>
    <row r="1001">
      <c r="A1001" s="4"/>
      <c r="B1001" s="4"/>
      <c r="C1001" s="4"/>
      <c r="D1001" s="4"/>
      <c r="E1001" s="4"/>
      <c r="F1001" s="8"/>
      <c r="G1001" s="8"/>
      <c r="H1001" s="118"/>
      <c r="I1001" s="118"/>
      <c r="J1001" s="118"/>
      <c r="K1001" s="325"/>
      <c r="L1001" s="119"/>
      <c r="M1001" s="119"/>
      <c r="N1001" s="119"/>
      <c r="O1001" s="326"/>
      <c r="P1001" s="74"/>
      <c r="Q1001" s="352"/>
      <c r="R1001" s="352"/>
      <c r="S1001" s="328"/>
      <c r="T1001" s="118"/>
      <c r="U1001" s="119"/>
      <c r="V1001" s="119"/>
      <c r="W1001" s="119"/>
      <c r="X1001" s="119"/>
      <c r="Y1001" s="119"/>
      <c r="Z1001" s="119"/>
      <c r="AA1001" s="119"/>
      <c r="AB1001" s="119"/>
      <c r="AC1001" s="119"/>
      <c r="AD1001" s="119"/>
      <c r="AE1001" s="4"/>
      <c r="AF1001" s="4"/>
      <c r="AG1001" s="4"/>
      <c r="AH1001" s="4"/>
      <c r="AI1001" s="4"/>
      <c r="AJ1001" s="4"/>
      <c r="AK1001" s="4"/>
      <c r="AL1001" s="4"/>
      <c r="AM1001" s="4"/>
      <c r="AN1001" s="4"/>
      <c r="AO1001" s="4"/>
      <c r="AP1001" s="4"/>
    </row>
    <row r="1002">
      <c r="A1002" s="4"/>
      <c r="B1002" s="4"/>
      <c r="C1002" s="4"/>
      <c r="D1002" s="4"/>
      <c r="E1002" s="4"/>
      <c r="F1002" s="8"/>
      <c r="G1002" s="8"/>
      <c r="H1002" s="118"/>
      <c r="I1002" s="118"/>
      <c r="J1002" s="118"/>
      <c r="K1002" s="325"/>
      <c r="L1002" s="119"/>
      <c r="M1002" s="119"/>
      <c r="N1002" s="119"/>
      <c r="O1002" s="326"/>
      <c r="P1002" s="74"/>
      <c r="Q1002" s="352"/>
      <c r="R1002" s="352"/>
      <c r="S1002" s="328"/>
      <c r="T1002" s="118"/>
      <c r="U1002" s="119"/>
      <c r="V1002" s="119"/>
      <c r="W1002" s="119"/>
      <c r="X1002" s="119"/>
      <c r="Y1002" s="119"/>
      <c r="Z1002" s="119"/>
      <c r="AA1002" s="119"/>
      <c r="AB1002" s="119"/>
      <c r="AC1002" s="119"/>
      <c r="AD1002" s="119"/>
      <c r="AE1002" s="4"/>
      <c r="AF1002" s="4"/>
      <c r="AG1002" s="4"/>
      <c r="AH1002" s="4"/>
      <c r="AI1002" s="4"/>
      <c r="AJ1002" s="4"/>
      <c r="AK1002" s="4"/>
      <c r="AL1002" s="4"/>
      <c r="AM1002" s="4"/>
      <c r="AN1002" s="4"/>
      <c r="AO1002" s="4"/>
      <c r="AP1002" s="4"/>
    </row>
    <row r="1003">
      <c r="A1003" s="4"/>
      <c r="B1003" s="4"/>
      <c r="C1003" s="4"/>
      <c r="D1003" s="4"/>
      <c r="E1003" s="4"/>
      <c r="F1003" s="8"/>
      <c r="G1003" s="8"/>
      <c r="H1003" s="118"/>
      <c r="I1003" s="118"/>
      <c r="J1003" s="118"/>
      <c r="K1003" s="325"/>
      <c r="L1003" s="119"/>
      <c r="M1003" s="119"/>
      <c r="N1003" s="119"/>
      <c r="O1003" s="326"/>
      <c r="P1003" s="74"/>
      <c r="Q1003" s="352"/>
      <c r="R1003" s="352"/>
      <c r="S1003" s="328"/>
      <c r="T1003" s="118"/>
      <c r="U1003" s="119"/>
      <c r="V1003" s="119"/>
      <c r="W1003" s="119"/>
      <c r="X1003" s="119"/>
      <c r="Y1003" s="119"/>
      <c r="Z1003" s="119"/>
      <c r="AA1003" s="119"/>
      <c r="AB1003" s="119"/>
      <c r="AC1003" s="119"/>
      <c r="AD1003" s="119"/>
      <c r="AE1003" s="4"/>
      <c r="AF1003" s="4"/>
      <c r="AG1003" s="4"/>
      <c r="AH1003" s="4"/>
      <c r="AI1003" s="4"/>
      <c r="AJ1003" s="4"/>
      <c r="AK1003" s="4"/>
      <c r="AL1003" s="4"/>
      <c r="AM1003" s="4"/>
      <c r="AN1003" s="4"/>
      <c r="AO1003" s="4"/>
      <c r="AP1003" s="4"/>
    </row>
    <row r="1004">
      <c r="A1004" s="4"/>
      <c r="B1004" s="4"/>
      <c r="C1004" s="4"/>
      <c r="D1004" s="4"/>
      <c r="E1004" s="4"/>
      <c r="F1004" s="8"/>
      <c r="G1004" s="8"/>
      <c r="H1004" s="118"/>
      <c r="I1004" s="118"/>
      <c r="J1004" s="118"/>
      <c r="K1004" s="325"/>
      <c r="L1004" s="119"/>
      <c r="M1004" s="119"/>
      <c r="N1004" s="119"/>
      <c r="O1004" s="326"/>
      <c r="P1004" s="74"/>
      <c r="Q1004" s="352"/>
      <c r="R1004" s="352"/>
      <c r="S1004" s="328"/>
      <c r="T1004" s="118"/>
      <c r="U1004" s="119"/>
      <c r="V1004" s="119"/>
      <c r="W1004" s="119"/>
      <c r="X1004" s="119"/>
      <c r="Y1004" s="119"/>
      <c r="Z1004" s="119"/>
      <c r="AA1004" s="119"/>
      <c r="AB1004" s="119"/>
      <c r="AC1004" s="119"/>
      <c r="AD1004" s="119"/>
      <c r="AE1004" s="4"/>
      <c r="AF1004" s="4"/>
      <c r="AG1004" s="4"/>
      <c r="AH1004" s="4"/>
      <c r="AI1004" s="4"/>
      <c r="AJ1004" s="4"/>
      <c r="AK1004" s="4"/>
      <c r="AL1004" s="4"/>
      <c r="AM1004" s="4"/>
      <c r="AN1004" s="4"/>
      <c r="AO1004" s="4"/>
      <c r="AP1004" s="4"/>
    </row>
    <row r="1005">
      <c r="A1005" s="4"/>
      <c r="B1005" s="4"/>
      <c r="C1005" s="4"/>
      <c r="D1005" s="4"/>
      <c r="E1005" s="4"/>
      <c r="F1005" s="8"/>
      <c r="G1005" s="8"/>
      <c r="H1005" s="118"/>
      <c r="I1005" s="118"/>
      <c r="J1005" s="118"/>
      <c r="K1005" s="325"/>
      <c r="L1005" s="119"/>
      <c r="M1005" s="119"/>
      <c r="N1005" s="119"/>
      <c r="O1005" s="326"/>
      <c r="P1005" s="74"/>
      <c r="Q1005" s="352"/>
      <c r="R1005" s="352"/>
      <c r="S1005" s="328"/>
      <c r="T1005" s="118"/>
      <c r="U1005" s="119"/>
      <c r="V1005" s="119"/>
      <c r="W1005" s="119"/>
      <c r="X1005" s="119"/>
      <c r="Y1005" s="119"/>
      <c r="Z1005" s="119"/>
      <c r="AA1005" s="119"/>
      <c r="AB1005" s="119"/>
      <c r="AC1005" s="119"/>
      <c r="AD1005" s="119"/>
      <c r="AE1005" s="4"/>
      <c r="AF1005" s="4"/>
      <c r="AG1005" s="4"/>
      <c r="AH1005" s="4"/>
      <c r="AI1005" s="4"/>
      <c r="AJ1005" s="4"/>
      <c r="AK1005" s="4"/>
      <c r="AL1005" s="4"/>
      <c r="AM1005" s="4"/>
      <c r="AN1005" s="4"/>
      <c r="AO1005" s="4"/>
      <c r="AP1005" s="4"/>
    </row>
    <row r="1006">
      <c r="A1006" s="4"/>
      <c r="B1006" s="4"/>
      <c r="C1006" s="4"/>
      <c r="D1006" s="4"/>
      <c r="E1006" s="4"/>
      <c r="F1006" s="8"/>
      <c r="G1006" s="8"/>
      <c r="H1006" s="118"/>
      <c r="I1006" s="118"/>
      <c r="J1006" s="118"/>
      <c r="K1006" s="325"/>
      <c r="L1006" s="119"/>
      <c r="M1006" s="119"/>
      <c r="N1006" s="119"/>
      <c r="O1006" s="326"/>
      <c r="P1006" s="74"/>
      <c r="Q1006" s="352"/>
      <c r="R1006" s="352"/>
      <c r="S1006" s="328"/>
      <c r="T1006" s="118"/>
      <c r="U1006" s="119"/>
      <c r="V1006" s="119"/>
      <c r="W1006" s="119"/>
      <c r="X1006" s="119"/>
      <c r="Y1006" s="119"/>
      <c r="Z1006" s="119"/>
      <c r="AA1006" s="119"/>
      <c r="AB1006" s="119"/>
      <c r="AC1006" s="119"/>
      <c r="AD1006" s="119"/>
      <c r="AE1006" s="4"/>
      <c r="AF1006" s="4"/>
      <c r="AG1006" s="4"/>
      <c r="AH1006" s="4"/>
      <c r="AI1006" s="4"/>
      <c r="AJ1006" s="4"/>
      <c r="AK1006" s="4"/>
      <c r="AL1006" s="4"/>
      <c r="AM1006" s="4"/>
      <c r="AN1006" s="4"/>
      <c r="AO1006" s="4"/>
      <c r="AP1006" s="4"/>
    </row>
    <row r="1007">
      <c r="A1007" s="4"/>
      <c r="B1007" s="4"/>
      <c r="C1007" s="4"/>
      <c r="D1007" s="4"/>
      <c r="E1007" s="4"/>
      <c r="F1007" s="8"/>
      <c r="G1007" s="8"/>
      <c r="H1007" s="118"/>
      <c r="I1007" s="118"/>
      <c r="J1007" s="118"/>
      <c r="K1007" s="325"/>
      <c r="L1007" s="119"/>
      <c r="M1007" s="119"/>
      <c r="N1007" s="119"/>
      <c r="O1007" s="326"/>
      <c r="P1007" s="74"/>
      <c r="Q1007" s="352"/>
      <c r="R1007" s="352"/>
      <c r="S1007" s="328"/>
      <c r="T1007" s="118"/>
      <c r="U1007" s="119"/>
      <c r="V1007" s="119"/>
      <c r="W1007" s="119"/>
      <c r="X1007" s="119"/>
      <c r="Y1007" s="119"/>
      <c r="Z1007" s="119"/>
      <c r="AA1007" s="119"/>
      <c r="AB1007" s="119"/>
      <c r="AC1007" s="119"/>
      <c r="AD1007" s="119"/>
      <c r="AE1007" s="4"/>
      <c r="AF1007" s="4"/>
      <c r="AG1007" s="4"/>
      <c r="AH1007" s="4"/>
      <c r="AI1007" s="4"/>
      <c r="AJ1007" s="4"/>
      <c r="AK1007" s="4"/>
      <c r="AL1007" s="4"/>
      <c r="AM1007" s="4"/>
      <c r="AN1007" s="4"/>
      <c r="AO1007" s="4"/>
      <c r="AP1007" s="4"/>
    </row>
    <row r="1008">
      <c r="A1008" s="4"/>
      <c r="B1008" s="4"/>
      <c r="C1008" s="4"/>
      <c r="D1008" s="4"/>
      <c r="E1008" s="4"/>
      <c r="F1008" s="8"/>
      <c r="G1008" s="8"/>
      <c r="H1008" s="118"/>
      <c r="I1008" s="118"/>
      <c r="J1008" s="118"/>
      <c r="K1008" s="325"/>
      <c r="L1008" s="119"/>
      <c r="M1008" s="119"/>
      <c r="N1008" s="119"/>
      <c r="O1008" s="326"/>
      <c r="P1008" s="74"/>
      <c r="Q1008" s="352"/>
      <c r="R1008" s="352"/>
      <c r="S1008" s="328"/>
      <c r="T1008" s="118"/>
      <c r="U1008" s="119"/>
      <c r="V1008" s="119"/>
      <c r="W1008" s="119"/>
      <c r="X1008" s="119"/>
      <c r="Y1008" s="119"/>
      <c r="Z1008" s="119"/>
      <c r="AA1008" s="119"/>
      <c r="AB1008" s="119"/>
      <c r="AC1008" s="119"/>
      <c r="AD1008" s="119"/>
      <c r="AE1008" s="4"/>
      <c r="AF1008" s="4"/>
      <c r="AG1008" s="4"/>
      <c r="AH1008" s="4"/>
      <c r="AI1008" s="4"/>
      <c r="AJ1008" s="4"/>
      <c r="AK1008" s="4"/>
      <c r="AL1008" s="4"/>
      <c r="AM1008" s="4"/>
      <c r="AN1008" s="4"/>
      <c r="AO1008" s="4"/>
      <c r="AP1008" s="4"/>
    </row>
    <row r="1009">
      <c r="A1009" s="4"/>
      <c r="B1009" s="4"/>
      <c r="C1009" s="4"/>
      <c r="D1009" s="4"/>
      <c r="E1009" s="4"/>
      <c r="F1009" s="8"/>
      <c r="G1009" s="8"/>
      <c r="H1009" s="118"/>
      <c r="I1009" s="118"/>
      <c r="J1009" s="118"/>
      <c r="K1009" s="325"/>
      <c r="L1009" s="119"/>
      <c r="M1009" s="119"/>
      <c r="N1009" s="119"/>
      <c r="O1009" s="326"/>
      <c r="P1009" s="74"/>
      <c r="Q1009" s="352"/>
      <c r="R1009" s="352"/>
      <c r="S1009" s="328"/>
      <c r="T1009" s="118"/>
      <c r="U1009" s="119"/>
      <c r="V1009" s="119"/>
      <c r="W1009" s="119"/>
      <c r="X1009" s="119"/>
      <c r="Y1009" s="119"/>
      <c r="Z1009" s="119"/>
      <c r="AA1009" s="119"/>
      <c r="AB1009" s="119"/>
      <c r="AC1009" s="119"/>
      <c r="AD1009" s="119"/>
      <c r="AE1009" s="4"/>
      <c r="AF1009" s="4"/>
      <c r="AG1009" s="4"/>
      <c r="AH1009" s="4"/>
      <c r="AI1009" s="4"/>
      <c r="AJ1009" s="4"/>
      <c r="AK1009" s="4"/>
      <c r="AL1009" s="4"/>
      <c r="AM1009" s="4"/>
      <c r="AN1009" s="4"/>
      <c r="AO1009" s="4"/>
      <c r="AP1009" s="4"/>
    </row>
    <row r="1010">
      <c r="A1010" s="4"/>
      <c r="B1010" s="4"/>
      <c r="C1010" s="4"/>
      <c r="D1010" s="4"/>
      <c r="E1010" s="4"/>
      <c r="F1010" s="8"/>
      <c r="G1010" s="8"/>
      <c r="H1010" s="118"/>
      <c r="I1010" s="118"/>
      <c r="J1010" s="118"/>
      <c r="K1010" s="325"/>
      <c r="L1010" s="119"/>
      <c r="M1010" s="119"/>
      <c r="N1010" s="119"/>
      <c r="O1010" s="326"/>
      <c r="P1010" s="74"/>
      <c r="Q1010" s="352"/>
      <c r="R1010" s="352"/>
      <c r="S1010" s="328"/>
      <c r="T1010" s="118"/>
      <c r="U1010" s="119"/>
      <c r="V1010" s="119"/>
      <c r="W1010" s="119"/>
      <c r="X1010" s="119"/>
      <c r="Y1010" s="119"/>
      <c r="Z1010" s="119"/>
      <c r="AA1010" s="119"/>
      <c r="AB1010" s="119"/>
      <c r="AC1010" s="119"/>
      <c r="AD1010" s="119"/>
      <c r="AE1010" s="4"/>
      <c r="AF1010" s="4"/>
      <c r="AG1010" s="4"/>
      <c r="AH1010" s="4"/>
      <c r="AI1010" s="4"/>
      <c r="AJ1010" s="4"/>
      <c r="AK1010" s="4"/>
      <c r="AL1010" s="4"/>
      <c r="AM1010" s="4"/>
      <c r="AN1010" s="4"/>
      <c r="AO1010" s="4"/>
      <c r="AP1010" s="4"/>
    </row>
    <row r="1011">
      <c r="A1011" s="4"/>
      <c r="B1011" s="4"/>
      <c r="C1011" s="4"/>
      <c r="D1011" s="4"/>
      <c r="E1011" s="4"/>
      <c r="F1011" s="8"/>
      <c r="G1011" s="8"/>
      <c r="H1011" s="118"/>
      <c r="I1011" s="118"/>
      <c r="J1011" s="118"/>
      <c r="K1011" s="325"/>
      <c r="L1011" s="119"/>
      <c r="M1011" s="119"/>
      <c r="N1011" s="119"/>
      <c r="O1011" s="326"/>
      <c r="P1011" s="74"/>
      <c r="Q1011" s="352"/>
      <c r="R1011" s="352"/>
      <c r="S1011" s="328"/>
      <c r="T1011" s="118"/>
      <c r="U1011" s="119"/>
      <c r="V1011" s="119"/>
      <c r="W1011" s="119"/>
      <c r="X1011" s="119"/>
      <c r="Y1011" s="119"/>
      <c r="Z1011" s="119"/>
      <c r="AA1011" s="119"/>
      <c r="AB1011" s="119"/>
      <c r="AC1011" s="119"/>
      <c r="AD1011" s="119"/>
      <c r="AE1011" s="4"/>
      <c r="AF1011" s="4"/>
      <c r="AG1011" s="4"/>
      <c r="AH1011" s="4"/>
      <c r="AI1011" s="4"/>
      <c r="AJ1011" s="4"/>
      <c r="AK1011" s="4"/>
      <c r="AL1011" s="4"/>
      <c r="AM1011" s="4"/>
      <c r="AN1011" s="4"/>
      <c r="AO1011" s="4"/>
      <c r="AP1011" s="4"/>
    </row>
    <row r="1012">
      <c r="A1012" s="4"/>
      <c r="B1012" s="4"/>
      <c r="C1012" s="4"/>
      <c r="D1012" s="4"/>
      <c r="E1012" s="4"/>
      <c r="F1012" s="8"/>
      <c r="G1012" s="8"/>
      <c r="H1012" s="118"/>
      <c r="I1012" s="118"/>
      <c r="J1012" s="118"/>
      <c r="K1012" s="325"/>
      <c r="L1012" s="119"/>
      <c r="M1012" s="119"/>
      <c r="N1012" s="119"/>
      <c r="O1012" s="326"/>
      <c r="P1012" s="74"/>
      <c r="Q1012" s="352"/>
      <c r="R1012" s="352"/>
      <c r="S1012" s="328"/>
      <c r="T1012" s="118"/>
      <c r="U1012" s="119"/>
      <c r="V1012" s="119"/>
      <c r="W1012" s="119"/>
      <c r="X1012" s="119"/>
      <c r="Y1012" s="119"/>
      <c r="Z1012" s="119"/>
      <c r="AA1012" s="119"/>
      <c r="AB1012" s="119"/>
      <c r="AC1012" s="119"/>
      <c r="AD1012" s="119"/>
      <c r="AE1012" s="4"/>
      <c r="AF1012" s="4"/>
      <c r="AG1012" s="4"/>
      <c r="AH1012" s="4"/>
      <c r="AI1012" s="4"/>
      <c r="AJ1012" s="4"/>
      <c r="AK1012" s="4"/>
      <c r="AL1012" s="4"/>
      <c r="AM1012" s="4"/>
      <c r="AN1012" s="4"/>
      <c r="AO1012" s="4"/>
      <c r="AP1012" s="4"/>
    </row>
    <row r="1013">
      <c r="A1013" s="4"/>
      <c r="B1013" s="4"/>
      <c r="C1013" s="4"/>
      <c r="D1013" s="4"/>
      <c r="E1013" s="4"/>
      <c r="F1013" s="8"/>
      <c r="G1013" s="8"/>
      <c r="H1013" s="118"/>
      <c r="I1013" s="118"/>
      <c r="J1013" s="118"/>
      <c r="K1013" s="325"/>
      <c r="L1013" s="119"/>
      <c r="M1013" s="119"/>
      <c r="N1013" s="119"/>
      <c r="O1013" s="326"/>
      <c r="P1013" s="74"/>
      <c r="Q1013" s="352"/>
      <c r="R1013" s="352"/>
      <c r="S1013" s="328"/>
      <c r="T1013" s="118"/>
      <c r="U1013" s="119"/>
      <c r="V1013" s="119"/>
      <c r="W1013" s="119"/>
      <c r="X1013" s="119"/>
      <c r="Y1013" s="119"/>
      <c r="Z1013" s="119"/>
      <c r="AA1013" s="119"/>
      <c r="AB1013" s="119"/>
      <c r="AC1013" s="119"/>
      <c r="AD1013" s="119"/>
      <c r="AE1013" s="4"/>
      <c r="AF1013" s="4"/>
      <c r="AG1013" s="4"/>
      <c r="AH1013" s="4"/>
      <c r="AI1013" s="4"/>
      <c r="AJ1013" s="4"/>
      <c r="AK1013" s="4"/>
      <c r="AL1013" s="4"/>
      <c r="AM1013" s="4"/>
      <c r="AN1013" s="4"/>
      <c r="AO1013" s="4"/>
      <c r="AP1013" s="4"/>
    </row>
    <row r="1014">
      <c r="A1014" s="4"/>
      <c r="B1014" s="4"/>
      <c r="C1014" s="4"/>
      <c r="D1014" s="4"/>
      <c r="E1014" s="4"/>
      <c r="F1014" s="8"/>
      <c r="G1014" s="8"/>
      <c r="H1014" s="118"/>
      <c r="I1014" s="118"/>
      <c r="J1014" s="118"/>
      <c r="K1014" s="325"/>
      <c r="L1014" s="119"/>
      <c r="M1014" s="119"/>
      <c r="N1014" s="119"/>
      <c r="O1014" s="326"/>
      <c r="P1014" s="74"/>
      <c r="Q1014" s="352"/>
      <c r="R1014" s="352"/>
      <c r="S1014" s="328"/>
      <c r="T1014" s="118"/>
      <c r="U1014" s="119"/>
      <c r="V1014" s="119"/>
      <c r="W1014" s="119"/>
      <c r="X1014" s="119"/>
      <c r="Y1014" s="119"/>
      <c r="Z1014" s="119"/>
      <c r="AA1014" s="119"/>
      <c r="AB1014" s="119"/>
      <c r="AC1014" s="119"/>
      <c r="AD1014" s="119"/>
      <c r="AE1014" s="4"/>
      <c r="AF1014" s="4"/>
      <c r="AG1014" s="4"/>
      <c r="AH1014" s="4"/>
      <c r="AI1014" s="4"/>
      <c r="AJ1014" s="4"/>
      <c r="AK1014" s="4"/>
      <c r="AL1014" s="4"/>
      <c r="AM1014" s="4"/>
      <c r="AN1014" s="4"/>
      <c r="AO1014" s="4"/>
      <c r="AP1014" s="4"/>
    </row>
    <row r="1015">
      <c r="A1015" s="4"/>
      <c r="B1015" s="4"/>
      <c r="C1015" s="4"/>
      <c r="D1015" s="4"/>
      <c r="E1015" s="4"/>
      <c r="F1015" s="8"/>
      <c r="G1015" s="8"/>
      <c r="H1015" s="118"/>
      <c r="I1015" s="118"/>
      <c r="J1015" s="118"/>
      <c r="K1015" s="325"/>
      <c r="L1015" s="119"/>
      <c r="M1015" s="119"/>
      <c r="N1015" s="119"/>
      <c r="O1015" s="326"/>
      <c r="P1015" s="74"/>
      <c r="Q1015" s="352"/>
      <c r="R1015" s="352"/>
      <c r="S1015" s="328"/>
      <c r="T1015" s="118"/>
      <c r="U1015" s="119"/>
      <c r="V1015" s="119"/>
      <c r="W1015" s="119"/>
      <c r="X1015" s="119"/>
      <c r="Y1015" s="119"/>
      <c r="Z1015" s="119"/>
      <c r="AA1015" s="119"/>
      <c r="AB1015" s="119"/>
      <c r="AC1015" s="119"/>
      <c r="AD1015" s="119"/>
      <c r="AE1015" s="4"/>
      <c r="AF1015" s="4"/>
      <c r="AG1015" s="4"/>
      <c r="AH1015" s="4"/>
      <c r="AI1015" s="4"/>
      <c r="AJ1015" s="4"/>
      <c r="AK1015" s="4"/>
      <c r="AL1015" s="4"/>
      <c r="AM1015" s="4"/>
      <c r="AN1015" s="4"/>
      <c r="AO1015" s="4"/>
      <c r="AP1015" s="4"/>
    </row>
    <row r="1016">
      <c r="A1016" s="4"/>
      <c r="B1016" s="4"/>
      <c r="C1016" s="4"/>
      <c r="D1016" s="4"/>
      <c r="E1016" s="4"/>
      <c r="F1016" s="8"/>
      <c r="G1016" s="8"/>
      <c r="H1016" s="118"/>
      <c r="I1016" s="118"/>
      <c r="J1016" s="118"/>
      <c r="K1016" s="325"/>
      <c r="L1016" s="119"/>
      <c r="M1016" s="119"/>
      <c r="N1016" s="119"/>
      <c r="O1016" s="326"/>
      <c r="P1016" s="74"/>
      <c r="Q1016" s="352"/>
      <c r="R1016" s="352"/>
      <c r="S1016" s="328"/>
      <c r="T1016" s="118"/>
      <c r="U1016" s="119"/>
      <c r="V1016" s="119"/>
      <c r="W1016" s="119"/>
      <c r="X1016" s="119"/>
      <c r="Y1016" s="119"/>
      <c r="Z1016" s="119"/>
      <c r="AA1016" s="119"/>
      <c r="AB1016" s="119"/>
      <c r="AC1016" s="119"/>
      <c r="AD1016" s="119"/>
      <c r="AE1016" s="4"/>
      <c r="AF1016" s="4"/>
      <c r="AG1016" s="4"/>
      <c r="AH1016" s="4"/>
      <c r="AI1016" s="4"/>
      <c r="AJ1016" s="4"/>
      <c r="AK1016" s="4"/>
      <c r="AL1016" s="4"/>
      <c r="AM1016" s="4"/>
      <c r="AN1016" s="4"/>
      <c r="AO1016" s="4"/>
      <c r="AP1016" s="4"/>
    </row>
    <row r="1017">
      <c r="A1017" s="4"/>
      <c r="B1017" s="4"/>
      <c r="C1017" s="4"/>
      <c r="D1017" s="4"/>
      <c r="E1017" s="4"/>
      <c r="F1017" s="8"/>
      <c r="G1017" s="8"/>
      <c r="H1017" s="118"/>
      <c r="I1017" s="118"/>
      <c r="J1017" s="118"/>
      <c r="K1017" s="325"/>
      <c r="L1017" s="119"/>
      <c r="M1017" s="119"/>
      <c r="N1017" s="119"/>
      <c r="O1017" s="326"/>
      <c r="P1017" s="74"/>
      <c r="Q1017" s="352"/>
      <c r="R1017" s="352"/>
      <c r="S1017" s="328"/>
      <c r="T1017" s="118"/>
      <c r="U1017" s="119"/>
      <c r="V1017" s="119"/>
      <c r="W1017" s="119"/>
      <c r="X1017" s="119"/>
      <c r="Y1017" s="119"/>
      <c r="Z1017" s="119"/>
      <c r="AA1017" s="119"/>
      <c r="AB1017" s="119"/>
      <c r="AC1017" s="119"/>
      <c r="AD1017" s="119"/>
      <c r="AE1017" s="4"/>
      <c r="AF1017" s="4"/>
      <c r="AG1017" s="4"/>
      <c r="AH1017" s="4"/>
      <c r="AI1017" s="4"/>
      <c r="AJ1017" s="4"/>
      <c r="AK1017" s="4"/>
      <c r="AL1017" s="4"/>
      <c r="AM1017" s="4"/>
      <c r="AN1017" s="4"/>
      <c r="AO1017" s="4"/>
      <c r="AP1017" s="4"/>
    </row>
    <row r="1018">
      <c r="A1018" s="4"/>
      <c r="B1018" s="4"/>
      <c r="C1018" s="4"/>
      <c r="D1018" s="4"/>
      <c r="E1018" s="4"/>
      <c r="F1018" s="8"/>
      <c r="G1018" s="8"/>
      <c r="H1018" s="118"/>
      <c r="I1018" s="118"/>
      <c r="J1018" s="118"/>
      <c r="K1018" s="325"/>
      <c r="L1018" s="119"/>
      <c r="M1018" s="119"/>
      <c r="N1018" s="119"/>
      <c r="O1018" s="326"/>
      <c r="P1018" s="74"/>
      <c r="Q1018" s="352"/>
      <c r="R1018" s="352"/>
      <c r="S1018" s="328"/>
      <c r="T1018" s="118"/>
      <c r="U1018" s="119"/>
      <c r="V1018" s="119"/>
      <c r="W1018" s="119"/>
      <c r="X1018" s="119"/>
      <c r="Y1018" s="119"/>
      <c r="Z1018" s="119"/>
      <c r="AA1018" s="119"/>
      <c r="AB1018" s="119"/>
      <c r="AC1018" s="119"/>
      <c r="AD1018" s="119"/>
      <c r="AE1018" s="4"/>
      <c r="AF1018" s="4"/>
      <c r="AG1018" s="4"/>
      <c r="AH1018" s="4"/>
      <c r="AI1018" s="4"/>
      <c r="AJ1018" s="4"/>
      <c r="AK1018" s="4"/>
      <c r="AL1018" s="4"/>
      <c r="AM1018" s="4"/>
      <c r="AN1018" s="4"/>
      <c r="AO1018" s="4"/>
      <c r="AP1018" s="4"/>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hidden="1" min="14" max="25" width="12.63"/>
    <col customWidth="1" hidden="1" min="26" max="26" width="12.88"/>
    <col customWidth="1" hidden="1" min="27" max="27" width="9.63"/>
    <col customWidth="1" hidden="1" min="28" max="28" width="9.0"/>
    <col customWidth="1" hidden="1" min="29" max="30" width="9.38"/>
  </cols>
  <sheetData>
    <row r="1">
      <c r="A1" s="1" t="s">
        <v>0</v>
      </c>
      <c r="B1" s="2">
        <v>44440.0</v>
      </c>
      <c r="C1" s="2">
        <v>44470.0</v>
      </c>
      <c r="D1" s="2">
        <v>44501.0</v>
      </c>
      <c r="E1" s="312">
        <v>44531.0</v>
      </c>
      <c r="F1" s="194">
        <v>44562.0</v>
      </c>
      <c r="G1" s="194">
        <v>44593.0</v>
      </c>
      <c r="H1" s="194">
        <v>44621.0</v>
      </c>
      <c r="I1" s="194">
        <v>44652.0</v>
      </c>
      <c r="J1" s="194">
        <v>44682.0</v>
      </c>
      <c r="K1" s="194">
        <v>44713.0</v>
      </c>
      <c r="L1" s="194">
        <v>44743.0</v>
      </c>
      <c r="M1" s="194">
        <v>44775.0</v>
      </c>
      <c r="N1" s="48" t="s">
        <v>109</v>
      </c>
      <c r="O1" s="48" t="s">
        <v>56</v>
      </c>
      <c r="P1" s="48" t="s">
        <v>57</v>
      </c>
      <c r="Q1" s="48" t="s">
        <v>147</v>
      </c>
      <c r="R1" s="49" t="s">
        <v>109</v>
      </c>
      <c r="S1" s="49" t="s">
        <v>56</v>
      </c>
      <c r="T1" s="49" t="s">
        <v>57</v>
      </c>
      <c r="U1" s="49" t="s">
        <v>147</v>
      </c>
      <c r="V1" s="313" t="s">
        <v>109</v>
      </c>
      <c r="W1" s="314" t="s">
        <v>56</v>
      </c>
      <c r="X1" s="314" t="s">
        <v>57</v>
      </c>
      <c r="Y1" s="314" t="s">
        <v>147</v>
      </c>
      <c r="Z1" s="48" t="s">
        <v>56</v>
      </c>
      <c r="AA1" s="49" t="s">
        <v>148</v>
      </c>
      <c r="AB1" s="315" t="s">
        <v>58</v>
      </c>
      <c r="AC1" s="315" t="s">
        <v>59</v>
      </c>
      <c r="AD1" s="315" t="s">
        <v>60</v>
      </c>
      <c r="AE1" s="196" t="s">
        <v>110</v>
      </c>
      <c r="AF1" s="196" t="s">
        <v>111</v>
      </c>
      <c r="AG1" s="196" t="s">
        <v>112</v>
      </c>
      <c r="AH1" s="196" t="s">
        <v>113</v>
      </c>
      <c r="AI1" s="196" t="s">
        <v>53</v>
      </c>
      <c r="AJ1" s="196" t="s">
        <v>54</v>
      </c>
      <c r="AK1" s="4"/>
      <c r="AL1" s="4"/>
    </row>
    <row r="2">
      <c r="A2" s="19" t="s">
        <v>2</v>
      </c>
      <c r="B2" s="131">
        <v>6100.1</v>
      </c>
      <c r="C2" s="131">
        <v>9440.0</v>
      </c>
      <c r="D2" s="131">
        <v>36455.0</v>
      </c>
      <c r="E2" s="131">
        <v>41440.0</v>
      </c>
      <c r="F2" s="131">
        <v>71330.0</v>
      </c>
      <c r="G2" s="131">
        <v>70445.0</v>
      </c>
      <c r="H2" s="197">
        <v>75555.0</v>
      </c>
      <c r="I2" s="198">
        <v>72930.0</v>
      </c>
      <c r="J2" s="198">
        <v>86205.0</v>
      </c>
      <c r="K2" s="198">
        <v>93995.0</v>
      </c>
      <c r="L2" s="197">
        <v>206085.0</v>
      </c>
      <c r="M2" s="197">
        <v>224285.0</v>
      </c>
      <c r="N2" s="201">
        <v>72855.0</v>
      </c>
      <c r="O2" s="201">
        <v>76498.0</v>
      </c>
      <c r="P2" s="201">
        <v>108498.0</v>
      </c>
      <c r="Q2" s="316">
        <f>P2+5*6000</f>
        <v>138498</v>
      </c>
      <c r="R2" s="200">
        <v>72855.0</v>
      </c>
      <c r="S2" s="200">
        <v>76498.0</v>
      </c>
      <c r="T2" s="200">
        <v>108498.0</v>
      </c>
      <c r="U2" s="317">
        <f>T2+5*6000</f>
        <v>138498</v>
      </c>
      <c r="V2" s="74">
        <v>72855.0</v>
      </c>
      <c r="W2" s="318">
        <v>76498.0</v>
      </c>
      <c r="X2" s="318">
        <v>108498.0</v>
      </c>
      <c r="Y2" s="319">
        <f>X2+5*6000</f>
        <v>138498</v>
      </c>
      <c r="Z2" s="320">
        <v>76500.0</v>
      </c>
      <c r="AA2" s="321">
        <f>AA46*5</f>
        <v>73993.5</v>
      </c>
      <c r="AB2" s="321">
        <v>70612.74</v>
      </c>
      <c r="AC2" s="321">
        <f>81643.38+2700</f>
        <v>84343.38</v>
      </c>
      <c r="AD2" s="321">
        <v>100331.21</v>
      </c>
      <c r="AE2" s="200">
        <v>150766.0</v>
      </c>
      <c r="AF2" s="200">
        <v>172273.66</v>
      </c>
      <c r="AG2" s="200">
        <v>180600.4</v>
      </c>
      <c r="AH2" s="200">
        <v>215857.71</v>
      </c>
      <c r="AI2" s="200">
        <v>252091.2</v>
      </c>
      <c r="AJ2" s="200">
        <v>271598.69</v>
      </c>
      <c r="AK2" s="4"/>
      <c r="AL2" s="4"/>
    </row>
    <row r="3">
      <c r="A3" s="19" t="s">
        <v>3</v>
      </c>
      <c r="B3" s="131">
        <v>0.0</v>
      </c>
      <c r="C3" s="131">
        <v>0.0</v>
      </c>
      <c r="D3" s="131">
        <v>23381.0</v>
      </c>
      <c r="E3" s="131">
        <f>E84-D85</f>
        <v>13220.76494</v>
      </c>
      <c r="F3" s="131">
        <f t="shared" ref="F3:U3" si="1">SUM(F16:F17)</f>
        <v>65556.11256</v>
      </c>
      <c r="G3" s="131">
        <f t="shared" si="1"/>
        <v>36787.61757</v>
      </c>
      <c r="H3" s="131">
        <f t="shared" si="1"/>
        <v>25250.01819</v>
      </c>
      <c r="I3" s="131">
        <f t="shared" si="1"/>
        <v>-9448.183736</v>
      </c>
      <c r="J3" s="131">
        <f t="shared" si="1"/>
        <v>33872.66294</v>
      </c>
      <c r="K3" s="131">
        <f t="shared" si="1"/>
        <v>42682.16712</v>
      </c>
      <c r="L3" s="131">
        <f t="shared" si="1"/>
        <v>56636.27716</v>
      </c>
      <c r="M3" s="131">
        <f t="shared" si="1"/>
        <v>91587.67852</v>
      </c>
      <c r="N3" s="201">
        <f t="shared" si="1"/>
        <v>54673.09933</v>
      </c>
      <c r="O3" s="201">
        <f t="shared" si="1"/>
        <v>60599.24728</v>
      </c>
      <c r="P3" s="201">
        <f t="shared" si="1"/>
        <v>96579.97249</v>
      </c>
      <c r="Q3" s="322" t="str">
        <f t="shared" si="1"/>
        <v>#REF!</v>
      </c>
      <c r="R3" s="200">
        <f t="shared" si="1"/>
        <v>40235.85301</v>
      </c>
      <c r="S3" s="200">
        <f t="shared" si="1"/>
        <v>48303.99829</v>
      </c>
      <c r="T3" s="200">
        <f t="shared" si="1"/>
        <v>77671.12986</v>
      </c>
      <c r="U3" s="323" t="str">
        <f t="shared" si="1"/>
        <v>#REF!</v>
      </c>
      <c r="V3" s="74">
        <v>34617.7355190198</v>
      </c>
      <c r="W3" s="318">
        <f t="shared" ref="W3:Y3" si="2">SUM(W16:W17)</f>
        <v>43519.41875</v>
      </c>
      <c r="X3" s="318">
        <f t="shared" si="2"/>
        <v>70312.93307</v>
      </c>
      <c r="Y3" s="324" t="str">
        <f t="shared" si="2"/>
        <v>#REF!</v>
      </c>
      <c r="Z3" s="73">
        <f t="shared" ref="Z3:AD3" si="3">Z16+Z17</f>
        <v>35602.75163</v>
      </c>
      <c r="AA3" s="74">
        <f t="shared" si="3"/>
        <v>18281.15451</v>
      </c>
      <c r="AB3" s="74">
        <f t="shared" si="3"/>
        <v>5817.688423</v>
      </c>
      <c r="AC3" s="74">
        <f t="shared" si="3"/>
        <v>9880.761776</v>
      </c>
      <c r="AD3" s="74">
        <f t="shared" si="3"/>
        <v>22140.9221</v>
      </c>
      <c r="AE3" s="200">
        <f t="shared" ref="AE3:AJ3" si="4">SUM(AE16:AE17)</f>
        <v>74883.17358</v>
      </c>
      <c r="AF3" s="200">
        <f t="shared" si="4"/>
        <v>74560.09781</v>
      </c>
      <c r="AG3" s="200">
        <f t="shared" si="4"/>
        <v>89701.17991</v>
      </c>
      <c r="AH3" s="200">
        <f t="shared" si="4"/>
        <v>158740.3892</v>
      </c>
      <c r="AI3" s="200">
        <f t="shared" si="4"/>
        <v>106667.6859</v>
      </c>
      <c r="AJ3" s="200">
        <f t="shared" si="4"/>
        <v>108795.8842</v>
      </c>
      <c r="AK3" s="4"/>
      <c r="AL3" s="4"/>
    </row>
    <row r="4">
      <c r="A4" s="19" t="s">
        <v>4</v>
      </c>
      <c r="B4" s="131">
        <f t="shared" ref="B4:U4" si="5">B2-B3</f>
        <v>6100.1</v>
      </c>
      <c r="C4" s="131">
        <f t="shared" si="5"/>
        <v>9440</v>
      </c>
      <c r="D4" s="131">
        <f t="shared" si="5"/>
        <v>13074</v>
      </c>
      <c r="E4" s="131">
        <f t="shared" si="5"/>
        <v>28219.23506</v>
      </c>
      <c r="F4" s="131">
        <f t="shared" si="5"/>
        <v>5773.887442</v>
      </c>
      <c r="G4" s="131">
        <f t="shared" si="5"/>
        <v>33657.38243</v>
      </c>
      <c r="H4" s="131">
        <f t="shared" si="5"/>
        <v>50304.98181</v>
      </c>
      <c r="I4" s="131">
        <f t="shared" si="5"/>
        <v>82378.18374</v>
      </c>
      <c r="J4" s="131">
        <f t="shared" si="5"/>
        <v>52332.33706</v>
      </c>
      <c r="K4" s="131">
        <f t="shared" si="5"/>
        <v>51312.83288</v>
      </c>
      <c r="L4" s="131">
        <f t="shared" si="5"/>
        <v>149448.7228</v>
      </c>
      <c r="M4" s="131">
        <f t="shared" si="5"/>
        <v>132697.3215</v>
      </c>
      <c r="N4" s="201">
        <f t="shared" si="5"/>
        <v>18181.90067</v>
      </c>
      <c r="O4" s="201">
        <f t="shared" si="5"/>
        <v>15898.75272</v>
      </c>
      <c r="P4" s="201">
        <f t="shared" si="5"/>
        <v>11918.02751</v>
      </c>
      <c r="Q4" s="322" t="str">
        <f t="shared" si="5"/>
        <v>#REF!</v>
      </c>
      <c r="R4" s="200">
        <f t="shared" si="5"/>
        <v>32619.14699</v>
      </c>
      <c r="S4" s="200">
        <f t="shared" si="5"/>
        <v>28194.00171</v>
      </c>
      <c r="T4" s="200">
        <f t="shared" si="5"/>
        <v>30826.87014</v>
      </c>
      <c r="U4" s="323" t="str">
        <f t="shared" si="5"/>
        <v>#REF!</v>
      </c>
      <c r="V4" s="74">
        <v>38237.2644809802</v>
      </c>
      <c r="W4" s="318">
        <f t="shared" ref="W4:AJ4" si="6">W2-W3</f>
        <v>32978.58125</v>
      </c>
      <c r="X4" s="318">
        <f t="shared" si="6"/>
        <v>38185.06693</v>
      </c>
      <c r="Y4" s="324" t="str">
        <f t="shared" si="6"/>
        <v>#REF!</v>
      </c>
      <c r="Z4" s="201">
        <f t="shared" si="6"/>
        <v>40897.24837</v>
      </c>
      <c r="AA4" s="200">
        <f t="shared" si="6"/>
        <v>55712.34549</v>
      </c>
      <c r="AB4" s="200">
        <f t="shared" si="6"/>
        <v>64795.05158</v>
      </c>
      <c r="AC4" s="200">
        <f t="shared" si="6"/>
        <v>74462.61822</v>
      </c>
      <c r="AD4" s="200">
        <f t="shared" si="6"/>
        <v>78190.2879</v>
      </c>
      <c r="AE4" s="200">
        <f t="shared" si="6"/>
        <v>75882.82642</v>
      </c>
      <c r="AF4" s="200">
        <f t="shared" si="6"/>
        <v>97713.56219</v>
      </c>
      <c r="AG4" s="200">
        <f t="shared" si="6"/>
        <v>90899.22009</v>
      </c>
      <c r="AH4" s="200">
        <f t="shared" si="6"/>
        <v>57117.32079</v>
      </c>
      <c r="AI4" s="200">
        <f t="shared" si="6"/>
        <v>145423.5141</v>
      </c>
      <c r="AJ4" s="200">
        <f t="shared" si="6"/>
        <v>162802.8058</v>
      </c>
      <c r="AK4" s="4"/>
      <c r="AL4" s="4"/>
    </row>
    <row r="5">
      <c r="A5" s="19" t="s">
        <v>5</v>
      </c>
      <c r="B5" s="2"/>
      <c r="C5" s="131">
        <f t="shared" ref="C5:M5" si="7">(B24+C24)/2</f>
        <v>99735</v>
      </c>
      <c r="D5" s="131">
        <f t="shared" si="7"/>
        <v>275572.5</v>
      </c>
      <c r="E5" s="131">
        <f t="shared" si="7"/>
        <v>477310</v>
      </c>
      <c r="F5" s="131">
        <f t="shared" si="7"/>
        <v>665885</v>
      </c>
      <c r="G5" s="131">
        <f t="shared" si="7"/>
        <v>855085</v>
      </c>
      <c r="H5" s="131">
        <f t="shared" si="7"/>
        <v>921500</v>
      </c>
      <c r="I5" s="131">
        <f t="shared" si="7"/>
        <v>936630</v>
      </c>
      <c r="J5" s="131">
        <f t="shared" si="7"/>
        <v>997662.5</v>
      </c>
      <c r="K5" s="131">
        <f t="shared" si="7"/>
        <v>1193995</v>
      </c>
      <c r="L5" s="131">
        <f t="shared" si="7"/>
        <v>1882617.5</v>
      </c>
      <c r="M5" s="131">
        <f t="shared" si="7"/>
        <v>2642645</v>
      </c>
      <c r="N5" s="73">
        <f>(E24+N24)/2</f>
        <v>713757.9757</v>
      </c>
      <c r="O5" s="73">
        <f t="shared" ref="O5:Q5" si="8">(O24+N24)/2</f>
        <v>969967.662</v>
      </c>
      <c r="P5" s="73">
        <f t="shared" si="8"/>
        <v>1241440.147</v>
      </c>
      <c r="Q5" s="325" t="str">
        <f t="shared" si="8"/>
        <v>#REF!</v>
      </c>
      <c r="R5" s="74" t="str">
        <f>(Q24+R24)/2</f>
        <v>#REF!</v>
      </c>
      <c r="S5" s="74">
        <f t="shared" ref="S5:U5" si="9">(S24+R24)/2</f>
        <v>957795.2495</v>
      </c>
      <c r="T5" s="74">
        <f t="shared" si="9"/>
        <v>1219979.073</v>
      </c>
      <c r="U5" s="326" t="str">
        <f t="shared" si="9"/>
        <v>#REF!</v>
      </c>
      <c r="V5" s="74">
        <v>1429603.5200826211</v>
      </c>
      <c r="W5" s="327">
        <f t="shared" ref="W5:Y5" si="10">(W24+V24)/2</f>
        <v>953058.4706</v>
      </c>
      <c r="X5" s="327">
        <f t="shared" si="10"/>
        <v>1211627.699</v>
      </c>
      <c r="Y5" s="328" t="str">
        <f t="shared" si="10"/>
        <v>#REF!</v>
      </c>
      <c r="Z5" s="73">
        <f t="shared" ref="Z5:AA5" si="11">(F24+Z24)/2</f>
        <v>870461.6505</v>
      </c>
      <c r="AA5" s="74">
        <f t="shared" si="11"/>
        <v>928647.5</v>
      </c>
      <c r="AB5" s="74">
        <f t="shared" ref="AB5:AD5" si="12">(AA24+AB24)/2</f>
        <v>935333.1847</v>
      </c>
      <c r="AC5" s="74">
        <f t="shared" si="12"/>
        <v>972606.6952</v>
      </c>
      <c r="AD5" s="74">
        <f t="shared" si="12"/>
        <v>1144584.882</v>
      </c>
      <c r="AE5" s="200">
        <f>(K24+AE24)/2</f>
        <v>1686067.484</v>
      </c>
      <c r="AF5" s="200">
        <f t="shared" ref="AF5:AJ5" si="13">(AE24+AF24)/2</f>
        <v>2116256.237</v>
      </c>
      <c r="AG5" s="200">
        <f t="shared" si="13"/>
        <v>2261395.844</v>
      </c>
      <c r="AH5" s="200">
        <f t="shared" si="13"/>
        <v>2688831.433</v>
      </c>
      <c r="AI5" s="200">
        <f t="shared" si="13"/>
        <v>3108993.025</v>
      </c>
      <c r="AJ5" s="200">
        <f t="shared" si="13"/>
        <v>3203370.085</v>
      </c>
      <c r="AK5" s="4"/>
      <c r="AL5" s="4"/>
    </row>
    <row r="6">
      <c r="A6" s="19" t="s">
        <v>6</v>
      </c>
      <c r="B6" s="2"/>
      <c r="C6" s="203">
        <f t="shared" ref="C6:U6" si="14">C4/C5</f>
        <v>0.09465082469</v>
      </c>
      <c r="D6" s="203">
        <f t="shared" si="14"/>
        <v>0.04744305038</v>
      </c>
      <c r="E6" s="203">
        <f t="shared" si="14"/>
        <v>0.05912139922</v>
      </c>
      <c r="F6" s="203">
        <f t="shared" si="14"/>
        <v>0.008670997908</v>
      </c>
      <c r="G6" s="203">
        <f t="shared" si="14"/>
        <v>0.03936144644</v>
      </c>
      <c r="H6" s="203">
        <f t="shared" si="14"/>
        <v>0.05459032209</v>
      </c>
      <c r="I6" s="203">
        <f t="shared" si="14"/>
        <v>0.08795168181</v>
      </c>
      <c r="J6" s="203">
        <f t="shared" si="14"/>
        <v>0.05245495051</v>
      </c>
      <c r="K6" s="203">
        <f t="shared" si="14"/>
        <v>0.04297575189</v>
      </c>
      <c r="L6" s="203">
        <f t="shared" si="14"/>
        <v>0.07938347691</v>
      </c>
      <c r="M6" s="203">
        <f t="shared" si="14"/>
        <v>0.050213828</v>
      </c>
      <c r="N6" s="329">
        <f t="shared" si="14"/>
        <v>0.02547348161</v>
      </c>
      <c r="O6" s="329">
        <f t="shared" si="14"/>
        <v>0.01639101316</v>
      </c>
      <c r="P6" s="329">
        <f t="shared" si="14"/>
        <v>0.009600162791</v>
      </c>
      <c r="Q6" s="329" t="str">
        <f t="shared" si="14"/>
        <v>#REF!</v>
      </c>
      <c r="R6" s="205" t="str">
        <f t="shared" si="14"/>
        <v>#REF!</v>
      </c>
      <c r="S6" s="205">
        <f t="shared" si="14"/>
        <v>0.02943635576</v>
      </c>
      <c r="T6" s="205">
        <f t="shared" si="14"/>
        <v>0.02526835979</v>
      </c>
      <c r="U6" s="205" t="str">
        <f t="shared" si="14"/>
        <v>#REF!</v>
      </c>
      <c r="V6" s="234">
        <v>0.026746761562793545</v>
      </c>
      <c r="W6" s="330">
        <f t="shared" ref="W6:AJ6" si="15">W4/W5</f>
        <v>0.03460289402</v>
      </c>
      <c r="X6" s="330">
        <f t="shared" si="15"/>
        <v>0.03151551169</v>
      </c>
      <c r="Y6" s="330" t="str">
        <f t="shared" si="15"/>
        <v>#REF!</v>
      </c>
      <c r="Z6" s="329">
        <f t="shared" si="15"/>
        <v>0.04698340053</v>
      </c>
      <c r="AA6" s="205">
        <f t="shared" si="15"/>
        <v>0.05999299572</v>
      </c>
      <c r="AB6" s="205">
        <f t="shared" si="15"/>
        <v>0.06927483451</v>
      </c>
      <c r="AC6" s="205">
        <f t="shared" si="15"/>
        <v>0.07655984541</v>
      </c>
      <c r="AD6" s="205">
        <f t="shared" si="15"/>
        <v>0.06831322793</v>
      </c>
      <c r="AE6" s="205">
        <f t="shared" si="15"/>
        <v>0.04500580621</v>
      </c>
      <c r="AF6" s="205">
        <f t="shared" si="15"/>
        <v>0.04617284073</v>
      </c>
      <c r="AG6" s="205">
        <f t="shared" si="15"/>
        <v>0.04019606754</v>
      </c>
      <c r="AH6" s="205">
        <f t="shared" si="15"/>
        <v>0.02124243271</v>
      </c>
      <c r="AI6" s="205">
        <f t="shared" si="15"/>
        <v>0.04677511751</v>
      </c>
      <c r="AJ6" s="205">
        <f t="shared" si="15"/>
        <v>0.05082235318</v>
      </c>
      <c r="AK6" s="4"/>
      <c r="AL6" s="115"/>
    </row>
    <row r="7">
      <c r="A7" s="19" t="s">
        <v>149</v>
      </c>
      <c r="B7" s="2"/>
      <c r="C7" s="203">
        <f t="shared" ref="C7:U7" si="16">C6*12</f>
        <v>1.135809896</v>
      </c>
      <c r="D7" s="203">
        <f t="shared" si="16"/>
        <v>0.5693166045</v>
      </c>
      <c r="E7" s="203">
        <f t="shared" si="16"/>
        <v>0.7094567907</v>
      </c>
      <c r="F7" s="203">
        <f t="shared" si="16"/>
        <v>0.1040519749</v>
      </c>
      <c r="G7" s="203">
        <f t="shared" si="16"/>
        <v>0.4723373572</v>
      </c>
      <c r="H7" s="203">
        <f t="shared" si="16"/>
        <v>0.6550838651</v>
      </c>
      <c r="I7" s="203">
        <f t="shared" si="16"/>
        <v>1.055420182</v>
      </c>
      <c r="J7" s="203">
        <f t="shared" si="16"/>
        <v>0.6294594061</v>
      </c>
      <c r="K7" s="203">
        <f t="shared" si="16"/>
        <v>0.5157090227</v>
      </c>
      <c r="L7" s="203">
        <f t="shared" si="16"/>
        <v>0.9526017229</v>
      </c>
      <c r="M7" s="203">
        <f t="shared" si="16"/>
        <v>0.6025659359</v>
      </c>
      <c r="N7" s="329">
        <f t="shared" si="16"/>
        <v>0.3056817793</v>
      </c>
      <c r="O7" s="329">
        <f t="shared" si="16"/>
        <v>0.196692158</v>
      </c>
      <c r="P7" s="329">
        <f t="shared" si="16"/>
        <v>0.1152019535</v>
      </c>
      <c r="Q7" s="329" t="str">
        <f t="shared" si="16"/>
        <v>#REF!</v>
      </c>
      <c r="R7" s="205" t="str">
        <f t="shared" si="16"/>
        <v>#REF!</v>
      </c>
      <c r="S7" s="205">
        <f t="shared" si="16"/>
        <v>0.3532362692</v>
      </c>
      <c r="T7" s="205">
        <f t="shared" si="16"/>
        <v>0.3032203174</v>
      </c>
      <c r="U7" s="205" t="str">
        <f t="shared" si="16"/>
        <v>#REF!</v>
      </c>
      <c r="V7" s="234">
        <v>0.32096113875352256</v>
      </c>
      <c r="W7" s="330">
        <f t="shared" ref="W7:AJ7" si="17">W6*12</f>
        <v>0.4152347282</v>
      </c>
      <c r="X7" s="330">
        <f t="shared" si="17"/>
        <v>0.3781861403</v>
      </c>
      <c r="Y7" s="330" t="str">
        <f t="shared" si="17"/>
        <v>#REF!</v>
      </c>
      <c r="Z7" s="329">
        <f t="shared" si="17"/>
        <v>0.5638008063</v>
      </c>
      <c r="AA7" s="205">
        <f t="shared" si="17"/>
        <v>0.7199159486</v>
      </c>
      <c r="AB7" s="205">
        <f t="shared" si="17"/>
        <v>0.8312980141</v>
      </c>
      <c r="AC7" s="205">
        <f t="shared" si="17"/>
        <v>0.9187181449</v>
      </c>
      <c r="AD7" s="205">
        <f t="shared" si="17"/>
        <v>0.8197587352</v>
      </c>
      <c r="AE7" s="205">
        <f t="shared" si="17"/>
        <v>0.5400696745</v>
      </c>
      <c r="AF7" s="205">
        <f t="shared" si="17"/>
        <v>0.5540740888</v>
      </c>
      <c r="AG7" s="205">
        <f t="shared" si="17"/>
        <v>0.4823528105</v>
      </c>
      <c r="AH7" s="205">
        <f t="shared" si="17"/>
        <v>0.2549091926</v>
      </c>
      <c r="AI7" s="205">
        <f t="shared" si="17"/>
        <v>0.5613014101</v>
      </c>
      <c r="AJ7" s="205">
        <f t="shared" si="17"/>
        <v>0.6098682382</v>
      </c>
      <c r="AK7" s="80"/>
      <c r="AL7" s="19"/>
    </row>
    <row r="8">
      <c r="A8" s="19" t="s">
        <v>8</v>
      </c>
      <c r="B8" s="20">
        <f>'EP (dont use)'!S8</f>
        <v>132478</v>
      </c>
      <c r="C8" s="20">
        <f>'EP (dont use)'!T8</f>
        <v>141301</v>
      </c>
      <c r="D8" s="20">
        <f>'EP (dont use)'!U8</f>
        <v>153179</v>
      </c>
      <c r="E8" s="20">
        <f>'CB Old'!G8</f>
        <v>163638</v>
      </c>
      <c r="F8" s="80">
        <v>176242.0</v>
      </c>
      <c r="G8" s="80">
        <v>185447.0</v>
      </c>
      <c r="H8" s="206">
        <v>196866.0</v>
      </c>
      <c r="I8" s="206">
        <v>206084.0</v>
      </c>
      <c r="J8" s="206">
        <v>216084.0</v>
      </c>
      <c r="K8" s="207">
        <v>224420.0</v>
      </c>
      <c r="L8" s="206">
        <f>EP!AC8</f>
        <v>230833</v>
      </c>
      <c r="M8" s="207">
        <v>238933.0</v>
      </c>
      <c r="N8" s="85">
        <v>164739.0</v>
      </c>
      <c r="O8" s="85">
        <v>174385.0</v>
      </c>
      <c r="P8" s="85">
        <v>184381.0</v>
      </c>
      <c r="Q8" s="331">
        <f>P8</f>
        <v>184381</v>
      </c>
      <c r="R8" s="86">
        <v>164739.0</v>
      </c>
      <c r="S8" s="86">
        <v>174385.0</v>
      </c>
      <c r="T8" s="86">
        <v>184381.0</v>
      </c>
      <c r="U8" s="332">
        <f>T8</f>
        <v>184381</v>
      </c>
      <c r="V8" s="74">
        <v>164739.0</v>
      </c>
      <c r="W8" s="333">
        <v>174385.0</v>
      </c>
      <c r="X8" s="333">
        <v>184381.0</v>
      </c>
      <c r="Y8" s="334">
        <f>X8</f>
        <v>184381</v>
      </c>
      <c r="Z8" s="85">
        <v>177800.0</v>
      </c>
      <c r="AA8" s="86">
        <v>195356.0</v>
      </c>
      <c r="AB8" s="129">
        <f>' CB_Old'!P8</f>
        <v>205790</v>
      </c>
      <c r="AC8" s="129">
        <f>' CB_Old'!Q8</f>
        <v>216372</v>
      </c>
      <c r="AD8" s="129">
        <f>' CB_Old'!R8</f>
        <v>227112</v>
      </c>
      <c r="AE8" s="119" t="str">
        <f t="shared" ref="AE8:AJ8" si="18">CB!W8</f>
        <v>#REF!</v>
      </c>
      <c r="AF8" s="119" t="str">
        <f t="shared" si="18"/>
        <v>#REF!</v>
      </c>
      <c r="AG8" s="119" t="str">
        <f t="shared" si="18"/>
        <v>#REF!</v>
      </c>
      <c r="AH8" s="119" t="str">
        <f t="shared" si="18"/>
        <v>#REF!</v>
      </c>
      <c r="AI8" s="119" t="str">
        <f t="shared" si="18"/>
        <v>#REF!</v>
      </c>
      <c r="AJ8" s="119" t="str">
        <f t="shared" si="18"/>
        <v>#REF!</v>
      </c>
      <c r="AK8" s="4"/>
      <c r="AL8" s="19"/>
    </row>
    <row r="9">
      <c r="A9" s="19" t="s">
        <v>66</v>
      </c>
      <c r="B9" s="335">
        <f t="shared" ref="B9:AJ9" si="19">B2/B8</f>
        <v>0.04604613596</v>
      </c>
      <c r="C9" s="335">
        <f t="shared" si="19"/>
        <v>0.06680773668</v>
      </c>
      <c r="D9" s="335">
        <f t="shared" si="19"/>
        <v>0.2379895416</v>
      </c>
      <c r="E9" s="335">
        <f t="shared" si="19"/>
        <v>0.253241912</v>
      </c>
      <c r="F9" s="335">
        <f t="shared" si="19"/>
        <v>0.4047275905</v>
      </c>
      <c r="G9" s="335">
        <f t="shared" si="19"/>
        <v>0.3798659455</v>
      </c>
      <c r="H9" s="335">
        <f t="shared" si="19"/>
        <v>0.3837889732</v>
      </c>
      <c r="I9" s="335">
        <f t="shared" si="19"/>
        <v>0.3538848237</v>
      </c>
      <c r="J9" s="335">
        <f t="shared" si="19"/>
        <v>0.3989420781</v>
      </c>
      <c r="K9" s="335">
        <f t="shared" si="19"/>
        <v>0.4188352197</v>
      </c>
      <c r="L9" s="335">
        <f t="shared" si="19"/>
        <v>0.8927882928</v>
      </c>
      <c r="M9" s="335">
        <f t="shared" si="19"/>
        <v>0.9386941109</v>
      </c>
      <c r="N9" s="335">
        <f t="shared" si="19"/>
        <v>0.4422450057</v>
      </c>
      <c r="O9" s="335">
        <f t="shared" si="19"/>
        <v>0.438673051</v>
      </c>
      <c r="P9" s="335">
        <f t="shared" si="19"/>
        <v>0.5884445794</v>
      </c>
      <c r="Q9" s="335">
        <f t="shared" si="19"/>
        <v>0.751151149</v>
      </c>
      <c r="R9" s="335">
        <f t="shared" si="19"/>
        <v>0.4422450057</v>
      </c>
      <c r="S9" s="335">
        <f t="shared" si="19"/>
        <v>0.438673051</v>
      </c>
      <c r="T9" s="335">
        <f t="shared" si="19"/>
        <v>0.5884445794</v>
      </c>
      <c r="U9" s="335">
        <f t="shared" si="19"/>
        <v>0.751151149</v>
      </c>
      <c r="V9" s="336">
        <f t="shared" si="19"/>
        <v>0.4422450057</v>
      </c>
      <c r="W9" s="335">
        <f t="shared" si="19"/>
        <v>0.438673051</v>
      </c>
      <c r="X9" s="335">
        <f t="shared" si="19"/>
        <v>0.5884445794</v>
      </c>
      <c r="Y9" s="335">
        <f t="shared" si="19"/>
        <v>0.751151149</v>
      </c>
      <c r="Z9" s="337">
        <f t="shared" si="19"/>
        <v>0.4302587177</v>
      </c>
      <c r="AA9" s="336">
        <f t="shared" si="19"/>
        <v>0.378762362</v>
      </c>
      <c r="AB9" s="336">
        <f t="shared" si="19"/>
        <v>0.3431300841</v>
      </c>
      <c r="AC9" s="336">
        <f t="shared" si="19"/>
        <v>0.3898072764</v>
      </c>
      <c r="AD9" s="336">
        <f t="shared" si="19"/>
        <v>0.4417697436</v>
      </c>
      <c r="AE9" s="336" t="str">
        <f t="shared" si="19"/>
        <v>#REF!</v>
      </c>
      <c r="AF9" s="336" t="str">
        <f t="shared" si="19"/>
        <v>#REF!</v>
      </c>
      <c r="AG9" s="336" t="str">
        <f t="shared" si="19"/>
        <v>#REF!</v>
      </c>
      <c r="AH9" s="336" t="str">
        <f t="shared" si="19"/>
        <v>#REF!</v>
      </c>
      <c r="AI9" s="336" t="str">
        <f t="shared" si="19"/>
        <v>#REF!</v>
      </c>
      <c r="AJ9" s="336" t="str">
        <f t="shared" si="19"/>
        <v>#REF!</v>
      </c>
      <c r="AK9" s="4"/>
      <c r="AL9" s="4"/>
    </row>
    <row r="10">
      <c r="A10" s="19" t="s">
        <v>67</v>
      </c>
      <c r="B10" s="335">
        <f t="shared" ref="B10:AJ10" si="20">B3/B8</f>
        <v>0</v>
      </c>
      <c r="C10" s="335">
        <f t="shared" si="20"/>
        <v>0</v>
      </c>
      <c r="D10" s="335">
        <f t="shared" si="20"/>
        <v>0.1526384165</v>
      </c>
      <c r="E10" s="335">
        <f t="shared" si="20"/>
        <v>0.08079275557</v>
      </c>
      <c r="F10" s="335">
        <f t="shared" si="20"/>
        <v>0.3719664584</v>
      </c>
      <c r="G10" s="335">
        <f t="shared" si="20"/>
        <v>0.1983726756</v>
      </c>
      <c r="H10" s="335">
        <f t="shared" si="20"/>
        <v>0.128259924</v>
      </c>
      <c r="I10" s="335">
        <f t="shared" si="20"/>
        <v>-0.04584627499</v>
      </c>
      <c r="J10" s="335">
        <f t="shared" si="20"/>
        <v>0.1567569229</v>
      </c>
      <c r="K10" s="335">
        <f t="shared" si="20"/>
        <v>0.190188785</v>
      </c>
      <c r="L10" s="335">
        <f t="shared" si="20"/>
        <v>0.2453560676</v>
      </c>
      <c r="M10" s="335">
        <f t="shared" si="20"/>
        <v>0.3833195018</v>
      </c>
      <c r="N10" s="335">
        <f t="shared" si="20"/>
        <v>0.3318770864</v>
      </c>
      <c r="O10" s="335">
        <f t="shared" si="20"/>
        <v>0.3475026366</v>
      </c>
      <c r="P10" s="335">
        <f t="shared" si="20"/>
        <v>0.5238065337</v>
      </c>
      <c r="Q10" s="335" t="str">
        <f t="shared" si="20"/>
        <v>#REF!</v>
      </c>
      <c r="R10" s="335">
        <f t="shared" si="20"/>
        <v>0.2442399978</v>
      </c>
      <c r="S10" s="335">
        <f t="shared" si="20"/>
        <v>0.2769962915</v>
      </c>
      <c r="T10" s="335">
        <f t="shared" si="20"/>
        <v>0.4212534364</v>
      </c>
      <c r="U10" s="335" t="str">
        <f t="shared" si="20"/>
        <v>#REF!</v>
      </c>
      <c r="V10" s="335">
        <f t="shared" si="20"/>
        <v>0.210136856</v>
      </c>
      <c r="W10" s="335">
        <f t="shared" si="20"/>
        <v>0.2495594159</v>
      </c>
      <c r="X10" s="335">
        <f t="shared" si="20"/>
        <v>0.3813458712</v>
      </c>
      <c r="Y10" s="335" t="str">
        <f t="shared" si="20"/>
        <v>#REF!</v>
      </c>
      <c r="Z10" s="335">
        <f t="shared" si="20"/>
        <v>0.2002404479</v>
      </c>
      <c r="AA10" s="336">
        <f t="shared" si="20"/>
        <v>0.09357866925</v>
      </c>
      <c r="AB10" s="336">
        <f t="shared" si="20"/>
        <v>0.02827002489</v>
      </c>
      <c r="AC10" s="336">
        <f t="shared" si="20"/>
        <v>0.04566562113</v>
      </c>
      <c r="AD10" s="336">
        <f t="shared" si="20"/>
        <v>0.09748900145</v>
      </c>
      <c r="AE10" s="336" t="str">
        <f t="shared" si="20"/>
        <v>#REF!</v>
      </c>
      <c r="AF10" s="336" t="str">
        <f t="shared" si="20"/>
        <v>#REF!</v>
      </c>
      <c r="AG10" s="336" t="str">
        <f t="shared" si="20"/>
        <v>#REF!</v>
      </c>
      <c r="AH10" s="336" t="str">
        <f t="shared" si="20"/>
        <v>#REF!</v>
      </c>
      <c r="AI10" s="336" t="str">
        <f t="shared" si="20"/>
        <v>#REF!</v>
      </c>
      <c r="AJ10" s="336" t="str">
        <f t="shared" si="20"/>
        <v>#REF!</v>
      </c>
      <c r="AK10" s="4"/>
      <c r="AL10" s="4"/>
    </row>
    <row r="11">
      <c r="A11" s="19" t="s">
        <v>9</v>
      </c>
      <c r="B11" s="335">
        <f t="shared" ref="B11:U11" si="21">B4/B8</f>
        <v>0.04604613596</v>
      </c>
      <c r="C11" s="335">
        <f t="shared" si="21"/>
        <v>0.06680773668</v>
      </c>
      <c r="D11" s="335">
        <f t="shared" si="21"/>
        <v>0.08535112515</v>
      </c>
      <c r="E11" s="228">
        <f t="shared" si="21"/>
        <v>0.1724491565</v>
      </c>
      <c r="F11" s="228">
        <f t="shared" si="21"/>
        <v>0.03276113209</v>
      </c>
      <c r="G11" s="335">
        <f t="shared" si="21"/>
        <v>0.1814932699</v>
      </c>
      <c r="H11" s="335">
        <f t="shared" si="21"/>
        <v>0.2555290493</v>
      </c>
      <c r="I11" s="335">
        <f t="shared" si="21"/>
        <v>0.3997310987</v>
      </c>
      <c r="J11" s="335">
        <f t="shared" si="21"/>
        <v>0.2421851551</v>
      </c>
      <c r="K11" s="335">
        <f t="shared" si="21"/>
        <v>0.2286464347</v>
      </c>
      <c r="L11" s="335">
        <f t="shared" si="21"/>
        <v>0.6474322252</v>
      </c>
      <c r="M11" s="335">
        <f t="shared" si="21"/>
        <v>0.5553746091</v>
      </c>
      <c r="N11" s="337">
        <f t="shared" si="21"/>
        <v>0.1103679194</v>
      </c>
      <c r="O11" s="337">
        <f t="shared" si="21"/>
        <v>0.09117041441</v>
      </c>
      <c r="P11" s="337">
        <f t="shared" si="21"/>
        <v>0.06463804571</v>
      </c>
      <c r="Q11" s="338" t="str">
        <f t="shared" si="21"/>
        <v>#REF!</v>
      </c>
      <c r="R11" s="336">
        <f t="shared" si="21"/>
        <v>0.1980050079</v>
      </c>
      <c r="S11" s="336">
        <f t="shared" si="21"/>
        <v>0.1616767595</v>
      </c>
      <c r="T11" s="336">
        <f t="shared" si="21"/>
        <v>0.167191143</v>
      </c>
      <c r="U11" s="339" t="str">
        <f t="shared" si="21"/>
        <v>#REF!</v>
      </c>
      <c r="V11" s="91">
        <v>0.2321081497458416</v>
      </c>
      <c r="W11" s="340">
        <f t="shared" ref="W11:AJ11" si="22">W4/W8</f>
        <v>0.1891136351</v>
      </c>
      <c r="X11" s="340">
        <f t="shared" si="22"/>
        <v>0.2070987082</v>
      </c>
      <c r="Y11" s="341" t="str">
        <f t="shared" si="22"/>
        <v>#REF!</v>
      </c>
      <c r="Z11" s="337">
        <f t="shared" si="22"/>
        <v>0.2300182698</v>
      </c>
      <c r="AA11" s="336">
        <f t="shared" si="22"/>
        <v>0.2851836928</v>
      </c>
      <c r="AB11" s="336">
        <f t="shared" si="22"/>
        <v>0.3148600592</v>
      </c>
      <c r="AC11" s="336">
        <f t="shared" si="22"/>
        <v>0.3441416552</v>
      </c>
      <c r="AD11" s="336">
        <f t="shared" si="22"/>
        <v>0.3442807421</v>
      </c>
      <c r="AE11" s="336" t="str">
        <f t="shared" si="22"/>
        <v>#REF!</v>
      </c>
      <c r="AF11" s="336" t="str">
        <f t="shared" si="22"/>
        <v>#REF!</v>
      </c>
      <c r="AG11" s="336" t="str">
        <f t="shared" si="22"/>
        <v>#REF!</v>
      </c>
      <c r="AH11" s="336" t="str">
        <f t="shared" si="22"/>
        <v>#REF!</v>
      </c>
      <c r="AI11" s="336" t="str">
        <f t="shared" si="22"/>
        <v>#REF!</v>
      </c>
      <c r="AJ11" s="336" t="str">
        <f t="shared" si="22"/>
        <v>#REF!</v>
      </c>
      <c r="AK11" s="4"/>
      <c r="AL11" s="4"/>
    </row>
    <row r="12">
      <c r="A12" s="21" t="s">
        <v>117</v>
      </c>
      <c r="B12" s="122">
        <f t="shared" ref="B12:U12" si="23">B4/B2</f>
        <v>1</v>
      </c>
      <c r="C12" s="122">
        <f t="shared" si="23"/>
        <v>1</v>
      </c>
      <c r="D12" s="122">
        <f t="shared" si="23"/>
        <v>0.3586339322</v>
      </c>
      <c r="E12" s="342">
        <f t="shared" si="23"/>
        <v>0.6809660971</v>
      </c>
      <c r="F12" s="342">
        <f t="shared" si="23"/>
        <v>0.08094612985</v>
      </c>
      <c r="G12" s="122">
        <f t="shared" si="23"/>
        <v>0.4777824179</v>
      </c>
      <c r="H12" s="122">
        <f t="shared" si="23"/>
        <v>0.6658061255</v>
      </c>
      <c r="I12" s="122">
        <f t="shared" si="23"/>
        <v>1.129551402</v>
      </c>
      <c r="J12" s="122">
        <f t="shared" si="23"/>
        <v>0.6070684654</v>
      </c>
      <c r="K12" s="122">
        <f t="shared" si="23"/>
        <v>0.5459102386</v>
      </c>
      <c r="L12" s="122">
        <f t="shared" si="23"/>
        <v>0.7251800123</v>
      </c>
      <c r="M12" s="122">
        <f t="shared" si="23"/>
        <v>0.5916459928</v>
      </c>
      <c r="N12" s="125">
        <f t="shared" si="23"/>
        <v>0.2495628394</v>
      </c>
      <c r="O12" s="125">
        <f t="shared" si="23"/>
        <v>0.2078322664</v>
      </c>
      <c r="P12" s="125">
        <f t="shared" si="23"/>
        <v>0.1098455963</v>
      </c>
      <c r="Q12" s="343" t="str">
        <f t="shared" si="23"/>
        <v>#REF!</v>
      </c>
      <c r="R12" s="124">
        <f t="shared" si="23"/>
        <v>0.4477269507</v>
      </c>
      <c r="S12" s="124">
        <f t="shared" si="23"/>
        <v>0.3685586775</v>
      </c>
      <c r="T12" s="124">
        <f t="shared" si="23"/>
        <v>0.2841238561</v>
      </c>
      <c r="U12" s="344" t="str">
        <f t="shared" si="23"/>
        <v>#REF!</v>
      </c>
      <c r="V12" s="124">
        <v>0.5248406352478238</v>
      </c>
      <c r="W12" s="345">
        <f t="shared" ref="W12:AJ12" si="24">W4/W2</f>
        <v>0.4311038361</v>
      </c>
      <c r="X12" s="345">
        <f t="shared" si="24"/>
        <v>0.3519425881</v>
      </c>
      <c r="Y12" s="346" t="str">
        <f t="shared" si="24"/>
        <v>#REF!</v>
      </c>
      <c r="Z12" s="125">
        <f t="shared" si="24"/>
        <v>0.5346045538</v>
      </c>
      <c r="AA12" s="124">
        <f t="shared" si="24"/>
        <v>0.7529356699</v>
      </c>
      <c r="AB12" s="124">
        <f t="shared" si="24"/>
        <v>0.9176113486</v>
      </c>
      <c r="AC12" s="124">
        <f t="shared" si="24"/>
        <v>0.8828507729</v>
      </c>
      <c r="AD12" s="124">
        <f t="shared" si="24"/>
        <v>0.7793216877</v>
      </c>
      <c r="AE12" s="124">
        <f t="shared" si="24"/>
        <v>0.5033152463</v>
      </c>
      <c r="AF12" s="124">
        <f t="shared" si="24"/>
        <v>0.5671996647</v>
      </c>
      <c r="AG12" s="124">
        <f t="shared" si="24"/>
        <v>0.5033168259</v>
      </c>
      <c r="AH12" s="124">
        <f t="shared" si="24"/>
        <v>0.2646063501</v>
      </c>
      <c r="AI12" s="124">
        <f t="shared" si="24"/>
        <v>0.5768686653</v>
      </c>
      <c r="AJ12" s="124">
        <f t="shared" si="24"/>
        <v>0.5994241203</v>
      </c>
      <c r="AK12" s="23"/>
      <c r="AL12" s="23"/>
    </row>
    <row r="13">
      <c r="A13" s="137" t="s">
        <v>150</v>
      </c>
      <c r="B13" s="4"/>
      <c r="C13" s="4"/>
      <c r="D13" s="75"/>
      <c r="E13" s="228">
        <f>E11-E91</f>
        <v>-0.1992484483</v>
      </c>
      <c r="F13" s="228">
        <f>F11+E91</f>
        <v>0.4044587368</v>
      </c>
      <c r="G13" s="228"/>
      <c r="H13" s="228"/>
      <c r="I13" s="228"/>
      <c r="J13" s="228"/>
      <c r="K13" s="228"/>
      <c r="L13" s="228"/>
      <c r="M13" s="228"/>
      <c r="N13" s="78"/>
      <c r="O13" s="78"/>
      <c r="P13" s="78"/>
      <c r="Q13" s="407"/>
      <c r="R13" s="79"/>
      <c r="S13" s="79"/>
      <c r="T13" s="79"/>
      <c r="U13" s="408"/>
      <c r="V13" s="79"/>
      <c r="W13" s="399"/>
      <c r="X13" s="399"/>
      <c r="Y13" s="409"/>
      <c r="Z13" s="78"/>
      <c r="AA13" s="79"/>
      <c r="AB13" s="119"/>
      <c r="AC13" s="119"/>
      <c r="AD13" s="119"/>
      <c r="AE13" s="336"/>
      <c r="AF13" s="336"/>
      <c r="AG13" s="336"/>
      <c r="AH13" s="336"/>
      <c r="AI13" s="336"/>
      <c r="AJ13" s="336"/>
      <c r="AK13" s="4"/>
      <c r="AL13" s="4"/>
    </row>
    <row r="14">
      <c r="A14" s="348" t="s">
        <v>151</v>
      </c>
      <c r="B14" s="251"/>
      <c r="C14" s="251"/>
      <c r="D14" s="251"/>
      <c r="E14" s="347">
        <f>(E4-E90)/E2</f>
        <v>-0.8998430066</v>
      </c>
      <c r="F14" s="347">
        <f>(F4+E90)/F2</f>
        <v>0.9993357171</v>
      </c>
      <c r="G14" s="347"/>
      <c r="H14" s="347"/>
      <c r="I14" s="347"/>
      <c r="J14" s="347"/>
      <c r="K14" s="347"/>
      <c r="L14" s="347"/>
      <c r="M14" s="347"/>
      <c r="N14" s="125"/>
      <c r="O14" s="125"/>
      <c r="P14" s="125"/>
      <c r="Q14" s="343"/>
      <c r="R14" s="124"/>
      <c r="S14" s="124"/>
      <c r="T14" s="124"/>
      <c r="U14" s="344"/>
      <c r="V14" s="124"/>
      <c r="W14" s="345"/>
      <c r="X14" s="345"/>
      <c r="Y14" s="346"/>
      <c r="Z14" s="125"/>
      <c r="AA14" s="124"/>
      <c r="AB14" s="154"/>
      <c r="AC14" s="154"/>
      <c r="AD14" s="154"/>
      <c r="AE14" s="154"/>
      <c r="AF14" s="154"/>
      <c r="AG14" s="154"/>
      <c r="AH14" s="154"/>
      <c r="AI14" s="154"/>
      <c r="AJ14" s="154"/>
      <c r="AK14" s="23"/>
      <c r="AL14" s="23"/>
    </row>
    <row r="15">
      <c r="A15" s="24" t="s">
        <v>69</v>
      </c>
      <c r="B15" s="4"/>
      <c r="C15" s="4"/>
      <c r="D15" s="4"/>
      <c r="E15" s="137"/>
      <c r="F15" s="8"/>
      <c r="G15" s="8"/>
      <c r="H15" s="8"/>
      <c r="I15" s="8"/>
      <c r="J15" s="8"/>
      <c r="K15" s="8"/>
      <c r="L15" s="8"/>
      <c r="M15" s="8"/>
      <c r="N15" s="118"/>
      <c r="O15" s="118"/>
      <c r="P15" s="118"/>
      <c r="Q15" s="325"/>
      <c r="R15" s="119"/>
      <c r="S15" s="119"/>
      <c r="T15" s="119"/>
      <c r="U15" s="326"/>
      <c r="V15" s="74"/>
      <c r="W15" s="352"/>
      <c r="X15" s="352"/>
      <c r="Y15" s="328"/>
      <c r="Z15" s="118"/>
      <c r="AA15" s="119"/>
      <c r="AB15" s="119"/>
      <c r="AC15" s="119"/>
      <c r="AD15" s="119"/>
      <c r="AE15" s="119"/>
      <c r="AF15" s="119"/>
      <c r="AG15" s="119"/>
      <c r="AH15" s="119"/>
      <c r="AI15" s="119"/>
      <c r="AJ15" s="119"/>
      <c r="AK15" s="4"/>
      <c r="AL15" s="4"/>
    </row>
    <row r="16">
      <c r="A16" s="19" t="s">
        <v>70</v>
      </c>
      <c r="B16" s="4"/>
      <c r="C16" s="4"/>
      <c r="D16" s="27">
        <f>D85</f>
        <v>23381</v>
      </c>
      <c r="E16" s="27">
        <f>E84-D85</f>
        <v>13220.76494</v>
      </c>
      <c r="F16" s="27">
        <f t="shared" ref="F16:U16" si="25">F86</f>
        <v>58236.11256</v>
      </c>
      <c r="G16" s="27">
        <f t="shared" si="25"/>
        <v>28492.61757</v>
      </c>
      <c r="H16" s="27">
        <f t="shared" si="25"/>
        <v>5535.01819</v>
      </c>
      <c r="I16" s="27">
        <f t="shared" si="25"/>
        <v>-23383.18374</v>
      </c>
      <c r="J16" s="27">
        <f t="shared" si="25"/>
        <v>5767.662939</v>
      </c>
      <c r="K16" s="27">
        <f t="shared" si="25"/>
        <v>22462.16712</v>
      </c>
      <c r="L16" s="27">
        <f t="shared" si="25"/>
        <v>38066.27716</v>
      </c>
      <c r="M16" s="27">
        <f t="shared" si="25"/>
        <v>69287.67852</v>
      </c>
      <c r="N16" s="73">
        <f t="shared" si="25"/>
        <v>47905.09933</v>
      </c>
      <c r="O16" s="73">
        <f t="shared" si="25"/>
        <v>45955.39014</v>
      </c>
      <c r="P16" s="73">
        <f t="shared" si="25"/>
        <v>69088.9128</v>
      </c>
      <c r="Q16" s="325" t="str">
        <f t="shared" si="25"/>
        <v>#REF!</v>
      </c>
      <c r="R16" s="74">
        <f t="shared" si="25"/>
        <v>33467.85301</v>
      </c>
      <c r="S16" s="74">
        <f t="shared" si="25"/>
        <v>33660.14114</v>
      </c>
      <c r="T16" s="74">
        <f t="shared" si="25"/>
        <v>55340.35557</v>
      </c>
      <c r="U16" s="326" t="str">
        <f t="shared" si="25"/>
        <v>#REF!</v>
      </c>
      <c r="V16" s="74">
        <v>27849.7355190198</v>
      </c>
      <c r="W16" s="327">
        <f t="shared" ref="W16:AJ16" si="26">W86</f>
        <v>28875.5616</v>
      </c>
      <c r="X16" s="327">
        <f t="shared" si="26"/>
        <v>49990.23492</v>
      </c>
      <c r="Y16" s="328" t="str">
        <f t="shared" si="26"/>
        <v>#REF!</v>
      </c>
      <c r="Z16" s="73">
        <f t="shared" si="26"/>
        <v>26335.94312</v>
      </c>
      <c r="AA16" s="74">
        <f t="shared" si="26"/>
        <v>1181.154509</v>
      </c>
      <c r="AB16" s="74">
        <f t="shared" si="26"/>
        <v>-11455.03885</v>
      </c>
      <c r="AC16" s="74">
        <f t="shared" si="26"/>
        <v>-15071.81374</v>
      </c>
      <c r="AD16" s="74">
        <f t="shared" si="26"/>
        <v>2701.888005</v>
      </c>
      <c r="AE16" s="74">
        <f t="shared" si="26"/>
        <v>49655.67951</v>
      </c>
      <c r="AF16" s="74">
        <f t="shared" si="26"/>
        <v>43980.37566</v>
      </c>
      <c r="AG16" s="74">
        <f t="shared" si="26"/>
        <v>59492.2985</v>
      </c>
      <c r="AH16" s="74">
        <f t="shared" si="26"/>
        <v>114876.7128</v>
      </c>
      <c r="AI16" s="74">
        <f t="shared" si="26"/>
        <v>30239.54732</v>
      </c>
      <c r="AJ16" s="74">
        <f t="shared" si="26"/>
        <v>31603.46417</v>
      </c>
      <c r="AK16" s="4"/>
      <c r="AL16" s="4"/>
    </row>
    <row r="17">
      <c r="A17" s="21" t="s">
        <v>23</v>
      </c>
      <c r="B17" s="23"/>
      <c r="C17" s="23"/>
      <c r="D17" s="22">
        <v>0.0</v>
      </c>
      <c r="E17" s="22">
        <f t="shared" ref="E17:M17" si="27">E88</f>
        <v>0</v>
      </c>
      <c r="F17" s="22">
        <f t="shared" si="27"/>
        <v>7320</v>
      </c>
      <c r="G17" s="22">
        <f t="shared" si="27"/>
        <v>8295</v>
      </c>
      <c r="H17" s="22">
        <f t="shared" si="27"/>
        <v>19715</v>
      </c>
      <c r="I17" s="22">
        <f t="shared" si="27"/>
        <v>13935</v>
      </c>
      <c r="J17" s="22">
        <f t="shared" si="27"/>
        <v>28105</v>
      </c>
      <c r="K17" s="22">
        <f t="shared" si="27"/>
        <v>20220</v>
      </c>
      <c r="L17" s="22">
        <f t="shared" si="27"/>
        <v>18570</v>
      </c>
      <c r="M17" s="22">
        <f t="shared" si="27"/>
        <v>22300</v>
      </c>
      <c r="N17" s="110">
        <f t="shared" ref="N17:U17" si="28">N35</f>
        <v>6768</v>
      </c>
      <c r="O17" s="110">
        <f t="shared" si="28"/>
        <v>14643.85714</v>
      </c>
      <c r="P17" s="110">
        <f t="shared" si="28"/>
        <v>27491.0597</v>
      </c>
      <c r="Q17" s="353" t="str">
        <f t="shared" si="28"/>
        <v>#REF!</v>
      </c>
      <c r="R17" s="111">
        <f t="shared" si="28"/>
        <v>6768</v>
      </c>
      <c r="S17" s="111">
        <f t="shared" si="28"/>
        <v>14643.85714</v>
      </c>
      <c r="T17" s="111">
        <f t="shared" si="28"/>
        <v>22330.77429</v>
      </c>
      <c r="U17" s="354" t="str">
        <f t="shared" si="28"/>
        <v>#REF!</v>
      </c>
      <c r="V17" s="111">
        <v>6768.0</v>
      </c>
      <c r="W17" s="355">
        <f t="shared" ref="W17:Y17" si="29">W35</f>
        <v>14643.85714</v>
      </c>
      <c r="X17" s="355">
        <f t="shared" si="29"/>
        <v>20322.69816</v>
      </c>
      <c r="Y17" s="356" t="str">
        <f t="shared" si="29"/>
        <v>#REF!</v>
      </c>
      <c r="Z17" s="110">
        <f t="shared" ref="Z17:AJ17" si="30">Z88</f>
        <v>9266.808511</v>
      </c>
      <c r="AA17" s="111">
        <f t="shared" si="30"/>
        <v>17100</v>
      </c>
      <c r="AB17" s="111">
        <f t="shared" si="30"/>
        <v>17272.72727</v>
      </c>
      <c r="AC17" s="111">
        <f t="shared" si="30"/>
        <v>24952.57551</v>
      </c>
      <c r="AD17" s="111">
        <f t="shared" si="30"/>
        <v>19439.03409</v>
      </c>
      <c r="AE17" s="111">
        <f t="shared" si="30"/>
        <v>25227.49406</v>
      </c>
      <c r="AF17" s="111">
        <f t="shared" si="30"/>
        <v>30579.72215</v>
      </c>
      <c r="AG17" s="111">
        <f t="shared" si="30"/>
        <v>30208.88141</v>
      </c>
      <c r="AH17" s="111">
        <f t="shared" si="30"/>
        <v>43863.67645</v>
      </c>
      <c r="AI17" s="111">
        <f t="shared" si="30"/>
        <v>76428.13861</v>
      </c>
      <c r="AJ17" s="111">
        <f t="shared" si="30"/>
        <v>77192.41999</v>
      </c>
      <c r="AK17" s="23"/>
      <c r="AL17" s="23"/>
    </row>
    <row r="18">
      <c r="A18" s="24" t="s">
        <v>73</v>
      </c>
      <c r="B18" s="4"/>
      <c r="C18" s="4"/>
      <c r="D18" s="27"/>
      <c r="E18" s="27"/>
      <c r="F18" s="8"/>
      <c r="G18" s="8"/>
      <c r="H18" s="8"/>
      <c r="I18" s="8"/>
      <c r="J18" s="8"/>
      <c r="K18" s="8"/>
      <c r="L18" s="8"/>
      <c r="M18" s="8"/>
      <c r="N18" s="118"/>
      <c r="O18" s="118"/>
      <c r="P18" s="118"/>
      <c r="Q18" s="325"/>
      <c r="R18" s="119"/>
      <c r="S18" s="119"/>
      <c r="T18" s="119"/>
      <c r="U18" s="326"/>
      <c r="V18" s="74"/>
      <c r="W18" s="352"/>
      <c r="X18" s="352"/>
      <c r="Y18" s="328"/>
      <c r="Z18" s="118"/>
      <c r="AA18" s="119"/>
      <c r="AB18" s="119"/>
      <c r="AC18" s="119"/>
      <c r="AD18" s="119"/>
      <c r="AE18" s="119"/>
      <c r="AF18" s="119"/>
      <c r="AG18" s="119"/>
      <c r="AH18" s="119"/>
      <c r="AI18" s="119"/>
      <c r="AJ18" s="119"/>
      <c r="AK18" s="4"/>
      <c r="AL18" s="4"/>
    </row>
    <row r="19">
      <c r="A19" s="358" t="s">
        <v>74</v>
      </c>
      <c r="B19" s="4"/>
      <c r="C19" s="4"/>
      <c r="D19" s="75">
        <f t="shared" ref="D19:U19" si="31">D17/D24</f>
        <v>0</v>
      </c>
      <c r="E19" s="75">
        <f t="shared" si="31"/>
        <v>0</v>
      </c>
      <c r="F19" s="359">
        <f t="shared" si="31"/>
        <v>0.009175116882</v>
      </c>
      <c r="G19" s="359">
        <f t="shared" si="31"/>
        <v>0.009091805866</v>
      </c>
      <c r="H19" s="359">
        <f t="shared" si="31"/>
        <v>0.02118434626</v>
      </c>
      <c r="I19" s="359">
        <f t="shared" si="31"/>
        <v>0.01478326367</v>
      </c>
      <c r="J19" s="359">
        <f t="shared" si="31"/>
        <v>0.02669788782</v>
      </c>
      <c r="K19" s="359">
        <f t="shared" si="31"/>
        <v>0.01514283468</v>
      </c>
      <c r="L19" s="359">
        <f t="shared" si="31"/>
        <v>0.007642132554</v>
      </c>
      <c r="M19" s="359">
        <f t="shared" si="31"/>
        <v>0.007809928065</v>
      </c>
      <c r="N19" s="78">
        <f t="shared" si="31"/>
        <v>0.007574231909</v>
      </c>
      <c r="O19" s="78">
        <f t="shared" si="31"/>
        <v>0.01399478767</v>
      </c>
      <c r="P19" s="78">
        <f t="shared" si="31"/>
        <v>0.01913751623</v>
      </c>
      <c r="Q19" s="407" t="str">
        <f t="shared" si="31"/>
        <v>#REF!</v>
      </c>
      <c r="R19" s="79">
        <f t="shared" si="31"/>
        <v>0.007647315292</v>
      </c>
      <c r="S19" s="79">
        <f t="shared" si="31"/>
        <v>0.01420941801</v>
      </c>
      <c r="T19" s="79">
        <f t="shared" si="31"/>
        <v>0.01584434931</v>
      </c>
      <c r="U19" s="408" t="str">
        <f t="shared" si="31"/>
        <v>#REF!</v>
      </c>
      <c r="V19" s="234">
        <v>0.007676137632113295</v>
      </c>
      <c r="W19" s="399">
        <f t="shared" ref="W19:AD19" si="32">W17/W24</f>
        <v>0.01429472944</v>
      </c>
      <c r="X19" s="399">
        <f t="shared" si="32"/>
        <v>0.01452833508</v>
      </c>
      <c r="Y19" s="409" t="str">
        <f t="shared" si="32"/>
        <v>#REF!</v>
      </c>
      <c r="Z19" s="78">
        <f t="shared" si="32"/>
        <v>0.009825763776</v>
      </c>
      <c r="AA19" s="79">
        <f t="shared" si="32"/>
        <v>0.01809648283</v>
      </c>
      <c r="AB19" s="79">
        <f t="shared" si="32"/>
        <v>0.01865846599</v>
      </c>
      <c r="AC19" s="79">
        <f t="shared" si="32"/>
        <v>0.02447573866</v>
      </c>
      <c r="AD19" s="79">
        <f t="shared" si="32"/>
        <v>0.01531009038</v>
      </c>
      <c r="AE19" s="119"/>
      <c r="AF19" s="119"/>
      <c r="AG19" s="119"/>
      <c r="AH19" s="119"/>
      <c r="AI19" s="119"/>
      <c r="AJ19" s="119"/>
      <c r="AK19" s="4"/>
      <c r="AL19" s="4"/>
    </row>
    <row r="20">
      <c r="A20" s="358" t="s">
        <v>75</v>
      </c>
      <c r="B20" s="4"/>
      <c r="C20" s="4"/>
      <c r="D20" s="75">
        <f t="shared" ref="D20:U20" si="33">D16/D24</f>
        <v>0.05558170494</v>
      </c>
      <c r="E20" s="75">
        <f t="shared" si="33"/>
        <v>0.02475984144</v>
      </c>
      <c r="F20" s="359">
        <f t="shared" si="33"/>
        <v>0.07299496441</v>
      </c>
      <c r="G20" s="359">
        <f t="shared" si="33"/>
        <v>0.03122957777</v>
      </c>
      <c r="H20" s="359">
        <f t="shared" si="33"/>
        <v>0.005947539532</v>
      </c>
      <c r="I20" s="359">
        <f t="shared" si="33"/>
        <v>-0.02480658562</v>
      </c>
      <c r="J20" s="359">
        <f t="shared" si="33"/>
        <v>0.005478897639</v>
      </c>
      <c r="K20" s="359">
        <f t="shared" si="33"/>
        <v>0.01682200214</v>
      </c>
      <c r="L20" s="359">
        <f t="shared" si="33"/>
        <v>0.01566545697</v>
      </c>
      <c r="M20" s="359">
        <f t="shared" si="33"/>
        <v>0.02426599933</v>
      </c>
      <c r="N20" s="78">
        <f t="shared" si="33"/>
        <v>0.05361175118</v>
      </c>
      <c r="O20" s="78">
        <f t="shared" si="33"/>
        <v>0.04391847866</v>
      </c>
      <c r="P20" s="78">
        <f t="shared" si="33"/>
        <v>0.04809527914</v>
      </c>
      <c r="Q20" s="407" t="str">
        <f t="shared" si="33"/>
        <v>#REF!</v>
      </c>
      <c r="R20" s="79">
        <f t="shared" si="33"/>
        <v>0.03781607921</v>
      </c>
      <c r="S20" s="79">
        <f t="shared" si="33"/>
        <v>0.03266154615</v>
      </c>
      <c r="T20" s="79">
        <f t="shared" si="33"/>
        <v>0.03926563017</v>
      </c>
      <c r="U20" s="408" t="str">
        <f t="shared" si="33"/>
        <v>#REF!</v>
      </c>
      <c r="V20" s="234">
        <v>0.0315866434488697</v>
      </c>
      <c r="W20" s="399">
        <f t="shared" ref="W20:AA20" si="34">W16/W24</f>
        <v>0.02818713243</v>
      </c>
      <c r="X20" s="399">
        <f t="shared" si="34"/>
        <v>0.0357371289</v>
      </c>
      <c r="Y20" s="409" t="str">
        <f t="shared" si="34"/>
        <v>#REF!</v>
      </c>
      <c r="Z20" s="78">
        <f t="shared" si="34"/>
        <v>0.02792447428</v>
      </c>
      <c r="AA20" s="79">
        <f t="shared" si="34"/>
        <v>0.001249984929</v>
      </c>
      <c r="AB20" s="119"/>
      <c r="AC20" s="119"/>
      <c r="AD20" s="119"/>
      <c r="AE20" s="119"/>
      <c r="AF20" s="119"/>
      <c r="AG20" s="119"/>
      <c r="AH20" s="119"/>
      <c r="AI20" s="119"/>
      <c r="AJ20" s="119"/>
      <c r="AK20" s="4"/>
      <c r="AL20" s="4"/>
    </row>
    <row r="21">
      <c r="A21" s="246" t="s">
        <v>152</v>
      </c>
      <c r="B21" s="361">
        <f>F17/B45</f>
        <v>0.1061100239</v>
      </c>
      <c r="C21" s="361">
        <f t="shared" ref="C21:H21" si="35">G35/C45</f>
        <v>0.08057700714</v>
      </c>
      <c r="D21" s="361">
        <f t="shared" si="35"/>
        <v>0.0527082665</v>
      </c>
      <c r="E21" s="361">
        <f t="shared" si="35"/>
        <v>0.03309190216</v>
      </c>
      <c r="F21" s="361">
        <f t="shared" si="35"/>
        <v>0.04039438604</v>
      </c>
      <c r="G21" s="361">
        <f t="shared" si="35"/>
        <v>0.02901441394</v>
      </c>
      <c r="H21" s="361">
        <f t="shared" si="35"/>
        <v>0.02485062193</v>
      </c>
      <c r="I21" s="361"/>
      <c r="J21" s="361"/>
      <c r="K21" s="361"/>
      <c r="L21" s="361"/>
      <c r="M21" s="361"/>
      <c r="N21" s="125"/>
      <c r="O21" s="125"/>
      <c r="P21" s="125"/>
      <c r="Q21" s="343"/>
      <c r="R21" s="124"/>
      <c r="S21" s="124"/>
      <c r="T21" s="124"/>
      <c r="U21" s="344"/>
      <c r="V21" s="111"/>
      <c r="W21" s="345"/>
      <c r="X21" s="345"/>
      <c r="Y21" s="346"/>
      <c r="Z21" s="155"/>
      <c r="AA21" s="154"/>
      <c r="AB21" s="154"/>
      <c r="AC21" s="154"/>
      <c r="AD21" s="154"/>
      <c r="AE21" s="154"/>
      <c r="AF21" s="154"/>
      <c r="AG21" s="154"/>
      <c r="AH21" s="154"/>
      <c r="AI21" s="154"/>
      <c r="AJ21" s="154"/>
      <c r="AK21" s="23"/>
      <c r="AL21" s="23"/>
    </row>
    <row r="22">
      <c r="A22" s="1" t="s">
        <v>122</v>
      </c>
      <c r="B22" s="4"/>
      <c r="C22" s="4"/>
      <c r="D22" s="4"/>
      <c r="E22" s="137"/>
      <c r="F22" s="5"/>
      <c r="G22" s="5"/>
      <c r="H22" s="5"/>
      <c r="I22" s="5"/>
      <c r="J22" s="5"/>
      <c r="K22" s="5"/>
      <c r="L22" s="5"/>
      <c r="M22" s="5"/>
      <c r="N22" s="118"/>
      <c r="O22" s="118"/>
      <c r="P22" s="118"/>
      <c r="Q22" s="325"/>
      <c r="R22" s="119"/>
      <c r="S22" s="119"/>
      <c r="T22" s="119"/>
      <c r="U22" s="326"/>
      <c r="V22" s="74"/>
      <c r="W22" s="352"/>
      <c r="X22" s="352"/>
      <c r="Y22" s="328"/>
      <c r="Z22" s="118"/>
      <c r="AA22" s="119"/>
      <c r="AB22" s="119"/>
      <c r="AC22" s="119"/>
      <c r="AD22" s="119"/>
      <c r="AE22" s="119"/>
      <c r="AF22" s="119"/>
      <c r="AG22" s="119"/>
      <c r="AH22" s="119"/>
      <c r="AI22" s="119"/>
      <c r="AJ22" s="119"/>
      <c r="AK22" s="4"/>
      <c r="AL22" s="4"/>
    </row>
    <row r="23">
      <c r="A23" s="19" t="s">
        <v>153</v>
      </c>
      <c r="B23" s="80">
        <v>1225.0</v>
      </c>
      <c r="C23" s="80">
        <v>1871.0</v>
      </c>
      <c r="D23" s="80">
        <v>7373.0</v>
      </c>
      <c r="E23" s="80">
        <v>8142.0</v>
      </c>
      <c r="F23" s="80">
        <v>14061.0</v>
      </c>
      <c r="G23" s="80">
        <v>14901.0</v>
      </c>
      <c r="H23" s="80">
        <v>14796.0</v>
      </c>
      <c r="I23" s="80">
        <v>15491.0</v>
      </c>
      <c r="J23" s="80">
        <v>17028.0</v>
      </c>
      <c r="K23" s="80">
        <v>19260.0</v>
      </c>
      <c r="L23" s="80">
        <v>40986.0</v>
      </c>
      <c r="M23" s="80">
        <v>44505.0</v>
      </c>
      <c r="N23" s="118"/>
      <c r="O23" s="118"/>
      <c r="P23" s="118"/>
      <c r="Q23" s="325"/>
      <c r="R23" s="119"/>
      <c r="S23" s="119"/>
      <c r="T23" s="119"/>
      <c r="U23" s="326"/>
      <c r="V23" s="74"/>
      <c r="W23" s="352"/>
      <c r="X23" s="352"/>
      <c r="Y23" s="328"/>
      <c r="Z23" s="201"/>
      <c r="AA23" s="200"/>
      <c r="AB23" s="200"/>
      <c r="AC23" s="200"/>
      <c r="AD23" s="200"/>
      <c r="AE23" s="200"/>
      <c r="AF23" s="200"/>
      <c r="AG23" s="200"/>
      <c r="AH23" s="200"/>
      <c r="AI23" s="200"/>
      <c r="AJ23" s="200"/>
      <c r="AK23" s="4"/>
      <c r="AL23" s="4"/>
    </row>
    <row r="24">
      <c r="A24" s="19" t="s">
        <v>13</v>
      </c>
      <c r="B24" s="131">
        <f t="shared" ref="B24:U24" si="36">SUM(B29:B32)</f>
        <v>68985</v>
      </c>
      <c r="C24" s="131">
        <f t="shared" si="36"/>
        <v>130485</v>
      </c>
      <c r="D24" s="131">
        <f t="shared" si="36"/>
        <v>420660</v>
      </c>
      <c r="E24" s="131">
        <f t="shared" si="36"/>
        <v>533960</v>
      </c>
      <c r="F24" s="131">
        <f t="shared" si="36"/>
        <v>797810</v>
      </c>
      <c r="G24" s="131">
        <f t="shared" si="36"/>
        <v>912360</v>
      </c>
      <c r="H24" s="131">
        <f t="shared" si="36"/>
        <v>930640</v>
      </c>
      <c r="I24" s="131">
        <f t="shared" si="36"/>
        <v>942620</v>
      </c>
      <c r="J24" s="131">
        <f t="shared" si="36"/>
        <v>1052705</v>
      </c>
      <c r="K24" s="131">
        <f t="shared" si="36"/>
        <v>1335285</v>
      </c>
      <c r="L24" s="131">
        <f t="shared" si="36"/>
        <v>2429950</v>
      </c>
      <c r="M24" s="131">
        <f t="shared" si="36"/>
        <v>2855340</v>
      </c>
      <c r="N24" s="73">
        <f t="shared" si="36"/>
        <v>893555.9514</v>
      </c>
      <c r="O24" s="73">
        <f t="shared" si="36"/>
        <v>1046379.373</v>
      </c>
      <c r="P24" s="73">
        <f t="shared" si="36"/>
        <v>1436500.921</v>
      </c>
      <c r="Q24" s="325" t="str">
        <f t="shared" si="36"/>
        <v>#REF!</v>
      </c>
      <c r="R24" s="74">
        <f t="shared" si="36"/>
        <v>885016.472</v>
      </c>
      <c r="S24" s="74">
        <f t="shared" si="36"/>
        <v>1030574.027</v>
      </c>
      <c r="T24" s="74">
        <f t="shared" si="36"/>
        <v>1409384.119</v>
      </c>
      <c r="U24" s="326" t="str">
        <f t="shared" si="36"/>
        <v>#REF!</v>
      </c>
      <c r="V24" s="74">
        <v>881693.4146263766</v>
      </c>
      <c r="W24" s="327">
        <f t="shared" ref="W24:AJ24" si="37">SUM(W29:W32)</f>
        <v>1024423.527</v>
      </c>
      <c r="X24" s="327">
        <f t="shared" si="37"/>
        <v>1398831.872</v>
      </c>
      <c r="Y24" s="328" t="str">
        <f t="shared" si="37"/>
        <v>#REF!</v>
      </c>
      <c r="Z24" s="201">
        <f t="shared" si="37"/>
        <v>943113.3011</v>
      </c>
      <c r="AA24" s="200">
        <f t="shared" si="37"/>
        <v>944935</v>
      </c>
      <c r="AB24" s="200">
        <f t="shared" si="37"/>
        <v>925731.3693</v>
      </c>
      <c r="AC24" s="200">
        <f t="shared" si="37"/>
        <v>1019482.021</v>
      </c>
      <c r="AD24" s="200">
        <f t="shared" si="37"/>
        <v>1269687.742</v>
      </c>
      <c r="AE24" s="200">
        <f t="shared" si="37"/>
        <v>2036849.967</v>
      </c>
      <c r="AF24" s="200">
        <f t="shared" si="37"/>
        <v>2195662.507</v>
      </c>
      <c r="AG24" s="200">
        <f t="shared" si="37"/>
        <v>2327129.181</v>
      </c>
      <c r="AH24" s="200">
        <f t="shared" si="37"/>
        <v>3050533.684</v>
      </c>
      <c r="AI24" s="200">
        <f t="shared" si="37"/>
        <v>3167452.366</v>
      </c>
      <c r="AJ24" s="200">
        <f t="shared" si="37"/>
        <v>3239287.804</v>
      </c>
      <c r="AK24" s="4"/>
      <c r="AL24" s="4"/>
    </row>
    <row r="25">
      <c r="A25" s="19" t="s">
        <v>14</v>
      </c>
      <c r="B25" s="80">
        <f t="shared" ref="B25:M25" si="38">SUM(B37:B40)</f>
        <v>1224</v>
      </c>
      <c r="C25" s="80">
        <f t="shared" si="38"/>
        <v>2350</v>
      </c>
      <c r="D25" s="80">
        <f t="shared" si="38"/>
        <v>8142</v>
      </c>
      <c r="E25" s="80">
        <f t="shared" si="38"/>
        <v>10389</v>
      </c>
      <c r="F25" s="80">
        <f t="shared" si="38"/>
        <v>16139</v>
      </c>
      <c r="G25" s="80">
        <f t="shared" si="38"/>
        <v>18315</v>
      </c>
      <c r="H25" s="80">
        <f t="shared" si="38"/>
        <v>18644</v>
      </c>
      <c r="I25" s="80">
        <f t="shared" si="38"/>
        <v>18882</v>
      </c>
      <c r="J25" s="80">
        <f t="shared" si="38"/>
        <v>21160</v>
      </c>
      <c r="K25" s="80">
        <f t="shared" si="38"/>
        <v>22858</v>
      </c>
      <c r="L25" s="80">
        <f t="shared" si="38"/>
        <v>43381</v>
      </c>
      <c r="M25" s="80">
        <f t="shared" si="38"/>
        <v>51775</v>
      </c>
      <c r="N25" s="118"/>
      <c r="O25" s="118"/>
      <c r="P25" s="118"/>
      <c r="Q25" s="325"/>
      <c r="R25" s="119"/>
      <c r="S25" s="119"/>
      <c r="T25" s="119"/>
      <c r="U25" s="326"/>
      <c r="V25" s="74"/>
      <c r="W25" s="352"/>
      <c r="X25" s="352"/>
      <c r="Y25" s="328"/>
      <c r="Z25" s="118"/>
      <c r="AA25" s="119"/>
      <c r="AB25" s="119"/>
      <c r="AC25" s="119"/>
      <c r="AD25" s="119"/>
      <c r="AE25" s="119"/>
      <c r="AF25" s="119"/>
      <c r="AG25" s="119"/>
      <c r="AH25" s="119"/>
      <c r="AI25" s="119"/>
      <c r="AJ25" s="119"/>
      <c r="AK25" s="4"/>
      <c r="AL25" s="4"/>
    </row>
    <row r="26">
      <c r="A26" s="19" t="s">
        <v>15</v>
      </c>
      <c r="B26" s="27">
        <f t="shared" ref="B26:M26" si="39">B24/B25</f>
        <v>56.36029412</v>
      </c>
      <c r="C26" s="27">
        <f t="shared" si="39"/>
        <v>55.52553191</v>
      </c>
      <c r="D26" s="27">
        <f t="shared" si="39"/>
        <v>51.66543847</v>
      </c>
      <c r="E26" s="27">
        <f t="shared" si="39"/>
        <v>51.39666955</v>
      </c>
      <c r="F26" s="27">
        <f t="shared" si="39"/>
        <v>49.43366999</v>
      </c>
      <c r="G26" s="27">
        <f t="shared" si="39"/>
        <v>49.81490581</v>
      </c>
      <c r="H26" s="27">
        <f t="shared" si="39"/>
        <v>49.91632697</v>
      </c>
      <c r="I26" s="27">
        <f t="shared" si="39"/>
        <v>49.92161847</v>
      </c>
      <c r="J26" s="27">
        <f t="shared" si="39"/>
        <v>49.74976371</v>
      </c>
      <c r="K26" s="27">
        <f t="shared" si="39"/>
        <v>58.41652813</v>
      </c>
      <c r="L26" s="27">
        <f t="shared" si="39"/>
        <v>56.01415366</v>
      </c>
      <c r="M26" s="27">
        <f t="shared" si="39"/>
        <v>55.14901014</v>
      </c>
      <c r="N26" s="118"/>
      <c r="O26" s="118"/>
      <c r="P26" s="118"/>
      <c r="Q26" s="325"/>
      <c r="R26" s="119"/>
      <c r="S26" s="119"/>
      <c r="T26" s="119"/>
      <c r="U26" s="326"/>
      <c r="V26" s="74"/>
      <c r="W26" s="352"/>
      <c r="X26" s="352"/>
      <c r="Y26" s="328"/>
      <c r="Z26" s="118"/>
      <c r="AA26" s="119"/>
      <c r="AB26" s="119"/>
      <c r="AC26" s="119"/>
      <c r="AD26" s="119"/>
      <c r="AE26" s="119"/>
      <c r="AF26" s="119"/>
      <c r="AG26" s="119"/>
      <c r="AH26" s="119"/>
      <c r="AI26" s="119"/>
      <c r="AJ26" s="119"/>
      <c r="AK26" s="4"/>
      <c r="AL26" s="4"/>
    </row>
    <row r="27">
      <c r="A27" s="21" t="s">
        <v>77</v>
      </c>
      <c r="B27" s="22">
        <f t="shared" ref="B27:M27" si="40">B45</f>
        <v>68985</v>
      </c>
      <c r="C27" s="22">
        <f t="shared" si="40"/>
        <v>102945</v>
      </c>
      <c r="D27" s="22">
        <f t="shared" si="40"/>
        <v>374040</v>
      </c>
      <c r="E27" s="22">
        <f t="shared" si="40"/>
        <v>421100</v>
      </c>
      <c r="F27" s="22">
        <f t="shared" si="40"/>
        <v>695765</v>
      </c>
      <c r="G27" s="22">
        <f t="shared" si="40"/>
        <v>696895</v>
      </c>
      <c r="H27" s="22">
        <f t="shared" si="40"/>
        <v>747265</v>
      </c>
      <c r="I27" s="22">
        <f t="shared" si="40"/>
        <v>722065</v>
      </c>
      <c r="J27" s="22">
        <f t="shared" si="40"/>
        <v>865540</v>
      </c>
      <c r="K27" s="22">
        <f t="shared" si="40"/>
        <v>1122600</v>
      </c>
      <c r="L27" s="22">
        <f t="shared" si="40"/>
        <v>1470420</v>
      </c>
      <c r="M27" s="22">
        <f t="shared" si="40"/>
        <v>873010</v>
      </c>
      <c r="N27" s="110">
        <f t="shared" ref="N27:P27" si="41">N2/5*50</f>
        <v>728550</v>
      </c>
      <c r="O27" s="110">
        <f t="shared" si="41"/>
        <v>764980</v>
      </c>
      <c r="P27" s="110">
        <f t="shared" si="41"/>
        <v>1084980</v>
      </c>
      <c r="Q27" s="365">
        <f>108497.75/5*50+6000*100</f>
        <v>1684977.5</v>
      </c>
      <c r="R27" s="111">
        <f t="shared" ref="R27:T27" si="42">R2/5*50</f>
        <v>728550</v>
      </c>
      <c r="S27" s="111">
        <f t="shared" si="42"/>
        <v>764980</v>
      </c>
      <c r="T27" s="111">
        <f t="shared" si="42"/>
        <v>1084980</v>
      </c>
      <c r="U27" s="366">
        <f>108497.75/5*50+6000*100</f>
        <v>1684977.5</v>
      </c>
      <c r="V27" s="111">
        <v>728550.0</v>
      </c>
      <c r="W27" s="355">
        <f t="shared" ref="W27:X27" si="43">W2/5*50</f>
        <v>764980</v>
      </c>
      <c r="X27" s="355">
        <f t="shared" si="43"/>
        <v>1084980</v>
      </c>
      <c r="Y27" s="367">
        <f>108497.75/5*50+6000*100</f>
        <v>1684977.5</v>
      </c>
      <c r="Z27" s="110">
        <f t="shared" ref="Z27:AD27" si="44">Z2/5*50</f>
        <v>765000</v>
      </c>
      <c r="AA27" s="111">
        <f t="shared" si="44"/>
        <v>739935</v>
      </c>
      <c r="AB27" s="111">
        <f t="shared" si="44"/>
        <v>706127.4</v>
      </c>
      <c r="AC27" s="111">
        <f t="shared" si="44"/>
        <v>843433.8</v>
      </c>
      <c r="AD27" s="111">
        <f t="shared" si="44"/>
        <v>1003312.1</v>
      </c>
      <c r="AE27" s="111">
        <f t="shared" ref="AE27:AJ27" si="45">AE45</f>
        <v>1778200</v>
      </c>
      <c r="AF27" s="111">
        <f t="shared" si="45"/>
        <v>1795982</v>
      </c>
      <c r="AG27" s="111">
        <f t="shared" si="45"/>
        <v>1850905.704</v>
      </c>
      <c r="AH27" s="111">
        <f t="shared" si="45"/>
        <v>2519414.761</v>
      </c>
      <c r="AI27" s="111">
        <f t="shared" si="45"/>
        <v>2544608.909</v>
      </c>
      <c r="AJ27" s="111">
        <f t="shared" si="45"/>
        <v>2570054.998</v>
      </c>
      <c r="AK27" s="23"/>
      <c r="AL27" s="23"/>
    </row>
    <row r="28">
      <c r="A28" s="24" t="s">
        <v>16</v>
      </c>
      <c r="B28" s="368"/>
      <c r="C28" s="368"/>
      <c r="D28" s="368"/>
      <c r="E28" s="369"/>
      <c r="F28" s="368"/>
      <c r="G28" s="368"/>
      <c r="H28" s="369"/>
      <c r="I28" s="369"/>
      <c r="J28" s="369"/>
      <c r="K28" s="466"/>
      <c r="L28" s="466"/>
      <c r="M28" s="466"/>
      <c r="N28" s="118"/>
      <c r="O28" s="118"/>
      <c r="P28" s="118"/>
      <c r="Q28" s="325"/>
      <c r="R28" s="119"/>
      <c r="S28" s="119"/>
      <c r="T28" s="119"/>
      <c r="U28" s="326"/>
      <c r="V28" s="74"/>
      <c r="W28" s="352"/>
      <c r="X28" s="352"/>
      <c r="Y28" s="328"/>
      <c r="Z28" s="118"/>
      <c r="AA28" s="119"/>
      <c r="AB28" s="119"/>
      <c r="AC28" s="119"/>
      <c r="AD28" s="119"/>
      <c r="AE28" s="91"/>
      <c r="AF28" s="91"/>
      <c r="AG28" s="119"/>
      <c r="AH28" s="119"/>
      <c r="AI28" s="119"/>
      <c r="AJ28" s="119"/>
      <c r="AK28" s="4"/>
      <c r="AL28" s="4"/>
    </row>
    <row r="29">
      <c r="A29" s="19" t="s">
        <v>17</v>
      </c>
      <c r="B29" s="131">
        <v>68985.0</v>
      </c>
      <c r="C29" s="131">
        <v>102795.0</v>
      </c>
      <c r="D29" s="131">
        <v>375450.0</v>
      </c>
      <c r="E29" s="197">
        <v>411305.0</v>
      </c>
      <c r="F29" s="368">
        <v>671480.0</v>
      </c>
      <c r="G29" s="368">
        <v>706275.0</v>
      </c>
      <c r="H29" s="368">
        <v>728240.0</v>
      </c>
      <c r="I29" s="368">
        <v>733135.0</v>
      </c>
      <c r="J29" s="368">
        <v>852380.0</v>
      </c>
      <c r="K29" s="368">
        <f>1122600</f>
        <v>1122600</v>
      </c>
      <c r="L29" s="368">
        <v>2192345.0</v>
      </c>
      <c r="M29" s="368">
        <v>2338830.0</v>
      </c>
      <c r="N29" s="372">
        <f t="shared" ref="N29:U29" si="46">N27</f>
        <v>728550</v>
      </c>
      <c r="O29" s="372">
        <f t="shared" si="46"/>
        <v>764980</v>
      </c>
      <c r="P29" s="372">
        <f t="shared" si="46"/>
        <v>1084980</v>
      </c>
      <c r="Q29" s="373">
        <f t="shared" si="46"/>
        <v>1684977.5</v>
      </c>
      <c r="R29" s="273">
        <f t="shared" si="46"/>
        <v>728550</v>
      </c>
      <c r="S29" s="273">
        <f t="shared" si="46"/>
        <v>764980</v>
      </c>
      <c r="T29" s="273">
        <f t="shared" si="46"/>
        <v>1084980</v>
      </c>
      <c r="U29" s="374">
        <f t="shared" si="46"/>
        <v>1684977.5</v>
      </c>
      <c r="V29" s="74">
        <v>728550.0</v>
      </c>
      <c r="W29" s="375">
        <f t="shared" ref="W29:Y29" si="47">W27</f>
        <v>764980</v>
      </c>
      <c r="X29" s="375">
        <f t="shared" si="47"/>
        <v>1084980</v>
      </c>
      <c r="Y29" s="376">
        <f t="shared" si="47"/>
        <v>1684977.5</v>
      </c>
      <c r="Z29" s="272">
        <f>Z27*95%</f>
        <v>726750</v>
      </c>
      <c r="AA29" s="70">
        <f t="shared" ref="AA29:AC29" si="48">AA27</f>
        <v>739935</v>
      </c>
      <c r="AB29" s="74">
        <f t="shared" si="48"/>
        <v>706127.4</v>
      </c>
      <c r="AC29" s="74">
        <f t="shared" si="48"/>
        <v>843433.8</v>
      </c>
      <c r="AD29" s="74">
        <f>AD27*80%+3000*100*80%+1500*30%*100*80%</f>
        <v>1078649.68</v>
      </c>
      <c r="AE29" s="74">
        <f t="shared" ref="AE29:AJ29" si="49">AE45</f>
        <v>1778200</v>
      </c>
      <c r="AF29" s="74">
        <f t="shared" si="49"/>
        <v>1795982</v>
      </c>
      <c r="AG29" s="74">
        <f t="shared" si="49"/>
        <v>1850905.704</v>
      </c>
      <c r="AH29" s="74">
        <f t="shared" si="49"/>
        <v>2519414.761</v>
      </c>
      <c r="AI29" s="74">
        <f t="shared" si="49"/>
        <v>2544608.909</v>
      </c>
      <c r="AJ29" s="74">
        <f t="shared" si="49"/>
        <v>2570054.998</v>
      </c>
      <c r="AK29" s="4"/>
      <c r="AL29" s="4"/>
    </row>
    <row r="30">
      <c r="A30" s="26" t="s">
        <v>18</v>
      </c>
      <c r="B30" s="4"/>
      <c r="C30" s="131">
        <v>27690.0</v>
      </c>
      <c r="D30" s="131">
        <v>35130.0</v>
      </c>
      <c r="E30" s="197">
        <v>92385.0</v>
      </c>
      <c r="F30" s="368">
        <v>83135.0</v>
      </c>
      <c r="G30" s="368">
        <v>150185.0</v>
      </c>
      <c r="H30" s="368">
        <v>122100.0</v>
      </c>
      <c r="I30" s="368">
        <v>136990.0</v>
      </c>
      <c r="J30" s="368">
        <v>125340.0</v>
      </c>
      <c r="K30" s="368">
        <v>123820.0</v>
      </c>
      <c r="L30" s="368">
        <v>166295.0</v>
      </c>
      <c r="M30" s="368">
        <v>430430.0</v>
      </c>
      <c r="N30" s="372">
        <f t="shared" ref="N30:N33" si="55">E29*N53</f>
        <v>101207.6506</v>
      </c>
      <c r="O30" s="372">
        <f t="shared" ref="O30:P30" si="50">N29*O53</f>
        <v>197197.4988</v>
      </c>
      <c r="P30" s="372">
        <f t="shared" si="50"/>
        <v>207058.0504</v>
      </c>
      <c r="Q30" s="377" t="str">
        <f t="shared" ref="Q30:Q33" si="57">O29*Q53</f>
        <v>#REF!</v>
      </c>
      <c r="R30" s="273">
        <f t="shared" ref="R30:R33" si="58">E29*R53</f>
        <v>101207.6506</v>
      </c>
      <c r="S30" s="273">
        <f t="shared" ref="S30:T30" si="51">R29*S53</f>
        <v>197197.4988</v>
      </c>
      <c r="T30" s="273">
        <f t="shared" si="51"/>
        <v>207058.0504</v>
      </c>
      <c r="U30" s="378" t="str">
        <f t="shared" ref="U30:U33" si="60">S29*U53</f>
        <v>#REF!</v>
      </c>
      <c r="V30" s="74">
        <v>101207.65061925689</v>
      </c>
      <c r="W30" s="375">
        <f t="shared" ref="W30:X30" si="52">V29*W53</f>
        <v>197197.4988</v>
      </c>
      <c r="X30" s="375">
        <f t="shared" si="52"/>
        <v>207058.0504</v>
      </c>
      <c r="Y30" s="379" t="str">
        <f t="shared" ref="Y30:Y33" si="62">W29*Y53</f>
        <v>#REF!</v>
      </c>
      <c r="Z30" s="272">
        <f t="shared" ref="Z30:Z33" si="63">F29*Z53</f>
        <v>165522.7183</v>
      </c>
      <c r="AA30" s="133">
        <v>130000.0</v>
      </c>
      <c r="AB30" s="74">
        <f t="shared" ref="AB30:AD30" si="53">AA29*AB53</f>
        <v>136195.6037</v>
      </c>
      <c r="AC30" s="74">
        <f t="shared" si="53"/>
        <v>103978.2657</v>
      </c>
      <c r="AD30" s="74">
        <f t="shared" si="53"/>
        <v>130406.6701</v>
      </c>
      <c r="AE30" s="74">
        <f t="shared" ref="AE30:AE33" si="65">K29*AE53</f>
        <v>163073.1974</v>
      </c>
      <c r="AF30" s="74">
        <f t="shared" ref="AF30:AJ30" si="54">AE29*AF53</f>
        <v>284138.9948</v>
      </c>
      <c r="AG30" s="74">
        <f t="shared" si="54"/>
        <v>286980.3848</v>
      </c>
      <c r="AH30" s="74">
        <f t="shared" si="54"/>
        <v>295756.6563</v>
      </c>
      <c r="AI30" s="74">
        <f t="shared" si="54"/>
        <v>382448.9815</v>
      </c>
      <c r="AJ30" s="74">
        <f t="shared" si="54"/>
        <v>386273.4713</v>
      </c>
      <c r="AK30" s="4"/>
      <c r="AL30" s="4"/>
    </row>
    <row r="31">
      <c r="A31" s="19" t="s">
        <v>19</v>
      </c>
      <c r="B31" s="4"/>
      <c r="C31" s="4"/>
      <c r="D31" s="131">
        <v>10080.0</v>
      </c>
      <c r="E31" s="197">
        <v>21810.0</v>
      </c>
      <c r="F31" s="368">
        <v>32485.0</v>
      </c>
      <c r="G31" s="368">
        <v>31150.0</v>
      </c>
      <c r="H31" s="368">
        <v>56500.0</v>
      </c>
      <c r="I31" s="368">
        <v>37560.0</v>
      </c>
      <c r="J31" s="368">
        <v>44660.0</v>
      </c>
      <c r="K31" s="368">
        <v>54135.0</v>
      </c>
      <c r="L31" s="368">
        <v>37585.0</v>
      </c>
      <c r="M31" s="368">
        <v>56010.0</v>
      </c>
      <c r="N31" s="372">
        <f t="shared" si="55"/>
        <v>45493.4794</v>
      </c>
      <c r="O31" s="372">
        <f t="shared" ref="O31:P31" si="56">N30*O54</f>
        <v>49838.04913</v>
      </c>
      <c r="P31" s="372">
        <f t="shared" si="56"/>
        <v>106817.3446</v>
      </c>
      <c r="Q31" s="377" t="str">
        <f t="shared" si="57"/>
        <v>#REF!</v>
      </c>
      <c r="R31" s="273">
        <f t="shared" si="58"/>
        <v>36954</v>
      </c>
      <c r="S31" s="273">
        <f t="shared" ref="S31:T31" si="59">R30*S54</f>
        <v>40483.06025</v>
      </c>
      <c r="T31" s="273">
        <f t="shared" si="59"/>
        <v>86766.89947</v>
      </c>
      <c r="U31" s="378" t="str">
        <f t="shared" si="60"/>
        <v>#REF!</v>
      </c>
      <c r="V31" s="74">
        <v>33630.94257854821</v>
      </c>
      <c r="W31" s="375">
        <f t="shared" ref="W31:X31" si="61">V30*W54</f>
        <v>36842.65505</v>
      </c>
      <c r="X31" s="375">
        <f t="shared" si="61"/>
        <v>78964.45889</v>
      </c>
      <c r="Y31" s="379" t="str">
        <f t="shared" si="62"/>
        <v>#REF!</v>
      </c>
      <c r="Z31" s="272">
        <f t="shared" si="63"/>
        <v>29232.4563</v>
      </c>
      <c r="AA31" s="133">
        <v>50000.0</v>
      </c>
      <c r="AB31" s="74">
        <f t="shared" ref="AB31:AD31" si="64">AA30*AB54</f>
        <v>43279.95472</v>
      </c>
      <c r="AC31" s="74">
        <f t="shared" si="64"/>
        <v>40808.35081</v>
      </c>
      <c r="AD31" s="74">
        <f t="shared" si="64"/>
        <v>31155.05514</v>
      </c>
      <c r="AE31" s="74">
        <f t="shared" si="65"/>
        <v>53478.50407</v>
      </c>
      <c r="AF31" s="74">
        <f t="shared" ref="AF31:AJ31" si="66">AE30*AF54</f>
        <v>73953.77308</v>
      </c>
      <c r="AG31" s="74">
        <f t="shared" si="66"/>
        <v>128857.1702</v>
      </c>
      <c r="AH31" s="74">
        <f t="shared" si="66"/>
        <v>130145.7419</v>
      </c>
      <c r="AI31" s="74">
        <f t="shared" si="66"/>
        <v>134125.7852</v>
      </c>
      <c r="AJ31" s="74">
        <f t="shared" si="66"/>
        <v>173440.7962</v>
      </c>
      <c r="AK31" s="4"/>
      <c r="AL31" s="4"/>
    </row>
    <row r="32">
      <c r="A32" s="19" t="s">
        <v>20</v>
      </c>
      <c r="B32" s="4"/>
      <c r="C32" s="4"/>
      <c r="D32" s="4"/>
      <c r="E32" s="197">
        <v>8460.0</v>
      </c>
      <c r="F32" s="368">
        <v>10710.0</v>
      </c>
      <c r="G32" s="368">
        <v>24750.0</v>
      </c>
      <c r="H32" s="368">
        <v>23800.0</v>
      </c>
      <c r="I32" s="368">
        <v>34935.0</v>
      </c>
      <c r="J32" s="368">
        <v>30325.0</v>
      </c>
      <c r="K32" s="368">
        <v>34730.0</v>
      </c>
      <c r="L32" s="368">
        <v>33725.0</v>
      </c>
      <c r="M32" s="368">
        <v>30070.0</v>
      </c>
      <c r="N32" s="372">
        <f t="shared" si="55"/>
        <v>18304.82143</v>
      </c>
      <c r="O32" s="372">
        <f t="shared" ref="O32:P32" si="67">N31*O55</f>
        <v>34363.82462</v>
      </c>
      <c r="P32" s="372">
        <f t="shared" si="67"/>
        <v>37645.5264</v>
      </c>
      <c r="Q32" s="377" t="str">
        <f t="shared" si="57"/>
        <v>#REF!</v>
      </c>
      <c r="R32" s="273">
        <f t="shared" si="58"/>
        <v>18304.82143</v>
      </c>
      <c r="S32" s="273">
        <f t="shared" ref="S32:T32" si="68">R31*S55</f>
        <v>27913.46786</v>
      </c>
      <c r="T32" s="273">
        <f t="shared" si="68"/>
        <v>30579.16872</v>
      </c>
      <c r="U32" s="378" t="str">
        <f t="shared" si="60"/>
        <v>#REF!</v>
      </c>
      <c r="V32" s="74">
        <v>18304.821428571428</v>
      </c>
      <c r="W32" s="375">
        <f t="shared" ref="W32:X32" si="69">V31*W55</f>
        <v>25403.3727</v>
      </c>
      <c r="X32" s="375">
        <f t="shared" si="69"/>
        <v>27829.36265</v>
      </c>
      <c r="Y32" s="379" t="str">
        <f t="shared" si="62"/>
        <v>#REF!</v>
      </c>
      <c r="Z32" s="272">
        <f t="shared" si="63"/>
        <v>21608.12641</v>
      </c>
      <c r="AA32" s="133">
        <v>25000.0</v>
      </c>
      <c r="AB32" s="74">
        <f t="shared" ref="AB32:AD32" si="70">AA31*AB55</f>
        <v>40128.41091</v>
      </c>
      <c r="AC32" s="74">
        <f t="shared" si="70"/>
        <v>31261.60453</v>
      </c>
      <c r="AD32" s="74">
        <f t="shared" si="70"/>
        <v>29476.33686</v>
      </c>
      <c r="AE32" s="74">
        <f t="shared" si="65"/>
        <v>42098.26579</v>
      </c>
      <c r="AF32" s="74">
        <f t="shared" ref="AF32:AJ32" si="71">AE31*AF55</f>
        <v>41587.73951</v>
      </c>
      <c r="AG32" s="74">
        <f t="shared" si="71"/>
        <v>60385.92177</v>
      </c>
      <c r="AH32" s="74">
        <f t="shared" si="71"/>
        <v>105216.5248</v>
      </c>
      <c r="AI32" s="74">
        <f t="shared" si="71"/>
        <v>106268.69</v>
      </c>
      <c r="AJ32" s="74">
        <f t="shared" si="71"/>
        <v>109518.5389</v>
      </c>
      <c r="AK32" s="4"/>
      <c r="AL32" s="4"/>
    </row>
    <row r="33">
      <c r="A33" s="19" t="s">
        <v>84</v>
      </c>
      <c r="B33" s="4"/>
      <c r="C33" s="4"/>
      <c r="D33" s="4"/>
      <c r="E33" s="8"/>
      <c r="F33" s="368">
        <v>7320.0</v>
      </c>
      <c r="G33" s="368">
        <v>9090.0</v>
      </c>
      <c r="H33" s="368">
        <v>21890.0</v>
      </c>
      <c r="I33" s="368">
        <v>17875.0</v>
      </c>
      <c r="J33" s="368">
        <v>31640.0</v>
      </c>
      <c r="K33" s="368">
        <v>25915.0</v>
      </c>
      <c r="L33" s="368">
        <v>27640.0</v>
      </c>
      <c r="M33" s="368">
        <v>29810.0</v>
      </c>
      <c r="N33" s="372">
        <f t="shared" si="55"/>
        <v>6768</v>
      </c>
      <c r="O33" s="372">
        <f t="shared" ref="O33:P33" si="72">N32*O56</f>
        <v>14643.85714</v>
      </c>
      <c r="P33" s="372">
        <f t="shared" si="72"/>
        <v>27491.0597</v>
      </c>
      <c r="Q33" s="377" t="str">
        <f t="shared" si="57"/>
        <v>#REF!</v>
      </c>
      <c r="R33" s="273">
        <f t="shared" si="58"/>
        <v>6768</v>
      </c>
      <c r="S33" s="273">
        <f t="shared" ref="S33:T33" si="73">R32*S56</f>
        <v>14643.85714</v>
      </c>
      <c r="T33" s="273">
        <f t="shared" si="73"/>
        <v>22330.77429</v>
      </c>
      <c r="U33" s="378" t="str">
        <f t="shared" si="60"/>
        <v>#REF!</v>
      </c>
      <c r="V33" s="74">
        <v>6768.0</v>
      </c>
      <c r="W33" s="375">
        <f t="shared" ref="W33:X33" si="74">V32*W56</f>
        <v>14643.85714</v>
      </c>
      <c r="X33" s="375">
        <f t="shared" si="74"/>
        <v>20322.69816</v>
      </c>
      <c r="Y33" s="379" t="str">
        <f t="shared" si="62"/>
        <v>#REF!</v>
      </c>
      <c r="Z33" s="272">
        <f t="shared" si="63"/>
        <v>9266.808511</v>
      </c>
      <c r="AA33" s="133">
        <v>19000.0</v>
      </c>
      <c r="AB33" s="74">
        <f t="shared" ref="AB33:AD33" si="75">AA32*AB56</f>
        <v>19191.91919</v>
      </c>
      <c r="AC33" s="74">
        <f t="shared" si="75"/>
        <v>27725.0839</v>
      </c>
      <c r="AD33" s="74">
        <f t="shared" si="75"/>
        <v>21598.92677</v>
      </c>
      <c r="AE33" s="74">
        <f t="shared" si="65"/>
        <v>29679.40478</v>
      </c>
      <c r="AF33" s="74">
        <f t="shared" ref="AF33:AJ33" si="76">AE32*AF56</f>
        <v>35976.1437</v>
      </c>
      <c r="AG33" s="74">
        <f t="shared" si="76"/>
        <v>35539.86049</v>
      </c>
      <c r="AH33" s="74">
        <f t="shared" si="76"/>
        <v>51604.32523</v>
      </c>
      <c r="AI33" s="74">
        <f t="shared" si="76"/>
        <v>89915.45719</v>
      </c>
      <c r="AJ33" s="74">
        <f t="shared" si="76"/>
        <v>90814.61176</v>
      </c>
      <c r="AK33" s="4"/>
      <c r="AL33" s="4"/>
    </row>
    <row r="34">
      <c r="A34" s="19" t="s">
        <v>85</v>
      </c>
      <c r="B34" s="4"/>
      <c r="C34" s="4"/>
      <c r="D34" s="4"/>
      <c r="E34" s="8"/>
      <c r="F34" s="368">
        <v>7320.0</v>
      </c>
      <c r="G34" s="368">
        <v>15615.0</v>
      </c>
      <c r="H34" s="368">
        <v>35330.0</v>
      </c>
      <c r="I34" s="368">
        <v>49265.0</v>
      </c>
      <c r="J34" s="368">
        <v>77370.0</v>
      </c>
      <c r="K34" s="368">
        <v>97590.0</v>
      </c>
      <c r="L34" s="368">
        <v>116160.0</v>
      </c>
      <c r="M34" s="368">
        <v>138460.0</v>
      </c>
      <c r="N34" s="382"/>
      <c r="O34" s="382"/>
      <c r="P34" s="382"/>
      <c r="Q34" s="377"/>
      <c r="R34" s="193"/>
      <c r="S34" s="193"/>
      <c r="T34" s="193"/>
      <c r="U34" s="378"/>
      <c r="V34" s="74"/>
      <c r="W34" s="383"/>
      <c r="X34" s="383"/>
      <c r="Y34" s="379"/>
      <c r="Z34" s="272"/>
      <c r="AA34" s="133"/>
      <c r="AB34" s="119"/>
      <c r="AC34" s="119"/>
      <c r="AD34" s="119"/>
      <c r="AE34" s="74">
        <f>K34+AE35</f>
        <v>122817.4941</v>
      </c>
      <c r="AF34" s="74">
        <f t="shared" ref="AF34:AJ34" si="77">AE34+AF35</f>
        <v>153397.2162</v>
      </c>
      <c r="AG34" s="74">
        <f t="shared" si="77"/>
        <v>183606.0976</v>
      </c>
      <c r="AH34" s="74">
        <f t="shared" si="77"/>
        <v>227469.7741</v>
      </c>
      <c r="AI34" s="74">
        <f t="shared" si="77"/>
        <v>303897.9127</v>
      </c>
      <c r="AJ34" s="74">
        <f t="shared" si="77"/>
        <v>381090.3327</v>
      </c>
      <c r="AK34" s="4"/>
      <c r="AL34" s="4"/>
    </row>
    <row r="35">
      <c r="A35" s="21" t="s">
        <v>157</v>
      </c>
      <c r="B35" s="23"/>
      <c r="C35" s="23"/>
      <c r="D35" s="23"/>
      <c r="E35" s="23"/>
      <c r="F35" s="310">
        <f t="shared" ref="F35:M35" si="78">F34-E34</f>
        <v>7320</v>
      </c>
      <c r="G35" s="310">
        <f t="shared" si="78"/>
        <v>8295</v>
      </c>
      <c r="H35" s="310">
        <f t="shared" si="78"/>
        <v>19715</v>
      </c>
      <c r="I35" s="310">
        <f t="shared" si="78"/>
        <v>13935</v>
      </c>
      <c r="J35" s="310">
        <f t="shared" si="78"/>
        <v>28105</v>
      </c>
      <c r="K35" s="310">
        <f t="shared" si="78"/>
        <v>20220</v>
      </c>
      <c r="L35" s="310">
        <f t="shared" si="78"/>
        <v>18570</v>
      </c>
      <c r="M35" s="310">
        <f t="shared" si="78"/>
        <v>22300</v>
      </c>
      <c r="N35" s="110">
        <f t="shared" ref="N35:U35" si="79">N33</f>
        <v>6768</v>
      </c>
      <c r="O35" s="110">
        <f t="shared" si="79"/>
        <v>14643.85714</v>
      </c>
      <c r="P35" s="110">
        <f t="shared" si="79"/>
        <v>27491.0597</v>
      </c>
      <c r="Q35" s="353" t="str">
        <f t="shared" si="79"/>
        <v>#REF!</v>
      </c>
      <c r="R35" s="111">
        <f t="shared" si="79"/>
        <v>6768</v>
      </c>
      <c r="S35" s="111">
        <f t="shared" si="79"/>
        <v>14643.85714</v>
      </c>
      <c r="T35" s="111">
        <f t="shared" si="79"/>
        <v>22330.77429</v>
      </c>
      <c r="U35" s="354" t="str">
        <f t="shared" si="79"/>
        <v>#REF!</v>
      </c>
      <c r="V35" s="111">
        <v>6768.0</v>
      </c>
      <c r="W35" s="355">
        <f t="shared" ref="W35:Z35" si="80">W33</f>
        <v>14643.85714</v>
      </c>
      <c r="X35" s="355">
        <f t="shared" si="80"/>
        <v>20322.69816</v>
      </c>
      <c r="Y35" s="356" t="str">
        <f t="shared" si="80"/>
        <v>#REF!</v>
      </c>
      <c r="Z35" s="365">
        <f t="shared" si="80"/>
        <v>9266.808511</v>
      </c>
      <c r="AA35" s="366">
        <f t="shared" ref="AA35:AD35" si="81">90%*AA33</f>
        <v>17100</v>
      </c>
      <c r="AB35" s="366">
        <f t="shared" si="81"/>
        <v>17272.72727</v>
      </c>
      <c r="AC35" s="366">
        <f t="shared" si="81"/>
        <v>24952.57551</v>
      </c>
      <c r="AD35" s="366">
        <f t="shared" si="81"/>
        <v>19439.03409</v>
      </c>
      <c r="AE35" s="111">
        <f t="shared" ref="AE35:AJ35" si="82">85%*AE33</f>
        <v>25227.49406</v>
      </c>
      <c r="AF35" s="111">
        <f t="shared" si="82"/>
        <v>30579.72215</v>
      </c>
      <c r="AG35" s="111">
        <f t="shared" si="82"/>
        <v>30208.88141</v>
      </c>
      <c r="AH35" s="111">
        <f t="shared" si="82"/>
        <v>43863.67645</v>
      </c>
      <c r="AI35" s="111">
        <f t="shared" si="82"/>
        <v>76428.13861</v>
      </c>
      <c r="AJ35" s="111">
        <f t="shared" si="82"/>
        <v>77192.41999</v>
      </c>
      <c r="AK35" s="23"/>
      <c r="AL35" s="23"/>
    </row>
    <row r="36">
      <c r="A36" s="285" t="s">
        <v>25</v>
      </c>
      <c r="B36" s="4"/>
      <c r="C36" s="4"/>
      <c r="D36" s="4"/>
      <c r="E36" s="4"/>
      <c r="F36" s="243"/>
      <c r="G36" s="243"/>
      <c r="H36" s="243"/>
      <c r="I36" s="243"/>
      <c r="J36" s="243"/>
      <c r="K36" s="243"/>
      <c r="L36" s="243"/>
      <c r="M36" s="243"/>
      <c r="N36" s="118"/>
      <c r="O36" s="118"/>
      <c r="P36" s="118"/>
      <c r="Q36" s="325"/>
      <c r="R36" s="119"/>
      <c r="S36" s="119"/>
      <c r="T36" s="119"/>
      <c r="U36" s="326"/>
      <c r="V36" s="74"/>
      <c r="W36" s="352"/>
      <c r="X36" s="352"/>
      <c r="Y36" s="328"/>
      <c r="Z36" s="118"/>
      <c r="AA36" s="119"/>
      <c r="AB36" s="119"/>
      <c r="AC36" s="119"/>
      <c r="AD36" s="119"/>
      <c r="AE36" s="119"/>
      <c r="AF36" s="119"/>
      <c r="AG36" s="119"/>
      <c r="AH36" s="119"/>
      <c r="AI36" s="119"/>
      <c r="AJ36" s="119"/>
      <c r="AK36" s="4"/>
      <c r="AL36" s="4"/>
    </row>
    <row r="37">
      <c r="A37" s="19" t="s">
        <v>17</v>
      </c>
      <c r="B37" s="80">
        <v>1224.0</v>
      </c>
      <c r="C37" s="80">
        <v>1874.0</v>
      </c>
      <c r="D37" s="80">
        <v>7346.0</v>
      </c>
      <c r="E37" s="206">
        <v>8093.0</v>
      </c>
      <c r="F37" s="206">
        <v>13709.0</v>
      </c>
      <c r="G37" s="206">
        <v>14245.0</v>
      </c>
      <c r="H37" s="206">
        <v>14634.0</v>
      </c>
      <c r="I37" s="206">
        <v>14697.0</v>
      </c>
      <c r="J37" s="206">
        <v>17169.0</v>
      </c>
      <c r="K37" s="206">
        <v>18587.0</v>
      </c>
      <c r="L37" s="206">
        <v>38912.0</v>
      </c>
      <c r="M37" s="206">
        <v>42180.0</v>
      </c>
      <c r="N37" s="118"/>
      <c r="O37" s="118"/>
      <c r="P37" s="118"/>
      <c r="Q37" s="325"/>
      <c r="R37" s="119"/>
      <c r="S37" s="119"/>
      <c r="T37" s="119"/>
      <c r="U37" s="326"/>
      <c r="V37" s="74"/>
      <c r="W37" s="352"/>
      <c r="X37" s="352"/>
      <c r="Y37" s="328"/>
      <c r="Z37" s="253"/>
      <c r="AA37" s="240"/>
      <c r="AB37" s="119"/>
      <c r="AC37" s="119"/>
      <c r="AD37" s="119"/>
      <c r="AE37" s="119"/>
      <c r="AF37" s="119"/>
      <c r="AG37" s="119"/>
      <c r="AH37" s="119"/>
      <c r="AI37" s="119"/>
      <c r="AJ37" s="119"/>
      <c r="AK37" s="4"/>
      <c r="AL37" s="4"/>
    </row>
    <row r="38">
      <c r="A38" s="26" t="s">
        <v>18</v>
      </c>
      <c r="B38" s="4"/>
      <c r="C38" s="19">
        <v>476.0</v>
      </c>
      <c r="D38" s="19">
        <v>628.0</v>
      </c>
      <c r="E38" s="206">
        <v>1776.0</v>
      </c>
      <c r="F38" s="206">
        <v>1618.0</v>
      </c>
      <c r="G38" s="206">
        <v>3001.0</v>
      </c>
      <c r="H38" s="206">
        <v>2418.0</v>
      </c>
      <c r="I38" s="206">
        <v>2740.0</v>
      </c>
      <c r="J38" s="206">
        <v>2502.0</v>
      </c>
      <c r="K38" s="206">
        <v>2504.0</v>
      </c>
      <c r="L38" s="206">
        <v>3060.0</v>
      </c>
      <c r="M38" s="206">
        <v>7959.0</v>
      </c>
      <c r="N38" s="118"/>
      <c r="O38" s="118"/>
      <c r="P38" s="118"/>
      <c r="Q38" s="325"/>
      <c r="R38" s="119"/>
      <c r="S38" s="119"/>
      <c r="T38" s="119"/>
      <c r="U38" s="326"/>
      <c r="V38" s="74"/>
      <c r="W38" s="352"/>
      <c r="X38" s="352"/>
      <c r="Y38" s="328"/>
      <c r="Z38" s="253"/>
      <c r="AA38" s="150"/>
      <c r="AB38" s="119"/>
      <c r="AC38" s="119"/>
      <c r="AD38" s="119"/>
      <c r="AE38" s="119"/>
      <c r="AF38" s="119"/>
      <c r="AG38" s="119"/>
      <c r="AH38" s="119"/>
      <c r="AI38" s="119"/>
      <c r="AJ38" s="119"/>
      <c r="AK38" s="4"/>
      <c r="AL38" s="4"/>
    </row>
    <row r="39">
      <c r="A39" s="19" t="s">
        <v>19</v>
      </c>
      <c r="B39" s="4"/>
      <c r="C39" s="4"/>
      <c r="D39" s="19">
        <v>168.0</v>
      </c>
      <c r="E39" s="5">
        <v>382.0</v>
      </c>
      <c r="F39" s="5">
        <v>626.0</v>
      </c>
      <c r="G39" s="5">
        <v>594.0</v>
      </c>
      <c r="H39" s="5">
        <v>1137.0</v>
      </c>
      <c r="I39" s="5">
        <v>743.0</v>
      </c>
      <c r="J39" s="5">
        <v>892.0</v>
      </c>
      <c r="K39" s="5">
        <v>1075.0</v>
      </c>
      <c r="L39" s="5">
        <v>738.0</v>
      </c>
      <c r="M39" s="5">
        <v>1046.0</v>
      </c>
      <c r="N39" s="388"/>
      <c r="O39" s="388"/>
      <c r="P39" s="388"/>
      <c r="Q39" s="389"/>
      <c r="R39" s="234"/>
      <c r="S39" s="234"/>
      <c r="T39" s="234"/>
      <c r="U39" s="390"/>
      <c r="V39" s="74"/>
      <c r="W39" s="391"/>
      <c r="X39" s="391"/>
      <c r="Y39" s="392"/>
      <c r="Z39" s="388"/>
      <c r="AA39" s="234"/>
      <c r="AB39" s="119"/>
      <c r="AC39" s="119"/>
      <c r="AD39" s="119"/>
      <c r="AE39" s="119"/>
      <c r="AF39" s="119"/>
      <c r="AG39" s="119"/>
      <c r="AH39" s="119"/>
      <c r="AI39" s="119"/>
      <c r="AJ39" s="119"/>
      <c r="AK39" s="4"/>
      <c r="AL39" s="4"/>
    </row>
    <row r="40">
      <c r="A40" s="19" t="s">
        <v>20</v>
      </c>
      <c r="B40" s="4"/>
      <c r="C40" s="4"/>
      <c r="D40" s="4"/>
      <c r="E40" s="5">
        <v>138.0</v>
      </c>
      <c r="F40" s="5">
        <v>186.0</v>
      </c>
      <c r="G40" s="5">
        <v>475.0</v>
      </c>
      <c r="H40" s="5">
        <v>455.0</v>
      </c>
      <c r="I40" s="5">
        <v>702.0</v>
      </c>
      <c r="J40" s="5">
        <v>597.0</v>
      </c>
      <c r="K40" s="5">
        <v>692.0</v>
      </c>
      <c r="L40" s="5">
        <v>671.0</v>
      </c>
      <c r="M40" s="5">
        <v>590.0</v>
      </c>
      <c r="N40" s="118"/>
      <c r="O40" s="118"/>
      <c r="P40" s="118"/>
      <c r="Q40" s="325"/>
      <c r="R40" s="119"/>
      <c r="S40" s="119"/>
      <c r="T40" s="119"/>
      <c r="U40" s="326"/>
      <c r="V40" s="74"/>
      <c r="W40" s="352"/>
      <c r="X40" s="352"/>
      <c r="Y40" s="328"/>
      <c r="Z40" s="118"/>
      <c r="AA40" s="119"/>
      <c r="AB40" s="119"/>
      <c r="AC40" s="119"/>
      <c r="AD40" s="119"/>
      <c r="AE40" s="119"/>
      <c r="AF40" s="119"/>
      <c r="AG40" s="119"/>
      <c r="AH40" s="119"/>
      <c r="AI40" s="119"/>
      <c r="AJ40" s="119"/>
      <c r="AK40" s="4"/>
      <c r="AL40" s="4"/>
    </row>
    <row r="41">
      <c r="A41" s="19" t="s">
        <v>84</v>
      </c>
      <c r="B41" s="4"/>
      <c r="C41" s="4"/>
      <c r="D41" s="4"/>
      <c r="E41" s="8"/>
      <c r="F41" s="5">
        <v>118.0</v>
      </c>
      <c r="G41" s="5">
        <v>159.0</v>
      </c>
      <c r="H41" s="5">
        <v>420.0</v>
      </c>
      <c r="I41" s="5">
        <v>341.0</v>
      </c>
      <c r="J41" s="5">
        <v>637.0</v>
      </c>
      <c r="K41" s="5">
        <v>513.0</v>
      </c>
      <c r="L41" s="5">
        <v>549.0</v>
      </c>
      <c r="M41" s="5">
        <v>594.0</v>
      </c>
      <c r="N41" s="118"/>
      <c r="O41" s="118"/>
      <c r="P41" s="118"/>
      <c r="Q41" s="325"/>
      <c r="R41" s="119"/>
      <c r="S41" s="119"/>
      <c r="T41" s="119"/>
      <c r="U41" s="326"/>
      <c r="V41" s="74"/>
      <c r="W41" s="352"/>
      <c r="X41" s="352"/>
      <c r="Y41" s="328"/>
      <c r="Z41" s="118"/>
      <c r="AA41" s="119"/>
      <c r="AB41" s="119"/>
      <c r="AC41" s="119"/>
      <c r="AD41" s="119"/>
      <c r="AE41" s="119"/>
      <c r="AF41" s="119"/>
      <c r="AG41" s="119"/>
      <c r="AH41" s="119"/>
      <c r="AI41" s="119"/>
      <c r="AJ41" s="119"/>
      <c r="AK41" s="4"/>
      <c r="AL41" s="4"/>
    </row>
    <row r="42">
      <c r="A42" s="19" t="s">
        <v>85</v>
      </c>
      <c r="B42" s="4"/>
      <c r="C42" s="4"/>
      <c r="D42" s="4"/>
      <c r="E42" s="8"/>
      <c r="F42" s="5">
        <v>118.0</v>
      </c>
      <c r="G42" s="5">
        <v>264.0</v>
      </c>
      <c r="H42" s="5">
        <v>646.0</v>
      </c>
      <c r="I42" s="5">
        <v>913.0</v>
      </c>
      <c r="J42" s="206">
        <v>1478.0</v>
      </c>
      <c r="K42" s="206">
        <v>1883.0</v>
      </c>
      <c r="L42" s="206">
        <v>2254.0</v>
      </c>
      <c r="M42" s="206">
        <v>2699.0</v>
      </c>
      <c r="N42" s="118"/>
      <c r="O42" s="118"/>
      <c r="P42" s="118"/>
      <c r="Q42" s="325"/>
      <c r="R42" s="119"/>
      <c r="S42" s="119"/>
      <c r="T42" s="119"/>
      <c r="U42" s="326"/>
      <c r="V42" s="74"/>
      <c r="W42" s="352"/>
      <c r="X42" s="352"/>
      <c r="Y42" s="328"/>
      <c r="Z42" s="118"/>
      <c r="AA42" s="119"/>
      <c r="AB42" s="119"/>
      <c r="AC42" s="119"/>
      <c r="AD42" s="119"/>
      <c r="AE42" s="119"/>
      <c r="AF42" s="119"/>
      <c r="AG42" s="119"/>
      <c r="AH42" s="119"/>
      <c r="AI42" s="119"/>
      <c r="AJ42" s="119"/>
      <c r="AK42" s="4"/>
      <c r="AL42" s="4"/>
    </row>
    <row r="43">
      <c r="A43" s="21" t="s">
        <v>157</v>
      </c>
      <c r="B43" s="23"/>
      <c r="C43" s="23"/>
      <c r="D43" s="23"/>
      <c r="E43" s="23"/>
      <c r="F43" s="17">
        <f t="shared" ref="F43:M43" si="83">F42-E42</f>
        <v>118</v>
      </c>
      <c r="G43" s="17">
        <f t="shared" si="83"/>
        <v>146</v>
      </c>
      <c r="H43" s="17">
        <f t="shared" si="83"/>
        <v>382</v>
      </c>
      <c r="I43" s="17">
        <f t="shared" si="83"/>
        <v>267</v>
      </c>
      <c r="J43" s="432">
        <f t="shared" si="83"/>
        <v>565</v>
      </c>
      <c r="K43" s="432">
        <f t="shared" si="83"/>
        <v>405</v>
      </c>
      <c r="L43" s="432">
        <f t="shared" si="83"/>
        <v>371</v>
      </c>
      <c r="M43" s="432">
        <f t="shared" si="83"/>
        <v>445</v>
      </c>
      <c r="N43" s="155"/>
      <c r="O43" s="155"/>
      <c r="P43" s="155"/>
      <c r="Q43" s="353"/>
      <c r="R43" s="154"/>
      <c r="S43" s="154"/>
      <c r="T43" s="154"/>
      <c r="U43" s="354"/>
      <c r="V43" s="111"/>
      <c r="W43" s="386"/>
      <c r="X43" s="386"/>
      <c r="Y43" s="356"/>
      <c r="Z43" s="155"/>
      <c r="AA43" s="154"/>
      <c r="AB43" s="154"/>
      <c r="AC43" s="154"/>
      <c r="AD43" s="154"/>
      <c r="AE43" s="154"/>
      <c r="AF43" s="154"/>
      <c r="AG43" s="154"/>
      <c r="AH43" s="154"/>
      <c r="AI43" s="154"/>
      <c r="AJ43" s="154"/>
      <c r="AK43" s="23"/>
      <c r="AL43" s="23"/>
    </row>
    <row r="44">
      <c r="A44" s="1" t="s">
        <v>26</v>
      </c>
      <c r="B44" s="4"/>
      <c r="C44" s="4"/>
      <c r="D44" s="4"/>
      <c r="E44" s="4"/>
      <c r="F44" s="4"/>
      <c r="G44" s="4"/>
      <c r="H44" s="4"/>
      <c r="I44" s="4"/>
      <c r="J44" s="4"/>
      <c r="K44" s="4"/>
      <c r="L44" s="4"/>
      <c r="M44" s="4"/>
      <c r="N44" s="118"/>
      <c r="O44" s="118"/>
      <c r="P44" s="118"/>
      <c r="Q44" s="325"/>
      <c r="R44" s="119"/>
      <c r="S44" s="119"/>
      <c r="T44" s="119"/>
      <c r="U44" s="326"/>
      <c r="V44" s="74"/>
      <c r="W44" s="352"/>
      <c r="X44" s="352"/>
      <c r="Y44" s="328"/>
      <c r="Z44" s="118"/>
      <c r="AA44" s="119"/>
      <c r="AB44" s="150"/>
      <c r="AC44" s="119"/>
      <c r="AD44" s="119"/>
      <c r="AE44" s="119"/>
      <c r="AF44" s="119"/>
      <c r="AG44" s="119"/>
      <c r="AH44" s="119"/>
      <c r="AI44" s="119"/>
      <c r="AJ44" s="119"/>
      <c r="AK44" s="4"/>
      <c r="AL44" s="4"/>
    </row>
    <row r="45">
      <c r="A45" s="19" t="s">
        <v>158</v>
      </c>
      <c r="B45" s="131">
        <v>68985.0</v>
      </c>
      <c r="C45" s="131">
        <v>102945.0</v>
      </c>
      <c r="D45" s="131">
        <v>374040.0</v>
      </c>
      <c r="E45" s="131">
        <v>421100.0</v>
      </c>
      <c r="F45" s="131">
        <v>695765.0</v>
      </c>
      <c r="G45" s="131">
        <v>696895.0</v>
      </c>
      <c r="H45" s="131">
        <v>747265.0</v>
      </c>
      <c r="I45" s="131">
        <v>722065.0</v>
      </c>
      <c r="J45" s="131">
        <v>865540.0</v>
      </c>
      <c r="K45" s="131">
        <v>1122600.0</v>
      </c>
      <c r="L45" s="131">
        <v>1470420.0</v>
      </c>
      <c r="M45" s="131">
        <v>873010.0</v>
      </c>
      <c r="N45" s="118"/>
      <c r="O45" s="118"/>
      <c r="P45" s="118"/>
      <c r="Q45" s="325"/>
      <c r="R45" s="119"/>
      <c r="S45" s="119"/>
      <c r="T45" s="119"/>
      <c r="U45" s="326"/>
      <c r="V45" s="74"/>
      <c r="W45" s="352"/>
      <c r="X45" s="352"/>
      <c r="Y45" s="328"/>
      <c r="Z45" s="118"/>
      <c r="AA45" s="119"/>
      <c r="AB45" s="119"/>
      <c r="AC45" s="119"/>
      <c r="AD45" s="119"/>
      <c r="AE45" s="74">
        <f>K45+1200*100+(11912-1200)*50</f>
        <v>1778200</v>
      </c>
      <c r="AF45" s="74">
        <f t="shared" ref="AF45:AG45" si="84">AF46*AF47</f>
        <v>1795982</v>
      </c>
      <c r="AG45" s="74">
        <f t="shared" si="84"/>
        <v>1850905.704</v>
      </c>
      <c r="AH45" s="74">
        <f>AH46*AG47+650000</f>
        <v>2519414.761</v>
      </c>
      <c r="AI45" s="74">
        <f t="shared" ref="AI45:AJ45" si="85">AI46*AI47</f>
        <v>2544608.909</v>
      </c>
      <c r="AJ45" s="74">
        <f t="shared" si="85"/>
        <v>2570054.998</v>
      </c>
      <c r="AK45" s="4"/>
      <c r="AL45" s="4"/>
    </row>
    <row r="46">
      <c r="A46" s="19" t="s">
        <v>28</v>
      </c>
      <c r="B46" s="80">
        <v>1224.0</v>
      </c>
      <c r="C46" s="80">
        <v>1876.0</v>
      </c>
      <c r="D46" s="80">
        <v>7317.0</v>
      </c>
      <c r="E46" s="80">
        <v>8288.0</v>
      </c>
      <c r="F46" s="206">
        <v>14264.0</v>
      </c>
      <c r="G46" s="206">
        <v>14094.0</v>
      </c>
      <c r="H46" s="206">
        <v>15009.0</v>
      </c>
      <c r="I46" s="206">
        <v>14477.0</v>
      </c>
      <c r="J46" s="206">
        <v>17433.0</v>
      </c>
      <c r="K46" s="206">
        <v>18587.0</v>
      </c>
      <c r="L46" s="206">
        <v>28130.0</v>
      </c>
      <c r="M46" s="206">
        <v>17155.0</v>
      </c>
      <c r="N46" s="118"/>
      <c r="O46" s="118"/>
      <c r="P46" s="118"/>
      <c r="Q46" s="325"/>
      <c r="R46" s="119"/>
      <c r="S46" s="119"/>
      <c r="T46" s="119"/>
      <c r="U46" s="326"/>
      <c r="V46" s="74"/>
      <c r="W46" s="352"/>
      <c r="X46" s="352"/>
      <c r="Y46" s="328"/>
      <c r="Z46" s="128">
        <f>Z2/5</f>
        <v>15300</v>
      </c>
      <c r="AA46" s="129">
        <f>G46*(1+5%)</f>
        <v>14798.7</v>
      </c>
      <c r="AB46" s="150"/>
      <c r="AC46" s="119"/>
      <c r="AD46" s="119"/>
      <c r="AE46" s="129">
        <f>K46+11912</f>
        <v>30499</v>
      </c>
      <c r="AF46" s="129">
        <f>AE46*(1+1%)</f>
        <v>30803.99</v>
      </c>
      <c r="AG46" s="129">
        <f>AF46*(1+1%)+1360</f>
        <v>32472.0299</v>
      </c>
      <c r="AH46" s="129">
        <f t="shared" ref="AH46:AJ46" si="86">AG46*(1+1%)</f>
        <v>32796.7502</v>
      </c>
      <c r="AI46" s="129">
        <f t="shared" si="86"/>
        <v>33124.7177</v>
      </c>
      <c r="AJ46" s="129">
        <f t="shared" si="86"/>
        <v>33455.96488</v>
      </c>
      <c r="AK46" s="4"/>
      <c r="AL46" s="4"/>
    </row>
    <row r="47">
      <c r="A47" s="19" t="s">
        <v>29</v>
      </c>
      <c r="B47" s="27">
        <f t="shared" ref="B47:M47" si="87">B45/B46</f>
        <v>56.36029412</v>
      </c>
      <c r="C47" s="27">
        <f t="shared" si="87"/>
        <v>54.87473348</v>
      </c>
      <c r="D47" s="27">
        <f t="shared" si="87"/>
        <v>51.11931119</v>
      </c>
      <c r="E47" s="27">
        <f t="shared" si="87"/>
        <v>50.80839768</v>
      </c>
      <c r="F47" s="27">
        <f t="shared" si="87"/>
        <v>48.77769209</v>
      </c>
      <c r="G47" s="27">
        <f t="shared" si="87"/>
        <v>49.44621825</v>
      </c>
      <c r="H47" s="27">
        <f t="shared" si="87"/>
        <v>49.78779399</v>
      </c>
      <c r="I47" s="27">
        <f t="shared" si="87"/>
        <v>49.87670097</v>
      </c>
      <c r="J47" s="27">
        <f t="shared" si="87"/>
        <v>49.64951529</v>
      </c>
      <c r="K47" s="27">
        <f t="shared" si="87"/>
        <v>60.3970517</v>
      </c>
      <c r="L47" s="27">
        <f t="shared" si="87"/>
        <v>52.27230715</v>
      </c>
      <c r="M47" s="27">
        <f t="shared" si="87"/>
        <v>50.88953658</v>
      </c>
      <c r="N47" s="118"/>
      <c r="O47" s="118"/>
      <c r="P47" s="118"/>
      <c r="Q47" s="325"/>
      <c r="R47" s="119"/>
      <c r="S47" s="119"/>
      <c r="T47" s="119"/>
      <c r="U47" s="326"/>
      <c r="V47" s="74"/>
      <c r="W47" s="352"/>
      <c r="X47" s="352"/>
      <c r="Y47" s="328"/>
      <c r="Z47" s="118"/>
      <c r="AA47" s="119"/>
      <c r="AB47" s="119"/>
      <c r="AC47" s="119"/>
      <c r="AD47" s="119"/>
      <c r="AE47" s="74">
        <f>AE45/AE46</f>
        <v>58.30355094</v>
      </c>
      <c r="AF47" s="74">
        <f>AE47</f>
        <v>58.30355094</v>
      </c>
      <c r="AG47" s="74">
        <f>57</f>
        <v>57</v>
      </c>
      <c r="AH47" s="74">
        <f>AH45/AH46</f>
        <v>76.81903683</v>
      </c>
      <c r="AI47" s="74">
        <f t="shared" ref="AI47:AJ47" si="88">AH47</f>
        <v>76.81903683</v>
      </c>
      <c r="AJ47" s="74">
        <f t="shared" si="88"/>
        <v>76.81903683</v>
      </c>
      <c r="AK47" s="4"/>
      <c r="AL47" s="4"/>
    </row>
    <row r="48">
      <c r="A48" s="21" t="s">
        <v>30</v>
      </c>
      <c r="B48" s="23"/>
      <c r="C48" s="23"/>
      <c r="D48" s="23"/>
      <c r="E48" s="23"/>
      <c r="F48" s="17"/>
      <c r="G48" s="17"/>
      <c r="H48" s="17"/>
      <c r="I48" s="17"/>
      <c r="J48" s="17"/>
      <c r="K48" s="17"/>
      <c r="L48" s="17"/>
      <c r="M48" s="17"/>
      <c r="N48" s="155"/>
      <c r="O48" s="155"/>
      <c r="P48" s="155"/>
      <c r="Q48" s="353"/>
      <c r="R48" s="154"/>
      <c r="S48" s="154"/>
      <c r="T48" s="154"/>
      <c r="U48" s="354"/>
      <c r="V48" s="111"/>
      <c r="W48" s="386"/>
      <c r="X48" s="386"/>
      <c r="Y48" s="356"/>
      <c r="Z48" s="155"/>
      <c r="AA48" s="154"/>
      <c r="AB48" s="154"/>
      <c r="AC48" s="154"/>
      <c r="AD48" s="154"/>
      <c r="AE48" s="154"/>
      <c r="AF48" s="154"/>
      <c r="AG48" s="154"/>
      <c r="AH48" s="154"/>
      <c r="AI48" s="154"/>
      <c r="AJ48" s="154"/>
      <c r="AK48" s="23"/>
      <c r="AL48" s="23"/>
    </row>
    <row r="49" hidden="1">
      <c r="A49" s="1" t="s">
        <v>159</v>
      </c>
      <c r="B49" s="4"/>
      <c r="C49" s="4"/>
      <c r="D49" s="4"/>
      <c r="E49" s="4"/>
      <c r="F49" s="8"/>
      <c r="G49" s="8"/>
      <c r="H49" s="8"/>
      <c r="I49" s="8"/>
      <c r="J49" s="8"/>
      <c r="K49" s="8"/>
      <c r="L49" s="8"/>
      <c r="M49" s="8"/>
      <c r="N49" s="118"/>
      <c r="O49" s="118"/>
      <c r="P49" s="118"/>
      <c r="Q49" s="325"/>
      <c r="R49" s="119"/>
      <c r="S49" s="119"/>
      <c r="T49" s="119"/>
      <c r="U49" s="326"/>
      <c r="V49" s="74"/>
      <c r="W49" s="352"/>
      <c r="X49" s="352"/>
      <c r="Y49" s="328"/>
      <c r="Z49" s="118"/>
      <c r="AA49" s="193"/>
      <c r="AB49" s="119"/>
      <c r="AC49" s="119"/>
      <c r="AD49" s="119"/>
      <c r="AE49" s="119"/>
      <c r="AF49" s="119"/>
      <c r="AG49" s="119"/>
      <c r="AH49" s="119"/>
      <c r="AI49" s="119"/>
      <c r="AJ49" s="119"/>
      <c r="AK49" s="4"/>
      <c r="AL49" s="4"/>
    </row>
    <row r="50" hidden="1">
      <c r="A50" s="19" t="s">
        <v>160</v>
      </c>
      <c r="B50" s="131"/>
      <c r="C50" s="131" t="str">
        <f t="shared" ref="C50:M50" si="89">#REF!</f>
        <v>#REF!</v>
      </c>
      <c r="D50" s="131" t="str">
        <f t="shared" si="89"/>
        <v>#REF!</v>
      </c>
      <c r="E50" s="131" t="str">
        <f t="shared" si="89"/>
        <v>#REF!</v>
      </c>
      <c r="F50" s="131" t="str">
        <f t="shared" si="89"/>
        <v>#REF!</v>
      </c>
      <c r="G50" s="131" t="str">
        <f t="shared" si="89"/>
        <v>#REF!</v>
      </c>
      <c r="H50" s="131" t="str">
        <f t="shared" si="89"/>
        <v>#REF!</v>
      </c>
      <c r="I50" s="131" t="str">
        <f t="shared" si="89"/>
        <v>#REF!</v>
      </c>
      <c r="J50" s="131" t="str">
        <f t="shared" si="89"/>
        <v>#REF!</v>
      </c>
      <c r="K50" s="131" t="str">
        <f t="shared" si="89"/>
        <v>#REF!</v>
      </c>
      <c r="L50" s="131" t="str">
        <f t="shared" si="89"/>
        <v>#REF!</v>
      </c>
      <c r="M50" s="131" t="str">
        <f t="shared" si="89"/>
        <v>#REF!</v>
      </c>
      <c r="N50" s="118"/>
      <c r="O50" s="118"/>
      <c r="P50" s="118"/>
      <c r="Q50" s="325"/>
      <c r="R50" s="119"/>
      <c r="S50" s="119"/>
      <c r="T50" s="119"/>
      <c r="U50" s="326"/>
      <c r="V50" s="74"/>
      <c r="W50" s="352"/>
      <c r="X50" s="352"/>
      <c r="Y50" s="328"/>
      <c r="Z50" s="118"/>
      <c r="AA50" s="193"/>
      <c r="AB50" s="119"/>
      <c r="AC50" s="119"/>
      <c r="AD50" s="119"/>
      <c r="AE50" s="119"/>
      <c r="AF50" s="119"/>
      <c r="AG50" s="119"/>
      <c r="AH50" s="119"/>
      <c r="AI50" s="119"/>
      <c r="AJ50" s="119"/>
      <c r="AK50" s="4"/>
      <c r="AL50" s="4"/>
    </row>
    <row r="51" hidden="1">
      <c r="A51" s="21" t="s">
        <v>161</v>
      </c>
      <c r="B51" s="288"/>
      <c r="C51" s="288" t="str">
        <f t="shared" ref="C51:M51" si="90">#REF!</f>
        <v>#REF!</v>
      </c>
      <c r="D51" s="288" t="str">
        <f t="shared" si="90"/>
        <v>#REF!</v>
      </c>
      <c r="E51" s="288" t="str">
        <f t="shared" si="90"/>
        <v>#REF!</v>
      </c>
      <c r="F51" s="288" t="str">
        <f t="shared" si="90"/>
        <v>#REF!</v>
      </c>
      <c r="G51" s="288" t="str">
        <f t="shared" si="90"/>
        <v>#REF!</v>
      </c>
      <c r="H51" s="288" t="str">
        <f t="shared" si="90"/>
        <v>#REF!</v>
      </c>
      <c r="I51" s="288" t="str">
        <f t="shared" si="90"/>
        <v>#REF!</v>
      </c>
      <c r="J51" s="288" t="str">
        <f t="shared" si="90"/>
        <v>#REF!</v>
      </c>
      <c r="K51" s="288" t="str">
        <f t="shared" si="90"/>
        <v>#REF!</v>
      </c>
      <c r="L51" s="288" t="str">
        <f t="shared" si="90"/>
        <v>#REF!</v>
      </c>
      <c r="M51" s="288" t="str">
        <f t="shared" si="90"/>
        <v>#REF!</v>
      </c>
      <c r="N51" s="155"/>
      <c r="O51" s="155"/>
      <c r="P51" s="155"/>
      <c r="Q51" s="353"/>
      <c r="R51" s="154"/>
      <c r="S51" s="154"/>
      <c r="T51" s="154"/>
      <c r="U51" s="354"/>
      <c r="V51" s="111"/>
      <c r="W51" s="386"/>
      <c r="X51" s="386"/>
      <c r="Y51" s="356"/>
      <c r="Z51" s="155"/>
      <c r="AA51" s="395"/>
      <c r="AB51" s="154"/>
      <c r="AC51" s="154"/>
      <c r="AD51" s="154"/>
      <c r="AE51" s="154"/>
      <c r="AF51" s="154"/>
      <c r="AG51" s="154"/>
      <c r="AH51" s="154"/>
      <c r="AI51" s="154"/>
      <c r="AJ51" s="154"/>
      <c r="AK51" s="23"/>
      <c r="AL51" s="23"/>
    </row>
    <row r="52">
      <c r="A52" s="1" t="s">
        <v>36</v>
      </c>
      <c r="B52" s="4"/>
      <c r="C52" s="4"/>
      <c r="D52" s="4"/>
      <c r="E52" s="243"/>
      <c r="F52" s="243"/>
      <c r="G52" s="243"/>
      <c r="H52" s="243"/>
      <c r="I52" s="243"/>
      <c r="J52" s="243"/>
      <c r="K52" s="243"/>
      <c r="L52" s="243"/>
      <c r="M52" s="243"/>
      <c r="N52" s="118"/>
      <c r="O52" s="118"/>
      <c r="P52" s="118"/>
      <c r="Q52" s="396" t="s">
        <v>162</v>
      </c>
      <c r="R52" s="119"/>
      <c r="S52" s="119"/>
      <c r="T52" s="119"/>
      <c r="U52" s="397" t="s">
        <v>162</v>
      </c>
      <c r="V52" s="74"/>
      <c r="W52" s="352"/>
      <c r="X52" s="352"/>
      <c r="Y52" s="398" t="s">
        <v>162</v>
      </c>
      <c r="Z52" s="118"/>
      <c r="AA52" s="193"/>
      <c r="AB52" s="119"/>
      <c r="AC52" s="119"/>
      <c r="AD52" s="119"/>
      <c r="AE52" s="119"/>
      <c r="AF52" s="119"/>
      <c r="AG52" s="119"/>
      <c r="AH52" s="119"/>
      <c r="AI52" s="119"/>
      <c r="AJ52" s="119"/>
      <c r="AK52" s="4"/>
      <c r="AL52" s="4"/>
    </row>
    <row r="53">
      <c r="A53" s="36" t="s">
        <v>37</v>
      </c>
      <c r="B53" s="4"/>
      <c r="C53" s="75">
        <f t="shared" ref="C53:M53" si="91">C30/B29</f>
        <v>0.4013916069</v>
      </c>
      <c r="D53" s="75">
        <f t="shared" si="91"/>
        <v>0.3417481395</v>
      </c>
      <c r="E53" s="75">
        <f t="shared" si="91"/>
        <v>0.2460647223</v>
      </c>
      <c r="F53" s="75">
        <f t="shared" si="91"/>
        <v>0.2021249438</v>
      </c>
      <c r="G53" s="75">
        <f t="shared" si="91"/>
        <v>0.2236626556</v>
      </c>
      <c r="H53" s="75">
        <f t="shared" si="91"/>
        <v>0.1728788361</v>
      </c>
      <c r="I53" s="75">
        <f t="shared" si="91"/>
        <v>0.1881110623</v>
      </c>
      <c r="J53" s="75">
        <f t="shared" si="91"/>
        <v>0.1709644199</v>
      </c>
      <c r="K53" s="75">
        <f t="shared" si="91"/>
        <v>0.1452638495</v>
      </c>
      <c r="L53" s="75">
        <f t="shared" si="91"/>
        <v>0.1481337965</v>
      </c>
      <c r="M53" s="75">
        <f t="shared" si="91"/>
        <v>0.1963331501</v>
      </c>
      <c r="N53" s="78">
        <f>E53</f>
        <v>0.2460647223</v>
      </c>
      <c r="O53" s="78">
        <f>N53*110%</f>
        <v>0.2706711946</v>
      </c>
      <c r="P53" s="78">
        <f>O53</f>
        <v>0.2706711946</v>
      </c>
      <c r="Q53" s="295" t="str">
        <f t="shared" ref="Q53:Q56" si="94">P53*#REF!+#REF!*#REF!</f>
        <v>#REF!</v>
      </c>
      <c r="R53" s="79">
        <f>E53</f>
        <v>0.2460647223</v>
      </c>
      <c r="S53" s="79">
        <f>R53*110%</f>
        <v>0.2706711946</v>
      </c>
      <c r="T53" s="79">
        <f>S53</f>
        <v>0.2706711946</v>
      </c>
      <c r="U53" s="77" t="str">
        <f t="shared" ref="U53:U56" si="95">T53*#REF!+#REF!*#REF!</f>
        <v>#REF!</v>
      </c>
      <c r="V53" s="79">
        <v>0.24606472233320015</v>
      </c>
      <c r="W53" s="399">
        <f>V53*110%</f>
        <v>0.2706711946</v>
      </c>
      <c r="X53" s="399">
        <f>W53</f>
        <v>0.2706711946</v>
      </c>
      <c r="Y53" s="400" t="str">
        <f t="shared" ref="Y53:Y56" si="96">X53*#REF!+#REF!*#REF!</f>
        <v>#REF!</v>
      </c>
      <c r="Z53" s="78">
        <f>average(E53:F53)*110%</f>
        <v>0.2465043164</v>
      </c>
      <c r="AA53" s="401">
        <f t="shared" ref="AA53:AA56" si="97">AA30/G29</f>
        <v>0.1840642809</v>
      </c>
      <c r="AB53" s="401">
        <f t="shared" ref="AB53:AB56" si="98">AA53</f>
        <v>0.1840642809</v>
      </c>
      <c r="AC53" s="401">
        <f>AB53*(1-20%)</f>
        <v>0.1472514247</v>
      </c>
      <c r="AD53" s="401">
        <f>AC53*(1+5%)</f>
        <v>0.154613996</v>
      </c>
      <c r="AE53" s="79">
        <f t="shared" ref="AE53:AE56" si="99">K53</f>
        <v>0.1452638495</v>
      </c>
      <c r="AF53" s="79">
        <f>AE53*(1+10%)</f>
        <v>0.1597902344</v>
      </c>
      <c r="AG53" s="79">
        <f t="shared" ref="AG53:AH53" si="92">AF53</f>
        <v>0.1597902344</v>
      </c>
      <c r="AH53" s="79">
        <f t="shared" si="92"/>
        <v>0.1597902344</v>
      </c>
      <c r="AI53" s="79">
        <f>AH53*(1-5%)</f>
        <v>0.1518007227</v>
      </c>
      <c r="AJ53" s="79">
        <f>AI53</f>
        <v>0.1518007227</v>
      </c>
      <c r="AK53" s="4"/>
      <c r="AL53" s="4"/>
    </row>
    <row r="54">
      <c r="A54" s="38" t="s">
        <v>38</v>
      </c>
      <c r="B54" s="4"/>
      <c r="C54" s="75"/>
      <c r="D54" s="75">
        <f t="shared" ref="D54:M54" si="93">D31/C30</f>
        <v>0.3640303359</v>
      </c>
      <c r="E54" s="75">
        <f t="shared" si="93"/>
        <v>0.6208368915</v>
      </c>
      <c r="F54" s="75">
        <f t="shared" si="93"/>
        <v>0.3516263463</v>
      </c>
      <c r="G54" s="75">
        <f t="shared" si="93"/>
        <v>0.3746917664</v>
      </c>
      <c r="H54" s="75">
        <f t="shared" si="93"/>
        <v>0.3762026834</v>
      </c>
      <c r="I54" s="75">
        <f t="shared" si="93"/>
        <v>0.3076167076</v>
      </c>
      <c r="J54" s="75">
        <f t="shared" si="93"/>
        <v>0.3260091978</v>
      </c>
      <c r="K54" s="75">
        <f t="shared" si="93"/>
        <v>0.4319052178</v>
      </c>
      <c r="L54" s="75">
        <f t="shared" si="93"/>
        <v>0.3035454692</v>
      </c>
      <c r="M54" s="75">
        <f t="shared" si="93"/>
        <v>0.3368110887</v>
      </c>
      <c r="N54" s="78">
        <f>AVERAGE(D54:E54)</f>
        <v>0.4924336137</v>
      </c>
      <c r="O54" s="78">
        <f>N54</f>
        <v>0.4924336137</v>
      </c>
      <c r="P54" s="78">
        <f>O54*110%</f>
        <v>0.5416769751</v>
      </c>
      <c r="Q54" s="295" t="str">
        <f t="shared" si="94"/>
        <v>#REF!</v>
      </c>
      <c r="R54" s="236">
        <v>0.4</v>
      </c>
      <c r="S54" s="79">
        <f>R54</f>
        <v>0.4</v>
      </c>
      <c r="T54" s="79">
        <f>S54*110%</f>
        <v>0.44</v>
      </c>
      <c r="U54" s="77" t="str">
        <f t="shared" si="95"/>
        <v>#REF!</v>
      </c>
      <c r="V54" s="79">
        <v>0.3640303358613218</v>
      </c>
      <c r="W54" s="399">
        <f>V54</f>
        <v>0.3640303359</v>
      </c>
      <c r="X54" s="399">
        <f>W54*110%</f>
        <v>0.4004333694</v>
      </c>
      <c r="Y54" s="400" t="str">
        <f t="shared" si="96"/>
        <v>#REF!</v>
      </c>
      <c r="Z54" s="78">
        <f>F54</f>
        <v>0.3516263463</v>
      </c>
      <c r="AA54" s="401">
        <f t="shared" si="97"/>
        <v>0.3329227286</v>
      </c>
      <c r="AB54" s="401">
        <f t="shared" si="98"/>
        <v>0.3329227286</v>
      </c>
      <c r="AC54" s="401">
        <f t="shared" ref="AC54:AC56" si="102">AB54*90%</f>
        <v>0.2996304558</v>
      </c>
      <c r="AD54" s="79">
        <f t="shared" ref="AD54:AD56" si="103">AC54</f>
        <v>0.2996304558</v>
      </c>
      <c r="AE54" s="79">
        <f t="shared" si="99"/>
        <v>0.4319052178</v>
      </c>
      <c r="AF54" s="79">
        <f>AE54*(1+5%)</f>
        <v>0.4535004787</v>
      </c>
      <c r="AG54" s="79">
        <f t="shared" ref="AG54:AJ54" si="100">AF54</f>
        <v>0.4535004787</v>
      </c>
      <c r="AH54" s="79">
        <f t="shared" si="100"/>
        <v>0.4535004787</v>
      </c>
      <c r="AI54" s="79">
        <f t="shared" si="100"/>
        <v>0.4535004787</v>
      </c>
      <c r="AJ54" s="79">
        <f t="shared" si="100"/>
        <v>0.4535004787</v>
      </c>
      <c r="AK54" s="4"/>
      <c r="AL54" s="4"/>
    </row>
    <row r="55">
      <c r="A55" s="38" t="s">
        <v>39</v>
      </c>
      <c r="B55" s="4"/>
      <c r="C55" s="75"/>
      <c r="D55" s="75"/>
      <c r="E55" s="75">
        <f t="shared" ref="E55:M55" si="101">E32/D31</f>
        <v>0.8392857143</v>
      </c>
      <c r="F55" s="75">
        <f t="shared" si="101"/>
        <v>0.4910591472</v>
      </c>
      <c r="G55" s="75">
        <f t="shared" si="101"/>
        <v>0.7618901031</v>
      </c>
      <c r="H55" s="75">
        <f t="shared" si="101"/>
        <v>0.7640449438</v>
      </c>
      <c r="I55" s="75">
        <f t="shared" si="101"/>
        <v>0.6183185841</v>
      </c>
      <c r="J55" s="75">
        <f t="shared" si="101"/>
        <v>0.8073748669</v>
      </c>
      <c r="K55" s="75">
        <f t="shared" si="101"/>
        <v>0.7776533811</v>
      </c>
      <c r="L55" s="75">
        <f t="shared" si="101"/>
        <v>0.6229795881</v>
      </c>
      <c r="M55" s="75">
        <f t="shared" si="101"/>
        <v>0.8000532127</v>
      </c>
      <c r="N55" s="78">
        <f>E55</f>
        <v>0.8392857143</v>
      </c>
      <c r="O55" s="78">
        <f>N55*90%</f>
        <v>0.7553571429</v>
      </c>
      <c r="P55" s="78">
        <f>O55</f>
        <v>0.7553571429</v>
      </c>
      <c r="Q55" s="295" t="str">
        <f t="shared" si="94"/>
        <v>#REF!</v>
      </c>
      <c r="R55" s="79">
        <f>E55</f>
        <v>0.8392857143</v>
      </c>
      <c r="S55" s="79">
        <f>R55*90%</f>
        <v>0.7553571429</v>
      </c>
      <c r="T55" s="79">
        <f>S55</f>
        <v>0.7553571429</v>
      </c>
      <c r="U55" s="77" t="str">
        <f t="shared" si="95"/>
        <v>#REF!</v>
      </c>
      <c r="V55" s="79">
        <v>0.8392857142857143</v>
      </c>
      <c r="W55" s="399">
        <f>V55*90%</f>
        <v>0.7553571429</v>
      </c>
      <c r="X55" s="399">
        <f>W55</f>
        <v>0.7553571429</v>
      </c>
      <c r="Y55" s="400" t="str">
        <f t="shared" si="96"/>
        <v>#REF!</v>
      </c>
      <c r="Z55" s="78">
        <f>average(E55:F55)</f>
        <v>0.6651724307</v>
      </c>
      <c r="AA55" s="401">
        <f t="shared" si="97"/>
        <v>0.8025682183</v>
      </c>
      <c r="AB55" s="401">
        <f t="shared" si="98"/>
        <v>0.8025682183</v>
      </c>
      <c r="AC55" s="401">
        <f t="shared" si="102"/>
        <v>0.7223113965</v>
      </c>
      <c r="AD55" s="79">
        <f t="shared" si="103"/>
        <v>0.7223113965</v>
      </c>
      <c r="AE55" s="79">
        <f t="shared" si="99"/>
        <v>0.7776533811</v>
      </c>
      <c r="AF55" s="79">
        <f t="shared" ref="AF55:AF56" si="109">AE55</f>
        <v>0.7776533811</v>
      </c>
      <c r="AG55" s="79">
        <f>AF55*(1+5%)</f>
        <v>0.8165360502</v>
      </c>
      <c r="AH55" s="79">
        <f t="shared" ref="AH55:AJ55" si="104">AG55</f>
        <v>0.8165360502</v>
      </c>
      <c r="AI55" s="79">
        <f t="shared" si="104"/>
        <v>0.8165360502</v>
      </c>
      <c r="AJ55" s="79">
        <f t="shared" si="104"/>
        <v>0.8165360502</v>
      </c>
      <c r="AK55" s="4"/>
      <c r="AL55" s="4"/>
    </row>
    <row r="56">
      <c r="A56" s="39" t="s">
        <v>40</v>
      </c>
      <c r="B56" s="23"/>
      <c r="C56" s="122"/>
      <c r="D56" s="122"/>
      <c r="E56" s="122"/>
      <c r="F56" s="402">
        <f t="shared" ref="F56:M56" si="105">F33/E32</f>
        <v>0.865248227</v>
      </c>
      <c r="G56" s="402">
        <f t="shared" si="105"/>
        <v>0.8487394958</v>
      </c>
      <c r="H56" s="402">
        <f t="shared" si="105"/>
        <v>0.8844444444</v>
      </c>
      <c r="I56" s="402">
        <f t="shared" si="105"/>
        <v>0.7510504202</v>
      </c>
      <c r="J56" s="402">
        <f t="shared" si="105"/>
        <v>0.9056819808</v>
      </c>
      <c r="K56" s="402">
        <f t="shared" si="105"/>
        <v>0.8545754328</v>
      </c>
      <c r="L56" s="402">
        <f t="shared" si="105"/>
        <v>0.7958537288</v>
      </c>
      <c r="M56" s="402">
        <f t="shared" si="105"/>
        <v>0.8839140104</v>
      </c>
      <c r="N56" s="404">
        <v>0.8</v>
      </c>
      <c r="O56" s="125">
        <f t="shared" ref="O56:P56" si="106">N56</f>
        <v>0.8</v>
      </c>
      <c r="P56" s="125">
        <f t="shared" si="106"/>
        <v>0.8</v>
      </c>
      <c r="Q56" s="297" t="str">
        <f t="shared" si="94"/>
        <v>#REF!</v>
      </c>
      <c r="R56" s="298">
        <v>0.8</v>
      </c>
      <c r="S56" s="124">
        <f t="shared" ref="S56:T56" si="107">R56</f>
        <v>0.8</v>
      </c>
      <c r="T56" s="124">
        <f t="shared" si="107"/>
        <v>0.8</v>
      </c>
      <c r="U56" s="176" t="str">
        <f t="shared" si="95"/>
        <v>#REF!</v>
      </c>
      <c r="V56" s="124">
        <v>0.8</v>
      </c>
      <c r="W56" s="345">
        <f t="shared" ref="W56:X56" si="108">V56</f>
        <v>0.8</v>
      </c>
      <c r="X56" s="345">
        <f t="shared" si="108"/>
        <v>0.8</v>
      </c>
      <c r="Y56" s="405" t="str">
        <f t="shared" si="96"/>
        <v>#REF!</v>
      </c>
      <c r="Z56" s="125">
        <f>F56</f>
        <v>0.865248227</v>
      </c>
      <c r="AA56" s="406">
        <f t="shared" si="97"/>
        <v>0.7676767677</v>
      </c>
      <c r="AB56" s="406">
        <f t="shared" si="98"/>
        <v>0.7676767677</v>
      </c>
      <c r="AC56" s="406">
        <f t="shared" si="102"/>
        <v>0.6909090909</v>
      </c>
      <c r="AD56" s="124">
        <f t="shared" si="103"/>
        <v>0.6909090909</v>
      </c>
      <c r="AE56" s="124">
        <f t="shared" si="99"/>
        <v>0.8545754328</v>
      </c>
      <c r="AF56" s="124">
        <f t="shared" si="109"/>
        <v>0.8545754328</v>
      </c>
      <c r="AG56" s="124">
        <f t="shared" ref="AG56:AJ56" si="110">AF56</f>
        <v>0.8545754328</v>
      </c>
      <c r="AH56" s="124">
        <f t="shared" si="110"/>
        <v>0.8545754328</v>
      </c>
      <c r="AI56" s="124">
        <f t="shared" si="110"/>
        <v>0.8545754328</v>
      </c>
      <c r="AJ56" s="124">
        <f t="shared" si="110"/>
        <v>0.8545754328</v>
      </c>
      <c r="AK56" s="23"/>
      <c r="AL56" s="23"/>
    </row>
    <row r="57">
      <c r="A57" s="1" t="s">
        <v>41</v>
      </c>
      <c r="B57" s="4"/>
      <c r="C57" s="75"/>
      <c r="D57" s="75"/>
      <c r="E57" s="75"/>
      <c r="F57" s="8"/>
      <c r="G57" s="8"/>
      <c r="H57" s="8"/>
      <c r="I57" s="8"/>
      <c r="J57" s="8"/>
      <c r="K57" s="8"/>
      <c r="L57" s="8"/>
      <c r="M57" s="8"/>
      <c r="N57" s="118"/>
      <c r="O57" s="118"/>
      <c r="P57" s="118"/>
      <c r="Q57" s="325"/>
      <c r="R57" s="119"/>
      <c r="S57" s="119"/>
      <c r="T57" s="119"/>
      <c r="U57" s="326"/>
      <c r="V57" s="74"/>
      <c r="W57" s="352"/>
      <c r="X57" s="352"/>
      <c r="Y57" s="328"/>
      <c r="Z57" s="118"/>
      <c r="AA57" s="193"/>
      <c r="AB57" s="119"/>
      <c r="AC57" s="119"/>
      <c r="AD57" s="119"/>
      <c r="AE57" s="119"/>
      <c r="AF57" s="119"/>
      <c r="AG57" s="119"/>
      <c r="AH57" s="119"/>
      <c r="AI57" s="119"/>
      <c r="AJ57" s="119"/>
      <c r="AK57" s="4"/>
      <c r="AL57" s="4"/>
    </row>
    <row r="58">
      <c r="A58" s="36" t="s">
        <v>37</v>
      </c>
      <c r="B58" s="4"/>
      <c r="C58" s="75">
        <f t="shared" ref="C58:M58" si="111">C38/B37</f>
        <v>0.3888888889</v>
      </c>
      <c r="D58" s="75">
        <f t="shared" si="111"/>
        <v>0.3351120598</v>
      </c>
      <c r="E58" s="75">
        <f t="shared" si="111"/>
        <v>0.2417642254</v>
      </c>
      <c r="F58" s="75">
        <f t="shared" si="111"/>
        <v>0.1999258619</v>
      </c>
      <c r="G58" s="75">
        <f t="shared" si="111"/>
        <v>0.2189072872</v>
      </c>
      <c r="H58" s="75">
        <f t="shared" si="111"/>
        <v>0.1697437697</v>
      </c>
      <c r="I58" s="75">
        <f t="shared" si="111"/>
        <v>0.1872352057</v>
      </c>
      <c r="J58" s="75">
        <f t="shared" si="111"/>
        <v>0.1702388242</v>
      </c>
      <c r="K58" s="75">
        <f t="shared" si="111"/>
        <v>0.1458442542</v>
      </c>
      <c r="L58" s="75">
        <f t="shared" si="111"/>
        <v>0.1646311938</v>
      </c>
      <c r="M58" s="75">
        <f t="shared" si="111"/>
        <v>0.2045384457</v>
      </c>
      <c r="N58" s="78">
        <f>E58</f>
        <v>0.2417642254</v>
      </c>
      <c r="O58" s="78">
        <f>N58*110%</f>
        <v>0.265940648</v>
      </c>
      <c r="P58" s="78">
        <f>O58</f>
        <v>0.265940648</v>
      </c>
      <c r="Q58" s="295" t="str">
        <f t="shared" ref="Q58:Q61" si="114">P58*#REF!+#REF!*#REF!</f>
        <v>#REF!</v>
      </c>
      <c r="R58" s="79">
        <f>E58</f>
        <v>0.2417642254</v>
      </c>
      <c r="S58" s="79">
        <f>R58*110%</f>
        <v>0.265940648</v>
      </c>
      <c r="T58" s="79">
        <f>S58</f>
        <v>0.265940648</v>
      </c>
      <c r="U58" s="77" t="str">
        <f t="shared" ref="U58:U61" si="115">T58*#REF!+#REF!*#REF!</f>
        <v>#REF!</v>
      </c>
      <c r="V58" s="79">
        <v>0.2417642254288048</v>
      </c>
      <c r="W58" s="399">
        <f>V58*110%</f>
        <v>0.265940648</v>
      </c>
      <c r="X58" s="399">
        <f>W58</f>
        <v>0.265940648</v>
      </c>
      <c r="Y58" s="400" t="str">
        <f t="shared" ref="Y58:Y61" si="116">X58*#REF!+#REF!*#REF!</f>
        <v>#REF!</v>
      </c>
      <c r="Z58" s="78">
        <f>average(E58:F58)*110%</f>
        <v>0.242929548</v>
      </c>
      <c r="AA58" s="401">
        <f>G58*105%</f>
        <v>0.2298526515</v>
      </c>
      <c r="AB58" s="401">
        <f t="shared" ref="AB58:AC58" si="112">AA58</f>
        <v>0.2298526515</v>
      </c>
      <c r="AC58" s="401">
        <f t="shared" si="112"/>
        <v>0.2298526515</v>
      </c>
      <c r="AD58" s="401">
        <f>AC58*(1+10%)</f>
        <v>0.2528379167</v>
      </c>
      <c r="AE58" s="119"/>
      <c r="AF58" s="119"/>
      <c r="AG58" s="119"/>
      <c r="AH58" s="119"/>
      <c r="AI58" s="119"/>
      <c r="AJ58" s="119"/>
      <c r="AK58" s="4"/>
      <c r="AL58" s="4"/>
    </row>
    <row r="59">
      <c r="A59" s="38" t="s">
        <v>38</v>
      </c>
      <c r="B59" s="4"/>
      <c r="C59" s="75"/>
      <c r="D59" s="75">
        <f t="shared" ref="D59:M59" si="113">D39/C38</f>
        <v>0.3529411765</v>
      </c>
      <c r="E59" s="75">
        <f t="shared" si="113"/>
        <v>0.6082802548</v>
      </c>
      <c r="F59" s="75">
        <f t="shared" si="113"/>
        <v>0.3524774775</v>
      </c>
      <c r="G59" s="75">
        <f t="shared" si="113"/>
        <v>0.3671199011</v>
      </c>
      <c r="H59" s="75">
        <f t="shared" si="113"/>
        <v>0.3788737088</v>
      </c>
      <c r="I59" s="75">
        <f t="shared" si="113"/>
        <v>0.3072787428</v>
      </c>
      <c r="J59" s="75">
        <f t="shared" si="113"/>
        <v>0.3255474453</v>
      </c>
      <c r="K59" s="75">
        <f t="shared" si="113"/>
        <v>0.429656275</v>
      </c>
      <c r="L59" s="75">
        <f t="shared" si="113"/>
        <v>0.2947284345</v>
      </c>
      <c r="M59" s="75">
        <f t="shared" si="113"/>
        <v>0.3418300654</v>
      </c>
      <c r="N59" s="78">
        <f>AVERAGE(D59:E59)</f>
        <v>0.4806107156</v>
      </c>
      <c r="O59" s="78">
        <f>N59</f>
        <v>0.4806107156</v>
      </c>
      <c r="P59" s="78">
        <f>O59*110%</f>
        <v>0.5286717872</v>
      </c>
      <c r="Q59" s="295" t="str">
        <f t="shared" si="114"/>
        <v>#REF!</v>
      </c>
      <c r="R59" s="236">
        <v>0.4</v>
      </c>
      <c r="S59" s="79">
        <f>R59</f>
        <v>0.4</v>
      </c>
      <c r="T59" s="79">
        <f>S59*110%</f>
        <v>0.44</v>
      </c>
      <c r="U59" s="77" t="str">
        <f t="shared" si="115"/>
        <v>#REF!</v>
      </c>
      <c r="V59" s="79">
        <v>0.35294117647058826</v>
      </c>
      <c r="W59" s="399">
        <f>V59</f>
        <v>0.3529411765</v>
      </c>
      <c r="X59" s="399">
        <f>W59*110%</f>
        <v>0.3882352941</v>
      </c>
      <c r="Y59" s="400" t="str">
        <f t="shared" si="116"/>
        <v>#REF!</v>
      </c>
      <c r="Z59" s="78">
        <f>F59</f>
        <v>0.3524774775</v>
      </c>
      <c r="AA59" s="401">
        <f>AVERAGE(F59:G59)*105%</f>
        <v>0.3777886238</v>
      </c>
      <c r="AB59" s="401">
        <f t="shared" ref="AB59:AB61" si="118">AA59</f>
        <v>0.3777886238</v>
      </c>
      <c r="AC59" s="401">
        <f t="shared" ref="AC59:AC61" si="119">AB59*90%</f>
        <v>0.3400097614</v>
      </c>
      <c r="AD59" s="79">
        <f t="shared" ref="AD59:AD61" si="120">AC59</f>
        <v>0.3400097614</v>
      </c>
      <c r="AE59" s="119"/>
      <c r="AF59" s="119"/>
      <c r="AG59" s="119"/>
      <c r="AH59" s="119"/>
      <c r="AI59" s="119"/>
      <c r="AJ59" s="119"/>
      <c r="AK59" s="4"/>
      <c r="AL59" s="4"/>
    </row>
    <row r="60">
      <c r="A60" s="38" t="s">
        <v>39</v>
      </c>
      <c r="B60" s="4"/>
      <c r="C60" s="75"/>
      <c r="D60" s="75"/>
      <c r="E60" s="75">
        <f t="shared" ref="E60:M60" si="117">E40/D39</f>
        <v>0.8214285714</v>
      </c>
      <c r="F60" s="75">
        <f t="shared" si="117"/>
        <v>0.4869109948</v>
      </c>
      <c r="G60" s="75">
        <f t="shared" si="117"/>
        <v>0.7587859425</v>
      </c>
      <c r="H60" s="75">
        <f t="shared" si="117"/>
        <v>0.765993266</v>
      </c>
      <c r="I60" s="75">
        <f t="shared" si="117"/>
        <v>0.617414248</v>
      </c>
      <c r="J60" s="75">
        <f t="shared" si="117"/>
        <v>0.8034993271</v>
      </c>
      <c r="K60" s="75">
        <f t="shared" si="117"/>
        <v>0.7757847534</v>
      </c>
      <c r="L60" s="75">
        <f t="shared" si="117"/>
        <v>0.6241860465</v>
      </c>
      <c r="M60" s="75">
        <f t="shared" si="117"/>
        <v>0.7994579946</v>
      </c>
      <c r="N60" s="78">
        <f>E60</f>
        <v>0.8214285714</v>
      </c>
      <c r="O60" s="78">
        <f>N60*90%</f>
        <v>0.7392857143</v>
      </c>
      <c r="P60" s="78">
        <f>O60</f>
        <v>0.7392857143</v>
      </c>
      <c r="Q60" s="295" t="str">
        <f t="shared" si="114"/>
        <v>#REF!</v>
      </c>
      <c r="R60" s="79">
        <f>E60</f>
        <v>0.8214285714</v>
      </c>
      <c r="S60" s="79">
        <f>R60*90%</f>
        <v>0.7392857143</v>
      </c>
      <c r="T60" s="79">
        <f>S60</f>
        <v>0.7392857143</v>
      </c>
      <c r="U60" s="77" t="str">
        <f t="shared" si="115"/>
        <v>#REF!</v>
      </c>
      <c r="V60" s="79">
        <v>0.8214285714285714</v>
      </c>
      <c r="W60" s="399">
        <f>V60*90%</f>
        <v>0.7392857143</v>
      </c>
      <c r="X60" s="399">
        <f>W60</f>
        <v>0.7392857143</v>
      </c>
      <c r="Y60" s="400" t="str">
        <f t="shared" si="116"/>
        <v>#REF!</v>
      </c>
      <c r="Z60" s="78">
        <f>average(E60:F60)</f>
        <v>0.6541697831</v>
      </c>
      <c r="AA60" s="401">
        <f>G60*90%</f>
        <v>0.6829073482</v>
      </c>
      <c r="AB60" s="401">
        <f t="shared" si="118"/>
        <v>0.6829073482</v>
      </c>
      <c r="AC60" s="401">
        <f t="shared" si="119"/>
        <v>0.6146166134</v>
      </c>
      <c r="AD60" s="79">
        <f t="shared" si="120"/>
        <v>0.6146166134</v>
      </c>
      <c r="AE60" s="119"/>
      <c r="AF60" s="119"/>
      <c r="AG60" s="119"/>
      <c r="AH60" s="119"/>
      <c r="AI60" s="119"/>
      <c r="AJ60" s="119"/>
      <c r="AK60" s="4"/>
      <c r="AL60" s="4"/>
    </row>
    <row r="61">
      <c r="A61" s="39" t="s">
        <v>40</v>
      </c>
      <c r="B61" s="23"/>
      <c r="C61" s="122"/>
      <c r="D61" s="122"/>
      <c r="E61" s="122"/>
      <c r="F61" s="402">
        <f t="shared" ref="F61:M61" si="121">F41/E40</f>
        <v>0.8550724638</v>
      </c>
      <c r="G61" s="402">
        <f t="shared" si="121"/>
        <v>0.8548387097</v>
      </c>
      <c r="H61" s="402">
        <f t="shared" si="121"/>
        <v>0.8842105263</v>
      </c>
      <c r="I61" s="402">
        <f t="shared" si="121"/>
        <v>0.7494505495</v>
      </c>
      <c r="J61" s="402">
        <f t="shared" si="121"/>
        <v>0.9074074074</v>
      </c>
      <c r="K61" s="402">
        <f t="shared" si="121"/>
        <v>0.8592964824</v>
      </c>
      <c r="L61" s="402">
        <f t="shared" si="121"/>
        <v>0.7933526012</v>
      </c>
      <c r="M61" s="402">
        <f t="shared" si="121"/>
        <v>0.8852459016</v>
      </c>
      <c r="N61" s="404">
        <v>0.8</v>
      </c>
      <c r="O61" s="125">
        <f t="shared" ref="O61:P61" si="122">N61</f>
        <v>0.8</v>
      </c>
      <c r="P61" s="125">
        <f t="shared" si="122"/>
        <v>0.8</v>
      </c>
      <c r="Q61" s="297" t="str">
        <f t="shared" si="114"/>
        <v>#REF!</v>
      </c>
      <c r="R61" s="298">
        <v>0.8</v>
      </c>
      <c r="S61" s="124">
        <f t="shared" ref="S61:T61" si="123">R61</f>
        <v>0.8</v>
      </c>
      <c r="T61" s="124">
        <f t="shared" si="123"/>
        <v>0.8</v>
      </c>
      <c r="U61" s="176" t="str">
        <f t="shared" si="115"/>
        <v>#REF!</v>
      </c>
      <c r="V61" s="124">
        <v>0.8</v>
      </c>
      <c r="W61" s="345">
        <f t="shared" ref="W61:X61" si="124">V61</f>
        <v>0.8</v>
      </c>
      <c r="X61" s="345">
        <f t="shared" si="124"/>
        <v>0.8</v>
      </c>
      <c r="Y61" s="405" t="str">
        <f t="shared" si="116"/>
        <v>#REF!</v>
      </c>
      <c r="Z61" s="125">
        <f>F61</f>
        <v>0.8550724638</v>
      </c>
      <c r="AA61" s="406">
        <f>average(F61:G61)*90%</f>
        <v>0.7694600281</v>
      </c>
      <c r="AB61" s="406">
        <f t="shared" si="118"/>
        <v>0.7694600281</v>
      </c>
      <c r="AC61" s="406">
        <f t="shared" si="119"/>
        <v>0.6925140252</v>
      </c>
      <c r="AD61" s="124">
        <f t="shared" si="120"/>
        <v>0.6925140252</v>
      </c>
      <c r="AE61" s="154"/>
      <c r="AF61" s="154"/>
      <c r="AG61" s="154"/>
      <c r="AH61" s="154"/>
      <c r="AI61" s="154"/>
      <c r="AJ61" s="154"/>
      <c r="AK61" s="23"/>
      <c r="AL61" s="23"/>
    </row>
    <row r="62">
      <c r="A62" s="1" t="s">
        <v>93</v>
      </c>
      <c r="B62" s="4"/>
      <c r="C62" s="75"/>
      <c r="D62" s="75"/>
      <c r="E62" s="75"/>
      <c r="F62" s="8"/>
      <c r="G62" s="8"/>
      <c r="H62" s="8"/>
      <c r="I62" s="8"/>
      <c r="J62" s="8"/>
      <c r="K62" s="8"/>
      <c r="L62" s="8"/>
      <c r="M62" s="8"/>
      <c r="N62" s="118"/>
      <c r="O62" s="118"/>
      <c r="P62" s="118"/>
      <c r="Q62" s="325"/>
      <c r="R62" s="119"/>
      <c r="S62" s="119"/>
      <c r="T62" s="119"/>
      <c r="U62" s="326"/>
      <c r="V62" s="74"/>
      <c r="W62" s="352"/>
      <c r="X62" s="352"/>
      <c r="Y62" s="328"/>
      <c r="Z62" s="118"/>
      <c r="AA62" s="119"/>
      <c r="AB62" s="119"/>
      <c r="AC62" s="119"/>
      <c r="AD62" s="119"/>
      <c r="AE62" s="119"/>
      <c r="AF62" s="119"/>
      <c r="AG62" s="119"/>
      <c r="AH62" s="119"/>
      <c r="AI62" s="119"/>
      <c r="AJ62" s="119"/>
      <c r="AK62" s="4"/>
      <c r="AL62" s="4"/>
    </row>
    <row r="63">
      <c r="A63" s="292" t="s">
        <v>17</v>
      </c>
      <c r="B63" s="4"/>
      <c r="C63" s="75"/>
      <c r="D63" s="75"/>
      <c r="E63" s="75">
        <f>E53*E54*E55*80%</f>
        <v>0.1025714956</v>
      </c>
      <c r="F63" s="359">
        <f t="shared" ref="F63:U63" si="125">F53*F54*F55*F56</f>
        <v>0.03019783747</v>
      </c>
      <c r="G63" s="359">
        <f t="shared" si="125"/>
        <v>0.05419189921</v>
      </c>
      <c r="H63" s="359">
        <f t="shared" si="125"/>
        <v>0.04394942358</v>
      </c>
      <c r="I63" s="359">
        <f t="shared" si="125"/>
        <v>0.02687235009</v>
      </c>
      <c r="J63" s="359">
        <f t="shared" si="125"/>
        <v>0.04075552982</v>
      </c>
      <c r="K63" s="359">
        <f t="shared" si="125"/>
        <v>0.04169485498</v>
      </c>
      <c r="L63" s="359">
        <f t="shared" si="125"/>
        <v>0.02229384519</v>
      </c>
      <c r="M63" s="359">
        <f t="shared" si="125"/>
        <v>0.04676370446</v>
      </c>
      <c r="N63" s="78">
        <f t="shared" si="125"/>
        <v>0.08135736286</v>
      </c>
      <c r="O63" s="78">
        <f t="shared" si="125"/>
        <v>0.08054378923</v>
      </c>
      <c r="P63" s="78">
        <f t="shared" si="125"/>
        <v>0.08859816815</v>
      </c>
      <c r="Q63" s="407" t="str">
        <f t="shared" si="125"/>
        <v>#REF!</v>
      </c>
      <c r="R63" s="79">
        <f t="shared" si="125"/>
        <v>0.066085954</v>
      </c>
      <c r="S63" s="79">
        <f t="shared" si="125"/>
        <v>0.06542509446</v>
      </c>
      <c r="T63" s="79">
        <f t="shared" si="125"/>
        <v>0.0719676039</v>
      </c>
      <c r="U63" s="408" t="str">
        <f t="shared" si="125"/>
        <v>#REF!</v>
      </c>
      <c r="V63" s="79">
        <v>0.06014323007407362</v>
      </c>
      <c r="W63" s="399">
        <f t="shared" ref="W63:AJ63" si="126">W53*W54*W55*W56</f>
        <v>0.05954179777</v>
      </c>
      <c r="X63" s="399">
        <f t="shared" si="126"/>
        <v>0.06549597755</v>
      </c>
      <c r="Y63" s="409" t="str">
        <f t="shared" si="126"/>
        <v>#REF!</v>
      </c>
      <c r="Z63" s="78">
        <f t="shared" si="126"/>
        <v>0.04988625417</v>
      </c>
      <c r="AA63" s="79">
        <f t="shared" si="126"/>
        <v>0.03775489957</v>
      </c>
      <c r="AB63" s="79">
        <f t="shared" si="126"/>
        <v>0.03775489957</v>
      </c>
      <c r="AC63" s="79">
        <f t="shared" si="126"/>
        <v>0.02201865743</v>
      </c>
      <c r="AD63" s="79">
        <f t="shared" si="126"/>
        <v>0.0231195903</v>
      </c>
      <c r="AE63" s="79">
        <f t="shared" si="126"/>
        <v>0.04169485498</v>
      </c>
      <c r="AF63" s="79">
        <f t="shared" si="126"/>
        <v>0.0481575575</v>
      </c>
      <c r="AG63" s="79">
        <f t="shared" si="126"/>
        <v>0.05056543538</v>
      </c>
      <c r="AH63" s="79">
        <f t="shared" si="126"/>
        <v>0.05056543538</v>
      </c>
      <c r="AI63" s="79">
        <f t="shared" si="126"/>
        <v>0.04803716361</v>
      </c>
      <c r="AJ63" s="79">
        <f t="shared" si="126"/>
        <v>0.04803716361</v>
      </c>
      <c r="AK63" s="4"/>
      <c r="AL63" s="4"/>
    </row>
    <row r="64">
      <c r="A64" s="293" t="s">
        <v>18</v>
      </c>
      <c r="B64" s="4"/>
      <c r="C64" s="75"/>
      <c r="D64" s="75"/>
      <c r="E64" s="75">
        <f>E54*E55*80%</f>
        <v>0.4168476272</v>
      </c>
      <c r="F64" s="359">
        <f t="shared" ref="F64:U64" si="127">F54*F55*F56</f>
        <v>0.1494018349</v>
      </c>
      <c r="G64" s="359">
        <f t="shared" si="127"/>
        <v>0.2422930152</v>
      </c>
      <c r="H64" s="359">
        <f t="shared" si="127"/>
        <v>0.2542209594</v>
      </c>
      <c r="I64" s="359">
        <f t="shared" si="127"/>
        <v>0.1428536406</v>
      </c>
      <c r="J64" s="359">
        <f t="shared" si="127"/>
        <v>0.2383860328</v>
      </c>
      <c r="K64" s="359">
        <f t="shared" si="127"/>
        <v>0.2870284323</v>
      </c>
      <c r="L64" s="359">
        <f t="shared" si="127"/>
        <v>0.1504980343</v>
      </c>
      <c r="M64" s="359">
        <f t="shared" si="127"/>
        <v>0.2381854742</v>
      </c>
      <c r="N64" s="78">
        <f t="shared" si="127"/>
        <v>0.3306339978</v>
      </c>
      <c r="O64" s="78">
        <f t="shared" si="127"/>
        <v>0.297570598</v>
      </c>
      <c r="P64" s="78">
        <f t="shared" si="127"/>
        <v>0.3273276578</v>
      </c>
      <c r="Q64" s="407" t="str">
        <f t="shared" si="127"/>
        <v>#REF!</v>
      </c>
      <c r="R64" s="79">
        <f t="shared" si="127"/>
        <v>0.2685714286</v>
      </c>
      <c r="S64" s="79">
        <f t="shared" si="127"/>
        <v>0.2417142857</v>
      </c>
      <c r="T64" s="79">
        <f t="shared" si="127"/>
        <v>0.2658857143</v>
      </c>
      <c r="U64" s="408" t="str">
        <f t="shared" si="127"/>
        <v>#REF!</v>
      </c>
      <c r="V64" s="79">
        <v>0.24442036836403036</v>
      </c>
      <c r="W64" s="399">
        <f t="shared" ref="W64:AJ64" si="128">W54*W55*W56</f>
        <v>0.2199783315</v>
      </c>
      <c r="X64" s="399">
        <f t="shared" si="128"/>
        <v>0.2419761647</v>
      </c>
      <c r="Y64" s="409" t="str">
        <f t="shared" si="128"/>
        <v>#REF!</v>
      </c>
      <c r="Z64" s="78">
        <f t="shared" si="128"/>
        <v>0.2023747693</v>
      </c>
      <c r="AA64" s="79">
        <f t="shared" si="128"/>
        <v>0.205118013</v>
      </c>
      <c r="AB64" s="79">
        <f t="shared" si="128"/>
        <v>0.205118013</v>
      </c>
      <c r="AC64" s="79">
        <f t="shared" si="128"/>
        <v>0.1495310315</v>
      </c>
      <c r="AD64" s="79">
        <f t="shared" si="128"/>
        <v>0.1495310315</v>
      </c>
      <c r="AE64" s="79">
        <f t="shared" si="128"/>
        <v>0.2870284323</v>
      </c>
      <c r="AF64" s="79">
        <f t="shared" si="128"/>
        <v>0.3013798539</v>
      </c>
      <c r="AG64" s="79">
        <f t="shared" si="128"/>
        <v>0.3164488466</v>
      </c>
      <c r="AH64" s="79">
        <f t="shared" si="128"/>
        <v>0.3164488466</v>
      </c>
      <c r="AI64" s="79">
        <f t="shared" si="128"/>
        <v>0.3164488466</v>
      </c>
      <c r="AJ64" s="79">
        <f t="shared" si="128"/>
        <v>0.3164488466</v>
      </c>
      <c r="AK64" s="4"/>
      <c r="AL64" s="4"/>
    </row>
    <row r="65">
      <c r="A65" s="292" t="s">
        <v>19</v>
      </c>
      <c r="B65" s="4"/>
      <c r="C65" s="4"/>
      <c r="D65" s="75"/>
      <c r="E65" s="75">
        <f>E55*E66</f>
        <v>0.6714285714</v>
      </c>
      <c r="F65" s="359">
        <f t="shared" ref="F65:U65" si="129">F55*F56</f>
        <v>0.4248880564</v>
      </c>
      <c r="G65" s="359">
        <f t="shared" si="129"/>
        <v>0.646646222</v>
      </c>
      <c r="H65" s="359">
        <f t="shared" si="129"/>
        <v>0.6757553059</v>
      </c>
      <c r="I65" s="359">
        <f t="shared" si="129"/>
        <v>0.4643884324</v>
      </c>
      <c r="J65" s="359">
        <f t="shared" si="129"/>
        <v>0.7312248687</v>
      </c>
      <c r="K65" s="359">
        <f t="shared" si="129"/>
        <v>0.6645634747</v>
      </c>
      <c r="L65" s="359">
        <f t="shared" si="129"/>
        <v>0.4958006281</v>
      </c>
      <c r="M65" s="359">
        <f t="shared" si="129"/>
        <v>0.7071782438</v>
      </c>
      <c r="N65" s="78">
        <f t="shared" si="129"/>
        <v>0.6714285714</v>
      </c>
      <c r="O65" s="78">
        <f t="shared" si="129"/>
        <v>0.6042857143</v>
      </c>
      <c r="P65" s="78">
        <f t="shared" si="129"/>
        <v>0.6042857143</v>
      </c>
      <c r="Q65" s="407" t="str">
        <f t="shared" si="129"/>
        <v>#REF!</v>
      </c>
      <c r="R65" s="79">
        <f t="shared" si="129"/>
        <v>0.6714285714</v>
      </c>
      <c r="S65" s="79">
        <f t="shared" si="129"/>
        <v>0.6042857143</v>
      </c>
      <c r="T65" s="79">
        <f t="shared" si="129"/>
        <v>0.6042857143</v>
      </c>
      <c r="U65" s="408" t="str">
        <f t="shared" si="129"/>
        <v>#REF!</v>
      </c>
      <c r="V65" s="79">
        <v>0.6714285714285715</v>
      </c>
      <c r="W65" s="399">
        <f t="shared" ref="W65:AJ65" si="130">W55*W56</f>
        <v>0.6042857143</v>
      </c>
      <c r="X65" s="399">
        <f t="shared" si="130"/>
        <v>0.6042857143</v>
      </c>
      <c r="Y65" s="409" t="str">
        <f t="shared" si="130"/>
        <v>#REF!</v>
      </c>
      <c r="Z65" s="78">
        <f t="shared" si="130"/>
        <v>0.5755392663</v>
      </c>
      <c r="AA65" s="79">
        <f t="shared" si="130"/>
        <v>0.6161129757</v>
      </c>
      <c r="AB65" s="79">
        <f t="shared" si="130"/>
        <v>0.6161129757</v>
      </c>
      <c r="AC65" s="79">
        <f t="shared" si="130"/>
        <v>0.4990515103</v>
      </c>
      <c r="AD65" s="79">
        <f t="shared" si="130"/>
        <v>0.4990515103</v>
      </c>
      <c r="AE65" s="79">
        <f t="shared" si="130"/>
        <v>0.6645634747</v>
      </c>
      <c r="AF65" s="79">
        <f t="shared" si="130"/>
        <v>0.6645634747</v>
      </c>
      <c r="AG65" s="79">
        <f t="shared" si="130"/>
        <v>0.6977916485</v>
      </c>
      <c r="AH65" s="79">
        <f t="shared" si="130"/>
        <v>0.6977916485</v>
      </c>
      <c r="AI65" s="79">
        <f t="shared" si="130"/>
        <v>0.6977916485</v>
      </c>
      <c r="AJ65" s="79">
        <f t="shared" si="130"/>
        <v>0.6977916485</v>
      </c>
      <c r="AK65" s="4"/>
      <c r="AL65" s="4"/>
    </row>
    <row r="66">
      <c r="A66" s="294" t="s">
        <v>20</v>
      </c>
      <c r="B66" s="23"/>
      <c r="C66" s="23"/>
      <c r="D66" s="23"/>
      <c r="E66" s="122">
        <v>0.8</v>
      </c>
      <c r="F66" s="361">
        <f t="shared" ref="F66:U66" si="131">F56</f>
        <v>0.865248227</v>
      </c>
      <c r="G66" s="361">
        <f t="shared" si="131"/>
        <v>0.8487394958</v>
      </c>
      <c r="H66" s="361">
        <f t="shared" si="131"/>
        <v>0.8844444444</v>
      </c>
      <c r="I66" s="361">
        <f t="shared" si="131"/>
        <v>0.7510504202</v>
      </c>
      <c r="J66" s="361">
        <f t="shared" si="131"/>
        <v>0.9056819808</v>
      </c>
      <c r="K66" s="361">
        <f t="shared" si="131"/>
        <v>0.8545754328</v>
      </c>
      <c r="L66" s="361">
        <f t="shared" si="131"/>
        <v>0.7958537288</v>
      </c>
      <c r="M66" s="361">
        <f t="shared" si="131"/>
        <v>0.8839140104</v>
      </c>
      <c r="N66" s="125">
        <f t="shared" si="131"/>
        <v>0.8</v>
      </c>
      <c r="O66" s="125">
        <f t="shared" si="131"/>
        <v>0.8</v>
      </c>
      <c r="P66" s="125">
        <f t="shared" si="131"/>
        <v>0.8</v>
      </c>
      <c r="Q66" s="343" t="str">
        <f t="shared" si="131"/>
        <v>#REF!</v>
      </c>
      <c r="R66" s="124">
        <f t="shared" si="131"/>
        <v>0.8</v>
      </c>
      <c r="S66" s="124">
        <f t="shared" si="131"/>
        <v>0.8</v>
      </c>
      <c r="T66" s="124">
        <f t="shared" si="131"/>
        <v>0.8</v>
      </c>
      <c r="U66" s="344" t="str">
        <f t="shared" si="131"/>
        <v>#REF!</v>
      </c>
      <c r="V66" s="124">
        <v>0.8</v>
      </c>
      <c r="W66" s="345">
        <f t="shared" ref="W66:AJ66" si="132">W56</f>
        <v>0.8</v>
      </c>
      <c r="X66" s="345">
        <f t="shared" si="132"/>
        <v>0.8</v>
      </c>
      <c r="Y66" s="346" t="str">
        <f t="shared" si="132"/>
        <v>#REF!</v>
      </c>
      <c r="Z66" s="125">
        <f t="shared" si="132"/>
        <v>0.865248227</v>
      </c>
      <c r="AA66" s="124">
        <f t="shared" si="132"/>
        <v>0.7676767677</v>
      </c>
      <c r="AB66" s="124">
        <f t="shared" si="132"/>
        <v>0.7676767677</v>
      </c>
      <c r="AC66" s="124">
        <f t="shared" si="132"/>
        <v>0.6909090909</v>
      </c>
      <c r="AD66" s="124">
        <f t="shared" si="132"/>
        <v>0.6909090909</v>
      </c>
      <c r="AE66" s="124">
        <f t="shared" si="132"/>
        <v>0.8545754328</v>
      </c>
      <c r="AF66" s="124">
        <f t="shared" si="132"/>
        <v>0.8545754328</v>
      </c>
      <c r="AG66" s="124">
        <f t="shared" si="132"/>
        <v>0.8545754328</v>
      </c>
      <c r="AH66" s="124">
        <f t="shared" si="132"/>
        <v>0.8545754328</v>
      </c>
      <c r="AI66" s="124">
        <f t="shared" si="132"/>
        <v>0.8545754328</v>
      </c>
      <c r="AJ66" s="124">
        <f t="shared" si="132"/>
        <v>0.8545754328</v>
      </c>
      <c r="AK66" s="23"/>
      <c r="AL66" s="23"/>
    </row>
    <row r="67">
      <c r="A67" s="1" t="s">
        <v>142</v>
      </c>
      <c r="B67" s="4"/>
      <c r="C67" s="4"/>
      <c r="D67" s="4"/>
      <c r="E67" s="4"/>
      <c r="F67" s="8"/>
      <c r="G67" s="8"/>
      <c r="H67" s="8"/>
      <c r="I67" s="8"/>
      <c r="J67" s="8"/>
      <c r="K67" s="8"/>
      <c r="L67" s="8"/>
      <c r="M67" s="8"/>
      <c r="N67" s="118"/>
      <c r="O67" s="118"/>
      <c r="P67" s="118"/>
      <c r="Q67" s="325"/>
      <c r="R67" s="119"/>
      <c r="S67" s="119"/>
      <c r="T67" s="119"/>
      <c r="U67" s="326"/>
      <c r="V67" s="74"/>
      <c r="W67" s="352"/>
      <c r="X67" s="352"/>
      <c r="Y67" s="328"/>
      <c r="Z67" s="118"/>
      <c r="AA67" s="119"/>
      <c r="AB67" s="119"/>
      <c r="AC67" s="119"/>
      <c r="AD67" s="119"/>
      <c r="AE67" s="119"/>
      <c r="AF67" s="119"/>
      <c r="AG67" s="119"/>
      <c r="AH67" s="119"/>
      <c r="AI67" s="119"/>
      <c r="AJ67" s="119"/>
      <c r="AK67" s="4"/>
      <c r="AL67" s="4"/>
    </row>
    <row r="68">
      <c r="A68" s="292" t="s">
        <v>17</v>
      </c>
      <c r="B68" s="4"/>
      <c r="C68" s="4"/>
      <c r="D68" s="4"/>
      <c r="E68" s="75">
        <f t="shared" ref="E68:E71" si="135">AVERAGE(E63)</f>
        <v>0.1025714956</v>
      </c>
      <c r="F68" s="359">
        <f t="shared" ref="F68:F71" si="136">AVERAGE(E63:F63)</f>
        <v>0.06638466655</v>
      </c>
      <c r="G68" s="359">
        <f t="shared" ref="G68:G71" si="137">AVERAGE(E63:G63)</f>
        <v>0.06232041077</v>
      </c>
      <c r="H68" s="359">
        <f t="shared" ref="H68:I68" si="133">AVERAGE(E63:H63)</f>
        <v>0.05772766397</v>
      </c>
      <c r="I68" s="359">
        <f t="shared" si="133"/>
        <v>0.03880287759</v>
      </c>
      <c r="J68" s="359">
        <f t="shared" ref="J68:J71" si="139">AVERAGE(F63:J63)</f>
        <v>0.03919340803</v>
      </c>
      <c r="K68" s="359">
        <f t="shared" ref="K68:M68" si="134">AVERAGE(F63:K63)</f>
        <v>0.03961031586</v>
      </c>
      <c r="L68" s="359">
        <f t="shared" si="134"/>
        <v>0.03829298381</v>
      </c>
      <c r="M68" s="359">
        <f t="shared" si="134"/>
        <v>0.03705495135</v>
      </c>
      <c r="N68" s="78">
        <f t="shared" ref="N68:N71" si="141">AVERAGE(E63,N63)</f>
        <v>0.09196442925</v>
      </c>
      <c r="O68" s="78">
        <f t="shared" ref="O68:O71" si="142">AVERAGE(E63,N63,O63)</f>
        <v>0.08815754924</v>
      </c>
      <c r="P68" s="78">
        <f t="shared" ref="P68:P71" si="143">AVERAGE(E63,N63:P63)</f>
        <v>0.08826770397</v>
      </c>
      <c r="Q68" s="325" t="str">
        <f t="shared" ref="Q68:Q71" si="144">AVERAGE(E63,N63:O63,Q63)</f>
        <v>#REF!</v>
      </c>
      <c r="R68" s="79">
        <f t="shared" ref="R68:R71" si="145">AVERAGE(R63,E63)</f>
        <v>0.08432872482</v>
      </c>
      <c r="S68" s="79">
        <f t="shared" ref="S68:S71" si="146">AVERAGE(R63:S63,E63)</f>
        <v>0.0780275147</v>
      </c>
      <c r="T68" s="79">
        <f t="shared" ref="T68:T71" si="147">AVERAGE(R63:T63,E63)</f>
        <v>0.076512537</v>
      </c>
      <c r="U68" s="326" t="str">
        <f t="shared" ref="U68:U71" si="148">AVERAGE(E63,R63:S63,U63)</f>
        <v>#REF!</v>
      </c>
      <c r="V68" s="79">
        <v>0.08135736285576999</v>
      </c>
      <c r="W68" s="399">
        <f t="shared" ref="W68:W71" si="149">AVERAGE(V63:W63,E63)</f>
        <v>0.07408550783</v>
      </c>
      <c r="X68" s="399">
        <f t="shared" ref="X68:X71" si="150">AVERAGE(V63:X63,E63)</f>
        <v>0.07193812526</v>
      </c>
      <c r="Y68" s="328" t="str">
        <f t="shared" ref="Y68:Y71" si="151">AVERAGE(E63,V63:W63,Y63)</f>
        <v>#REF!</v>
      </c>
      <c r="Z68" s="78">
        <f t="shared" ref="Z68:Z71" si="152">AVERAGEA(E63:F63,Z63)</f>
        <v>0.06088519576</v>
      </c>
      <c r="AA68" s="79">
        <f t="shared" ref="AA68:AA71" si="153">AVERAGEA(E63:G63,AA63)</f>
        <v>0.05617903297</v>
      </c>
      <c r="AB68" s="79">
        <f t="shared" ref="AB68:AB71" si="154">AVERAGE(F63:G63,AA63:AB63)</f>
        <v>0.03997488395</v>
      </c>
      <c r="AC68" s="79">
        <f t="shared" ref="AC68:AC71" si="155">AVERAGE(F63:G63,AA63:AC63)</f>
        <v>0.03638363865</v>
      </c>
      <c r="AD68" s="79">
        <f t="shared" ref="AD68:AD71" si="156">AVERAGE(F63:G63,AA63:AD63)</f>
        <v>0.03417296392</v>
      </c>
      <c r="AE68" s="79">
        <f t="shared" ref="AE68:AE71" si="157">AVERAGE(G63:K63,AE63)</f>
        <v>0.04152648544</v>
      </c>
      <c r="AF68" s="79">
        <f t="shared" ref="AF68:AF71" si="158">AVERAGE(AE63:AF63,H63:K63)</f>
        <v>0.04052076182</v>
      </c>
      <c r="AG68" s="79">
        <f t="shared" ref="AG68:AG71" si="159">AVERAGE(AE63:AG63,I63:K63)</f>
        <v>0.04162343046</v>
      </c>
      <c r="AH68" s="79">
        <f t="shared" ref="AH68:AH71" si="160">AVERAGE(AG63:AH63)</f>
        <v>0.05056543538</v>
      </c>
      <c r="AI68" s="79">
        <f t="shared" ref="AI68:AI71" si="161">AVERAGE(AG63:AI63)</f>
        <v>0.04972267812</v>
      </c>
      <c r="AJ68" s="79">
        <f t="shared" ref="AJ68:AJ71" si="162">AVERAGE(AG63:AJ63)</f>
        <v>0.04930129949</v>
      </c>
      <c r="AK68" s="4"/>
      <c r="AL68" s="4"/>
    </row>
    <row r="69">
      <c r="A69" s="293" t="s">
        <v>18</v>
      </c>
      <c r="B69" s="4"/>
      <c r="C69" s="4"/>
      <c r="D69" s="4"/>
      <c r="E69" s="75">
        <f t="shared" si="135"/>
        <v>0.4168476272</v>
      </c>
      <c r="F69" s="359">
        <f t="shared" si="136"/>
        <v>0.283124731</v>
      </c>
      <c r="G69" s="359">
        <f t="shared" si="137"/>
        <v>0.2695141591</v>
      </c>
      <c r="H69" s="359">
        <f t="shared" ref="H69:I69" si="138">AVERAGE(E64:H64)</f>
        <v>0.2656908591</v>
      </c>
      <c r="I69" s="359">
        <f t="shared" si="138"/>
        <v>0.1971923625</v>
      </c>
      <c r="J69" s="359">
        <f t="shared" si="139"/>
        <v>0.2054310966</v>
      </c>
      <c r="K69" s="359">
        <f t="shared" ref="K69:M69" si="140">AVERAGE(F64:K64)</f>
        <v>0.2190306525</v>
      </c>
      <c r="L69" s="359">
        <f t="shared" si="140"/>
        <v>0.2192133524</v>
      </c>
      <c r="M69" s="359">
        <f t="shared" si="140"/>
        <v>0.2185287623</v>
      </c>
      <c r="N69" s="78">
        <f t="shared" si="141"/>
        <v>0.3737408125</v>
      </c>
      <c r="O69" s="78">
        <f t="shared" si="142"/>
        <v>0.348350741</v>
      </c>
      <c r="P69" s="78">
        <f t="shared" si="143"/>
        <v>0.3430949702</v>
      </c>
      <c r="Q69" s="325" t="str">
        <f t="shared" si="144"/>
        <v>#REF!</v>
      </c>
      <c r="R69" s="79">
        <f t="shared" si="145"/>
        <v>0.3427095279</v>
      </c>
      <c r="S69" s="79">
        <f t="shared" si="146"/>
        <v>0.3090444472</v>
      </c>
      <c r="T69" s="79">
        <f t="shared" si="147"/>
        <v>0.2982547639</v>
      </c>
      <c r="U69" s="326" t="str">
        <f t="shared" si="148"/>
        <v>#REF!</v>
      </c>
      <c r="V69" s="79">
        <v>0.33063399777235314</v>
      </c>
      <c r="W69" s="399">
        <f t="shared" si="149"/>
        <v>0.2937487757</v>
      </c>
      <c r="X69" s="399">
        <f t="shared" si="150"/>
        <v>0.2808056229</v>
      </c>
      <c r="Y69" s="328" t="str">
        <f t="shared" si="151"/>
        <v>#REF!</v>
      </c>
      <c r="Z69" s="78">
        <f t="shared" si="152"/>
        <v>0.2562080771</v>
      </c>
      <c r="AA69" s="79">
        <f t="shared" si="153"/>
        <v>0.2534151225</v>
      </c>
      <c r="AB69" s="79">
        <f t="shared" si="154"/>
        <v>0.200482719</v>
      </c>
      <c r="AC69" s="79">
        <f t="shared" si="155"/>
        <v>0.1902923815</v>
      </c>
      <c r="AD69" s="79">
        <f t="shared" si="156"/>
        <v>0.1834988232</v>
      </c>
      <c r="AE69" s="79">
        <f t="shared" si="157"/>
        <v>0.2419684188</v>
      </c>
      <c r="AF69" s="79">
        <f t="shared" si="158"/>
        <v>0.2518162252</v>
      </c>
      <c r="AG69" s="79">
        <f t="shared" si="159"/>
        <v>0.2621875398</v>
      </c>
      <c r="AH69" s="79">
        <f t="shared" si="160"/>
        <v>0.3164488466</v>
      </c>
      <c r="AI69" s="79">
        <f t="shared" si="161"/>
        <v>0.3164488466</v>
      </c>
      <c r="AJ69" s="79">
        <f t="shared" si="162"/>
        <v>0.3164488466</v>
      </c>
      <c r="AK69" s="4"/>
      <c r="AL69" s="4"/>
    </row>
    <row r="70">
      <c r="A70" s="292" t="s">
        <v>19</v>
      </c>
      <c r="B70" s="4"/>
      <c r="C70" s="4"/>
      <c r="D70" s="4"/>
      <c r="E70" s="75">
        <f t="shared" si="135"/>
        <v>0.6714285714</v>
      </c>
      <c r="F70" s="359">
        <f t="shared" si="136"/>
        <v>0.5481583139</v>
      </c>
      <c r="G70" s="359">
        <f t="shared" si="137"/>
        <v>0.5809876166</v>
      </c>
      <c r="H70" s="359">
        <f t="shared" ref="H70:I70" si="163">AVERAGE(E65:H65)</f>
        <v>0.6046795389</v>
      </c>
      <c r="I70" s="359">
        <f t="shared" si="163"/>
        <v>0.5529195042</v>
      </c>
      <c r="J70" s="359">
        <f t="shared" si="139"/>
        <v>0.5885805771</v>
      </c>
      <c r="K70" s="359">
        <f t="shared" ref="K70:M70" si="164">AVERAGE(F65:K65)</f>
        <v>0.6012443933</v>
      </c>
      <c r="L70" s="359">
        <f t="shared" si="164"/>
        <v>0.6130631553</v>
      </c>
      <c r="M70" s="359">
        <f t="shared" si="164"/>
        <v>0.6231518256</v>
      </c>
      <c r="N70" s="78">
        <f t="shared" si="141"/>
        <v>0.6714285714</v>
      </c>
      <c r="O70" s="78">
        <f t="shared" si="142"/>
        <v>0.649047619</v>
      </c>
      <c r="P70" s="78">
        <f t="shared" si="143"/>
        <v>0.6378571429</v>
      </c>
      <c r="Q70" s="325" t="str">
        <f t="shared" si="144"/>
        <v>#REF!</v>
      </c>
      <c r="R70" s="79">
        <f t="shared" si="145"/>
        <v>0.6714285714</v>
      </c>
      <c r="S70" s="79">
        <f t="shared" si="146"/>
        <v>0.649047619</v>
      </c>
      <c r="T70" s="79">
        <f t="shared" si="147"/>
        <v>0.6378571429</v>
      </c>
      <c r="U70" s="326" t="str">
        <f t="shared" si="148"/>
        <v>#REF!</v>
      </c>
      <c r="V70" s="79">
        <v>0.6714285714285715</v>
      </c>
      <c r="W70" s="399">
        <f t="shared" si="149"/>
        <v>0.649047619</v>
      </c>
      <c r="X70" s="399">
        <f t="shared" si="150"/>
        <v>0.6378571429</v>
      </c>
      <c r="Y70" s="328" t="str">
        <f t="shared" si="151"/>
        <v>#REF!</v>
      </c>
      <c r="Z70" s="78">
        <f t="shared" si="152"/>
        <v>0.5572852981</v>
      </c>
      <c r="AA70" s="79">
        <f t="shared" si="153"/>
        <v>0.5897689564</v>
      </c>
      <c r="AB70" s="79">
        <f t="shared" si="154"/>
        <v>0.5759400574</v>
      </c>
      <c r="AC70" s="79">
        <f t="shared" si="155"/>
        <v>0.560562348</v>
      </c>
      <c r="AD70" s="79">
        <f t="shared" si="156"/>
        <v>0.5503105417</v>
      </c>
      <c r="AE70" s="79">
        <f t="shared" si="157"/>
        <v>0.6411902964</v>
      </c>
      <c r="AF70" s="79">
        <f t="shared" si="158"/>
        <v>0.6441765052</v>
      </c>
      <c r="AG70" s="79">
        <f t="shared" si="159"/>
        <v>0.647849229</v>
      </c>
      <c r="AH70" s="79">
        <f t="shared" si="160"/>
        <v>0.6977916485</v>
      </c>
      <c r="AI70" s="79">
        <f t="shared" si="161"/>
        <v>0.6977916485</v>
      </c>
      <c r="AJ70" s="79">
        <f t="shared" si="162"/>
        <v>0.6977916485</v>
      </c>
      <c r="AK70" s="4"/>
      <c r="AL70" s="4"/>
    </row>
    <row r="71">
      <c r="A71" s="294" t="s">
        <v>20</v>
      </c>
      <c r="B71" s="23"/>
      <c r="C71" s="23"/>
      <c r="D71" s="23"/>
      <c r="E71" s="122">
        <f t="shared" si="135"/>
        <v>0.8</v>
      </c>
      <c r="F71" s="361">
        <f t="shared" si="136"/>
        <v>0.8326241135</v>
      </c>
      <c r="G71" s="361">
        <f t="shared" si="137"/>
        <v>0.8379959076</v>
      </c>
      <c r="H71" s="361">
        <f t="shared" ref="H71:I71" si="165">AVERAGE(E66:H66)</f>
        <v>0.8496080418</v>
      </c>
      <c r="I71" s="361">
        <f t="shared" si="165"/>
        <v>0.8373706468</v>
      </c>
      <c r="J71" s="361">
        <f t="shared" si="139"/>
        <v>0.8510329136</v>
      </c>
      <c r="K71" s="361">
        <f t="shared" ref="K71:M71" si="166">AVERAGE(F66:K66)</f>
        <v>0.8516233335</v>
      </c>
      <c r="L71" s="361">
        <f t="shared" si="166"/>
        <v>0.8400575838</v>
      </c>
      <c r="M71" s="361">
        <f t="shared" si="166"/>
        <v>0.8459200029</v>
      </c>
      <c r="N71" s="125">
        <f t="shared" si="141"/>
        <v>0.8</v>
      </c>
      <c r="O71" s="125">
        <f t="shared" si="142"/>
        <v>0.8</v>
      </c>
      <c r="P71" s="125">
        <f t="shared" si="143"/>
        <v>0.8</v>
      </c>
      <c r="Q71" s="353" t="str">
        <f t="shared" si="144"/>
        <v>#REF!</v>
      </c>
      <c r="R71" s="124">
        <f t="shared" si="145"/>
        <v>0.8</v>
      </c>
      <c r="S71" s="124">
        <f t="shared" si="146"/>
        <v>0.8</v>
      </c>
      <c r="T71" s="124">
        <f t="shared" si="147"/>
        <v>0.8</v>
      </c>
      <c r="U71" s="354" t="str">
        <f t="shared" si="148"/>
        <v>#REF!</v>
      </c>
      <c r="V71" s="124">
        <v>0.8</v>
      </c>
      <c r="W71" s="345">
        <f t="shared" si="149"/>
        <v>0.8</v>
      </c>
      <c r="X71" s="345">
        <f t="shared" si="150"/>
        <v>0.8</v>
      </c>
      <c r="Y71" s="356" t="str">
        <f t="shared" si="151"/>
        <v>#REF!</v>
      </c>
      <c r="Z71" s="125">
        <f t="shared" si="152"/>
        <v>0.843498818</v>
      </c>
      <c r="AA71" s="124">
        <f t="shared" si="153"/>
        <v>0.8204161226</v>
      </c>
      <c r="AB71" s="124">
        <f t="shared" si="154"/>
        <v>0.8123353145</v>
      </c>
      <c r="AC71" s="124">
        <f t="shared" si="155"/>
        <v>0.7880500698</v>
      </c>
      <c r="AD71" s="124">
        <f t="shared" si="156"/>
        <v>0.7718599067</v>
      </c>
      <c r="AE71" s="124">
        <f t="shared" si="157"/>
        <v>0.8498445345</v>
      </c>
      <c r="AF71" s="124">
        <f t="shared" si="158"/>
        <v>0.8508171906</v>
      </c>
      <c r="AG71" s="124">
        <f t="shared" si="159"/>
        <v>0.845839022</v>
      </c>
      <c r="AH71" s="124">
        <f t="shared" si="160"/>
        <v>0.8545754328</v>
      </c>
      <c r="AI71" s="124">
        <f t="shared" si="161"/>
        <v>0.8545754328</v>
      </c>
      <c r="AJ71" s="124">
        <f t="shared" si="162"/>
        <v>0.8545754328</v>
      </c>
      <c r="AK71" s="23"/>
      <c r="AL71" s="23"/>
    </row>
    <row r="72">
      <c r="A72" s="1" t="s">
        <v>95</v>
      </c>
      <c r="B72" s="4"/>
      <c r="C72" s="4"/>
      <c r="D72" s="4"/>
      <c r="E72" s="4"/>
      <c r="F72" s="8"/>
      <c r="G72" s="8"/>
      <c r="H72" s="8"/>
      <c r="I72" s="8"/>
      <c r="J72" s="8"/>
      <c r="K72" s="8"/>
      <c r="L72" s="8"/>
      <c r="M72" s="8"/>
      <c r="N72" s="118"/>
      <c r="O72" s="118"/>
      <c r="P72" s="118"/>
      <c r="Q72" s="325"/>
      <c r="R72" s="119"/>
      <c r="S72" s="119"/>
      <c r="T72" s="119"/>
      <c r="U72" s="326"/>
      <c r="V72" s="74"/>
      <c r="W72" s="352"/>
      <c r="X72" s="352"/>
      <c r="Y72" s="328"/>
      <c r="Z72" s="118"/>
      <c r="AA72" s="119"/>
      <c r="AB72" s="119"/>
      <c r="AC72" s="119"/>
      <c r="AD72" s="119"/>
      <c r="AE72" s="119"/>
      <c r="AF72" s="119"/>
      <c r="AG72" s="119"/>
      <c r="AH72" s="119"/>
      <c r="AI72" s="119"/>
      <c r="AJ72" s="119"/>
      <c r="AK72" s="4"/>
      <c r="AL72" s="4"/>
    </row>
    <row r="73">
      <c r="A73" s="1"/>
      <c r="B73" s="4"/>
      <c r="C73" s="4"/>
      <c r="D73" s="4"/>
      <c r="E73" s="4"/>
      <c r="F73" s="8"/>
      <c r="G73" s="8"/>
      <c r="H73" s="8"/>
      <c r="I73" s="8"/>
      <c r="J73" s="8"/>
      <c r="K73" s="8"/>
      <c r="L73" s="8"/>
      <c r="M73" s="8"/>
      <c r="N73" s="118"/>
      <c r="O73" s="118"/>
      <c r="P73" s="118"/>
      <c r="Q73" s="325"/>
      <c r="R73" s="119"/>
      <c r="S73" s="119"/>
      <c r="T73" s="119"/>
      <c r="U73" s="326"/>
      <c r="V73" s="74"/>
      <c r="W73" s="352"/>
      <c r="X73" s="352"/>
      <c r="Y73" s="328"/>
      <c r="Z73" s="118"/>
      <c r="AA73" s="119"/>
      <c r="AB73" s="119"/>
      <c r="AC73" s="119"/>
      <c r="AD73" s="119"/>
      <c r="AE73" s="119"/>
      <c r="AF73" s="119"/>
      <c r="AG73" s="119"/>
      <c r="AH73" s="119"/>
      <c r="AI73" s="119"/>
      <c r="AJ73" s="119"/>
      <c r="AK73" s="4"/>
      <c r="AL73" s="4"/>
    </row>
    <row r="74">
      <c r="A74" s="292" t="s">
        <v>17</v>
      </c>
      <c r="B74" s="4"/>
      <c r="C74" s="4"/>
      <c r="D74" s="4"/>
      <c r="E74" s="75">
        <f t="shared" ref="E74:U74" si="167">E68</f>
        <v>0.1025714956</v>
      </c>
      <c r="F74" s="359">
        <f t="shared" si="167"/>
        <v>0.06638466655</v>
      </c>
      <c r="G74" s="359">
        <f t="shared" si="167"/>
        <v>0.06232041077</v>
      </c>
      <c r="H74" s="359">
        <f t="shared" si="167"/>
        <v>0.05772766397</v>
      </c>
      <c r="I74" s="359">
        <f t="shared" si="167"/>
        <v>0.03880287759</v>
      </c>
      <c r="J74" s="359">
        <f t="shared" si="167"/>
        <v>0.03919340803</v>
      </c>
      <c r="K74" s="359">
        <f t="shared" si="167"/>
        <v>0.03961031586</v>
      </c>
      <c r="L74" s="359">
        <f t="shared" si="167"/>
        <v>0.03829298381</v>
      </c>
      <c r="M74" s="359">
        <f t="shared" si="167"/>
        <v>0.03705495135</v>
      </c>
      <c r="N74" s="78">
        <f t="shared" si="167"/>
        <v>0.09196442925</v>
      </c>
      <c r="O74" s="78">
        <f t="shared" si="167"/>
        <v>0.08815754924</v>
      </c>
      <c r="P74" s="78">
        <f t="shared" si="167"/>
        <v>0.08826770397</v>
      </c>
      <c r="Q74" s="78" t="str">
        <f t="shared" si="167"/>
        <v>#REF!</v>
      </c>
      <c r="R74" s="79">
        <f t="shared" si="167"/>
        <v>0.08432872482</v>
      </c>
      <c r="S74" s="79">
        <f t="shared" si="167"/>
        <v>0.0780275147</v>
      </c>
      <c r="T74" s="79">
        <f t="shared" si="167"/>
        <v>0.076512537</v>
      </c>
      <c r="U74" s="79" t="str">
        <f t="shared" si="167"/>
        <v>#REF!</v>
      </c>
      <c r="V74" s="79">
        <v>0.08135736285576999</v>
      </c>
      <c r="W74" s="399">
        <f t="shared" ref="W74:AJ74" si="168">W68</f>
        <v>0.07408550783</v>
      </c>
      <c r="X74" s="399">
        <f t="shared" si="168"/>
        <v>0.07193812526</v>
      </c>
      <c r="Y74" s="399" t="str">
        <f t="shared" si="168"/>
        <v>#REF!</v>
      </c>
      <c r="Z74" s="78">
        <f t="shared" si="168"/>
        <v>0.06088519576</v>
      </c>
      <c r="AA74" s="79">
        <f t="shared" si="168"/>
        <v>0.05617903297</v>
      </c>
      <c r="AB74" s="79">
        <f t="shared" si="168"/>
        <v>0.03997488395</v>
      </c>
      <c r="AC74" s="79">
        <f t="shared" si="168"/>
        <v>0.03638363865</v>
      </c>
      <c r="AD74" s="79">
        <f t="shared" si="168"/>
        <v>0.03417296392</v>
      </c>
      <c r="AE74" s="79">
        <f t="shared" si="168"/>
        <v>0.04152648544</v>
      </c>
      <c r="AF74" s="79">
        <f t="shared" si="168"/>
        <v>0.04052076182</v>
      </c>
      <c r="AG74" s="79">
        <f t="shared" si="168"/>
        <v>0.04162343046</v>
      </c>
      <c r="AH74" s="79">
        <f t="shared" si="168"/>
        <v>0.05056543538</v>
      </c>
      <c r="AI74" s="79">
        <f t="shared" si="168"/>
        <v>0.04972267812</v>
      </c>
      <c r="AJ74" s="79">
        <f t="shared" si="168"/>
        <v>0.04930129949</v>
      </c>
      <c r="AK74" s="4"/>
      <c r="AL74" s="4"/>
    </row>
    <row r="75">
      <c r="A75" s="293" t="s">
        <v>18</v>
      </c>
      <c r="B75" s="4"/>
      <c r="C75" s="4"/>
      <c r="D75" s="4"/>
      <c r="E75" s="75">
        <f t="shared" ref="E75:U75" si="169">E69</f>
        <v>0.4168476272</v>
      </c>
      <c r="F75" s="359">
        <f t="shared" si="169"/>
        <v>0.283124731</v>
      </c>
      <c r="G75" s="359">
        <f t="shared" si="169"/>
        <v>0.2695141591</v>
      </c>
      <c r="H75" s="359">
        <f t="shared" si="169"/>
        <v>0.2656908591</v>
      </c>
      <c r="I75" s="359">
        <f t="shared" si="169"/>
        <v>0.1971923625</v>
      </c>
      <c r="J75" s="359">
        <f t="shared" si="169"/>
        <v>0.2054310966</v>
      </c>
      <c r="K75" s="359">
        <f t="shared" si="169"/>
        <v>0.2190306525</v>
      </c>
      <c r="L75" s="359">
        <f t="shared" si="169"/>
        <v>0.2192133524</v>
      </c>
      <c r="M75" s="359">
        <f t="shared" si="169"/>
        <v>0.2185287623</v>
      </c>
      <c r="N75" s="78">
        <f t="shared" si="169"/>
        <v>0.3737408125</v>
      </c>
      <c r="O75" s="78">
        <f t="shared" si="169"/>
        <v>0.348350741</v>
      </c>
      <c r="P75" s="78">
        <f t="shared" si="169"/>
        <v>0.3430949702</v>
      </c>
      <c r="Q75" s="78" t="str">
        <f t="shared" si="169"/>
        <v>#REF!</v>
      </c>
      <c r="R75" s="79">
        <f t="shared" si="169"/>
        <v>0.3427095279</v>
      </c>
      <c r="S75" s="79">
        <f t="shared" si="169"/>
        <v>0.3090444472</v>
      </c>
      <c r="T75" s="79">
        <f t="shared" si="169"/>
        <v>0.2982547639</v>
      </c>
      <c r="U75" s="79" t="str">
        <f t="shared" si="169"/>
        <v>#REF!</v>
      </c>
      <c r="V75" s="79">
        <v>0.33063399777235314</v>
      </c>
      <c r="W75" s="399">
        <f t="shared" ref="W75:AJ75" si="170">W69</f>
        <v>0.2937487757</v>
      </c>
      <c r="X75" s="399">
        <f t="shared" si="170"/>
        <v>0.2808056229</v>
      </c>
      <c r="Y75" s="399" t="str">
        <f t="shared" si="170"/>
        <v>#REF!</v>
      </c>
      <c r="Z75" s="78">
        <f t="shared" si="170"/>
        <v>0.2562080771</v>
      </c>
      <c r="AA75" s="79">
        <f t="shared" si="170"/>
        <v>0.2534151225</v>
      </c>
      <c r="AB75" s="79">
        <f t="shared" si="170"/>
        <v>0.200482719</v>
      </c>
      <c r="AC75" s="79">
        <f t="shared" si="170"/>
        <v>0.1902923815</v>
      </c>
      <c r="AD75" s="79">
        <f t="shared" si="170"/>
        <v>0.1834988232</v>
      </c>
      <c r="AE75" s="79">
        <f t="shared" si="170"/>
        <v>0.2419684188</v>
      </c>
      <c r="AF75" s="79">
        <f t="shared" si="170"/>
        <v>0.2518162252</v>
      </c>
      <c r="AG75" s="79">
        <f t="shared" si="170"/>
        <v>0.2621875398</v>
      </c>
      <c r="AH75" s="79">
        <f t="shared" si="170"/>
        <v>0.3164488466</v>
      </c>
      <c r="AI75" s="79">
        <f t="shared" si="170"/>
        <v>0.3164488466</v>
      </c>
      <c r="AJ75" s="79">
        <f t="shared" si="170"/>
        <v>0.3164488466</v>
      </c>
      <c r="AK75" s="4"/>
      <c r="AL75" s="4"/>
    </row>
    <row r="76">
      <c r="A76" s="292" t="s">
        <v>19</v>
      </c>
      <c r="B76" s="4"/>
      <c r="C76" s="4"/>
      <c r="D76" s="4"/>
      <c r="E76" s="75">
        <f t="shared" ref="E76:U76" si="171">E70</f>
        <v>0.6714285714</v>
      </c>
      <c r="F76" s="359">
        <f t="shared" si="171"/>
        <v>0.5481583139</v>
      </c>
      <c r="G76" s="359">
        <f t="shared" si="171"/>
        <v>0.5809876166</v>
      </c>
      <c r="H76" s="359">
        <f t="shared" si="171"/>
        <v>0.6046795389</v>
      </c>
      <c r="I76" s="359">
        <f t="shared" si="171"/>
        <v>0.5529195042</v>
      </c>
      <c r="J76" s="359">
        <f t="shared" si="171"/>
        <v>0.5885805771</v>
      </c>
      <c r="K76" s="359">
        <f t="shared" si="171"/>
        <v>0.6012443933</v>
      </c>
      <c r="L76" s="359">
        <f t="shared" si="171"/>
        <v>0.6130631553</v>
      </c>
      <c r="M76" s="359">
        <f t="shared" si="171"/>
        <v>0.6231518256</v>
      </c>
      <c r="N76" s="78">
        <f t="shared" si="171"/>
        <v>0.6714285714</v>
      </c>
      <c r="O76" s="78">
        <f t="shared" si="171"/>
        <v>0.649047619</v>
      </c>
      <c r="P76" s="78">
        <f t="shared" si="171"/>
        <v>0.6378571429</v>
      </c>
      <c r="Q76" s="78" t="str">
        <f t="shared" si="171"/>
        <v>#REF!</v>
      </c>
      <c r="R76" s="79">
        <f t="shared" si="171"/>
        <v>0.6714285714</v>
      </c>
      <c r="S76" s="79">
        <f t="shared" si="171"/>
        <v>0.649047619</v>
      </c>
      <c r="T76" s="79">
        <f t="shared" si="171"/>
        <v>0.6378571429</v>
      </c>
      <c r="U76" s="79" t="str">
        <f t="shared" si="171"/>
        <v>#REF!</v>
      </c>
      <c r="V76" s="79">
        <v>0.6714285714285715</v>
      </c>
      <c r="W76" s="399">
        <f t="shared" ref="W76:AJ76" si="172">W70</f>
        <v>0.649047619</v>
      </c>
      <c r="X76" s="399">
        <f t="shared" si="172"/>
        <v>0.6378571429</v>
      </c>
      <c r="Y76" s="399" t="str">
        <f t="shared" si="172"/>
        <v>#REF!</v>
      </c>
      <c r="Z76" s="78">
        <f t="shared" si="172"/>
        <v>0.5572852981</v>
      </c>
      <c r="AA76" s="79">
        <f t="shared" si="172"/>
        <v>0.5897689564</v>
      </c>
      <c r="AB76" s="79">
        <f t="shared" si="172"/>
        <v>0.5759400574</v>
      </c>
      <c r="AC76" s="79">
        <f t="shared" si="172"/>
        <v>0.560562348</v>
      </c>
      <c r="AD76" s="79">
        <f t="shared" si="172"/>
        <v>0.5503105417</v>
      </c>
      <c r="AE76" s="79">
        <f t="shared" si="172"/>
        <v>0.6411902964</v>
      </c>
      <c r="AF76" s="79">
        <f t="shared" si="172"/>
        <v>0.6441765052</v>
      </c>
      <c r="AG76" s="79">
        <f t="shared" si="172"/>
        <v>0.647849229</v>
      </c>
      <c r="AH76" s="79">
        <f t="shared" si="172"/>
        <v>0.6977916485</v>
      </c>
      <c r="AI76" s="79">
        <f t="shared" si="172"/>
        <v>0.6977916485</v>
      </c>
      <c r="AJ76" s="79">
        <f t="shared" si="172"/>
        <v>0.6977916485</v>
      </c>
      <c r="AK76" s="4"/>
      <c r="AL76" s="4"/>
    </row>
    <row r="77">
      <c r="A77" s="294" t="s">
        <v>20</v>
      </c>
      <c r="B77" s="23"/>
      <c r="C77" s="23"/>
      <c r="D77" s="23"/>
      <c r="E77" s="122">
        <f t="shared" ref="E77:U77" si="173">E71</f>
        <v>0.8</v>
      </c>
      <c r="F77" s="361">
        <f t="shared" si="173"/>
        <v>0.8326241135</v>
      </c>
      <c r="G77" s="361">
        <f t="shared" si="173"/>
        <v>0.8379959076</v>
      </c>
      <c r="H77" s="361">
        <f t="shared" si="173"/>
        <v>0.8496080418</v>
      </c>
      <c r="I77" s="361">
        <f t="shared" si="173"/>
        <v>0.8373706468</v>
      </c>
      <c r="J77" s="361">
        <f t="shared" si="173"/>
        <v>0.8510329136</v>
      </c>
      <c r="K77" s="361">
        <f t="shared" si="173"/>
        <v>0.8516233335</v>
      </c>
      <c r="L77" s="361">
        <f t="shared" si="173"/>
        <v>0.8400575838</v>
      </c>
      <c r="M77" s="361">
        <f t="shared" si="173"/>
        <v>0.8459200029</v>
      </c>
      <c r="N77" s="343">
        <f t="shared" si="173"/>
        <v>0.8</v>
      </c>
      <c r="O77" s="343">
        <f t="shared" si="173"/>
        <v>0.8</v>
      </c>
      <c r="P77" s="343">
        <f t="shared" si="173"/>
        <v>0.8</v>
      </c>
      <c r="Q77" s="343" t="str">
        <f t="shared" si="173"/>
        <v>#REF!</v>
      </c>
      <c r="R77" s="344">
        <f t="shared" si="173"/>
        <v>0.8</v>
      </c>
      <c r="S77" s="344">
        <f t="shared" si="173"/>
        <v>0.8</v>
      </c>
      <c r="T77" s="344">
        <f t="shared" si="173"/>
        <v>0.8</v>
      </c>
      <c r="U77" s="344" t="str">
        <f t="shared" si="173"/>
        <v>#REF!</v>
      </c>
      <c r="V77" s="124">
        <v>0.8</v>
      </c>
      <c r="W77" s="346">
        <f t="shared" ref="W77:AJ77" si="174">W71</f>
        <v>0.8</v>
      </c>
      <c r="X77" s="346">
        <f t="shared" si="174"/>
        <v>0.8</v>
      </c>
      <c r="Y77" s="346" t="str">
        <f t="shared" si="174"/>
        <v>#REF!</v>
      </c>
      <c r="Z77" s="125">
        <f t="shared" si="174"/>
        <v>0.843498818</v>
      </c>
      <c r="AA77" s="124">
        <f t="shared" si="174"/>
        <v>0.8204161226</v>
      </c>
      <c r="AB77" s="124">
        <f t="shared" si="174"/>
        <v>0.8123353145</v>
      </c>
      <c r="AC77" s="124">
        <f t="shared" si="174"/>
        <v>0.7880500698</v>
      </c>
      <c r="AD77" s="124">
        <f t="shared" si="174"/>
        <v>0.7718599067</v>
      </c>
      <c r="AE77" s="124">
        <f t="shared" si="174"/>
        <v>0.8498445345</v>
      </c>
      <c r="AF77" s="124">
        <f t="shared" si="174"/>
        <v>0.8508171906</v>
      </c>
      <c r="AG77" s="124">
        <f t="shared" si="174"/>
        <v>0.845839022</v>
      </c>
      <c r="AH77" s="124">
        <f t="shared" si="174"/>
        <v>0.8545754328</v>
      </c>
      <c r="AI77" s="124">
        <f t="shared" si="174"/>
        <v>0.8545754328</v>
      </c>
      <c r="AJ77" s="124">
        <f t="shared" si="174"/>
        <v>0.8545754328</v>
      </c>
      <c r="AK77" s="23"/>
      <c r="AL77" s="23"/>
    </row>
    <row r="78">
      <c r="A78" s="1" t="s">
        <v>96</v>
      </c>
      <c r="B78" s="4"/>
      <c r="C78" s="4"/>
      <c r="D78" s="4"/>
      <c r="E78" s="4"/>
      <c r="F78" s="8"/>
      <c r="G78" s="8"/>
      <c r="H78" s="8"/>
      <c r="I78" s="8"/>
      <c r="J78" s="8"/>
      <c r="K78" s="8"/>
      <c r="L78" s="8"/>
      <c r="M78" s="8"/>
      <c r="N78" s="118"/>
      <c r="O78" s="118"/>
      <c r="P78" s="118"/>
      <c r="Q78" s="325"/>
      <c r="R78" s="119"/>
      <c r="S78" s="119"/>
      <c r="T78" s="119"/>
      <c r="U78" s="326"/>
      <c r="V78" s="74"/>
      <c r="W78" s="352"/>
      <c r="X78" s="352"/>
      <c r="Y78" s="328"/>
      <c r="Z78" s="118"/>
      <c r="AA78" s="119"/>
      <c r="AB78" s="119"/>
      <c r="AC78" s="119"/>
      <c r="AD78" s="119"/>
      <c r="AE78" s="119"/>
      <c r="AF78" s="119"/>
      <c r="AG78" s="119"/>
      <c r="AH78" s="119"/>
      <c r="AI78" s="119"/>
      <c r="AJ78" s="119"/>
      <c r="AK78" s="4"/>
      <c r="AL78" s="4"/>
    </row>
    <row r="79">
      <c r="A79" s="292" t="s">
        <v>17</v>
      </c>
      <c r="B79" s="4"/>
      <c r="C79" s="4"/>
      <c r="D79" s="4"/>
      <c r="E79" s="27">
        <f t="shared" ref="E79:U79" si="175">E74*E29</f>
        <v>42188.16901</v>
      </c>
      <c r="F79" s="27">
        <f t="shared" si="175"/>
        <v>44575.9759</v>
      </c>
      <c r="G79" s="27">
        <f t="shared" si="175"/>
        <v>44015.34812</v>
      </c>
      <c r="H79" s="27">
        <f t="shared" si="175"/>
        <v>42039.59401</v>
      </c>
      <c r="I79" s="27">
        <f t="shared" si="175"/>
        <v>28447.74766</v>
      </c>
      <c r="J79" s="27">
        <f t="shared" si="175"/>
        <v>33407.67714</v>
      </c>
      <c r="K79" s="27">
        <f t="shared" si="175"/>
        <v>44466.54058</v>
      </c>
      <c r="L79" s="27">
        <f t="shared" si="175"/>
        <v>83951.43159</v>
      </c>
      <c r="M79" s="27">
        <f t="shared" si="175"/>
        <v>86665.23188</v>
      </c>
      <c r="N79" s="73">
        <f t="shared" si="175"/>
        <v>67000.68493</v>
      </c>
      <c r="O79" s="73">
        <f t="shared" si="175"/>
        <v>67438.76202</v>
      </c>
      <c r="P79" s="73">
        <f t="shared" si="175"/>
        <v>95768.69345</v>
      </c>
      <c r="Q79" s="325" t="str">
        <f t="shared" si="175"/>
        <v>#REF!</v>
      </c>
      <c r="R79" s="74">
        <f t="shared" si="175"/>
        <v>61437.69247</v>
      </c>
      <c r="S79" s="74">
        <f t="shared" si="175"/>
        <v>59689.48819</v>
      </c>
      <c r="T79" s="74">
        <f t="shared" si="175"/>
        <v>83014.57239</v>
      </c>
      <c r="U79" s="326" t="str">
        <f t="shared" si="175"/>
        <v>#REF!</v>
      </c>
      <c r="V79" s="74">
        <v>59272.90670857122</v>
      </c>
      <c r="W79" s="327">
        <f t="shared" ref="W79:AJ79" si="176">W74*W29</f>
        <v>56673.93178</v>
      </c>
      <c r="X79" s="327">
        <f t="shared" si="176"/>
        <v>78051.42714</v>
      </c>
      <c r="Y79" s="328" t="str">
        <f t="shared" si="176"/>
        <v>#REF!</v>
      </c>
      <c r="Z79" s="73">
        <f t="shared" si="176"/>
        <v>44248.31602</v>
      </c>
      <c r="AA79" s="74">
        <f t="shared" si="176"/>
        <v>41568.83276</v>
      </c>
      <c r="AB79" s="74">
        <f t="shared" si="176"/>
        <v>28227.36087</v>
      </c>
      <c r="AC79" s="74">
        <f t="shared" si="176"/>
        <v>30687.1906</v>
      </c>
      <c r="AD79" s="74">
        <f t="shared" si="176"/>
        <v>36860.6566</v>
      </c>
      <c r="AE79" s="74">
        <f t="shared" si="176"/>
        <v>73842.39641</v>
      </c>
      <c r="AF79" s="74">
        <f t="shared" si="176"/>
        <v>72774.55886</v>
      </c>
      <c r="AG79" s="74">
        <f t="shared" si="176"/>
        <v>77041.04487</v>
      </c>
      <c r="AH79" s="74">
        <f t="shared" si="176"/>
        <v>127395.3043</v>
      </c>
      <c r="AI79" s="74">
        <f t="shared" si="176"/>
        <v>126524.7697</v>
      </c>
      <c r="AJ79" s="74">
        <f t="shared" si="176"/>
        <v>126707.0512</v>
      </c>
      <c r="AK79" s="4"/>
      <c r="AL79" s="4"/>
    </row>
    <row r="80">
      <c r="A80" s="293" t="s">
        <v>18</v>
      </c>
      <c r="B80" s="4"/>
      <c r="C80" s="4"/>
      <c r="D80" s="4"/>
      <c r="E80" s="27">
        <f t="shared" ref="E80:U80" si="177">E75*E30</f>
        <v>38510.46804</v>
      </c>
      <c r="F80" s="27">
        <f t="shared" si="177"/>
        <v>23537.57451</v>
      </c>
      <c r="G80" s="27">
        <f t="shared" si="177"/>
        <v>40476.98398</v>
      </c>
      <c r="H80" s="27">
        <f t="shared" si="177"/>
        <v>32440.8539</v>
      </c>
      <c r="I80" s="27">
        <f t="shared" si="177"/>
        <v>27013.38174</v>
      </c>
      <c r="J80" s="27">
        <f t="shared" si="177"/>
        <v>25748.73364</v>
      </c>
      <c r="K80" s="27">
        <f t="shared" si="177"/>
        <v>27120.37539</v>
      </c>
      <c r="L80" s="27">
        <f t="shared" si="177"/>
        <v>36454.08444</v>
      </c>
      <c r="M80" s="27">
        <f t="shared" si="177"/>
        <v>94061.33514</v>
      </c>
      <c r="N80" s="73">
        <f t="shared" si="177"/>
        <v>37825.42957</v>
      </c>
      <c r="O80" s="73">
        <f t="shared" si="177"/>
        <v>68693.89483</v>
      </c>
      <c r="P80" s="73">
        <f t="shared" si="177"/>
        <v>71040.57564</v>
      </c>
      <c r="Q80" s="325" t="str">
        <f t="shared" si="177"/>
        <v>#REF!</v>
      </c>
      <c r="R80" s="74">
        <f t="shared" si="177"/>
        <v>34684.82616</v>
      </c>
      <c r="S80" s="74">
        <f t="shared" si="177"/>
        <v>60942.792</v>
      </c>
      <c r="T80" s="74">
        <f t="shared" si="177"/>
        <v>61756.04995</v>
      </c>
      <c r="U80" s="326" t="str">
        <f t="shared" si="177"/>
        <v>#REF!</v>
      </c>
      <c r="V80" s="74">
        <v>33462.690129392475</v>
      </c>
      <c r="W80" s="327">
        <f t="shared" ref="W80:AJ80" si="178">W75*W30</f>
        <v>57926.52384</v>
      </c>
      <c r="X80" s="327">
        <f t="shared" si="178"/>
        <v>58143.06483</v>
      </c>
      <c r="Y80" s="328" t="str">
        <f t="shared" si="178"/>
        <v>#REF!</v>
      </c>
      <c r="Z80" s="73">
        <f t="shared" si="178"/>
        <v>42408.25739</v>
      </c>
      <c r="AA80" s="74">
        <f t="shared" si="178"/>
        <v>32943.96593</v>
      </c>
      <c r="AB80" s="74">
        <f t="shared" si="178"/>
        <v>27304.86495</v>
      </c>
      <c r="AC80" s="74">
        <f t="shared" si="178"/>
        <v>19786.2718</v>
      </c>
      <c r="AD80" s="74">
        <f t="shared" si="178"/>
        <v>23929.47051</v>
      </c>
      <c r="AE80" s="74">
        <f t="shared" si="178"/>
        <v>39458.56372</v>
      </c>
      <c r="AF80" s="74">
        <f t="shared" si="178"/>
        <v>71550.80911</v>
      </c>
      <c r="AG80" s="74">
        <f t="shared" si="178"/>
        <v>75242.68104</v>
      </c>
      <c r="AH80" s="74">
        <f t="shared" si="178"/>
        <v>93591.85278</v>
      </c>
      <c r="AI80" s="74">
        <f t="shared" si="178"/>
        <v>121025.5391</v>
      </c>
      <c r="AJ80" s="74">
        <f t="shared" si="178"/>
        <v>122235.7945</v>
      </c>
      <c r="AK80" s="4"/>
      <c r="AL80" s="4"/>
    </row>
    <row r="81">
      <c r="A81" s="292" t="s">
        <v>19</v>
      </c>
      <c r="B81" s="4"/>
      <c r="C81" s="4"/>
      <c r="D81" s="4"/>
      <c r="E81" s="27">
        <f t="shared" ref="E81:U81" si="179">E76*E31</f>
        <v>14643.85714</v>
      </c>
      <c r="F81" s="27">
        <f t="shared" si="179"/>
        <v>17806.92283</v>
      </c>
      <c r="G81" s="27">
        <f t="shared" si="179"/>
        <v>18097.76426</v>
      </c>
      <c r="H81" s="27">
        <f t="shared" si="179"/>
        <v>34164.39395</v>
      </c>
      <c r="I81" s="27">
        <f t="shared" si="179"/>
        <v>20767.65658</v>
      </c>
      <c r="J81" s="27">
        <f t="shared" si="179"/>
        <v>26286.00857</v>
      </c>
      <c r="K81" s="27">
        <f t="shared" si="179"/>
        <v>32548.36523</v>
      </c>
      <c r="L81" s="27">
        <f t="shared" si="179"/>
        <v>23041.97869</v>
      </c>
      <c r="M81" s="27">
        <f t="shared" si="179"/>
        <v>34902.73375</v>
      </c>
      <c r="N81" s="73">
        <f t="shared" si="179"/>
        <v>30545.62188</v>
      </c>
      <c r="O81" s="73">
        <f t="shared" si="179"/>
        <v>32347.26713</v>
      </c>
      <c r="P81" s="73">
        <f t="shared" si="179"/>
        <v>68134.20626</v>
      </c>
      <c r="Q81" s="325" t="str">
        <f t="shared" si="179"/>
        <v>#REF!</v>
      </c>
      <c r="R81" s="74">
        <f t="shared" si="179"/>
        <v>24811.97143</v>
      </c>
      <c r="S81" s="74">
        <f t="shared" si="179"/>
        <v>26275.43387</v>
      </c>
      <c r="T81" s="74">
        <f t="shared" si="179"/>
        <v>55344.88659</v>
      </c>
      <c r="U81" s="326" t="str">
        <f t="shared" si="179"/>
        <v>#REF!</v>
      </c>
      <c r="V81" s="74">
        <v>22580.775731310943</v>
      </c>
      <c r="W81" s="327">
        <f t="shared" ref="W81:AJ81" si="180">W76*W31</f>
        <v>23912.63754</v>
      </c>
      <c r="X81" s="327">
        <f t="shared" si="180"/>
        <v>50368.04414</v>
      </c>
      <c r="Y81" s="328" t="str">
        <f t="shared" si="180"/>
        <v>#REF!</v>
      </c>
      <c r="Z81" s="73">
        <f t="shared" si="180"/>
        <v>16290.81812</v>
      </c>
      <c r="AA81" s="74">
        <f t="shared" si="180"/>
        <v>29488.44782</v>
      </c>
      <c r="AB81" s="74">
        <f t="shared" si="180"/>
        <v>24926.65961</v>
      </c>
      <c r="AC81" s="74">
        <f t="shared" si="180"/>
        <v>22875.62495</v>
      </c>
      <c r="AD81" s="74">
        <f t="shared" si="180"/>
        <v>17144.95527</v>
      </c>
      <c r="AE81" s="74">
        <f t="shared" si="180"/>
        <v>34289.89787</v>
      </c>
      <c r="AF81" s="74">
        <f t="shared" si="180"/>
        <v>47639.28309</v>
      </c>
      <c r="AG81" s="74">
        <f t="shared" si="180"/>
        <v>83480.01834</v>
      </c>
      <c r="AH81" s="74">
        <f t="shared" si="180"/>
        <v>90814.61176</v>
      </c>
      <c r="AI81" s="74">
        <f t="shared" si="180"/>
        <v>93591.85278</v>
      </c>
      <c r="AJ81" s="74">
        <f t="shared" si="180"/>
        <v>121025.5391</v>
      </c>
      <c r="AK81" s="4"/>
      <c r="AL81" s="4"/>
    </row>
    <row r="82">
      <c r="A82" s="292" t="s">
        <v>20</v>
      </c>
      <c r="B82" s="4"/>
      <c r="C82" s="4"/>
      <c r="D82" s="4"/>
      <c r="E82" s="27">
        <f t="shared" ref="E82:U82" si="181">E77*E32</f>
        <v>6768</v>
      </c>
      <c r="F82" s="27">
        <f t="shared" si="181"/>
        <v>8917.404255</v>
      </c>
      <c r="G82" s="27">
        <f t="shared" si="181"/>
        <v>20740.39871</v>
      </c>
      <c r="H82" s="27">
        <f t="shared" si="181"/>
        <v>20220.67139</v>
      </c>
      <c r="I82" s="27">
        <f t="shared" si="181"/>
        <v>29253.54355</v>
      </c>
      <c r="J82" s="27">
        <f t="shared" si="181"/>
        <v>25807.57311</v>
      </c>
      <c r="K82" s="27">
        <f t="shared" si="181"/>
        <v>29576.87837</v>
      </c>
      <c r="L82" s="27">
        <f t="shared" si="181"/>
        <v>28330.94201</v>
      </c>
      <c r="M82" s="27">
        <f t="shared" si="181"/>
        <v>25436.81449</v>
      </c>
      <c r="N82" s="73">
        <f t="shared" si="181"/>
        <v>14643.85714</v>
      </c>
      <c r="O82" s="73">
        <f t="shared" si="181"/>
        <v>27491.0597</v>
      </c>
      <c r="P82" s="73">
        <f t="shared" si="181"/>
        <v>30116.42112</v>
      </c>
      <c r="Q82" s="325" t="str">
        <f t="shared" si="181"/>
        <v>#REF!</v>
      </c>
      <c r="R82" s="74">
        <f t="shared" si="181"/>
        <v>14643.85714</v>
      </c>
      <c r="S82" s="74">
        <f t="shared" si="181"/>
        <v>22330.77429</v>
      </c>
      <c r="T82" s="74">
        <f t="shared" si="181"/>
        <v>24463.33498</v>
      </c>
      <c r="U82" s="326" t="str">
        <f t="shared" si="181"/>
        <v>#REF!</v>
      </c>
      <c r="V82" s="74">
        <v>14643.857142857143</v>
      </c>
      <c r="W82" s="327">
        <f t="shared" ref="W82:AJ82" si="182">W77*W32</f>
        <v>20322.69816</v>
      </c>
      <c r="X82" s="327">
        <f t="shared" si="182"/>
        <v>22263.49012</v>
      </c>
      <c r="Y82" s="328" t="str">
        <f t="shared" si="182"/>
        <v>#REF!</v>
      </c>
      <c r="Z82" s="73">
        <f t="shared" si="182"/>
        <v>18226.42909</v>
      </c>
      <c r="AA82" s="74">
        <f t="shared" si="182"/>
        <v>20510.40307</v>
      </c>
      <c r="AB82" s="74">
        <f t="shared" si="182"/>
        <v>32597.7253</v>
      </c>
      <c r="AC82" s="74">
        <f t="shared" si="182"/>
        <v>24635.70964</v>
      </c>
      <c r="AD82" s="74">
        <f t="shared" si="182"/>
        <v>22751.60262</v>
      </c>
      <c r="AE82" s="74">
        <f t="shared" si="182"/>
        <v>35776.98109</v>
      </c>
      <c r="AF82" s="74">
        <f t="shared" si="182"/>
        <v>35383.56369</v>
      </c>
      <c r="AG82" s="74">
        <f t="shared" si="182"/>
        <v>51076.76901</v>
      </c>
      <c r="AH82" s="74">
        <f t="shared" si="182"/>
        <v>89915.45719</v>
      </c>
      <c r="AI82" s="74">
        <f t="shared" si="182"/>
        <v>90814.61176</v>
      </c>
      <c r="AJ82" s="74">
        <f t="shared" si="182"/>
        <v>93591.85278</v>
      </c>
      <c r="AK82" s="4"/>
      <c r="AL82" s="4"/>
    </row>
    <row r="83">
      <c r="A83" s="21" t="s">
        <v>88</v>
      </c>
      <c r="B83" s="23"/>
      <c r="C83" s="23"/>
      <c r="D83" s="23"/>
      <c r="E83" s="22">
        <f t="shared" ref="E83:U83" si="183">SUM(E79:E82)</f>
        <v>102110.4942</v>
      </c>
      <c r="F83" s="22">
        <f t="shared" si="183"/>
        <v>94837.87749</v>
      </c>
      <c r="G83" s="22">
        <f t="shared" si="183"/>
        <v>123330.4951</v>
      </c>
      <c r="H83" s="22">
        <f t="shared" si="183"/>
        <v>128865.5133</v>
      </c>
      <c r="I83" s="22">
        <f t="shared" si="183"/>
        <v>105482.3295</v>
      </c>
      <c r="J83" s="22">
        <f t="shared" si="183"/>
        <v>111249.9925</v>
      </c>
      <c r="K83" s="22">
        <f t="shared" si="183"/>
        <v>133712.1596</v>
      </c>
      <c r="L83" s="22">
        <f t="shared" si="183"/>
        <v>171778.4367</v>
      </c>
      <c r="M83" s="22">
        <f t="shared" si="183"/>
        <v>241066.1153</v>
      </c>
      <c r="N83" s="110">
        <f t="shared" si="183"/>
        <v>150015.5935</v>
      </c>
      <c r="O83" s="110">
        <f t="shared" si="183"/>
        <v>195970.9837</v>
      </c>
      <c r="P83" s="110">
        <f t="shared" si="183"/>
        <v>265059.8965</v>
      </c>
      <c r="Q83" s="353" t="str">
        <f t="shared" si="183"/>
        <v>#REF!</v>
      </c>
      <c r="R83" s="111">
        <f t="shared" si="183"/>
        <v>135578.3472</v>
      </c>
      <c r="S83" s="111">
        <f t="shared" si="183"/>
        <v>169238.4883</v>
      </c>
      <c r="T83" s="111">
        <f t="shared" si="183"/>
        <v>224578.8439</v>
      </c>
      <c r="U83" s="354" t="str">
        <f t="shared" si="183"/>
        <v>#REF!</v>
      </c>
      <c r="V83" s="111">
        <v>129960.2297121318</v>
      </c>
      <c r="W83" s="355">
        <f t="shared" ref="W83:AJ83" si="184">SUM(W79:W82)</f>
        <v>158835.7913</v>
      </c>
      <c r="X83" s="355">
        <f t="shared" si="184"/>
        <v>208826.0262</v>
      </c>
      <c r="Y83" s="356" t="str">
        <f t="shared" si="184"/>
        <v>#REF!</v>
      </c>
      <c r="Z83" s="110">
        <f t="shared" si="184"/>
        <v>121173.8206</v>
      </c>
      <c r="AA83" s="111">
        <f t="shared" si="184"/>
        <v>124511.6496</v>
      </c>
      <c r="AB83" s="111">
        <f t="shared" si="184"/>
        <v>113056.6107</v>
      </c>
      <c r="AC83" s="111">
        <f t="shared" si="184"/>
        <v>97984.79699</v>
      </c>
      <c r="AD83" s="111">
        <f t="shared" si="184"/>
        <v>100686.685</v>
      </c>
      <c r="AE83" s="111">
        <f t="shared" si="184"/>
        <v>183367.8391</v>
      </c>
      <c r="AF83" s="111">
        <f t="shared" si="184"/>
        <v>227348.2148</v>
      </c>
      <c r="AG83" s="111">
        <f t="shared" si="184"/>
        <v>286840.5133</v>
      </c>
      <c r="AH83" s="111">
        <f t="shared" si="184"/>
        <v>401717.226</v>
      </c>
      <c r="AI83" s="111">
        <f t="shared" si="184"/>
        <v>431956.7733</v>
      </c>
      <c r="AJ83" s="111">
        <f t="shared" si="184"/>
        <v>463560.2375</v>
      </c>
      <c r="AK83" s="23"/>
      <c r="AL83" s="23"/>
    </row>
    <row r="84">
      <c r="A84" s="4"/>
      <c r="B84" s="4"/>
      <c r="C84" s="4"/>
      <c r="D84" s="4"/>
      <c r="E84" s="27">
        <f>'Cover Me (Dont use)'!F79</f>
        <v>36601.76494</v>
      </c>
      <c r="F84" s="13">
        <f>F85-E85</f>
        <v>-7272.616699</v>
      </c>
      <c r="G84" s="8"/>
      <c r="H84" s="8"/>
      <c r="I84" s="8"/>
      <c r="J84" s="8"/>
      <c r="K84" s="8"/>
      <c r="L84" s="8"/>
      <c r="M84" s="8"/>
      <c r="N84" s="118"/>
      <c r="O84" s="118"/>
      <c r="P84" s="118"/>
      <c r="Q84" s="325"/>
      <c r="R84" s="119"/>
      <c r="S84" s="119"/>
      <c r="T84" s="119"/>
      <c r="U84" s="326"/>
      <c r="V84" s="74"/>
      <c r="W84" s="352"/>
      <c r="X84" s="352"/>
      <c r="Y84" s="328"/>
      <c r="Z84" s="118"/>
      <c r="AA84" s="119"/>
      <c r="AB84" s="119"/>
      <c r="AC84" s="119"/>
      <c r="AD84" s="119"/>
      <c r="AE84" s="119"/>
      <c r="AF84" s="119"/>
      <c r="AG84" s="119"/>
      <c r="AH84" s="119"/>
      <c r="AI84" s="119"/>
      <c r="AJ84" s="119"/>
      <c r="AK84" s="4"/>
      <c r="AL84" s="4"/>
    </row>
    <row r="85">
      <c r="A85" s="292" t="s">
        <v>98</v>
      </c>
      <c r="B85" s="4"/>
      <c r="C85" s="4"/>
      <c r="D85" s="27">
        <f>D3</f>
        <v>23381</v>
      </c>
      <c r="E85" s="27">
        <f t="shared" ref="E85:U85" si="185">E83</f>
        <v>102110.4942</v>
      </c>
      <c r="F85" s="27">
        <f t="shared" si="185"/>
        <v>94837.87749</v>
      </c>
      <c r="G85" s="27">
        <f t="shared" si="185"/>
        <v>123330.4951</v>
      </c>
      <c r="H85" s="27">
        <f t="shared" si="185"/>
        <v>128865.5133</v>
      </c>
      <c r="I85" s="27">
        <f t="shared" si="185"/>
        <v>105482.3295</v>
      </c>
      <c r="J85" s="27">
        <f t="shared" si="185"/>
        <v>111249.9925</v>
      </c>
      <c r="K85" s="27">
        <f t="shared" si="185"/>
        <v>133712.1596</v>
      </c>
      <c r="L85" s="27">
        <f t="shared" si="185"/>
        <v>171778.4367</v>
      </c>
      <c r="M85" s="27">
        <f t="shared" si="185"/>
        <v>241066.1153</v>
      </c>
      <c r="N85" s="73">
        <f t="shared" si="185"/>
        <v>150015.5935</v>
      </c>
      <c r="O85" s="73">
        <f t="shared" si="185"/>
        <v>195970.9837</v>
      </c>
      <c r="P85" s="73">
        <f t="shared" si="185"/>
        <v>265059.8965</v>
      </c>
      <c r="Q85" s="325" t="str">
        <f t="shared" si="185"/>
        <v>#REF!</v>
      </c>
      <c r="R85" s="74">
        <f t="shared" si="185"/>
        <v>135578.3472</v>
      </c>
      <c r="S85" s="74">
        <f t="shared" si="185"/>
        <v>169238.4883</v>
      </c>
      <c r="T85" s="74">
        <f t="shared" si="185"/>
        <v>224578.8439</v>
      </c>
      <c r="U85" s="326" t="str">
        <f t="shared" si="185"/>
        <v>#REF!</v>
      </c>
      <c r="V85" s="74">
        <v>129960.2297121318</v>
      </c>
      <c r="W85" s="327">
        <f t="shared" ref="W85:AJ85" si="186">W83</f>
        <v>158835.7913</v>
      </c>
      <c r="X85" s="327">
        <f t="shared" si="186"/>
        <v>208826.0262</v>
      </c>
      <c r="Y85" s="328" t="str">
        <f t="shared" si="186"/>
        <v>#REF!</v>
      </c>
      <c r="Z85" s="316">
        <f t="shared" si="186"/>
        <v>121173.8206</v>
      </c>
      <c r="AA85" s="317">
        <f t="shared" si="186"/>
        <v>124511.6496</v>
      </c>
      <c r="AB85" s="317">
        <f t="shared" si="186"/>
        <v>113056.6107</v>
      </c>
      <c r="AC85" s="317">
        <f t="shared" si="186"/>
        <v>97984.79699</v>
      </c>
      <c r="AD85" s="317">
        <f t="shared" si="186"/>
        <v>100686.685</v>
      </c>
      <c r="AE85" s="74">
        <f t="shared" si="186"/>
        <v>183367.8391</v>
      </c>
      <c r="AF85" s="74">
        <f t="shared" si="186"/>
        <v>227348.2148</v>
      </c>
      <c r="AG85" s="74">
        <f t="shared" si="186"/>
        <v>286840.5133</v>
      </c>
      <c r="AH85" s="74">
        <f t="shared" si="186"/>
        <v>401717.226</v>
      </c>
      <c r="AI85" s="74">
        <f t="shared" si="186"/>
        <v>431956.7733</v>
      </c>
      <c r="AJ85" s="74">
        <f t="shared" si="186"/>
        <v>463560.2375</v>
      </c>
      <c r="AK85" s="4"/>
      <c r="AL85" s="4"/>
    </row>
    <row r="86">
      <c r="A86" s="300" t="s">
        <v>70</v>
      </c>
      <c r="B86" s="4"/>
      <c r="C86" s="4"/>
      <c r="D86" s="4"/>
      <c r="E86" s="188">
        <f>E85-D85</f>
        <v>78729.49419</v>
      </c>
      <c r="F86" s="188">
        <f>F85-E84</f>
        <v>58236.11256</v>
      </c>
      <c r="G86" s="188">
        <f t="shared" ref="G86:M86" si="187">G85-F85</f>
        <v>28492.61757</v>
      </c>
      <c r="H86" s="188">
        <f t="shared" si="187"/>
        <v>5535.01819</v>
      </c>
      <c r="I86" s="188">
        <f t="shared" si="187"/>
        <v>-23383.18374</v>
      </c>
      <c r="J86" s="188">
        <f t="shared" si="187"/>
        <v>5767.662939</v>
      </c>
      <c r="K86" s="188">
        <f t="shared" si="187"/>
        <v>22462.16712</v>
      </c>
      <c r="L86" s="188">
        <f t="shared" si="187"/>
        <v>38066.27716</v>
      </c>
      <c r="M86" s="188">
        <f t="shared" si="187"/>
        <v>69287.67852</v>
      </c>
      <c r="N86" s="191">
        <f>N85-E85</f>
        <v>47905.09933</v>
      </c>
      <c r="O86" s="191">
        <f t="shared" ref="O86:P86" si="188">O85-N85</f>
        <v>45955.39014</v>
      </c>
      <c r="P86" s="191">
        <f t="shared" si="188"/>
        <v>69088.9128</v>
      </c>
      <c r="Q86" s="411" t="str">
        <f>Q85-O85</f>
        <v>#REF!</v>
      </c>
      <c r="R86" s="192">
        <f>R85-E85</f>
        <v>33467.85301</v>
      </c>
      <c r="S86" s="192">
        <f t="shared" ref="S86:T86" si="189">S85-R85</f>
        <v>33660.14114</v>
      </c>
      <c r="T86" s="192">
        <f t="shared" si="189"/>
        <v>55340.35557</v>
      </c>
      <c r="U86" s="412" t="str">
        <f>U85-S85</f>
        <v>#REF!</v>
      </c>
      <c r="V86" s="74">
        <v>27849.7355190198</v>
      </c>
      <c r="W86" s="413">
        <f t="shared" ref="W86:X86" si="190">W85-V85</f>
        <v>28875.5616</v>
      </c>
      <c r="X86" s="413">
        <f t="shared" si="190"/>
        <v>49990.23492</v>
      </c>
      <c r="Y86" s="414" t="str">
        <f>Y85-W85</f>
        <v>#REF!</v>
      </c>
      <c r="Z86" s="191">
        <f t="shared" ref="Z86:AA86" si="191">Z85-F85</f>
        <v>26335.94312</v>
      </c>
      <c r="AA86" s="192">
        <f t="shared" si="191"/>
        <v>1181.154509</v>
      </c>
      <c r="AB86" s="192">
        <f t="shared" ref="AB86:AD86" si="192">AB85-AA85</f>
        <v>-11455.03885</v>
      </c>
      <c r="AC86" s="192">
        <f t="shared" si="192"/>
        <v>-15071.81374</v>
      </c>
      <c r="AD86" s="192">
        <f t="shared" si="192"/>
        <v>2701.888005</v>
      </c>
      <c r="AE86" s="192">
        <f>AE85-K85</f>
        <v>49655.67951</v>
      </c>
      <c r="AF86" s="192">
        <f t="shared" ref="AF86:AJ86" si="193">AF85-AE85</f>
        <v>43980.37566</v>
      </c>
      <c r="AG86" s="192">
        <f t="shared" si="193"/>
        <v>59492.2985</v>
      </c>
      <c r="AH86" s="192">
        <f t="shared" si="193"/>
        <v>114876.7128</v>
      </c>
      <c r="AI86" s="192">
        <f t="shared" si="193"/>
        <v>30239.54732</v>
      </c>
      <c r="AJ86" s="192">
        <f t="shared" si="193"/>
        <v>31603.46417</v>
      </c>
      <c r="AK86" s="4"/>
      <c r="AL86" s="4"/>
    </row>
    <row r="87">
      <c r="A87" s="292" t="s">
        <v>101</v>
      </c>
      <c r="B87" s="4"/>
      <c r="C87" s="4"/>
      <c r="D87" s="131">
        <v>0.0</v>
      </c>
      <c r="E87" s="131">
        <v>0.0</v>
      </c>
      <c r="F87" s="13">
        <f t="shared" ref="F87:M87" si="194">F34</f>
        <v>7320</v>
      </c>
      <c r="G87" s="13">
        <f t="shared" si="194"/>
        <v>15615</v>
      </c>
      <c r="H87" s="13">
        <f t="shared" si="194"/>
        <v>35330</v>
      </c>
      <c r="I87" s="13">
        <f t="shared" si="194"/>
        <v>49265</v>
      </c>
      <c r="J87" s="13">
        <f t="shared" si="194"/>
        <v>77370</v>
      </c>
      <c r="K87" s="13">
        <f t="shared" si="194"/>
        <v>97590</v>
      </c>
      <c r="L87" s="13">
        <f t="shared" si="194"/>
        <v>116160</v>
      </c>
      <c r="M87" s="13">
        <f t="shared" si="194"/>
        <v>138460</v>
      </c>
      <c r="N87" s="118"/>
      <c r="O87" s="118"/>
      <c r="P87" s="118"/>
      <c r="Q87" s="325"/>
      <c r="R87" s="119"/>
      <c r="S87" s="119"/>
      <c r="T87" s="119"/>
      <c r="U87" s="326"/>
      <c r="V87" s="74"/>
      <c r="W87" s="352"/>
      <c r="X87" s="352"/>
      <c r="Y87" s="328"/>
      <c r="Z87" s="118"/>
      <c r="AA87" s="119"/>
      <c r="AB87" s="119"/>
      <c r="AC87" s="119"/>
      <c r="AD87" s="119"/>
      <c r="AE87" s="74">
        <f t="shared" ref="AE87:AJ87" si="195">AE34</f>
        <v>122817.4941</v>
      </c>
      <c r="AF87" s="74">
        <f t="shared" si="195"/>
        <v>153397.2162</v>
      </c>
      <c r="AG87" s="74">
        <f t="shared" si="195"/>
        <v>183606.0976</v>
      </c>
      <c r="AH87" s="74">
        <f t="shared" si="195"/>
        <v>227469.7741</v>
      </c>
      <c r="AI87" s="74">
        <f t="shared" si="195"/>
        <v>303897.9127</v>
      </c>
      <c r="AJ87" s="74">
        <f t="shared" si="195"/>
        <v>381090.3327</v>
      </c>
      <c r="AK87" s="4"/>
      <c r="AL87" s="4"/>
    </row>
    <row r="88">
      <c r="A88" s="19" t="s">
        <v>103</v>
      </c>
      <c r="B88" s="4"/>
      <c r="C88" s="4"/>
      <c r="D88" s="27"/>
      <c r="E88" s="415">
        <f t="shared" ref="E88:M88" si="196">E87-D87</f>
        <v>0</v>
      </c>
      <c r="F88" s="301">
        <f t="shared" si="196"/>
        <v>7320</v>
      </c>
      <c r="G88" s="301">
        <f t="shared" si="196"/>
        <v>8295</v>
      </c>
      <c r="H88" s="301">
        <f t="shared" si="196"/>
        <v>19715</v>
      </c>
      <c r="I88" s="301">
        <f t="shared" si="196"/>
        <v>13935</v>
      </c>
      <c r="J88" s="301">
        <f t="shared" si="196"/>
        <v>28105</v>
      </c>
      <c r="K88" s="301">
        <f t="shared" si="196"/>
        <v>20220</v>
      </c>
      <c r="L88" s="301">
        <f t="shared" si="196"/>
        <v>18570</v>
      </c>
      <c r="M88" s="301">
        <f t="shared" si="196"/>
        <v>22300</v>
      </c>
      <c r="N88" s="118"/>
      <c r="O88" s="118"/>
      <c r="P88" s="118"/>
      <c r="Q88" s="325"/>
      <c r="R88" s="119"/>
      <c r="S88" s="119"/>
      <c r="T88" s="119"/>
      <c r="U88" s="326"/>
      <c r="V88" s="192">
        <f>V35</f>
        <v>6768</v>
      </c>
      <c r="W88" s="352"/>
      <c r="X88" s="352"/>
      <c r="Y88" s="328"/>
      <c r="Z88" s="191">
        <f t="shared" ref="Z88:AD88" si="197">Z35</f>
        <v>9266.808511</v>
      </c>
      <c r="AA88" s="192">
        <f t="shared" si="197"/>
        <v>17100</v>
      </c>
      <c r="AB88" s="192">
        <f t="shared" si="197"/>
        <v>17272.72727</v>
      </c>
      <c r="AC88" s="192">
        <f t="shared" si="197"/>
        <v>24952.57551</v>
      </c>
      <c r="AD88" s="192">
        <f t="shared" si="197"/>
        <v>19439.03409</v>
      </c>
      <c r="AE88" s="192">
        <f>AE87-K87</f>
        <v>25227.49406</v>
      </c>
      <c r="AF88" s="192">
        <f t="shared" ref="AF88:AJ88" si="198">AF87-AE87</f>
        <v>30579.72215</v>
      </c>
      <c r="AG88" s="192">
        <f t="shared" si="198"/>
        <v>30208.88141</v>
      </c>
      <c r="AH88" s="192">
        <f t="shared" si="198"/>
        <v>43863.67645</v>
      </c>
      <c r="AI88" s="192">
        <f t="shared" si="198"/>
        <v>76428.13861</v>
      </c>
      <c r="AJ88" s="192">
        <f t="shared" si="198"/>
        <v>77192.41999</v>
      </c>
      <c r="AK88" s="4"/>
      <c r="AL88" s="4"/>
    </row>
    <row r="89">
      <c r="A89" s="4"/>
      <c r="B89" s="4"/>
      <c r="C89" s="4"/>
      <c r="D89" s="4"/>
      <c r="E89" s="4"/>
      <c r="F89" s="8"/>
      <c r="G89" s="8"/>
      <c r="H89" s="8"/>
      <c r="I89" s="8"/>
      <c r="J89" s="8"/>
      <c r="K89" s="8"/>
      <c r="L89" s="8"/>
      <c r="M89" s="8"/>
      <c r="N89" s="118"/>
      <c r="O89" s="118"/>
      <c r="P89" s="118"/>
      <c r="Q89" s="325"/>
      <c r="R89" s="119"/>
      <c r="S89" s="119"/>
      <c r="T89" s="119"/>
      <c r="U89" s="326"/>
      <c r="V89" s="74"/>
      <c r="W89" s="352"/>
      <c r="X89" s="352"/>
      <c r="Y89" s="328"/>
      <c r="Z89" s="118"/>
      <c r="AA89" s="119"/>
      <c r="AB89" s="119"/>
      <c r="AC89" s="119"/>
      <c r="AD89" s="119"/>
      <c r="AE89" s="119"/>
      <c r="AF89" s="119"/>
      <c r="AG89" s="119"/>
      <c r="AH89" s="119"/>
      <c r="AI89" s="119"/>
      <c r="AJ89" s="119"/>
      <c r="AK89" s="4"/>
      <c r="AL89" s="4"/>
    </row>
    <row r="90">
      <c r="A90" s="19" t="s">
        <v>143</v>
      </c>
      <c r="B90" s="4"/>
      <c r="C90" s="4"/>
      <c r="D90" s="4"/>
      <c r="E90" s="27">
        <f>E85-E84</f>
        <v>65508.72926</v>
      </c>
      <c r="F90" s="8"/>
      <c r="G90" s="8"/>
      <c r="H90" s="8"/>
      <c r="I90" s="8"/>
      <c r="J90" s="8"/>
      <c r="K90" s="8"/>
      <c r="L90" s="8"/>
      <c r="M90" s="8"/>
      <c r="N90" s="118"/>
      <c r="O90" s="118"/>
      <c r="P90" s="118"/>
      <c r="Q90" s="325"/>
      <c r="R90" s="119"/>
      <c r="S90" s="119"/>
      <c r="T90" s="119"/>
      <c r="U90" s="326"/>
      <c r="V90" s="74"/>
      <c r="W90" s="352"/>
      <c r="X90" s="352"/>
      <c r="Y90" s="328"/>
      <c r="Z90" s="118"/>
      <c r="AA90" s="119"/>
      <c r="AB90" s="119"/>
      <c r="AC90" s="119"/>
      <c r="AD90" s="119"/>
      <c r="AE90" s="119"/>
      <c r="AF90" s="119"/>
      <c r="AG90" s="119"/>
      <c r="AH90" s="119"/>
      <c r="AI90" s="119"/>
      <c r="AJ90" s="119"/>
      <c r="AK90" s="4"/>
      <c r="AL90" s="4"/>
    </row>
    <row r="91">
      <c r="A91" s="19" t="s">
        <v>144</v>
      </c>
      <c r="B91" s="4"/>
      <c r="C91" s="4"/>
      <c r="D91" s="4"/>
      <c r="E91" s="229">
        <f>E90/F8</f>
        <v>0.3716976048</v>
      </c>
      <c r="F91" s="243"/>
      <c r="G91" s="243"/>
      <c r="H91" s="243"/>
      <c r="I91" s="243"/>
      <c r="J91" s="243"/>
      <c r="K91" s="243"/>
      <c r="L91" s="416"/>
      <c r="M91" s="416"/>
      <c r="N91" s="118"/>
      <c r="O91" s="118"/>
      <c r="P91" s="118"/>
      <c r="Q91" s="325"/>
      <c r="R91" s="119"/>
      <c r="S91" s="119"/>
      <c r="T91" s="119"/>
      <c r="U91" s="326"/>
      <c r="V91" s="74"/>
      <c r="W91" s="352"/>
      <c r="X91" s="352"/>
      <c r="Y91" s="328"/>
      <c r="Z91" s="118"/>
      <c r="AA91" s="119"/>
      <c r="AB91" s="119"/>
      <c r="AC91" s="119"/>
      <c r="AD91" s="119"/>
      <c r="AE91" s="119"/>
      <c r="AF91" s="119"/>
      <c r="AG91" s="119"/>
      <c r="AH91" s="119"/>
      <c r="AI91" s="119"/>
      <c r="AJ91" s="119"/>
      <c r="AK91" s="4"/>
      <c r="AL91" s="4"/>
    </row>
    <row r="92">
      <c r="A92" s="4"/>
      <c r="B92" s="4"/>
      <c r="C92" s="4"/>
      <c r="D92" s="4"/>
      <c r="E92" s="238"/>
      <c r="F92" s="8"/>
      <c r="G92" s="8"/>
      <c r="H92" s="8"/>
      <c r="I92" s="8"/>
      <c r="J92" s="8"/>
      <c r="K92" s="8"/>
      <c r="L92" s="8"/>
      <c r="M92" s="8"/>
      <c r="N92" s="118"/>
      <c r="O92" s="118"/>
      <c r="P92" s="118"/>
      <c r="Q92" s="325"/>
      <c r="R92" s="119"/>
      <c r="S92" s="119"/>
      <c r="T92" s="119"/>
      <c r="U92" s="326"/>
      <c r="V92" s="74"/>
      <c r="W92" s="352"/>
      <c r="X92" s="352"/>
      <c r="Y92" s="328"/>
      <c r="Z92" s="118"/>
      <c r="AA92" s="119"/>
      <c r="AB92" s="119"/>
      <c r="AC92" s="119"/>
      <c r="AD92" s="119"/>
      <c r="AE92" s="119"/>
      <c r="AF92" s="119"/>
      <c r="AG92" s="119"/>
      <c r="AH92" s="119"/>
      <c r="AI92" s="119"/>
      <c r="AJ92" s="119"/>
      <c r="AK92" s="4"/>
      <c r="AL92" s="4"/>
    </row>
    <row r="93">
      <c r="A93" s="4"/>
      <c r="B93" s="4"/>
      <c r="C93" s="4"/>
      <c r="D93" s="4"/>
      <c r="E93" s="4"/>
      <c r="F93" s="8"/>
      <c r="G93" s="8"/>
      <c r="H93" s="8"/>
      <c r="I93" s="8"/>
      <c r="J93" s="8"/>
      <c r="K93" s="8"/>
      <c r="L93" s="8"/>
      <c r="M93" s="8"/>
      <c r="N93" s="118"/>
      <c r="O93" s="118"/>
      <c r="P93" s="118"/>
      <c r="Q93" s="325"/>
      <c r="R93" s="119"/>
      <c r="S93" s="119"/>
      <c r="T93" s="119"/>
      <c r="U93" s="326"/>
      <c r="V93" s="74"/>
      <c r="W93" s="352"/>
      <c r="X93" s="352"/>
      <c r="Y93" s="328"/>
      <c r="Z93" s="118"/>
      <c r="AA93" s="119"/>
      <c r="AB93" s="119"/>
      <c r="AC93" s="119"/>
      <c r="AD93" s="119"/>
      <c r="AE93" s="119"/>
      <c r="AF93" s="119"/>
      <c r="AG93" s="119"/>
      <c r="AH93" s="119"/>
      <c r="AI93" s="119"/>
      <c r="AJ93" s="119"/>
      <c r="AK93" s="4"/>
      <c r="AL93" s="4"/>
    </row>
    <row r="94">
      <c r="A94" s="4"/>
      <c r="B94" s="4"/>
      <c r="C94" s="4"/>
      <c r="D94" s="4"/>
      <c r="E94" s="4"/>
      <c r="F94" s="8"/>
      <c r="G94" s="8"/>
      <c r="H94" s="8"/>
      <c r="I94" s="8"/>
      <c r="J94" s="8"/>
      <c r="K94" s="8"/>
      <c r="L94" s="8"/>
      <c r="M94" s="8"/>
      <c r="N94" s="118"/>
      <c r="O94" s="118"/>
      <c r="P94" s="118"/>
      <c r="Q94" s="325"/>
      <c r="R94" s="119"/>
      <c r="S94" s="119"/>
      <c r="T94" s="119"/>
      <c r="U94" s="326"/>
      <c r="V94" s="74"/>
      <c r="W94" s="352"/>
      <c r="X94" s="352"/>
      <c r="Y94" s="328"/>
      <c r="Z94" s="118"/>
      <c r="AA94" s="119"/>
      <c r="AB94" s="119"/>
      <c r="AC94" s="119"/>
      <c r="AD94" s="119"/>
      <c r="AE94" s="119"/>
      <c r="AF94" s="119"/>
      <c r="AG94" s="119"/>
      <c r="AH94" s="119"/>
      <c r="AI94" s="119"/>
      <c r="AJ94" s="119"/>
      <c r="AK94" s="4"/>
      <c r="AL94" s="4"/>
    </row>
    <row r="95">
      <c r="A95" s="4"/>
      <c r="B95" s="4"/>
      <c r="C95" s="4"/>
      <c r="D95" s="4"/>
      <c r="E95" s="4"/>
      <c r="F95" s="8"/>
      <c r="G95" s="8"/>
      <c r="H95" s="8"/>
      <c r="I95" s="8"/>
      <c r="J95" s="8"/>
      <c r="K95" s="8"/>
      <c r="L95" s="8"/>
      <c r="M95" s="8"/>
      <c r="N95" s="118"/>
      <c r="O95" s="118"/>
      <c r="P95" s="118"/>
      <c r="Q95" s="325"/>
      <c r="R95" s="119"/>
      <c r="S95" s="119"/>
      <c r="T95" s="119"/>
      <c r="U95" s="326"/>
      <c r="V95" s="74"/>
      <c r="W95" s="352"/>
      <c r="X95" s="352"/>
      <c r="Y95" s="328"/>
      <c r="Z95" s="118"/>
      <c r="AA95" s="119"/>
      <c r="AB95" s="119"/>
      <c r="AC95" s="119"/>
      <c r="AD95" s="119"/>
      <c r="AE95" s="119"/>
      <c r="AF95" s="119"/>
      <c r="AG95" s="119"/>
      <c r="AH95" s="119"/>
      <c r="AI95" s="119"/>
      <c r="AJ95" s="119"/>
      <c r="AK95" s="4"/>
      <c r="AL95" s="4"/>
    </row>
    <row r="96">
      <c r="A96" s="4"/>
      <c r="B96" s="4"/>
      <c r="C96" s="4"/>
      <c r="D96" s="4"/>
      <c r="E96" s="4"/>
      <c r="F96" s="8"/>
      <c r="G96" s="8"/>
      <c r="H96" s="8"/>
      <c r="I96" s="8"/>
      <c r="J96" s="8"/>
      <c r="K96" s="8"/>
      <c r="L96" s="8"/>
      <c r="M96" s="8"/>
      <c r="N96" s="118"/>
      <c r="O96" s="118"/>
      <c r="P96" s="118"/>
      <c r="Q96" s="325"/>
      <c r="R96" s="119"/>
      <c r="S96" s="119"/>
      <c r="T96" s="119"/>
      <c r="U96" s="326"/>
      <c r="V96" s="74"/>
      <c r="W96" s="352"/>
      <c r="X96" s="352"/>
      <c r="Y96" s="328"/>
      <c r="Z96" s="118"/>
      <c r="AA96" s="119"/>
      <c r="AB96" s="119"/>
      <c r="AC96" s="119"/>
      <c r="AD96" s="119"/>
      <c r="AE96" s="119"/>
      <c r="AF96" s="119"/>
      <c r="AG96" s="119"/>
      <c r="AH96" s="119"/>
      <c r="AI96" s="119"/>
      <c r="AJ96" s="119"/>
      <c r="AK96" s="4"/>
      <c r="AL96" s="4"/>
    </row>
    <row r="97">
      <c r="A97" s="4"/>
      <c r="B97" s="4"/>
      <c r="C97" s="4"/>
      <c r="D97" s="4"/>
      <c r="E97" s="4"/>
      <c r="F97" s="8"/>
      <c r="G97" s="8"/>
      <c r="H97" s="8"/>
      <c r="I97" s="8"/>
      <c r="J97" s="8"/>
      <c r="K97" s="8"/>
      <c r="L97" s="8"/>
      <c r="M97" s="8"/>
      <c r="N97" s="118"/>
      <c r="O97" s="118"/>
      <c r="P97" s="118"/>
      <c r="Q97" s="325"/>
      <c r="R97" s="119"/>
      <c r="S97" s="119"/>
      <c r="T97" s="119"/>
      <c r="U97" s="326"/>
      <c r="V97" s="74"/>
      <c r="W97" s="352"/>
      <c r="X97" s="352"/>
      <c r="Y97" s="328"/>
      <c r="Z97" s="118"/>
      <c r="AA97" s="119"/>
      <c r="AB97" s="119"/>
      <c r="AC97" s="119"/>
      <c r="AD97" s="119"/>
      <c r="AE97" s="119"/>
      <c r="AF97" s="119"/>
      <c r="AG97" s="119"/>
      <c r="AH97" s="119"/>
      <c r="AI97" s="119"/>
      <c r="AJ97" s="119"/>
      <c r="AK97" s="4"/>
      <c r="AL97" s="4"/>
    </row>
    <row r="98">
      <c r="A98" s="4"/>
      <c r="B98" s="4"/>
      <c r="C98" s="4"/>
      <c r="D98" s="4"/>
      <c r="E98" s="4"/>
      <c r="F98" s="8"/>
      <c r="G98" s="8"/>
      <c r="H98" s="8"/>
      <c r="I98" s="8"/>
      <c r="J98" s="8"/>
      <c r="K98" s="8"/>
      <c r="L98" s="8"/>
      <c r="M98" s="8"/>
      <c r="N98" s="118"/>
      <c r="O98" s="118"/>
      <c r="P98" s="118"/>
      <c r="Q98" s="325"/>
      <c r="R98" s="119"/>
      <c r="S98" s="119"/>
      <c r="T98" s="119"/>
      <c r="U98" s="326"/>
      <c r="V98" s="74"/>
      <c r="W98" s="352"/>
      <c r="X98" s="352"/>
      <c r="Y98" s="328"/>
      <c r="Z98" s="118"/>
      <c r="AA98" s="119"/>
      <c r="AB98" s="119"/>
      <c r="AC98" s="119"/>
      <c r="AD98" s="119"/>
      <c r="AE98" s="119"/>
      <c r="AF98" s="119"/>
      <c r="AG98" s="119"/>
      <c r="AH98" s="119"/>
      <c r="AI98" s="119"/>
      <c r="AJ98" s="119"/>
      <c r="AK98" s="4"/>
      <c r="AL98" s="4"/>
    </row>
    <row r="99">
      <c r="A99" s="4"/>
      <c r="B99" s="4"/>
      <c r="C99" s="4"/>
      <c r="D99" s="4"/>
      <c r="E99" s="4"/>
      <c r="F99" s="8"/>
      <c r="G99" s="8"/>
      <c r="H99" s="8"/>
      <c r="I99" s="8"/>
      <c r="J99" s="8"/>
      <c r="K99" s="8"/>
      <c r="L99" s="8"/>
      <c r="M99" s="8"/>
      <c r="N99" s="118"/>
      <c r="O99" s="118"/>
      <c r="P99" s="118"/>
      <c r="Q99" s="325"/>
      <c r="R99" s="119"/>
      <c r="S99" s="119"/>
      <c r="T99" s="119"/>
      <c r="U99" s="326"/>
      <c r="V99" s="74"/>
      <c r="W99" s="352"/>
      <c r="X99" s="352"/>
      <c r="Y99" s="328"/>
      <c r="Z99" s="118"/>
      <c r="AA99" s="119"/>
      <c r="AB99" s="119"/>
      <c r="AC99" s="119"/>
      <c r="AD99" s="119"/>
      <c r="AE99" s="119"/>
      <c r="AF99" s="119"/>
      <c r="AG99" s="119"/>
      <c r="AH99" s="119"/>
      <c r="AI99" s="119"/>
      <c r="AJ99" s="119"/>
      <c r="AK99" s="4"/>
      <c r="AL99" s="4"/>
    </row>
    <row r="100">
      <c r="A100" s="4"/>
      <c r="B100" s="4"/>
      <c r="C100" s="4"/>
      <c r="D100" s="4"/>
      <c r="E100" s="4"/>
      <c r="F100" s="8"/>
      <c r="G100" s="8"/>
      <c r="H100" s="8"/>
      <c r="I100" s="8"/>
      <c r="J100" s="8"/>
      <c r="K100" s="8"/>
      <c r="L100" s="8"/>
      <c r="M100" s="8"/>
      <c r="N100" s="118"/>
      <c r="O100" s="118"/>
      <c r="P100" s="118"/>
      <c r="Q100" s="325"/>
      <c r="R100" s="119"/>
      <c r="S100" s="119"/>
      <c r="T100" s="119"/>
      <c r="U100" s="326"/>
      <c r="V100" s="74"/>
      <c r="W100" s="352"/>
      <c r="X100" s="352"/>
      <c r="Y100" s="328"/>
      <c r="Z100" s="118"/>
      <c r="AA100" s="119"/>
      <c r="AB100" s="119"/>
      <c r="AC100" s="119"/>
      <c r="AD100" s="119"/>
      <c r="AE100" s="119"/>
      <c r="AF100" s="119"/>
      <c r="AG100" s="119"/>
      <c r="AH100" s="119"/>
      <c r="AI100" s="119"/>
      <c r="AJ100" s="119"/>
      <c r="AK100" s="4"/>
      <c r="AL100" s="4"/>
    </row>
    <row r="101">
      <c r="A101" s="4"/>
      <c r="B101" s="4"/>
      <c r="C101" s="4"/>
      <c r="D101" s="4"/>
      <c r="E101" s="4"/>
      <c r="F101" s="8"/>
      <c r="G101" s="8"/>
      <c r="H101" s="8"/>
      <c r="I101" s="8"/>
      <c r="J101" s="8"/>
      <c r="K101" s="8"/>
      <c r="L101" s="8"/>
      <c r="M101" s="8"/>
      <c r="N101" s="118"/>
      <c r="O101" s="118"/>
      <c r="P101" s="118"/>
      <c r="Q101" s="325"/>
      <c r="R101" s="119"/>
      <c r="S101" s="119"/>
      <c r="T101" s="119"/>
      <c r="U101" s="326"/>
      <c r="V101" s="74"/>
      <c r="W101" s="352"/>
      <c r="X101" s="352"/>
      <c r="Y101" s="328"/>
      <c r="Z101" s="118"/>
      <c r="AA101" s="119"/>
      <c r="AB101" s="119"/>
      <c r="AC101" s="119"/>
      <c r="AD101" s="119"/>
      <c r="AE101" s="119"/>
      <c r="AF101" s="119"/>
      <c r="AG101" s="119"/>
      <c r="AH101" s="119"/>
      <c r="AI101" s="119"/>
      <c r="AJ101" s="119"/>
      <c r="AK101" s="4"/>
      <c r="AL101" s="4"/>
    </row>
    <row r="102">
      <c r="A102" s="4"/>
      <c r="B102" s="4"/>
      <c r="C102" s="4"/>
      <c r="D102" s="4"/>
      <c r="E102" s="4"/>
      <c r="F102" s="8"/>
      <c r="G102" s="8"/>
      <c r="H102" s="8"/>
      <c r="I102" s="8"/>
      <c r="J102" s="8"/>
      <c r="K102" s="8"/>
      <c r="L102" s="8"/>
      <c r="M102" s="8"/>
      <c r="N102" s="118"/>
      <c r="O102" s="118"/>
      <c r="P102" s="118"/>
      <c r="Q102" s="325"/>
      <c r="R102" s="119"/>
      <c r="S102" s="119"/>
      <c r="T102" s="119"/>
      <c r="U102" s="326"/>
      <c r="V102" s="74"/>
      <c r="W102" s="352"/>
      <c r="X102" s="352"/>
      <c r="Y102" s="328"/>
      <c r="Z102" s="118"/>
      <c r="AA102" s="119"/>
      <c r="AB102" s="119"/>
      <c r="AC102" s="119"/>
      <c r="AD102" s="119"/>
      <c r="AE102" s="119"/>
      <c r="AF102" s="119"/>
      <c r="AG102" s="119"/>
      <c r="AH102" s="119"/>
      <c r="AI102" s="119"/>
      <c r="AJ102" s="119"/>
      <c r="AK102" s="4"/>
      <c r="AL102" s="4"/>
    </row>
    <row r="103">
      <c r="A103" s="4"/>
      <c r="B103" s="4"/>
      <c r="C103" s="4"/>
      <c r="D103" s="4"/>
      <c r="E103" s="4"/>
      <c r="F103" s="8"/>
      <c r="G103" s="8"/>
      <c r="H103" s="8"/>
      <c r="I103" s="8"/>
      <c r="J103" s="8"/>
      <c r="K103" s="8"/>
      <c r="L103" s="8"/>
      <c r="M103" s="8"/>
      <c r="N103" s="118"/>
      <c r="O103" s="118"/>
      <c r="P103" s="118"/>
      <c r="Q103" s="325"/>
      <c r="R103" s="119"/>
      <c r="S103" s="119"/>
      <c r="T103" s="119"/>
      <c r="U103" s="326"/>
      <c r="V103" s="74"/>
      <c r="W103" s="352"/>
      <c r="X103" s="352"/>
      <c r="Y103" s="328"/>
      <c r="Z103" s="118"/>
      <c r="AA103" s="119"/>
      <c r="AB103" s="119"/>
      <c r="AC103" s="119"/>
      <c r="AD103" s="119"/>
      <c r="AE103" s="119"/>
      <c r="AF103" s="119"/>
      <c r="AG103" s="119"/>
      <c r="AH103" s="119"/>
      <c r="AI103" s="119"/>
      <c r="AJ103" s="119"/>
      <c r="AK103" s="4"/>
      <c r="AL103" s="4"/>
    </row>
    <row r="104">
      <c r="A104" s="4"/>
      <c r="B104" s="4"/>
      <c r="C104" s="4"/>
      <c r="D104" s="4"/>
      <c r="E104" s="4"/>
      <c r="F104" s="8"/>
      <c r="G104" s="8"/>
      <c r="H104" s="8"/>
      <c r="I104" s="8"/>
      <c r="J104" s="8"/>
      <c r="K104" s="8"/>
      <c r="L104" s="8"/>
      <c r="M104" s="8"/>
      <c r="N104" s="118"/>
      <c r="O104" s="118"/>
      <c r="P104" s="118"/>
      <c r="Q104" s="325"/>
      <c r="R104" s="119"/>
      <c r="S104" s="119"/>
      <c r="T104" s="119"/>
      <c r="U104" s="326"/>
      <c r="V104" s="74"/>
      <c r="W104" s="352"/>
      <c r="X104" s="352"/>
      <c r="Y104" s="328"/>
      <c r="Z104" s="118"/>
      <c r="AA104" s="119"/>
      <c r="AB104" s="119"/>
      <c r="AC104" s="119"/>
      <c r="AD104" s="119"/>
      <c r="AE104" s="119"/>
      <c r="AF104" s="119"/>
      <c r="AG104" s="119"/>
      <c r="AH104" s="119"/>
      <c r="AI104" s="119"/>
      <c r="AJ104" s="119"/>
      <c r="AK104" s="4"/>
      <c r="AL104" s="4"/>
    </row>
    <row r="105">
      <c r="A105" s="4"/>
      <c r="B105" s="4"/>
      <c r="C105" s="4"/>
      <c r="D105" s="4"/>
      <c r="E105" s="4"/>
      <c r="F105" s="8"/>
      <c r="G105" s="8"/>
      <c r="H105" s="8"/>
      <c r="I105" s="8"/>
      <c r="J105" s="8"/>
      <c r="K105" s="8"/>
      <c r="L105" s="8"/>
      <c r="M105" s="8"/>
      <c r="N105" s="118"/>
      <c r="O105" s="118"/>
      <c r="P105" s="118"/>
      <c r="Q105" s="325"/>
      <c r="R105" s="119"/>
      <c r="S105" s="119"/>
      <c r="T105" s="119"/>
      <c r="U105" s="326"/>
      <c r="V105" s="74"/>
      <c r="W105" s="352"/>
      <c r="X105" s="352"/>
      <c r="Y105" s="328"/>
      <c r="Z105" s="118"/>
      <c r="AA105" s="119"/>
      <c r="AB105" s="119"/>
      <c r="AC105" s="119"/>
      <c r="AD105" s="119"/>
      <c r="AE105" s="119"/>
      <c r="AF105" s="119"/>
      <c r="AG105" s="119"/>
      <c r="AH105" s="119"/>
      <c r="AI105" s="119"/>
      <c r="AJ105" s="119"/>
      <c r="AK105" s="4"/>
      <c r="AL105" s="4"/>
    </row>
    <row r="106">
      <c r="A106" s="4"/>
      <c r="B106" s="4"/>
      <c r="C106" s="4"/>
      <c r="D106" s="4"/>
      <c r="E106" s="4"/>
      <c r="F106" s="8"/>
      <c r="G106" s="8"/>
      <c r="H106" s="8"/>
      <c r="I106" s="8"/>
      <c r="J106" s="8"/>
      <c r="K106" s="8"/>
      <c r="L106" s="8"/>
      <c r="M106" s="8"/>
      <c r="N106" s="118"/>
      <c r="O106" s="118"/>
      <c r="P106" s="118"/>
      <c r="Q106" s="325"/>
      <c r="R106" s="119"/>
      <c r="S106" s="119"/>
      <c r="T106" s="119"/>
      <c r="U106" s="326"/>
      <c r="V106" s="74"/>
      <c r="W106" s="352"/>
      <c r="X106" s="352"/>
      <c r="Y106" s="328"/>
      <c r="Z106" s="118"/>
      <c r="AA106" s="119"/>
      <c r="AB106" s="119"/>
      <c r="AC106" s="119"/>
      <c r="AD106" s="119"/>
      <c r="AE106" s="119"/>
      <c r="AF106" s="119"/>
      <c r="AG106" s="119"/>
      <c r="AH106" s="119"/>
      <c r="AI106" s="119"/>
      <c r="AJ106" s="119"/>
      <c r="AK106" s="4"/>
      <c r="AL106" s="4"/>
    </row>
    <row r="107">
      <c r="A107" s="4"/>
      <c r="B107" s="4"/>
      <c r="C107" s="4"/>
      <c r="D107" s="4"/>
      <c r="E107" s="4"/>
      <c r="F107" s="8"/>
      <c r="G107" s="8"/>
      <c r="H107" s="8"/>
      <c r="I107" s="8"/>
      <c r="J107" s="8"/>
      <c r="K107" s="8"/>
      <c r="L107" s="8"/>
      <c r="M107" s="8"/>
      <c r="N107" s="118"/>
      <c r="O107" s="118"/>
      <c r="P107" s="118"/>
      <c r="Q107" s="325"/>
      <c r="R107" s="119"/>
      <c r="S107" s="119"/>
      <c r="T107" s="119"/>
      <c r="U107" s="326"/>
      <c r="V107" s="74"/>
      <c r="W107" s="352"/>
      <c r="X107" s="352"/>
      <c r="Y107" s="328"/>
      <c r="Z107" s="118"/>
      <c r="AA107" s="119"/>
      <c r="AB107" s="119"/>
      <c r="AC107" s="119"/>
      <c r="AD107" s="119"/>
      <c r="AE107" s="119"/>
      <c r="AF107" s="119"/>
      <c r="AG107" s="119"/>
      <c r="AH107" s="119"/>
      <c r="AI107" s="119"/>
      <c r="AJ107" s="119"/>
      <c r="AK107" s="4"/>
      <c r="AL107" s="4"/>
    </row>
    <row r="108">
      <c r="A108" s="4"/>
      <c r="B108" s="4"/>
      <c r="C108" s="4"/>
      <c r="D108" s="4"/>
      <c r="E108" s="4"/>
      <c r="F108" s="8"/>
      <c r="G108" s="8"/>
      <c r="H108" s="8"/>
      <c r="I108" s="8"/>
      <c r="J108" s="8"/>
      <c r="K108" s="8"/>
      <c r="L108" s="8"/>
      <c r="M108" s="8"/>
      <c r="N108" s="118"/>
      <c r="O108" s="118"/>
      <c r="P108" s="118"/>
      <c r="Q108" s="325"/>
      <c r="R108" s="119"/>
      <c r="S108" s="119"/>
      <c r="T108" s="119"/>
      <c r="U108" s="326"/>
      <c r="V108" s="74"/>
      <c r="W108" s="352"/>
      <c r="X108" s="352"/>
      <c r="Y108" s="328"/>
      <c r="Z108" s="118"/>
      <c r="AA108" s="119"/>
      <c r="AB108" s="119"/>
      <c r="AC108" s="119"/>
      <c r="AD108" s="119"/>
      <c r="AE108" s="119"/>
      <c r="AF108" s="119"/>
      <c r="AG108" s="119"/>
      <c r="AH108" s="119"/>
      <c r="AI108" s="119"/>
      <c r="AJ108" s="119"/>
      <c r="AK108" s="4"/>
      <c r="AL108" s="4"/>
    </row>
    <row r="109">
      <c r="A109" s="4"/>
      <c r="B109" s="4"/>
      <c r="C109" s="4"/>
      <c r="D109" s="4"/>
      <c r="E109" s="4"/>
      <c r="F109" s="8"/>
      <c r="G109" s="8"/>
      <c r="H109" s="8"/>
      <c r="I109" s="8"/>
      <c r="J109" s="8"/>
      <c r="K109" s="8"/>
      <c r="L109" s="8"/>
      <c r="M109" s="8"/>
      <c r="N109" s="118"/>
      <c r="O109" s="118"/>
      <c r="P109" s="118"/>
      <c r="Q109" s="325"/>
      <c r="R109" s="119"/>
      <c r="S109" s="119"/>
      <c r="T109" s="119"/>
      <c r="U109" s="326"/>
      <c r="V109" s="74"/>
      <c r="W109" s="352"/>
      <c r="X109" s="352"/>
      <c r="Y109" s="328"/>
      <c r="Z109" s="118"/>
      <c r="AA109" s="119"/>
      <c r="AB109" s="119"/>
      <c r="AC109" s="119"/>
      <c r="AD109" s="119"/>
      <c r="AE109" s="119"/>
      <c r="AF109" s="119"/>
      <c r="AG109" s="119"/>
      <c r="AH109" s="119"/>
      <c r="AI109" s="119"/>
      <c r="AJ109" s="119"/>
      <c r="AK109" s="4"/>
      <c r="AL109" s="4"/>
    </row>
    <row r="110">
      <c r="A110" s="4"/>
      <c r="B110" s="4"/>
      <c r="C110" s="4"/>
      <c r="D110" s="4"/>
      <c r="E110" s="4"/>
      <c r="F110" s="8"/>
      <c r="G110" s="8"/>
      <c r="H110" s="8"/>
      <c r="I110" s="8"/>
      <c r="J110" s="8"/>
      <c r="K110" s="8"/>
      <c r="L110" s="8"/>
      <c r="M110" s="8"/>
      <c r="N110" s="118"/>
      <c r="O110" s="118"/>
      <c r="P110" s="118"/>
      <c r="Q110" s="325"/>
      <c r="R110" s="119"/>
      <c r="S110" s="119"/>
      <c r="T110" s="119"/>
      <c r="U110" s="326"/>
      <c r="V110" s="74"/>
      <c r="W110" s="352"/>
      <c r="X110" s="352"/>
      <c r="Y110" s="328"/>
      <c r="Z110" s="118"/>
      <c r="AA110" s="119"/>
      <c r="AB110" s="119"/>
      <c r="AC110" s="119"/>
      <c r="AD110" s="119"/>
      <c r="AE110" s="119"/>
      <c r="AF110" s="119"/>
      <c r="AG110" s="119"/>
      <c r="AH110" s="119"/>
      <c r="AI110" s="119"/>
      <c r="AJ110" s="119"/>
      <c r="AK110" s="4"/>
      <c r="AL110" s="4"/>
    </row>
    <row r="111">
      <c r="A111" s="4"/>
      <c r="B111" s="4"/>
      <c r="C111" s="4"/>
      <c r="D111" s="4"/>
      <c r="E111" s="4"/>
      <c r="F111" s="8"/>
      <c r="G111" s="8"/>
      <c r="H111" s="8"/>
      <c r="I111" s="8"/>
      <c r="J111" s="8"/>
      <c r="K111" s="8"/>
      <c r="L111" s="8"/>
      <c r="M111" s="8"/>
      <c r="N111" s="118"/>
      <c r="O111" s="118"/>
      <c r="P111" s="118"/>
      <c r="Q111" s="325"/>
      <c r="R111" s="119"/>
      <c r="S111" s="119"/>
      <c r="T111" s="119"/>
      <c r="U111" s="326"/>
      <c r="V111" s="74"/>
      <c r="W111" s="352"/>
      <c r="X111" s="352"/>
      <c r="Y111" s="328"/>
      <c r="Z111" s="118"/>
      <c r="AA111" s="119"/>
      <c r="AB111" s="119"/>
      <c r="AC111" s="119"/>
      <c r="AD111" s="119"/>
      <c r="AE111" s="119"/>
      <c r="AF111" s="119"/>
      <c r="AG111" s="119"/>
      <c r="AH111" s="119"/>
      <c r="AI111" s="119"/>
      <c r="AJ111" s="119"/>
      <c r="AK111" s="4"/>
      <c r="AL111" s="4"/>
    </row>
    <row r="112">
      <c r="A112" s="4"/>
      <c r="B112" s="4"/>
      <c r="C112" s="4"/>
      <c r="D112" s="4"/>
      <c r="E112" s="4"/>
      <c r="F112" s="8"/>
      <c r="G112" s="8"/>
      <c r="H112" s="8"/>
      <c r="I112" s="8"/>
      <c r="J112" s="8"/>
      <c r="K112" s="8"/>
      <c r="L112" s="8"/>
      <c r="M112" s="8"/>
      <c r="N112" s="118"/>
      <c r="O112" s="118"/>
      <c r="P112" s="118"/>
      <c r="Q112" s="325"/>
      <c r="R112" s="119"/>
      <c r="S112" s="119"/>
      <c r="T112" s="119"/>
      <c r="U112" s="326"/>
      <c r="V112" s="74"/>
      <c r="W112" s="352"/>
      <c r="X112" s="352"/>
      <c r="Y112" s="328"/>
      <c r="Z112" s="118"/>
      <c r="AA112" s="119"/>
      <c r="AB112" s="119"/>
      <c r="AC112" s="119"/>
      <c r="AD112" s="119"/>
      <c r="AE112" s="119"/>
      <c r="AF112" s="119"/>
      <c r="AG112" s="119"/>
      <c r="AH112" s="119"/>
      <c r="AI112" s="119"/>
      <c r="AJ112" s="119"/>
      <c r="AK112" s="4"/>
      <c r="AL112" s="4"/>
    </row>
    <row r="113">
      <c r="A113" s="4"/>
      <c r="B113" s="4"/>
      <c r="C113" s="4"/>
      <c r="D113" s="4"/>
      <c r="E113" s="4"/>
      <c r="F113" s="8"/>
      <c r="G113" s="8"/>
      <c r="H113" s="8"/>
      <c r="I113" s="8"/>
      <c r="J113" s="8"/>
      <c r="K113" s="8"/>
      <c r="L113" s="8"/>
      <c r="M113" s="8"/>
      <c r="N113" s="118"/>
      <c r="O113" s="118"/>
      <c r="P113" s="118"/>
      <c r="Q113" s="325"/>
      <c r="R113" s="119"/>
      <c r="S113" s="119"/>
      <c r="T113" s="119"/>
      <c r="U113" s="326"/>
      <c r="V113" s="74"/>
      <c r="W113" s="352"/>
      <c r="X113" s="352"/>
      <c r="Y113" s="328"/>
      <c r="Z113" s="118"/>
      <c r="AA113" s="119"/>
      <c r="AB113" s="119"/>
      <c r="AC113" s="119"/>
      <c r="AD113" s="119"/>
      <c r="AE113" s="119"/>
      <c r="AF113" s="119"/>
      <c r="AG113" s="119"/>
      <c r="AH113" s="119"/>
      <c r="AI113" s="119"/>
      <c r="AJ113" s="119"/>
      <c r="AK113" s="4"/>
      <c r="AL113" s="4"/>
    </row>
    <row r="114">
      <c r="A114" s="4"/>
      <c r="B114" s="4"/>
      <c r="C114" s="4"/>
      <c r="D114" s="4"/>
      <c r="E114" s="4"/>
      <c r="F114" s="8"/>
      <c r="G114" s="8"/>
      <c r="H114" s="8"/>
      <c r="I114" s="8"/>
      <c r="J114" s="8"/>
      <c r="K114" s="8"/>
      <c r="L114" s="8"/>
      <c r="M114" s="8"/>
      <c r="N114" s="118"/>
      <c r="O114" s="118"/>
      <c r="P114" s="118"/>
      <c r="Q114" s="325"/>
      <c r="R114" s="119"/>
      <c r="S114" s="119"/>
      <c r="T114" s="119"/>
      <c r="U114" s="326"/>
      <c r="V114" s="74"/>
      <c r="W114" s="352"/>
      <c r="X114" s="352"/>
      <c r="Y114" s="328"/>
      <c r="Z114" s="118"/>
      <c r="AA114" s="119"/>
      <c r="AB114" s="119"/>
      <c r="AC114" s="119"/>
      <c r="AD114" s="119"/>
      <c r="AE114" s="119"/>
      <c r="AF114" s="119"/>
      <c r="AG114" s="119"/>
      <c r="AH114" s="119"/>
      <c r="AI114" s="119"/>
      <c r="AJ114" s="119"/>
      <c r="AK114" s="4"/>
      <c r="AL114" s="4"/>
    </row>
    <row r="115">
      <c r="A115" s="4"/>
      <c r="B115" s="4"/>
      <c r="C115" s="4"/>
      <c r="D115" s="4"/>
      <c r="E115" s="4"/>
      <c r="F115" s="8"/>
      <c r="G115" s="8"/>
      <c r="H115" s="8"/>
      <c r="I115" s="8"/>
      <c r="J115" s="8"/>
      <c r="K115" s="8"/>
      <c r="L115" s="8"/>
      <c r="M115" s="8"/>
      <c r="N115" s="118"/>
      <c r="O115" s="118"/>
      <c r="P115" s="118"/>
      <c r="Q115" s="325"/>
      <c r="R115" s="119"/>
      <c r="S115" s="119"/>
      <c r="T115" s="119"/>
      <c r="U115" s="326"/>
      <c r="V115" s="74"/>
      <c r="W115" s="352"/>
      <c r="X115" s="352"/>
      <c r="Y115" s="328"/>
      <c r="Z115" s="118"/>
      <c r="AA115" s="119"/>
      <c r="AB115" s="119"/>
      <c r="AC115" s="119"/>
      <c r="AD115" s="119"/>
      <c r="AE115" s="119"/>
      <c r="AF115" s="119"/>
      <c r="AG115" s="119"/>
      <c r="AH115" s="119"/>
      <c r="AI115" s="119"/>
      <c r="AJ115" s="119"/>
      <c r="AK115" s="4"/>
      <c r="AL115" s="4"/>
    </row>
    <row r="116">
      <c r="A116" s="4"/>
      <c r="B116" s="4"/>
      <c r="C116" s="4"/>
      <c r="D116" s="4"/>
      <c r="E116" s="4"/>
      <c r="F116" s="8"/>
      <c r="G116" s="8"/>
      <c r="H116" s="8"/>
      <c r="I116" s="8"/>
      <c r="J116" s="8"/>
      <c r="K116" s="8"/>
      <c r="L116" s="8"/>
      <c r="M116" s="8"/>
      <c r="N116" s="118"/>
      <c r="O116" s="118"/>
      <c r="P116" s="118"/>
      <c r="Q116" s="325"/>
      <c r="R116" s="119"/>
      <c r="S116" s="119"/>
      <c r="T116" s="119"/>
      <c r="U116" s="326"/>
      <c r="V116" s="74"/>
      <c r="W116" s="352"/>
      <c r="X116" s="352"/>
      <c r="Y116" s="328"/>
      <c r="Z116" s="118"/>
      <c r="AA116" s="119"/>
      <c r="AB116" s="119"/>
      <c r="AC116" s="119"/>
      <c r="AD116" s="119"/>
      <c r="AE116" s="119"/>
      <c r="AF116" s="119"/>
      <c r="AG116" s="119"/>
      <c r="AH116" s="119"/>
      <c r="AI116" s="119"/>
      <c r="AJ116" s="119"/>
      <c r="AK116" s="4"/>
      <c r="AL116" s="4"/>
    </row>
    <row r="117">
      <c r="A117" s="4"/>
      <c r="B117" s="4"/>
      <c r="C117" s="4"/>
      <c r="D117" s="4"/>
      <c r="E117" s="4"/>
      <c r="F117" s="8"/>
      <c r="G117" s="8"/>
      <c r="H117" s="8"/>
      <c r="I117" s="8"/>
      <c r="J117" s="8"/>
      <c r="K117" s="8"/>
      <c r="L117" s="8"/>
      <c r="M117" s="8"/>
      <c r="N117" s="118"/>
      <c r="O117" s="118"/>
      <c r="P117" s="118"/>
      <c r="Q117" s="325"/>
      <c r="R117" s="119"/>
      <c r="S117" s="119"/>
      <c r="T117" s="119"/>
      <c r="U117" s="326"/>
      <c r="V117" s="74"/>
      <c r="W117" s="352"/>
      <c r="X117" s="352"/>
      <c r="Y117" s="328"/>
      <c r="Z117" s="118"/>
      <c r="AA117" s="119"/>
      <c r="AB117" s="119"/>
      <c r="AC117" s="119"/>
      <c r="AD117" s="119"/>
      <c r="AE117" s="119"/>
      <c r="AF117" s="119"/>
      <c r="AG117" s="119"/>
      <c r="AH117" s="119"/>
      <c r="AI117" s="119"/>
      <c r="AJ117" s="119"/>
      <c r="AK117" s="4"/>
      <c r="AL117" s="4"/>
    </row>
    <row r="118">
      <c r="A118" s="4"/>
      <c r="B118" s="4"/>
      <c r="C118" s="4"/>
      <c r="D118" s="4"/>
      <c r="E118" s="4"/>
      <c r="F118" s="8"/>
      <c r="G118" s="8"/>
      <c r="H118" s="8"/>
      <c r="I118" s="8"/>
      <c r="J118" s="8"/>
      <c r="K118" s="8"/>
      <c r="L118" s="8"/>
      <c r="M118" s="8"/>
      <c r="N118" s="118"/>
      <c r="O118" s="118"/>
      <c r="P118" s="118"/>
      <c r="Q118" s="325"/>
      <c r="R118" s="119"/>
      <c r="S118" s="119"/>
      <c r="T118" s="119"/>
      <c r="U118" s="326"/>
      <c r="V118" s="74"/>
      <c r="W118" s="352"/>
      <c r="X118" s="352"/>
      <c r="Y118" s="328"/>
      <c r="Z118" s="118"/>
      <c r="AA118" s="119"/>
      <c r="AB118" s="119"/>
      <c r="AC118" s="119"/>
      <c r="AD118" s="119"/>
      <c r="AE118" s="119"/>
      <c r="AF118" s="119"/>
      <c r="AG118" s="119"/>
      <c r="AH118" s="119"/>
      <c r="AI118" s="119"/>
      <c r="AJ118" s="119"/>
      <c r="AK118" s="4"/>
      <c r="AL118" s="4"/>
    </row>
    <row r="119">
      <c r="A119" s="4"/>
      <c r="B119" s="4"/>
      <c r="C119" s="4"/>
      <c r="D119" s="4"/>
      <c r="E119" s="4"/>
      <c r="F119" s="8"/>
      <c r="G119" s="8"/>
      <c r="H119" s="8"/>
      <c r="I119" s="8"/>
      <c r="J119" s="8"/>
      <c r="K119" s="8"/>
      <c r="L119" s="8"/>
      <c r="M119" s="8"/>
      <c r="N119" s="118"/>
      <c r="O119" s="118"/>
      <c r="P119" s="118"/>
      <c r="Q119" s="325"/>
      <c r="R119" s="119"/>
      <c r="S119" s="119"/>
      <c r="T119" s="119"/>
      <c r="U119" s="326"/>
      <c r="V119" s="74"/>
      <c r="W119" s="352"/>
      <c r="X119" s="352"/>
      <c r="Y119" s="328"/>
      <c r="Z119" s="118"/>
      <c r="AA119" s="119"/>
      <c r="AB119" s="119"/>
      <c r="AC119" s="119"/>
      <c r="AD119" s="119"/>
      <c r="AE119" s="119"/>
      <c r="AF119" s="119"/>
      <c r="AG119" s="119"/>
      <c r="AH119" s="119"/>
      <c r="AI119" s="119"/>
      <c r="AJ119" s="119"/>
      <c r="AK119" s="4"/>
      <c r="AL119" s="4"/>
    </row>
    <row r="120">
      <c r="A120" s="4"/>
      <c r="B120" s="4"/>
      <c r="C120" s="4"/>
      <c r="D120" s="4"/>
      <c r="E120" s="4"/>
      <c r="F120" s="8"/>
      <c r="G120" s="8"/>
      <c r="H120" s="8"/>
      <c r="I120" s="8"/>
      <c r="J120" s="8"/>
      <c r="K120" s="8"/>
      <c r="L120" s="8"/>
      <c r="M120" s="8"/>
      <c r="N120" s="118"/>
      <c r="O120" s="118"/>
      <c r="P120" s="118"/>
      <c r="Q120" s="325"/>
      <c r="R120" s="119"/>
      <c r="S120" s="119"/>
      <c r="T120" s="119"/>
      <c r="U120" s="326"/>
      <c r="V120" s="74"/>
      <c r="W120" s="352"/>
      <c r="X120" s="352"/>
      <c r="Y120" s="328"/>
      <c r="Z120" s="118"/>
      <c r="AA120" s="119"/>
      <c r="AB120" s="119"/>
      <c r="AC120" s="119"/>
      <c r="AD120" s="119"/>
      <c r="AE120" s="119"/>
      <c r="AF120" s="119"/>
      <c r="AG120" s="119"/>
      <c r="AH120" s="119"/>
      <c r="AI120" s="119"/>
      <c r="AJ120" s="119"/>
      <c r="AK120" s="4"/>
      <c r="AL120" s="4"/>
    </row>
    <row r="121">
      <c r="A121" s="4"/>
      <c r="B121" s="4"/>
      <c r="C121" s="4"/>
      <c r="D121" s="4"/>
      <c r="E121" s="4"/>
      <c r="F121" s="8"/>
      <c r="G121" s="8"/>
      <c r="H121" s="8"/>
      <c r="I121" s="8"/>
      <c r="J121" s="8"/>
      <c r="K121" s="8"/>
      <c r="L121" s="8"/>
      <c r="M121" s="8"/>
      <c r="N121" s="118"/>
      <c r="O121" s="118"/>
      <c r="P121" s="118"/>
      <c r="Q121" s="325"/>
      <c r="R121" s="119"/>
      <c r="S121" s="119"/>
      <c r="T121" s="119"/>
      <c r="U121" s="326"/>
      <c r="V121" s="74"/>
      <c r="W121" s="352"/>
      <c r="X121" s="352"/>
      <c r="Y121" s="328"/>
      <c r="Z121" s="118"/>
      <c r="AA121" s="119"/>
      <c r="AB121" s="119"/>
      <c r="AC121" s="119"/>
      <c r="AD121" s="119"/>
      <c r="AE121" s="119"/>
      <c r="AF121" s="119"/>
      <c r="AG121" s="119"/>
      <c r="AH121" s="119"/>
      <c r="AI121" s="119"/>
      <c r="AJ121" s="119"/>
      <c r="AK121" s="4"/>
      <c r="AL121" s="4"/>
    </row>
    <row r="122">
      <c r="A122" s="4"/>
      <c r="B122" s="4"/>
      <c r="C122" s="4"/>
      <c r="D122" s="4"/>
      <c r="E122" s="4"/>
      <c r="F122" s="8"/>
      <c r="G122" s="8"/>
      <c r="H122" s="8"/>
      <c r="I122" s="8"/>
      <c r="J122" s="8"/>
      <c r="K122" s="8"/>
      <c r="L122" s="8"/>
      <c r="M122" s="8"/>
      <c r="N122" s="118"/>
      <c r="O122" s="118"/>
      <c r="P122" s="118"/>
      <c r="Q122" s="325"/>
      <c r="R122" s="119"/>
      <c r="S122" s="119"/>
      <c r="T122" s="119"/>
      <c r="U122" s="326"/>
      <c r="V122" s="74"/>
      <c r="W122" s="352"/>
      <c r="X122" s="352"/>
      <c r="Y122" s="328"/>
      <c r="Z122" s="118"/>
      <c r="AA122" s="119"/>
      <c r="AB122" s="119"/>
      <c r="AC122" s="119"/>
      <c r="AD122" s="119"/>
      <c r="AE122" s="119"/>
      <c r="AF122" s="119"/>
      <c r="AG122" s="119"/>
      <c r="AH122" s="119"/>
      <c r="AI122" s="119"/>
      <c r="AJ122" s="119"/>
      <c r="AK122" s="4"/>
      <c r="AL122" s="4"/>
    </row>
    <row r="123">
      <c r="A123" s="4"/>
      <c r="B123" s="4"/>
      <c r="C123" s="4"/>
      <c r="D123" s="4"/>
      <c r="E123" s="4"/>
      <c r="F123" s="8"/>
      <c r="G123" s="8"/>
      <c r="H123" s="8"/>
      <c r="I123" s="8"/>
      <c r="J123" s="8"/>
      <c r="K123" s="8"/>
      <c r="L123" s="8"/>
      <c r="M123" s="8"/>
      <c r="N123" s="118"/>
      <c r="O123" s="118"/>
      <c r="P123" s="118"/>
      <c r="Q123" s="325"/>
      <c r="R123" s="119"/>
      <c r="S123" s="119"/>
      <c r="T123" s="119"/>
      <c r="U123" s="326"/>
      <c r="V123" s="74"/>
      <c r="W123" s="352"/>
      <c r="X123" s="352"/>
      <c r="Y123" s="328"/>
      <c r="Z123" s="118"/>
      <c r="AA123" s="119"/>
      <c r="AB123" s="119"/>
      <c r="AC123" s="119"/>
      <c r="AD123" s="119"/>
      <c r="AE123" s="119"/>
      <c r="AF123" s="119"/>
      <c r="AG123" s="119"/>
      <c r="AH123" s="119"/>
      <c r="AI123" s="119"/>
      <c r="AJ123" s="119"/>
      <c r="AK123" s="4"/>
      <c r="AL123" s="4"/>
    </row>
    <row r="124">
      <c r="A124" s="4"/>
      <c r="B124" s="4"/>
      <c r="C124" s="4"/>
      <c r="D124" s="4"/>
      <c r="E124" s="4"/>
      <c r="F124" s="8"/>
      <c r="G124" s="8"/>
      <c r="H124" s="8"/>
      <c r="I124" s="8"/>
      <c r="J124" s="8"/>
      <c r="K124" s="8"/>
      <c r="L124" s="8"/>
      <c r="M124" s="8"/>
      <c r="N124" s="118"/>
      <c r="O124" s="118"/>
      <c r="P124" s="118"/>
      <c r="Q124" s="325"/>
      <c r="R124" s="119"/>
      <c r="S124" s="119"/>
      <c r="T124" s="119"/>
      <c r="U124" s="326"/>
      <c r="V124" s="74"/>
      <c r="W124" s="352"/>
      <c r="X124" s="352"/>
      <c r="Y124" s="328"/>
      <c r="Z124" s="118"/>
      <c r="AA124" s="119"/>
      <c r="AB124" s="119"/>
      <c r="AC124" s="119"/>
      <c r="AD124" s="119"/>
      <c r="AE124" s="119"/>
      <c r="AF124" s="119"/>
      <c r="AG124" s="119"/>
      <c r="AH124" s="119"/>
      <c r="AI124" s="119"/>
      <c r="AJ124" s="119"/>
      <c r="AK124" s="4"/>
      <c r="AL124" s="4"/>
    </row>
    <row r="125">
      <c r="A125" s="4"/>
      <c r="B125" s="4"/>
      <c r="C125" s="4"/>
      <c r="D125" s="4"/>
      <c r="E125" s="4"/>
      <c r="F125" s="8"/>
      <c r="G125" s="8"/>
      <c r="H125" s="8"/>
      <c r="I125" s="8"/>
      <c r="J125" s="8"/>
      <c r="K125" s="8"/>
      <c r="L125" s="8"/>
      <c r="M125" s="8"/>
      <c r="N125" s="118"/>
      <c r="O125" s="118"/>
      <c r="P125" s="118"/>
      <c r="Q125" s="325"/>
      <c r="R125" s="119"/>
      <c r="S125" s="119"/>
      <c r="T125" s="119"/>
      <c r="U125" s="326"/>
      <c r="V125" s="74"/>
      <c r="W125" s="352"/>
      <c r="X125" s="352"/>
      <c r="Y125" s="328"/>
      <c r="Z125" s="118"/>
      <c r="AA125" s="119"/>
      <c r="AB125" s="119"/>
      <c r="AC125" s="119"/>
      <c r="AD125" s="119"/>
      <c r="AE125" s="119"/>
      <c r="AF125" s="119"/>
      <c r="AG125" s="119"/>
      <c r="AH125" s="119"/>
      <c r="AI125" s="119"/>
      <c r="AJ125" s="119"/>
      <c r="AK125" s="4"/>
      <c r="AL125" s="4"/>
    </row>
    <row r="126">
      <c r="A126" s="4"/>
      <c r="B126" s="4"/>
      <c r="C126" s="4"/>
      <c r="D126" s="4"/>
      <c r="E126" s="4"/>
      <c r="F126" s="8"/>
      <c r="G126" s="8"/>
      <c r="H126" s="8"/>
      <c r="I126" s="8"/>
      <c r="J126" s="8"/>
      <c r="K126" s="8"/>
      <c r="L126" s="8"/>
      <c r="M126" s="8"/>
      <c r="N126" s="118"/>
      <c r="O126" s="118"/>
      <c r="P126" s="118"/>
      <c r="Q126" s="325"/>
      <c r="R126" s="119"/>
      <c r="S126" s="119"/>
      <c r="T126" s="119"/>
      <c r="U126" s="326"/>
      <c r="V126" s="74"/>
      <c r="W126" s="352"/>
      <c r="X126" s="352"/>
      <c r="Y126" s="328"/>
      <c r="Z126" s="118"/>
      <c r="AA126" s="119"/>
      <c r="AB126" s="119"/>
      <c r="AC126" s="119"/>
      <c r="AD126" s="119"/>
      <c r="AE126" s="119"/>
      <c r="AF126" s="119"/>
      <c r="AG126" s="119"/>
      <c r="AH126" s="119"/>
      <c r="AI126" s="119"/>
      <c r="AJ126" s="119"/>
      <c r="AK126" s="4"/>
      <c r="AL126" s="4"/>
    </row>
    <row r="127">
      <c r="A127" s="4"/>
      <c r="B127" s="4"/>
      <c r="C127" s="4"/>
      <c r="D127" s="4"/>
      <c r="E127" s="4"/>
      <c r="F127" s="8"/>
      <c r="G127" s="8"/>
      <c r="H127" s="8"/>
      <c r="I127" s="8"/>
      <c r="J127" s="8"/>
      <c r="K127" s="8"/>
      <c r="L127" s="8"/>
      <c r="M127" s="8"/>
      <c r="N127" s="118"/>
      <c r="O127" s="118"/>
      <c r="P127" s="118"/>
      <c r="Q127" s="325"/>
      <c r="R127" s="119"/>
      <c r="S127" s="119"/>
      <c r="T127" s="119"/>
      <c r="U127" s="326"/>
      <c r="V127" s="74"/>
      <c r="W127" s="352"/>
      <c r="X127" s="352"/>
      <c r="Y127" s="328"/>
      <c r="Z127" s="118"/>
      <c r="AA127" s="119"/>
      <c r="AB127" s="119"/>
      <c r="AC127" s="119"/>
      <c r="AD127" s="119"/>
      <c r="AE127" s="119"/>
      <c r="AF127" s="119"/>
      <c r="AG127" s="119"/>
      <c r="AH127" s="119"/>
      <c r="AI127" s="119"/>
      <c r="AJ127" s="119"/>
      <c r="AK127" s="4"/>
      <c r="AL127" s="4"/>
    </row>
    <row r="128">
      <c r="A128" s="4"/>
      <c r="B128" s="4"/>
      <c r="C128" s="4"/>
      <c r="D128" s="4"/>
      <c r="E128" s="4"/>
      <c r="F128" s="8"/>
      <c r="G128" s="8"/>
      <c r="H128" s="8"/>
      <c r="I128" s="8"/>
      <c r="J128" s="8"/>
      <c r="K128" s="8"/>
      <c r="L128" s="8"/>
      <c r="M128" s="8"/>
      <c r="N128" s="118"/>
      <c r="O128" s="118"/>
      <c r="P128" s="118"/>
      <c r="Q128" s="325"/>
      <c r="R128" s="119"/>
      <c r="S128" s="119"/>
      <c r="T128" s="119"/>
      <c r="U128" s="326"/>
      <c r="V128" s="74"/>
      <c r="W128" s="352"/>
      <c r="X128" s="352"/>
      <c r="Y128" s="328"/>
      <c r="Z128" s="118"/>
      <c r="AA128" s="119"/>
      <c r="AB128" s="119"/>
      <c r="AC128" s="119"/>
      <c r="AD128" s="119"/>
      <c r="AE128" s="119"/>
      <c r="AF128" s="119"/>
      <c r="AG128" s="119"/>
      <c r="AH128" s="119"/>
      <c r="AI128" s="119"/>
      <c r="AJ128" s="119"/>
      <c r="AK128" s="4"/>
      <c r="AL128" s="4"/>
    </row>
    <row r="129">
      <c r="A129" s="4"/>
      <c r="B129" s="4"/>
      <c r="C129" s="4"/>
      <c r="D129" s="4"/>
      <c r="E129" s="4"/>
      <c r="F129" s="8"/>
      <c r="G129" s="8"/>
      <c r="H129" s="8"/>
      <c r="I129" s="8"/>
      <c r="J129" s="8"/>
      <c r="K129" s="8"/>
      <c r="L129" s="8"/>
      <c r="M129" s="8"/>
      <c r="N129" s="118"/>
      <c r="O129" s="118"/>
      <c r="P129" s="118"/>
      <c r="Q129" s="325"/>
      <c r="R129" s="119"/>
      <c r="S129" s="119"/>
      <c r="T129" s="119"/>
      <c r="U129" s="326"/>
      <c r="V129" s="74"/>
      <c r="W129" s="352"/>
      <c r="X129" s="352"/>
      <c r="Y129" s="328"/>
      <c r="Z129" s="118"/>
      <c r="AA129" s="119"/>
      <c r="AB129" s="119"/>
      <c r="AC129" s="119"/>
      <c r="AD129" s="119"/>
      <c r="AE129" s="119"/>
      <c r="AF129" s="119"/>
      <c r="AG129" s="119"/>
      <c r="AH129" s="119"/>
      <c r="AI129" s="119"/>
      <c r="AJ129" s="119"/>
      <c r="AK129" s="4"/>
      <c r="AL129" s="4"/>
    </row>
    <row r="130">
      <c r="A130" s="4"/>
      <c r="B130" s="4"/>
      <c r="C130" s="4"/>
      <c r="D130" s="4"/>
      <c r="E130" s="4"/>
      <c r="F130" s="8"/>
      <c r="G130" s="8"/>
      <c r="H130" s="8"/>
      <c r="I130" s="8"/>
      <c r="J130" s="8"/>
      <c r="K130" s="8"/>
      <c r="L130" s="8"/>
      <c r="M130" s="8"/>
      <c r="N130" s="118"/>
      <c r="O130" s="118"/>
      <c r="P130" s="118"/>
      <c r="Q130" s="325"/>
      <c r="R130" s="119"/>
      <c r="S130" s="119"/>
      <c r="T130" s="119"/>
      <c r="U130" s="326"/>
      <c r="V130" s="74"/>
      <c r="W130" s="352"/>
      <c r="X130" s="352"/>
      <c r="Y130" s="328"/>
      <c r="Z130" s="118"/>
      <c r="AA130" s="119"/>
      <c r="AB130" s="119"/>
      <c r="AC130" s="119"/>
      <c r="AD130" s="119"/>
      <c r="AE130" s="119"/>
      <c r="AF130" s="119"/>
      <c r="AG130" s="119"/>
      <c r="AH130" s="119"/>
      <c r="AI130" s="119"/>
      <c r="AJ130" s="119"/>
      <c r="AK130" s="4"/>
      <c r="AL130" s="4"/>
    </row>
    <row r="131">
      <c r="A131" s="4"/>
      <c r="B131" s="4"/>
      <c r="C131" s="4"/>
      <c r="D131" s="4"/>
      <c r="E131" s="4"/>
      <c r="F131" s="8"/>
      <c r="G131" s="8"/>
      <c r="H131" s="8"/>
      <c r="I131" s="8"/>
      <c r="J131" s="8"/>
      <c r="K131" s="8"/>
      <c r="L131" s="8"/>
      <c r="M131" s="8"/>
      <c r="N131" s="118"/>
      <c r="O131" s="118"/>
      <c r="P131" s="118"/>
      <c r="Q131" s="325"/>
      <c r="R131" s="119"/>
      <c r="S131" s="119"/>
      <c r="T131" s="119"/>
      <c r="U131" s="326"/>
      <c r="V131" s="74"/>
      <c r="W131" s="352"/>
      <c r="X131" s="352"/>
      <c r="Y131" s="328"/>
      <c r="Z131" s="118"/>
      <c r="AA131" s="119"/>
      <c r="AB131" s="119"/>
      <c r="AC131" s="119"/>
      <c r="AD131" s="119"/>
      <c r="AE131" s="119"/>
      <c r="AF131" s="119"/>
      <c r="AG131" s="119"/>
      <c r="AH131" s="119"/>
      <c r="AI131" s="119"/>
      <c r="AJ131" s="119"/>
      <c r="AK131" s="4"/>
      <c r="AL131" s="4"/>
    </row>
    <row r="132">
      <c r="A132" s="4"/>
      <c r="B132" s="4"/>
      <c r="C132" s="4"/>
      <c r="D132" s="4"/>
      <c r="E132" s="4"/>
      <c r="F132" s="8"/>
      <c r="G132" s="8"/>
      <c r="H132" s="8"/>
      <c r="I132" s="8"/>
      <c r="J132" s="8"/>
      <c r="K132" s="8"/>
      <c r="L132" s="8"/>
      <c r="M132" s="8"/>
      <c r="N132" s="118"/>
      <c r="O132" s="118"/>
      <c r="P132" s="118"/>
      <c r="Q132" s="325"/>
      <c r="R132" s="119"/>
      <c r="S132" s="119"/>
      <c r="T132" s="119"/>
      <c r="U132" s="326"/>
      <c r="V132" s="74"/>
      <c r="W132" s="352"/>
      <c r="X132" s="352"/>
      <c r="Y132" s="328"/>
      <c r="Z132" s="118"/>
      <c r="AA132" s="119"/>
      <c r="AB132" s="119"/>
      <c r="AC132" s="119"/>
      <c r="AD132" s="119"/>
      <c r="AE132" s="119"/>
      <c r="AF132" s="119"/>
      <c r="AG132" s="119"/>
      <c r="AH132" s="119"/>
      <c r="AI132" s="119"/>
      <c r="AJ132" s="119"/>
      <c r="AK132" s="4"/>
      <c r="AL132" s="4"/>
    </row>
    <row r="133">
      <c r="A133" s="4"/>
      <c r="B133" s="4"/>
      <c r="C133" s="4"/>
      <c r="D133" s="4"/>
      <c r="E133" s="4"/>
      <c r="F133" s="8"/>
      <c r="G133" s="8"/>
      <c r="H133" s="8"/>
      <c r="I133" s="8"/>
      <c r="J133" s="8"/>
      <c r="K133" s="8"/>
      <c r="L133" s="8"/>
      <c r="M133" s="8"/>
      <c r="N133" s="118"/>
      <c r="O133" s="118"/>
      <c r="P133" s="118"/>
      <c r="Q133" s="325"/>
      <c r="R133" s="119"/>
      <c r="S133" s="119"/>
      <c r="T133" s="119"/>
      <c r="U133" s="326"/>
      <c r="V133" s="74"/>
      <c r="W133" s="352"/>
      <c r="X133" s="352"/>
      <c r="Y133" s="328"/>
      <c r="Z133" s="118"/>
      <c r="AA133" s="119"/>
      <c r="AB133" s="119"/>
      <c r="AC133" s="119"/>
      <c r="AD133" s="119"/>
      <c r="AE133" s="119"/>
      <c r="AF133" s="119"/>
      <c r="AG133" s="119"/>
      <c r="AH133" s="119"/>
      <c r="AI133" s="119"/>
      <c r="AJ133" s="119"/>
      <c r="AK133" s="4"/>
      <c r="AL133" s="4"/>
    </row>
    <row r="134">
      <c r="A134" s="4"/>
      <c r="B134" s="4"/>
      <c r="C134" s="4"/>
      <c r="D134" s="4"/>
      <c r="E134" s="4"/>
      <c r="F134" s="8"/>
      <c r="G134" s="8"/>
      <c r="H134" s="8"/>
      <c r="I134" s="8"/>
      <c r="J134" s="8"/>
      <c r="K134" s="8"/>
      <c r="L134" s="8"/>
      <c r="M134" s="8"/>
      <c r="N134" s="118"/>
      <c r="O134" s="118"/>
      <c r="P134" s="118"/>
      <c r="Q134" s="325"/>
      <c r="R134" s="119"/>
      <c r="S134" s="119"/>
      <c r="T134" s="119"/>
      <c r="U134" s="326"/>
      <c r="V134" s="74"/>
      <c r="W134" s="352"/>
      <c r="X134" s="352"/>
      <c r="Y134" s="328"/>
      <c r="Z134" s="118"/>
      <c r="AA134" s="119"/>
      <c r="AB134" s="119"/>
      <c r="AC134" s="119"/>
      <c r="AD134" s="119"/>
      <c r="AE134" s="119"/>
      <c r="AF134" s="119"/>
      <c r="AG134" s="119"/>
      <c r="AH134" s="119"/>
      <c r="AI134" s="119"/>
      <c r="AJ134" s="119"/>
      <c r="AK134" s="4"/>
      <c r="AL134" s="4"/>
    </row>
    <row r="135">
      <c r="A135" s="4"/>
      <c r="B135" s="4"/>
      <c r="C135" s="4"/>
      <c r="D135" s="4"/>
      <c r="E135" s="4"/>
      <c r="F135" s="8"/>
      <c r="G135" s="8"/>
      <c r="H135" s="8"/>
      <c r="I135" s="8"/>
      <c r="J135" s="8"/>
      <c r="K135" s="8"/>
      <c r="L135" s="8"/>
      <c r="M135" s="8"/>
      <c r="N135" s="118"/>
      <c r="O135" s="118"/>
      <c r="P135" s="118"/>
      <c r="Q135" s="325"/>
      <c r="R135" s="119"/>
      <c r="S135" s="119"/>
      <c r="T135" s="119"/>
      <c r="U135" s="326"/>
      <c r="V135" s="74"/>
      <c r="W135" s="352"/>
      <c r="X135" s="352"/>
      <c r="Y135" s="328"/>
      <c r="Z135" s="118"/>
      <c r="AA135" s="119"/>
      <c r="AB135" s="119"/>
      <c r="AC135" s="119"/>
      <c r="AD135" s="119"/>
      <c r="AE135" s="119"/>
      <c r="AF135" s="119"/>
      <c r="AG135" s="119"/>
      <c r="AH135" s="119"/>
      <c r="AI135" s="119"/>
      <c r="AJ135" s="119"/>
      <c r="AK135" s="4"/>
      <c r="AL135" s="4"/>
    </row>
    <row r="136">
      <c r="A136" s="4"/>
      <c r="B136" s="4"/>
      <c r="C136" s="4"/>
      <c r="D136" s="4"/>
      <c r="E136" s="4"/>
      <c r="F136" s="8"/>
      <c r="G136" s="8"/>
      <c r="H136" s="8"/>
      <c r="I136" s="8"/>
      <c r="J136" s="8"/>
      <c r="K136" s="8"/>
      <c r="L136" s="8"/>
      <c r="M136" s="8"/>
      <c r="N136" s="118"/>
      <c r="O136" s="118"/>
      <c r="P136" s="118"/>
      <c r="Q136" s="325"/>
      <c r="R136" s="119"/>
      <c r="S136" s="119"/>
      <c r="T136" s="119"/>
      <c r="U136" s="326"/>
      <c r="V136" s="74"/>
      <c r="W136" s="352"/>
      <c r="X136" s="352"/>
      <c r="Y136" s="328"/>
      <c r="Z136" s="118"/>
      <c r="AA136" s="119"/>
      <c r="AB136" s="119"/>
      <c r="AC136" s="119"/>
      <c r="AD136" s="119"/>
      <c r="AE136" s="119"/>
      <c r="AF136" s="119"/>
      <c r="AG136" s="119"/>
      <c r="AH136" s="119"/>
      <c r="AI136" s="119"/>
      <c r="AJ136" s="119"/>
      <c r="AK136" s="4"/>
      <c r="AL136" s="4"/>
    </row>
    <row r="137">
      <c r="A137" s="4"/>
      <c r="B137" s="4"/>
      <c r="C137" s="4"/>
      <c r="D137" s="4"/>
      <c r="E137" s="4"/>
      <c r="F137" s="8"/>
      <c r="G137" s="8"/>
      <c r="H137" s="8"/>
      <c r="I137" s="8"/>
      <c r="J137" s="8"/>
      <c r="K137" s="8"/>
      <c r="L137" s="8"/>
      <c r="M137" s="8"/>
      <c r="N137" s="118"/>
      <c r="O137" s="118"/>
      <c r="P137" s="118"/>
      <c r="Q137" s="325"/>
      <c r="R137" s="119"/>
      <c r="S137" s="119"/>
      <c r="T137" s="119"/>
      <c r="U137" s="326"/>
      <c r="V137" s="74"/>
      <c r="W137" s="352"/>
      <c r="X137" s="352"/>
      <c r="Y137" s="328"/>
      <c r="Z137" s="118"/>
      <c r="AA137" s="119"/>
      <c r="AB137" s="119"/>
      <c r="AC137" s="119"/>
      <c r="AD137" s="119"/>
      <c r="AE137" s="119"/>
      <c r="AF137" s="119"/>
      <c r="AG137" s="119"/>
      <c r="AH137" s="119"/>
      <c r="AI137" s="119"/>
      <c r="AJ137" s="119"/>
      <c r="AK137" s="4"/>
      <c r="AL137" s="4"/>
    </row>
    <row r="138">
      <c r="A138" s="4"/>
      <c r="B138" s="4"/>
      <c r="C138" s="4"/>
      <c r="D138" s="4"/>
      <c r="E138" s="4"/>
      <c r="F138" s="8"/>
      <c r="G138" s="8"/>
      <c r="H138" s="8"/>
      <c r="I138" s="8"/>
      <c r="J138" s="8"/>
      <c r="K138" s="8"/>
      <c r="L138" s="8"/>
      <c r="M138" s="8"/>
      <c r="N138" s="118"/>
      <c r="O138" s="118"/>
      <c r="P138" s="118"/>
      <c r="Q138" s="325"/>
      <c r="R138" s="119"/>
      <c r="S138" s="119"/>
      <c r="T138" s="119"/>
      <c r="U138" s="326"/>
      <c r="V138" s="74"/>
      <c r="W138" s="352"/>
      <c r="X138" s="352"/>
      <c r="Y138" s="328"/>
      <c r="Z138" s="118"/>
      <c r="AA138" s="119"/>
      <c r="AB138" s="119"/>
      <c r="AC138" s="119"/>
      <c r="AD138" s="119"/>
      <c r="AE138" s="119"/>
      <c r="AF138" s="119"/>
      <c r="AG138" s="119"/>
      <c r="AH138" s="119"/>
      <c r="AI138" s="119"/>
      <c r="AJ138" s="119"/>
      <c r="AK138" s="4"/>
      <c r="AL138" s="4"/>
    </row>
    <row r="139">
      <c r="A139" s="4"/>
      <c r="B139" s="4"/>
      <c r="C139" s="4"/>
      <c r="D139" s="4"/>
      <c r="E139" s="4"/>
      <c r="F139" s="8"/>
      <c r="G139" s="8"/>
      <c r="H139" s="8"/>
      <c r="I139" s="8"/>
      <c r="J139" s="8"/>
      <c r="K139" s="8"/>
      <c r="L139" s="8"/>
      <c r="M139" s="8"/>
      <c r="N139" s="118"/>
      <c r="O139" s="118"/>
      <c r="P139" s="118"/>
      <c r="Q139" s="325"/>
      <c r="R139" s="119"/>
      <c r="S139" s="119"/>
      <c r="T139" s="119"/>
      <c r="U139" s="326"/>
      <c r="V139" s="74"/>
      <c r="W139" s="352"/>
      <c r="X139" s="352"/>
      <c r="Y139" s="328"/>
      <c r="Z139" s="118"/>
      <c r="AA139" s="119"/>
      <c r="AB139" s="119"/>
      <c r="AC139" s="119"/>
      <c r="AD139" s="119"/>
      <c r="AE139" s="119"/>
      <c r="AF139" s="119"/>
      <c r="AG139" s="119"/>
      <c r="AH139" s="119"/>
      <c r="AI139" s="119"/>
      <c r="AJ139" s="119"/>
      <c r="AK139" s="4"/>
      <c r="AL139" s="4"/>
    </row>
    <row r="140">
      <c r="A140" s="4"/>
      <c r="B140" s="4"/>
      <c r="C140" s="4"/>
      <c r="D140" s="4"/>
      <c r="E140" s="4"/>
      <c r="F140" s="8"/>
      <c r="G140" s="8"/>
      <c r="H140" s="8"/>
      <c r="I140" s="8"/>
      <c r="J140" s="8"/>
      <c r="K140" s="8"/>
      <c r="L140" s="8"/>
      <c r="M140" s="8"/>
      <c r="N140" s="118"/>
      <c r="O140" s="118"/>
      <c r="P140" s="118"/>
      <c r="Q140" s="325"/>
      <c r="R140" s="119"/>
      <c r="S140" s="119"/>
      <c r="T140" s="119"/>
      <c r="U140" s="326"/>
      <c r="V140" s="74"/>
      <c r="W140" s="352"/>
      <c r="X140" s="352"/>
      <c r="Y140" s="328"/>
      <c r="Z140" s="118"/>
      <c r="AA140" s="119"/>
      <c r="AB140" s="119"/>
      <c r="AC140" s="119"/>
      <c r="AD140" s="119"/>
      <c r="AE140" s="119"/>
      <c r="AF140" s="119"/>
      <c r="AG140" s="119"/>
      <c r="AH140" s="119"/>
      <c r="AI140" s="119"/>
      <c r="AJ140" s="119"/>
      <c r="AK140" s="4"/>
      <c r="AL140" s="4"/>
    </row>
    <row r="141">
      <c r="A141" s="4"/>
      <c r="B141" s="4"/>
      <c r="C141" s="4"/>
      <c r="D141" s="4"/>
      <c r="E141" s="4"/>
      <c r="F141" s="8"/>
      <c r="G141" s="8"/>
      <c r="H141" s="8"/>
      <c r="I141" s="8"/>
      <c r="J141" s="8"/>
      <c r="K141" s="8"/>
      <c r="L141" s="8"/>
      <c r="M141" s="8"/>
      <c r="N141" s="118"/>
      <c r="O141" s="118"/>
      <c r="P141" s="118"/>
      <c r="Q141" s="325"/>
      <c r="R141" s="119"/>
      <c r="S141" s="119"/>
      <c r="T141" s="119"/>
      <c r="U141" s="326"/>
      <c r="V141" s="74"/>
      <c r="W141" s="352"/>
      <c r="X141" s="352"/>
      <c r="Y141" s="328"/>
      <c r="Z141" s="118"/>
      <c r="AA141" s="119"/>
      <c r="AB141" s="119"/>
      <c r="AC141" s="119"/>
      <c r="AD141" s="119"/>
      <c r="AE141" s="119"/>
      <c r="AF141" s="119"/>
      <c r="AG141" s="119"/>
      <c r="AH141" s="119"/>
      <c r="AI141" s="119"/>
      <c r="AJ141" s="119"/>
      <c r="AK141" s="4"/>
      <c r="AL141" s="4"/>
    </row>
    <row r="142">
      <c r="A142" s="4"/>
      <c r="B142" s="4"/>
      <c r="C142" s="4"/>
      <c r="D142" s="4"/>
      <c r="E142" s="4"/>
      <c r="F142" s="8"/>
      <c r="G142" s="8"/>
      <c r="H142" s="8"/>
      <c r="I142" s="8"/>
      <c r="J142" s="8"/>
      <c r="K142" s="8"/>
      <c r="L142" s="8"/>
      <c r="M142" s="8"/>
      <c r="N142" s="118"/>
      <c r="O142" s="118"/>
      <c r="P142" s="118"/>
      <c r="Q142" s="325"/>
      <c r="R142" s="119"/>
      <c r="S142" s="119"/>
      <c r="T142" s="119"/>
      <c r="U142" s="326"/>
      <c r="V142" s="74"/>
      <c r="W142" s="352"/>
      <c r="X142" s="352"/>
      <c r="Y142" s="328"/>
      <c r="Z142" s="118"/>
      <c r="AA142" s="119"/>
      <c r="AB142" s="119"/>
      <c r="AC142" s="119"/>
      <c r="AD142" s="119"/>
      <c r="AE142" s="119"/>
      <c r="AF142" s="119"/>
      <c r="AG142" s="119"/>
      <c r="AH142" s="119"/>
      <c r="AI142" s="119"/>
      <c r="AJ142" s="119"/>
      <c r="AK142" s="4"/>
      <c r="AL142" s="4"/>
    </row>
    <row r="143">
      <c r="A143" s="4"/>
      <c r="B143" s="4"/>
      <c r="C143" s="4"/>
      <c r="D143" s="4"/>
      <c r="E143" s="4"/>
      <c r="F143" s="8"/>
      <c r="G143" s="8"/>
      <c r="H143" s="8"/>
      <c r="I143" s="8"/>
      <c r="J143" s="8"/>
      <c r="K143" s="8"/>
      <c r="L143" s="8"/>
      <c r="M143" s="8"/>
      <c r="N143" s="118"/>
      <c r="O143" s="118"/>
      <c r="P143" s="118"/>
      <c r="Q143" s="325"/>
      <c r="R143" s="119"/>
      <c r="S143" s="119"/>
      <c r="T143" s="119"/>
      <c r="U143" s="326"/>
      <c r="V143" s="74"/>
      <c r="W143" s="352"/>
      <c r="X143" s="352"/>
      <c r="Y143" s="328"/>
      <c r="Z143" s="118"/>
      <c r="AA143" s="119"/>
      <c r="AB143" s="119"/>
      <c r="AC143" s="119"/>
      <c r="AD143" s="119"/>
      <c r="AE143" s="119"/>
      <c r="AF143" s="119"/>
      <c r="AG143" s="119"/>
      <c r="AH143" s="119"/>
      <c r="AI143" s="119"/>
      <c r="AJ143" s="119"/>
      <c r="AK143" s="4"/>
      <c r="AL143" s="4"/>
    </row>
    <row r="144">
      <c r="A144" s="4"/>
      <c r="B144" s="4"/>
      <c r="C144" s="4"/>
      <c r="D144" s="4"/>
      <c r="E144" s="4"/>
      <c r="F144" s="8"/>
      <c r="G144" s="8"/>
      <c r="H144" s="8"/>
      <c r="I144" s="8"/>
      <c r="J144" s="8"/>
      <c r="K144" s="8"/>
      <c r="L144" s="8"/>
      <c r="M144" s="8"/>
      <c r="N144" s="118"/>
      <c r="O144" s="118"/>
      <c r="P144" s="118"/>
      <c r="Q144" s="325"/>
      <c r="R144" s="119"/>
      <c r="S144" s="119"/>
      <c r="T144" s="119"/>
      <c r="U144" s="326"/>
      <c r="V144" s="74"/>
      <c r="W144" s="352"/>
      <c r="X144" s="352"/>
      <c r="Y144" s="328"/>
      <c r="Z144" s="118"/>
      <c r="AA144" s="119"/>
      <c r="AB144" s="119"/>
      <c r="AC144" s="119"/>
      <c r="AD144" s="119"/>
      <c r="AE144" s="119"/>
      <c r="AF144" s="119"/>
      <c r="AG144" s="119"/>
      <c r="AH144" s="119"/>
      <c r="AI144" s="119"/>
      <c r="AJ144" s="119"/>
      <c r="AK144" s="4"/>
      <c r="AL144" s="4"/>
    </row>
    <row r="145">
      <c r="A145" s="4"/>
      <c r="B145" s="4"/>
      <c r="C145" s="4"/>
      <c r="D145" s="4"/>
      <c r="E145" s="4"/>
      <c r="F145" s="8"/>
      <c r="G145" s="8"/>
      <c r="H145" s="8"/>
      <c r="I145" s="8"/>
      <c r="J145" s="8"/>
      <c r="K145" s="8"/>
      <c r="L145" s="8"/>
      <c r="M145" s="8"/>
      <c r="N145" s="118"/>
      <c r="O145" s="118"/>
      <c r="P145" s="118"/>
      <c r="Q145" s="325"/>
      <c r="R145" s="119"/>
      <c r="S145" s="119"/>
      <c r="T145" s="119"/>
      <c r="U145" s="326"/>
      <c r="V145" s="74"/>
      <c r="W145" s="352"/>
      <c r="X145" s="352"/>
      <c r="Y145" s="328"/>
      <c r="Z145" s="118"/>
      <c r="AA145" s="119"/>
      <c r="AB145" s="119"/>
      <c r="AC145" s="119"/>
      <c r="AD145" s="119"/>
      <c r="AE145" s="119"/>
      <c r="AF145" s="119"/>
      <c r="AG145" s="119"/>
      <c r="AH145" s="119"/>
      <c r="AI145" s="119"/>
      <c r="AJ145" s="119"/>
      <c r="AK145" s="4"/>
      <c r="AL145" s="4"/>
    </row>
    <row r="146">
      <c r="A146" s="4"/>
      <c r="B146" s="4"/>
      <c r="C146" s="4"/>
      <c r="D146" s="4"/>
      <c r="E146" s="4"/>
      <c r="F146" s="8"/>
      <c r="G146" s="8"/>
      <c r="H146" s="8"/>
      <c r="I146" s="8"/>
      <c r="J146" s="8"/>
      <c r="K146" s="8"/>
      <c r="L146" s="8"/>
      <c r="M146" s="8"/>
      <c r="N146" s="118"/>
      <c r="O146" s="118"/>
      <c r="P146" s="118"/>
      <c r="Q146" s="325"/>
      <c r="R146" s="119"/>
      <c r="S146" s="119"/>
      <c r="T146" s="119"/>
      <c r="U146" s="326"/>
      <c r="V146" s="74"/>
      <c r="W146" s="352"/>
      <c r="X146" s="352"/>
      <c r="Y146" s="328"/>
      <c r="Z146" s="118"/>
      <c r="AA146" s="119"/>
      <c r="AB146" s="119"/>
      <c r="AC146" s="119"/>
      <c r="AD146" s="119"/>
      <c r="AE146" s="119"/>
      <c r="AF146" s="119"/>
      <c r="AG146" s="119"/>
      <c r="AH146" s="119"/>
      <c r="AI146" s="119"/>
      <c r="AJ146" s="119"/>
      <c r="AK146" s="4"/>
      <c r="AL146" s="4"/>
    </row>
    <row r="147">
      <c r="A147" s="4"/>
      <c r="B147" s="4"/>
      <c r="C147" s="4"/>
      <c r="D147" s="4"/>
      <c r="E147" s="4"/>
      <c r="F147" s="8"/>
      <c r="G147" s="8"/>
      <c r="H147" s="8"/>
      <c r="I147" s="8"/>
      <c r="J147" s="8"/>
      <c r="K147" s="8"/>
      <c r="L147" s="8"/>
      <c r="M147" s="8"/>
      <c r="N147" s="118"/>
      <c r="O147" s="118"/>
      <c r="P147" s="118"/>
      <c r="Q147" s="325"/>
      <c r="R147" s="119"/>
      <c r="S147" s="119"/>
      <c r="T147" s="119"/>
      <c r="U147" s="326"/>
      <c r="V147" s="74"/>
      <c r="W147" s="352"/>
      <c r="X147" s="352"/>
      <c r="Y147" s="328"/>
      <c r="Z147" s="118"/>
      <c r="AA147" s="119"/>
      <c r="AB147" s="119"/>
      <c r="AC147" s="119"/>
      <c r="AD147" s="119"/>
      <c r="AE147" s="119"/>
      <c r="AF147" s="119"/>
      <c r="AG147" s="119"/>
      <c r="AH147" s="119"/>
      <c r="AI147" s="119"/>
      <c r="AJ147" s="119"/>
      <c r="AK147" s="4"/>
      <c r="AL147" s="4"/>
    </row>
    <row r="148">
      <c r="A148" s="4"/>
      <c r="B148" s="4"/>
      <c r="C148" s="4"/>
      <c r="D148" s="4"/>
      <c r="E148" s="4"/>
      <c r="F148" s="8"/>
      <c r="G148" s="8"/>
      <c r="H148" s="8"/>
      <c r="I148" s="8"/>
      <c r="J148" s="8"/>
      <c r="K148" s="8"/>
      <c r="L148" s="8"/>
      <c r="M148" s="8"/>
      <c r="N148" s="118"/>
      <c r="O148" s="118"/>
      <c r="P148" s="118"/>
      <c r="Q148" s="325"/>
      <c r="R148" s="119"/>
      <c r="S148" s="119"/>
      <c r="T148" s="119"/>
      <c r="U148" s="326"/>
      <c r="V148" s="74"/>
      <c r="W148" s="352"/>
      <c r="X148" s="352"/>
      <c r="Y148" s="328"/>
      <c r="Z148" s="118"/>
      <c r="AA148" s="119"/>
      <c r="AB148" s="119"/>
      <c r="AC148" s="119"/>
      <c r="AD148" s="119"/>
      <c r="AE148" s="119"/>
      <c r="AF148" s="119"/>
      <c r="AG148" s="119"/>
      <c r="AH148" s="119"/>
      <c r="AI148" s="119"/>
      <c r="AJ148" s="119"/>
      <c r="AK148" s="4"/>
      <c r="AL148" s="4"/>
    </row>
    <row r="149">
      <c r="A149" s="4"/>
      <c r="B149" s="4"/>
      <c r="C149" s="4"/>
      <c r="D149" s="4"/>
      <c r="E149" s="4"/>
      <c r="F149" s="8"/>
      <c r="G149" s="8"/>
      <c r="H149" s="8"/>
      <c r="I149" s="8"/>
      <c r="J149" s="8"/>
      <c r="K149" s="8"/>
      <c r="L149" s="8"/>
      <c r="M149" s="8"/>
      <c r="N149" s="118"/>
      <c r="O149" s="118"/>
      <c r="P149" s="118"/>
      <c r="Q149" s="325"/>
      <c r="R149" s="119"/>
      <c r="S149" s="119"/>
      <c r="T149" s="119"/>
      <c r="U149" s="326"/>
      <c r="V149" s="74"/>
      <c r="W149" s="352"/>
      <c r="X149" s="352"/>
      <c r="Y149" s="328"/>
      <c r="Z149" s="118"/>
      <c r="AA149" s="119"/>
      <c r="AB149" s="119"/>
      <c r="AC149" s="119"/>
      <c r="AD149" s="119"/>
      <c r="AE149" s="119"/>
      <c r="AF149" s="119"/>
      <c r="AG149" s="119"/>
      <c r="AH149" s="119"/>
      <c r="AI149" s="119"/>
      <c r="AJ149" s="119"/>
      <c r="AK149" s="4"/>
      <c r="AL149" s="4"/>
    </row>
    <row r="150">
      <c r="A150" s="4"/>
      <c r="B150" s="4"/>
      <c r="C150" s="4"/>
      <c r="D150" s="4"/>
      <c r="E150" s="4"/>
      <c r="F150" s="8"/>
      <c r="G150" s="8"/>
      <c r="H150" s="8"/>
      <c r="I150" s="8"/>
      <c r="J150" s="8"/>
      <c r="K150" s="8"/>
      <c r="L150" s="8"/>
      <c r="M150" s="8"/>
      <c r="N150" s="118"/>
      <c r="O150" s="118"/>
      <c r="P150" s="118"/>
      <c r="Q150" s="325"/>
      <c r="R150" s="119"/>
      <c r="S150" s="119"/>
      <c r="T150" s="119"/>
      <c r="U150" s="326"/>
      <c r="V150" s="74"/>
      <c r="W150" s="352"/>
      <c r="X150" s="352"/>
      <c r="Y150" s="328"/>
      <c r="Z150" s="118"/>
      <c r="AA150" s="119"/>
      <c r="AB150" s="119"/>
      <c r="AC150" s="119"/>
      <c r="AD150" s="119"/>
      <c r="AE150" s="119"/>
      <c r="AF150" s="119"/>
      <c r="AG150" s="119"/>
      <c r="AH150" s="119"/>
      <c r="AI150" s="119"/>
      <c r="AJ150" s="119"/>
      <c r="AK150" s="4"/>
      <c r="AL150" s="4"/>
    </row>
    <row r="151">
      <c r="A151" s="4"/>
      <c r="B151" s="4"/>
      <c r="C151" s="4"/>
      <c r="D151" s="4"/>
      <c r="E151" s="4"/>
      <c r="F151" s="8"/>
      <c r="G151" s="8"/>
      <c r="H151" s="8"/>
      <c r="I151" s="8"/>
      <c r="J151" s="8"/>
      <c r="K151" s="8"/>
      <c r="L151" s="8"/>
      <c r="M151" s="8"/>
      <c r="N151" s="118"/>
      <c r="O151" s="118"/>
      <c r="P151" s="118"/>
      <c r="Q151" s="325"/>
      <c r="R151" s="119"/>
      <c r="S151" s="119"/>
      <c r="T151" s="119"/>
      <c r="U151" s="326"/>
      <c r="V151" s="74"/>
      <c r="W151" s="352"/>
      <c r="X151" s="352"/>
      <c r="Y151" s="328"/>
      <c r="Z151" s="118"/>
      <c r="AA151" s="119"/>
      <c r="AB151" s="119"/>
      <c r="AC151" s="119"/>
      <c r="AD151" s="119"/>
      <c r="AE151" s="119"/>
      <c r="AF151" s="119"/>
      <c r="AG151" s="119"/>
      <c r="AH151" s="119"/>
      <c r="AI151" s="119"/>
      <c r="AJ151" s="119"/>
      <c r="AK151" s="4"/>
      <c r="AL151" s="4"/>
    </row>
    <row r="152">
      <c r="A152" s="4"/>
      <c r="B152" s="4"/>
      <c r="C152" s="4"/>
      <c r="D152" s="4"/>
      <c r="E152" s="4"/>
      <c r="F152" s="8"/>
      <c r="G152" s="8"/>
      <c r="H152" s="8"/>
      <c r="I152" s="8"/>
      <c r="J152" s="8"/>
      <c r="K152" s="8"/>
      <c r="L152" s="8"/>
      <c r="M152" s="8"/>
      <c r="N152" s="118"/>
      <c r="O152" s="118"/>
      <c r="P152" s="118"/>
      <c r="Q152" s="325"/>
      <c r="R152" s="119"/>
      <c r="S152" s="119"/>
      <c r="T152" s="119"/>
      <c r="U152" s="326"/>
      <c r="V152" s="74"/>
      <c r="W152" s="352"/>
      <c r="X152" s="352"/>
      <c r="Y152" s="328"/>
      <c r="Z152" s="118"/>
      <c r="AA152" s="119"/>
      <c r="AB152" s="119"/>
      <c r="AC152" s="119"/>
      <c r="AD152" s="119"/>
      <c r="AE152" s="119"/>
      <c r="AF152" s="119"/>
      <c r="AG152" s="119"/>
      <c r="AH152" s="119"/>
      <c r="AI152" s="119"/>
      <c r="AJ152" s="119"/>
      <c r="AK152" s="4"/>
      <c r="AL152" s="4"/>
    </row>
    <row r="153">
      <c r="A153" s="4"/>
      <c r="B153" s="4"/>
      <c r="C153" s="4"/>
      <c r="D153" s="4"/>
      <c r="E153" s="4"/>
      <c r="F153" s="8"/>
      <c r="G153" s="8"/>
      <c r="H153" s="8"/>
      <c r="I153" s="8"/>
      <c r="J153" s="8"/>
      <c r="K153" s="8"/>
      <c r="L153" s="8"/>
      <c r="M153" s="8"/>
      <c r="N153" s="118"/>
      <c r="O153" s="118"/>
      <c r="P153" s="118"/>
      <c r="Q153" s="325"/>
      <c r="R153" s="119"/>
      <c r="S153" s="119"/>
      <c r="T153" s="119"/>
      <c r="U153" s="326"/>
      <c r="V153" s="74"/>
      <c r="W153" s="352"/>
      <c r="X153" s="352"/>
      <c r="Y153" s="328"/>
      <c r="Z153" s="118"/>
      <c r="AA153" s="119"/>
      <c r="AB153" s="119"/>
      <c r="AC153" s="119"/>
      <c r="AD153" s="119"/>
      <c r="AE153" s="119"/>
      <c r="AF153" s="119"/>
      <c r="AG153" s="119"/>
      <c r="AH153" s="119"/>
      <c r="AI153" s="119"/>
      <c r="AJ153" s="119"/>
      <c r="AK153" s="4"/>
      <c r="AL153" s="4"/>
    </row>
    <row r="154">
      <c r="A154" s="4"/>
      <c r="B154" s="4"/>
      <c r="C154" s="4"/>
      <c r="D154" s="4"/>
      <c r="E154" s="4"/>
      <c r="F154" s="8"/>
      <c r="G154" s="8"/>
      <c r="H154" s="8"/>
      <c r="I154" s="8"/>
      <c r="J154" s="8"/>
      <c r="K154" s="8"/>
      <c r="L154" s="8"/>
      <c r="M154" s="8"/>
      <c r="N154" s="118"/>
      <c r="O154" s="118"/>
      <c r="P154" s="118"/>
      <c r="Q154" s="325"/>
      <c r="R154" s="119"/>
      <c r="S154" s="119"/>
      <c r="T154" s="119"/>
      <c r="U154" s="326"/>
      <c r="V154" s="74"/>
      <c r="W154" s="352"/>
      <c r="X154" s="352"/>
      <c r="Y154" s="328"/>
      <c r="Z154" s="118"/>
      <c r="AA154" s="119"/>
      <c r="AB154" s="119"/>
      <c r="AC154" s="119"/>
      <c r="AD154" s="119"/>
      <c r="AE154" s="119"/>
      <c r="AF154" s="119"/>
      <c r="AG154" s="119"/>
      <c r="AH154" s="119"/>
      <c r="AI154" s="119"/>
      <c r="AJ154" s="119"/>
      <c r="AK154" s="4"/>
      <c r="AL154" s="4"/>
    </row>
    <row r="155">
      <c r="A155" s="4"/>
      <c r="B155" s="4"/>
      <c r="C155" s="4"/>
      <c r="D155" s="4"/>
      <c r="E155" s="4"/>
      <c r="F155" s="8"/>
      <c r="G155" s="8"/>
      <c r="H155" s="8"/>
      <c r="I155" s="8"/>
      <c r="J155" s="8"/>
      <c r="K155" s="8"/>
      <c r="L155" s="8"/>
      <c r="M155" s="8"/>
      <c r="N155" s="118"/>
      <c r="O155" s="118"/>
      <c r="P155" s="118"/>
      <c r="Q155" s="325"/>
      <c r="R155" s="119"/>
      <c r="S155" s="119"/>
      <c r="T155" s="119"/>
      <c r="U155" s="326"/>
      <c r="V155" s="74"/>
      <c r="W155" s="352"/>
      <c r="X155" s="352"/>
      <c r="Y155" s="328"/>
      <c r="Z155" s="118"/>
      <c r="AA155" s="119"/>
      <c r="AB155" s="119"/>
      <c r="AC155" s="119"/>
      <c r="AD155" s="119"/>
      <c r="AE155" s="119"/>
      <c r="AF155" s="119"/>
      <c r="AG155" s="119"/>
      <c r="AH155" s="119"/>
      <c r="AI155" s="119"/>
      <c r="AJ155" s="119"/>
      <c r="AK155" s="4"/>
      <c r="AL155" s="4"/>
    </row>
    <row r="156">
      <c r="A156" s="4"/>
      <c r="B156" s="4"/>
      <c r="C156" s="4"/>
      <c r="D156" s="4"/>
      <c r="E156" s="4"/>
      <c r="F156" s="8"/>
      <c r="G156" s="8"/>
      <c r="H156" s="8"/>
      <c r="I156" s="8"/>
      <c r="J156" s="8"/>
      <c r="K156" s="8"/>
      <c r="L156" s="8"/>
      <c r="M156" s="8"/>
      <c r="N156" s="118"/>
      <c r="O156" s="118"/>
      <c r="P156" s="118"/>
      <c r="Q156" s="325"/>
      <c r="R156" s="119"/>
      <c r="S156" s="119"/>
      <c r="T156" s="119"/>
      <c r="U156" s="326"/>
      <c r="V156" s="74"/>
      <c r="W156" s="352"/>
      <c r="X156" s="352"/>
      <c r="Y156" s="328"/>
      <c r="Z156" s="118"/>
      <c r="AA156" s="119"/>
      <c r="AB156" s="119"/>
      <c r="AC156" s="119"/>
      <c r="AD156" s="119"/>
      <c r="AE156" s="119"/>
      <c r="AF156" s="119"/>
      <c r="AG156" s="119"/>
      <c r="AH156" s="119"/>
      <c r="AI156" s="119"/>
      <c r="AJ156" s="119"/>
      <c r="AK156" s="4"/>
      <c r="AL156" s="4"/>
    </row>
    <row r="157">
      <c r="A157" s="4"/>
      <c r="B157" s="4"/>
      <c r="C157" s="4"/>
      <c r="D157" s="4"/>
      <c r="E157" s="4"/>
      <c r="F157" s="8"/>
      <c r="G157" s="8"/>
      <c r="H157" s="8"/>
      <c r="I157" s="8"/>
      <c r="J157" s="8"/>
      <c r="K157" s="8"/>
      <c r="L157" s="8"/>
      <c r="M157" s="8"/>
      <c r="N157" s="118"/>
      <c r="O157" s="118"/>
      <c r="P157" s="118"/>
      <c r="Q157" s="325"/>
      <c r="R157" s="119"/>
      <c r="S157" s="119"/>
      <c r="T157" s="119"/>
      <c r="U157" s="326"/>
      <c r="V157" s="74"/>
      <c r="W157" s="352"/>
      <c r="X157" s="352"/>
      <c r="Y157" s="328"/>
      <c r="Z157" s="118"/>
      <c r="AA157" s="119"/>
      <c r="AB157" s="119"/>
      <c r="AC157" s="119"/>
      <c r="AD157" s="119"/>
      <c r="AE157" s="119"/>
      <c r="AF157" s="119"/>
      <c r="AG157" s="119"/>
      <c r="AH157" s="119"/>
      <c r="AI157" s="119"/>
      <c r="AJ157" s="119"/>
      <c r="AK157" s="4"/>
      <c r="AL157" s="4"/>
    </row>
    <row r="158">
      <c r="A158" s="4"/>
      <c r="B158" s="4"/>
      <c r="C158" s="4"/>
      <c r="D158" s="4"/>
      <c r="E158" s="4"/>
      <c r="F158" s="8"/>
      <c r="G158" s="8"/>
      <c r="H158" s="8"/>
      <c r="I158" s="8"/>
      <c r="J158" s="8"/>
      <c r="K158" s="8"/>
      <c r="L158" s="8"/>
      <c r="M158" s="8"/>
      <c r="N158" s="118"/>
      <c r="O158" s="118"/>
      <c r="P158" s="118"/>
      <c r="Q158" s="325"/>
      <c r="R158" s="119"/>
      <c r="S158" s="119"/>
      <c r="T158" s="119"/>
      <c r="U158" s="326"/>
      <c r="V158" s="74"/>
      <c r="W158" s="352"/>
      <c r="X158" s="352"/>
      <c r="Y158" s="328"/>
      <c r="Z158" s="118"/>
      <c r="AA158" s="119"/>
      <c r="AB158" s="119"/>
      <c r="AC158" s="119"/>
      <c r="AD158" s="119"/>
      <c r="AE158" s="119"/>
      <c r="AF158" s="119"/>
      <c r="AG158" s="119"/>
      <c r="AH158" s="119"/>
      <c r="AI158" s="119"/>
      <c r="AJ158" s="119"/>
      <c r="AK158" s="4"/>
      <c r="AL158" s="4"/>
    </row>
    <row r="159">
      <c r="A159" s="4"/>
      <c r="B159" s="4"/>
      <c r="C159" s="4"/>
      <c r="D159" s="4"/>
      <c r="E159" s="4"/>
      <c r="F159" s="8"/>
      <c r="G159" s="8"/>
      <c r="H159" s="8"/>
      <c r="I159" s="8"/>
      <c r="J159" s="8"/>
      <c r="K159" s="8"/>
      <c r="L159" s="8"/>
      <c r="M159" s="8"/>
      <c r="N159" s="118"/>
      <c r="O159" s="118"/>
      <c r="P159" s="118"/>
      <c r="Q159" s="325"/>
      <c r="R159" s="119"/>
      <c r="S159" s="119"/>
      <c r="T159" s="119"/>
      <c r="U159" s="326"/>
      <c r="V159" s="74"/>
      <c r="W159" s="352"/>
      <c r="X159" s="352"/>
      <c r="Y159" s="328"/>
      <c r="Z159" s="118"/>
      <c r="AA159" s="119"/>
      <c r="AB159" s="119"/>
      <c r="AC159" s="119"/>
      <c r="AD159" s="119"/>
      <c r="AE159" s="119"/>
      <c r="AF159" s="119"/>
      <c r="AG159" s="119"/>
      <c r="AH159" s="119"/>
      <c r="AI159" s="119"/>
      <c r="AJ159" s="119"/>
      <c r="AK159" s="4"/>
      <c r="AL159" s="4"/>
    </row>
    <row r="160">
      <c r="A160" s="4"/>
      <c r="B160" s="4"/>
      <c r="C160" s="4"/>
      <c r="D160" s="4"/>
      <c r="E160" s="4"/>
      <c r="F160" s="8"/>
      <c r="G160" s="8"/>
      <c r="H160" s="8"/>
      <c r="I160" s="8"/>
      <c r="J160" s="8"/>
      <c r="K160" s="8"/>
      <c r="L160" s="8"/>
      <c r="M160" s="8"/>
      <c r="N160" s="118"/>
      <c r="O160" s="118"/>
      <c r="P160" s="118"/>
      <c r="Q160" s="325"/>
      <c r="R160" s="119"/>
      <c r="S160" s="119"/>
      <c r="T160" s="119"/>
      <c r="U160" s="326"/>
      <c r="V160" s="74"/>
      <c r="W160" s="352"/>
      <c r="X160" s="352"/>
      <c r="Y160" s="328"/>
      <c r="Z160" s="118"/>
      <c r="AA160" s="119"/>
      <c r="AB160" s="119"/>
      <c r="AC160" s="119"/>
      <c r="AD160" s="119"/>
      <c r="AE160" s="119"/>
      <c r="AF160" s="119"/>
      <c r="AG160" s="119"/>
      <c r="AH160" s="119"/>
      <c r="AI160" s="119"/>
      <c r="AJ160" s="119"/>
      <c r="AK160" s="4"/>
      <c r="AL160" s="4"/>
    </row>
    <row r="161">
      <c r="A161" s="4"/>
      <c r="B161" s="4"/>
      <c r="C161" s="4"/>
      <c r="D161" s="4"/>
      <c r="E161" s="4"/>
      <c r="F161" s="8"/>
      <c r="G161" s="8"/>
      <c r="H161" s="8"/>
      <c r="I161" s="8"/>
      <c r="J161" s="8"/>
      <c r="K161" s="8"/>
      <c r="L161" s="8"/>
      <c r="M161" s="8"/>
      <c r="N161" s="118"/>
      <c r="O161" s="118"/>
      <c r="P161" s="118"/>
      <c r="Q161" s="325"/>
      <c r="R161" s="119"/>
      <c r="S161" s="119"/>
      <c r="T161" s="119"/>
      <c r="U161" s="326"/>
      <c r="V161" s="74"/>
      <c r="W161" s="352"/>
      <c r="X161" s="352"/>
      <c r="Y161" s="328"/>
      <c r="Z161" s="118"/>
      <c r="AA161" s="119"/>
      <c r="AB161" s="119"/>
      <c r="AC161" s="119"/>
      <c r="AD161" s="119"/>
      <c r="AE161" s="119"/>
      <c r="AF161" s="119"/>
      <c r="AG161" s="119"/>
      <c r="AH161" s="119"/>
      <c r="AI161" s="119"/>
      <c r="AJ161" s="119"/>
      <c r="AK161" s="4"/>
      <c r="AL161" s="4"/>
    </row>
    <row r="162">
      <c r="A162" s="4"/>
      <c r="B162" s="4"/>
      <c r="C162" s="4"/>
      <c r="D162" s="4"/>
      <c r="E162" s="4"/>
      <c r="F162" s="8"/>
      <c r="G162" s="8"/>
      <c r="H162" s="8"/>
      <c r="I162" s="8"/>
      <c r="J162" s="8"/>
      <c r="K162" s="8"/>
      <c r="L162" s="8"/>
      <c r="M162" s="8"/>
      <c r="N162" s="118"/>
      <c r="O162" s="118"/>
      <c r="P162" s="118"/>
      <c r="Q162" s="325"/>
      <c r="R162" s="119"/>
      <c r="S162" s="119"/>
      <c r="T162" s="119"/>
      <c r="U162" s="326"/>
      <c r="V162" s="74"/>
      <c r="W162" s="352"/>
      <c r="X162" s="352"/>
      <c r="Y162" s="328"/>
      <c r="Z162" s="118"/>
      <c r="AA162" s="119"/>
      <c r="AB162" s="119"/>
      <c r="AC162" s="119"/>
      <c r="AD162" s="119"/>
      <c r="AE162" s="119"/>
      <c r="AF162" s="119"/>
      <c r="AG162" s="119"/>
      <c r="AH162" s="119"/>
      <c r="AI162" s="119"/>
      <c r="AJ162" s="119"/>
      <c r="AK162" s="4"/>
      <c r="AL162" s="4"/>
    </row>
    <row r="163">
      <c r="A163" s="4"/>
      <c r="B163" s="4"/>
      <c r="C163" s="4"/>
      <c r="D163" s="4"/>
      <c r="E163" s="4"/>
      <c r="F163" s="8"/>
      <c r="G163" s="8"/>
      <c r="H163" s="8"/>
      <c r="I163" s="8"/>
      <c r="J163" s="8"/>
      <c r="K163" s="8"/>
      <c r="L163" s="8"/>
      <c r="M163" s="8"/>
      <c r="N163" s="118"/>
      <c r="O163" s="118"/>
      <c r="P163" s="118"/>
      <c r="Q163" s="325"/>
      <c r="R163" s="119"/>
      <c r="S163" s="119"/>
      <c r="T163" s="119"/>
      <c r="U163" s="326"/>
      <c r="V163" s="74"/>
      <c r="W163" s="352"/>
      <c r="X163" s="352"/>
      <c r="Y163" s="328"/>
      <c r="Z163" s="118"/>
      <c r="AA163" s="119"/>
      <c r="AB163" s="119"/>
      <c r="AC163" s="119"/>
      <c r="AD163" s="119"/>
      <c r="AE163" s="119"/>
      <c r="AF163" s="119"/>
      <c r="AG163" s="119"/>
      <c r="AH163" s="119"/>
      <c r="AI163" s="119"/>
      <c r="AJ163" s="119"/>
      <c r="AK163" s="4"/>
      <c r="AL163" s="4"/>
    </row>
    <row r="164">
      <c r="A164" s="4"/>
      <c r="B164" s="4"/>
      <c r="C164" s="4"/>
      <c r="D164" s="4"/>
      <c r="E164" s="4"/>
      <c r="F164" s="8"/>
      <c r="G164" s="8"/>
      <c r="H164" s="8"/>
      <c r="I164" s="8"/>
      <c r="J164" s="8"/>
      <c r="K164" s="8"/>
      <c r="L164" s="8"/>
      <c r="M164" s="8"/>
      <c r="N164" s="118"/>
      <c r="O164" s="118"/>
      <c r="P164" s="118"/>
      <c r="Q164" s="325"/>
      <c r="R164" s="119"/>
      <c r="S164" s="119"/>
      <c r="T164" s="119"/>
      <c r="U164" s="326"/>
      <c r="V164" s="74"/>
      <c r="W164" s="352"/>
      <c r="X164" s="352"/>
      <c r="Y164" s="328"/>
      <c r="Z164" s="118"/>
      <c r="AA164" s="119"/>
      <c r="AB164" s="119"/>
      <c r="AC164" s="119"/>
      <c r="AD164" s="119"/>
      <c r="AE164" s="119"/>
      <c r="AF164" s="119"/>
      <c r="AG164" s="119"/>
      <c r="AH164" s="119"/>
      <c r="AI164" s="119"/>
      <c r="AJ164" s="119"/>
      <c r="AK164" s="4"/>
      <c r="AL164" s="4"/>
    </row>
    <row r="165">
      <c r="A165" s="4"/>
      <c r="B165" s="4"/>
      <c r="C165" s="4"/>
      <c r="D165" s="4"/>
      <c r="E165" s="4"/>
      <c r="F165" s="8"/>
      <c r="G165" s="8"/>
      <c r="H165" s="8"/>
      <c r="I165" s="8"/>
      <c r="J165" s="8"/>
      <c r="K165" s="8"/>
      <c r="L165" s="8"/>
      <c r="M165" s="8"/>
      <c r="N165" s="118"/>
      <c r="O165" s="118"/>
      <c r="P165" s="118"/>
      <c r="Q165" s="325"/>
      <c r="R165" s="119"/>
      <c r="S165" s="119"/>
      <c r="T165" s="119"/>
      <c r="U165" s="326"/>
      <c r="V165" s="74"/>
      <c r="W165" s="352"/>
      <c r="X165" s="352"/>
      <c r="Y165" s="328"/>
      <c r="Z165" s="118"/>
      <c r="AA165" s="119"/>
      <c r="AB165" s="119"/>
      <c r="AC165" s="119"/>
      <c r="AD165" s="119"/>
      <c r="AE165" s="119"/>
      <c r="AF165" s="119"/>
      <c r="AG165" s="119"/>
      <c r="AH165" s="119"/>
      <c r="AI165" s="119"/>
      <c r="AJ165" s="119"/>
      <c r="AK165" s="4"/>
      <c r="AL165" s="4"/>
    </row>
    <row r="166">
      <c r="A166" s="4"/>
      <c r="B166" s="4"/>
      <c r="C166" s="4"/>
      <c r="D166" s="4"/>
      <c r="E166" s="4"/>
      <c r="F166" s="8"/>
      <c r="G166" s="8"/>
      <c r="H166" s="8"/>
      <c r="I166" s="8"/>
      <c r="J166" s="8"/>
      <c r="K166" s="8"/>
      <c r="L166" s="8"/>
      <c r="M166" s="8"/>
      <c r="N166" s="118"/>
      <c r="O166" s="118"/>
      <c r="P166" s="118"/>
      <c r="Q166" s="325"/>
      <c r="R166" s="119"/>
      <c r="S166" s="119"/>
      <c r="T166" s="119"/>
      <c r="U166" s="326"/>
      <c r="V166" s="74"/>
      <c r="W166" s="352"/>
      <c r="X166" s="352"/>
      <c r="Y166" s="328"/>
      <c r="Z166" s="118"/>
      <c r="AA166" s="119"/>
      <c r="AB166" s="119"/>
      <c r="AC166" s="119"/>
      <c r="AD166" s="119"/>
      <c r="AE166" s="119"/>
      <c r="AF166" s="119"/>
      <c r="AG166" s="119"/>
      <c r="AH166" s="119"/>
      <c r="AI166" s="119"/>
      <c r="AJ166" s="119"/>
      <c r="AK166" s="4"/>
      <c r="AL166" s="4"/>
    </row>
    <row r="167">
      <c r="A167" s="4"/>
      <c r="B167" s="4"/>
      <c r="C167" s="4"/>
      <c r="D167" s="4"/>
      <c r="E167" s="4"/>
      <c r="F167" s="8"/>
      <c r="G167" s="8"/>
      <c r="H167" s="8"/>
      <c r="I167" s="8"/>
      <c r="J167" s="8"/>
      <c r="K167" s="8"/>
      <c r="L167" s="8"/>
      <c r="M167" s="8"/>
      <c r="N167" s="118"/>
      <c r="O167" s="118"/>
      <c r="P167" s="118"/>
      <c r="Q167" s="325"/>
      <c r="R167" s="119"/>
      <c r="S167" s="119"/>
      <c r="T167" s="119"/>
      <c r="U167" s="326"/>
      <c r="V167" s="74"/>
      <c r="W167" s="352"/>
      <c r="X167" s="352"/>
      <c r="Y167" s="328"/>
      <c r="Z167" s="118"/>
      <c r="AA167" s="119"/>
      <c r="AB167" s="119"/>
      <c r="AC167" s="119"/>
      <c r="AD167" s="119"/>
      <c r="AE167" s="119"/>
      <c r="AF167" s="119"/>
      <c r="AG167" s="119"/>
      <c r="AH167" s="119"/>
      <c r="AI167" s="119"/>
      <c r="AJ167" s="119"/>
      <c r="AK167" s="4"/>
      <c r="AL167" s="4"/>
    </row>
    <row r="168">
      <c r="A168" s="4"/>
      <c r="B168" s="4"/>
      <c r="C168" s="4"/>
      <c r="D168" s="4"/>
      <c r="E168" s="4"/>
      <c r="F168" s="8"/>
      <c r="G168" s="8"/>
      <c r="H168" s="8"/>
      <c r="I168" s="8"/>
      <c r="J168" s="8"/>
      <c r="K168" s="8"/>
      <c r="L168" s="8"/>
      <c r="M168" s="8"/>
      <c r="N168" s="118"/>
      <c r="O168" s="118"/>
      <c r="P168" s="118"/>
      <c r="Q168" s="325"/>
      <c r="R168" s="119"/>
      <c r="S168" s="119"/>
      <c r="T168" s="119"/>
      <c r="U168" s="326"/>
      <c r="V168" s="74"/>
      <c r="W168" s="352"/>
      <c r="X168" s="352"/>
      <c r="Y168" s="328"/>
      <c r="Z168" s="118"/>
      <c r="AA168" s="119"/>
      <c r="AB168" s="119"/>
      <c r="AC168" s="119"/>
      <c r="AD168" s="119"/>
      <c r="AE168" s="119"/>
      <c r="AF168" s="119"/>
      <c r="AG168" s="119"/>
      <c r="AH168" s="119"/>
      <c r="AI168" s="119"/>
      <c r="AJ168" s="119"/>
      <c r="AK168" s="4"/>
      <c r="AL168" s="4"/>
    </row>
    <row r="169">
      <c r="A169" s="4"/>
      <c r="B169" s="4"/>
      <c r="C169" s="4"/>
      <c r="D169" s="4"/>
      <c r="E169" s="4"/>
      <c r="F169" s="8"/>
      <c r="G169" s="8"/>
      <c r="H169" s="8"/>
      <c r="I169" s="8"/>
      <c r="J169" s="8"/>
      <c r="K169" s="8"/>
      <c r="L169" s="8"/>
      <c r="M169" s="8"/>
      <c r="N169" s="118"/>
      <c r="O169" s="118"/>
      <c r="P169" s="118"/>
      <c r="Q169" s="325"/>
      <c r="R169" s="119"/>
      <c r="S169" s="119"/>
      <c r="T169" s="119"/>
      <c r="U169" s="326"/>
      <c r="V169" s="74"/>
      <c r="W169" s="352"/>
      <c r="X169" s="352"/>
      <c r="Y169" s="328"/>
      <c r="Z169" s="118"/>
      <c r="AA169" s="119"/>
      <c r="AB169" s="119"/>
      <c r="AC169" s="119"/>
      <c r="AD169" s="119"/>
      <c r="AE169" s="119"/>
      <c r="AF169" s="119"/>
      <c r="AG169" s="119"/>
      <c r="AH169" s="119"/>
      <c r="AI169" s="119"/>
      <c r="AJ169" s="119"/>
      <c r="AK169" s="4"/>
      <c r="AL169" s="4"/>
    </row>
    <row r="170">
      <c r="A170" s="4"/>
      <c r="B170" s="4"/>
      <c r="C170" s="4"/>
      <c r="D170" s="4"/>
      <c r="E170" s="4"/>
      <c r="F170" s="8"/>
      <c r="G170" s="8"/>
      <c r="H170" s="8"/>
      <c r="I170" s="8"/>
      <c r="J170" s="8"/>
      <c r="K170" s="8"/>
      <c r="L170" s="8"/>
      <c r="M170" s="8"/>
      <c r="N170" s="118"/>
      <c r="O170" s="118"/>
      <c r="P170" s="118"/>
      <c r="Q170" s="325"/>
      <c r="R170" s="119"/>
      <c r="S170" s="119"/>
      <c r="T170" s="119"/>
      <c r="U170" s="326"/>
      <c r="V170" s="74"/>
      <c r="W170" s="352"/>
      <c r="X170" s="352"/>
      <c r="Y170" s="328"/>
      <c r="Z170" s="118"/>
      <c r="AA170" s="119"/>
      <c r="AB170" s="119"/>
      <c r="AC170" s="119"/>
      <c r="AD170" s="119"/>
      <c r="AE170" s="119"/>
      <c r="AF170" s="119"/>
      <c r="AG170" s="119"/>
      <c r="AH170" s="119"/>
      <c r="AI170" s="119"/>
      <c r="AJ170" s="119"/>
      <c r="AK170" s="4"/>
      <c r="AL170" s="4"/>
    </row>
    <row r="171">
      <c r="A171" s="4"/>
      <c r="B171" s="4"/>
      <c r="C171" s="4"/>
      <c r="D171" s="4"/>
      <c r="E171" s="4"/>
      <c r="F171" s="8"/>
      <c r="G171" s="8"/>
      <c r="H171" s="8"/>
      <c r="I171" s="8"/>
      <c r="J171" s="8"/>
      <c r="K171" s="8"/>
      <c r="L171" s="8"/>
      <c r="M171" s="8"/>
      <c r="N171" s="118"/>
      <c r="O171" s="118"/>
      <c r="P171" s="118"/>
      <c r="Q171" s="325"/>
      <c r="R171" s="119"/>
      <c r="S171" s="119"/>
      <c r="T171" s="119"/>
      <c r="U171" s="326"/>
      <c r="V171" s="74"/>
      <c r="W171" s="352"/>
      <c r="X171" s="352"/>
      <c r="Y171" s="328"/>
      <c r="Z171" s="118"/>
      <c r="AA171" s="119"/>
      <c r="AB171" s="119"/>
      <c r="AC171" s="119"/>
      <c r="AD171" s="119"/>
      <c r="AE171" s="119"/>
      <c r="AF171" s="119"/>
      <c r="AG171" s="119"/>
      <c r="AH171" s="119"/>
      <c r="AI171" s="119"/>
      <c r="AJ171" s="119"/>
      <c r="AK171" s="4"/>
      <c r="AL171" s="4"/>
    </row>
    <row r="172">
      <c r="A172" s="4"/>
      <c r="B172" s="4"/>
      <c r="C172" s="4"/>
      <c r="D172" s="4"/>
      <c r="E172" s="4"/>
      <c r="F172" s="8"/>
      <c r="G172" s="8"/>
      <c r="H172" s="8"/>
      <c r="I172" s="8"/>
      <c r="J172" s="8"/>
      <c r="K172" s="8"/>
      <c r="L172" s="8"/>
      <c r="M172" s="8"/>
      <c r="N172" s="118"/>
      <c r="O172" s="118"/>
      <c r="P172" s="118"/>
      <c r="Q172" s="325"/>
      <c r="R172" s="119"/>
      <c r="S172" s="119"/>
      <c r="T172" s="119"/>
      <c r="U172" s="326"/>
      <c r="V172" s="74"/>
      <c r="W172" s="352"/>
      <c r="X172" s="352"/>
      <c r="Y172" s="328"/>
      <c r="Z172" s="118"/>
      <c r="AA172" s="119"/>
      <c r="AB172" s="119"/>
      <c r="AC172" s="119"/>
      <c r="AD172" s="119"/>
      <c r="AE172" s="119"/>
      <c r="AF172" s="119"/>
      <c r="AG172" s="119"/>
      <c r="AH172" s="119"/>
      <c r="AI172" s="119"/>
      <c r="AJ172" s="119"/>
      <c r="AK172" s="4"/>
      <c r="AL172" s="4"/>
    </row>
    <row r="173">
      <c r="A173" s="4"/>
      <c r="B173" s="4"/>
      <c r="C173" s="4"/>
      <c r="D173" s="4"/>
      <c r="E173" s="4"/>
      <c r="F173" s="8"/>
      <c r="G173" s="8"/>
      <c r="H173" s="8"/>
      <c r="I173" s="8"/>
      <c r="J173" s="8"/>
      <c r="K173" s="8"/>
      <c r="L173" s="8"/>
      <c r="M173" s="8"/>
      <c r="N173" s="118"/>
      <c r="O173" s="118"/>
      <c r="P173" s="118"/>
      <c r="Q173" s="325"/>
      <c r="R173" s="119"/>
      <c r="S173" s="119"/>
      <c r="T173" s="119"/>
      <c r="U173" s="326"/>
      <c r="V173" s="74"/>
      <c r="W173" s="352"/>
      <c r="X173" s="352"/>
      <c r="Y173" s="328"/>
      <c r="Z173" s="118"/>
      <c r="AA173" s="119"/>
      <c r="AB173" s="119"/>
      <c r="AC173" s="119"/>
      <c r="AD173" s="119"/>
      <c r="AE173" s="119"/>
      <c r="AF173" s="119"/>
      <c r="AG173" s="119"/>
      <c r="AH173" s="119"/>
      <c r="AI173" s="119"/>
      <c r="AJ173" s="119"/>
      <c r="AK173" s="4"/>
      <c r="AL173" s="4"/>
    </row>
    <row r="174">
      <c r="A174" s="4"/>
      <c r="B174" s="4"/>
      <c r="C174" s="4"/>
      <c r="D174" s="4"/>
      <c r="E174" s="4"/>
      <c r="F174" s="8"/>
      <c r="G174" s="8"/>
      <c r="H174" s="8"/>
      <c r="I174" s="8"/>
      <c r="J174" s="8"/>
      <c r="K174" s="8"/>
      <c r="L174" s="8"/>
      <c r="M174" s="8"/>
      <c r="N174" s="118"/>
      <c r="O174" s="118"/>
      <c r="P174" s="118"/>
      <c r="Q174" s="325"/>
      <c r="R174" s="119"/>
      <c r="S174" s="119"/>
      <c r="T174" s="119"/>
      <c r="U174" s="326"/>
      <c r="V174" s="74"/>
      <c r="W174" s="352"/>
      <c r="X174" s="352"/>
      <c r="Y174" s="328"/>
      <c r="Z174" s="118"/>
      <c r="AA174" s="119"/>
      <c r="AB174" s="119"/>
      <c r="AC174" s="119"/>
      <c r="AD174" s="119"/>
      <c r="AE174" s="119"/>
      <c r="AF174" s="119"/>
      <c r="AG174" s="119"/>
      <c r="AH174" s="119"/>
      <c r="AI174" s="119"/>
      <c r="AJ174" s="119"/>
      <c r="AK174" s="4"/>
      <c r="AL174" s="4"/>
    </row>
    <row r="175">
      <c r="A175" s="4"/>
      <c r="B175" s="4"/>
      <c r="C175" s="4"/>
      <c r="D175" s="4"/>
      <c r="E175" s="4"/>
      <c r="F175" s="8"/>
      <c r="G175" s="8"/>
      <c r="H175" s="8"/>
      <c r="I175" s="8"/>
      <c r="J175" s="8"/>
      <c r="K175" s="8"/>
      <c r="L175" s="8"/>
      <c r="M175" s="8"/>
      <c r="N175" s="118"/>
      <c r="O175" s="118"/>
      <c r="P175" s="118"/>
      <c r="Q175" s="325"/>
      <c r="R175" s="119"/>
      <c r="S175" s="119"/>
      <c r="T175" s="119"/>
      <c r="U175" s="326"/>
      <c r="V175" s="74"/>
      <c r="W175" s="352"/>
      <c r="X175" s="352"/>
      <c r="Y175" s="328"/>
      <c r="Z175" s="118"/>
      <c r="AA175" s="119"/>
      <c r="AB175" s="119"/>
      <c r="AC175" s="119"/>
      <c r="AD175" s="119"/>
      <c r="AE175" s="119"/>
      <c r="AF175" s="119"/>
      <c r="AG175" s="119"/>
      <c r="AH175" s="119"/>
      <c r="AI175" s="119"/>
      <c r="AJ175" s="119"/>
      <c r="AK175" s="4"/>
      <c r="AL175" s="4"/>
    </row>
    <row r="176">
      <c r="A176" s="4"/>
      <c r="B176" s="4"/>
      <c r="C176" s="4"/>
      <c r="D176" s="4"/>
      <c r="E176" s="4"/>
      <c r="F176" s="8"/>
      <c r="G176" s="8"/>
      <c r="H176" s="8"/>
      <c r="I176" s="8"/>
      <c r="J176" s="8"/>
      <c r="K176" s="8"/>
      <c r="L176" s="8"/>
      <c r="M176" s="8"/>
      <c r="N176" s="118"/>
      <c r="O176" s="118"/>
      <c r="P176" s="118"/>
      <c r="Q176" s="325"/>
      <c r="R176" s="119"/>
      <c r="S176" s="119"/>
      <c r="T176" s="119"/>
      <c r="U176" s="326"/>
      <c r="V176" s="74"/>
      <c r="W176" s="352"/>
      <c r="X176" s="352"/>
      <c r="Y176" s="328"/>
      <c r="Z176" s="118"/>
      <c r="AA176" s="119"/>
      <c r="AB176" s="119"/>
      <c r="AC176" s="119"/>
      <c r="AD176" s="119"/>
      <c r="AE176" s="119"/>
      <c r="AF176" s="119"/>
      <c r="AG176" s="119"/>
      <c r="AH176" s="119"/>
      <c r="AI176" s="119"/>
      <c r="AJ176" s="119"/>
      <c r="AK176" s="4"/>
      <c r="AL176" s="4"/>
    </row>
    <row r="177">
      <c r="A177" s="4"/>
      <c r="B177" s="4"/>
      <c r="C177" s="4"/>
      <c r="D177" s="4"/>
      <c r="E177" s="4"/>
      <c r="F177" s="8"/>
      <c r="G177" s="8"/>
      <c r="H177" s="8"/>
      <c r="I177" s="8"/>
      <c r="J177" s="8"/>
      <c r="K177" s="8"/>
      <c r="L177" s="8"/>
      <c r="M177" s="8"/>
      <c r="N177" s="118"/>
      <c r="O177" s="118"/>
      <c r="P177" s="118"/>
      <c r="Q177" s="325"/>
      <c r="R177" s="119"/>
      <c r="S177" s="119"/>
      <c r="T177" s="119"/>
      <c r="U177" s="326"/>
      <c r="V177" s="74"/>
      <c r="W177" s="352"/>
      <c r="X177" s="352"/>
      <c r="Y177" s="328"/>
      <c r="Z177" s="118"/>
      <c r="AA177" s="119"/>
      <c r="AB177" s="119"/>
      <c r="AC177" s="119"/>
      <c r="AD177" s="119"/>
      <c r="AE177" s="119"/>
      <c r="AF177" s="119"/>
      <c r="AG177" s="119"/>
      <c r="AH177" s="119"/>
      <c r="AI177" s="119"/>
      <c r="AJ177" s="119"/>
      <c r="AK177" s="4"/>
      <c r="AL177" s="4"/>
    </row>
    <row r="178">
      <c r="A178" s="4"/>
      <c r="B178" s="4"/>
      <c r="C178" s="4"/>
      <c r="D178" s="4"/>
      <c r="E178" s="4"/>
      <c r="F178" s="8"/>
      <c r="G178" s="8"/>
      <c r="H178" s="8"/>
      <c r="I178" s="8"/>
      <c r="J178" s="8"/>
      <c r="K178" s="8"/>
      <c r="L178" s="8"/>
      <c r="M178" s="8"/>
      <c r="N178" s="118"/>
      <c r="O178" s="118"/>
      <c r="P178" s="118"/>
      <c r="Q178" s="325"/>
      <c r="R178" s="119"/>
      <c r="S178" s="119"/>
      <c r="T178" s="119"/>
      <c r="U178" s="326"/>
      <c r="V178" s="74"/>
      <c r="W178" s="352"/>
      <c r="X178" s="352"/>
      <c r="Y178" s="328"/>
      <c r="Z178" s="118"/>
      <c r="AA178" s="119"/>
      <c r="AB178" s="119"/>
      <c r="AC178" s="119"/>
      <c r="AD178" s="119"/>
      <c r="AE178" s="119"/>
      <c r="AF178" s="119"/>
      <c r="AG178" s="119"/>
      <c r="AH178" s="119"/>
      <c r="AI178" s="119"/>
      <c r="AJ178" s="119"/>
      <c r="AK178" s="4"/>
      <c r="AL178" s="4"/>
    </row>
    <row r="179">
      <c r="A179" s="4"/>
      <c r="B179" s="4"/>
      <c r="C179" s="4"/>
      <c r="D179" s="4"/>
      <c r="E179" s="4"/>
      <c r="F179" s="8"/>
      <c r="G179" s="8"/>
      <c r="H179" s="8"/>
      <c r="I179" s="8"/>
      <c r="J179" s="8"/>
      <c r="K179" s="8"/>
      <c r="L179" s="8"/>
      <c r="M179" s="8"/>
      <c r="N179" s="118"/>
      <c r="O179" s="118"/>
      <c r="P179" s="118"/>
      <c r="Q179" s="325"/>
      <c r="R179" s="119"/>
      <c r="S179" s="119"/>
      <c r="T179" s="119"/>
      <c r="U179" s="326"/>
      <c r="V179" s="74"/>
      <c r="W179" s="352"/>
      <c r="X179" s="352"/>
      <c r="Y179" s="328"/>
      <c r="Z179" s="118"/>
      <c r="AA179" s="119"/>
      <c r="AB179" s="119"/>
      <c r="AC179" s="119"/>
      <c r="AD179" s="119"/>
      <c r="AE179" s="119"/>
      <c r="AF179" s="119"/>
      <c r="AG179" s="119"/>
      <c r="AH179" s="119"/>
      <c r="AI179" s="119"/>
      <c r="AJ179" s="119"/>
      <c r="AK179" s="4"/>
      <c r="AL179" s="4"/>
    </row>
    <row r="180">
      <c r="A180" s="4"/>
      <c r="B180" s="4"/>
      <c r="C180" s="4"/>
      <c r="D180" s="4"/>
      <c r="E180" s="4"/>
      <c r="F180" s="8"/>
      <c r="G180" s="8"/>
      <c r="H180" s="8"/>
      <c r="I180" s="8"/>
      <c r="J180" s="8"/>
      <c r="K180" s="8"/>
      <c r="L180" s="8"/>
      <c r="M180" s="8"/>
      <c r="N180" s="118"/>
      <c r="O180" s="118"/>
      <c r="P180" s="118"/>
      <c r="Q180" s="325"/>
      <c r="R180" s="119"/>
      <c r="S180" s="119"/>
      <c r="T180" s="119"/>
      <c r="U180" s="326"/>
      <c r="V180" s="74"/>
      <c r="W180" s="352"/>
      <c r="X180" s="352"/>
      <c r="Y180" s="328"/>
      <c r="Z180" s="118"/>
      <c r="AA180" s="119"/>
      <c r="AB180" s="119"/>
      <c r="AC180" s="119"/>
      <c r="AD180" s="119"/>
      <c r="AE180" s="119"/>
      <c r="AF180" s="119"/>
      <c r="AG180" s="119"/>
      <c r="AH180" s="119"/>
      <c r="AI180" s="119"/>
      <c r="AJ180" s="119"/>
      <c r="AK180" s="4"/>
      <c r="AL180" s="4"/>
    </row>
    <row r="181">
      <c r="A181" s="4"/>
      <c r="B181" s="4"/>
      <c r="C181" s="4"/>
      <c r="D181" s="4"/>
      <c r="E181" s="4"/>
      <c r="F181" s="8"/>
      <c r="G181" s="8"/>
      <c r="H181" s="8"/>
      <c r="I181" s="8"/>
      <c r="J181" s="8"/>
      <c r="K181" s="8"/>
      <c r="L181" s="8"/>
      <c r="M181" s="8"/>
      <c r="N181" s="118"/>
      <c r="O181" s="118"/>
      <c r="P181" s="118"/>
      <c r="Q181" s="325"/>
      <c r="R181" s="119"/>
      <c r="S181" s="119"/>
      <c r="T181" s="119"/>
      <c r="U181" s="326"/>
      <c r="V181" s="74"/>
      <c r="W181" s="352"/>
      <c r="X181" s="352"/>
      <c r="Y181" s="328"/>
      <c r="Z181" s="118"/>
      <c r="AA181" s="119"/>
      <c r="AB181" s="119"/>
      <c r="AC181" s="119"/>
      <c r="AD181" s="119"/>
      <c r="AE181" s="119"/>
      <c r="AF181" s="119"/>
      <c r="AG181" s="119"/>
      <c r="AH181" s="119"/>
      <c r="AI181" s="119"/>
      <c r="AJ181" s="119"/>
      <c r="AK181" s="4"/>
      <c r="AL181" s="4"/>
    </row>
    <row r="182">
      <c r="A182" s="4"/>
      <c r="B182" s="4"/>
      <c r="C182" s="4"/>
      <c r="D182" s="4"/>
      <c r="E182" s="4"/>
      <c r="F182" s="8"/>
      <c r="G182" s="8"/>
      <c r="H182" s="8"/>
      <c r="I182" s="8"/>
      <c r="J182" s="8"/>
      <c r="K182" s="8"/>
      <c r="L182" s="8"/>
      <c r="M182" s="8"/>
      <c r="N182" s="118"/>
      <c r="O182" s="118"/>
      <c r="P182" s="118"/>
      <c r="Q182" s="325"/>
      <c r="R182" s="119"/>
      <c r="S182" s="119"/>
      <c r="T182" s="119"/>
      <c r="U182" s="326"/>
      <c r="V182" s="74"/>
      <c r="W182" s="352"/>
      <c r="X182" s="352"/>
      <c r="Y182" s="328"/>
      <c r="Z182" s="118"/>
      <c r="AA182" s="119"/>
      <c r="AB182" s="119"/>
      <c r="AC182" s="119"/>
      <c r="AD182" s="119"/>
      <c r="AE182" s="119"/>
      <c r="AF182" s="119"/>
      <c r="AG182" s="119"/>
      <c r="AH182" s="119"/>
      <c r="AI182" s="119"/>
      <c r="AJ182" s="119"/>
      <c r="AK182" s="4"/>
      <c r="AL182" s="4"/>
    </row>
    <row r="183">
      <c r="A183" s="4"/>
      <c r="B183" s="4"/>
      <c r="C183" s="4"/>
      <c r="D183" s="4"/>
      <c r="E183" s="4"/>
      <c r="F183" s="8"/>
      <c r="G183" s="8"/>
      <c r="H183" s="8"/>
      <c r="I183" s="8"/>
      <c r="J183" s="8"/>
      <c r="K183" s="8"/>
      <c r="L183" s="8"/>
      <c r="M183" s="8"/>
      <c r="N183" s="118"/>
      <c r="O183" s="118"/>
      <c r="P183" s="118"/>
      <c r="Q183" s="325"/>
      <c r="R183" s="119"/>
      <c r="S183" s="119"/>
      <c r="T183" s="119"/>
      <c r="U183" s="326"/>
      <c r="V183" s="74"/>
      <c r="W183" s="352"/>
      <c r="X183" s="352"/>
      <c r="Y183" s="328"/>
      <c r="Z183" s="118"/>
      <c r="AA183" s="119"/>
      <c r="AB183" s="119"/>
      <c r="AC183" s="119"/>
      <c r="AD183" s="119"/>
      <c r="AE183" s="119"/>
      <c r="AF183" s="119"/>
      <c r="AG183" s="119"/>
      <c r="AH183" s="119"/>
      <c r="AI183" s="119"/>
      <c r="AJ183" s="119"/>
      <c r="AK183" s="4"/>
      <c r="AL183" s="4"/>
    </row>
    <row r="184">
      <c r="A184" s="4"/>
      <c r="B184" s="4"/>
      <c r="C184" s="4"/>
      <c r="D184" s="4"/>
      <c r="E184" s="4"/>
      <c r="F184" s="8"/>
      <c r="G184" s="8"/>
      <c r="H184" s="8"/>
      <c r="I184" s="8"/>
      <c r="J184" s="8"/>
      <c r="K184" s="8"/>
      <c r="L184" s="8"/>
      <c r="M184" s="8"/>
      <c r="N184" s="118"/>
      <c r="O184" s="118"/>
      <c r="P184" s="118"/>
      <c r="Q184" s="325"/>
      <c r="R184" s="119"/>
      <c r="S184" s="119"/>
      <c r="T184" s="119"/>
      <c r="U184" s="326"/>
      <c r="V184" s="74"/>
      <c r="W184" s="352"/>
      <c r="X184" s="352"/>
      <c r="Y184" s="328"/>
      <c r="Z184" s="118"/>
      <c r="AA184" s="119"/>
      <c r="AB184" s="119"/>
      <c r="AC184" s="119"/>
      <c r="AD184" s="119"/>
      <c r="AE184" s="119"/>
      <c r="AF184" s="119"/>
      <c r="AG184" s="119"/>
      <c r="AH184" s="119"/>
      <c r="AI184" s="119"/>
      <c r="AJ184" s="119"/>
      <c r="AK184" s="4"/>
      <c r="AL184" s="4"/>
    </row>
    <row r="185">
      <c r="A185" s="4"/>
      <c r="B185" s="4"/>
      <c r="C185" s="4"/>
      <c r="D185" s="4"/>
      <c r="E185" s="4"/>
      <c r="F185" s="8"/>
      <c r="G185" s="8"/>
      <c r="H185" s="8"/>
      <c r="I185" s="8"/>
      <c r="J185" s="8"/>
      <c r="K185" s="8"/>
      <c r="L185" s="8"/>
      <c r="M185" s="8"/>
      <c r="N185" s="118"/>
      <c r="O185" s="118"/>
      <c r="P185" s="118"/>
      <c r="Q185" s="325"/>
      <c r="R185" s="119"/>
      <c r="S185" s="119"/>
      <c r="T185" s="119"/>
      <c r="U185" s="326"/>
      <c r="V185" s="74"/>
      <c r="W185" s="352"/>
      <c r="X185" s="352"/>
      <c r="Y185" s="328"/>
      <c r="Z185" s="118"/>
      <c r="AA185" s="119"/>
      <c r="AB185" s="119"/>
      <c r="AC185" s="119"/>
      <c r="AD185" s="119"/>
      <c r="AE185" s="119"/>
      <c r="AF185" s="119"/>
      <c r="AG185" s="119"/>
      <c r="AH185" s="119"/>
      <c r="AI185" s="119"/>
      <c r="AJ185" s="119"/>
      <c r="AK185" s="4"/>
      <c r="AL185" s="4"/>
    </row>
    <row r="186">
      <c r="A186" s="4"/>
      <c r="B186" s="4"/>
      <c r="C186" s="4"/>
      <c r="D186" s="4"/>
      <c r="E186" s="4"/>
      <c r="F186" s="8"/>
      <c r="G186" s="8"/>
      <c r="H186" s="8"/>
      <c r="I186" s="8"/>
      <c r="J186" s="8"/>
      <c r="K186" s="8"/>
      <c r="L186" s="8"/>
      <c r="M186" s="8"/>
      <c r="N186" s="118"/>
      <c r="O186" s="118"/>
      <c r="P186" s="118"/>
      <c r="Q186" s="325"/>
      <c r="R186" s="119"/>
      <c r="S186" s="119"/>
      <c r="T186" s="119"/>
      <c r="U186" s="326"/>
      <c r="V186" s="74"/>
      <c r="W186" s="352"/>
      <c r="X186" s="352"/>
      <c r="Y186" s="328"/>
      <c r="Z186" s="118"/>
      <c r="AA186" s="119"/>
      <c r="AB186" s="119"/>
      <c r="AC186" s="119"/>
      <c r="AD186" s="119"/>
      <c r="AE186" s="119"/>
      <c r="AF186" s="119"/>
      <c r="AG186" s="119"/>
      <c r="AH186" s="119"/>
      <c r="AI186" s="119"/>
      <c r="AJ186" s="119"/>
      <c r="AK186" s="4"/>
      <c r="AL186" s="4"/>
    </row>
    <row r="187">
      <c r="A187" s="4"/>
      <c r="B187" s="4"/>
      <c r="C187" s="4"/>
      <c r="D187" s="4"/>
      <c r="E187" s="4"/>
      <c r="F187" s="8"/>
      <c r="G187" s="8"/>
      <c r="H187" s="8"/>
      <c r="I187" s="8"/>
      <c r="J187" s="8"/>
      <c r="K187" s="8"/>
      <c r="L187" s="8"/>
      <c r="M187" s="8"/>
      <c r="N187" s="118"/>
      <c r="O187" s="118"/>
      <c r="P187" s="118"/>
      <c r="Q187" s="325"/>
      <c r="R187" s="119"/>
      <c r="S187" s="119"/>
      <c r="T187" s="119"/>
      <c r="U187" s="326"/>
      <c r="V187" s="74"/>
      <c r="W187" s="352"/>
      <c r="X187" s="352"/>
      <c r="Y187" s="328"/>
      <c r="Z187" s="118"/>
      <c r="AA187" s="119"/>
      <c r="AB187" s="119"/>
      <c r="AC187" s="119"/>
      <c r="AD187" s="119"/>
      <c r="AE187" s="119"/>
      <c r="AF187" s="119"/>
      <c r="AG187" s="119"/>
      <c r="AH187" s="119"/>
      <c r="AI187" s="119"/>
      <c r="AJ187" s="119"/>
      <c r="AK187" s="4"/>
      <c r="AL187" s="4"/>
    </row>
    <row r="188">
      <c r="A188" s="4"/>
      <c r="B188" s="4"/>
      <c r="C188" s="4"/>
      <c r="D188" s="4"/>
      <c r="E188" s="4"/>
      <c r="F188" s="8"/>
      <c r="G188" s="8"/>
      <c r="H188" s="8"/>
      <c r="I188" s="8"/>
      <c r="J188" s="8"/>
      <c r="K188" s="8"/>
      <c r="L188" s="8"/>
      <c r="M188" s="8"/>
      <c r="N188" s="118"/>
      <c r="O188" s="118"/>
      <c r="P188" s="118"/>
      <c r="Q188" s="325"/>
      <c r="R188" s="119"/>
      <c r="S188" s="119"/>
      <c r="T188" s="119"/>
      <c r="U188" s="326"/>
      <c r="V188" s="74"/>
      <c r="W188" s="352"/>
      <c r="X188" s="352"/>
      <c r="Y188" s="328"/>
      <c r="Z188" s="118"/>
      <c r="AA188" s="119"/>
      <c r="AB188" s="119"/>
      <c r="AC188" s="119"/>
      <c r="AD188" s="119"/>
      <c r="AE188" s="119"/>
      <c r="AF188" s="119"/>
      <c r="AG188" s="119"/>
      <c r="AH188" s="119"/>
      <c r="AI188" s="119"/>
      <c r="AJ188" s="119"/>
      <c r="AK188" s="4"/>
      <c r="AL188" s="4"/>
    </row>
    <row r="189">
      <c r="A189" s="4"/>
      <c r="B189" s="4"/>
      <c r="C189" s="4"/>
      <c r="D189" s="4"/>
      <c r="E189" s="4"/>
      <c r="F189" s="8"/>
      <c r="G189" s="8"/>
      <c r="H189" s="8"/>
      <c r="I189" s="8"/>
      <c r="J189" s="8"/>
      <c r="K189" s="8"/>
      <c r="L189" s="8"/>
      <c r="M189" s="8"/>
      <c r="N189" s="118"/>
      <c r="O189" s="118"/>
      <c r="P189" s="118"/>
      <c r="Q189" s="325"/>
      <c r="R189" s="119"/>
      <c r="S189" s="119"/>
      <c r="T189" s="119"/>
      <c r="U189" s="326"/>
      <c r="V189" s="74"/>
      <c r="W189" s="352"/>
      <c r="X189" s="352"/>
      <c r="Y189" s="328"/>
      <c r="Z189" s="118"/>
      <c r="AA189" s="119"/>
      <c r="AB189" s="119"/>
      <c r="AC189" s="119"/>
      <c r="AD189" s="119"/>
      <c r="AE189" s="119"/>
      <c r="AF189" s="119"/>
      <c r="AG189" s="119"/>
      <c r="AH189" s="119"/>
      <c r="AI189" s="119"/>
      <c r="AJ189" s="119"/>
      <c r="AK189" s="4"/>
      <c r="AL189" s="4"/>
    </row>
    <row r="190">
      <c r="A190" s="4"/>
      <c r="B190" s="4"/>
      <c r="C190" s="4"/>
      <c r="D190" s="4"/>
      <c r="E190" s="4"/>
      <c r="F190" s="8"/>
      <c r="G190" s="8"/>
      <c r="H190" s="8"/>
      <c r="I190" s="8"/>
      <c r="J190" s="8"/>
      <c r="K190" s="8"/>
      <c r="L190" s="8"/>
      <c r="M190" s="8"/>
      <c r="N190" s="118"/>
      <c r="O190" s="118"/>
      <c r="P190" s="118"/>
      <c r="Q190" s="325"/>
      <c r="R190" s="119"/>
      <c r="S190" s="119"/>
      <c r="T190" s="119"/>
      <c r="U190" s="326"/>
      <c r="V190" s="74"/>
      <c r="W190" s="352"/>
      <c r="X190" s="352"/>
      <c r="Y190" s="328"/>
      <c r="Z190" s="118"/>
      <c r="AA190" s="119"/>
      <c r="AB190" s="119"/>
      <c r="AC190" s="119"/>
      <c r="AD190" s="119"/>
      <c r="AE190" s="119"/>
      <c r="AF190" s="119"/>
      <c r="AG190" s="119"/>
      <c r="AH190" s="119"/>
      <c r="AI190" s="119"/>
      <c r="AJ190" s="119"/>
      <c r="AK190" s="4"/>
      <c r="AL190" s="4"/>
    </row>
    <row r="191">
      <c r="A191" s="4"/>
      <c r="B191" s="4"/>
      <c r="C191" s="4"/>
      <c r="D191" s="4"/>
      <c r="E191" s="4"/>
      <c r="F191" s="8"/>
      <c r="G191" s="8"/>
      <c r="H191" s="8"/>
      <c r="I191" s="8"/>
      <c r="J191" s="8"/>
      <c r="K191" s="8"/>
      <c r="L191" s="8"/>
      <c r="M191" s="8"/>
      <c r="N191" s="118"/>
      <c r="O191" s="118"/>
      <c r="P191" s="118"/>
      <c r="Q191" s="325"/>
      <c r="R191" s="119"/>
      <c r="S191" s="119"/>
      <c r="T191" s="119"/>
      <c r="U191" s="326"/>
      <c r="V191" s="74"/>
      <c r="W191" s="352"/>
      <c r="X191" s="352"/>
      <c r="Y191" s="328"/>
      <c r="Z191" s="118"/>
      <c r="AA191" s="119"/>
      <c r="AB191" s="119"/>
      <c r="AC191" s="119"/>
      <c r="AD191" s="119"/>
      <c r="AE191" s="119"/>
      <c r="AF191" s="119"/>
      <c r="AG191" s="119"/>
      <c r="AH191" s="119"/>
      <c r="AI191" s="119"/>
      <c r="AJ191" s="119"/>
      <c r="AK191" s="4"/>
      <c r="AL191" s="4"/>
    </row>
    <row r="192">
      <c r="A192" s="4"/>
      <c r="B192" s="4"/>
      <c r="C192" s="4"/>
      <c r="D192" s="4"/>
      <c r="E192" s="4"/>
      <c r="F192" s="8"/>
      <c r="G192" s="8"/>
      <c r="H192" s="8"/>
      <c r="I192" s="8"/>
      <c r="J192" s="8"/>
      <c r="K192" s="8"/>
      <c r="L192" s="8"/>
      <c r="M192" s="8"/>
      <c r="N192" s="118"/>
      <c r="O192" s="118"/>
      <c r="P192" s="118"/>
      <c r="Q192" s="325"/>
      <c r="R192" s="119"/>
      <c r="S192" s="119"/>
      <c r="T192" s="119"/>
      <c r="U192" s="326"/>
      <c r="V192" s="74"/>
      <c r="W192" s="352"/>
      <c r="X192" s="352"/>
      <c r="Y192" s="328"/>
      <c r="Z192" s="118"/>
      <c r="AA192" s="119"/>
      <c r="AB192" s="119"/>
      <c r="AC192" s="119"/>
      <c r="AD192" s="119"/>
      <c r="AE192" s="119"/>
      <c r="AF192" s="119"/>
      <c r="AG192" s="119"/>
      <c r="AH192" s="119"/>
      <c r="AI192" s="119"/>
      <c r="AJ192" s="119"/>
      <c r="AK192" s="4"/>
      <c r="AL192" s="4"/>
    </row>
    <row r="193">
      <c r="A193" s="4"/>
      <c r="B193" s="4"/>
      <c r="C193" s="4"/>
      <c r="D193" s="4"/>
      <c r="E193" s="4"/>
      <c r="F193" s="8"/>
      <c r="G193" s="8"/>
      <c r="H193" s="8"/>
      <c r="I193" s="8"/>
      <c r="J193" s="8"/>
      <c r="K193" s="8"/>
      <c r="L193" s="8"/>
      <c r="M193" s="8"/>
      <c r="N193" s="118"/>
      <c r="O193" s="118"/>
      <c r="P193" s="118"/>
      <c r="Q193" s="325"/>
      <c r="R193" s="119"/>
      <c r="S193" s="119"/>
      <c r="T193" s="119"/>
      <c r="U193" s="326"/>
      <c r="V193" s="74"/>
      <c r="W193" s="352"/>
      <c r="X193" s="352"/>
      <c r="Y193" s="328"/>
      <c r="Z193" s="118"/>
      <c r="AA193" s="119"/>
      <c r="AB193" s="119"/>
      <c r="AC193" s="119"/>
      <c r="AD193" s="119"/>
      <c r="AE193" s="119"/>
      <c r="AF193" s="119"/>
      <c r="AG193" s="119"/>
      <c r="AH193" s="119"/>
      <c r="AI193" s="119"/>
      <c r="AJ193" s="119"/>
      <c r="AK193" s="4"/>
      <c r="AL193" s="4"/>
    </row>
    <row r="194">
      <c r="A194" s="4"/>
      <c r="B194" s="4"/>
      <c r="C194" s="4"/>
      <c r="D194" s="4"/>
      <c r="E194" s="4"/>
      <c r="F194" s="8"/>
      <c r="G194" s="8"/>
      <c r="H194" s="8"/>
      <c r="I194" s="8"/>
      <c r="J194" s="8"/>
      <c r="K194" s="8"/>
      <c r="L194" s="8"/>
      <c r="M194" s="8"/>
      <c r="N194" s="118"/>
      <c r="O194" s="118"/>
      <c r="P194" s="118"/>
      <c r="Q194" s="325"/>
      <c r="R194" s="119"/>
      <c r="S194" s="119"/>
      <c r="T194" s="119"/>
      <c r="U194" s="326"/>
      <c r="V194" s="74"/>
      <c r="W194" s="352"/>
      <c r="X194" s="352"/>
      <c r="Y194" s="328"/>
      <c r="Z194" s="118"/>
      <c r="AA194" s="119"/>
      <c r="AB194" s="119"/>
      <c r="AC194" s="119"/>
      <c r="AD194" s="119"/>
      <c r="AE194" s="119"/>
      <c r="AF194" s="119"/>
      <c r="AG194" s="119"/>
      <c r="AH194" s="119"/>
      <c r="AI194" s="119"/>
      <c r="AJ194" s="119"/>
      <c r="AK194" s="4"/>
      <c r="AL194" s="4"/>
    </row>
    <row r="195">
      <c r="A195" s="4"/>
      <c r="B195" s="4"/>
      <c r="C195" s="4"/>
      <c r="D195" s="4"/>
      <c r="E195" s="4"/>
      <c r="F195" s="8"/>
      <c r="G195" s="8"/>
      <c r="H195" s="8"/>
      <c r="I195" s="8"/>
      <c r="J195" s="8"/>
      <c r="K195" s="8"/>
      <c r="L195" s="8"/>
      <c r="M195" s="8"/>
      <c r="N195" s="118"/>
      <c r="O195" s="118"/>
      <c r="P195" s="118"/>
      <c r="Q195" s="325"/>
      <c r="R195" s="119"/>
      <c r="S195" s="119"/>
      <c r="T195" s="119"/>
      <c r="U195" s="326"/>
      <c r="V195" s="74"/>
      <c r="W195" s="352"/>
      <c r="X195" s="352"/>
      <c r="Y195" s="328"/>
      <c r="Z195" s="118"/>
      <c r="AA195" s="119"/>
      <c r="AB195" s="119"/>
      <c r="AC195" s="119"/>
      <c r="AD195" s="119"/>
      <c r="AE195" s="119"/>
      <c r="AF195" s="119"/>
      <c r="AG195" s="119"/>
      <c r="AH195" s="119"/>
      <c r="AI195" s="119"/>
      <c r="AJ195" s="119"/>
      <c r="AK195" s="4"/>
      <c r="AL195" s="4"/>
    </row>
    <row r="196">
      <c r="A196" s="4"/>
      <c r="B196" s="4"/>
      <c r="C196" s="4"/>
      <c r="D196" s="4"/>
      <c r="E196" s="4"/>
      <c r="F196" s="8"/>
      <c r="G196" s="8"/>
      <c r="H196" s="8"/>
      <c r="I196" s="8"/>
      <c r="J196" s="8"/>
      <c r="K196" s="8"/>
      <c r="L196" s="8"/>
      <c r="M196" s="8"/>
      <c r="N196" s="118"/>
      <c r="O196" s="118"/>
      <c r="P196" s="118"/>
      <c r="Q196" s="325"/>
      <c r="R196" s="119"/>
      <c r="S196" s="119"/>
      <c r="T196" s="119"/>
      <c r="U196" s="326"/>
      <c r="V196" s="74"/>
      <c r="W196" s="352"/>
      <c r="X196" s="352"/>
      <c r="Y196" s="328"/>
      <c r="Z196" s="118"/>
      <c r="AA196" s="119"/>
      <c r="AB196" s="119"/>
      <c r="AC196" s="119"/>
      <c r="AD196" s="119"/>
      <c r="AE196" s="119"/>
      <c r="AF196" s="119"/>
      <c r="AG196" s="119"/>
      <c r="AH196" s="119"/>
      <c r="AI196" s="119"/>
      <c r="AJ196" s="119"/>
      <c r="AK196" s="4"/>
      <c r="AL196" s="4"/>
    </row>
    <row r="197">
      <c r="A197" s="4"/>
      <c r="B197" s="4"/>
      <c r="C197" s="4"/>
      <c r="D197" s="4"/>
      <c r="E197" s="4"/>
      <c r="F197" s="8"/>
      <c r="G197" s="8"/>
      <c r="H197" s="8"/>
      <c r="I197" s="8"/>
      <c r="J197" s="8"/>
      <c r="K197" s="8"/>
      <c r="L197" s="8"/>
      <c r="M197" s="8"/>
      <c r="N197" s="118"/>
      <c r="O197" s="118"/>
      <c r="P197" s="118"/>
      <c r="Q197" s="325"/>
      <c r="R197" s="119"/>
      <c r="S197" s="119"/>
      <c r="T197" s="119"/>
      <c r="U197" s="326"/>
      <c r="V197" s="74"/>
      <c r="W197" s="352"/>
      <c r="X197" s="352"/>
      <c r="Y197" s="328"/>
      <c r="Z197" s="118"/>
      <c r="AA197" s="119"/>
      <c r="AB197" s="119"/>
      <c r="AC197" s="119"/>
      <c r="AD197" s="119"/>
      <c r="AE197" s="119"/>
      <c r="AF197" s="119"/>
      <c r="AG197" s="119"/>
      <c r="AH197" s="119"/>
      <c r="AI197" s="119"/>
      <c r="AJ197" s="119"/>
      <c r="AK197" s="4"/>
      <c r="AL197" s="4"/>
    </row>
    <row r="198">
      <c r="A198" s="4"/>
      <c r="B198" s="4"/>
      <c r="C198" s="4"/>
      <c r="D198" s="4"/>
      <c r="E198" s="4"/>
      <c r="F198" s="8"/>
      <c r="G198" s="8"/>
      <c r="H198" s="8"/>
      <c r="I198" s="8"/>
      <c r="J198" s="8"/>
      <c r="K198" s="8"/>
      <c r="L198" s="8"/>
      <c r="M198" s="8"/>
      <c r="N198" s="118"/>
      <c r="O198" s="118"/>
      <c r="P198" s="118"/>
      <c r="Q198" s="325"/>
      <c r="R198" s="119"/>
      <c r="S198" s="119"/>
      <c r="T198" s="119"/>
      <c r="U198" s="326"/>
      <c r="V198" s="74"/>
      <c r="W198" s="352"/>
      <c r="X198" s="352"/>
      <c r="Y198" s="328"/>
      <c r="Z198" s="118"/>
      <c r="AA198" s="119"/>
      <c r="AB198" s="119"/>
      <c r="AC198" s="119"/>
      <c r="AD198" s="119"/>
      <c r="AE198" s="119"/>
      <c r="AF198" s="119"/>
      <c r="AG198" s="119"/>
      <c r="AH198" s="119"/>
      <c r="AI198" s="119"/>
      <c r="AJ198" s="119"/>
      <c r="AK198" s="4"/>
      <c r="AL198" s="4"/>
    </row>
    <row r="199">
      <c r="A199" s="4"/>
      <c r="B199" s="4"/>
      <c r="C199" s="4"/>
      <c r="D199" s="4"/>
      <c r="E199" s="4"/>
      <c r="F199" s="8"/>
      <c r="G199" s="8"/>
      <c r="H199" s="8"/>
      <c r="I199" s="8"/>
      <c r="J199" s="8"/>
      <c r="K199" s="8"/>
      <c r="L199" s="8"/>
      <c r="M199" s="8"/>
      <c r="N199" s="118"/>
      <c r="O199" s="118"/>
      <c r="P199" s="118"/>
      <c r="Q199" s="325"/>
      <c r="R199" s="119"/>
      <c r="S199" s="119"/>
      <c r="T199" s="119"/>
      <c r="U199" s="326"/>
      <c r="V199" s="74"/>
      <c r="W199" s="352"/>
      <c r="X199" s="352"/>
      <c r="Y199" s="328"/>
      <c r="Z199" s="118"/>
      <c r="AA199" s="119"/>
      <c r="AB199" s="119"/>
      <c r="AC199" s="119"/>
      <c r="AD199" s="119"/>
      <c r="AE199" s="119"/>
      <c r="AF199" s="119"/>
      <c r="AG199" s="119"/>
      <c r="AH199" s="119"/>
      <c r="AI199" s="119"/>
      <c r="AJ199" s="119"/>
      <c r="AK199" s="4"/>
      <c r="AL199" s="4"/>
    </row>
    <row r="200">
      <c r="A200" s="4"/>
      <c r="B200" s="4"/>
      <c r="C200" s="4"/>
      <c r="D200" s="4"/>
      <c r="E200" s="4"/>
      <c r="F200" s="8"/>
      <c r="G200" s="8"/>
      <c r="H200" s="8"/>
      <c r="I200" s="8"/>
      <c r="J200" s="8"/>
      <c r="K200" s="8"/>
      <c r="L200" s="8"/>
      <c r="M200" s="8"/>
      <c r="N200" s="118"/>
      <c r="O200" s="118"/>
      <c r="P200" s="118"/>
      <c r="Q200" s="325"/>
      <c r="R200" s="119"/>
      <c r="S200" s="119"/>
      <c r="T200" s="119"/>
      <c r="U200" s="326"/>
      <c r="V200" s="74"/>
      <c r="W200" s="352"/>
      <c r="X200" s="352"/>
      <c r="Y200" s="328"/>
      <c r="Z200" s="118"/>
      <c r="AA200" s="119"/>
      <c r="AB200" s="119"/>
      <c r="AC200" s="119"/>
      <c r="AD200" s="119"/>
      <c r="AE200" s="119"/>
      <c r="AF200" s="119"/>
      <c r="AG200" s="119"/>
      <c r="AH200" s="119"/>
      <c r="AI200" s="119"/>
      <c r="AJ200" s="119"/>
      <c r="AK200" s="4"/>
      <c r="AL200" s="4"/>
    </row>
    <row r="201">
      <c r="A201" s="4"/>
      <c r="B201" s="4"/>
      <c r="C201" s="4"/>
      <c r="D201" s="4"/>
      <c r="E201" s="4"/>
      <c r="F201" s="8"/>
      <c r="G201" s="8"/>
      <c r="H201" s="8"/>
      <c r="I201" s="8"/>
      <c r="J201" s="8"/>
      <c r="K201" s="8"/>
      <c r="L201" s="8"/>
      <c r="M201" s="8"/>
      <c r="N201" s="118"/>
      <c r="O201" s="118"/>
      <c r="P201" s="118"/>
      <c r="Q201" s="325"/>
      <c r="R201" s="119"/>
      <c r="S201" s="119"/>
      <c r="T201" s="119"/>
      <c r="U201" s="326"/>
      <c r="V201" s="74"/>
      <c r="W201" s="352"/>
      <c r="X201" s="352"/>
      <c r="Y201" s="328"/>
      <c r="Z201" s="118"/>
      <c r="AA201" s="119"/>
      <c r="AB201" s="119"/>
      <c r="AC201" s="119"/>
      <c r="AD201" s="119"/>
      <c r="AE201" s="119"/>
      <c r="AF201" s="119"/>
      <c r="AG201" s="119"/>
      <c r="AH201" s="119"/>
      <c r="AI201" s="119"/>
      <c r="AJ201" s="119"/>
      <c r="AK201" s="4"/>
      <c r="AL201" s="4"/>
    </row>
    <row r="202">
      <c r="A202" s="4"/>
      <c r="B202" s="4"/>
      <c r="C202" s="4"/>
      <c r="D202" s="4"/>
      <c r="E202" s="4"/>
      <c r="F202" s="8"/>
      <c r="G202" s="8"/>
      <c r="H202" s="8"/>
      <c r="I202" s="8"/>
      <c r="J202" s="8"/>
      <c r="K202" s="8"/>
      <c r="L202" s="8"/>
      <c r="M202" s="8"/>
      <c r="N202" s="118"/>
      <c r="O202" s="118"/>
      <c r="P202" s="118"/>
      <c r="Q202" s="325"/>
      <c r="R202" s="119"/>
      <c r="S202" s="119"/>
      <c r="T202" s="119"/>
      <c r="U202" s="326"/>
      <c r="V202" s="74"/>
      <c r="W202" s="352"/>
      <c r="X202" s="352"/>
      <c r="Y202" s="328"/>
      <c r="Z202" s="118"/>
      <c r="AA202" s="119"/>
      <c r="AB202" s="119"/>
      <c r="AC202" s="119"/>
      <c r="AD202" s="119"/>
      <c r="AE202" s="119"/>
      <c r="AF202" s="119"/>
      <c r="AG202" s="119"/>
      <c r="AH202" s="119"/>
      <c r="AI202" s="119"/>
      <c r="AJ202" s="119"/>
      <c r="AK202" s="4"/>
      <c r="AL202" s="4"/>
    </row>
    <row r="203">
      <c r="A203" s="4"/>
      <c r="B203" s="4"/>
      <c r="C203" s="4"/>
      <c r="D203" s="4"/>
      <c r="E203" s="4"/>
      <c r="F203" s="8"/>
      <c r="G203" s="8"/>
      <c r="H203" s="8"/>
      <c r="I203" s="8"/>
      <c r="J203" s="8"/>
      <c r="K203" s="8"/>
      <c r="L203" s="8"/>
      <c r="M203" s="8"/>
      <c r="N203" s="118"/>
      <c r="O203" s="118"/>
      <c r="P203" s="118"/>
      <c r="Q203" s="325"/>
      <c r="R203" s="119"/>
      <c r="S203" s="119"/>
      <c r="T203" s="119"/>
      <c r="U203" s="326"/>
      <c r="V203" s="74"/>
      <c r="W203" s="352"/>
      <c r="X203" s="352"/>
      <c r="Y203" s="328"/>
      <c r="Z203" s="118"/>
      <c r="AA203" s="119"/>
      <c r="AB203" s="119"/>
      <c r="AC203" s="119"/>
      <c r="AD203" s="119"/>
      <c r="AE203" s="119"/>
      <c r="AF203" s="119"/>
      <c r="AG203" s="119"/>
      <c r="AH203" s="119"/>
      <c r="AI203" s="119"/>
      <c r="AJ203" s="119"/>
      <c r="AK203" s="4"/>
      <c r="AL203" s="4"/>
    </row>
    <row r="204">
      <c r="A204" s="4"/>
      <c r="B204" s="4"/>
      <c r="C204" s="4"/>
      <c r="D204" s="4"/>
      <c r="E204" s="4"/>
      <c r="F204" s="8"/>
      <c r="G204" s="8"/>
      <c r="H204" s="8"/>
      <c r="I204" s="8"/>
      <c r="J204" s="8"/>
      <c r="K204" s="8"/>
      <c r="L204" s="8"/>
      <c r="M204" s="8"/>
      <c r="N204" s="118"/>
      <c r="O204" s="118"/>
      <c r="P204" s="118"/>
      <c r="Q204" s="325"/>
      <c r="R204" s="119"/>
      <c r="S204" s="119"/>
      <c r="T204" s="119"/>
      <c r="U204" s="326"/>
      <c r="V204" s="74"/>
      <c r="W204" s="352"/>
      <c r="X204" s="352"/>
      <c r="Y204" s="328"/>
      <c r="Z204" s="118"/>
      <c r="AA204" s="119"/>
      <c r="AB204" s="119"/>
      <c r="AC204" s="119"/>
      <c r="AD204" s="119"/>
      <c r="AE204" s="119"/>
      <c r="AF204" s="119"/>
      <c r="AG204" s="119"/>
      <c r="AH204" s="119"/>
      <c r="AI204" s="119"/>
      <c r="AJ204" s="119"/>
      <c r="AK204" s="4"/>
      <c r="AL204" s="4"/>
    </row>
    <row r="205">
      <c r="A205" s="4"/>
      <c r="B205" s="4"/>
      <c r="C205" s="4"/>
      <c r="D205" s="4"/>
      <c r="E205" s="4"/>
      <c r="F205" s="8"/>
      <c r="G205" s="8"/>
      <c r="H205" s="8"/>
      <c r="I205" s="8"/>
      <c r="J205" s="8"/>
      <c r="K205" s="8"/>
      <c r="L205" s="8"/>
      <c r="M205" s="8"/>
      <c r="N205" s="118"/>
      <c r="O205" s="118"/>
      <c r="P205" s="118"/>
      <c r="Q205" s="325"/>
      <c r="R205" s="119"/>
      <c r="S205" s="119"/>
      <c r="T205" s="119"/>
      <c r="U205" s="326"/>
      <c r="V205" s="74"/>
      <c r="W205" s="352"/>
      <c r="X205" s="352"/>
      <c r="Y205" s="328"/>
      <c r="Z205" s="118"/>
      <c r="AA205" s="119"/>
      <c r="AB205" s="119"/>
      <c r="AC205" s="119"/>
      <c r="AD205" s="119"/>
      <c r="AE205" s="119"/>
      <c r="AF205" s="119"/>
      <c r="AG205" s="119"/>
      <c r="AH205" s="119"/>
      <c r="AI205" s="119"/>
      <c r="AJ205" s="119"/>
      <c r="AK205" s="4"/>
      <c r="AL205" s="4"/>
    </row>
    <row r="206">
      <c r="A206" s="4"/>
      <c r="B206" s="4"/>
      <c r="C206" s="4"/>
      <c r="D206" s="4"/>
      <c r="E206" s="4"/>
      <c r="F206" s="8"/>
      <c r="G206" s="8"/>
      <c r="H206" s="8"/>
      <c r="I206" s="8"/>
      <c r="J206" s="8"/>
      <c r="K206" s="8"/>
      <c r="L206" s="8"/>
      <c r="M206" s="8"/>
      <c r="N206" s="118"/>
      <c r="O206" s="118"/>
      <c r="P206" s="118"/>
      <c r="Q206" s="325"/>
      <c r="R206" s="119"/>
      <c r="S206" s="119"/>
      <c r="T206" s="119"/>
      <c r="U206" s="326"/>
      <c r="V206" s="74"/>
      <c r="W206" s="352"/>
      <c r="X206" s="352"/>
      <c r="Y206" s="328"/>
      <c r="Z206" s="118"/>
      <c r="AA206" s="119"/>
      <c r="AB206" s="119"/>
      <c r="AC206" s="119"/>
      <c r="AD206" s="119"/>
      <c r="AE206" s="119"/>
      <c r="AF206" s="119"/>
      <c r="AG206" s="119"/>
      <c r="AH206" s="119"/>
      <c r="AI206" s="119"/>
      <c r="AJ206" s="119"/>
      <c r="AK206" s="4"/>
      <c r="AL206" s="4"/>
    </row>
    <row r="207">
      <c r="A207" s="4"/>
      <c r="B207" s="4"/>
      <c r="C207" s="4"/>
      <c r="D207" s="4"/>
      <c r="E207" s="4"/>
      <c r="F207" s="8"/>
      <c r="G207" s="8"/>
      <c r="H207" s="8"/>
      <c r="I207" s="8"/>
      <c r="J207" s="8"/>
      <c r="K207" s="8"/>
      <c r="L207" s="8"/>
      <c r="M207" s="8"/>
      <c r="N207" s="118"/>
      <c r="O207" s="118"/>
      <c r="P207" s="118"/>
      <c r="Q207" s="325"/>
      <c r="R207" s="119"/>
      <c r="S207" s="119"/>
      <c r="T207" s="119"/>
      <c r="U207" s="326"/>
      <c r="V207" s="74"/>
      <c r="W207" s="352"/>
      <c r="X207" s="352"/>
      <c r="Y207" s="328"/>
      <c r="Z207" s="118"/>
      <c r="AA207" s="119"/>
      <c r="AB207" s="119"/>
      <c r="AC207" s="119"/>
      <c r="AD207" s="119"/>
      <c r="AE207" s="119"/>
      <c r="AF207" s="119"/>
      <c r="AG207" s="119"/>
      <c r="AH207" s="119"/>
      <c r="AI207" s="119"/>
      <c r="AJ207" s="119"/>
      <c r="AK207" s="4"/>
      <c r="AL207" s="4"/>
    </row>
    <row r="208">
      <c r="A208" s="4"/>
      <c r="B208" s="4"/>
      <c r="C208" s="4"/>
      <c r="D208" s="4"/>
      <c r="E208" s="4"/>
      <c r="F208" s="8"/>
      <c r="G208" s="8"/>
      <c r="H208" s="8"/>
      <c r="I208" s="8"/>
      <c r="J208" s="8"/>
      <c r="K208" s="8"/>
      <c r="L208" s="8"/>
      <c r="M208" s="8"/>
      <c r="N208" s="118"/>
      <c r="O208" s="118"/>
      <c r="P208" s="118"/>
      <c r="Q208" s="325"/>
      <c r="R208" s="119"/>
      <c r="S208" s="119"/>
      <c r="T208" s="119"/>
      <c r="U208" s="326"/>
      <c r="V208" s="74"/>
      <c r="W208" s="352"/>
      <c r="X208" s="352"/>
      <c r="Y208" s="328"/>
      <c r="Z208" s="118"/>
      <c r="AA208" s="119"/>
      <c r="AB208" s="119"/>
      <c r="AC208" s="119"/>
      <c r="AD208" s="119"/>
      <c r="AE208" s="119"/>
      <c r="AF208" s="119"/>
      <c r="AG208" s="119"/>
      <c r="AH208" s="119"/>
      <c r="AI208" s="119"/>
      <c r="AJ208" s="119"/>
      <c r="AK208" s="4"/>
      <c r="AL208" s="4"/>
    </row>
    <row r="209">
      <c r="A209" s="4"/>
      <c r="B209" s="4"/>
      <c r="C209" s="4"/>
      <c r="D209" s="4"/>
      <c r="E209" s="4"/>
      <c r="F209" s="8"/>
      <c r="G209" s="8"/>
      <c r="H209" s="8"/>
      <c r="I209" s="8"/>
      <c r="J209" s="8"/>
      <c r="K209" s="8"/>
      <c r="L209" s="8"/>
      <c r="M209" s="8"/>
      <c r="N209" s="118"/>
      <c r="O209" s="118"/>
      <c r="P209" s="118"/>
      <c r="Q209" s="325"/>
      <c r="R209" s="119"/>
      <c r="S209" s="119"/>
      <c r="T209" s="119"/>
      <c r="U209" s="326"/>
      <c r="V209" s="74"/>
      <c r="W209" s="352"/>
      <c r="X209" s="352"/>
      <c r="Y209" s="328"/>
      <c r="Z209" s="118"/>
      <c r="AA209" s="119"/>
      <c r="AB209" s="119"/>
      <c r="AC209" s="119"/>
      <c r="AD209" s="119"/>
      <c r="AE209" s="119"/>
      <c r="AF209" s="119"/>
      <c r="AG209" s="119"/>
      <c r="AH209" s="119"/>
      <c r="AI209" s="119"/>
      <c r="AJ209" s="119"/>
      <c r="AK209" s="4"/>
      <c r="AL209" s="4"/>
    </row>
    <row r="210">
      <c r="A210" s="4"/>
      <c r="B210" s="4"/>
      <c r="C210" s="4"/>
      <c r="D210" s="4"/>
      <c r="E210" s="4"/>
      <c r="F210" s="8"/>
      <c r="G210" s="8"/>
      <c r="H210" s="8"/>
      <c r="I210" s="8"/>
      <c r="J210" s="8"/>
      <c r="K210" s="8"/>
      <c r="L210" s="8"/>
      <c r="M210" s="8"/>
      <c r="N210" s="118"/>
      <c r="O210" s="118"/>
      <c r="P210" s="118"/>
      <c r="Q210" s="325"/>
      <c r="R210" s="119"/>
      <c r="S210" s="119"/>
      <c r="T210" s="119"/>
      <c r="U210" s="326"/>
      <c r="V210" s="74"/>
      <c r="W210" s="352"/>
      <c r="X210" s="352"/>
      <c r="Y210" s="328"/>
      <c r="Z210" s="118"/>
      <c r="AA210" s="119"/>
      <c r="AB210" s="119"/>
      <c r="AC210" s="119"/>
      <c r="AD210" s="119"/>
      <c r="AE210" s="119"/>
      <c r="AF210" s="119"/>
      <c r="AG210" s="119"/>
      <c r="AH210" s="119"/>
      <c r="AI210" s="119"/>
      <c r="AJ210" s="119"/>
      <c r="AK210" s="4"/>
      <c r="AL210" s="4"/>
    </row>
    <row r="211">
      <c r="A211" s="4"/>
      <c r="B211" s="4"/>
      <c r="C211" s="4"/>
      <c r="D211" s="4"/>
      <c r="E211" s="4"/>
      <c r="F211" s="8"/>
      <c r="G211" s="8"/>
      <c r="H211" s="8"/>
      <c r="I211" s="8"/>
      <c r="J211" s="8"/>
      <c r="K211" s="8"/>
      <c r="L211" s="8"/>
      <c r="M211" s="8"/>
      <c r="N211" s="118"/>
      <c r="O211" s="118"/>
      <c r="P211" s="118"/>
      <c r="Q211" s="325"/>
      <c r="R211" s="119"/>
      <c r="S211" s="119"/>
      <c r="T211" s="119"/>
      <c r="U211" s="326"/>
      <c r="V211" s="74"/>
      <c r="W211" s="352"/>
      <c r="X211" s="352"/>
      <c r="Y211" s="328"/>
      <c r="Z211" s="118"/>
      <c r="AA211" s="119"/>
      <c r="AB211" s="119"/>
      <c r="AC211" s="119"/>
      <c r="AD211" s="119"/>
      <c r="AE211" s="119"/>
      <c r="AF211" s="119"/>
      <c r="AG211" s="119"/>
      <c r="AH211" s="119"/>
      <c r="AI211" s="119"/>
      <c r="AJ211" s="119"/>
      <c r="AK211" s="4"/>
      <c r="AL211" s="4"/>
    </row>
    <row r="212">
      <c r="A212" s="4"/>
      <c r="B212" s="4"/>
      <c r="C212" s="4"/>
      <c r="D212" s="4"/>
      <c r="E212" s="4"/>
      <c r="F212" s="8"/>
      <c r="G212" s="8"/>
      <c r="H212" s="8"/>
      <c r="I212" s="8"/>
      <c r="J212" s="8"/>
      <c r="K212" s="8"/>
      <c r="L212" s="8"/>
      <c r="M212" s="8"/>
      <c r="N212" s="118"/>
      <c r="O212" s="118"/>
      <c r="P212" s="118"/>
      <c r="Q212" s="325"/>
      <c r="R212" s="119"/>
      <c r="S212" s="119"/>
      <c r="T212" s="119"/>
      <c r="U212" s="326"/>
      <c r="V212" s="74"/>
      <c r="W212" s="352"/>
      <c r="X212" s="352"/>
      <c r="Y212" s="328"/>
      <c r="Z212" s="118"/>
      <c r="AA212" s="119"/>
      <c r="AB212" s="119"/>
      <c r="AC212" s="119"/>
      <c r="AD212" s="119"/>
      <c r="AE212" s="119"/>
      <c r="AF212" s="119"/>
      <c r="AG212" s="119"/>
      <c r="AH212" s="119"/>
      <c r="AI212" s="119"/>
      <c r="AJ212" s="119"/>
      <c r="AK212" s="4"/>
      <c r="AL212" s="4"/>
    </row>
    <row r="213">
      <c r="A213" s="4"/>
      <c r="B213" s="4"/>
      <c r="C213" s="4"/>
      <c r="D213" s="4"/>
      <c r="E213" s="4"/>
      <c r="F213" s="8"/>
      <c r="G213" s="8"/>
      <c r="H213" s="8"/>
      <c r="I213" s="8"/>
      <c r="J213" s="8"/>
      <c r="K213" s="8"/>
      <c r="L213" s="8"/>
      <c r="M213" s="8"/>
      <c r="N213" s="118"/>
      <c r="O213" s="118"/>
      <c r="P213" s="118"/>
      <c r="Q213" s="325"/>
      <c r="R213" s="119"/>
      <c r="S213" s="119"/>
      <c r="T213" s="119"/>
      <c r="U213" s="326"/>
      <c r="V213" s="74"/>
      <c r="W213" s="352"/>
      <c r="X213" s="352"/>
      <c r="Y213" s="328"/>
      <c r="Z213" s="118"/>
      <c r="AA213" s="119"/>
      <c r="AB213" s="119"/>
      <c r="AC213" s="119"/>
      <c r="AD213" s="119"/>
      <c r="AE213" s="119"/>
      <c r="AF213" s="119"/>
      <c r="AG213" s="119"/>
      <c r="AH213" s="119"/>
      <c r="AI213" s="119"/>
      <c r="AJ213" s="119"/>
      <c r="AK213" s="4"/>
      <c r="AL213" s="4"/>
    </row>
    <row r="214">
      <c r="A214" s="4"/>
      <c r="B214" s="4"/>
      <c r="C214" s="4"/>
      <c r="D214" s="4"/>
      <c r="E214" s="4"/>
      <c r="F214" s="8"/>
      <c r="G214" s="8"/>
      <c r="H214" s="8"/>
      <c r="I214" s="8"/>
      <c r="J214" s="8"/>
      <c r="K214" s="8"/>
      <c r="L214" s="8"/>
      <c r="M214" s="8"/>
      <c r="N214" s="118"/>
      <c r="O214" s="118"/>
      <c r="P214" s="118"/>
      <c r="Q214" s="325"/>
      <c r="R214" s="119"/>
      <c r="S214" s="119"/>
      <c r="T214" s="119"/>
      <c r="U214" s="326"/>
      <c r="V214" s="74"/>
      <c r="W214" s="352"/>
      <c r="X214" s="352"/>
      <c r="Y214" s="328"/>
      <c r="Z214" s="118"/>
      <c r="AA214" s="119"/>
      <c r="AB214" s="119"/>
      <c r="AC214" s="119"/>
      <c r="AD214" s="119"/>
      <c r="AE214" s="119"/>
      <c r="AF214" s="119"/>
      <c r="AG214" s="119"/>
      <c r="AH214" s="119"/>
      <c r="AI214" s="119"/>
      <c r="AJ214" s="119"/>
      <c r="AK214" s="4"/>
      <c r="AL214" s="4"/>
    </row>
    <row r="215">
      <c r="A215" s="4"/>
      <c r="B215" s="4"/>
      <c r="C215" s="4"/>
      <c r="D215" s="4"/>
      <c r="E215" s="4"/>
      <c r="F215" s="8"/>
      <c r="G215" s="8"/>
      <c r="H215" s="8"/>
      <c r="I215" s="8"/>
      <c r="J215" s="8"/>
      <c r="K215" s="8"/>
      <c r="L215" s="8"/>
      <c r="M215" s="8"/>
      <c r="N215" s="118"/>
      <c r="O215" s="118"/>
      <c r="P215" s="118"/>
      <c r="Q215" s="325"/>
      <c r="R215" s="119"/>
      <c r="S215" s="119"/>
      <c r="T215" s="119"/>
      <c r="U215" s="326"/>
      <c r="V215" s="74"/>
      <c r="W215" s="352"/>
      <c r="X215" s="352"/>
      <c r="Y215" s="328"/>
      <c r="Z215" s="118"/>
      <c r="AA215" s="119"/>
      <c r="AB215" s="119"/>
      <c r="AC215" s="119"/>
      <c r="AD215" s="119"/>
      <c r="AE215" s="119"/>
      <c r="AF215" s="119"/>
      <c r="AG215" s="119"/>
      <c r="AH215" s="119"/>
      <c r="AI215" s="119"/>
      <c r="AJ215" s="119"/>
      <c r="AK215" s="4"/>
      <c r="AL215" s="4"/>
    </row>
    <row r="216">
      <c r="A216" s="4"/>
      <c r="B216" s="4"/>
      <c r="C216" s="4"/>
      <c r="D216" s="4"/>
      <c r="E216" s="4"/>
      <c r="F216" s="8"/>
      <c r="G216" s="8"/>
      <c r="H216" s="8"/>
      <c r="I216" s="8"/>
      <c r="J216" s="8"/>
      <c r="K216" s="8"/>
      <c r="L216" s="8"/>
      <c r="M216" s="8"/>
      <c r="N216" s="118"/>
      <c r="O216" s="118"/>
      <c r="P216" s="118"/>
      <c r="Q216" s="325"/>
      <c r="R216" s="119"/>
      <c r="S216" s="119"/>
      <c r="T216" s="119"/>
      <c r="U216" s="326"/>
      <c r="V216" s="74"/>
      <c r="W216" s="352"/>
      <c r="X216" s="352"/>
      <c r="Y216" s="328"/>
      <c r="Z216" s="118"/>
      <c r="AA216" s="119"/>
      <c r="AB216" s="119"/>
      <c r="AC216" s="119"/>
      <c r="AD216" s="119"/>
      <c r="AE216" s="119"/>
      <c r="AF216" s="119"/>
      <c r="AG216" s="119"/>
      <c r="AH216" s="119"/>
      <c r="AI216" s="119"/>
      <c r="AJ216" s="119"/>
      <c r="AK216" s="4"/>
      <c r="AL216" s="4"/>
    </row>
    <row r="217">
      <c r="A217" s="4"/>
      <c r="B217" s="4"/>
      <c r="C217" s="4"/>
      <c r="D217" s="4"/>
      <c r="E217" s="4"/>
      <c r="F217" s="8"/>
      <c r="G217" s="8"/>
      <c r="H217" s="8"/>
      <c r="I217" s="8"/>
      <c r="J217" s="8"/>
      <c r="K217" s="8"/>
      <c r="L217" s="8"/>
      <c r="M217" s="8"/>
      <c r="N217" s="118"/>
      <c r="O217" s="118"/>
      <c r="P217" s="118"/>
      <c r="Q217" s="325"/>
      <c r="R217" s="119"/>
      <c r="S217" s="119"/>
      <c r="T217" s="119"/>
      <c r="U217" s="326"/>
      <c r="V217" s="74"/>
      <c r="W217" s="352"/>
      <c r="X217" s="352"/>
      <c r="Y217" s="328"/>
      <c r="Z217" s="118"/>
      <c r="AA217" s="119"/>
      <c r="AB217" s="119"/>
      <c r="AC217" s="119"/>
      <c r="AD217" s="119"/>
      <c r="AE217" s="119"/>
      <c r="AF217" s="119"/>
      <c r="AG217" s="119"/>
      <c r="AH217" s="119"/>
      <c r="AI217" s="119"/>
      <c r="AJ217" s="119"/>
      <c r="AK217" s="4"/>
      <c r="AL217" s="4"/>
    </row>
    <row r="218">
      <c r="A218" s="4"/>
      <c r="B218" s="4"/>
      <c r="C218" s="4"/>
      <c r="D218" s="4"/>
      <c r="E218" s="4"/>
      <c r="F218" s="8"/>
      <c r="G218" s="8"/>
      <c r="H218" s="8"/>
      <c r="I218" s="8"/>
      <c r="J218" s="8"/>
      <c r="K218" s="8"/>
      <c r="L218" s="8"/>
      <c r="M218" s="8"/>
      <c r="N218" s="118"/>
      <c r="O218" s="118"/>
      <c r="P218" s="118"/>
      <c r="Q218" s="325"/>
      <c r="R218" s="119"/>
      <c r="S218" s="119"/>
      <c r="T218" s="119"/>
      <c r="U218" s="326"/>
      <c r="V218" s="74"/>
      <c r="W218" s="352"/>
      <c r="X218" s="352"/>
      <c r="Y218" s="328"/>
      <c r="Z218" s="118"/>
      <c r="AA218" s="119"/>
      <c r="AB218" s="119"/>
      <c r="AC218" s="119"/>
      <c r="AD218" s="119"/>
      <c r="AE218" s="119"/>
      <c r="AF218" s="119"/>
      <c r="AG218" s="119"/>
      <c r="AH218" s="119"/>
      <c r="AI218" s="119"/>
      <c r="AJ218" s="119"/>
      <c r="AK218" s="4"/>
      <c r="AL218" s="4"/>
    </row>
    <row r="219">
      <c r="A219" s="4"/>
      <c r="B219" s="4"/>
      <c r="C219" s="4"/>
      <c r="D219" s="4"/>
      <c r="E219" s="4"/>
      <c r="F219" s="8"/>
      <c r="G219" s="8"/>
      <c r="H219" s="8"/>
      <c r="I219" s="8"/>
      <c r="J219" s="8"/>
      <c r="K219" s="8"/>
      <c r="L219" s="8"/>
      <c r="M219" s="8"/>
      <c r="N219" s="118"/>
      <c r="O219" s="118"/>
      <c r="P219" s="118"/>
      <c r="Q219" s="325"/>
      <c r="R219" s="119"/>
      <c r="S219" s="119"/>
      <c r="T219" s="119"/>
      <c r="U219" s="326"/>
      <c r="V219" s="74"/>
      <c r="W219" s="352"/>
      <c r="X219" s="352"/>
      <c r="Y219" s="328"/>
      <c r="Z219" s="118"/>
      <c r="AA219" s="119"/>
      <c r="AB219" s="119"/>
      <c r="AC219" s="119"/>
      <c r="AD219" s="119"/>
      <c r="AE219" s="119"/>
      <c r="AF219" s="119"/>
      <c r="AG219" s="119"/>
      <c r="AH219" s="119"/>
      <c r="AI219" s="119"/>
      <c r="AJ219" s="119"/>
      <c r="AK219" s="4"/>
      <c r="AL219" s="4"/>
    </row>
    <row r="220">
      <c r="A220" s="4"/>
      <c r="B220" s="4"/>
      <c r="C220" s="4"/>
      <c r="D220" s="4"/>
      <c r="E220" s="4"/>
      <c r="F220" s="8"/>
      <c r="G220" s="8"/>
      <c r="H220" s="8"/>
      <c r="I220" s="8"/>
      <c r="J220" s="8"/>
      <c r="K220" s="8"/>
      <c r="L220" s="8"/>
      <c r="M220" s="8"/>
      <c r="N220" s="118"/>
      <c r="O220" s="118"/>
      <c r="P220" s="118"/>
      <c r="Q220" s="325"/>
      <c r="R220" s="119"/>
      <c r="S220" s="119"/>
      <c r="T220" s="119"/>
      <c r="U220" s="326"/>
      <c r="V220" s="74"/>
      <c r="W220" s="352"/>
      <c r="X220" s="352"/>
      <c r="Y220" s="328"/>
      <c r="Z220" s="118"/>
      <c r="AA220" s="119"/>
      <c r="AB220" s="119"/>
      <c r="AC220" s="119"/>
      <c r="AD220" s="119"/>
      <c r="AE220" s="119"/>
      <c r="AF220" s="119"/>
      <c r="AG220" s="119"/>
      <c r="AH220" s="119"/>
      <c r="AI220" s="119"/>
      <c r="AJ220" s="119"/>
      <c r="AK220" s="4"/>
      <c r="AL220" s="4"/>
    </row>
    <row r="221">
      <c r="A221" s="4"/>
      <c r="B221" s="4"/>
      <c r="C221" s="4"/>
      <c r="D221" s="4"/>
      <c r="E221" s="4"/>
      <c r="F221" s="8"/>
      <c r="G221" s="8"/>
      <c r="H221" s="8"/>
      <c r="I221" s="8"/>
      <c r="J221" s="8"/>
      <c r="K221" s="8"/>
      <c r="L221" s="8"/>
      <c r="M221" s="8"/>
      <c r="N221" s="118"/>
      <c r="O221" s="118"/>
      <c r="P221" s="118"/>
      <c r="Q221" s="325"/>
      <c r="R221" s="119"/>
      <c r="S221" s="119"/>
      <c r="T221" s="119"/>
      <c r="U221" s="326"/>
      <c r="V221" s="74"/>
      <c r="W221" s="352"/>
      <c r="X221" s="352"/>
      <c r="Y221" s="328"/>
      <c r="Z221" s="118"/>
      <c r="AA221" s="119"/>
      <c r="AB221" s="119"/>
      <c r="AC221" s="119"/>
      <c r="AD221" s="119"/>
      <c r="AE221" s="119"/>
      <c r="AF221" s="119"/>
      <c r="AG221" s="119"/>
      <c r="AH221" s="119"/>
      <c r="AI221" s="119"/>
      <c r="AJ221" s="119"/>
      <c r="AK221" s="4"/>
      <c r="AL221" s="4"/>
    </row>
    <row r="222">
      <c r="A222" s="4"/>
      <c r="B222" s="4"/>
      <c r="C222" s="4"/>
      <c r="D222" s="4"/>
      <c r="E222" s="4"/>
      <c r="F222" s="8"/>
      <c r="G222" s="8"/>
      <c r="H222" s="8"/>
      <c r="I222" s="8"/>
      <c r="J222" s="8"/>
      <c r="K222" s="8"/>
      <c r="L222" s="8"/>
      <c r="M222" s="8"/>
      <c r="N222" s="118"/>
      <c r="O222" s="118"/>
      <c r="P222" s="118"/>
      <c r="Q222" s="325"/>
      <c r="R222" s="119"/>
      <c r="S222" s="119"/>
      <c r="T222" s="119"/>
      <c r="U222" s="326"/>
      <c r="V222" s="74"/>
      <c r="W222" s="352"/>
      <c r="X222" s="352"/>
      <c r="Y222" s="328"/>
      <c r="Z222" s="118"/>
      <c r="AA222" s="119"/>
      <c r="AB222" s="119"/>
      <c r="AC222" s="119"/>
      <c r="AD222" s="119"/>
      <c r="AE222" s="119"/>
      <c r="AF222" s="119"/>
      <c r="AG222" s="119"/>
      <c r="AH222" s="119"/>
      <c r="AI222" s="119"/>
      <c r="AJ222" s="119"/>
      <c r="AK222" s="4"/>
      <c r="AL222" s="4"/>
    </row>
    <row r="223">
      <c r="A223" s="4"/>
      <c r="B223" s="4"/>
      <c r="C223" s="4"/>
      <c r="D223" s="4"/>
      <c r="E223" s="4"/>
      <c r="F223" s="8"/>
      <c r="G223" s="8"/>
      <c r="H223" s="8"/>
      <c r="I223" s="8"/>
      <c r="J223" s="8"/>
      <c r="K223" s="8"/>
      <c r="L223" s="8"/>
      <c r="M223" s="8"/>
      <c r="N223" s="118"/>
      <c r="O223" s="118"/>
      <c r="P223" s="118"/>
      <c r="Q223" s="325"/>
      <c r="R223" s="119"/>
      <c r="S223" s="119"/>
      <c r="T223" s="119"/>
      <c r="U223" s="326"/>
      <c r="V223" s="74"/>
      <c r="W223" s="352"/>
      <c r="X223" s="352"/>
      <c r="Y223" s="328"/>
      <c r="Z223" s="118"/>
      <c r="AA223" s="119"/>
      <c r="AB223" s="119"/>
      <c r="AC223" s="119"/>
      <c r="AD223" s="119"/>
      <c r="AE223" s="119"/>
      <c r="AF223" s="119"/>
      <c r="AG223" s="119"/>
      <c r="AH223" s="119"/>
      <c r="AI223" s="119"/>
      <c r="AJ223" s="119"/>
      <c r="AK223" s="4"/>
      <c r="AL223" s="4"/>
    </row>
    <row r="224">
      <c r="A224" s="4"/>
      <c r="B224" s="4"/>
      <c r="C224" s="4"/>
      <c r="D224" s="4"/>
      <c r="E224" s="4"/>
      <c r="F224" s="8"/>
      <c r="G224" s="8"/>
      <c r="H224" s="8"/>
      <c r="I224" s="8"/>
      <c r="J224" s="8"/>
      <c r="K224" s="8"/>
      <c r="L224" s="8"/>
      <c r="M224" s="8"/>
      <c r="N224" s="118"/>
      <c r="O224" s="118"/>
      <c r="P224" s="118"/>
      <c r="Q224" s="325"/>
      <c r="R224" s="119"/>
      <c r="S224" s="119"/>
      <c r="T224" s="119"/>
      <c r="U224" s="326"/>
      <c r="V224" s="74"/>
      <c r="W224" s="352"/>
      <c r="X224" s="352"/>
      <c r="Y224" s="328"/>
      <c r="Z224" s="118"/>
      <c r="AA224" s="119"/>
      <c r="AB224" s="119"/>
      <c r="AC224" s="119"/>
      <c r="AD224" s="119"/>
      <c r="AE224" s="119"/>
      <c r="AF224" s="119"/>
      <c r="AG224" s="119"/>
      <c r="AH224" s="119"/>
      <c r="AI224" s="119"/>
      <c r="AJ224" s="119"/>
      <c r="AK224" s="4"/>
      <c r="AL224" s="4"/>
    </row>
    <row r="225">
      <c r="A225" s="4"/>
      <c r="B225" s="4"/>
      <c r="C225" s="4"/>
      <c r="D225" s="4"/>
      <c r="E225" s="4"/>
      <c r="F225" s="8"/>
      <c r="G225" s="8"/>
      <c r="H225" s="8"/>
      <c r="I225" s="8"/>
      <c r="J225" s="8"/>
      <c r="K225" s="8"/>
      <c r="L225" s="8"/>
      <c r="M225" s="8"/>
      <c r="N225" s="118"/>
      <c r="O225" s="118"/>
      <c r="P225" s="118"/>
      <c r="Q225" s="325"/>
      <c r="R225" s="119"/>
      <c r="S225" s="119"/>
      <c r="T225" s="119"/>
      <c r="U225" s="326"/>
      <c r="V225" s="74"/>
      <c r="W225" s="352"/>
      <c r="X225" s="352"/>
      <c r="Y225" s="328"/>
      <c r="Z225" s="118"/>
      <c r="AA225" s="119"/>
      <c r="AB225" s="119"/>
      <c r="AC225" s="119"/>
      <c r="AD225" s="119"/>
      <c r="AE225" s="119"/>
      <c r="AF225" s="119"/>
      <c r="AG225" s="119"/>
      <c r="AH225" s="119"/>
      <c r="AI225" s="119"/>
      <c r="AJ225" s="119"/>
      <c r="AK225" s="4"/>
      <c r="AL225" s="4"/>
    </row>
    <row r="226">
      <c r="A226" s="4"/>
      <c r="B226" s="4"/>
      <c r="C226" s="4"/>
      <c r="D226" s="4"/>
      <c r="E226" s="4"/>
      <c r="F226" s="8"/>
      <c r="G226" s="8"/>
      <c r="H226" s="8"/>
      <c r="I226" s="8"/>
      <c r="J226" s="8"/>
      <c r="K226" s="8"/>
      <c r="L226" s="8"/>
      <c r="M226" s="8"/>
      <c r="N226" s="118"/>
      <c r="O226" s="118"/>
      <c r="P226" s="118"/>
      <c r="Q226" s="325"/>
      <c r="R226" s="119"/>
      <c r="S226" s="119"/>
      <c r="T226" s="119"/>
      <c r="U226" s="326"/>
      <c r="V226" s="74"/>
      <c r="W226" s="352"/>
      <c r="X226" s="352"/>
      <c r="Y226" s="328"/>
      <c r="Z226" s="118"/>
      <c r="AA226" s="119"/>
      <c r="AB226" s="119"/>
      <c r="AC226" s="119"/>
      <c r="AD226" s="119"/>
      <c r="AE226" s="119"/>
      <c r="AF226" s="119"/>
      <c r="AG226" s="119"/>
      <c r="AH226" s="119"/>
      <c r="AI226" s="119"/>
      <c r="AJ226" s="119"/>
      <c r="AK226" s="4"/>
      <c r="AL226" s="4"/>
    </row>
    <row r="227">
      <c r="A227" s="4"/>
      <c r="B227" s="4"/>
      <c r="C227" s="4"/>
      <c r="D227" s="4"/>
      <c r="E227" s="4"/>
      <c r="F227" s="8"/>
      <c r="G227" s="8"/>
      <c r="H227" s="8"/>
      <c r="I227" s="8"/>
      <c r="J227" s="8"/>
      <c r="K227" s="8"/>
      <c r="L227" s="8"/>
      <c r="M227" s="8"/>
      <c r="N227" s="118"/>
      <c r="O227" s="118"/>
      <c r="P227" s="118"/>
      <c r="Q227" s="325"/>
      <c r="R227" s="119"/>
      <c r="S227" s="119"/>
      <c r="T227" s="119"/>
      <c r="U227" s="326"/>
      <c r="V227" s="74"/>
      <c r="W227" s="352"/>
      <c r="X227" s="352"/>
      <c r="Y227" s="328"/>
      <c r="Z227" s="118"/>
      <c r="AA227" s="119"/>
      <c r="AB227" s="119"/>
      <c r="AC227" s="119"/>
      <c r="AD227" s="119"/>
      <c r="AE227" s="119"/>
      <c r="AF227" s="119"/>
      <c r="AG227" s="119"/>
      <c r="AH227" s="119"/>
      <c r="AI227" s="119"/>
      <c r="AJ227" s="119"/>
      <c r="AK227" s="4"/>
      <c r="AL227" s="4"/>
    </row>
    <row r="228">
      <c r="A228" s="4"/>
      <c r="B228" s="4"/>
      <c r="C228" s="4"/>
      <c r="D228" s="4"/>
      <c r="E228" s="4"/>
      <c r="F228" s="8"/>
      <c r="G228" s="8"/>
      <c r="H228" s="8"/>
      <c r="I228" s="8"/>
      <c r="J228" s="8"/>
      <c r="K228" s="8"/>
      <c r="L228" s="8"/>
      <c r="M228" s="8"/>
      <c r="N228" s="118"/>
      <c r="O228" s="118"/>
      <c r="P228" s="118"/>
      <c r="Q228" s="325"/>
      <c r="R228" s="119"/>
      <c r="S228" s="119"/>
      <c r="T228" s="119"/>
      <c r="U228" s="326"/>
      <c r="V228" s="74"/>
      <c r="W228" s="352"/>
      <c r="X228" s="352"/>
      <c r="Y228" s="328"/>
      <c r="Z228" s="118"/>
      <c r="AA228" s="119"/>
      <c r="AB228" s="119"/>
      <c r="AC228" s="119"/>
      <c r="AD228" s="119"/>
      <c r="AE228" s="119"/>
      <c r="AF228" s="119"/>
      <c r="AG228" s="119"/>
      <c r="AH228" s="119"/>
      <c r="AI228" s="119"/>
      <c r="AJ228" s="119"/>
      <c r="AK228" s="4"/>
      <c r="AL228" s="4"/>
    </row>
    <row r="229">
      <c r="A229" s="4"/>
      <c r="B229" s="4"/>
      <c r="C229" s="4"/>
      <c r="D229" s="4"/>
      <c r="E229" s="4"/>
      <c r="F229" s="8"/>
      <c r="G229" s="8"/>
      <c r="H229" s="8"/>
      <c r="I229" s="8"/>
      <c r="J229" s="8"/>
      <c r="K229" s="8"/>
      <c r="L229" s="8"/>
      <c r="M229" s="8"/>
      <c r="N229" s="118"/>
      <c r="O229" s="118"/>
      <c r="P229" s="118"/>
      <c r="Q229" s="325"/>
      <c r="R229" s="119"/>
      <c r="S229" s="119"/>
      <c r="T229" s="119"/>
      <c r="U229" s="326"/>
      <c r="V229" s="74"/>
      <c r="W229" s="352"/>
      <c r="X229" s="352"/>
      <c r="Y229" s="328"/>
      <c r="Z229" s="118"/>
      <c r="AA229" s="119"/>
      <c r="AB229" s="119"/>
      <c r="AC229" s="119"/>
      <c r="AD229" s="119"/>
      <c r="AE229" s="119"/>
      <c r="AF229" s="119"/>
      <c r="AG229" s="119"/>
      <c r="AH229" s="119"/>
      <c r="AI229" s="119"/>
      <c r="AJ229" s="119"/>
      <c r="AK229" s="4"/>
      <c r="AL229" s="4"/>
    </row>
    <row r="230">
      <c r="A230" s="4"/>
      <c r="B230" s="4"/>
      <c r="C230" s="4"/>
      <c r="D230" s="4"/>
      <c r="E230" s="4"/>
      <c r="F230" s="8"/>
      <c r="G230" s="8"/>
      <c r="H230" s="8"/>
      <c r="I230" s="8"/>
      <c r="J230" s="8"/>
      <c r="K230" s="8"/>
      <c r="L230" s="8"/>
      <c r="M230" s="8"/>
      <c r="N230" s="118"/>
      <c r="O230" s="118"/>
      <c r="P230" s="118"/>
      <c r="Q230" s="325"/>
      <c r="R230" s="119"/>
      <c r="S230" s="119"/>
      <c r="T230" s="119"/>
      <c r="U230" s="326"/>
      <c r="V230" s="74"/>
      <c r="W230" s="352"/>
      <c r="X230" s="352"/>
      <c r="Y230" s="328"/>
      <c r="Z230" s="118"/>
      <c r="AA230" s="119"/>
      <c r="AB230" s="119"/>
      <c r="AC230" s="119"/>
      <c r="AD230" s="119"/>
      <c r="AE230" s="119"/>
      <c r="AF230" s="119"/>
      <c r="AG230" s="119"/>
      <c r="AH230" s="119"/>
      <c r="AI230" s="119"/>
      <c r="AJ230" s="119"/>
      <c r="AK230" s="4"/>
      <c r="AL230" s="4"/>
    </row>
    <row r="231">
      <c r="A231" s="4"/>
      <c r="B231" s="4"/>
      <c r="C231" s="4"/>
      <c r="D231" s="4"/>
      <c r="E231" s="4"/>
      <c r="F231" s="8"/>
      <c r="G231" s="8"/>
      <c r="H231" s="8"/>
      <c r="I231" s="8"/>
      <c r="J231" s="8"/>
      <c r="K231" s="8"/>
      <c r="L231" s="8"/>
      <c r="M231" s="8"/>
      <c r="N231" s="118"/>
      <c r="O231" s="118"/>
      <c r="P231" s="118"/>
      <c r="Q231" s="325"/>
      <c r="R231" s="119"/>
      <c r="S231" s="119"/>
      <c r="T231" s="119"/>
      <c r="U231" s="326"/>
      <c r="V231" s="74"/>
      <c r="W231" s="352"/>
      <c r="X231" s="352"/>
      <c r="Y231" s="328"/>
      <c r="Z231" s="118"/>
      <c r="AA231" s="119"/>
      <c r="AB231" s="119"/>
      <c r="AC231" s="119"/>
      <c r="AD231" s="119"/>
      <c r="AE231" s="119"/>
      <c r="AF231" s="119"/>
      <c r="AG231" s="119"/>
      <c r="AH231" s="119"/>
      <c r="AI231" s="119"/>
      <c r="AJ231" s="119"/>
      <c r="AK231" s="4"/>
      <c r="AL231" s="4"/>
    </row>
    <row r="232">
      <c r="A232" s="4"/>
      <c r="B232" s="4"/>
      <c r="C232" s="4"/>
      <c r="D232" s="4"/>
      <c r="E232" s="4"/>
      <c r="F232" s="8"/>
      <c r="G232" s="8"/>
      <c r="H232" s="8"/>
      <c r="I232" s="8"/>
      <c r="J232" s="8"/>
      <c r="K232" s="8"/>
      <c r="L232" s="8"/>
      <c r="M232" s="8"/>
      <c r="N232" s="118"/>
      <c r="O232" s="118"/>
      <c r="P232" s="118"/>
      <c r="Q232" s="325"/>
      <c r="R232" s="119"/>
      <c r="S232" s="119"/>
      <c r="T232" s="119"/>
      <c r="U232" s="326"/>
      <c r="V232" s="74"/>
      <c r="W232" s="352"/>
      <c r="X232" s="352"/>
      <c r="Y232" s="328"/>
      <c r="Z232" s="118"/>
      <c r="AA232" s="119"/>
      <c r="AB232" s="119"/>
      <c r="AC232" s="119"/>
      <c r="AD232" s="119"/>
      <c r="AE232" s="119"/>
      <c r="AF232" s="119"/>
      <c r="AG232" s="119"/>
      <c r="AH232" s="119"/>
      <c r="AI232" s="119"/>
      <c r="AJ232" s="119"/>
      <c r="AK232" s="4"/>
      <c r="AL232" s="4"/>
    </row>
    <row r="233">
      <c r="A233" s="4"/>
      <c r="B233" s="4"/>
      <c r="C233" s="4"/>
      <c r="D233" s="4"/>
      <c r="E233" s="4"/>
      <c r="F233" s="8"/>
      <c r="G233" s="8"/>
      <c r="H233" s="8"/>
      <c r="I233" s="8"/>
      <c r="J233" s="8"/>
      <c r="K233" s="8"/>
      <c r="L233" s="8"/>
      <c r="M233" s="8"/>
      <c r="N233" s="118"/>
      <c r="O233" s="118"/>
      <c r="P233" s="118"/>
      <c r="Q233" s="325"/>
      <c r="R233" s="119"/>
      <c r="S233" s="119"/>
      <c r="T233" s="119"/>
      <c r="U233" s="326"/>
      <c r="V233" s="74"/>
      <c r="W233" s="352"/>
      <c r="X233" s="352"/>
      <c r="Y233" s="328"/>
      <c r="Z233" s="118"/>
      <c r="AA233" s="119"/>
      <c r="AB233" s="119"/>
      <c r="AC233" s="119"/>
      <c r="AD233" s="119"/>
      <c r="AE233" s="119"/>
      <c r="AF233" s="119"/>
      <c r="AG233" s="119"/>
      <c r="AH233" s="119"/>
      <c r="AI233" s="119"/>
      <c r="AJ233" s="119"/>
      <c r="AK233" s="4"/>
      <c r="AL233" s="4"/>
    </row>
    <row r="234">
      <c r="A234" s="4"/>
      <c r="B234" s="4"/>
      <c r="C234" s="4"/>
      <c r="D234" s="4"/>
      <c r="E234" s="4"/>
      <c r="F234" s="8"/>
      <c r="G234" s="8"/>
      <c r="H234" s="8"/>
      <c r="I234" s="8"/>
      <c r="J234" s="8"/>
      <c r="K234" s="8"/>
      <c r="L234" s="8"/>
      <c r="M234" s="8"/>
      <c r="N234" s="118"/>
      <c r="O234" s="118"/>
      <c r="P234" s="118"/>
      <c r="Q234" s="325"/>
      <c r="R234" s="119"/>
      <c r="S234" s="119"/>
      <c r="T234" s="119"/>
      <c r="U234" s="326"/>
      <c r="V234" s="74"/>
      <c r="W234" s="352"/>
      <c r="X234" s="352"/>
      <c r="Y234" s="328"/>
      <c r="Z234" s="118"/>
      <c r="AA234" s="119"/>
      <c r="AB234" s="119"/>
      <c r="AC234" s="119"/>
      <c r="AD234" s="119"/>
      <c r="AE234" s="119"/>
      <c r="AF234" s="119"/>
      <c r="AG234" s="119"/>
      <c r="AH234" s="119"/>
      <c r="AI234" s="119"/>
      <c r="AJ234" s="119"/>
      <c r="AK234" s="4"/>
      <c r="AL234" s="4"/>
    </row>
    <row r="235">
      <c r="A235" s="4"/>
      <c r="B235" s="4"/>
      <c r="C235" s="4"/>
      <c r="D235" s="4"/>
      <c r="E235" s="4"/>
      <c r="F235" s="8"/>
      <c r="G235" s="8"/>
      <c r="H235" s="8"/>
      <c r="I235" s="8"/>
      <c r="J235" s="8"/>
      <c r="K235" s="8"/>
      <c r="L235" s="8"/>
      <c r="M235" s="8"/>
      <c r="N235" s="118"/>
      <c r="O235" s="118"/>
      <c r="P235" s="118"/>
      <c r="Q235" s="325"/>
      <c r="R235" s="119"/>
      <c r="S235" s="119"/>
      <c r="T235" s="119"/>
      <c r="U235" s="326"/>
      <c r="V235" s="74"/>
      <c r="W235" s="352"/>
      <c r="X235" s="352"/>
      <c r="Y235" s="328"/>
      <c r="Z235" s="118"/>
      <c r="AA235" s="119"/>
      <c r="AB235" s="119"/>
      <c r="AC235" s="119"/>
      <c r="AD235" s="119"/>
      <c r="AE235" s="119"/>
      <c r="AF235" s="119"/>
      <c r="AG235" s="119"/>
      <c r="AH235" s="119"/>
      <c r="AI235" s="119"/>
      <c r="AJ235" s="119"/>
      <c r="AK235" s="4"/>
      <c r="AL235" s="4"/>
    </row>
    <row r="236">
      <c r="A236" s="4"/>
      <c r="B236" s="4"/>
      <c r="C236" s="4"/>
      <c r="D236" s="4"/>
      <c r="E236" s="4"/>
      <c r="F236" s="8"/>
      <c r="G236" s="8"/>
      <c r="H236" s="8"/>
      <c r="I236" s="8"/>
      <c r="J236" s="8"/>
      <c r="K236" s="8"/>
      <c r="L236" s="8"/>
      <c r="M236" s="8"/>
      <c r="N236" s="118"/>
      <c r="O236" s="118"/>
      <c r="P236" s="118"/>
      <c r="Q236" s="325"/>
      <c r="R236" s="119"/>
      <c r="S236" s="119"/>
      <c r="T236" s="119"/>
      <c r="U236" s="326"/>
      <c r="V236" s="74"/>
      <c r="W236" s="352"/>
      <c r="X236" s="352"/>
      <c r="Y236" s="328"/>
      <c r="Z236" s="118"/>
      <c r="AA236" s="119"/>
      <c r="AB236" s="119"/>
      <c r="AC236" s="119"/>
      <c r="AD236" s="119"/>
      <c r="AE236" s="119"/>
      <c r="AF236" s="119"/>
      <c r="AG236" s="119"/>
      <c r="AH236" s="119"/>
      <c r="AI236" s="119"/>
      <c r="AJ236" s="119"/>
      <c r="AK236" s="4"/>
      <c r="AL236" s="4"/>
    </row>
    <row r="237">
      <c r="A237" s="4"/>
      <c r="B237" s="4"/>
      <c r="C237" s="4"/>
      <c r="D237" s="4"/>
      <c r="E237" s="4"/>
      <c r="F237" s="8"/>
      <c r="G237" s="8"/>
      <c r="H237" s="8"/>
      <c r="I237" s="8"/>
      <c r="J237" s="8"/>
      <c r="K237" s="8"/>
      <c r="L237" s="8"/>
      <c r="M237" s="8"/>
      <c r="N237" s="118"/>
      <c r="O237" s="118"/>
      <c r="P237" s="118"/>
      <c r="Q237" s="325"/>
      <c r="R237" s="119"/>
      <c r="S237" s="119"/>
      <c r="T237" s="119"/>
      <c r="U237" s="326"/>
      <c r="V237" s="74"/>
      <c r="W237" s="352"/>
      <c r="X237" s="352"/>
      <c r="Y237" s="328"/>
      <c r="Z237" s="118"/>
      <c r="AA237" s="119"/>
      <c r="AB237" s="119"/>
      <c r="AC237" s="119"/>
      <c r="AD237" s="119"/>
      <c r="AE237" s="119"/>
      <c r="AF237" s="119"/>
      <c r="AG237" s="119"/>
      <c r="AH237" s="119"/>
      <c r="AI237" s="119"/>
      <c r="AJ237" s="119"/>
      <c r="AK237" s="4"/>
      <c r="AL237" s="4"/>
    </row>
    <row r="238">
      <c r="A238" s="4"/>
      <c r="B238" s="4"/>
      <c r="C238" s="4"/>
      <c r="D238" s="4"/>
      <c r="E238" s="4"/>
      <c r="F238" s="8"/>
      <c r="G238" s="8"/>
      <c r="H238" s="8"/>
      <c r="I238" s="8"/>
      <c r="J238" s="8"/>
      <c r="K238" s="8"/>
      <c r="L238" s="8"/>
      <c r="M238" s="8"/>
      <c r="N238" s="118"/>
      <c r="O238" s="118"/>
      <c r="P238" s="118"/>
      <c r="Q238" s="325"/>
      <c r="R238" s="119"/>
      <c r="S238" s="119"/>
      <c r="T238" s="119"/>
      <c r="U238" s="326"/>
      <c r="V238" s="74"/>
      <c r="W238" s="352"/>
      <c r="X238" s="352"/>
      <c r="Y238" s="328"/>
      <c r="Z238" s="118"/>
      <c r="AA238" s="119"/>
      <c r="AB238" s="119"/>
      <c r="AC238" s="119"/>
      <c r="AD238" s="119"/>
      <c r="AE238" s="119"/>
      <c r="AF238" s="119"/>
      <c r="AG238" s="119"/>
      <c r="AH238" s="119"/>
      <c r="AI238" s="119"/>
      <c r="AJ238" s="119"/>
      <c r="AK238" s="4"/>
      <c r="AL238" s="4"/>
    </row>
    <row r="239">
      <c r="A239" s="4"/>
      <c r="B239" s="4"/>
      <c r="C239" s="4"/>
      <c r="D239" s="4"/>
      <c r="E239" s="4"/>
      <c r="F239" s="8"/>
      <c r="G239" s="8"/>
      <c r="H239" s="8"/>
      <c r="I239" s="8"/>
      <c r="J239" s="8"/>
      <c r="K239" s="8"/>
      <c r="L239" s="8"/>
      <c r="M239" s="8"/>
      <c r="N239" s="118"/>
      <c r="O239" s="118"/>
      <c r="P239" s="118"/>
      <c r="Q239" s="325"/>
      <c r="R239" s="119"/>
      <c r="S239" s="119"/>
      <c r="T239" s="119"/>
      <c r="U239" s="326"/>
      <c r="V239" s="74"/>
      <c r="W239" s="352"/>
      <c r="X239" s="352"/>
      <c r="Y239" s="328"/>
      <c r="Z239" s="118"/>
      <c r="AA239" s="119"/>
      <c r="AB239" s="119"/>
      <c r="AC239" s="119"/>
      <c r="AD239" s="119"/>
      <c r="AE239" s="119"/>
      <c r="AF239" s="119"/>
      <c r="AG239" s="119"/>
      <c r="AH239" s="119"/>
      <c r="AI239" s="119"/>
      <c r="AJ239" s="119"/>
      <c r="AK239" s="4"/>
      <c r="AL239" s="4"/>
    </row>
    <row r="240">
      <c r="A240" s="4"/>
      <c r="B240" s="4"/>
      <c r="C240" s="4"/>
      <c r="D240" s="4"/>
      <c r="E240" s="4"/>
      <c r="F240" s="8"/>
      <c r="G240" s="8"/>
      <c r="H240" s="8"/>
      <c r="I240" s="8"/>
      <c r="J240" s="8"/>
      <c r="K240" s="8"/>
      <c r="L240" s="8"/>
      <c r="M240" s="8"/>
      <c r="N240" s="118"/>
      <c r="O240" s="118"/>
      <c r="P240" s="118"/>
      <c r="Q240" s="325"/>
      <c r="R240" s="119"/>
      <c r="S240" s="119"/>
      <c r="T240" s="119"/>
      <c r="U240" s="326"/>
      <c r="V240" s="74"/>
      <c r="W240" s="352"/>
      <c r="X240" s="352"/>
      <c r="Y240" s="328"/>
      <c r="Z240" s="118"/>
      <c r="AA240" s="119"/>
      <c r="AB240" s="119"/>
      <c r="AC240" s="119"/>
      <c r="AD240" s="119"/>
      <c r="AE240" s="119"/>
      <c r="AF240" s="119"/>
      <c r="AG240" s="119"/>
      <c r="AH240" s="119"/>
      <c r="AI240" s="119"/>
      <c r="AJ240" s="119"/>
      <c r="AK240" s="4"/>
      <c r="AL240" s="4"/>
    </row>
    <row r="241">
      <c r="A241" s="4"/>
      <c r="B241" s="4"/>
      <c r="C241" s="4"/>
      <c r="D241" s="4"/>
      <c r="E241" s="4"/>
      <c r="F241" s="8"/>
      <c r="G241" s="8"/>
      <c r="H241" s="8"/>
      <c r="I241" s="8"/>
      <c r="J241" s="8"/>
      <c r="K241" s="8"/>
      <c r="L241" s="8"/>
      <c r="M241" s="8"/>
      <c r="N241" s="118"/>
      <c r="O241" s="118"/>
      <c r="P241" s="118"/>
      <c r="Q241" s="325"/>
      <c r="R241" s="119"/>
      <c r="S241" s="119"/>
      <c r="T241" s="119"/>
      <c r="U241" s="326"/>
      <c r="V241" s="74"/>
      <c r="W241" s="352"/>
      <c r="X241" s="352"/>
      <c r="Y241" s="328"/>
      <c r="Z241" s="118"/>
      <c r="AA241" s="119"/>
      <c r="AB241" s="119"/>
      <c r="AC241" s="119"/>
      <c r="AD241" s="119"/>
      <c r="AE241" s="119"/>
      <c r="AF241" s="119"/>
      <c r="AG241" s="119"/>
      <c r="AH241" s="119"/>
      <c r="AI241" s="119"/>
      <c r="AJ241" s="119"/>
      <c r="AK241" s="4"/>
      <c r="AL241" s="4"/>
    </row>
    <row r="242">
      <c r="A242" s="4"/>
      <c r="B242" s="4"/>
      <c r="C242" s="4"/>
      <c r="D242" s="4"/>
      <c r="E242" s="4"/>
      <c r="F242" s="8"/>
      <c r="G242" s="8"/>
      <c r="H242" s="8"/>
      <c r="I242" s="8"/>
      <c r="J242" s="8"/>
      <c r="K242" s="8"/>
      <c r="L242" s="8"/>
      <c r="M242" s="8"/>
      <c r="N242" s="118"/>
      <c r="O242" s="118"/>
      <c r="P242" s="118"/>
      <c r="Q242" s="325"/>
      <c r="R242" s="119"/>
      <c r="S242" s="119"/>
      <c r="T242" s="119"/>
      <c r="U242" s="326"/>
      <c r="V242" s="74"/>
      <c r="W242" s="352"/>
      <c r="X242" s="352"/>
      <c r="Y242" s="328"/>
      <c r="Z242" s="118"/>
      <c r="AA242" s="119"/>
      <c r="AB242" s="119"/>
      <c r="AC242" s="119"/>
      <c r="AD242" s="119"/>
      <c r="AE242" s="119"/>
      <c r="AF242" s="119"/>
      <c r="AG242" s="119"/>
      <c r="AH242" s="119"/>
      <c r="AI242" s="119"/>
      <c r="AJ242" s="119"/>
      <c r="AK242" s="4"/>
      <c r="AL242" s="4"/>
    </row>
    <row r="243">
      <c r="A243" s="4"/>
      <c r="B243" s="4"/>
      <c r="C243" s="4"/>
      <c r="D243" s="4"/>
      <c r="E243" s="4"/>
      <c r="F243" s="8"/>
      <c r="G243" s="8"/>
      <c r="H243" s="8"/>
      <c r="I243" s="8"/>
      <c r="J243" s="8"/>
      <c r="K243" s="8"/>
      <c r="L243" s="8"/>
      <c r="M243" s="8"/>
      <c r="N243" s="118"/>
      <c r="O243" s="118"/>
      <c r="P243" s="118"/>
      <c r="Q243" s="325"/>
      <c r="R243" s="119"/>
      <c r="S243" s="119"/>
      <c r="T243" s="119"/>
      <c r="U243" s="326"/>
      <c r="V243" s="74"/>
      <c r="W243" s="352"/>
      <c r="X243" s="352"/>
      <c r="Y243" s="328"/>
      <c r="Z243" s="118"/>
      <c r="AA243" s="119"/>
      <c r="AB243" s="119"/>
      <c r="AC243" s="119"/>
      <c r="AD243" s="119"/>
      <c r="AE243" s="119"/>
      <c r="AF243" s="119"/>
      <c r="AG243" s="119"/>
      <c r="AH243" s="119"/>
      <c r="AI243" s="119"/>
      <c r="AJ243" s="119"/>
      <c r="AK243" s="4"/>
      <c r="AL243" s="4"/>
    </row>
    <row r="244">
      <c r="A244" s="4"/>
      <c r="B244" s="4"/>
      <c r="C244" s="4"/>
      <c r="D244" s="4"/>
      <c r="E244" s="4"/>
      <c r="F244" s="8"/>
      <c r="G244" s="8"/>
      <c r="H244" s="8"/>
      <c r="I244" s="8"/>
      <c r="J244" s="8"/>
      <c r="K244" s="8"/>
      <c r="L244" s="8"/>
      <c r="M244" s="8"/>
      <c r="N244" s="118"/>
      <c r="O244" s="118"/>
      <c r="P244" s="118"/>
      <c r="Q244" s="325"/>
      <c r="R244" s="119"/>
      <c r="S244" s="119"/>
      <c r="T244" s="119"/>
      <c r="U244" s="326"/>
      <c r="V244" s="74"/>
      <c r="W244" s="352"/>
      <c r="X244" s="352"/>
      <c r="Y244" s="328"/>
      <c r="Z244" s="118"/>
      <c r="AA244" s="119"/>
      <c r="AB244" s="119"/>
      <c r="AC244" s="119"/>
      <c r="AD244" s="119"/>
      <c r="AE244" s="119"/>
      <c r="AF244" s="119"/>
      <c r="AG244" s="119"/>
      <c r="AH244" s="119"/>
      <c r="AI244" s="119"/>
      <c r="AJ244" s="119"/>
      <c r="AK244" s="4"/>
      <c r="AL244" s="4"/>
    </row>
    <row r="245">
      <c r="A245" s="4"/>
      <c r="B245" s="4"/>
      <c r="C245" s="4"/>
      <c r="D245" s="4"/>
      <c r="E245" s="4"/>
      <c r="F245" s="8"/>
      <c r="G245" s="8"/>
      <c r="H245" s="8"/>
      <c r="I245" s="8"/>
      <c r="J245" s="8"/>
      <c r="K245" s="8"/>
      <c r="L245" s="8"/>
      <c r="M245" s="8"/>
      <c r="N245" s="118"/>
      <c r="O245" s="118"/>
      <c r="P245" s="118"/>
      <c r="Q245" s="325"/>
      <c r="R245" s="119"/>
      <c r="S245" s="119"/>
      <c r="T245" s="119"/>
      <c r="U245" s="326"/>
      <c r="V245" s="74"/>
      <c r="W245" s="352"/>
      <c r="X245" s="352"/>
      <c r="Y245" s="328"/>
      <c r="Z245" s="118"/>
      <c r="AA245" s="119"/>
      <c r="AB245" s="119"/>
      <c r="AC245" s="119"/>
      <c r="AD245" s="119"/>
      <c r="AE245" s="119"/>
      <c r="AF245" s="119"/>
      <c r="AG245" s="119"/>
      <c r="AH245" s="119"/>
      <c r="AI245" s="119"/>
      <c r="AJ245" s="119"/>
      <c r="AK245" s="4"/>
      <c r="AL245" s="4"/>
    </row>
    <row r="246">
      <c r="A246" s="4"/>
      <c r="B246" s="4"/>
      <c r="C246" s="4"/>
      <c r="D246" s="4"/>
      <c r="E246" s="4"/>
      <c r="F246" s="8"/>
      <c r="G246" s="8"/>
      <c r="H246" s="8"/>
      <c r="I246" s="8"/>
      <c r="J246" s="8"/>
      <c r="K246" s="8"/>
      <c r="L246" s="8"/>
      <c r="M246" s="8"/>
      <c r="N246" s="118"/>
      <c r="O246" s="118"/>
      <c r="P246" s="118"/>
      <c r="Q246" s="325"/>
      <c r="R246" s="119"/>
      <c r="S246" s="119"/>
      <c r="T246" s="119"/>
      <c r="U246" s="326"/>
      <c r="V246" s="74"/>
      <c r="W246" s="352"/>
      <c r="X246" s="352"/>
      <c r="Y246" s="328"/>
      <c r="Z246" s="118"/>
      <c r="AA246" s="119"/>
      <c r="AB246" s="119"/>
      <c r="AC246" s="119"/>
      <c r="AD246" s="119"/>
      <c r="AE246" s="119"/>
      <c r="AF246" s="119"/>
      <c r="AG246" s="119"/>
      <c r="AH246" s="119"/>
      <c r="AI246" s="119"/>
      <c r="AJ246" s="119"/>
      <c r="AK246" s="4"/>
      <c r="AL246" s="4"/>
    </row>
    <row r="247">
      <c r="A247" s="4"/>
      <c r="B247" s="4"/>
      <c r="C247" s="4"/>
      <c r="D247" s="4"/>
      <c r="E247" s="4"/>
      <c r="F247" s="8"/>
      <c r="G247" s="8"/>
      <c r="H247" s="8"/>
      <c r="I247" s="8"/>
      <c r="J247" s="8"/>
      <c r="K247" s="8"/>
      <c r="L247" s="8"/>
      <c r="M247" s="8"/>
      <c r="N247" s="118"/>
      <c r="O247" s="118"/>
      <c r="P247" s="118"/>
      <c r="Q247" s="325"/>
      <c r="R247" s="119"/>
      <c r="S247" s="119"/>
      <c r="T247" s="119"/>
      <c r="U247" s="326"/>
      <c r="V247" s="74"/>
      <c r="W247" s="352"/>
      <c r="X247" s="352"/>
      <c r="Y247" s="328"/>
      <c r="Z247" s="118"/>
      <c r="AA247" s="119"/>
      <c r="AB247" s="119"/>
      <c r="AC247" s="119"/>
      <c r="AD247" s="119"/>
      <c r="AE247" s="119"/>
      <c r="AF247" s="119"/>
      <c r="AG247" s="119"/>
      <c r="AH247" s="119"/>
      <c r="AI247" s="119"/>
      <c r="AJ247" s="119"/>
      <c r="AK247" s="4"/>
      <c r="AL247" s="4"/>
    </row>
    <row r="248">
      <c r="A248" s="4"/>
      <c r="B248" s="4"/>
      <c r="C248" s="4"/>
      <c r="D248" s="4"/>
      <c r="E248" s="4"/>
      <c r="F248" s="8"/>
      <c r="G248" s="8"/>
      <c r="H248" s="8"/>
      <c r="I248" s="8"/>
      <c r="J248" s="8"/>
      <c r="K248" s="8"/>
      <c r="L248" s="8"/>
      <c r="M248" s="8"/>
      <c r="N248" s="118"/>
      <c r="O248" s="118"/>
      <c r="P248" s="118"/>
      <c r="Q248" s="325"/>
      <c r="R248" s="119"/>
      <c r="S248" s="119"/>
      <c r="T248" s="119"/>
      <c r="U248" s="326"/>
      <c r="V248" s="74"/>
      <c r="W248" s="352"/>
      <c r="X248" s="352"/>
      <c r="Y248" s="328"/>
      <c r="Z248" s="118"/>
      <c r="AA248" s="119"/>
      <c r="AB248" s="119"/>
      <c r="AC248" s="119"/>
      <c r="AD248" s="119"/>
      <c r="AE248" s="119"/>
      <c r="AF248" s="119"/>
      <c r="AG248" s="119"/>
      <c r="AH248" s="119"/>
      <c r="AI248" s="119"/>
      <c r="AJ248" s="119"/>
      <c r="AK248" s="4"/>
      <c r="AL248" s="4"/>
    </row>
    <row r="249">
      <c r="A249" s="4"/>
      <c r="B249" s="4"/>
      <c r="C249" s="4"/>
      <c r="D249" s="4"/>
      <c r="E249" s="4"/>
      <c r="F249" s="8"/>
      <c r="G249" s="8"/>
      <c r="H249" s="8"/>
      <c r="I249" s="8"/>
      <c r="J249" s="8"/>
      <c r="K249" s="8"/>
      <c r="L249" s="8"/>
      <c r="M249" s="8"/>
      <c r="N249" s="118"/>
      <c r="O249" s="118"/>
      <c r="P249" s="118"/>
      <c r="Q249" s="325"/>
      <c r="R249" s="119"/>
      <c r="S249" s="119"/>
      <c r="T249" s="119"/>
      <c r="U249" s="326"/>
      <c r="V249" s="74"/>
      <c r="W249" s="352"/>
      <c r="X249" s="352"/>
      <c r="Y249" s="328"/>
      <c r="Z249" s="118"/>
      <c r="AA249" s="119"/>
      <c r="AB249" s="119"/>
      <c r="AC249" s="119"/>
      <c r="AD249" s="119"/>
      <c r="AE249" s="119"/>
      <c r="AF249" s="119"/>
      <c r="AG249" s="119"/>
      <c r="AH249" s="119"/>
      <c r="AI249" s="119"/>
      <c r="AJ249" s="119"/>
      <c r="AK249" s="4"/>
      <c r="AL249" s="4"/>
    </row>
    <row r="250">
      <c r="A250" s="4"/>
      <c r="B250" s="4"/>
      <c r="C250" s="4"/>
      <c r="D250" s="4"/>
      <c r="E250" s="4"/>
      <c r="F250" s="8"/>
      <c r="G250" s="8"/>
      <c r="H250" s="8"/>
      <c r="I250" s="8"/>
      <c r="J250" s="8"/>
      <c r="K250" s="8"/>
      <c r="L250" s="8"/>
      <c r="M250" s="8"/>
      <c r="N250" s="118"/>
      <c r="O250" s="118"/>
      <c r="P250" s="118"/>
      <c r="Q250" s="325"/>
      <c r="R250" s="119"/>
      <c r="S250" s="119"/>
      <c r="T250" s="119"/>
      <c r="U250" s="326"/>
      <c r="V250" s="74"/>
      <c r="W250" s="352"/>
      <c r="X250" s="352"/>
      <c r="Y250" s="328"/>
      <c r="Z250" s="118"/>
      <c r="AA250" s="119"/>
      <c r="AB250" s="119"/>
      <c r="AC250" s="119"/>
      <c r="AD250" s="119"/>
      <c r="AE250" s="119"/>
      <c r="AF250" s="119"/>
      <c r="AG250" s="119"/>
      <c r="AH250" s="119"/>
      <c r="AI250" s="119"/>
      <c r="AJ250" s="119"/>
      <c r="AK250" s="4"/>
      <c r="AL250" s="4"/>
    </row>
    <row r="251">
      <c r="A251" s="4"/>
      <c r="B251" s="4"/>
      <c r="C251" s="4"/>
      <c r="D251" s="4"/>
      <c r="E251" s="4"/>
      <c r="F251" s="8"/>
      <c r="G251" s="8"/>
      <c r="H251" s="8"/>
      <c r="I251" s="8"/>
      <c r="J251" s="8"/>
      <c r="K251" s="8"/>
      <c r="L251" s="8"/>
      <c r="M251" s="8"/>
      <c r="N251" s="118"/>
      <c r="O251" s="118"/>
      <c r="P251" s="118"/>
      <c r="Q251" s="325"/>
      <c r="R251" s="119"/>
      <c r="S251" s="119"/>
      <c r="T251" s="119"/>
      <c r="U251" s="326"/>
      <c r="V251" s="74"/>
      <c r="W251" s="352"/>
      <c r="X251" s="352"/>
      <c r="Y251" s="328"/>
      <c r="Z251" s="118"/>
      <c r="AA251" s="119"/>
      <c r="AB251" s="119"/>
      <c r="AC251" s="119"/>
      <c r="AD251" s="119"/>
      <c r="AE251" s="119"/>
      <c r="AF251" s="119"/>
      <c r="AG251" s="119"/>
      <c r="AH251" s="119"/>
      <c r="AI251" s="119"/>
      <c r="AJ251" s="119"/>
      <c r="AK251" s="4"/>
      <c r="AL251" s="4"/>
    </row>
    <row r="252">
      <c r="A252" s="4"/>
      <c r="B252" s="4"/>
      <c r="C252" s="4"/>
      <c r="D252" s="4"/>
      <c r="E252" s="4"/>
      <c r="F252" s="8"/>
      <c r="G252" s="8"/>
      <c r="H252" s="8"/>
      <c r="I252" s="8"/>
      <c r="J252" s="8"/>
      <c r="K252" s="8"/>
      <c r="L252" s="8"/>
      <c r="M252" s="8"/>
      <c r="N252" s="118"/>
      <c r="O252" s="118"/>
      <c r="P252" s="118"/>
      <c r="Q252" s="325"/>
      <c r="R252" s="119"/>
      <c r="S252" s="119"/>
      <c r="T252" s="119"/>
      <c r="U252" s="326"/>
      <c r="V252" s="74"/>
      <c r="W252" s="352"/>
      <c r="X252" s="352"/>
      <c r="Y252" s="328"/>
      <c r="Z252" s="118"/>
      <c r="AA252" s="119"/>
      <c r="AB252" s="119"/>
      <c r="AC252" s="119"/>
      <c r="AD252" s="119"/>
      <c r="AE252" s="119"/>
      <c r="AF252" s="119"/>
      <c r="AG252" s="119"/>
      <c r="AH252" s="119"/>
      <c r="AI252" s="119"/>
      <c r="AJ252" s="119"/>
      <c r="AK252" s="4"/>
      <c r="AL252" s="4"/>
    </row>
    <row r="253">
      <c r="A253" s="4"/>
      <c r="B253" s="4"/>
      <c r="C253" s="4"/>
      <c r="D253" s="4"/>
      <c r="E253" s="4"/>
      <c r="F253" s="8"/>
      <c r="G253" s="8"/>
      <c r="H253" s="8"/>
      <c r="I253" s="8"/>
      <c r="J253" s="8"/>
      <c r="K253" s="8"/>
      <c r="L253" s="8"/>
      <c r="M253" s="8"/>
      <c r="N253" s="118"/>
      <c r="O253" s="118"/>
      <c r="P253" s="118"/>
      <c r="Q253" s="325"/>
      <c r="R253" s="119"/>
      <c r="S253" s="119"/>
      <c r="T253" s="119"/>
      <c r="U253" s="326"/>
      <c r="V253" s="74"/>
      <c r="W253" s="352"/>
      <c r="X253" s="352"/>
      <c r="Y253" s="328"/>
      <c r="Z253" s="118"/>
      <c r="AA253" s="119"/>
      <c r="AB253" s="119"/>
      <c r="AC253" s="119"/>
      <c r="AD253" s="119"/>
      <c r="AE253" s="119"/>
      <c r="AF253" s="119"/>
      <c r="AG253" s="119"/>
      <c r="AH253" s="119"/>
      <c r="AI253" s="119"/>
      <c r="AJ253" s="119"/>
      <c r="AK253" s="4"/>
      <c r="AL253" s="4"/>
    </row>
    <row r="254">
      <c r="A254" s="4"/>
      <c r="B254" s="4"/>
      <c r="C254" s="4"/>
      <c r="D254" s="4"/>
      <c r="E254" s="4"/>
      <c r="F254" s="8"/>
      <c r="G254" s="8"/>
      <c r="H254" s="8"/>
      <c r="I254" s="8"/>
      <c r="J254" s="8"/>
      <c r="K254" s="8"/>
      <c r="L254" s="8"/>
      <c r="M254" s="8"/>
      <c r="N254" s="118"/>
      <c r="O254" s="118"/>
      <c r="P254" s="118"/>
      <c r="Q254" s="325"/>
      <c r="R254" s="119"/>
      <c r="S254" s="119"/>
      <c r="T254" s="119"/>
      <c r="U254" s="326"/>
      <c r="V254" s="74"/>
      <c r="W254" s="352"/>
      <c r="X254" s="352"/>
      <c r="Y254" s="328"/>
      <c r="Z254" s="118"/>
      <c r="AA254" s="119"/>
      <c r="AB254" s="119"/>
      <c r="AC254" s="119"/>
      <c r="AD254" s="119"/>
      <c r="AE254" s="119"/>
      <c r="AF254" s="119"/>
      <c r="AG254" s="119"/>
      <c r="AH254" s="119"/>
      <c r="AI254" s="119"/>
      <c r="AJ254" s="119"/>
      <c r="AK254" s="4"/>
      <c r="AL254" s="4"/>
    </row>
    <row r="255">
      <c r="A255" s="4"/>
      <c r="B255" s="4"/>
      <c r="C255" s="4"/>
      <c r="D255" s="4"/>
      <c r="E255" s="4"/>
      <c r="F255" s="8"/>
      <c r="G255" s="8"/>
      <c r="H255" s="8"/>
      <c r="I255" s="8"/>
      <c r="J255" s="8"/>
      <c r="K255" s="8"/>
      <c r="L255" s="8"/>
      <c r="M255" s="8"/>
      <c r="N255" s="118"/>
      <c r="O255" s="118"/>
      <c r="P255" s="118"/>
      <c r="Q255" s="325"/>
      <c r="R255" s="119"/>
      <c r="S255" s="119"/>
      <c r="T255" s="119"/>
      <c r="U255" s="326"/>
      <c r="V255" s="74"/>
      <c r="W255" s="352"/>
      <c r="X255" s="352"/>
      <c r="Y255" s="328"/>
      <c r="Z255" s="118"/>
      <c r="AA255" s="119"/>
      <c r="AB255" s="119"/>
      <c r="AC255" s="119"/>
      <c r="AD255" s="119"/>
      <c r="AE255" s="119"/>
      <c r="AF255" s="119"/>
      <c r="AG255" s="119"/>
      <c r="AH255" s="119"/>
      <c r="AI255" s="119"/>
      <c r="AJ255" s="119"/>
      <c r="AK255" s="4"/>
      <c r="AL255" s="4"/>
    </row>
    <row r="256">
      <c r="A256" s="4"/>
      <c r="B256" s="4"/>
      <c r="C256" s="4"/>
      <c r="D256" s="4"/>
      <c r="E256" s="4"/>
      <c r="F256" s="8"/>
      <c r="G256" s="8"/>
      <c r="H256" s="8"/>
      <c r="I256" s="8"/>
      <c r="J256" s="8"/>
      <c r="K256" s="8"/>
      <c r="L256" s="8"/>
      <c r="M256" s="8"/>
      <c r="N256" s="118"/>
      <c r="O256" s="118"/>
      <c r="P256" s="118"/>
      <c r="Q256" s="325"/>
      <c r="R256" s="119"/>
      <c r="S256" s="119"/>
      <c r="T256" s="119"/>
      <c r="U256" s="326"/>
      <c r="V256" s="74"/>
      <c r="W256" s="352"/>
      <c r="X256" s="352"/>
      <c r="Y256" s="328"/>
      <c r="Z256" s="118"/>
      <c r="AA256" s="119"/>
      <c r="AB256" s="119"/>
      <c r="AC256" s="119"/>
      <c r="AD256" s="119"/>
      <c r="AE256" s="119"/>
      <c r="AF256" s="119"/>
      <c r="AG256" s="119"/>
      <c r="AH256" s="119"/>
      <c r="AI256" s="119"/>
      <c r="AJ256" s="119"/>
      <c r="AK256" s="4"/>
      <c r="AL256" s="4"/>
    </row>
    <row r="257">
      <c r="A257" s="4"/>
      <c r="B257" s="4"/>
      <c r="C257" s="4"/>
      <c r="D257" s="4"/>
      <c r="E257" s="4"/>
      <c r="F257" s="8"/>
      <c r="G257" s="8"/>
      <c r="H257" s="8"/>
      <c r="I257" s="8"/>
      <c r="J257" s="8"/>
      <c r="K257" s="8"/>
      <c r="L257" s="8"/>
      <c r="M257" s="8"/>
      <c r="N257" s="118"/>
      <c r="O257" s="118"/>
      <c r="P257" s="118"/>
      <c r="Q257" s="325"/>
      <c r="R257" s="119"/>
      <c r="S257" s="119"/>
      <c r="T257" s="119"/>
      <c r="U257" s="326"/>
      <c r="V257" s="74"/>
      <c r="W257" s="352"/>
      <c r="X257" s="352"/>
      <c r="Y257" s="328"/>
      <c r="Z257" s="118"/>
      <c r="AA257" s="119"/>
      <c r="AB257" s="119"/>
      <c r="AC257" s="119"/>
      <c r="AD257" s="119"/>
      <c r="AE257" s="119"/>
      <c r="AF257" s="119"/>
      <c r="AG257" s="119"/>
      <c r="AH257" s="119"/>
      <c r="AI257" s="119"/>
      <c r="AJ257" s="119"/>
      <c r="AK257" s="4"/>
      <c r="AL257" s="4"/>
    </row>
    <row r="258">
      <c r="A258" s="4"/>
      <c r="B258" s="4"/>
      <c r="C258" s="4"/>
      <c r="D258" s="4"/>
      <c r="E258" s="4"/>
      <c r="F258" s="8"/>
      <c r="G258" s="8"/>
      <c r="H258" s="8"/>
      <c r="I258" s="8"/>
      <c r="J258" s="8"/>
      <c r="K258" s="8"/>
      <c r="L258" s="8"/>
      <c r="M258" s="8"/>
      <c r="N258" s="118"/>
      <c r="O258" s="118"/>
      <c r="P258" s="118"/>
      <c r="Q258" s="325"/>
      <c r="R258" s="119"/>
      <c r="S258" s="119"/>
      <c r="T258" s="119"/>
      <c r="U258" s="326"/>
      <c r="V258" s="74"/>
      <c r="W258" s="352"/>
      <c r="X258" s="352"/>
      <c r="Y258" s="328"/>
      <c r="Z258" s="118"/>
      <c r="AA258" s="119"/>
      <c r="AB258" s="119"/>
      <c r="AC258" s="119"/>
      <c r="AD258" s="119"/>
      <c r="AE258" s="119"/>
      <c r="AF258" s="119"/>
      <c r="AG258" s="119"/>
      <c r="AH258" s="119"/>
      <c r="AI258" s="119"/>
      <c r="AJ258" s="119"/>
      <c r="AK258" s="4"/>
      <c r="AL258" s="4"/>
    </row>
    <row r="259">
      <c r="A259" s="4"/>
      <c r="B259" s="4"/>
      <c r="C259" s="4"/>
      <c r="D259" s="4"/>
      <c r="E259" s="4"/>
      <c r="F259" s="8"/>
      <c r="G259" s="8"/>
      <c r="H259" s="8"/>
      <c r="I259" s="8"/>
      <c r="J259" s="8"/>
      <c r="K259" s="8"/>
      <c r="L259" s="8"/>
      <c r="M259" s="8"/>
      <c r="N259" s="118"/>
      <c r="O259" s="118"/>
      <c r="P259" s="118"/>
      <c r="Q259" s="325"/>
      <c r="R259" s="119"/>
      <c r="S259" s="119"/>
      <c r="T259" s="119"/>
      <c r="U259" s="326"/>
      <c r="V259" s="74"/>
      <c r="W259" s="352"/>
      <c r="X259" s="352"/>
      <c r="Y259" s="328"/>
      <c r="Z259" s="118"/>
      <c r="AA259" s="119"/>
      <c r="AB259" s="119"/>
      <c r="AC259" s="119"/>
      <c r="AD259" s="119"/>
      <c r="AE259" s="119"/>
      <c r="AF259" s="119"/>
      <c r="AG259" s="119"/>
      <c r="AH259" s="119"/>
      <c r="AI259" s="119"/>
      <c r="AJ259" s="119"/>
      <c r="AK259" s="4"/>
      <c r="AL259" s="4"/>
    </row>
    <row r="260">
      <c r="A260" s="4"/>
      <c r="B260" s="4"/>
      <c r="C260" s="4"/>
      <c r="D260" s="4"/>
      <c r="E260" s="4"/>
      <c r="F260" s="8"/>
      <c r="G260" s="8"/>
      <c r="H260" s="8"/>
      <c r="I260" s="8"/>
      <c r="J260" s="8"/>
      <c r="K260" s="8"/>
      <c r="L260" s="8"/>
      <c r="M260" s="8"/>
      <c r="N260" s="118"/>
      <c r="O260" s="118"/>
      <c r="P260" s="118"/>
      <c r="Q260" s="325"/>
      <c r="R260" s="119"/>
      <c r="S260" s="119"/>
      <c r="T260" s="119"/>
      <c r="U260" s="326"/>
      <c r="V260" s="74"/>
      <c r="W260" s="352"/>
      <c r="X260" s="352"/>
      <c r="Y260" s="328"/>
      <c r="Z260" s="118"/>
      <c r="AA260" s="119"/>
      <c r="AB260" s="119"/>
      <c r="AC260" s="119"/>
      <c r="AD260" s="119"/>
      <c r="AE260" s="119"/>
      <c r="AF260" s="119"/>
      <c r="AG260" s="119"/>
      <c r="AH260" s="119"/>
      <c r="AI260" s="119"/>
      <c r="AJ260" s="119"/>
      <c r="AK260" s="4"/>
      <c r="AL260" s="4"/>
    </row>
    <row r="261">
      <c r="A261" s="4"/>
      <c r="B261" s="4"/>
      <c r="C261" s="4"/>
      <c r="D261" s="4"/>
      <c r="E261" s="4"/>
      <c r="F261" s="8"/>
      <c r="G261" s="8"/>
      <c r="H261" s="8"/>
      <c r="I261" s="8"/>
      <c r="J261" s="8"/>
      <c r="K261" s="8"/>
      <c r="L261" s="8"/>
      <c r="M261" s="8"/>
      <c r="N261" s="118"/>
      <c r="O261" s="118"/>
      <c r="P261" s="118"/>
      <c r="Q261" s="325"/>
      <c r="R261" s="119"/>
      <c r="S261" s="119"/>
      <c r="T261" s="119"/>
      <c r="U261" s="326"/>
      <c r="V261" s="74"/>
      <c r="W261" s="352"/>
      <c r="X261" s="352"/>
      <c r="Y261" s="328"/>
      <c r="Z261" s="118"/>
      <c r="AA261" s="119"/>
      <c r="AB261" s="119"/>
      <c r="AC261" s="119"/>
      <c r="AD261" s="119"/>
      <c r="AE261" s="119"/>
      <c r="AF261" s="119"/>
      <c r="AG261" s="119"/>
      <c r="AH261" s="119"/>
      <c r="AI261" s="119"/>
      <c r="AJ261" s="119"/>
      <c r="AK261" s="4"/>
      <c r="AL261" s="4"/>
    </row>
    <row r="262">
      <c r="A262" s="4"/>
      <c r="B262" s="4"/>
      <c r="C262" s="4"/>
      <c r="D262" s="4"/>
      <c r="E262" s="4"/>
      <c r="F262" s="8"/>
      <c r="G262" s="8"/>
      <c r="H262" s="8"/>
      <c r="I262" s="8"/>
      <c r="J262" s="8"/>
      <c r="K262" s="8"/>
      <c r="L262" s="8"/>
      <c r="M262" s="8"/>
      <c r="N262" s="118"/>
      <c r="O262" s="118"/>
      <c r="P262" s="118"/>
      <c r="Q262" s="325"/>
      <c r="R262" s="119"/>
      <c r="S262" s="119"/>
      <c r="T262" s="119"/>
      <c r="U262" s="326"/>
      <c r="V262" s="74"/>
      <c r="W262" s="352"/>
      <c r="X262" s="352"/>
      <c r="Y262" s="328"/>
      <c r="Z262" s="118"/>
      <c r="AA262" s="119"/>
      <c r="AB262" s="119"/>
      <c r="AC262" s="119"/>
      <c r="AD262" s="119"/>
      <c r="AE262" s="119"/>
      <c r="AF262" s="119"/>
      <c r="AG262" s="119"/>
      <c r="AH262" s="119"/>
      <c r="AI262" s="119"/>
      <c r="AJ262" s="119"/>
      <c r="AK262" s="4"/>
      <c r="AL262" s="4"/>
    </row>
    <row r="263">
      <c r="A263" s="4"/>
      <c r="B263" s="4"/>
      <c r="C263" s="4"/>
      <c r="D263" s="4"/>
      <c r="E263" s="4"/>
      <c r="F263" s="8"/>
      <c r="G263" s="8"/>
      <c r="H263" s="8"/>
      <c r="I263" s="8"/>
      <c r="J263" s="8"/>
      <c r="K263" s="8"/>
      <c r="L263" s="8"/>
      <c r="M263" s="8"/>
      <c r="N263" s="118"/>
      <c r="O263" s="118"/>
      <c r="P263" s="118"/>
      <c r="Q263" s="325"/>
      <c r="R263" s="119"/>
      <c r="S263" s="119"/>
      <c r="T263" s="119"/>
      <c r="U263" s="326"/>
      <c r="V263" s="74"/>
      <c r="W263" s="352"/>
      <c r="X263" s="352"/>
      <c r="Y263" s="328"/>
      <c r="Z263" s="118"/>
      <c r="AA263" s="119"/>
      <c r="AB263" s="119"/>
      <c r="AC263" s="119"/>
      <c r="AD263" s="119"/>
      <c r="AE263" s="119"/>
      <c r="AF263" s="119"/>
      <c r="AG263" s="119"/>
      <c r="AH263" s="119"/>
      <c r="AI263" s="119"/>
      <c r="AJ263" s="119"/>
      <c r="AK263" s="4"/>
      <c r="AL263" s="4"/>
    </row>
    <row r="264">
      <c r="A264" s="4"/>
      <c r="B264" s="4"/>
      <c r="C264" s="4"/>
      <c r="D264" s="4"/>
      <c r="E264" s="4"/>
      <c r="F264" s="8"/>
      <c r="G264" s="8"/>
      <c r="H264" s="8"/>
      <c r="I264" s="8"/>
      <c r="J264" s="8"/>
      <c r="K264" s="8"/>
      <c r="L264" s="8"/>
      <c r="M264" s="8"/>
      <c r="N264" s="118"/>
      <c r="O264" s="118"/>
      <c r="P264" s="118"/>
      <c r="Q264" s="325"/>
      <c r="R264" s="119"/>
      <c r="S264" s="119"/>
      <c r="T264" s="119"/>
      <c r="U264" s="326"/>
      <c r="V264" s="74"/>
      <c r="W264" s="352"/>
      <c r="X264" s="352"/>
      <c r="Y264" s="328"/>
      <c r="Z264" s="118"/>
      <c r="AA264" s="119"/>
      <c r="AB264" s="119"/>
      <c r="AC264" s="119"/>
      <c r="AD264" s="119"/>
      <c r="AE264" s="119"/>
      <c r="AF264" s="119"/>
      <c r="AG264" s="119"/>
      <c r="AH264" s="119"/>
      <c r="AI264" s="119"/>
      <c r="AJ264" s="119"/>
      <c r="AK264" s="4"/>
      <c r="AL264" s="4"/>
    </row>
    <row r="265">
      <c r="A265" s="4"/>
      <c r="B265" s="4"/>
      <c r="C265" s="4"/>
      <c r="D265" s="4"/>
      <c r="E265" s="4"/>
      <c r="F265" s="8"/>
      <c r="G265" s="8"/>
      <c r="H265" s="8"/>
      <c r="I265" s="8"/>
      <c r="J265" s="8"/>
      <c r="K265" s="8"/>
      <c r="L265" s="8"/>
      <c r="M265" s="8"/>
      <c r="N265" s="118"/>
      <c r="O265" s="118"/>
      <c r="P265" s="118"/>
      <c r="Q265" s="325"/>
      <c r="R265" s="119"/>
      <c r="S265" s="119"/>
      <c r="T265" s="119"/>
      <c r="U265" s="326"/>
      <c r="V265" s="74"/>
      <c r="W265" s="352"/>
      <c r="X265" s="352"/>
      <c r="Y265" s="328"/>
      <c r="Z265" s="118"/>
      <c r="AA265" s="119"/>
      <c r="AB265" s="119"/>
      <c r="AC265" s="119"/>
      <c r="AD265" s="119"/>
      <c r="AE265" s="119"/>
      <c r="AF265" s="119"/>
      <c r="AG265" s="119"/>
      <c r="AH265" s="119"/>
      <c r="AI265" s="119"/>
      <c r="AJ265" s="119"/>
      <c r="AK265" s="4"/>
      <c r="AL265" s="4"/>
    </row>
    <row r="266">
      <c r="A266" s="4"/>
      <c r="B266" s="4"/>
      <c r="C266" s="4"/>
      <c r="D266" s="4"/>
      <c r="E266" s="4"/>
      <c r="F266" s="8"/>
      <c r="G266" s="8"/>
      <c r="H266" s="8"/>
      <c r="I266" s="8"/>
      <c r="J266" s="8"/>
      <c r="K266" s="8"/>
      <c r="L266" s="8"/>
      <c r="M266" s="8"/>
      <c r="N266" s="118"/>
      <c r="O266" s="118"/>
      <c r="P266" s="118"/>
      <c r="Q266" s="325"/>
      <c r="R266" s="119"/>
      <c r="S266" s="119"/>
      <c r="T266" s="119"/>
      <c r="U266" s="326"/>
      <c r="V266" s="74"/>
      <c r="W266" s="352"/>
      <c r="X266" s="352"/>
      <c r="Y266" s="328"/>
      <c r="Z266" s="118"/>
      <c r="AA266" s="119"/>
      <c r="AB266" s="119"/>
      <c r="AC266" s="119"/>
      <c r="AD266" s="119"/>
      <c r="AE266" s="119"/>
      <c r="AF266" s="119"/>
      <c r="AG266" s="119"/>
      <c r="AH266" s="119"/>
      <c r="AI266" s="119"/>
      <c r="AJ266" s="119"/>
      <c r="AK266" s="4"/>
      <c r="AL266" s="4"/>
    </row>
    <row r="267">
      <c r="A267" s="4"/>
      <c r="B267" s="4"/>
      <c r="C267" s="4"/>
      <c r="D267" s="4"/>
      <c r="E267" s="4"/>
      <c r="F267" s="8"/>
      <c r="G267" s="8"/>
      <c r="H267" s="8"/>
      <c r="I267" s="8"/>
      <c r="J267" s="8"/>
      <c r="K267" s="8"/>
      <c r="L267" s="8"/>
      <c r="M267" s="8"/>
      <c r="N267" s="118"/>
      <c r="O267" s="118"/>
      <c r="P267" s="118"/>
      <c r="Q267" s="325"/>
      <c r="R267" s="119"/>
      <c r="S267" s="119"/>
      <c r="T267" s="119"/>
      <c r="U267" s="326"/>
      <c r="V267" s="74"/>
      <c r="W267" s="352"/>
      <c r="X267" s="352"/>
      <c r="Y267" s="328"/>
      <c r="Z267" s="118"/>
      <c r="AA267" s="119"/>
      <c r="AB267" s="119"/>
      <c r="AC267" s="119"/>
      <c r="AD267" s="119"/>
      <c r="AE267" s="119"/>
      <c r="AF267" s="119"/>
      <c r="AG267" s="119"/>
      <c r="AH267" s="119"/>
      <c r="AI267" s="119"/>
      <c r="AJ267" s="119"/>
      <c r="AK267" s="4"/>
      <c r="AL267" s="4"/>
    </row>
    <row r="268">
      <c r="A268" s="4"/>
      <c r="B268" s="4"/>
      <c r="C268" s="4"/>
      <c r="D268" s="4"/>
      <c r="E268" s="4"/>
      <c r="F268" s="8"/>
      <c r="G268" s="8"/>
      <c r="H268" s="8"/>
      <c r="I268" s="8"/>
      <c r="J268" s="8"/>
      <c r="K268" s="8"/>
      <c r="L268" s="8"/>
      <c r="M268" s="8"/>
      <c r="N268" s="118"/>
      <c r="O268" s="118"/>
      <c r="P268" s="118"/>
      <c r="Q268" s="325"/>
      <c r="R268" s="119"/>
      <c r="S268" s="119"/>
      <c r="T268" s="119"/>
      <c r="U268" s="326"/>
      <c r="V268" s="74"/>
      <c r="W268" s="352"/>
      <c r="X268" s="352"/>
      <c r="Y268" s="328"/>
      <c r="Z268" s="118"/>
      <c r="AA268" s="119"/>
      <c r="AB268" s="119"/>
      <c r="AC268" s="119"/>
      <c r="AD268" s="119"/>
      <c r="AE268" s="119"/>
      <c r="AF268" s="119"/>
      <c r="AG268" s="119"/>
      <c r="AH268" s="119"/>
      <c r="AI268" s="119"/>
      <c r="AJ268" s="119"/>
      <c r="AK268" s="4"/>
      <c r="AL268" s="4"/>
    </row>
    <row r="269">
      <c r="A269" s="4"/>
      <c r="B269" s="4"/>
      <c r="C269" s="4"/>
      <c r="D269" s="4"/>
      <c r="E269" s="4"/>
      <c r="F269" s="8"/>
      <c r="G269" s="8"/>
      <c r="H269" s="8"/>
      <c r="I269" s="8"/>
      <c r="J269" s="8"/>
      <c r="K269" s="8"/>
      <c r="L269" s="8"/>
      <c r="M269" s="8"/>
      <c r="N269" s="118"/>
      <c r="O269" s="118"/>
      <c r="P269" s="118"/>
      <c r="Q269" s="325"/>
      <c r="R269" s="119"/>
      <c r="S269" s="119"/>
      <c r="T269" s="119"/>
      <c r="U269" s="326"/>
      <c r="V269" s="74"/>
      <c r="W269" s="352"/>
      <c r="X269" s="352"/>
      <c r="Y269" s="328"/>
      <c r="Z269" s="118"/>
      <c r="AA269" s="119"/>
      <c r="AB269" s="119"/>
      <c r="AC269" s="119"/>
      <c r="AD269" s="119"/>
      <c r="AE269" s="119"/>
      <c r="AF269" s="119"/>
      <c r="AG269" s="119"/>
      <c r="AH269" s="119"/>
      <c r="AI269" s="119"/>
      <c r="AJ269" s="119"/>
      <c r="AK269" s="4"/>
      <c r="AL269" s="4"/>
    </row>
    <row r="270">
      <c r="A270" s="4"/>
      <c r="B270" s="4"/>
      <c r="C270" s="4"/>
      <c r="D270" s="4"/>
      <c r="E270" s="4"/>
      <c r="F270" s="8"/>
      <c r="G270" s="8"/>
      <c r="H270" s="8"/>
      <c r="I270" s="8"/>
      <c r="J270" s="8"/>
      <c r="K270" s="8"/>
      <c r="L270" s="8"/>
      <c r="M270" s="8"/>
      <c r="N270" s="118"/>
      <c r="O270" s="118"/>
      <c r="P270" s="118"/>
      <c r="Q270" s="325"/>
      <c r="R270" s="119"/>
      <c r="S270" s="119"/>
      <c r="T270" s="119"/>
      <c r="U270" s="326"/>
      <c r="V270" s="74"/>
      <c r="W270" s="352"/>
      <c r="X270" s="352"/>
      <c r="Y270" s="328"/>
      <c r="Z270" s="118"/>
      <c r="AA270" s="119"/>
      <c r="AB270" s="119"/>
      <c r="AC270" s="119"/>
      <c r="AD270" s="119"/>
      <c r="AE270" s="119"/>
      <c r="AF270" s="119"/>
      <c r="AG270" s="119"/>
      <c r="AH270" s="119"/>
      <c r="AI270" s="119"/>
      <c r="AJ270" s="119"/>
      <c r="AK270" s="4"/>
      <c r="AL270" s="4"/>
    </row>
    <row r="271">
      <c r="A271" s="4"/>
      <c r="B271" s="4"/>
      <c r="C271" s="4"/>
      <c r="D271" s="4"/>
      <c r="E271" s="4"/>
      <c r="F271" s="8"/>
      <c r="G271" s="8"/>
      <c r="H271" s="8"/>
      <c r="I271" s="8"/>
      <c r="J271" s="8"/>
      <c r="K271" s="8"/>
      <c r="L271" s="8"/>
      <c r="M271" s="8"/>
      <c r="N271" s="118"/>
      <c r="O271" s="118"/>
      <c r="P271" s="118"/>
      <c r="Q271" s="325"/>
      <c r="R271" s="119"/>
      <c r="S271" s="119"/>
      <c r="T271" s="119"/>
      <c r="U271" s="326"/>
      <c r="V271" s="74"/>
      <c r="W271" s="352"/>
      <c r="X271" s="352"/>
      <c r="Y271" s="328"/>
      <c r="Z271" s="118"/>
      <c r="AA271" s="119"/>
      <c r="AB271" s="119"/>
      <c r="AC271" s="119"/>
      <c r="AD271" s="119"/>
      <c r="AE271" s="119"/>
      <c r="AF271" s="119"/>
      <c r="AG271" s="119"/>
      <c r="AH271" s="119"/>
      <c r="AI271" s="119"/>
      <c r="AJ271" s="119"/>
      <c r="AK271" s="4"/>
      <c r="AL271" s="4"/>
    </row>
    <row r="272">
      <c r="A272" s="4"/>
      <c r="B272" s="4"/>
      <c r="C272" s="4"/>
      <c r="D272" s="4"/>
      <c r="E272" s="4"/>
      <c r="F272" s="8"/>
      <c r="G272" s="8"/>
      <c r="H272" s="8"/>
      <c r="I272" s="8"/>
      <c r="J272" s="8"/>
      <c r="K272" s="8"/>
      <c r="L272" s="8"/>
      <c r="M272" s="8"/>
      <c r="N272" s="118"/>
      <c r="O272" s="118"/>
      <c r="P272" s="118"/>
      <c r="Q272" s="325"/>
      <c r="R272" s="119"/>
      <c r="S272" s="119"/>
      <c r="T272" s="119"/>
      <c r="U272" s="326"/>
      <c r="V272" s="74"/>
      <c r="W272" s="352"/>
      <c r="X272" s="352"/>
      <c r="Y272" s="328"/>
      <c r="Z272" s="118"/>
      <c r="AA272" s="119"/>
      <c r="AB272" s="119"/>
      <c r="AC272" s="119"/>
      <c r="AD272" s="119"/>
      <c r="AE272" s="119"/>
      <c r="AF272" s="119"/>
      <c r="AG272" s="119"/>
      <c r="AH272" s="119"/>
      <c r="AI272" s="119"/>
      <c r="AJ272" s="119"/>
      <c r="AK272" s="4"/>
      <c r="AL272" s="4"/>
    </row>
    <row r="273">
      <c r="A273" s="4"/>
      <c r="B273" s="4"/>
      <c r="C273" s="4"/>
      <c r="D273" s="4"/>
      <c r="E273" s="4"/>
      <c r="F273" s="8"/>
      <c r="G273" s="8"/>
      <c r="H273" s="8"/>
      <c r="I273" s="8"/>
      <c r="J273" s="8"/>
      <c r="K273" s="8"/>
      <c r="L273" s="8"/>
      <c r="M273" s="8"/>
      <c r="N273" s="118"/>
      <c r="O273" s="118"/>
      <c r="P273" s="118"/>
      <c r="Q273" s="325"/>
      <c r="R273" s="119"/>
      <c r="S273" s="119"/>
      <c r="T273" s="119"/>
      <c r="U273" s="326"/>
      <c r="V273" s="74"/>
      <c r="W273" s="352"/>
      <c r="X273" s="352"/>
      <c r="Y273" s="328"/>
      <c r="Z273" s="118"/>
      <c r="AA273" s="119"/>
      <c r="AB273" s="119"/>
      <c r="AC273" s="119"/>
      <c r="AD273" s="119"/>
      <c r="AE273" s="119"/>
      <c r="AF273" s="119"/>
      <c r="AG273" s="119"/>
      <c r="AH273" s="119"/>
      <c r="AI273" s="119"/>
      <c r="AJ273" s="119"/>
      <c r="AK273" s="4"/>
      <c r="AL273" s="4"/>
    </row>
    <row r="274">
      <c r="A274" s="4"/>
      <c r="B274" s="4"/>
      <c r="C274" s="4"/>
      <c r="D274" s="4"/>
      <c r="E274" s="4"/>
      <c r="F274" s="8"/>
      <c r="G274" s="8"/>
      <c r="H274" s="8"/>
      <c r="I274" s="8"/>
      <c r="J274" s="8"/>
      <c r="K274" s="8"/>
      <c r="L274" s="8"/>
      <c r="M274" s="8"/>
      <c r="N274" s="118"/>
      <c r="O274" s="118"/>
      <c r="P274" s="118"/>
      <c r="Q274" s="325"/>
      <c r="R274" s="119"/>
      <c r="S274" s="119"/>
      <c r="T274" s="119"/>
      <c r="U274" s="326"/>
      <c r="V274" s="74"/>
      <c r="W274" s="352"/>
      <c r="X274" s="352"/>
      <c r="Y274" s="328"/>
      <c r="Z274" s="118"/>
      <c r="AA274" s="119"/>
      <c r="AB274" s="119"/>
      <c r="AC274" s="119"/>
      <c r="AD274" s="119"/>
      <c r="AE274" s="119"/>
      <c r="AF274" s="119"/>
      <c r="AG274" s="119"/>
      <c r="AH274" s="119"/>
      <c r="AI274" s="119"/>
      <c r="AJ274" s="119"/>
      <c r="AK274" s="4"/>
      <c r="AL274" s="4"/>
    </row>
    <row r="275">
      <c r="A275" s="4"/>
      <c r="B275" s="4"/>
      <c r="C275" s="4"/>
      <c r="D275" s="4"/>
      <c r="E275" s="4"/>
      <c r="F275" s="8"/>
      <c r="G275" s="8"/>
      <c r="H275" s="8"/>
      <c r="I275" s="8"/>
      <c r="J275" s="8"/>
      <c r="K275" s="8"/>
      <c r="L275" s="8"/>
      <c r="M275" s="8"/>
      <c r="N275" s="118"/>
      <c r="O275" s="118"/>
      <c r="P275" s="118"/>
      <c r="Q275" s="325"/>
      <c r="R275" s="119"/>
      <c r="S275" s="119"/>
      <c r="T275" s="119"/>
      <c r="U275" s="326"/>
      <c r="V275" s="74"/>
      <c r="W275" s="352"/>
      <c r="X275" s="352"/>
      <c r="Y275" s="328"/>
      <c r="Z275" s="118"/>
      <c r="AA275" s="119"/>
      <c r="AB275" s="119"/>
      <c r="AC275" s="119"/>
      <c r="AD275" s="119"/>
      <c r="AE275" s="119"/>
      <c r="AF275" s="119"/>
      <c r="AG275" s="119"/>
      <c r="AH275" s="119"/>
      <c r="AI275" s="119"/>
      <c r="AJ275" s="119"/>
      <c r="AK275" s="4"/>
      <c r="AL275" s="4"/>
    </row>
    <row r="276">
      <c r="A276" s="4"/>
      <c r="B276" s="4"/>
      <c r="C276" s="4"/>
      <c r="D276" s="4"/>
      <c r="E276" s="4"/>
      <c r="F276" s="8"/>
      <c r="G276" s="8"/>
      <c r="H276" s="8"/>
      <c r="I276" s="8"/>
      <c r="J276" s="8"/>
      <c r="K276" s="8"/>
      <c r="L276" s="8"/>
      <c r="M276" s="8"/>
      <c r="N276" s="118"/>
      <c r="O276" s="118"/>
      <c r="P276" s="118"/>
      <c r="Q276" s="325"/>
      <c r="R276" s="119"/>
      <c r="S276" s="119"/>
      <c r="T276" s="119"/>
      <c r="U276" s="326"/>
      <c r="V276" s="74"/>
      <c r="W276" s="352"/>
      <c r="X276" s="352"/>
      <c r="Y276" s="328"/>
      <c r="Z276" s="118"/>
      <c r="AA276" s="119"/>
      <c r="AB276" s="119"/>
      <c r="AC276" s="119"/>
      <c r="AD276" s="119"/>
      <c r="AE276" s="119"/>
      <c r="AF276" s="119"/>
      <c r="AG276" s="119"/>
      <c r="AH276" s="119"/>
      <c r="AI276" s="119"/>
      <c r="AJ276" s="119"/>
      <c r="AK276" s="4"/>
      <c r="AL276" s="4"/>
    </row>
    <row r="277">
      <c r="A277" s="4"/>
      <c r="B277" s="4"/>
      <c r="C277" s="4"/>
      <c r="D277" s="4"/>
      <c r="E277" s="4"/>
      <c r="F277" s="8"/>
      <c r="G277" s="8"/>
      <c r="H277" s="8"/>
      <c r="I277" s="8"/>
      <c r="J277" s="8"/>
      <c r="K277" s="8"/>
      <c r="L277" s="8"/>
      <c r="M277" s="8"/>
      <c r="N277" s="118"/>
      <c r="O277" s="118"/>
      <c r="P277" s="118"/>
      <c r="Q277" s="325"/>
      <c r="R277" s="119"/>
      <c r="S277" s="119"/>
      <c r="T277" s="119"/>
      <c r="U277" s="326"/>
      <c r="V277" s="74"/>
      <c r="W277" s="352"/>
      <c r="X277" s="352"/>
      <c r="Y277" s="328"/>
      <c r="Z277" s="118"/>
      <c r="AA277" s="119"/>
      <c r="AB277" s="119"/>
      <c r="AC277" s="119"/>
      <c r="AD277" s="119"/>
      <c r="AE277" s="119"/>
      <c r="AF277" s="119"/>
      <c r="AG277" s="119"/>
      <c r="AH277" s="119"/>
      <c r="AI277" s="119"/>
      <c r="AJ277" s="119"/>
      <c r="AK277" s="4"/>
      <c r="AL277" s="4"/>
    </row>
    <row r="278">
      <c r="A278" s="4"/>
      <c r="B278" s="4"/>
      <c r="C278" s="4"/>
      <c r="D278" s="4"/>
      <c r="E278" s="4"/>
      <c r="F278" s="8"/>
      <c r="G278" s="8"/>
      <c r="H278" s="8"/>
      <c r="I278" s="8"/>
      <c r="J278" s="8"/>
      <c r="K278" s="8"/>
      <c r="L278" s="8"/>
      <c r="M278" s="8"/>
      <c r="N278" s="118"/>
      <c r="O278" s="118"/>
      <c r="P278" s="118"/>
      <c r="Q278" s="325"/>
      <c r="R278" s="119"/>
      <c r="S278" s="119"/>
      <c r="T278" s="119"/>
      <c r="U278" s="326"/>
      <c r="V278" s="74"/>
      <c r="W278" s="352"/>
      <c r="X278" s="352"/>
      <c r="Y278" s="328"/>
      <c r="Z278" s="118"/>
      <c r="AA278" s="119"/>
      <c r="AB278" s="119"/>
      <c r="AC278" s="119"/>
      <c r="AD278" s="119"/>
      <c r="AE278" s="119"/>
      <c r="AF278" s="119"/>
      <c r="AG278" s="119"/>
      <c r="AH278" s="119"/>
      <c r="AI278" s="119"/>
      <c r="AJ278" s="119"/>
      <c r="AK278" s="4"/>
      <c r="AL278" s="4"/>
    </row>
    <row r="279">
      <c r="A279" s="4"/>
      <c r="B279" s="4"/>
      <c r="C279" s="4"/>
      <c r="D279" s="4"/>
      <c r="E279" s="4"/>
      <c r="F279" s="8"/>
      <c r="G279" s="8"/>
      <c r="H279" s="8"/>
      <c r="I279" s="8"/>
      <c r="J279" s="8"/>
      <c r="K279" s="8"/>
      <c r="L279" s="8"/>
      <c r="M279" s="8"/>
      <c r="N279" s="118"/>
      <c r="O279" s="118"/>
      <c r="P279" s="118"/>
      <c r="Q279" s="325"/>
      <c r="R279" s="119"/>
      <c r="S279" s="119"/>
      <c r="T279" s="119"/>
      <c r="U279" s="326"/>
      <c r="V279" s="74"/>
      <c r="W279" s="352"/>
      <c r="X279" s="352"/>
      <c r="Y279" s="328"/>
      <c r="Z279" s="118"/>
      <c r="AA279" s="119"/>
      <c r="AB279" s="119"/>
      <c r="AC279" s="119"/>
      <c r="AD279" s="119"/>
      <c r="AE279" s="119"/>
      <c r="AF279" s="119"/>
      <c r="AG279" s="119"/>
      <c r="AH279" s="119"/>
      <c r="AI279" s="119"/>
      <c r="AJ279" s="119"/>
      <c r="AK279" s="4"/>
      <c r="AL279" s="4"/>
    </row>
    <row r="280">
      <c r="A280" s="4"/>
      <c r="B280" s="4"/>
      <c r="C280" s="4"/>
      <c r="D280" s="4"/>
      <c r="E280" s="4"/>
      <c r="F280" s="8"/>
      <c r="G280" s="8"/>
      <c r="H280" s="8"/>
      <c r="I280" s="8"/>
      <c r="J280" s="8"/>
      <c r="K280" s="8"/>
      <c r="L280" s="8"/>
      <c r="M280" s="8"/>
      <c r="N280" s="118"/>
      <c r="O280" s="118"/>
      <c r="P280" s="118"/>
      <c r="Q280" s="325"/>
      <c r="R280" s="119"/>
      <c r="S280" s="119"/>
      <c r="T280" s="119"/>
      <c r="U280" s="326"/>
      <c r="V280" s="74"/>
      <c r="W280" s="352"/>
      <c r="X280" s="352"/>
      <c r="Y280" s="328"/>
      <c r="Z280" s="118"/>
      <c r="AA280" s="119"/>
      <c r="AB280" s="119"/>
      <c r="AC280" s="119"/>
      <c r="AD280" s="119"/>
      <c r="AE280" s="119"/>
      <c r="AF280" s="119"/>
      <c r="AG280" s="119"/>
      <c r="AH280" s="119"/>
      <c r="AI280" s="119"/>
      <c r="AJ280" s="119"/>
      <c r="AK280" s="4"/>
      <c r="AL280" s="4"/>
    </row>
    <row r="281">
      <c r="A281" s="4"/>
      <c r="B281" s="4"/>
      <c r="C281" s="4"/>
      <c r="D281" s="4"/>
      <c r="E281" s="4"/>
      <c r="F281" s="8"/>
      <c r="G281" s="8"/>
      <c r="H281" s="8"/>
      <c r="I281" s="8"/>
      <c r="J281" s="8"/>
      <c r="K281" s="8"/>
      <c r="L281" s="8"/>
      <c r="M281" s="8"/>
      <c r="N281" s="118"/>
      <c r="O281" s="118"/>
      <c r="P281" s="118"/>
      <c r="Q281" s="325"/>
      <c r="R281" s="119"/>
      <c r="S281" s="119"/>
      <c r="T281" s="119"/>
      <c r="U281" s="326"/>
      <c r="V281" s="74"/>
      <c r="W281" s="352"/>
      <c r="X281" s="352"/>
      <c r="Y281" s="328"/>
      <c r="Z281" s="118"/>
      <c r="AA281" s="119"/>
      <c r="AB281" s="119"/>
      <c r="AC281" s="119"/>
      <c r="AD281" s="119"/>
      <c r="AE281" s="119"/>
      <c r="AF281" s="119"/>
      <c r="AG281" s="119"/>
      <c r="AH281" s="119"/>
      <c r="AI281" s="119"/>
      <c r="AJ281" s="119"/>
      <c r="AK281" s="4"/>
      <c r="AL281" s="4"/>
    </row>
    <row r="282">
      <c r="A282" s="4"/>
      <c r="B282" s="4"/>
      <c r="C282" s="4"/>
      <c r="D282" s="4"/>
      <c r="E282" s="4"/>
      <c r="F282" s="8"/>
      <c r="G282" s="8"/>
      <c r="H282" s="8"/>
      <c r="I282" s="8"/>
      <c r="J282" s="8"/>
      <c r="K282" s="8"/>
      <c r="L282" s="8"/>
      <c r="M282" s="8"/>
      <c r="N282" s="118"/>
      <c r="O282" s="118"/>
      <c r="P282" s="118"/>
      <c r="Q282" s="325"/>
      <c r="R282" s="119"/>
      <c r="S282" s="119"/>
      <c r="T282" s="119"/>
      <c r="U282" s="326"/>
      <c r="V282" s="74"/>
      <c r="W282" s="352"/>
      <c r="X282" s="352"/>
      <c r="Y282" s="328"/>
      <c r="Z282" s="118"/>
      <c r="AA282" s="119"/>
      <c r="AB282" s="119"/>
      <c r="AC282" s="119"/>
      <c r="AD282" s="119"/>
      <c r="AE282" s="119"/>
      <c r="AF282" s="119"/>
      <c r="AG282" s="119"/>
      <c r="AH282" s="119"/>
      <c r="AI282" s="119"/>
      <c r="AJ282" s="119"/>
      <c r="AK282" s="4"/>
      <c r="AL282" s="4"/>
    </row>
    <row r="283">
      <c r="A283" s="4"/>
      <c r="B283" s="4"/>
      <c r="C283" s="4"/>
      <c r="D283" s="4"/>
      <c r="E283" s="4"/>
      <c r="F283" s="8"/>
      <c r="G283" s="8"/>
      <c r="H283" s="8"/>
      <c r="I283" s="8"/>
      <c r="J283" s="8"/>
      <c r="K283" s="8"/>
      <c r="L283" s="8"/>
      <c r="M283" s="8"/>
      <c r="N283" s="118"/>
      <c r="O283" s="118"/>
      <c r="P283" s="118"/>
      <c r="Q283" s="325"/>
      <c r="R283" s="119"/>
      <c r="S283" s="119"/>
      <c r="T283" s="119"/>
      <c r="U283" s="326"/>
      <c r="V283" s="74"/>
      <c r="W283" s="352"/>
      <c r="X283" s="352"/>
      <c r="Y283" s="328"/>
      <c r="Z283" s="118"/>
      <c r="AA283" s="119"/>
      <c r="AB283" s="119"/>
      <c r="AC283" s="119"/>
      <c r="AD283" s="119"/>
      <c r="AE283" s="119"/>
      <c r="AF283" s="119"/>
      <c r="AG283" s="119"/>
      <c r="AH283" s="119"/>
      <c r="AI283" s="119"/>
      <c r="AJ283" s="119"/>
      <c r="AK283" s="4"/>
      <c r="AL283" s="4"/>
    </row>
    <row r="284">
      <c r="A284" s="4"/>
      <c r="B284" s="4"/>
      <c r="C284" s="4"/>
      <c r="D284" s="4"/>
      <c r="E284" s="4"/>
      <c r="F284" s="8"/>
      <c r="G284" s="8"/>
      <c r="H284" s="8"/>
      <c r="I284" s="8"/>
      <c r="J284" s="8"/>
      <c r="K284" s="8"/>
      <c r="L284" s="8"/>
      <c r="M284" s="8"/>
      <c r="N284" s="118"/>
      <c r="O284" s="118"/>
      <c r="P284" s="118"/>
      <c r="Q284" s="325"/>
      <c r="R284" s="119"/>
      <c r="S284" s="119"/>
      <c r="T284" s="119"/>
      <c r="U284" s="326"/>
      <c r="V284" s="74"/>
      <c r="W284" s="352"/>
      <c r="X284" s="352"/>
      <c r="Y284" s="328"/>
      <c r="Z284" s="118"/>
      <c r="AA284" s="119"/>
      <c r="AB284" s="119"/>
      <c r="AC284" s="119"/>
      <c r="AD284" s="119"/>
      <c r="AE284" s="119"/>
      <c r="AF284" s="119"/>
      <c r="AG284" s="119"/>
      <c r="AH284" s="119"/>
      <c r="AI284" s="119"/>
      <c r="AJ284" s="119"/>
      <c r="AK284" s="4"/>
      <c r="AL284" s="4"/>
    </row>
    <row r="285">
      <c r="A285" s="4"/>
      <c r="B285" s="4"/>
      <c r="C285" s="4"/>
      <c r="D285" s="4"/>
      <c r="E285" s="4"/>
      <c r="F285" s="8"/>
      <c r="G285" s="8"/>
      <c r="H285" s="8"/>
      <c r="I285" s="8"/>
      <c r="J285" s="8"/>
      <c r="K285" s="8"/>
      <c r="L285" s="8"/>
      <c r="M285" s="8"/>
      <c r="N285" s="118"/>
      <c r="O285" s="118"/>
      <c r="P285" s="118"/>
      <c r="Q285" s="325"/>
      <c r="R285" s="119"/>
      <c r="S285" s="119"/>
      <c r="T285" s="119"/>
      <c r="U285" s="326"/>
      <c r="V285" s="74"/>
      <c r="W285" s="352"/>
      <c r="X285" s="352"/>
      <c r="Y285" s="328"/>
      <c r="Z285" s="118"/>
      <c r="AA285" s="119"/>
      <c r="AB285" s="119"/>
      <c r="AC285" s="119"/>
      <c r="AD285" s="119"/>
      <c r="AE285" s="119"/>
      <c r="AF285" s="119"/>
      <c r="AG285" s="119"/>
      <c r="AH285" s="119"/>
      <c r="AI285" s="119"/>
      <c r="AJ285" s="119"/>
      <c r="AK285" s="4"/>
      <c r="AL285" s="4"/>
    </row>
    <row r="286">
      <c r="A286" s="4"/>
      <c r="B286" s="4"/>
      <c r="C286" s="4"/>
      <c r="D286" s="4"/>
      <c r="E286" s="4"/>
      <c r="F286" s="8"/>
      <c r="G286" s="8"/>
      <c r="H286" s="8"/>
      <c r="I286" s="8"/>
      <c r="J286" s="8"/>
      <c r="K286" s="8"/>
      <c r="L286" s="8"/>
      <c r="M286" s="8"/>
      <c r="N286" s="118"/>
      <c r="O286" s="118"/>
      <c r="P286" s="118"/>
      <c r="Q286" s="325"/>
      <c r="R286" s="119"/>
      <c r="S286" s="119"/>
      <c r="T286" s="119"/>
      <c r="U286" s="326"/>
      <c r="V286" s="74"/>
      <c r="W286" s="352"/>
      <c r="X286" s="352"/>
      <c r="Y286" s="328"/>
      <c r="Z286" s="118"/>
      <c r="AA286" s="119"/>
      <c r="AB286" s="119"/>
      <c r="AC286" s="119"/>
      <c r="AD286" s="119"/>
      <c r="AE286" s="119"/>
      <c r="AF286" s="119"/>
      <c r="AG286" s="119"/>
      <c r="AH286" s="119"/>
      <c r="AI286" s="119"/>
      <c r="AJ286" s="119"/>
      <c r="AK286" s="4"/>
      <c r="AL286" s="4"/>
    </row>
    <row r="287">
      <c r="A287" s="4"/>
      <c r="B287" s="4"/>
      <c r="C287" s="4"/>
      <c r="D287" s="4"/>
      <c r="E287" s="4"/>
      <c r="F287" s="8"/>
      <c r="G287" s="8"/>
      <c r="H287" s="8"/>
      <c r="I287" s="8"/>
      <c r="J287" s="8"/>
      <c r="K287" s="8"/>
      <c r="L287" s="8"/>
      <c r="M287" s="8"/>
      <c r="N287" s="118"/>
      <c r="O287" s="118"/>
      <c r="P287" s="118"/>
      <c r="Q287" s="325"/>
      <c r="R287" s="119"/>
      <c r="S287" s="119"/>
      <c r="T287" s="119"/>
      <c r="U287" s="326"/>
      <c r="V287" s="74"/>
      <c r="W287" s="352"/>
      <c r="X287" s="352"/>
      <c r="Y287" s="328"/>
      <c r="Z287" s="118"/>
      <c r="AA287" s="119"/>
      <c r="AB287" s="119"/>
      <c r="AC287" s="119"/>
      <c r="AD287" s="119"/>
      <c r="AE287" s="119"/>
      <c r="AF287" s="119"/>
      <c r="AG287" s="119"/>
      <c r="AH287" s="119"/>
      <c r="AI287" s="119"/>
      <c r="AJ287" s="119"/>
      <c r="AK287" s="4"/>
      <c r="AL287" s="4"/>
    </row>
    <row r="288">
      <c r="A288" s="4"/>
      <c r="B288" s="4"/>
      <c r="C288" s="4"/>
      <c r="D288" s="4"/>
      <c r="E288" s="4"/>
      <c r="F288" s="8"/>
      <c r="G288" s="8"/>
      <c r="H288" s="8"/>
      <c r="I288" s="8"/>
      <c r="J288" s="8"/>
      <c r="K288" s="8"/>
      <c r="L288" s="8"/>
      <c r="M288" s="8"/>
      <c r="N288" s="118"/>
      <c r="O288" s="118"/>
      <c r="P288" s="118"/>
      <c r="Q288" s="325"/>
      <c r="R288" s="119"/>
      <c r="S288" s="119"/>
      <c r="T288" s="119"/>
      <c r="U288" s="326"/>
      <c r="V288" s="74"/>
      <c r="W288" s="352"/>
      <c r="X288" s="352"/>
      <c r="Y288" s="328"/>
      <c r="Z288" s="118"/>
      <c r="AA288" s="119"/>
      <c r="AB288" s="119"/>
      <c r="AC288" s="119"/>
      <c r="AD288" s="119"/>
      <c r="AE288" s="119"/>
      <c r="AF288" s="119"/>
      <c r="AG288" s="119"/>
      <c r="AH288" s="119"/>
      <c r="AI288" s="119"/>
      <c r="AJ288" s="119"/>
      <c r="AK288" s="4"/>
      <c r="AL288" s="4"/>
    </row>
    <row r="289">
      <c r="A289" s="4"/>
      <c r="B289" s="4"/>
      <c r="C289" s="4"/>
      <c r="D289" s="4"/>
      <c r="E289" s="4"/>
      <c r="F289" s="8"/>
      <c r="G289" s="8"/>
      <c r="H289" s="8"/>
      <c r="I289" s="8"/>
      <c r="J289" s="8"/>
      <c r="K289" s="8"/>
      <c r="L289" s="8"/>
      <c r="M289" s="8"/>
      <c r="N289" s="118"/>
      <c r="O289" s="118"/>
      <c r="P289" s="118"/>
      <c r="Q289" s="325"/>
      <c r="R289" s="119"/>
      <c r="S289" s="119"/>
      <c r="T289" s="119"/>
      <c r="U289" s="326"/>
      <c r="V289" s="74"/>
      <c r="W289" s="352"/>
      <c r="X289" s="352"/>
      <c r="Y289" s="328"/>
      <c r="Z289" s="118"/>
      <c r="AA289" s="119"/>
      <c r="AB289" s="119"/>
      <c r="AC289" s="119"/>
      <c r="AD289" s="119"/>
      <c r="AE289" s="119"/>
      <c r="AF289" s="119"/>
      <c r="AG289" s="119"/>
      <c r="AH289" s="119"/>
      <c r="AI289" s="119"/>
      <c r="AJ289" s="119"/>
      <c r="AK289" s="4"/>
      <c r="AL289" s="4"/>
    </row>
    <row r="290">
      <c r="A290" s="4"/>
      <c r="B290" s="4"/>
      <c r="C290" s="4"/>
      <c r="D290" s="4"/>
      <c r="E290" s="4"/>
      <c r="F290" s="8"/>
      <c r="G290" s="8"/>
      <c r="H290" s="8"/>
      <c r="I290" s="8"/>
      <c r="J290" s="8"/>
      <c r="K290" s="8"/>
      <c r="L290" s="8"/>
      <c r="M290" s="8"/>
      <c r="N290" s="118"/>
      <c r="O290" s="118"/>
      <c r="P290" s="118"/>
      <c r="Q290" s="325"/>
      <c r="R290" s="119"/>
      <c r="S290" s="119"/>
      <c r="T290" s="119"/>
      <c r="U290" s="326"/>
      <c r="V290" s="74"/>
      <c r="W290" s="352"/>
      <c r="X290" s="352"/>
      <c r="Y290" s="328"/>
      <c r="Z290" s="118"/>
      <c r="AA290" s="119"/>
      <c r="AB290" s="119"/>
      <c r="AC290" s="119"/>
      <c r="AD290" s="119"/>
      <c r="AE290" s="119"/>
      <c r="AF290" s="119"/>
      <c r="AG290" s="119"/>
      <c r="AH290" s="119"/>
      <c r="AI290" s="119"/>
      <c r="AJ290" s="119"/>
      <c r="AK290" s="4"/>
      <c r="AL290" s="4"/>
    </row>
    <row r="291">
      <c r="A291" s="4"/>
      <c r="B291" s="4"/>
      <c r="C291" s="4"/>
      <c r="D291" s="4"/>
      <c r="E291" s="4"/>
      <c r="F291" s="8"/>
      <c r="G291" s="8"/>
      <c r="H291" s="8"/>
      <c r="I291" s="8"/>
      <c r="J291" s="8"/>
      <c r="K291" s="8"/>
      <c r="L291" s="8"/>
      <c r="M291" s="8"/>
      <c r="N291" s="118"/>
      <c r="O291" s="118"/>
      <c r="P291" s="118"/>
      <c r="Q291" s="325"/>
      <c r="R291" s="119"/>
      <c r="S291" s="119"/>
      <c r="T291" s="119"/>
      <c r="U291" s="326"/>
      <c r="V291" s="74"/>
      <c r="W291" s="352"/>
      <c r="X291" s="352"/>
      <c r="Y291" s="328"/>
      <c r="Z291" s="118"/>
      <c r="AA291" s="119"/>
      <c r="AB291" s="119"/>
      <c r="AC291" s="119"/>
      <c r="AD291" s="119"/>
      <c r="AE291" s="119"/>
      <c r="AF291" s="119"/>
      <c r="AG291" s="119"/>
      <c r="AH291" s="119"/>
      <c r="AI291" s="119"/>
      <c r="AJ291" s="119"/>
      <c r="AK291" s="4"/>
      <c r="AL291" s="4"/>
    </row>
    <row r="292">
      <c r="A292" s="4"/>
      <c r="B292" s="4"/>
      <c r="C292" s="4"/>
      <c r="D292" s="4"/>
      <c r="E292" s="4"/>
      <c r="F292" s="8"/>
      <c r="G292" s="8"/>
      <c r="H292" s="8"/>
      <c r="I292" s="8"/>
      <c r="J292" s="8"/>
      <c r="K292" s="8"/>
      <c r="L292" s="8"/>
      <c r="M292" s="8"/>
      <c r="N292" s="118"/>
      <c r="O292" s="118"/>
      <c r="P292" s="118"/>
      <c r="Q292" s="325"/>
      <c r="R292" s="119"/>
      <c r="S292" s="119"/>
      <c r="T292" s="119"/>
      <c r="U292" s="326"/>
      <c r="V292" s="74"/>
      <c r="W292" s="352"/>
      <c r="X292" s="352"/>
      <c r="Y292" s="328"/>
      <c r="Z292" s="118"/>
      <c r="AA292" s="119"/>
      <c r="AB292" s="119"/>
      <c r="AC292" s="119"/>
      <c r="AD292" s="119"/>
      <c r="AE292" s="119"/>
      <c r="AF292" s="119"/>
      <c r="AG292" s="119"/>
      <c r="AH292" s="119"/>
      <c r="AI292" s="119"/>
      <c r="AJ292" s="119"/>
      <c r="AK292" s="4"/>
      <c r="AL292" s="4"/>
    </row>
    <row r="293">
      <c r="A293" s="4"/>
      <c r="B293" s="4"/>
      <c r="C293" s="4"/>
      <c r="D293" s="4"/>
      <c r="E293" s="4"/>
      <c r="F293" s="8"/>
      <c r="G293" s="8"/>
      <c r="H293" s="8"/>
      <c r="I293" s="8"/>
      <c r="J293" s="8"/>
      <c r="K293" s="8"/>
      <c r="L293" s="8"/>
      <c r="M293" s="8"/>
      <c r="N293" s="118"/>
      <c r="O293" s="118"/>
      <c r="P293" s="118"/>
      <c r="Q293" s="325"/>
      <c r="R293" s="119"/>
      <c r="S293" s="119"/>
      <c r="T293" s="119"/>
      <c r="U293" s="326"/>
      <c r="V293" s="74"/>
      <c r="W293" s="352"/>
      <c r="X293" s="352"/>
      <c r="Y293" s="328"/>
      <c r="Z293" s="118"/>
      <c r="AA293" s="119"/>
      <c r="AB293" s="119"/>
      <c r="AC293" s="119"/>
      <c r="AD293" s="119"/>
      <c r="AE293" s="119"/>
      <c r="AF293" s="119"/>
      <c r="AG293" s="119"/>
      <c r="AH293" s="119"/>
      <c r="AI293" s="119"/>
      <c r="AJ293" s="119"/>
      <c r="AK293" s="4"/>
      <c r="AL293" s="4"/>
    </row>
    <row r="294">
      <c r="A294" s="4"/>
      <c r="B294" s="4"/>
      <c r="C294" s="4"/>
      <c r="D294" s="4"/>
      <c r="E294" s="4"/>
      <c r="F294" s="8"/>
      <c r="G294" s="8"/>
      <c r="H294" s="8"/>
      <c r="I294" s="8"/>
      <c r="J294" s="8"/>
      <c r="K294" s="8"/>
      <c r="L294" s="8"/>
      <c r="M294" s="8"/>
      <c r="N294" s="118"/>
      <c r="O294" s="118"/>
      <c r="P294" s="118"/>
      <c r="Q294" s="325"/>
      <c r="R294" s="119"/>
      <c r="S294" s="119"/>
      <c r="T294" s="119"/>
      <c r="U294" s="326"/>
      <c r="V294" s="74"/>
      <c r="W294" s="352"/>
      <c r="X294" s="352"/>
      <c r="Y294" s="328"/>
      <c r="Z294" s="118"/>
      <c r="AA294" s="119"/>
      <c r="AB294" s="119"/>
      <c r="AC294" s="119"/>
      <c r="AD294" s="119"/>
      <c r="AE294" s="119"/>
      <c r="AF294" s="119"/>
      <c r="AG294" s="119"/>
      <c r="AH294" s="119"/>
      <c r="AI294" s="119"/>
      <c r="AJ294" s="119"/>
      <c r="AK294" s="4"/>
      <c r="AL294" s="4"/>
    </row>
    <row r="295">
      <c r="A295" s="4"/>
      <c r="B295" s="4"/>
      <c r="C295" s="4"/>
      <c r="D295" s="4"/>
      <c r="E295" s="4"/>
      <c r="F295" s="8"/>
      <c r="G295" s="8"/>
      <c r="H295" s="8"/>
      <c r="I295" s="8"/>
      <c r="J295" s="8"/>
      <c r="K295" s="8"/>
      <c r="L295" s="8"/>
      <c r="M295" s="8"/>
      <c r="N295" s="118"/>
      <c r="O295" s="118"/>
      <c r="P295" s="118"/>
      <c r="Q295" s="325"/>
      <c r="R295" s="119"/>
      <c r="S295" s="119"/>
      <c r="T295" s="119"/>
      <c r="U295" s="326"/>
      <c r="V295" s="74"/>
      <c r="W295" s="352"/>
      <c r="X295" s="352"/>
      <c r="Y295" s="328"/>
      <c r="Z295" s="118"/>
      <c r="AA295" s="119"/>
      <c r="AB295" s="119"/>
      <c r="AC295" s="119"/>
      <c r="AD295" s="119"/>
      <c r="AE295" s="119"/>
      <c r="AF295" s="119"/>
      <c r="AG295" s="119"/>
      <c r="AH295" s="119"/>
      <c r="AI295" s="119"/>
      <c r="AJ295" s="119"/>
      <c r="AK295" s="4"/>
      <c r="AL295" s="4"/>
    </row>
    <row r="296">
      <c r="A296" s="4"/>
      <c r="B296" s="4"/>
      <c r="C296" s="4"/>
      <c r="D296" s="4"/>
      <c r="E296" s="4"/>
      <c r="F296" s="8"/>
      <c r="G296" s="8"/>
      <c r="H296" s="8"/>
      <c r="I296" s="8"/>
      <c r="J296" s="8"/>
      <c r="K296" s="8"/>
      <c r="L296" s="8"/>
      <c r="M296" s="8"/>
      <c r="N296" s="118"/>
      <c r="O296" s="118"/>
      <c r="P296" s="118"/>
      <c r="Q296" s="325"/>
      <c r="R296" s="119"/>
      <c r="S296" s="119"/>
      <c r="T296" s="119"/>
      <c r="U296" s="326"/>
      <c r="V296" s="74"/>
      <c r="W296" s="352"/>
      <c r="X296" s="352"/>
      <c r="Y296" s="328"/>
      <c r="Z296" s="118"/>
      <c r="AA296" s="119"/>
      <c r="AB296" s="119"/>
      <c r="AC296" s="119"/>
      <c r="AD296" s="119"/>
      <c r="AE296" s="119"/>
      <c r="AF296" s="119"/>
      <c r="AG296" s="119"/>
      <c r="AH296" s="119"/>
      <c r="AI296" s="119"/>
      <c r="AJ296" s="119"/>
      <c r="AK296" s="4"/>
      <c r="AL296" s="4"/>
    </row>
    <row r="297">
      <c r="A297" s="4"/>
      <c r="B297" s="4"/>
      <c r="C297" s="4"/>
      <c r="D297" s="4"/>
      <c r="E297" s="4"/>
      <c r="F297" s="8"/>
      <c r="G297" s="8"/>
      <c r="H297" s="8"/>
      <c r="I297" s="8"/>
      <c r="J297" s="8"/>
      <c r="K297" s="8"/>
      <c r="L297" s="8"/>
      <c r="M297" s="8"/>
      <c r="N297" s="118"/>
      <c r="O297" s="118"/>
      <c r="P297" s="118"/>
      <c r="Q297" s="325"/>
      <c r="R297" s="119"/>
      <c r="S297" s="119"/>
      <c r="T297" s="119"/>
      <c r="U297" s="326"/>
      <c r="V297" s="74"/>
      <c r="W297" s="352"/>
      <c r="X297" s="352"/>
      <c r="Y297" s="328"/>
      <c r="Z297" s="118"/>
      <c r="AA297" s="119"/>
      <c r="AB297" s="119"/>
      <c r="AC297" s="119"/>
      <c r="AD297" s="119"/>
      <c r="AE297" s="119"/>
      <c r="AF297" s="119"/>
      <c r="AG297" s="119"/>
      <c r="AH297" s="119"/>
      <c r="AI297" s="119"/>
      <c r="AJ297" s="119"/>
      <c r="AK297" s="4"/>
      <c r="AL297" s="4"/>
    </row>
    <row r="298">
      <c r="A298" s="4"/>
      <c r="B298" s="4"/>
      <c r="C298" s="4"/>
      <c r="D298" s="4"/>
      <c r="E298" s="4"/>
      <c r="F298" s="8"/>
      <c r="G298" s="8"/>
      <c r="H298" s="8"/>
      <c r="I298" s="8"/>
      <c r="J298" s="8"/>
      <c r="K298" s="8"/>
      <c r="L298" s="8"/>
      <c r="M298" s="8"/>
      <c r="N298" s="118"/>
      <c r="O298" s="118"/>
      <c r="P298" s="118"/>
      <c r="Q298" s="325"/>
      <c r="R298" s="119"/>
      <c r="S298" s="119"/>
      <c r="T298" s="119"/>
      <c r="U298" s="326"/>
      <c r="V298" s="74"/>
      <c r="W298" s="352"/>
      <c r="X298" s="352"/>
      <c r="Y298" s="328"/>
      <c r="Z298" s="118"/>
      <c r="AA298" s="119"/>
      <c r="AB298" s="119"/>
      <c r="AC298" s="119"/>
      <c r="AD298" s="119"/>
      <c r="AE298" s="119"/>
      <c r="AF298" s="119"/>
      <c r="AG298" s="119"/>
      <c r="AH298" s="119"/>
      <c r="AI298" s="119"/>
      <c r="AJ298" s="119"/>
      <c r="AK298" s="4"/>
      <c r="AL298" s="4"/>
    </row>
    <row r="299">
      <c r="A299" s="4"/>
      <c r="B299" s="4"/>
      <c r="C299" s="4"/>
      <c r="D299" s="4"/>
      <c r="E299" s="4"/>
      <c r="F299" s="8"/>
      <c r="G299" s="8"/>
      <c r="H299" s="8"/>
      <c r="I299" s="8"/>
      <c r="J299" s="8"/>
      <c r="K299" s="8"/>
      <c r="L299" s="8"/>
      <c r="M299" s="8"/>
      <c r="N299" s="118"/>
      <c r="O299" s="118"/>
      <c r="P299" s="118"/>
      <c r="Q299" s="325"/>
      <c r="R299" s="119"/>
      <c r="S299" s="119"/>
      <c r="T299" s="119"/>
      <c r="U299" s="326"/>
      <c r="V299" s="74"/>
      <c r="W299" s="352"/>
      <c r="X299" s="352"/>
      <c r="Y299" s="328"/>
      <c r="Z299" s="118"/>
      <c r="AA299" s="119"/>
      <c r="AB299" s="119"/>
      <c r="AC299" s="119"/>
      <c r="AD299" s="119"/>
      <c r="AE299" s="119"/>
      <c r="AF299" s="119"/>
      <c r="AG299" s="119"/>
      <c r="AH299" s="119"/>
      <c r="AI299" s="119"/>
      <c r="AJ299" s="119"/>
      <c r="AK299" s="4"/>
      <c r="AL299" s="4"/>
    </row>
    <row r="300">
      <c r="A300" s="4"/>
      <c r="B300" s="4"/>
      <c r="C300" s="4"/>
      <c r="D300" s="4"/>
      <c r="E300" s="4"/>
      <c r="F300" s="8"/>
      <c r="G300" s="8"/>
      <c r="H300" s="8"/>
      <c r="I300" s="8"/>
      <c r="J300" s="8"/>
      <c r="K300" s="8"/>
      <c r="L300" s="8"/>
      <c r="M300" s="8"/>
      <c r="N300" s="118"/>
      <c r="O300" s="118"/>
      <c r="P300" s="118"/>
      <c r="Q300" s="325"/>
      <c r="R300" s="119"/>
      <c r="S300" s="119"/>
      <c r="T300" s="119"/>
      <c r="U300" s="326"/>
      <c r="V300" s="74"/>
      <c r="W300" s="352"/>
      <c r="X300" s="352"/>
      <c r="Y300" s="328"/>
      <c r="Z300" s="118"/>
      <c r="AA300" s="119"/>
      <c r="AB300" s="119"/>
      <c r="AC300" s="119"/>
      <c r="AD300" s="119"/>
      <c r="AE300" s="119"/>
      <c r="AF300" s="119"/>
      <c r="AG300" s="119"/>
      <c r="AH300" s="119"/>
      <c r="AI300" s="119"/>
      <c r="AJ300" s="119"/>
      <c r="AK300" s="4"/>
      <c r="AL300" s="4"/>
    </row>
    <row r="301">
      <c r="A301" s="4"/>
      <c r="B301" s="4"/>
      <c r="C301" s="4"/>
      <c r="D301" s="4"/>
      <c r="E301" s="4"/>
      <c r="F301" s="8"/>
      <c r="G301" s="8"/>
      <c r="H301" s="8"/>
      <c r="I301" s="8"/>
      <c r="J301" s="8"/>
      <c r="K301" s="8"/>
      <c r="L301" s="8"/>
      <c r="M301" s="8"/>
      <c r="N301" s="118"/>
      <c r="O301" s="118"/>
      <c r="P301" s="118"/>
      <c r="Q301" s="325"/>
      <c r="R301" s="119"/>
      <c r="S301" s="119"/>
      <c r="T301" s="119"/>
      <c r="U301" s="326"/>
      <c r="V301" s="74"/>
      <c r="W301" s="352"/>
      <c r="X301" s="352"/>
      <c r="Y301" s="328"/>
      <c r="Z301" s="118"/>
      <c r="AA301" s="119"/>
      <c r="AB301" s="119"/>
      <c r="AC301" s="119"/>
      <c r="AD301" s="119"/>
      <c r="AE301" s="119"/>
      <c r="AF301" s="119"/>
      <c r="AG301" s="119"/>
      <c r="AH301" s="119"/>
      <c r="AI301" s="119"/>
      <c r="AJ301" s="119"/>
      <c r="AK301" s="4"/>
      <c r="AL301" s="4"/>
    </row>
    <row r="302">
      <c r="A302" s="4"/>
      <c r="B302" s="4"/>
      <c r="C302" s="4"/>
      <c r="D302" s="4"/>
      <c r="E302" s="4"/>
      <c r="F302" s="8"/>
      <c r="G302" s="8"/>
      <c r="H302" s="8"/>
      <c r="I302" s="8"/>
      <c r="J302" s="8"/>
      <c r="K302" s="8"/>
      <c r="L302" s="8"/>
      <c r="M302" s="8"/>
      <c r="N302" s="118"/>
      <c r="O302" s="118"/>
      <c r="P302" s="118"/>
      <c r="Q302" s="325"/>
      <c r="R302" s="119"/>
      <c r="S302" s="119"/>
      <c r="T302" s="119"/>
      <c r="U302" s="326"/>
      <c r="V302" s="74"/>
      <c r="W302" s="352"/>
      <c r="X302" s="352"/>
      <c r="Y302" s="328"/>
      <c r="Z302" s="118"/>
      <c r="AA302" s="119"/>
      <c r="AB302" s="119"/>
      <c r="AC302" s="119"/>
      <c r="AD302" s="119"/>
      <c r="AE302" s="119"/>
      <c r="AF302" s="119"/>
      <c r="AG302" s="119"/>
      <c r="AH302" s="119"/>
      <c r="AI302" s="119"/>
      <c r="AJ302" s="119"/>
      <c r="AK302" s="4"/>
      <c r="AL302" s="4"/>
    </row>
    <row r="303">
      <c r="A303" s="4"/>
      <c r="B303" s="4"/>
      <c r="C303" s="4"/>
      <c r="D303" s="4"/>
      <c r="E303" s="4"/>
      <c r="F303" s="8"/>
      <c r="G303" s="8"/>
      <c r="H303" s="8"/>
      <c r="I303" s="8"/>
      <c r="J303" s="8"/>
      <c r="K303" s="8"/>
      <c r="L303" s="8"/>
      <c r="M303" s="8"/>
      <c r="N303" s="118"/>
      <c r="O303" s="118"/>
      <c r="P303" s="118"/>
      <c r="Q303" s="325"/>
      <c r="R303" s="119"/>
      <c r="S303" s="119"/>
      <c r="T303" s="119"/>
      <c r="U303" s="326"/>
      <c r="V303" s="74"/>
      <c r="W303" s="352"/>
      <c r="X303" s="352"/>
      <c r="Y303" s="328"/>
      <c r="Z303" s="118"/>
      <c r="AA303" s="119"/>
      <c r="AB303" s="119"/>
      <c r="AC303" s="119"/>
      <c r="AD303" s="119"/>
      <c r="AE303" s="119"/>
      <c r="AF303" s="119"/>
      <c r="AG303" s="119"/>
      <c r="AH303" s="119"/>
      <c r="AI303" s="119"/>
      <c r="AJ303" s="119"/>
      <c r="AK303" s="4"/>
      <c r="AL303" s="4"/>
    </row>
    <row r="304">
      <c r="A304" s="4"/>
      <c r="B304" s="4"/>
      <c r="C304" s="4"/>
      <c r="D304" s="4"/>
      <c r="E304" s="4"/>
      <c r="F304" s="8"/>
      <c r="G304" s="8"/>
      <c r="H304" s="8"/>
      <c r="I304" s="8"/>
      <c r="J304" s="8"/>
      <c r="K304" s="8"/>
      <c r="L304" s="8"/>
      <c r="M304" s="8"/>
      <c r="N304" s="118"/>
      <c r="O304" s="118"/>
      <c r="P304" s="118"/>
      <c r="Q304" s="325"/>
      <c r="R304" s="119"/>
      <c r="S304" s="119"/>
      <c r="T304" s="119"/>
      <c r="U304" s="326"/>
      <c r="V304" s="74"/>
      <c r="W304" s="352"/>
      <c r="X304" s="352"/>
      <c r="Y304" s="328"/>
      <c r="Z304" s="118"/>
      <c r="AA304" s="119"/>
      <c r="AB304" s="119"/>
      <c r="AC304" s="119"/>
      <c r="AD304" s="119"/>
      <c r="AE304" s="119"/>
      <c r="AF304" s="119"/>
      <c r="AG304" s="119"/>
      <c r="AH304" s="119"/>
      <c r="AI304" s="119"/>
      <c r="AJ304" s="119"/>
      <c r="AK304" s="4"/>
      <c r="AL304" s="4"/>
    </row>
    <row r="305">
      <c r="A305" s="4"/>
      <c r="B305" s="4"/>
      <c r="C305" s="4"/>
      <c r="D305" s="4"/>
      <c r="E305" s="4"/>
      <c r="F305" s="8"/>
      <c r="G305" s="8"/>
      <c r="H305" s="8"/>
      <c r="I305" s="8"/>
      <c r="J305" s="8"/>
      <c r="K305" s="8"/>
      <c r="L305" s="8"/>
      <c r="M305" s="8"/>
      <c r="N305" s="118"/>
      <c r="O305" s="118"/>
      <c r="P305" s="118"/>
      <c r="Q305" s="325"/>
      <c r="R305" s="119"/>
      <c r="S305" s="119"/>
      <c r="T305" s="119"/>
      <c r="U305" s="326"/>
      <c r="V305" s="74"/>
      <c r="W305" s="352"/>
      <c r="X305" s="352"/>
      <c r="Y305" s="328"/>
      <c r="Z305" s="118"/>
      <c r="AA305" s="119"/>
      <c r="AB305" s="119"/>
      <c r="AC305" s="119"/>
      <c r="AD305" s="119"/>
      <c r="AE305" s="119"/>
      <c r="AF305" s="119"/>
      <c r="AG305" s="119"/>
      <c r="AH305" s="119"/>
      <c r="AI305" s="119"/>
      <c r="AJ305" s="119"/>
      <c r="AK305" s="4"/>
      <c r="AL305" s="4"/>
    </row>
    <row r="306">
      <c r="A306" s="4"/>
      <c r="B306" s="4"/>
      <c r="C306" s="4"/>
      <c r="D306" s="4"/>
      <c r="E306" s="4"/>
      <c r="F306" s="8"/>
      <c r="G306" s="8"/>
      <c r="H306" s="8"/>
      <c r="I306" s="8"/>
      <c r="J306" s="8"/>
      <c r="K306" s="8"/>
      <c r="L306" s="8"/>
      <c r="M306" s="8"/>
      <c r="N306" s="118"/>
      <c r="O306" s="118"/>
      <c r="P306" s="118"/>
      <c r="Q306" s="325"/>
      <c r="R306" s="119"/>
      <c r="S306" s="119"/>
      <c r="T306" s="119"/>
      <c r="U306" s="326"/>
      <c r="V306" s="74"/>
      <c r="W306" s="352"/>
      <c r="X306" s="352"/>
      <c r="Y306" s="328"/>
      <c r="Z306" s="118"/>
      <c r="AA306" s="119"/>
      <c r="AB306" s="119"/>
      <c r="AC306" s="119"/>
      <c r="AD306" s="119"/>
      <c r="AE306" s="119"/>
      <c r="AF306" s="119"/>
      <c r="AG306" s="119"/>
      <c r="AH306" s="119"/>
      <c r="AI306" s="119"/>
      <c r="AJ306" s="119"/>
      <c r="AK306" s="4"/>
      <c r="AL306" s="4"/>
    </row>
    <row r="307">
      <c r="A307" s="4"/>
      <c r="B307" s="4"/>
      <c r="C307" s="4"/>
      <c r="D307" s="4"/>
      <c r="E307" s="4"/>
      <c r="F307" s="8"/>
      <c r="G307" s="8"/>
      <c r="H307" s="8"/>
      <c r="I307" s="8"/>
      <c r="J307" s="8"/>
      <c r="K307" s="8"/>
      <c r="L307" s="8"/>
      <c r="M307" s="8"/>
      <c r="N307" s="118"/>
      <c r="O307" s="118"/>
      <c r="P307" s="118"/>
      <c r="Q307" s="325"/>
      <c r="R307" s="119"/>
      <c r="S307" s="119"/>
      <c r="T307" s="119"/>
      <c r="U307" s="326"/>
      <c r="V307" s="74"/>
      <c r="W307" s="352"/>
      <c r="X307" s="352"/>
      <c r="Y307" s="328"/>
      <c r="Z307" s="118"/>
      <c r="AA307" s="119"/>
      <c r="AB307" s="119"/>
      <c r="AC307" s="119"/>
      <c r="AD307" s="119"/>
      <c r="AE307" s="119"/>
      <c r="AF307" s="119"/>
      <c r="AG307" s="119"/>
      <c r="AH307" s="119"/>
      <c r="AI307" s="119"/>
      <c r="AJ307" s="119"/>
      <c r="AK307" s="4"/>
      <c r="AL307" s="4"/>
    </row>
    <row r="308">
      <c r="A308" s="4"/>
      <c r="B308" s="4"/>
      <c r="C308" s="4"/>
      <c r="D308" s="4"/>
      <c r="E308" s="4"/>
      <c r="F308" s="8"/>
      <c r="G308" s="8"/>
      <c r="H308" s="8"/>
      <c r="I308" s="8"/>
      <c r="J308" s="8"/>
      <c r="K308" s="8"/>
      <c r="L308" s="8"/>
      <c r="M308" s="8"/>
      <c r="N308" s="118"/>
      <c r="O308" s="118"/>
      <c r="P308" s="118"/>
      <c r="Q308" s="325"/>
      <c r="R308" s="119"/>
      <c r="S308" s="119"/>
      <c r="T308" s="119"/>
      <c r="U308" s="326"/>
      <c r="V308" s="74"/>
      <c r="W308" s="352"/>
      <c r="X308" s="352"/>
      <c r="Y308" s="328"/>
      <c r="Z308" s="118"/>
      <c r="AA308" s="119"/>
      <c r="AB308" s="119"/>
      <c r="AC308" s="119"/>
      <c r="AD308" s="119"/>
      <c r="AE308" s="119"/>
      <c r="AF308" s="119"/>
      <c r="AG308" s="119"/>
      <c r="AH308" s="119"/>
      <c r="AI308" s="119"/>
      <c r="AJ308" s="119"/>
      <c r="AK308" s="4"/>
      <c r="AL308" s="4"/>
    </row>
    <row r="309">
      <c r="A309" s="4"/>
      <c r="B309" s="4"/>
      <c r="C309" s="4"/>
      <c r="D309" s="4"/>
      <c r="E309" s="4"/>
      <c r="F309" s="8"/>
      <c r="G309" s="8"/>
      <c r="H309" s="8"/>
      <c r="I309" s="8"/>
      <c r="J309" s="8"/>
      <c r="K309" s="8"/>
      <c r="L309" s="8"/>
      <c r="M309" s="8"/>
      <c r="N309" s="118"/>
      <c r="O309" s="118"/>
      <c r="P309" s="118"/>
      <c r="Q309" s="325"/>
      <c r="R309" s="119"/>
      <c r="S309" s="119"/>
      <c r="T309" s="119"/>
      <c r="U309" s="326"/>
      <c r="V309" s="74"/>
      <c r="W309" s="352"/>
      <c r="X309" s="352"/>
      <c r="Y309" s="328"/>
      <c r="Z309" s="118"/>
      <c r="AA309" s="119"/>
      <c r="AB309" s="119"/>
      <c r="AC309" s="119"/>
      <c r="AD309" s="119"/>
      <c r="AE309" s="119"/>
      <c r="AF309" s="119"/>
      <c r="AG309" s="119"/>
      <c r="AH309" s="119"/>
      <c r="AI309" s="119"/>
      <c r="AJ309" s="119"/>
      <c r="AK309" s="4"/>
      <c r="AL309" s="4"/>
    </row>
    <row r="310">
      <c r="A310" s="4"/>
      <c r="B310" s="4"/>
      <c r="C310" s="4"/>
      <c r="D310" s="4"/>
      <c r="E310" s="4"/>
      <c r="F310" s="8"/>
      <c r="G310" s="8"/>
      <c r="H310" s="8"/>
      <c r="I310" s="8"/>
      <c r="J310" s="8"/>
      <c r="K310" s="8"/>
      <c r="L310" s="8"/>
      <c r="M310" s="8"/>
      <c r="N310" s="118"/>
      <c r="O310" s="118"/>
      <c r="P310" s="118"/>
      <c r="Q310" s="325"/>
      <c r="R310" s="119"/>
      <c r="S310" s="119"/>
      <c r="T310" s="119"/>
      <c r="U310" s="326"/>
      <c r="V310" s="74"/>
      <c r="W310" s="352"/>
      <c r="X310" s="352"/>
      <c r="Y310" s="328"/>
      <c r="Z310" s="118"/>
      <c r="AA310" s="119"/>
      <c r="AB310" s="119"/>
      <c r="AC310" s="119"/>
      <c r="AD310" s="119"/>
      <c r="AE310" s="119"/>
      <c r="AF310" s="119"/>
      <c r="AG310" s="119"/>
      <c r="AH310" s="119"/>
      <c r="AI310" s="119"/>
      <c r="AJ310" s="119"/>
      <c r="AK310" s="4"/>
      <c r="AL310" s="4"/>
    </row>
    <row r="311">
      <c r="A311" s="4"/>
      <c r="B311" s="4"/>
      <c r="C311" s="4"/>
      <c r="D311" s="4"/>
      <c r="E311" s="4"/>
      <c r="F311" s="8"/>
      <c r="G311" s="8"/>
      <c r="H311" s="8"/>
      <c r="I311" s="8"/>
      <c r="J311" s="8"/>
      <c r="K311" s="8"/>
      <c r="L311" s="8"/>
      <c r="M311" s="8"/>
      <c r="N311" s="118"/>
      <c r="O311" s="118"/>
      <c r="P311" s="118"/>
      <c r="Q311" s="325"/>
      <c r="R311" s="119"/>
      <c r="S311" s="119"/>
      <c r="T311" s="119"/>
      <c r="U311" s="326"/>
      <c r="V311" s="74"/>
      <c r="W311" s="352"/>
      <c r="X311" s="352"/>
      <c r="Y311" s="328"/>
      <c r="Z311" s="118"/>
      <c r="AA311" s="119"/>
      <c r="AB311" s="119"/>
      <c r="AC311" s="119"/>
      <c r="AD311" s="119"/>
      <c r="AE311" s="119"/>
      <c r="AF311" s="119"/>
      <c r="AG311" s="119"/>
      <c r="AH311" s="119"/>
      <c r="AI311" s="119"/>
      <c r="AJ311" s="119"/>
      <c r="AK311" s="4"/>
      <c r="AL311" s="4"/>
    </row>
    <row r="312">
      <c r="A312" s="4"/>
      <c r="B312" s="4"/>
      <c r="C312" s="4"/>
      <c r="D312" s="4"/>
      <c r="E312" s="4"/>
      <c r="F312" s="8"/>
      <c r="G312" s="8"/>
      <c r="H312" s="8"/>
      <c r="I312" s="8"/>
      <c r="J312" s="8"/>
      <c r="K312" s="8"/>
      <c r="L312" s="8"/>
      <c r="M312" s="8"/>
      <c r="N312" s="118"/>
      <c r="O312" s="118"/>
      <c r="P312" s="118"/>
      <c r="Q312" s="325"/>
      <c r="R312" s="119"/>
      <c r="S312" s="119"/>
      <c r="T312" s="119"/>
      <c r="U312" s="326"/>
      <c r="V312" s="74"/>
      <c r="W312" s="352"/>
      <c r="X312" s="352"/>
      <c r="Y312" s="328"/>
      <c r="Z312" s="118"/>
      <c r="AA312" s="119"/>
      <c r="AB312" s="119"/>
      <c r="AC312" s="119"/>
      <c r="AD312" s="119"/>
      <c r="AE312" s="119"/>
      <c r="AF312" s="119"/>
      <c r="AG312" s="119"/>
      <c r="AH312" s="119"/>
      <c r="AI312" s="119"/>
      <c r="AJ312" s="119"/>
      <c r="AK312" s="4"/>
      <c r="AL312" s="4"/>
    </row>
    <row r="313">
      <c r="A313" s="4"/>
      <c r="B313" s="4"/>
      <c r="C313" s="4"/>
      <c r="D313" s="4"/>
      <c r="E313" s="4"/>
      <c r="F313" s="8"/>
      <c r="G313" s="8"/>
      <c r="H313" s="8"/>
      <c r="I313" s="8"/>
      <c r="J313" s="8"/>
      <c r="K313" s="8"/>
      <c r="L313" s="8"/>
      <c r="M313" s="8"/>
      <c r="N313" s="118"/>
      <c r="O313" s="118"/>
      <c r="P313" s="118"/>
      <c r="Q313" s="325"/>
      <c r="R313" s="119"/>
      <c r="S313" s="119"/>
      <c r="T313" s="119"/>
      <c r="U313" s="326"/>
      <c r="V313" s="74"/>
      <c r="W313" s="352"/>
      <c r="X313" s="352"/>
      <c r="Y313" s="328"/>
      <c r="Z313" s="118"/>
      <c r="AA313" s="119"/>
      <c r="AB313" s="119"/>
      <c r="AC313" s="119"/>
      <c r="AD313" s="119"/>
      <c r="AE313" s="119"/>
      <c r="AF313" s="119"/>
      <c r="AG313" s="119"/>
      <c r="AH313" s="119"/>
      <c r="AI313" s="119"/>
      <c r="AJ313" s="119"/>
      <c r="AK313" s="4"/>
      <c r="AL313" s="4"/>
    </row>
    <row r="314">
      <c r="A314" s="4"/>
      <c r="B314" s="4"/>
      <c r="C314" s="4"/>
      <c r="D314" s="4"/>
      <c r="E314" s="4"/>
      <c r="F314" s="8"/>
      <c r="G314" s="8"/>
      <c r="H314" s="8"/>
      <c r="I314" s="8"/>
      <c r="J314" s="8"/>
      <c r="K314" s="8"/>
      <c r="L314" s="8"/>
      <c r="M314" s="8"/>
      <c r="N314" s="118"/>
      <c r="O314" s="118"/>
      <c r="P314" s="118"/>
      <c r="Q314" s="325"/>
      <c r="R314" s="119"/>
      <c r="S314" s="119"/>
      <c r="T314" s="119"/>
      <c r="U314" s="326"/>
      <c r="V314" s="74"/>
      <c r="W314" s="352"/>
      <c r="X314" s="352"/>
      <c r="Y314" s="328"/>
      <c r="Z314" s="118"/>
      <c r="AA314" s="119"/>
      <c r="AB314" s="119"/>
      <c r="AC314" s="119"/>
      <c r="AD314" s="119"/>
      <c r="AE314" s="119"/>
      <c r="AF314" s="119"/>
      <c r="AG314" s="119"/>
      <c r="AH314" s="119"/>
      <c r="AI314" s="119"/>
      <c r="AJ314" s="119"/>
      <c r="AK314" s="4"/>
      <c r="AL314" s="4"/>
    </row>
    <row r="315">
      <c r="A315" s="4"/>
      <c r="B315" s="4"/>
      <c r="C315" s="4"/>
      <c r="D315" s="4"/>
      <c r="E315" s="4"/>
      <c r="F315" s="8"/>
      <c r="G315" s="8"/>
      <c r="H315" s="8"/>
      <c r="I315" s="8"/>
      <c r="J315" s="8"/>
      <c r="K315" s="8"/>
      <c r="L315" s="8"/>
      <c r="M315" s="8"/>
      <c r="N315" s="118"/>
      <c r="O315" s="118"/>
      <c r="P315" s="118"/>
      <c r="Q315" s="325"/>
      <c r="R315" s="119"/>
      <c r="S315" s="119"/>
      <c r="T315" s="119"/>
      <c r="U315" s="326"/>
      <c r="V315" s="74"/>
      <c r="W315" s="352"/>
      <c r="X315" s="352"/>
      <c r="Y315" s="328"/>
      <c r="Z315" s="118"/>
      <c r="AA315" s="119"/>
      <c r="AB315" s="119"/>
      <c r="AC315" s="119"/>
      <c r="AD315" s="119"/>
      <c r="AE315" s="119"/>
      <c r="AF315" s="119"/>
      <c r="AG315" s="119"/>
      <c r="AH315" s="119"/>
      <c r="AI315" s="119"/>
      <c r="AJ315" s="119"/>
      <c r="AK315" s="4"/>
      <c r="AL315" s="4"/>
    </row>
    <row r="316">
      <c r="A316" s="4"/>
      <c r="B316" s="4"/>
      <c r="C316" s="4"/>
      <c r="D316" s="4"/>
      <c r="E316" s="4"/>
      <c r="F316" s="8"/>
      <c r="G316" s="8"/>
      <c r="H316" s="8"/>
      <c r="I316" s="8"/>
      <c r="J316" s="8"/>
      <c r="K316" s="8"/>
      <c r="L316" s="8"/>
      <c r="M316" s="8"/>
      <c r="N316" s="118"/>
      <c r="O316" s="118"/>
      <c r="P316" s="118"/>
      <c r="Q316" s="325"/>
      <c r="R316" s="119"/>
      <c r="S316" s="119"/>
      <c r="T316" s="119"/>
      <c r="U316" s="326"/>
      <c r="V316" s="74"/>
      <c r="W316" s="352"/>
      <c r="X316" s="352"/>
      <c r="Y316" s="328"/>
      <c r="Z316" s="118"/>
      <c r="AA316" s="119"/>
      <c r="AB316" s="119"/>
      <c r="AC316" s="119"/>
      <c r="AD316" s="119"/>
      <c r="AE316" s="119"/>
      <c r="AF316" s="119"/>
      <c r="AG316" s="119"/>
      <c r="AH316" s="119"/>
      <c r="AI316" s="119"/>
      <c r="AJ316" s="119"/>
      <c r="AK316" s="4"/>
      <c r="AL316" s="4"/>
    </row>
    <row r="317">
      <c r="A317" s="4"/>
      <c r="B317" s="4"/>
      <c r="C317" s="4"/>
      <c r="D317" s="4"/>
      <c r="E317" s="4"/>
      <c r="F317" s="8"/>
      <c r="G317" s="8"/>
      <c r="H317" s="8"/>
      <c r="I317" s="8"/>
      <c r="J317" s="8"/>
      <c r="K317" s="8"/>
      <c r="L317" s="8"/>
      <c r="M317" s="8"/>
      <c r="N317" s="118"/>
      <c r="O317" s="118"/>
      <c r="P317" s="118"/>
      <c r="Q317" s="325"/>
      <c r="R317" s="119"/>
      <c r="S317" s="119"/>
      <c r="T317" s="119"/>
      <c r="U317" s="326"/>
      <c r="V317" s="74"/>
      <c r="W317" s="352"/>
      <c r="X317" s="352"/>
      <c r="Y317" s="328"/>
      <c r="Z317" s="118"/>
      <c r="AA317" s="119"/>
      <c r="AB317" s="119"/>
      <c r="AC317" s="119"/>
      <c r="AD317" s="119"/>
      <c r="AE317" s="119"/>
      <c r="AF317" s="119"/>
      <c r="AG317" s="119"/>
      <c r="AH317" s="119"/>
      <c r="AI317" s="119"/>
      <c r="AJ317" s="119"/>
      <c r="AK317" s="4"/>
      <c r="AL317" s="4"/>
    </row>
    <row r="318">
      <c r="A318" s="4"/>
      <c r="B318" s="4"/>
      <c r="C318" s="4"/>
      <c r="D318" s="4"/>
      <c r="E318" s="4"/>
      <c r="F318" s="8"/>
      <c r="G318" s="8"/>
      <c r="H318" s="8"/>
      <c r="I318" s="8"/>
      <c r="J318" s="8"/>
      <c r="K318" s="8"/>
      <c r="L318" s="8"/>
      <c r="M318" s="8"/>
      <c r="N318" s="118"/>
      <c r="O318" s="118"/>
      <c r="P318" s="118"/>
      <c r="Q318" s="325"/>
      <c r="R318" s="119"/>
      <c r="S318" s="119"/>
      <c r="T318" s="119"/>
      <c r="U318" s="326"/>
      <c r="V318" s="74"/>
      <c r="W318" s="352"/>
      <c r="X318" s="352"/>
      <c r="Y318" s="328"/>
      <c r="Z318" s="118"/>
      <c r="AA318" s="119"/>
      <c r="AB318" s="119"/>
      <c r="AC318" s="119"/>
      <c r="AD318" s="119"/>
      <c r="AE318" s="119"/>
      <c r="AF318" s="119"/>
      <c r="AG318" s="119"/>
      <c r="AH318" s="119"/>
      <c r="AI318" s="119"/>
      <c r="AJ318" s="119"/>
      <c r="AK318" s="4"/>
      <c r="AL318" s="4"/>
    </row>
    <row r="319">
      <c r="A319" s="4"/>
      <c r="B319" s="4"/>
      <c r="C319" s="4"/>
      <c r="D319" s="4"/>
      <c r="E319" s="4"/>
      <c r="F319" s="8"/>
      <c r="G319" s="8"/>
      <c r="H319" s="8"/>
      <c r="I319" s="8"/>
      <c r="J319" s="8"/>
      <c r="K319" s="8"/>
      <c r="L319" s="8"/>
      <c r="M319" s="8"/>
      <c r="N319" s="118"/>
      <c r="O319" s="118"/>
      <c r="P319" s="118"/>
      <c r="Q319" s="325"/>
      <c r="R319" s="119"/>
      <c r="S319" s="119"/>
      <c r="T319" s="119"/>
      <c r="U319" s="326"/>
      <c r="V319" s="74"/>
      <c r="W319" s="352"/>
      <c r="X319" s="352"/>
      <c r="Y319" s="328"/>
      <c r="Z319" s="118"/>
      <c r="AA319" s="119"/>
      <c r="AB319" s="119"/>
      <c r="AC319" s="119"/>
      <c r="AD319" s="119"/>
      <c r="AE319" s="119"/>
      <c r="AF319" s="119"/>
      <c r="AG319" s="119"/>
      <c r="AH319" s="119"/>
      <c r="AI319" s="119"/>
      <c r="AJ319" s="119"/>
      <c r="AK319" s="4"/>
      <c r="AL319" s="4"/>
    </row>
    <row r="320">
      <c r="A320" s="4"/>
      <c r="B320" s="4"/>
      <c r="C320" s="4"/>
      <c r="D320" s="4"/>
      <c r="E320" s="4"/>
      <c r="F320" s="8"/>
      <c r="G320" s="8"/>
      <c r="H320" s="8"/>
      <c r="I320" s="8"/>
      <c r="J320" s="8"/>
      <c r="K320" s="8"/>
      <c r="L320" s="8"/>
      <c r="M320" s="8"/>
      <c r="N320" s="118"/>
      <c r="O320" s="118"/>
      <c r="P320" s="118"/>
      <c r="Q320" s="325"/>
      <c r="R320" s="119"/>
      <c r="S320" s="119"/>
      <c r="T320" s="119"/>
      <c r="U320" s="326"/>
      <c r="V320" s="74"/>
      <c r="W320" s="352"/>
      <c r="X320" s="352"/>
      <c r="Y320" s="328"/>
      <c r="Z320" s="118"/>
      <c r="AA320" s="119"/>
      <c r="AB320" s="119"/>
      <c r="AC320" s="119"/>
      <c r="AD320" s="119"/>
      <c r="AE320" s="119"/>
      <c r="AF320" s="119"/>
      <c r="AG320" s="119"/>
      <c r="AH320" s="119"/>
      <c r="AI320" s="119"/>
      <c r="AJ320" s="119"/>
      <c r="AK320" s="4"/>
      <c r="AL320" s="4"/>
    </row>
    <row r="321">
      <c r="A321" s="4"/>
      <c r="B321" s="4"/>
      <c r="C321" s="4"/>
      <c r="D321" s="4"/>
      <c r="E321" s="4"/>
      <c r="F321" s="8"/>
      <c r="G321" s="8"/>
      <c r="H321" s="8"/>
      <c r="I321" s="8"/>
      <c r="J321" s="8"/>
      <c r="K321" s="8"/>
      <c r="L321" s="8"/>
      <c r="M321" s="8"/>
      <c r="N321" s="118"/>
      <c r="O321" s="118"/>
      <c r="P321" s="118"/>
      <c r="Q321" s="325"/>
      <c r="R321" s="119"/>
      <c r="S321" s="119"/>
      <c r="T321" s="119"/>
      <c r="U321" s="326"/>
      <c r="V321" s="74"/>
      <c r="W321" s="352"/>
      <c r="X321" s="352"/>
      <c r="Y321" s="328"/>
      <c r="Z321" s="118"/>
      <c r="AA321" s="119"/>
      <c r="AB321" s="119"/>
      <c r="AC321" s="119"/>
      <c r="AD321" s="119"/>
      <c r="AE321" s="119"/>
      <c r="AF321" s="119"/>
      <c r="AG321" s="119"/>
      <c r="AH321" s="119"/>
      <c r="AI321" s="119"/>
      <c r="AJ321" s="119"/>
      <c r="AK321" s="4"/>
      <c r="AL321" s="4"/>
    </row>
    <row r="322">
      <c r="A322" s="4"/>
      <c r="B322" s="4"/>
      <c r="C322" s="4"/>
      <c r="D322" s="4"/>
      <c r="E322" s="4"/>
      <c r="F322" s="8"/>
      <c r="G322" s="8"/>
      <c r="H322" s="8"/>
      <c r="I322" s="8"/>
      <c r="J322" s="8"/>
      <c r="K322" s="8"/>
      <c r="L322" s="8"/>
      <c r="M322" s="8"/>
      <c r="N322" s="118"/>
      <c r="O322" s="118"/>
      <c r="P322" s="118"/>
      <c r="Q322" s="325"/>
      <c r="R322" s="119"/>
      <c r="S322" s="119"/>
      <c r="T322" s="119"/>
      <c r="U322" s="326"/>
      <c r="V322" s="74"/>
      <c r="W322" s="352"/>
      <c r="X322" s="352"/>
      <c r="Y322" s="328"/>
      <c r="Z322" s="118"/>
      <c r="AA322" s="119"/>
      <c r="AB322" s="119"/>
      <c r="AC322" s="119"/>
      <c r="AD322" s="119"/>
      <c r="AE322" s="119"/>
      <c r="AF322" s="119"/>
      <c r="AG322" s="119"/>
      <c r="AH322" s="119"/>
      <c r="AI322" s="119"/>
      <c r="AJ322" s="119"/>
      <c r="AK322" s="4"/>
      <c r="AL322" s="4"/>
    </row>
    <row r="323">
      <c r="A323" s="4"/>
      <c r="B323" s="4"/>
      <c r="C323" s="4"/>
      <c r="D323" s="4"/>
      <c r="E323" s="4"/>
      <c r="F323" s="8"/>
      <c r="G323" s="8"/>
      <c r="H323" s="8"/>
      <c r="I323" s="8"/>
      <c r="J323" s="8"/>
      <c r="K323" s="8"/>
      <c r="L323" s="8"/>
      <c r="M323" s="8"/>
      <c r="N323" s="118"/>
      <c r="O323" s="118"/>
      <c r="P323" s="118"/>
      <c r="Q323" s="325"/>
      <c r="R323" s="119"/>
      <c r="S323" s="119"/>
      <c r="T323" s="119"/>
      <c r="U323" s="326"/>
      <c r="V323" s="74"/>
      <c r="W323" s="352"/>
      <c r="X323" s="352"/>
      <c r="Y323" s="328"/>
      <c r="Z323" s="118"/>
      <c r="AA323" s="119"/>
      <c r="AB323" s="119"/>
      <c r="AC323" s="119"/>
      <c r="AD323" s="119"/>
      <c r="AE323" s="119"/>
      <c r="AF323" s="119"/>
      <c r="AG323" s="119"/>
      <c r="AH323" s="119"/>
      <c r="AI323" s="119"/>
      <c r="AJ323" s="119"/>
      <c r="AK323" s="4"/>
      <c r="AL323" s="4"/>
    </row>
    <row r="324">
      <c r="A324" s="4"/>
      <c r="B324" s="4"/>
      <c r="C324" s="4"/>
      <c r="D324" s="4"/>
      <c r="E324" s="4"/>
      <c r="F324" s="8"/>
      <c r="G324" s="8"/>
      <c r="H324" s="8"/>
      <c r="I324" s="8"/>
      <c r="J324" s="8"/>
      <c r="K324" s="8"/>
      <c r="L324" s="8"/>
      <c r="M324" s="8"/>
      <c r="N324" s="118"/>
      <c r="O324" s="118"/>
      <c r="P324" s="118"/>
      <c r="Q324" s="325"/>
      <c r="R324" s="119"/>
      <c r="S324" s="119"/>
      <c r="T324" s="119"/>
      <c r="U324" s="326"/>
      <c r="V324" s="74"/>
      <c r="W324" s="352"/>
      <c r="X324" s="352"/>
      <c r="Y324" s="328"/>
      <c r="Z324" s="118"/>
      <c r="AA324" s="119"/>
      <c r="AB324" s="119"/>
      <c r="AC324" s="119"/>
      <c r="AD324" s="119"/>
      <c r="AE324" s="119"/>
      <c r="AF324" s="119"/>
      <c r="AG324" s="119"/>
      <c r="AH324" s="119"/>
      <c r="AI324" s="119"/>
      <c r="AJ324" s="119"/>
      <c r="AK324" s="4"/>
      <c r="AL324" s="4"/>
    </row>
    <row r="325">
      <c r="A325" s="4"/>
      <c r="B325" s="4"/>
      <c r="C325" s="4"/>
      <c r="D325" s="4"/>
      <c r="E325" s="4"/>
      <c r="F325" s="8"/>
      <c r="G325" s="8"/>
      <c r="H325" s="8"/>
      <c r="I325" s="8"/>
      <c r="J325" s="8"/>
      <c r="K325" s="8"/>
      <c r="L325" s="8"/>
      <c r="M325" s="8"/>
      <c r="N325" s="118"/>
      <c r="O325" s="118"/>
      <c r="P325" s="118"/>
      <c r="Q325" s="325"/>
      <c r="R325" s="119"/>
      <c r="S325" s="119"/>
      <c r="T325" s="119"/>
      <c r="U325" s="326"/>
      <c r="V325" s="74"/>
      <c r="W325" s="352"/>
      <c r="X325" s="352"/>
      <c r="Y325" s="328"/>
      <c r="Z325" s="118"/>
      <c r="AA325" s="119"/>
      <c r="AB325" s="119"/>
      <c r="AC325" s="119"/>
      <c r="AD325" s="119"/>
      <c r="AE325" s="119"/>
      <c r="AF325" s="119"/>
      <c r="AG325" s="119"/>
      <c r="AH325" s="119"/>
      <c r="AI325" s="119"/>
      <c r="AJ325" s="119"/>
      <c r="AK325" s="4"/>
      <c r="AL325" s="4"/>
    </row>
    <row r="326">
      <c r="A326" s="4"/>
      <c r="B326" s="4"/>
      <c r="C326" s="4"/>
      <c r="D326" s="4"/>
      <c r="E326" s="4"/>
      <c r="F326" s="8"/>
      <c r="G326" s="8"/>
      <c r="H326" s="8"/>
      <c r="I326" s="8"/>
      <c r="J326" s="8"/>
      <c r="K326" s="8"/>
      <c r="L326" s="8"/>
      <c r="M326" s="8"/>
      <c r="N326" s="118"/>
      <c r="O326" s="118"/>
      <c r="P326" s="118"/>
      <c r="Q326" s="325"/>
      <c r="R326" s="119"/>
      <c r="S326" s="119"/>
      <c r="T326" s="119"/>
      <c r="U326" s="326"/>
      <c r="V326" s="74"/>
      <c r="W326" s="352"/>
      <c r="X326" s="352"/>
      <c r="Y326" s="328"/>
      <c r="Z326" s="118"/>
      <c r="AA326" s="119"/>
      <c r="AB326" s="119"/>
      <c r="AC326" s="119"/>
      <c r="AD326" s="119"/>
      <c r="AE326" s="119"/>
      <c r="AF326" s="119"/>
      <c r="AG326" s="119"/>
      <c r="AH326" s="119"/>
      <c r="AI326" s="119"/>
      <c r="AJ326" s="119"/>
      <c r="AK326" s="4"/>
      <c r="AL326" s="4"/>
    </row>
    <row r="327">
      <c r="A327" s="4"/>
      <c r="B327" s="4"/>
      <c r="C327" s="4"/>
      <c r="D327" s="4"/>
      <c r="E327" s="4"/>
      <c r="F327" s="8"/>
      <c r="G327" s="8"/>
      <c r="H327" s="8"/>
      <c r="I327" s="8"/>
      <c r="J327" s="8"/>
      <c r="K327" s="8"/>
      <c r="L327" s="8"/>
      <c r="M327" s="8"/>
      <c r="N327" s="118"/>
      <c r="O327" s="118"/>
      <c r="P327" s="118"/>
      <c r="Q327" s="325"/>
      <c r="R327" s="119"/>
      <c r="S327" s="119"/>
      <c r="T327" s="119"/>
      <c r="U327" s="326"/>
      <c r="V327" s="74"/>
      <c r="W327" s="352"/>
      <c r="X327" s="352"/>
      <c r="Y327" s="328"/>
      <c r="Z327" s="118"/>
      <c r="AA327" s="119"/>
      <c r="AB327" s="119"/>
      <c r="AC327" s="119"/>
      <c r="AD327" s="119"/>
      <c r="AE327" s="119"/>
      <c r="AF327" s="119"/>
      <c r="AG327" s="119"/>
      <c r="AH327" s="119"/>
      <c r="AI327" s="119"/>
      <c r="AJ327" s="119"/>
      <c r="AK327" s="4"/>
      <c r="AL327" s="4"/>
    </row>
    <row r="328">
      <c r="A328" s="4"/>
      <c r="B328" s="4"/>
      <c r="C328" s="4"/>
      <c r="D328" s="4"/>
      <c r="E328" s="4"/>
      <c r="F328" s="8"/>
      <c r="G328" s="8"/>
      <c r="H328" s="8"/>
      <c r="I328" s="8"/>
      <c r="J328" s="8"/>
      <c r="K328" s="8"/>
      <c r="L328" s="8"/>
      <c r="M328" s="8"/>
      <c r="N328" s="118"/>
      <c r="O328" s="118"/>
      <c r="P328" s="118"/>
      <c r="Q328" s="325"/>
      <c r="R328" s="119"/>
      <c r="S328" s="119"/>
      <c r="T328" s="119"/>
      <c r="U328" s="326"/>
      <c r="V328" s="74"/>
      <c r="W328" s="352"/>
      <c r="X328" s="352"/>
      <c r="Y328" s="328"/>
      <c r="Z328" s="118"/>
      <c r="AA328" s="119"/>
      <c r="AB328" s="119"/>
      <c r="AC328" s="119"/>
      <c r="AD328" s="119"/>
      <c r="AE328" s="119"/>
      <c r="AF328" s="119"/>
      <c r="AG328" s="119"/>
      <c r="AH328" s="119"/>
      <c r="AI328" s="119"/>
      <c r="AJ328" s="119"/>
      <c r="AK328" s="4"/>
      <c r="AL328" s="4"/>
    </row>
    <row r="329">
      <c r="A329" s="4"/>
      <c r="B329" s="4"/>
      <c r="C329" s="4"/>
      <c r="D329" s="4"/>
      <c r="E329" s="4"/>
      <c r="F329" s="8"/>
      <c r="G329" s="8"/>
      <c r="H329" s="8"/>
      <c r="I329" s="8"/>
      <c r="J329" s="8"/>
      <c r="K329" s="8"/>
      <c r="L329" s="8"/>
      <c r="M329" s="8"/>
      <c r="N329" s="118"/>
      <c r="O329" s="118"/>
      <c r="P329" s="118"/>
      <c r="Q329" s="325"/>
      <c r="R329" s="119"/>
      <c r="S329" s="119"/>
      <c r="T329" s="119"/>
      <c r="U329" s="326"/>
      <c r="V329" s="74"/>
      <c r="W329" s="352"/>
      <c r="X329" s="352"/>
      <c r="Y329" s="328"/>
      <c r="Z329" s="118"/>
      <c r="AA329" s="119"/>
      <c r="AB329" s="119"/>
      <c r="AC329" s="119"/>
      <c r="AD329" s="119"/>
      <c r="AE329" s="119"/>
      <c r="AF329" s="119"/>
      <c r="AG329" s="119"/>
      <c r="AH329" s="119"/>
      <c r="AI329" s="119"/>
      <c r="AJ329" s="119"/>
      <c r="AK329" s="4"/>
      <c r="AL329" s="4"/>
    </row>
    <row r="330">
      <c r="A330" s="4"/>
      <c r="B330" s="4"/>
      <c r="C330" s="4"/>
      <c r="D330" s="4"/>
      <c r="E330" s="4"/>
      <c r="F330" s="8"/>
      <c r="G330" s="8"/>
      <c r="H330" s="8"/>
      <c r="I330" s="8"/>
      <c r="J330" s="8"/>
      <c r="K330" s="8"/>
      <c r="L330" s="8"/>
      <c r="M330" s="8"/>
      <c r="N330" s="118"/>
      <c r="O330" s="118"/>
      <c r="P330" s="118"/>
      <c r="Q330" s="325"/>
      <c r="R330" s="119"/>
      <c r="S330" s="119"/>
      <c r="T330" s="119"/>
      <c r="U330" s="326"/>
      <c r="V330" s="74"/>
      <c r="W330" s="352"/>
      <c r="X330" s="352"/>
      <c r="Y330" s="328"/>
      <c r="Z330" s="118"/>
      <c r="AA330" s="119"/>
      <c r="AB330" s="119"/>
      <c r="AC330" s="119"/>
      <c r="AD330" s="119"/>
      <c r="AE330" s="119"/>
      <c r="AF330" s="119"/>
      <c r="AG330" s="119"/>
      <c r="AH330" s="119"/>
      <c r="AI330" s="119"/>
      <c r="AJ330" s="119"/>
      <c r="AK330" s="4"/>
      <c r="AL330" s="4"/>
    </row>
    <row r="331">
      <c r="A331" s="4"/>
      <c r="B331" s="4"/>
      <c r="C331" s="4"/>
      <c r="D331" s="4"/>
      <c r="E331" s="4"/>
      <c r="F331" s="8"/>
      <c r="G331" s="8"/>
      <c r="H331" s="8"/>
      <c r="I331" s="8"/>
      <c r="J331" s="8"/>
      <c r="K331" s="8"/>
      <c r="L331" s="8"/>
      <c r="M331" s="8"/>
      <c r="N331" s="118"/>
      <c r="O331" s="118"/>
      <c r="P331" s="118"/>
      <c r="Q331" s="325"/>
      <c r="R331" s="119"/>
      <c r="S331" s="119"/>
      <c r="T331" s="119"/>
      <c r="U331" s="326"/>
      <c r="V331" s="74"/>
      <c r="W331" s="352"/>
      <c r="X331" s="352"/>
      <c r="Y331" s="328"/>
      <c r="Z331" s="118"/>
      <c r="AA331" s="119"/>
      <c r="AB331" s="119"/>
      <c r="AC331" s="119"/>
      <c r="AD331" s="119"/>
      <c r="AE331" s="119"/>
      <c r="AF331" s="119"/>
      <c r="AG331" s="119"/>
      <c r="AH331" s="119"/>
      <c r="AI331" s="119"/>
      <c r="AJ331" s="119"/>
      <c r="AK331" s="4"/>
      <c r="AL331" s="4"/>
    </row>
    <row r="332">
      <c r="A332" s="4"/>
      <c r="B332" s="4"/>
      <c r="C332" s="4"/>
      <c r="D332" s="4"/>
      <c r="E332" s="4"/>
      <c r="F332" s="8"/>
      <c r="G332" s="8"/>
      <c r="H332" s="8"/>
      <c r="I332" s="8"/>
      <c r="J332" s="8"/>
      <c r="K332" s="8"/>
      <c r="L332" s="8"/>
      <c r="M332" s="8"/>
      <c r="N332" s="118"/>
      <c r="O332" s="118"/>
      <c r="P332" s="118"/>
      <c r="Q332" s="325"/>
      <c r="R332" s="119"/>
      <c r="S332" s="119"/>
      <c r="T332" s="119"/>
      <c r="U332" s="326"/>
      <c r="V332" s="74"/>
      <c r="W332" s="352"/>
      <c r="X332" s="352"/>
      <c r="Y332" s="328"/>
      <c r="Z332" s="118"/>
      <c r="AA332" s="119"/>
      <c r="AB332" s="119"/>
      <c r="AC332" s="119"/>
      <c r="AD332" s="119"/>
      <c r="AE332" s="119"/>
      <c r="AF332" s="119"/>
      <c r="AG332" s="119"/>
      <c r="AH332" s="119"/>
      <c r="AI332" s="119"/>
      <c r="AJ332" s="119"/>
      <c r="AK332" s="4"/>
      <c r="AL332" s="4"/>
    </row>
    <row r="333">
      <c r="A333" s="4"/>
      <c r="B333" s="4"/>
      <c r="C333" s="4"/>
      <c r="D333" s="4"/>
      <c r="E333" s="4"/>
      <c r="F333" s="8"/>
      <c r="G333" s="8"/>
      <c r="H333" s="8"/>
      <c r="I333" s="8"/>
      <c r="J333" s="8"/>
      <c r="K333" s="8"/>
      <c r="L333" s="8"/>
      <c r="M333" s="8"/>
      <c r="N333" s="118"/>
      <c r="O333" s="118"/>
      <c r="P333" s="118"/>
      <c r="Q333" s="325"/>
      <c r="R333" s="119"/>
      <c r="S333" s="119"/>
      <c r="T333" s="119"/>
      <c r="U333" s="326"/>
      <c r="V333" s="74"/>
      <c r="W333" s="352"/>
      <c r="X333" s="352"/>
      <c r="Y333" s="328"/>
      <c r="Z333" s="118"/>
      <c r="AA333" s="119"/>
      <c r="AB333" s="119"/>
      <c r="AC333" s="119"/>
      <c r="AD333" s="119"/>
      <c r="AE333" s="119"/>
      <c r="AF333" s="119"/>
      <c r="AG333" s="119"/>
      <c r="AH333" s="119"/>
      <c r="AI333" s="119"/>
      <c r="AJ333" s="119"/>
      <c r="AK333" s="4"/>
      <c r="AL333" s="4"/>
    </row>
    <row r="334">
      <c r="A334" s="4"/>
      <c r="B334" s="4"/>
      <c r="C334" s="4"/>
      <c r="D334" s="4"/>
      <c r="E334" s="4"/>
      <c r="F334" s="8"/>
      <c r="G334" s="8"/>
      <c r="H334" s="8"/>
      <c r="I334" s="8"/>
      <c r="J334" s="8"/>
      <c r="K334" s="8"/>
      <c r="L334" s="8"/>
      <c r="M334" s="8"/>
      <c r="N334" s="118"/>
      <c r="O334" s="118"/>
      <c r="P334" s="118"/>
      <c r="Q334" s="325"/>
      <c r="R334" s="119"/>
      <c r="S334" s="119"/>
      <c r="T334" s="119"/>
      <c r="U334" s="326"/>
      <c r="V334" s="74"/>
      <c r="W334" s="352"/>
      <c r="X334" s="352"/>
      <c r="Y334" s="328"/>
      <c r="Z334" s="118"/>
      <c r="AA334" s="119"/>
      <c r="AB334" s="119"/>
      <c r="AC334" s="119"/>
      <c r="AD334" s="119"/>
      <c r="AE334" s="119"/>
      <c r="AF334" s="119"/>
      <c r="AG334" s="119"/>
      <c r="AH334" s="119"/>
      <c r="AI334" s="119"/>
      <c r="AJ334" s="119"/>
      <c r="AK334" s="4"/>
      <c r="AL334" s="4"/>
    </row>
    <row r="335">
      <c r="A335" s="4"/>
      <c r="B335" s="4"/>
      <c r="C335" s="4"/>
      <c r="D335" s="4"/>
      <c r="E335" s="4"/>
      <c r="F335" s="8"/>
      <c r="G335" s="8"/>
      <c r="H335" s="8"/>
      <c r="I335" s="8"/>
      <c r="J335" s="8"/>
      <c r="K335" s="8"/>
      <c r="L335" s="8"/>
      <c r="M335" s="8"/>
      <c r="N335" s="118"/>
      <c r="O335" s="118"/>
      <c r="P335" s="118"/>
      <c r="Q335" s="325"/>
      <c r="R335" s="119"/>
      <c r="S335" s="119"/>
      <c r="T335" s="119"/>
      <c r="U335" s="326"/>
      <c r="V335" s="74"/>
      <c r="W335" s="352"/>
      <c r="X335" s="352"/>
      <c r="Y335" s="328"/>
      <c r="Z335" s="118"/>
      <c r="AA335" s="119"/>
      <c r="AB335" s="119"/>
      <c r="AC335" s="119"/>
      <c r="AD335" s="119"/>
      <c r="AE335" s="119"/>
      <c r="AF335" s="119"/>
      <c r="AG335" s="119"/>
      <c r="AH335" s="119"/>
      <c r="AI335" s="119"/>
      <c r="AJ335" s="119"/>
      <c r="AK335" s="4"/>
      <c r="AL335" s="4"/>
    </row>
    <row r="336">
      <c r="A336" s="4"/>
      <c r="B336" s="4"/>
      <c r="C336" s="4"/>
      <c r="D336" s="4"/>
      <c r="E336" s="4"/>
      <c r="F336" s="8"/>
      <c r="G336" s="8"/>
      <c r="H336" s="8"/>
      <c r="I336" s="8"/>
      <c r="J336" s="8"/>
      <c r="K336" s="8"/>
      <c r="L336" s="8"/>
      <c r="M336" s="8"/>
      <c r="N336" s="118"/>
      <c r="O336" s="118"/>
      <c r="P336" s="118"/>
      <c r="Q336" s="325"/>
      <c r="R336" s="119"/>
      <c r="S336" s="119"/>
      <c r="T336" s="119"/>
      <c r="U336" s="326"/>
      <c r="V336" s="74"/>
      <c r="W336" s="352"/>
      <c r="X336" s="352"/>
      <c r="Y336" s="328"/>
      <c r="Z336" s="118"/>
      <c r="AA336" s="119"/>
      <c r="AB336" s="119"/>
      <c r="AC336" s="119"/>
      <c r="AD336" s="119"/>
      <c r="AE336" s="119"/>
      <c r="AF336" s="119"/>
      <c r="AG336" s="119"/>
      <c r="AH336" s="119"/>
      <c r="AI336" s="119"/>
      <c r="AJ336" s="119"/>
      <c r="AK336" s="4"/>
      <c r="AL336" s="4"/>
    </row>
    <row r="337">
      <c r="A337" s="4"/>
      <c r="B337" s="4"/>
      <c r="C337" s="4"/>
      <c r="D337" s="4"/>
      <c r="E337" s="4"/>
      <c r="F337" s="8"/>
      <c r="G337" s="8"/>
      <c r="H337" s="8"/>
      <c r="I337" s="8"/>
      <c r="J337" s="8"/>
      <c r="K337" s="8"/>
      <c r="L337" s="8"/>
      <c r="M337" s="8"/>
      <c r="N337" s="118"/>
      <c r="O337" s="118"/>
      <c r="P337" s="118"/>
      <c r="Q337" s="325"/>
      <c r="R337" s="119"/>
      <c r="S337" s="119"/>
      <c r="T337" s="119"/>
      <c r="U337" s="326"/>
      <c r="V337" s="74"/>
      <c r="W337" s="352"/>
      <c r="X337" s="352"/>
      <c r="Y337" s="328"/>
      <c r="Z337" s="118"/>
      <c r="AA337" s="119"/>
      <c r="AB337" s="119"/>
      <c r="AC337" s="119"/>
      <c r="AD337" s="119"/>
      <c r="AE337" s="119"/>
      <c r="AF337" s="119"/>
      <c r="AG337" s="119"/>
      <c r="AH337" s="119"/>
      <c r="AI337" s="119"/>
      <c r="AJ337" s="119"/>
      <c r="AK337" s="4"/>
      <c r="AL337" s="4"/>
    </row>
    <row r="338">
      <c r="A338" s="4"/>
      <c r="B338" s="4"/>
      <c r="C338" s="4"/>
      <c r="D338" s="4"/>
      <c r="E338" s="4"/>
      <c r="F338" s="8"/>
      <c r="G338" s="8"/>
      <c r="H338" s="8"/>
      <c r="I338" s="8"/>
      <c r="J338" s="8"/>
      <c r="K338" s="8"/>
      <c r="L338" s="8"/>
      <c r="M338" s="8"/>
      <c r="N338" s="118"/>
      <c r="O338" s="118"/>
      <c r="P338" s="118"/>
      <c r="Q338" s="325"/>
      <c r="R338" s="119"/>
      <c r="S338" s="119"/>
      <c r="T338" s="119"/>
      <c r="U338" s="326"/>
      <c r="V338" s="74"/>
      <c r="W338" s="352"/>
      <c r="X338" s="352"/>
      <c r="Y338" s="328"/>
      <c r="Z338" s="118"/>
      <c r="AA338" s="119"/>
      <c r="AB338" s="119"/>
      <c r="AC338" s="119"/>
      <c r="AD338" s="119"/>
      <c r="AE338" s="119"/>
      <c r="AF338" s="119"/>
      <c r="AG338" s="119"/>
      <c r="AH338" s="119"/>
      <c r="AI338" s="119"/>
      <c r="AJ338" s="119"/>
      <c r="AK338" s="4"/>
      <c r="AL338" s="4"/>
    </row>
    <row r="339">
      <c r="A339" s="4"/>
      <c r="B339" s="4"/>
      <c r="C339" s="4"/>
      <c r="D339" s="4"/>
      <c r="E339" s="4"/>
      <c r="F339" s="8"/>
      <c r="G339" s="8"/>
      <c r="H339" s="8"/>
      <c r="I339" s="8"/>
      <c r="J339" s="8"/>
      <c r="K339" s="8"/>
      <c r="L339" s="8"/>
      <c r="M339" s="8"/>
      <c r="N339" s="118"/>
      <c r="O339" s="118"/>
      <c r="P339" s="118"/>
      <c r="Q339" s="325"/>
      <c r="R339" s="119"/>
      <c r="S339" s="119"/>
      <c r="T339" s="119"/>
      <c r="U339" s="326"/>
      <c r="V339" s="74"/>
      <c r="W339" s="352"/>
      <c r="X339" s="352"/>
      <c r="Y339" s="328"/>
      <c r="Z339" s="118"/>
      <c r="AA339" s="119"/>
      <c r="AB339" s="119"/>
      <c r="AC339" s="119"/>
      <c r="AD339" s="119"/>
      <c r="AE339" s="119"/>
      <c r="AF339" s="119"/>
      <c r="AG339" s="119"/>
      <c r="AH339" s="119"/>
      <c r="AI339" s="119"/>
      <c r="AJ339" s="119"/>
      <c r="AK339" s="4"/>
      <c r="AL339" s="4"/>
    </row>
    <row r="340">
      <c r="A340" s="4"/>
      <c r="B340" s="4"/>
      <c r="C340" s="4"/>
      <c r="D340" s="4"/>
      <c r="E340" s="4"/>
      <c r="F340" s="8"/>
      <c r="G340" s="8"/>
      <c r="H340" s="8"/>
      <c r="I340" s="8"/>
      <c r="J340" s="8"/>
      <c r="K340" s="8"/>
      <c r="L340" s="8"/>
      <c r="M340" s="8"/>
      <c r="N340" s="118"/>
      <c r="O340" s="118"/>
      <c r="P340" s="118"/>
      <c r="Q340" s="325"/>
      <c r="R340" s="119"/>
      <c r="S340" s="119"/>
      <c r="T340" s="119"/>
      <c r="U340" s="326"/>
      <c r="V340" s="74"/>
      <c r="W340" s="352"/>
      <c r="X340" s="352"/>
      <c r="Y340" s="328"/>
      <c r="Z340" s="118"/>
      <c r="AA340" s="119"/>
      <c r="AB340" s="119"/>
      <c r="AC340" s="119"/>
      <c r="AD340" s="119"/>
      <c r="AE340" s="119"/>
      <c r="AF340" s="119"/>
      <c r="AG340" s="119"/>
      <c r="AH340" s="119"/>
      <c r="AI340" s="119"/>
      <c r="AJ340" s="119"/>
      <c r="AK340" s="4"/>
      <c r="AL340" s="4"/>
    </row>
    <row r="341">
      <c r="A341" s="4"/>
      <c r="B341" s="4"/>
      <c r="C341" s="4"/>
      <c r="D341" s="4"/>
      <c r="E341" s="4"/>
      <c r="F341" s="8"/>
      <c r="G341" s="8"/>
      <c r="H341" s="8"/>
      <c r="I341" s="8"/>
      <c r="J341" s="8"/>
      <c r="K341" s="8"/>
      <c r="L341" s="8"/>
      <c r="M341" s="8"/>
      <c r="N341" s="118"/>
      <c r="O341" s="118"/>
      <c r="P341" s="118"/>
      <c r="Q341" s="325"/>
      <c r="R341" s="119"/>
      <c r="S341" s="119"/>
      <c r="T341" s="119"/>
      <c r="U341" s="326"/>
      <c r="V341" s="74"/>
      <c r="W341" s="352"/>
      <c r="X341" s="352"/>
      <c r="Y341" s="328"/>
      <c r="Z341" s="118"/>
      <c r="AA341" s="119"/>
      <c r="AB341" s="119"/>
      <c r="AC341" s="119"/>
      <c r="AD341" s="119"/>
      <c r="AE341" s="119"/>
      <c r="AF341" s="119"/>
      <c r="AG341" s="119"/>
      <c r="AH341" s="119"/>
      <c r="AI341" s="119"/>
      <c r="AJ341" s="119"/>
      <c r="AK341" s="4"/>
      <c r="AL341" s="4"/>
    </row>
    <row r="342">
      <c r="A342" s="4"/>
      <c r="B342" s="4"/>
      <c r="C342" s="4"/>
      <c r="D342" s="4"/>
      <c r="E342" s="4"/>
      <c r="F342" s="8"/>
      <c r="G342" s="8"/>
      <c r="H342" s="8"/>
      <c r="I342" s="8"/>
      <c r="J342" s="8"/>
      <c r="K342" s="8"/>
      <c r="L342" s="8"/>
      <c r="M342" s="8"/>
      <c r="N342" s="118"/>
      <c r="O342" s="118"/>
      <c r="P342" s="118"/>
      <c r="Q342" s="325"/>
      <c r="R342" s="119"/>
      <c r="S342" s="119"/>
      <c r="T342" s="119"/>
      <c r="U342" s="326"/>
      <c r="V342" s="74"/>
      <c r="W342" s="352"/>
      <c r="X342" s="352"/>
      <c r="Y342" s="328"/>
      <c r="Z342" s="118"/>
      <c r="AA342" s="119"/>
      <c r="AB342" s="119"/>
      <c r="AC342" s="119"/>
      <c r="AD342" s="119"/>
      <c r="AE342" s="119"/>
      <c r="AF342" s="119"/>
      <c r="AG342" s="119"/>
      <c r="AH342" s="119"/>
      <c r="AI342" s="119"/>
      <c r="AJ342" s="119"/>
      <c r="AK342" s="4"/>
      <c r="AL342" s="4"/>
    </row>
    <row r="343">
      <c r="A343" s="4"/>
      <c r="B343" s="4"/>
      <c r="C343" s="4"/>
      <c r="D343" s="4"/>
      <c r="E343" s="4"/>
      <c r="F343" s="8"/>
      <c r="G343" s="8"/>
      <c r="H343" s="8"/>
      <c r="I343" s="8"/>
      <c r="J343" s="8"/>
      <c r="K343" s="8"/>
      <c r="L343" s="8"/>
      <c r="M343" s="8"/>
      <c r="N343" s="118"/>
      <c r="O343" s="118"/>
      <c r="P343" s="118"/>
      <c r="Q343" s="325"/>
      <c r="R343" s="119"/>
      <c r="S343" s="119"/>
      <c r="T343" s="119"/>
      <c r="U343" s="326"/>
      <c r="V343" s="74"/>
      <c r="W343" s="352"/>
      <c r="X343" s="352"/>
      <c r="Y343" s="328"/>
      <c r="Z343" s="118"/>
      <c r="AA343" s="119"/>
      <c r="AB343" s="119"/>
      <c r="AC343" s="119"/>
      <c r="AD343" s="119"/>
      <c r="AE343" s="119"/>
      <c r="AF343" s="119"/>
      <c r="AG343" s="119"/>
      <c r="AH343" s="119"/>
      <c r="AI343" s="119"/>
      <c r="AJ343" s="119"/>
      <c r="AK343" s="4"/>
      <c r="AL343" s="4"/>
    </row>
    <row r="344">
      <c r="A344" s="4"/>
      <c r="B344" s="4"/>
      <c r="C344" s="4"/>
      <c r="D344" s="4"/>
      <c r="E344" s="4"/>
      <c r="F344" s="8"/>
      <c r="G344" s="8"/>
      <c r="H344" s="8"/>
      <c r="I344" s="8"/>
      <c r="J344" s="8"/>
      <c r="K344" s="8"/>
      <c r="L344" s="8"/>
      <c r="M344" s="8"/>
      <c r="N344" s="118"/>
      <c r="O344" s="118"/>
      <c r="P344" s="118"/>
      <c r="Q344" s="325"/>
      <c r="R344" s="119"/>
      <c r="S344" s="119"/>
      <c r="T344" s="119"/>
      <c r="U344" s="326"/>
      <c r="V344" s="74"/>
      <c r="W344" s="352"/>
      <c r="X344" s="352"/>
      <c r="Y344" s="328"/>
      <c r="Z344" s="118"/>
      <c r="AA344" s="119"/>
      <c r="AB344" s="119"/>
      <c r="AC344" s="119"/>
      <c r="AD344" s="119"/>
      <c r="AE344" s="119"/>
      <c r="AF344" s="119"/>
      <c r="AG344" s="119"/>
      <c r="AH344" s="119"/>
      <c r="AI344" s="119"/>
      <c r="AJ344" s="119"/>
      <c r="AK344" s="4"/>
      <c r="AL344" s="4"/>
    </row>
    <row r="345">
      <c r="A345" s="4"/>
      <c r="B345" s="4"/>
      <c r="C345" s="4"/>
      <c r="D345" s="4"/>
      <c r="E345" s="4"/>
      <c r="F345" s="8"/>
      <c r="G345" s="8"/>
      <c r="H345" s="8"/>
      <c r="I345" s="8"/>
      <c r="J345" s="8"/>
      <c r="K345" s="8"/>
      <c r="L345" s="8"/>
      <c r="M345" s="8"/>
      <c r="N345" s="118"/>
      <c r="O345" s="118"/>
      <c r="P345" s="118"/>
      <c r="Q345" s="325"/>
      <c r="R345" s="119"/>
      <c r="S345" s="119"/>
      <c r="T345" s="119"/>
      <c r="U345" s="326"/>
      <c r="V345" s="74"/>
      <c r="W345" s="352"/>
      <c r="X345" s="352"/>
      <c r="Y345" s="328"/>
      <c r="Z345" s="118"/>
      <c r="AA345" s="119"/>
      <c r="AB345" s="119"/>
      <c r="AC345" s="119"/>
      <c r="AD345" s="119"/>
      <c r="AE345" s="119"/>
      <c r="AF345" s="119"/>
      <c r="AG345" s="119"/>
      <c r="AH345" s="119"/>
      <c r="AI345" s="119"/>
      <c r="AJ345" s="119"/>
      <c r="AK345" s="4"/>
      <c r="AL345" s="4"/>
    </row>
    <row r="346">
      <c r="A346" s="4"/>
      <c r="B346" s="4"/>
      <c r="C346" s="4"/>
      <c r="D346" s="4"/>
      <c r="E346" s="4"/>
      <c r="F346" s="8"/>
      <c r="G346" s="8"/>
      <c r="H346" s="8"/>
      <c r="I346" s="8"/>
      <c r="J346" s="8"/>
      <c r="K346" s="8"/>
      <c r="L346" s="8"/>
      <c r="M346" s="8"/>
      <c r="N346" s="118"/>
      <c r="O346" s="118"/>
      <c r="P346" s="118"/>
      <c r="Q346" s="325"/>
      <c r="R346" s="119"/>
      <c r="S346" s="119"/>
      <c r="T346" s="119"/>
      <c r="U346" s="326"/>
      <c r="V346" s="74"/>
      <c r="W346" s="352"/>
      <c r="X346" s="352"/>
      <c r="Y346" s="328"/>
      <c r="Z346" s="118"/>
      <c r="AA346" s="119"/>
      <c r="AB346" s="119"/>
      <c r="AC346" s="119"/>
      <c r="AD346" s="119"/>
      <c r="AE346" s="119"/>
      <c r="AF346" s="119"/>
      <c r="AG346" s="119"/>
      <c r="AH346" s="119"/>
      <c r="AI346" s="119"/>
      <c r="AJ346" s="119"/>
      <c r="AK346" s="4"/>
      <c r="AL346" s="4"/>
    </row>
    <row r="347">
      <c r="A347" s="4"/>
      <c r="B347" s="4"/>
      <c r="C347" s="4"/>
      <c r="D347" s="4"/>
      <c r="E347" s="4"/>
      <c r="F347" s="8"/>
      <c r="G347" s="8"/>
      <c r="H347" s="8"/>
      <c r="I347" s="8"/>
      <c r="J347" s="8"/>
      <c r="K347" s="8"/>
      <c r="L347" s="8"/>
      <c r="M347" s="8"/>
      <c r="N347" s="118"/>
      <c r="O347" s="118"/>
      <c r="P347" s="118"/>
      <c r="Q347" s="325"/>
      <c r="R347" s="119"/>
      <c r="S347" s="119"/>
      <c r="T347" s="119"/>
      <c r="U347" s="326"/>
      <c r="V347" s="74"/>
      <c r="W347" s="352"/>
      <c r="X347" s="352"/>
      <c r="Y347" s="328"/>
      <c r="Z347" s="118"/>
      <c r="AA347" s="119"/>
      <c r="AB347" s="119"/>
      <c r="AC347" s="119"/>
      <c r="AD347" s="119"/>
      <c r="AE347" s="119"/>
      <c r="AF347" s="119"/>
      <c r="AG347" s="119"/>
      <c r="AH347" s="119"/>
      <c r="AI347" s="119"/>
      <c r="AJ347" s="119"/>
      <c r="AK347" s="4"/>
      <c r="AL347" s="4"/>
    </row>
    <row r="348">
      <c r="A348" s="4"/>
      <c r="B348" s="4"/>
      <c r="C348" s="4"/>
      <c r="D348" s="4"/>
      <c r="E348" s="4"/>
      <c r="F348" s="8"/>
      <c r="G348" s="8"/>
      <c r="H348" s="8"/>
      <c r="I348" s="8"/>
      <c r="J348" s="8"/>
      <c r="K348" s="8"/>
      <c r="L348" s="8"/>
      <c r="M348" s="8"/>
      <c r="N348" s="118"/>
      <c r="O348" s="118"/>
      <c r="P348" s="118"/>
      <c r="Q348" s="325"/>
      <c r="R348" s="119"/>
      <c r="S348" s="119"/>
      <c r="T348" s="119"/>
      <c r="U348" s="326"/>
      <c r="V348" s="74"/>
      <c r="W348" s="352"/>
      <c r="X348" s="352"/>
      <c r="Y348" s="328"/>
      <c r="Z348" s="118"/>
      <c r="AA348" s="119"/>
      <c r="AB348" s="119"/>
      <c r="AC348" s="119"/>
      <c r="AD348" s="119"/>
      <c r="AE348" s="119"/>
      <c r="AF348" s="119"/>
      <c r="AG348" s="119"/>
      <c r="AH348" s="119"/>
      <c r="AI348" s="119"/>
      <c r="AJ348" s="119"/>
      <c r="AK348" s="4"/>
      <c r="AL348" s="4"/>
    </row>
    <row r="349">
      <c r="A349" s="4"/>
      <c r="B349" s="4"/>
      <c r="C349" s="4"/>
      <c r="D349" s="4"/>
      <c r="E349" s="4"/>
      <c r="F349" s="8"/>
      <c r="G349" s="8"/>
      <c r="H349" s="8"/>
      <c r="I349" s="8"/>
      <c r="J349" s="8"/>
      <c r="K349" s="8"/>
      <c r="L349" s="8"/>
      <c r="M349" s="8"/>
      <c r="N349" s="118"/>
      <c r="O349" s="118"/>
      <c r="P349" s="118"/>
      <c r="Q349" s="325"/>
      <c r="R349" s="119"/>
      <c r="S349" s="119"/>
      <c r="T349" s="119"/>
      <c r="U349" s="326"/>
      <c r="V349" s="74"/>
      <c r="W349" s="352"/>
      <c r="X349" s="352"/>
      <c r="Y349" s="328"/>
      <c r="Z349" s="118"/>
      <c r="AA349" s="119"/>
      <c r="AB349" s="119"/>
      <c r="AC349" s="119"/>
      <c r="AD349" s="119"/>
      <c r="AE349" s="119"/>
      <c r="AF349" s="119"/>
      <c r="AG349" s="119"/>
      <c r="AH349" s="119"/>
      <c r="AI349" s="119"/>
      <c r="AJ349" s="119"/>
      <c r="AK349" s="4"/>
      <c r="AL349" s="4"/>
    </row>
    <row r="350">
      <c r="A350" s="4"/>
      <c r="B350" s="4"/>
      <c r="C350" s="4"/>
      <c r="D350" s="4"/>
      <c r="E350" s="4"/>
      <c r="F350" s="8"/>
      <c r="G350" s="8"/>
      <c r="H350" s="8"/>
      <c r="I350" s="8"/>
      <c r="J350" s="8"/>
      <c r="K350" s="8"/>
      <c r="L350" s="8"/>
      <c r="M350" s="8"/>
      <c r="N350" s="118"/>
      <c r="O350" s="118"/>
      <c r="P350" s="118"/>
      <c r="Q350" s="325"/>
      <c r="R350" s="119"/>
      <c r="S350" s="119"/>
      <c r="T350" s="119"/>
      <c r="U350" s="326"/>
      <c r="V350" s="74"/>
      <c r="W350" s="352"/>
      <c r="X350" s="352"/>
      <c r="Y350" s="328"/>
      <c r="Z350" s="118"/>
      <c r="AA350" s="119"/>
      <c r="AB350" s="119"/>
      <c r="AC350" s="119"/>
      <c r="AD350" s="119"/>
      <c r="AE350" s="119"/>
      <c r="AF350" s="119"/>
      <c r="AG350" s="119"/>
      <c r="AH350" s="119"/>
      <c r="AI350" s="119"/>
      <c r="AJ350" s="119"/>
      <c r="AK350" s="4"/>
      <c r="AL350" s="4"/>
    </row>
    <row r="351">
      <c r="A351" s="4"/>
      <c r="B351" s="4"/>
      <c r="C351" s="4"/>
      <c r="D351" s="4"/>
      <c r="E351" s="4"/>
      <c r="F351" s="8"/>
      <c r="G351" s="8"/>
      <c r="H351" s="8"/>
      <c r="I351" s="8"/>
      <c r="J351" s="8"/>
      <c r="K351" s="8"/>
      <c r="L351" s="8"/>
      <c r="M351" s="8"/>
      <c r="N351" s="118"/>
      <c r="O351" s="118"/>
      <c r="P351" s="118"/>
      <c r="Q351" s="325"/>
      <c r="R351" s="119"/>
      <c r="S351" s="119"/>
      <c r="T351" s="119"/>
      <c r="U351" s="326"/>
      <c r="V351" s="74"/>
      <c r="W351" s="352"/>
      <c r="X351" s="352"/>
      <c r="Y351" s="328"/>
      <c r="Z351" s="118"/>
      <c r="AA351" s="119"/>
      <c r="AB351" s="119"/>
      <c r="AC351" s="119"/>
      <c r="AD351" s="119"/>
      <c r="AE351" s="119"/>
      <c r="AF351" s="119"/>
      <c r="AG351" s="119"/>
      <c r="AH351" s="119"/>
      <c r="AI351" s="119"/>
      <c r="AJ351" s="119"/>
      <c r="AK351" s="4"/>
      <c r="AL351" s="4"/>
    </row>
    <row r="352">
      <c r="A352" s="4"/>
      <c r="B352" s="4"/>
      <c r="C352" s="4"/>
      <c r="D352" s="4"/>
      <c r="E352" s="4"/>
      <c r="F352" s="8"/>
      <c r="G352" s="8"/>
      <c r="H352" s="8"/>
      <c r="I352" s="8"/>
      <c r="J352" s="8"/>
      <c r="K352" s="8"/>
      <c r="L352" s="8"/>
      <c r="M352" s="8"/>
      <c r="N352" s="118"/>
      <c r="O352" s="118"/>
      <c r="P352" s="118"/>
      <c r="Q352" s="325"/>
      <c r="R352" s="119"/>
      <c r="S352" s="119"/>
      <c r="T352" s="119"/>
      <c r="U352" s="326"/>
      <c r="V352" s="74"/>
      <c r="W352" s="352"/>
      <c r="X352" s="352"/>
      <c r="Y352" s="328"/>
      <c r="Z352" s="118"/>
      <c r="AA352" s="119"/>
      <c r="AB352" s="119"/>
      <c r="AC352" s="119"/>
      <c r="AD352" s="119"/>
      <c r="AE352" s="119"/>
      <c r="AF352" s="119"/>
      <c r="AG352" s="119"/>
      <c r="AH352" s="119"/>
      <c r="AI352" s="119"/>
      <c r="AJ352" s="119"/>
      <c r="AK352" s="4"/>
      <c r="AL352" s="4"/>
    </row>
    <row r="353">
      <c r="A353" s="4"/>
      <c r="B353" s="4"/>
      <c r="C353" s="4"/>
      <c r="D353" s="4"/>
      <c r="E353" s="4"/>
      <c r="F353" s="8"/>
      <c r="G353" s="8"/>
      <c r="H353" s="8"/>
      <c r="I353" s="8"/>
      <c r="J353" s="8"/>
      <c r="K353" s="8"/>
      <c r="L353" s="8"/>
      <c r="M353" s="8"/>
      <c r="N353" s="118"/>
      <c r="O353" s="118"/>
      <c r="P353" s="118"/>
      <c r="Q353" s="325"/>
      <c r="R353" s="119"/>
      <c r="S353" s="119"/>
      <c r="T353" s="119"/>
      <c r="U353" s="326"/>
      <c r="V353" s="74"/>
      <c r="W353" s="352"/>
      <c r="X353" s="352"/>
      <c r="Y353" s="328"/>
      <c r="Z353" s="118"/>
      <c r="AA353" s="119"/>
      <c r="AB353" s="119"/>
      <c r="AC353" s="119"/>
      <c r="AD353" s="119"/>
      <c r="AE353" s="119"/>
      <c r="AF353" s="119"/>
      <c r="AG353" s="119"/>
      <c r="AH353" s="119"/>
      <c r="AI353" s="119"/>
      <c r="AJ353" s="119"/>
      <c r="AK353" s="4"/>
      <c r="AL353" s="4"/>
    </row>
    <row r="354">
      <c r="A354" s="4"/>
      <c r="B354" s="4"/>
      <c r="C354" s="4"/>
      <c r="D354" s="4"/>
      <c r="E354" s="4"/>
      <c r="F354" s="8"/>
      <c r="G354" s="8"/>
      <c r="H354" s="8"/>
      <c r="I354" s="8"/>
      <c r="J354" s="8"/>
      <c r="K354" s="8"/>
      <c r="L354" s="8"/>
      <c r="M354" s="8"/>
      <c r="N354" s="118"/>
      <c r="O354" s="118"/>
      <c r="P354" s="118"/>
      <c r="Q354" s="325"/>
      <c r="R354" s="119"/>
      <c r="S354" s="119"/>
      <c r="T354" s="119"/>
      <c r="U354" s="326"/>
      <c r="V354" s="74"/>
      <c r="W354" s="352"/>
      <c r="X354" s="352"/>
      <c r="Y354" s="328"/>
      <c r="Z354" s="118"/>
      <c r="AA354" s="119"/>
      <c r="AB354" s="119"/>
      <c r="AC354" s="119"/>
      <c r="AD354" s="119"/>
      <c r="AE354" s="119"/>
      <c r="AF354" s="119"/>
      <c r="AG354" s="119"/>
      <c r="AH354" s="119"/>
      <c r="AI354" s="119"/>
      <c r="AJ354" s="119"/>
      <c r="AK354" s="4"/>
      <c r="AL354" s="4"/>
    </row>
    <row r="355">
      <c r="A355" s="4"/>
      <c r="B355" s="4"/>
      <c r="C355" s="4"/>
      <c r="D355" s="4"/>
      <c r="E355" s="4"/>
      <c r="F355" s="8"/>
      <c r="G355" s="8"/>
      <c r="H355" s="8"/>
      <c r="I355" s="8"/>
      <c r="J355" s="8"/>
      <c r="K355" s="8"/>
      <c r="L355" s="8"/>
      <c r="M355" s="8"/>
      <c r="N355" s="118"/>
      <c r="O355" s="118"/>
      <c r="P355" s="118"/>
      <c r="Q355" s="325"/>
      <c r="R355" s="119"/>
      <c r="S355" s="119"/>
      <c r="T355" s="119"/>
      <c r="U355" s="326"/>
      <c r="V355" s="74"/>
      <c r="W355" s="352"/>
      <c r="X355" s="352"/>
      <c r="Y355" s="328"/>
      <c r="Z355" s="118"/>
      <c r="AA355" s="119"/>
      <c r="AB355" s="119"/>
      <c r="AC355" s="119"/>
      <c r="AD355" s="119"/>
      <c r="AE355" s="119"/>
      <c r="AF355" s="119"/>
      <c r="AG355" s="119"/>
      <c r="AH355" s="119"/>
      <c r="AI355" s="119"/>
      <c r="AJ355" s="119"/>
      <c r="AK355" s="4"/>
      <c r="AL355" s="4"/>
    </row>
    <row r="356">
      <c r="A356" s="4"/>
      <c r="B356" s="4"/>
      <c r="C356" s="4"/>
      <c r="D356" s="4"/>
      <c r="E356" s="4"/>
      <c r="F356" s="8"/>
      <c r="G356" s="8"/>
      <c r="H356" s="8"/>
      <c r="I356" s="8"/>
      <c r="J356" s="8"/>
      <c r="K356" s="8"/>
      <c r="L356" s="8"/>
      <c r="M356" s="8"/>
      <c r="N356" s="118"/>
      <c r="O356" s="118"/>
      <c r="P356" s="118"/>
      <c r="Q356" s="325"/>
      <c r="R356" s="119"/>
      <c r="S356" s="119"/>
      <c r="T356" s="119"/>
      <c r="U356" s="326"/>
      <c r="V356" s="74"/>
      <c r="W356" s="352"/>
      <c r="X356" s="352"/>
      <c r="Y356" s="328"/>
      <c r="Z356" s="118"/>
      <c r="AA356" s="119"/>
      <c r="AB356" s="119"/>
      <c r="AC356" s="119"/>
      <c r="AD356" s="119"/>
      <c r="AE356" s="119"/>
      <c r="AF356" s="119"/>
      <c r="AG356" s="119"/>
      <c r="AH356" s="119"/>
      <c r="AI356" s="119"/>
      <c r="AJ356" s="119"/>
      <c r="AK356" s="4"/>
      <c r="AL356" s="4"/>
    </row>
    <row r="357">
      <c r="A357" s="4"/>
      <c r="B357" s="4"/>
      <c r="C357" s="4"/>
      <c r="D357" s="4"/>
      <c r="E357" s="4"/>
      <c r="F357" s="8"/>
      <c r="G357" s="8"/>
      <c r="H357" s="8"/>
      <c r="I357" s="8"/>
      <c r="J357" s="8"/>
      <c r="K357" s="8"/>
      <c r="L357" s="8"/>
      <c r="M357" s="8"/>
      <c r="N357" s="118"/>
      <c r="O357" s="118"/>
      <c r="P357" s="118"/>
      <c r="Q357" s="325"/>
      <c r="R357" s="119"/>
      <c r="S357" s="119"/>
      <c r="T357" s="119"/>
      <c r="U357" s="326"/>
      <c r="V357" s="74"/>
      <c r="W357" s="352"/>
      <c r="X357" s="352"/>
      <c r="Y357" s="328"/>
      <c r="Z357" s="118"/>
      <c r="AA357" s="119"/>
      <c r="AB357" s="119"/>
      <c r="AC357" s="119"/>
      <c r="AD357" s="119"/>
      <c r="AE357" s="119"/>
      <c r="AF357" s="119"/>
      <c r="AG357" s="119"/>
      <c r="AH357" s="119"/>
      <c r="AI357" s="119"/>
      <c r="AJ357" s="119"/>
      <c r="AK357" s="4"/>
      <c r="AL357" s="4"/>
    </row>
    <row r="358">
      <c r="A358" s="4"/>
      <c r="B358" s="4"/>
      <c r="C358" s="4"/>
      <c r="D358" s="4"/>
      <c r="E358" s="4"/>
      <c r="F358" s="8"/>
      <c r="G358" s="8"/>
      <c r="H358" s="8"/>
      <c r="I358" s="8"/>
      <c r="J358" s="8"/>
      <c r="K358" s="8"/>
      <c r="L358" s="8"/>
      <c r="M358" s="8"/>
      <c r="N358" s="118"/>
      <c r="O358" s="118"/>
      <c r="P358" s="118"/>
      <c r="Q358" s="325"/>
      <c r="R358" s="119"/>
      <c r="S358" s="119"/>
      <c r="T358" s="119"/>
      <c r="U358" s="326"/>
      <c r="V358" s="74"/>
      <c r="W358" s="352"/>
      <c r="X358" s="352"/>
      <c r="Y358" s="328"/>
      <c r="Z358" s="118"/>
      <c r="AA358" s="119"/>
      <c r="AB358" s="119"/>
      <c r="AC358" s="119"/>
      <c r="AD358" s="119"/>
      <c r="AE358" s="119"/>
      <c r="AF358" s="119"/>
      <c r="AG358" s="119"/>
      <c r="AH358" s="119"/>
      <c r="AI358" s="119"/>
      <c r="AJ358" s="119"/>
      <c r="AK358" s="4"/>
      <c r="AL358" s="4"/>
    </row>
    <row r="359">
      <c r="A359" s="4"/>
      <c r="B359" s="4"/>
      <c r="C359" s="4"/>
      <c r="D359" s="4"/>
      <c r="E359" s="4"/>
      <c r="F359" s="8"/>
      <c r="G359" s="8"/>
      <c r="H359" s="8"/>
      <c r="I359" s="8"/>
      <c r="J359" s="8"/>
      <c r="K359" s="8"/>
      <c r="L359" s="8"/>
      <c r="M359" s="8"/>
      <c r="N359" s="118"/>
      <c r="O359" s="118"/>
      <c r="P359" s="118"/>
      <c r="Q359" s="325"/>
      <c r="R359" s="119"/>
      <c r="S359" s="119"/>
      <c r="T359" s="119"/>
      <c r="U359" s="326"/>
      <c r="V359" s="74"/>
      <c r="W359" s="352"/>
      <c r="X359" s="352"/>
      <c r="Y359" s="328"/>
      <c r="Z359" s="118"/>
      <c r="AA359" s="119"/>
      <c r="AB359" s="119"/>
      <c r="AC359" s="119"/>
      <c r="AD359" s="119"/>
      <c r="AE359" s="119"/>
      <c r="AF359" s="119"/>
      <c r="AG359" s="119"/>
      <c r="AH359" s="119"/>
      <c r="AI359" s="119"/>
      <c r="AJ359" s="119"/>
      <c r="AK359" s="4"/>
      <c r="AL359" s="4"/>
    </row>
    <row r="360">
      <c r="A360" s="4"/>
      <c r="B360" s="4"/>
      <c r="C360" s="4"/>
      <c r="D360" s="4"/>
      <c r="E360" s="4"/>
      <c r="F360" s="8"/>
      <c r="G360" s="8"/>
      <c r="H360" s="8"/>
      <c r="I360" s="8"/>
      <c r="J360" s="8"/>
      <c r="K360" s="8"/>
      <c r="L360" s="8"/>
      <c r="M360" s="8"/>
      <c r="N360" s="118"/>
      <c r="O360" s="118"/>
      <c r="P360" s="118"/>
      <c r="Q360" s="325"/>
      <c r="R360" s="119"/>
      <c r="S360" s="119"/>
      <c r="T360" s="119"/>
      <c r="U360" s="326"/>
      <c r="V360" s="74"/>
      <c r="W360" s="352"/>
      <c r="X360" s="352"/>
      <c r="Y360" s="328"/>
      <c r="Z360" s="118"/>
      <c r="AA360" s="119"/>
      <c r="AB360" s="119"/>
      <c r="AC360" s="119"/>
      <c r="AD360" s="119"/>
      <c r="AE360" s="119"/>
      <c r="AF360" s="119"/>
      <c r="AG360" s="119"/>
      <c r="AH360" s="119"/>
      <c r="AI360" s="119"/>
      <c r="AJ360" s="119"/>
      <c r="AK360" s="4"/>
      <c r="AL360" s="4"/>
    </row>
    <row r="361">
      <c r="A361" s="4"/>
      <c r="B361" s="4"/>
      <c r="C361" s="4"/>
      <c r="D361" s="4"/>
      <c r="E361" s="4"/>
      <c r="F361" s="8"/>
      <c r="G361" s="8"/>
      <c r="H361" s="8"/>
      <c r="I361" s="8"/>
      <c r="J361" s="8"/>
      <c r="K361" s="8"/>
      <c r="L361" s="8"/>
      <c r="M361" s="8"/>
      <c r="N361" s="118"/>
      <c r="O361" s="118"/>
      <c r="P361" s="118"/>
      <c r="Q361" s="325"/>
      <c r="R361" s="119"/>
      <c r="S361" s="119"/>
      <c r="T361" s="119"/>
      <c r="U361" s="326"/>
      <c r="V361" s="74"/>
      <c r="W361" s="352"/>
      <c r="X361" s="352"/>
      <c r="Y361" s="328"/>
      <c r="Z361" s="118"/>
      <c r="AA361" s="119"/>
      <c r="AB361" s="119"/>
      <c r="AC361" s="119"/>
      <c r="AD361" s="119"/>
      <c r="AE361" s="119"/>
      <c r="AF361" s="119"/>
      <c r="AG361" s="119"/>
      <c r="AH361" s="119"/>
      <c r="AI361" s="119"/>
      <c r="AJ361" s="119"/>
      <c r="AK361" s="4"/>
      <c r="AL361" s="4"/>
    </row>
    <row r="362">
      <c r="A362" s="4"/>
      <c r="B362" s="4"/>
      <c r="C362" s="4"/>
      <c r="D362" s="4"/>
      <c r="E362" s="4"/>
      <c r="F362" s="8"/>
      <c r="G362" s="8"/>
      <c r="H362" s="8"/>
      <c r="I362" s="8"/>
      <c r="J362" s="8"/>
      <c r="K362" s="8"/>
      <c r="L362" s="8"/>
      <c r="M362" s="8"/>
      <c r="N362" s="118"/>
      <c r="O362" s="118"/>
      <c r="P362" s="118"/>
      <c r="Q362" s="325"/>
      <c r="R362" s="119"/>
      <c r="S362" s="119"/>
      <c r="T362" s="119"/>
      <c r="U362" s="326"/>
      <c r="V362" s="74"/>
      <c r="W362" s="352"/>
      <c r="X362" s="352"/>
      <c r="Y362" s="328"/>
      <c r="Z362" s="118"/>
      <c r="AA362" s="119"/>
      <c r="AB362" s="119"/>
      <c r="AC362" s="119"/>
      <c r="AD362" s="119"/>
      <c r="AE362" s="119"/>
      <c r="AF362" s="119"/>
      <c r="AG362" s="119"/>
      <c r="AH362" s="119"/>
      <c r="AI362" s="119"/>
      <c r="AJ362" s="119"/>
      <c r="AK362" s="4"/>
      <c r="AL362" s="4"/>
    </row>
    <row r="363">
      <c r="A363" s="4"/>
      <c r="B363" s="4"/>
      <c r="C363" s="4"/>
      <c r="D363" s="4"/>
      <c r="E363" s="4"/>
      <c r="F363" s="8"/>
      <c r="G363" s="8"/>
      <c r="H363" s="8"/>
      <c r="I363" s="8"/>
      <c r="J363" s="8"/>
      <c r="K363" s="8"/>
      <c r="L363" s="8"/>
      <c r="M363" s="8"/>
      <c r="N363" s="118"/>
      <c r="O363" s="118"/>
      <c r="P363" s="118"/>
      <c r="Q363" s="325"/>
      <c r="R363" s="119"/>
      <c r="S363" s="119"/>
      <c r="T363" s="119"/>
      <c r="U363" s="326"/>
      <c r="V363" s="74"/>
      <c r="W363" s="352"/>
      <c r="X363" s="352"/>
      <c r="Y363" s="328"/>
      <c r="Z363" s="118"/>
      <c r="AA363" s="119"/>
      <c r="AB363" s="119"/>
      <c r="AC363" s="119"/>
      <c r="AD363" s="119"/>
      <c r="AE363" s="119"/>
      <c r="AF363" s="119"/>
      <c r="AG363" s="119"/>
      <c r="AH363" s="119"/>
      <c r="AI363" s="119"/>
      <c r="AJ363" s="119"/>
      <c r="AK363" s="4"/>
      <c r="AL363" s="4"/>
    </row>
    <row r="364">
      <c r="A364" s="4"/>
      <c r="B364" s="4"/>
      <c r="C364" s="4"/>
      <c r="D364" s="4"/>
      <c r="E364" s="4"/>
      <c r="F364" s="8"/>
      <c r="G364" s="8"/>
      <c r="H364" s="8"/>
      <c r="I364" s="8"/>
      <c r="J364" s="8"/>
      <c r="K364" s="8"/>
      <c r="L364" s="8"/>
      <c r="M364" s="8"/>
      <c r="N364" s="118"/>
      <c r="O364" s="118"/>
      <c r="P364" s="118"/>
      <c r="Q364" s="325"/>
      <c r="R364" s="119"/>
      <c r="S364" s="119"/>
      <c r="T364" s="119"/>
      <c r="U364" s="326"/>
      <c r="V364" s="74"/>
      <c r="W364" s="352"/>
      <c r="X364" s="352"/>
      <c r="Y364" s="328"/>
      <c r="Z364" s="118"/>
      <c r="AA364" s="119"/>
      <c r="AB364" s="119"/>
      <c r="AC364" s="119"/>
      <c r="AD364" s="119"/>
      <c r="AE364" s="119"/>
      <c r="AF364" s="119"/>
      <c r="AG364" s="119"/>
      <c r="AH364" s="119"/>
      <c r="AI364" s="119"/>
      <c r="AJ364" s="119"/>
      <c r="AK364" s="4"/>
      <c r="AL364" s="4"/>
    </row>
    <row r="365">
      <c r="A365" s="4"/>
      <c r="B365" s="4"/>
      <c r="C365" s="4"/>
      <c r="D365" s="4"/>
      <c r="E365" s="4"/>
      <c r="F365" s="8"/>
      <c r="G365" s="8"/>
      <c r="H365" s="8"/>
      <c r="I365" s="8"/>
      <c r="J365" s="8"/>
      <c r="K365" s="8"/>
      <c r="L365" s="8"/>
      <c r="M365" s="8"/>
      <c r="N365" s="118"/>
      <c r="O365" s="118"/>
      <c r="P365" s="118"/>
      <c r="Q365" s="325"/>
      <c r="R365" s="119"/>
      <c r="S365" s="119"/>
      <c r="T365" s="119"/>
      <c r="U365" s="326"/>
      <c r="V365" s="74"/>
      <c r="W365" s="352"/>
      <c r="X365" s="352"/>
      <c r="Y365" s="328"/>
      <c r="Z365" s="118"/>
      <c r="AA365" s="119"/>
      <c r="AB365" s="119"/>
      <c r="AC365" s="119"/>
      <c r="AD365" s="119"/>
      <c r="AE365" s="119"/>
      <c r="AF365" s="119"/>
      <c r="AG365" s="119"/>
      <c r="AH365" s="119"/>
      <c r="AI365" s="119"/>
      <c r="AJ365" s="119"/>
      <c r="AK365" s="4"/>
      <c r="AL365" s="4"/>
    </row>
    <row r="366">
      <c r="A366" s="4"/>
      <c r="B366" s="4"/>
      <c r="C366" s="4"/>
      <c r="D366" s="4"/>
      <c r="E366" s="4"/>
      <c r="F366" s="8"/>
      <c r="G366" s="8"/>
      <c r="H366" s="8"/>
      <c r="I366" s="8"/>
      <c r="J366" s="8"/>
      <c r="K366" s="8"/>
      <c r="L366" s="8"/>
      <c r="M366" s="8"/>
      <c r="N366" s="118"/>
      <c r="O366" s="118"/>
      <c r="P366" s="118"/>
      <c r="Q366" s="325"/>
      <c r="R366" s="119"/>
      <c r="S366" s="119"/>
      <c r="T366" s="119"/>
      <c r="U366" s="326"/>
      <c r="V366" s="74"/>
      <c r="W366" s="352"/>
      <c r="X366" s="352"/>
      <c r="Y366" s="328"/>
      <c r="Z366" s="118"/>
      <c r="AA366" s="119"/>
      <c r="AB366" s="119"/>
      <c r="AC366" s="119"/>
      <c r="AD366" s="119"/>
      <c r="AE366" s="119"/>
      <c r="AF366" s="119"/>
      <c r="AG366" s="119"/>
      <c r="AH366" s="119"/>
      <c r="AI366" s="119"/>
      <c r="AJ366" s="119"/>
      <c r="AK366" s="4"/>
      <c r="AL366" s="4"/>
    </row>
    <row r="367">
      <c r="A367" s="4"/>
      <c r="B367" s="4"/>
      <c r="C367" s="4"/>
      <c r="D367" s="4"/>
      <c r="E367" s="4"/>
      <c r="F367" s="8"/>
      <c r="G367" s="8"/>
      <c r="H367" s="8"/>
      <c r="I367" s="8"/>
      <c r="J367" s="8"/>
      <c r="K367" s="8"/>
      <c r="L367" s="8"/>
      <c r="M367" s="8"/>
      <c r="N367" s="118"/>
      <c r="O367" s="118"/>
      <c r="P367" s="118"/>
      <c r="Q367" s="325"/>
      <c r="R367" s="119"/>
      <c r="S367" s="119"/>
      <c r="T367" s="119"/>
      <c r="U367" s="326"/>
      <c r="V367" s="74"/>
      <c r="W367" s="352"/>
      <c r="X367" s="352"/>
      <c r="Y367" s="328"/>
      <c r="Z367" s="118"/>
      <c r="AA367" s="119"/>
      <c r="AB367" s="119"/>
      <c r="AC367" s="119"/>
      <c r="AD367" s="119"/>
      <c r="AE367" s="119"/>
      <c r="AF367" s="119"/>
      <c r="AG367" s="119"/>
      <c r="AH367" s="119"/>
      <c r="AI367" s="119"/>
      <c r="AJ367" s="119"/>
      <c r="AK367" s="4"/>
      <c r="AL367" s="4"/>
    </row>
    <row r="368">
      <c r="A368" s="4"/>
      <c r="B368" s="4"/>
      <c r="C368" s="4"/>
      <c r="D368" s="4"/>
      <c r="E368" s="4"/>
      <c r="F368" s="8"/>
      <c r="G368" s="8"/>
      <c r="H368" s="8"/>
      <c r="I368" s="8"/>
      <c r="J368" s="8"/>
      <c r="K368" s="8"/>
      <c r="L368" s="8"/>
      <c r="M368" s="8"/>
      <c r="N368" s="118"/>
      <c r="O368" s="118"/>
      <c r="P368" s="118"/>
      <c r="Q368" s="325"/>
      <c r="R368" s="119"/>
      <c r="S368" s="119"/>
      <c r="T368" s="119"/>
      <c r="U368" s="326"/>
      <c r="V368" s="74"/>
      <c r="W368" s="352"/>
      <c r="X368" s="352"/>
      <c r="Y368" s="328"/>
      <c r="Z368" s="118"/>
      <c r="AA368" s="119"/>
      <c r="AB368" s="119"/>
      <c r="AC368" s="119"/>
      <c r="AD368" s="119"/>
      <c r="AE368" s="119"/>
      <c r="AF368" s="119"/>
      <c r="AG368" s="119"/>
      <c r="AH368" s="119"/>
      <c r="AI368" s="119"/>
      <c r="AJ368" s="119"/>
      <c r="AK368" s="4"/>
      <c r="AL368" s="4"/>
    </row>
    <row r="369">
      <c r="A369" s="4"/>
      <c r="B369" s="4"/>
      <c r="C369" s="4"/>
      <c r="D369" s="4"/>
      <c r="E369" s="4"/>
      <c r="F369" s="8"/>
      <c r="G369" s="8"/>
      <c r="H369" s="8"/>
      <c r="I369" s="8"/>
      <c r="J369" s="8"/>
      <c r="K369" s="8"/>
      <c r="L369" s="8"/>
      <c r="M369" s="8"/>
      <c r="N369" s="118"/>
      <c r="O369" s="118"/>
      <c r="P369" s="118"/>
      <c r="Q369" s="325"/>
      <c r="R369" s="119"/>
      <c r="S369" s="119"/>
      <c r="T369" s="119"/>
      <c r="U369" s="326"/>
      <c r="V369" s="74"/>
      <c r="W369" s="352"/>
      <c r="X369" s="352"/>
      <c r="Y369" s="328"/>
      <c r="Z369" s="118"/>
      <c r="AA369" s="119"/>
      <c r="AB369" s="119"/>
      <c r="AC369" s="119"/>
      <c r="AD369" s="119"/>
      <c r="AE369" s="119"/>
      <c r="AF369" s="119"/>
      <c r="AG369" s="119"/>
      <c r="AH369" s="119"/>
      <c r="AI369" s="119"/>
      <c r="AJ369" s="119"/>
      <c r="AK369" s="4"/>
      <c r="AL369" s="4"/>
    </row>
    <row r="370">
      <c r="A370" s="4"/>
      <c r="B370" s="4"/>
      <c r="C370" s="4"/>
      <c r="D370" s="4"/>
      <c r="E370" s="4"/>
      <c r="F370" s="8"/>
      <c r="G370" s="8"/>
      <c r="H370" s="8"/>
      <c r="I370" s="8"/>
      <c r="J370" s="8"/>
      <c r="K370" s="8"/>
      <c r="L370" s="8"/>
      <c r="M370" s="8"/>
      <c r="N370" s="118"/>
      <c r="O370" s="118"/>
      <c r="P370" s="118"/>
      <c r="Q370" s="325"/>
      <c r="R370" s="119"/>
      <c r="S370" s="119"/>
      <c r="T370" s="119"/>
      <c r="U370" s="326"/>
      <c r="V370" s="74"/>
      <c r="W370" s="352"/>
      <c r="X370" s="352"/>
      <c r="Y370" s="328"/>
      <c r="Z370" s="118"/>
      <c r="AA370" s="119"/>
      <c r="AB370" s="119"/>
      <c r="AC370" s="119"/>
      <c r="AD370" s="119"/>
      <c r="AE370" s="119"/>
      <c r="AF370" s="119"/>
      <c r="AG370" s="119"/>
      <c r="AH370" s="119"/>
      <c r="AI370" s="119"/>
      <c r="AJ370" s="119"/>
      <c r="AK370" s="4"/>
      <c r="AL370" s="4"/>
    </row>
    <row r="371">
      <c r="A371" s="4"/>
      <c r="B371" s="4"/>
      <c r="C371" s="4"/>
      <c r="D371" s="4"/>
      <c r="E371" s="4"/>
      <c r="F371" s="8"/>
      <c r="G371" s="8"/>
      <c r="H371" s="8"/>
      <c r="I371" s="8"/>
      <c r="J371" s="8"/>
      <c r="K371" s="8"/>
      <c r="L371" s="8"/>
      <c r="M371" s="8"/>
      <c r="N371" s="118"/>
      <c r="O371" s="118"/>
      <c r="P371" s="118"/>
      <c r="Q371" s="325"/>
      <c r="R371" s="119"/>
      <c r="S371" s="119"/>
      <c r="T371" s="119"/>
      <c r="U371" s="326"/>
      <c r="V371" s="74"/>
      <c r="W371" s="352"/>
      <c r="X371" s="352"/>
      <c r="Y371" s="328"/>
      <c r="Z371" s="118"/>
      <c r="AA371" s="119"/>
      <c r="AB371" s="119"/>
      <c r="AC371" s="119"/>
      <c r="AD371" s="119"/>
      <c r="AE371" s="119"/>
      <c r="AF371" s="119"/>
      <c r="AG371" s="119"/>
      <c r="AH371" s="119"/>
      <c r="AI371" s="119"/>
      <c r="AJ371" s="119"/>
      <c r="AK371" s="4"/>
      <c r="AL371" s="4"/>
    </row>
    <row r="372">
      <c r="A372" s="4"/>
      <c r="B372" s="4"/>
      <c r="C372" s="4"/>
      <c r="D372" s="4"/>
      <c r="E372" s="4"/>
      <c r="F372" s="8"/>
      <c r="G372" s="8"/>
      <c r="H372" s="8"/>
      <c r="I372" s="8"/>
      <c r="J372" s="8"/>
      <c r="K372" s="8"/>
      <c r="L372" s="8"/>
      <c r="M372" s="8"/>
      <c r="N372" s="118"/>
      <c r="O372" s="118"/>
      <c r="P372" s="118"/>
      <c r="Q372" s="325"/>
      <c r="R372" s="119"/>
      <c r="S372" s="119"/>
      <c r="T372" s="119"/>
      <c r="U372" s="326"/>
      <c r="V372" s="74"/>
      <c r="W372" s="352"/>
      <c r="X372" s="352"/>
      <c r="Y372" s="328"/>
      <c r="Z372" s="118"/>
      <c r="AA372" s="119"/>
      <c r="AB372" s="119"/>
      <c r="AC372" s="119"/>
      <c r="AD372" s="119"/>
      <c r="AE372" s="119"/>
      <c r="AF372" s="119"/>
      <c r="AG372" s="119"/>
      <c r="AH372" s="119"/>
      <c r="AI372" s="119"/>
      <c r="AJ372" s="119"/>
      <c r="AK372" s="4"/>
      <c r="AL372" s="4"/>
    </row>
    <row r="373">
      <c r="A373" s="4"/>
      <c r="B373" s="4"/>
      <c r="C373" s="4"/>
      <c r="D373" s="4"/>
      <c r="E373" s="4"/>
      <c r="F373" s="8"/>
      <c r="G373" s="8"/>
      <c r="H373" s="8"/>
      <c r="I373" s="8"/>
      <c r="J373" s="8"/>
      <c r="K373" s="8"/>
      <c r="L373" s="8"/>
      <c r="M373" s="8"/>
      <c r="N373" s="118"/>
      <c r="O373" s="118"/>
      <c r="P373" s="118"/>
      <c r="Q373" s="325"/>
      <c r="R373" s="119"/>
      <c r="S373" s="119"/>
      <c r="T373" s="119"/>
      <c r="U373" s="326"/>
      <c r="V373" s="74"/>
      <c r="W373" s="352"/>
      <c r="X373" s="352"/>
      <c r="Y373" s="328"/>
      <c r="Z373" s="118"/>
      <c r="AA373" s="119"/>
      <c r="AB373" s="119"/>
      <c r="AC373" s="119"/>
      <c r="AD373" s="119"/>
      <c r="AE373" s="119"/>
      <c r="AF373" s="119"/>
      <c r="AG373" s="119"/>
      <c r="AH373" s="119"/>
      <c r="AI373" s="119"/>
      <c r="AJ373" s="119"/>
      <c r="AK373" s="4"/>
      <c r="AL373" s="4"/>
    </row>
    <row r="374">
      <c r="A374" s="4"/>
      <c r="B374" s="4"/>
      <c r="C374" s="4"/>
      <c r="D374" s="4"/>
      <c r="E374" s="4"/>
      <c r="F374" s="8"/>
      <c r="G374" s="8"/>
      <c r="H374" s="8"/>
      <c r="I374" s="8"/>
      <c r="J374" s="8"/>
      <c r="K374" s="8"/>
      <c r="L374" s="8"/>
      <c r="M374" s="8"/>
      <c r="N374" s="118"/>
      <c r="O374" s="118"/>
      <c r="P374" s="118"/>
      <c r="Q374" s="325"/>
      <c r="R374" s="119"/>
      <c r="S374" s="119"/>
      <c r="T374" s="119"/>
      <c r="U374" s="326"/>
      <c r="V374" s="74"/>
      <c r="W374" s="352"/>
      <c r="X374" s="352"/>
      <c r="Y374" s="328"/>
      <c r="Z374" s="118"/>
      <c r="AA374" s="119"/>
      <c r="AB374" s="119"/>
      <c r="AC374" s="119"/>
      <c r="AD374" s="119"/>
      <c r="AE374" s="119"/>
      <c r="AF374" s="119"/>
      <c r="AG374" s="119"/>
      <c r="AH374" s="119"/>
      <c r="AI374" s="119"/>
      <c r="AJ374" s="119"/>
      <c r="AK374" s="4"/>
      <c r="AL374" s="4"/>
    </row>
    <row r="375">
      <c r="A375" s="4"/>
      <c r="B375" s="4"/>
      <c r="C375" s="4"/>
      <c r="D375" s="4"/>
      <c r="E375" s="4"/>
      <c r="F375" s="8"/>
      <c r="G375" s="8"/>
      <c r="H375" s="8"/>
      <c r="I375" s="8"/>
      <c r="J375" s="8"/>
      <c r="K375" s="8"/>
      <c r="L375" s="8"/>
      <c r="M375" s="8"/>
      <c r="N375" s="118"/>
      <c r="O375" s="118"/>
      <c r="P375" s="118"/>
      <c r="Q375" s="325"/>
      <c r="R375" s="119"/>
      <c r="S375" s="119"/>
      <c r="T375" s="119"/>
      <c r="U375" s="326"/>
      <c r="V375" s="74"/>
      <c r="W375" s="352"/>
      <c r="X375" s="352"/>
      <c r="Y375" s="328"/>
      <c r="Z375" s="118"/>
      <c r="AA375" s="119"/>
      <c r="AB375" s="119"/>
      <c r="AC375" s="119"/>
      <c r="AD375" s="119"/>
      <c r="AE375" s="119"/>
      <c r="AF375" s="119"/>
      <c r="AG375" s="119"/>
      <c r="AH375" s="119"/>
      <c r="AI375" s="119"/>
      <c r="AJ375" s="119"/>
      <c r="AK375" s="4"/>
      <c r="AL375" s="4"/>
    </row>
    <row r="376">
      <c r="A376" s="4"/>
      <c r="B376" s="4"/>
      <c r="C376" s="4"/>
      <c r="D376" s="4"/>
      <c r="E376" s="4"/>
      <c r="F376" s="8"/>
      <c r="G376" s="8"/>
      <c r="H376" s="8"/>
      <c r="I376" s="8"/>
      <c r="J376" s="8"/>
      <c r="K376" s="8"/>
      <c r="L376" s="8"/>
      <c r="M376" s="8"/>
      <c r="N376" s="118"/>
      <c r="O376" s="118"/>
      <c r="P376" s="118"/>
      <c r="Q376" s="325"/>
      <c r="R376" s="119"/>
      <c r="S376" s="119"/>
      <c r="T376" s="119"/>
      <c r="U376" s="326"/>
      <c r="V376" s="74"/>
      <c r="W376" s="352"/>
      <c r="X376" s="352"/>
      <c r="Y376" s="328"/>
      <c r="Z376" s="118"/>
      <c r="AA376" s="119"/>
      <c r="AB376" s="119"/>
      <c r="AC376" s="119"/>
      <c r="AD376" s="119"/>
      <c r="AE376" s="119"/>
      <c r="AF376" s="119"/>
      <c r="AG376" s="119"/>
      <c r="AH376" s="119"/>
      <c r="AI376" s="119"/>
      <c r="AJ376" s="119"/>
      <c r="AK376" s="4"/>
      <c r="AL376" s="4"/>
    </row>
    <row r="377">
      <c r="A377" s="4"/>
      <c r="B377" s="4"/>
      <c r="C377" s="4"/>
      <c r="D377" s="4"/>
      <c r="E377" s="4"/>
      <c r="F377" s="8"/>
      <c r="G377" s="8"/>
      <c r="H377" s="8"/>
      <c r="I377" s="8"/>
      <c r="J377" s="8"/>
      <c r="K377" s="8"/>
      <c r="L377" s="8"/>
      <c r="M377" s="8"/>
      <c r="N377" s="118"/>
      <c r="O377" s="118"/>
      <c r="P377" s="118"/>
      <c r="Q377" s="325"/>
      <c r="R377" s="119"/>
      <c r="S377" s="119"/>
      <c r="T377" s="119"/>
      <c r="U377" s="326"/>
      <c r="V377" s="74"/>
      <c r="W377" s="352"/>
      <c r="X377" s="352"/>
      <c r="Y377" s="328"/>
      <c r="Z377" s="118"/>
      <c r="AA377" s="119"/>
      <c r="AB377" s="119"/>
      <c r="AC377" s="119"/>
      <c r="AD377" s="119"/>
      <c r="AE377" s="119"/>
      <c r="AF377" s="119"/>
      <c r="AG377" s="119"/>
      <c r="AH377" s="119"/>
      <c r="AI377" s="119"/>
      <c r="AJ377" s="119"/>
      <c r="AK377" s="4"/>
      <c r="AL377" s="4"/>
    </row>
    <row r="378">
      <c r="A378" s="4"/>
      <c r="B378" s="4"/>
      <c r="C378" s="4"/>
      <c r="D378" s="4"/>
      <c r="E378" s="4"/>
      <c r="F378" s="8"/>
      <c r="G378" s="8"/>
      <c r="H378" s="8"/>
      <c r="I378" s="8"/>
      <c r="J378" s="8"/>
      <c r="K378" s="8"/>
      <c r="L378" s="8"/>
      <c r="M378" s="8"/>
      <c r="N378" s="118"/>
      <c r="O378" s="118"/>
      <c r="P378" s="118"/>
      <c r="Q378" s="325"/>
      <c r="R378" s="119"/>
      <c r="S378" s="119"/>
      <c r="T378" s="119"/>
      <c r="U378" s="326"/>
      <c r="V378" s="74"/>
      <c r="W378" s="352"/>
      <c r="X378" s="352"/>
      <c r="Y378" s="328"/>
      <c r="Z378" s="118"/>
      <c r="AA378" s="119"/>
      <c r="AB378" s="119"/>
      <c r="AC378" s="119"/>
      <c r="AD378" s="119"/>
      <c r="AE378" s="119"/>
      <c r="AF378" s="119"/>
      <c r="AG378" s="119"/>
      <c r="AH378" s="119"/>
      <c r="AI378" s="119"/>
      <c r="AJ378" s="119"/>
      <c r="AK378" s="4"/>
      <c r="AL378" s="4"/>
    </row>
    <row r="379">
      <c r="A379" s="4"/>
      <c r="B379" s="4"/>
      <c r="C379" s="4"/>
      <c r="D379" s="4"/>
      <c r="E379" s="4"/>
      <c r="F379" s="8"/>
      <c r="G379" s="8"/>
      <c r="H379" s="8"/>
      <c r="I379" s="8"/>
      <c r="J379" s="8"/>
      <c r="K379" s="8"/>
      <c r="L379" s="8"/>
      <c r="M379" s="8"/>
      <c r="N379" s="118"/>
      <c r="O379" s="118"/>
      <c r="P379" s="118"/>
      <c r="Q379" s="325"/>
      <c r="R379" s="119"/>
      <c r="S379" s="119"/>
      <c r="T379" s="119"/>
      <c r="U379" s="326"/>
      <c r="V379" s="74"/>
      <c r="W379" s="352"/>
      <c r="X379" s="352"/>
      <c r="Y379" s="328"/>
      <c r="Z379" s="118"/>
      <c r="AA379" s="119"/>
      <c r="AB379" s="119"/>
      <c r="AC379" s="119"/>
      <c r="AD379" s="119"/>
      <c r="AE379" s="119"/>
      <c r="AF379" s="119"/>
      <c r="AG379" s="119"/>
      <c r="AH379" s="119"/>
      <c r="AI379" s="119"/>
      <c r="AJ379" s="119"/>
      <c r="AK379" s="4"/>
      <c r="AL379" s="4"/>
    </row>
    <row r="380">
      <c r="A380" s="4"/>
      <c r="B380" s="4"/>
      <c r="C380" s="4"/>
      <c r="D380" s="4"/>
      <c r="E380" s="4"/>
      <c r="F380" s="8"/>
      <c r="G380" s="8"/>
      <c r="H380" s="8"/>
      <c r="I380" s="8"/>
      <c r="J380" s="8"/>
      <c r="K380" s="8"/>
      <c r="L380" s="8"/>
      <c r="M380" s="8"/>
      <c r="N380" s="118"/>
      <c r="O380" s="118"/>
      <c r="P380" s="118"/>
      <c r="Q380" s="325"/>
      <c r="R380" s="119"/>
      <c r="S380" s="119"/>
      <c r="T380" s="119"/>
      <c r="U380" s="326"/>
      <c r="V380" s="74"/>
      <c r="W380" s="352"/>
      <c r="X380" s="352"/>
      <c r="Y380" s="328"/>
      <c r="Z380" s="118"/>
      <c r="AA380" s="119"/>
      <c r="AB380" s="119"/>
      <c r="AC380" s="119"/>
      <c r="AD380" s="119"/>
      <c r="AE380" s="119"/>
      <c r="AF380" s="119"/>
      <c r="AG380" s="119"/>
      <c r="AH380" s="119"/>
      <c r="AI380" s="119"/>
      <c r="AJ380" s="119"/>
      <c r="AK380" s="4"/>
      <c r="AL380" s="4"/>
    </row>
    <row r="381">
      <c r="A381" s="4"/>
      <c r="B381" s="4"/>
      <c r="C381" s="4"/>
      <c r="D381" s="4"/>
      <c r="E381" s="4"/>
      <c r="F381" s="8"/>
      <c r="G381" s="8"/>
      <c r="H381" s="8"/>
      <c r="I381" s="8"/>
      <c r="J381" s="8"/>
      <c r="K381" s="8"/>
      <c r="L381" s="8"/>
      <c r="M381" s="8"/>
      <c r="N381" s="118"/>
      <c r="O381" s="118"/>
      <c r="P381" s="118"/>
      <c r="Q381" s="325"/>
      <c r="R381" s="119"/>
      <c r="S381" s="119"/>
      <c r="T381" s="119"/>
      <c r="U381" s="326"/>
      <c r="V381" s="74"/>
      <c r="W381" s="352"/>
      <c r="X381" s="352"/>
      <c r="Y381" s="328"/>
      <c r="Z381" s="118"/>
      <c r="AA381" s="119"/>
      <c r="AB381" s="119"/>
      <c r="AC381" s="119"/>
      <c r="AD381" s="119"/>
      <c r="AE381" s="119"/>
      <c r="AF381" s="119"/>
      <c r="AG381" s="119"/>
      <c r="AH381" s="119"/>
      <c r="AI381" s="119"/>
      <c r="AJ381" s="119"/>
      <c r="AK381" s="4"/>
      <c r="AL381" s="4"/>
    </row>
    <row r="382">
      <c r="A382" s="4"/>
      <c r="B382" s="4"/>
      <c r="C382" s="4"/>
      <c r="D382" s="4"/>
      <c r="E382" s="4"/>
      <c r="F382" s="8"/>
      <c r="G382" s="8"/>
      <c r="H382" s="8"/>
      <c r="I382" s="8"/>
      <c r="J382" s="8"/>
      <c r="K382" s="8"/>
      <c r="L382" s="8"/>
      <c r="M382" s="8"/>
      <c r="N382" s="118"/>
      <c r="O382" s="118"/>
      <c r="P382" s="118"/>
      <c r="Q382" s="325"/>
      <c r="R382" s="119"/>
      <c r="S382" s="119"/>
      <c r="T382" s="119"/>
      <c r="U382" s="326"/>
      <c r="V382" s="74"/>
      <c r="W382" s="352"/>
      <c r="X382" s="352"/>
      <c r="Y382" s="328"/>
      <c r="Z382" s="118"/>
      <c r="AA382" s="119"/>
      <c r="AB382" s="119"/>
      <c r="AC382" s="119"/>
      <c r="AD382" s="119"/>
      <c r="AE382" s="119"/>
      <c r="AF382" s="119"/>
      <c r="AG382" s="119"/>
      <c r="AH382" s="119"/>
      <c r="AI382" s="119"/>
      <c r="AJ382" s="119"/>
      <c r="AK382" s="4"/>
      <c r="AL382" s="4"/>
    </row>
    <row r="383">
      <c r="A383" s="4"/>
      <c r="B383" s="4"/>
      <c r="C383" s="4"/>
      <c r="D383" s="4"/>
      <c r="E383" s="4"/>
      <c r="F383" s="8"/>
      <c r="G383" s="8"/>
      <c r="H383" s="8"/>
      <c r="I383" s="8"/>
      <c r="J383" s="8"/>
      <c r="K383" s="8"/>
      <c r="L383" s="8"/>
      <c r="M383" s="8"/>
      <c r="N383" s="118"/>
      <c r="O383" s="118"/>
      <c r="P383" s="118"/>
      <c r="Q383" s="325"/>
      <c r="R383" s="119"/>
      <c r="S383" s="119"/>
      <c r="T383" s="119"/>
      <c r="U383" s="326"/>
      <c r="V383" s="74"/>
      <c r="W383" s="352"/>
      <c r="X383" s="352"/>
      <c r="Y383" s="328"/>
      <c r="Z383" s="118"/>
      <c r="AA383" s="119"/>
      <c r="AB383" s="119"/>
      <c r="AC383" s="119"/>
      <c r="AD383" s="119"/>
      <c r="AE383" s="119"/>
      <c r="AF383" s="119"/>
      <c r="AG383" s="119"/>
      <c r="AH383" s="119"/>
      <c r="AI383" s="119"/>
      <c r="AJ383" s="119"/>
      <c r="AK383" s="4"/>
      <c r="AL383" s="4"/>
    </row>
    <row r="384">
      <c r="A384" s="4"/>
      <c r="B384" s="4"/>
      <c r="C384" s="4"/>
      <c r="D384" s="4"/>
      <c r="E384" s="4"/>
      <c r="F384" s="8"/>
      <c r="G384" s="8"/>
      <c r="H384" s="8"/>
      <c r="I384" s="8"/>
      <c r="J384" s="8"/>
      <c r="K384" s="8"/>
      <c r="L384" s="8"/>
      <c r="M384" s="8"/>
      <c r="N384" s="118"/>
      <c r="O384" s="118"/>
      <c r="P384" s="118"/>
      <c r="Q384" s="325"/>
      <c r="R384" s="119"/>
      <c r="S384" s="119"/>
      <c r="T384" s="119"/>
      <c r="U384" s="326"/>
      <c r="V384" s="74"/>
      <c r="W384" s="352"/>
      <c r="X384" s="352"/>
      <c r="Y384" s="328"/>
      <c r="Z384" s="118"/>
      <c r="AA384" s="119"/>
      <c r="AB384" s="119"/>
      <c r="AC384" s="119"/>
      <c r="AD384" s="119"/>
      <c r="AE384" s="119"/>
      <c r="AF384" s="119"/>
      <c r="AG384" s="119"/>
      <c r="AH384" s="119"/>
      <c r="AI384" s="119"/>
      <c r="AJ384" s="119"/>
      <c r="AK384" s="4"/>
      <c r="AL384" s="4"/>
    </row>
    <row r="385">
      <c r="A385" s="4"/>
      <c r="B385" s="4"/>
      <c r="C385" s="4"/>
      <c r="D385" s="4"/>
      <c r="E385" s="4"/>
      <c r="F385" s="8"/>
      <c r="G385" s="8"/>
      <c r="H385" s="8"/>
      <c r="I385" s="8"/>
      <c r="J385" s="8"/>
      <c r="K385" s="8"/>
      <c r="L385" s="8"/>
      <c r="M385" s="8"/>
      <c r="N385" s="118"/>
      <c r="O385" s="118"/>
      <c r="P385" s="118"/>
      <c r="Q385" s="325"/>
      <c r="R385" s="119"/>
      <c r="S385" s="119"/>
      <c r="T385" s="119"/>
      <c r="U385" s="326"/>
      <c r="V385" s="74"/>
      <c r="W385" s="352"/>
      <c r="X385" s="352"/>
      <c r="Y385" s="328"/>
      <c r="Z385" s="118"/>
      <c r="AA385" s="119"/>
      <c r="AB385" s="119"/>
      <c r="AC385" s="119"/>
      <c r="AD385" s="119"/>
      <c r="AE385" s="119"/>
      <c r="AF385" s="119"/>
      <c r="AG385" s="119"/>
      <c r="AH385" s="119"/>
      <c r="AI385" s="119"/>
      <c r="AJ385" s="119"/>
      <c r="AK385" s="4"/>
      <c r="AL385" s="4"/>
    </row>
    <row r="386">
      <c r="A386" s="4"/>
      <c r="B386" s="4"/>
      <c r="C386" s="4"/>
      <c r="D386" s="4"/>
      <c r="E386" s="4"/>
      <c r="F386" s="8"/>
      <c r="G386" s="8"/>
      <c r="H386" s="8"/>
      <c r="I386" s="8"/>
      <c r="J386" s="8"/>
      <c r="K386" s="8"/>
      <c r="L386" s="8"/>
      <c r="M386" s="8"/>
      <c r="N386" s="118"/>
      <c r="O386" s="118"/>
      <c r="P386" s="118"/>
      <c r="Q386" s="325"/>
      <c r="R386" s="119"/>
      <c r="S386" s="119"/>
      <c r="T386" s="119"/>
      <c r="U386" s="326"/>
      <c r="V386" s="74"/>
      <c r="W386" s="352"/>
      <c r="X386" s="352"/>
      <c r="Y386" s="328"/>
      <c r="Z386" s="118"/>
      <c r="AA386" s="119"/>
      <c r="AB386" s="119"/>
      <c r="AC386" s="119"/>
      <c r="AD386" s="119"/>
      <c r="AE386" s="119"/>
      <c r="AF386" s="119"/>
      <c r="AG386" s="119"/>
      <c r="AH386" s="119"/>
      <c r="AI386" s="119"/>
      <c r="AJ386" s="119"/>
      <c r="AK386" s="4"/>
      <c r="AL386" s="4"/>
    </row>
    <row r="387">
      <c r="A387" s="4"/>
      <c r="B387" s="4"/>
      <c r="C387" s="4"/>
      <c r="D387" s="4"/>
      <c r="E387" s="4"/>
      <c r="F387" s="8"/>
      <c r="G387" s="8"/>
      <c r="H387" s="8"/>
      <c r="I387" s="8"/>
      <c r="J387" s="8"/>
      <c r="K387" s="8"/>
      <c r="L387" s="8"/>
      <c r="M387" s="8"/>
      <c r="N387" s="118"/>
      <c r="O387" s="118"/>
      <c r="P387" s="118"/>
      <c r="Q387" s="325"/>
      <c r="R387" s="119"/>
      <c r="S387" s="119"/>
      <c r="T387" s="119"/>
      <c r="U387" s="326"/>
      <c r="V387" s="74"/>
      <c r="W387" s="352"/>
      <c r="X387" s="352"/>
      <c r="Y387" s="328"/>
      <c r="Z387" s="118"/>
      <c r="AA387" s="119"/>
      <c r="AB387" s="119"/>
      <c r="AC387" s="119"/>
      <c r="AD387" s="119"/>
      <c r="AE387" s="119"/>
      <c r="AF387" s="119"/>
      <c r="AG387" s="119"/>
      <c r="AH387" s="119"/>
      <c r="AI387" s="119"/>
      <c r="AJ387" s="119"/>
      <c r="AK387" s="4"/>
      <c r="AL387" s="4"/>
    </row>
    <row r="388">
      <c r="A388" s="4"/>
      <c r="B388" s="4"/>
      <c r="C388" s="4"/>
      <c r="D388" s="4"/>
      <c r="E388" s="4"/>
      <c r="F388" s="8"/>
      <c r="G388" s="8"/>
      <c r="H388" s="8"/>
      <c r="I388" s="8"/>
      <c r="J388" s="8"/>
      <c r="K388" s="8"/>
      <c r="L388" s="8"/>
      <c r="M388" s="8"/>
      <c r="N388" s="118"/>
      <c r="O388" s="118"/>
      <c r="P388" s="118"/>
      <c r="Q388" s="325"/>
      <c r="R388" s="119"/>
      <c r="S388" s="119"/>
      <c r="T388" s="119"/>
      <c r="U388" s="326"/>
      <c r="V388" s="74"/>
      <c r="W388" s="352"/>
      <c r="X388" s="352"/>
      <c r="Y388" s="328"/>
      <c r="Z388" s="118"/>
      <c r="AA388" s="119"/>
      <c r="AB388" s="119"/>
      <c r="AC388" s="119"/>
      <c r="AD388" s="119"/>
      <c r="AE388" s="119"/>
      <c r="AF388" s="119"/>
      <c r="AG388" s="119"/>
      <c r="AH388" s="119"/>
      <c r="AI388" s="119"/>
      <c r="AJ388" s="119"/>
      <c r="AK388" s="4"/>
      <c r="AL388" s="4"/>
    </row>
    <row r="389">
      <c r="A389" s="4"/>
      <c r="B389" s="4"/>
      <c r="C389" s="4"/>
      <c r="D389" s="4"/>
      <c r="E389" s="4"/>
      <c r="F389" s="8"/>
      <c r="G389" s="8"/>
      <c r="H389" s="8"/>
      <c r="I389" s="8"/>
      <c r="J389" s="8"/>
      <c r="K389" s="8"/>
      <c r="L389" s="8"/>
      <c r="M389" s="8"/>
      <c r="N389" s="118"/>
      <c r="O389" s="118"/>
      <c r="P389" s="118"/>
      <c r="Q389" s="325"/>
      <c r="R389" s="119"/>
      <c r="S389" s="119"/>
      <c r="T389" s="119"/>
      <c r="U389" s="326"/>
      <c r="V389" s="74"/>
      <c r="W389" s="352"/>
      <c r="X389" s="352"/>
      <c r="Y389" s="328"/>
      <c r="Z389" s="118"/>
      <c r="AA389" s="119"/>
      <c r="AB389" s="119"/>
      <c r="AC389" s="119"/>
      <c r="AD389" s="119"/>
      <c r="AE389" s="119"/>
      <c r="AF389" s="119"/>
      <c r="AG389" s="119"/>
      <c r="AH389" s="119"/>
      <c r="AI389" s="119"/>
      <c r="AJ389" s="119"/>
      <c r="AK389" s="4"/>
      <c r="AL389" s="4"/>
    </row>
    <row r="390">
      <c r="A390" s="4"/>
      <c r="B390" s="4"/>
      <c r="C390" s="4"/>
      <c r="D390" s="4"/>
      <c r="E390" s="4"/>
      <c r="F390" s="8"/>
      <c r="G390" s="8"/>
      <c r="H390" s="8"/>
      <c r="I390" s="8"/>
      <c r="J390" s="8"/>
      <c r="K390" s="8"/>
      <c r="L390" s="8"/>
      <c r="M390" s="8"/>
      <c r="N390" s="118"/>
      <c r="O390" s="118"/>
      <c r="P390" s="118"/>
      <c r="Q390" s="325"/>
      <c r="R390" s="119"/>
      <c r="S390" s="119"/>
      <c r="T390" s="119"/>
      <c r="U390" s="326"/>
      <c r="V390" s="74"/>
      <c r="W390" s="352"/>
      <c r="X390" s="352"/>
      <c r="Y390" s="328"/>
      <c r="Z390" s="118"/>
      <c r="AA390" s="119"/>
      <c r="AB390" s="119"/>
      <c r="AC390" s="119"/>
      <c r="AD390" s="119"/>
      <c r="AE390" s="119"/>
      <c r="AF390" s="119"/>
      <c r="AG390" s="119"/>
      <c r="AH390" s="119"/>
      <c r="AI390" s="119"/>
      <c r="AJ390" s="119"/>
      <c r="AK390" s="4"/>
      <c r="AL390" s="4"/>
    </row>
    <row r="391">
      <c r="A391" s="4"/>
      <c r="B391" s="4"/>
      <c r="C391" s="4"/>
      <c r="D391" s="4"/>
      <c r="E391" s="4"/>
      <c r="F391" s="8"/>
      <c r="G391" s="8"/>
      <c r="H391" s="8"/>
      <c r="I391" s="8"/>
      <c r="J391" s="8"/>
      <c r="K391" s="8"/>
      <c r="L391" s="8"/>
      <c r="M391" s="8"/>
      <c r="N391" s="118"/>
      <c r="O391" s="118"/>
      <c r="P391" s="118"/>
      <c r="Q391" s="325"/>
      <c r="R391" s="119"/>
      <c r="S391" s="119"/>
      <c r="T391" s="119"/>
      <c r="U391" s="326"/>
      <c r="V391" s="74"/>
      <c r="W391" s="352"/>
      <c r="X391" s="352"/>
      <c r="Y391" s="328"/>
      <c r="Z391" s="118"/>
      <c r="AA391" s="119"/>
      <c r="AB391" s="119"/>
      <c r="AC391" s="119"/>
      <c r="AD391" s="119"/>
      <c r="AE391" s="119"/>
      <c r="AF391" s="119"/>
      <c r="AG391" s="119"/>
      <c r="AH391" s="119"/>
      <c r="AI391" s="119"/>
      <c r="AJ391" s="119"/>
      <c r="AK391" s="4"/>
      <c r="AL391" s="4"/>
    </row>
    <row r="392">
      <c r="A392" s="4"/>
      <c r="B392" s="4"/>
      <c r="C392" s="4"/>
      <c r="D392" s="4"/>
      <c r="E392" s="4"/>
      <c r="F392" s="8"/>
      <c r="G392" s="8"/>
      <c r="H392" s="8"/>
      <c r="I392" s="8"/>
      <c r="J392" s="8"/>
      <c r="K392" s="8"/>
      <c r="L392" s="8"/>
      <c r="M392" s="8"/>
      <c r="N392" s="118"/>
      <c r="O392" s="118"/>
      <c r="P392" s="118"/>
      <c r="Q392" s="325"/>
      <c r="R392" s="119"/>
      <c r="S392" s="119"/>
      <c r="T392" s="119"/>
      <c r="U392" s="326"/>
      <c r="V392" s="74"/>
      <c r="W392" s="352"/>
      <c r="X392" s="352"/>
      <c r="Y392" s="328"/>
      <c r="Z392" s="118"/>
      <c r="AA392" s="119"/>
      <c r="AB392" s="119"/>
      <c r="AC392" s="119"/>
      <c r="AD392" s="119"/>
      <c r="AE392" s="119"/>
      <c r="AF392" s="119"/>
      <c r="AG392" s="119"/>
      <c r="AH392" s="119"/>
      <c r="AI392" s="119"/>
      <c r="AJ392" s="119"/>
      <c r="AK392" s="4"/>
      <c r="AL392" s="4"/>
    </row>
    <row r="393">
      <c r="A393" s="4"/>
      <c r="B393" s="4"/>
      <c r="C393" s="4"/>
      <c r="D393" s="4"/>
      <c r="E393" s="4"/>
      <c r="F393" s="8"/>
      <c r="G393" s="8"/>
      <c r="H393" s="8"/>
      <c r="I393" s="8"/>
      <c r="J393" s="8"/>
      <c r="K393" s="8"/>
      <c r="L393" s="8"/>
      <c r="M393" s="8"/>
      <c r="N393" s="118"/>
      <c r="O393" s="118"/>
      <c r="P393" s="118"/>
      <c r="Q393" s="325"/>
      <c r="R393" s="119"/>
      <c r="S393" s="119"/>
      <c r="T393" s="119"/>
      <c r="U393" s="326"/>
      <c r="V393" s="74"/>
      <c r="W393" s="352"/>
      <c r="X393" s="352"/>
      <c r="Y393" s="328"/>
      <c r="Z393" s="118"/>
      <c r="AA393" s="119"/>
      <c r="AB393" s="119"/>
      <c r="AC393" s="119"/>
      <c r="AD393" s="119"/>
      <c r="AE393" s="119"/>
      <c r="AF393" s="119"/>
      <c r="AG393" s="119"/>
      <c r="AH393" s="119"/>
      <c r="AI393" s="119"/>
      <c r="AJ393" s="119"/>
      <c r="AK393" s="4"/>
      <c r="AL393" s="4"/>
    </row>
    <row r="394">
      <c r="A394" s="4"/>
      <c r="B394" s="4"/>
      <c r="C394" s="4"/>
      <c r="D394" s="4"/>
      <c r="E394" s="4"/>
      <c r="F394" s="8"/>
      <c r="G394" s="8"/>
      <c r="H394" s="8"/>
      <c r="I394" s="8"/>
      <c r="J394" s="8"/>
      <c r="K394" s="8"/>
      <c r="L394" s="8"/>
      <c r="M394" s="8"/>
      <c r="N394" s="118"/>
      <c r="O394" s="118"/>
      <c r="P394" s="118"/>
      <c r="Q394" s="325"/>
      <c r="R394" s="119"/>
      <c r="S394" s="119"/>
      <c r="T394" s="119"/>
      <c r="U394" s="326"/>
      <c r="V394" s="74"/>
      <c r="W394" s="352"/>
      <c r="X394" s="352"/>
      <c r="Y394" s="328"/>
      <c r="Z394" s="118"/>
      <c r="AA394" s="119"/>
      <c r="AB394" s="119"/>
      <c r="AC394" s="119"/>
      <c r="AD394" s="119"/>
      <c r="AE394" s="119"/>
      <c r="AF394" s="119"/>
      <c r="AG394" s="119"/>
      <c r="AH394" s="119"/>
      <c r="AI394" s="119"/>
      <c r="AJ394" s="119"/>
      <c r="AK394" s="4"/>
      <c r="AL394" s="4"/>
    </row>
    <row r="395">
      <c r="A395" s="4"/>
      <c r="B395" s="4"/>
      <c r="C395" s="4"/>
      <c r="D395" s="4"/>
      <c r="E395" s="4"/>
      <c r="F395" s="8"/>
      <c r="G395" s="8"/>
      <c r="H395" s="8"/>
      <c r="I395" s="8"/>
      <c r="J395" s="8"/>
      <c r="K395" s="8"/>
      <c r="L395" s="8"/>
      <c r="M395" s="8"/>
      <c r="N395" s="118"/>
      <c r="O395" s="118"/>
      <c r="P395" s="118"/>
      <c r="Q395" s="325"/>
      <c r="R395" s="119"/>
      <c r="S395" s="119"/>
      <c r="T395" s="119"/>
      <c r="U395" s="326"/>
      <c r="V395" s="74"/>
      <c r="W395" s="352"/>
      <c r="X395" s="352"/>
      <c r="Y395" s="328"/>
      <c r="Z395" s="118"/>
      <c r="AA395" s="119"/>
      <c r="AB395" s="119"/>
      <c r="AC395" s="119"/>
      <c r="AD395" s="119"/>
      <c r="AE395" s="119"/>
      <c r="AF395" s="119"/>
      <c r="AG395" s="119"/>
      <c r="AH395" s="119"/>
      <c r="AI395" s="119"/>
      <c r="AJ395" s="119"/>
      <c r="AK395" s="4"/>
      <c r="AL395" s="4"/>
    </row>
    <row r="396">
      <c r="A396" s="4"/>
      <c r="B396" s="4"/>
      <c r="C396" s="4"/>
      <c r="D396" s="4"/>
      <c r="E396" s="4"/>
      <c r="F396" s="8"/>
      <c r="G396" s="8"/>
      <c r="H396" s="8"/>
      <c r="I396" s="8"/>
      <c r="J396" s="8"/>
      <c r="K396" s="8"/>
      <c r="L396" s="8"/>
      <c r="M396" s="8"/>
      <c r="N396" s="118"/>
      <c r="O396" s="118"/>
      <c r="P396" s="118"/>
      <c r="Q396" s="325"/>
      <c r="R396" s="119"/>
      <c r="S396" s="119"/>
      <c r="T396" s="119"/>
      <c r="U396" s="326"/>
      <c r="V396" s="74"/>
      <c r="W396" s="352"/>
      <c r="X396" s="352"/>
      <c r="Y396" s="328"/>
      <c r="Z396" s="118"/>
      <c r="AA396" s="119"/>
      <c r="AB396" s="119"/>
      <c r="AC396" s="119"/>
      <c r="AD396" s="119"/>
      <c r="AE396" s="119"/>
      <c r="AF396" s="119"/>
      <c r="AG396" s="119"/>
      <c r="AH396" s="119"/>
      <c r="AI396" s="119"/>
      <c r="AJ396" s="119"/>
      <c r="AK396" s="4"/>
      <c r="AL396" s="4"/>
    </row>
    <row r="397">
      <c r="A397" s="4"/>
      <c r="B397" s="4"/>
      <c r="C397" s="4"/>
      <c r="D397" s="4"/>
      <c r="E397" s="4"/>
      <c r="F397" s="8"/>
      <c r="G397" s="8"/>
      <c r="H397" s="8"/>
      <c r="I397" s="8"/>
      <c r="J397" s="8"/>
      <c r="K397" s="8"/>
      <c r="L397" s="8"/>
      <c r="M397" s="8"/>
      <c r="N397" s="118"/>
      <c r="O397" s="118"/>
      <c r="P397" s="118"/>
      <c r="Q397" s="325"/>
      <c r="R397" s="119"/>
      <c r="S397" s="119"/>
      <c r="T397" s="119"/>
      <c r="U397" s="326"/>
      <c r="V397" s="74"/>
      <c r="W397" s="352"/>
      <c r="X397" s="352"/>
      <c r="Y397" s="328"/>
      <c r="Z397" s="118"/>
      <c r="AA397" s="119"/>
      <c r="AB397" s="119"/>
      <c r="AC397" s="119"/>
      <c r="AD397" s="119"/>
      <c r="AE397" s="119"/>
      <c r="AF397" s="119"/>
      <c r="AG397" s="119"/>
      <c r="AH397" s="119"/>
      <c r="AI397" s="119"/>
      <c r="AJ397" s="119"/>
      <c r="AK397" s="4"/>
      <c r="AL397" s="4"/>
    </row>
    <row r="398">
      <c r="A398" s="4"/>
      <c r="B398" s="4"/>
      <c r="C398" s="4"/>
      <c r="D398" s="4"/>
      <c r="E398" s="4"/>
      <c r="F398" s="8"/>
      <c r="G398" s="8"/>
      <c r="H398" s="8"/>
      <c r="I398" s="8"/>
      <c r="J398" s="8"/>
      <c r="K398" s="8"/>
      <c r="L398" s="8"/>
      <c r="M398" s="8"/>
      <c r="N398" s="118"/>
      <c r="O398" s="118"/>
      <c r="P398" s="118"/>
      <c r="Q398" s="325"/>
      <c r="R398" s="119"/>
      <c r="S398" s="119"/>
      <c r="T398" s="119"/>
      <c r="U398" s="326"/>
      <c r="V398" s="74"/>
      <c r="W398" s="352"/>
      <c r="X398" s="352"/>
      <c r="Y398" s="328"/>
      <c r="Z398" s="118"/>
      <c r="AA398" s="119"/>
      <c r="AB398" s="119"/>
      <c r="AC398" s="119"/>
      <c r="AD398" s="119"/>
      <c r="AE398" s="119"/>
      <c r="AF398" s="119"/>
      <c r="AG398" s="119"/>
      <c r="AH398" s="119"/>
      <c r="AI398" s="119"/>
      <c r="AJ398" s="119"/>
      <c r="AK398" s="4"/>
      <c r="AL398" s="4"/>
    </row>
    <row r="399">
      <c r="A399" s="4"/>
      <c r="B399" s="4"/>
      <c r="C399" s="4"/>
      <c r="D399" s="4"/>
      <c r="E399" s="4"/>
      <c r="F399" s="8"/>
      <c r="G399" s="8"/>
      <c r="H399" s="8"/>
      <c r="I399" s="8"/>
      <c r="J399" s="8"/>
      <c r="K399" s="8"/>
      <c r="L399" s="8"/>
      <c r="M399" s="8"/>
      <c r="N399" s="118"/>
      <c r="O399" s="118"/>
      <c r="P399" s="118"/>
      <c r="Q399" s="325"/>
      <c r="R399" s="119"/>
      <c r="S399" s="119"/>
      <c r="T399" s="119"/>
      <c r="U399" s="326"/>
      <c r="V399" s="74"/>
      <c r="W399" s="352"/>
      <c r="X399" s="352"/>
      <c r="Y399" s="328"/>
      <c r="Z399" s="118"/>
      <c r="AA399" s="119"/>
      <c r="AB399" s="119"/>
      <c r="AC399" s="119"/>
      <c r="AD399" s="119"/>
      <c r="AE399" s="119"/>
      <c r="AF399" s="119"/>
      <c r="AG399" s="119"/>
      <c r="AH399" s="119"/>
      <c r="AI399" s="119"/>
      <c r="AJ399" s="119"/>
      <c r="AK399" s="4"/>
      <c r="AL399" s="4"/>
    </row>
    <row r="400">
      <c r="A400" s="4"/>
      <c r="B400" s="4"/>
      <c r="C400" s="4"/>
      <c r="D400" s="4"/>
      <c r="E400" s="4"/>
      <c r="F400" s="8"/>
      <c r="G400" s="8"/>
      <c r="H400" s="8"/>
      <c r="I400" s="8"/>
      <c r="J400" s="8"/>
      <c r="K400" s="8"/>
      <c r="L400" s="8"/>
      <c r="M400" s="8"/>
      <c r="N400" s="118"/>
      <c r="O400" s="118"/>
      <c r="P400" s="118"/>
      <c r="Q400" s="325"/>
      <c r="R400" s="119"/>
      <c r="S400" s="119"/>
      <c r="T400" s="119"/>
      <c r="U400" s="326"/>
      <c r="V400" s="74"/>
      <c r="W400" s="352"/>
      <c r="X400" s="352"/>
      <c r="Y400" s="328"/>
      <c r="Z400" s="118"/>
      <c r="AA400" s="119"/>
      <c r="AB400" s="119"/>
      <c r="AC400" s="119"/>
      <c r="AD400" s="119"/>
      <c r="AE400" s="119"/>
      <c r="AF400" s="119"/>
      <c r="AG400" s="119"/>
      <c r="AH400" s="119"/>
      <c r="AI400" s="119"/>
      <c r="AJ400" s="119"/>
      <c r="AK400" s="4"/>
      <c r="AL400" s="4"/>
    </row>
    <row r="401">
      <c r="A401" s="4"/>
      <c r="B401" s="4"/>
      <c r="C401" s="4"/>
      <c r="D401" s="4"/>
      <c r="E401" s="4"/>
      <c r="F401" s="8"/>
      <c r="G401" s="8"/>
      <c r="H401" s="8"/>
      <c r="I401" s="8"/>
      <c r="J401" s="8"/>
      <c r="K401" s="8"/>
      <c r="L401" s="8"/>
      <c r="M401" s="8"/>
      <c r="N401" s="118"/>
      <c r="O401" s="118"/>
      <c r="P401" s="118"/>
      <c r="Q401" s="325"/>
      <c r="R401" s="119"/>
      <c r="S401" s="119"/>
      <c r="T401" s="119"/>
      <c r="U401" s="326"/>
      <c r="V401" s="74"/>
      <c r="W401" s="352"/>
      <c r="X401" s="352"/>
      <c r="Y401" s="328"/>
      <c r="Z401" s="118"/>
      <c r="AA401" s="119"/>
      <c r="AB401" s="119"/>
      <c r="AC401" s="119"/>
      <c r="AD401" s="119"/>
      <c r="AE401" s="119"/>
      <c r="AF401" s="119"/>
      <c r="AG401" s="119"/>
      <c r="AH401" s="119"/>
      <c r="AI401" s="119"/>
      <c r="AJ401" s="119"/>
      <c r="AK401" s="4"/>
      <c r="AL401" s="4"/>
    </row>
    <row r="402">
      <c r="A402" s="4"/>
      <c r="B402" s="4"/>
      <c r="C402" s="4"/>
      <c r="D402" s="4"/>
      <c r="E402" s="4"/>
      <c r="F402" s="8"/>
      <c r="G402" s="8"/>
      <c r="H402" s="8"/>
      <c r="I402" s="8"/>
      <c r="J402" s="8"/>
      <c r="K402" s="8"/>
      <c r="L402" s="8"/>
      <c r="M402" s="8"/>
      <c r="N402" s="118"/>
      <c r="O402" s="118"/>
      <c r="P402" s="118"/>
      <c r="Q402" s="325"/>
      <c r="R402" s="119"/>
      <c r="S402" s="119"/>
      <c r="T402" s="119"/>
      <c r="U402" s="326"/>
      <c r="V402" s="74"/>
      <c r="W402" s="352"/>
      <c r="X402" s="352"/>
      <c r="Y402" s="328"/>
      <c r="Z402" s="118"/>
      <c r="AA402" s="119"/>
      <c r="AB402" s="119"/>
      <c r="AC402" s="119"/>
      <c r="AD402" s="119"/>
      <c r="AE402" s="119"/>
      <c r="AF402" s="119"/>
      <c r="AG402" s="119"/>
      <c r="AH402" s="119"/>
      <c r="AI402" s="119"/>
      <c r="AJ402" s="119"/>
      <c r="AK402" s="4"/>
      <c r="AL402" s="4"/>
    </row>
    <row r="403">
      <c r="A403" s="4"/>
      <c r="B403" s="4"/>
      <c r="C403" s="4"/>
      <c r="D403" s="4"/>
      <c r="E403" s="4"/>
      <c r="F403" s="8"/>
      <c r="G403" s="8"/>
      <c r="H403" s="8"/>
      <c r="I403" s="8"/>
      <c r="J403" s="8"/>
      <c r="K403" s="8"/>
      <c r="L403" s="8"/>
      <c r="M403" s="8"/>
      <c r="N403" s="118"/>
      <c r="O403" s="118"/>
      <c r="P403" s="118"/>
      <c r="Q403" s="325"/>
      <c r="R403" s="119"/>
      <c r="S403" s="119"/>
      <c r="T403" s="119"/>
      <c r="U403" s="326"/>
      <c r="V403" s="74"/>
      <c r="W403" s="352"/>
      <c r="X403" s="352"/>
      <c r="Y403" s="328"/>
      <c r="Z403" s="118"/>
      <c r="AA403" s="119"/>
      <c r="AB403" s="119"/>
      <c r="AC403" s="119"/>
      <c r="AD403" s="119"/>
      <c r="AE403" s="119"/>
      <c r="AF403" s="119"/>
      <c r="AG403" s="119"/>
      <c r="AH403" s="119"/>
      <c r="AI403" s="119"/>
      <c r="AJ403" s="119"/>
      <c r="AK403" s="4"/>
      <c r="AL403" s="4"/>
    </row>
    <row r="404">
      <c r="A404" s="4"/>
      <c r="B404" s="4"/>
      <c r="C404" s="4"/>
      <c r="D404" s="4"/>
      <c r="E404" s="4"/>
      <c r="F404" s="8"/>
      <c r="G404" s="8"/>
      <c r="H404" s="8"/>
      <c r="I404" s="8"/>
      <c r="J404" s="8"/>
      <c r="K404" s="8"/>
      <c r="L404" s="8"/>
      <c r="M404" s="8"/>
      <c r="N404" s="118"/>
      <c r="O404" s="118"/>
      <c r="P404" s="118"/>
      <c r="Q404" s="325"/>
      <c r="R404" s="119"/>
      <c r="S404" s="119"/>
      <c r="T404" s="119"/>
      <c r="U404" s="326"/>
      <c r="V404" s="74"/>
      <c r="W404" s="352"/>
      <c r="X404" s="352"/>
      <c r="Y404" s="328"/>
      <c r="Z404" s="118"/>
      <c r="AA404" s="119"/>
      <c r="AB404" s="119"/>
      <c r="AC404" s="119"/>
      <c r="AD404" s="119"/>
      <c r="AE404" s="119"/>
      <c r="AF404" s="119"/>
      <c r="AG404" s="119"/>
      <c r="AH404" s="119"/>
      <c r="AI404" s="119"/>
      <c r="AJ404" s="119"/>
      <c r="AK404" s="4"/>
      <c r="AL404" s="4"/>
    </row>
    <row r="405">
      <c r="A405" s="4"/>
      <c r="B405" s="4"/>
      <c r="C405" s="4"/>
      <c r="D405" s="4"/>
      <c r="E405" s="4"/>
      <c r="F405" s="8"/>
      <c r="G405" s="8"/>
      <c r="H405" s="8"/>
      <c r="I405" s="8"/>
      <c r="J405" s="8"/>
      <c r="K405" s="8"/>
      <c r="L405" s="8"/>
      <c r="M405" s="8"/>
      <c r="N405" s="118"/>
      <c r="O405" s="118"/>
      <c r="P405" s="118"/>
      <c r="Q405" s="325"/>
      <c r="R405" s="119"/>
      <c r="S405" s="119"/>
      <c r="T405" s="119"/>
      <c r="U405" s="326"/>
      <c r="V405" s="74"/>
      <c r="W405" s="352"/>
      <c r="X405" s="352"/>
      <c r="Y405" s="328"/>
      <c r="Z405" s="118"/>
      <c r="AA405" s="119"/>
      <c r="AB405" s="119"/>
      <c r="AC405" s="119"/>
      <c r="AD405" s="119"/>
      <c r="AE405" s="119"/>
      <c r="AF405" s="119"/>
      <c r="AG405" s="119"/>
      <c r="AH405" s="119"/>
      <c r="AI405" s="119"/>
      <c r="AJ405" s="119"/>
      <c r="AK405" s="4"/>
      <c r="AL405" s="4"/>
    </row>
    <row r="406">
      <c r="A406" s="4"/>
      <c r="B406" s="4"/>
      <c r="C406" s="4"/>
      <c r="D406" s="4"/>
      <c r="E406" s="4"/>
      <c r="F406" s="8"/>
      <c r="G406" s="8"/>
      <c r="H406" s="8"/>
      <c r="I406" s="8"/>
      <c r="J406" s="8"/>
      <c r="K406" s="8"/>
      <c r="L406" s="8"/>
      <c r="M406" s="8"/>
      <c r="N406" s="118"/>
      <c r="O406" s="118"/>
      <c r="P406" s="118"/>
      <c r="Q406" s="325"/>
      <c r="R406" s="119"/>
      <c r="S406" s="119"/>
      <c r="T406" s="119"/>
      <c r="U406" s="326"/>
      <c r="V406" s="74"/>
      <c r="W406" s="352"/>
      <c r="X406" s="352"/>
      <c r="Y406" s="328"/>
      <c r="Z406" s="118"/>
      <c r="AA406" s="119"/>
      <c r="AB406" s="119"/>
      <c r="AC406" s="119"/>
      <c r="AD406" s="119"/>
      <c r="AE406" s="119"/>
      <c r="AF406" s="119"/>
      <c r="AG406" s="119"/>
      <c r="AH406" s="119"/>
      <c r="AI406" s="119"/>
      <c r="AJ406" s="119"/>
      <c r="AK406" s="4"/>
      <c r="AL406" s="4"/>
    </row>
    <row r="407">
      <c r="A407" s="4"/>
      <c r="B407" s="4"/>
      <c r="C407" s="4"/>
      <c r="D407" s="4"/>
      <c r="E407" s="4"/>
      <c r="F407" s="8"/>
      <c r="G407" s="8"/>
      <c r="H407" s="8"/>
      <c r="I407" s="8"/>
      <c r="J407" s="8"/>
      <c r="K407" s="8"/>
      <c r="L407" s="8"/>
      <c r="M407" s="8"/>
      <c r="N407" s="118"/>
      <c r="O407" s="118"/>
      <c r="P407" s="118"/>
      <c r="Q407" s="325"/>
      <c r="R407" s="119"/>
      <c r="S407" s="119"/>
      <c r="T407" s="119"/>
      <c r="U407" s="326"/>
      <c r="V407" s="74"/>
      <c r="W407" s="352"/>
      <c r="X407" s="352"/>
      <c r="Y407" s="328"/>
      <c r="Z407" s="118"/>
      <c r="AA407" s="119"/>
      <c r="AB407" s="119"/>
      <c r="AC407" s="119"/>
      <c r="AD407" s="119"/>
      <c r="AE407" s="119"/>
      <c r="AF407" s="119"/>
      <c r="AG407" s="119"/>
      <c r="AH407" s="119"/>
      <c r="AI407" s="119"/>
      <c r="AJ407" s="119"/>
      <c r="AK407" s="4"/>
      <c r="AL407" s="4"/>
    </row>
    <row r="408">
      <c r="A408" s="4"/>
      <c r="B408" s="4"/>
      <c r="C408" s="4"/>
      <c r="D408" s="4"/>
      <c r="E408" s="4"/>
      <c r="F408" s="8"/>
      <c r="G408" s="8"/>
      <c r="H408" s="8"/>
      <c r="I408" s="8"/>
      <c r="J408" s="8"/>
      <c r="K408" s="8"/>
      <c r="L408" s="8"/>
      <c r="M408" s="8"/>
      <c r="N408" s="118"/>
      <c r="O408" s="118"/>
      <c r="P408" s="118"/>
      <c r="Q408" s="325"/>
      <c r="R408" s="119"/>
      <c r="S408" s="119"/>
      <c r="T408" s="119"/>
      <c r="U408" s="326"/>
      <c r="V408" s="74"/>
      <c r="W408" s="352"/>
      <c r="X408" s="352"/>
      <c r="Y408" s="328"/>
      <c r="Z408" s="118"/>
      <c r="AA408" s="119"/>
      <c r="AB408" s="119"/>
      <c r="AC408" s="119"/>
      <c r="AD408" s="119"/>
      <c r="AE408" s="119"/>
      <c r="AF408" s="119"/>
      <c r="AG408" s="119"/>
      <c r="AH408" s="119"/>
      <c r="AI408" s="119"/>
      <c r="AJ408" s="119"/>
      <c r="AK408" s="4"/>
      <c r="AL408" s="4"/>
    </row>
    <row r="409">
      <c r="A409" s="4"/>
      <c r="B409" s="4"/>
      <c r="C409" s="4"/>
      <c r="D409" s="4"/>
      <c r="E409" s="4"/>
      <c r="F409" s="8"/>
      <c r="G409" s="8"/>
      <c r="H409" s="8"/>
      <c r="I409" s="8"/>
      <c r="J409" s="8"/>
      <c r="K409" s="8"/>
      <c r="L409" s="8"/>
      <c r="M409" s="8"/>
      <c r="N409" s="118"/>
      <c r="O409" s="118"/>
      <c r="P409" s="118"/>
      <c r="Q409" s="325"/>
      <c r="R409" s="119"/>
      <c r="S409" s="119"/>
      <c r="T409" s="119"/>
      <c r="U409" s="326"/>
      <c r="V409" s="74"/>
      <c r="W409" s="352"/>
      <c r="X409" s="352"/>
      <c r="Y409" s="328"/>
      <c r="Z409" s="118"/>
      <c r="AA409" s="119"/>
      <c r="AB409" s="119"/>
      <c r="AC409" s="119"/>
      <c r="AD409" s="119"/>
      <c r="AE409" s="119"/>
      <c r="AF409" s="119"/>
      <c r="AG409" s="119"/>
      <c r="AH409" s="119"/>
      <c r="AI409" s="119"/>
      <c r="AJ409" s="119"/>
      <c r="AK409" s="4"/>
      <c r="AL409" s="4"/>
    </row>
    <row r="410">
      <c r="A410" s="4"/>
      <c r="B410" s="4"/>
      <c r="C410" s="4"/>
      <c r="D410" s="4"/>
      <c r="E410" s="4"/>
      <c r="F410" s="8"/>
      <c r="G410" s="8"/>
      <c r="H410" s="8"/>
      <c r="I410" s="8"/>
      <c r="J410" s="8"/>
      <c r="K410" s="8"/>
      <c r="L410" s="8"/>
      <c r="M410" s="8"/>
      <c r="N410" s="118"/>
      <c r="O410" s="118"/>
      <c r="P410" s="118"/>
      <c r="Q410" s="325"/>
      <c r="R410" s="119"/>
      <c r="S410" s="119"/>
      <c r="T410" s="119"/>
      <c r="U410" s="326"/>
      <c r="V410" s="74"/>
      <c r="W410" s="352"/>
      <c r="X410" s="352"/>
      <c r="Y410" s="328"/>
      <c r="Z410" s="118"/>
      <c r="AA410" s="119"/>
      <c r="AB410" s="119"/>
      <c r="AC410" s="119"/>
      <c r="AD410" s="119"/>
      <c r="AE410" s="119"/>
      <c r="AF410" s="119"/>
      <c r="AG410" s="119"/>
      <c r="AH410" s="119"/>
      <c r="AI410" s="119"/>
      <c r="AJ410" s="119"/>
      <c r="AK410" s="4"/>
      <c r="AL410" s="4"/>
    </row>
    <row r="411">
      <c r="A411" s="4"/>
      <c r="B411" s="4"/>
      <c r="C411" s="4"/>
      <c r="D411" s="4"/>
      <c r="E411" s="4"/>
      <c r="F411" s="8"/>
      <c r="G411" s="8"/>
      <c r="H411" s="8"/>
      <c r="I411" s="8"/>
      <c r="J411" s="8"/>
      <c r="K411" s="8"/>
      <c r="L411" s="8"/>
      <c r="M411" s="8"/>
      <c r="N411" s="118"/>
      <c r="O411" s="118"/>
      <c r="P411" s="118"/>
      <c r="Q411" s="325"/>
      <c r="R411" s="119"/>
      <c r="S411" s="119"/>
      <c r="T411" s="119"/>
      <c r="U411" s="326"/>
      <c r="V411" s="74"/>
      <c r="W411" s="352"/>
      <c r="X411" s="352"/>
      <c r="Y411" s="328"/>
      <c r="Z411" s="118"/>
      <c r="AA411" s="119"/>
      <c r="AB411" s="119"/>
      <c r="AC411" s="119"/>
      <c r="AD411" s="119"/>
      <c r="AE411" s="119"/>
      <c r="AF411" s="119"/>
      <c r="AG411" s="119"/>
      <c r="AH411" s="119"/>
      <c r="AI411" s="119"/>
      <c r="AJ411" s="119"/>
      <c r="AK411" s="4"/>
      <c r="AL411" s="4"/>
    </row>
    <row r="412">
      <c r="A412" s="4"/>
      <c r="B412" s="4"/>
      <c r="C412" s="4"/>
      <c r="D412" s="4"/>
      <c r="E412" s="4"/>
      <c r="F412" s="8"/>
      <c r="G412" s="8"/>
      <c r="H412" s="8"/>
      <c r="I412" s="8"/>
      <c r="J412" s="8"/>
      <c r="K412" s="8"/>
      <c r="L412" s="8"/>
      <c r="M412" s="8"/>
      <c r="N412" s="118"/>
      <c r="O412" s="118"/>
      <c r="P412" s="118"/>
      <c r="Q412" s="325"/>
      <c r="R412" s="119"/>
      <c r="S412" s="119"/>
      <c r="T412" s="119"/>
      <c r="U412" s="326"/>
      <c r="V412" s="74"/>
      <c r="W412" s="352"/>
      <c r="X412" s="352"/>
      <c r="Y412" s="328"/>
      <c r="Z412" s="118"/>
      <c r="AA412" s="119"/>
      <c r="AB412" s="119"/>
      <c r="AC412" s="119"/>
      <c r="AD412" s="119"/>
      <c r="AE412" s="119"/>
      <c r="AF412" s="119"/>
      <c r="AG412" s="119"/>
      <c r="AH412" s="119"/>
      <c r="AI412" s="119"/>
      <c r="AJ412" s="119"/>
      <c r="AK412" s="4"/>
      <c r="AL412" s="4"/>
    </row>
    <row r="413">
      <c r="A413" s="4"/>
      <c r="B413" s="4"/>
      <c r="C413" s="4"/>
      <c r="D413" s="4"/>
      <c r="E413" s="4"/>
      <c r="F413" s="8"/>
      <c r="G413" s="8"/>
      <c r="H413" s="8"/>
      <c r="I413" s="8"/>
      <c r="J413" s="8"/>
      <c r="K413" s="8"/>
      <c r="L413" s="8"/>
      <c r="M413" s="8"/>
      <c r="N413" s="118"/>
      <c r="O413" s="118"/>
      <c r="P413" s="118"/>
      <c r="Q413" s="325"/>
      <c r="R413" s="119"/>
      <c r="S413" s="119"/>
      <c r="T413" s="119"/>
      <c r="U413" s="326"/>
      <c r="V413" s="74"/>
      <c r="W413" s="352"/>
      <c r="X413" s="352"/>
      <c r="Y413" s="328"/>
      <c r="Z413" s="118"/>
      <c r="AA413" s="119"/>
      <c r="AB413" s="119"/>
      <c r="AC413" s="119"/>
      <c r="AD413" s="119"/>
      <c r="AE413" s="119"/>
      <c r="AF413" s="119"/>
      <c r="AG413" s="119"/>
      <c r="AH413" s="119"/>
      <c r="AI413" s="119"/>
      <c r="AJ413" s="119"/>
      <c r="AK413" s="4"/>
      <c r="AL413" s="4"/>
    </row>
    <row r="414">
      <c r="A414" s="4"/>
      <c r="B414" s="4"/>
      <c r="C414" s="4"/>
      <c r="D414" s="4"/>
      <c r="E414" s="4"/>
      <c r="F414" s="8"/>
      <c r="G414" s="8"/>
      <c r="H414" s="8"/>
      <c r="I414" s="8"/>
      <c r="J414" s="8"/>
      <c r="K414" s="8"/>
      <c r="L414" s="8"/>
      <c r="M414" s="8"/>
      <c r="N414" s="118"/>
      <c r="O414" s="118"/>
      <c r="P414" s="118"/>
      <c r="Q414" s="325"/>
      <c r="R414" s="119"/>
      <c r="S414" s="119"/>
      <c r="T414" s="119"/>
      <c r="U414" s="326"/>
      <c r="V414" s="74"/>
      <c r="W414" s="352"/>
      <c r="X414" s="352"/>
      <c r="Y414" s="328"/>
      <c r="Z414" s="118"/>
      <c r="AA414" s="119"/>
      <c r="AB414" s="119"/>
      <c r="AC414" s="119"/>
      <c r="AD414" s="119"/>
      <c r="AE414" s="119"/>
      <c r="AF414" s="119"/>
      <c r="AG414" s="119"/>
      <c r="AH414" s="119"/>
      <c r="AI414" s="119"/>
      <c r="AJ414" s="119"/>
      <c r="AK414" s="4"/>
      <c r="AL414" s="4"/>
    </row>
    <row r="415">
      <c r="A415" s="4"/>
      <c r="B415" s="4"/>
      <c r="C415" s="4"/>
      <c r="D415" s="4"/>
      <c r="E415" s="4"/>
      <c r="F415" s="8"/>
      <c r="G415" s="8"/>
      <c r="H415" s="8"/>
      <c r="I415" s="8"/>
      <c r="J415" s="8"/>
      <c r="K415" s="8"/>
      <c r="L415" s="8"/>
      <c r="M415" s="8"/>
      <c r="N415" s="118"/>
      <c r="O415" s="118"/>
      <c r="P415" s="118"/>
      <c r="Q415" s="325"/>
      <c r="R415" s="119"/>
      <c r="S415" s="119"/>
      <c r="T415" s="119"/>
      <c r="U415" s="326"/>
      <c r="V415" s="74"/>
      <c r="W415" s="352"/>
      <c r="X415" s="352"/>
      <c r="Y415" s="328"/>
      <c r="Z415" s="118"/>
      <c r="AA415" s="119"/>
      <c r="AB415" s="119"/>
      <c r="AC415" s="119"/>
      <c r="AD415" s="119"/>
      <c r="AE415" s="119"/>
      <c r="AF415" s="119"/>
      <c r="AG415" s="119"/>
      <c r="AH415" s="119"/>
      <c r="AI415" s="119"/>
      <c r="AJ415" s="119"/>
      <c r="AK415" s="4"/>
      <c r="AL415" s="4"/>
    </row>
    <row r="416">
      <c r="A416" s="4"/>
      <c r="B416" s="4"/>
      <c r="C416" s="4"/>
      <c r="D416" s="4"/>
      <c r="E416" s="4"/>
      <c r="F416" s="8"/>
      <c r="G416" s="8"/>
      <c r="H416" s="8"/>
      <c r="I416" s="8"/>
      <c r="J416" s="8"/>
      <c r="K416" s="8"/>
      <c r="L416" s="8"/>
      <c r="M416" s="8"/>
      <c r="N416" s="118"/>
      <c r="O416" s="118"/>
      <c r="P416" s="118"/>
      <c r="Q416" s="325"/>
      <c r="R416" s="119"/>
      <c r="S416" s="119"/>
      <c r="T416" s="119"/>
      <c r="U416" s="326"/>
      <c r="V416" s="74"/>
      <c r="W416" s="352"/>
      <c r="X416" s="352"/>
      <c r="Y416" s="328"/>
      <c r="Z416" s="118"/>
      <c r="AA416" s="119"/>
      <c r="AB416" s="119"/>
      <c r="AC416" s="119"/>
      <c r="AD416" s="119"/>
      <c r="AE416" s="119"/>
      <c r="AF416" s="119"/>
      <c r="AG416" s="119"/>
      <c r="AH416" s="119"/>
      <c r="AI416" s="119"/>
      <c r="AJ416" s="119"/>
      <c r="AK416" s="4"/>
      <c r="AL416" s="4"/>
    </row>
    <row r="417">
      <c r="A417" s="4"/>
      <c r="B417" s="4"/>
      <c r="C417" s="4"/>
      <c r="D417" s="4"/>
      <c r="E417" s="4"/>
      <c r="F417" s="8"/>
      <c r="G417" s="8"/>
      <c r="H417" s="8"/>
      <c r="I417" s="8"/>
      <c r="J417" s="8"/>
      <c r="K417" s="8"/>
      <c r="L417" s="8"/>
      <c r="M417" s="8"/>
      <c r="N417" s="118"/>
      <c r="O417" s="118"/>
      <c r="P417" s="118"/>
      <c r="Q417" s="325"/>
      <c r="R417" s="119"/>
      <c r="S417" s="119"/>
      <c r="T417" s="119"/>
      <c r="U417" s="326"/>
      <c r="V417" s="74"/>
      <c r="W417" s="352"/>
      <c r="X417" s="352"/>
      <c r="Y417" s="328"/>
      <c r="Z417" s="118"/>
      <c r="AA417" s="119"/>
      <c r="AB417" s="119"/>
      <c r="AC417" s="119"/>
      <c r="AD417" s="119"/>
      <c r="AE417" s="119"/>
      <c r="AF417" s="119"/>
      <c r="AG417" s="119"/>
      <c r="AH417" s="119"/>
      <c r="AI417" s="119"/>
      <c r="AJ417" s="119"/>
      <c r="AK417" s="4"/>
      <c r="AL417" s="4"/>
    </row>
    <row r="418">
      <c r="A418" s="4"/>
      <c r="B418" s="4"/>
      <c r="C418" s="4"/>
      <c r="D418" s="4"/>
      <c r="E418" s="4"/>
      <c r="F418" s="8"/>
      <c r="G418" s="8"/>
      <c r="H418" s="8"/>
      <c r="I418" s="8"/>
      <c r="J418" s="8"/>
      <c r="K418" s="8"/>
      <c r="L418" s="8"/>
      <c r="M418" s="8"/>
      <c r="N418" s="118"/>
      <c r="O418" s="118"/>
      <c r="P418" s="118"/>
      <c r="Q418" s="325"/>
      <c r="R418" s="119"/>
      <c r="S418" s="119"/>
      <c r="T418" s="119"/>
      <c r="U418" s="326"/>
      <c r="V418" s="74"/>
      <c r="W418" s="352"/>
      <c r="X418" s="352"/>
      <c r="Y418" s="328"/>
      <c r="Z418" s="118"/>
      <c r="AA418" s="119"/>
      <c r="AB418" s="119"/>
      <c r="AC418" s="119"/>
      <c r="AD418" s="119"/>
      <c r="AE418" s="119"/>
      <c r="AF418" s="119"/>
      <c r="AG418" s="119"/>
      <c r="AH418" s="119"/>
      <c r="AI418" s="119"/>
      <c r="AJ418" s="119"/>
      <c r="AK418" s="4"/>
      <c r="AL418" s="4"/>
    </row>
    <row r="419">
      <c r="A419" s="4"/>
      <c r="B419" s="4"/>
      <c r="C419" s="4"/>
      <c r="D419" s="4"/>
      <c r="E419" s="4"/>
      <c r="F419" s="8"/>
      <c r="G419" s="8"/>
      <c r="H419" s="8"/>
      <c r="I419" s="8"/>
      <c r="J419" s="8"/>
      <c r="K419" s="8"/>
      <c r="L419" s="8"/>
      <c r="M419" s="8"/>
      <c r="N419" s="118"/>
      <c r="O419" s="118"/>
      <c r="P419" s="118"/>
      <c r="Q419" s="325"/>
      <c r="R419" s="119"/>
      <c r="S419" s="119"/>
      <c r="T419" s="119"/>
      <c r="U419" s="326"/>
      <c r="V419" s="74"/>
      <c r="W419" s="352"/>
      <c r="X419" s="352"/>
      <c r="Y419" s="328"/>
      <c r="Z419" s="118"/>
      <c r="AA419" s="119"/>
      <c r="AB419" s="119"/>
      <c r="AC419" s="119"/>
      <c r="AD419" s="119"/>
      <c r="AE419" s="119"/>
      <c r="AF419" s="119"/>
      <c r="AG419" s="119"/>
      <c r="AH419" s="119"/>
      <c r="AI419" s="119"/>
      <c r="AJ419" s="119"/>
      <c r="AK419" s="4"/>
      <c r="AL419" s="4"/>
    </row>
    <row r="420">
      <c r="A420" s="4"/>
      <c r="B420" s="4"/>
      <c r="C420" s="4"/>
      <c r="D420" s="4"/>
      <c r="E420" s="4"/>
      <c r="F420" s="8"/>
      <c r="G420" s="8"/>
      <c r="H420" s="8"/>
      <c r="I420" s="8"/>
      <c r="J420" s="8"/>
      <c r="K420" s="8"/>
      <c r="L420" s="8"/>
      <c r="M420" s="8"/>
      <c r="N420" s="118"/>
      <c r="O420" s="118"/>
      <c r="P420" s="118"/>
      <c r="Q420" s="325"/>
      <c r="R420" s="119"/>
      <c r="S420" s="119"/>
      <c r="T420" s="119"/>
      <c r="U420" s="326"/>
      <c r="V420" s="74"/>
      <c r="W420" s="352"/>
      <c r="X420" s="352"/>
      <c r="Y420" s="328"/>
      <c r="Z420" s="118"/>
      <c r="AA420" s="119"/>
      <c r="AB420" s="119"/>
      <c r="AC420" s="119"/>
      <c r="AD420" s="119"/>
      <c r="AE420" s="119"/>
      <c r="AF420" s="119"/>
      <c r="AG420" s="119"/>
      <c r="AH420" s="119"/>
      <c r="AI420" s="119"/>
      <c r="AJ420" s="119"/>
      <c r="AK420" s="4"/>
      <c r="AL420" s="4"/>
    </row>
    <row r="421">
      <c r="A421" s="4"/>
      <c r="B421" s="4"/>
      <c r="C421" s="4"/>
      <c r="D421" s="4"/>
      <c r="E421" s="4"/>
      <c r="F421" s="8"/>
      <c r="G421" s="8"/>
      <c r="H421" s="8"/>
      <c r="I421" s="8"/>
      <c r="J421" s="8"/>
      <c r="K421" s="8"/>
      <c r="L421" s="8"/>
      <c r="M421" s="8"/>
      <c r="N421" s="118"/>
      <c r="O421" s="118"/>
      <c r="P421" s="118"/>
      <c r="Q421" s="325"/>
      <c r="R421" s="119"/>
      <c r="S421" s="119"/>
      <c r="T421" s="119"/>
      <c r="U421" s="326"/>
      <c r="V421" s="74"/>
      <c r="W421" s="352"/>
      <c r="X421" s="352"/>
      <c r="Y421" s="328"/>
      <c r="Z421" s="118"/>
      <c r="AA421" s="119"/>
      <c r="AB421" s="119"/>
      <c r="AC421" s="119"/>
      <c r="AD421" s="119"/>
      <c r="AE421" s="119"/>
      <c r="AF421" s="119"/>
      <c r="AG421" s="119"/>
      <c r="AH421" s="119"/>
      <c r="AI421" s="119"/>
      <c r="AJ421" s="119"/>
      <c r="AK421" s="4"/>
      <c r="AL421" s="4"/>
    </row>
    <row r="422">
      <c r="A422" s="4"/>
      <c r="B422" s="4"/>
      <c r="C422" s="4"/>
      <c r="D422" s="4"/>
      <c r="E422" s="4"/>
      <c r="F422" s="8"/>
      <c r="G422" s="8"/>
      <c r="H422" s="8"/>
      <c r="I422" s="8"/>
      <c r="J422" s="8"/>
      <c r="K422" s="8"/>
      <c r="L422" s="8"/>
      <c r="M422" s="8"/>
      <c r="N422" s="118"/>
      <c r="O422" s="118"/>
      <c r="P422" s="118"/>
      <c r="Q422" s="325"/>
      <c r="R422" s="119"/>
      <c r="S422" s="119"/>
      <c r="T422" s="119"/>
      <c r="U422" s="326"/>
      <c r="V422" s="74"/>
      <c r="W422" s="352"/>
      <c r="X422" s="352"/>
      <c r="Y422" s="328"/>
      <c r="Z422" s="118"/>
      <c r="AA422" s="119"/>
      <c r="AB422" s="119"/>
      <c r="AC422" s="119"/>
      <c r="AD422" s="119"/>
      <c r="AE422" s="119"/>
      <c r="AF422" s="119"/>
      <c r="AG422" s="119"/>
      <c r="AH422" s="119"/>
      <c r="AI422" s="119"/>
      <c r="AJ422" s="119"/>
      <c r="AK422" s="4"/>
      <c r="AL422" s="4"/>
    </row>
    <row r="423">
      <c r="A423" s="4"/>
      <c r="B423" s="4"/>
      <c r="C423" s="4"/>
      <c r="D423" s="4"/>
      <c r="E423" s="4"/>
      <c r="F423" s="8"/>
      <c r="G423" s="8"/>
      <c r="H423" s="8"/>
      <c r="I423" s="8"/>
      <c r="J423" s="8"/>
      <c r="K423" s="8"/>
      <c r="L423" s="8"/>
      <c r="M423" s="8"/>
      <c r="N423" s="118"/>
      <c r="O423" s="118"/>
      <c r="P423" s="118"/>
      <c r="Q423" s="325"/>
      <c r="R423" s="119"/>
      <c r="S423" s="119"/>
      <c r="T423" s="119"/>
      <c r="U423" s="326"/>
      <c r="V423" s="74"/>
      <c r="W423" s="352"/>
      <c r="X423" s="352"/>
      <c r="Y423" s="328"/>
      <c r="Z423" s="118"/>
      <c r="AA423" s="119"/>
      <c r="AB423" s="119"/>
      <c r="AC423" s="119"/>
      <c r="AD423" s="119"/>
      <c r="AE423" s="119"/>
      <c r="AF423" s="119"/>
      <c r="AG423" s="119"/>
      <c r="AH423" s="119"/>
      <c r="AI423" s="119"/>
      <c r="AJ423" s="119"/>
      <c r="AK423" s="4"/>
      <c r="AL423" s="4"/>
    </row>
    <row r="424">
      <c r="A424" s="4"/>
      <c r="B424" s="4"/>
      <c r="C424" s="4"/>
      <c r="D424" s="4"/>
      <c r="E424" s="4"/>
      <c r="F424" s="8"/>
      <c r="G424" s="8"/>
      <c r="H424" s="8"/>
      <c r="I424" s="8"/>
      <c r="J424" s="8"/>
      <c r="K424" s="8"/>
      <c r="L424" s="8"/>
      <c r="M424" s="8"/>
      <c r="N424" s="118"/>
      <c r="O424" s="118"/>
      <c r="P424" s="118"/>
      <c r="Q424" s="325"/>
      <c r="R424" s="119"/>
      <c r="S424" s="119"/>
      <c r="T424" s="119"/>
      <c r="U424" s="326"/>
      <c r="V424" s="74"/>
      <c r="W424" s="352"/>
      <c r="X424" s="352"/>
      <c r="Y424" s="328"/>
      <c r="Z424" s="118"/>
      <c r="AA424" s="119"/>
      <c r="AB424" s="119"/>
      <c r="AC424" s="119"/>
      <c r="AD424" s="119"/>
      <c r="AE424" s="119"/>
      <c r="AF424" s="119"/>
      <c r="AG424" s="119"/>
      <c r="AH424" s="119"/>
      <c r="AI424" s="119"/>
      <c r="AJ424" s="119"/>
      <c r="AK424" s="4"/>
      <c r="AL424" s="4"/>
    </row>
    <row r="425">
      <c r="A425" s="4"/>
      <c r="B425" s="4"/>
      <c r="C425" s="4"/>
      <c r="D425" s="4"/>
      <c r="E425" s="4"/>
      <c r="F425" s="8"/>
      <c r="G425" s="8"/>
      <c r="H425" s="8"/>
      <c r="I425" s="8"/>
      <c r="J425" s="8"/>
      <c r="K425" s="8"/>
      <c r="L425" s="8"/>
      <c r="M425" s="8"/>
      <c r="N425" s="118"/>
      <c r="O425" s="118"/>
      <c r="P425" s="118"/>
      <c r="Q425" s="325"/>
      <c r="R425" s="119"/>
      <c r="S425" s="119"/>
      <c r="T425" s="119"/>
      <c r="U425" s="326"/>
      <c r="V425" s="74"/>
      <c r="W425" s="352"/>
      <c r="X425" s="352"/>
      <c r="Y425" s="328"/>
      <c r="Z425" s="118"/>
      <c r="AA425" s="119"/>
      <c r="AB425" s="119"/>
      <c r="AC425" s="119"/>
      <c r="AD425" s="119"/>
      <c r="AE425" s="119"/>
      <c r="AF425" s="119"/>
      <c r="AG425" s="119"/>
      <c r="AH425" s="119"/>
      <c r="AI425" s="119"/>
      <c r="AJ425" s="119"/>
      <c r="AK425" s="4"/>
      <c r="AL425" s="4"/>
    </row>
    <row r="426">
      <c r="A426" s="4"/>
      <c r="B426" s="4"/>
      <c r="C426" s="4"/>
      <c r="D426" s="4"/>
      <c r="E426" s="4"/>
      <c r="F426" s="8"/>
      <c r="G426" s="8"/>
      <c r="H426" s="8"/>
      <c r="I426" s="8"/>
      <c r="J426" s="8"/>
      <c r="K426" s="8"/>
      <c r="L426" s="8"/>
      <c r="M426" s="8"/>
      <c r="N426" s="118"/>
      <c r="O426" s="118"/>
      <c r="P426" s="118"/>
      <c r="Q426" s="325"/>
      <c r="R426" s="119"/>
      <c r="S426" s="119"/>
      <c r="T426" s="119"/>
      <c r="U426" s="326"/>
      <c r="V426" s="74"/>
      <c r="W426" s="352"/>
      <c r="X426" s="352"/>
      <c r="Y426" s="328"/>
      <c r="Z426" s="118"/>
      <c r="AA426" s="119"/>
      <c r="AB426" s="119"/>
      <c r="AC426" s="119"/>
      <c r="AD426" s="119"/>
      <c r="AE426" s="119"/>
      <c r="AF426" s="119"/>
      <c r="AG426" s="119"/>
      <c r="AH426" s="119"/>
      <c r="AI426" s="119"/>
      <c r="AJ426" s="119"/>
      <c r="AK426" s="4"/>
      <c r="AL426" s="4"/>
    </row>
    <row r="427">
      <c r="A427" s="4"/>
      <c r="B427" s="4"/>
      <c r="C427" s="4"/>
      <c r="D427" s="4"/>
      <c r="E427" s="4"/>
      <c r="F427" s="8"/>
      <c r="G427" s="8"/>
      <c r="H427" s="8"/>
      <c r="I427" s="8"/>
      <c r="J427" s="8"/>
      <c r="K427" s="8"/>
      <c r="L427" s="8"/>
      <c r="M427" s="8"/>
      <c r="N427" s="118"/>
      <c r="O427" s="118"/>
      <c r="P427" s="118"/>
      <c r="Q427" s="325"/>
      <c r="R427" s="119"/>
      <c r="S427" s="119"/>
      <c r="T427" s="119"/>
      <c r="U427" s="326"/>
      <c r="V427" s="74"/>
      <c r="W427" s="352"/>
      <c r="X427" s="352"/>
      <c r="Y427" s="328"/>
      <c r="Z427" s="118"/>
      <c r="AA427" s="119"/>
      <c r="AB427" s="119"/>
      <c r="AC427" s="119"/>
      <c r="AD427" s="119"/>
      <c r="AE427" s="119"/>
      <c r="AF427" s="119"/>
      <c r="AG427" s="119"/>
      <c r="AH427" s="119"/>
      <c r="AI427" s="119"/>
      <c r="AJ427" s="119"/>
      <c r="AK427" s="4"/>
      <c r="AL427" s="4"/>
    </row>
    <row r="428">
      <c r="A428" s="4"/>
      <c r="B428" s="4"/>
      <c r="C428" s="4"/>
      <c r="D428" s="4"/>
      <c r="E428" s="4"/>
      <c r="F428" s="8"/>
      <c r="G428" s="8"/>
      <c r="H428" s="8"/>
      <c r="I428" s="8"/>
      <c r="J428" s="8"/>
      <c r="K428" s="8"/>
      <c r="L428" s="8"/>
      <c r="M428" s="8"/>
      <c r="N428" s="118"/>
      <c r="O428" s="118"/>
      <c r="P428" s="118"/>
      <c r="Q428" s="325"/>
      <c r="R428" s="119"/>
      <c r="S428" s="119"/>
      <c r="T428" s="119"/>
      <c r="U428" s="326"/>
      <c r="V428" s="74"/>
      <c r="W428" s="352"/>
      <c r="X428" s="352"/>
      <c r="Y428" s="328"/>
      <c r="Z428" s="118"/>
      <c r="AA428" s="119"/>
      <c r="AB428" s="119"/>
      <c r="AC428" s="119"/>
      <c r="AD428" s="119"/>
      <c r="AE428" s="119"/>
      <c r="AF428" s="119"/>
      <c r="AG428" s="119"/>
      <c r="AH428" s="119"/>
      <c r="AI428" s="119"/>
      <c r="AJ428" s="119"/>
      <c r="AK428" s="4"/>
      <c r="AL428" s="4"/>
    </row>
    <row r="429">
      <c r="A429" s="4"/>
      <c r="B429" s="4"/>
      <c r="C429" s="4"/>
      <c r="D429" s="4"/>
      <c r="E429" s="4"/>
      <c r="F429" s="8"/>
      <c r="G429" s="8"/>
      <c r="H429" s="8"/>
      <c r="I429" s="8"/>
      <c r="J429" s="8"/>
      <c r="K429" s="8"/>
      <c r="L429" s="8"/>
      <c r="M429" s="8"/>
      <c r="N429" s="118"/>
      <c r="O429" s="118"/>
      <c r="P429" s="118"/>
      <c r="Q429" s="325"/>
      <c r="R429" s="119"/>
      <c r="S429" s="119"/>
      <c r="T429" s="119"/>
      <c r="U429" s="326"/>
      <c r="V429" s="74"/>
      <c r="W429" s="352"/>
      <c r="X429" s="352"/>
      <c r="Y429" s="328"/>
      <c r="Z429" s="118"/>
      <c r="AA429" s="119"/>
      <c r="AB429" s="119"/>
      <c r="AC429" s="119"/>
      <c r="AD429" s="119"/>
      <c r="AE429" s="119"/>
      <c r="AF429" s="119"/>
      <c r="AG429" s="119"/>
      <c r="AH429" s="119"/>
      <c r="AI429" s="119"/>
      <c r="AJ429" s="119"/>
      <c r="AK429" s="4"/>
      <c r="AL429" s="4"/>
    </row>
    <row r="430">
      <c r="A430" s="4"/>
      <c r="B430" s="4"/>
      <c r="C430" s="4"/>
      <c r="D430" s="4"/>
      <c r="E430" s="4"/>
      <c r="F430" s="8"/>
      <c r="G430" s="8"/>
      <c r="H430" s="8"/>
      <c r="I430" s="8"/>
      <c r="J430" s="8"/>
      <c r="K430" s="8"/>
      <c r="L430" s="8"/>
      <c r="M430" s="8"/>
      <c r="N430" s="118"/>
      <c r="O430" s="118"/>
      <c r="P430" s="118"/>
      <c r="Q430" s="325"/>
      <c r="R430" s="119"/>
      <c r="S430" s="119"/>
      <c r="T430" s="119"/>
      <c r="U430" s="326"/>
      <c r="V430" s="74"/>
      <c r="W430" s="352"/>
      <c r="X430" s="352"/>
      <c r="Y430" s="328"/>
      <c r="Z430" s="118"/>
      <c r="AA430" s="119"/>
      <c r="AB430" s="119"/>
      <c r="AC430" s="119"/>
      <c r="AD430" s="119"/>
      <c r="AE430" s="119"/>
      <c r="AF430" s="119"/>
      <c r="AG430" s="119"/>
      <c r="AH430" s="119"/>
      <c r="AI430" s="119"/>
      <c r="AJ430" s="119"/>
      <c r="AK430" s="4"/>
      <c r="AL430" s="4"/>
    </row>
    <row r="431">
      <c r="A431" s="4"/>
      <c r="B431" s="4"/>
      <c r="C431" s="4"/>
      <c r="D431" s="4"/>
      <c r="E431" s="4"/>
      <c r="F431" s="8"/>
      <c r="G431" s="8"/>
      <c r="H431" s="8"/>
      <c r="I431" s="8"/>
      <c r="J431" s="8"/>
      <c r="K431" s="8"/>
      <c r="L431" s="8"/>
      <c r="M431" s="8"/>
      <c r="N431" s="118"/>
      <c r="O431" s="118"/>
      <c r="P431" s="118"/>
      <c r="Q431" s="325"/>
      <c r="R431" s="119"/>
      <c r="S431" s="119"/>
      <c r="T431" s="119"/>
      <c r="U431" s="326"/>
      <c r="V431" s="74"/>
      <c r="W431" s="352"/>
      <c r="X431" s="352"/>
      <c r="Y431" s="328"/>
      <c r="Z431" s="118"/>
      <c r="AA431" s="119"/>
      <c r="AB431" s="119"/>
      <c r="AC431" s="119"/>
      <c r="AD431" s="119"/>
      <c r="AE431" s="119"/>
      <c r="AF431" s="119"/>
      <c r="AG431" s="119"/>
      <c r="AH431" s="119"/>
      <c r="AI431" s="119"/>
      <c r="AJ431" s="119"/>
      <c r="AK431" s="4"/>
      <c r="AL431" s="4"/>
    </row>
    <row r="432">
      <c r="A432" s="4"/>
      <c r="B432" s="4"/>
      <c r="C432" s="4"/>
      <c r="D432" s="4"/>
      <c r="E432" s="4"/>
      <c r="F432" s="8"/>
      <c r="G432" s="8"/>
      <c r="H432" s="8"/>
      <c r="I432" s="8"/>
      <c r="J432" s="8"/>
      <c r="K432" s="8"/>
      <c r="L432" s="8"/>
      <c r="M432" s="8"/>
      <c r="N432" s="118"/>
      <c r="O432" s="118"/>
      <c r="P432" s="118"/>
      <c r="Q432" s="325"/>
      <c r="R432" s="119"/>
      <c r="S432" s="119"/>
      <c r="T432" s="119"/>
      <c r="U432" s="326"/>
      <c r="V432" s="74"/>
      <c r="W432" s="352"/>
      <c r="X432" s="352"/>
      <c r="Y432" s="328"/>
      <c r="Z432" s="118"/>
      <c r="AA432" s="119"/>
      <c r="AB432" s="119"/>
      <c r="AC432" s="119"/>
      <c r="AD432" s="119"/>
      <c r="AE432" s="119"/>
      <c r="AF432" s="119"/>
      <c r="AG432" s="119"/>
      <c r="AH432" s="119"/>
      <c r="AI432" s="119"/>
      <c r="AJ432" s="119"/>
      <c r="AK432" s="4"/>
      <c r="AL432" s="4"/>
    </row>
    <row r="433">
      <c r="A433" s="4"/>
      <c r="B433" s="4"/>
      <c r="C433" s="4"/>
      <c r="D433" s="4"/>
      <c r="E433" s="4"/>
      <c r="F433" s="8"/>
      <c r="G433" s="8"/>
      <c r="H433" s="8"/>
      <c r="I433" s="8"/>
      <c r="J433" s="8"/>
      <c r="K433" s="8"/>
      <c r="L433" s="8"/>
      <c r="M433" s="8"/>
      <c r="N433" s="118"/>
      <c r="O433" s="118"/>
      <c r="P433" s="118"/>
      <c r="Q433" s="325"/>
      <c r="R433" s="119"/>
      <c r="S433" s="119"/>
      <c r="T433" s="119"/>
      <c r="U433" s="326"/>
      <c r="V433" s="74"/>
      <c r="W433" s="352"/>
      <c r="X433" s="352"/>
      <c r="Y433" s="328"/>
      <c r="Z433" s="118"/>
      <c r="AA433" s="119"/>
      <c r="AB433" s="119"/>
      <c r="AC433" s="119"/>
      <c r="AD433" s="119"/>
      <c r="AE433" s="119"/>
      <c r="AF433" s="119"/>
      <c r="AG433" s="119"/>
      <c r="AH433" s="119"/>
      <c r="AI433" s="119"/>
      <c r="AJ433" s="119"/>
      <c r="AK433" s="4"/>
      <c r="AL433" s="4"/>
    </row>
    <row r="434">
      <c r="A434" s="4"/>
      <c r="B434" s="4"/>
      <c r="C434" s="4"/>
      <c r="D434" s="4"/>
      <c r="E434" s="4"/>
      <c r="F434" s="8"/>
      <c r="G434" s="8"/>
      <c r="H434" s="8"/>
      <c r="I434" s="8"/>
      <c r="J434" s="8"/>
      <c r="K434" s="8"/>
      <c r="L434" s="8"/>
      <c r="M434" s="8"/>
      <c r="N434" s="118"/>
      <c r="O434" s="118"/>
      <c r="P434" s="118"/>
      <c r="Q434" s="325"/>
      <c r="R434" s="119"/>
      <c r="S434" s="119"/>
      <c r="T434" s="119"/>
      <c r="U434" s="326"/>
      <c r="V434" s="74"/>
      <c r="W434" s="352"/>
      <c r="X434" s="352"/>
      <c r="Y434" s="328"/>
      <c r="Z434" s="118"/>
      <c r="AA434" s="119"/>
      <c r="AB434" s="119"/>
      <c r="AC434" s="119"/>
      <c r="AD434" s="119"/>
      <c r="AE434" s="119"/>
      <c r="AF434" s="119"/>
      <c r="AG434" s="119"/>
      <c r="AH434" s="119"/>
      <c r="AI434" s="119"/>
      <c r="AJ434" s="119"/>
      <c r="AK434" s="4"/>
      <c r="AL434" s="4"/>
    </row>
    <row r="435">
      <c r="A435" s="4"/>
      <c r="B435" s="4"/>
      <c r="C435" s="4"/>
      <c r="D435" s="4"/>
      <c r="E435" s="4"/>
      <c r="F435" s="8"/>
      <c r="G435" s="8"/>
      <c r="H435" s="8"/>
      <c r="I435" s="8"/>
      <c r="J435" s="8"/>
      <c r="K435" s="8"/>
      <c r="L435" s="8"/>
      <c r="M435" s="8"/>
      <c r="N435" s="118"/>
      <c r="O435" s="118"/>
      <c r="P435" s="118"/>
      <c r="Q435" s="325"/>
      <c r="R435" s="119"/>
      <c r="S435" s="119"/>
      <c r="T435" s="119"/>
      <c r="U435" s="326"/>
      <c r="V435" s="74"/>
      <c r="W435" s="352"/>
      <c r="X435" s="352"/>
      <c r="Y435" s="328"/>
      <c r="Z435" s="118"/>
      <c r="AA435" s="119"/>
      <c r="AB435" s="119"/>
      <c r="AC435" s="119"/>
      <c r="AD435" s="119"/>
      <c r="AE435" s="119"/>
      <c r="AF435" s="119"/>
      <c r="AG435" s="119"/>
      <c r="AH435" s="119"/>
      <c r="AI435" s="119"/>
      <c r="AJ435" s="119"/>
      <c r="AK435" s="4"/>
      <c r="AL435" s="4"/>
    </row>
    <row r="436">
      <c r="A436" s="4"/>
      <c r="B436" s="4"/>
      <c r="C436" s="4"/>
      <c r="D436" s="4"/>
      <c r="E436" s="4"/>
      <c r="F436" s="8"/>
      <c r="G436" s="8"/>
      <c r="H436" s="8"/>
      <c r="I436" s="8"/>
      <c r="J436" s="8"/>
      <c r="K436" s="8"/>
      <c r="L436" s="8"/>
      <c r="M436" s="8"/>
      <c r="N436" s="118"/>
      <c r="O436" s="118"/>
      <c r="P436" s="118"/>
      <c r="Q436" s="325"/>
      <c r="R436" s="119"/>
      <c r="S436" s="119"/>
      <c r="T436" s="119"/>
      <c r="U436" s="326"/>
      <c r="V436" s="74"/>
      <c r="W436" s="352"/>
      <c r="X436" s="352"/>
      <c r="Y436" s="328"/>
      <c r="Z436" s="118"/>
      <c r="AA436" s="119"/>
      <c r="AB436" s="119"/>
      <c r="AC436" s="119"/>
      <c r="AD436" s="119"/>
      <c r="AE436" s="119"/>
      <c r="AF436" s="119"/>
      <c r="AG436" s="119"/>
      <c r="AH436" s="119"/>
      <c r="AI436" s="119"/>
      <c r="AJ436" s="119"/>
      <c r="AK436" s="4"/>
      <c r="AL436" s="4"/>
    </row>
    <row r="437">
      <c r="A437" s="4"/>
      <c r="B437" s="4"/>
      <c r="C437" s="4"/>
      <c r="D437" s="4"/>
      <c r="E437" s="4"/>
      <c r="F437" s="8"/>
      <c r="G437" s="8"/>
      <c r="H437" s="8"/>
      <c r="I437" s="8"/>
      <c r="J437" s="8"/>
      <c r="K437" s="8"/>
      <c r="L437" s="8"/>
      <c r="M437" s="8"/>
      <c r="N437" s="118"/>
      <c r="O437" s="118"/>
      <c r="P437" s="118"/>
      <c r="Q437" s="325"/>
      <c r="R437" s="119"/>
      <c r="S437" s="119"/>
      <c r="T437" s="119"/>
      <c r="U437" s="326"/>
      <c r="V437" s="74"/>
      <c r="W437" s="352"/>
      <c r="X437" s="352"/>
      <c r="Y437" s="328"/>
      <c r="Z437" s="118"/>
      <c r="AA437" s="119"/>
      <c r="AB437" s="119"/>
      <c r="AC437" s="119"/>
      <c r="AD437" s="119"/>
      <c r="AE437" s="119"/>
      <c r="AF437" s="119"/>
      <c r="AG437" s="119"/>
      <c r="AH437" s="119"/>
      <c r="AI437" s="119"/>
      <c r="AJ437" s="119"/>
      <c r="AK437" s="4"/>
      <c r="AL437" s="4"/>
    </row>
    <row r="438">
      <c r="A438" s="4"/>
      <c r="B438" s="4"/>
      <c r="C438" s="4"/>
      <c r="D438" s="4"/>
      <c r="E438" s="4"/>
      <c r="F438" s="8"/>
      <c r="G438" s="8"/>
      <c r="H438" s="8"/>
      <c r="I438" s="8"/>
      <c r="J438" s="8"/>
      <c r="K438" s="8"/>
      <c r="L438" s="8"/>
      <c r="M438" s="8"/>
      <c r="N438" s="118"/>
      <c r="O438" s="118"/>
      <c r="P438" s="118"/>
      <c r="Q438" s="325"/>
      <c r="R438" s="119"/>
      <c r="S438" s="119"/>
      <c r="T438" s="119"/>
      <c r="U438" s="326"/>
      <c r="V438" s="74"/>
      <c r="W438" s="352"/>
      <c r="X438" s="352"/>
      <c r="Y438" s="328"/>
      <c r="Z438" s="118"/>
      <c r="AA438" s="119"/>
      <c r="AB438" s="119"/>
      <c r="AC438" s="119"/>
      <c r="AD438" s="119"/>
      <c r="AE438" s="119"/>
      <c r="AF438" s="119"/>
      <c r="AG438" s="119"/>
      <c r="AH438" s="119"/>
      <c r="AI438" s="119"/>
      <c r="AJ438" s="119"/>
      <c r="AK438" s="4"/>
      <c r="AL438" s="4"/>
    </row>
    <row r="439">
      <c r="A439" s="4"/>
      <c r="B439" s="4"/>
      <c r="C439" s="4"/>
      <c r="D439" s="4"/>
      <c r="E439" s="4"/>
      <c r="F439" s="8"/>
      <c r="G439" s="8"/>
      <c r="H439" s="8"/>
      <c r="I439" s="8"/>
      <c r="J439" s="8"/>
      <c r="K439" s="8"/>
      <c r="L439" s="8"/>
      <c r="M439" s="8"/>
      <c r="N439" s="118"/>
      <c r="O439" s="118"/>
      <c r="P439" s="118"/>
      <c r="Q439" s="325"/>
      <c r="R439" s="119"/>
      <c r="S439" s="119"/>
      <c r="T439" s="119"/>
      <c r="U439" s="326"/>
      <c r="V439" s="74"/>
      <c r="W439" s="352"/>
      <c r="X439" s="352"/>
      <c r="Y439" s="328"/>
      <c r="Z439" s="118"/>
      <c r="AA439" s="119"/>
      <c r="AB439" s="119"/>
      <c r="AC439" s="119"/>
      <c r="AD439" s="119"/>
      <c r="AE439" s="119"/>
      <c r="AF439" s="119"/>
      <c r="AG439" s="119"/>
      <c r="AH439" s="119"/>
      <c r="AI439" s="119"/>
      <c r="AJ439" s="119"/>
      <c r="AK439" s="4"/>
      <c r="AL439" s="4"/>
    </row>
    <row r="440">
      <c r="A440" s="4"/>
      <c r="B440" s="4"/>
      <c r="C440" s="4"/>
      <c r="D440" s="4"/>
      <c r="E440" s="4"/>
      <c r="F440" s="8"/>
      <c r="G440" s="8"/>
      <c r="H440" s="8"/>
      <c r="I440" s="8"/>
      <c r="J440" s="8"/>
      <c r="K440" s="8"/>
      <c r="L440" s="8"/>
      <c r="M440" s="8"/>
      <c r="N440" s="118"/>
      <c r="O440" s="118"/>
      <c r="P440" s="118"/>
      <c r="Q440" s="325"/>
      <c r="R440" s="119"/>
      <c r="S440" s="119"/>
      <c r="T440" s="119"/>
      <c r="U440" s="326"/>
      <c r="V440" s="74"/>
      <c r="W440" s="352"/>
      <c r="X440" s="352"/>
      <c r="Y440" s="328"/>
      <c r="Z440" s="118"/>
      <c r="AA440" s="119"/>
      <c r="AB440" s="119"/>
      <c r="AC440" s="119"/>
      <c r="AD440" s="119"/>
      <c r="AE440" s="119"/>
      <c r="AF440" s="119"/>
      <c r="AG440" s="119"/>
      <c r="AH440" s="119"/>
      <c r="AI440" s="119"/>
      <c r="AJ440" s="119"/>
      <c r="AK440" s="4"/>
      <c r="AL440" s="4"/>
    </row>
    <row r="441">
      <c r="A441" s="4"/>
      <c r="B441" s="4"/>
      <c r="C441" s="4"/>
      <c r="D441" s="4"/>
      <c r="E441" s="4"/>
      <c r="F441" s="8"/>
      <c r="G441" s="8"/>
      <c r="H441" s="8"/>
      <c r="I441" s="8"/>
      <c r="J441" s="8"/>
      <c r="K441" s="8"/>
      <c r="L441" s="8"/>
      <c r="M441" s="8"/>
      <c r="N441" s="118"/>
      <c r="O441" s="118"/>
      <c r="P441" s="118"/>
      <c r="Q441" s="325"/>
      <c r="R441" s="119"/>
      <c r="S441" s="119"/>
      <c r="T441" s="119"/>
      <c r="U441" s="326"/>
      <c r="V441" s="74"/>
      <c r="W441" s="352"/>
      <c r="X441" s="352"/>
      <c r="Y441" s="328"/>
      <c r="Z441" s="118"/>
      <c r="AA441" s="119"/>
      <c r="AB441" s="119"/>
      <c r="AC441" s="119"/>
      <c r="AD441" s="119"/>
      <c r="AE441" s="119"/>
      <c r="AF441" s="119"/>
      <c r="AG441" s="119"/>
      <c r="AH441" s="119"/>
      <c r="AI441" s="119"/>
      <c r="AJ441" s="119"/>
      <c r="AK441" s="4"/>
      <c r="AL441" s="4"/>
    </row>
    <row r="442">
      <c r="A442" s="4"/>
      <c r="B442" s="4"/>
      <c r="C442" s="4"/>
      <c r="D442" s="4"/>
      <c r="E442" s="4"/>
      <c r="F442" s="8"/>
      <c r="G442" s="8"/>
      <c r="H442" s="8"/>
      <c r="I442" s="8"/>
      <c r="J442" s="8"/>
      <c r="K442" s="8"/>
      <c r="L442" s="8"/>
      <c r="M442" s="8"/>
      <c r="N442" s="118"/>
      <c r="O442" s="118"/>
      <c r="P442" s="118"/>
      <c r="Q442" s="325"/>
      <c r="R442" s="119"/>
      <c r="S442" s="119"/>
      <c r="T442" s="119"/>
      <c r="U442" s="326"/>
      <c r="V442" s="74"/>
      <c r="W442" s="352"/>
      <c r="X442" s="352"/>
      <c r="Y442" s="328"/>
      <c r="Z442" s="118"/>
      <c r="AA442" s="119"/>
      <c r="AB442" s="119"/>
      <c r="AC442" s="119"/>
      <c r="AD442" s="119"/>
      <c r="AE442" s="119"/>
      <c r="AF442" s="119"/>
      <c r="AG442" s="119"/>
      <c r="AH442" s="119"/>
      <c r="AI442" s="119"/>
      <c r="AJ442" s="119"/>
      <c r="AK442" s="4"/>
      <c r="AL442" s="4"/>
    </row>
    <row r="443">
      <c r="A443" s="4"/>
      <c r="B443" s="4"/>
      <c r="C443" s="4"/>
      <c r="D443" s="4"/>
      <c r="E443" s="4"/>
      <c r="F443" s="8"/>
      <c r="G443" s="8"/>
      <c r="H443" s="8"/>
      <c r="I443" s="8"/>
      <c r="J443" s="8"/>
      <c r="K443" s="8"/>
      <c r="L443" s="8"/>
      <c r="M443" s="8"/>
      <c r="N443" s="118"/>
      <c r="O443" s="118"/>
      <c r="P443" s="118"/>
      <c r="Q443" s="325"/>
      <c r="R443" s="119"/>
      <c r="S443" s="119"/>
      <c r="T443" s="119"/>
      <c r="U443" s="326"/>
      <c r="V443" s="74"/>
      <c r="W443" s="352"/>
      <c r="X443" s="352"/>
      <c r="Y443" s="328"/>
      <c r="Z443" s="118"/>
      <c r="AA443" s="119"/>
      <c r="AB443" s="119"/>
      <c r="AC443" s="119"/>
      <c r="AD443" s="119"/>
      <c r="AE443" s="119"/>
      <c r="AF443" s="119"/>
      <c r="AG443" s="119"/>
      <c r="AH443" s="119"/>
      <c r="AI443" s="119"/>
      <c r="AJ443" s="119"/>
      <c r="AK443" s="4"/>
      <c r="AL443" s="4"/>
    </row>
    <row r="444">
      <c r="A444" s="4"/>
      <c r="B444" s="4"/>
      <c r="C444" s="4"/>
      <c r="D444" s="4"/>
      <c r="E444" s="4"/>
      <c r="F444" s="8"/>
      <c r="G444" s="8"/>
      <c r="H444" s="8"/>
      <c r="I444" s="8"/>
      <c r="J444" s="8"/>
      <c r="K444" s="8"/>
      <c r="L444" s="8"/>
      <c r="M444" s="8"/>
      <c r="N444" s="118"/>
      <c r="O444" s="118"/>
      <c r="P444" s="118"/>
      <c r="Q444" s="325"/>
      <c r="R444" s="119"/>
      <c r="S444" s="119"/>
      <c r="T444" s="119"/>
      <c r="U444" s="326"/>
      <c r="V444" s="74"/>
      <c r="W444" s="352"/>
      <c r="X444" s="352"/>
      <c r="Y444" s="328"/>
      <c r="Z444" s="118"/>
      <c r="AA444" s="119"/>
      <c r="AB444" s="119"/>
      <c r="AC444" s="119"/>
      <c r="AD444" s="119"/>
      <c r="AE444" s="119"/>
      <c r="AF444" s="119"/>
      <c r="AG444" s="119"/>
      <c r="AH444" s="119"/>
      <c r="AI444" s="119"/>
      <c r="AJ444" s="119"/>
      <c r="AK444" s="4"/>
      <c r="AL444" s="4"/>
    </row>
    <row r="445">
      <c r="A445" s="4"/>
      <c r="B445" s="4"/>
      <c r="C445" s="4"/>
      <c r="D445" s="4"/>
      <c r="E445" s="4"/>
      <c r="F445" s="8"/>
      <c r="G445" s="8"/>
      <c r="H445" s="8"/>
      <c r="I445" s="8"/>
      <c r="J445" s="8"/>
      <c r="K445" s="8"/>
      <c r="L445" s="8"/>
      <c r="M445" s="8"/>
      <c r="N445" s="118"/>
      <c r="O445" s="118"/>
      <c r="P445" s="118"/>
      <c r="Q445" s="325"/>
      <c r="R445" s="119"/>
      <c r="S445" s="119"/>
      <c r="T445" s="119"/>
      <c r="U445" s="326"/>
      <c r="V445" s="74"/>
      <c r="W445" s="352"/>
      <c r="X445" s="352"/>
      <c r="Y445" s="328"/>
      <c r="Z445" s="118"/>
      <c r="AA445" s="119"/>
      <c r="AB445" s="119"/>
      <c r="AC445" s="119"/>
      <c r="AD445" s="119"/>
      <c r="AE445" s="119"/>
      <c r="AF445" s="119"/>
      <c r="AG445" s="119"/>
      <c r="AH445" s="119"/>
      <c r="AI445" s="119"/>
      <c r="AJ445" s="119"/>
      <c r="AK445" s="4"/>
      <c r="AL445" s="4"/>
    </row>
    <row r="446">
      <c r="A446" s="4"/>
      <c r="B446" s="4"/>
      <c r="C446" s="4"/>
      <c r="D446" s="4"/>
      <c r="E446" s="4"/>
      <c r="F446" s="8"/>
      <c r="G446" s="8"/>
      <c r="H446" s="8"/>
      <c r="I446" s="8"/>
      <c r="J446" s="8"/>
      <c r="K446" s="8"/>
      <c r="L446" s="8"/>
      <c r="M446" s="8"/>
      <c r="N446" s="118"/>
      <c r="O446" s="118"/>
      <c r="P446" s="118"/>
      <c r="Q446" s="325"/>
      <c r="R446" s="119"/>
      <c r="S446" s="119"/>
      <c r="T446" s="119"/>
      <c r="U446" s="326"/>
      <c r="V446" s="74"/>
      <c r="W446" s="352"/>
      <c r="X446" s="352"/>
      <c r="Y446" s="328"/>
      <c r="Z446" s="118"/>
      <c r="AA446" s="119"/>
      <c r="AB446" s="119"/>
      <c r="AC446" s="119"/>
      <c r="AD446" s="119"/>
      <c r="AE446" s="119"/>
      <c r="AF446" s="119"/>
      <c r="AG446" s="119"/>
      <c r="AH446" s="119"/>
      <c r="AI446" s="119"/>
      <c r="AJ446" s="119"/>
      <c r="AK446" s="4"/>
      <c r="AL446" s="4"/>
    </row>
    <row r="447">
      <c r="A447" s="4"/>
      <c r="B447" s="4"/>
      <c r="C447" s="4"/>
      <c r="D447" s="4"/>
      <c r="E447" s="4"/>
      <c r="F447" s="8"/>
      <c r="G447" s="8"/>
      <c r="H447" s="8"/>
      <c r="I447" s="8"/>
      <c r="J447" s="8"/>
      <c r="K447" s="8"/>
      <c r="L447" s="8"/>
      <c r="M447" s="8"/>
      <c r="N447" s="118"/>
      <c r="O447" s="118"/>
      <c r="P447" s="118"/>
      <c r="Q447" s="325"/>
      <c r="R447" s="119"/>
      <c r="S447" s="119"/>
      <c r="T447" s="119"/>
      <c r="U447" s="326"/>
      <c r="V447" s="74"/>
      <c r="W447" s="352"/>
      <c r="X447" s="352"/>
      <c r="Y447" s="328"/>
      <c r="Z447" s="118"/>
      <c r="AA447" s="119"/>
      <c r="AB447" s="119"/>
      <c r="AC447" s="119"/>
      <c r="AD447" s="119"/>
      <c r="AE447" s="119"/>
      <c r="AF447" s="119"/>
      <c r="AG447" s="119"/>
      <c r="AH447" s="119"/>
      <c r="AI447" s="119"/>
      <c r="AJ447" s="119"/>
      <c r="AK447" s="4"/>
      <c r="AL447" s="4"/>
    </row>
    <row r="448">
      <c r="A448" s="4"/>
      <c r="B448" s="4"/>
      <c r="C448" s="4"/>
      <c r="D448" s="4"/>
      <c r="E448" s="4"/>
      <c r="F448" s="8"/>
      <c r="G448" s="8"/>
      <c r="H448" s="8"/>
      <c r="I448" s="8"/>
      <c r="J448" s="8"/>
      <c r="K448" s="8"/>
      <c r="L448" s="8"/>
      <c r="M448" s="8"/>
      <c r="N448" s="118"/>
      <c r="O448" s="118"/>
      <c r="P448" s="118"/>
      <c r="Q448" s="325"/>
      <c r="R448" s="119"/>
      <c r="S448" s="119"/>
      <c r="T448" s="119"/>
      <c r="U448" s="326"/>
      <c r="V448" s="74"/>
      <c r="W448" s="352"/>
      <c r="X448" s="352"/>
      <c r="Y448" s="328"/>
      <c r="Z448" s="118"/>
      <c r="AA448" s="119"/>
      <c r="AB448" s="119"/>
      <c r="AC448" s="119"/>
      <c r="AD448" s="119"/>
      <c r="AE448" s="119"/>
      <c r="AF448" s="119"/>
      <c r="AG448" s="119"/>
      <c r="AH448" s="119"/>
      <c r="AI448" s="119"/>
      <c r="AJ448" s="119"/>
      <c r="AK448" s="4"/>
      <c r="AL448" s="4"/>
    </row>
    <row r="449">
      <c r="A449" s="4"/>
      <c r="B449" s="4"/>
      <c r="C449" s="4"/>
      <c r="D449" s="4"/>
      <c r="E449" s="4"/>
      <c r="F449" s="8"/>
      <c r="G449" s="8"/>
      <c r="H449" s="8"/>
      <c r="I449" s="8"/>
      <c r="J449" s="8"/>
      <c r="K449" s="8"/>
      <c r="L449" s="8"/>
      <c r="M449" s="8"/>
      <c r="N449" s="118"/>
      <c r="O449" s="118"/>
      <c r="P449" s="118"/>
      <c r="Q449" s="325"/>
      <c r="R449" s="119"/>
      <c r="S449" s="119"/>
      <c r="T449" s="119"/>
      <c r="U449" s="326"/>
      <c r="V449" s="74"/>
      <c r="W449" s="352"/>
      <c r="X449" s="352"/>
      <c r="Y449" s="328"/>
      <c r="Z449" s="118"/>
      <c r="AA449" s="119"/>
      <c r="AB449" s="119"/>
      <c r="AC449" s="119"/>
      <c r="AD449" s="119"/>
      <c r="AE449" s="119"/>
      <c r="AF449" s="119"/>
      <c r="AG449" s="119"/>
      <c r="AH449" s="119"/>
      <c r="AI449" s="119"/>
      <c r="AJ449" s="119"/>
      <c r="AK449" s="4"/>
      <c r="AL449" s="4"/>
    </row>
    <row r="450">
      <c r="A450" s="4"/>
      <c r="B450" s="4"/>
      <c r="C450" s="4"/>
      <c r="D450" s="4"/>
      <c r="E450" s="4"/>
      <c r="F450" s="8"/>
      <c r="G450" s="8"/>
      <c r="H450" s="8"/>
      <c r="I450" s="8"/>
      <c r="J450" s="8"/>
      <c r="K450" s="8"/>
      <c r="L450" s="8"/>
      <c r="M450" s="8"/>
      <c r="N450" s="118"/>
      <c r="O450" s="118"/>
      <c r="P450" s="118"/>
      <c r="Q450" s="325"/>
      <c r="R450" s="119"/>
      <c r="S450" s="119"/>
      <c r="T450" s="119"/>
      <c r="U450" s="326"/>
      <c r="V450" s="74"/>
      <c r="W450" s="352"/>
      <c r="X450" s="352"/>
      <c r="Y450" s="328"/>
      <c r="Z450" s="118"/>
      <c r="AA450" s="119"/>
      <c r="AB450" s="119"/>
      <c r="AC450" s="119"/>
      <c r="AD450" s="119"/>
      <c r="AE450" s="119"/>
      <c r="AF450" s="119"/>
      <c r="AG450" s="119"/>
      <c r="AH450" s="119"/>
      <c r="AI450" s="119"/>
      <c r="AJ450" s="119"/>
      <c r="AK450" s="4"/>
      <c r="AL450" s="4"/>
    </row>
    <row r="451">
      <c r="A451" s="4"/>
      <c r="B451" s="4"/>
      <c r="C451" s="4"/>
      <c r="D451" s="4"/>
      <c r="E451" s="4"/>
      <c r="F451" s="8"/>
      <c r="G451" s="8"/>
      <c r="H451" s="8"/>
      <c r="I451" s="8"/>
      <c r="J451" s="8"/>
      <c r="K451" s="8"/>
      <c r="L451" s="8"/>
      <c r="M451" s="8"/>
      <c r="N451" s="118"/>
      <c r="O451" s="118"/>
      <c r="P451" s="118"/>
      <c r="Q451" s="325"/>
      <c r="R451" s="119"/>
      <c r="S451" s="119"/>
      <c r="T451" s="119"/>
      <c r="U451" s="326"/>
      <c r="V451" s="74"/>
      <c r="W451" s="352"/>
      <c r="X451" s="352"/>
      <c r="Y451" s="328"/>
      <c r="Z451" s="118"/>
      <c r="AA451" s="119"/>
      <c r="AB451" s="119"/>
      <c r="AC451" s="119"/>
      <c r="AD451" s="119"/>
      <c r="AE451" s="119"/>
      <c r="AF451" s="119"/>
      <c r="AG451" s="119"/>
      <c r="AH451" s="119"/>
      <c r="AI451" s="119"/>
      <c r="AJ451" s="119"/>
      <c r="AK451" s="4"/>
      <c r="AL451" s="4"/>
    </row>
    <row r="452">
      <c r="A452" s="4"/>
      <c r="B452" s="4"/>
      <c r="C452" s="4"/>
      <c r="D452" s="4"/>
      <c r="E452" s="4"/>
      <c r="F452" s="8"/>
      <c r="G452" s="8"/>
      <c r="H452" s="8"/>
      <c r="I452" s="8"/>
      <c r="J452" s="8"/>
      <c r="K452" s="8"/>
      <c r="L452" s="8"/>
      <c r="M452" s="8"/>
      <c r="N452" s="118"/>
      <c r="O452" s="118"/>
      <c r="P452" s="118"/>
      <c r="Q452" s="325"/>
      <c r="R452" s="119"/>
      <c r="S452" s="119"/>
      <c r="T452" s="119"/>
      <c r="U452" s="326"/>
      <c r="V452" s="74"/>
      <c r="W452" s="352"/>
      <c r="X452" s="352"/>
      <c r="Y452" s="328"/>
      <c r="Z452" s="118"/>
      <c r="AA452" s="119"/>
      <c r="AB452" s="119"/>
      <c r="AC452" s="119"/>
      <c r="AD452" s="119"/>
      <c r="AE452" s="119"/>
      <c r="AF452" s="119"/>
      <c r="AG452" s="119"/>
      <c r="AH452" s="119"/>
      <c r="AI452" s="119"/>
      <c r="AJ452" s="119"/>
      <c r="AK452" s="4"/>
      <c r="AL452" s="4"/>
    </row>
    <row r="453">
      <c r="A453" s="4"/>
      <c r="B453" s="4"/>
      <c r="C453" s="4"/>
      <c r="D453" s="4"/>
      <c r="E453" s="4"/>
      <c r="F453" s="8"/>
      <c r="G453" s="8"/>
      <c r="H453" s="8"/>
      <c r="I453" s="8"/>
      <c r="J453" s="8"/>
      <c r="K453" s="8"/>
      <c r="L453" s="8"/>
      <c r="M453" s="8"/>
      <c r="N453" s="118"/>
      <c r="O453" s="118"/>
      <c r="P453" s="118"/>
      <c r="Q453" s="325"/>
      <c r="R453" s="119"/>
      <c r="S453" s="119"/>
      <c r="T453" s="119"/>
      <c r="U453" s="326"/>
      <c r="V453" s="74"/>
      <c r="W453" s="352"/>
      <c r="X453" s="352"/>
      <c r="Y453" s="328"/>
      <c r="Z453" s="118"/>
      <c r="AA453" s="119"/>
      <c r="AB453" s="119"/>
      <c r="AC453" s="119"/>
      <c r="AD453" s="119"/>
      <c r="AE453" s="119"/>
      <c r="AF453" s="119"/>
      <c r="AG453" s="119"/>
      <c r="AH453" s="119"/>
      <c r="AI453" s="119"/>
      <c r="AJ453" s="119"/>
      <c r="AK453" s="4"/>
      <c r="AL453" s="4"/>
    </row>
    <row r="454">
      <c r="A454" s="4"/>
      <c r="B454" s="4"/>
      <c r="C454" s="4"/>
      <c r="D454" s="4"/>
      <c r="E454" s="4"/>
      <c r="F454" s="8"/>
      <c r="G454" s="8"/>
      <c r="H454" s="8"/>
      <c r="I454" s="8"/>
      <c r="J454" s="8"/>
      <c r="K454" s="8"/>
      <c r="L454" s="8"/>
      <c r="M454" s="8"/>
      <c r="N454" s="118"/>
      <c r="O454" s="118"/>
      <c r="P454" s="118"/>
      <c r="Q454" s="325"/>
      <c r="R454" s="119"/>
      <c r="S454" s="119"/>
      <c r="T454" s="119"/>
      <c r="U454" s="326"/>
      <c r="V454" s="74"/>
      <c r="W454" s="352"/>
      <c r="X454" s="352"/>
      <c r="Y454" s="328"/>
      <c r="Z454" s="118"/>
      <c r="AA454" s="119"/>
      <c r="AB454" s="119"/>
      <c r="AC454" s="119"/>
      <c r="AD454" s="119"/>
      <c r="AE454" s="119"/>
      <c r="AF454" s="119"/>
      <c r="AG454" s="119"/>
      <c r="AH454" s="119"/>
      <c r="AI454" s="119"/>
      <c r="AJ454" s="119"/>
      <c r="AK454" s="4"/>
      <c r="AL454" s="4"/>
    </row>
    <row r="455">
      <c r="A455" s="4"/>
      <c r="B455" s="4"/>
      <c r="C455" s="4"/>
      <c r="D455" s="4"/>
      <c r="E455" s="4"/>
      <c r="F455" s="8"/>
      <c r="G455" s="8"/>
      <c r="H455" s="8"/>
      <c r="I455" s="8"/>
      <c r="J455" s="8"/>
      <c r="K455" s="8"/>
      <c r="L455" s="8"/>
      <c r="M455" s="8"/>
      <c r="N455" s="118"/>
      <c r="O455" s="118"/>
      <c r="P455" s="118"/>
      <c r="Q455" s="325"/>
      <c r="R455" s="119"/>
      <c r="S455" s="119"/>
      <c r="T455" s="119"/>
      <c r="U455" s="326"/>
      <c r="V455" s="74"/>
      <c r="W455" s="352"/>
      <c r="X455" s="352"/>
      <c r="Y455" s="328"/>
      <c r="Z455" s="118"/>
      <c r="AA455" s="119"/>
      <c r="AB455" s="119"/>
      <c r="AC455" s="119"/>
      <c r="AD455" s="119"/>
      <c r="AE455" s="119"/>
      <c r="AF455" s="119"/>
      <c r="AG455" s="119"/>
      <c r="AH455" s="119"/>
      <c r="AI455" s="119"/>
      <c r="AJ455" s="119"/>
      <c r="AK455" s="4"/>
      <c r="AL455" s="4"/>
    </row>
    <row r="456">
      <c r="A456" s="4"/>
      <c r="B456" s="4"/>
      <c r="C456" s="4"/>
      <c r="D456" s="4"/>
      <c r="E456" s="4"/>
      <c r="F456" s="8"/>
      <c r="G456" s="8"/>
      <c r="H456" s="8"/>
      <c r="I456" s="8"/>
      <c r="J456" s="8"/>
      <c r="K456" s="8"/>
      <c r="L456" s="8"/>
      <c r="M456" s="8"/>
      <c r="N456" s="118"/>
      <c r="O456" s="118"/>
      <c r="P456" s="118"/>
      <c r="Q456" s="325"/>
      <c r="R456" s="119"/>
      <c r="S456" s="119"/>
      <c r="T456" s="119"/>
      <c r="U456" s="326"/>
      <c r="V456" s="74"/>
      <c r="W456" s="352"/>
      <c r="X456" s="352"/>
      <c r="Y456" s="328"/>
      <c r="Z456" s="118"/>
      <c r="AA456" s="119"/>
      <c r="AB456" s="119"/>
      <c r="AC456" s="119"/>
      <c r="AD456" s="119"/>
      <c r="AE456" s="119"/>
      <c r="AF456" s="119"/>
      <c r="AG456" s="119"/>
      <c r="AH456" s="119"/>
      <c r="AI456" s="119"/>
      <c r="AJ456" s="119"/>
      <c r="AK456" s="4"/>
      <c r="AL456" s="4"/>
    </row>
    <row r="457">
      <c r="A457" s="4"/>
      <c r="B457" s="4"/>
      <c r="C457" s="4"/>
      <c r="D457" s="4"/>
      <c r="E457" s="4"/>
      <c r="F457" s="8"/>
      <c r="G457" s="8"/>
      <c r="H457" s="8"/>
      <c r="I457" s="8"/>
      <c r="J457" s="8"/>
      <c r="K457" s="8"/>
      <c r="L457" s="8"/>
      <c r="M457" s="8"/>
      <c r="N457" s="118"/>
      <c r="O457" s="118"/>
      <c r="P457" s="118"/>
      <c r="Q457" s="325"/>
      <c r="R457" s="119"/>
      <c r="S457" s="119"/>
      <c r="T457" s="119"/>
      <c r="U457" s="326"/>
      <c r="V457" s="74"/>
      <c r="W457" s="352"/>
      <c r="X457" s="352"/>
      <c r="Y457" s="328"/>
      <c r="Z457" s="118"/>
      <c r="AA457" s="119"/>
      <c r="AB457" s="119"/>
      <c r="AC457" s="119"/>
      <c r="AD457" s="119"/>
      <c r="AE457" s="119"/>
      <c r="AF457" s="119"/>
      <c r="AG457" s="119"/>
      <c r="AH457" s="119"/>
      <c r="AI457" s="119"/>
      <c r="AJ457" s="119"/>
      <c r="AK457" s="4"/>
      <c r="AL457" s="4"/>
    </row>
    <row r="458">
      <c r="A458" s="4"/>
      <c r="B458" s="4"/>
      <c r="C458" s="4"/>
      <c r="D458" s="4"/>
      <c r="E458" s="4"/>
      <c r="F458" s="8"/>
      <c r="G458" s="8"/>
      <c r="H458" s="8"/>
      <c r="I458" s="8"/>
      <c r="J458" s="8"/>
      <c r="K458" s="8"/>
      <c r="L458" s="8"/>
      <c r="M458" s="8"/>
      <c r="N458" s="118"/>
      <c r="O458" s="118"/>
      <c r="P458" s="118"/>
      <c r="Q458" s="325"/>
      <c r="R458" s="119"/>
      <c r="S458" s="119"/>
      <c r="T458" s="119"/>
      <c r="U458" s="326"/>
      <c r="V458" s="74"/>
      <c r="W458" s="352"/>
      <c r="X458" s="352"/>
      <c r="Y458" s="328"/>
      <c r="Z458" s="118"/>
      <c r="AA458" s="119"/>
      <c r="AB458" s="119"/>
      <c r="AC458" s="119"/>
      <c r="AD458" s="119"/>
      <c r="AE458" s="119"/>
      <c r="AF458" s="119"/>
      <c r="AG458" s="119"/>
      <c r="AH458" s="119"/>
      <c r="AI458" s="119"/>
      <c r="AJ458" s="119"/>
      <c r="AK458" s="4"/>
      <c r="AL458" s="4"/>
    </row>
    <row r="459">
      <c r="A459" s="4"/>
      <c r="B459" s="4"/>
      <c r="C459" s="4"/>
      <c r="D459" s="4"/>
      <c r="E459" s="4"/>
      <c r="F459" s="8"/>
      <c r="G459" s="8"/>
      <c r="H459" s="8"/>
      <c r="I459" s="8"/>
      <c r="J459" s="8"/>
      <c r="K459" s="8"/>
      <c r="L459" s="8"/>
      <c r="M459" s="8"/>
      <c r="N459" s="118"/>
      <c r="O459" s="118"/>
      <c r="P459" s="118"/>
      <c r="Q459" s="325"/>
      <c r="R459" s="119"/>
      <c r="S459" s="119"/>
      <c r="T459" s="119"/>
      <c r="U459" s="326"/>
      <c r="V459" s="74"/>
      <c r="W459" s="352"/>
      <c r="X459" s="352"/>
      <c r="Y459" s="328"/>
      <c r="Z459" s="118"/>
      <c r="AA459" s="119"/>
      <c r="AB459" s="119"/>
      <c r="AC459" s="119"/>
      <c r="AD459" s="119"/>
      <c r="AE459" s="119"/>
      <c r="AF459" s="119"/>
      <c r="AG459" s="119"/>
      <c r="AH459" s="119"/>
      <c r="AI459" s="119"/>
      <c r="AJ459" s="119"/>
      <c r="AK459" s="4"/>
      <c r="AL459" s="4"/>
    </row>
    <row r="460">
      <c r="A460" s="4"/>
      <c r="B460" s="4"/>
      <c r="C460" s="4"/>
      <c r="D460" s="4"/>
      <c r="E460" s="4"/>
      <c r="F460" s="8"/>
      <c r="G460" s="8"/>
      <c r="H460" s="8"/>
      <c r="I460" s="8"/>
      <c r="J460" s="8"/>
      <c r="K460" s="8"/>
      <c r="L460" s="8"/>
      <c r="M460" s="8"/>
      <c r="N460" s="118"/>
      <c r="O460" s="118"/>
      <c r="P460" s="118"/>
      <c r="Q460" s="325"/>
      <c r="R460" s="119"/>
      <c r="S460" s="119"/>
      <c r="T460" s="119"/>
      <c r="U460" s="326"/>
      <c r="V460" s="74"/>
      <c r="W460" s="352"/>
      <c r="X460" s="352"/>
      <c r="Y460" s="328"/>
      <c r="Z460" s="118"/>
      <c r="AA460" s="119"/>
      <c r="AB460" s="119"/>
      <c r="AC460" s="119"/>
      <c r="AD460" s="119"/>
      <c r="AE460" s="119"/>
      <c r="AF460" s="119"/>
      <c r="AG460" s="119"/>
      <c r="AH460" s="119"/>
      <c r="AI460" s="119"/>
      <c r="AJ460" s="119"/>
      <c r="AK460" s="4"/>
      <c r="AL460" s="4"/>
    </row>
    <row r="461">
      <c r="A461" s="4"/>
      <c r="B461" s="4"/>
      <c r="C461" s="4"/>
      <c r="D461" s="4"/>
      <c r="E461" s="4"/>
      <c r="F461" s="8"/>
      <c r="G461" s="8"/>
      <c r="H461" s="8"/>
      <c r="I461" s="8"/>
      <c r="J461" s="8"/>
      <c r="K461" s="8"/>
      <c r="L461" s="8"/>
      <c r="M461" s="8"/>
      <c r="N461" s="118"/>
      <c r="O461" s="118"/>
      <c r="P461" s="118"/>
      <c r="Q461" s="325"/>
      <c r="R461" s="119"/>
      <c r="S461" s="119"/>
      <c r="T461" s="119"/>
      <c r="U461" s="326"/>
      <c r="V461" s="74"/>
      <c r="W461" s="352"/>
      <c r="X461" s="352"/>
      <c r="Y461" s="328"/>
      <c r="Z461" s="118"/>
      <c r="AA461" s="119"/>
      <c r="AB461" s="119"/>
      <c r="AC461" s="119"/>
      <c r="AD461" s="119"/>
      <c r="AE461" s="119"/>
      <c r="AF461" s="119"/>
      <c r="AG461" s="119"/>
      <c r="AH461" s="119"/>
      <c r="AI461" s="119"/>
      <c r="AJ461" s="119"/>
      <c r="AK461" s="4"/>
      <c r="AL461" s="4"/>
    </row>
    <row r="462">
      <c r="A462" s="4"/>
      <c r="B462" s="4"/>
      <c r="C462" s="4"/>
      <c r="D462" s="4"/>
      <c r="E462" s="4"/>
      <c r="F462" s="8"/>
      <c r="G462" s="8"/>
      <c r="H462" s="8"/>
      <c r="I462" s="8"/>
      <c r="J462" s="8"/>
      <c r="K462" s="8"/>
      <c r="L462" s="8"/>
      <c r="M462" s="8"/>
      <c r="N462" s="118"/>
      <c r="O462" s="118"/>
      <c r="P462" s="118"/>
      <c r="Q462" s="325"/>
      <c r="R462" s="119"/>
      <c r="S462" s="119"/>
      <c r="T462" s="119"/>
      <c r="U462" s="326"/>
      <c r="V462" s="74"/>
      <c r="W462" s="352"/>
      <c r="X462" s="352"/>
      <c r="Y462" s="328"/>
      <c r="Z462" s="118"/>
      <c r="AA462" s="119"/>
      <c r="AB462" s="119"/>
      <c r="AC462" s="119"/>
      <c r="AD462" s="119"/>
      <c r="AE462" s="119"/>
      <c r="AF462" s="119"/>
      <c r="AG462" s="119"/>
      <c r="AH462" s="119"/>
      <c r="AI462" s="119"/>
      <c r="AJ462" s="119"/>
      <c r="AK462" s="4"/>
      <c r="AL462" s="4"/>
    </row>
    <row r="463">
      <c r="A463" s="4"/>
      <c r="B463" s="4"/>
      <c r="C463" s="4"/>
      <c r="D463" s="4"/>
      <c r="E463" s="4"/>
      <c r="F463" s="8"/>
      <c r="G463" s="8"/>
      <c r="H463" s="8"/>
      <c r="I463" s="8"/>
      <c r="J463" s="8"/>
      <c r="K463" s="8"/>
      <c r="L463" s="8"/>
      <c r="M463" s="8"/>
      <c r="N463" s="118"/>
      <c r="O463" s="118"/>
      <c r="P463" s="118"/>
      <c r="Q463" s="325"/>
      <c r="R463" s="119"/>
      <c r="S463" s="119"/>
      <c r="T463" s="119"/>
      <c r="U463" s="326"/>
      <c r="V463" s="74"/>
      <c r="W463" s="352"/>
      <c r="X463" s="352"/>
      <c r="Y463" s="328"/>
      <c r="Z463" s="118"/>
      <c r="AA463" s="119"/>
      <c r="AB463" s="119"/>
      <c r="AC463" s="119"/>
      <c r="AD463" s="119"/>
      <c r="AE463" s="119"/>
      <c r="AF463" s="119"/>
      <c r="AG463" s="119"/>
      <c r="AH463" s="119"/>
      <c r="AI463" s="119"/>
      <c r="AJ463" s="119"/>
      <c r="AK463" s="4"/>
      <c r="AL463" s="4"/>
    </row>
    <row r="464">
      <c r="A464" s="4"/>
      <c r="B464" s="4"/>
      <c r="C464" s="4"/>
      <c r="D464" s="4"/>
      <c r="E464" s="4"/>
      <c r="F464" s="8"/>
      <c r="G464" s="8"/>
      <c r="H464" s="8"/>
      <c r="I464" s="8"/>
      <c r="J464" s="8"/>
      <c r="K464" s="8"/>
      <c r="L464" s="8"/>
      <c r="M464" s="8"/>
      <c r="N464" s="118"/>
      <c r="O464" s="118"/>
      <c r="P464" s="118"/>
      <c r="Q464" s="325"/>
      <c r="R464" s="119"/>
      <c r="S464" s="119"/>
      <c r="T464" s="119"/>
      <c r="U464" s="326"/>
      <c r="V464" s="74"/>
      <c r="W464" s="352"/>
      <c r="X464" s="352"/>
      <c r="Y464" s="328"/>
      <c r="Z464" s="118"/>
      <c r="AA464" s="119"/>
      <c r="AB464" s="119"/>
      <c r="AC464" s="119"/>
      <c r="AD464" s="119"/>
      <c r="AE464" s="119"/>
      <c r="AF464" s="119"/>
      <c r="AG464" s="119"/>
      <c r="AH464" s="119"/>
      <c r="AI464" s="119"/>
      <c r="AJ464" s="119"/>
      <c r="AK464" s="4"/>
      <c r="AL464" s="4"/>
    </row>
    <row r="465">
      <c r="A465" s="4"/>
      <c r="B465" s="4"/>
      <c r="C465" s="4"/>
      <c r="D465" s="4"/>
      <c r="E465" s="4"/>
      <c r="F465" s="8"/>
      <c r="G465" s="8"/>
      <c r="H465" s="8"/>
      <c r="I465" s="8"/>
      <c r="J465" s="8"/>
      <c r="K465" s="8"/>
      <c r="L465" s="8"/>
      <c r="M465" s="8"/>
      <c r="N465" s="118"/>
      <c r="O465" s="118"/>
      <c r="P465" s="118"/>
      <c r="Q465" s="325"/>
      <c r="R465" s="119"/>
      <c r="S465" s="119"/>
      <c r="T465" s="119"/>
      <c r="U465" s="326"/>
      <c r="V465" s="74"/>
      <c r="W465" s="352"/>
      <c r="X465" s="352"/>
      <c r="Y465" s="328"/>
      <c r="Z465" s="118"/>
      <c r="AA465" s="119"/>
      <c r="AB465" s="119"/>
      <c r="AC465" s="119"/>
      <c r="AD465" s="119"/>
      <c r="AE465" s="119"/>
      <c r="AF465" s="119"/>
      <c r="AG465" s="119"/>
      <c r="AH465" s="119"/>
      <c r="AI465" s="119"/>
      <c r="AJ465" s="119"/>
      <c r="AK465" s="4"/>
      <c r="AL465" s="4"/>
    </row>
    <row r="466">
      <c r="A466" s="4"/>
      <c r="B466" s="4"/>
      <c r="C466" s="4"/>
      <c r="D466" s="4"/>
      <c r="E466" s="4"/>
      <c r="F466" s="8"/>
      <c r="G466" s="8"/>
      <c r="H466" s="8"/>
      <c r="I466" s="8"/>
      <c r="J466" s="8"/>
      <c r="K466" s="8"/>
      <c r="L466" s="8"/>
      <c r="M466" s="8"/>
      <c r="N466" s="118"/>
      <c r="O466" s="118"/>
      <c r="P466" s="118"/>
      <c r="Q466" s="325"/>
      <c r="R466" s="119"/>
      <c r="S466" s="119"/>
      <c r="T466" s="119"/>
      <c r="U466" s="326"/>
      <c r="V466" s="74"/>
      <c r="W466" s="352"/>
      <c r="X466" s="352"/>
      <c r="Y466" s="328"/>
      <c r="Z466" s="118"/>
      <c r="AA466" s="119"/>
      <c r="AB466" s="119"/>
      <c r="AC466" s="119"/>
      <c r="AD466" s="119"/>
      <c r="AE466" s="119"/>
      <c r="AF466" s="119"/>
      <c r="AG466" s="119"/>
      <c r="AH466" s="119"/>
      <c r="AI466" s="119"/>
      <c r="AJ466" s="119"/>
      <c r="AK466" s="4"/>
      <c r="AL466" s="4"/>
    </row>
    <row r="467">
      <c r="A467" s="4"/>
      <c r="B467" s="4"/>
      <c r="C467" s="4"/>
      <c r="D467" s="4"/>
      <c r="E467" s="4"/>
      <c r="F467" s="8"/>
      <c r="G467" s="8"/>
      <c r="H467" s="8"/>
      <c r="I467" s="8"/>
      <c r="J467" s="8"/>
      <c r="K467" s="8"/>
      <c r="L467" s="8"/>
      <c r="M467" s="8"/>
      <c r="N467" s="118"/>
      <c r="O467" s="118"/>
      <c r="P467" s="118"/>
      <c r="Q467" s="325"/>
      <c r="R467" s="119"/>
      <c r="S467" s="119"/>
      <c r="T467" s="119"/>
      <c r="U467" s="326"/>
      <c r="V467" s="74"/>
      <c r="W467" s="352"/>
      <c r="X467" s="352"/>
      <c r="Y467" s="328"/>
      <c r="Z467" s="118"/>
      <c r="AA467" s="119"/>
      <c r="AB467" s="119"/>
      <c r="AC467" s="119"/>
      <c r="AD467" s="119"/>
      <c r="AE467" s="119"/>
      <c r="AF467" s="119"/>
      <c r="AG467" s="119"/>
      <c r="AH467" s="119"/>
      <c r="AI467" s="119"/>
      <c r="AJ467" s="119"/>
      <c r="AK467" s="4"/>
      <c r="AL467" s="4"/>
    </row>
    <row r="468">
      <c r="A468" s="4"/>
      <c r="B468" s="4"/>
      <c r="C468" s="4"/>
      <c r="D468" s="4"/>
      <c r="E468" s="4"/>
      <c r="F468" s="8"/>
      <c r="G468" s="8"/>
      <c r="H468" s="8"/>
      <c r="I468" s="8"/>
      <c r="J468" s="8"/>
      <c r="K468" s="8"/>
      <c r="L468" s="8"/>
      <c r="M468" s="8"/>
      <c r="N468" s="118"/>
      <c r="O468" s="118"/>
      <c r="P468" s="118"/>
      <c r="Q468" s="325"/>
      <c r="R468" s="119"/>
      <c r="S468" s="119"/>
      <c r="T468" s="119"/>
      <c r="U468" s="326"/>
      <c r="V468" s="74"/>
      <c r="W468" s="352"/>
      <c r="X468" s="352"/>
      <c r="Y468" s="328"/>
      <c r="Z468" s="118"/>
      <c r="AA468" s="119"/>
      <c r="AB468" s="119"/>
      <c r="AC468" s="119"/>
      <c r="AD468" s="119"/>
      <c r="AE468" s="119"/>
      <c r="AF468" s="119"/>
      <c r="AG468" s="119"/>
      <c r="AH468" s="119"/>
      <c r="AI468" s="119"/>
      <c r="AJ468" s="119"/>
      <c r="AK468" s="4"/>
      <c r="AL468" s="4"/>
    </row>
    <row r="469">
      <c r="A469" s="4"/>
      <c r="B469" s="4"/>
      <c r="C469" s="4"/>
      <c r="D469" s="4"/>
      <c r="E469" s="4"/>
      <c r="F469" s="8"/>
      <c r="G469" s="8"/>
      <c r="H469" s="8"/>
      <c r="I469" s="8"/>
      <c r="J469" s="8"/>
      <c r="K469" s="8"/>
      <c r="L469" s="8"/>
      <c r="M469" s="8"/>
      <c r="N469" s="118"/>
      <c r="O469" s="118"/>
      <c r="P469" s="118"/>
      <c r="Q469" s="325"/>
      <c r="R469" s="119"/>
      <c r="S469" s="119"/>
      <c r="T469" s="119"/>
      <c r="U469" s="326"/>
      <c r="V469" s="74"/>
      <c r="W469" s="352"/>
      <c r="X469" s="352"/>
      <c r="Y469" s="328"/>
      <c r="Z469" s="118"/>
      <c r="AA469" s="119"/>
      <c r="AB469" s="119"/>
      <c r="AC469" s="119"/>
      <c r="AD469" s="119"/>
      <c r="AE469" s="119"/>
      <c r="AF469" s="119"/>
      <c r="AG469" s="119"/>
      <c r="AH469" s="119"/>
      <c r="AI469" s="119"/>
      <c r="AJ469" s="119"/>
      <c r="AK469" s="4"/>
      <c r="AL469" s="4"/>
    </row>
    <row r="470">
      <c r="A470" s="4"/>
      <c r="B470" s="4"/>
      <c r="C470" s="4"/>
      <c r="D470" s="4"/>
      <c r="E470" s="4"/>
      <c r="F470" s="8"/>
      <c r="G470" s="8"/>
      <c r="H470" s="8"/>
      <c r="I470" s="8"/>
      <c r="J470" s="8"/>
      <c r="K470" s="8"/>
      <c r="L470" s="8"/>
      <c r="M470" s="8"/>
      <c r="N470" s="118"/>
      <c r="O470" s="118"/>
      <c r="P470" s="118"/>
      <c r="Q470" s="325"/>
      <c r="R470" s="119"/>
      <c r="S470" s="119"/>
      <c r="T470" s="119"/>
      <c r="U470" s="326"/>
      <c r="V470" s="74"/>
      <c r="W470" s="352"/>
      <c r="X470" s="352"/>
      <c r="Y470" s="328"/>
      <c r="Z470" s="118"/>
      <c r="AA470" s="119"/>
      <c r="AB470" s="119"/>
      <c r="AC470" s="119"/>
      <c r="AD470" s="119"/>
      <c r="AE470" s="119"/>
      <c r="AF470" s="119"/>
      <c r="AG470" s="119"/>
      <c r="AH470" s="119"/>
      <c r="AI470" s="119"/>
      <c r="AJ470" s="119"/>
      <c r="AK470" s="4"/>
      <c r="AL470" s="4"/>
    </row>
    <row r="471">
      <c r="A471" s="4"/>
      <c r="B471" s="4"/>
      <c r="C471" s="4"/>
      <c r="D471" s="4"/>
      <c r="E471" s="4"/>
      <c r="F471" s="8"/>
      <c r="G471" s="8"/>
      <c r="H471" s="8"/>
      <c r="I471" s="8"/>
      <c r="J471" s="8"/>
      <c r="K471" s="8"/>
      <c r="L471" s="8"/>
      <c r="M471" s="8"/>
      <c r="N471" s="118"/>
      <c r="O471" s="118"/>
      <c r="P471" s="118"/>
      <c r="Q471" s="325"/>
      <c r="R471" s="119"/>
      <c r="S471" s="119"/>
      <c r="T471" s="119"/>
      <c r="U471" s="326"/>
      <c r="V471" s="74"/>
      <c r="W471" s="352"/>
      <c r="X471" s="352"/>
      <c r="Y471" s="328"/>
      <c r="Z471" s="118"/>
      <c r="AA471" s="119"/>
      <c r="AB471" s="119"/>
      <c r="AC471" s="119"/>
      <c r="AD471" s="119"/>
      <c r="AE471" s="119"/>
      <c r="AF471" s="119"/>
      <c r="AG471" s="119"/>
      <c r="AH471" s="119"/>
      <c r="AI471" s="119"/>
      <c r="AJ471" s="119"/>
      <c r="AK471" s="4"/>
      <c r="AL471" s="4"/>
    </row>
    <row r="472">
      <c r="A472" s="4"/>
      <c r="B472" s="4"/>
      <c r="C472" s="4"/>
      <c r="D472" s="4"/>
      <c r="E472" s="4"/>
      <c r="F472" s="8"/>
      <c r="G472" s="8"/>
      <c r="H472" s="8"/>
      <c r="I472" s="8"/>
      <c r="J472" s="8"/>
      <c r="K472" s="8"/>
      <c r="L472" s="8"/>
      <c r="M472" s="8"/>
      <c r="N472" s="118"/>
      <c r="O472" s="118"/>
      <c r="P472" s="118"/>
      <c r="Q472" s="325"/>
      <c r="R472" s="119"/>
      <c r="S472" s="119"/>
      <c r="T472" s="119"/>
      <c r="U472" s="326"/>
      <c r="V472" s="74"/>
      <c r="W472" s="352"/>
      <c r="X472" s="352"/>
      <c r="Y472" s="328"/>
      <c r="Z472" s="118"/>
      <c r="AA472" s="119"/>
      <c r="AB472" s="119"/>
      <c r="AC472" s="119"/>
      <c r="AD472" s="119"/>
      <c r="AE472" s="119"/>
      <c r="AF472" s="119"/>
      <c r="AG472" s="119"/>
      <c r="AH472" s="119"/>
      <c r="AI472" s="119"/>
      <c r="AJ472" s="119"/>
      <c r="AK472" s="4"/>
      <c r="AL472" s="4"/>
    </row>
    <row r="473">
      <c r="A473" s="4"/>
      <c r="B473" s="4"/>
      <c r="C473" s="4"/>
      <c r="D473" s="4"/>
      <c r="E473" s="4"/>
      <c r="F473" s="8"/>
      <c r="G473" s="8"/>
      <c r="H473" s="8"/>
      <c r="I473" s="8"/>
      <c r="J473" s="8"/>
      <c r="K473" s="8"/>
      <c r="L473" s="8"/>
      <c r="M473" s="8"/>
      <c r="N473" s="118"/>
      <c r="O473" s="118"/>
      <c r="P473" s="118"/>
      <c r="Q473" s="325"/>
      <c r="R473" s="119"/>
      <c r="S473" s="119"/>
      <c r="T473" s="119"/>
      <c r="U473" s="326"/>
      <c r="V473" s="74"/>
      <c r="W473" s="352"/>
      <c r="X473" s="352"/>
      <c r="Y473" s="328"/>
      <c r="Z473" s="118"/>
      <c r="AA473" s="119"/>
      <c r="AB473" s="119"/>
      <c r="AC473" s="119"/>
      <c r="AD473" s="119"/>
      <c r="AE473" s="119"/>
      <c r="AF473" s="119"/>
      <c r="AG473" s="119"/>
      <c r="AH473" s="119"/>
      <c r="AI473" s="119"/>
      <c r="AJ473" s="119"/>
      <c r="AK473" s="4"/>
      <c r="AL473" s="4"/>
    </row>
    <row r="474">
      <c r="A474" s="4"/>
      <c r="B474" s="4"/>
      <c r="C474" s="4"/>
      <c r="D474" s="4"/>
      <c r="E474" s="4"/>
      <c r="F474" s="8"/>
      <c r="G474" s="8"/>
      <c r="H474" s="8"/>
      <c r="I474" s="8"/>
      <c r="J474" s="8"/>
      <c r="K474" s="8"/>
      <c r="L474" s="8"/>
      <c r="M474" s="8"/>
      <c r="N474" s="118"/>
      <c r="O474" s="118"/>
      <c r="P474" s="118"/>
      <c r="Q474" s="325"/>
      <c r="R474" s="119"/>
      <c r="S474" s="119"/>
      <c r="T474" s="119"/>
      <c r="U474" s="326"/>
      <c r="V474" s="74"/>
      <c r="W474" s="352"/>
      <c r="X474" s="352"/>
      <c r="Y474" s="328"/>
      <c r="Z474" s="118"/>
      <c r="AA474" s="119"/>
      <c r="AB474" s="119"/>
      <c r="AC474" s="119"/>
      <c r="AD474" s="119"/>
      <c r="AE474" s="119"/>
      <c r="AF474" s="119"/>
      <c r="AG474" s="119"/>
      <c r="AH474" s="119"/>
      <c r="AI474" s="119"/>
      <c r="AJ474" s="119"/>
      <c r="AK474" s="4"/>
      <c r="AL474" s="4"/>
    </row>
    <row r="475">
      <c r="A475" s="4"/>
      <c r="B475" s="4"/>
      <c r="C475" s="4"/>
      <c r="D475" s="4"/>
      <c r="E475" s="4"/>
      <c r="F475" s="8"/>
      <c r="G475" s="8"/>
      <c r="H475" s="8"/>
      <c r="I475" s="8"/>
      <c r="J475" s="8"/>
      <c r="K475" s="8"/>
      <c r="L475" s="8"/>
      <c r="M475" s="8"/>
      <c r="N475" s="118"/>
      <c r="O475" s="118"/>
      <c r="P475" s="118"/>
      <c r="Q475" s="325"/>
      <c r="R475" s="119"/>
      <c r="S475" s="119"/>
      <c r="T475" s="119"/>
      <c r="U475" s="326"/>
      <c r="V475" s="74"/>
      <c r="W475" s="352"/>
      <c r="X475" s="352"/>
      <c r="Y475" s="328"/>
      <c r="Z475" s="118"/>
      <c r="AA475" s="119"/>
      <c r="AB475" s="119"/>
      <c r="AC475" s="119"/>
      <c r="AD475" s="119"/>
      <c r="AE475" s="119"/>
      <c r="AF475" s="119"/>
      <c r="AG475" s="119"/>
      <c r="AH475" s="119"/>
      <c r="AI475" s="119"/>
      <c r="AJ475" s="119"/>
      <c r="AK475" s="4"/>
      <c r="AL475" s="4"/>
    </row>
    <row r="476">
      <c r="A476" s="4"/>
      <c r="B476" s="4"/>
      <c r="C476" s="4"/>
      <c r="D476" s="4"/>
      <c r="E476" s="4"/>
      <c r="F476" s="8"/>
      <c r="G476" s="8"/>
      <c r="H476" s="8"/>
      <c r="I476" s="8"/>
      <c r="J476" s="8"/>
      <c r="K476" s="8"/>
      <c r="L476" s="8"/>
      <c r="M476" s="8"/>
      <c r="N476" s="118"/>
      <c r="O476" s="118"/>
      <c r="P476" s="118"/>
      <c r="Q476" s="325"/>
      <c r="R476" s="119"/>
      <c r="S476" s="119"/>
      <c r="T476" s="119"/>
      <c r="U476" s="326"/>
      <c r="V476" s="74"/>
      <c r="W476" s="352"/>
      <c r="X476" s="352"/>
      <c r="Y476" s="328"/>
      <c r="Z476" s="118"/>
      <c r="AA476" s="119"/>
      <c r="AB476" s="119"/>
      <c r="AC476" s="119"/>
      <c r="AD476" s="119"/>
      <c r="AE476" s="119"/>
      <c r="AF476" s="119"/>
      <c r="AG476" s="119"/>
      <c r="AH476" s="119"/>
      <c r="AI476" s="119"/>
      <c r="AJ476" s="119"/>
      <c r="AK476" s="4"/>
      <c r="AL476" s="4"/>
    </row>
    <row r="477">
      <c r="A477" s="4"/>
      <c r="B477" s="4"/>
      <c r="C477" s="4"/>
      <c r="D477" s="4"/>
      <c r="E477" s="4"/>
      <c r="F477" s="8"/>
      <c r="G477" s="8"/>
      <c r="H477" s="8"/>
      <c r="I477" s="8"/>
      <c r="J477" s="8"/>
      <c r="K477" s="8"/>
      <c r="L477" s="8"/>
      <c r="M477" s="8"/>
      <c r="N477" s="118"/>
      <c r="O477" s="118"/>
      <c r="P477" s="118"/>
      <c r="Q477" s="325"/>
      <c r="R477" s="119"/>
      <c r="S477" s="119"/>
      <c r="T477" s="119"/>
      <c r="U477" s="326"/>
      <c r="V477" s="74"/>
      <c r="W477" s="352"/>
      <c r="X477" s="352"/>
      <c r="Y477" s="328"/>
      <c r="Z477" s="118"/>
      <c r="AA477" s="119"/>
      <c r="AB477" s="119"/>
      <c r="AC477" s="119"/>
      <c r="AD477" s="119"/>
      <c r="AE477" s="119"/>
      <c r="AF477" s="119"/>
      <c r="AG477" s="119"/>
      <c r="AH477" s="119"/>
      <c r="AI477" s="119"/>
      <c r="AJ477" s="119"/>
      <c r="AK477" s="4"/>
      <c r="AL477" s="4"/>
    </row>
    <row r="478">
      <c r="A478" s="4"/>
      <c r="B478" s="4"/>
      <c r="C478" s="4"/>
      <c r="D478" s="4"/>
      <c r="E478" s="4"/>
      <c r="F478" s="8"/>
      <c r="G478" s="8"/>
      <c r="H478" s="8"/>
      <c r="I478" s="8"/>
      <c r="J478" s="8"/>
      <c r="K478" s="8"/>
      <c r="L478" s="8"/>
      <c r="M478" s="8"/>
      <c r="N478" s="118"/>
      <c r="O478" s="118"/>
      <c r="P478" s="118"/>
      <c r="Q478" s="325"/>
      <c r="R478" s="119"/>
      <c r="S478" s="119"/>
      <c r="T478" s="119"/>
      <c r="U478" s="326"/>
      <c r="V478" s="74"/>
      <c r="W478" s="352"/>
      <c r="X478" s="352"/>
      <c r="Y478" s="328"/>
      <c r="Z478" s="118"/>
      <c r="AA478" s="119"/>
      <c r="AB478" s="119"/>
      <c r="AC478" s="119"/>
      <c r="AD478" s="119"/>
      <c r="AE478" s="119"/>
      <c r="AF478" s="119"/>
      <c r="AG478" s="119"/>
      <c r="AH478" s="119"/>
      <c r="AI478" s="119"/>
      <c r="AJ478" s="119"/>
      <c r="AK478" s="4"/>
      <c r="AL478" s="4"/>
    </row>
    <row r="479">
      <c r="A479" s="4"/>
      <c r="B479" s="4"/>
      <c r="C479" s="4"/>
      <c r="D479" s="4"/>
      <c r="E479" s="4"/>
      <c r="F479" s="8"/>
      <c r="G479" s="8"/>
      <c r="H479" s="8"/>
      <c r="I479" s="8"/>
      <c r="J479" s="8"/>
      <c r="K479" s="8"/>
      <c r="L479" s="8"/>
      <c r="M479" s="8"/>
      <c r="N479" s="118"/>
      <c r="O479" s="118"/>
      <c r="P479" s="118"/>
      <c r="Q479" s="325"/>
      <c r="R479" s="119"/>
      <c r="S479" s="119"/>
      <c r="T479" s="119"/>
      <c r="U479" s="326"/>
      <c r="V479" s="74"/>
      <c r="W479" s="352"/>
      <c r="X479" s="352"/>
      <c r="Y479" s="328"/>
      <c r="Z479" s="118"/>
      <c r="AA479" s="119"/>
      <c r="AB479" s="119"/>
      <c r="AC479" s="119"/>
      <c r="AD479" s="119"/>
      <c r="AE479" s="119"/>
      <c r="AF479" s="119"/>
      <c r="AG479" s="119"/>
      <c r="AH479" s="119"/>
      <c r="AI479" s="119"/>
      <c r="AJ479" s="119"/>
      <c r="AK479" s="4"/>
      <c r="AL479" s="4"/>
    </row>
    <row r="480">
      <c r="A480" s="4"/>
      <c r="B480" s="4"/>
      <c r="C480" s="4"/>
      <c r="D480" s="4"/>
      <c r="E480" s="4"/>
      <c r="F480" s="8"/>
      <c r="G480" s="8"/>
      <c r="H480" s="8"/>
      <c r="I480" s="8"/>
      <c r="J480" s="8"/>
      <c r="K480" s="8"/>
      <c r="L480" s="8"/>
      <c r="M480" s="8"/>
      <c r="N480" s="118"/>
      <c r="O480" s="118"/>
      <c r="P480" s="118"/>
      <c r="Q480" s="325"/>
      <c r="R480" s="119"/>
      <c r="S480" s="119"/>
      <c r="T480" s="119"/>
      <c r="U480" s="326"/>
      <c r="V480" s="74"/>
      <c r="W480" s="352"/>
      <c r="X480" s="352"/>
      <c r="Y480" s="328"/>
      <c r="Z480" s="118"/>
      <c r="AA480" s="119"/>
      <c r="AB480" s="119"/>
      <c r="AC480" s="119"/>
      <c r="AD480" s="119"/>
      <c r="AE480" s="119"/>
      <c r="AF480" s="119"/>
      <c r="AG480" s="119"/>
      <c r="AH480" s="119"/>
      <c r="AI480" s="119"/>
      <c r="AJ480" s="119"/>
      <c r="AK480" s="4"/>
      <c r="AL480" s="4"/>
    </row>
    <row r="481">
      <c r="A481" s="4"/>
      <c r="B481" s="4"/>
      <c r="C481" s="4"/>
      <c r="D481" s="4"/>
      <c r="E481" s="4"/>
      <c r="F481" s="8"/>
      <c r="G481" s="8"/>
      <c r="H481" s="8"/>
      <c r="I481" s="8"/>
      <c r="J481" s="8"/>
      <c r="K481" s="8"/>
      <c r="L481" s="8"/>
      <c r="M481" s="8"/>
      <c r="N481" s="118"/>
      <c r="O481" s="118"/>
      <c r="P481" s="118"/>
      <c r="Q481" s="325"/>
      <c r="R481" s="119"/>
      <c r="S481" s="119"/>
      <c r="T481" s="119"/>
      <c r="U481" s="326"/>
      <c r="V481" s="74"/>
      <c r="W481" s="352"/>
      <c r="X481" s="352"/>
      <c r="Y481" s="328"/>
      <c r="Z481" s="118"/>
      <c r="AA481" s="119"/>
      <c r="AB481" s="119"/>
      <c r="AC481" s="119"/>
      <c r="AD481" s="119"/>
      <c r="AE481" s="119"/>
      <c r="AF481" s="119"/>
      <c r="AG481" s="119"/>
      <c r="AH481" s="119"/>
      <c r="AI481" s="119"/>
      <c r="AJ481" s="119"/>
      <c r="AK481" s="4"/>
      <c r="AL481" s="4"/>
    </row>
    <row r="482">
      <c r="A482" s="4"/>
      <c r="B482" s="4"/>
      <c r="C482" s="4"/>
      <c r="D482" s="4"/>
      <c r="E482" s="4"/>
      <c r="F482" s="8"/>
      <c r="G482" s="8"/>
      <c r="H482" s="8"/>
      <c r="I482" s="8"/>
      <c r="J482" s="8"/>
      <c r="K482" s="8"/>
      <c r="L482" s="8"/>
      <c r="M482" s="8"/>
      <c r="N482" s="118"/>
      <c r="O482" s="118"/>
      <c r="P482" s="118"/>
      <c r="Q482" s="325"/>
      <c r="R482" s="119"/>
      <c r="S482" s="119"/>
      <c r="T482" s="119"/>
      <c r="U482" s="326"/>
      <c r="V482" s="74"/>
      <c r="W482" s="352"/>
      <c r="X482" s="352"/>
      <c r="Y482" s="328"/>
      <c r="Z482" s="118"/>
      <c r="AA482" s="119"/>
      <c r="AB482" s="119"/>
      <c r="AC482" s="119"/>
      <c r="AD482" s="119"/>
      <c r="AE482" s="119"/>
      <c r="AF482" s="119"/>
      <c r="AG482" s="119"/>
      <c r="AH482" s="119"/>
      <c r="AI482" s="119"/>
      <c r="AJ482" s="119"/>
      <c r="AK482" s="4"/>
      <c r="AL482" s="4"/>
    </row>
    <row r="483">
      <c r="A483" s="4"/>
      <c r="B483" s="4"/>
      <c r="C483" s="4"/>
      <c r="D483" s="4"/>
      <c r="E483" s="4"/>
      <c r="F483" s="8"/>
      <c r="G483" s="8"/>
      <c r="H483" s="8"/>
      <c r="I483" s="8"/>
      <c r="J483" s="8"/>
      <c r="K483" s="8"/>
      <c r="L483" s="8"/>
      <c r="M483" s="8"/>
      <c r="N483" s="118"/>
      <c r="O483" s="118"/>
      <c r="P483" s="118"/>
      <c r="Q483" s="325"/>
      <c r="R483" s="119"/>
      <c r="S483" s="119"/>
      <c r="T483" s="119"/>
      <c r="U483" s="326"/>
      <c r="V483" s="74"/>
      <c r="W483" s="352"/>
      <c r="X483" s="352"/>
      <c r="Y483" s="328"/>
      <c r="Z483" s="118"/>
      <c r="AA483" s="119"/>
      <c r="AB483" s="119"/>
      <c r="AC483" s="119"/>
      <c r="AD483" s="119"/>
      <c r="AE483" s="119"/>
      <c r="AF483" s="119"/>
      <c r="AG483" s="119"/>
      <c r="AH483" s="119"/>
      <c r="AI483" s="119"/>
      <c r="AJ483" s="119"/>
      <c r="AK483" s="4"/>
      <c r="AL483" s="4"/>
    </row>
    <row r="484">
      <c r="A484" s="4"/>
      <c r="B484" s="4"/>
      <c r="C484" s="4"/>
      <c r="D484" s="4"/>
      <c r="E484" s="4"/>
      <c r="F484" s="8"/>
      <c r="G484" s="8"/>
      <c r="H484" s="8"/>
      <c r="I484" s="8"/>
      <c r="J484" s="8"/>
      <c r="K484" s="8"/>
      <c r="L484" s="8"/>
      <c r="M484" s="8"/>
      <c r="N484" s="118"/>
      <c r="O484" s="118"/>
      <c r="P484" s="118"/>
      <c r="Q484" s="325"/>
      <c r="R484" s="119"/>
      <c r="S484" s="119"/>
      <c r="T484" s="119"/>
      <c r="U484" s="326"/>
      <c r="V484" s="74"/>
      <c r="W484" s="352"/>
      <c r="X484" s="352"/>
      <c r="Y484" s="328"/>
      <c r="Z484" s="118"/>
      <c r="AA484" s="119"/>
      <c r="AB484" s="119"/>
      <c r="AC484" s="119"/>
      <c r="AD484" s="119"/>
      <c r="AE484" s="119"/>
      <c r="AF484" s="119"/>
      <c r="AG484" s="119"/>
      <c r="AH484" s="119"/>
      <c r="AI484" s="119"/>
      <c r="AJ484" s="119"/>
      <c r="AK484" s="4"/>
      <c r="AL484" s="4"/>
    </row>
    <row r="485">
      <c r="A485" s="4"/>
      <c r="B485" s="4"/>
      <c r="C485" s="4"/>
      <c r="D485" s="4"/>
      <c r="E485" s="4"/>
      <c r="F485" s="8"/>
      <c r="G485" s="8"/>
      <c r="H485" s="8"/>
      <c r="I485" s="8"/>
      <c r="J485" s="8"/>
      <c r="K485" s="8"/>
      <c r="L485" s="8"/>
      <c r="M485" s="8"/>
      <c r="N485" s="118"/>
      <c r="O485" s="118"/>
      <c r="P485" s="118"/>
      <c r="Q485" s="325"/>
      <c r="R485" s="119"/>
      <c r="S485" s="119"/>
      <c r="T485" s="119"/>
      <c r="U485" s="326"/>
      <c r="V485" s="74"/>
      <c r="W485" s="352"/>
      <c r="X485" s="352"/>
      <c r="Y485" s="328"/>
      <c r="Z485" s="118"/>
      <c r="AA485" s="119"/>
      <c r="AB485" s="119"/>
      <c r="AC485" s="119"/>
      <c r="AD485" s="119"/>
      <c r="AE485" s="119"/>
      <c r="AF485" s="119"/>
      <c r="AG485" s="119"/>
      <c r="AH485" s="119"/>
      <c r="AI485" s="119"/>
      <c r="AJ485" s="119"/>
      <c r="AK485" s="4"/>
      <c r="AL485" s="4"/>
    </row>
    <row r="486">
      <c r="A486" s="4"/>
      <c r="B486" s="4"/>
      <c r="C486" s="4"/>
      <c r="D486" s="4"/>
      <c r="E486" s="4"/>
      <c r="F486" s="8"/>
      <c r="G486" s="8"/>
      <c r="H486" s="8"/>
      <c r="I486" s="8"/>
      <c r="J486" s="8"/>
      <c r="K486" s="8"/>
      <c r="L486" s="8"/>
      <c r="M486" s="8"/>
      <c r="N486" s="118"/>
      <c r="O486" s="118"/>
      <c r="P486" s="118"/>
      <c r="Q486" s="325"/>
      <c r="R486" s="119"/>
      <c r="S486" s="119"/>
      <c r="T486" s="119"/>
      <c r="U486" s="326"/>
      <c r="V486" s="74"/>
      <c r="W486" s="352"/>
      <c r="X486" s="352"/>
      <c r="Y486" s="328"/>
      <c r="Z486" s="118"/>
      <c r="AA486" s="119"/>
      <c r="AB486" s="119"/>
      <c r="AC486" s="119"/>
      <c r="AD486" s="119"/>
      <c r="AE486" s="119"/>
      <c r="AF486" s="119"/>
      <c r="AG486" s="119"/>
      <c r="AH486" s="119"/>
      <c r="AI486" s="119"/>
      <c r="AJ486" s="119"/>
      <c r="AK486" s="4"/>
      <c r="AL486" s="4"/>
    </row>
    <row r="487">
      <c r="A487" s="4"/>
      <c r="B487" s="4"/>
      <c r="C487" s="4"/>
      <c r="D487" s="4"/>
      <c r="E487" s="4"/>
      <c r="F487" s="8"/>
      <c r="G487" s="8"/>
      <c r="H487" s="8"/>
      <c r="I487" s="8"/>
      <c r="J487" s="8"/>
      <c r="K487" s="8"/>
      <c r="L487" s="8"/>
      <c r="M487" s="8"/>
      <c r="N487" s="118"/>
      <c r="O487" s="118"/>
      <c r="P487" s="118"/>
      <c r="Q487" s="325"/>
      <c r="R487" s="119"/>
      <c r="S487" s="119"/>
      <c r="T487" s="119"/>
      <c r="U487" s="326"/>
      <c r="V487" s="74"/>
      <c r="W487" s="352"/>
      <c r="X487" s="352"/>
      <c r="Y487" s="328"/>
      <c r="Z487" s="118"/>
      <c r="AA487" s="119"/>
      <c r="AB487" s="119"/>
      <c r="AC487" s="119"/>
      <c r="AD487" s="119"/>
      <c r="AE487" s="119"/>
      <c r="AF487" s="119"/>
      <c r="AG487" s="119"/>
      <c r="AH487" s="119"/>
      <c r="AI487" s="119"/>
      <c r="AJ487" s="119"/>
      <c r="AK487" s="4"/>
      <c r="AL487" s="4"/>
    </row>
    <row r="488">
      <c r="A488" s="4"/>
      <c r="B488" s="4"/>
      <c r="C488" s="4"/>
      <c r="D488" s="4"/>
      <c r="E488" s="4"/>
      <c r="F488" s="8"/>
      <c r="G488" s="8"/>
      <c r="H488" s="8"/>
      <c r="I488" s="8"/>
      <c r="J488" s="8"/>
      <c r="K488" s="8"/>
      <c r="L488" s="8"/>
      <c r="M488" s="8"/>
      <c r="N488" s="118"/>
      <c r="O488" s="118"/>
      <c r="P488" s="118"/>
      <c r="Q488" s="325"/>
      <c r="R488" s="119"/>
      <c r="S488" s="119"/>
      <c r="T488" s="119"/>
      <c r="U488" s="326"/>
      <c r="V488" s="74"/>
      <c r="W488" s="352"/>
      <c r="X488" s="352"/>
      <c r="Y488" s="328"/>
      <c r="Z488" s="118"/>
      <c r="AA488" s="119"/>
      <c r="AB488" s="119"/>
      <c r="AC488" s="119"/>
      <c r="AD488" s="119"/>
      <c r="AE488" s="119"/>
      <c r="AF488" s="119"/>
      <c r="AG488" s="119"/>
      <c r="AH488" s="119"/>
      <c r="AI488" s="119"/>
      <c r="AJ488" s="119"/>
      <c r="AK488" s="4"/>
      <c r="AL488" s="4"/>
    </row>
    <row r="489">
      <c r="A489" s="4"/>
      <c r="B489" s="4"/>
      <c r="C489" s="4"/>
      <c r="D489" s="4"/>
      <c r="E489" s="4"/>
      <c r="F489" s="8"/>
      <c r="G489" s="8"/>
      <c r="H489" s="8"/>
      <c r="I489" s="8"/>
      <c r="J489" s="8"/>
      <c r="K489" s="8"/>
      <c r="L489" s="8"/>
      <c r="M489" s="8"/>
      <c r="N489" s="118"/>
      <c r="O489" s="118"/>
      <c r="P489" s="118"/>
      <c r="Q489" s="325"/>
      <c r="R489" s="119"/>
      <c r="S489" s="119"/>
      <c r="T489" s="119"/>
      <c r="U489" s="326"/>
      <c r="V489" s="74"/>
      <c r="W489" s="352"/>
      <c r="X489" s="352"/>
      <c r="Y489" s="328"/>
      <c r="Z489" s="118"/>
      <c r="AA489" s="119"/>
      <c r="AB489" s="119"/>
      <c r="AC489" s="119"/>
      <c r="AD489" s="119"/>
      <c r="AE489" s="119"/>
      <c r="AF489" s="119"/>
      <c r="AG489" s="119"/>
      <c r="AH489" s="119"/>
      <c r="AI489" s="119"/>
      <c r="AJ489" s="119"/>
      <c r="AK489" s="4"/>
      <c r="AL489" s="4"/>
    </row>
    <row r="490">
      <c r="A490" s="4"/>
      <c r="B490" s="4"/>
      <c r="C490" s="4"/>
      <c r="D490" s="4"/>
      <c r="E490" s="4"/>
      <c r="F490" s="8"/>
      <c r="G490" s="8"/>
      <c r="H490" s="8"/>
      <c r="I490" s="8"/>
      <c r="J490" s="8"/>
      <c r="K490" s="8"/>
      <c r="L490" s="8"/>
      <c r="M490" s="8"/>
      <c r="N490" s="118"/>
      <c r="O490" s="118"/>
      <c r="P490" s="118"/>
      <c r="Q490" s="325"/>
      <c r="R490" s="119"/>
      <c r="S490" s="119"/>
      <c r="T490" s="119"/>
      <c r="U490" s="326"/>
      <c r="V490" s="74"/>
      <c r="W490" s="352"/>
      <c r="X490" s="352"/>
      <c r="Y490" s="328"/>
      <c r="Z490" s="118"/>
      <c r="AA490" s="119"/>
      <c r="AB490" s="119"/>
      <c r="AC490" s="119"/>
      <c r="AD490" s="119"/>
      <c r="AE490" s="119"/>
      <c r="AF490" s="119"/>
      <c r="AG490" s="119"/>
      <c r="AH490" s="119"/>
      <c r="AI490" s="119"/>
      <c r="AJ490" s="119"/>
      <c r="AK490" s="4"/>
      <c r="AL490" s="4"/>
    </row>
    <row r="491">
      <c r="A491" s="4"/>
      <c r="B491" s="4"/>
      <c r="C491" s="4"/>
      <c r="D491" s="4"/>
      <c r="E491" s="4"/>
      <c r="F491" s="8"/>
      <c r="G491" s="8"/>
      <c r="H491" s="8"/>
      <c r="I491" s="8"/>
      <c r="J491" s="8"/>
      <c r="K491" s="8"/>
      <c r="L491" s="8"/>
      <c r="M491" s="8"/>
      <c r="N491" s="118"/>
      <c r="O491" s="118"/>
      <c r="P491" s="118"/>
      <c r="Q491" s="325"/>
      <c r="R491" s="119"/>
      <c r="S491" s="119"/>
      <c r="T491" s="119"/>
      <c r="U491" s="326"/>
      <c r="V491" s="74"/>
      <c r="W491" s="352"/>
      <c r="X491" s="352"/>
      <c r="Y491" s="328"/>
      <c r="Z491" s="118"/>
      <c r="AA491" s="119"/>
      <c r="AB491" s="119"/>
      <c r="AC491" s="119"/>
      <c r="AD491" s="119"/>
      <c r="AE491" s="119"/>
      <c r="AF491" s="119"/>
      <c r="AG491" s="119"/>
      <c r="AH491" s="119"/>
      <c r="AI491" s="119"/>
      <c r="AJ491" s="119"/>
      <c r="AK491" s="4"/>
      <c r="AL491" s="4"/>
    </row>
    <row r="492">
      <c r="A492" s="4"/>
      <c r="B492" s="4"/>
      <c r="C492" s="4"/>
      <c r="D492" s="4"/>
      <c r="E492" s="4"/>
      <c r="F492" s="8"/>
      <c r="G492" s="8"/>
      <c r="H492" s="8"/>
      <c r="I492" s="8"/>
      <c r="J492" s="8"/>
      <c r="K492" s="8"/>
      <c r="L492" s="8"/>
      <c r="M492" s="8"/>
      <c r="N492" s="118"/>
      <c r="O492" s="118"/>
      <c r="P492" s="118"/>
      <c r="Q492" s="325"/>
      <c r="R492" s="119"/>
      <c r="S492" s="119"/>
      <c r="T492" s="119"/>
      <c r="U492" s="326"/>
      <c r="V492" s="74"/>
      <c r="W492" s="352"/>
      <c r="X492" s="352"/>
      <c r="Y492" s="328"/>
      <c r="Z492" s="118"/>
      <c r="AA492" s="119"/>
      <c r="AB492" s="119"/>
      <c r="AC492" s="119"/>
      <c r="AD492" s="119"/>
      <c r="AE492" s="119"/>
      <c r="AF492" s="119"/>
      <c r="AG492" s="119"/>
      <c r="AH492" s="119"/>
      <c r="AI492" s="119"/>
      <c r="AJ492" s="119"/>
      <c r="AK492" s="4"/>
      <c r="AL492" s="4"/>
    </row>
    <row r="493">
      <c r="A493" s="4"/>
      <c r="B493" s="4"/>
      <c r="C493" s="4"/>
      <c r="D493" s="4"/>
      <c r="E493" s="4"/>
      <c r="F493" s="8"/>
      <c r="G493" s="8"/>
      <c r="H493" s="8"/>
      <c r="I493" s="8"/>
      <c r="J493" s="8"/>
      <c r="K493" s="8"/>
      <c r="L493" s="8"/>
      <c r="M493" s="8"/>
      <c r="N493" s="118"/>
      <c r="O493" s="118"/>
      <c r="P493" s="118"/>
      <c r="Q493" s="325"/>
      <c r="R493" s="119"/>
      <c r="S493" s="119"/>
      <c r="T493" s="119"/>
      <c r="U493" s="326"/>
      <c r="V493" s="74"/>
      <c r="W493" s="352"/>
      <c r="X493" s="352"/>
      <c r="Y493" s="328"/>
      <c r="Z493" s="118"/>
      <c r="AA493" s="119"/>
      <c r="AB493" s="119"/>
      <c r="AC493" s="119"/>
      <c r="AD493" s="119"/>
      <c r="AE493" s="119"/>
      <c r="AF493" s="119"/>
      <c r="AG493" s="119"/>
      <c r="AH493" s="119"/>
      <c r="AI493" s="119"/>
      <c r="AJ493" s="119"/>
      <c r="AK493" s="4"/>
      <c r="AL493" s="4"/>
    </row>
    <row r="494">
      <c r="A494" s="4"/>
      <c r="B494" s="4"/>
      <c r="C494" s="4"/>
      <c r="D494" s="4"/>
      <c r="E494" s="4"/>
      <c r="F494" s="8"/>
      <c r="G494" s="8"/>
      <c r="H494" s="8"/>
      <c r="I494" s="8"/>
      <c r="J494" s="8"/>
      <c r="K494" s="8"/>
      <c r="L494" s="8"/>
      <c r="M494" s="8"/>
      <c r="N494" s="118"/>
      <c r="O494" s="118"/>
      <c r="P494" s="118"/>
      <c r="Q494" s="325"/>
      <c r="R494" s="119"/>
      <c r="S494" s="119"/>
      <c r="T494" s="119"/>
      <c r="U494" s="326"/>
      <c r="V494" s="74"/>
      <c r="W494" s="352"/>
      <c r="X494" s="352"/>
      <c r="Y494" s="328"/>
      <c r="Z494" s="118"/>
      <c r="AA494" s="119"/>
      <c r="AB494" s="119"/>
      <c r="AC494" s="119"/>
      <c r="AD494" s="119"/>
      <c r="AE494" s="119"/>
      <c r="AF494" s="119"/>
      <c r="AG494" s="119"/>
      <c r="AH494" s="119"/>
      <c r="AI494" s="119"/>
      <c r="AJ494" s="119"/>
      <c r="AK494" s="4"/>
      <c r="AL494" s="4"/>
    </row>
    <row r="495">
      <c r="A495" s="4"/>
      <c r="B495" s="4"/>
      <c r="C495" s="4"/>
      <c r="D495" s="4"/>
      <c r="E495" s="4"/>
      <c r="F495" s="8"/>
      <c r="G495" s="8"/>
      <c r="H495" s="8"/>
      <c r="I495" s="8"/>
      <c r="J495" s="8"/>
      <c r="K495" s="8"/>
      <c r="L495" s="8"/>
      <c r="M495" s="8"/>
      <c r="N495" s="118"/>
      <c r="O495" s="118"/>
      <c r="P495" s="118"/>
      <c r="Q495" s="325"/>
      <c r="R495" s="119"/>
      <c r="S495" s="119"/>
      <c r="T495" s="119"/>
      <c r="U495" s="326"/>
      <c r="V495" s="74"/>
      <c r="W495" s="352"/>
      <c r="X495" s="352"/>
      <c r="Y495" s="328"/>
      <c r="Z495" s="118"/>
      <c r="AA495" s="119"/>
      <c r="AB495" s="119"/>
      <c r="AC495" s="119"/>
      <c r="AD495" s="119"/>
      <c r="AE495" s="119"/>
      <c r="AF495" s="119"/>
      <c r="AG495" s="119"/>
      <c r="AH495" s="119"/>
      <c r="AI495" s="119"/>
      <c r="AJ495" s="119"/>
      <c r="AK495" s="4"/>
      <c r="AL495" s="4"/>
    </row>
    <row r="496">
      <c r="A496" s="4"/>
      <c r="B496" s="4"/>
      <c r="C496" s="4"/>
      <c r="D496" s="4"/>
      <c r="E496" s="4"/>
      <c r="F496" s="8"/>
      <c r="G496" s="8"/>
      <c r="H496" s="8"/>
      <c r="I496" s="8"/>
      <c r="J496" s="8"/>
      <c r="K496" s="8"/>
      <c r="L496" s="8"/>
      <c r="M496" s="8"/>
      <c r="N496" s="118"/>
      <c r="O496" s="118"/>
      <c r="P496" s="118"/>
      <c r="Q496" s="325"/>
      <c r="R496" s="119"/>
      <c r="S496" s="119"/>
      <c r="T496" s="119"/>
      <c r="U496" s="326"/>
      <c r="V496" s="74"/>
      <c r="W496" s="352"/>
      <c r="X496" s="352"/>
      <c r="Y496" s="328"/>
      <c r="Z496" s="118"/>
      <c r="AA496" s="119"/>
      <c r="AB496" s="119"/>
      <c r="AC496" s="119"/>
      <c r="AD496" s="119"/>
      <c r="AE496" s="119"/>
      <c r="AF496" s="119"/>
      <c r="AG496" s="119"/>
      <c r="AH496" s="119"/>
      <c r="AI496" s="119"/>
      <c r="AJ496" s="119"/>
      <c r="AK496" s="4"/>
      <c r="AL496" s="4"/>
    </row>
    <row r="497">
      <c r="A497" s="4"/>
      <c r="B497" s="4"/>
      <c r="C497" s="4"/>
      <c r="D497" s="4"/>
      <c r="E497" s="4"/>
      <c r="F497" s="8"/>
      <c r="G497" s="8"/>
      <c r="H497" s="8"/>
      <c r="I497" s="8"/>
      <c r="J497" s="8"/>
      <c r="K497" s="8"/>
      <c r="L497" s="8"/>
      <c r="M497" s="8"/>
      <c r="N497" s="118"/>
      <c r="O497" s="118"/>
      <c r="P497" s="118"/>
      <c r="Q497" s="325"/>
      <c r="R497" s="119"/>
      <c r="S497" s="119"/>
      <c r="T497" s="119"/>
      <c r="U497" s="326"/>
      <c r="V497" s="74"/>
      <c r="W497" s="352"/>
      <c r="X497" s="352"/>
      <c r="Y497" s="328"/>
      <c r="Z497" s="118"/>
      <c r="AA497" s="119"/>
      <c r="AB497" s="119"/>
      <c r="AC497" s="119"/>
      <c r="AD497" s="119"/>
      <c r="AE497" s="119"/>
      <c r="AF497" s="119"/>
      <c r="AG497" s="119"/>
      <c r="AH497" s="119"/>
      <c r="AI497" s="119"/>
      <c r="AJ497" s="119"/>
      <c r="AK497" s="4"/>
      <c r="AL497" s="4"/>
    </row>
    <row r="498">
      <c r="A498" s="4"/>
      <c r="B498" s="4"/>
      <c r="C498" s="4"/>
      <c r="D498" s="4"/>
      <c r="E498" s="4"/>
      <c r="F498" s="8"/>
      <c r="G498" s="8"/>
      <c r="H498" s="8"/>
      <c r="I498" s="8"/>
      <c r="J498" s="8"/>
      <c r="K498" s="8"/>
      <c r="L498" s="8"/>
      <c r="M498" s="8"/>
      <c r="N498" s="118"/>
      <c r="O498" s="118"/>
      <c r="P498" s="118"/>
      <c r="Q498" s="325"/>
      <c r="R498" s="119"/>
      <c r="S498" s="119"/>
      <c r="T498" s="119"/>
      <c r="U498" s="326"/>
      <c r="V498" s="74"/>
      <c r="W498" s="352"/>
      <c r="X498" s="352"/>
      <c r="Y498" s="328"/>
      <c r="Z498" s="118"/>
      <c r="AA498" s="119"/>
      <c r="AB498" s="119"/>
      <c r="AC498" s="119"/>
      <c r="AD498" s="119"/>
      <c r="AE498" s="119"/>
      <c r="AF498" s="119"/>
      <c r="AG498" s="119"/>
      <c r="AH498" s="119"/>
      <c r="AI498" s="119"/>
      <c r="AJ498" s="119"/>
      <c r="AK498" s="4"/>
      <c r="AL498" s="4"/>
    </row>
    <row r="499">
      <c r="A499" s="4"/>
      <c r="B499" s="4"/>
      <c r="C499" s="4"/>
      <c r="D499" s="4"/>
      <c r="E499" s="4"/>
      <c r="F499" s="8"/>
      <c r="G499" s="8"/>
      <c r="H499" s="8"/>
      <c r="I499" s="8"/>
      <c r="J499" s="8"/>
      <c r="K499" s="8"/>
      <c r="L499" s="8"/>
      <c r="M499" s="8"/>
      <c r="N499" s="118"/>
      <c r="O499" s="118"/>
      <c r="P499" s="118"/>
      <c r="Q499" s="325"/>
      <c r="R499" s="119"/>
      <c r="S499" s="119"/>
      <c r="T499" s="119"/>
      <c r="U499" s="326"/>
      <c r="V499" s="74"/>
      <c r="W499" s="352"/>
      <c r="X499" s="352"/>
      <c r="Y499" s="328"/>
      <c r="Z499" s="118"/>
      <c r="AA499" s="119"/>
      <c r="AB499" s="119"/>
      <c r="AC499" s="119"/>
      <c r="AD499" s="119"/>
      <c r="AE499" s="119"/>
      <c r="AF499" s="119"/>
      <c r="AG499" s="119"/>
      <c r="AH499" s="119"/>
      <c r="AI499" s="119"/>
      <c r="AJ499" s="119"/>
      <c r="AK499" s="4"/>
      <c r="AL499" s="4"/>
    </row>
    <row r="500">
      <c r="A500" s="4"/>
      <c r="B500" s="4"/>
      <c r="C500" s="4"/>
      <c r="D500" s="4"/>
      <c r="E500" s="4"/>
      <c r="F500" s="8"/>
      <c r="G500" s="8"/>
      <c r="H500" s="8"/>
      <c r="I500" s="8"/>
      <c r="J500" s="8"/>
      <c r="K500" s="8"/>
      <c r="L500" s="8"/>
      <c r="M500" s="8"/>
      <c r="N500" s="118"/>
      <c r="O500" s="118"/>
      <c r="P500" s="118"/>
      <c r="Q500" s="325"/>
      <c r="R500" s="119"/>
      <c r="S500" s="119"/>
      <c r="T500" s="119"/>
      <c r="U500" s="326"/>
      <c r="V500" s="74"/>
      <c r="W500" s="352"/>
      <c r="X500" s="352"/>
      <c r="Y500" s="328"/>
      <c r="Z500" s="118"/>
      <c r="AA500" s="119"/>
      <c r="AB500" s="119"/>
      <c r="AC500" s="119"/>
      <c r="AD500" s="119"/>
      <c r="AE500" s="119"/>
      <c r="AF500" s="119"/>
      <c r="AG500" s="119"/>
      <c r="AH500" s="119"/>
      <c r="AI500" s="119"/>
      <c r="AJ500" s="119"/>
      <c r="AK500" s="4"/>
      <c r="AL500" s="4"/>
    </row>
    <row r="501">
      <c r="A501" s="4"/>
      <c r="B501" s="4"/>
      <c r="C501" s="4"/>
      <c r="D501" s="4"/>
      <c r="E501" s="4"/>
      <c r="F501" s="8"/>
      <c r="G501" s="8"/>
      <c r="H501" s="8"/>
      <c r="I501" s="8"/>
      <c r="J501" s="8"/>
      <c r="K501" s="8"/>
      <c r="L501" s="8"/>
      <c r="M501" s="8"/>
      <c r="N501" s="118"/>
      <c r="O501" s="118"/>
      <c r="P501" s="118"/>
      <c r="Q501" s="325"/>
      <c r="R501" s="119"/>
      <c r="S501" s="119"/>
      <c r="T501" s="119"/>
      <c r="U501" s="326"/>
      <c r="V501" s="74"/>
      <c r="W501" s="352"/>
      <c r="X501" s="352"/>
      <c r="Y501" s="328"/>
      <c r="Z501" s="118"/>
      <c r="AA501" s="119"/>
      <c r="AB501" s="119"/>
      <c r="AC501" s="119"/>
      <c r="AD501" s="119"/>
      <c r="AE501" s="119"/>
      <c r="AF501" s="119"/>
      <c r="AG501" s="119"/>
      <c r="AH501" s="119"/>
      <c r="AI501" s="119"/>
      <c r="AJ501" s="119"/>
      <c r="AK501" s="4"/>
      <c r="AL501" s="4"/>
    </row>
    <row r="502">
      <c r="A502" s="4"/>
      <c r="B502" s="4"/>
      <c r="C502" s="4"/>
      <c r="D502" s="4"/>
      <c r="E502" s="4"/>
      <c r="F502" s="8"/>
      <c r="G502" s="8"/>
      <c r="H502" s="8"/>
      <c r="I502" s="8"/>
      <c r="J502" s="8"/>
      <c r="K502" s="8"/>
      <c r="L502" s="8"/>
      <c r="M502" s="8"/>
      <c r="N502" s="118"/>
      <c r="O502" s="118"/>
      <c r="P502" s="118"/>
      <c r="Q502" s="325"/>
      <c r="R502" s="119"/>
      <c r="S502" s="119"/>
      <c r="T502" s="119"/>
      <c r="U502" s="326"/>
      <c r="V502" s="74"/>
      <c r="W502" s="352"/>
      <c r="X502" s="352"/>
      <c r="Y502" s="328"/>
      <c r="Z502" s="118"/>
      <c r="AA502" s="119"/>
      <c r="AB502" s="119"/>
      <c r="AC502" s="119"/>
      <c r="AD502" s="119"/>
      <c r="AE502" s="119"/>
      <c r="AF502" s="119"/>
      <c r="AG502" s="119"/>
      <c r="AH502" s="119"/>
      <c r="AI502" s="119"/>
      <c r="AJ502" s="119"/>
      <c r="AK502" s="4"/>
      <c r="AL502" s="4"/>
    </row>
    <row r="503">
      <c r="A503" s="4"/>
      <c r="B503" s="4"/>
      <c r="C503" s="4"/>
      <c r="D503" s="4"/>
      <c r="E503" s="4"/>
      <c r="F503" s="8"/>
      <c r="G503" s="8"/>
      <c r="H503" s="8"/>
      <c r="I503" s="8"/>
      <c r="J503" s="8"/>
      <c r="K503" s="8"/>
      <c r="L503" s="8"/>
      <c r="M503" s="8"/>
      <c r="N503" s="118"/>
      <c r="O503" s="118"/>
      <c r="P503" s="118"/>
      <c r="Q503" s="325"/>
      <c r="R503" s="119"/>
      <c r="S503" s="119"/>
      <c r="T503" s="119"/>
      <c r="U503" s="326"/>
      <c r="V503" s="74"/>
      <c r="W503" s="352"/>
      <c r="X503" s="352"/>
      <c r="Y503" s="328"/>
      <c r="Z503" s="118"/>
      <c r="AA503" s="119"/>
      <c r="AB503" s="119"/>
      <c r="AC503" s="119"/>
      <c r="AD503" s="119"/>
      <c r="AE503" s="119"/>
      <c r="AF503" s="119"/>
      <c r="AG503" s="119"/>
      <c r="AH503" s="119"/>
      <c r="AI503" s="119"/>
      <c r="AJ503" s="119"/>
      <c r="AK503" s="4"/>
      <c r="AL503" s="4"/>
    </row>
    <row r="504">
      <c r="A504" s="4"/>
      <c r="B504" s="4"/>
      <c r="C504" s="4"/>
      <c r="D504" s="4"/>
      <c r="E504" s="4"/>
      <c r="F504" s="8"/>
      <c r="G504" s="8"/>
      <c r="H504" s="8"/>
      <c r="I504" s="8"/>
      <c r="J504" s="8"/>
      <c r="K504" s="8"/>
      <c r="L504" s="8"/>
      <c r="M504" s="8"/>
      <c r="N504" s="118"/>
      <c r="O504" s="118"/>
      <c r="P504" s="118"/>
      <c r="Q504" s="325"/>
      <c r="R504" s="119"/>
      <c r="S504" s="119"/>
      <c r="T504" s="119"/>
      <c r="U504" s="326"/>
      <c r="V504" s="74"/>
      <c r="W504" s="352"/>
      <c r="X504" s="352"/>
      <c r="Y504" s="328"/>
      <c r="Z504" s="118"/>
      <c r="AA504" s="119"/>
      <c r="AB504" s="119"/>
      <c r="AC504" s="119"/>
      <c r="AD504" s="119"/>
      <c r="AE504" s="119"/>
      <c r="AF504" s="119"/>
      <c r="AG504" s="119"/>
      <c r="AH504" s="119"/>
      <c r="AI504" s="119"/>
      <c r="AJ504" s="119"/>
      <c r="AK504" s="4"/>
      <c r="AL504" s="4"/>
    </row>
    <row r="505">
      <c r="A505" s="4"/>
      <c r="B505" s="4"/>
      <c r="C505" s="4"/>
      <c r="D505" s="4"/>
      <c r="E505" s="4"/>
      <c r="F505" s="8"/>
      <c r="G505" s="8"/>
      <c r="H505" s="8"/>
      <c r="I505" s="8"/>
      <c r="J505" s="8"/>
      <c r="K505" s="8"/>
      <c r="L505" s="8"/>
      <c r="M505" s="8"/>
      <c r="N505" s="118"/>
      <c r="O505" s="118"/>
      <c r="P505" s="118"/>
      <c r="Q505" s="325"/>
      <c r="R505" s="119"/>
      <c r="S505" s="119"/>
      <c r="T505" s="119"/>
      <c r="U505" s="326"/>
      <c r="V505" s="74"/>
      <c r="W505" s="352"/>
      <c r="X505" s="352"/>
      <c r="Y505" s="328"/>
      <c r="Z505" s="118"/>
      <c r="AA505" s="119"/>
      <c r="AB505" s="119"/>
      <c r="AC505" s="119"/>
      <c r="AD505" s="119"/>
      <c r="AE505" s="119"/>
      <c r="AF505" s="119"/>
      <c r="AG505" s="119"/>
      <c r="AH505" s="119"/>
      <c r="AI505" s="119"/>
      <c r="AJ505" s="119"/>
      <c r="AK505" s="4"/>
      <c r="AL505" s="4"/>
    </row>
    <row r="506">
      <c r="A506" s="4"/>
      <c r="B506" s="4"/>
      <c r="C506" s="4"/>
      <c r="D506" s="4"/>
      <c r="E506" s="4"/>
      <c r="F506" s="8"/>
      <c r="G506" s="8"/>
      <c r="H506" s="8"/>
      <c r="I506" s="8"/>
      <c r="J506" s="8"/>
      <c r="K506" s="8"/>
      <c r="L506" s="8"/>
      <c r="M506" s="8"/>
      <c r="N506" s="118"/>
      <c r="O506" s="118"/>
      <c r="P506" s="118"/>
      <c r="Q506" s="325"/>
      <c r="R506" s="119"/>
      <c r="S506" s="119"/>
      <c r="T506" s="119"/>
      <c r="U506" s="326"/>
      <c r="V506" s="74"/>
      <c r="W506" s="352"/>
      <c r="X506" s="352"/>
      <c r="Y506" s="328"/>
      <c r="Z506" s="118"/>
      <c r="AA506" s="119"/>
      <c r="AB506" s="119"/>
      <c r="AC506" s="119"/>
      <c r="AD506" s="119"/>
      <c r="AE506" s="119"/>
      <c r="AF506" s="119"/>
      <c r="AG506" s="119"/>
      <c r="AH506" s="119"/>
      <c r="AI506" s="119"/>
      <c r="AJ506" s="119"/>
      <c r="AK506" s="4"/>
      <c r="AL506" s="4"/>
    </row>
    <row r="507">
      <c r="A507" s="4"/>
      <c r="B507" s="4"/>
      <c r="C507" s="4"/>
      <c r="D507" s="4"/>
      <c r="E507" s="4"/>
      <c r="F507" s="8"/>
      <c r="G507" s="8"/>
      <c r="H507" s="8"/>
      <c r="I507" s="8"/>
      <c r="J507" s="8"/>
      <c r="K507" s="8"/>
      <c r="L507" s="8"/>
      <c r="M507" s="8"/>
      <c r="N507" s="118"/>
      <c r="O507" s="118"/>
      <c r="P507" s="118"/>
      <c r="Q507" s="325"/>
      <c r="R507" s="119"/>
      <c r="S507" s="119"/>
      <c r="T507" s="119"/>
      <c r="U507" s="326"/>
      <c r="V507" s="74"/>
      <c r="W507" s="352"/>
      <c r="X507" s="352"/>
      <c r="Y507" s="328"/>
      <c r="Z507" s="118"/>
      <c r="AA507" s="119"/>
      <c r="AB507" s="119"/>
      <c r="AC507" s="119"/>
      <c r="AD507" s="119"/>
      <c r="AE507" s="119"/>
      <c r="AF507" s="119"/>
      <c r="AG507" s="119"/>
      <c r="AH507" s="119"/>
      <c r="AI507" s="119"/>
      <c r="AJ507" s="119"/>
      <c r="AK507" s="4"/>
      <c r="AL507" s="4"/>
    </row>
    <row r="508">
      <c r="A508" s="4"/>
      <c r="B508" s="4"/>
      <c r="C508" s="4"/>
      <c r="D508" s="4"/>
      <c r="E508" s="4"/>
      <c r="F508" s="8"/>
      <c r="G508" s="8"/>
      <c r="H508" s="8"/>
      <c r="I508" s="8"/>
      <c r="J508" s="8"/>
      <c r="K508" s="8"/>
      <c r="L508" s="8"/>
      <c r="M508" s="8"/>
      <c r="N508" s="118"/>
      <c r="O508" s="118"/>
      <c r="P508" s="118"/>
      <c r="Q508" s="325"/>
      <c r="R508" s="119"/>
      <c r="S508" s="119"/>
      <c r="T508" s="119"/>
      <c r="U508" s="326"/>
      <c r="V508" s="74"/>
      <c r="W508" s="352"/>
      <c r="X508" s="352"/>
      <c r="Y508" s="328"/>
      <c r="Z508" s="118"/>
      <c r="AA508" s="119"/>
      <c r="AB508" s="119"/>
      <c r="AC508" s="119"/>
      <c r="AD508" s="119"/>
      <c r="AE508" s="119"/>
      <c r="AF508" s="119"/>
      <c r="AG508" s="119"/>
      <c r="AH508" s="119"/>
      <c r="AI508" s="119"/>
      <c r="AJ508" s="119"/>
      <c r="AK508" s="4"/>
      <c r="AL508" s="4"/>
    </row>
    <row r="509">
      <c r="A509" s="4"/>
      <c r="B509" s="4"/>
      <c r="C509" s="4"/>
      <c r="D509" s="4"/>
      <c r="E509" s="4"/>
      <c r="F509" s="8"/>
      <c r="G509" s="8"/>
      <c r="H509" s="8"/>
      <c r="I509" s="8"/>
      <c r="J509" s="8"/>
      <c r="K509" s="8"/>
      <c r="L509" s="8"/>
      <c r="M509" s="8"/>
      <c r="N509" s="118"/>
      <c r="O509" s="118"/>
      <c r="P509" s="118"/>
      <c r="Q509" s="325"/>
      <c r="R509" s="119"/>
      <c r="S509" s="119"/>
      <c r="T509" s="119"/>
      <c r="U509" s="326"/>
      <c r="V509" s="74"/>
      <c r="W509" s="352"/>
      <c r="X509" s="352"/>
      <c r="Y509" s="328"/>
      <c r="Z509" s="118"/>
      <c r="AA509" s="119"/>
      <c r="AB509" s="119"/>
      <c r="AC509" s="119"/>
      <c r="AD509" s="119"/>
      <c r="AE509" s="119"/>
      <c r="AF509" s="119"/>
      <c r="AG509" s="119"/>
      <c r="AH509" s="119"/>
      <c r="AI509" s="119"/>
      <c r="AJ509" s="119"/>
      <c r="AK509" s="4"/>
      <c r="AL509" s="4"/>
    </row>
    <row r="510">
      <c r="A510" s="4"/>
      <c r="B510" s="4"/>
      <c r="C510" s="4"/>
      <c r="D510" s="4"/>
      <c r="E510" s="4"/>
      <c r="F510" s="8"/>
      <c r="G510" s="8"/>
      <c r="H510" s="8"/>
      <c r="I510" s="8"/>
      <c r="J510" s="8"/>
      <c r="K510" s="8"/>
      <c r="L510" s="8"/>
      <c r="M510" s="8"/>
      <c r="N510" s="118"/>
      <c r="O510" s="118"/>
      <c r="P510" s="118"/>
      <c r="Q510" s="325"/>
      <c r="R510" s="119"/>
      <c r="S510" s="119"/>
      <c r="T510" s="119"/>
      <c r="U510" s="326"/>
      <c r="V510" s="74"/>
      <c r="W510" s="352"/>
      <c r="X510" s="352"/>
      <c r="Y510" s="328"/>
      <c r="Z510" s="118"/>
      <c r="AA510" s="119"/>
      <c r="AB510" s="119"/>
      <c r="AC510" s="119"/>
      <c r="AD510" s="119"/>
      <c r="AE510" s="119"/>
      <c r="AF510" s="119"/>
      <c r="AG510" s="119"/>
      <c r="AH510" s="119"/>
      <c r="AI510" s="119"/>
      <c r="AJ510" s="119"/>
      <c r="AK510" s="4"/>
      <c r="AL510" s="4"/>
    </row>
    <row r="511">
      <c r="A511" s="4"/>
      <c r="B511" s="4"/>
      <c r="C511" s="4"/>
      <c r="D511" s="4"/>
      <c r="E511" s="4"/>
      <c r="F511" s="8"/>
      <c r="G511" s="8"/>
      <c r="H511" s="8"/>
      <c r="I511" s="8"/>
      <c r="J511" s="8"/>
      <c r="K511" s="8"/>
      <c r="L511" s="8"/>
      <c r="M511" s="8"/>
      <c r="N511" s="118"/>
      <c r="O511" s="118"/>
      <c r="P511" s="118"/>
      <c r="Q511" s="325"/>
      <c r="R511" s="119"/>
      <c r="S511" s="119"/>
      <c r="T511" s="119"/>
      <c r="U511" s="326"/>
      <c r="V511" s="74"/>
      <c r="W511" s="352"/>
      <c r="X511" s="352"/>
      <c r="Y511" s="328"/>
      <c r="Z511" s="118"/>
      <c r="AA511" s="119"/>
      <c r="AB511" s="119"/>
      <c r="AC511" s="119"/>
      <c r="AD511" s="119"/>
      <c r="AE511" s="119"/>
      <c r="AF511" s="119"/>
      <c r="AG511" s="119"/>
      <c r="AH511" s="119"/>
      <c r="AI511" s="119"/>
      <c r="AJ511" s="119"/>
      <c r="AK511" s="4"/>
      <c r="AL511" s="4"/>
    </row>
    <row r="512">
      <c r="A512" s="4"/>
      <c r="B512" s="4"/>
      <c r="C512" s="4"/>
      <c r="D512" s="4"/>
      <c r="E512" s="4"/>
      <c r="F512" s="8"/>
      <c r="G512" s="8"/>
      <c r="H512" s="8"/>
      <c r="I512" s="8"/>
      <c r="J512" s="8"/>
      <c r="K512" s="8"/>
      <c r="L512" s="8"/>
      <c r="M512" s="8"/>
      <c r="N512" s="118"/>
      <c r="O512" s="118"/>
      <c r="P512" s="118"/>
      <c r="Q512" s="325"/>
      <c r="R512" s="119"/>
      <c r="S512" s="119"/>
      <c r="T512" s="119"/>
      <c r="U512" s="326"/>
      <c r="V512" s="74"/>
      <c r="W512" s="352"/>
      <c r="X512" s="352"/>
      <c r="Y512" s="328"/>
      <c r="Z512" s="118"/>
      <c r="AA512" s="119"/>
      <c r="AB512" s="119"/>
      <c r="AC512" s="119"/>
      <c r="AD512" s="119"/>
      <c r="AE512" s="119"/>
      <c r="AF512" s="119"/>
      <c r="AG512" s="119"/>
      <c r="AH512" s="119"/>
      <c r="AI512" s="119"/>
      <c r="AJ512" s="119"/>
      <c r="AK512" s="4"/>
      <c r="AL512" s="4"/>
    </row>
    <row r="513">
      <c r="A513" s="4"/>
      <c r="B513" s="4"/>
      <c r="C513" s="4"/>
      <c r="D513" s="4"/>
      <c r="E513" s="4"/>
      <c r="F513" s="8"/>
      <c r="G513" s="8"/>
      <c r="H513" s="8"/>
      <c r="I513" s="8"/>
      <c r="J513" s="8"/>
      <c r="K513" s="8"/>
      <c r="L513" s="8"/>
      <c r="M513" s="8"/>
      <c r="N513" s="118"/>
      <c r="O513" s="118"/>
      <c r="P513" s="118"/>
      <c r="Q513" s="325"/>
      <c r="R513" s="119"/>
      <c r="S513" s="119"/>
      <c r="T513" s="119"/>
      <c r="U513" s="326"/>
      <c r="V513" s="74"/>
      <c r="W513" s="352"/>
      <c r="X513" s="352"/>
      <c r="Y513" s="328"/>
      <c r="Z513" s="118"/>
      <c r="AA513" s="119"/>
      <c r="AB513" s="119"/>
      <c r="AC513" s="119"/>
      <c r="AD513" s="119"/>
      <c r="AE513" s="119"/>
      <c r="AF513" s="119"/>
      <c r="AG513" s="119"/>
      <c r="AH513" s="119"/>
      <c r="AI513" s="119"/>
      <c r="AJ513" s="119"/>
      <c r="AK513" s="4"/>
      <c r="AL513" s="4"/>
    </row>
    <row r="514">
      <c r="A514" s="4"/>
      <c r="B514" s="4"/>
      <c r="C514" s="4"/>
      <c r="D514" s="4"/>
      <c r="E514" s="4"/>
      <c r="F514" s="8"/>
      <c r="G514" s="8"/>
      <c r="H514" s="8"/>
      <c r="I514" s="8"/>
      <c r="J514" s="8"/>
      <c r="K514" s="8"/>
      <c r="L514" s="8"/>
      <c r="M514" s="8"/>
      <c r="N514" s="118"/>
      <c r="O514" s="118"/>
      <c r="P514" s="118"/>
      <c r="Q514" s="325"/>
      <c r="R514" s="119"/>
      <c r="S514" s="119"/>
      <c r="T514" s="119"/>
      <c r="U514" s="326"/>
      <c r="V514" s="74"/>
      <c r="W514" s="352"/>
      <c r="X514" s="352"/>
      <c r="Y514" s="328"/>
      <c r="Z514" s="118"/>
      <c r="AA514" s="119"/>
      <c r="AB514" s="119"/>
      <c r="AC514" s="119"/>
      <c r="AD514" s="119"/>
      <c r="AE514" s="119"/>
      <c r="AF514" s="119"/>
      <c r="AG514" s="119"/>
      <c r="AH514" s="119"/>
      <c r="AI514" s="119"/>
      <c r="AJ514" s="119"/>
      <c r="AK514" s="4"/>
      <c r="AL514" s="4"/>
    </row>
    <row r="515">
      <c r="A515" s="4"/>
      <c r="B515" s="4"/>
      <c r="C515" s="4"/>
      <c r="D515" s="4"/>
      <c r="E515" s="4"/>
      <c r="F515" s="8"/>
      <c r="G515" s="8"/>
      <c r="H515" s="8"/>
      <c r="I515" s="8"/>
      <c r="J515" s="8"/>
      <c r="K515" s="8"/>
      <c r="L515" s="8"/>
      <c r="M515" s="8"/>
      <c r="N515" s="118"/>
      <c r="O515" s="118"/>
      <c r="P515" s="118"/>
      <c r="Q515" s="325"/>
      <c r="R515" s="119"/>
      <c r="S515" s="119"/>
      <c r="T515" s="119"/>
      <c r="U515" s="326"/>
      <c r="V515" s="74"/>
      <c r="W515" s="352"/>
      <c r="X515" s="352"/>
      <c r="Y515" s="328"/>
      <c r="Z515" s="118"/>
      <c r="AA515" s="119"/>
      <c r="AB515" s="119"/>
      <c r="AC515" s="119"/>
      <c r="AD515" s="119"/>
      <c r="AE515" s="119"/>
      <c r="AF515" s="119"/>
      <c r="AG515" s="119"/>
      <c r="AH515" s="119"/>
      <c r="AI515" s="119"/>
      <c r="AJ515" s="119"/>
      <c r="AK515" s="4"/>
      <c r="AL515" s="4"/>
    </row>
    <row r="516">
      <c r="A516" s="4"/>
      <c r="B516" s="4"/>
      <c r="C516" s="4"/>
      <c r="D516" s="4"/>
      <c r="E516" s="4"/>
      <c r="F516" s="8"/>
      <c r="G516" s="8"/>
      <c r="H516" s="8"/>
      <c r="I516" s="8"/>
      <c r="J516" s="8"/>
      <c r="K516" s="8"/>
      <c r="L516" s="8"/>
      <c r="M516" s="8"/>
      <c r="N516" s="118"/>
      <c r="O516" s="118"/>
      <c r="P516" s="118"/>
      <c r="Q516" s="325"/>
      <c r="R516" s="119"/>
      <c r="S516" s="119"/>
      <c r="T516" s="119"/>
      <c r="U516" s="326"/>
      <c r="V516" s="74"/>
      <c r="W516" s="352"/>
      <c r="X516" s="352"/>
      <c r="Y516" s="328"/>
      <c r="Z516" s="118"/>
      <c r="AA516" s="119"/>
      <c r="AB516" s="119"/>
      <c r="AC516" s="119"/>
      <c r="AD516" s="119"/>
      <c r="AE516" s="119"/>
      <c r="AF516" s="119"/>
      <c r="AG516" s="119"/>
      <c r="AH516" s="119"/>
      <c r="AI516" s="119"/>
      <c r="AJ516" s="119"/>
      <c r="AK516" s="4"/>
      <c r="AL516" s="4"/>
    </row>
    <row r="517">
      <c r="A517" s="4"/>
      <c r="B517" s="4"/>
      <c r="C517" s="4"/>
      <c r="D517" s="4"/>
      <c r="E517" s="4"/>
      <c r="F517" s="8"/>
      <c r="G517" s="8"/>
      <c r="H517" s="8"/>
      <c r="I517" s="8"/>
      <c r="J517" s="8"/>
      <c r="K517" s="8"/>
      <c r="L517" s="8"/>
      <c r="M517" s="8"/>
      <c r="N517" s="118"/>
      <c r="O517" s="118"/>
      <c r="P517" s="118"/>
      <c r="Q517" s="325"/>
      <c r="R517" s="119"/>
      <c r="S517" s="119"/>
      <c r="T517" s="119"/>
      <c r="U517" s="326"/>
      <c r="V517" s="74"/>
      <c r="W517" s="352"/>
      <c r="X517" s="352"/>
      <c r="Y517" s="328"/>
      <c r="Z517" s="118"/>
      <c r="AA517" s="119"/>
      <c r="AB517" s="119"/>
      <c r="AC517" s="119"/>
      <c r="AD517" s="119"/>
      <c r="AE517" s="119"/>
      <c r="AF517" s="119"/>
      <c r="AG517" s="119"/>
      <c r="AH517" s="119"/>
      <c r="AI517" s="119"/>
      <c r="AJ517" s="119"/>
      <c r="AK517" s="4"/>
      <c r="AL517" s="4"/>
    </row>
    <row r="518">
      <c r="A518" s="4"/>
      <c r="B518" s="4"/>
      <c r="C518" s="4"/>
      <c r="D518" s="4"/>
      <c r="E518" s="4"/>
      <c r="F518" s="8"/>
      <c r="G518" s="8"/>
      <c r="H518" s="8"/>
      <c r="I518" s="8"/>
      <c r="J518" s="8"/>
      <c r="K518" s="8"/>
      <c r="L518" s="8"/>
      <c r="M518" s="8"/>
      <c r="N518" s="118"/>
      <c r="O518" s="118"/>
      <c r="P518" s="118"/>
      <c r="Q518" s="325"/>
      <c r="R518" s="119"/>
      <c r="S518" s="119"/>
      <c r="T518" s="119"/>
      <c r="U518" s="326"/>
      <c r="V518" s="74"/>
      <c r="W518" s="352"/>
      <c r="X518" s="352"/>
      <c r="Y518" s="328"/>
      <c r="Z518" s="118"/>
      <c r="AA518" s="119"/>
      <c r="AB518" s="119"/>
      <c r="AC518" s="119"/>
      <c r="AD518" s="119"/>
      <c r="AE518" s="119"/>
      <c r="AF518" s="119"/>
      <c r="AG518" s="119"/>
      <c r="AH518" s="119"/>
      <c r="AI518" s="119"/>
      <c r="AJ518" s="119"/>
      <c r="AK518" s="4"/>
      <c r="AL518" s="4"/>
    </row>
    <row r="519">
      <c r="A519" s="4"/>
      <c r="B519" s="4"/>
      <c r="C519" s="4"/>
      <c r="D519" s="4"/>
      <c r="E519" s="4"/>
      <c r="F519" s="8"/>
      <c r="G519" s="8"/>
      <c r="H519" s="8"/>
      <c r="I519" s="8"/>
      <c r="J519" s="8"/>
      <c r="K519" s="8"/>
      <c r="L519" s="8"/>
      <c r="M519" s="8"/>
      <c r="N519" s="118"/>
      <c r="O519" s="118"/>
      <c r="P519" s="118"/>
      <c r="Q519" s="325"/>
      <c r="R519" s="119"/>
      <c r="S519" s="119"/>
      <c r="T519" s="119"/>
      <c r="U519" s="326"/>
      <c r="V519" s="74"/>
      <c r="W519" s="352"/>
      <c r="X519" s="352"/>
      <c r="Y519" s="328"/>
      <c r="Z519" s="118"/>
      <c r="AA519" s="119"/>
      <c r="AB519" s="119"/>
      <c r="AC519" s="119"/>
      <c r="AD519" s="119"/>
      <c r="AE519" s="119"/>
      <c r="AF519" s="119"/>
      <c r="AG519" s="119"/>
      <c r="AH519" s="119"/>
      <c r="AI519" s="119"/>
      <c r="AJ519" s="119"/>
      <c r="AK519" s="4"/>
      <c r="AL519" s="4"/>
    </row>
    <row r="520">
      <c r="A520" s="4"/>
      <c r="B520" s="4"/>
      <c r="C520" s="4"/>
      <c r="D520" s="4"/>
      <c r="E520" s="4"/>
      <c r="F520" s="8"/>
      <c r="G520" s="8"/>
      <c r="H520" s="8"/>
      <c r="I520" s="8"/>
      <c r="J520" s="8"/>
      <c r="K520" s="8"/>
      <c r="L520" s="8"/>
      <c r="M520" s="8"/>
      <c r="N520" s="118"/>
      <c r="O520" s="118"/>
      <c r="P520" s="118"/>
      <c r="Q520" s="325"/>
      <c r="R520" s="119"/>
      <c r="S520" s="119"/>
      <c r="T520" s="119"/>
      <c r="U520" s="326"/>
      <c r="V520" s="74"/>
      <c r="W520" s="352"/>
      <c r="X520" s="352"/>
      <c r="Y520" s="328"/>
      <c r="Z520" s="118"/>
      <c r="AA520" s="119"/>
      <c r="AB520" s="119"/>
      <c r="AC520" s="119"/>
      <c r="AD520" s="119"/>
      <c r="AE520" s="119"/>
      <c r="AF520" s="119"/>
      <c r="AG520" s="119"/>
      <c r="AH520" s="119"/>
      <c r="AI520" s="119"/>
      <c r="AJ520" s="119"/>
      <c r="AK520" s="4"/>
      <c r="AL520" s="4"/>
    </row>
    <row r="521">
      <c r="A521" s="4"/>
      <c r="B521" s="4"/>
      <c r="C521" s="4"/>
      <c r="D521" s="4"/>
      <c r="E521" s="4"/>
      <c r="F521" s="8"/>
      <c r="G521" s="8"/>
      <c r="H521" s="8"/>
      <c r="I521" s="8"/>
      <c r="J521" s="8"/>
      <c r="K521" s="8"/>
      <c r="L521" s="8"/>
      <c r="M521" s="8"/>
      <c r="N521" s="118"/>
      <c r="O521" s="118"/>
      <c r="P521" s="118"/>
      <c r="Q521" s="325"/>
      <c r="R521" s="119"/>
      <c r="S521" s="119"/>
      <c r="T521" s="119"/>
      <c r="U521" s="326"/>
      <c r="V521" s="74"/>
      <c r="W521" s="352"/>
      <c r="X521" s="352"/>
      <c r="Y521" s="328"/>
      <c r="Z521" s="118"/>
      <c r="AA521" s="119"/>
      <c r="AB521" s="119"/>
      <c r="AC521" s="119"/>
      <c r="AD521" s="119"/>
      <c r="AE521" s="119"/>
      <c r="AF521" s="119"/>
      <c r="AG521" s="119"/>
      <c r="AH521" s="119"/>
      <c r="AI521" s="119"/>
      <c r="AJ521" s="119"/>
      <c r="AK521" s="4"/>
      <c r="AL521" s="4"/>
    </row>
    <row r="522">
      <c r="A522" s="4"/>
      <c r="B522" s="4"/>
      <c r="C522" s="4"/>
      <c r="D522" s="4"/>
      <c r="E522" s="4"/>
      <c r="F522" s="8"/>
      <c r="G522" s="8"/>
      <c r="H522" s="8"/>
      <c r="I522" s="8"/>
      <c r="J522" s="8"/>
      <c r="K522" s="8"/>
      <c r="L522" s="8"/>
      <c r="M522" s="8"/>
      <c r="N522" s="118"/>
      <c r="O522" s="118"/>
      <c r="P522" s="118"/>
      <c r="Q522" s="325"/>
      <c r="R522" s="119"/>
      <c r="S522" s="119"/>
      <c r="T522" s="119"/>
      <c r="U522" s="326"/>
      <c r="V522" s="74"/>
      <c r="W522" s="352"/>
      <c r="X522" s="352"/>
      <c r="Y522" s="328"/>
      <c r="Z522" s="118"/>
      <c r="AA522" s="119"/>
      <c r="AB522" s="119"/>
      <c r="AC522" s="119"/>
      <c r="AD522" s="119"/>
      <c r="AE522" s="119"/>
      <c r="AF522" s="119"/>
      <c r="AG522" s="119"/>
      <c r="AH522" s="119"/>
      <c r="AI522" s="119"/>
      <c r="AJ522" s="119"/>
      <c r="AK522" s="4"/>
      <c r="AL522" s="4"/>
    </row>
    <row r="523">
      <c r="A523" s="4"/>
      <c r="B523" s="4"/>
      <c r="C523" s="4"/>
      <c r="D523" s="4"/>
      <c r="E523" s="4"/>
      <c r="F523" s="8"/>
      <c r="G523" s="8"/>
      <c r="H523" s="8"/>
      <c r="I523" s="8"/>
      <c r="J523" s="8"/>
      <c r="K523" s="8"/>
      <c r="L523" s="8"/>
      <c r="M523" s="8"/>
      <c r="N523" s="118"/>
      <c r="O523" s="118"/>
      <c r="P523" s="118"/>
      <c r="Q523" s="325"/>
      <c r="R523" s="119"/>
      <c r="S523" s="119"/>
      <c r="T523" s="119"/>
      <c r="U523" s="326"/>
      <c r="V523" s="74"/>
      <c r="W523" s="352"/>
      <c r="X523" s="352"/>
      <c r="Y523" s="328"/>
      <c r="Z523" s="118"/>
      <c r="AA523" s="119"/>
      <c r="AB523" s="119"/>
      <c r="AC523" s="119"/>
      <c r="AD523" s="119"/>
      <c r="AE523" s="119"/>
      <c r="AF523" s="119"/>
      <c r="AG523" s="119"/>
      <c r="AH523" s="119"/>
      <c r="AI523" s="119"/>
      <c r="AJ523" s="119"/>
      <c r="AK523" s="4"/>
      <c r="AL523" s="4"/>
    </row>
    <row r="524">
      <c r="A524" s="4"/>
      <c r="B524" s="4"/>
      <c r="C524" s="4"/>
      <c r="D524" s="4"/>
      <c r="E524" s="4"/>
      <c r="F524" s="8"/>
      <c r="G524" s="8"/>
      <c r="H524" s="8"/>
      <c r="I524" s="8"/>
      <c r="J524" s="8"/>
      <c r="K524" s="8"/>
      <c r="L524" s="8"/>
      <c r="M524" s="8"/>
      <c r="N524" s="118"/>
      <c r="O524" s="118"/>
      <c r="P524" s="118"/>
      <c r="Q524" s="325"/>
      <c r="R524" s="119"/>
      <c r="S524" s="119"/>
      <c r="T524" s="119"/>
      <c r="U524" s="326"/>
      <c r="V524" s="74"/>
      <c r="W524" s="352"/>
      <c r="X524" s="352"/>
      <c r="Y524" s="328"/>
      <c r="Z524" s="118"/>
      <c r="AA524" s="119"/>
      <c r="AB524" s="119"/>
      <c r="AC524" s="119"/>
      <c r="AD524" s="119"/>
      <c r="AE524" s="119"/>
      <c r="AF524" s="119"/>
      <c r="AG524" s="119"/>
      <c r="AH524" s="119"/>
      <c r="AI524" s="119"/>
      <c r="AJ524" s="119"/>
      <c r="AK524" s="4"/>
      <c r="AL524" s="4"/>
    </row>
    <row r="525">
      <c r="A525" s="4"/>
      <c r="B525" s="4"/>
      <c r="C525" s="4"/>
      <c r="D525" s="4"/>
      <c r="E525" s="4"/>
      <c r="F525" s="8"/>
      <c r="G525" s="8"/>
      <c r="H525" s="8"/>
      <c r="I525" s="8"/>
      <c r="J525" s="8"/>
      <c r="K525" s="8"/>
      <c r="L525" s="8"/>
      <c r="M525" s="8"/>
      <c r="N525" s="118"/>
      <c r="O525" s="118"/>
      <c r="P525" s="118"/>
      <c r="Q525" s="325"/>
      <c r="R525" s="119"/>
      <c r="S525" s="119"/>
      <c r="T525" s="119"/>
      <c r="U525" s="326"/>
      <c r="V525" s="74"/>
      <c r="W525" s="352"/>
      <c r="X525" s="352"/>
      <c r="Y525" s="328"/>
      <c r="Z525" s="118"/>
      <c r="AA525" s="119"/>
      <c r="AB525" s="119"/>
      <c r="AC525" s="119"/>
      <c r="AD525" s="119"/>
      <c r="AE525" s="119"/>
      <c r="AF525" s="119"/>
      <c r="AG525" s="119"/>
      <c r="AH525" s="119"/>
      <c r="AI525" s="119"/>
      <c r="AJ525" s="119"/>
      <c r="AK525" s="4"/>
      <c r="AL525" s="4"/>
    </row>
    <row r="526">
      <c r="A526" s="4"/>
      <c r="B526" s="4"/>
      <c r="C526" s="4"/>
      <c r="D526" s="4"/>
      <c r="E526" s="4"/>
      <c r="F526" s="8"/>
      <c r="G526" s="8"/>
      <c r="H526" s="8"/>
      <c r="I526" s="8"/>
      <c r="J526" s="8"/>
      <c r="K526" s="8"/>
      <c r="L526" s="8"/>
      <c r="M526" s="8"/>
      <c r="N526" s="118"/>
      <c r="O526" s="118"/>
      <c r="P526" s="118"/>
      <c r="Q526" s="325"/>
      <c r="R526" s="119"/>
      <c r="S526" s="119"/>
      <c r="T526" s="119"/>
      <c r="U526" s="326"/>
      <c r="V526" s="74"/>
      <c r="W526" s="352"/>
      <c r="X526" s="352"/>
      <c r="Y526" s="328"/>
      <c r="Z526" s="118"/>
      <c r="AA526" s="119"/>
      <c r="AB526" s="119"/>
      <c r="AC526" s="119"/>
      <c r="AD526" s="119"/>
      <c r="AE526" s="119"/>
      <c r="AF526" s="119"/>
      <c r="AG526" s="119"/>
      <c r="AH526" s="119"/>
      <c r="AI526" s="119"/>
      <c r="AJ526" s="119"/>
      <c r="AK526" s="4"/>
      <c r="AL526" s="4"/>
    </row>
    <row r="527">
      <c r="A527" s="4"/>
      <c r="B527" s="4"/>
      <c r="C527" s="4"/>
      <c r="D527" s="4"/>
      <c r="E527" s="4"/>
      <c r="F527" s="8"/>
      <c r="G527" s="8"/>
      <c r="H527" s="8"/>
      <c r="I527" s="8"/>
      <c r="J527" s="8"/>
      <c r="K527" s="8"/>
      <c r="L527" s="8"/>
      <c r="M527" s="8"/>
      <c r="N527" s="118"/>
      <c r="O527" s="118"/>
      <c r="P527" s="118"/>
      <c r="Q527" s="325"/>
      <c r="R527" s="119"/>
      <c r="S527" s="119"/>
      <c r="T527" s="119"/>
      <c r="U527" s="326"/>
      <c r="V527" s="74"/>
      <c r="W527" s="352"/>
      <c r="X527" s="352"/>
      <c r="Y527" s="328"/>
      <c r="Z527" s="118"/>
      <c r="AA527" s="119"/>
      <c r="AB527" s="119"/>
      <c r="AC527" s="119"/>
      <c r="AD527" s="119"/>
      <c r="AE527" s="119"/>
      <c r="AF527" s="119"/>
      <c r="AG527" s="119"/>
      <c r="AH527" s="119"/>
      <c r="AI527" s="119"/>
      <c r="AJ527" s="119"/>
      <c r="AK527" s="4"/>
      <c r="AL527" s="4"/>
    </row>
    <row r="528">
      <c r="A528" s="4"/>
      <c r="B528" s="4"/>
      <c r="C528" s="4"/>
      <c r="D528" s="4"/>
      <c r="E528" s="4"/>
      <c r="F528" s="8"/>
      <c r="G528" s="8"/>
      <c r="H528" s="8"/>
      <c r="I528" s="8"/>
      <c r="J528" s="8"/>
      <c r="K528" s="8"/>
      <c r="L528" s="8"/>
      <c r="M528" s="8"/>
      <c r="N528" s="118"/>
      <c r="O528" s="118"/>
      <c r="P528" s="118"/>
      <c r="Q528" s="325"/>
      <c r="R528" s="119"/>
      <c r="S528" s="119"/>
      <c r="T528" s="119"/>
      <c r="U528" s="326"/>
      <c r="V528" s="74"/>
      <c r="W528" s="352"/>
      <c r="X528" s="352"/>
      <c r="Y528" s="328"/>
      <c r="Z528" s="118"/>
      <c r="AA528" s="119"/>
      <c r="AB528" s="119"/>
      <c r="AC528" s="119"/>
      <c r="AD528" s="119"/>
      <c r="AE528" s="119"/>
      <c r="AF528" s="119"/>
      <c r="AG528" s="119"/>
      <c r="AH528" s="119"/>
      <c r="AI528" s="119"/>
      <c r="AJ528" s="119"/>
      <c r="AK528" s="4"/>
      <c r="AL528" s="4"/>
    </row>
    <row r="529">
      <c r="A529" s="4"/>
      <c r="B529" s="4"/>
      <c r="C529" s="4"/>
      <c r="D529" s="4"/>
      <c r="E529" s="4"/>
      <c r="F529" s="8"/>
      <c r="G529" s="8"/>
      <c r="H529" s="8"/>
      <c r="I529" s="8"/>
      <c r="J529" s="8"/>
      <c r="K529" s="8"/>
      <c r="L529" s="8"/>
      <c r="M529" s="8"/>
      <c r="N529" s="118"/>
      <c r="O529" s="118"/>
      <c r="P529" s="118"/>
      <c r="Q529" s="325"/>
      <c r="R529" s="119"/>
      <c r="S529" s="119"/>
      <c r="T529" s="119"/>
      <c r="U529" s="326"/>
      <c r="V529" s="74"/>
      <c r="W529" s="352"/>
      <c r="X529" s="352"/>
      <c r="Y529" s="328"/>
      <c r="Z529" s="118"/>
      <c r="AA529" s="119"/>
      <c r="AB529" s="119"/>
      <c r="AC529" s="119"/>
      <c r="AD529" s="119"/>
      <c r="AE529" s="119"/>
      <c r="AF529" s="119"/>
      <c r="AG529" s="119"/>
      <c r="AH529" s="119"/>
      <c r="AI529" s="119"/>
      <c r="AJ529" s="119"/>
      <c r="AK529" s="4"/>
      <c r="AL529" s="4"/>
    </row>
    <row r="530">
      <c r="A530" s="4"/>
      <c r="B530" s="4"/>
      <c r="C530" s="4"/>
      <c r="D530" s="4"/>
      <c r="E530" s="4"/>
      <c r="F530" s="8"/>
      <c r="G530" s="8"/>
      <c r="H530" s="8"/>
      <c r="I530" s="8"/>
      <c r="J530" s="8"/>
      <c r="K530" s="8"/>
      <c r="L530" s="8"/>
      <c r="M530" s="8"/>
      <c r="N530" s="118"/>
      <c r="O530" s="118"/>
      <c r="P530" s="118"/>
      <c r="Q530" s="325"/>
      <c r="R530" s="119"/>
      <c r="S530" s="119"/>
      <c r="T530" s="119"/>
      <c r="U530" s="326"/>
      <c r="V530" s="74"/>
      <c r="W530" s="352"/>
      <c r="X530" s="352"/>
      <c r="Y530" s="328"/>
      <c r="Z530" s="118"/>
      <c r="AA530" s="119"/>
      <c r="AB530" s="119"/>
      <c r="AC530" s="119"/>
      <c r="AD530" s="119"/>
      <c r="AE530" s="119"/>
      <c r="AF530" s="119"/>
      <c r="AG530" s="119"/>
      <c r="AH530" s="119"/>
      <c r="AI530" s="119"/>
      <c r="AJ530" s="119"/>
      <c r="AK530" s="4"/>
      <c r="AL530" s="4"/>
    </row>
    <row r="531">
      <c r="A531" s="4"/>
      <c r="B531" s="4"/>
      <c r="C531" s="4"/>
      <c r="D531" s="4"/>
      <c r="E531" s="4"/>
      <c r="F531" s="8"/>
      <c r="G531" s="8"/>
      <c r="H531" s="8"/>
      <c r="I531" s="8"/>
      <c r="J531" s="8"/>
      <c r="K531" s="8"/>
      <c r="L531" s="8"/>
      <c r="M531" s="8"/>
      <c r="N531" s="118"/>
      <c r="O531" s="118"/>
      <c r="P531" s="118"/>
      <c r="Q531" s="325"/>
      <c r="R531" s="119"/>
      <c r="S531" s="119"/>
      <c r="T531" s="119"/>
      <c r="U531" s="326"/>
      <c r="V531" s="74"/>
      <c r="W531" s="352"/>
      <c r="X531" s="352"/>
      <c r="Y531" s="328"/>
      <c r="Z531" s="118"/>
      <c r="AA531" s="119"/>
      <c r="AB531" s="119"/>
      <c r="AC531" s="119"/>
      <c r="AD531" s="119"/>
      <c r="AE531" s="119"/>
      <c r="AF531" s="119"/>
      <c r="AG531" s="119"/>
      <c r="AH531" s="119"/>
      <c r="AI531" s="119"/>
      <c r="AJ531" s="119"/>
      <c r="AK531" s="4"/>
      <c r="AL531" s="4"/>
    </row>
    <row r="532">
      <c r="A532" s="4"/>
      <c r="B532" s="4"/>
      <c r="C532" s="4"/>
      <c r="D532" s="4"/>
      <c r="E532" s="4"/>
      <c r="F532" s="8"/>
      <c r="G532" s="8"/>
      <c r="H532" s="8"/>
      <c r="I532" s="8"/>
      <c r="J532" s="8"/>
      <c r="K532" s="8"/>
      <c r="L532" s="8"/>
      <c r="M532" s="8"/>
      <c r="N532" s="118"/>
      <c r="O532" s="118"/>
      <c r="P532" s="118"/>
      <c r="Q532" s="325"/>
      <c r="R532" s="119"/>
      <c r="S532" s="119"/>
      <c r="T532" s="119"/>
      <c r="U532" s="326"/>
      <c r="V532" s="74"/>
      <c r="W532" s="352"/>
      <c r="X532" s="352"/>
      <c r="Y532" s="328"/>
      <c r="Z532" s="118"/>
      <c r="AA532" s="119"/>
      <c r="AB532" s="119"/>
      <c r="AC532" s="119"/>
      <c r="AD532" s="119"/>
      <c r="AE532" s="119"/>
      <c r="AF532" s="119"/>
      <c r="AG532" s="119"/>
      <c r="AH532" s="119"/>
      <c r="AI532" s="119"/>
      <c r="AJ532" s="119"/>
      <c r="AK532" s="4"/>
      <c r="AL532" s="4"/>
    </row>
    <row r="533">
      <c r="A533" s="4"/>
      <c r="B533" s="4"/>
      <c r="C533" s="4"/>
      <c r="D533" s="4"/>
      <c r="E533" s="4"/>
      <c r="F533" s="8"/>
      <c r="G533" s="8"/>
      <c r="H533" s="8"/>
      <c r="I533" s="8"/>
      <c r="J533" s="8"/>
      <c r="K533" s="8"/>
      <c r="L533" s="8"/>
      <c r="M533" s="8"/>
      <c r="N533" s="118"/>
      <c r="O533" s="118"/>
      <c r="P533" s="118"/>
      <c r="Q533" s="325"/>
      <c r="R533" s="119"/>
      <c r="S533" s="119"/>
      <c r="T533" s="119"/>
      <c r="U533" s="326"/>
      <c r="V533" s="74"/>
      <c r="W533" s="352"/>
      <c r="X533" s="352"/>
      <c r="Y533" s="328"/>
      <c r="Z533" s="118"/>
      <c r="AA533" s="119"/>
      <c r="AB533" s="119"/>
      <c r="AC533" s="119"/>
      <c r="AD533" s="119"/>
      <c r="AE533" s="119"/>
      <c r="AF533" s="119"/>
      <c r="AG533" s="119"/>
      <c r="AH533" s="119"/>
      <c r="AI533" s="119"/>
      <c r="AJ533" s="119"/>
      <c r="AK533" s="4"/>
      <c r="AL533" s="4"/>
    </row>
    <row r="534">
      <c r="A534" s="4"/>
      <c r="B534" s="4"/>
      <c r="C534" s="4"/>
      <c r="D534" s="4"/>
      <c r="E534" s="4"/>
      <c r="F534" s="8"/>
      <c r="G534" s="8"/>
      <c r="H534" s="8"/>
      <c r="I534" s="8"/>
      <c r="J534" s="8"/>
      <c r="K534" s="8"/>
      <c r="L534" s="8"/>
      <c r="M534" s="8"/>
      <c r="N534" s="118"/>
      <c r="O534" s="118"/>
      <c r="P534" s="118"/>
      <c r="Q534" s="325"/>
      <c r="R534" s="119"/>
      <c r="S534" s="119"/>
      <c r="T534" s="119"/>
      <c r="U534" s="326"/>
      <c r="V534" s="74"/>
      <c r="W534" s="352"/>
      <c r="X534" s="352"/>
      <c r="Y534" s="328"/>
      <c r="Z534" s="118"/>
      <c r="AA534" s="119"/>
      <c r="AB534" s="119"/>
      <c r="AC534" s="119"/>
      <c r="AD534" s="119"/>
      <c r="AE534" s="119"/>
      <c r="AF534" s="119"/>
      <c r="AG534" s="119"/>
      <c r="AH534" s="119"/>
      <c r="AI534" s="119"/>
      <c r="AJ534" s="119"/>
      <c r="AK534" s="4"/>
      <c r="AL534" s="4"/>
    </row>
    <row r="535">
      <c r="A535" s="4"/>
      <c r="B535" s="4"/>
      <c r="C535" s="4"/>
      <c r="D535" s="4"/>
      <c r="E535" s="4"/>
      <c r="F535" s="8"/>
      <c r="G535" s="8"/>
      <c r="H535" s="8"/>
      <c r="I535" s="8"/>
      <c r="J535" s="8"/>
      <c r="K535" s="8"/>
      <c r="L535" s="8"/>
      <c r="M535" s="8"/>
      <c r="N535" s="118"/>
      <c r="O535" s="118"/>
      <c r="P535" s="118"/>
      <c r="Q535" s="325"/>
      <c r="R535" s="119"/>
      <c r="S535" s="119"/>
      <c r="T535" s="119"/>
      <c r="U535" s="326"/>
      <c r="V535" s="74"/>
      <c r="W535" s="352"/>
      <c r="X535" s="352"/>
      <c r="Y535" s="328"/>
      <c r="Z535" s="118"/>
      <c r="AA535" s="119"/>
      <c r="AB535" s="119"/>
      <c r="AC535" s="119"/>
      <c r="AD535" s="119"/>
      <c r="AE535" s="119"/>
      <c r="AF535" s="119"/>
      <c r="AG535" s="119"/>
      <c r="AH535" s="119"/>
      <c r="AI535" s="119"/>
      <c r="AJ535" s="119"/>
      <c r="AK535" s="4"/>
      <c r="AL535" s="4"/>
    </row>
    <row r="536">
      <c r="A536" s="4"/>
      <c r="B536" s="4"/>
      <c r="C536" s="4"/>
      <c r="D536" s="4"/>
      <c r="E536" s="4"/>
      <c r="F536" s="8"/>
      <c r="G536" s="8"/>
      <c r="H536" s="8"/>
      <c r="I536" s="8"/>
      <c r="J536" s="8"/>
      <c r="K536" s="8"/>
      <c r="L536" s="8"/>
      <c r="M536" s="8"/>
      <c r="N536" s="118"/>
      <c r="O536" s="118"/>
      <c r="P536" s="118"/>
      <c r="Q536" s="325"/>
      <c r="R536" s="119"/>
      <c r="S536" s="119"/>
      <c r="T536" s="119"/>
      <c r="U536" s="326"/>
      <c r="V536" s="74"/>
      <c r="W536" s="352"/>
      <c r="X536" s="352"/>
      <c r="Y536" s="328"/>
      <c r="Z536" s="118"/>
      <c r="AA536" s="119"/>
      <c r="AB536" s="119"/>
      <c r="AC536" s="119"/>
      <c r="AD536" s="119"/>
      <c r="AE536" s="119"/>
      <c r="AF536" s="119"/>
      <c r="AG536" s="119"/>
      <c r="AH536" s="119"/>
      <c r="AI536" s="119"/>
      <c r="AJ536" s="119"/>
      <c r="AK536" s="4"/>
      <c r="AL536" s="4"/>
    </row>
    <row r="537">
      <c r="A537" s="4"/>
      <c r="B537" s="4"/>
      <c r="C537" s="4"/>
      <c r="D537" s="4"/>
      <c r="E537" s="4"/>
      <c r="F537" s="8"/>
      <c r="G537" s="8"/>
      <c r="H537" s="8"/>
      <c r="I537" s="8"/>
      <c r="J537" s="8"/>
      <c r="K537" s="8"/>
      <c r="L537" s="8"/>
      <c r="M537" s="8"/>
      <c r="N537" s="118"/>
      <c r="O537" s="118"/>
      <c r="P537" s="118"/>
      <c r="Q537" s="325"/>
      <c r="R537" s="119"/>
      <c r="S537" s="119"/>
      <c r="T537" s="119"/>
      <c r="U537" s="326"/>
      <c r="V537" s="74"/>
      <c r="W537" s="352"/>
      <c r="X537" s="352"/>
      <c r="Y537" s="328"/>
      <c r="Z537" s="118"/>
      <c r="AA537" s="119"/>
      <c r="AB537" s="119"/>
      <c r="AC537" s="119"/>
      <c r="AD537" s="119"/>
      <c r="AE537" s="119"/>
      <c r="AF537" s="119"/>
      <c r="AG537" s="119"/>
      <c r="AH537" s="119"/>
      <c r="AI537" s="119"/>
      <c r="AJ537" s="119"/>
      <c r="AK537" s="4"/>
      <c r="AL537" s="4"/>
    </row>
    <row r="538">
      <c r="A538" s="4"/>
      <c r="B538" s="4"/>
      <c r="C538" s="4"/>
      <c r="D538" s="4"/>
      <c r="E538" s="4"/>
      <c r="F538" s="8"/>
      <c r="G538" s="8"/>
      <c r="H538" s="8"/>
      <c r="I538" s="8"/>
      <c r="J538" s="8"/>
      <c r="K538" s="8"/>
      <c r="L538" s="8"/>
      <c r="M538" s="8"/>
      <c r="N538" s="118"/>
      <c r="O538" s="118"/>
      <c r="P538" s="118"/>
      <c r="Q538" s="325"/>
      <c r="R538" s="119"/>
      <c r="S538" s="119"/>
      <c r="T538" s="119"/>
      <c r="U538" s="326"/>
      <c r="V538" s="74"/>
      <c r="W538" s="352"/>
      <c r="X538" s="352"/>
      <c r="Y538" s="328"/>
      <c r="Z538" s="118"/>
      <c r="AA538" s="119"/>
      <c r="AB538" s="119"/>
      <c r="AC538" s="119"/>
      <c r="AD538" s="119"/>
      <c r="AE538" s="119"/>
      <c r="AF538" s="119"/>
      <c r="AG538" s="119"/>
      <c r="AH538" s="119"/>
      <c r="AI538" s="119"/>
      <c r="AJ538" s="119"/>
      <c r="AK538" s="4"/>
      <c r="AL538" s="4"/>
    </row>
    <row r="539">
      <c r="A539" s="4"/>
      <c r="B539" s="4"/>
      <c r="C539" s="4"/>
      <c r="D539" s="4"/>
      <c r="E539" s="4"/>
      <c r="F539" s="8"/>
      <c r="G539" s="8"/>
      <c r="H539" s="8"/>
      <c r="I539" s="8"/>
      <c r="J539" s="8"/>
      <c r="K539" s="8"/>
      <c r="L539" s="8"/>
      <c r="M539" s="8"/>
      <c r="N539" s="118"/>
      <c r="O539" s="118"/>
      <c r="P539" s="118"/>
      <c r="Q539" s="325"/>
      <c r="R539" s="119"/>
      <c r="S539" s="119"/>
      <c r="T539" s="119"/>
      <c r="U539" s="326"/>
      <c r="V539" s="74"/>
      <c r="W539" s="352"/>
      <c r="X539" s="352"/>
      <c r="Y539" s="328"/>
      <c r="Z539" s="118"/>
      <c r="AA539" s="119"/>
      <c r="AB539" s="119"/>
      <c r="AC539" s="119"/>
      <c r="AD539" s="119"/>
      <c r="AE539" s="119"/>
      <c r="AF539" s="119"/>
      <c r="AG539" s="119"/>
      <c r="AH539" s="119"/>
      <c r="AI539" s="119"/>
      <c r="AJ539" s="119"/>
      <c r="AK539" s="4"/>
      <c r="AL539" s="4"/>
    </row>
    <row r="540">
      <c r="A540" s="4"/>
      <c r="B540" s="4"/>
      <c r="C540" s="4"/>
      <c r="D540" s="4"/>
      <c r="E540" s="4"/>
      <c r="F540" s="8"/>
      <c r="G540" s="8"/>
      <c r="H540" s="8"/>
      <c r="I540" s="8"/>
      <c r="J540" s="8"/>
      <c r="K540" s="8"/>
      <c r="L540" s="8"/>
      <c r="M540" s="8"/>
      <c r="N540" s="118"/>
      <c r="O540" s="118"/>
      <c r="P540" s="118"/>
      <c r="Q540" s="325"/>
      <c r="R540" s="119"/>
      <c r="S540" s="119"/>
      <c r="T540" s="119"/>
      <c r="U540" s="326"/>
      <c r="V540" s="74"/>
      <c r="W540" s="352"/>
      <c r="X540" s="352"/>
      <c r="Y540" s="328"/>
      <c r="Z540" s="118"/>
      <c r="AA540" s="119"/>
      <c r="AB540" s="119"/>
      <c r="AC540" s="119"/>
      <c r="AD540" s="119"/>
      <c r="AE540" s="119"/>
      <c r="AF540" s="119"/>
      <c r="AG540" s="119"/>
      <c r="AH540" s="119"/>
      <c r="AI540" s="119"/>
      <c r="AJ540" s="119"/>
      <c r="AK540" s="4"/>
      <c r="AL540" s="4"/>
    </row>
    <row r="541">
      <c r="A541" s="4"/>
      <c r="B541" s="4"/>
      <c r="C541" s="4"/>
      <c r="D541" s="4"/>
      <c r="E541" s="4"/>
      <c r="F541" s="8"/>
      <c r="G541" s="8"/>
      <c r="H541" s="8"/>
      <c r="I541" s="8"/>
      <c r="J541" s="8"/>
      <c r="K541" s="8"/>
      <c r="L541" s="8"/>
      <c r="M541" s="8"/>
      <c r="N541" s="118"/>
      <c r="O541" s="118"/>
      <c r="P541" s="118"/>
      <c r="Q541" s="325"/>
      <c r="R541" s="119"/>
      <c r="S541" s="119"/>
      <c r="T541" s="119"/>
      <c r="U541" s="326"/>
      <c r="V541" s="74"/>
      <c r="W541" s="352"/>
      <c r="X541" s="352"/>
      <c r="Y541" s="328"/>
      <c r="Z541" s="118"/>
      <c r="AA541" s="119"/>
      <c r="AB541" s="119"/>
      <c r="AC541" s="119"/>
      <c r="AD541" s="119"/>
      <c r="AE541" s="119"/>
      <c r="AF541" s="119"/>
      <c r="AG541" s="119"/>
      <c r="AH541" s="119"/>
      <c r="AI541" s="119"/>
      <c r="AJ541" s="119"/>
      <c r="AK541" s="4"/>
      <c r="AL541" s="4"/>
    </row>
    <row r="542">
      <c r="A542" s="4"/>
      <c r="B542" s="4"/>
      <c r="C542" s="4"/>
      <c r="D542" s="4"/>
      <c r="E542" s="4"/>
      <c r="F542" s="8"/>
      <c r="G542" s="8"/>
      <c r="H542" s="8"/>
      <c r="I542" s="8"/>
      <c r="J542" s="8"/>
      <c r="K542" s="8"/>
      <c r="L542" s="8"/>
      <c r="M542" s="8"/>
      <c r="N542" s="118"/>
      <c r="O542" s="118"/>
      <c r="P542" s="118"/>
      <c r="Q542" s="325"/>
      <c r="R542" s="119"/>
      <c r="S542" s="119"/>
      <c r="T542" s="119"/>
      <c r="U542" s="326"/>
      <c r="V542" s="74"/>
      <c r="W542" s="352"/>
      <c r="X542" s="352"/>
      <c r="Y542" s="328"/>
      <c r="Z542" s="118"/>
      <c r="AA542" s="119"/>
      <c r="AB542" s="119"/>
      <c r="AC542" s="119"/>
      <c r="AD542" s="119"/>
      <c r="AE542" s="119"/>
      <c r="AF542" s="119"/>
      <c r="AG542" s="119"/>
      <c r="AH542" s="119"/>
      <c r="AI542" s="119"/>
      <c r="AJ542" s="119"/>
      <c r="AK542" s="4"/>
      <c r="AL542" s="4"/>
    </row>
    <row r="543">
      <c r="A543" s="4"/>
      <c r="B543" s="4"/>
      <c r="C543" s="4"/>
      <c r="D543" s="4"/>
      <c r="E543" s="4"/>
      <c r="F543" s="8"/>
      <c r="G543" s="8"/>
      <c r="H543" s="8"/>
      <c r="I543" s="8"/>
      <c r="J543" s="8"/>
      <c r="K543" s="8"/>
      <c r="L543" s="8"/>
      <c r="M543" s="8"/>
      <c r="N543" s="118"/>
      <c r="O543" s="118"/>
      <c r="P543" s="118"/>
      <c r="Q543" s="325"/>
      <c r="R543" s="119"/>
      <c r="S543" s="119"/>
      <c r="T543" s="119"/>
      <c r="U543" s="326"/>
      <c r="V543" s="74"/>
      <c r="W543" s="352"/>
      <c r="X543" s="352"/>
      <c r="Y543" s="328"/>
      <c r="Z543" s="118"/>
      <c r="AA543" s="119"/>
      <c r="AB543" s="119"/>
      <c r="AC543" s="119"/>
      <c r="AD543" s="119"/>
      <c r="AE543" s="119"/>
      <c r="AF543" s="119"/>
      <c r="AG543" s="119"/>
      <c r="AH543" s="119"/>
      <c r="AI543" s="119"/>
      <c r="AJ543" s="119"/>
      <c r="AK543" s="4"/>
      <c r="AL543" s="4"/>
    </row>
    <row r="544">
      <c r="A544" s="4"/>
      <c r="B544" s="4"/>
      <c r="C544" s="4"/>
      <c r="D544" s="4"/>
      <c r="E544" s="4"/>
      <c r="F544" s="8"/>
      <c r="G544" s="8"/>
      <c r="H544" s="8"/>
      <c r="I544" s="8"/>
      <c r="J544" s="8"/>
      <c r="K544" s="8"/>
      <c r="L544" s="8"/>
      <c r="M544" s="8"/>
      <c r="N544" s="118"/>
      <c r="O544" s="118"/>
      <c r="P544" s="118"/>
      <c r="Q544" s="325"/>
      <c r="R544" s="119"/>
      <c r="S544" s="119"/>
      <c r="T544" s="119"/>
      <c r="U544" s="326"/>
      <c r="V544" s="74"/>
      <c r="W544" s="352"/>
      <c r="X544" s="352"/>
      <c r="Y544" s="328"/>
      <c r="Z544" s="118"/>
      <c r="AA544" s="119"/>
      <c r="AB544" s="119"/>
      <c r="AC544" s="119"/>
      <c r="AD544" s="119"/>
      <c r="AE544" s="119"/>
      <c r="AF544" s="119"/>
      <c r="AG544" s="119"/>
      <c r="AH544" s="119"/>
      <c r="AI544" s="119"/>
      <c r="AJ544" s="119"/>
      <c r="AK544" s="4"/>
      <c r="AL544" s="4"/>
    </row>
    <row r="545">
      <c r="A545" s="4"/>
      <c r="B545" s="4"/>
      <c r="C545" s="4"/>
      <c r="D545" s="4"/>
      <c r="E545" s="4"/>
      <c r="F545" s="8"/>
      <c r="G545" s="8"/>
      <c r="H545" s="8"/>
      <c r="I545" s="8"/>
      <c r="J545" s="8"/>
      <c r="K545" s="8"/>
      <c r="L545" s="8"/>
      <c r="M545" s="8"/>
      <c r="N545" s="118"/>
      <c r="O545" s="118"/>
      <c r="P545" s="118"/>
      <c r="Q545" s="325"/>
      <c r="R545" s="119"/>
      <c r="S545" s="119"/>
      <c r="T545" s="119"/>
      <c r="U545" s="326"/>
      <c r="V545" s="74"/>
      <c r="W545" s="352"/>
      <c r="X545" s="352"/>
      <c r="Y545" s="328"/>
      <c r="Z545" s="118"/>
      <c r="AA545" s="119"/>
      <c r="AB545" s="119"/>
      <c r="AC545" s="119"/>
      <c r="AD545" s="119"/>
      <c r="AE545" s="119"/>
      <c r="AF545" s="119"/>
      <c r="AG545" s="119"/>
      <c r="AH545" s="119"/>
      <c r="AI545" s="119"/>
      <c r="AJ545" s="119"/>
      <c r="AK545" s="4"/>
      <c r="AL545" s="4"/>
    </row>
    <row r="546">
      <c r="A546" s="4"/>
      <c r="B546" s="4"/>
      <c r="C546" s="4"/>
      <c r="D546" s="4"/>
      <c r="E546" s="4"/>
      <c r="F546" s="8"/>
      <c r="G546" s="8"/>
      <c r="H546" s="8"/>
      <c r="I546" s="8"/>
      <c r="J546" s="8"/>
      <c r="K546" s="8"/>
      <c r="L546" s="8"/>
      <c r="M546" s="8"/>
      <c r="N546" s="118"/>
      <c r="O546" s="118"/>
      <c r="P546" s="118"/>
      <c r="Q546" s="325"/>
      <c r="R546" s="119"/>
      <c r="S546" s="119"/>
      <c r="T546" s="119"/>
      <c r="U546" s="326"/>
      <c r="V546" s="74"/>
      <c r="W546" s="352"/>
      <c r="X546" s="352"/>
      <c r="Y546" s="328"/>
      <c r="Z546" s="118"/>
      <c r="AA546" s="119"/>
      <c r="AB546" s="119"/>
      <c r="AC546" s="119"/>
      <c r="AD546" s="119"/>
      <c r="AE546" s="119"/>
      <c r="AF546" s="119"/>
      <c r="AG546" s="119"/>
      <c r="AH546" s="119"/>
      <c r="AI546" s="119"/>
      <c r="AJ546" s="119"/>
      <c r="AK546" s="4"/>
      <c r="AL546" s="4"/>
    </row>
    <row r="547">
      <c r="A547" s="4"/>
      <c r="B547" s="4"/>
      <c r="C547" s="4"/>
      <c r="D547" s="4"/>
      <c r="E547" s="4"/>
      <c r="F547" s="8"/>
      <c r="G547" s="8"/>
      <c r="H547" s="8"/>
      <c r="I547" s="8"/>
      <c r="J547" s="8"/>
      <c r="K547" s="8"/>
      <c r="L547" s="8"/>
      <c r="M547" s="8"/>
      <c r="N547" s="118"/>
      <c r="O547" s="118"/>
      <c r="P547" s="118"/>
      <c r="Q547" s="325"/>
      <c r="R547" s="119"/>
      <c r="S547" s="119"/>
      <c r="T547" s="119"/>
      <c r="U547" s="326"/>
      <c r="V547" s="74"/>
      <c r="W547" s="352"/>
      <c r="X547" s="352"/>
      <c r="Y547" s="328"/>
      <c r="Z547" s="118"/>
      <c r="AA547" s="119"/>
      <c r="AB547" s="119"/>
      <c r="AC547" s="119"/>
      <c r="AD547" s="119"/>
      <c r="AE547" s="119"/>
      <c r="AF547" s="119"/>
      <c r="AG547" s="119"/>
      <c r="AH547" s="119"/>
      <c r="AI547" s="119"/>
      <c r="AJ547" s="119"/>
      <c r="AK547" s="4"/>
      <c r="AL547" s="4"/>
    </row>
    <row r="548">
      <c r="A548" s="4"/>
      <c r="B548" s="4"/>
      <c r="C548" s="4"/>
      <c r="D548" s="4"/>
      <c r="E548" s="4"/>
      <c r="F548" s="8"/>
      <c r="G548" s="8"/>
      <c r="H548" s="8"/>
      <c r="I548" s="8"/>
      <c r="J548" s="8"/>
      <c r="K548" s="8"/>
      <c r="L548" s="8"/>
      <c r="M548" s="8"/>
      <c r="N548" s="118"/>
      <c r="O548" s="118"/>
      <c r="P548" s="118"/>
      <c r="Q548" s="325"/>
      <c r="R548" s="119"/>
      <c r="S548" s="119"/>
      <c r="T548" s="119"/>
      <c r="U548" s="326"/>
      <c r="V548" s="74"/>
      <c r="W548" s="352"/>
      <c r="X548" s="352"/>
      <c r="Y548" s="328"/>
      <c r="Z548" s="118"/>
      <c r="AA548" s="119"/>
      <c r="AB548" s="119"/>
      <c r="AC548" s="119"/>
      <c r="AD548" s="119"/>
      <c r="AE548" s="119"/>
      <c r="AF548" s="119"/>
      <c r="AG548" s="119"/>
      <c r="AH548" s="119"/>
      <c r="AI548" s="119"/>
      <c r="AJ548" s="119"/>
      <c r="AK548" s="4"/>
      <c r="AL548" s="4"/>
    </row>
    <row r="549">
      <c r="A549" s="4"/>
      <c r="B549" s="4"/>
      <c r="C549" s="4"/>
      <c r="D549" s="4"/>
      <c r="E549" s="4"/>
      <c r="F549" s="8"/>
      <c r="G549" s="8"/>
      <c r="H549" s="8"/>
      <c r="I549" s="8"/>
      <c r="J549" s="8"/>
      <c r="K549" s="8"/>
      <c r="L549" s="8"/>
      <c r="M549" s="8"/>
      <c r="N549" s="118"/>
      <c r="O549" s="118"/>
      <c r="P549" s="118"/>
      <c r="Q549" s="325"/>
      <c r="R549" s="119"/>
      <c r="S549" s="119"/>
      <c r="T549" s="119"/>
      <c r="U549" s="326"/>
      <c r="V549" s="74"/>
      <c r="W549" s="352"/>
      <c r="X549" s="352"/>
      <c r="Y549" s="328"/>
      <c r="Z549" s="118"/>
      <c r="AA549" s="119"/>
      <c r="AB549" s="119"/>
      <c r="AC549" s="119"/>
      <c r="AD549" s="119"/>
      <c r="AE549" s="119"/>
      <c r="AF549" s="119"/>
      <c r="AG549" s="119"/>
      <c r="AH549" s="119"/>
      <c r="AI549" s="119"/>
      <c r="AJ549" s="119"/>
      <c r="AK549" s="4"/>
      <c r="AL549" s="4"/>
    </row>
    <row r="550">
      <c r="A550" s="4"/>
      <c r="B550" s="4"/>
      <c r="C550" s="4"/>
      <c r="D550" s="4"/>
      <c r="E550" s="4"/>
      <c r="F550" s="8"/>
      <c r="G550" s="8"/>
      <c r="H550" s="8"/>
      <c r="I550" s="8"/>
      <c r="J550" s="8"/>
      <c r="K550" s="8"/>
      <c r="L550" s="8"/>
      <c r="M550" s="8"/>
      <c r="N550" s="118"/>
      <c r="O550" s="118"/>
      <c r="P550" s="118"/>
      <c r="Q550" s="325"/>
      <c r="R550" s="119"/>
      <c r="S550" s="119"/>
      <c r="T550" s="119"/>
      <c r="U550" s="326"/>
      <c r="V550" s="74"/>
      <c r="W550" s="352"/>
      <c r="X550" s="352"/>
      <c r="Y550" s="328"/>
      <c r="Z550" s="118"/>
      <c r="AA550" s="119"/>
      <c r="AB550" s="119"/>
      <c r="AC550" s="119"/>
      <c r="AD550" s="119"/>
      <c r="AE550" s="119"/>
      <c r="AF550" s="119"/>
      <c r="AG550" s="119"/>
      <c r="AH550" s="119"/>
      <c r="AI550" s="119"/>
      <c r="AJ550" s="119"/>
      <c r="AK550" s="4"/>
      <c r="AL550" s="4"/>
    </row>
    <row r="551">
      <c r="A551" s="4"/>
      <c r="B551" s="4"/>
      <c r="C551" s="4"/>
      <c r="D551" s="4"/>
      <c r="E551" s="4"/>
      <c r="F551" s="8"/>
      <c r="G551" s="8"/>
      <c r="H551" s="8"/>
      <c r="I551" s="8"/>
      <c r="J551" s="8"/>
      <c r="K551" s="8"/>
      <c r="L551" s="8"/>
      <c r="M551" s="8"/>
      <c r="N551" s="118"/>
      <c r="O551" s="118"/>
      <c r="P551" s="118"/>
      <c r="Q551" s="325"/>
      <c r="R551" s="119"/>
      <c r="S551" s="119"/>
      <c r="T551" s="119"/>
      <c r="U551" s="326"/>
      <c r="V551" s="74"/>
      <c r="W551" s="352"/>
      <c r="X551" s="352"/>
      <c r="Y551" s="328"/>
      <c r="Z551" s="118"/>
      <c r="AA551" s="119"/>
      <c r="AB551" s="119"/>
      <c r="AC551" s="119"/>
      <c r="AD551" s="119"/>
      <c r="AE551" s="119"/>
      <c r="AF551" s="119"/>
      <c r="AG551" s="119"/>
      <c r="AH551" s="119"/>
      <c r="AI551" s="119"/>
      <c r="AJ551" s="119"/>
      <c r="AK551" s="4"/>
      <c r="AL551" s="4"/>
    </row>
    <row r="552">
      <c r="A552" s="4"/>
      <c r="B552" s="4"/>
      <c r="C552" s="4"/>
      <c r="D552" s="4"/>
      <c r="E552" s="4"/>
      <c r="F552" s="8"/>
      <c r="G552" s="8"/>
      <c r="H552" s="8"/>
      <c r="I552" s="8"/>
      <c r="J552" s="8"/>
      <c r="K552" s="8"/>
      <c r="L552" s="8"/>
      <c r="M552" s="8"/>
      <c r="N552" s="118"/>
      <c r="O552" s="118"/>
      <c r="P552" s="118"/>
      <c r="Q552" s="325"/>
      <c r="R552" s="119"/>
      <c r="S552" s="119"/>
      <c r="T552" s="119"/>
      <c r="U552" s="326"/>
      <c r="V552" s="74"/>
      <c r="W552" s="352"/>
      <c r="X552" s="352"/>
      <c r="Y552" s="328"/>
      <c r="Z552" s="118"/>
      <c r="AA552" s="119"/>
      <c r="AB552" s="119"/>
      <c r="AC552" s="119"/>
      <c r="AD552" s="119"/>
      <c r="AE552" s="119"/>
      <c r="AF552" s="119"/>
      <c r="AG552" s="119"/>
      <c r="AH552" s="119"/>
      <c r="AI552" s="119"/>
      <c r="AJ552" s="119"/>
      <c r="AK552" s="4"/>
      <c r="AL552" s="4"/>
    </row>
    <row r="553">
      <c r="A553" s="4"/>
      <c r="B553" s="4"/>
      <c r="C553" s="4"/>
      <c r="D553" s="4"/>
      <c r="E553" s="4"/>
      <c r="F553" s="8"/>
      <c r="G553" s="8"/>
      <c r="H553" s="8"/>
      <c r="I553" s="8"/>
      <c r="J553" s="8"/>
      <c r="K553" s="8"/>
      <c r="L553" s="8"/>
      <c r="M553" s="8"/>
      <c r="N553" s="118"/>
      <c r="O553" s="118"/>
      <c r="P553" s="118"/>
      <c r="Q553" s="325"/>
      <c r="R553" s="119"/>
      <c r="S553" s="119"/>
      <c r="T553" s="119"/>
      <c r="U553" s="326"/>
      <c r="V553" s="74"/>
      <c r="W553" s="352"/>
      <c r="X553" s="352"/>
      <c r="Y553" s="328"/>
      <c r="Z553" s="118"/>
      <c r="AA553" s="119"/>
      <c r="AB553" s="119"/>
      <c r="AC553" s="119"/>
      <c r="AD553" s="119"/>
      <c r="AE553" s="119"/>
      <c r="AF553" s="119"/>
      <c r="AG553" s="119"/>
      <c r="AH553" s="119"/>
      <c r="AI553" s="119"/>
      <c r="AJ553" s="119"/>
      <c r="AK553" s="4"/>
      <c r="AL553" s="4"/>
    </row>
    <row r="554">
      <c r="A554" s="4"/>
      <c r="B554" s="4"/>
      <c r="C554" s="4"/>
      <c r="D554" s="4"/>
      <c r="E554" s="4"/>
      <c r="F554" s="8"/>
      <c r="G554" s="8"/>
      <c r="H554" s="8"/>
      <c r="I554" s="8"/>
      <c r="J554" s="8"/>
      <c r="K554" s="8"/>
      <c r="L554" s="8"/>
      <c r="M554" s="8"/>
      <c r="N554" s="118"/>
      <c r="O554" s="118"/>
      <c r="P554" s="118"/>
      <c r="Q554" s="325"/>
      <c r="R554" s="119"/>
      <c r="S554" s="119"/>
      <c r="T554" s="119"/>
      <c r="U554" s="326"/>
      <c r="V554" s="74"/>
      <c r="W554" s="352"/>
      <c r="X554" s="352"/>
      <c r="Y554" s="328"/>
      <c r="Z554" s="118"/>
      <c r="AA554" s="119"/>
      <c r="AB554" s="119"/>
      <c r="AC554" s="119"/>
      <c r="AD554" s="119"/>
      <c r="AE554" s="119"/>
      <c r="AF554" s="119"/>
      <c r="AG554" s="119"/>
      <c r="AH554" s="119"/>
      <c r="AI554" s="119"/>
      <c r="AJ554" s="119"/>
      <c r="AK554" s="4"/>
      <c r="AL554" s="4"/>
    </row>
    <row r="555">
      <c r="A555" s="4"/>
      <c r="B555" s="4"/>
      <c r="C555" s="4"/>
      <c r="D555" s="4"/>
      <c r="E555" s="4"/>
      <c r="F555" s="8"/>
      <c r="G555" s="8"/>
      <c r="H555" s="8"/>
      <c r="I555" s="8"/>
      <c r="J555" s="8"/>
      <c r="K555" s="8"/>
      <c r="L555" s="8"/>
      <c r="M555" s="8"/>
      <c r="N555" s="118"/>
      <c r="O555" s="118"/>
      <c r="P555" s="118"/>
      <c r="Q555" s="325"/>
      <c r="R555" s="119"/>
      <c r="S555" s="119"/>
      <c r="T555" s="119"/>
      <c r="U555" s="326"/>
      <c r="V555" s="74"/>
      <c r="W555" s="352"/>
      <c r="X555" s="352"/>
      <c r="Y555" s="328"/>
      <c r="Z555" s="118"/>
      <c r="AA555" s="119"/>
      <c r="AB555" s="119"/>
      <c r="AC555" s="119"/>
      <c r="AD555" s="119"/>
      <c r="AE555" s="119"/>
      <c r="AF555" s="119"/>
      <c r="AG555" s="119"/>
      <c r="AH555" s="119"/>
      <c r="AI555" s="119"/>
      <c r="AJ555" s="119"/>
      <c r="AK555" s="4"/>
      <c r="AL555" s="4"/>
    </row>
    <row r="556">
      <c r="A556" s="4"/>
      <c r="B556" s="4"/>
      <c r="C556" s="4"/>
      <c r="D556" s="4"/>
      <c r="E556" s="4"/>
      <c r="F556" s="8"/>
      <c r="G556" s="8"/>
      <c r="H556" s="8"/>
      <c r="I556" s="8"/>
      <c r="J556" s="8"/>
      <c r="K556" s="8"/>
      <c r="L556" s="8"/>
      <c r="M556" s="8"/>
      <c r="N556" s="118"/>
      <c r="O556" s="118"/>
      <c r="P556" s="118"/>
      <c r="Q556" s="325"/>
      <c r="R556" s="119"/>
      <c r="S556" s="119"/>
      <c r="T556" s="119"/>
      <c r="U556" s="326"/>
      <c r="V556" s="74"/>
      <c r="W556" s="352"/>
      <c r="X556" s="352"/>
      <c r="Y556" s="328"/>
      <c r="Z556" s="118"/>
      <c r="AA556" s="119"/>
      <c r="AB556" s="119"/>
      <c r="AC556" s="119"/>
      <c r="AD556" s="119"/>
      <c r="AE556" s="119"/>
      <c r="AF556" s="119"/>
      <c r="AG556" s="119"/>
      <c r="AH556" s="119"/>
      <c r="AI556" s="119"/>
      <c r="AJ556" s="119"/>
      <c r="AK556" s="4"/>
      <c r="AL556" s="4"/>
    </row>
    <row r="557">
      <c r="A557" s="4"/>
      <c r="B557" s="4"/>
      <c r="C557" s="4"/>
      <c r="D557" s="4"/>
      <c r="E557" s="4"/>
      <c r="F557" s="8"/>
      <c r="G557" s="8"/>
      <c r="H557" s="8"/>
      <c r="I557" s="8"/>
      <c r="J557" s="8"/>
      <c r="K557" s="8"/>
      <c r="L557" s="8"/>
      <c r="M557" s="8"/>
      <c r="N557" s="118"/>
      <c r="O557" s="118"/>
      <c r="P557" s="118"/>
      <c r="Q557" s="325"/>
      <c r="R557" s="119"/>
      <c r="S557" s="119"/>
      <c r="T557" s="119"/>
      <c r="U557" s="326"/>
      <c r="V557" s="74"/>
      <c r="W557" s="352"/>
      <c r="X557" s="352"/>
      <c r="Y557" s="328"/>
      <c r="Z557" s="118"/>
      <c r="AA557" s="119"/>
      <c r="AB557" s="119"/>
      <c r="AC557" s="119"/>
      <c r="AD557" s="119"/>
      <c r="AE557" s="119"/>
      <c r="AF557" s="119"/>
      <c r="AG557" s="119"/>
      <c r="AH557" s="119"/>
      <c r="AI557" s="119"/>
      <c r="AJ557" s="119"/>
      <c r="AK557" s="4"/>
      <c r="AL557" s="4"/>
    </row>
    <row r="558">
      <c r="A558" s="4"/>
      <c r="B558" s="4"/>
      <c r="C558" s="4"/>
      <c r="D558" s="4"/>
      <c r="E558" s="4"/>
      <c r="F558" s="8"/>
      <c r="G558" s="8"/>
      <c r="H558" s="8"/>
      <c r="I558" s="8"/>
      <c r="J558" s="8"/>
      <c r="K558" s="8"/>
      <c r="L558" s="8"/>
      <c r="M558" s="8"/>
      <c r="N558" s="118"/>
      <c r="O558" s="118"/>
      <c r="P558" s="118"/>
      <c r="Q558" s="325"/>
      <c r="R558" s="119"/>
      <c r="S558" s="119"/>
      <c r="T558" s="119"/>
      <c r="U558" s="326"/>
      <c r="V558" s="74"/>
      <c r="W558" s="352"/>
      <c r="X558" s="352"/>
      <c r="Y558" s="328"/>
      <c r="Z558" s="118"/>
      <c r="AA558" s="119"/>
      <c r="AB558" s="119"/>
      <c r="AC558" s="119"/>
      <c r="AD558" s="119"/>
      <c r="AE558" s="119"/>
      <c r="AF558" s="119"/>
      <c r="AG558" s="119"/>
      <c r="AH558" s="119"/>
      <c r="AI558" s="119"/>
      <c r="AJ558" s="119"/>
      <c r="AK558" s="4"/>
      <c r="AL558" s="4"/>
    </row>
    <row r="559">
      <c r="A559" s="4"/>
      <c r="B559" s="4"/>
      <c r="C559" s="4"/>
      <c r="D559" s="4"/>
      <c r="E559" s="4"/>
      <c r="F559" s="8"/>
      <c r="G559" s="8"/>
      <c r="H559" s="8"/>
      <c r="I559" s="8"/>
      <c r="J559" s="8"/>
      <c r="K559" s="8"/>
      <c r="L559" s="8"/>
      <c r="M559" s="8"/>
      <c r="N559" s="118"/>
      <c r="O559" s="118"/>
      <c r="P559" s="118"/>
      <c r="Q559" s="325"/>
      <c r="R559" s="119"/>
      <c r="S559" s="119"/>
      <c r="T559" s="119"/>
      <c r="U559" s="326"/>
      <c r="V559" s="74"/>
      <c r="W559" s="352"/>
      <c r="X559" s="352"/>
      <c r="Y559" s="328"/>
      <c r="Z559" s="118"/>
      <c r="AA559" s="119"/>
      <c r="AB559" s="119"/>
      <c r="AC559" s="119"/>
      <c r="AD559" s="119"/>
      <c r="AE559" s="119"/>
      <c r="AF559" s="119"/>
      <c r="AG559" s="119"/>
      <c r="AH559" s="119"/>
      <c r="AI559" s="119"/>
      <c r="AJ559" s="119"/>
      <c r="AK559" s="4"/>
      <c r="AL559" s="4"/>
    </row>
    <row r="560">
      <c r="A560" s="4"/>
      <c r="B560" s="4"/>
      <c r="C560" s="4"/>
      <c r="D560" s="4"/>
      <c r="E560" s="4"/>
      <c r="F560" s="8"/>
      <c r="G560" s="8"/>
      <c r="H560" s="8"/>
      <c r="I560" s="8"/>
      <c r="J560" s="8"/>
      <c r="K560" s="8"/>
      <c r="L560" s="8"/>
      <c r="M560" s="8"/>
      <c r="N560" s="118"/>
      <c r="O560" s="118"/>
      <c r="P560" s="118"/>
      <c r="Q560" s="325"/>
      <c r="R560" s="119"/>
      <c r="S560" s="119"/>
      <c r="T560" s="119"/>
      <c r="U560" s="326"/>
      <c r="V560" s="74"/>
      <c r="W560" s="352"/>
      <c r="X560" s="352"/>
      <c r="Y560" s="328"/>
      <c r="Z560" s="118"/>
      <c r="AA560" s="119"/>
      <c r="AB560" s="119"/>
      <c r="AC560" s="119"/>
      <c r="AD560" s="119"/>
      <c r="AE560" s="119"/>
      <c r="AF560" s="119"/>
      <c r="AG560" s="119"/>
      <c r="AH560" s="119"/>
      <c r="AI560" s="119"/>
      <c r="AJ560" s="119"/>
      <c r="AK560" s="4"/>
      <c r="AL560" s="4"/>
    </row>
    <row r="561">
      <c r="A561" s="4"/>
      <c r="B561" s="4"/>
      <c r="C561" s="4"/>
      <c r="D561" s="4"/>
      <c r="E561" s="4"/>
      <c r="F561" s="8"/>
      <c r="G561" s="8"/>
      <c r="H561" s="8"/>
      <c r="I561" s="8"/>
      <c r="J561" s="8"/>
      <c r="K561" s="8"/>
      <c r="L561" s="8"/>
      <c r="M561" s="8"/>
      <c r="N561" s="118"/>
      <c r="O561" s="118"/>
      <c r="P561" s="118"/>
      <c r="Q561" s="325"/>
      <c r="R561" s="119"/>
      <c r="S561" s="119"/>
      <c r="T561" s="119"/>
      <c r="U561" s="326"/>
      <c r="V561" s="74"/>
      <c r="W561" s="352"/>
      <c r="X561" s="352"/>
      <c r="Y561" s="328"/>
      <c r="Z561" s="118"/>
      <c r="AA561" s="119"/>
      <c r="AB561" s="119"/>
      <c r="AC561" s="119"/>
      <c r="AD561" s="119"/>
      <c r="AE561" s="119"/>
      <c r="AF561" s="119"/>
      <c r="AG561" s="119"/>
      <c r="AH561" s="119"/>
      <c r="AI561" s="119"/>
      <c r="AJ561" s="119"/>
      <c r="AK561" s="4"/>
      <c r="AL561" s="4"/>
    </row>
    <row r="562">
      <c r="A562" s="4"/>
      <c r="B562" s="4"/>
      <c r="C562" s="4"/>
      <c r="D562" s="4"/>
      <c r="E562" s="4"/>
      <c r="F562" s="8"/>
      <c r="G562" s="8"/>
      <c r="H562" s="8"/>
      <c r="I562" s="8"/>
      <c r="J562" s="8"/>
      <c r="K562" s="8"/>
      <c r="L562" s="8"/>
      <c r="M562" s="8"/>
      <c r="N562" s="118"/>
      <c r="O562" s="118"/>
      <c r="P562" s="118"/>
      <c r="Q562" s="325"/>
      <c r="R562" s="119"/>
      <c r="S562" s="119"/>
      <c r="T562" s="119"/>
      <c r="U562" s="326"/>
      <c r="V562" s="74"/>
      <c r="W562" s="352"/>
      <c r="X562" s="352"/>
      <c r="Y562" s="328"/>
      <c r="Z562" s="118"/>
      <c r="AA562" s="119"/>
      <c r="AB562" s="119"/>
      <c r="AC562" s="119"/>
      <c r="AD562" s="119"/>
      <c r="AE562" s="119"/>
      <c r="AF562" s="119"/>
      <c r="AG562" s="119"/>
      <c r="AH562" s="119"/>
      <c r="AI562" s="119"/>
      <c r="AJ562" s="119"/>
      <c r="AK562" s="4"/>
      <c r="AL562" s="4"/>
    </row>
    <row r="563">
      <c r="A563" s="4"/>
      <c r="B563" s="4"/>
      <c r="C563" s="4"/>
      <c r="D563" s="4"/>
      <c r="E563" s="4"/>
      <c r="F563" s="8"/>
      <c r="G563" s="8"/>
      <c r="H563" s="8"/>
      <c r="I563" s="8"/>
      <c r="J563" s="8"/>
      <c r="K563" s="8"/>
      <c r="L563" s="8"/>
      <c r="M563" s="8"/>
      <c r="N563" s="118"/>
      <c r="O563" s="118"/>
      <c r="P563" s="118"/>
      <c r="Q563" s="325"/>
      <c r="R563" s="119"/>
      <c r="S563" s="119"/>
      <c r="T563" s="119"/>
      <c r="U563" s="326"/>
      <c r="V563" s="74"/>
      <c r="W563" s="352"/>
      <c r="X563" s="352"/>
      <c r="Y563" s="328"/>
      <c r="Z563" s="118"/>
      <c r="AA563" s="119"/>
      <c r="AB563" s="119"/>
      <c r="AC563" s="119"/>
      <c r="AD563" s="119"/>
      <c r="AE563" s="119"/>
      <c r="AF563" s="119"/>
      <c r="AG563" s="119"/>
      <c r="AH563" s="119"/>
      <c r="AI563" s="119"/>
      <c r="AJ563" s="119"/>
      <c r="AK563" s="4"/>
      <c r="AL563" s="4"/>
    </row>
    <row r="564">
      <c r="A564" s="4"/>
      <c r="B564" s="4"/>
      <c r="C564" s="4"/>
      <c r="D564" s="4"/>
      <c r="E564" s="4"/>
      <c r="F564" s="8"/>
      <c r="G564" s="8"/>
      <c r="H564" s="8"/>
      <c r="I564" s="8"/>
      <c r="J564" s="8"/>
      <c r="K564" s="8"/>
      <c r="L564" s="8"/>
      <c r="M564" s="8"/>
      <c r="N564" s="118"/>
      <c r="O564" s="118"/>
      <c r="P564" s="118"/>
      <c r="Q564" s="325"/>
      <c r="R564" s="119"/>
      <c r="S564" s="119"/>
      <c r="T564" s="119"/>
      <c r="U564" s="326"/>
      <c r="V564" s="74"/>
      <c r="W564" s="352"/>
      <c r="X564" s="352"/>
      <c r="Y564" s="328"/>
      <c r="Z564" s="118"/>
      <c r="AA564" s="119"/>
      <c r="AB564" s="119"/>
      <c r="AC564" s="119"/>
      <c r="AD564" s="119"/>
      <c r="AE564" s="119"/>
      <c r="AF564" s="119"/>
      <c r="AG564" s="119"/>
      <c r="AH564" s="119"/>
      <c r="AI564" s="119"/>
      <c r="AJ564" s="119"/>
      <c r="AK564" s="4"/>
      <c r="AL564" s="4"/>
    </row>
    <row r="565">
      <c r="A565" s="4"/>
      <c r="B565" s="4"/>
      <c r="C565" s="4"/>
      <c r="D565" s="4"/>
      <c r="E565" s="4"/>
      <c r="F565" s="8"/>
      <c r="G565" s="8"/>
      <c r="H565" s="8"/>
      <c r="I565" s="8"/>
      <c r="J565" s="8"/>
      <c r="K565" s="8"/>
      <c r="L565" s="8"/>
      <c r="M565" s="8"/>
      <c r="N565" s="118"/>
      <c r="O565" s="118"/>
      <c r="P565" s="118"/>
      <c r="Q565" s="325"/>
      <c r="R565" s="119"/>
      <c r="S565" s="119"/>
      <c r="T565" s="119"/>
      <c r="U565" s="326"/>
      <c r="V565" s="74"/>
      <c r="W565" s="352"/>
      <c r="X565" s="352"/>
      <c r="Y565" s="328"/>
      <c r="Z565" s="118"/>
      <c r="AA565" s="119"/>
      <c r="AB565" s="119"/>
      <c r="AC565" s="119"/>
      <c r="AD565" s="119"/>
      <c r="AE565" s="119"/>
      <c r="AF565" s="119"/>
      <c r="AG565" s="119"/>
      <c r="AH565" s="119"/>
      <c r="AI565" s="119"/>
      <c r="AJ565" s="119"/>
      <c r="AK565" s="4"/>
      <c r="AL565" s="4"/>
    </row>
    <row r="566">
      <c r="A566" s="4"/>
      <c r="B566" s="4"/>
      <c r="C566" s="4"/>
      <c r="D566" s="4"/>
      <c r="E566" s="4"/>
      <c r="F566" s="8"/>
      <c r="G566" s="8"/>
      <c r="H566" s="8"/>
      <c r="I566" s="8"/>
      <c r="J566" s="8"/>
      <c r="K566" s="8"/>
      <c r="L566" s="8"/>
      <c r="M566" s="8"/>
      <c r="N566" s="118"/>
      <c r="O566" s="118"/>
      <c r="P566" s="118"/>
      <c r="Q566" s="325"/>
      <c r="R566" s="119"/>
      <c r="S566" s="119"/>
      <c r="T566" s="119"/>
      <c r="U566" s="326"/>
      <c r="V566" s="74"/>
      <c r="W566" s="352"/>
      <c r="X566" s="352"/>
      <c r="Y566" s="328"/>
      <c r="Z566" s="118"/>
      <c r="AA566" s="119"/>
      <c r="AB566" s="119"/>
      <c r="AC566" s="119"/>
      <c r="AD566" s="119"/>
      <c r="AE566" s="119"/>
      <c r="AF566" s="119"/>
      <c r="AG566" s="119"/>
      <c r="AH566" s="119"/>
      <c r="AI566" s="119"/>
      <c r="AJ566" s="119"/>
      <c r="AK566" s="4"/>
      <c r="AL566" s="4"/>
    </row>
    <row r="567">
      <c r="A567" s="4"/>
      <c r="B567" s="4"/>
      <c r="C567" s="4"/>
      <c r="D567" s="4"/>
      <c r="E567" s="4"/>
      <c r="F567" s="8"/>
      <c r="G567" s="8"/>
      <c r="H567" s="8"/>
      <c r="I567" s="8"/>
      <c r="J567" s="8"/>
      <c r="K567" s="8"/>
      <c r="L567" s="8"/>
      <c r="M567" s="8"/>
      <c r="N567" s="118"/>
      <c r="O567" s="118"/>
      <c r="P567" s="118"/>
      <c r="Q567" s="325"/>
      <c r="R567" s="119"/>
      <c r="S567" s="119"/>
      <c r="T567" s="119"/>
      <c r="U567" s="326"/>
      <c r="V567" s="74"/>
      <c r="W567" s="352"/>
      <c r="X567" s="352"/>
      <c r="Y567" s="328"/>
      <c r="Z567" s="118"/>
      <c r="AA567" s="119"/>
      <c r="AB567" s="119"/>
      <c r="AC567" s="119"/>
      <c r="AD567" s="119"/>
      <c r="AE567" s="119"/>
      <c r="AF567" s="119"/>
      <c r="AG567" s="119"/>
      <c r="AH567" s="119"/>
      <c r="AI567" s="119"/>
      <c r="AJ567" s="119"/>
      <c r="AK567" s="4"/>
      <c r="AL567" s="4"/>
    </row>
    <row r="568">
      <c r="A568" s="4"/>
      <c r="B568" s="4"/>
      <c r="C568" s="4"/>
      <c r="D568" s="4"/>
      <c r="E568" s="4"/>
      <c r="F568" s="8"/>
      <c r="G568" s="8"/>
      <c r="H568" s="8"/>
      <c r="I568" s="8"/>
      <c r="J568" s="8"/>
      <c r="K568" s="8"/>
      <c r="L568" s="8"/>
      <c r="M568" s="8"/>
      <c r="N568" s="118"/>
      <c r="O568" s="118"/>
      <c r="P568" s="118"/>
      <c r="Q568" s="325"/>
      <c r="R568" s="119"/>
      <c r="S568" s="119"/>
      <c r="T568" s="119"/>
      <c r="U568" s="326"/>
      <c r="V568" s="74"/>
      <c r="W568" s="352"/>
      <c r="X568" s="352"/>
      <c r="Y568" s="328"/>
      <c r="Z568" s="118"/>
      <c r="AA568" s="119"/>
      <c r="AB568" s="119"/>
      <c r="AC568" s="119"/>
      <c r="AD568" s="119"/>
      <c r="AE568" s="119"/>
      <c r="AF568" s="119"/>
      <c r="AG568" s="119"/>
      <c r="AH568" s="119"/>
      <c r="AI568" s="119"/>
      <c r="AJ568" s="119"/>
      <c r="AK568" s="4"/>
      <c r="AL568" s="4"/>
    </row>
    <row r="569">
      <c r="A569" s="4"/>
      <c r="B569" s="4"/>
      <c r="C569" s="4"/>
      <c r="D569" s="4"/>
      <c r="E569" s="4"/>
      <c r="F569" s="8"/>
      <c r="G569" s="8"/>
      <c r="H569" s="8"/>
      <c r="I569" s="8"/>
      <c r="J569" s="8"/>
      <c r="K569" s="8"/>
      <c r="L569" s="8"/>
      <c r="M569" s="8"/>
      <c r="N569" s="118"/>
      <c r="O569" s="118"/>
      <c r="P569" s="118"/>
      <c r="Q569" s="325"/>
      <c r="R569" s="119"/>
      <c r="S569" s="119"/>
      <c r="T569" s="119"/>
      <c r="U569" s="326"/>
      <c r="V569" s="74"/>
      <c r="W569" s="352"/>
      <c r="X569" s="352"/>
      <c r="Y569" s="328"/>
      <c r="Z569" s="118"/>
      <c r="AA569" s="119"/>
      <c r="AB569" s="119"/>
      <c r="AC569" s="119"/>
      <c r="AD569" s="119"/>
      <c r="AE569" s="119"/>
      <c r="AF569" s="119"/>
      <c r="AG569" s="119"/>
      <c r="AH569" s="119"/>
      <c r="AI569" s="119"/>
      <c r="AJ569" s="119"/>
      <c r="AK569" s="4"/>
      <c r="AL569" s="4"/>
    </row>
    <row r="570">
      <c r="A570" s="4"/>
      <c r="B570" s="4"/>
      <c r="C570" s="4"/>
      <c r="D570" s="4"/>
      <c r="E570" s="4"/>
      <c r="F570" s="8"/>
      <c r="G570" s="8"/>
      <c r="H570" s="8"/>
      <c r="I570" s="8"/>
      <c r="J570" s="8"/>
      <c r="K570" s="8"/>
      <c r="L570" s="8"/>
      <c r="M570" s="8"/>
      <c r="N570" s="118"/>
      <c r="O570" s="118"/>
      <c r="P570" s="118"/>
      <c r="Q570" s="325"/>
      <c r="R570" s="119"/>
      <c r="S570" s="119"/>
      <c r="T570" s="119"/>
      <c r="U570" s="326"/>
      <c r="V570" s="74"/>
      <c r="W570" s="352"/>
      <c r="X570" s="352"/>
      <c r="Y570" s="328"/>
      <c r="Z570" s="118"/>
      <c r="AA570" s="119"/>
      <c r="AB570" s="119"/>
      <c r="AC570" s="119"/>
      <c r="AD570" s="119"/>
      <c r="AE570" s="119"/>
      <c r="AF570" s="119"/>
      <c r="AG570" s="119"/>
      <c r="AH570" s="119"/>
      <c r="AI570" s="119"/>
      <c r="AJ570" s="119"/>
      <c r="AK570" s="4"/>
      <c r="AL570" s="4"/>
    </row>
    <row r="571">
      <c r="A571" s="4"/>
      <c r="B571" s="4"/>
      <c r="C571" s="4"/>
      <c r="D571" s="4"/>
      <c r="E571" s="4"/>
      <c r="F571" s="8"/>
      <c r="G571" s="8"/>
      <c r="H571" s="8"/>
      <c r="I571" s="8"/>
      <c r="J571" s="8"/>
      <c r="K571" s="8"/>
      <c r="L571" s="8"/>
      <c r="M571" s="8"/>
      <c r="N571" s="118"/>
      <c r="O571" s="118"/>
      <c r="P571" s="118"/>
      <c r="Q571" s="325"/>
      <c r="R571" s="119"/>
      <c r="S571" s="119"/>
      <c r="T571" s="119"/>
      <c r="U571" s="326"/>
      <c r="V571" s="74"/>
      <c r="W571" s="352"/>
      <c r="X571" s="352"/>
      <c r="Y571" s="328"/>
      <c r="Z571" s="118"/>
      <c r="AA571" s="119"/>
      <c r="AB571" s="119"/>
      <c r="AC571" s="119"/>
      <c r="AD571" s="119"/>
      <c r="AE571" s="119"/>
      <c r="AF571" s="119"/>
      <c r="AG571" s="119"/>
      <c r="AH571" s="119"/>
      <c r="AI571" s="119"/>
      <c r="AJ571" s="119"/>
      <c r="AK571" s="4"/>
      <c r="AL571" s="4"/>
    </row>
    <row r="572">
      <c r="A572" s="4"/>
      <c r="B572" s="4"/>
      <c r="C572" s="4"/>
      <c r="D572" s="4"/>
      <c r="E572" s="4"/>
      <c r="F572" s="8"/>
      <c r="G572" s="8"/>
      <c r="H572" s="8"/>
      <c r="I572" s="8"/>
      <c r="J572" s="8"/>
      <c r="K572" s="8"/>
      <c r="L572" s="8"/>
      <c r="M572" s="8"/>
      <c r="N572" s="118"/>
      <c r="O572" s="118"/>
      <c r="P572" s="118"/>
      <c r="Q572" s="325"/>
      <c r="R572" s="119"/>
      <c r="S572" s="119"/>
      <c r="T572" s="119"/>
      <c r="U572" s="326"/>
      <c r="V572" s="74"/>
      <c r="W572" s="352"/>
      <c r="X572" s="352"/>
      <c r="Y572" s="328"/>
      <c r="Z572" s="118"/>
      <c r="AA572" s="119"/>
      <c r="AB572" s="119"/>
      <c r="AC572" s="119"/>
      <c r="AD572" s="119"/>
      <c r="AE572" s="119"/>
      <c r="AF572" s="119"/>
      <c r="AG572" s="119"/>
      <c r="AH572" s="119"/>
      <c r="AI572" s="119"/>
      <c r="AJ572" s="119"/>
      <c r="AK572" s="4"/>
      <c r="AL572" s="4"/>
    </row>
    <row r="573">
      <c r="A573" s="4"/>
      <c r="B573" s="4"/>
      <c r="C573" s="4"/>
      <c r="D573" s="4"/>
      <c r="E573" s="4"/>
      <c r="F573" s="8"/>
      <c r="G573" s="8"/>
      <c r="H573" s="8"/>
      <c r="I573" s="8"/>
      <c r="J573" s="8"/>
      <c r="K573" s="8"/>
      <c r="L573" s="8"/>
      <c r="M573" s="8"/>
      <c r="N573" s="118"/>
      <c r="O573" s="118"/>
      <c r="P573" s="118"/>
      <c r="Q573" s="325"/>
      <c r="R573" s="119"/>
      <c r="S573" s="119"/>
      <c r="T573" s="119"/>
      <c r="U573" s="326"/>
      <c r="V573" s="74"/>
      <c r="W573" s="352"/>
      <c r="X573" s="352"/>
      <c r="Y573" s="328"/>
      <c r="Z573" s="118"/>
      <c r="AA573" s="119"/>
      <c r="AB573" s="119"/>
      <c r="AC573" s="119"/>
      <c r="AD573" s="119"/>
      <c r="AE573" s="119"/>
      <c r="AF573" s="119"/>
      <c r="AG573" s="119"/>
      <c r="AH573" s="119"/>
      <c r="AI573" s="119"/>
      <c r="AJ573" s="119"/>
      <c r="AK573" s="4"/>
      <c r="AL573" s="4"/>
    </row>
    <row r="574">
      <c r="A574" s="4"/>
      <c r="B574" s="4"/>
      <c r="C574" s="4"/>
      <c r="D574" s="4"/>
      <c r="E574" s="4"/>
      <c r="F574" s="8"/>
      <c r="G574" s="8"/>
      <c r="H574" s="8"/>
      <c r="I574" s="8"/>
      <c r="J574" s="8"/>
      <c r="K574" s="8"/>
      <c r="L574" s="8"/>
      <c r="M574" s="8"/>
      <c r="N574" s="118"/>
      <c r="O574" s="118"/>
      <c r="P574" s="118"/>
      <c r="Q574" s="325"/>
      <c r="R574" s="119"/>
      <c r="S574" s="119"/>
      <c r="T574" s="119"/>
      <c r="U574" s="326"/>
      <c r="V574" s="74"/>
      <c r="W574" s="352"/>
      <c r="X574" s="352"/>
      <c r="Y574" s="328"/>
      <c r="Z574" s="118"/>
      <c r="AA574" s="119"/>
      <c r="AB574" s="119"/>
      <c r="AC574" s="119"/>
      <c r="AD574" s="119"/>
      <c r="AE574" s="119"/>
      <c r="AF574" s="119"/>
      <c r="AG574" s="119"/>
      <c r="AH574" s="119"/>
      <c r="AI574" s="119"/>
      <c r="AJ574" s="119"/>
      <c r="AK574" s="4"/>
      <c r="AL574" s="4"/>
    </row>
    <row r="575">
      <c r="A575" s="4"/>
      <c r="B575" s="4"/>
      <c r="C575" s="4"/>
      <c r="D575" s="4"/>
      <c r="E575" s="4"/>
      <c r="F575" s="8"/>
      <c r="G575" s="8"/>
      <c r="H575" s="8"/>
      <c r="I575" s="8"/>
      <c r="J575" s="8"/>
      <c r="K575" s="8"/>
      <c r="L575" s="8"/>
      <c r="M575" s="8"/>
      <c r="N575" s="118"/>
      <c r="O575" s="118"/>
      <c r="P575" s="118"/>
      <c r="Q575" s="325"/>
      <c r="R575" s="119"/>
      <c r="S575" s="119"/>
      <c r="T575" s="119"/>
      <c r="U575" s="326"/>
      <c r="V575" s="74"/>
      <c r="W575" s="352"/>
      <c r="X575" s="352"/>
      <c r="Y575" s="328"/>
      <c r="Z575" s="118"/>
      <c r="AA575" s="119"/>
      <c r="AB575" s="119"/>
      <c r="AC575" s="119"/>
      <c r="AD575" s="119"/>
      <c r="AE575" s="119"/>
      <c r="AF575" s="119"/>
      <c r="AG575" s="119"/>
      <c r="AH575" s="119"/>
      <c r="AI575" s="119"/>
      <c r="AJ575" s="119"/>
      <c r="AK575" s="4"/>
      <c r="AL575" s="4"/>
    </row>
    <row r="576">
      <c r="A576" s="4"/>
      <c r="B576" s="4"/>
      <c r="C576" s="4"/>
      <c r="D576" s="4"/>
      <c r="E576" s="4"/>
      <c r="F576" s="8"/>
      <c r="G576" s="8"/>
      <c r="H576" s="8"/>
      <c r="I576" s="8"/>
      <c r="J576" s="8"/>
      <c r="K576" s="8"/>
      <c r="L576" s="8"/>
      <c r="M576" s="8"/>
      <c r="N576" s="118"/>
      <c r="O576" s="118"/>
      <c r="P576" s="118"/>
      <c r="Q576" s="325"/>
      <c r="R576" s="119"/>
      <c r="S576" s="119"/>
      <c r="T576" s="119"/>
      <c r="U576" s="326"/>
      <c r="V576" s="74"/>
      <c r="W576" s="352"/>
      <c r="X576" s="352"/>
      <c r="Y576" s="328"/>
      <c r="Z576" s="118"/>
      <c r="AA576" s="119"/>
      <c r="AB576" s="119"/>
      <c r="AC576" s="119"/>
      <c r="AD576" s="119"/>
      <c r="AE576" s="119"/>
      <c r="AF576" s="119"/>
      <c r="AG576" s="119"/>
      <c r="AH576" s="119"/>
      <c r="AI576" s="119"/>
      <c r="AJ576" s="119"/>
      <c r="AK576" s="4"/>
      <c r="AL576" s="4"/>
    </row>
    <row r="577">
      <c r="A577" s="4"/>
      <c r="B577" s="4"/>
      <c r="C577" s="4"/>
      <c r="D577" s="4"/>
      <c r="E577" s="4"/>
      <c r="F577" s="8"/>
      <c r="G577" s="8"/>
      <c r="H577" s="8"/>
      <c r="I577" s="8"/>
      <c r="J577" s="8"/>
      <c r="K577" s="8"/>
      <c r="L577" s="8"/>
      <c r="M577" s="8"/>
      <c r="N577" s="118"/>
      <c r="O577" s="118"/>
      <c r="P577" s="118"/>
      <c r="Q577" s="325"/>
      <c r="R577" s="119"/>
      <c r="S577" s="119"/>
      <c r="T577" s="119"/>
      <c r="U577" s="326"/>
      <c r="V577" s="74"/>
      <c r="W577" s="352"/>
      <c r="X577" s="352"/>
      <c r="Y577" s="328"/>
      <c r="Z577" s="118"/>
      <c r="AA577" s="119"/>
      <c r="AB577" s="119"/>
      <c r="AC577" s="119"/>
      <c r="AD577" s="119"/>
      <c r="AE577" s="119"/>
      <c r="AF577" s="119"/>
      <c r="AG577" s="119"/>
      <c r="AH577" s="119"/>
      <c r="AI577" s="119"/>
      <c r="AJ577" s="119"/>
      <c r="AK577" s="4"/>
      <c r="AL577" s="4"/>
    </row>
    <row r="578">
      <c r="A578" s="4"/>
      <c r="B578" s="4"/>
      <c r="C578" s="4"/>
      <c r="D578" s="4"/>
      <c r="E578" s="4"/>
      <c r="F578" s="8"/>
      <c r="G578" s="8"/>
      <c r="H578" s="8"/>
      <c r="I578" s="8"/>
      <c r="J578" s="8"/>
      <c r="K578" s="8"/>
      <c r="L578" s="8"/>
      <c r="M578" s="8"/>
      <c r="N578" s="118"/>
      <c r="O578" s="118"/>
      <c r="P578" s="118"/>
      <c r="Q578" s="325"/>
      <c r="R578" s="119"/>
      <c r="S578" s="119"/>
      <c r="T578" s="119"/>
      <c r="U578" s="326"/>
      <c r="V578" s="74"/>
      <c r="W578" s="352"/>
      <c r="X578" s="352"/>
      <c r="Y578" s="328"/>
      <c r="Z578" s="118"/>
      <c r="AA578" s="119"/>
      <c r="AB578" s="119"/>
      <c r="AC578" s="119"/>
      <c r="AD578" s="119"/>
      <c r="AE578" s="119"/>
      <c r="AF578" s="119"/>
      <c r="AG578" s="119"/>
      <c r="AH578" s="119"/>
      <c r="AI578" s="119"/>
      <c r="AJ578" s="119"/>
      <c r="AK578" s="4"/>
      <c r="AL578" s="4"/>
    </row>
    <row r="579">
      <c r="A579" s="4"/>
      <c r="B579" s="4"/>
      <c r="C579" s="4"/>
      <c r="D579" s="4"/>
      <c r="E579" s="4"/>
      <c r="F579" s="8"/>
      <c r="G579" s="8"/>
      <c r="H579" s="8"/>
      <c r="I579" s="8"/>
      <c r="J579" s="8"/>
      <c r="K579" s="8"/>
      <c r="L579" s="8"/>
      <c r="M579" s="8"/>
      <c r="N579" s="118"/>
      <c r="O579" s="118"/>
      <c r="P579" s="118"/>
      <c r="Q579" s="325"/>
      <c r="R579" s="119"/>
      <c r="S579" s="119"/>
      <c r="T579" s="119"/>
      <c r="U579" s="326"/>
      <c r="V579" s="74"/>
      <c r="W579" s="352"/>
      <c r="X579" s="352"/>
      <c r="Y579" s="328"/>
      <c r="Z579" s="118"/>
      <c r="AA579" s="119"/>
      <c r="AB579" s="119"/>
      <c r="AC579" s="119"/>
      <c r="AD579" s="119"/>
      <c r="AE579" s="119"/>
      <c r="AF579" s="119"/>
      <c r="AG579" s="119"/>
      <c r="AH579" s="119"/>
      <c r="AI579" s="119"/>
      <c r="AJ579" s="119"/>
      <c r="AK579" s="4"/>
      <c r="AL579" s="4"/>
    </row>
    <row r="580">
      <c r="A580" s="4"/>
      <c r="B580" s="4"/>
      <c r="C580" s="4"/>
      <c r="D580" s="4"/>
      <c r="E580" s="4"/>
      <c r="F580" s="8"/>
      <c r="G580" s="8"/>
      <c r="H580" s="8"/>
      <c r="I580" s="8"/>
      <c r="J580" s="8"/>
      <c r="K580" s="8"/>
      <c r="L580" s="8"/>
      <c r="M580" s="8"/>
      <c r="N580" s="118"/>
      <c r="O580" s="118"/>
      <c r="P580" s="118"/>
      <c r="Q580" s="325"/>
      <c r="R580" s="119"/>
      <c r="S580" s="119"/>
      <c r="T580" s="119"/>
      <c r="U580" s="326"/>
      <c r="V580" s="74"/>
      <c r="W580" s="352"/>
      <c r="X580" s="352"/>
      <c r="Y580" s="328"/>
      <c r="Z580" s="118"/>
      <c r="AA580" s="119"/>
      <c r="AB580" s="119"/>
      <c r="AC580" s="119"/>
      <c r="AD580" s="119"/>
      <c r="AE580" s="119"/>
      <c r="AF580" s="119"/>
      <c r="AG580" s="119"/>
      <c r="AH580" s="119"/>
      <c r="AI580" s="119"/>
      <c r="AJ580" s="119"/>
      <c r="AK580" s="4"/>
      <c r="AL580" s="4"/>
    </row>
    <row r="581">
      <c r="A581" s="4"/>
      <c r="B581" s="4"/>
      <c r="C581" s="4"/>
      <c r="D581" s="4"/>
      <c r="E581" s="4"/>
      <c r="F581" s="8"/>
      <c r="G581" s="8"/>
      <c r="H581" s="8"/>
      <c r="I581" s="8"/>
      <c r="J581" s="8"/>
      <c r="K581" s="8"/>
      <c r="L581" s="8"/>
      <c r="M581" s="8"/>
      <c r="N581" s="118"/>
      <c r="O581" s="118"/>
      <c r="P581" s="118"/>
      <c r="Q581" s="325"/>
      <c r="R581" s="119"/>
      <c r="S581" s="119"/>
      <c r="T581" s="119"/>
      <c r="U581" s="326"/>
      <c r="V581" s="74"/>
      <c r="W581" s="352"/>
      <c r="X581" s="352"/>
      <c r="Y581" s="328"/>
      <c r="Z581" s="118"/>
      <c r="AA581" s="119"/>
      <c r="AB581" s="119"/>
      <c r="AC581" s="119"/>
      <c r="AD581" s="119"/>
      <c r="AE581" s="119"/>
      <c r="AF581" s="119"/>
      <c r="AG581" s="119"/>
      <c r="AH581" s="119"/>
      <c r="AI581" s="119"/>
      <c r="AJ581" s="119"/>
      <c r="AK581" s="4"/>
      <c r="AL581" s="4"/>
    </row>
    <row r="582">
      <c r="A582" s="4"/>
      <c r="B582" s="4"/>
      <c r="C582" s="4"/>
      <c r="D582" s="4"/>
      <c r="E582" s="4"/>
      <c r="F582" s="8"/>
      <c r="G582" s="8"/>
      <c r="H582" s="8"/>
      <c r="I582" s="8"/>
      <c r="J582" s="8"/>
      <c r="K582" s="8"/>
      <c r="L582" s="8"/>
      <c r="M582" s="8"/>
      <c r="N582" s="118"/>
      <c r="O582" s="118"/>
      <c r="P582" s="118"/>
      <c r="Q582" s="325"/>
      <c r="R582" s="119"/>
      <c r="S582" s="119"/>
      <c r="T582" s="119"/>
      <c r="U582" s="326"/>
      <c r="V582" s="74"/>
      <c r="W582" s="352"/>
      <c r="X582" s="352"/>
      <c r="Y582" s="328"/>
      <c r="Z582" s="118"/>
      <c r="AA582" s="119"/>
      <c r="AB582" s="119"/>
      <c r="AC582" s="119"/>
      <c r="AD582" s="119"/>
      <c r="AE582" s="119"/>
      <c r="AF582" s="119"/>
      <c r="AG582" s="119"/>
      <c r="AH582" s="119"/>
      <c r="AI582" s="119"/>
      <c r="AJ582" s="119"/>
      <c r="AK582" s="4"/>
      <c r="AL582" s="4"/>
    </row>
    <row r="583">
      <c r="A583" s="4"/>
      <c r="B583" s="4"/>
      <c r="C583" s="4"/>
      <c r="D583" s="4"/>
      <c r="E583" s="4"/>
      <c r="F583" s="8"/>
      <c r="G583" s="8"/>
      <c r="H583" s="8"/>
      <c r="I583" s="8"/>
      <c r="J583" s="8"/>
      <c r="K583" s="8"/>
      <c r="L583" s="8"/>
      <c r="M583" s="8"/>
      <c r="N583" s="118"/>
      <c r="O583" s="118"/>
      <c r="P583" s="118"/>
      <c r="Q583" s="325"/>
      <c r="R583" s="119"/>
      <c r="S583" s="119"/>
      <c r="T583" s="119"/>
      <c r="U583" s="326"/>
      <c r="V583" s="74"/>
      <c r="W583" s="352"/>
      <c r="X583" s="352"/>
      <c r="Y583" s="328"/>
      <c r="Z583" s="118"/>
      <c r="AA583" s="119"/>
      <c r="AB583" s="119"/>
      <c r="AC583" s="119"/>
      <c r="AD583" s="119"/>
      <c r="AE583" s="119"/>
      <c r="AF583" s="119"/>
      <c r="AG583" s="119"/>
      <c r="AH583" s="119"/>
      <c r="AI583" s="119"/>
      <c r="AJ583" s="119"/>
      <c r="AK583" s="4"/>
      <c r="AL583" s="4"/>
    </row>
    <row r="584">
      <c r="A584" s="4"/>
      <c r="B584" s="4"/>
      <c r="C584" s="4"/>
      <c r="D584" s="4"/>
      <c r="E584" s="4"/>
      <c r="F584" s="8"/>
      <c r="G584" s="8"/>
      <c r="H584" s="8"/>
      <c r="I584" s="8"/>
      <c r="J584" s="8"/>
      <c r="K584" s="8"/>
      <c r="L584" s="8"/>
      <c r="M584" s="8"/>
      <c r="N584" s="118"/>
      <c r="O584" s="118"/>
      <c r="P584" s="118"/>
      <c r="Q584" s="325"/>
      <c r="R584" s="119"/>
      <c r="S584" s="119"/>
      <c r="T584" s="119"/>
      <c r="U584" s="326"/>
      <c r="V584" s="74"/>
      <c r="W584" s="352"/>
      <c r="X584" s="352"/>
      <c r="Y584" s="328"/>
      <c r="Z584" s="118"/>
      <c r="AA584" s="119"/>
      <c r="AB584" s="119"/>
      <c r="AC584" s="119"/>
      <c r="AD584" s="119"/>
      <c r="AE584" s="119"/>
      <c r="AF584" s="119"/>
      <c r="AG584" s="119"/>
      <c r="AH584" s="119"/>
      <c r="AI584" s="119"/>
      <c r="AJ584" s="119"/>
      <c r="AK584" s="4"/>
      <c r="AL584" s="4"/>
    </row>
    <row r="585">
      <c r="A585" s="4"/>
      <c r="B585" s="4"/>
      <c r="C585" s="4"/>
      <c r="D585" s="4"/>
      <c r="E585" s="4"/>
      <c r="F585" s="8"/>
      <c r="G585" s="8"/>
      <c r="H585" s="8"/>
      <c r="I585" s="8"/>
      <c r="J585" s="8"/>
      <c r="K585" s="8"/>
      <c r="L585" s="8"/>
      <c r="M585" s="8"/>
      <c r="N585" s="118"/>
      <c r="O585" s="118"/>
      <c r="P585" s="118"/>
      <c r="Q585" s="325"/>
      <c r="R585" s="119"/>
      <c r="S585" s="119"/>
      <c r="T585" s="119"/>
      <c r="U585" s="326"/>
      <c r="V585" s="74"/>
      <c r="W585" s="352"/>
      <c r="X585" s="352"/>
      <c r="Y585" s="328"/>
      <c r="Z585" s="118"/>
      <c r="AA585" s="119"/>
      <c r="AB585" s="119"/>
      <c r="AC585" s="119"/>
      <c r="AD585" s="119"/>
      <c r="AE585" s="119"/>
      <c r="AF585" s="119"/>
      <c r="AG585" s="119"/>
      <c r="AH585" s="119"/>
      <c r="AI585" s="119"/>
      <c r="AJ585" s="119"/>
      <c r="AK585" s="4"/>
      <c r="AL585" s="4"/>
    </row>
    <row r="586">
      <c r="A586" s="4"/>
      <c r="B586" s="4"/>
      <c r="C586" s="4"/>
      <c r="D586" s="4"/>
      <c r="E586" s="4"/>
      <c r="F586" s="8"/>
      <c r="G586" s="8"/>
      <c r="H586" s="8"/>
      <c r="I586" s="8"/>
      <c r="J586" s="8"/>
      <c r="K586" s="8"/>
      <c r="L586" s="8"/>
      <c r="M586" s="8"/>
      <c r="N586" s="118"/>
      <c r="O586" s="118"/>
      <c r="P586" s="118"/>
      <c r="Q586" s="325"/>
      <c r="R586" s="119"/>
      <c r="S586" s="119"/>
      <c r="T586" s="119"/>
      <c r="U586" s="326"/>
      <c r="V586" s="74"/>
      <c r="W586" s="352"/>
      <c r="X586" s="352"/>
      <c r="Y586" s="328"/>
      <c r="Z586" s="118"/>
      <c r="AA586" s="119"/>
      <c r="AB586" s="119"/>
      <c r="AC586" s="119"/>
      <c r="AD586" s="119"/>
      <c r="AE586" s="119"/>
      <c r="AF586" s="119"/>
      <c r="AG586" s="119"/>
      <c r="AH586" s="119"/>
      <c r="AI586" s="119"/>
      <c r="AJ586" s="119"/>
      <c r="AK586" s="4"/>
      <c r="AL586" s="4"/>
    </row>
    <row r="587">
      <c r="A587" s="4"/>
      <c r="B587" s="4"/>
      <c r="C587" s="4"/>
      <c r="D587" s="4"/>
      <c r="E587" s="4"/>
      <c r="F587" s="8"/>
      <c r="G587" s="8"/>
      <c r="H587" s="8"/>
      <c r="I587" s="8"/>
      <c r="J587" s="8"/>
      <c r="K587" s="8"/>
      <c r="L587" s="8"/>
      <c r="M587" s="8"/>
      <c r="N587" s="118"/>
      <c r="O587" s="118"/>
      <c r="P587" s="118"/>
      <c r="Q587" s="325"/>
      <c r="R587" s="119"/>
      <c r="S587" s="119"/>
      <c r="T587" s="119"/>
      <c r="U587" s="326"/>
      <c r="V587" s="74"/>
      <c r="W587" s="352"/>
      <c r="X587" s="352"/>
      <c r="Y587" s="328"/>
      <c r="Z587" s="118"/>
      <c r="AA587" s="119"/>
      <c r="AB587" s="119"/>
      <c r="AC587" s="119"/>
      <c r="AD587" s="119"/>
      <c r="AE587" s="119"/>
      <c r="AF587" s="119"/>
      <c r="AG587" s="119"/>
      <c r="AH587" s="119"/>
      <c r="AI587" s="119"/>
      <c r="AJ587" s="119"/>
      <c r="AK587" s="4"/>
      <c r="AL587" s="4"/>
    </row>
    <row r="588">
      <c r="A588" s="4"/>
      <c r="B588" s="4"/>
      <c r="C588" s="4"/>
      <c r="D588" s="4"/>
      <c r="E588" s="4"/>
      <c r="F588" s="8"/>
      <c r="G588" s="8"/>
      <c r="H588" s="8"/>
      <c r="I588" s="8"/>
      <c r="J588" s="8"/>
      <c r="K588" s="8"/>
      <c r="L588" s="8"/>
      <c r="M588" s="8"/>
      <c r="N588" s="118"/>
      <c r="O588" s="118"/>
      <c r="P588" s="118"/>
      <c r="Q588" s="325"/>
      <c r="R588" s="119"/>
      <c r="S588" s="119"/>
      <c r="T588" s="119"/>
      <c r="U588" s="326"/>
      <c r="V588" s="74"/>
      <c r="W588" s="352"/>
      <c r="X588" s="352"/>
      <c r="Y588" s="328"/>
      <c r="Z588" s="118"/>
      <c r="AA588" s="119"/>
      <c r="AB588" s="119"/>
      <c r="AC588" s="119"/>
      <c r="AD588" s="119"/>
      <c r="AE588" s="119"/>
      <c r="AF588" s="119"/>
      <c r="AG588" s="119"/>
      <c r="AH588" s="119"/>
      <c r="AI588" s="119"/>
      <c r="AJ588" s="119"/>
      <c r="AK588" s="4"/>
      <c r="AL588" s="4"/>
    </row>
    <row r="589">
      <c r="A589" s="4"/>
      <c r="B589" s="4"/>
      <c r="C589" s="4"/>
      <c r="D589" s="4"/>
      <c r="E589" s="4"/>
      <c r="F589" s="8"/>
      <c r="G589" s="8"/>
      <c r="H589" s="8"/>
      <c r="I589" s="8"/>
      <c r="J589" s="8"/>
      <c r="K589" s="8"/>
      <c r="L589" s="8"/>
      <c r="M589" s="8"/>
      <c r="N589" s="118"/>
      <c r="O589" s="118"/>
      <c r="P589" s="118"/>
      <c r="Q589" s="325"/>
      <c r="R589" s="119"/>
      <c r="S589" s="119"/>
      <c r="T589" s="119"/>
      <c r="U589" s="326"/>
      <c r="V589" s="74"/>
      <c r="W589" s="352"/>
      <c r="X589" s="352"/>
      <c r="Y589" s="328"/>
      <c r="Z589" s="118"/>
      <c r="AA589" s="119"/>
      <c r="AB589" s="119"/>
      <c r="AC589" s="119"/>
      <c r="AD589" s="119"/>
      <c r="AE589" s="119"/>
      <c r="AF589" s="119"/>
      <c r="AG589" s="119"/>
      <c r="AH589" s="119"/>
      <c r="AI589" s="119"/>
      <c r="AJ589" s="119"/>
      <c r="AK589" s="4"/>
      <c r="AL589" s="4"/>
    </row>
    <row r="590">
      <c r="A590" s="4"/>
      <c r="B590" s="4"/>
      <c r="C590" s="4"/>
      <c r="D590" s="4"/>
      <c r="E590" s="4"/>
      <c r="F590" s="8"/>
      <c r="G590" s="8"/>
      <c r="H590" s="8"/>
      <c r="I590" s="8"/>
      <c r="J590" s="8"/>
      <c r="K590" s="8"/>
      <c r="L590" s="8"/>
      <c r="M590" s="8"/>
      <c r="N590" s="118"/>
      <c r="O590" s="118"/>
      <c r="P590" s="118"/>
      <c r="Q590" s="325"/>
      <c r="R590" s="119"/>
      <c r="S590" s="119"/>
      <c r="T590" s="119"/>
      <c r="U590" s="326"/>
      <c r="V590" s="74"/>
      <c r="W590" s="352"/>
      <c r="X590" s="352"/>
      <c r="Y590" s="328"/>
      <c r="Z590" s="118"/>
      <c r="AA590" s="119"/>
      <c r="AB590" s="119"/>
      <c r="AC590" s="119"/>
      <c r="AD590" s="119"/>
      <c r="AE590" s="119"/>
      <c r="AF590" s="119"/>
      <c r="AG590" s="119"/>
      <c r="AH590" s="119"/>
      <c r="AI590" s="119"/>
      <c r="AJ590" s="119"/>
      <c r="AK590" s="4"/>
      <c r="AL590" s="4"/>
    </row>
    <row r="591">
      <c r="A591" s="4"/>
      <c r="B591" s="4"/>
      <c r="C591" s="4"/>
      <c r="D591" s="4"/>
      <c r="E591" s="4"/>
      <c r="F591" s="8"/>
      <c r="G591" s="8"/>
      <c r="H591" s="8"/>
      <c r="I591" s="8"/>
      <c r="J591" s="8"/>
      <c r="K591" s="8"/>
      <c r="L591" s="8"/>
      <c r="M591" s="8"/>
      <c r="N591" s="118"/>
      <c r="O591" s="118"/>
      <c r="P591" s="118"/>
      <c r="Q591" s="325"/>
      <c r="R591" s="119"/>
      <c r="S591" s="119"/>
      <c r="T591" s="119"/>
      <c r="U591" s="326"/>
      <c r="V591" s="74"/>
      <c r="W591" s="352"/>
      <c r="X591" s="352"/>
      <c r="Y591" s="328"/>
      <c r="Z591" s="118"/>
      <c r="AA591" s="119"/>
      <c r="AB591" s="119"/>
      <c r="AC591" s="119"/>
      <c r="AD591" s="119"/>
      <c r="AE591" s="119"/>
      <c r="AF591" s="119"/>
      <c r="AG591" s="119"/>
      <c r="AH591" s="119"/>
      <c r="AI591" s="119"/>
      <c r="AJ591" s="119"/>
      <c r="AK591" s="4"/>
      <c r="AL591" s="4"/>
    </row>
    <row r="592">
      <c r="A592" s="4"/>
      <c r="B592" s="4"/>
      <c r="C592" s="4"/>
      <c r="D592" s="4"/>
      <c r="E592" s="4"/>
      <c r="F592" s="8"/>
      <c r="G592" s="8"/>
      <c r="H592" s="8"/>
      <c r="I592" s="8"/>
      <c r="J592" s="8"/>
      <c r="K592" s="8"/>
      <c r="L592" s="8"/>
      <c r="M592" s="8"/>
      <c r="N592" s="118"/>
      <c r="O592" s="118"/>
      <c r="P592" s="118"/>
      <c r="Q592" s="325"/>
      <c r="R592" s="119"/>
      <c r="S592" s="119"/>
      <c r="T592" s="119"/>
      <c r="U592" s="326"/>
      <c r="V592" s="74"/>
      <c r="W592" s="352"/>
      <c r="X592" s="352"/>
      <c r="Y592" s="328"/>
      <c r="Z592" s="118"/>
      <c r="AA592" s="119"/>
      <c r="AB592" s="119"/>
      <c r="AC592" s="119"/>
      <c r="AD592" s="119"/>
      <c r="AE592" s="119"/>
      <c r="AF592" s="119"/>
      <c r="AG592" s="119"/>
      <c r="AH592" s="119"/>
      <c r="AI592" s="119"/>
      <c r="AJ592" s="119"/>
      <c r="AK592" s="4"/>
      <c r="AL592" s="4"/>
    </row>
    <row r="593">
      <c r="A593" s="4"/>
      <c r="B593" s="4"/>
      <c r="C593" s="4"/>
      <c r="D593" s="4"/>
      <c r="E593" s="4"/>
      <c r="F593" s="8"/>
      <c r="G593" s="8"/>
      <c r="H593" s="8"/>
      <c r="I593" s="8"/>
      <c r="J593" s="8"/>
      <c r="K593" s="8"/>
      <c r="L593" s="8"/>
      <c r="M593" s="8"/>
      <c r="N593" s="118"/>
      <c r="O593" s="118"/>
      <c r="P593" s="118"/>
      <c r="Q593" s="325"/>
      <c r="R593" s="119"/>
      <c r="S593" s="119"/>
      <c r="T593" s="119"/>
      <c r="U593" s="326"/>
      <c r="V593" s="74"/>
      <c r="W593" s="352"/>
      <c r="X593" s="352"/>
      <c r="Y593" s="328"/>
      <c r="Z593" s="118"/>
      <c r="AA593" s="119"/>
      <c r="AB593" s="119"/>
      <c r="AC593" s="119"/>
      <c r="AD593" s="119"/>
      <c r="AE593" s="119"/>
      <c r="AF593" s="119"/>
      <c r="AG593" s="119"/>
      <c r="AH593" s="119"/>
      <c r="AI593" s="119"/>
      <c r="AJ593" s="119"/>
      <c r="AK593" s="4"/>
      <c r="AL593" s="4"/>
    </row>
    <row r="594">
      <c r="A594" s="4"/>
      <c r="B594" s="4"/>
      <c r="C594" s="4"/>
      <c r="D594" s="4"/>
      <c r="E594" s="4"/>
      <c r="F594" s="8"/>
      <c r="G594" s="8"/>
      <c r="H594" s="8"/>
      <c r="I594" s="8"/>
      <c r="J594" s="8"/>
      <c r="K594" s="8"/>
      <c r="L594" s="8"/>
      <c r="M594" s="8"/>
      <c r="N594" s="118"/>
      <c r="O594" s="118"/>
      <c r="P594" s="118"/>
      <c r="Q594" s="325"/>
      <c r="R594" s="119"/>
      <c r="S594" s="119"/>
      <c r="T594" s="119"/>
      <c r="U594" s="326"/>
      <c r="V594" s="74"/>
      <c r="W594" s="352"/>
      <c r="X594" s="352"/>
      <c r="Y594" s="328"/>
      <c r="Z594" s="118"/>
      <c r="AA594" s="119"/>
      <c r="AB594" s="119"/>
      <c r="AC594" s="119"/>
      <c r="AD594" s="119"/>
      <c r="AE594" s="119"/>
      <c r="AF594" s="119"/>
      <c r="AG594" s="119"/>
      <c r="AH594" s="119"/>
      <c r="AI594" s="119"/>
      <c r="AJ594" s="119"/>
      <c r="AK594" s="4"/>
      <c r="AL594" s="4"/>
    </row>
    <row r="595">
      <c r="A595" s="4"/>
      <c r="B595" s="4"/>
      <c r="C595" s="4"/>
      <c r="D595" s="4"/>
      <c r="E595" s="4"/>
      <c r="F595" s="8"/>
      <c r="G595" s="8"/>
      <c r="H595" s="8"/>
      <c r="I595" s="8"/>
      <c r="J595" s="8"/>
      <c r="K595" s="8"/>
      <c r="L595" s="8"/>
      <c r="M595" s="8"/>
      <c r="N595" s="118"/>
      <c r="O595" s="118"/>
      <c r="P595" s="118"/>
      <c r="Q595" s="325"/>
      <c r="R595" s="119"/>
      <c r="S595" s="119"/>
      <c r="T595" s="119"/>
      <c r="U595" s="326"/>
      <c r="V595" s="74"/>
      <c r="W595" s="352"/>
      <c r="X595" s="352"/>
      <c r="Y595" s="328"/>
      <c r="Z595" s="118"/>
      <c r="AA595" s="119"/>
      <c r="AB595" s="119"/>
      <c r="AC595" s="119"/>
      <c r="AD595" s="119"/>
      <c r="AE595" s="119"/>
      <c r="AF595" s="119"/>
      <c r="AG595" s="119"/>
      <c r="AH595" s="119"/>
      <c r="AI595" s="119"/>
      <c r="AJ595" s="119"/>
      <c r="AK595" s="4"/>
      <c r="AL595" s="4"/>
    </row>
    <row r="596">
      <c r="A596" s="4"/>
      <c r="B596" s="4"/>
      <c r="C596" s="4"/>
      <c r="D596" s="4"/>
      <c r="E596" s="4"/>
      <c r="F596" s="8"/>
      <c r="G596" s="8"/>
      <c r="H596" s="8"/>
      <c r="I596" s="8"/>
      <c r="J596" s="8"/>
      <c r="K596" s="8"/>
      <c r="L596" s="8"/>
      <c r="M596" s="8"/>
      <c r="N596" s="118"/>
      <c r="O596" s="118"/>
      <c r="P596" s="118"/>
      <c r="Q596" s="325"/>
      <c r="R596" s="119"/>
      <c r="S596" s="119"/>
      <c r="T596" s="119"/>
      <c r="U596" s="326"/>
      <c r="V596" s="74"/>
      <c r="W596" s="352"/>
      <c r="X596" s="352"/>
      <c r="Y596" s="328"/>
      <c r="Z596" s="118"/>
      <c r="AA596" s="119"/>
      <c r="AB596" s="119"/>
      <c r="AC596" s="119"/>
      <c r="AD596" s="119"/>
      <c r="AE596" s="119"/>
      <c r="AF596" s="119"/>
      <c r="AG596" s="119"/>
      <c r="AH596" s="119"/>
      <c r="AI596" s="119"/>
      <c r="AJ596" s="119"/>
      <c r="AK596" s="4"/>
      <c r="AL596" s="4"/>
    </row>
    <row r="597">
      <c r="A597" s="4"/>
      <c r="B597" s="4"/>
      <c r="C597" s="4"/>
      <c r="D597" s="4"/>
      <c r="E597" s="4"/>
      <c r="F597" s="8"/>
      <c r="G597" s="8"/>
      <c r="H597" s="8"/>
      <c r="I597" s="8"/>
      <c r="J597" s="8"/>
      <c r="K597" s="8"/>
      <c r="L597" s="8"/>
      <c r="M597" s="8"/>
      <c r="N597" s="118"/>
      <c r="O597" s="118"/>
      <c r="P597" s="118"/>
      <c r="Q597" s="325"/>
      <c r="R597" s="119"/>
      <c r="S597" s="119"/>
      <c r="T597" s="119"/>
      <c r="U597" s="326"/>
      <c r="V597" s="74"/>
      <c r="W597" s="352"/>
      <c r="X597" s="352"/>
      <c r="Y597" s="328"/>
      <c r="Z597" s="118"/>
      <c r="AA597" s="119"/>
      <c r="AB597" s="119"/>
      <c r="AC597" s="119"/>
      <c r="AD597" s="119"/>
      <c r="AE597" s="119"/>
      <c r="AF597" s="119"/>
      <c r="AG597" s="119"/>
      <c r="AH597" s="119"/>
      <c r="AI597" s="119"/>
      <c r="AJ597" s="119"/>
      <c r="AK597" s="4"/>
      <c r="AL597" s="4"/>
    </row>
    <row r="598">
      <c r="A598" s="4"/>
      <c r="B598" s="4"/>
      <c r="C598" s="4"/>
      <c r="D598" s="4"/>
      <c r="E598" s="4"/>
      <c r="F598" s="8"/>
      <c r="G598" s="8"/>
      <c r="H598" s="8"/>
      <c r="I598" s="8"/>
      <c r="J598" s="8"/>
      <c r="K598" s="8"/>
      <c r="L598" s="8"/>
      <c r="M598" s="8"/>
      <c r="N598" s="118"/>
      <c r="O598" s="118"/>
      <c r="P598" s="118"/>
      <c r="Q598" s="325"/>
      <c r="R598" s="119"/>
      <c r="S598" s="119"/>
      <c r="T598" s="119"/>
      <c r="U598" s="326"/>
      <c r="V598" s="74"/>
      <c r="W598" s="352"/>
      <c r="X598" s="352"/>
      <c r="Y598" s="328"/>
      <c r="Z598" s="118"/>
      <c r="AA598" s="119"/>
      <c r="AB598" s="119"/>
      <c r="AC598" s="119"/>
      <c r="AD598" s="119"/>
      <c r="AE598" s="119"/>
      <c r="AF598" s="119"/>
      <c r="AG598" s="119"/>
      <c r="AH598" s="119"/>
      <c r="AI598" s="119"/>
      <c r="AJ598" s="119"/>
      <c r="AK598" s="4"/>
      <c r="AL598" s="4"/>
    </row>
    <row r="599">
      <c r="A599" s="4"/>
      <c r="B599" s="4"/>
      <c r="C599" s="4"/>
      <c r="D599" s="4"/>
      <c r="E599" s="4"/>
      <c r="F599" s="8"/>
      <c r="G599" s="8"/>
      <c r="H599" s="8"/>
      <c r="I599" s="8"/>
      <c r="J599" s="8"/>
      <c r="K599" s="8"/>
      <c r="L599" s="8"/>
      <c r="M599" s="8"/>
      <c r="N599" s="118"/>
      <c r="O599" s="118"/>
      <c r="P599" s="118"/>
      <c r="Q599" s="325"/>
      <c r="R599" s="119"/>
      <c r="S599" s="119"/>
      <c r="T599" s="119"/>
      <c r="U599" s="326"/>
      <c r="V599" s="74"/>
      <c r="W599" s="352"/>
      <c r="X599" s="352"/>
      <c r="Y599" s="328"/>
      <c r="Z599" s="118"/>
      <c r="AA599" s="119"/>
      <c r="AB599" s="119"/>
      <c r="AC599" s="119"/>
      <c r="AD599" s="119"/>
      <c r="AE599" s="119"/>
      <c r="AF599" s="119"/>
      <c r="AG599" s="119"/>
      <c r="AH599" s="119"/>
      <c r="AI599" s="119"/>
      <c r="AJ599" s="119"/>
      <c r="AK599" s="4"/>
      <c r="AL599" s="4"/>
    </row>
    <row r="600">
      <c r="A600" s="4"/>
      <c r="B600" s="4"/>
      <c r="C600" s="4"/>
      <c r="D600" s="4"/>
      <c r="E600" s="4"/>
      <c r="F600" s="8"/>
      <c r="G600" s="8"/>
      <c r="H600" s="8"/>
      <c r="I600" s="8"/>
      <c r="J600" s="8"/>
      <c r="K600" s="8"/>
      <c r="L600" s="8"/>
      <c r="M600" s="8"/>
      <c r="N600" s="118"/>
      <c r="O600" s="118"/>
      <c r="P600" s="118"/>
      <c r="Q600" s="325"/>
      <c r="R600" s="119"/>
      <c r="S600" s="119"/>
      <c r="T600" s="119"/>
      <c r="U600" s="326"/>
      <c r="V600" s="74"/>
      <c r="W600" s="352"/>
      <c r="X600" s="352"/>
      <c r="Y600" s="328"/>
      <c r="Z600" s="118"/>
      <c r="AA600" s="119"/>
      <c r="AB600" s="119"/>
      <c r="AC600" s="119"/>
      <c r="AD600" s="119"/>
      <c r="AE600" s="119"/>
      <c r="AF600" s="119"/>
      <c r="AG600" s="119"/>
      <c r="AH600" s="119"/>
      <c r="AI600" s="119"/>
      <c r="AJ600" s="119"/>
      <c r="AK600" s="4"/>
      <c r="AL600" s="4"/>
    </row>
    <row r="601">
      <c r="A601" s="4"/>
      <c r="B601" s="4"/>
      <c r="C601" s="4"/>
      <c r="D601" s="4"/>
      <c r="E601" s="4"/>
      <c r="F601" s="8"/>
      <c r="G601" s="8"/>
      <c r="H601" s="8"/>
      <c r="I601" s="8"/>
      <c r="J601" s="8"/>
      <c r="K601" s="8"/>
      <c r="L601" s="8"/>
      <c r="M601" s="8"/>
      <c r="N601" s="118"/>
      <c r="O601" s="118"/>
      <c r="P601" s="118"/>
      <c r="Q601" s="325"/>
      <c r="R601" s="119"/>
      <c r="S601" s="119"/>
      <c r="T601" s="119"/>
      <c r="U601" s="326"/>
      <c r="V601" s="74"/>
      <c r="W601" s="352"/>
      <c r="X601" s="352"/>
      <c r="Y601" s="328"/>
      <c r="Z601" s="118"/>
      <c r="AA601" s="119"/>
      <c r="AB601" s="119"/>
      <c r="AC601" s="119"/>
      <c r="AD601" s="119"/>
      <c r="AE601" s="119"/>
      <c r="AF601" s="119"/>
      <c r="AG601" s="119"/>
      <c r="AH601" s="119"/>
      <c r="AI601" s="119"/>
      <c r="AJ601" s="119"/>
      <c r="AK601" s="4"/>
      <c r="AL601" s="4"/>
    </row>
    <row r="602">
      <c r="A602" s="4"/>
      <c r="B602" s="4"/>
      <c r="C602" s="4"/>
      <c r="D602" s="4"/>
      <c r="E602" s="4"/>
      <c r="F602" s="8"/>
      <c r="G602" s="8"/>
      <c r="H602" s="8"/>
      <c r="I602" s="8"/>
      <c r="J602" s="8"/>
      <c r="K602" s="8"/>
      <c r="L602" s="8"/>
      <c r="M602" s="8"/>
      <c r="N602" s="118"/>
      <c r="O602" s="118"/>
      <c r="P602" s="118"/>
      <c r="Q602" s="325"/>
      <c r="R602" s="119"/>
      <c r="S602" s="119"/>
      <c r="T602" s="119"/>
      <c r="U602" s="326"/>
      <c r="V602" s="74"/>
      <c r="W602" s="352"/>
      <c r="X602" s="352"/>
      <c r="Y602" s="328"/>
      <c r="Z602" s="118"/>
      <c r="AA602" s="119"/>
      <c r="AB602" s="119"/>
      <c r="AC602" s="119"/>
      <c r="AD602" s="119"/>
      <c r="AE602" s="119"/>
      <c r="AF602" s="119"/>
      <c r="AG602" s="119"/>
      <c r="AH602" s="119"/>
      <c r="AI602" s="119"/>
      <c r="AJ602" s="119"/>
      <c r="AK602" s="4"/>
      <c r="AL602" s="4"/>
    </row>
    <row r="603">
      <c r="A603" s="4"/>
      <c r="B603" s="4"/>
      <c r="C603" s="4"/>
      <c r="D603" s="4"/>
      <c r="E603" s="4"/>
      <c r="F603" s="8"/>
      <c r="G603" s="8"/>
      <c r="H603" s="8"/>
      <c r="I603" s="8"/>
      <c r="J603" s="8"/>
      <c r="K603" s="8"/>
      <c r="L603" s="8"/>
      <c r="M603" s="8"/>
      <c r="N603" s="118"/>
      <c r="O603" s="118"/>
      <c r="P603" s="118"/>
      <c r="Q603" s="325"/>
      <c r="R603" s="119"/>
      <c r="S603" s="119"/>
      <c r="T603" s="119"/>
      <c r="U603" s="326"/>
      <c r="V603" s="74"/>
      <c r="W603" s="352"/>
      <c r="X603" s="352"/>
      <c r="Y603" s="328"/>
      <c r="Z603" s="118"/>
      <c r="AA603" s="119"/>
      <c r="AB603" s="119"/>
      <c r="AC603" s="119"/>
      <c r="AD603" s="119"/>
      <c r="AE603" s="119"/>
      <c r="AF603" s="119"/>
      <c r="AG603" s="119"/>
      <c r="AH603" s="119"/>
      <c r="AI603" s="119"/>
      <c r="AJ603" s="119"/>
      <c r="AK603" s="4"/>
      <c r="AL603" s="4"/>
    </row>
    <row r="604">
      <c r="A604" s="4"/>
      <c r="B604" s="4"/>
      <c r="C604" s="4"/>
      <c r="D604" s="4"/>
      <c r="E604" s="4"/>
      <c r="F604" s="8"/>
      <c r="G604" s="8"/>
      <c r="H604" s="8"/>
      <c r="I604" s="8"/>
      <c r="J604" s="8"/>
      <c r="K604" s="8"/>
      <c r="L604" s="8"/>
      <c r="M604" s="8"/>
      <c r="N604" s="118"/>
      <c r="O604" s="118"/>
      <c r="P604" s="118"/>
      <c r="Q604" s="325"/>
      <c r="R604" s="119"/>
      <c r="S604" s="119"/>
      <c r="T604" s="119"/>
      <c r="U604" s="326"/>
      <c r="V604" s="74"/>
      <c r="W604" s="352"/>
      <c r="X604" s="352"/>
      <c r="Y604" s="328"/>
      <c r="Z604" s="118"/>
      <c r="AA604" s="119"/>
      <c r="AB604" s="119"/>
      <c r="AC604" s="119"/>
      <c r="AD604" s="119"/>
      <c r="AE604" s="119"/>
      <c r="AF604" s="119"/>
      <c r="AG604" s="119"/>
      <c r="AH604" s="119"/>
      <c r="AI604" s="119"/>
      <c r="AJ604" s="119"/>
      <c r="AK604" s="4"/>
      <c r="AL604" s="4"/>
    </row>
    <row r="605">
      <c r="A605" s="4"/>
      <c r="B605" s="4"/>
      <c r="C605" s="4"/>
      <c r="D605" s="4"/>
      <c r="E605" s="4"/>
      <c r="F605" s="8"/>
      <c r="G605" s="8"/>
      <c r="H605" s="8"/>
      <c r="I605" s="8"/>
      <c r="J605" s="8"/>
      <c r="K605" s="8"/>
      <c r="L605" s="8"/>
      <c r="M605" s="8"/>
      <c r="N605" s="118"/>
      <c r="O605" s="118"/>
      <c r="P605" s="118"/>
      <c r="Q605" s="325"/>
      <c r="R605" s="119"/>
      <c r="S605" s="119"/>
      <c r="T605" s="119"/>
      <c r="U605" s="326"/>
      <c r="V605" s="74"/>
      <c r="W605" s="352"/>
      <c r="X605" s="352"/>
      <c r="Y605" s="328"/>
      <c r="Z605" s="118"/>
      <c r="AA605" s="119"/>
      <c r="AB605" s="119"/>
      <c r="AC605" s="119"/>
      <c r="AD605" s="119"/>
      <c r="AE605" s="119"/>
      <c r="AF605" s="119"/>
      <c r="AG605" s="119"/>
      <c r="AH605" s="119"/>
      <c r="AI605" s="119"/>
      <c r="AJ605" s="119"/>
      <c r="AK605" s="4"/>
      <c r="AL605" s="4"/>
    </row>
    <row r="606">
      <c r="A606" s="4"/>
      <c r="B606" s="4"/>
      <c r="C606" s="4"/>
      <c r="D606" s="4"/>
      <c r="E606" s="4"/>
      <c r="F606" s="8"/>
      <c r="G606" s="8"/>
      <c r="H606" s="8"/>
      <c r="I606" s="8"/>
      <c r="J606" s="8"/>
      <c r="K606" s="8"/>
      <c r="L606" s="8"/>
      <c r="M606" s="8"/>
      <c r="N606" s="118"/>
      <c r="O606" s="118"/>
      <c r="P606" s="118"/>
      <c r="Q606" s="325"/>
      <c r="R606" s="119"/>
      <c r="S606" s="119"/>
      <c r="T606" s="119"/>
      <c r="U606" s="326"/>
      <c r="V606" s="74"/>
      <c r="W606" s="352"/>
      <c r="X606" s="352"/>
      <c r="Y606" s="328"/>
      <c r="Z606" s="118"/>
      <c r="AA606" s="119"/>
      <c r="AB606" s="119"/>
      <c r="AC606" s="119"/>
      <c r="AD606" s="119"/>
      <c r="AE606" s="119"/>
      <c r="AF606" s="119"/>
      <c r="AG606" s="119"/>
      <c r="AH606" s="119"/>
      <c r="AI606" s="119"/>
      <c r="AJ606" s="119"/>
      <c r="AK606" s="4"/>
      <c r="AL606" s="4"/>
    </row>
    <row r="607">
      <c r="A607" s="4"/>
      <c r="B607" s="4"/>
      <c r="C607" s="4"/>
      <c r="D607" s="4"/>
      <c r="E607" s="4"/>
      <c r="F607" s="8"/>
      <c r="G607" s="8"/>
      <c r="H607" s="8"/>
      <c r="I607" s="8"/>
      <c r="J607" s="8"/>
      <c r="K607" s="8"/>
      <c r="L607" s="8"/>
      <c r="M607" s="8"/>
      <c r="N607" s="118"/>
      <c r="O607" s="118"/>
      <c r="P607" s="118"/>
      <c r="Q607" s="325"/>
      <c r="R607" s="119"/>
      <c r="S607" s="119"/>
      <c r="T607" s="119"/>
      <c r="U607" s="326"/>
      <c r="V607" s="74"/>
      <c r="W607" s="352"/>
      <c r="X607" s="352"/>
      <c r="Y607" s="328"/>
      <c r="Z607" s="118"/>
      <c r="AA607" s="119"/>
      <c r="AB607" s="119"/>
      <c r="AC607" s="119"/>
      <c r="AD607" s="119"/>
      <c r="AE607" s="119"/>
      <c r="AF607" s="119"/>
      <c r="AG607" s="119"/>
      <c r="AH607" s="119"/>
      <c r="AI607" s="119"/>
      <c r="AJ607" s="119"/>
      <c r="AK607" s="4"/>
      <c r="AL607" s="4"/>
    </row>
    <row r="608">
      <c r="A608" s="4"/>
      <c r="B608" s="4"/>
      <c r="C608" s="4"/>
      <c r="D608" s="4"/>
      <c r="E608" s="4"/>
      <c r="F608" s="8"/>
      <c r="G608" s="8"/>
      <c r="H608" s="8"/>
      <c r="I608" s="8"/>
      <c r="J608" s="8"/>
      <c r="K608" s="8"/>
      <c r="L608" s="8"/>
      <c r="M608" s="8"/>
      <c r="N608" s="118"/>
      <c r="O608" s="118"/>
      <c r="P608" s="118"/>
      <c r="Q608" s="325"/>
      <c r="R608" s="119"/>
      <c r="S608" s="119"/>
      <c r="T608" s="119"/>
      <c r="U608" s="326"/>
      <c r="V608" s="74"/>
      <c r="W608" s="352"/>
      <c r="X608" s="352"/>
      <c r="Y608" s="328"/>
      <c r="Z608" s="118"/>
      <c r="AA608" s="119"/>
      <c r="AB608" s="119"/>
      <c r="AC608" s="119"/>
      <c r="AD608" s="119"/>
      <c r="AE608" s="119"/>
      <c r="AF608" s="119"/>
      <c r="AG608" s="119"/>
      <c r="AH608" s="119"/>
      <c r="AI608" s="119"/>
      <c r="AJ608" s="119"/>
      <c r="AK608" s="4"/>
      <c r="AL608" s="4"/>
    </row>
    <row r="609">
      <c r="A609" s="4"/>
      <c r="B609" s="4"/>
      <c r="C609" s="4"/>
      <c r="D609" s="4"/>
      <c r="E609" s="4"/>
      <c r="F609" s="8"/>
      <c r="G609" s="8"/>
      <c r="H609" s="8"/>
      <c r="I609" s="8"/>
      <c r="J609" s="8"/>
      <c r="K609" s="8"/>
      <c r="L609" s="8"/>
      <c r="M609" s="8"/>
      <c r="N609" s="118"/>
      <c r="O609" s="118"/>
      <c r="P609" s="118"/>
      <c r="Q609" s="325"/>
      <c r="R609" s="119"/>
      <c r="S609" s="119"/>
      <c r="T609" s="119"/>
      <c r="U609" s="326"/>
      <c r="V609" s="74"/>
      <c r="W609" s="352"/>
      <c r="X609" s="352"/>
      <c r="Y609" s="328"/>
      <c r="Z609" s="118"/>
      <c r="AA609" s="119"/>
      <c r="AB609" s="119"/>
      <c r="AC609" s="119"/>
      <c r="AD609" s="119"/>
      <c r="AE609" s="119"/>
      <c r="AF609" s="119"/>
      <c r="AG609" s="119"/>
      <c r="AH609" s="119"/>
      <c r="AI609" s="119"/>
      <c r="AJ609" s="119"/>
      <c r="AK609" s="4"/>
      <c r="AL609" s="4"/>
    </row>
    <row r="610">
      <c r="A610" s="4"/>
      <c r="B610" s="4"/>
      <c r="C610" s="4"/>
      <c r="D610" s="4"/>
      <c r="E610" s="4"/>
      <c r="F610" s="8"/>
      <c r="G610" s="8"/>
      <c r="H610" s="8"/>
      <c r="I610" s="8"/>
      <c r="J610" s="8"/>
      <c r="K610" s="8"/>
      <c r="L610" s="8"/>
      <c r="M610" s="8"/>
      <c r="N610" s="118"/>
      <c r="O610" s="118"/>
      <c r="P610" s="118"/>
      <c r="Q610" s="325"/>
      <c r="R610" s="119"/>
      <c r="S610" s="119"/>
      <c r="T610" s="119"/>
      <c r="U610" s="326"/>
      <c r="V610" s="74"/>
      <c r="W610" s="352"/>
      <c r="X610" s="352"/>
      <c r="Y610" s="328"/>
      <c r="Z610" s="118"/>
      <c r="AA610" s="119"/>
      <c r="AB610" s="119"/>
      <c r="AC610" s="119"/>
      <c r="AD610" s="119"/>
      <c r="AE610" s="119"/>
      <c r="AF610" s="119"/>
      <c r="AG610" s="119"/>
      <c r="AH610" s="119"/>
      <c r="AI610" s="119"/>
      <c r="AJ610" s="119"/>
      <c r="AK610" s="4"/>
      <c r="AL610" s="4"/>
    </row>
    <row r="611">
      <c r="A611" s="4"/>
      <c r="B611" s="4"/>
      <c r="C611" s="4"/>
      <c r="D611" s="4"/>
      <c r="E611" s="4"/>
      <c r="F611" s="8"/>
      <c r="G611" s="8"/>
      <c r="H611" s="8"/>
      <c r="I611" s="8"/>
      <c r="J611" s="8"/>
      <c r="K611" s="8"/>
      <c r="L611" s="8"/>
      <c r="M611" s="8"/>
      <c r="N611" s="118"/>
      <c r="O611" s="118"/>
      <c r="P611" s="118"/>
      <c r="Q611" s="325"/>
      <c r="R611" s="119"/>
      <c r="S611" s="119"/>
      <c r="T611" s="119"/>
      <c r="U611" s="326"/>
      <c r="V611" s="74"/>
      <c r="W611" s="352"/>
      <c r="X611" s="352"/>
      <c r="Y611" s="328"/>
      <c r="Z611" s="118"/>
      <c r="AA611" s="119"/>
      <c r="AB611" s="119"/>
      <c r="AC611" s="119"/>
      <c r="AD611" s="119"/>
      <c r="AE611" s="119"/>
      <c r="AF611" s="119"/>
      <c r="AG611" s="119"/>
      <c r="AH611" s="119"/>
      <c r="AI611" s="119"/>
      <c r="AJ611" s="119"/>
      <c r="AK611" s="4"/>
      <c r="AL611" s="4"/>
    </row>
    <row r="612">
      <c r="A612" s="4"/>
      <c r="B612" s="4"/>
      <c r="C612" s="4"/>
      <c r="D612" s="4"/>
      <c r="E612" s="4"/>
      <c r="F612" s="8"/>
      <c r="G612" s="8"/>
      <c r="H612" s="8"/>
      <c r="I612" s="8"/>
      <c r="J612" s="8"/>
      <c r="K612" s="8"/>
      <c r="L612" s="8"/>
      <c r="M612" s="8"/>
      <c r="N612" s="118"/>
      <c r="O612" s="118"/>
      <c r="P612" s="118"/>
      <c r="Q612" s="325"/>
      <c r="R612" s="119"/>
      <c r="S612" s="119"/>
      <c r="T612" s="119"/>
      <c r="U612" s="326"/>
      <c r="V612" s="74"/>
      <c r="W612" s="352"/>
      <c r="X612" s="352"/>
      <c r="Y612" s="328"/>
      <c r="Z612" s="118"/>
      <c r="AA612" s="119"/>
      <c r="AB612" s="119"/>
      <c r="AC612" s="119"/>
      <c r="AD612" s="119"/>
      <c r="AE612" s="119"/>
      <c r="AF612" s="119"/>
      <c r="AG612" s="119"/>
      <c r="AH612" s="119"/>
      <c r="AI612" s="119"/>
      <c r="AJ612" s="119"/>
      <c r="AK612" s="4"/>
      <c r="AL612" s="4"/>
    </row>
    <row r="613">
      <c r="A613" s="4"/>
      <c r="B613" s="4"/>
      <c r="C613" s="4"/>
      <c r="D613" s="4"/>
      <c r="E613" s="4"/>
      <c r="F613" s="8"/>
      <c r="G613" s="8"/>
      <c r="H613" s="8"/>
      <c r="I613" s="8"/>
      <c r="J613" s="8"/>
      <c r="K613" s="8"/>
      <c r="L613" s="8"/>
      <c r="M613" s="8"/>
      <c r="N613" s="118"/>
      <c r="O613" s="118"/>
      <c r="P613" s="118"/>
      <c r="Q613" s="325"/>
      <c r="R613" s="119"/>
      <c r="S613" s="119"/>
      <c r="T613" s="119"/>
      <c r="U613" s="326"/>
      <c r="V613" s="74"/>
      <c r="W613" s="352"/>
      <c r="X613" s="352"/>
      <c r="Y613" s="328"/>
      <c r="Z613" s="118"/>
      <c r="AA613" s="119"/>
      <c r="AB613" s="119"/>
      <c r="AC613" s="119"/>
      <c r="AD613" s="119"/>
      <c r="AE613" s="119"/>
      <c r="AF613" s="119"/>
      <c r="AG613" s="119"/>
      <c r="AH613" s="119"/>
      <c r="AI613" s="119"/>
      <c r="AJ613" s="119"/>
      <c r="AK613" s="4"/>
      <c r="AL613" s="4"/>
    </row>
    <row r="614">
      <c r="A614" s="4"/>
      <c r="B614" s="4"/>
      <c r="C614" s="4"/>
      <c r="D614" s="4"/>
      <c r="E614" s="4"/>
      <c r="F614" s="8"/>
      <c r="G614" s="8"/>
      <c r="H614" s="8"/>
      <c r="I614" s="8"/>
      <c r="J614" s="8"/>
      <c r="K614" s="8"/>
      <c r="L614" s="8"/>
      <c r="M614" s="8"/>
      <c r="N614" s="118"/>
      <c r="O614" s="118"/>
      <c r="P614" s="118"/>
      <c r="Q614" s="325"/>
      <c r="R614" s="119"/>
      <c r="S614" s="119"/>
      <c r="T614" s="119"/>
      <c r="U614" s="326"/>
      <c r="V614" s="74"/>
      <c r="W614" s="352"/>
      <c r="X614" s="352"/>
      <c r="Y614" s="328"/>
      <c r="Z614" s="118"/>
      <c r="AA614" s="119"/>
      <c r="AB614" s="119"/>
      <c r="AC614" s="119"/>
      <c r="AD614" s="119"/>
      <c r="AE614" s="119"/>
      <c r="AF614" s="119"/>
      <c r="AG614" s="119"/>
      <c r="AH614" s="119"/>
      <c r="AI614" s="119"/>
      <c r="AJ614" s="119"/>
      <c r="AK614" s="4"/>
      <c r="AL614" s="4"/>
    </row>
    <row r="615">
      <c r="A615" s="4"/>
      <c r="B615" s="4"/>
      <c r="C615" s="4"/>
      <c r="D615" s="4"/>
      <c r="E615" s="4"/>
      <c r="F615" s="8"/>
      <c r="G615" s="8"/>
      <c r="H615" s="8"/>
      <c r="I615" s="8"/>
      <c r="J615" s="8"/>
      <c r="K615" s="8"/>
      <c r="L615" s="8"/>
      <c r="M615" s="8"/>
      <c r="N615" s="118"/>
      <c r="O615" s="118"/>
      <c r="P615" s="118"/>
      <c r="Q615" s="325"/>
      <c r="R615" s="119"/>
      <c r="S615" s="119"/>
      <c r="T615" s="119"/>
      <c r="U615" s="326"/>
      <c r="V615" s="74"/>
      <c r="W615" s="352"/>
      <c r="X615" s="352"/>
      <c r="Y615" s="328"/>
      <c r="Z615" s="118"/>
      <c r="AA615" s="119"/>
      <c r="AB615" s="119"/>
      <c r="AC615" s="119"/>
      <c r="AD615" s="119"/>
      <c r="AE615" s="119"/>
      <c r="AF615" s="119"/>
      <c r="AG615" s="119"/>
      <c r="AH615" s="119"/>
      <c r="AI615" s="119"/>
      <c r="AJ615" s="119"/>
      <c r="AK615" s="4"/>
      <c r="AL615" s="4"/>
    </row>
    <row r="616">
      <c r="A616" s="4"/>
      <c r="B616" s="4"/>
      <c r="C616" s="4"/>
      <c r="D616" s="4"/>
      <c r="E616" s="4"/>
      <c r="F616" s="8"/>
      <c r="G616" s="8"/>
      <c r="H616" s="8"/>
      <c r="I616" s="8"/>
      <c r="J616" s="8"/>
      <c r="K616" s="8"/>
      <c r="L616" s="8"/>
      <c r="M616" s="8"/>
      <c r="N616" s="118"/>
      <c r="O616" s="118"/>
      <c r="P616" s="118"/>
      <c r="Q616" s="325"/>
      <c r="R616" s="119"/>
      <c r="S616" s="119"/>
      <c r="T616" s="119"/>
      <c r="U616" s="326"/>
      <c r="V616" s="74"/>
      <c r="W616" s="352"/>
      <c r="X616" s="352"/>
      <c r="Y616" s="328"/>
      <c r="Z616" s="118"/>
      <c r="AA616" s="119"/>
      <c r="AB616" s="119"/>
      <c r="AC616" s="119"/>
      <c r="AD616" s="119"/>
      <c r="AE616" s="119"/>
      <c r="AF616" s="119"/>
      <c r="AG616" s="119"/>
      <c r="AH616" s="119"/>
      <c r="AI616" s="119"/>
      <c r="AJ616" s="119"/>
      <c r="AK616" s="4"/>
      <c r="AL616" s="4"/>
    </row>
    <row r="617">
      <c r="A617" s="4"/>
      <c r="B617" s="4"/>
      <c r="C617" s="4"/>
      <c r="D617" s="4"/>
      <c r="E617" s="4"/>
      <c r="F617" s="8"/>
      <c r="G617" s="8"/>
      <c r="H617" s="8"/>
      <c r="I617" s="8"/>
      <c r="J617" s="8"/>
      <c r="K617" s="8"/>
      <c r="L617" s="8"/>
      <c r="M617" s="8"/>
      <c r="N617" s="118"/>
      <c r="O617" s="118"/>
      <c r="P617" s="118"/>
      <c r="Q617" s="325"/>
      <c r="R617" s="119"/>
      <c r="S617" s="119"/>
      <c r="T617" s="119"/>
      <c r="U617" s="326"/>
      <c r="V617" s="74"/>
      <c r="W617" s="352"/>
      <c r="X617" s="352"/>
      <c r="Y617" s="328"/>
      <c r="Z617" s="118"/>
      <c r="AA617" s="119"/>
      <c r="AB617" s="119"/>
      <c r="AC617" s="119"/>
      <c r="AD617" s="119"/>
      <c r="AE617" s="119"/>
      <c r="AF617" s="119"/>
      <c r="AG617" s="119"/>
      <c r="AH617" s="119"/>
      <c r="AI617" s="119"/>
      <c r="AJ617" s="119"/>
      <c r="AK617" s="4"/>
      <c r="AL617" s="4"/>
    </row>
    <row r="618">
      <c r="A618" s="4"/>
      <c r="B618" s="4"/>
      <c r="C618" s="4"/>
      <c r="D618" s="4"/>
      <c r="E618" s="4"/>
      <c r="F618" s="8"/>
      <c r="G618" s="8"/>
      <c r="H618" s="8"/>
      <c r="I618" s="8"/>
      <c r="J618" s="8"/>
      <c r="K618" s="8"/>
      <c r="L618" s="8"/>
      <c r="M618" s="8"/>
      <c r="N618" s="118"/>
      <c r="O618" s="118"/>
      <c r="P618" s="118"/>
      <c r="Q618" s="325"/>
      <c r="R618" s="119"/>
      <c r="S618" s="119"/>
      <c r="T618" s="119"/>
      <c r="U618" s="326"/>
      <c r="V618" s="74"/>
      <c r="W618" s="352"/>
      <c r="X618" s="352"/>
      <c r="Y618" s="328"/>
      <c r="Z618" s="118"/>
      <c r="AA618" s="119"/>
      <c r="AB618" s="119"/>
      <c r="AC618" s="119"/>
      <c r="AD618" s="119"/>
      <c r="AE618" s="119"/>
      <c r="AF618" s="119"/>
      <c r="AG618" s="119"/>
      <c r="AH618" s="119"/>
      <c r="AI618" s="119"/>
      <c r="AJ618" s="119"/>
      <c r="AK618" s="4"/>
      <c r="AL618" s="4"/>
    </row>
    <row r="619">
      <c r="A619" s="4"/>
      <c r="B619" s="4"/>
      <c r="C619" s="4"/>
      <c r="D619" s="4"/>
      <c r="E619" s="4"/>
      <c r="F619" s="8"/>
      <c r="G619" s="8"/>
      <c r="H619" s="8"/>
      <c r="I619" s="8"/>
      <c r="J619" s="8"/>
      <c r="K619" s="8"/>
      <c r="L619" s="8"/>
      <c r="M619" s="8"/>
      <c r="N619" s="118"/>
      <c r="O619" s="118"/>
      <c r="P619" s="118"/>
      <c r="Q619" s="325"/>
      <c r="R619" s="119"/>
      <c r="S619" s="119"/>
      <c r="T619" s="119"/>
      <c r="U619" s="326"/>
      <c r="V619" s="74"/>
      <c r="W619" s="352"/>
      <c r="X619" s="352"/>
      <c r="Y619" s="328"/>
      <c r="Z619" s="118"/>
      <c r="AA619" s="119"/>
      <c r="AB619" s="119"/>
      <c r="AC619" s="119"/>
      <c r="AD619" s="119"/>
      <c r="AE619" s="119"/>
      <c r="AF619" s="119"/>
      <c r="AG619" s="119"/>
      <c r="AH619" s="119"/>
      <c r="AI619" s="119"/>
      <c r="AJ619" s="119"/>
      <c r="AK619" s="4"/>
      <c r="AL619" s="4"/>
    </row>
    <row r="620">
      <c r="A620" s="4"/>
      <c r="B620" s="4"/>
      <c r="C620" s="4"/>
      <c r="D620" s="4"/>
      <c r="E620" s="4"/>
      <c r="F620" s="8"/>
      <c r="G620" s="8"/>
      <c r="H620" s="8"/>
      <c r="I620" s="8"/>
      <c r="J620" s="8"/>
      <c r="K620" s="8"/>
      <c r="L620" s="8"/>
      <c r="M620" s="8"/>
      <c r="N620" s="118"/>
      <c r="O620" s="118"/>
      <c r="P620" s="118"/>
      <c r="Q620" s="325"/>
      <c r="R620" s="119"/>
      <c r="S620" s="119"/>
      <c r="T620" s="119"/>
      <c r="U620" s="326"/>
      <c r="V620" s="74"/>
      <c r="W620" s="352"/>
      <c r="X620" s="352"/>
      <c r="Y620" s="328"/>
      <c r="Z620" s="118"/>
      <c r="AA620" s="119"/>
      <c r="AB620" s="119"/>
      <c r="AC620" s="119"/>
      <c r="AD620" s="119"/>
      <c r="AE620" s="119"/>
      <c r="AF620" s="119"/>
      <c r="AG620" s="119"/>
      <c r="AH620" s="119"/>
      <c r="AI620" s="119"/>
      <c r="AJ620" s="119"/>
      <c r="AK620" s="4"/>
      <c r="AL620" s="4"/>
    </row>
    <row r="621">
      <c r="A621" s="4"/>
      <c r="B621" s="4"/>
      <c r="C621" s="4"/>
      <c r="D621" s="4"/>
      <c r="E621" s="4"/>
      <c r="F621" s="8"/>
      <c r="G621" s="8"/>
      <c r="H621" s="8"/>
      <c r="I621" s="8"/>
      <c r="J621" s="8"/>
      <c r="K621" s="8"/>
      <c r="L621" s="8"/>
      <c r="M621" s="8"/>
      <c r="N621" s="118"/>
      <c r="O621" s="118"/>
      <c r="P621" s="118"/>
      <c r="Q621" s="325"/>
      <c r="R621" s="119"/>
      <c r="S621" s="119"/>
      <c r="T621" s="119"/>
      <c r="U621" s="326"/>
      <c r="V621" s="74"/>
      <c r="W621" s="352"/>
      <c r="X621" s="352"/>
      <c r="Y621" s="328"/>
      <c r="Z621" s="118"/>
      <c r="AA621" s="119"/>
      <c r="AB621" s="119"/>
      <c r="AC621" s="119"/>
      <c r="AD621" s="119"/>
      <c r="AE621" s="119"/>
      <c r="AF621" s="119"/>
      <c r="AG621" s="119"/>
      <c r="AH621" s="119"/>
      <c r="AI621" s="119"/>
      <c r="AJ621" s="119"/>
      <c r="AK621" s="4"/>
      <c r="AL621" s="4"/>
    </row>
    <row r="622">
      <c r="A622" s="4"/>
      <c r="B622" s="4"/>
      <c r="C622" s="4"/>
      <c r="D622" s="4"/>
      <c r="E622" s="4"/>
      <c r="F622" s="8"/>
      <c r="G622" s="8"/>
      <c r="H622" s="8"/>
      <c r="I622" s="8"/>
      <c r="J622" s="8"/>
      <c r="K622" s="8"/>
      <c r="L622" s="8"/>
      <c r="M622" s="8"/>
      <c r="N622" s="118"/>
      <c r="O622" s="118"/>
      <c r="P622" s="118"/>
      <c r="Q622" s="325"/>
      <c r="R622" s="119"/>
      <c r="S622" s="119"/>
      <c r="T622" s="119"/>
      <c r="U622" s="326"/>
      <c r="V622" s="74"/>
      <c r="W622" s="352"/>
      <c r="X622" s="352"/>
      <c r="Y622" s="328"/>
      <c r="Z622" s="118"/>
      <c r="AA622" s="119"/>
      <c r="AB622" s="119"/>
      <c r="AC622" s="119"/>
      <c r="AD622" s="119"/>
      <c r="AE622" s="119"/>
      <c r="AF622" s="119"/>
      <c r="AG622" s="119"/>
      <c r="AH622" s="119"/>
      <c r="AI622" s="119"/>
      <c r="AJ622" s="119"/>
      <c r="AK622" s="4"/>
      <c r="AL622" s="4"/>
    </row>
    <row r="623">
      <c r="A623" s="4"/>
      <c r="B623" s="4"/>
      <c r="C623" s="4"/>
      <c r="D623" s="4"/>
      <c r="E623" s="4"/>
      <c r="F623" s="8"/>
      <c r="G623" s="8"/>
      <c r="H623" s="8"/>
      <c r="I623" s="8"/>
      <c r="J623" s="8"/>
      <c r="K623" s="8"/>
      <c r="L623" s="8"/>
      <c r="M623" s="8"/>
      <c r="N623" s="118"/>
      <c r="O623" s="118"/>
      <c r="P623" s="118"/>
      <c r="Q623" s="325"/>
      <c r="R623" s="119"/>
      <c r="S623" s="119"/>
      <c r="T623" s="119"/>
      <c r="U623" s="326"/>
      <c r="V623" s="74"/>
      <c r="W623" s="352"/>
      <c r="X623" s="352"/>
      <c r="Y623" s="328"/>
      <c r="Z623" s="118"/>
      <c r="AA623" s="119"/>
      <c r="AB623" s="119"/>
      <c r="AC623" s="119"/>
      <c r="AD623" s="119"/>
      <c r="AE623" s="119"/>
      <c r="AF623" s="119"/>
      <c r="AG623" s="119"/>
      <c r="AH623" s="119"/>
      <c r="AI623" s="119"/>
      <c r="AJ623" s="119"/>
      <c r="AK623" s="4"/>
      <c r="AL623" s="4"/>
    </row>
    <row r="624">
      <c r="A624" s="4"/>
      <c r="B624" s="4"/>
      <c r="C624" s="4"/>
      <c r="D624" s="4"/>
      <c r="E624" s="4"/>
      <c r="F624" s="8"/>
      <c r="G624" s="8"/>
      <c r="H624" s="8"/>
      <c r="I624" s="8"/>
      <c r="J624" s="8"/>
      <c r="K624" s="8"/>
      <c r="L624" s="8"/>
      <c r="M624" s="8"/>
      <c r="N624" s="118"/>
      <c r="O624" s="118"/>
      <c r="P624" s="118"/>
      <c r="Q624" s="325"/>
      <c r="R624" s="119"/>
      <c r="S624" s="119"/>
      <c r="T624" s="119"/>
      <c r="U624" s="326"/>
      <c r="V624" s="74"/>
      <c r="W624" s="352"/>
      <c r="X624" s="352"/>
      <c r="Y624" s="328"/>
      <c r="Z624" s="118"/>
      <c r="AA624" s="119"/>
      <c r="AB624" s="119"/>
      <c r="AC624" s="119"/>
      <c r="AD624" s="119"/>
      <c r="AE624" s="119"/>
      <c r="AF624" s="119"/>
      <c r="AG624" s="119"/>
      <c r="AH624" s="119"/>
      <c r="AI624" s="119"/>
      <c r="AJ624" s="119"/>
      <c r="AK624" s="4"/>
      <c r="AL624" s="4"/>
    </row>
    <row r="625">
      <c r="A625" s="4"/>
      <c r="B625" s="4"/>
      <c r="C625" s="4"/>
      <c r="D625" s="4"/>
      <c r="E625" s="4"/>
      <c r="F625" s="8"/>
      <c r="G625" s="8"/>
      <c r="H625" s="8"/>
      <c r="I625" s="8"/>
      <c r="J625" s="8"/>
      <c r="K625" s="8"/>
      <c r="L625" s="8"/>
      <c r="M625" s="8"/>
      <c r="N625" s="118"/>
      <c r="O625" s="118"/>
      <c r="P625" s="118"/>
      <c r="Q625" s="325"/>
      <c r="R625" s="119"/>
      <c r="S625" s="119"/>
      <c r="T625" s="119"/>
      <c r="U625" s="326"/>
      <c r="V625" s="74"/>
      <c r="W625" s="352"/>
      <c r="X625" s="352"/>
      <c r="Y625" s="328"/>
      <c r="Z625" s="118"/>
      <c r="AA625" s="119"/>
      <c r="AB625" s="119"/>
      <c r="AC625" s="119"/>
      <c r="AD625" s="119"/>
      <c r="AE625" s="119"/>
      <c r="AF625" s="119"/>
      <c r="AG625" s="119"/>
      <c r="AH625" s="119"/>
      <c r="AI625" s="119"/>
      <c r="AJ625" s="119"/>
      <c r="AK625" s="4"/>
      <c r="AL625" s="4"/>
    </row>
    <row r="626">
      <c r="A626" s="4"/>
      <c r="B626" s="4"/>
      <c r="C626" s="4"/>
      <c r="D626" s="4"/>
      <c r="E626" s="4"/>
      <c r="F626" s="8"/>
      <c r="G626" s="8"/>
      <c r="H626" s="8"/>
      <c r="I626" s="8"/>
      <c r="J626" s="8"/>
      <c r="K626" s="8"/>
      <c r="L626" s="8"/>
      <c r="M626" s="8"/>
      <c r="N626" s="118"/>
      <c r="O626" s="118"/>
      <c r="P626" s="118"/>
      <c r="Q626" s="325"/>
      <c r="R626" s="119"/>
      <c r="S626" s="119"/>
      <c r="T626" s="119"/>
      <c r="U626" s="326"/>
      <c r="V626" s="74"/>
      <c r="W626" s="352"/>
      <c r="X626" s="352"/>
      <c r="Y626" s="328"/>
      <c r="Z626" s="118"/>
      <c r="AA626" s="119"/>
      <c r="AB626" s="119"/>
      <c r="AC626" s="119"/>
      <c r="AD626" s="119"/>
      <c r="AE626" s="119"/>
      <c r="AF626" s="119"/>
      <c r="AG626" s="119"/>
      <c r="AH626" s="119"/>
      <c r="AI626" s="119"/>
      <c r="AJ626" s="119"/>
      <c r="AK626" s="4"/>
      <c r="AL626" s="4"/>
    </row>
    <row r="627">
      <c r="A627" s="4"/>
      <c r="B627" s="4"/>
      <c r="C627" s="4"/>
      <c r="D627" s="4"/>
      <c r="E627" s="4"/>
      <c r="F627" s="8"/>
      <c r="G627" s="8"/>
      <c r="H627" s="8"/>
      <c r="I627" s="8"/>
      <c r="J627" s="8"/>
      <c r="K627" s="8"/>
      <c r="L627" s="8"/>
      <c r="M627" s="8"/>
      <c r="N627" s="118"/>
      <c r="O627" s="118"/>
      <c r="P627" s="118"/>
      <c r="Q627" s="325"/>
      <c r="R627" s="119"/>
      <c r="S627" s="119"/>
      <c r="T627" s="119"/>
      <c r="U627" s="326"/>
      <c r="V627" s="74"/>
      <c r="W627" s="352"/>
      <c r="X627" s="352"/>
      <c r="Y627" s="328"/>
      <c r="Z627" s="118"/>
      <c r="AA627" s="119"/>
      <c r="AB627" s="119"/>
      <c r="AC627" s="119"/>
      <c r="AD627" s="119"/>
      <c r="AE627" s="119"/>
      <c r="AF627" s="119"/>
      <c r="AG627" s="119"/>
      <c r="AH627" s="119"/>
      <c r="AI627" s="119"/>
      <c r="AJ627" s="119"/>
      <c r="AK627" s="4"/>
      <c r="AL627" s="4"/>
    </row>
    <row r="628">
      <c r="A628" s="4"/>
      <c r="B628" s="4"/>
      <c r="C628" s="4"/>
      <c r="D628" s="4"/>
      <c r="E628" s="4"/>
      <c r="F628" s="8"/>
      <c r="G628" s="8"/>
      <c r="H628" s="8"/>
      <c r="I628" s="8"/>
      <c r="J628" s="8"/>
      <c r="K628" s="8"/>
      <c r="L628" s="8"/>
      <c r="M628" s="8"/>
      <c r="N628" s="118"/>
      <c r="O628" s="118"/>
      <c r="P628" s="118"/>
      <c r="Q628" s="325"/>
      <c r="R628" s="119"/>
      <c r="S628" s="119"/>
      <c r="T628" s="119"/>
      <c r="U628" s="326"/>
      <c r="V628" s="74"/>
      <c r="W628" s="352"/>
      <c r="X628" s="352"/>
      <c r="Y628" s="328"/>
      <c r="Z628" s="118"/>
      <c r="AA628" s="119"/>
      <c r="AB628" s="119"/>
      <c r="AC628" s="119"/>
      <c r="AD628" s="119"/>
      <c r="AE628" s="119"/>
      <c r="AF628" s="119"/>
      <c r="AG628" s="119"/>
      <c r="AH628" s="119"/>
      <c r="AI628" s="119"/>
      <c r="AJ628" s="119"/>
      <c r="AK628" s="4"/>
      <c r="AL628" s="4"/>
    </row>
    <row r="629">
      <c r="A629" s="4"/>
      <c r="B629" s="4"/>
      <c r="C629" s="4"/>
      <c r="D629" s="4"/>
      <c r="E629" s="4"/>
      <c r="F629" s="8"/>
      <c r="G629" s="8"/>
      <c r="H629" s="8"/>
      <c r="I629" s="8"/>
      <c r="J629" s="8"/>
      <c r="K629" s="8"/>
      <c r="L629" s="8"/>
      <c r="M629" s="8"/>
      <c r="N629" s="118"/>
      <c r="O629" s="118"/>
      <c r="P629" s="118"/>
      <c r="Q629" s="325"/>
      <c r="R629" s="119"/>
      <c r="S629" s="119"/>
      <c r="T629" s="119"/>
      <c r="U629" s="326"/>
      <c r="V629" s="74"/>
      <c r="W629" s="352"/>
      <c r="X629" s="352"/>
      <c r="Y629" s="328"/>
      <c r="Z629" s="118"/>
      <c r="AA629" s="119"/>
      <c r="AB629" s="119"/>
      <c r="AC629" s="119"/>
      <c r="AD629" s="119"/>
      <c r="AE629" s="119"/>
      <c r="AF629" s="119"/>
      <c r="AG629" s="119"/>
      <c r="AH629" s="119"/>
      <c r="AI629" s="119"/>
      <c r="AJ629" s="119"/>
      <c r="AK629" s="4"/>
      <c r="AL629" s="4"/>
    </row>
    <row r="630">
      <c r="A630" s="4"/>
      <c r="B630" s="4"/>
      <c r="C630" s="4"/>
      <c r="D630" s="4"/>
      <c r="E630" s="4"/>
      <c r="F630" s="8"/>
      <c r="G630" s="8"/>
      <c r="H630" s="8"/>
      <c r="I630" s="8"/>
      <c r="J630" s="8"/>
      <c r="K630" s="8"/>
      <c r="L630" s="8"/>
      <c r="M630" s="8"/>
      <c r="N630" s="118"/>
      <c r="O630" s="118"/>
      <c r="P630" s="118"/>
      <c r="Q630" s="325"/>
      <c r="R630" s="119"/>
      <c r="S630" s="119"/>
      <c r="T630" s="119"/>
      <c r="U630" s="326"/>
      <c r="V630" s="74"/>
      <c r="W630" s="352"/>
      <c r="X630" s="352"/>
      <c r="Y630" s="328"/>
      <c r="Z630" s="118"/>
      <c r="AA630" s="119"/>
      <c r="AB630" s="119"/>
      <c r="AC630" s="119"/>
      <c r="AD630" s="119"/>
      <c r="AE630" s="119"/>
      <c r="AF630" s="119"/>
      <c r="AG630" s="119"/>
      <c r="AH630" s="119"/>
      <c r="AI630" s="119"/>
      <c r="AJ630" s="119"/>
      <c r="AK630" s="4"/>
      <c r="AL630" s="4"/>
    </row>
    <row r="631">
      <c r="A631" s="4"/>
      <c r="B631" s="4"/>
      <c r="C631" s="4"/>
      <c r="D631" s="4"/>
      <c r="E631" s="4"/>
      <c r="F631" s="8"/>
      <c r="G631" s="8"/>
      <c r="H631" s="8"/>
      <c r="I631" s="8"/>
      <c r="J631" s="8"/>
      <c r="K631" s="8"/>
      <c r="L631" s="8"/>
      <c r="M631" s="8"/>
      <c r="N631" s="118"/>
      <c r="O631" s="118"/>
      <c r="P631" s="118"/>
      <c r="Q631" s="325"/>
      <c r="R631" s="119"/>
      <c r="S631" s="119"/>
      <c r="T631" s="119"/>
      <c r="U631" s="326"/>
      <c r="V631" s="74"/>
      <c r="W631" s="352"/>
      <c r="X631" s="352"/>
      <c r="Y631" s="328"/>
      <c r="Z631" s="118"/>
      <c r="AA631" s="119"/>
      <c r="AB631" s="119"/>
      <c r="AC631" s="119"/>
      <c r="AD631" s="119"/>
      <c r="AE631" s="119"/>
      <c r="AF631" s="119"/>
      <c r="AG631" s="119"/>
      <c r="AH631" s="119"/>
      <c r="AI631" s="119"/>
      <c r="AJ631" s="119"/>
      <c r="AK631" s="4"/>
      <c r="AL631" s="4"/>
    </row>
    <row r="632">
      <c r="A632" s="4"/>
      <c r="B632" s="4"/>
      <c r="C632" s="4"/>
      <c r="D632" s="4"/>
      <c r="E632" s="4"/>
      <c r="F632" s="8"/>
      <c r="G632" s="8"/>
      <c r="H632" s="8"/>
      <c r="I632" s="8"/>
      <c r="J632" s="8"/>
      <c r="K632" s="8"/>
      <c r="L632" s="8"/>
      <c r="M632" s="8"/>
      <c r="N632" s="118"/>
      <c r="O632" s="118"/>
      <c r="P632" s="118"/>
      <c r="Q632" s="325"/>
      <c r="R632" s="119"/>
      <c r="S632" s="119"/>
      <c r="T632" s="119"/>
      <c r="U632" s="326"/>
      <c r="V632" s="74"/>
      <c r="W632" s="352"/>
      <c r="X632" s="352"/>
      <c r="Y632" s="328"/>
      <c r="Z632" s="118"/>
      <c r="AA632" s="119"/>
      <c r="AB632" s="119"/>
      <c r="AC632" s="119"/>
      <c r="AD632" s="119"/>
      <c r="AE632" s="119"/>
      <c r="AF632" s="119"/>
      <c r="AG632" s="119"/>
      <c r="AH632" s="119"/>
      <c r="AI632" s="119"/>
      <c r="AJ632" s="119"/>
      <c r="AK632" s="4"/>
      <c r="AL632" s="4"/>
    </row>
    <row r="633">
      <c r="A633" s="4"/>
      <c r="B633" s="4"/>
      <c r="C633" s="4"/>
      <c r="D633" s="4"/>
      <c r="E633" s="4"/>
      <c r="F633" s="8"/>
      <c r="G633" s="8"/>
      <c r="H633" s="8"/>
      <c r="I633" s="8"/>
      <c r="J633" s="8"/>
      <c r="K633" s="8"/>
      <c r="L633" s="8"/>
      <c r="M633" s="8"/>
      <c r="N633" s="118"/>
      <c r="O633" s="118"/>
      <c r="P633" s="118"/>
      <c r="Q633" s="325"/>
      <c r="R633" s="119"/>
      <c r="S633" s="119"/>
      <c r="T633" s="119"/>
      <c r="U633" s="326"/>
      <c r="V633" s="74"/>
      <c r="W633" s="352"/>
      <c r="X633" s="352"/>
      <c r="Y633" s="328"/>
      <c r="Z633" s="118"/>
      <c r="AA633" s="119"/>
      <c r="AB633" s="119"/>
      <c r="AC633" s="119"/>
      <c r="AD633" s="119"/>
      <c r="AE633" s="119"/>
      <c r="AF633" s="119"/>
      <c r="AG633" s="119"/>
      <c r="AH633" s="119"/>
      <c r="AI633" s="119"/>
      <c r="AJ633" s="119"/>
      <c r="AK633" s="4"/>
      <c r="AL633" s="4"/>
    </row>
    <row r="634">
      <c r="A634" s="4"/>
      <c r="B634" s="4"/>
      <c r="C634" s="4"/>
      <c r="D634" s="4"/>
      <c r="E634" s="4"/>
      <c r="F634" s="8"/>
      <c r="G634" s="8"/>
      <c r="H634" s="8"/>
      <c r="I634" s="8"/>
      <c r="J634" s="8"/>
      <c r="K634" s="8"/>
      <c r="L634" s="8"/>
      <c r="M634" s="8"/>
      <c r="N634" s="118"/>
      <c r="O634" s="118"/>
      <c r="P634" s="118"/>
      <c r="Q634" s="325"/>
      <c r="R634" s="119"/>
      <c r="S634" s="119"/>
      <c r="T634" s="119"/>
      <c r="U634" s="326"/>
      <c r="V634" s="74"/>
      <c r="W634" s="352"/>
      <c r="X634" s="352"/>
      <c r="Y634" s="328"/>
      <c r="Z634" s="118"/>
      <c r="AA634" s="119"/>
      <c r="AB634" s="119"/>
      <c r="AC634" s="119"/>
      <c r="AD634" s="119"/>
      <c r="AE634" s="119"/>
      <c r="AF634" s="119"/>
      <c r="AG634" s="119"/>
      <c r="AH634" s="119"/>
      <c r="AI634" s="119"/>
      <c r="AJ634" s="119"/>
      <c r="AK634" s="4"/>
      <c r="AL634" s="4"/>
    </row>
    <row r="635">
      <c r="A635" s="4"/>
      <c r="B635" s="4"/>
      <c r="C635" s="4"/>
      <c r="D635" s="4"/>
      <c r="E635" s="4"/>
      <c r="F635" s="8"/>
      <c r="G635" s="8"/>
      <c r="H635" s="8"/>
      <c r="I635" s="8"/>
      <c r="J635" s="8"/>
      <c r="K635" s="8"/>
      <c r="L635" s="8"/>
      <c r="M635" s="8"/>
      <c r="N635" s="118"/>
      <c r="O635" s="118"/>
      <c r="P635" s="118"/>
      <c r="Q635" s="325"/>
      <c r="R635" s="119"/>
      <c r="S635" s="119"/>
      <c r="T635" s="119"/>
      <c r="U635" s="326"/>
      <c r="V635" s="74"/>
      <c r="W635" s="352"/>
      <c r="X635" s="352"/>
      <c r="Y635" s="328"/>
      <c r="Z635" s="118"/>
      <c r="AA635" s="119"/>
      <c r="AB635" s="119"/>
      <c r="AC635" s="119"/>
      <c r="AD635" s="119"/>
      <c r="AE635" s="119"/>
      <c r="AF635" s="119"/>
      <c r="AG635" s="119"/>
      <c r="AH635" s="119"/>
      <c r="AI635" s="119"/>
      <c r="AJ635" s="119"/>
      <c r="AK635" s="4"/>
      <c r="AL635" s="4"/>
    </row>
    <row r="636">
      <c r="A636" s="4"/>
      <c r="B636" s="4"/>
      <c r="C636" s="4"/>
      <c r="D636" s="4"/>
      <c r="E636" s="4"/>
      <c r="F636" s="8"/>
      <c r="G636" s="8"/>
      <c r="H636" s="8"/>
      <c r="I636" s="8"/>
      <c r="J636" s="8"/>
      <c r="K636" s="8"/>
      <c r="L636" s="8"/>
      <c r="M636" s="8"/>
      <c r="N636" s="118"/>
      <c r="O636" s="118"/>
      <c r="P636" s="118"/>
      <c r="Q636" s="325"/>
      <c r="R636" s="119"/>
      <c r="S636" s="119"/>
      <c r="T636" s="119"/>
      <c r="U636" s="326"/>
      <c r="V636" s="74"/>
      <c r="W636" s="352"/>
      <c r="X636" s="352"/>
      <c r="Y636" s="328"/>
      <c r="Z636" s="118"/>
      <c r="AA636" s="119"/>
      <c r="AB636" s="119"/>
      <c r="AC636" s="119"/>
      <c r="AD636" s="119"/>
      <c r="AE636" s="119"/>
      <c r="AF636" s="119"/>
      <c r="AG636" s="119"/>
      <c r="AH636" s="119"/>
      <c r="AI636" s="119"/>
      <c r="AJ636" s="119"/>
      <c r="AK636" s="4"/>
      <c r="AL636" s="4"/>
    </row>
    <row r="637">
      <c r="A637" s="4"/>
      <c r="B637" s="4"/>
      <c r="C637" s="4"/>
      <c r="D637" s="4"/>
      <c r="E637" s="4"/>
      <c r="F637" s="8"/>
      <c r="G637" s="8"/>
      <c r="H637" s="8"/>
      <c r="I637" s="8"/>
      <c r="J637" s="8"/>
      <c r="K637" s="8"/>
      <c r="L637" s="8"/>
      <c r="M637" s="8"/>
      <c r="N637" s="118"/>
      <c r="O637" s="118"/>
      <c r="P637" s="118"/>
      <c r="Q637" s="325"/>
      <c r="R637" s="119"/>
      <c r="S637" s="119"/>
      <c r="T637" s="119"/>
      <c r="U637" s="326"/>
      <c r="V637" s="74"/>
      <c r="W637" s="352"/>
      <c r="X637" s="352"/>
      <c r="Y637" s="328"/>
      <c r="Z637" s="118"/>
      <c r="AA637" s="119"/>
      <c r="AB637" s="119"/>
      <c r="AC637" s="119"/>
      <c r="AD637" s="119"/>
      <c r="AE637" s="119"/>
      <c r="AF637" s="119"/>
      <c r="AG637" s="119"/>
      <c r="AH637" s="119"/>
      <c r="AI637" s="119"/>
      <c r="AJ637" s="119"/>
      <c r="AK637" s="4"/>
      <c r="AL637" s="4"/>
    </row>
    <row r="638">
      <c r="A638" s="4"/>
      <c r="B638" s="4"/>
      <c r="C638" s="4"/>
      <c r="D638" s="4"/>
      <c r="E638" s="4"/>
      <c r="F638" s="8"/>
      <c r="G638" s="8"/>
      <c r="H638" s="8"/>
      <c r="I638" s="8"/>
      <c r="J638" s="8"/>
      <c r="K638" s="8"/>
      <c r="L638" s="8"/>
      <c r="M638" s="8"/>
      <c r="N638" s="118"/>
      <c r="O638" s="118"/>
      <c r="P638" s="118"/>
      <c r="Q638" s="325"/>
      <c r="R638" s="119"/>
      <c r="S638" s="119"/>
      <c r="T638" s="119"/>
      <c r="U638" s="326"/>
      <c r="V638" s="74"/>
      <c r="W638" s="352"/>
      <c r="X638" s="352"/>
      <c r="Y638" s="328"/>
      <c r="Z638" s="118"/>
      <c r="AA638" s="119"/>
      <c r="AB638" s="119"/>
      <c r="AC638" s="119"/>
      <c r="AD638" s="119"/>
      <c r="AE638" s="119"/>
      <c r="AF638" s="119"/>
      <c r="AG638" s="119"/>
      <c r="AH638" s="119"/>
      <c r="AI638" s="119"/>
      <c r="AJ638" s="119"/>
      <c r="AK638" s="4"/>
      <c r="AL638" s="4"/>
    </row>
    <row r="639">
      <c r="A639" s="4"/>
      <c r="B639" s="4"/>
      <c r="C639" s="4"/>
      <c r="D639" s="4"/>
      <c r="E639" s="4"/>
      <c r="F639" s="8"/>
      <c r="G639" s="8"/>
      <c r="H639" s="8"/>
      <c r="I639" s="8"/>
      <c r="J639" s="8"/>
      <c r="K639" s="8"/>
      <c r="L639" s="8"/>
      <c r="M639" s="8"/>
      <c r="N639" s="118"/>
      <c r="O639" s="118"/>
      <c r="P639" s="118"/>
      <c r="Q639" s="325"/>
      <c r="R639" s="119"/>
      <c r="S639" s="119"/>
      <c r="T639" s="119"/>
      <c r="U639" s="326"/>
      <c r="V639" s="74"/>
      <c r="W639" s="352"/>
      <c r="X639" s="352"/>
      <c r="Y639" s="328"/>
      <c r="Z639" s="118"/>
      <c r="AA639" s="119"/>
      <c r="AB639" s="119"/>
      <c r="AC639" s="119"/>
      <c r="AD639" s="119"/>
      <c r="AE639" s="119"/>
      <c r="AF639" s="119"/>
      <c r="AG639" s="119"/>
      <c r="AH639" s="119"/>
      <c r="AI639" s="119"/>
      <c r="AJ639" s="119"/>
      <c r="AK639" s="4"/>
      <c r="AL639" s="4"/>
    </row>
    <row r="640">
      <c r="A640" s="4"/>
      <c r="B640" s="4"/>
      <c r="C640" s="4"/>
      <c r="D640" s="4"/>
      <c r="E640" s="4"/>
      <c r="F640" s="8"/>
      <c r="G640" s="8"/>
      <c r="H640" s="8"/>
      <c r="I640" s="8"/>
      <c r="J640" s="8"/>
      <c r="K640" s="8"/>
      <c r="L640" s="8"/>
      <c r="M640" s="8"/>
      <c r="N640" s="118"/>
      <c r="O640" s="118"/>
      <c r="P640" s="118"/>
      <c r="Q640" s="325"/>
      <c r="R640" s="119"/>
      <c r="S640" s="119"/>
      <c r="T640" s="119"/>
      <c r="U640" s="326"/>
      <c r="V640" s="74"/>
      <c r="W640" s="352"/>
      <c r="X640" s="352"/>
      <c r="Y640" s="328"/>
      <c r="Z640" s="118"/>
      <c r="AA640" s="119"/>
      <c r="AB640" s="119"/>
      <c r="AC640" s="119"/>
      <c r="AD640" s="119"/>
      <c r="AE640" s="119"/>
      <c r="AF640" s="119"/>
      <c r="AG640" s="119"/>
      <c r="AH640" s="119"/>
      <c r="AI640" s="119"/>
      <c r="AJ640" s="119"/>
      <c r="AK640" s="4"/>
      <c r="AL640" s="4"/>
    </row>
    <row r="641">
      <c r="A641" s="4"/>
      <c r="B641" s="4"/>
      <c r="C641" s="4"/>
      <c r="D641" s="4"/>
      <c r="E641" s="4"/>
      <c r="F641" s="8"/>
      <c r="G641" s="8"/>
      <c r="H641" s="8"/>
      <c r="I641" s="8"/>
      <c r="J641" s="8"/>
      <c r="K641" s="8"/>
      <c r="L641" s="8"/>
      <c r="M641" s="8"/>
      <c r="N641" s="118"/>
      <c r="O641" s="118"/>
      <c r="P641" s="118"/>
      <c r="Q641" s="325"/>
      <c r="R641" s="119"/>
      <c r="S641" s="119"/>
      <c r="T641" s="119"/>
      <c r="U641" s="326"/>
      <c r="V641" s="74"/>
      <c r="W641" s="352"/>
      <c r="X641" s="352"/>
      <c r="Y641" s="328"/>
      <c r="Z641" s="118"/>
      <c r="AA641" s="119"/>
      <c r="AB641" s="119"/>
      <c r="AC641" s="119"/>
      <c r="AD641" s="119"/>
      <c r="AE641" s="119"/>
      <c r="AF641" s="119"/>
      <c r="AG641" s="119"/>
      <c r="AH641" s="119"/>
      <c r="AI641" s="119"/>
      <c r="AJ641" s="119"/>
      <c r="AK641" s="4"/>
      <c r="AL641" s="4"/>
    </row>
    <row r="642">
      <c r="A642" s="4"/>
      <c r="B642" s="4"/>
      <c r="C642" s="4"/>
      <c r="D642" s="4"/>
      <c r="E642" s="4"/>
      <c r="F642" s="8"/>
      <c r="G642" s="8"/>
      <c r="H642" s="8"/>
      <c r="I642" s="8"/>
      <c r="J642" s="8"/>
      <c r="K642" s="8"/>
      <c r="L642" s="8"/>
      <c r="M642" s="8"/>
      <c r="N642" s="118"/>
      <c r="O642" s="118"/>
      <c r="P642" s="118"/>
      <c r="Q642" s="325"/>
      <c r="R642" s="119"/>
      <c r="S642" s="119"/>
      <c r="T642" s="119"/>
      <c r="U642" s="326"/>
      <c r="V642" s="74"/>
      <c r="W642" s="352"/>
      <c r="X642" s="352"/>
      <c r="Y642" s="328"/>
      <c r="Z642" s="118"/>
      <c r="AA642" s="119"/>
      <c r="AB642" s="119"/>
      <c r="AC642" s="119"/>
      <c r="AD642" s="119"/>
      <c r="AE642" s="119"/>
      <c r="AF642" s="119"/>
      <c r="AG642" s="119"/>
      <c r="AH642" s="119"/>
      <c r="AI642" s="119"/>
      <c r="AJ642" s="119"/>
      <c r="AK642" s="4"/>
      <c r="AL642" s="4"/>
    </row>
    <row r="643">
      <c r="A643" s="4"/>
      <c r="B643" s="4"/>
      <c r="C643" s="4"/>
      <c r="D643" s="4"/>
      <c r="E643" s="4"/>
      <c r="F643" s="8"/>
      <c r="G643" s="8"/>
      <c r="H643" s="8"/>
      <c r="I643" s="8"/>
      <c r="J643" s="8"/>
      <c r="K643" s="8"/>
      <c r="L643" s="8"/>
      <c r="M643" s="8"/>
      <c r="N643" s="118"/>
      <c r="O643" s="118"/>
      <c r="P643" s="118"/>
      <c r="Q643" s="325"/>
      <c r="R643" s="119"/>
      <c r="S643" s="119"/>
      <c r="T643" s="119"/>
      <c r="U643" s="326"/>
      <c r="V643" s="74"/>
      <c r="W643" s="352"/>
      <c r="X643" s="352"/>
      <c r="Y643" s="328"/>
      <c r="Z643" s="118"/>
      <c r="AA643" s="119"/>
      <c r="AB643" s="119"/>
      <c r="AC643" s="119"/>
      <c r="AD643" s="119"/>
      <c r="AE643" s="119"/>
      <c r="AF643" s="119"/>
      <c r="AG643" s="119"/>
      <c r="AH643" s="119"/>
      <c r="AI643" s="119"/>
      <c r="AJ643" s="119"/>
      <c r="AK643" s="4"/>
      <c r="AL643" s="4"/>
    </row>
    <row r="644">
      <c r="A644" s="4"/>
      <c r="B644" s="4"/>
      <c r="C644" s="4"/>
      <c r="D644" s="4"/>
      <c r="E644" s="4"/>
      <c r="F644" s="8"/>
      <c r="G644" s="8"/>
      <c r="H644" s="8"/>
      <c r="I644" s="8"/>
      <c r="J644" s="8"/>
      <c r="K644" s="8"/>
      <c r="L644" s="8"/>
      <c r="M644" s="8"/>
      <c r="N644" s="118"/>
      <c r="O644" s="118"/>
      <c r="P644" s="118"/>
      <c r="Q644" s="325"/>
      <c r="R644" s="119"/>
      <c r="S644" s="119"/>
      <c r="T644" s="119"/>
      <c r="U644" s="326"/>
      <c r="V644" s="74"/>
      <c r="W644" s="352"/>
      <c r="X644" s="352"/>
      <c r="Y644" s="328"/>
      <c r="Z644" s="118"/>
      <c r="AA644" s="119"/>
      <c r="AB644" s="119"/>
      <c r="AC644" s="119"/>
      <c r="AD644" s="119"/>
      <c r="AE644" s="119"/>
      <c r="AF644" s="119"/>
      <c r="AG644" s="119"/>
      <c r="AH644" s="119"/>
      <c r="AI644" s="119"/>
      <c r="AJ644" s="119"/>
      <c r="AK644" s="4"/>
      <c r="AL644" s="4"/>
    </row>
    <row r="645">
      <c r="A645" s="4"/>
      <c r="B645" s="4"/>
      <c r="C645" s="4"/>
      <c r="D645" s="4"/>
      <c r="E645" s="4"/>
      <c r="F645" s="8"/>
      <c r="G645" s="8"/>
      <c r="H645" s="8"/>
      <c r="I645" s="8"/>
      <c r="J645" s="8"/>
      <c r="K645" s="8"/>
      <c r="L645" s="8"/>
      <c r="M645" s="8"/>
      <c r="N645" s="118"/>
      <c r="O645" s="118"/>
      <c r="P645" s="118"/>
      <c r="Q645" s="325"/>
      <c r="R645" s="119"/>
      <c r="S645" s="119"/>
      <c r="T645" s="119"/>
      <c r="U645" s="326"/>
      <c r="V645" s="74"/>
      <c r="W645" s="352"/>
      <c r="X645" s="352"/>
      <c r="Y645" s="328"/>
      <c r="Z645" s="118"/>
      <c r="AA645" s="119"/>
      <c r="AB645" s="119"/>
      <c r="AC645" s="119"/>
      <c r="AD645" s="119"/>
      <c r="AE645" s="119"/>
      <c r="AF645" s="119"/>
      <c r="AG645" s="119"/>
      <c r="AH645" s="119"/>
      <c r="AI645" s="119"/>
      <c r="AJ645" s="119"/>
      <c r="AK645" s="4"/>
      <c r="AL645" s="4"/>
    </row>
    <row r="646">
      <c r="A646" s="4"/>
      <c r="B646" s="4"/>
      <c r="C646" s="4"/>
      <c r="D646" s="4"/>
      <c r="E646" s="4"/>
      <c r="F646" s="8"/>
      <c r="G646" s="8"/>
      <c r="H646" s="8"/>
      <c r="I646" s="8"/>
      <c r="J646" s="8"/>
      <c r="K646" s="8"/>
      <c r="L646" s="8"/>
      <c r="M646" s="8"/>
      <c r="N646" s="118"/>
      <c r="O646" s="118"/>
      <c r="P646" s="118"/>
      <c r="Q646" s="325"/>
      <c r="R646" s="119"/>
      <c r="S646" s="119"/>
      <c r="T646" s="119"/>
      <c r="U646" s="326"/>
      <c r="V646" s="74"/>
      <c r="W646" s="352"/>
      <c r="X646" s="352"/>
      <c r="Y646" s="328"/>
      <c r="Z646" s="118"/>
      <c r="AA646" s="119"/>
      <c r="AB646" s="119"/>
      <c r="AC646" s="119"/>
      <c r="AD646" s="119"/>
      <c r="AE646" s="119"/>
      <c r="AF646" s="119"/>
      <c r="AG646" s="119"/>
      <c r="AH646" s="119"/>
      <c r="AI646" s="119"/>
      <c r="AJ646" s="119"/>
      <c r="AK646" s="4"/>
      <c r="AL646" s="4"/>
    </row>
    <row r="647">
      <c r="A647" s="4"/>
      <c r="B647" s="4"/>
      <c r="C647" s="4"/>
      <c r="D647" s="4"/>
      <c r="E647" s="4"/>
      <c r="F647" s="8"/>
      <c r="G647" s="8"/>
      <c r="H647" s="8"/>
      <c r="I647" s="8"/>
      <c r="J647" s="8"/>
      <c r="K647" s="8"/>
      <c r="L647" s="8"/>
      <c r="M647" s="8"/>
      <c r="N647" s="118"/>
      <c r="O647" s="118"/>
      <c r="P647" s="118"/>
      <c r="Q647" s="325"/>
      <c r="R647" s="119"/>
      <c r="S647" s="119"/>
      <c r="T647" s="119"/>
      <c r="U647" s="326"/>
      <c r="V647" s="74"/>
      <c r="W647" s="352"/>
      <c r="X647" s="352"/>
      <c r="Y647" s="328"/>
      <c r="Z647" s="118"/>
      <c r="AA647" s="119"/>
      <c r="AB647" s="119"/>
      <c r="AC647" s="119"/>
      <c r="AD647" s="119"/>
      <c r="AE647" s="119"/>
      <c r="AF647" s="119"/>
      <c r="AG647" s="119"/>
      <c r="AH647" s="119"/>
      <c r="AI647" s="119"/>
      <c r="AJ647" s="119"/>
      <c r="AK647" s="4"/>
      <c r="AL647" s="4"/>
    </row>
    <row r="648">
      <c r="A648" s="4"/>
      <c r="B648" s="4"/>
      <c r="C648" s="4"/>
      <c r="D648" s="4"/>
      <c r="E648" s="4"/>
      <c r="F648" s="8"/>
      <c r="G648" s="8"/>
      <c r="H648" s="8"/>
      <c r="I648" s="8"/>
      <c r="J648" s="8"/>
      <c r="K648" s="8"/>
      <c r="L648" s="8"/>
      <c r="M648" s="8"/>
      <c r="N648" s="118"/>
      <c r="O648" s="118"/>
      <c r="P648" s="118"/>
      <c r="Q648" s="325"/>
      <c r="R648" s="119"/>
      <c r="S648" s="119"/>
      <c r="T648" s="119"/>
      <c r="U648" s="326"/>
      <c r="V648" s="74"/>
      <c r="W648" s="352"/>
      <c r="X648" s="352"/>
      <c r="Y648" s="328"/>
      <c r="Z648" s="118"/>
      <c r="AA648" s="119"/>
      <c r="AB648" s="119"/>
      <c r="AC648" s="119"/>
      <c r="AD648" s="119"/>
      <c r="AE648" s="119"/>
      <c r="AF648" s="119"/>
      <c r="AG648" s="119"/>
      <c r="AH648" s="119"/>
      <c r="AI648" s="119"/>
      <c r="AJ648" s="119"/>
      <c r="AK648" s="4"/>
      <c r="AL648" s="4"/>
    </row>
    <row r="649">
      <c r="A649" s="4"/>
      <c r="B649" s="4"/>
      <c r="C649" s="4"/>
      <c r="D649" s="4"/>
      <c r="E649" s="4"/>
      <c r="F649" s="8"/>
      <c r="G649" s="8"/>
      <c r="H649" s="8"/>
      <c r="I649" s="8"/>
      <c r="J649" s="8"/>
      <c r="K649" s="8"/>
      <c r="L649" s="8"/>
      <c r="M649" s="8"/>
      <c r="N649" s="118"/>
      <c r="O649" s="118"/>
      <c r="P649" s="118"/>
      <c r="Q649" s="325"/>
      <c r="R649" s="119"/>
      <c r="S649" s="119"/>
      <c r="T649" s="119"/>
      <c r="U649" s="326"/>
      <c r="V649" s="74"/>
      <c r="W649" s="352"/>
      <c r="X649" s="352"/>
      <c r="Y649" s="328"/>
      <c r="Z649" s="118"/>
      <c r="AA649" s="119"/>
      <c r="AB649" s="119"/>
      <c r="AC649" s="119"/>
      <c r="AD649" s="119"/>
      <c r="AE649" s="119"/>
      <c r="AF649" s="119"/>
      <c r="AG649" s="119"/>
      <c r="AH649" s="119"/>
      <c r="AI649" s="119"/>
      <c r="AJ649" s="119"/>
      <c r="AK649" s="4"/>
      <c r="AL649" s="4"/>
    </row>
    <row r="650">
      <c r="A650" s="4"/>
      <c r="B650" s="4"/>
      <c r="C650" s="4"/>
      <c r="D650" s="4"/>
      <c r="E650" s="4"/>
      <c r="F650" s="8"/>
      <c r="G650" s="8"/>
      <c r="H650" s="8"/>
      <c r="I650" s="8"/>
      <c r="J650" s="8"/>
      <c r="K650" s="8"/>
      <c r="L650" s="8"/>
      <c r="M650" s="8"/>
      <c r="N650" s="118"/>
      <c r="O650" s="118"/>
      <c r="P650" s="118"/>
      <c r="Q650" s="325"/>
      <c r="R650" s="119"/>
      <c r="S650" s="119"/>
      <c r="T650" s="119"/>
      <c r="U650" s="326"/>
      <c r="V650" s="74"/>
      <c r="W650" s="352"/>
      <c r="X650" s="352"/>
      <c r="Y650" s="328"/>
      <c r="Z650" s="118"/>
      <c r="AA650" s="119"/>
      <c r="AB650" s="119"/>
      <c r="AC650" s="119"/>
      <c r="AD650" s="119"/>
      <c r="AE650" s="119"/>
      <c r="AF650" s="119"/>
      <c r="AG650" s="119"/>
      <c r="AH650" s="119"/>
      <c r="AI650" s="119"/>
      <c r="AJ650" s="119"/>
      <c r="AK650" s="4"/>
      <c r="AL650" s="4"/>
    </row>
    <row r="651">
      <c r="A651" s="4"/>
      <c r="B651" s="4"/>
      <c r="C651" s="4"/>
      <c r="D651" s="4"/>
      <c r="E651" s="4"/>
      <c r="F651" s="8"/>
      <c r="G651" s="8"/>
      <c r="H651" s="8"/>
      <c r="I651" s="8"/>
      <c r="J651" s="8"/>
      <c r="K651" s="8"/>
      <c r="L651" s="8"/>
      <c r="M651" s="8"/>
      <c r="N651" s="118"/>
      <c r="O651" s="118"/>
      <c r="P651" s="118"/>
      <c r="Q651" s="325"/>
      <c r="R651" s="119"/>
      <c r="S651" s="119"/>
      <c r="T651" s="119"/>
      <c r="U651" s="326"/>
      <c r="V651" s="74"/>
      <c r="W651" s="352"/>
      <c r="X651" s="352"/>
      <c r="Y651" s="328"/>
      <c r="Z651" s="118"/>
      <c r="AA651" s="119"/>
      <c r="AB651" s="119"/>
      <c r="AC651" s="119"/>
      <c r="AD651" s="119"/>
      <c r="AE651" s="119"/>
      <c r="AF651" s="119"/>
      <c r="AG651" s="119"/>
      <c r="AH651" s="119"/>
      <c r="AI651" s="119"/>
      <c r="AJ651" s="119"/>
      <c r="AK651" s="4"/>
      <c r="AL651" s="4"/>
    </row>
    <row r="652">
      <c r="A652" s="4"/>
      <c r="B652" s="4"/>
      <c r="C652" s="4"/>
      <c r="D652" s="4"/>
      <c r="E652" s="4"/>
      <c r="F652" s="8"/>
      <c r="G652" s="8"/>
      <c r="H652" s="8"/>
      <c r="I652" s="8"/>
      <c r="J652" s="8"/>
      <c r="K652" s="8"/>
      <c r="L652" s="8"/>
      <c r="M652" s="8"/>
      <c r="N652" s="118"/>
      <c r="O652" s="118"/>
      <c r="P652" s="118"/>
      <c r="Q652" s="325"/>
      <c r="R652" s="119"/>
      <c r="S652" s="119"/>
      <c r="T652" s="119"/>
      <c r="U652" s="326"/>
      <c r="V652" s="74"/>
      <c r="W652" s="352"/>
      <c r="X652" s="352"/>
      <c r="Y652" s="328"/>
      <c r="Z652" s="118"/>
      <c r="AA652" s="119"/>
      <c r="AB652" s="119"/>
      <c r="AC652" s="119"/>
      <c r="AD652" s="119"/>
      <c r="AE652" s="119"/>
      <c r="AF652" s="119"/>
      <c r="AG652" s="119"/>
      <c r="AH652" s="119"/>
      <c r="AI652" s="119"/>
      <c r="AJ652" s="119"/>
      <c r="AK652" s="4"/>
      <c r="AL652" s="4"/>
    </row>
    <row r="653">
      <c r="A653" s="4"/>
      <c r="B653" s="4"/>
      <c r="C653" s="4"/>
      <c r="D653" s="4"/>
      <c r="E653" s="4"/>
      <c r="F653" s="8"/>
      <c r="G653" s="8"/>
      <c r="H653" s="8"/>
      <c r="I653" s="8"/>
      <c r="J653" s="8"/>
      <c r="K653" s="8"/>
      <c r="L653" s="8"/>
      <c r="M653" s="8"/>
      <c r="N653" s="118"/>
      <c r="O653" s="118"/>
      <c r="P653" s="118"/>
      <c r="Q653" s="325"/>
      <c r="R653" s="119"/>
      <c r="S653" s="119"/>
      <c r="T653" s="119"/>
      <c r="U653" s="326"/>
      <c r="V653" s="74"/>
      <c r="W653" s="352"/>
      <c r="X653" s="352"/>
      <c r="Y653" s="328"/>
      <c r="Z653" s="118"/>
      <c r="AA653" s="119"/>
      <c r="AB653" s="119"/>
      <c r="AC653" s="119"/>
      <c r="AD653" s="119"/>
      <c r="AE653" s="119"/>
      <c r="AF653" s="119"/>
      <c r="AG653" s="119"/>
      <c r="AH653" s="119"/>
      <c r="AI653" s="119"/>
      <c r="AJ653" s="119"/>
      <c r="AK653" s="4"/>
      <c r="AL653" s="4"/>
    </row>
    <row r="654">
      <c r="A654" s="4"/>
      <c r="B654" s="4"/>
      <c r="C654" s="4"/>
      <c r="D654" s="4"/>
      <c r="E654" s="4"/>
      <c r="F654" s="8"/>
      <c r="G654" s="8"/>
      <c r="H654" s="8"/>
      <c r="I654" s="8"/>
      <c r="J654" s="8"/>
      <c r="K654" s="8"/>
      <c r="L654" s="8"/>
      <c r="M654" s="8"/>
      <c r="N654" s="118"/>
      <c r="O654" s="118"/>
      <c r="P654" s="118"/>
      <c r="Q654" s="325"/>
      <c r="R654" s="119"/>
      <c r="S654" s="119"/>
      <c r="T654" s="119"/>
      <c r="U654" s="326"/>
      <c r="V654" s="74"/>
      <c r="W654" s="352"/>
      <c r="X654" s="352"/>
      <c r="Y654" s="328"/>
      <c r="Z654" s="118"/>
      <c r="AA654" s="119"/>
      <c r="AB654" s="119"/>
      <c r="AC654" s="119"/>
      <c r="AD654" s="119"/>
      <c r="AE654" s="119"/>
      <c r="AF654" s="119"/>
      <c r="AG654" s="119"/>
      <c r="AH654" s="119"/>
      <c r="AI654" s="119"/>
      <c r="AJ654" s="119"/>
      <c r="AK654" s="4"/>
      <c r="AL654" s="4"/>
    </row>
    <row r="655">
      <c r="A655" s="4"/>
      <c r="B655" s="4"/>
      <c r="C655" s="4"/>
      <c r="D655" s="4"/>
      <c r="E655" s="4"/>
      <c r="F655" s="8"/>
      <c r="G655" s="8"/>
      <c r="H655" s="8"/>
      <c r="I655" s="8"/>
      <c r="J655" s="8"/>
      <c r="K655" s="8"/>
      <c r="L655" s="8"/>
      <c r="M655" s="8"/>
      <c r="N655" s="118"/>
      <c r="O655" s="118"/>
      <c r="P655" s="118"/>
      <c r="Q655" s="325"/>
      <c r="R655" s="119"/>
      <c r="S655" s="119"/>
      <c r="T655" s="119"/>
      <c r="U655" s="326"/>
      <c r="V655" s="74"/>
      <c r="W655" s="352"/>
      <c r="X655" s="352"/>
      <c r="Y655" s="328"/>
      <c r="Z655" s="118"/>
      <c r="AA655" s="119"/>
      <c r="AB655" s="119"/>
      <c r="AC655" s="119"/>
      <c r="AD655" s="119"/>
      <c r="AE655" s="119"/>
      <c r="AF655" s="119"/>
      <c r="AG655" s="119"/>
      <c r="AH655" s="119"/>
      <c r="AI655" s="119"/>
      <c r="AJ655" s="119"/>
      <c r="AK655" s="4"/>
      <c r="AL655" s="4"/>
    </row>
    <row r="656">
      <c r="A656" s="4"/>
      <c r="B656" s="4"/>
      <c r="C656" s="4"/>
      <c r="D656" s="4"/>
      <c r="E656" s="4"/>
      <c r="F656" s="8"/>
      <c r="G656" s="8"/>
      <c r="H656" s="8"/>
      <c r="I656" s="8"/>
      <c r="J656" s="8"/>
      <c r="K656" s="8"/>
      <c r="L656" s="8"/>
      <c r="M656" s="8"/>
      <c r="N656" s="118"/>
      <c r="O656" s="118"/>
      <c r="P656" s="118"/>
      <c r="Q656" s="325"/>
      <c r="R656" s="119"/>
      <c r="S656" s="119"/>
      <c r="T656" s="119"/>
      <c r="U656" s="326"/>
      <c r="V656" s="74"/>
      <c r="W656" s="352"/>
      <c r="X656" s="352"/>
      <c r="Y656" s="328"/>
      <c r="Z656" s="118"/>
      <c r="AA656" s="119"/>
      <c r="AB656" s="119"/>
      <c r="AC656" s="119"/>
      <c r="AD656" s="119"/>
      <c r="AE656" s="119"/>
      <c r="AF656" s="119"/>
      <c r="AG656" s="119"/>
      <c r="AH656" s="119"/>
      <c r="AI656" s="119"/>
      <c r="AJ656" s="119"/>
      <c r="AK656" s="4"/>
      <c r="AL656" s="4"/>
    </row>
    <row r="657">
      <c r="A657" s="4"/>
      <c r="B657" s="4"/>
      <c r="C657" s="4"/>
      <c r="D657" s="4"/>
      <c r="E657" s="4"/>
      <c r="F657" s="8"/>
      <c r="G657" s="8"/>
      <c r="H657" s="8"/>
      <c r="I657" s="8"/>
      <c r="J657" s="8"/>
      <c r="K657" s="8"/>
      <c r="L657" s="8"/>
      <c r="M657" s="8"/>
      <c r="N657" s="118"/>
      <c r="O657" s="118"/>
      <c r="P657" s="118"/>
      <c r="Q657" s="325"/>
      <c r="R657" s="119"/>
      <c r="S657" s="119"/>
      <c r="T657" s="119"/>
      <c r="U657" s="326"/>
      <c r="V657" s="74"/>
      <c r="W657" s="352"/>
      <c r="X657" s="352"/>
      <c r="Y657" s="328"/>
      <c r="Z657" s="118"/>
      <c r="AA657" s="119"/>
      <c r="AB657" s="119"/>
      <c r="AC657" s="119"/>
      <c r="AD657" s="119"/>
      <c r="AE657" s="119"/>
      <c r="AF657" s="119"/>
      <c r="AG657" s="119"/>
      <c r="AH657" s="119"/>
      <c r="AI657" s="119"/>
      <c r="AJ657" s="119"/>
      <c r="AK657" s="4"/>
      <c r="AL657" s="4"/>
    </row>
    <row r="658">
      <c r="A658" s="4"/>
      <c r="B658" s="4"/>
      <c r="C658" s="4"/>
      <c r="D658" s="4"/>
      <c r="E658" s="4"/>
      <c r="F658" s="8"/>
      <c r="G658" s="8"/>
      <c r="H658" s="8"/>
      <c r="I658" s="8"/>
      <c r="J658" s="8"/>
      <c r="K658" s="8"/>
      <c r="L658" s="8"/>
      <c r="M658" s="8"/>
      <c r="N658" s="118"/>
      <c r="O658" s="118"/>
      <c r="P658" s="118"/>
      <c r="Q658" s="325"/>
      <c r="R658" s="119"/>
      <c r="S658" s="119"/>
      <c r="T658" s="119"/>
      <c r="U658" s="326"/>
      <c r="V658" s="74"/>
      <c r="W658" s="352"/>
      <c r="X658" s="352"/>
      <c r="Y658" s="328"/>
      <c r="Z658" s="118"/>
      <c r="AA658" s="119"/>
      <c r="AB658" s="119"/>
      <c r="AC658" s="119"/>
      <c r="AD658" s="119"/>
      <c r="AE658" s="119"/>
      <c r="AF658" s="119"/>
      <c r="AG658" s="119"/>
      <c r="AH658" s="119"/>
      <c r="AI658" s="119"/>
      <c r="AJ658" s="119"/>
      <c r="AK658" s="4"/>
      <c r="AL658" s="4"/>
    </row>
    <row r="659">
      <c r="A659" s="4"/>
      <c r="B659" s="4"/>
      <c r="C659" s="4"/>
      <c r="D659" s="4"/>
      <c r="E659" s="4"/>
      <c r="F659" s="8"/>
      <c r="G659" s="8"/>
      <c r="H659" s="8"/>
      <c r="I659" s="8"/>
      <c r="J659" s="8"/>
      <c r="K659" s="8"/>
      <c r="L659" s="8"/>
      <c r="M659" s="8"/>
      <c r="N659" s="118"/>
      <c r="O659" s="118"/>
      <c r="P659" s="118"/>
      <c r="Q659" s="325"/>
      <c r="R659" s="119"/>
      <c r="S659" s="119"/>
      <c r="T659" s="119"/>
      <c r="U659" s="326"/>
      <c r="V659" s="74"/>
      <c r="W659" s="352"/>
      <c r="X659" s="352"/>
      <c r="Y659" s="328"/>
      <c r="Z659" s="118"/>
      <c r="AA659" s="119"/>
      <c r="AB659" s="119"/>
      <c r="AC659" s="119"/>
      <c r="AD659" s="119"/>
      <c r="AE659" s="119"/>
      <c r="AF659" s="119"/>
      <c r="AG659" s="119"/>
      <c r="AH659" s="119"/>
      <c r="AI659" s="119"/>
      <c r="AJ659" s="119"/>
      <c r="AK659" s="4"/>
      <c r="AL659" s="4"/>
    </row>
    <row r="660">
      <c r="A660" s="4"/>
      <c r="B660" s="4"/>
      <c r="C660" s="4"/>
      <c r="D660" s="4"/>
      <c r="E660" s="4"/>
      <c r="F660" s="8"/>
      <c r="G660" s="8"/>
      <c r="H660" s="8"/>
      <c r="I660" s="8"/>
      <c r="J660" s="8"/>
      <c r="K660" s="8"/>
      <c r="L660" s="8"/>
      <c r="M660" s="8"/>
      <c r="N660" s="118"/>
      <c r="O660" s="118"/>
      <c r="P660" s="118"/>
      <c r="Q660" s="325"/>
      <c r="R660" s="119"/>
      <c r="S660" s="119"/>
      <c r="T660" s="119"/>
      <c r="U660" s="326"/>
      <c r="V660" s="74"/>
      <c r="W660" s="352"/>
      <c r="X660" s="352"/>
      <c r="Y660" s="328"/>
      <c r="Z660" s="118"/>
      <c r="AA660" s="119"/>
      <c r="AB660" s="119"/>
      <c r="AC660" s="119"/>
      <c r="AD660" s="119"/>
      <c r="AE660" s="119"/>
      <c r="AF660" s="119"/>
      <c r="AG660" s="119"/>
      <c r="AH660" s="119"/>
      <c r="AI660" s="119"/>
      <c r="AJ660" s="119"/>
      <c r="AK660" s="4"/>
      <c r="AL660" s="4"/>
    </row>
    <row r="661">
      <c r="A661" s="4"/>
      <c r="B661" s="4"/>
      <c r="C661" s="4"/>
      <c r="D661" s="4"/>
      <c r="E661" s="4"/>
      <c r="F661" s="8"/>
      <c r="G661" s="8"/>
      <c r="H661" s="8"/>
      <c r="I661" s="8"/>
      <c r="J661" s="8"/>
      <c r="K661" s="8"/>
      <c r="L661" s="8"/>
      <c r="M661" s="8"/>
      <c r="N661" s="118"/>
      <c r="O661" s="118"/>
      <c r="P661" s="118"/>
      <c r="Q661" s="325"/>
      <c r="R661" s="119"/>
      <c r="S661" s="119"/>
      <c r="T661" s="119"/>
      <c r="U661" s="326"/>
      <c r="V661" s="74"/>
      <c r="W661" s="352"/>
      <c r="X661" s="352"/>
      <c r="Y661" s="328"/>
      <c r="Z661" s="118"/>
      <c r="AA661" s="119"/>
      <c r="AB661" s="119"/>
      <c r="AC661" s="119"/>
      <c r="AD661" s="119"/>
      <c r="AE661" s="119"/>
      <c r="AF661" s="119"/>
      <c r="AG661" s="119"/>
      <c r="AH661" s="119"/>
      <c r="AI661" s="119"/>
      <c r="AJ661" s="119"/>
      <c r="AK661" s="4"/>
      <c r="AL661" s="4"/>
    </row>
    <row r="662">
      <c r="A662" s="4"/>
      <c r="B662" s="4"/>
      <c r="C662" s="4"/>
      <c r="D662" s="4"/>
      <c r="E662" s="4"/>
      <c r="F662" s="8"/>
      <c r="G662" s="8"/>
      <c r="H662" s="8"/>
      <c r="I662" s="8"/>
      <c r="J662" s="8"/>
      <c r="K662" s="8"/>
      <c r="L662" s="8"/>
      <c r="M662" s="8"/>
      <c r="N662" s="118"/>
      <c r="O662" s="118"/>
      <c r="P662" s="118"/>
      <c r="Q662" s="325"/>
      <c r="R662" s="119"/>
      <c r="S662" s="119"/>
      <c r="T662" s="119"/>
      <c r="U662" s="326"/>
      <c r="V662" s="74"/>
      <c r="W662" s="352"/>
      <c r="X662" s="352"/>
      <c r="Y662" s="328"/>
      <c r="Z662" s="118"/>
      <c r="AA662" s="119"/>
      <c r="AB662" s="119"/>
      <c r="AC662" s="119"/>
      <c r="AD662" s="119"/>
      <c r="AE662" s="119"/>
      <c r="AF662" s="119"/>
      <c r="AG662" s="119"/>
      <c r="AH662" s="119"/>
      <c r="AI662" s="119"/>
      <c r="AJ662" s="119"/>
      <c r="AK662" s="4"/>
      <c r="AL662" s="4"/>
    </row>
    <row r="663">
      <c r="A663" s="4"/>
      <c r="B663" s="4"/>
      <c r="C663" s="4"/>
      <c r="D663" s="4"/>
      <c r="E663" s="4"/>
      <c r="F663" s="8"/>
      <c r="G663" s="8"/>
      <c r="H663" s="8"/>
      <c r="I663" s="8"/>
      <c r="J663" s="8"/>
      <c r="K663" s="8"/>
      <c r="L663" s="8"/>
      <c r="M663" s="8"/>
      <c r="N663" s="118"/>
      <c r="O663" s="118"/>
      <c r="P663" s="118"/>
      <c r="Q663" s="325"/>
      <c r="R663" s="119"/>
      <c r="S663" s="119"/>
      <c r="T663" s="119"/>
      <c r="U663" s="326"/>
      <c r="V663" s="74"/>
      <c r="W663" s="352"/>
      <c r="X663" s="352"/>
      <c r="Y663" s="328"/>
      <c r="Z663" s="118"/>
      <c r="AA663" s="119"/>
      <c r="AB663" s="119"/>
      <c r="AC663" s="119"/>
      <c r="AD663" s="119"/>
      <c r="AE663" s="119"/>
      <c r="AF663" s="119"/>
      <c r="AG663" s="119"/>
      <c r="AH663" s="119"/>
      <c r="AI663" s="119"/>
      <c r="AJ663" s="119"/>
      <c r="AK663" s="4"/>
      <c r="AL663" s="4"/>
    </row>
    <row r="664">
      <c r="A664" s="4"/>
      <c r="B664" s="4"/>
      <c r="C664" s="4"/>
      <c r="D664" s="4"/>
      <c r="E664" s="4"/>
      <c r="F664" s="8"/>
      <c r="G664" s="8"/>
      <c r="H664" s="8"/>
      <c r="I664" s="8"/>
      <c r="J664" s="8"/>
      <c r="K664" s="8"/>
      <c r="L664" s="8"/>
      <c r="M664" s="8"/>
      <c r="N664" s="118"/>
      <c r="O664" s="118"/>
      <c r="P664" s="118"/>
      <c r="Q664" s="325"/>
      <c r="R664" s="119"/>
      <c r="S664" s="119"/>
      <c r="T664" s="119"/>
      <c r="U664" s="326"/>
      <c r="V664" s="74"/>
      <c r="W664" s="352"/>
      <c r="X664" s="352"/>
      <c r="Y664" s="328"/>
      <c r="Z664" s="118"/>
      <c r="AA664" s="119"/>
      <c r="AB664" s="119"/>
      <c r="AC664" s="119"/>
      <c r="AD664" s="119"/>
      <c r="AE664" s="119"/>
      <c r="AF664" s="119"/>
      <c r="AG664" s="119"/>
      <c r="AH664" s="119"/>
      <c r="AI664" s="119"/>
      <c r="AJ664" s="119"/>
      <c r="AK664" s="4"/>
      <c r="AL664" s="4"/>
    </row>
    <row r="665">
      <c r="A665" s="4"/>
      <c r="B665" s="4"/>
      <c r="C665" s="4"/>
      <c r="D665" s="4"/>
      <c r="E665" s="4"/>
      <c r="F665" s="8"/>
      <c r="G665" s="8"/>
      <c r="H665" s="8"/>
      <c r="I665" s="8"/>
      <c r="J665" s="8"/>
      <c r="K665" s="8"/>
      <c r="L665" s="8"/>
      <c r="M665" s="8"/>
      <c r="N665" s="118"/>
      <c r="O665" s="118"/>
      <c r="P665" s="118"/>
      <c r="Q665" s="325"/>
      <c r="R665" s="119"/>
      <c r="S665" s="119"/>
      <c r="T665" s="119"/>
      <c r="U665" s="326"/>
      <c r="V665" s="74"/>
      <c r="W665" s="352"/>
      <c r="X665" s="352"/>
      <c r="Y665" s="328"/>
      <c r="Z665" s="118"/>
      <c r="AA665" s="119"/>
      <c r="AB665" s="119"/>
      <c r="AC665" s="119"/>
      <c r="AD665" s="119"/>
      <c r="AE665" s="119"/>
      <c r="AF665" s="119"/>
      <c r="AG665" s="119"/>
      <c r="AH665" s="119"/>
      <c r="AI665" s="119"/>
      <c r="AJ665" s="119"/>
      <c r="AK665" s="4"/>
      <c r="AL665" s="4"/>
    </row>
    <row r="666">
      <c r="A666" s="4"/>
      <c r="B666" s="4"/>
      <c r="C666" s="4"/>
      <c r="D666" s="4"/>
      <c r="E666" s="4"/>
      <c r="F666" s="8"/>
      <c r="G666" s="8"/>
      <c r="H666" s="8"/>
      <c r="I666" s="8"/>
      <c r="J666" s="8"/>
      <c r="K666" s="8"/>
      <c r="L666" s="8"/>
      <c r="M666" s="8"/>
      <c r="N666" s="118"/>
      <c r="O666" s="118"/>
      <c r="P666" s="118"/>
      <c r="Q666" s="325"/>
      <c r="R666" s="119"/>
      <c r="S666" s="119"/>
      <c r="T666" s="119"/>
      <c r="U666" s="326"/>
      <c r="V666" s="74"/>
      <c r="W666" s="352"/>
      <c r="X666" s="352"/>
      <c r="Y666" s="328"/>
      <c r="Z666" s="118"/>
      <c r="AA666" s="119"/>
      <c r="AB666" s="119"/>
      <c r="AC666" s="119"/>
      <c r="AD666" s="119"/>
      <c r="AE666" s="119"/>
      <c r="AF666" s="119"/>
      <c r="AG666" s="119"/>
      <c r="AH666" s="119"/>
      <c r="AI666" s="119"/>
      <c r="AJ666" s="119"/>
      <c r="AK666" s="4"/>
      <c r="AL666" s="4"/>
    </row>
    <row r="667">
      <c r="A667" s="4"/>
      <c r="B667" s="4"/>
      <c r="C667" s="4"/>
      <c r="D667" s="4"/>
      <c r="E667" s="4"/>
      <c r="F667" s="8"/>
      <c r="G667" s="8"/>
      <c r="H667" s="8"/>
      <c r="I667" s="8"/>
      <c r="J667" s="8"/>
      <c r="K667" s="8"/>
      <c r="L667" s="8"/>
      <c r="M667" s="8"/>
      <c r="N667" s="118"/>
      <c r="O667" s="118"/>
      <c r="P667" s="118"/>
      <c r="Q667" s="325"/>
      <c r="R667" s="119"/>
      <c r="S667" s="119"/>
      <c r="T667" s="119"/>
      <c r="U667" s="326"/>
      <c r="V667" s="74"/>
      <c r="W667" s="352"/>
      <c r="X667" s="352"/>
      <c r="Y667" s="328"/>
      <c r="Z667" s="118"/>
      <c r="AA667" s="119"/>
      <c r="AB667" s="119"/>
      <c r="AC667" s="119"/>
      <c r="AD667" s="119"/>
      <c r="AE667" s="119"/>
      <c r="AF667" s="119"/>
      <c r="AG667" s="119"/>
      <c r="AH667" s="119"/>
      <c r="AI667" s="119"/>
      <c r="AJ667" s="119"/>
      <c r="AK667" s="4"/>
      <c r="AL667" s="4"/>
    </row>
    <row r="668">
      <c r="A668" s="4"/>
      <c r="B668" s="4"/>
      <c r="C668" s="4"/>
      <c r="D668" s="4"/>
      <c r="E668" s="4"/>
      <c r="F668" s="8"/>
      <c r="G668" s="8"/>
      <c r="H668" s="8"/>
      <c r="I668" s="8"/>
      <c r="J668" s="8"/>
      <c r="K668" s="8"/>
      <c r="L668" s="8"/>
      <c r="M668" s="8"/>
      <c r="N668" s="118"/>
      <c r="O668" s="118"/>
      <c r="P668" s="118"/>
      <c r="Q668" s="325"/>
      <c r="R668" s="119"/>
      <c r="S668" s="119"/>
      <c r="T668" s="119"/>
      <c r="U668" s="326"/>
      <c r="V668" s="74"/>
      <c r="W668" s="352"/>
      <c r="X668" s="352"/>
      <c r="Y668" s="328"/>
      <c r="Z668" s="118"/>
      <c r="AA668" s="119"/>
      <c r="AB668" s="119"/>
      <c r="AC668" s="119"/>
      <c r="AD668" s="119"/>
      <c r="AE668" s="119"/>
      <c r="AF668" s="119"/>
      <c r="AG668" s="119"/>
      <c r="AH668" s="119"/>
      <c r="AI668" s="119"/>
      <c r="AJ668" s="119"/>
      <c r="AK668" s="4"/>
      <c r="AL668" s="4"/>
    </row>
    <row r="669">
      <c r="A669" s="4"/>
      <c r="B669" s="4"/>
      <c r="C669" s="4"/>
      <c r="D669" s="4"/>
      <c r="E669" s="4"/>
      <c r="F669" s="8"/>
      <c r="G669" s="8"/>
      <c r="H669" s="8"/>
      <c r="I669" s="8"/>
      <c r="J669" s="8"/>
      <c r="K669" s="8"/>
      <c r="L669" s="8"/>
      <c r="M669" s="8"/>
      <c r="N669" s="118"/>
      <c r="O669" s="118"/>
      <c r="P669" s="118"/>
      <c r="Q669" s="325"/>
      <c r="R669" s="119"/>
      <c r="S669" s="119"/>
      <c r="T669" s="119"/>
      <c r="U669" s="326"/>
      <c r="V669" s="74"/>
      <c r="W669" s="352"/>
      <c r="X669" s="352"/>
      <c r="Y669" s="328"/>
      <c r="Z669" s="118"/>
      <c r="AA669" s="119"/>
      <c r="AB669" s="119"/>
      <c r="AC669" s="119"/>
      <c r="AD669" s="119"/>
      <c r="AE669" s="119"/>
      <c r="AF669" s="119"/>
      <c r="AG669" s="119"/>
      <c r="AH669" s="119"/>
      <c r="AI669" s="119"/>
      <c r="AJ669" s="119"/>
      <c r="AK669" s="4"/>
      <c r="AL669" s="4"/>
    </row>
    <row r="670">
      <c r="A670" s="4"/>
      <c r="B670" s="4"/>
      <c r="C670" s="4"/>
      <c r="D670" s="4"/>
      <c r="E670" s="4"/>
      <c r="F670" s="8"/>
      <c r="G670" s="8"/>
      <c r="H670" s="8"/>
      <c r="I670" s="8"/>
      <c r="J670" s="8"/>
      <c r="K670" s="8"/>
      <c r="L670" s="8"/>
      <c r="M670" s="8"/>
      <c r="N670" s="118"/>
      <c r="O670" s="118"/>
      <c r="P670" s="118"/>
      <c r="Q670" s="325"/>
      <c r="R670" s="119"/>
      <c r="S670" s="119"/>
      <c r="T670" s="119"/>
      <c r="U670" s="326"/>
      <c r="V670" s="74"/>
      <c r="W670" s="352"/>
      <c r="X670" s="352"/>
      <c r="Y670" s="328"/>
      <c r="Z670" s="118"/>
      <c r="AA670" s="119"/>
      <c r="AB670" s="119"/>
      <c r="AC670" s="119"/>
      <c r="AD670" s="119"/>
      <c r="AE670" s="119"/>
      <c r="AF670" s="119"/>
      <c r="AG670" s="119"/>
      <c r="AH670" s="119"/>
      <c r="AI670" s="119"/>
      <c r="AJ670" s="119"/>
      <c r="AK670" s="4"/>
      <c r="AL670" s="4"/>
    </row>
    <row r="671">
      <c r="A671" s="4"/>
      <c r="B671" s="4"/>
      <c r="C671" s="4"/>
      <c r="D671" s="4"/>
      <c r="E671" s="4"/>
      <c r="F671" s="8"/>
      <c r="G671" s="8"/>
      <c r="H671" s="8"/>
      <c r="I671" s="8"/>
      <c r="J671" s="8"/>
      <c r="K671" s="8"/>
      <c r="L671" s="8"/>
      <c r="M671" s="8"/>
      <c r="N671" s="118"/>
      <c r="O671" s="118"/>
      <c r="P671" s="118"/>
      <c r="Q671" s="325"/>
      <c r="R671" s="119"/>
      <c r="S671" s="119"/>
      <c r="T671" s="119"/>
      <c r="U671" s="326"/>
      <c r="V671" s="74"/>
      <c r="W671" s="352"/>
      <c r="X671" s="352"/>
      <c r="Y671" s="328"/>
      <c r="Z671" s="118"/>
      <c r="AA671" s="119"/>
      <c r="AB671" s="119"/>
      <c r="AC671" s="119"/>
      <c r="AD671" s="119"/>
      <c r="AE671" s="119"/>
      <c r="AF671" s="119"/>
      <c r="AG671" s="119"/>
      <c r="AH671" s="119"/>
      <c r="AI671" s="119"/>
      <c r="AJ671" s="119"/>
      <c r="AK671" s="4"/>
      <c r="AL671" s="4"/>
    </row>
    <row r="672">
      <c r="A672" s="4"/>
      <c r="B672" s="4"/>
      <c r="C672" s="4"/>
      <c r="D672" s="4"/>
      <c r="E672" s="4"/>
      <c r="F672" s="8"/>
      <c r="G672" s="8"/>
      <c r="H672" s="8"/>
      <c r="I672" s="8"/>
      <c r="J672" s="8"/>
      <c r="K672" s="8"/>
      <c r="L672" s="8"/>
      <c r="M672" s="8"/>
      <c r="N672" s="118"/>
      <c r="O672" s="118"/>
      <c r="P672" s="118"/>
      <c r="Q672" s="325"/>
      <c r="R672" s="119"/>
      <c r="S672" s="119"/>
      <c r="T672" s="119"/>
      <c r="U672" s="326"/>
      <c r="V672" s="74"/>
      <c r="W672" s="352"/>
      <c r="X672" s="352"/>
      <c r="Y672" s="328"/>
      <c r="Z672" s="118"/>
      <c r="AA672" s="119"/>
      <c r="AB672" s="119"/>
      <c r="AC672" s="119"/>
      <c r="AD672" s="119"/>
      <c r="AE672" s="119"/>
      <c r="AF672" s="119"/>
      <c r="AG672" s="119"/>
      <c r="AH672" s="119"/>
      <c r="AI672" s="119"/>
      <c r="AJ672" s="119"/>
      <c r="AK672" s="4"/>
      <c r="AL672" s="4"/>
    </row>
    <row r="673">
      <c r="A673" s="4"/>
      <c r="B673" s="4"/>
      <c r="C673" s="4"/>
      <c r="D673" s="4"/>
      <c r="E673" s="4"/>
      <c r="F673" s="8"/>
      <c r="G673" s="8"/>
      <c r="H673" s="8"/>
      <c r="I673" s="8"/>
      <c r="J673" s="8"/>
      <c r="K673" s="8"/>
      <c r="L673" s="8"/>
      <c r="M673" s="8"/>
      <c r="N673" s="118"/>
      <c r="O673" s="118"/>
      <c r="P673" s="118"/>
      <c r="Q673" s="325"/>
      <c r="R673" s="119"/>
      <c r="S673" s="119"/>
      <c r="T673" s="119"/>
      <c r="U673" s="326"/>
      <c r="V673" s="74"/>
      <c r="W673" s="352"/>
      <c r="X673" s="352"/>
      <c r="Y673" s="328"/>
      <c r="Z673" s="118"/>
      <c r="AA673" s="119"/>
      <c r="AB673" s="119"/>
      <c r="AC673" s="119"/>
      <c r="AD673" s="119"/>
      <c r="AE673" s="119"/>
      <c r="AF673" s="119"/>
      <c r="AG673" s="119"/>
      <c r="AH673" s="119"/>
      <c r="AI673" s="119"/>
      <c r="AJ673" s="119"/>
      <c r="AK673" s="4"/>
      <c r="AL673" s="4"/>
    </row>
    <row r="674">
      <c r="A674" s="4"/>
      <c r="B674" s="4"/>
      <c r="C674" s="4"/>
      <c r="D674" s="4"/>
      <c r="E674" s="4"/>
      <c r="F674" s="8"/>
      <c r="G674" s="8"/>
      <c r="H674" s="8"/>
      <c r="I674" s="8"/>
      <c r="J674" s="8"/>
      <c r="K674" s="8"/>
      <c r="L674" s="8"/>
      <c r="M674" s="8"/>
      <c r="N674" s="118"/>
      <c r="O674" s="118"/>
      <c r="P674" s="118"/>
      <c r="Q674" s="325"/>
      <c r="R674" s="119"/>
      <c r="S674" s="119"/>
      <c r="T674" s="119"/>
      <c r="U674" s="326"/>
      <c r="V674" s="74"/>
      <c r="W674" s="352"/>
      <c r="X674" s="352"/>
      <c r="Y674" s="328"/>
      <c r="Z674" s="118"/>
      <c r="AA674" s="119"/>
      <c r="AB674" s="119"/>
      <c r="AC674" s="119"/>
      <c r="AD674" s="119"/>
      <c r="AE674" s="119"/>
      <c r="AF674" s="119"/>
      <c r="AG674" s="119"/>
      <c r="AH674" s="119"/>
      <c r="AI674" s="119"/>
      <c r="AJ674" s="119"/>
      <c r="AK674" s="4"/>
      <c r="AL674" s="4"/>
    </row>
    <row r="675">
      <c r="A675" s="4"/>
      <c r="B675" s="4"/>
      <c r="C675" s="4"/>
      <c r="D675" s="4"/>
      <c r="E675" s="4"/>
      <c r="F675" s="8"/>
      <c r="G675" s="8"/>
      <c r="H675" s="8"/>
      <c r="I675" s="8"/>
      <c r="J675" s="8"/>
      <c r="K675" s="8"/>
      <c r="L675" s="8"/>
      <c r="M675" s="8"/>
      <c r="N675" s="118"/>
      <c r="O675" s="118"/>
      <c r="P675" s="118"/>
      <c r="Q675" s="325"/>
      <c r="R675" s="119"/>
      <c r="S675" s="119"/>
      <c r="T675" s="119"/>
      <c r="U675" s="326"/>
      <c r="V675" s="74"/>
      <c r="W675" s="352"/>
      <c r="X675" s="352"/>
      <c r="Y675" s="328"/>
      <c r="Z675" s="118"/>
      <c r="AA675" s="119"/>
      <c r="AB675" s="119"/>
      <c r="AC675" s="119"/>
      <c r="AD675" s="119"/>
      <c r="AE675" s="119"/>
      <c r="AF675" s="119"/>
      <c r="AG675" s="119"/>
      <c r="AH675" s="119"/>
      <c r="AI675" s="119"/>
      <c r="AJ675" s="119"/>
      <c r="AK675" s="4"/>
      <c r="AL675" s="4"/>
    </row>
    <row r="676">
      <c r="A676" s="4"/>
      <c r="B676" s="4"/>
      <c r="C676" s="4"/>
      <c r="D676" s="4"/>
      <c r="E676" s="4"/>
      <c r="F676" s="8"/>
      <c r="G676" s="8"/>
      <c r="H676" s="8"/>
      <c r="I676" s="8"/>
      <c r="J676" s="8"/>
      <c r="K676" s="8"/>
      <c r="L676" s="8"/>
      <c r="M676" s="8"/>
      <c r="N676" s="118"/>
      <c r="O676" s="118"/>
      <c r="P676" s="118"/>
      <c r="Q676" s="325"/>
      <c r="R676" s="119"/>
      <c r="S676" s="119"/>
      <c r="T676" s="119"/>
      <c r="U676" s="326"/>
      <c r="V676" s="74"/>
      <c r="W676" s="352"/>
      <c r="X676" s="352"/>
      <c r="Y676" s="328"/>
      <c r="Z676" s="118"/>
      <c r="AA676" s="119"/>
      <c r="AB676" s="119"/>
      <c r="AC676" s="119"/>
      <c r="AD676" s="119"/>
      <c r="AE676" s="119"/>
      <c r="AF676" s="119"/>
      <c r="AG676" s="119"/>
      <c r="AH676" s="119"/>
      <c r="AI676" s="119"/>
      <c r="AJ676" s="119"/>
      <c r="AK676" s="4"/>
      <c r="AL676" s="4"/>
    </row>
    <row r="677">
      <c r="A677" s="4"/>
      <c r="B677" s="4"/>
      <c r="C677" s="4"/>
      <c r="D677" s="4"/>
      <c r="E677" s="4"/>
      <c r="F677" s="8"/>
      <c r="G677" s="8"/>
      <c r="H677" s="8"/>
      <c r="I677" s="8"/>
      <c r="J677" s="8"/>
      <c r="K677" s="8"/>
      <c r="L677" s="8"/>
      <c r="M677" s="8"/>
      <c r="N677" s="118"/>
      <c r="O677" s="118"/>
      <c r="P677" s="118"/>
      <c r="Q677" s="325"/>
      <c r="R677" s="119"/>
      <c r="S677" s="119"/>
      <c r="T677" s="119"/>
      <c r="U677" s="326"/>
      <c r="V677" s="74"/>
      <c r="W677" s="352"/>
      <c r="X677" s="352"/>
      <c r="Y677" s="328"/>
      <c r="Z677" s="118"/>
      <c r="AA677" s="119"/>
      <c r="AB677" s="119"/>
      <c r="AC677" s="119"/>
      <c r="AD677" s="119"/>
      <c r="AE677" s="119"/>
      <c r="AF677" s="119"/>
      <c r="AG677" s="119"/>
      <c r="AH677" s="119"/>
      <c r="AI677" s="119"/>
      <c r="AJ677" s="119"/>
      <c r="AK677" s="4"/>
      <c r="AL677" s="4"/>
    </row>
    <row r="678">
      <c r="A678" s="4"/>
      <c r="B678" s="4"/>
      <c r="C678" s="4"/>
      <c r="D678" s="4"/>
      <c r="E678" s="4"/>
      <c r="F678" s="8"/>
      <c r="G678" s="8"/>
      <c r="H678" s="8"/>
      <c r="I678" s="8"/>
      <c r="J678" s="8"/>
      <c r="K678" s="8"/>
      <c r="L678" s="8"/>
      <c r="M678" s="8"/>
      <c r="N678" s="118"/>
      <c r="O678" s="118"/>
      <c r="P678" s="118"/>
      <c r="Q678" s="325"/>
      <c r="R678" s="119"/>
      <c r="S678" s="119"/>
      <c r="T678" s="119"/>
      <c r="U678" s="326"/>
      <c r="V678" s="74"/>
      <c r="W678" s="352"/>
      <c r="X678" s="352"/>
      <c r="Y678" s="328"/>
      <c r="Z678" s="118"/>
      <c r="AA678" s="119"/>
      <c r="AB678" s="119"/>
      <c r="AC678" s="119"/>
      <c r="AD678" s="119"/>
      <c r="AE678" s="119"/>
      <c r="AF678" s="119"/>
      <c r="AG678" s="119"/>
      <c r="AH678" s="119"/>
      <c r="AI678" s="119"/>
      <c r="AJ678" s="119"/>
      <c r="AK678" s="4"/>
      <c r="AL678" s="4"/>
    </row>
    <row r="679">
      <c r="A679" s="4"/>
      <c r="B679" s="4"/>
      <c r="C679" s="4"/>
      <c r="D679" s="4"/>
      <c r="E679" s="4"/>
      <c r="F679" s="8"/>
      <c r="G679" s="8"/>
      <c r="H679" s="8"/>
      <c r="I679" s="8"/>
      <c r="J679" s="8"/>
      <c r="K679" s="8"/>
      <c r="L679" s="8"/>
      <c r="M679" s="8"/>
      <c r="N679" s="118"/>
      <c r="O679" s="118"/>
      <c r="P679" s="118"/>
      <c r="Q679" s="325"/>
      <c r="R679" s="119"/>
      <c r="S679" s="119"/>
      <c r="T679" s="119"/>
      <c r="U679" s="326"/>
      <c r="V679" s="74"/>
      <c r="W679" s="352"/>
      <c r="X679" s="352"/>
      <c r="Y679" s="328"/>
      <c r="Z679" s="118"/>
      <c r="AA679" s="119"/>
      <c r="AB679" s="119"/>
      <c r="AC679" s="119"/>
      <c r="AD679" s="119"/>
      <c r="AE679" s="119"/>
      <c r="AF679" s="119"/>
      <c r="AG679" s="119"/>
      <c r="AH679" s="119"/>
      <c r="AI679" s="119"/>
      <c r="AJ679" s="119"/>
      <c r="AK679" s="4"/>
      <c r="AL679" s="4"/>
    </row>
    <row r="680">
      <c r="A680" s="4"/>
      <c r="B680" s="4"/>
      <c r="C680" s="4"/>
      <c r="D680" s="4"/>
      <c r="E680" s="4"/>
      <c r="F680" s="8"/>
      <c r="G680" s="8"/>
      <c r="H680" s="8"/>
      <c r="I680" s="8"/>
      <c r="J680" s="8"/>
      <c r="K680" s="8"/>
      <c r="L680" s="8"/>
      <c r="M680" s="8"/>
      <c r="N680" s="118"/>
      <c r="O680" s="118"/>
      <c r="P680" s="118"/>
      <c r="Q680" s="325"/>
      <c r="R680" s="119"/>
      <c r="S680" s="119"/>
      <c r="T680" s="119"/>
      <c r="U680" s="326"/>
      <c r="V680" s="74"/>
      <c r="W680" s="352"/>
      <c r="X680" s="352"/>
      <c r="Y680" s="328"/>
      <c r="Z680" s="118"/>
      <c r="AA680" s="119"/>
      <c r="AB680" s="119"/>
      <c r="AC680" s="119"/>
      <c r="AD680" s="119"/>
      <c r="AE680" s="119"/>
      <c r="AF680" s="119"/>
      <c r="AG680" s="119"/>
      <c r="AH680" s="119"/>
      <c r="AI680" s="119"/>
      <c r="AJ680" s="119"/>
      <c r="AK680" s="4"/>
      <c r="AL680" s="4"/>
    </row>
    <row r="681">
      <c r="A681" s="4"/>
      <c r="B681" s="4"/>
      <c r="C681" s="4"/>
      <c r="D681" s="4"/>
      <c r="E681" s="4"/>
      <c r="F681" s="8"/>
      <c r="G681" s="8"/>
      <c r="H681" s="8"/>
      <c r="I681" s="8"/>
      <c r="J681" s="8"/>
      <c r="K681" s="8"/>
      <c r="L681" s="8"/>
      <c r="M681" s="8"/>
      <c r="N681" s="118"/>
      <c r="O681" s="118"/>
      <c r="P681" s="118"/>
      <c r="Q681" s="325"/>
      <c r="R681" s="119"/>
      <c r="S681" s="119"/>
      <c r="T681" s="119"/>
      <c r="U681" s="326"/>
      <c r="V681" s="74"/>
      <c r="W681" s="352"/>
      <c r="X681" s="352"/>
      <c r="Y681" s="328"/>
      <c r="Z681" s="118"/>
      <c r="AA681" s="119"/>
      <c r="AB681" s="119"/>
      <c r="AC681" s="119"/>
      <c r="AD681" s="119"/>
      <c r="AE681" s="119"/>
      <c r="AF681" s="119"/>
      <c r="AG681" s="119"/>
      <c r="AH681" s="119"/>
      <c r="AI681" s="119"/>
      <c r="AJ681" s="119"/>
      <c r="AK681" s="4"/>
      <c r="AL681" s="4"/>
    </row>
    <row r="682">
      <c r="A682" s="4"/>
      <c r="B682" s="4"/>
      <c r="C682" s="4"/>
      <c r="D682" s="4"/>
      <c r="E682" s="4"/>
      <c r="F682" s="8"/>
      <c r="G682" s="8"/>
      <c r="H682" s="8"/>
      <c r="I682" s="8"/>
      <c r="J682" s="8"/>
      <c r="K682" s="8"/>
      <c r="L682" s="8"/>
      <c r="M682" s="8"/>
      <c r="N682" s="118"/>
      <c r="O682" s="118"/>
      <c r="P682" s="118"/>
      <c r="Q682" s="325"/>
      <c r="R682" s="119"/>
      <c r="S682" s="119"/>
      <c r="T682" s="119"/>
      <c r="U682" s="326"/>
      <c r="V682" s="74"/>
      <c r="W682" s="352"/>
      <c r="X682" s="352"/>
      <c r="Y682" s="328"/>
      <c r="Z682" s="118"/>
      <c r="AA682" s="119"/>
      <c r="AB682" s="119"/>
      <c r="AC682" s="119"/>
      <c r="AD682" s="119"/>
      <c r="AE682" s="119"/>
      <c r="AF682" s="119"/>
      <c r="AG682" s="119"/>
      <c r="AH682" s="119"/>
      <c r="AI682" s="119"/>
      <c r="AJ682" s="119"/>
      <c r="AK682" s="4"/>
      <c r="AL682" s="4"/>
    </row>
    <row r="683">
      <c r="A683" s="4"/>
      <c r="B683" s="4"/>
      <c r="C683" s="4"/>
      <c r="D683" s="4"/>
      <c r="E683" s="4"/>
      <c r="F683" s="8"/>
      <c r="G683" s="8"/>
      <c r="H683" s="8"/>
      <c r="I683" s="8"/>
      <c r="J683" s="8"/>
      <c r="K683" s="8"/>
      <c r="L683" s="8"/>
      <c r="M683" s="8"/>
      <c r="N683" s="118"/>
      <c r="O683" s="118"/>
      <c r="P683" s="118"/>
      <c r="Q683" s="325"/>
      <c r="R683" s="119"/>
      <c r="S683" s="119"/>
      <c r="T683" s="119"/>
      <c r="U683" s="326"/>
      <c r="V683" s="74"/>
      <c r="W683" s="352"/>
      <c r="X683" s="352"/>
      <c r="Y683" s="328"/>
      <c r="Z683" s="118"/>
      <c r="AA683" s="119"/>
      <c r="AB683" s="119"/>
      <c r="AC683" s="119"/>
      <c r="AD683" s="119"/>
      <c r="AE683" s="119"/>
      <c r="AF683" s="119"/>
      <c r="AG683" s="119"/>
      <c r="AH683" s="119"/>
      <c r="AI683" s="119"/>
      <c r="AJ683" s="119"/>
      <c r="AK683" s="4"/>
      <c r="AL683" s="4"/>
    </row>
    <row r="684">
      <c r="A684" s="4"/>
      <c r="B684" s="4"/>
      <c r="C684" s="4"/>
      <c r="D684" s="4"/>
      <c r="E684" s="4"/>
      <c r="F684" s="8"/>
      <c r="G684" s="8"/>
      <c r="H684" s="8"/>
      <c r="I684" s="8"/>
      <c r="J684" s="8"/>
      <c r="K684" s="8"/>
      <c r="L684" s="8"/>
      <c r="M684" s="8"/>
      <c r="N684" s="118"/>
      <c r="O684" s="118"/>
      <c r="P684" s="118"/>
      <c r="Q684" s="325"/>
      <c r="R684" s="119"/>
      <c r="S684" s="119"/>
      <c r="T684" s="119"/>
      <c r="U684" s="326"/>
      <c r="V684" s="74"/>
      <c r="W684" s="352"/>
      <c r="X684" s="352"/>
      <c r="Y684" s="328"/>
      <c r="Z684" s="118"/>
      <c r="AA684" s="119"/>
      <c r="AB684" s="119"/>
      <c r="AC684" s="119"/>
      <c r="AD684" s="119"/>
      <c r="AE684" s="119"/>
      <c r="AF684" s="119"/>
      <c r="AG684" s="119"/>
      <c r="AH684" s="119"/>
      <c r="AI684" s="119"/>
      <c r="AJ684" s="119"/>
      <c r="AK684" s="4"/>
      <c r="AL684" s="4"/>
    </row>
    <row r="685">
      <c r="A685" s="4"/>
      <c r="B685" s="4"/>
      <c r="C685" s="4"/>
      <c r="D685" s="4"/>
      <c r="E685" s="4"/>
      <c r="F685" s="8"/>
      <c r="G685" s="8"/>
      <c r="H685" s="8"/>
      <c r="I685" s="8"/>
      <c r="J685" s="8"/>
      <c r="K685" s="8"/>
      <c r="L685" s="8"/>
      <c r="M685" s="8"/>
      <c r="N685" s="118"/>
      <c r="O685" s="118"/>
      <c r="P685" s="118"/>
      <c r="Q685" s="325"/>
      <c r="R685" s="119"/>
      <c r="S685" s="119"/>
      <c r="T685" s="119"/>
      <c r="U685" s="326"/>
      <c r="V685" s="74"/>
      <c r="W685" s="352"/>
      <c r="X685" s="352"/>
      <c r="Y685" s="328"/>
      <c r="Z685" s="118"/>
      <c r="AA685" s="119"/>
      <c r="AB685" s="119"/>
      <c r="AC685" s="119"/>
      <c r="AD685" s="119"/>
      <c r="AE685" s="119"/>
      <c r="AF685" s="119"/>
      <c r="AG685" s="119"/>
      <c r="AH685" s="119"/>
      <c r="AI685" s="119"/>
      <c r="AJ685" s="119"/>
      <c r="AK685" s="4"/>
      <c r="AL685" s="4"/>
    </row>
    <row r="686">
      <c r="A686" s="4"/>
      <c r="B686" s="4"/>
      <c r="C686" s="4"/>
      <c r="D686" s="4"/>
      <c r="E686" s="4"/>
      <c r="F686" s="8"/>
      <c r="G686" s="8"/>
      <c r="H686" s="8"/>
      <c r="I686" s="8"/>
      <c r="J686" s="8"/>
      <c r="K686" s="8"/>
      <c r="L686" s="8"/>
      <c r="M686" s="8"/>
      <c r="N686" s="118"/>
      <c r="O686" s="118"/>
      <c r="P686" s="118"/>
      <c r="Q686" s="325"/>
      <c r="R686" s="119"/>
      <c r="S686" s="119"/>
      <c r="T686" s="119"/>
      <c r="U686" s="326"/>
      <c r="V686" s="74"/>
      <c r="W686" s="352"/>
      <c r="X686" s="352"/>
      <c r="Y686" s="328"/>
      <c r="Z686" s="118"/>
      <c r="AA686" s="119"/>
      <c r="AB686" s="119"/>
      <c r="AC686" s="119"/>
      <c r="AD686" s="119"/>
      <c r="AE686" s="119"/>
      <c r="AF686" s="119"/>
      <c r="AG686" s="119"/>
      <c r="AH686" s="119"/>
      <c r="AI686" s="119"/>
      <c r="AJ686" s="119"/>
      <c r="AK686" s="4"/>
      <c r="AL686" s="4"/>
    </row>
    <row r="687">
      <c r="A687" s="4"/>
      <c r="B687" s="4"/>
      <c r="C687" s="4"/>
      <c r="D687" s="4"/>
      <c r="E687" s="4"/>
      <c r="F687" s="8"/>
      <c r="G687" s="8"/>
      <c r="H687" s="8"/>
      <c r="I687" s="8"/>
      <c r="J687" s="8"/>
      <c r="K687" s="8"/>
      <c r="L687" s="8"/>
      <c r="M687" s="8"/>
      <c r="N687" s="118"/>
      <c r="O687" s="118"/>
      <c r="P687" s="118"/>
      <c r="Q687" s="325"/>
      <c r="R687" s="119"/>
      <c r="S687" s="119"/>
      <c r="T687" s="119"/>
      <c r="U687" s="326"/>
      <c r="V687" s="74"/>
      <c r="W687" s="352"/>
      <c r="X687" s="352"/>
      <c r="Y687" s="328"/>
      <c r="Z687" s="118"/>
      <c r="AA687" s="119"/>
      <c r="AB687" s="119"/>
      <c r="AC687" s="119"/>
      <c r="AD687" s="119"/>
      <c r="AE687" s="119"/>
      <c r="AF687" s="119"/>
      <c r="AG687" s="119"/>
      <c r="AH687" s="119"/>
      <c r="AI687" s="119"/>
      <c r="AJ687" s="119"/>
      <c r="AK687" s="4"/>
      <c r="AL687" s="4"/>
    </row>
    <row r="688">
      <c r="A688" s="4"/>
      <c r="B688" s="4"/>
      <c r="C688" s="4"/>
      <c r="D688" s="4"/>
      <c r="E688" s="4"/>
      <c r="F688" s="8"/>
      <c r="G688" s="8"/>
      <c r="H688" s="8"/>
      <c r="I688" s="8"/>
      <c r="J688" s="8"/>
      <c r="K688" s="8"/>
      <c r="L688" s="8"/>
      <c r="M688" s="8"/>
      <c r="N688" s="118"/>
      <c r="O688" s="118"/>
      <c r="P688" s="118"/>
      <c r="Q688" s="325"/>
      <c r="R688" s="119"/>
      <c r="S688" s="119"/>
      <c r="T688" s="119"/>
      <c r="U688" s="326"/>
      <c r="V688" s="74"/>
      <c r="W688" s="352"/>
      <c r="X688" s="352"/>
      <c r="Y688" s="328"/>
      <c r="Z688" s="118"/>
      <c r="AA688" s="119"/>
      <c r="AB688" s="119"/>
      <c r="AC688" s="119"/>
      <c r="AD688" s="119"/>
      <c r="AE688" s="119"/>
      <c r="AF688" s="119"/>
      <c r="AG688" s="119"/>
      <c r="AH688" s="119"/>
      <c r="AI688" s="119"/>
      <c r="AJ688" s="119"/>
      <c r="AK688" s="4"/>
      <c r="AL688" s="4"/>
    </row>
    <row r="689">
      <c r="A689" s="4"/>
      <c r="B689" s="4"/>
      <c r="C689" s="4"/>
      <c r="D689" s="4"/>
      <c r="E689" s="4"/>
      <c r="F689" s="8"/>
      <c r="G689" s="8"/>
      <c r="H689" s="8"/>
      <c r="I689" s="8"/>
      <c r="J689" s="8"/>
      <c r="K689" s="8"/>
      <c r="L689" s="8"/>
      <c r="M689" s="8"/>
      <c r="N689" s="118"/>
      <c r="O689" s="118"/>
      <c r="P689" s="118"/>
      <c r="Q689" s="325"/>
      <c r="R689" s="119"/>
      <c r="S689" s="119"/>
      <c r="T689" s="119"/>
      <c r="U689" s="326"/>
      <c r="V689" s="74"/>
      <c r="W689" s="352"/>
      <c r="X689" s="352"/>
      <c r="Y689" s="328"/>
      <c r="Z689" s="118"/>
      <c r="AA689" s="119"/>
      <c r="AB689" s="119"/>
      <c r="AC689" s="119"/>
      <c r="AD689" s="119"/>
      <c r="AE689" s="119"/>
      <c r="AF689" s="119"/>
      <c r="AG689" s="119"/>
      <c r="AH689" s="119"/>
      <c r="AI689" s="119"/>
      <c r="AJ689" s="119"/>
      <c r="AK689" s="4"/>
      <c r="AL689" s="4"/>
    </row>
    <row r="690">
      <c r="A690" s="4"/>
      <c r="B690" s="4"/>
      <c r="C690" s="4"/>
      <c r="D690" s="4"/>
      <c r="E690" s="4"/>
      <c r="F690" s="8"/>
      <c r="G690" s="8"/>
      <c r="H690" s="8"/>
      <c r="I690" s="8"/>
      <c r="J690" s="8"/>
      <c r="K690" s="8"/>
      <c r="L690" s="8"/>
      <c r="M690" s="8"/>
      <c r="N690" s="118"/>
      <c r="O690" s="118"/>
      <c r="P690" s="118"/>
      <c r="Q690" s="325"/>
      <c r="R690" s="119"/>
      <c r="S690" s="119"/>
      <c r="T690" s="119"/>
      <c r="U690" s="326"/>
      <c r="V690" s="74"/>
      <c r="W690" s="352"/>
      <c r="X690" s="352"/>
      <c r="Y690" s="328"/>
      <c r="Z690" s="118"/>
      <c r="AA690" s="119"/>
      <c r="AB690" s="119"/>
      <c r="AC690" s="119"/>
      <c r="AD690" s="119"/>
      <c r="AE690" s="119"/>
      <c r="AF690" s="119"/>
      <c r="AG690" s="119"/>
      <c r="AH690" s="119"/>
      <c r="AI690" s="119"/>
      <c r="AJ690" s="119"/>
      <c r="AK690" s="4"/>
      <c r="AL690" s="4"/>
    </row>
    <row r="691">
      <c r="A691" s="4"/>
      <c r="B691" s="4"/>
      <c r="C691" s="4"/>
      <c r="D691" s="4"/>
      <c r="E691" s="4"/>
      <c r="F691" s="8"/>
      <c r="G691" s="8"/>
      <c r="H691" s="8"/>
      <c r="I691" s="8"/>
      <c r="J691" s="8"/>
      <c r="K691" s="8"/>
      <c r="L691" s="8"/>
      <c r="M691" s="8"/>
      <c r="N691" s="118"/>
      <c r="O691" s="118"/>
      <c r="P691" s="118"/>
      <c r="Q691" s="325"/>
      <c r="R691" s="119"/>
      <c r="S691" s="119"/>
      <c r="T691" s="119"/>
      <c r="U691" s="326"/>
      <c r="V691" s="74"/>
      <c r="W691" s="352"/>
      <c r="X691" s="352"/>
      <c r="Y691" s="328"/>
      <c r="Z691" s="118"/>
      <c r="AA691" s="119"/>
      <c r="AB691" s="119"/>
      <c r="AC691" s="119"/>
      <c r="AD691" s="119"/>
      <c r="AE691" s="119"/>
      <c r="AF691" s="119"/>
      <c r="AG691" s="119"/>
      <c r="AH691" s="119"/>
      <c r="AI691" s="119"/>
      <c r="AJ691" s="119"/>
      <c r="AK691" s="4"/>
      <c r="AL691" s="4"/>
    </row>
    <row r="692">
      <c r="A692" s="4"/>
      <c r="B692" s="4"/>
      <c r="C692" s="4"/>
      <c r="D692" s="4"/>
      <c r="E692" s="4"/>
      <c r="F692" s="8"/>
      <c r="G692" s="8"/>
      <c r="H692" s="8"/>
      <c r="I692" s="8"/>
      <c r="J692" s="8"/>
      <c r="K692" s="8"/>
      <c r="L692" s="8"/>
      <c r="M692" s="8"/>
      <c r="N692" s="118"/>
      <c r="O692" s="118"/>
      <c r="P692" s="118"/>
      <c r="Q692" s="325"/>
      <c r="R692" s="119"/>
      <c r="S692" s="119"/>
      <c r="T692" s="119"/>
      <c r="U692" s="326"/>
      <c r="V692" s="74"/>
      <c r="W692" s="352"/>
      <c r="X692" s="352"/>
      <c r="Y692" s="328"/>
      <c r="Z692" s="118"/>
      <c r="AA692" s="119"/>
      <c r="AB692" s="119"/>
      <c r="AC692" s="119"/>
      <c r="AD692" s="119"/>
      <c r="AE692" s="119"/>
      <c r="AF692" s="119"/>
      <c r="AG692" s="119"/>
      <c r="AH692" s="119"/>
      <c r="AI692" s="119"/>
      <c r="AJ692" s="119"/>
      <c r="AK692" s="4"/>
      <c r="AL692" s="4"/>
    </row>
    <row r="693">
      <c r="A693" s="4"/>
      <c r="B693" s="4"/>
      <c r="C693" s="4"/>
      <c r="D693" s="4"/>
      <c r="E693" s="4"/>
      <c r="F693" s="8"/>
      <c r="G693" s="8"/>
      <c r="H693" s="8"/>
      <c r="I693" s="8"/>
      <c r="J693" s="8"/>
      <c r="K693" s="8"/>
      <c r="L693" s="8"/>
      <c r="M693" s="8"/>
      <c r="N693" s="118"/>
      <c r="O693" s="118"/>
      <c r="P693" s="118"/>
      <c r="Q693" s="325"/>
      <c r="R693" s="119"/>
      <c r="S693" s="119"/>
      <c r="T693" s="119"/>
      <c r="U693" s="326"/>
      <c r="V693" s="74"/>
      <c r="W693" s="352"/>
      <c r="X693" s="352"/>
      <c r="Y693" s="328"/>
      <c r="Z693" s="118"/>
      <c r="AA693" s="119"/>
      <c r="AB693" s="119"/>
      <c r="AC693" s="119"/>
      <c r="AD693" s="119"/>
      <c r="AE693" s="119"/>
      <c r="AF693" s="119"/>
      <c r="AG693" s="119"/>
      <c r="AH693" s="119"/>
      <c r="AI693" s="119"/>
      <c r="AJ693" s="119"/>
      <c r="AK693" s="4"/>
      <c r="AL693" s="4"/>
    </row>
    <row r="694">
      <c r="A694" s="4"/>
      <c r="B694" s="4"/>
      <c r="C694" s="4"/>
      <c r="D694" s="4"/>
      <c r="E694" s="4"/>
      <c r="F694" s="8"/>
      <c r="G694" s="8"/>
      <c r="H694" s="8"/>
      <c r="I694" s="8"/>
      <c r="J694" s="8"/>
      <c r="K694" s="8"/>
      <c r="L694" s="8"/>
      <c r="M694" s="8"/>
      <c r="N694" s="118"/>
      <c r="O694" s="118"/>
      <c r="P694" s="118"/>
      <c r="Q694" s="325"/>
      <c r="R694" s="119"/>
      <c r="S694" s="119"/>
      <c r="T694" s="119"/>
      <c r="U694" s="326"/>
      <c r="V694" s="74"/>
      <c r="W694" s="352"/>
      <c r="X694" s="352"/>
      <c r="Y694" s="328"/>
      <c r="Z694" s="118"/>
      <c r="AA694" s="119"/>
      <c r="AB694" s="119"/>
      <c r="AC694" s="119"/>
      <c r="AD694" s="119"/>
      <c r="AE694" s="119"/>
      <c r="AF694" s="119"/>
      <c r="AG694" s="119"/>
      <c r="AH694" s="119"/>
      <c r="AI694" s="119"/>
      <c r="AJ694" s="119"/>
      <c r="AK694" s="4"/>
      <c r="AL694" s="4"/>
    </row>
    <row r="695">
      <c r="A695" s="4"/>
      <c r="B695" s="4"/>
      <c r="C695" s="4"/>
      <c r="D695" s="4"/>
      <c r="E695" s="4"/>
      <c r="F695" s="8"/>
      <c r="G695" s="8"/>
      <c r="H695" s="8"/>
      <c r="I695" s="8"/>
      <c r="J695" s="8"/>
      <c r="K695" s="8"/>
      <c r="L695" s="8"/>
      <c r="M695" s="8"/>
      <c r="N695" s="118"/>
      <c r="O695" s="118"/>
      <c r="P695" s="118"/>
      <c r="Q695" s="325"/>
      <c r="R695" s="119"/>
      <c r="S695" s="119"/>
      <c r="T695" s="119"/>
      <c r="U695" s="326"/>
      <c r="V695" s="74"/>
      <c r="W695" s="352"/>
      <c r="X695" s="352"/>
      <c r="Y695" s="328"/>
      <c r="Z695" s="118"/>
      <c r="AA695" s="119"/>
      <c r="AB695" s="119"/>
      <c r="AC695" s="119"/>
      <c r="AD695" s="119"/>
      <c r="AE695" s="119"/>
      <c r="AF695" s="119"/>
      <c r="AG695" s="119"/>
      <c r="AH695" s="119"/>
      <c r="AI695" s="119"/>
      <c r="AJ695" s="119"/>
      <c r="AK695" s="4"/>
      <c r="AL695" s="4"/>
    </row>
    <row r="696">
      <c r="A696" s="4"/>
      <c r="B696" s="4"/>
      <c r="C696" s="4"/>
      <c r="D696" s="4"/>
      <c r="E696" s="4"/>
      <c r="F696" s="8"/>
      <c r="G696" s="8"/>
      <c r="H696" s="8"/>
      <c r="I696" s="8"/>
      <c r="J696" s="8"/>
      <c r="K696" s="8"/>
      <c r="L696" s="8"/>
      <c r="M696" s="8"/>
      <c r="N696" s="118"/>
      <c r="O696" s="118"/>
      <c r="P696" s="118"/>
      <c r="Q696" s="325"/>
      <c r="R696" s="119"/>
      <c r="S696" s="119"/>
      <c r="T696" s="119"/>
      <c r="U696" s="326"/>
      <c r="V696" s="74"/>
      <c r="W696" s="352"/>
      <c r="X696" s="352"/>
      <c r="Y696" s="328"/>
      <c r="Z696" s="118"/>
      <c r="AA696" s="119"/>
      <c r="AB696" s="119"/>
      <c r="AC696" s="119"/>
      <c r="AD696" s="119"/>
      <c r="AE696" s="119"/>
      <c r="AF696" s="119"/>
      <c r="AG696" s="119"/>
      <c r="AH696" s="119"/>
      <c r="AI696" s="119"/>
      <c r="AJ696" s="119"/>
      <c r="AK696" s="4"/>
      <c r="AL696" s="4"/>
    </row>
    <row r="697">
      <c r="A697" s="4"/>
      <c r="B697" s="4"/>
      <c r="C697" s="4"/>
      <c r="D697" s="4"/>
      <c r="E697" s="4"/>
      <c r="F697" s="8"/>
      <c r="G697" s="8"/>
      <c r="H697" s="8"/>
      <c r="I697" s="8"/>
      <c r="J697" s="8"/>
      <c r="K697" s="8"/>
      <c r="L697" s="8"/>
      <c r="M697" s="8"/>
      <c r="N697" s="118"/>
      <c r="O697" s="118"/>
      <c r="P697" s="118"/>
      <c r="Q697" s="325"/>
      <c r="R697" s="119"/>
      <c r="S697" s="119"/>
      <c r="T697" s="119"/>
      <c r="U697" s="326"/>
      <c r="V697" s="74"/>
      <c r="W697" s="352"/>
      <c r="X697" s="352"/>
      <c r="Y697" s="328"/>
      <c r="Z697" s="118"/>
      <c r="AA697" s="119"/>
      <c r="AB697" s="119"/>
      <c r="AC697" s="119"/>
      <c r="AD697" s="119"/>
      <c r="AE697" s="119"/>
      <c r="AF697" s="119"/>
      <c r="AG697" s="119"/>
      <c r="AH697" s="119"/>
      <c r="AI697" s="119"/>
      <c r="AJ697" s="119"/>
      <c r="AK697" s="4"/>
      <c r="AL697" s="4"/>
    </row>
    <row r="698">
      <c r="A698" s="4"/>
      <c r="B698" s="4"/>
      <c r="C698" s="4"/>
      <c r="D698" s="4"/>
      <c r="E698" s="4"/>
      <c r="F698" s="8"/>
      <c r="G698" s="8"/>
      <c r="H698" s="8"/>
      <c r="I698" s="8"/>
      <c r="J698" s="8"/>
      <c r="K698" s="8"/>
      <c r="L698" s="8"/>
      <c r="M698" s="8"/>
      <c r="N698" s="118"/>
      <c r="O698" s="118"/>
      <c r="P698" s="118"/>
      <c r="Q698" s="325"/>
      <c r="R698" s="119"/>
      <c r="S698" s="119"/>
      <c r="T698" s="119"/>
      <c r="U698" s="326"/>
      <c r="V698" s="74"/>
      <c r="W698" s="352"/>
      <c r="X698" s="352"/>
      <c r="Y698" s="328"/>
      <c r="Z698" s="118"/>
      <c r="AA698" s="119"/>
      <c r="AB698" s="119"/>
      <c r="AC698" s="119"/>
      <c r="AD698" s="119"/>
      <c r="AE698" s="119"/>
      <c r="AF698" s="119"/>
      <c r="AG698" s="119"/>
      <c r="AH698" s="119"/>
      <c r="AI698" s="119"/>
      <c r="AJ698" s="119"/>
      <c r="AK698" s="4"/>
      <c r="AL698" s="4"/>
    </row>
    <row r="699">
      <c r="A699" s="4"/>
      <c r="B699" s="4"/>
      <c r="C699" s="4"/>
      <c r="D699" s="4"/>
      <c r="E699" s="4"/>
      <c r="F699" s="8"/>
      <c r="G699" s="8"/>
      <c r="H699" s="8"/>
      <c r="I699" s="8"/>
      <c r="J699" s="8"/>
      <c r="K699" s="8"/>
      <c r="L699" s="8"/>
      <c r="M699" s="8"/>
      <c r="N699" s="118"/>
      <c r="O699" s="118"/>
      <c r="P699" s="118"/>
      <c r="Q699" s="325"/>
      <c r="R699" s="119"/>
      <c r="S699" s="119"/>
      <c r="T699" s="119"/>
      <c r="U699" s="326"/>
      <c r="V699" s="74"/>
      <c r="W699" s="352"/>
      <c r="X699" s="352"/>
      <c r="Y699" s="328"/>
      <c r="Z699" s="118"/>
      <c r="AA699" s="119"/>
      <c r="AB699" s="119"/>
      <c r="AC699" s="119"/>
      <c r="AD699" s="119"/>
      <c r="AE699" s="119"/>
      <c r="AF699" s="119"/>
      <c r="AG699" s="119"/>
      <c r="AH699" s="119"/>
      <c r="AI699" s="119"/>
      <c r="AJ699" s="119"/>
      <c r="AK699" s="4"/>
      <c r="AL699" s="4"/>
    </row>
    <row r="700">
      <c r="A700" s="4"/>
      <c r="B700" s="4"/>
      <c r="C700" s="4"/>
      <c r="D700" s="4"/>
      <c r="E700" s="4"/>
      <c r="F700" s="8"/>
      <c r="G700" s="8"/>
      <c r="H700" s="8"/>
      <c r="I700" s="8"/>
      <c r="J700" s="8"/>
      <c r="K700" s="8"/>
      <c r="L700" s="8"/>
      <c r="M700" s="8"/>
      <c r="N700" s="118"/>
      <c r="O700" s="118"/>
      <c r="P700" s="118"/>
      <c r="Q700" s="325"/>
      <c r="R700" s="119"/>
      <c r="S700" s="119"/>
      <c r="T700" s="119"/>
      <c r="U700" s="326"/>
      <c r="V700" s="74"/>
      <c r="W700" s="352"/>
      <c r="X700" s="352"/>
      <c r="Y700" s="328"/>
      <c r="Z700" s="118"/>
      <c r="AA700" s="119"/>
      <c r="AB700" s="119"/>
      <c r="AC700" s="119"/>
      <c r="AD700" s="119"/>
      <c r="AE700" s="119"/>
      <c r="AF700" s="119"/>
      <c r="AG700" s="119"/>
      <c r="AH700" s="119"/>
      <c r="AI700" s="119"/>
      <c r="AJ700" s="119"/>
      <c r="AK700" s="4"/>
      <c r="AL700" s="4"/>
    </row>
    <row r="701">
      <c r="A701" s="4"/>
      <c r="B701" s="4"/>
      <c r="C701" s="4"/>
      <c r="D701" s="4"/>
      <c r="E701" s="4"/>
      <c r="F701" s="8"/>
      <c r="G701" s="8"/>
      <c r="H701" s="8"/>
      <c r="I701" s="8"/>
      <c r="J701" s="8"/>
      <c r="K701" s="8"/>
      <c r="L701" s="8"/>
      <c r="M701" s="8"/>
      <c r="N701" s="118"/>
      <c r="O701" s="118"/>
      <c r="P701" s="118"/>
      <c r="Q701" s="325"/>
      <c r="R701" s="119"/>
      <c r="S701" s="119"/>
      <c r="T701" s="119"/>
      <c r="U701" s="326"/>
      <c r="V701" s="74"/>
      <c r="W701" s="352"/>
      <c r="X701" s="352"/>
      <c r="Y701" s="328"/>
      <c r="Z701" s="118"/>
      <c r="AA701" s="119"/>
      <c r="AB701" s="119"/>
      <c r="AC701" s="119"/>
      <c r="AD701" s="119"/>
      <c r="AE701" s="119"/>
      <c r="AF701" s="119"/>
      <c r="AG701" s="119"/>
      <c r="AH701" s="119"/>
      <c r="AI701" s="119"/>
      <c r="AJ701" s="119"/>
      <c r="AK701" s="4"/>
      <c r="AL701" s="4"/>
    </row>
    <row r="702">
      <c r="A702" s="4"/>
      <c r="B702" s="4"/>
      <c r="C702" s="4"/>
      <c r="D702" s="4"/>
      <c r="E702" s="4"/>
      <c r="F702" s="8"/>
      <c r="G702" s="8"/>
      <c r="H702" s="8"/>
      <c r="I702" s="8"/>
      <c r="J702" s="8"/>
      <c r="K702" s="8"/>
      <c r="L702" s="8"/>
      <c r="M702" s="8"/>
      <c r="N702" s="118"/>
      <c r="O702" s="118"/>
      <c r="P702" s="118"/>
      <c r="Q702" s="325"/>
      <c r="R702" s="119"/>
      <c r="S702" s="119"/>
      <c r="T702" s="119"/>
      <c r="U702" s="326"/>
      <c r="V702" s="74"/>
      <c r="W702" s="352"/>
      <c r="X702" s="352"/>
      <c r="Y702" s="328"/>
      <c r="Z702" s="118"/>
      <c r="AA702" s="119"/>
      <c r="AB702" s="119"/>
      <c r="AC702" s="119"/>
      <c r="AD702" s="119"/>
      <c r="AE702" s="119"/>
      <c r="AF702" s="119"/>
      <c r="AG702" s="119"/>
      <c r="AH702" s="119"/>
      <c r="AI702" s="119"/>
      <c r="AJ702" s="119"/>
      <c r="AK702" s="4"/>
      <c r="AL702" s="4"/>
    </row>
    <row r="703">
      <c r="A703" s="4"/>
      <c r="B703" s="4"/>
      <c r="C703" s="4"/>
      <c r="D703" s="4"/>
      <c r="E703" s="4"/>
      <c r="F703" s="8"/>
      <c r="G703" s="8"/>
      <c r="H703" s="8"/>
      <c r="I703" s="8"/>
      <c r="J703" s="8"/>
      <c r="K703" s="8"/>
      <c r="L703" s="8"/>
      <c r="M703" s="8"/>
      <c r="N703" s="118"/>
      <c r="O703" s="118"/>
      <c r="P703" s="118"/>
      <c r="Q703" s="325"/>
      <c r="R703" s="119"/>
      <c r="S703" s="119"/>
      <c r="T703" s="119"/>
      <c r="U703" s="326"/>
      <c r="V703" s="74"/>
      <c r="W703" s="352"/>
      <c r="X703" s="352"/>
      <c r="Y703" s="328"/>
      <c r="Z703" s="118"/>
      <c r="AA703" s="119"/>
      <c r="AB703" s="119"/>
      <c r="AC703" s="119"/>
      <c r="AD703" s="119"/>
      <c r="AE703" s="119"/>
      <c r="AF703" s="119"/>
      <c r="AG703" s="119"/>
      <c r="AH703" s="119"/>
      <c r="AI703" s="119"/>
      <c r="AJ703" s="119"/>
      <c r="AK703" s="4"/>
      <c r="AL703" s="4"/>
    </row>
    <row r="704">
      <c r="A704" s="4"/>
      <c r="B704" s="4"/>
      <c r="C704" s="4"/>
      <c r="D704" s="4"/>
      <c r="E704" s="4"/>
      <c r="F704" s="8"/>
      <c r="G704" s="8"/>
      <c r="H704" s="8"/>
      <c r="I704" s="8"/>
      <c r="J704" s="8"/>
      <c r="K704" s="8"/>
      <c r="L704" s="8"/>
      <c r="M704" s="8"/>
      <c r="N704" s="118"/>
      <c r="O704" s="118"/>
      <c r="P704" s="118"/>
      <c r="Q704" s="325"/>
      <c r="R704" s="119"/>
      <c r="S704" s="119"/>
      <c r="T704" s="119"/>
      <c r="U704" s="326"/>
      <c r="V704" s="74"/>
      <c r="W704" s="352"/>
      <c r="X704" s="352"/>
      <c r="Y704" s="328"/>
      <c r="Z704" s="118"/>
      <c r="AA704" s="119"/>
      <c r="AB704" s="119"/>
      <c r="AC704" s="119"/>
      <c r="AD704" s="119"/>
      <c r="AE704" s="119"/>
      <c r="AF704" s="119"/>
      <c r="AG704" s="119"/>
      <c r="AH704" s="119"/>
      <c r="AI704" s="119"/>
      <c r="AJ704" s="119"/>
      <c r="AK704" s="4"/>
      <c r="AL704" s="4"/>
    </row>
    <row r="705">
      <c r="A705" s="4"/>
      <c r="B705" s="4"/>
      <c r="C705" s="4"/>
      <c r="D705" s="4"/>
      <c r="E705" s="4"/>
      <c r="F705" s="8"/>
      <c r="G705" s="8"/>
      <c r="H705" s="8"/>
      <c r="I705" s="8"/>
      <c r="J705" s="8"/>
      <c r="K705" s="8"/>
      <c r="L705" s="8"/>
      <c r="M705" s="8"/>
      <c r="N705" s="118"/>
      <c r="O705" s="118"/>
      <c r="P705" s="118"/>
      <c r="Q705" s="325"/>
      <c r="R705" s="119"/>
      <c r="S705" s="119"/>
      <c r="T705" s="119"/>
      <c r="U705" s="326"/>
      <c r="V705" s="74"/>
      <c r="W705" s="352"/>
      <c r="X705" s="352"/>
      <c r="Y705" s="328"/>
      <c r="Z705" s="118"/>
      <c r="AA705" s="119"/>
      <c r="AB705" s="119"/>
      <c r="AC705" s="119"/>
      <c r="AD705" s="119"/>
      <c r="AE705" s="119"/>
      <c r="AF705" s="119"/>
      <c r="AG705" s="119"/>
      <c r="AH705" s="119"/>
      <c r="AI705" s="119"/>
      <c r="AJ705" s="119"/>
      <c r="AK705" s="4"/>
      <c r="AL705" s="4"/>
    </row>
    <row r="706">
      <c r="A706" s="4"/>
      <c r="B706" s="4"/>
      <c r="C706" s="4"/>
      <c r="D706" s="4"/>
      <c r="E706" s="4"/>
      <c r="F706" s="8"/>
      <c r="G706" s="8"/>
      <c r="H706" s="8"/>
      <c r="I706" s="8"/>
      <c r="J706" s="8"/>
      <c r="K706" s="8"/>
      <c r="L706" s="8"/>
      <c r="M706" s="8"/>
      <c r="N706" s="118"/>
      <c r="O706" s="118"/>
      <c r="P706" s="118"/>
      <c r="Q706" s="325"/>
      <c r="R706" s="119"/>
      <c r="S706" s="119"/>
      <c r="T706" s="119"/>
      <c r="U706" s="326"/>
      <c r="V706" s="74"/>
      <c r="W706" s="352"/>
      <c r="X706" s="352"/>
      <c r="Y706" s="328"/>
      <c r="Z706" s="118"/>
      <c r="AA706" s="119"/>
      <c r="AB706" s="119"/>
      <c r="AC706" s="119"/>
      <c r="AD706" s="119"/>
      <c r="AE706" s="119"/>
      <c r="AF706" s="119"/>
      <c r="AG706" s="119"/>
      <c r="AH706" s="119"/>
      <c r="AI706" s="119"/>
      <c r="AJ706" s="119"/>
      <c r="AK706" s="4"/>
      <c r="AL706" s="4"/>
    </row>
    <row r="707">
      <c r="A707" s="4"/>
      <c r="B707" s="4"/>
      <c r="C707" s="4"/>
      <c r="D707" s="4"/>
      <c r="E707" s="4"/>
      <c r="F707" s="8"/>
      <c r="G707" s="8"/>
      <c r="H707" s="8"/>
      <c r="I707" s="8"/>
      <c r="J707" s="8"/>
      <c r="K707" s="8"/>
      <c r="L707" s="8"/>
      <c r="M707" s="8"/>
      <c r="N707" s="118"/>
      <c r="O707" s="118"/>
      <c r="P707" s="118"/>
      <c r="Q707" s="325"/>
      <c r="R707" s="119"/>
      <c r="S707" s="119"/>
      <c r="T707" s="119"/>
      <c r="U707" s="326"/>
      <c r="V707" s="74"/>
      <c r="W707" s="352"/>
      <c r="X707" s="352"/>
      <c r="Y707" s="328"/>
      <c r="Z707" s="118"/>
      <c r="AA707" s="119"/>
      <c r="AB707" s="119"/>
      <c r="AC707" s="119"/>
      <c r="AD707" s="119"/>
      <c r="AE707" s="119"/>
      <c r="AF707" s="119"/>
      <c r="AG707" s="119"/>
      <c r="AH707" s="119"/>
      <c r="AI707" s="119"/>
      <c r="AJ707" s="119"/>
      <c r="AK707" s="4"/>
      <c r="AL707" s="4"/>
    </row>
    <row r="708">
      <c r="A708" s="4"/>
      <c r="B708" s="4"/>
      <c r="C708" s="4"/>
      <c r="D708" s="4"/>
      <c r="E708" s="4"/>
      <c r="F708" s="8"/>
      <c r="G708" s="8"/>
      <c r="H708" s="8"/>
      <c r="I708" s="8"/>
      <c r="J708" s="8"/>
      <c r="K708" s="8"/>
      <c r="L708" s="8"/>
      <c r="M708" s="8"/>
      <c r="N708" s="118"/>
      <c r="O708" s="118"/>
      <c r="P708" s="118"/>
      <c r="Q708" s="325"/>
      <c r="R708" s="119"/>
      <c r="S708" s="119"/>
      <c r="T708" s="119"/>
      <c r="U708" s="326"/>
      <c r="V708" s="74"/>
      <c r="W708" s="352"/>
      <c r="X708" s="352"/>
      <c r="Y708" s="328"/>
      <c r="Z708" s="118"/>
      <c r="AA708" s="119"/>
      <c r="AB708" s="119"/>
      <c r="AC708" s="119"/>
      <c r="AD708" s="119"/>
      <c r="AE708" s="119"/>
      <c r="AF708" s="119"/>
      <c r="AG708" s="119"/>
      <c r="AH708" s="119"/>
      <c r="AI708" s="119"/>
      <c r="AJ708" s="119"/>
      <c r="AK708" s="4"/>
      <c r="AL708" s="4"/>
    </row>
    <row r="709">
      <c r="A709" s="4"/>
      <c r="B709" s="4"/>
      <c r="C709" s="4"/>
      <c r="D709" s="4"/>
      <c r="E709" s="4"/>
      <c r="F709" s="8"/>
      <c r="G709" s="8"/>
      <c r="H709" s="8"/>
      <c r="I709" s="8"/>
      <c r="J709" s="8"/>
      <c r="K709" s="8"/>
      <c r="L709" s="8"/>
      <c r="M709" s="8"/>
      <c r="N709" s="118"/>
      <c r="O709" s="118"/>
      <c r="P709" s="118"/>
      <c r="Q709" s="325"/>
      <c r="R709" s="119"/>
      <c r="S709" s="119"/>
      <c r="T709" s="119"/>
      <c r="U709" s="326"/>
      <c r="V709" s="74"/>
      <c r="W709" s="352"/>
      <c r="X709" s="352"/>
      <c r="Y709" s="328"/>
      <c r="Z709" s="118"/>
      <c r="AA709" s="119"/>
      <c r="AB709" s="119"/>
      <c r="AC709" s="119"/>
      <c r="AD709" s="119"/>
      <c r="AE709" s="119"/>
      <c r="AF709" s="119"/>
      <c r="AG709" s="119"/>
      <c r="AH709" s="119"/>
      <c r="AI709" s="119"/>
      <c r="AJ709" s="119"/>
      <c r="AK709" s="4"/>
      <c r="AL709" s="4"/>
    </row>
    <row r="710">
      <c r="A710" s="4"/>
      <c r="B710" s="4"/>
      <c r="C710" s="4"/>
      <c r="D710" s="4"/>
      <c r="E710" s="4"/>
      <c r="F710" s="8"/>
      <c r="G710" s="8"/>
      <c r="H710" s="8"/>
      <c r="I710" s="8"/>
      <c r="J710" s="8"/>
      <c r="K710" s="8"/>
      <c r="L710" s="8"/>
      <c r="M710" s="8"/>
      <c r="N710" s="118"/>
      <c r="O710" s="118"/>
      <c r="P710" s="118"/>
      <c r="Q710" s="325"/>
      <c r="R710" s="119"/>
      <c r="S710" s="119"/>
      <c r="T710" s="119"/>
      <c r="U710" s="326"/>
      <c r="V710" s="74"/>
      <c r="W710" s="352"/>
      <c r="X710" s="352"/>
      <c r="Y710" s="328"/>
      <c r="Z710" s="118"/>
      <c r="AA710" s="119"/>
      <c r="AB710" s="119"/>
      <c r="AC710" s="119"/>
      <c r="AD710" s="119"/>
      <c r="AE710" s="119"/>
      <c r="AF710" s="119"/>
      <c r="AG710" s="119"/>
      <c r="AH710" s="119"/>
      <c r="AI710" s="119"/>
      <c r="AJ710" s="119"/>
      <c r="AK710" s="4"/>
      <c r="AL710" s="4"/>
    </row>
    <row r="711">
      <c r="A711" s="4"/>
      <c r="B711" s="4"/>
      <c r="C711" s="4"/>
      <c r="D711" s="4"/>
      <c r="E711" s="4"/>
      <c r="F711" s="8"/>
      <c r="G711" s="8"/>
      <c r="H711" s="8"/>
      <c r="I711" s="8"/>
      <c r="J711" s="8"/>
      <c r="K711" s="8"/>
      <c r="L711" s="8"/>
      <c r="M711" s="8"/>
      <c r="N711" s="118"/>
      <c r="O711" s="118"/>
      <c r="P711" s="118"/>
      <c r="Q711" s="325"/>
      <c r="R711" s="119"/>
      <c r="S711" s="119"/>
      <c r="T711" s="119"/>
      <c r="U711" s="326"/>
      <c r="V711" s="74"/>
      <c r="W711" s="352"/>
      <c r="X711" s="352"/>
      <c r="Y711" s="328"/>
      <c r="Z711" s="118"/>
      <c r="AA711" s="119"/>
      <c r="AB711" s="119"/>
      <c r="AC711" s="119"/>
      <c r="AD711" s="119"/>
      <c r="AE711" s="119"/>
      <c r="AF711" s="119"/>
      <c r="AG711" s="119"/>
      <c r="AH711" s="119"/>
      <c r="AI711" s="119"/>
      <c r="AJ711" s="119"/>
      <c r="AK711" s="4"/>
      <c r="AL711" s="4"/>
    </row>
    <row r="712">
      <c r="A712" s="4"/>
      <c r="B712" s="4"/>
      <c r="C712" s="4"/>
      <c r="D712" s="4"/>
      <c r="E712" s="4"/>
      <c r="F712" s="8"/>
      <c r="G712" s="8"/>
      <c r="H712" s="8"/>
      <c r="I712" s="8"/>
      <c r="J712" s="8"/>
      <c r="K712" s="8"/>
      <c r="L712" s="8"/>
      <c r="M712" s="8"/>
      <c r="N712" s="118"/>
      <c r="O712" s="118"/>
      <c r="P712" s="118"/>
      <c r="Q712" s="325"/>
      <c r="R712" s="119"/>
      <c r="S712" s="119"/>
      <c r="T712" s="119"/>
      <c r="U712" s="326"/>
      <c r="V712" s="74"/>
      <c r="W712" s="352"/>
      <c r="X712" s="352"/>
      <c r="Y712" s="328"/>
      <c r="Z712" s="118"/>
      <c r="AA712" s="119"/>
      <c r="AB712" s="119"/>
      <c r="AC712" s="119"/>
      <c r="AD712" s="119"/>
      <c r="AE712" s="119"/>
      <c r="AF712" s="119"/>
      <c r="AG712" s="119"/>
      <c r="AH712" s="119"/>
      <c r="AI712" s="119"/>
      <c r="AJ712" s="119"/>
      <c r="AK712" s="4"/>
      <c r="AL712" s="4"/>
    </row>
    <row r="713">
      <c r="A713" s="4"/>
      <c r="B713" s="4"/>
      <c r="C713" s="4"/>
      <c r="D713" s="4"/>
      <c r="E713" s="4"/>
      <c r="F713" s="8"/>
      <c r="G713" s="8"/>
      <c r="H713" s="8"/>
      <c r="I713" s="8"/>
      <c r="J713" s="8"/>
      <c r="K713" s="8"/>
      <c r="L713" s="8"/>
      <c r="M713" s="8"/>
      <c r="N713" s="118"/>
      <c r="O713" s="118"/>
      <c r="P713" s="118"/>
      <c r="Q713" s="325"/>
      <c r="R713" s="119"/>
      <c r="S713" s="119"/>
      <c r="T713" s="119"/>
      <c r="U713" s="326"/>
      <c r="V713" s="74"/>
      <c r="W713" s="352"/>
      <c r="X713" s="352"/>
      <c r="Y713" s="328"/>
      <c r="Z713" s="118"/>
      <c r="AA713" s="119"/>
      <c r="AB713" s="119"/>
      <c r="AC713" s="119"/>
      <c r="AD713" s="119"/>
      <c r="AE713" s="119"/>
      <c r="AF713" s="119"/>
      <c r="AG713" s="119"/>
      <c r="AH713" s="119"/>
      <c r="AI713" s="119"/>
      <c r="AJ713" s="119"/>
      <c r="AK713" s="4"/>
      <c r="AL713" s="4"/>
    </row>
    <row r="714">
      <c r="A714" s="4"/>
      <c r="B714" s="4"/>
      <c r="C714" s="4"/>
      <c r="D714" s="4"/>
      <c r="E714" s="4"/>
      <c r="F714" s="8"/>
      <c r="G714" s="8"/>
      <c r="H714" s="8"/>
      <c r="I714" s="8"/>
      <c r="J714" s="8"/>
      <c r="K714" s="8"/>
      <c r="L714" s="8"/>
      <c r="M714" s="8"/>
      <c r="N714" s="118"/>
      <c r="O714" s="118"/>
      <c r="P714" s="118"/>
      <c r="Q714" s="325"/>
      <c r="R714" s="119"/>
      <c r="S714" s="119"/>
      <c r="T714" s="119"/>
      <c r="U714" s="326"/>
      <c r="V714" s="74"/>
      <c r="W714" s="352"/>
      <c r="X714" s="352"/>
      <c r="Y714" s="328"/>
      <c r="Z714" s="118"/>
      <c r="AA714" s="119"/>
      <c r="AB714" s="119"/>
      <c r="AC714" s="119"/>
      <c r="AD714" s="119"/>
      <c r="AE714" s="119"/>
      <c r="AF714" s="119"/>
      <c r="AG714" s="119"/>
      <c r="AH714" s="119"/>
      <c r="AI714" s="119"/>
      <c r="AJ714" s="119"/>
      <c r="AK714" s="4"/>
      <c r="AL714" s="4"/>
    </row>
    <row r="715">
      <c r="A715" s="4"/>
      <c r="B715" s="4"/>
      <c r="C715" s="4"/>
      <c r="D715" s="4"/>
      <c r="E715" s="4"/>
      <c r="F715" s="8"/>
      <c r="G715" s="8"/>
      <c r="H715" s="8"/>
      <c r="I715" s="8"/>
      <c r="J715" s="8"/>
      <c r="K715" s="8"/>
      <c r="L715" s="8"/>
      <c r="M715" s="8"/>
      <c r="N715" s="118"/>
      <c r="O715" s="118"/>
      <c r="P715" s="118"/>
      <c r="Q715" s="325"/>
      <c r="R715" s="119"/>
      <c r="S715" s="119"/>
      <c r="T715" s="119"/>
      <c r="U715" s="326"/>
      <c r="V715" s="74"/>
      <c r="W715" s="352"/>
      <c r="X715" s="352"/>
      <c r="Y715" s="328"/>
      <c r="Z715" s="118"/>
      <c r="AA715" s="119"/>
      <c r="AB715" s="119"/>
      <c r="AC715" s="119"/>
      <c r="AD715" s="119"/>
      <c r="AE715" s="119"/>
      <c r="AF715" s="119"/>
      <c r="AG715" s="119"/>
      <c r="AH715" s="119"/>
      <c r="AI715" s="119"/>
      <c r="AJ715" s="119"/>
      <c r="AK715" s="4"/>
      <c r="AL715" s="4"/>
    </row>
    <row r="716">
      <c r="A716" s="4"/>
      <c r="B716" s="4"/>
      <c r="C716" s="4"/>
      <c r="D716" s="4"/>
      <c r="E716" s="4"/>
      <c r="F716" s="8"/>
      <c r="G716" s="8"/>
      <c r="H716" s="8"/>
      <c r="I716" s="8"/>
      <c r="J716" s="8"/>
      <c r="K716" s="8"/>
      <c r="L716" s="8"/>
      <c r="M716" s="8"/>
      <c r="N716" s="118"/>
      <c r="O716" s="118"/>
      <c r="P716" s="118"/>
      <c r="Q716" s="325"/>
      <c r="R716" s="119"/>
      <c r="S716" s="119"/>
      <c r="T716" s="119"/>
      <c r="U716" s="326"/>
      <c r="V716" s="74"/>
      <c r="W716" s="352"/>
      <c r="X716" s="352"/>
      <c r="Y716" s="328"/>
      <c r="Z716" s="118"/>
      <c r="AA716" s="119"/>
      <c r="AB716" s="119"/>
      <c r="AC716" s="119"/>
      <c r="AD716" s="119"/>
      <c r="AE716" s="119"/>
      <c r="AF716" s="119"/>
      <c r="AG716" s="119"/>
      <c r="AH716" s="119"/>
      <c r="AI716" s="119"/>
      <c r="AJ716" s="119"/>
      <c r="AK716" s="4"/>
      <c r="AL716" s="4"/>
    </row>
    <row r="717">
      <c r="A717" s="4"/>
      <c r="B717" s="4"/>
      <c r="C717" s="4"/>
      <c r="D717" s="4"/>
      <c r="E717" s="4"/>
      <c r="F717" s="8"/>
      <c r="G717" s="8"/>
      <c r="H717" s="8"/>
      <c r="I717" s="8"/>
      <c r="J717" s="8"/>
      <c r="K717" s="8"/>
      <c r="L717" s="8"/>
      <c r="M717" s="8"/>
      <c r="N717" s="118"/>
      <c r="O717" s="118"/>
      <c r="P717" s="118"/>
      <c r="Q717" s="325"/>
      <c r="R717" s="119"/>
      <c r="S717" s="119"/>
      <c r="T717" s="119"/>
      <c r="U717" s="326"/>
      <c r="V717" s="74"/>
      <c r="W717" s="352"/>
      <c r="X717" s="352"/>
      <c r="Y717" s="328"/>
      <c r="Z717" s="118"/>
      <c r="AA717" s="119"/>
      <c r="AB717" s="119"/>
      <c r="AC717" s="119"/>
      <c r="AD717" s="119"/>
      <c r="AE717" s="119"/>
      <c r="AF717" s="119"/>
      <c r="AG717" s="119"/>
      <c r="AH717" s="119"/>
      <c r="AI717" s="119"/>
      <c r="AJ717" s="119"/>
      <c r="AK717" s="4"/>
      <c r="AL717" s="4"/>
    </row>
    <row r="718">
      <c r="A718" s="4"/>
      <c r="B718" s="4"/>
      <c r="C718" s="4"/>
      <c r="D718" s="4"/>
      <c r="E718" s="4"/>
      <c r="F718" s="8"/>
      <c r="G718" s="8"/>
      <c r="H718" s="8"/>
      <c r="I718" s="8"/>
      <c r="J718" s="8"/>
      <c r="K718" s="8"/>
      <c r="L718" s="8"/>
      <c r="M718" s="8"/>
      <c r="N718" s="118"/>
      <c r="O718" s="118"/>
      <c r="P718" s="118"/>
      <c r="Q718" s="325"/>
      <c r="R718" s="119"/>
      <c r="S718" s="119"/>
      <c r="T718" s="119"/>
      <c r="U718" s="326"/>
      <c r="V718" s="74"/>
      <c r="W718" s="352"/>
      <c r="X718" s="352"/>
      <c r="Y718" s="328"/>
      <c r="Z718" s="118"/>
      <c r="AA718" s="119"/>
      <c r="AB718" s="119"/>
      <c r="AC718" s="119"/>
      <c r="AD718" s="119"/>
      <c r="AE718" s="119"/>
      <c r="AF718" s="119"/>
      <c r="AG718" s="119"/>
      <c r="AH718" s="119"/>
      <c r="AI718" s="119"/>
      <c r="AJ718" s="119"/>
      <c r="AK718" s="4"/>
      <c r="AL718" s="4"/>
    </row>
    <row r="719">
      <c r="A719" s="4"/>
      <c r="B719" s="4"/>
      <c r="C719" s="4"/>
      <c r="D719" s="4"/>
      <c r="E719" s="4"/>
      <c r="F719" s="8"/>
      <c r="G719" s="8"/>
      <c r="H719" s="8"/>
      <c r="I719" s="8"/>
      <c r="J719" s="8"/>
      <c r="K719" s="8"/>
      <c r="L719" s="8"/>
      <c r="M719" s="8"/>
      <c r="N719" s="118"/>
      <c r="O719" s="118"/>
      <c r="P719" s="118"/>
      <c r="Q719" s="325"/>
      <c r="R719" s="119"/>
      <c r="S719" s="119"/>
      <c r="T719" s="119"/>
      <c r="U719" s="326"/>
      <c r="V719" s="74"/>
      <c r="W719" s="352"/>
      <c r="X719" s="352"/>
      <c r="Y719" s="328"/>
      <c r="Z719" s="118"/>
      <c r="AA719" s="119"/>
      <c r="AB719" s="119"/>
      <c r="AC719" s="119"/>
      <c r="AD719" s="119"/>
      <c r="AE719" s="119"/>
      <c r="AF719" s="119"/>
      <c r="AG719" s="119"/>
      <c r="AH719" s="119"/>
      <c r="AI719" s="119"/>
      <c r="AJ719" s="119"/>
      <c r="AK719" s="4"/>
      <c r="AL719" s="4"/>
    </row>
    <row r="720">
      <c r="A720" s="4"/>
      <c r="B720" s="4"/>
      <c r="C720" s="4"/>
      <c r="D720" s="4"/>
      <c r="E720" s="4"/>
      <c r="F720" s="8"/>
      <c r="G720" s="8"/>
      <c r="H720" s="8"/>
      <c r="I720" s="8"/>
      <c r="J720" s="8"/>
      <c r="K720" s="8"/>
      <c r="L720" s="8"/>
      <c r="M720" s="8"/>
      <c r="N720" s="118"/>
      <c r="O720" s="118"/>
      <c r="P720" s="118"/>
      <c r="Q720" s="325"/>
      <c r="R720" s="119"/>
      <c r="S720" s="119"/>
      <c r="T720" s="119"/>
      <c r="U720" s="326"/>
      <c r="V720" s="74"/>
      <c r="W720" s="352"/>
      <c r="X720" s="352"/>
      <c r="Y720" s="328"/>
      <c r="Z720" s="118"/>
      <c r="AA720" s="119"/>
      <c r="AB720" s="119"/>
      <c r="AC720" s="119"/>
      <c r="AD720" s="119"/>
      <c r="AE720" s="119"/>
      <c r="AF720" s="119"/>
      <c r="AG720" s="119"/>
      <c r="AH720" s="119"/>
      <c r="AI720" s="119"/>
      <c r="AJ720" s="119"/>
      <c r="AK720" s="4"/>
      <c r="AL720" s="4"/>
    </row>
    <row r="721">
      <c r="A721" s="4"/>
      <c r="B721" s="4"/>
      <c r="C721" s="4"/>
      <c r="D721" s="4"/>
      <c r="E721" s="4"/>
      <c r="F721" s="8"/>
      <c r="G721" s="8"/>
      <c r="H721" s="8"/>
      <c r="I721" s="8"/>
      <c r="J721" s="8"/>
      <c r="K721" s="8"/>
      <c r="L721" s="8"/>
      <c r="M721" s="8"/>
      <c r="N721" s="118"/>
      <c r="O721" s="118"/>
      <c r="P721" s="118"/>
      <c r="Q721" s="325"/>
      <c r="R721" s="119"/>
      <c r="S721" s="119"/>
      <c r="T721" s="119"/>
      <c r="U721" s="326"/>
      <c r="V721" s="74"/>
      <c r="W721" s="352"/>
      <c r="X721" s="352"/>
      <c r="Y721" s="328"/>
      <c r="Z721" s="118"/>
      <c r="AA721" s="119"/>
      <c r="AB721" s="119"/>
      <c r="AC721" s="119"/>
      <c r="AD721" s="119"/>
      <c r="AE721" s="119"/>
      <c r="AF721" s="119"/>
      <c r="AG721" s="119"/>
      <c r="AH721" s="119"/>
      <c r="AI721" s="119"/>
      <c r="AJ721" s="119"/>
      <c r="AK721" s="4"/>
      <c r="AL721" s="4"/>
    </row>
    <row r="722">
      <c r="A722" s="4"/>
      <c r="B722" s="4"/>
      <c r="C722" s="4"/>
      <c r="D722" s="4"/>
      <c r="E722" s="4"/>
      <c r="F722" s="8"/>
      <c r="G722" s="8"/>
      <c r="H722" s="8"/>
      <c r="I722" s="8"/>
      <c r="J722" s="8"/>
      <c r="K722" s="8"/>
      <c r="L722" s="8"/>
      <c r="M722" s="8"/>
      <c r="N722" s="118"/>
      <c r="O722" s="118"/>
      <c r="P722" s="118"/>
      <c r="Q722" s="325"/>
      <c r="R722" s="119"/>
      <c r="S722" s="119"/>
      <c r="T722" s="119"/>
      <c r="U722" s="326"/>
      <c r="V722" s="74"/>
      <c r="W722" s="352"/>
      <c r="X722" s="352"/>
      <c r="Y722" s="328"/>
      <c r="Z722" s="118"/>
      <c r="AA722" s="119"/>
      <c r="AB722" s="119"/>
      <c r="AC722" s="119"/>
      <c r="AD722" s="119"/>
      <c r="AE722" s="119"/>
      <c r="AF722" s="119"/>
      <c r="AG722" s="119"/>
      <c r="AH722" s="119"/>
      <c r="AI722" s="119"/>
      <c r="AJ722" s="119"/>
      <c r="AK722" s="4"/>
      <c r="AL722" s="4"/>
    </row>
    <row r="723">
      <c r="A723" s="4"/>
      <c r="B723" s="4"/>
      <c r="C723" s="4"/>
      <c r="D723" s="4"/>
      <c r="E723" s="4"/>
      <c r="F723" s="8"/>
      <c r="G723" s="8"/>
      <c r="H723" s="8"/>
      <c r="I723" s="8"/>
      <c r="J723" s="8"/>
      <c r="K723" s="8"/>
      <c r="L723" s="8"/>
      <c r="M723" s="8"/>
      <c r="N723" s="118"/>
      <c r="O723" s="118"/>
      <c r="P723" s="118"/>
      <c r="Q723" s="325"/>
      <c r="R723" s="119"/>
      <c r="S723" s="119"/>
      <c r="T723" s="119"/>
      <c r="U723" s="326"/>
      <c r="V723" s="74"/>
      <c r="W723" s="352"/>
      <c r="X723" s="352"/>
      <c r="Y723" s="328"/>
      <c r="Z723" s="118"/>
      <c r="AA723" s="119"/>
      <c r="AB723" s="119"/>
      <c r="AC723" s="119"/>
      <c r="AD723" s="119"/>
      <c r="AE723" s="119"/>
      <c r="AF723" s="119"/>
      <c r="AG723" s="119"/>
      <c r="AH723" s="119"/>
      <c r="AI723" s="119"/>
      <c r="AJ723" s="119"/>
      <c r="AK723" s="4"/>
      <c r="AL723" s="4"/>
    </row>
    <row r="724">
      <c r="A724" s="4"/>
      <c r="B724" s="4"/>
      <c r="C724" s="4"/>
      <c r="D724" s="4"/>
      <c r="E724" s="4"/>
      <c r="F724" s="8"/>
      <c r="G724" s="8"/>
      <c r="H724" s="8"/>
      <c r="I724" s="8"/>
      <c r="J724" s="8"/>
      <c r="K724" s="8"/>
      <c r="L724" s="8"/>
      <c r="M724" s="8"/>
      <c r="N724" s="118"/>
      <c r="O724" s="118"/>
      <c r="P724" s="118"/>
      <c r="Q724" s="325"/>
      <c r="R724" s="119"/>
      <c r="S724" s="119"/>
      <c r="T724" s="119"/>
      <c r="U724" s="326"/>
      <c r="V724" s="74"/>
      <c r="W724" s="352"/>
      <c r="X724" s="352"/>
      <c r="Y724" s="328"/>
      <c r="Z724" s="118"/>
      <c r="AA724" s="119"/>
      <c r="AB724" s="119"/>
      <c r="AC724" s="119"/>
      <c r="AD724" s="119"/>
      <c r="AE724" s="119"/>
      <c r="AF724" s="119"/>
      <c r="AG724" s="119"/>
      <c r="AH724" s="119"/>
      <c r="AI724" s="119"/>
      <c r="AJ724" s="119"/>
      <c r="AK724" s="4"/>
      <c r="AL724" s="4"/>
    </row>
    <row r="725">
      <c r="A725" s="4"/>
      <c r="B725" s="4"/>
      <c r="C725" s="4"/>
      <c r="D725" s="4"/>
      <c r="E725" s="4"/>
      <c r="F725" s="8"/>
      <c r="G725" s="8"/>
      <c r="H725" s="8"/>
      <c r="I725" s="8"/>
      <c r="J725" s="8"/>
      <c r="K725" s="8"/>
      <c r="L725" s="8"/>
      <c r="M725" s="8"/>
      <c r="N725" s="118"/>
      <c r="O725" s="118"/>
      <c r="P725" s="118"/>
      <c r="Q725" s="325"/>
      <c r="R725" s="119"/>
      <c r="S725" s="119"/>
      <c r="T725" s="119"/>
      <c r="U725" s="326"/>
      <c r="V725" s="74"/>
      <c r="W725" s="352"/>
      <c r="X725" s="352"/>
      <c r="Y725" s="328"/>
      <c r="Z725" s="118"/>
      <c r="AA725" s="119"/>
      <c r="AB725" s="119"/>
      <c r="AC725" s="119"/>
      <c r="AD725" s="119"/>
      <c r="AE725" s="119"/>
      <c r="AF725" s="119"/>
      <c r="AG725" s="119"/>
      <c r="AH725" s="119"/>
      <c r="AI725" s="119"/>
      <c r="AJ725" s="119"/>
      <c r="AK725" s="4"/>
      <c r="AL725" s="4"/>
    </row>
    <row r="726">
      <c r="A726" s="4"/>
      <c r="B726" s="4"/>
      <c r="C726" s="4"/>
      <c r="D726" s="4"/>
      <c r="E726" s="4"/>
      <c r="F726" s="8"/>
      <c r="G726" s="8"/>
      <c r="H726" s="8"/>
      <c r="I726" s="8"/>
      <c r="J726" s="8"/>
      <c r="K726" s="8"/>
      <c r="L726" s="8"/>
      <c r="M726" s="8"/>
      <c r="N726" s="118"/>
      <c r="O726" s="118"/>
      <c r="P726" s="118"/>
      <c r="Q726" s="325"/>
      <c r="R726" s="119"/>
      <c r="S726" s="119"/>
      <c r="T726" s="119"/>
      <c r="U726" s="326"/>
      <c r="V726" s="74"/>
      <c r="W726" s="352"/>
      <c r="X726" s="352"/>
      <c r="Y726" s="328"/>
      <c r="Z726" s="118"/>
      <c r="AA726" s="119"/>
      <c r="AB726" s="119"/>
      <c r="AC726" s="119"/>
      <c r="AD726" s="119"/>
      <c r="AE726" s="119"/>
      <c r="AF726" s="119"/>
      <c r="AG726" s="119"/>
      <c r="AH726" s="119"/>
      <c r="AI726" s="119"/>
      <c r="AJ726" s="119"/>
      <c r="AK726" s="4"/>
      <c r="AL726" s="4"/>
    </row>
    <row r="727">
      <c r="A727" s="4"/>
      <c r="B727" s="4"/>
      <c r="C727" s="4"/>
      <c r="D727" s="4"/>
      <c r="E727" s="4"/>
      <c r="F727" s="8"/>
      <c r="G727" s="8"/>
      <c r="H727" s="8"/>
      <c r="I727" s="8"/>
      <c r="J727" s="8"/>
      <c r="K727" s="8"/>
      <c r="L727" s="8"/>
      <c r="M727" s="8"/>
      <c r="N727" s="118"/>
      <c r="O727" s="118"/>
      <c r="P727" s="118"/>
      <c r="Q727" s="325"/>
      <c r="R727" s="119"/>
      <c r="S727" s="119"/>
      <c r="T727" s="119"/>
      <c r="U727" s="326"/>
      <c r="V727" s="74"/>
      <c r="W727" s="352"/>
      <c r="X727" s="352"/>
      <c r="Y727" s="328"/>
      <c r="Z727" s="118"/>
      <c r="AA727" s="119"/>
      <c r="AB727" s="119"/>
      <c r="AC727" s="119"/>
      <c r="AD727" s="119"/>
      <c r="AE727" s="119"/>
      <c r="AF727" s="119"/>
      <c r="AG727" s="119"/>
      <c r="AH727" s="119"/>
      <c r="AI727" s="119"/>
      <c r="AJ727" s="119"/>
      <c r="AK727" s="4"/>
      <c r="AL727" s="4"/>
    </row>
    <row r="728">
      <c r="A728" s="4"/>
      <c r="B728" s="4"/>
      <c r="C728" s="4"/>
      <c r="D728" s="4"/>
      <c r="E728" s="4"/>
      <c r="F728" s="8"/>
      <c r="G728" s="8"/>
      <c r="H728" s="8"/>
      <c r="I728" s="8"/>
      <c r="J728" s="8"/>
      <c r="K728" s="8"/>
      <c r="L728" s="8"/>
      <c r="M728" s="8"/>
      <c r="N728" s="118"/>
      <c r="O728" s="118"/>
      <c r="P728" s="118"/>
      <c r="Q728" s="325"/>
      <c r="R728" s="119"/>
      <c r="S728" s="119"/>
      <c r="T728" s="119"/>
      <c r="U728" s="326"/>
      <c r="V728" s="74"/>
      <c r="W728" s="352"/>
      <c r="X728" s="352"/>
      <c r="Y728" s="328"/>
      <c r="Z728" s="118"/>
      <c r="AA728" s="119"/>
      <c r="AB728" s="119"/>
      <c r="AC728" s="119"/>
      <c r="AD728" s="119"/>
      <c r="AE728" s="119"/>
      <c r="AF728" s="119"/>
      <c r="AG728" s="119"/>
      <c r="AH728" s="119"/>
      <c r="AI728" s="119"/>
      <c r="AJ728" s="119"/>
      <c r="AK728" s="4"/>
      <c r="AL728" s="4"/>
    </row>
    <row r="729">
      <c r="A729" s="4"/>
      <c r="B729" s="4"/>
      <c r="C729" s="4"/>
      <c r="D729" s="4"/>
      <c r="E729" s="4"/>
      <c r="F729" s="8"/>
      <c r="G729" s="8"/>
      <c r="H729" s="8"/>
      <c r="I729" s="8"/>
      <c r="J729" s="8"/>
      <c r="K729" s="8"/>
      <c r="L729" s="8"/>
      <c r="M729" s="8"/>
      <c r="N729" s="118"/>
      <c r="O729" s="118"/>
      <c r="P729" s="118"/>
      <c r="Q729" s="325"/>
      <c r="R729" s="119"/>
      <c r="S729" s="119"/>
      <c r="T729" s="119"/>
      <c r="U729" s="326"/>
      <c r="V729" s="74"/>
      <c r="W729" s="352"/>
      <c r="X729" s="352"/>
      <c r="Y729" s="328"/>
      <c r="Z729" s="118"/>
      <c r="AA729" s="119"/>
      <c r="AB729" s="119"/>
      <c r="AC729" s="119"/>
      <c r="AD729" s="119"/>
      <c r="AE729" s="119"/>
      <c r="AF729" s="119"/>
      <c r="AG729" s="119"/>
      <c r="AH729" s="119"/>
      <c r="AI729" s="119"/>
      <c r="AJ729" s="119"/>
      <c r="AK729" s="4"/>
      <c r="AL729" s="4"/>
    </row>
    <row r="730">
      <c r="A730" s="4"/>
      <c r="B730" s="4"/>
      <c r="C730" s="4"/>
      <c r="D730" s="4"/>
      <c r="E730" s="4"/>
      <c r="F730" s="8"/>
      <c r="G730" s="8"/>
      <c r="H730" s="8"/>
      <c r="I730" s="8"/>
      <c r="J730" s="8"/>
      <c r="K730" s="8"/>
      <c r="L730" s="8"/>
      <c r="M730" s="8"/>
      <c r="N730" s="118"/>
      <c r="O730" s="118"/>
      <c r="P730" s="118"/>
      <c r="Q730" s="325"/>
      <c r="R730" s="119"/>
      <c r="S730" s="119"/>
      <c r="T730" s="119"/>
      <c r="U730" s="326"/>
      <c r="V730" s="74"/>
      <c r="W730" s="352"/>
      <c r="X730" s="352"/>
      <c r="Y730" s="328"/>
      <c r="Z730" s="118"/>
      <c r="AA730" s="119"/>
      <c r="AB730" s="119"/>
      <c r="AC730" s="119"/>
      <c r="AD730" s="119"/>
      <c r="AE730" s="119"/>
      <c r="AF730" s="119"/>
      <c r="AG730" s="119"/>
      <c r="AH730" s="119"/>
      <c r="AI730" s="119"/>
      <c r="AJ730" s="119"/>
      <c r="AK730" s="4"/>
      <c r="AL730" s="4"/>
    </row>
    <row r="731">
      <c r="A731" s="4"/>
      <c r="B731" s="4"/>
      <c r="C731" s="4"/>
      <c r="D731" s="4"/>
      <c r="E731" s="4"/>
      <c r="F731" s="8"/>
      <c r="G731" s="8"/>
      <c r="H731" s="8"/>
      <c r="I731" s="8"/>
      <c r="J731" s="8"/>
      <c r="K731" s="8"/>
      <c r="L731" s="8"/>
      <c r="M731" s="8"/>
      <c r="N731" s="118"/>
      <c r="O731" s="118"/>
      <c r="P731" s="118"/>
      <c r="Q731" s="325"/>
      <c r="R731" s="119"/>
      <c r="S731" s="119"/>
      <c r="T731" s="119"/>
      <c r="U731" s="326"/>
      <c r="V731" s="74"/>
      <c r="W731" s="352"/>
      <c r="X731" s="352"/>
      <c r="Y731" s="328"/>
      <c r="Z731" s="118"/>
      <c r="AA731" s="119"/>
      <c r="AB731" s="119"/>
      <c r="AC731" s="119"/>
      <c r="AD731" s="119"/>
      <c r="AE731" s="119"/>
      <c r="AF731" s="119"/>
      <c r="AG731" s="119"/>
      <c r="AH731" s="119"/>
      <c r="AI731" s="119"/>
      <c r="AJ731" s="119"/>
      <c r="AK731" s="4"/>
      <c r="AL731" s="4"/>
    </row>
    <row r="732">
      <c r="A732" s="4"/>
      <c r="B732" s="4"/>
      <c r="C732" s="4"/>
      <c r="D732" s="4"/>
      <c r="E732" s="4"/>
      <c r="F732" s="8"/>
      <c r="G732" s="8"/>
      <c r="H732" s="8"/>
      <c r="I732" s="8"/>
      <c r="J732" s="8"/>
      <c r="K732" s="8"/>
      <c r="L732" s="8"/>
      <c r="M732" s="8"/>
      <c r="N732" s="118"/>
      <c r="O732" s="118"/>
      <c r="P732" s="118"/>
      <c r="Q732" s="325"/>
      <c r="R732" s="119"/>
      <c r="S732" s="119"/>
      <c r="T732" s="119"/>
      <c r="U732" s="326"/>
      <c r="V732" s="74"/>
      <c r="W732" s="352"/>
      <c r="X732" s="352"/>
      <c r="Y732" s="328"/>
      <c r="Z732" s="118"/>
      <c r="AA732" s="119"/>
      <c r="AB732" s="119"/>
      <c r="AC732" s="119"/>
      <c r="AD732" s="119"/>
      <c r="AE732" s="119"/>
      <c r="AF732" s="119"/>
      <c r="AG732" s="119"/>
      <c r="AH732" s="119"/>
      <c r="AI732" s="119"/>
      <c r="AJ732" s="119"/>
      <c r="AK732" s="4"/>
      <c r="AL732" s="4"/>
    </row>
    <row r="733">
      <c r="A733" s="4"/>
      <c r="B733" s="4"/>
      <c r="C733" s="4"/>
      <c r="D733" s="4"/>
      <c r="E733" s="4"/>
      <c r="F733" s="8"/>
      <c r="G733" s="8"/>
      <c r="H733" s="8"/>
      <c r="I733" s="8"/>
      <c r="J733" s="8"/>
      <c r="K733" s="8"/>
      <c r="L733" s="8"/>
      <c r="M733" s="8"/>
      <c r="N733" s="118"/>
      <c r="O733" s="118"/>
      <c r="P733" s="118"/>
      <c r="Q733" s="325"/>
      <c r="R733" s="119"/>
      <c r="S733" s="119"/>
      <c r="T733" s="119"/>
      <c r="U733" s="326"/>
      <c r="V733" s="74"/>
      <c r="W733" s="352"/>
      <c r="X733" s="352"/>
      <c r="Y733" s="328"/>
      <c r="Z733" s="118"/>
      <c r="AA733" s="119"/>
      <c r="AB733" s="119"/>
      <c r="AC733" s="119"/>
      <c r="AD733" s="119"/>
      <c r="AE733" s="119"/>
      <c r="AF733" s="119"/>
      <c r="AG733" s="119"/>
      <c r="AH733" s="119"/>
      <c r="AI733" s="119"/>
      <c r="AJ733" s="119"/>
      <c r="AK733" s="4"/>
      <c r="AL733" s="4"/>
    </row>
    <row r="734">
      <c r="A734" s="4"/>
      <c r="B734" s="4"/>
      <c r="C734" s="4"/>
      <c r="D734" s="4"/>
      <c r="E734" s="4"/>
      <c r="F734" s="8"/>
      <c r="G734" s="8"/>
      <c r="H734" s="8"/>
      <c r="I734" s="8"/>
      <c r="J734" s="8"/>
      <c r="K734" s="8"/>
      <c r="L734" s="8"/>
      <c r="M734" s="8"/>
      <c r="N734" s="118"/>
      <c r="O734" s="118"/>
      <c r="P734" s="118"/>
      <c r="Q734" s="325"/>
      <c r="R734" s="119"/>
      <c r="S734" s="119"/>
      <c r="T734" s="119"/>
      <c r="U734" s="326"/>
      <c r="V734" s="74"/>
      <c r="W734" s="352"/>
      <c r="X734" s="352"/>
      <c r="Y734" s="328"/>
      <c r="Z734" s="118"/>
      <c r="AA734" s="119"/>
      <c r="AB734" s="119"/>
      <c r="AC734" s="119"/>
      <c r="AD734" s="119"/>
      <c r="AE734" s="119"/>
      <c r="AF734" s="119"/>
      <c r="AG734" s="119"/>
      <c r="AH734" s="119"/>
      <c r="AI734" s="119"/>
      <c r="AJ734" s="119"/>
      <c r="AK734" s="4"/>
      <c r="AL734" s="4"/>
    </row>
    <row r="735">
      <c r="A735" s="4"/>
      <c r="B735" s="4"/>
      <c r="C735" s="4"/>
      <c r="D735" s="4"/>
      <c r="E735" s="4"/>
      <c r="F735" s="8"/>
      <c r="G735" s="8"/>
      <c r="H735" s="8"/>
      <c r="I735" s="8"/>
      <c r="J735" s="8"/>
      <c r="K735" s="8"/>
      <c r="L735" s="8"/>
      <c r="M735" s="8"/>
      <c r="N735" s="118"/>
      <c r="O735" s="118"/>
      <c r="P735" s="118"/>
      <c r="Q735" s="325"/>
      <c r="R735" s="119"/>
      <c r="S735" s="119"/>
      <c r="T735" s="119"/>
      <c r="U735" s="326"/>
      <c r="V735" s="74"/>
      <c r="W735" s="352"/>
      <c r="X735" s="352"/>
      <c r="Y735" s="328"/>
      <c r="Z735" s="118"/>
      <c r="AA735" s="119"/>
      <c r="AB735" s="119"/>
      <c r="AC735" s="119"/>
      <c r="AD735" s="119"/>
      <c r="AE735" s="119"/>
      <c r="AF735" s="119"/>
      <c r="AG735" s="119"/>
      <c r="AH735" s="119"/>
      <c r="AI735" s="119"/>
      <c r="AJ735" s="119"/>
      <c r="AK735" s="4"/>
      <c r="AL735" s="4"/>
    </row>
    <row r="736">
      <c r="A736" s="4"/>
      <c r="B736" s="4"/>
      <c r="C736" s="4"/>
      <c r="D736" s="4"/>
      <c r="E736" s="4"/>
      <c r="F736" s="8"/>
      <c r="G736" s="8"/>
      <c r="H736" s="8"/>
      <c r="I736" s="8"/>
      <c r="J736" s="8"/>
      <c r="K736" s="8"/>
      <c r="L736" s="8"/>
      <c r="M736" s="8"/>
      <c r="N736" s="118"/>
      <c r="O736" s="118"/>
      <c r="P736" s="118"/>
      <c r="Q736" s="325"/>
      <c r="R736" s="119"/>
      <c r="S736" s="119"/>
      <c r="T736" s="119"/>
      <c r="U736" s="326"/>
      <c r="V736" s="74"/>
      <c r="W736" s="352"/>
      <c r="X736" s="352"/>
      <c r="Y736" s="328"/>
      <c r="Z736" s="118"/>
      <c r="AA736" s="119"/>
      <c r="AB736" s="119"/>
      <c r="AC736" s="119"/>
      <c r="AD736" s="119"/>
      <c r="AE736" s="119"/>
      <c r="AF736" s="119"/>
      <c r="AG736" s="119"/>
      <c r="AH736" s="119"/>
      <c r="AI736" s="119"/>
      <c r="AJ736" s="119"/>
      <c r="AK736" s="4"/>
      <c r="AL736" s="4"/>
    </row>
    <row r="737">
      <c r="A737" s="4"/>
      <c r="B737" s="4"/>
      <c r="C737" s="4"/>
      <c r="D737" s="4"/>
      <c r="E737" s="4"/>
      <c r="F737" s="8"/>
      <c r="G737" s="8"/>
      <c r="H737" s="8"/>
      <c r="I737" s="8"/>
      <c r="J737" s="8"/>
      <c r="K737" s="8"/>
      <c r="L737" s="8"/>
      <c r="M737" s="8"/>
      <c r="N737" s="118"/>
      <c r="O737" s="118"/>
      <c r="P737" s="118"/>
      <c r="Q737" s="325"/>
      <c r="R737" s="119"/>
      <c r="S737" s="119"/>
      <c r="T737" s="119"/>
      <c r="U737" s="326"/>
      <c r="V737" s="74"/>
      <c r="W737" s="352"/>
      <c r="X737" s="352"/>
      <c r="Y737" s="328"/>
      <c r="Z737" s="118"/>
      <c r="AA737" s="119"/>
      <c r="AB737" s="119"/>
      <c r="AC737" s="119"/>
      <c r="AD737" s="119"/>
      <c r="AE737" s="119"/>
      <c r="AF737" s="119"/>
      <c r="AG737" s="119"/>
      <c r="AH737" s="119"/>
      <c r="AI737" s="119"/>
      <c r="AJ737" s="119"/>
      <c r="AK737" s="4"/>
      <c r="AL737" s="4"/>
    </row>
    <row r="738">
      <c r="A738" s="4"/>
      <c r="B738" s="4"/>
      <c r="C738" s="4"/>
      <c r="D738" s="4"/>
      <c r="E738" s="4"/>
      <c r="F738" s="8"/>
      <c r="G738" s="8"/>
      <c r="H738" s="8"/>
      <c r="I738" s="8"/>
      <c r="J738" s="8"/>
      <c r="K738" s="8"/>
      <c r="L738" s="8"/>
      <c r="M738" s="8"/>
      <c r="N738" s="118"/>
      <c r="O738" s="118"/>
      <c r="P738" s="118"/>
      <c r="Q738" s="325"/>
      <c r="R738" s="119"/>
      <c r="S738" s="119"/>
      <c r="T738" s="119"/>
      <c r="U738" s="326"/>
      <c r="V738" s="74"/>
      <c r="W738" s="352"/>
      <c r="X738" s="352"/>
      <c r="Y738" s="328"/>
      <c r="Z738" s="118"/>
      <c r="AA738" s="119"/>
      <c r="AB738" s="119"/>
      <c r="AC738" s="119"/>
      <c r="AD738" s="119"/>
      <c r="AE738" s="119"/>
      <c r="AF738" s="119"/>
      <c r="AG738" s="119"/>
      <c r="AH738" s="119"/>
      <c r="AI738" s="119"/>
      <c r="AJ738" s="119"/>
      <c r="AK738" s="4"/>
      <c r="AL738" s="4"/>
    </row>
    <row r="739">
      <c r="A739" s="4"/>
      <c r="B739" s="4"/>
      <c r="C739" s="4"/>
      <c r="D739" s="4"/>
      <c r="E739" s="4"/>
      <c r="F739" s="8"/>
      <c r="G739" s="8"/>
      <c r="H739" s="8"/>
      <c r="I739" s="8"/>
      <c r="J739" s="8"/>
      <c r="K739" s="8"/>
      <c r="L739" s="8"/>
      <c r="M739" s="8"/>
      <c r="N739" s="118"/>
      <c r="O739" s="118"/>
      <c r="P739" s="118"/>
      <c r="Q739" s="325"/>
      <c r="R739" s="119"/>
      <c r="S739" s="119"/>
      <c r="T739" s="119"/>
      <c r="U739" s="326"/>
      <c r="V739" s="74"/>
      <c r="W739" s="352"/>
      <c r="X739" s="352"/>
      <c r="Y739" s="328"/>
      <c r="Z739" s="118"/>
      <c r="AA739" s="119"/>
      <c r="AB739" s="119"/>
      <c r="AC739" s="119"/>
      <c r="AD739" s="119"/>
      <c r="AE739" s="119"/>
      <c r="AF739" s="119"/>
      <c r="AG739" s="119"/>
      <c r="AH739" s="119"/>
      <c r="AI739" s="119"/>
      <c r="AJ739" s="119"/>
      <c r="AK739" s="4"/>
      <c r="AL739" s="4"/>
    </row>
    <row r="740">
      <c r="A740" s="4"/>
      <c r="B740" s="4"/>
      <c r="C740" s="4"/>
      <c r="D740" s="4"/>
      <c r="E740" s="4"/>
      <c r="F740" s="8"/>
      <c r="G740" s="8"/>
      <c r="H740" s="8"/>
      <c r="I740" s="8"/>
      <c r="J740" s="8"/>
      <c r="K740" s="8"/>
      <c r="L740" s="8"/>
      <c r="M740" s="8"/>
      <c r="N740" s="118"/>
      <c r="O740" s="118"/>
      <c r="P740" s="118"/>
      <c r="Q740" s="325"/>
      <c r="R740" s="119"/>
      <c r="S740" s="119"/>
      <c r="T740" s="119"/>
      <c r="U740" s="326"/>
      <c r="V740" s="74"/>
      <c r="W740" s="352"/>
      <c r="X740" s="352"/>
      <c r="Y740" s="328"/>
      <c r="Z740" s="118"/>
      <c r="AA740" s="119"/>
      <c r="AB740" s="119"/>
      <c r="AC740" s="119"/>
      <c r="AD740" s="119"/>
      <c r="AE740" s="119"/>
      <c r="AF740" s="119"/>
      <c r="AG740" s="119"/>
      <c r="AH740" s="119"/>
      <c r="AI740" s="119"/>
      <c r="AJ740" s="119"/>
      <c r="AK740" s="4"/>
      <c r="AL740" s="4"/>
    </row>
    <row r="741">
      <c r="A741" s="4"/>
      <c r="B741" s="4"/>
      <c r="C741" s="4"/>
      <c r="D741" s="4"/>
      <c r="E741" s="4"/>
      <c r="F741" s="8"/>
      <c r="G741" s="8"/>
      <c r="H741" s="8"/>
      <c r="I741" s="8"/>
      <c r="J741" s="8"/>
      <c r="K741" s="8"/>
      <c r="L741" s="8"/>
      <c r="M741" s="8"/>
      <c r="N741" s="118"/>
      <c r="O741" s="118"/>
      <c r="P741" s="118"/>
      <c r="Q741" s="325"/>
      <c r="R741" s="119"/>
      <c r="S741" s="119"/>
      <c r="T741" s="119"/>
      <c r="U741" s="326"/>
      <c r="V741" s="74"/>
      <c r="W741" s="352"/>
      <c r="X741" s="352"/>
      <c r="Y741" s="328"/>
      <c r="Z741" s="118"/>
      <c r="AA741" s="119"/>
      <c r="AB741" s="119"/>
      <c r="AC741" s="119"/>
      <c r="AD741" s="119"/>
      <c r="AE741" s="119"/>
      <c r="AF741" s="119"/>
      <c r="AG741" s="119"/>
      <c r="AH741" s="119"/>
      <c r="AI741" s="119"/>
      <c r="AJ741" s="119"/>
      <c r="AK741" s="4"/>
      <c r="AL741" s="4"/>
    </row>
    <row r="742">
      <c r="A742" s="4"/>
      <c r="B742" s="4"/>
      <c r="C742" s="4"/>
      <c r="D742" s="4"/>
      <c r="E742" s="4"/>
      <c r="F742" s="8"/>
      <c r="G742" s="8"/>
      <c r="H742" s="8"/>
      <c r="I742" s="8"/>
      <c r="J742" s="8"/>
      <c r="K742" s="8"/>
      <c r="L742" s="8"/>
      <c r="M742" s="8"/>
      <c r="N742" s="118"/>
      <c r="O742" s="118"/>
      <c r="P742" s="118"/>
      <c r="Q742" s="325"/>
      <c r="R742" s="119"/>
      <c r="S742" s="119"/>
      <c r="T742" s="119"/>
      <c r="U742" s="326"/>
      <c r="V742" s="74"/>
      <c r="W742" s="352"/>
      <c r="X742" s="352"/>
      <c r="Y742" s="328"/>
      <c r="Z742" s="118"/>
      <c r="AA742" s="119"/>
      <c r="AB742" s="119"/>
      <c r="AC742" s="119"/>
      <c r="AD742" s="119"/>
      <c r="AE742" s="119"/>
      <c r="AF742" s="119"/>
      <c r="AG742" s="119"/>
      <c r="AH742" s="119"/>
      <c r="AI742" s="119"/>
      <c r="AJ742" s="119"/>
      <c r="AK742" s="4"/>
      <c r="AL742" s="4"/>
    </row>
    <row r="743">
      <c r="A743" s="4"/>
      <c r="B743" s="4"/>
      <c r="C743" s="4"/>
      <c r="D743" s="4"/>
      <c r="E743" s="4"/>
      <c r="F743" s="8"/>
      <c r="G743" s="8"/>
      <c r="H743" s="8"/>
      <c r="I743" s="8"/>
      <c r="J743" s="8"/>
      <c r="K743" s="8"/>
      <c r="L743" s="8"/>
      <c r="M743" s="8"/>
      <c r="N743" s="118"/>
      <c r="O743" s="118"/>
      <c r="P743" s="118"/>
      <c r="Q743" s="325"/>
      <c r="R743" s="119"/>
      <c r="S743" s="119"/>
      <c r="T743" s="119"/>
      <c r="U743" s="326"/>
      <c r="V743" s="74"/>
      <c r="W743" s="352"/>
      <c r="X743" s="352"/>
      <c r="Y743" s="328"/>
      <c r="Z743" s="118"/>
      <c r="AA743" s="119"/>
      <c r="AB743" s="119"/>
      <c r="AC743" s="119"/>
      <c r="AD743" s="119"/>
      <c r="AE743" s="119"/>
      <c r="AF743" s="119"/>
      <c r="AG743" s="119"/>
      <c r="AH743" s="119"/>
      <c r="AI743" s="119"/>
      <c r="AJ743" s="119"/>
      <c r="AK743" s="4"/>
      <c r="AL743" s="4"/>
    </row>
    <row r="744">
      <c r="A744" s="4"/>
      <c r="B744" s="4"/>
      <c r="C744" s="4"/>
      <c r="D744" s="4"/>
      <c r="E744" s="4"/>
      <c r="F744" s="8"/>
      <c r="G744" s="8"/>
      <c r="H744" s="8"/>
      <c r="I744" s="8"/>
      <c r="J744" s="8"/>
      <c r="K744" s="8"/>
      <c r="L744" s="8"/>
      <c r="M744" s="8"/>
      <c r="N744" s="118"/>
      <c r="O744" s="118"/>
      <c r="P744" s="118"/>
      <c r="Q744" s="325"/>
      <c r="R744" s="119"/>
      <c r="S744" s="119"/>
      <c r="T744" s="119"/>
      <c r="U744" s="326"/>
      <c r="V744" s="74"/>
      <c r="W744" s="352"/>
      <c r="X744" s="352"/>
      <c r="Y744" s="328"/>
      <c r="Z744" s="118"/>
      <c r="AA744" s="119"/>
      <c r="AB744" s="119"/>
      <c r="AC744" s="119"/>
      <c r="AD744" s="119"/>
      <c r="AE744" s="119"/>
      <c r="AF744" s="119"/>
      <c r="AG744" s="119"/>
      <c r="AH744" s="119"/>
      <c r="AI744" s="119"/>
      <c r="AJ744" s="119"/>
      <c r="AK744" s="4"/>
      <c r="AL744" s="4"/>
    </row>
    <row r="745">
      <c r="A745" s="4"/>
      <c r="B745" s="4"/>
      <c r="C745" s="4"/>
      <c r="D745" s="4"/>
      <c r="E745" s="4"/>
      <c r="F745" s="8"/>
      <c r="G745" s="8"/>
      <c r="H745" s="8"/>
      <c r="I745" s="8"/>
      <c r="J745" s="8"/>
      <c r="K745" s="8"/>
      <c r="L745" s="8"/>
      <c r="M745" s="8"/>
      <c r="N745" s="118"/>
      <c r="O745" s="118"/>
      <c r="P745" s="118"/>
      <c r="Q745" s="325"/>
      <c r="R745" s="119"/>
      <c r="S745" s="119"/>
      <c r="T745" s="119"/>
      <c r="U745" s="326"/>
      <c r="V745" s="74"/>
      <c r="W745" s="352"/>
      <c r="X745" s="352"/>
      <c r="Y745" s="328"/>
      <c r="Z745" s="118"/>
      <c r="AA745" s="119"/>
      <c r="AB745" s="119"/>
      <c r="AC745" s="119"/>
      <c r="AD745" s="119"/>
      <c r="AE745" s="119"/>
      <c r="AF745" s="119"/>
      <c r="AG745" s="119"/>
      <c r="AH745" s="119"/>
      <c r="AI745" s="119"/>
      <c r="AJ745" s="119"/>
      <c r="AK745" s="4"/>
      <c r="AL745" s="4"/>
    </row>
    <row r="746">
      <c r="A746" s="4"/>
      <c r="B746" s="4"/>
      <c r="C746" s="4"/>
      <c r="D746" s="4"/>
      <c r="E746" s="4"/>
      <c r="F746" s="8"/>
      <c r="G746" s="8"/>
      <c r="H746" s="8"/>
      <c r="I746" s="8"/>
      <c r="J746" s="8"/>
      <c r="K746" s="8"/>
      <c r="L746" s="8"/>
      <c r="M746" s="8"/>
      <c r="N746" s="118"/>
      <c r="O746" s="118"/>
      <c r="P746" s="118"/>
      <c r="Q746" s="325"/>
      <c r="R746" s="119"/>
      <c r="S746" s="119"/>
      <c r="T746" s="119"/>
      <c r="U746" s="326"/>
      <c r="V746" s="74"/>
      <c r="W746" s="352"/>
      <c r="X746" s="352"/>
      <c r="Y746" s="328"/>
      <c r="Z746" s="118"/>
      <c r="AA746" s="119"/>
      <c r="AB746" s="119"/>
      <c r="AC746" s="119"/>
      <c r="AD746" s="119"/>
      <c r="AE746" s="119"/>
      <c r="AF746" s="119"/>
      <c r="AG746" s="119"/>
      <c r="AH746" s="119"/>
      <c r="AI746" s="119"/>
      <c r="AJ746" s="119"/>
      <c r="AK746" s="4"/>
      <c r="AL746" s="4"/>
    </row>
    <row r="747">
      <c r="A747" s="4"/>
      <c r="B747" s="4"/>
      <c r="C747" s="4"/>
      <c r="D747" s="4"/>
      <c r="E747" s="4"/>
      <c r="F747" s="8"/>
      <c r="G747" s="8"/>
      <c r="H747" s="8"/>
      <c r="I747" s="8"/>
      <c r="J747" s="8"/>
      <c r="K747" s="8"/>
      <c r="L747" s="8"/>
      <c r="M747" s="8"/>
      <c r="N747" s="118"/>
      <c r="O747" s="118"/>
      <c r="P747" s="118"/>
      <c r="Q747" s="325"/>
      <c r="R747" s="119"/>
      <c r="S747" s="119"/>
      <c r="T747" s="119"/>
      <c r="U747" s="326"/>
      <c r="V747" s="74"/>
      <c r="W747" s="352"/>
      <c r="X747" s="352"/>
      <c r="Y747" s="328"/>
      <c r="Z747" s="118"/>
      <c r="AA747" s="119"/>
      <c r="AB747" s="119"/>
      <c r="AC747" s="119"/>
      <c r="AD747" s="119"/>
      <c r="AE747" s="119"/>
      <c r="AF747" s="119"/>
      <c r="AG747" s="119"/>
      <c r="AH747" s="119"/>
      <c r="AI747" s="119"/>
      <c r="AJ747" s="119"/>
      <c r="AK747" s="4"/>
      <c r="AL747" s="4"/>
    </row>
    <row r="748">
      <c r="A748" s="4"/>
      <c r="B748" s="4"/>
      <c r="C748" s="4"/>
      <c r="D748" s="4"/>
      <c r="E748" s="4"/>
      <c r="F748" s="8"/>
      <c r="G748" s="8"/>
      <c r="H748" s="8"/>
      <c r="I748" s="8"/>
      <c r="J748" s="8"/>
      <c r="K748" s="8"/>
      <c r="L748" s="8"/>
      <c r="M748" s="8"/>
      <c r="N748" s="118"/>
      <c r="O748" s="118"/>
      <c r="P748" s="118"/>
      <c r="Q748" s="325"/>
      <c r="R748" s="119"/>
      <c r="S748" s="119"/>
      <c r="T748" s="119"/>
      <c r="U748" s="326"/>
      <c r="V748" s="74"/>
      <c r="W748" s="352"/>
      <c r="X748" s="352"/>
      <c r="Y748" s="328"/>
      <c r="Z748" s="118"/>
      <c r="AA748" s="119"/>
      <c r="AB748" s="119"/>
      <c r="AC748" s="119"/>
      <c r="AD748" s="119"/>
      <c r="AE748" s="119"/>
      <c r="AF748" s="119"/>
      <c r="AG748" s="119"/>
      <c r="AH748" s="119"/>
      <c r="AI748" s="119"/>
      <c r="AJ748" s="119"/>
      <c r="AK748" s="4"/>
      <c r="AL748" s="4"/>
    </row>
    <row r="749">
      <c r="A749" s="4"/>
      <c r="B749" s="4"/>
      <c r="C749" s="4"/>
      <c r="D749" s="4"/>
      <c r="E749" s="4"/>
      <c r="F749" s="8"/>
      <c r="G749" s="8"/>
      <c r="H749" s="8"/>
      <c r="I749" s="8"/>
      <c r="J749" s="8"/>
      <c r="K749" s="8"/>
      <c r="L749" s="8"/>
      <c r="M749" s="8"/>
      <c r="N749" s="118"/>
      <c r="O749" s="118"/>
      <c r="P749" s="118"/>
      <c r="Q749" s="325"/>
      <c r="R749" s="119"/>
      <c r="S749" s="119"/>
      <c r="T749" s="119"/>
      <c r="U749" s="326"/>
      <c r="V749" s="74"/>
      <c r="W749" s="352"/>
      <c r="X749" s="352"/>
      <c r="Y749" s="328"/>
      <c r="Z749" s="118"/>
      <c r="AA749" s="119"/>
      <c r="AB749" s="119"/>
      <c r="AC749" s="119"/>
      <c r="AD749" s="119"/>
      <c r="AE749" s="119"/>
      <c r="AF749" s="119"/>
      <c r="AG749" s="119"/>
      <c r="AH749" s="119"/>
      <c r="AI749" s="119"/>
      <c r="AJ749" s="119"/>
      <c r="AK749" s="4"/>
      <c r="AL749" s="4"/>
    </row>
    <row r="750">
      <c r="A750" s="4"/>
      <c r="B750" s="4"/>
      <c r="C750" s="4"/>
      <c r="D750" s="4"/>
      <c r="E750" s="4"/>
      <c r="F750" s="8"/>
      <c r="G750" s="8"/>
      <c r="H750" s="8"/>
      <c r="I750" s="8"/>
      <c r="J750" s="8"/>
      <c r="K750" s="8"/>
      <c r="L750" s="8"/>
      <c r="M750" s="8"/>
      <c r="N750" s="118"/>
      <c r="O750" s="118"/>
      <c r="P750" s="118"/>
      <c r="Q750" s="325"/>
      <c r="R750" s="119"/>
      <c r="S750" s="119"/>
      <c r="T750" s="119"/>
      <c r="U750" s="326"/>
      <c r="V750" s="74"/>
      <c r="W750" s="352"/>
      <c r="X750" s="352"/>
      <c r="Y750" s="328"/>
      <c r="Z750" s="118"/>
      <c r="AA750" s="119"/>
      <c r="AB750" s="119"/>
      <c r="AC750" s="119"/>
      <c r="AD750" s="119"/>
      <c r="AE750" s="119"/>
      <c r="AF750" s="119"/>
      <c r="AG750" s="119"/>
      <c r="AH750" s="119"/>
      <c r="AI750" s="119"/>
      <c r="AJ750" s="119"/>
      <c r="AK750" s="4"/>
      <c r="AL750" s="4"/>
    </row>
    <row r="751">
      <c r="A751" s="4"/>
      <c r="B751" s="4"/>
      <c r="C751" s="4"/>
      <c r="D751" s="4"/>
      <c r="E751" s="4"/>
      <c r="F751" s="8"/>
      <c r="G751" s="8"/>
      <c r="H751" s="8"/>
      <c r="I751" s="8"/>
      <c r="J751" s="8"/>
      <c r="K751" s="8"/>
      <c r="L751" s="8"/>
      <c r="M751" s="8"/>
      <c r="N751" s="118"/>
      <c r="O751" s="118"/>
      <c r="P751" s="118"/>
      <c r="Q751" s="325"/>
      <c r="R751" s="119"/>
      <c r="S751" s="119"/>
      <c r="T751" s="119"/>
      <c r="U751" s="326"/>
      <c r="V751" s="74"/>
      <c r="W751" s="352"/>
      <c r="X751" s="352"/>
      <c r="Y751" s="328"/>
      <c r="Z751" s="118"/>
      <c r="AA751" s="119"/>
      <c r="AB751" s="119"/>
      <c r="AC751" s="119"/>
      <c r="AD751" s="119"/>
      <c r="AE751" s="119"/>
      <c r="AF751" s="119"/>
      <c r="AG751" s="119"/>
      <c r="AH751" s="119"/>
      <c r="AI751" s="119"/>
      <c r="AJ751" s="119"/>
      <c r="AK751" s="4"/>
      <c r="AL751" s="4"/>
    </row>
    <row r="752">
      <c r="A752" s="4"/>
      <c r="B752" s="4"/>
      <c r="C752" s="4"/>
      <c r="D752" s="4"/>
      <c r="E752" s="4"/>
      <c r="F752" s="8"/>
      <c r="G752" s="8"/>
      <c r="H752" s="8"/>
      <c r="I752" s="8"/>
      <c r="J752" s="8"/>
      <c r="K752" s="8"/>
      <c r="L752" s="8"/>
      <c r="M752" s="8"/>
      <c r="N752" s="118"/>
      <c r="O752" s="118"/>
      <c r="P752" s="118"/>
      <c r="Q752" s="325"/>
      <c r="R752" s="119"/>
      <c r="S752" s="119"/>
      <c r="T752" s="119"/>
      <c r="U752" s="326"/>
      <c r="V752" s="74"/>
      <c r="W752" s="352"/>
      <c r="X752" s="352"/>
      <c r="Y752" s="328"/>
      <c r="Z752" s="118"/>
      <c r="AA752" s="119"/>
      <c r="AB752" s="119"/>
      <c r="AC752" s="119"/>
      <c r="AD752" s="119"/>
      <c r="AE752" s="119"/>
      <c r="AF752" s="119"/>
      <c r="AG752" s="119"/>
      <c r="AH752" s="119"/>
      <c r="AI752" s="119"/>
      <c r="AJ752" s="119"/>
      <c r="AK752" s="4"/>
      <c r="AL752" s="4"/>
    </row>
    <row r="753">
      <c r="A753" s="4"/>
      <c r="B753" s="4"/>
      <c r="C753" s="4"/>
      <c r="D753" s="4"/>
      <c r="E753" s="4"/>
      <c r="F753" s="8"/>
      <c r="G753" s="8"/>
      <c r="H753" s="8"/>
      <c r="I753" s="8"/>
      <c r="J753" s="8"/>
      <c r="K753" s="8"/>
      <c r="L753" s="8"/>
      <c r="M753" s="8"/>
      <c r="N753" s="118"/>
      <c r="O753" s="118"/>
      <c r="P753" s="118"/>
      <c r="Q753" s="325"/>
      <c r="R753" s="119"/>
      <c r="S753" s="119"/>
      <c r="T753" s="119"/>
      <c r="U753" s="326"/>
      <c r="V753" s="74"/>
      <c r="W753" s="352"/>
      <c r="X753" s="352"/>
      <c r="Y753" s="328"/>
      <c r="Z753" s="118"/>
      <c r="AA753" s="119"/>
      <c r="AB753" s="119"/>
      <c r="AC753" s="119"/>
      <c r="AD753" s="119"/>
      <c r="AE753" s="119"/>
      <c r="AF753" s="119"/>
      <c r="AG753" s="119"/>
      <c r="AH753" s="119"/>
      <c r="AI753" s="119"/>
      <c r="AJ753" s="119"/>
      <c r="AK753" s="4"/>
      <c r="AL753" s="4"/>
    </row>
    <row r="754">
      <c r="A754" s="4"/>
      <c r="B754" s="4"/>
      <c r="C754" s="4"/>
      <c r="D754" s="4"/>
      <c r="E754" s="4"/>
      <c r="F754" s="8"/>
      <c r="G754" s="8"/>
      <c r="H754" s="8"/>
      <c r="I754" s="8"/>
      <c r="J754" s="8"/>
      <c r="K754" s="8"/>
      <c r="L754" s="8"/>
      <c r="M754" s="8"/>
      <c r="N754" s="118"/>
      <c r="O754" s="118"/>
      <c r="P754" s="118"/>
      <c r="Q754" s="325"/>
      <c r="R754" s="119"/>
      <c r="S754" s="119"/>
      <c r="T754" s="119"/>
      <c r="U754" s="326"/>
      <c r="V754" s="74"/>
      <c r="W754" s="352"/>
      <c r="X754" s="352"/>
      <c r="Y754" s="328"/>
      <c r="Z754" s="118"/>
      <c r="AA754" s="119"/>
      <c r="AB754" s="119"/>
      <c r="AC754" s="119"/>
      <c r="AD754" s="119"/>
      <c r="AE754" s="119"/>
      <c r="AF754" s="119"/>
      <c r="AG754" s="119"/>
      <c r="AH754" s="119"/>
      <c r="AI754" s="119"/>
      <c r="AJ754" s="119"/>
      <c r="AK754" s="4"/>
      <c r="AL754" s="4"/>
    </row>
    <row r="755">
      <c r="A755" s="4"/>
      <c r="B755" s="4"/>
      <c r="C755" s="4"/>
      <c r="D755" s="4"/>
      <c r="E755" s="4"/>
      <c r="F755" s="8"/>
      <c r="G755" s="8"/>
      <c r="H755" s="8"/>
      <c r="I755" s="8"/>
      <c r="J755" s="8"/>
      <c r="K755" s="8"/>
      <c r="L755" s="8"/>
      <c r="M755" s="8"/>
      <c r="N755" s="118"/>
      <c r="O755" s="118"/>
      <c r="P755" s="118"/>
      <c r="Q755" s="325"/>
      <c r="R755" s="119"/>
      <c r="S755" s="119"/>
      <c r="T755" s="119"/>
      <c r="U755" s="326"/>
      <c r="V755" s="74"/>
      <c r="W755" s="352"/>
      <c r="X755" s="352"/>
      <c r="Y755" s="328"/>
      <c r="Z755" s="118"/>
      <c r="AA755" s="119"/>
      <c r="AB755" s="119"/>
      <c r="AC755" s="119"/>
      <c r="AD755" s="119"/>
      <c r="AE755" s="119"/>
      <c r="AF755" s="119"/>
      <c r="AG755" s="119"/>
      <c r="AH755" s="119"/>
      <c r="AI755" s="119"/>
      <c r="AJ755" s="119"/>
      <c r="AK755" s="4"/>
      <c r="AL755" s="4"/>
    </row>
    <row r="756">
      <c r="A756" s="4"/>
      <c r="B756" s="4"/>
      <c r="C756" s="4"/>
      <c r="D756" s="4"/>
      <c r="E756" s="4"/>
      <c r="F756" s="8"/>
      <c r="G756" s="8"/>
      <c r="H756" s="8"/>
      <c r="I756" s="8"/>
      <c r="J756" s="8"/>
      <c r="K756" s="8"/>
      <c r="L756" s="8"/>
      <c r="M756" s="8"/>
      <c r="N756" s="118"/>
      <c r="O756" s="118"/>
      <c r="P756" s="118"/>
      <c r="Q756" s="325"/>
      <c r="R756" s="119"/>
      <c r="S756" s="119"/>
      <c r="T756" s="119"/>
      <c r="U756" s="326"/>
      <c r="V756" s="74"/>
      <c r="W756" s="352"/>
      <c r="X756" s="352"/>
      <c r="Y756" s="328"/>
      <c r="Z756" s="118"/>
      <c r="AA756" s="119"/>
      <c r="AB756" s="119"/>
      <c r="AC756" s="119"/>
      <c r="AD756" s="119"/>
      <c r="AE756" s="119"/>
      <c r="AF756" s="119"/>
      <c r="AG756" s="119"/>
      <c r="AH756" s="119"/>
      <c r="AI756" s="119"/>
      <c r="AJ756" s="119"/>
      <c r="AK756" s="4"/>
      <c r="AL756" s="4"/>
    </row>
    <row r="757">
      <c r="A757" s="4"/>
      <c r="B757" s="4"/>
      <c r="C757" s="4"/>
      <c r="D757" s="4"/>
      <c r="E757" s="4"/>
      <c r="F757" s="8"/>
      <c r="G757" s="8"/>
      <c r="H757" s="8"/>
      <c r="I757" s="8"/>
      <c r="J757" s="8"/>
      <c r="K757" s="8"/>
      <c r="L757" s="8"/>
      <c r="M757" s="8"/>
      <c r="N757" s="118"/>
      <c r="O757" s="118"/>
      <c r="P757" s="118"/>
      <c r="Q757" s="325"/>
      <c r="R757" s="119"/>
      <c r="S757" s="119"/>
      <c r="T757" s="119"/>
      <c r="U757" s="326"/>
      <c r="V757" s="74"/>
      <c r="W757" s="352"/>
      <c r="X757" s="352"/>
      <c r="Y757" s="328"/>
      <c r="Z757" s="118"/>
      <c r="AA757" s="119"/>
      <c r="AB757" s="119"/>
      <c r="AC757" s="119"/>
      <c r="AD757" s="119"/>
      <c r="AE757" s="119"/>
      <c r="AF757" s="119"/>
      <c r="AG757" s="119"/>
      <c r="AH757" s="119"/>
      <c r="AI757" s="119"/>
      <c r="AJ757" s="119"/>
      <c r="AK757" s="4"/>
      <c r="AL757" s="4"/>
    </row>
    <row r="758">
      <c r="A758" s="4"/>
      <c r="B758" s="4"/>
      <c r="C758" s="4"/>
      <c r="D758" s="4"/>
      <c r="E758" s="4"/>
      <c r="F758" s="8"/>
      <c r="G758" s="8"/>
      <c r="H758" s="8"/>
      <c r="I758" s="8"/>
      <c r="J758" s="8"/>
      <c r="K758" s="8"/>
      <c r="L758" s="8"/>
      <c r="M758" s="8"/>
      <c r="N758" s="118"/>
      <c r="O758" s="118"/>
      <c r="P758" s="118"/>
      <c r="Q758" s="325"/>
      <c r="R758" s="119"/>
      <c r="S758" s="119"/>
      <c r="T758" s="119"/>
      <c r="U758" s="326"/>
      <c r="V758" s="74"/>
      <c r="W758" s="352"/>
      <c r="X758" s="352"/>
      <c r="Y758" s="328"/>
      <c r="Z758" s="118"/>
      <c r="AA758" s="119"/>
      <c r="AB758" s="119"/>
      <c r="AC758" s="119"/>
      <c r="AD758" s="119"/>
      <c r="AE758" s="119"/>
      <c r="AF758" s="119"/>
      <c r="AG758" s="119"/>
      <c r="AH758" s="119"/>
      <c r="AI758" s="119"/>
      <c r="AJ758" s="119"/>
      <c r="AK758" s="4"/>
      <c r="AL758" s="4"/>
    </row>
    <row r="759">
      <c r="A759" s="4"/>
      <c r="B759" s="4"/>
      <c r="C759" s="4"/>
      <c r="D759" s="4"/>
      <c r="E759" s="4"/>
      <c r="F759" s="8"/>
      <c r="G759" s="8"/>
      <c r="H759" s="8"/>
      <c r="I759" s="8"/>
      <c r="J759" s="8"/>
      <c r="K759" s="8"/>
      <c r="L759" s="8"/>
      <c r="M759" s="8"/>
      <c r="N759" s="118"/>
      <c r="O759" s="118"/>
      <c r="P759" s="118"/>
      <c r="Q759" s="325"/>
      <c r="R759" s="119"/>
      <c r="S759" s="119"/>
      <c r="T759" s="119"/>
      <c r="U759" s="326"/>
      <c r="V759" s="74"/>
      <c r="W759" s="352"/>
      <c r="X759" s="352"/>
      <c r="Y759" s="328"/>
      <c r="Z759" s="118"/>
      <c r="AA759" s="119"/>
      <c r="AB759" s="119"/>
      <c r="AC759" s="119"/>
      <c r="AD759" s="119"/>
      <c r="AE759" s="119"/>
      <c r="AF759" s="119"/>
      <c r="AG759" s="119"/>
      <c r="AH759" s="119"/>
      <c r="AI759" s="119"/>
      <c r="AJ759" s="119"/>
      <c r="AK759" s="4"/>
      <c r="AL759" s="4"/>
    </row>
    <row r="760">
      <c r="A760" s="4"/>
      <c r="B760" s="4"/>
      <c r="C760" s="4"/>
      <c r="D760" s="4"/>
      <c r="E760" s="4"/>
      <c r="F760" s="8"/>
      <c r="G760" s="8"/>
      <c r="H760" s="8"/>
      <c r="I760" s="8"/>
      <c r="J760" s="8"/>
      <c r="K760" s="8"/>
      <c r="L760" s="8"/>
      <c r="M760" s="8"/>
      <c r="N760" s="118"/>
      <c r="O760" s="118"/>
      <c r="P760" s="118"/>
      <c r="Q760" s="325"/>
      <c r="R760" s="119"/>
      <c r="S760" s="119"/>
      <c r="T760" s="119"/>
      <c r="U760" s="326"/>
      <c r="V760" s="74"/>
      <c r="W760" s="352"/>
      <c r="X760" s="352"/>
      <c r="Y760" s="328"/>
      <c r="Z760" s="118"/>
      <c r="AA760" s="119"/>
      <c r="AB760" s="119"/>
      <c r="AC760" s="119"/>
      <c r="AD760" s="119"/>
      <c r="AE760" s="119"/>
      <c r="AF760" s="119"/>
      <c r="AG760" s="119"/>
      <c r="AH760" s="119"/>
      <c r="AI760" s="119"/>
      <c r="AJ760" s="119"/>
      <c r="AK760" s="4"/>
      <c r="AL760" s="4"/>
    </row>
    <row r="761">
      <c r="A761" s="4"/>
      <c r="B761" s="4"/>
      <c r="C761" s="4"/>
      <c r="D761" s="4"/>
      <c r="E761" s="4"/>
      <c r="F761" s="8"/>
      <c r="G761" s="8"/>
      <c r="H761" s="8"/>
      <c r="I761" s="8"/>
      <c r="J761" s="8"/>
      <c r="K761" s="8"/>
      <c r="L761" s="8"/>
      <c r="M761" s="8"/>
      <c r="N761" s="118"/>
      <c r="O761" s="118"/>
      <c r="P761" s="118"/>
      <c r="Q761" s="325"/>
      <c r="R761" s="119"/>
      <c r="S761" s="119"/>
      <c r="T761" s="119"/>
      <c r="U761" s="326"/>
      <c r="V761" s="74"/>
      <c r="W761" s="352"/>
      <c r="X761" s="352"/>
      <c r="Y761" s="328"/>
      <c r="Z761" s="118"/>
      <c r="AA761" s="119"/>
      <c r="AB761" s="119"/>
      <c r="AC761" s="119"/>
      <c r="AD761" s="119"/>
      <c r="AE761" s="119"/>
      <c r="AF761" s="119"/>
      <c r="AG761" s="119"/>
      <c r="AH761" s="119"/>
      <c r="AI761" s="119"/>
      <c r="AJ761" s="119"/>
      <c r="AK761" s="4"/>
      <c r="AL761" s="4"/>
    </row>
    <row r="762">
      <c r="A762" s="4"/>
      <c r="B762" s="4"/>
      <c r="C762" s="4"/>
      <c r="D762" s="4"/>
      <c r="E762" s="4"/>
      <c r="F762" s="8"/>
      <c r="G762" s="8"/>
      <c r="H762" s="8"/>
      <c r="I762" s="8"/>
      <c r="J762" s="8"/>
      <c r="K762" s="8"/>
      <c r="L762" s="8"/>
      <c r="M762" s="8"/>
      <c r="N762" s="118"/>
      <c r="O762" s="118"/>
      <c r="P762" s="118"/>
      <c r="Q762" s="325"/>
      <c r="R762" s="119"/>
      <c r="S762" s="119"/>
      <c r="T762" s="119"/>
      <c r="U762" s="326"/>
      <c r="V762" s="74"/>
      <c r="W762" s="352"/>
      <c r="X762" s="352"/>
      <c r="Y762" s="328"/>
      <c r="Z762" s="118"/>
      <c r="AA762" s="119"/>
      <c r="AB762" s="119"/>
      <c r="AC762" s="119"/>
      <c r="AD762" s="119"/>
      <c r="AE762" s="119"/>
      <c r="AF762" s="119"/>
      <c r="AG762" s="119"/>
      <c r="AH762" s="119"/>
      <c r="AI762" s="119"/>
      <c r="AJ762" s="119"/>
      <c r="AK762" s="4"/>
      <c r="AL762" s="4"/>
    </row>
    <row r="763">
      <c r="A763" s="4"/>
      <c r="B763" s="4"/>
      <c r="C763" s="4"/>
      <c r="D763" s="4"/>
      <c r="E763" s="4"/>
      <c r="F763" s="8"/>
      <c r="G763" s="8"/>
      <c r="H763" s="8"/>
      <c r="I763" s="8"/>
      <c r="J763" s="8"/>
      <c r="K763" s="8"/>
      <c r="L763" s="8"/>
      <c r="M763" s="8"/>
      <c r="N763" s="118"/>
      <c r="O763" s="118"/>
      <c r="P763" s="118"/>
      <c r="Q763" s="325"/>
      <c r="R763" s="119"/>
      <c r="S763" s="119"/>
      <c r="T763" s="119"/>
      <c r="U763" s="326"/>
      <c r="V763" s="74"/>
      <c r="W763" s="352"/>
      <c r="X763" s="352"/>
      <c r="Y763" s="328"/>
      <c r="Z763" s="118"/>
      <c r="AA763" s="119"/>
      <c r="AB763" s="119"/>
      <c r="AC763" s="119"/>
      <c r="AD763" s="119"/>
      <c r="AE763" s="119"/>
      <c r="AF763" s="119"/>
      <c r="AG763" s="119"/>
      <c r="AH763" s="119"/>
      <c r="AI763" s="119"/>
      <c r="AJ763" s="119"/>
      <c r="AK763" s="4"/>
      <c r="AL763" s="4"/>
    </row>
    <row r="764">
      <c r="A764" s="4"/>
      <c r="B764" s="4"/>
      <c r="C764" s="4"/>
      <c r="D764" s="4"/>
      <c r="E764" s="4"/>
      <c r="F764" s="8"/>
      <c r="G764" s="8"/>
      <c r="H764" s="8"/>
      <c r="I764" s="8"/>
      <c r="J764" s="8"/>
      <c r="K764" s="8"/>
      <c r="L764" s="8"/>
      <c r="M764" s="8"/>
      <c r="N764" s="118"/>
      <c r="O764" s="118"/>
      <c r="P764" s="118"/>
      <c r="Q764" s="325"/>
      <c r="R764" s="119"/>
      <c r="S764" s="119"/>
      <c r="T764" s="119"/>
      <c r="U764" s="326"/>
      <c r="V764" s="74"/>
      <c r="W764" s="352"/>
      <c r="X764" s="352"/>
      <c r="Y764" s="328"/>
      <c r="Z764" s="118"/>
      <c r="AA764" s="119"/>
      <c r="AB764" s="119"/>
      <c r="AC764" s="119"/>
      <c r="AD764" s="119"/>
      <c r="AE764" s="119"/>
      <c r="AF764" s="119"/>
      <c r="AG764" s="119"/>
      <c r="AH764" s="119"/>
      <c r="AI764" s="119"/>
      <c r="AJ764" s="119"/>
      <c r="AK764" s="4"/>
      <c r="AL764" s="4"/>
    </row>
    <row r="765">
      <c r="A765" s="4"/>
      <c r="B765" s="4"/>
      <c r="C765" s="4"/>
      <c r="D765" s="4"/>
      <c r="E765" s="4"/>
      <c r="F765" s="8"/>
      <c r="G765" s="8"/>
      <c r="H765" s="8"/>
      <c r="I765" s="8"/>
      <c r="J765" s="8"/>
      <c r="K765" s="8"/>
      <c r="L765" s="8"/>
      <c r="M765" s="8"/>
      <c r="N765" s="118"/>
      <c r="O765" s="118"/>
      <c r="P765" s="118"/>
      <c r="Q765" s="325"/>
      <c r="R765" s="119"/>
      <c r="S765" s="119"/>
      <c r="T765" s="119"/>
      <c r="U765" s="326"/>
      <c r="V765" s="74"/>
      <c r="W765" s="352"/>
      <c r="X765" s="352"/>
      <c r="Y765" s="328"/>
      <c r="Z765" s="118"/>
      <c r="AA765" s="119"/>
      <c r="AB765" s="119"/>
      <c r="AC765" s="119"/>
      <c r="AD765" s="119"/>
      <c r="AE765" s="119"/>
      <c r="AF765" s="119"/>
      <c r="AG765" s="119"/>
      <c r="AH765" s="119"/>
      <c r="AI765" s="119"/>
      <c r="AJ765" s="119"/>
      <c r="AK765" s="4"/>
      <c r="AL765" s="4"/>
    </row>
    <row r="766">
      <c r="A766" s="4"/>
      <c r="B766" s="4"/>
      <c r="C766" s="4"/>
      <c r="D766" s="4"/>
      <c r="E766" s="4"/>
      <c r="F766" s="8"/>
      <c r="G766" s="8"/>
      <c r="H766" s="8"/>
      <c r="I766" s="8"/>
      <c r="J766" s="8"/>
      <c r="K766" s="8"/>
      <c r="L766" s="8"/>
      <c r="M766" s="8"/>
      <c r="N766" s="118"/>
      <c r="O766" s="118"/>
      <c r="P766" s="118"/>
      <c r="Q766" s="325"/>
      <c r="R766" s="119"/>
      <c r="S766" s="119"/>
      <c r="T766" s="119"/>
      <c r="U766" s="326"/>
      <c r="V766" s="74"/>
      <c r="W766" s="352"/>
      <c r="X766" s="352"/>
      <c r="Y766" s="328"/>
      <c r="Z766" s="118"/>
      <c r="AA766" s="119"/>
      <c r="AB766" s="119"/>
      <c r="AC766" s="119"/>
      <c r="AD766" s="119"/>
      <c r="AE766" s="119"/>
      <c r="AF766" s="119"/>
      <c r="AG766" s="119"/>
      <c r="AH766" s="119"/>
      <c r="AI766" s="119"/>
      <c r="AJ766" s="119"/>
      <c r="AK766" s="4"/>
      <c r="AL766" s="4"/>
    </row>
    <row r="767">
      <c r="A767" s="4"/>
      <c r="B767" s="4"/>
      <c r="C767" s="4"/>
      <c r="D767" s="4"/>
      <c r="E767" s="4"/>
      <c r="F767" s="8"/>
      <c r="G767" s="8"/>
      <c r="H767" s="8"/>
      <c r="I767" s="8"/>
      <c r="J767" s="8"/>
      <c r="K767" s="8"/>
      <c r="L767" s="8"/>
      <c r="M767" s="8"/>
      <c r="N767" s="118"/>
      <c r="O767" s="118"/>
      <c r="P767" s="118"/>
      <c r="Q767" s="325"/>
      <c r="R767" s="119"/>
      <c r="S767" s="119"/>
      <c r="T767" s="119"/>
      <c r="U767" s="326"/>
      <c r="V767" s="74"/>
      <c r="W767" s="352"/>
      <c r="X767" s="352"/>
      <c r="Y767" s="328"/>
      <c r="Z767" s="118"/>
      <c r="AA767" s="119"/>
      <c r="AB767" s="119"/>
      <c r="AC767" s="119"/>
      <c r="AD767" s="119"/>
      <c r="AE767" s="119"/>
      <c r="AF767" s="119"/>
      <c r="AG767" s="119"/>
      <c r="AH767" s="119"/>
      <c r="AI767" s="119"/>
      <c r="AJ767" s="119"/>
      <c r="AK767" s="4"/>
      <c r="AL767" s="4"/>
    </row>
    <row r="768">
      <c r="A768" s="4"/>
      <c r="B768" s="4"/>
      <c r="C768" s="4"/>
      <c r="D768" s="4"/>
      <c r="E768" s="4"/>
      <c r="F768" s="8"/>
      <c r="G768" s="8"/>
      <c r="H768" s="8"/>
      <c r="I768" s="8"/>
      <c r="J768" s="8"/>
      <c r="K768" s="8"/>
      <c r="L768" s="8"/>
      <c r="M768" s="8"/>
      <c r="N768" s="118"/>
      <c r="O768" s="118"/>
      <c r="P768" s="118"/>
      <c r="Q768" s="325"/>
      <c r="R768" s="119"/>
      <c r="S768" s="119"/>
      <c r="T768" s="119"/>
      <c r="U768" s="326"/>
      <c r="V768" s="74"/>
      <c r="W768" s="352"/>
      <c r="X768" s="352"/>
      <c r="Y768" s="328"/>
      <c r="Z768" s="118"/>
      <c r="AA768" s="119"/>
      <c r="AB768" s="119"/>
      <c r="AC768" s="119"/>
      <c r="AD768" s="119"/>
      <c r="AE768" s="119"/>
      <c r="AF768" s="119"/>
      <c r="AG768" s="119"/>
      <c r="AH768" s="119"/>
      <c r="AI768" s="119"/>
      <c r="AJ768" s="119"/>
      <c r="AK768" s="4"/>
      <c r="AL768" s="4"/>
    </row>
    <row r="769">
      <c r="A769" s="4"/>
      <c r="B769" s="4"/>
      <c r="C769" s="4"/>
      <c r="D769" s="4"/>
      <c r="E769" s="4"/>
      <c r="F769" s="8"/>
      <c r="G769" s="8"/>
      <c r="H769" s="8"/>
      <c r="I769" s="8"/>
      <c r="J769" s="8"/>
      <c r="K769" s="8"/>
      <c r="L769" s="8"/>
      <c r="M769" s="8"/>
      <c r="N769" s="118"/>
      <c r="O769" s="118"/>
      <c r="P769" s="118"/>
      <c r="Q769" s="325"/>
      <c r="R769" s="119"/>
      <c r="S769" s="119"/>
      <c r="T769" s="119"/>
      <c r="U769" s="326"/>
      <c r="V769" s="74"/>
      <c r="W769" s="352"/>
      <c r="X769" s="352"/>
      <c r="Y769" s="328"/>
      <c r="Z769" s="118"/>
      <c r="AA769" s="119"/>
      <c r="AB769" s="119"/>
      <c r="AC769" s="119"/>
      <c r="AD769" s="119"/>
      <c r="AE769" s="119"/>
      <c r="AF769" s="119"/>
      <c r="AG769" s="119"/>
      <c r="AH769" s="119"/>
      <c r="AI769" s="119"/>
      <c r="AJ769" s="119"/>
      <c r="AK769" s="4"/>
      <c r="AL769" s="4"/>
    </row>
    <row r="770">
      <c r="A770" s="4"/>
      <c r="B770" s="4"/>
      <c r="C770" s="4"/>
      <c r="D770" s="4"/>
      <c r="E770" s="4"/>
      <c r="F770" s="8"/>
      <c r="G770" s="8"/>
      <c r="H770" s="8"/>
      <c r="I770" s="8"/>
      <c r="J770" s="8"/>
      <c r="K770" s="8"/>
      <c r="L770" s="8"/>
      <c r="M770" s="8"/>
      <c r="N770" s="118"/>
      <c r="O770" s="118"/>
      <c r="P770" s="118"/>
      <c r="Q770" s="325"/>
      <c r="R770" s="119"/>
      <c r="S770" s="119"/>
      <c r="T770" s="119"/>
      <c r="U770" s="326"/>
      <c r="V770" s="74"/>
      <c r="W770" s="352"/>
      <c r="X770" s="352"/>
      <c r="Y770" s="328"/>
      <c r="Z770" s="118"/>
      <c r="AA770" s="119"/>
      <c r="AB770" s="119"/>
      <c r="AC770" s="119"/>
      <c r="AD770" s="119"/>
      <c r="AE770" s="119"/>
      <c r="AF770" s="119"/>
      <c r="AG770" s="119"/>
      <c r="AH770" s="119"/>
      <c r="AI770" s="119"/>
      <c r="AJ770" s="119"/>
      <c r="AK770" s="4"/>
      <c r="AL770" s="4"/>
    </row>
    <row r="771">
      <c r="A771" s="4"/>
      <c r="B771" s="4"/>
      <c r="C771" s="4"/>
      <c r="D771" s="4"/>
      <c r="E771" s="4"/>
      <c r="F771" s="8"/>
      <c r="G771" s="8"/>
      <c r="H771" s="8"/>
      <c r="I771" s="8"/>
      <c r="J771" s="8"/>
      <c r="K771" s="8"/>
      <c r="L771" s="8"/>
      <c r="M771" s="8"/>
      <c r="N771" s="118"/>
      <c r="O771" s="118"/>
      <c r="P771" s="118"/>
      <c r="Q771" s="325"/>
      <c r="R771" s="119"/>
      <c r="S771" s="119"/>
      <c r="T771" s="119"/>
      <c r="U771" s="326"/>
      <c r="V771" s="74"/>
      <c r="W771" s="352"/>
      <c r="X771" s="352"/>
      <c r="Y771" s="328"/>
      <c r="Z771" s="118"/>
      <c r="AA771" s="119"/>
      <c r="AB771" s="119"/>
      <c r="AC771" s="119"/>
      <c r="AD771" s="119"/>
      <c r="AE771" s="119"/>
      <c r="AF771" s="119"/>
      <c r="AG771" s="119"/>
      <c r="AH771" s="119"/>
      <c r="AI771" s="119"/>
      <c r="AJ771" s="119"/>
      <c r="AK771" s="4"/>
      <c r="AL771" s="4"/>
    </row>
    <row r="772">
      <c r="A772" s="4"/>
      <c r="B772" s="4"/>
      <c r="C772" s="4"/>
      <c r="D772" s="4"/>
      <c r="E772" s="4"/>
      <c r="F772" s="8"/>
      <c r="G772" s="8"/>
      <c r="H772" s="8"/>
      <c r="I772" s="8"/>
      <c r="J772" s="8"/>
      <c r="K772" s="8"/>
      <c r="L772" s="8"/>
      <c r="M772" s="8"/>
      <c r="N772" s="118"/>
      <c r="O772" s="118"/>
      <c r="P772" s="118"/>
      <c r="Q772" s="325"/>
      <c r="R772" s="119"/>
      <c r="S772" s="119"/>
      <c r="T772" s="119"/>
      <c r="U772" s="326"/>
      <c r="V772" s="74"/>
      <c r="W772" s="352"/>
      <c r="X772" s="352"/>
      <c r="Y772" s="328"/>
      <c r="Z772" s="118"/>
      <c r="AA772" s="119"/>
      <c r="AB772" s="119"/>
      <c r="AC772" s="119"/>
      <c r="AD772" s="119"/>
      <c r="AE772" s="119"/>
      <c r="AF772" s="119"/>
      <c r="AG772" s="119"/>
      <c r="AH772" s="119"/>
      <c r="AI772" s="119"/>
      <c r="AJ772" s="119"/>
      <c r="AK772" s="4"/>
      <c r="AL772" s="4"/>
    </row>
    <row r="773">
      <c r="A773" s="4"/>
      <c r="B773" s="4"/>
      <c r="C773" s="4"/>
      <c r="D773" s="4"/>
      <c r="E773" s="4"/>
      <c r="F773" s="8"/>
      <c r="G773" s="8"/>
      <c r="H773" s="8"/>
      <c r="I773" s="8"/>
      <c r="J773" s="8"/>
      <c r="K773" s="8"/>
      <c r="L773" s="8"/>
      <c r="M773" s="8"/>
      <c r="N773" s="118"/>
      <c r="O773" s="118"/>
      <c r="P773" s="118"/>
      <c r="Q773" s="325"/>
      <c r="R773" s="119"/>
      <c r="S773" s="119"/>
      <c r="T773" s="119"/>
      <c r="U773" s="326"/>
      <c r="V773" s="74"/>
      <c r="W773" s="352"/>
      <c r="X773" s="352"/>
      <c r="Y773" s="328"/>
      <c r="Z773" s="118"/>
      <c r="AA773" s="119"/>
      <c r="AB773" s="119"/>
      <c r="AC773" s="119"/>
      <c r="AD773" s="119"/>
      <c r="AE773" s="119"/>
      <c r="AF773" s="119"/>
      <c r="AG773" s="119"/>
      <c r="AH773" s="119"/>
      <c r="AI773" s="119"/>
      <c r="AJ773" s="119"/>
      <c r="AK773" s="4"/>
      <c r="AL773" s="4"/>
    </row>
    <row r="774">
      <c r="A774" s="4"/>
      <c r="B774" s="4"/>
      <c r="C774" s="4"/>
      <c r="D774" s="4"/>
      <c r="E774" s="4"/>
      <c r="F774" s="8"/>
      <c r="G774" s="8"/>
      <c r="H774" s="8"/>
      <c r="I774" s="8"/>
      <c r="J774" s="8"/>
      <c r="K774" s="8"/>
      <c r="L774" s="8"/>
      <c r="M774" s="8"/>
      <c r="N774" s="118"/>
      <c r="O774" s="118"/>
      <c r="P774" s="118"/>
      <c r="Q774" s="325"/>
      <c r="R774" s="119"/>
      <c r="S774" s="119"/>
      <c r="T774" s="119"/>
      <c r="U774" s="326"/>
      <c r="V774" s="74"/>
      <c r="W774" s="352"/>
      <c r="X774" s="352"/>
      <c r="Y774" s="328"/>
      <c r="Z774" s="118"/>
      <c r="AA774" s="119"/>
      <c r="AB774" s="119"/>
      <c r="AC774" s="119"/>
      <c r="AD774" s="119"/>
      <c r="AE774" s="119"/>
      <c r="AF774" s="119"/>
      <c r="AG774" s="119"/>
      <c r="AH774" s="119"/>
      <c r="AI774" s="119"/>
      <c r="AJ774" s="119"/>
      <c r="AK774" s="4"/>
      <c r="AL774" s="4"/>
    </row>
    <row r="775">
      <c r="A775" s="4"/>
      <c r="B775" s="4"/>
      <c r="C775" s="4"/>
      <c r="D775" s="4"/>
      <c r="E775" s="4"/>
      <c r="F775" s="8"/>
      <c r="G775" s="8"/>
      <c r="H775" s="8"/>
      <c r="I775" s="8"/>
      <c r="J775" s="8"/>
      <c r="K775" s="8"/>
      <c r="L775" s="8"/>
      <c r="M775" s="8"/>
      <c r="N775" s="118"/>
      <c r="O775" s="118"/>
      <c r="P775" s="118"/>
      <c r="Q775" s="325"/>
      <c r="R775" s="119"/>
      <c r="S775" s="119"/>
      <c r="T775" s="119"/>
      <c r="U775" s="326"/>
      <c r="V775" s="74"/>
      <c r="W775" s="352"/>
      <c r="X775" s="352"/>
      <c r="Y775" s="328"/>
      <c r="Z775" s="118"/>
      <c r="AA775" s="119"/>
      <c r="AB775" s="119"/>
      <c r="AC775" s="119"/>
      <c r="AD775" s="119"/>
      <c r="AE775" s="119"/>
      <c r="AF775" s="119"/>
      <c r="AG775" s="119"/>
      <c r="AH775" s="119"/>
      <c r="AI775" s="119"/>
      <c r="AJ775" s="119"/>
      <c r="AK775" s="4"/>
      <c r="AL775" s="4"/>
    </row>
    <row r="776">
      <c r="A776" s="4"/>
      <c r="B776" s="4"/>
      <c r="C776" s="4"/>
      <c r="D776" s="4"/>
      <c r="E776" s="4"/>
      <c r="F776" s="8"/>
      <c r="G776" s="8"/>
      <c r="H776" s="8"/>
      <c r="I776" s="8"/>
      <c r="J776" s="8"/>
      <c r="K776" s="8"/>
      <c r="L776" s="8"/>
      <c r="M776" s="8"/>
      <c r="N776" s="118"/>
      <c r="O776" s="118"/>
      <c r="P776" s="118"/>
      <c r="Q776" s="325"/>
      <c r="R776" s="119"/>
      <c r="S776" s="119"/>
      <c r="T776" s="119"/>
      <c r="U776" s="326"/>
      <c r="V776" s="74"/>
      <c r="W776" s="352"/>
      <c r="X776" s="352"/>
      <c r="Y776" s="328"/>
      <c r="Z776" s="118"/>
      <c r="AA776" s="119"/>
      <c r="AB776" s="119"/>
      <c r="AC776" s="119"/>
      <c r="AD776" s="119"/>
      <c r="AE776" s="119"/>
      <c r="AF776" s="119"/>
      <c r="AG776" s="119"/>
      <c r="AH776" s="119"/>
      <c r="AI776" s="119"/>
      <c r="AJ776" s="119"/>
      <c r="AK776" s="4"/>
      <c r="AL776" s="4"/>
    </row>
    <row r="777">
      <c r="A777" s="4"/>
      <c r="B777" s="4"/>
      <c r="C777" s="4"/>
      <c r="D777" s="4"/>
      <c r="E777" s="4"/>
      <c r="F777" s="8"/>
      <c r="G777" s="8"/>
      <c r="H777" s="8"/>
      <c r="I777" s="8"/>
      <c r="J777" s="8"/>
      <c r="K777" s="8"/>
      <c r="L777" s="8"/>
      <c r="M777" s="8"/>
      <c r="N777" s="118"/>
      <c r="O777" s="118"/>
      <c r="P777" s="118"/>
      <c r="Q777" s="325"/>
      <c r="R777" s="119"/>
      <c r="S777" s="119"/>
      <c r="T777" s="119"/>
      <c r="U777" s="326"/>
      <c r="V777" s="74"/>
      <c r="W777" s="352"/>
      <c r="X777" s="352"/>
      <c r="Y777" s="328"/>
      <c r="Z777" s="118"/>
      <c r="AA777" s="119"/>
      <c r="AB777" s="119"/>
      <c r="AC777" s="119"/>
      <c r="AD777" s="119"/>
      <c r="AE777" s="119"/>
      <c r="AF777" s="119"/>
      <c r="AG777" s="119"/>
      <c r="AH777" s="119"/>
      <c r="AI777" s="119"/>
      <c r="AJ777" s="119"/>
      <c r="AK777" s="4"/>
      <c r="AL777" s="4"/>
    </row>
    <row r="778">
      <c r="A778" s="4"/>
      <c r="B778" s="4"/>
      <c r="C778" s="4"/>
      <c r="D778" s="4"/>
      <c r="E778" s="4"/>
      <c r="F778" s="8"/>
      <c r="G778" s="8"/>
      <c r="H778" s="8"/>
      <c r="I778" s="8"/>
      <c r="J778" s="8"/>
      <c r="K778" s="8"/>
      <c r="L778" s="8"/>
      <c r="M778" s="8"/>
      <c r="N778" s="118"/>
      <c r="O778" s="118"/>
      <c r="P778" s="118"/>
      <c r="Q778" s="325"/>
      <c r="R778" s="119"/>
      <c r="S778" s="119"/>
      <c r="T778" s="119"/>
      <c r="U778" s="326"/>
      <c r="V778" s="74"/>
      <c r="W778" s="352"/>
      <c r="X778" s="352"/>
      <c r="Y778" s="328"/>
      <c r="Z778" s="118"/>
      <c r="AA778" s="119"/>
      <c r="AB778" s="119"/>
      <c r="AC778" s="119"/>
      <c r="AD778" s="119"/>
      <c r="AE778" s="119"/>
      <c r="AF778" s="119"/>
      <c r="AG778" s="119"/>
      <c r="AH778" s="119"/>
      <c r="AI778" s="119"/>
      <c r="AJ778" s="119"/>
      <c r="AK778" s="4"/>
      <c r="AL778" s="4"/>
    </row>
    <row r="779">
      <c r="A779" s="4"/>
      <c r="B779" s="4"/>
      <c r="C779" s="4"/>
      <c r="D779" s="4"/>
      <c r="E779" s="4"/>
      <c r="F779" s="8"/>
      <c r="G779" s="8"/>
      <c r="H779" s="8"/>
      <c r="I779" s="8"/>
      <c r="J779" s="8"/>
      <c r="K779" s="8"/>
      <c r="L779" s="8"/>
      <c r="M779" s="8"/>
      <c r="N779" s="118"/>
      <c r="O779" s="118"/>
      <c r="P779" s="118"/>
      <c r="Q779" s="325"/>
      <c r="R779" s="119"/>
      <c r="S779" s="119"/>
      <c r="T779" s="119"/>
      <c r="U779" s="326"/>
      <c r="V779" s="74"/>
      <c r="W779" s="352"/>
      <c r="X779" s="352"/>
      <c r="Y779" s="328"/>
      <c r="Z779" s="118"/>
      <c r="AA779" s="119"/>
      <c r="AB779" s="119"/>
      <c r="AC779" s="119"/>
      <c r="AD779" s="119"/>
      <c r="AE779" s="119"/>
      <c r="AF779" s="119"/>
      <c r="AG779" s="119"/>
      <c r="AH779" s="119"/>
      <c r="AI779" s="119"/>
      <c r="AJ779" s="119"/>
      <c r="AK779" s="4"/>
      <c r="AL779" s="4"/>
    </row>
    <row r="780">
      <c r="A780" s="4"/>
      <c r="B780" s="4"/>
      <c r="C780" s="4"/>
      <c r="D780" s="4"/>
      <c r="E780" s="4"/>
      <c r="F780" s="8"/>
      <c r="G780" s="8"/>
      <c r="H780" s="8"/>
      <c r="I780" s="8"/>
      <c r="J780" s="8"/>
      <c r="K780" s="8"/>
      <c r="L780" s="8"/>
      <c r="M780" s="8"/>
      <c r="N780" s="118"/>
      <c r="O780" s="118"/>
      <c r="P780" s="118"/>
      <c r="Q780" s="325"/>
      <c r="R780" s="119"/>
      <c r="S780" s="119"/>
      <c r="T780" s="119"/>
      <c r="U780" s="326"/>
      <c r="V780" s="74"/>
      <c r="W780" s="352"/>
      <c r="X780" s="352"/>
      <c r="Y780" s="328"/>
      <c r="Z780" s="118"/>
      <c r="AA780" s="119"/>
      <c r="AB780" s="119"/>
      <c r="AC780" s="119"/>
      <c r="AD780" s="119"/>
      <c r="AE780" s="119"/>
      <c r="AF780" s="119"/>
      <c r="AG780" s="119"/>
      <c r="AH780" s="119"/>
      <c r="AI780" s="119"/>
      <c r="AJ780" s="119"/>
      <c r="AK780" s="4"/>
      <c r="AL780" s="4"/>
    </row>
    <row r="781">
      <c r="A781" s="4"/>
      <c r="B781" s="4"/>
      <c r="C781" s="4"/>
      <c r="D781" s="4"/>
      <c r="E781" s="4"/>
      <c r="F781" s="8"/>
      <c r="G781" s="8"/>
      <c r="H781" s="8"/>
      <c r="I781" s="8"/>
      <c r="J781" s="8"/>
      <c r="K781" s="8"/>
      <c r="L781" s="8"/>
      <c r="M781" s="8"/>
      <c r="N781" s="118"/>
      <c r="O781" s="118"/>
      <c r="P781" s="118"/>
      <c r="Q781" s="325"/>
      <c r="R781" s="119"/>
      <c r="S781" s="119"/>
      <c r="T781" s="119"/>
      <c r="U781" s="326"/>
      <c r="V781" s="74"/>
      <c r="W781" s="352"/>
      <c r="X781" s="352"/>
      <c r="Y781" s="328"/>
      <c r="Z781" s="118"/>
      <c r="AA781" s="119"/>
      <c r="AB781" s="119"/>
      <c r="AC781" s="119"/>
      <c r="AD781" s="119"/>
      <c r="AE781" s="119"/>
      <c r="AF781" s="119"/>
      <c r="AG781" s="119"/>
      <c r="AH781" s="119"/>
      <c r="AI781" s="119"/>
      <c r="AJ781" s="119"/>
      <c r="AK781" s="4"/>
      <c r="AL781" s="4"/>
    </row>
    <row r="782">
      <c r="A782" s="4"/>
      <c r="B782" s="4"/>
      <c r="C782" s="4"/>
      <c r="D782" s="4"/>
      <c r="E782" s="4"/>
      <c r="F782" s="8"/>
      <c r="G782" s="8"/>
      <c r="H782" s="8"/>
      <c r="I782" s="8"/>
      <c r="J782" s="8"/>
      <c r="K782" s="8"/>
      <c r="L782" s="8"/>
      <c r="M782" s="8"/>
      <c r="N782" s="118"/>
      <c r="O782" s="118"/>
      <c r="P782" s="118"/>
      <c r="Q782" s="325"/>
      <c r="R782" s="119"/>
      <c r="S782" s="119"/>
      <c r="T782" s="119"/>
      <c r="U782" s="326"/>
      <c r="V782" s="74"/>
      <c r="W782" s="352"/>
      <c r="X782" s="352"/>
      <c r="Y782" s="328"/>
      <c r="Z782" s="118"/>
      <c r="AA782" s="119"/>
      <c r="AB782" s="119"/>
      <c r="AC782" s="119"/>
      <c r="AD782" s="119"/>
      <c r="AE782" s="119"/>
      <c r="AF782" s="119"/>
      <c r="AG782" s="119"/>
      <c r="AH782" s="119"/>
      <c r="AI782" s="119"/>
      <c r="AJ782" s="119"/>
      <c r="AK782" s="4"/>
      <c r="AL782" s="4"/>
    </row>
    <row r="783">
      <c r="A783" s="4"/>
      <c r="B783" s="4"/>
      <c r="C783" s="4"/>
      <c r="D783" s="4"/>
      <c r="E783" s="4"/>
      <c r="F783" s="8"/>
      <c r="G783" s="8"/>
      <c r="H783" s="8"/>
      <c r="I783" s="8"/>
      <c r="J783" s="8"/>
      <c r="K783" s="8"/>
      <c r="L783" s="8"/>
      <c r="M783" s="8"/>
      <c r="N783" s="118"/>
      <c r="O783" s="118"/>
      <c r="P783" s="118"/>
      <c r="Q783" s="325"/>
      <c r="R783" s="119"/>
      <c r="S783" s="119"/>
      <c r="T783" s="119"/>
      <c r="U783" s="326"/>
      <c r="V783" s="74"/>
      <c r="W783" s="352"/>
      <c r="X783" s="352"/>
      <c r="Y783" s="328"/>
      <c r="Z783" s="118"/>
      <c r="AA783" s="119"/>
      <c r="AB783" s="119"/>
      <c r="AC783" s="119"/>
      <c r="AD783" s="119"/>
      <c r="AE783" s="119"/>
      <c r="AF783" s="119"/>
      <c r="AG783" s="119"/>
      <c r="AH783" s="119"/>
      <c r="AI783" s="119"/>
      <c r="AJ783" s="119"/>
      <c r="AK783" s="4"/>
      <c r="AL783" s="4"/>
    </row>
    <row r="784">
      <c r="A784" s="4"/>
      <c r="B784" s="4"/>
      <c r="C784" s="4"/>
      <c r="D784" s="4"/>
      <c r="E784" s="4"/>
      <c r="F784" s="8"/>
      <c r="G784" s="8"/>
      <c r="H784" s="8"/>
      <c r="I784" s="8"/>
      <c r="J784" s="8"/>
      <c r="K784" s="8"/>
      <c r="L784" s="8"/>
      <c r="M784" s="8"/>
      <c r="N784" s="118"/>
      <c r="O784" s="118"/>
      <c r="P784" s="118"/>
      <c r="Q784" s="325"/>
      <c r="R784" s="119"/>
      <c r="S784" s="119"/>
      <c r="T784" s="119"/>
      <c r="U784" s="326"/>
      <c r="V784" s="74"/>
      <c r="W784" s="352"/>
      <c r="X784" s="352"/>
      <c r="Y784" s="328"/>
      <c r="Z784" s="118"/>
      <c r="AA784" s="119"/>
      <c r="AB784" s="119"/>
      <c r="AC784" s="119"/>
      <c r="AD784" s="119"/>
      <c r="AE784" s="119"/>
      <c r="AF784" s="119"/>
      <c r="AG784" s="119"/>
      <c r="AH784" s="119"/>
      <c r="AI784" s="119"/>
      <c r="AJ784" s="119"/>
      <c r="AK784" s="4"/>
      <c r="AL784" s="4"/>
    </row>
    <row r="785">
      <c r="A785" s="4"/>
      <c r="B785" s="4"/>
      <c r="C785" s="4"/>
      <c r="D785" s="4"/>
      <c r="E785" s="4"/>
      <c r="F785" s="8"/>
      <c r="G785" s="8"/>
      <c r="H785" s="8"/>
      <c r="I785" s="8"/>
      <c r="J785" s="8"/>
      <c r="K785" s="8"/>
      <c r="L785" s="8"/>
      <c r="M785" s="8"/>
      <c r="N785" s="118"/>
      <c r="O785" s="118"/>
      <c r="P785" s="118"/>
      <c r="Q785" s="325"/>
      <c r="R785" s="119"/>
      <c r="S785" s="119"/>
      <c r="T785" s="119"/>
      <c r="U785" s="326"/>
      <c r="V785" s="74"/>
      <c r="W785" s="352"/>
      <c r="X785" s="352"/>
      <c r="Y785" s="328"/>
      <c r="Z785" s="118"/>
      <c r="AA785" s="119"/>
      <c r="AB785" s="119"/>
      <c r="AC785" s="119"/>
      <c r="AD785" s="119"/>
      <c r="AE785" s="119"/>
      <c r="AF785" s="119"/>
      <c r="AG785" s="119"/>
      <c r="AH785" s="119"/>
      <c r="AI785" s="119"/>
      <c r="AJ785" s="119"/>
      <c r="AK785" s="4"/>
      <c r="AL785" s="4"/>
    </row>
    <row r="786">
      <c r="A786" s="4"/>
      <c r="B786" s="4"/>
      <c r="C786" s="4"/>
      <c r="D786" s="4"/>
      <c r="E786" s="4"/>
      <c r="F786" s="8"/>
      <c r="G786" s="8"/>
      <c r="H786" s="8"/>
      <c r="I786" s="8"/>
      <c r="J786" s="8"/>
      <c r="K786" s="8"/>
      <c r="L786" s="8"/>
      <c r="M786" s="8"/>
      <c r="N786" s="118"/>
      <c r="O786" s="118"/>
      <c r="P786" s="118"/>
      <c r="Q786" s="325"/>
      <c r="R786" s="119"/>
      <c r="S786" s="119"/>
      <c r="T786" s="119"/>
      <c r="U786" s="326"/>
      <c r="V786" s="74"/>
      <c r="W786" s="352"/>
      <c r="X786" s="352"/>
      <c r="Y786" s="328"/>
      <c r="Z786" s="118"/>
      <c r="AA786" s="119"/>
      <c r="AB786" s="119"/>
      <c r="AC786" s="119"/>
      <c r="AD786" s="119"/>
      <c r="AE786" s="119"/>
      <c r="AF786" s="119"/>
      <c r="AG786" s="119"/>
      <c r="AH786" s="119"/>
      <c r="AI786" s="119"/>
      <c r="AJ786" s="119"/>
      <c r="AK786" s="4"/>
      <c r="AL786" s="4"/>
    </row>
    <row r="787">
      <c r="A787" s="4"/>
      <c r="B787" s="4"/>
      <c r="C787" s="4"/>
      <c r="D787" s="4"/>
      <c r="E787" s="4"/>
      <c r="F787" s="8"/>
      <c r="G787" s="8"/>
      <c r="H787" s="8"/>
      <c r="I787" s="8"/>
      <c r="J787" s="8"/>
      <c r="K787" s="8"/>
      <c r="L787" s="8"/>
      <c r="M787" s="8"/>
      <c r="N787" s="118"/>
      <c r="O787" s="118"/>
      <c r="P787" s="118"/>
      <c r="Q787" s="325"/>
      <c r="R787" s="119"/>
      <c r="S787" s="119"/>
      <c r="T787" s="119"/>
      <c r="U787" s="326"/>
      <c r="V787" s="74"/>
      <c r="W787" s="352"/>
      <c r="X787" s="352"/>
      <c r="Y787" s="328"/>
      <c r="Z787" s="118"/>
      <c r="AA787" s="119"/>
      <c r="AB787" s="119"/>
      <c r="AC787" s="119"/>
      <c r="AD787" s="119"/>
      <c r="AE787" s="119"/>
      <c r="AF787" s="119"/>
      <c r="AG787" s="119"/>
      <c r="AH787" s="119"/>
      <c r="AI787" s="119"/>
      <c r="AJ787" s="119"/>
      <c r="AK787" s="4"/>
      <c r="AL787" s="4"/>
    </row>
    <row r="788">
      <c r="A788" s="4"/>
      <c r="B788" s="4"/>
      <c r="C788" s="4"/>
      <c r="D788" s="4"/>
      <c r="E788" s="4"/>
      <c r="F788" s="8"/>
      <c r="G788" s="8"/>
      <c r="H788" s="8"/>
      <c r="I788" s="8"/>
      <c r="J788" s="8"/>
      <c r="K788" s="8"/>
      <c r="L788" s="8"/>
      <c r="M788" s="8"/>
      <c r="N788" s="118"/>
      <c r="O788" s="118"/>
      <c r="P788" s="118"/>
      <c r="Q788" s="325"/>
      <c r="R788" s="119"/>
      <c r="S788" s="119"/>
      <c r="T788" s="119"/>
      <c r="U788" s="326"/>
      <c r="V788" s="74"/>
      <c r="W788" s="352"/>
      <c r="X788" s="352"/>
      <c r="Y788" s="328"/>
      <c r="Z788" s="118"/>
      <c r="AA788" s="119"/>
      <c r="AB788" s="119"/>
      <c r="AC788" s="119"/>
      <c r="AD788" s="119"/>
      <c r="AE788" s="119"/>
      <c r="AF788" s="119"/>
      <c r="AG788" s="119"/>
      <c r="AH788" s="119"/>
      <c r="AI788" s="119"/>
      <c r="AJ788" s="119"/>
      <c r="AK788" s="4"/>
      <c r="AL788" s="4"/>
    </row>
    <row r="789">
      <c r="A789" s="4"/>
      <c r="B789" s="4"/>
      <c r="C789" s="4"/>
      <c r="D789" s="4"/>
      <c r="E789" s="4"/>
      <c r="F789" s="8"/>
      <c r="G789" s="8"/>
      <c r="H789" s="8"/>
      <c r="I789" s="8"/>
      <c r="J789" s="8"/>
      <c r="K789" s="8"/>
      <c r="L789" s="8"/>
      <c r="M789" s="8"/>
      <c r="N789" s="118"/>
      <c r="O789" s="118"/>
      <c r="P789" s="118"/>
      <c r="Q789" s="325"/>
      <c r="R789" s="119"/>
      <c r="S789" s="119"/>
      <c r="T789" s="119"/>
      <c r="U789" s="326"/>
      <c r="V789" s="74"/>
      <c r="W789" s="352"/>
      <c r="X789" s="352"/>
      <c r="Y789" s="328"/>
      <c r="Z789" s="118"/>
      <c r="AA789" s="119"/>
      <c r="AB789" s="119"/>
      <c r="AC789" s="119"/>
      <c r="AD789" s="119"/>
      <c r="AE789" s="119"/>
      <c r="AF789" s="119"/>
      <c r="AG789" s="119"/>
      <c r="AH789" s="119"/>
      <c r="AI789" s="119"/>
      <c r="AJ789" s="119"/>
      <c r="AK789" s="4"/>
      <c r="AL789" s="4"/>
    </row>
    <row r="790">
      <c r="A790" s="4"/>
      <c r="B790" s="4"/>
      <c r="C790" s="4"/>
      <c r="D790" s="4"/>
      <c r="E790" s="4"/>
      <c r="F790" s="8"/>
      <c r="G790" s="8"/>
      <c r="H790" s="8"/>
      <c r="I790" s="8"/>
      <c r="J790" s="8"/>
      <c r="K790" s="8"/>
      <c r="L790" s="8"/>
      <c r="M790" s="8"/>
      <c r="N790" s="118"/>
      <c r="O790" s="118"/>
      <c r="P790" s="118"/>
      <c r="Q790" s="325"/>
      <c r="R790" s="119"/>
      <c r="S790" s="119"/>
      <c r="T790" s="119"/>
      <c r="U790" s="326"/>
      <c r="V790" s="74"/>
      <c r="W790" s="352"/>
      <c r="X790" s="352"/>
      <c r="Y790" s="328"/>
      <c r="Z790" s="118"/>
      <c r="AA790" s="119"/>
      <c r="AB790" s="119"/>
      <c r="AC790" s="119"/>
      <c r="AD790" s="119"/>
      <c r="AE790" s="119"/>
      <c r="AF790" s="119"/>
      <c r="AG790" s="119"/>
      <c r="AH790" s="119"/>
      <c r="AI790" s="119"/>
      <c r="AJ790" s="119"/>
      <c r="AK790" s="4"/>
      <c r="AL790" s="4"/>
    </row>
    <row r="791">
      <c r="A791" s="4"/>
      <c r="B791" s="4"/>
      <c r="C791" s="4"/>
      <c r="D791" s="4"/>
      <c r="E791" s="4"/>
      <c r="F791" s="8"/>
      <c r="G791" s="8"/>
      <c r="H791" s="8"/>
      <c r="I791" s="8"/>
      <c r="J791" s="8"/>
      <c r="K791" s="8"/>
      <c r="L791" s="8"/>
      <c r="M791" s="8"/>
      <c r="N791" s="118"/>
      <c r="O791" s="118"/>
      <c r="P791" s="118"/>
      <c r="Q791" s="325"/>
      <c r="R791" s="119"/>
      <c r="S791" s="119"/>
      <c r="T791" s="119"/>
      <c r="U791" s="326"/>
      <c r="V791" s="74"/>
      <c r="W791" s="352"/>
      <c r="X791" s="352"/>
      <c r="Y791" s="328"/>
      <c r="Z791" s="118"/>
      <c r="AA791" s="119"/>
      <c r="AB791" s="119"/>
      <c r="AC791" s="119"/>
      <c r="AD791" s="119"/>
      <c r="AE791" s="119"/>
      <c r="AF791" s="119"/>
      <c r="AG791" s="119"/>
      <c r="AH791" s="119"/>
      <c r="AI791" s="119"/>
      <c r="AJ791" s="119"/>
      <c r="AK791" s="4"/>
      <c r="AL791" s="4"/>
    </row>
    <row r="792">
      <c r="A792" s="4"/>
      <c r="B792" s="4"/>
      <c r="C792" s="4"/>
      <c r="D792" s="4"/>
      <c r="E792" s="4"/>
      <c r="F792" s="8"/>
      <c r="G792" s="8"/>
      <c r="H792" s="8"/>
      <c r="I792" s="8"/>
      <c r="J792" s="8"/>
      <c r="K792" s="8"/>
      <c r="L792" s="8"/>
      <c r="M792" s="8"/>
      <c r="N792" s="118"/>
      <c r="O792" s="118"/>
      <c r="P792" s="118"/>
      <c r="Q792" s="325"/>
      <c r="R792" s="119"/>
      <c r="S792" s="119"/>
      <c r="T792" s="119"/>
      <c r="U792" s="326"/>
      <c r="V792" s="74"/>
      <c r="W792" s="352"/>
      <c r="X792" s="352"/>
      <c r="Y792" s="328"/>
      <c r="Z792" s="118"/>
      <c r="AA792" s="119"/>
      <c r="AB792" s="119"/>
      <c r="AC792" s="119"/>
      <c r="AD792" s="119"/>
      <c r="AE792" s="119"/>
      <c r="AF792" s="119"/>
      <c r="AG792" s="119"/>
      <c r="AH792" s="119"/>
      <c r="AI792" s="119"/>
      <c r="AJ792" s="119"/>
      <c r="AK792" s="4"/>
      <c r="AL792" s="4"/>
    </row>
    <row r="793">
      <c r="A793" s="4"/>
      <c r="B793" s="4"/>
      <c r="C793" s="4"/>
      <c r="D793" s="4"/>
      <c r="E793" s="4"/>
      <c r="F793" s="8"/>
      <c r="G793" s="8"/>
      <c r="H793" s="8"/>
      <c r="I793" s="8"/>
      <c r="J793" s="8"/>
      <c r="K793" s="8"/>
      <c r="L793" s="8"/>
      <c r="M793" s="8"/>
      <c r="N793" s="118"/>
      <c r="O793" s="118"/>
      <c r="P793" s="118"/>
      <c r="Q793" s="325"/>
      <c r="R793" s="119"/>
      <c r="S793" s="119"/>
      <c r="T793" s="119"/>
      <c r="U793" s="326"/>
      <c r="V793" s="74"/>
      <c r="W793" s="352"/>
      <c r="X793" s="352"/>
      <c r="Y793" s="328"/>
      <c r="Z793" s="118"/>
      <c r="AA793" s="119"/>
      <c r="AB793" s="119"/>
      <c r="AC793" s="119"/>
      <c r="AD793" s="119"/>
      <c r="AE793" s="119"/>
      <c r="AF793" s="119"/>
      <c r="AG793" s="119"/>
      <c r="AH793" s="119"/>
      <c r="AI793" s="119"/>
      <c r="AJ793" s="119"/>
      <c r="AK793" s="4"/>
      <c r="AL793" s="4"/>
    </row>
    <row r="794">
      <c r="A794" s="4"/>
      <c r="B794" s="4"/>
      <c r="C794" s="4"/>
      <c r="D794" s="4"/>
      <c r="E794" s="4"/>
      <c r="F794" s="8"/>
      <c r="G794" s="8"/>
      <c r="H794" s="8"/>
      <c r="I794" s="8"/>
      <c r="J794" s="8"/>
      <c r="K794" s="8"/>
      <c r="L794" s="8"/>
      <c r="M794" s="8"/>
      <c r="N794" s="118"/>
      <c r="O794" s="118"/>
      <c r="P794" s="118"/>
      <c r="Q794" s="325"/>
      <c r="R794" s="119"/>
      <c r="S794" s="119"/>
      <c r="T794" s="119"/>
      <c r="U794" s="326"/>
      <c r="V794" s="74"/>
      <c r="W794" s="352"/>
      <c r="X794" s="352"/>
      <c r="Y794" s="328"/>
      <c r="Z794" s="118"/>
      <c r="AA794" s="119"/>
      <c r="AB794" s="119"/>
      <c r="AC794" s="119"/>
      <c r="AD794" s="119"/>
      <c r="AE794" s="119"/>
      <c r="AF794" s="119"/>
      <c r="AG794" s="119"/>
      <c r="AH794" s="119"/>
      <c r="AI794" s="119"/>
      <c r="AJ794" s="119"/>
      <c r="AK794" s="4"/>
      <c r="AL794" s="4"/>
    </row>
    <row r="795">
      <c r="A795" s="4"/>
      <c r="B795" s="4"/>
      <c r="C795" s="4"/>
      <c r="D795" s="4"/>
      <c r="E795" s="4"/>
      <c r="F795" s="8"/>
      <c r="G795" s="8"/>
      <c r="H795" s="8"/>
      <c r="I795" s="8"/>
      <c r="J795" s="8"/>
      <c r="K795" s="8"/>
      <c r="L795" s="8"/>
      <c r="M795" s="8"/>
      <c r="N795" s="118"/>
      <c r="O795" s="118"/>
      <c r="P795" s="118"/>
      <c r="Q795" s="325"/>
      <c r="R795" s="119"/>
      <c r="S795" s="119"/>
      <c r="T795" s="119"/>
      <c r="U795" s="326"/>
      <c r="V795" s="74"/>
      <c r="W795" s="352"/>
      <c r="X795" s="352"/>
      <c r="Y795" s="328"/>
      <c r="Z795" s="118"/>
      <c r="AA795" s="119"/>
      <c r="AB795" s="119"/>
      <c r="AC795" s="119"/>
      <c r="AD795" s="119"/>
      <c r="AE795" s="119"/>
      <c r="AF795" s="119"/>
      <c r="AG795" s="119"/>
      <c r="AH795" s="119"/>
      <c r="AI795" s="119"/>
      <c r="AJ795" s="119"/>
      <c r="AK795" s="4"/>
      <c r="AL795" s="4"/>
    </row>
    <row r="796">
      <c r="A796" s="4"/>
      <c r="B796" s="4"/>
      <c r="C796" s="4"/>
      <c r="D796" s="4"/>
      <c r="E796" s="4"/>
      <c r="F796" s="8"/>
      <c r="G796" s="8"/>
      <c r="H796" s="8"/>
      <c r="I796" s="8"/>
      <c r="J796" s="8"/>
      <c r="K796" s="8"/>
      <c r="L796" s="8"/>
      <c r="M796" s="8"/>
      <c r="N796" s="118"/>
      <c r="O796" s="118"/>
      <c r="P796" s="118"/>
      <c r="Q796" s="325"/>
      <c r="R796" s="119"/>
      <c r="S796" s="119"/>
      <c r="T796" s="119"/>
      <c r="U796" s="326"/>
      <c r="V796" s="74"/>
      <c r="W796" s="352"/>
      <c r="X796" s="352"/>
      <c r="Y796" s="328"/>
      <c r="Z796" s="118"/>
      <c r="AA796" s="119"/>
      <c r="AB796" s="119"/>
      <c r="AC796" s="119"/>
      <c r="AD796" s="119"/>
      <c r="AE796" s="119"/>
      <c r="AF796" s="119"/>
      <c r="AG796" s="119"/>
      <c r="AH796" s="119"/>
      <c r="AI796" s="119"/>
      <c r="AJ796" s="119"/>
      <c r="AK796" s="4"/>
      <c r="AL796" s="4"/>
    </row>
    <row r="797">
      <c r="A797" s="4"/>
      <c r="B797" s="4"/>
      <c r="C797" s="4"/>
      <c r="D797" s="4"/>
      <c r="E797" s="4"/>
      <c r="F797" s="8"/>
      <c r="G797" s="8"/>
      <c r="H797" s="8"/>
      <c r="I797" s="8"/>
      <c r="J797" s="8"/>
      <c r="K797" s="8"/>
      <c r="L797" s="8"/>
      <c r="M797" s="8"/>
      <c r="N797" s="118"/>
      <c r="O797" s="118"/>
      <c r="P797" s="118"/>
      <c r="Q797" s="325"/>
      <c r="R797" s="119"/>
      <c r="S797" s="119"/>
      <c r="T797" s="119"/>
      <c r="U797" s="326"/>
      <c r="V797" s="74"/>
      <c r="W797" s="352"/>
      <c r="X797" s="352"/>
      <c r="Y797" s="328"/>
      <c r="Z797" s="118"/>
      <c r="AA797" s="119"/>
      <c r="AB797" s="119"/>
      <c r="AC797" s="119"/>
      <c r="AD797" s="119"/>
      <c r="AE797" s="119"/>
      <c r="AF797" s="119"/>
      <c r="AG797" s="119"/>
      <c r="AH797" s="119"/>
      <c r="AI797" s="119"/>
      <c r="AJ797" s="119"/>
      <c r="AK797" s="4"/>
      <c r="AL797" s="4"/>
    </row>
    <row r="798">
      <c r="A798" s="4"/>
      <c r="B798" s="4"/>
      <c r="C798" s="4"/>
      <c r="D798" s="4"/>
      <c r="E798" s="4"/>
      <c r="F798" s="8"/>
      <c r="G798" s="8"/>
      <c r="H798" s="8"/>
      <c r="I798" s="8"/>
      <c r="J798" s="8"/>
      <c r="K798" s="8"/>
      <c r="L798" s="8"/>
      <c r="M798" s="8"/>
      <c r="N798" s="118"/>
      <c r="O798" s="118"/>
      <c r="P798" s="118"/>
      <c r="Q798" s="325"/>
      <c r="R798" s="119"/>
      <c r="S798" s="119"/>
      <c r="T798" s="119"/>
      <c r="U798" s="326"/>
      <c r="V798" s="74"/>
      <c r="W798" s="352"/>
      <c r="X798" s="352"/>
      <c r="Y798" s="328"/>
      <c r="Z798" s="118"/>
      <c r="AA798" s="119"/>
      <c r="AB798" s="119"/>
      <c r="AC798" s="119"/>
      <c r="AD798" s="119"/>
      <c r="AE798" s="119"/>
      <c r="AF798" s="119"/>
      <c r="AG798" s="119"/>
      <c r="AH798" s="119"/>
      <c r="AI798" s="119"/>
      <c r="AJ798" s="119"/>
      <c r="AK798" s="4"/>
      <c r="AL798" s="4"/>
    </row>
    <row r="799">
      <c r="A799" s="4"/>
      <c r="B799" s="4"/>
      <c r="C799" s="4"/>
      <c r="D799" s="4"/>
      <c r="E799" s="4"/>
      <c r="F799" s="8"/>
      <c r="G799" s="8"/>
      <c r="H799" s="8"/>
      <c r="I799" s="8"/>
      <c r="J799" s="8"/>
      <c r="K799" s="8"/>
      <c r="L799" s="8"/>
      <c r="M799" s="8"/>
      <c r="N799" s="118"/>
      <c r="O799" s="118"/>
      <c r="P799" s="118"/>
      <c r="Q799" s="325"/>
      <c r="R799" s="119"/>
      <c r="S799" s="119"/>
      <c r="T799" s="119"/>
      <c r="U799" s="326"/>
      <c r="V799" s="74"/>
      <c r="W799" s="352"/>
      <c r="X799" s="352"/>
      <c r="Y799" s="328"/>
      <c r="Z799" s="118"/>
      <c r="AA799" s="119"/>
      <c r="AB799" s="119"/>
      <c r="AC799" s="119"/>
      <c r="AD799" s="119"/>
      <c r="AE799" s="119"/>
      <c r="AF799" s="119"/>
      <c r="AG799" s="119"/>
      <c r="AH799" s="119"/>
      <c r="AI799" s="119"/>
      <c r="AJ799" s="119"/>
      <c r="AK799" s="4"/>
      <c r="AL799" s="4"/>
    </row>
    <row r="800">
      <c r="A800" s="4"/>
      <c r="B800" s="4"/>
      <c r="C800" s="4"/>
      <c r="D800" s="4"/>
      <c r="E800" s="4"/>
      <c r="F800" s="8"/>
      <c r="G800" s="8"/>
      <c r="H800" s="8"/>
      <c r="I800" s="8"/>
      <c r="J800" s="8"/>
      <c r="K800" s="8"/>
      <c r="L800" s="8"/>
      <c r="M800" s="8"/>
      <c r="N800" s="118"/>
      <c r="O800" s="118"/>
      <c r="P800" s="118"/>
      <c r="Q800" s="325"/>
      <c r="R800" s="119"/>
      <c r="S800" s="119"/>
      <c r="T800" s="119"/>
      <c r="U800" s="326"/>
      <c r="V800" s="74"/>
      <c r="W800" s="352"/>
      <c r="X800" s="352"/>
      <c r="Y800" s="328"/>
      <c r="Z800" s="118"/>
      <c r="AA800" s="119"/>
      <c r="AB800" s="119"/>
      <c r="AC800" s="119"/>
      <c r="AD800" s="119"/>
      <c r="AE800" s="119"/>
      <c r="AF800" s="119"/>
      <c r="AG800" s="119"/>
      <c r="AH800" s="119"/>
      <c r="AI800" s="119"/>
      <c r="AJ800" s="119"/>
      <c r="AK800" s="4"/>
      <c r="AL800" s="4"/>
    </row>
    <row r="801">
      <c r="A801" s="4"/>
      <c r="B801" s="4"/>
      <c r="C801" s="4"/>
      <c r="D801" s="4"/>
      <c r="E801" s="4"/>
      <c r="F801" s="8"/>
      <c r="G801" s="8"/>
      <c r="H801" s="8"/>
      <c r="I801" s="8"/>
      <c r="J801" s="8"/>
      <c r="K801" s="8"/>
      <c r="L801" s="8"/>
      <c r="M801" s="8"/>
      <c r="N801" s="118"/>
      <c r="O801" s="118"/>
      <c r="P801" s="118"/>
      <c r="Q801" s="325"/>
      <c r="R801" s="119"/>
      <c r="S801" s="119"/>
      <c r="T801" s="119"/>
      <c r="U801" s="326"/>
      <c r="V801" s="74"/>
      <c r="W801" s="352"/>
      <c r="X801" s="352"/>
      <c r="Y801" s="328"/>
      <c r="Z801" s="118"/>
      <c r="AA801" s="119"/>
      <c r="AB801" s="119"/>
      <c r="AC801" s="119"/>
      <c r="AD801" s="119"/>
      <c r="AE801" s="119"/>
      <c r="AF801" s="119"/>
      <c r="AG801" s="119"/>
      <c r="AH801" s="119"/>
      <c r="AI801" s="119"/>
      <c r="AJ801" s="119"/>
      <c r="AK801" s="4"/>
      <c r="AL801" s="4"/>
    </row>
    <row r="802">
      <c r="A802" s="4"/>
      <c r="B802" s="4"/>
      <c r="C802" s="4"/>
      <c r="D802" s="4"/>
      <c r="E802" s="4"/>
      <c r="F802" s="8"/>
      <c r="G802" s="8"/>
      <c r="H802" s="8"/>
      <c r="I802" s="8"/>
      <c r="J802" s="8"/>
      <c r="K802" s="8"/>
      <c r="L802" s="8"/>
      <c r="M802" s="8"/>
      <c r="N802" s="118"/>
      <c r="O802" s="118"/>
      <c r="P802" s="118"/>
      <c r="Q802" s="325"/>
      <c r="R802" s="119"/>
      <c r="S802" s="119"/>
      <c r="T802" s="119"/>
      <c r="U802" s="326"/>
      <c r="V802" s="74"/>
      <c r="W802" s="352"/>
      <c r="X802" s="352"/>
      <c r="Y802" s="328"/>
      <c r="Z802" s="118"/>
      <c r="AA802" s="119"/>
      <c r="AB802" s="119"/>
      <c r="AC802" s="119"/>
      <c r="AD802" s="119"/>
      <c r="AE802" s="119"/>
      <c r="AF802" s="119"/>
      <c r="AG802" s="119"/>
      <c r="AH802" s="119"/>
      <c r="AI802" s="119"/>
      <c r="AJ802" s="119"/>
      <c r="AK802" s="4"/>
      <c r="AL802" s="4"/>
    </row>
    <row r="803">
      <c r="A803" s="4"/>
      <c r="B803" s="4"/>
      <c r="C803" s="4"/>
      <c r="D803" s="4"/>
      <c r="E803" s="4"/>
      <c r="F803" s="8"/>
      <c r="G803" s="8"/>
      <c r="H803" s="8"/>
      <c r="I803" s="8"/>
      <c r="J803" s="8"/>
      <c r="K803" s="8"/>
      <c r="L803" s="8"/>
      <c r="M803" s="8"/>
      <c r="N803" s="118"/>
      <c r="O803" s="118"/>
      <c r="P803" s="118"/>
      <c r="Q803" s="325"/>
      <c r="R803" s="119"/>
      <c r="S803" s="119"/>
      <c r="T803" s="119"/>
      <c r="U803" s="326"/>
      <c r="V803" s="74"/>
      <c r="W803" s="352"/>
      <c r="X803" s="352"/>
      <c r="Y803" s="328"/>
      <c r="Z803" s="118"/>
      <c r="AA803" s="119"/>
      <c r="AB803" s="119"/>
      <c r="AC803" s="119"/>
      <c r="AD803" s="119"/>
      <c r="AE803" s="119"/>
      <c r="AF803" s="119"/>
      <c r="AG803" s="119"/>
      <c r="AH803" s="119"/>
      <c r="AI803" s="119"/>
      <c r="AJ803" s="119"/>
      <c r="AK803" s="4"/>
      <c r="AL803" s="4"/>
    </row>
    <row r="804">
      <c r="A804" s="4"/>
      <c r="B804" s="4"/>
      <c r="C804" s="4"/>
      <c r="D804" s="4"/>
      <c r="E804" s="4"/>
      <c r="F804" s="8"/>
      <c r="G804" s="8"/>
      <c r="H804" s="8"/>
      <c r="I804" s="8"/>
      <c r="J804" s="8"/>
      <c r="K804" s="8"/>
      <c r="L804" s="8"/>
      <c r="M804" s="8"/>
      <c r="N804" s="118"/>
      <c r="O804" s="118"/>
      <c r="P804" s="118"/>
      <c r="Q804" s="325"/>
      <c r="R804" s="119"/>
      <c r="S804" s="119"/>
      <c r="T804" s="119"/>
      <c r="U804" s="326"/>
      <c r="V804" s="74"/>
      <c r="W804" s="352"/>
      <c r="X804" s="352"/>
      <c r="Y804" s="328"/>
      <c r="Z804" s="118"/>
      <c r="AA804" s="119"/>
      <c r="AB804" s="119"/>
      <c r="AC804" s="119"/>
      <c r="AD804" s="119"/>
      <c r="AE804" s="119"/>
      <c r="AF804" s="119"/>
      <c r="AG804" s="119"/>
      <c r="AH804" s="119"/>
      <c r="AI804" s="119"/>
      <c r="AJ804" s="119"/>
      <c r="AK804" s="4"/>
      <c r="AL804" s="4"/>
    </row>
    <row r="805">
      <c r="A805" s="4"/>
      <c r="B805" s="4"/>
      <c r="C805" s="4"/>
      <c r="D805" s="4"/>
      <c r="E805" s="4"/>
      <c r="F805" s="8"/>
      <c r="G805" s="8"/>
      <c r="H805" s="8"/>
      <c r="I805" s="8"/>
      <c r="J805" s="8"/>
      <c r="K805" s="8"/>
      <c r="L805" s="8"/>
      <c r="M805" s="8"/>
      <c r="N805" s="118"/>
      <c r="O805" s="118"/>
      <c r="P805" s="118"/>
      <c r="Q805" s="325"/>
      <c r="R805" s="119"/>
      <c r="S805" s="119"/>
      <c r="T805" s="119"/>
      <c r="U805" s="326"/>
      <c r="V805" s="74"/>
      <c r="W805" s="352"/>
      <c r="X805" s="352"/>
      <c r="Y805" s="328"/>
      <c r="Z805" s="118"/>
      <c r="AA805" s="119"/>
      <c r="AB805" s="119"/>
      <c r="AC805" s="119"/>
      <c r="AD805" s="119"/>
      <c r="AE805" s="119"/>
      <c r="AF805" s="119"/>
      <c r="AG805" s="119"/>
      <c r="AH805" s="119"/>
      <c r="AI805" s="119"/>
      <c r="AJ805" s="119"/>
      <c r="AK805" s="4"/>
      <c r="AL805" s="4"/>
    </row>
    <row r="806">
      <c r="A806" s="4"/>
      <c r="B806" s="4"/>
      <c r="C806" s="4"/>
      <c r="D806" s="4"/>
      <c r="E806" s="4"/>
      <c r="F806" s="8"/>
      <c r="G806" s="8"/>
      <c r="H806" s="8"/>
      <c r="I806" s="8"/>
      <c r="J806" s="8"/>
      <c r="K806" s="8"/>
      <c r="L806" s="8"/>
      <c r="M806" s="8"/>
      <c r="N806" s="118"/>
      <c r="O806" s="118"/>
      <c r="P806" s="118"/>
      <c r="Q806" s="325"/>
      <c r="R806" s="119"/>
      <c r="S806" s="119"/>
      <c r="T806" s="119"/>
      <c r="U806" s="326"/>
      <c r="V806" s="74"/>
      <c r="W806" s="352"/>
      <c r="X806" s="352"/>
      <c r="Y806" s="328"/>
      <c r="Z806" s="118"/>
      <c r="AA806" s="119"/>
      <c r="AB806" s="119"/>
      <c r="AC806" s="119"/>
      <c r="AD806" s="119"/>
      <c r="AE806" s="119"/>
      <c r="AF806" s="119"/>
      <c r="AG806" s="119"/>
      <c r="AH806" s="119"/>
      <c r="AI806" s="119"/>
      <c r="AJ806" s="119"/>
      <c r="AK806" s="4"/>
      <c r="AL806" s="4"/>
    </row>
    <row r="807">
      <c r="A807" s="4"/>
      <c r="B807" s="4"/>
      <c r="C807" s="4"/>
      <c r="D807" s="4"/>
      <c r="E807" s="4"/>
      <c r="F807" s="8"/>
      <c r="G807" s="8"/>
      <c r="H807" s="8"/>
      <c r="I807" s="8"/>
      <c r="J807" s="8"/>
      <c r="K807" s="8"/>
      <c r="L807" s="8"/>
      <c r="M807" s="8"/>
      <c r="N807" s="118"/>
      <c r="O807" s="118"/>
      <c r="P807" s="118"/>
      <c r="Q807" s="325"/>
      <c r="R807" s="119"/>
      <c r="S807" s="119"/>
      <c r="T807" s="119"/>
      <c r="U807" s="326"/>
      <c r="V807" s="74"/>
      <c r="W807" s="352"/>
      <c r="X807" s="352"/>
      <c r="Y807" s="328"/>
      <c r="Z807" s="118"/>
      <c r="AA807" s="119"/>
      <c r="AB807" s="119"/>
      <c r="AC807" s="119"/>
      <c r="AD807" s="119"/>
      <c r="AE807" s="119"/>
      <c r="AF807" s="119"/>
      <c r="AG807" s="119"/>
      <c r="AH807" s="119"/>
      <c r="AI807" s="119"/>
      <c r="AJ807" s="119"/>
      <c r="AK807" s="4"/>
      <c r="AL807" s="4"/>
    </row>
    <row r="808">
      <c r="A808" s="4"/>
      <c r="B808" s="4"/>
      <c r="C808" s="4"/>
      <c r="D808" s="4"/>
      <c r="E808" s="4"/>
      <c r="F808" s="8"/>
      <c r="G808" s="8"/>
      <c r="H808" s="8"/>
      <c r="I808" s="8"/>
      <c r="J808" s="8"/>
      <c r="K808" s="8"/>
      <c r="L808" s="8"/>
      <c r="M808" s="8"/>
      <c r="N808" s="118"/>
      <c r="O808" s="118"/>
      <c r="P808" s="118"/>
      <c r="Q808" s="325"/>
      <c r="R808" s="119"/>
      <c r="S808" s="119"/>
      <c r="T808" s="119"/>
      <c r="U808" s="326"/>
      <c r="V808" s="74"/>
      <c r="W808" s="352"/>
      <c r="X808" s="352"/>
      <c r="Y808" s="328"/>
      <c r="Z808" s="118"/>
      <c r="AA808" s="119"/>
      <c r="AB808" s="119"/>
      <c r="AC808" s="119"/>
      <c r="AD808" s="119"/>
      <c r="AE808" s="119"/>
      <c r="AF808" s="119"/>
      <c r="AG808" s="119"/>
      <c r="AH808" s="119"/>
      <c r="AI808" s="119"/>
      <c r="AJ808" s="119"/>
      <c r="AK808" s="4"/>
      <c r="AL808" s="4"/>
    </row>
    <row r="809">
      <c r="A809" s="4"/>
      <c r="B809" s="4"/>
      <c r="C809" s="4"/>
      <c r="D809" s="4"/>
      <c r="E809" s="4"/>
      <c r="F809" s="8"/>
      <c r="G809" s="8"/>
      <c r="H809" s="8"/>
      <c r="I809" s="8"/>
      <c r="J809" s="8"/>
      <c r="K809" s="8"/>
      <c r="L809" s="8"/>
      <c r="M809" s="8"/>
      <c r="N809" s="118"/>
      <c r="O809" s="118"/>
      <c r="P809" s="118"/>
      <c r="Q809" s="325"/>
      <c r="R809" s="119"/>
      <c r="S809" s="119"/>
      <c r="T809" s="119"/>
      <c r="U809" s="326"/>
      <c r="V809" s="74"/>
      <c r="W809" s="352"/>
      <c r="X809" s="352"/>
      <c r="Y809" s="328"/>
      <c r="Z809" s="118"/>
      <c r="AA809" s="119"/>
      <c r="AB809" s="119"/>
      <c r="AC809" s="119"/>
      <c r="AD809" s="119"/>
      <c r="AE809" s="119"/>
      <c r="AF809" s="119"/>
      <c r="AG809" s="119"/>
      <c r="AH809" s="119"/>
      <c r="AI809" s="119"/>
      <c r="AJ809" s="119"/>
      <c r="AK809" s="4"/>
      <c r="AL809" s="4"/>
    </row>
    <row r="810">
      <c r="A810" s="4"/>
      <c r="B810" s="4"/>
      <c r="C810" s="4"/>
      <c r="D810" s="4"/>
      <c r="E810" s="4"/>
      <c r="F810" s="8"/>
      <c r="G810" s="8"/>
      <c r="H810" s="8"/>
      <c r="I810" s="8"/>
      <c r="J810" s="8"/>
      <c r="K810" s="8"/>
      <c r="L810" s="8"/>
      <c r="M810" s="8"/>
      <c r="N810" s="118"/>
      <c r="O810" s="118"/>
      <c r="P810" s="118"/>
      <c r="Q810" s="325"/>
      <c r="R810" s="119"/>
      <c r="S810" s="119"/>
      <c r="T810" s="119"/>
      <c r="U810" s="326"/>
      <c r="V810" s="74"/>
      <c r="W810" s="352"/>
      <c r="X810" s="352"/>
      <c r="Y810" s="328"/>
      <c r="Z810" s="118"/>
      <c r="AA810" s="119"/>
      <c r="AB810" s="119"/>
      <c r="AC810" s="119"/>
      <c r="AD810" s="119"/>
      <c r="AE810" s="119"/>
      <c r="AF810" s="119"/>
      <c r="AG810" s="119"/>
      <c r="AH810" s="119"/>
      <c r="AI810" s="119"/>
      <c r="AJ810" s="119"/>
      <c r="AK810" s="4"/>
      <c r="AL810" s="4"/>
    </row>
    <row r="811">
      <c r="A811" s="4"/>
      <c r="B811" s="4"/>
      <c r="C811" s="4"/>
      <c r="D811" s="4"/>
      <c r="E811" s="4"/>
      <c r="F811" s="8"/>
      <c r="G811" s="8"/>
      <c r="H811" s="8"/>
      <c r="I811" s="8"/>
      <c r="J811" s="8"/>
      <c r="K811" s="8"/>
      <c r="L811" s="8"/>
      <c r="M811" s="8"/>
      <c r="N811" s="118"/>
      <c r="O811" s="118"/>
      <c r="P811" s="118"/>
      <c r="Q811" s="325"/>
      <c r="R811" s="119"/>
      <c r="S811" s="119"/>
      <c r="T811" s="119"/>
      <c r="U811" s="326"/>
      <c r="V811" s="74"/>
      <c r="W811" s="352"/>
      <c r="X811" s="352"/>
      <c r="Y811" s="328"/>
      <c r="Z811" s="118"/>
      <c r="AA811" s="119"/>
      <c r="AB811" s="119"/>
      <c r="AC811" s="119"/>
      <c r="AD811" s="119"/>
      <c r="AE811" s="119"/>
      <c r="AF811" s="119"/>
      <c r="AG811" s="119"/>
      <c r="AH811" s="119"/>
      <c r="AI811" s="119"/>
      <c r="AJ811" s="119"/>
      <c r="AK811" s="4"/>
      <c r="AL811" s="4"/>
    </row>
    <row r="812">
      <c r="A812" s="4"/>
      <c r="B812" s="4"/>
      <c r="C812" s="4"/>
      <c r="D812" s="4"/>
      <c r="E812" s="4"/>
      <c r="F812" s="8"/>
      <c r="G812" s="8"/>
      <c r="H812" s="8"/>
      <c r="I812" s="8"/>
      <c r="J812" s="8"/>
      <c r="K812" s="8"/>
      <c r="L812" s="8"/>
      <c r="M812" s="8"/>
      <c r="N812" s="118"/>
      <c r="O812" s="118"/>
      <c r="P812" s="118"/>
      <c r="Q812" s="325"/>
      <c r="R812" s="119"/>
      <c r="S812" s="119"/>
      <c r="T812" s="119"/>
      <c r="U812" s="326"/>
      <c r="V812" s="74"/>
      <c r="W812" s="352"/>
      <c r="X812" s="352"/>
      <c r="Y812" s="328"/>
      <c r="Z812" s="118"/>
      <c r="AA812" s="119"/>
      <c r="AB812" s="119"/>
      <c r="AC812" s="119"/>
      <c r="AD812" s="119"/>
      <c r="AE812" s="119"/>
      <c r="AF812" s="119"/>
      <c r="AG812" s="119"/>
      <c r="AH812" s="119"/>
      <c r="AI812" s="119"/>
      <c r="AJ812" s="119"/>
      <c r="AK812" s="4"/>
      <c r="AL812" s="4"/>
    </row>
    <row r="813">
      <c r="A813" s="4"/>
      <c r="B813" s="4"/>
      <c r="C813" s="4"/>
      <c r="D813" s="4"/>
      <c r="E813" s="4"/>
      <c r="F813" s="8"/>
      <c r="G813" s="8"/>
      <c r="H813" s="8"/>
      <c r="I813" s="8"/>
      <c r="J813" s="8"/>
      <c r="K813" s="8"/>
      <c r="L813" s="8"/>
      <c r="M813" s="8"/>
      <c r="N813" s="118"/>
      <c r="O813" s="118"/>
      <c r="P813" s="118"/>
      <c r="Q813" s="325"/>
      <c r="R813" s="119"/>
      <c r="S813" s="119"/>
      <c r="T813" s="119"/>
      <c r="U813" s="326"/>
      <c r="V813" s="74"/>
      <c r="W813" s="352"/>
      <c r="X813" s="352"/>
      <c r="Y813" s="328"/>
      <c r="Z813" s="118"/>
      <c r="AA813" s="119"/>
      <c r="AB813" s="119"/>
      <c r="AC813" s="119"/>
      <c r="AD813" s="119"/>
      <c r="AE813" s="119"/>
      <c r="AF813" s="119"/>
      <c r="AG813" s="119"/>
      <c r="AH813" s="119"/>
      <c r="AI813" s="119"/>
      <c r="AJ813" s="119"/>
      <c r="AK813" s="4"/>
      <c r="AL813" s="4"/>
    </row>
    <row r="814">
      <c r="A814" s="4"/>
      <c r="B814" s="4"/>
      <c r="C814" s="4"/>
      <c r="D814" s="4"/>
      <c r="E814" s="4"/>
      <c r="F814" s="8"/>
      <c r="G814" s="8"/>
      <c r="H814" s="8"/>
      <c r="I814" s="8"/>
      <c r="J814" s="8"/>
      <c r="K814" s="8"/>
      <c r="L814" s="8"/>
      <c r="M814" s="8"/>
      <c r="N814" s="118"/>
      <c r="O814" s="118"/>
      <c r="P814" s="118"/>
      <c r="Q814" s="325"/>
      <c r="R814" s="119"/>
      <c r="S814" s="119"/>
      <c r="T814" s="119"/>
      <c r="U814" s="326"/>
      <c r="V814" s="74"/>
      <c r="W814" s="352"/>
      <c r="X814" s="352"/>
      <c r="Y814" s="328"/>
      <c r="Z814" s="118"/>
      <c r="AA814" s="119"/>
      <c r="AB814" s="119"/>
      <c r="AC814" s="119"/>
      <c r="AD814" s="119"/>
      <c r="AE814" s="119"/>
      <c r="AF814" s="119"/>
      <c r="AG814" s="119"/>
      <c r="AH814" s="119"/>
      <c r="AI814" s="119"/>
      <c r="AJ814" s="119"/>
      <c r="AK814" s="4"/>
      <c r="AL814" s="4"/>
    </row>
    <row r="815">
      <c r="A815" s="4"/>
      <c r="B815" s="4"/>
      <c r="C815" s="4"/>
      <c r="D815" s="4"/>
      <c r="E815" s="4"/>
      <c r="F815" s="8"/>
      <c r="G815" s="8"/>
      <c r="H815" s="8"/>
      <c r="I815" s="8"/>
      <c r="J815" s="8"/>
      <c r="K815" s="8"/>
      <c r="L815" s="8"/>
      <c r="M815" s="8"/>
      <c r="N815" s="118"/>
      <c r="O815" s="118"/>
      <c r="P815" s="118"/>
      <c r="Q815" s="325"/>
      <c r="R815" s="119"/>
      <c r="S815" s="119"/>
      <c r="T815" s="119"/>
      <c r="U815" s="326"/>
      <c r="V815" s="74"/>
      <c r="W815" s="352"/>
      <c r="X815" s="352"/>
      <c r="Y815" s="328"/>
      <c r="Z815" s="118"/>
      <c r="AA815" s="119"/>
      <c r="AB815" s="119"/>
      <c r="AC815" s="119"/>
      <c r="AD815" s="119"/>
      <c r="AE815" s="119"/>
      <c r="AF815" s="119"/>
      <c r="AG815" s="119"/>
      <c r="AH815" s="119"/>
      <c r="AI815" s="119"/>
      <c r="AJ815" s="119"/>
      <c r="AK815" s="4"/>
      <c r="AL815" s="4"/>
    </row>
    <row r="816">
      <c r="A816" s="4"/>
      <c r="B816" s="4"/>
      <c r="C816" s="4"/>
      <c r="D816" s="4"/>
      <c r="E816" s="4"/>
      <c r="F816" s="8"/>
      <c r="G816" s="8"/>
      <c r="H816" s="8"/>
      <c r="I816" s="8"/>
      <c r="J816" s="8"/>
      <c r="K816" s="8"/>
      <c r="L816" s="8"/>
      <c r="M816" s="8"/>
      <c r="N816" s="118"/>
      <c r="O816" s="118"/>
      <c r="P816" s="118"/>
      <c r="Q816" s="325"/>
      <c r="R816" s="119"/>
      <c r="S816" s="119"/>
      <c r="T816" s="119"/>
      <c r="U816" s="326"/>
      <c r="V816" s="74"/>
      <c r="W816" s="352"/>
      <c r="X816" s="352"/>
      <c r="Y816" s="328"/>
      <c r="Z816" s="118"/>
      <c r="AA816" s="119"/>
      <c r="AB816" s="119"/>
      <c r="AC816" s="119"/>
      <c r="AD816" s="119"/>
      <c r="AE816" s="119"/>
      <c r="AF816" s="119"/>
      <c r="AG816" s="119"/>
      <c r="AH816" s="119"/>
      <c r="AI816" s="119"/>
      <c r="AJ816" s="119"/>
      <c r="AK816" s="4"/>
      <c r="AL816" s="4"/>
    </row>
    <row r="817">
      <c r="A817" s="4"/>
      <c r="B817" s="4"/>
      <c r="C817" s="4"/>
      <c r="D817" s="4"/>
      <c r="E817" s="4"/>
      <c r="F817" s="8"/>
      <c r="G817" s="8"/>
      <c r="H817" s="8"/>
      <c r="I817" s="8"/>
      <c r="J817" s="8"/>
      <c r="K817" s="8"/>
      <c r="L817" s="8"/>
      <c r="M817" s="8"/>
      <c r="N817" s="118"/>
      <c r="O817" s="118"/>
      <c r="P817" s="118"/>
      <c r="Q817" s="325"/>
      <c r="R817" s="119"/>
      <c r="S817" s="119"/>
      <c r="T817" s="119"/>
      <c r="U817" s="326"/>
      <c r="V817" s="74"/>
      <c r="W817" s="352"/>
      <c r="X817" s="352"/>
      <c r="Y817" s="328"/>
      <c r="Z817" s="118"/>
      <c r="AA817" s="119"/>
      <c r="AB817" s="119"/>
      <c r="AC817" s="119"/>
      <c r="AD817" s="119"/>
      <c r="AE817" s="119"/>
      <c r="AF817" s="119"/>
      <c r="AG817" s="119"/>
      <c r="AH817" s="119"/>
      <c r="AI817" s="119"/>
      <c r="AJ817" s="119"/>
      <c r="AK817" s="4"/>
      <c r="AL817" s="4"/>
    </row>
    <row r="818">
      <c r="A818" s="4"/>
      <c r="B818" s="4"/>
      <c r="C818" s="4"/>
      <c r="D818" s="4"/>
      <c r="E818" s="4"/>
      <c r="F818" s="8"/>
      <c r="G818" s="8"/>
      <c r="H818" s="8"/>
      <c r="I818" s="8"/>
      <c r="J818" s="8"/>
      <c r="K818" s="8"/>
      <c r="L818" s="8"/>
      <c r="M818" s="8"/>
      <c r="N818" s="118"/>
      <c r="O818" s="118"/>
      <c r="P818" s="118"/>
      <c r="Q818" s="325"/>
      <c r="R818" s="119"/>
      <c r="S818" s="119"/>
      <c r="T818" s="119"/>
      <c r="U818" s="326"/>
      <c r="V818" s="74"/>
      <c r="W818" s="352"/>
      <c r="X818" s="352"/>
      <c r="Y818" s="328"/>
      <c r="Z818" s="118"/>
      <c r="AA818" s="119"/>
      <c r="AB818" s="119"/>
      <c r="AC818" s="119"/>
      <c r="AD818" s="119"/>
      <c r="AE818" s="119"/>
      <c r="AF818" s="119"/>
      <c r="AG818" s="119"/>
      <c r="AH818" s="119"/>
      <c r="AI818" s="119"/>
      <c r="AJ818" s="119"/>
      <c r="AK818" s="4"/>
      <c r="AL818" s="4"/>
    </row>
    <row r="819">
      <c r="A819" s="4"/>
      <c r="B819" s="4"/>
      <c r="C819" s="4"/>
      <c r="D819" s="4"/>
      <c r="E819" s="4"/>
      <c r="F819" s="8"/>
      <c r="G819" s="8"/>
      <c r="H819" s="8"/>
      <c r="I819" s="8"/>
      <c r="J819" s="8"/>
      <c r="K819" s="8"/>
      <c r="L819" s="8"/>
      <c r="M819" s="8"/>
      <c r="N819" s="118"/>
      <c r="O819" s="118"/>
      <c r="P819" s="118"/>
      <c r="Q819" s="325"/>
      <c r="R819" s="119"/>
      <c r="S819" s="119"/>
      <c r="T819" s="119"/>
      <c r="U819" s="326"/>
      <c r="V819" s="74"/>
      <c r="W819" s="352"/>
      <c r="X819" s="352"/>
      <c r="Y819" s="328"/>
      <c r="Z819" s="118"/>
      <c r="AA819" s="119"/>
      <c r="AB819" s="119"/>
      <c r="AC819" s="119"/>
      <c r="AD819" s="119"/>
      <c r="AE819" s="119"/>
      <c r="AF819" s="119"/>
      <c r="AG819" s="119"/>
      <c r="AH819" s="119"/>
      <c r="AI819" s="119"/>
      <c r="AJ819" s="119"/>
      <c r="AK819" s="4"/>
      <c r="AL819" s="4"/>
    </row>
    <row r="820">
      <c r="A820" s="4"/>
      <c r="B820" s="4"/>
      <c r="C820" s="4"/>
      <c r="D820" s="4"/>
      <c r="E820" s="4"/>
      <c r="F820" s="8"/>
      <c r="G820" s="8"/>
      <c r="H820" s="8"/>
      <c r="I820" s="8"/>
      <c r="J820" s="8"/>
      <c r="K820" s="8"/>
      <c r="L820" s="8"/>
      <c r="M820" s="8"/>
      <c r="N820" s="118"/>
      <c r="O820" s="118"/>
      <c r="P820" s="118"/>
      <c r="Q820" s="325"/>
      <c r="R820" s="119"/>
      <c r="S820" s="119"/>
      <c r="T820" s="119"/>
      <c r="U820" s="326"/>
      <c r="V820" s="74"/>
      <c r="W820" s="352"/>
      <c r="X820" s="352"/>
      <c r="Y820" s="328"/>
      <c r="Z820" s="118"/>
      <c r="AA820" s="119"/>
      <c r="AB820" s="119"/>
      <c r="AC820" s="119"/>
      <c r="AD820" s="119"/>
      <c r="AE820" s="119"/>
      <c r="AF820" s="119"/>
      <c r="AG820" s="119"/>
      <c r="AH820" s="119"/>
      <c r="AI820" s="119"/>
      <c r="AJ820" s="119"/>
      <c r="AK820" s="4"/>
      <c r="AL820" s="4"/>
    </row>
    <row r="821">
      <c r="A821" s="4"/>
      <c r="B821" s="4"/>
      <c r="C821" s="4"/>
      <c r="D821" s="4"/>
      <c r="E821" s="4"/>
      <c r="F821" s="8"/>
      <c r="G821" s="8"/>
      <c r="H821" s="8"/>
      <c r="I821" s="8"/>
      <c r="J821" s="8"/>
      <c r="K821" s="8"/>
      <c r="L821" s="8"/>
      <c r="M821" s="8"/>
      <c r="N821" s="118"/>
      <c r="O821" s="118"/>
      <c r="P821" s="118"/>
      <c r="Q821" s="325"/>
      <c r="R821" s="119"/>
      <c r="S821" s="119"/>
      <c r="T821" s="119"/>
      <c r="U821" s="326"/>
      <c r="V821" s="74"/>
      <c r="W821" s="352"/>
      <c r="X821" s="352"/>
      <c r="Y821" s="328"/>
      <c r="Z821" s="118"/>
      <c r="AA821" s="119"/>
      <c r="AB821" s="119"/>
      <c r="AC821" s="119"/>
      <c r="AD821" s="119"/>
      <c r="AE821" s="119"/>
      <c r="AF821" s="119"/>
      <c r="AG821" s="119"/>
      <c r="AH821" s="119"/>
      <c r="AI821" s="119"/>
      <c r="AJ821" s="119"/>
      <c r="AK821" s="4"/>
      <c r="AL821" s="4"/>
    </row>
    <row r="822">
      <c r="A822" s="4"/>
      <c r="B822" s="4"/>
      <c r="C822" s="4"/>
      <c r="D822" s="4"/>
      <c r="E822" s="4"/>
      <c r="F822" s="8"/>
      <c r="G822" s="8"/>
      <c r="H822" s="8"/>
      <c r="I822" s="8"/>
      <c r="J822" s="8"/>
      <c r="K822" s="8"/>
      <c r="L822" s="8"/>
      <c r="M822" s="8"/>
      <c r="N822" s="118"/>
      <c r="O822" s="118"/>
      <c r="P822" s="118"/>
      <c r="Q822" s="325"/>
      <c r="R822" s="119"/>
      <c r="S822" s="119"/>
      <c r="T822" s="119"/>
      <c r="U822" s="326"/>
      <c r="V822" s="74"/>
      <c r="W822" s="352"/>
      <c r="X822" s="352"/>
      <c r="Y822" s="328"/>
      <c r="Z822" s="118"/>
      <c r="AA822" s="119"/>
      <c r="AB822" s="119"/>
      <c r="AC822" s="119"/>
      <c r="AD822" s="119"/>
      <c r="AE822" s="119"/>
      <c r="AF822" s="119"/>
      <c r="AG822" s="119"/>
      <c r="AH822" s="119"/>
      <c r="AI822" s="119"/>
      <c r="AJ822" s="119"/>
      <c r="AK822" s="4"/>
      <c r="AL822" s="4"/>
    </row>
    <row r="823">
      <c r="A823" s="4"/>
      <c r="B823" s="4"/>
      <c r="C823" s="4"/>
      <c r="D823" s="4"/>
      <c r="E823" s="4"/>
      <c r="F823" s="8"/>
      <c r="G823" s="8"/>
      <c r="H823" s="8"/>
      <c r="I823" s="8"/>
      <c r="J823" s="8"/>
      <c r="K823" s="8"/>
      <c r="L823" s="8"/>
      <c r="M823" s="8"/>
      <c r="N823" s="118"/>
      <c r="O823" s="118"/>
      <c r="P823" s="118"/>
      <c r="Q823" s="325"/>
      <c r="R823" s="119"/>
      <c r="S823" s="119"/>
      <c r="T823" s="119"/>
      <c r="U823" s="326"/>
      <c r="V823" s="74"/>
      <c r="W823" s="352"/>
      <c r="X823" s="352"/>
      <c r="Y823" s="328"/>
      <c r="Z823" s="118"/>
      <c r="AA823" s="119"/>
      <c r="AB823" s="119"/>
      <c r="AC823" s="119"/>
      <c r="AD823" s="119"/>
      <c r="AE823" s="119"/>
      <c r="AF823" s="119"/>
      <c r="AG823" s="119"/>
      <c r="AH823" s="119"/>
      <c r="AI823" s="119"/>
      <c r="AJ823" s="119"/>
      <c r="AK823" s="4"/>
      <c r="AL823" s="4"/>
    </row>
    <row r="824">
      <c r="A824" s="4"/>
      <c r="B824" s="4"/>
      <c r="C824" s="4"/>
      <c r="D824" s="4"/>
      <c r="E824" s="4"/>
      <c r="F824" s="8"/>
      <c r="G824" s="8"/>
      <c r="H824" s="8"/>
      <c r="I824" s="8"/>
      <c r="J824" s="8"/>
      <c r="K824" s="8"/>
      <c r="L824" s="8"/>
      <c r="M824" s="8"/>
      <c r="N824" s="118"/>
      <c r="O824" s="118"/>
      <c r="P824" s="118"/>
      <c r="Q824" s="325"/>
      <c r="R824" s="119"/>
      <c r="S824" s="119"/>
      <c r="T824" s="119"/>
      <c r="U824" s="326"/>
      <c r="V824" s="74"/>
      <c r="W824" s="352"/>
      <c r="X824" s="352"/>
      <c r="Y824" s="328"/>
      <c r="Z824" s="118"/>
      <c r="AA824" s="119"/>
      <c r="AB824" s="119"/>
      <c r="AC824" s="119"/>
      <c r="AD824" s="119"/>
      <c r="AE824" s="119"/>
      <c r="AF824" s="119"/>
      <c r="AG824" s="119"/>
      <c r="AH824" s="119"/>
      <c r="AI824" s="119"/>
      <c r="AJ824" s="119"/>
      <c r="AK824" s="4"/>
      <c r="AL824" s="4"/>
    </row>
    <row r="825">
      <c r="A825" s="4"/>
      <c r="B825" s="4"/>
      <c r="C825" s="4"/>
      <c r="D825" s="4"/>
      <c r="E825" s="4"/>
      <c r="F825" s="8"/>
      <c r="G825" s="8"/>
      <c r="H825" s="8"/>
      <c r="I825" s="8"/>
      <c r="J825" s="8"/>
      <c r="K825" s="8"/>
      <c r="L825" s="8"/>
      <c r="M825" s="8"/>
      <c r="N825" s="118"/>
      <c r="O825" s="118"/>
      <c r="P825" s="118"/>
      <c r="Q825" s="325"/>
      <c r="R825" s="119"/>
      <c r="S825" s="119"/>
      <c r="T825" s="119"/>
      <c r="U825" s="326"/>
      <c r="V825" s="74"/>
      <c r="W825" s="352"/>
      <c r="X825" s="352"/>
      <c r="Y825" s="328"/>
      <c r="Z825" s="118"/>
      <c r="AA825" s="119"/>
      <c r="AB825" s="119"/>
      <c r="AC825" s="119"/>
      <c r="AD825" s="119"/>
      <c r="AE825" s="119"/>
      <c r="AF825" s="119"/>
      <c r="AG825" s="119"/>
      <c r="AH825" s="119"/>
      <c r="AI825" s="119"/>
      <c r="AJ825" s="119"/>
      <c r="AK825" s="4"/>
      <c r="AL825" s="4"/>
    </row>
    <row r="826">
      <c r="A826" s="4"/>
      <c r="B826" s="4"/>
      <c r="C826" s="4"/>
      <c r="D826" s="4"/>
      <c r="E826" s="4"/>
      <c r="F826" s="8"/>
      <c r="G826" s="8"/>
      <c r="H826" s="8"/>
      <c r="I826" s="8"/>
      <c r="J826" s="8"/>
      <c r="K826" s="8"/>
      <c r="L826" s="8"/>
      <c r="M826" s="8"/>
      <c r="N826" s="118"/>
      <c r="O826" s="118"/>
      <c r="P826" s="118"/>
      <c r="Q826" s="325"/>
      <c r="R826" s="119"/>
      <c r="S826" s="119"/>
      <c r="T826" s="119"/>
      <c r="U826" s="326"/>
      <c r="V826" s="74"/>
      <c r="W826" s="352"/>
      <c r="X826" s="352"/>
      <c r="Y826" s="328"/>
      <c r="Z826" s="118"/>
      <c r="AA826" s="119"/>
      <c r="AB826" s="119"/>
      <c r="AC826" s="119"/>
      <c r="AD826" s="119"/>
      <c r="AE826" s="119"/>
      <c r="AF826" s="119"/>
      <c r="AG826" s="119"/>
      <c r="AH826" s="119"/>
      <c r="AI826" s="119"/>
      <c r="AJ826" s="119"/>
      <c r="AK826" s="4"/>
      <c r="AL826" s="4"/>
    </row>
    <row r="827">
      <c r="A827" s="4"/>
      <c r="B827" s="4"/>
      <c r="C827" s="4"/>
      <c r="D827" s="4"/>
      <c r="E827" s="4"/>
      <c r="F827" s="8"/>
      <c r="G827" s="8"/>
      <c r="H827" s="8"/>
      <c r="I827" s="8"/>
      <c r="J827" s="8"/>
      <c r="K827" s="8"/>
      <c r="L827" s="8"/>
      <c r="M827" s="8"/>
      <c r="N827" s="118"/>
      <c r="O827" s="118"/>
      <c r="P827" s="118"/>
      <c r="Q827" s="325"/>
      <c r="R827" s="119"/>
      <c r="S827" s="119"/>
      <c r="T827" s="119"/>
      <c r="U827" s="326"/>
      <c r="V827" s="74"/>
      <c r="W827" s="352"/>
      <c r="X827" s="352"/>
      <c r="Y827" s="328"/>
      <c r="Z827" s="118"/>
      <c r="AA827" s="119"/>
      <c r="AB827" s="119"/>
      <c r="AC827" s="119"/>
      <c r="AD827" s="119"/>
      <c r="AE827" s="119"/>
      <c r="AF827" s="119"/>
      <c r="AG827" s="119"/>
      <c r="AH827" s="119"/>
      <c r="AI827" s="119"/>
      <c r="AJ827" s="119"/>
      <c r="AK827" s="4"/>
      <c r="AL827" s="4"/>
    </row>
    <row r="828">
      <c r="A828" s="4"/>
      <c r="B828" s="4"/>
      <c r="C828" s="4"/>
      <c r="D828" s="4"/>
      <c r="E828" s="4"/>
      <c r="F828" s="8"/>
      <c r="G828" s="8"/>
      <c r="H828" s="8"/>
      <c r="I828" s="8"/>
      <c r="J828" s="8"/>
      <c r="K828" s="8"/>
      <c r="L828" s="8"/>
      <c r="M828" s="8"/>
      <c r="N828" s="118"/>
      <c r="O828" s="118"/>
      <c r="P828" s="118"/>
      <c r="Q828" s="325"/>
      <c r="R828" s="119"/>
      <c r="S828" s="119"/>
      <c r="T828" s="119"/>
      <c r="U828" s="326"/>
      <c r="V828" s="74"/>
      <c r="W828" s="352"/>
      <c r="X828" s="352"/>
      <c r="Y828" s="328"/>
      <c r="Z828" s="118"/>
      <c r="AA828" s="119"/>
      <c r="AB828" s="119"/>
      <c r="AC828" s="119"/>
      <c r="AD828" s="119"/>
      <c r="AE828" s="119"/>
      <c r="AF828" s="119"/>
      <c r="AG828" s="119"/>
      <c r="AH828" s="119"/>
      <c r="AI828" s="119"/>
      <c r="AJ828" s="119"/>
      <c r="AK828" s="4"/>
      <c r="AL828" s="4"/>
    </row>
    <row r="829">
      <c r="A829" s="4"/>
      <c r="B829" s="4"/>
      <c r="C829" s="4"/>
      <c r="D829" s="4"/>
      <c r="E829" s="4"/>
      <c r="F829" s="8"/>
      <c r="G829" s="8"/>
      <c r="H829" s="8"/>
      <c r="I829" s="8"/>
      <c r="J829" s="8"/>
      <c r="K829" s="8"/>
      <c r="L829" s="8"/>
      <c r="M829" s="8"/>
      <c r="N829" s="118"/>
      <c r="O829" s="118"/>
      <c r="P829" s="118"/>
      <c r="Q829" s="325"/>
      <c r="R829" s="119"/>
      <c r="S829" s="119"/>
      <c r="T829" s="119"/>
      <c r="U829" s="326"/>
      <c r="V829" s="74"/>
      <c r="W829" s="352"/>
      <c r="X829" s="352"/>
      <c r="Y829" s="328"/>
      <c r="Z829" s="118"/>
      <c r="AA829" s="119"/>
      <c r="AB829" s="119"/>
      <c r="AC829" s="119"/>
      <c r="AD829" s="119"/>
      <c r="AE829" s="119"/>
      <c r="AF829" s="119"/>
      <c r="AG829" s="119"/>
      <c r="AH829" s="119"/>
      <c r="AI829" s="119"/>
      <c r="AJ829" s="119"/>
      <c r="AK829" s="4"/>
      <c r="AL829" s="4"/>
    </row>
    <row r="830">
      <c r="A830" s="4"/>
      <c r="B830" s="4"/>
      <c r="C830" s="4"/>
      <c r="D830" s="4"/>
      <c r="E830" s="4"/>
      <c r="F830" s="8"/>
      <c r="G830" s="8"/>
      <c r="H830" s="8"/>
      <c r="I830" s="8"/>
      <c r="J830" s="8"/>
      <c r="K830" s="8"/>
      <c r="L830" s="8"/>
      <c r="M830" s="8"/>
      <c r="N830" s="118"/>
      <c r="O830" s="118"/>
      <c r="P830" s="118"/>
      <c r="Q830" s="325"/>
      <c r="R830" s="119"/>
      <c r="S830" s="119"/>
      <c r="T830" s="119"/>
      <c r="U830" s="326"/>
      <c r="V830" s="74"/>
      <c r="W830" s="352"/>
      <c r="X830" s="352"/>
      <c r="Y830" s="328"/>
      <c r="Z830" s="118"/>
      <c r="AA830" s="119"/>
      <c r="AB830" s="119"/>
      <c r="AC830" s="119"/>
      <c r="AD830" s="119"/>
      <c r="AE830" s="119"/>
      <c r="AF830" s="119"/>
      <c r="AG830" s="119"/>
      <c r="AH830" s="119"/>
      <c r="AI830" s="119"/>
      <c r="AJ830" s="119"/>
      <c r="AK830" s="4"/>
      <c r="AL830" s="4"/>
    </row>
    <row r="831">
      <c r="A831" s="4"/>
      <c r="B831" s="4"/>
      <c r="C831" s="4"/>
      <c r="D831" s="4"/>
      <c r="E831" s="4"/>
      <c r="F831" s="8"/>
      <c r="G831" s="8"/>
      <c r="H831" s="8"/>
      <c r="I831" s="8"/>
      <c r="J831" s="8"/>
      <c r="K831" s="8"/>
      <c r="L831" s="8"/>
      <c r="M831" s="8"/>
      <c r="N831" s="118"/>
      <c r="O831" s="118"/>
      <c r="P831" s="118"/>
      <c r="Q831" s="325"/>
      <c r="R831" s="119"/>
      <c r="S831" s="119"/>
      <c r="T831" s="119"/>
      <c r="U831" s="326"/>
      <c r="V831" s="74"/>
      <c r="W831" s="352"/>
      <c r="X831" s="352"/>
      <c r="Y831" s="328"/>
      <c r="Z831" s="118"/>
      <c r="AA831" s="119"/>
      <c r="AB831" s="119"/>
      <c r="AC831" s="119"/>
      <c r="AD831" s="119"/>
      <c r="AE831" s="119"/>
      <c r="AF831" s="119"/>
      <c r="AG831" s="119"/>
      <c r="AH831" s="119"/>
      <c r="AI831" s="119"/>
      <c r="AJ831" s="119"/>
      <c r="AK831" s="4"/>
      <c r="AL831" s="4"/>
    </row>
    <row r="832">
      <c r="A832" s="4"/>
      <c r="B832" s="4"/>
      <c r="C832" s="4"/>
      <c r="D832" s="4"/>
      <c r="E832" s="4"/>
      <c r="F832" s="8"/>
      <c r="G832" s="8"/>
      <c r="H832" s="8"/>
      <c r="I832" s="8"/>
      <c r="J832" s="8"/>
      <c r="K832" s="8"/>
      <c r="L832" s="8"/>
      <c r="M832" s="8"/>
      <c r="N832" s="118"/>
      <c r="O832" s="118"/>
      <c r="P832" s="118"/>
      <c r="Q832" s="325"/>
      <c r="R832" s="119"/>
      <c r="S832" s="119"/>
      <c r="T832" s="119"/>
      <c r="U832" s="326"/>
      <c r="V832" s="74"/>
      <c r="W832" s="352"/>
      <c r="X832" s="352"/>
      <c r="Y832" s="328"/>
      <c r="Z832" s="118"/>
      <c r="AA832" s="119"/>
      <c r="AB832" s="119"/>
      <c r="AC832" s="119"/>
      <c r="AD832" s="119"/>
      <c r="AE832" s="119"/>
      <c r="AF832" s="119"/>
      <c r="AG832" s="119"/>
      <c r="AH832" s="119"/>
      <c r="AI832" s="119"/>
      <c r="AJ832" s="119"/>
      <c r="AK832" s="4"/>
      <c r="AL832" s="4"/>
    </row>
    <row r="833">
      <c r="A833" s="4"/>
      <c r="B833" s="4"/>
      <c r="C833" s="4"/>
      <c r="D833" s="4"/>
      <c r="E833" s="4"/>
      <c r="F833" s="8"/>
      <c r="G833" s="8"/>
      <c r="H833" s="8"/>
      <c r="I833" s="8"/>
      <c r="J833" s="8"/>
      <c r="K833" s="8"/>
      <c r="L833" s="8"/>
      <c r="M833" s="8"/>
      <c r="N833" s="118"/>
      <c r="O833" s="118"/>
      <c r="P833" s="118"/>
      <c r="Q833" s="325"/>
      <c r="R833" s="119"/>
      <c r="S833" s="119"/>
      <c r="T833" s="119"/>
      <c r="U833" s="326"/>
      <c r="V833" s="74"/>
      <c r="W833" s="352"/>
      <c r="X833" s="352"/>
      <c r="Y833" s="328"/>
      <c r="Z833" s="118"/>
      <c r="AA833" s="119"/>
      <c r="AB833" s="119"/>
      <c r="AC833" s="119"/>
      <c r="AD833" s="119"/>
      <c r="AE833" s="119"/>
      <c r="AF833" s="119"/>
      <c r="AG833" s="119"/>
      <c r="AH833" s="119"/>
      <c r="AI833" s="119"/>
      <c r="AJ833" s="119"/>
      <c r="AK833" s="4"/>
      <c r="AL833" s="4"/>
    </row>
    <row r="834">
      <c r="A834" s="4"/>
      <c r="B834" s="4"/>
      <c r="C834" s="4"/>
      <c r="D834" s="4"/>
      <c r="E834" s="4"/>
      <c r="F834" s="8"/>
      <c r="G834" s="8"/>
      <c r="H834" s="8"/>
      <c r="I834" s="8"/>
      <c r="J834" s="8"/>
      <c r="K834" s="8"/>
      <c r="L834" s="8"/>
      <c r="M834" s="8"/>
      <c r="N834" s="118"/>
      <c r="O834" s="118"/>
      <c r="P834" s="118"/>
      <c r="Q834" s="325"/>
      <c r="R834" s="119"/>
      <c r="S834" s="119"/>
      <c r="T834" s="119"/>
      <c r="U834" s="326"/>
      <c r="V834" s="74"/>
      <c r="W834" s="352"/>
      <c r="X834" s="352"/>
      <c r="Y834" s="328"/>
      <c r="Z834" s="118"/>
      <c r="AA834" s="119"/>
      <c r="AB834" s="119"/>
      <c r="AC834" s="119"/>
      <c r="AD834" s="119"/>
      <c r="AE834" s="119"/>
      <c r="AF834" s="119"/>
      <c r="AG834" s="119"/>
      <c r="AH834" s="119"/>
      <c r="AI834" s="119"/>
      <c r="AJ834" s="119"/>
      <c r="AK834" s="4"/>
      <c r="AL834" s="4"/>
    </row>
    <row r="835">
      <c r="A835" s="4"/>
      <c r="B835" s="4"/>
      <c r="C835" s="4"/>
      <c r="D835" s="4"/>
      <c r="E835" s="4"/>
      <c r="F835" s="8"/>
      <c r="G835" s="8"/>
      <c r="H835" s="8"/>
      <c r="I835" s="8"/>
      <c r="J835" s="8"/>
      <c r="K835" s="8"/>
      <c r="L835" s="8"/>
      <c r="M835" s="8"/>
      <c r="N835" s="118"/>
      <c r="O835" s="118"/>
      <c r="P835" s="118"/>
      <c r="Q835" s="325"/>
      <c r="R835" s="119"/>
      <c r="S835" s="119"/>
      <c r="T835" s="119"/>
      <c r="U835" s="326"/>
      <c r="V835" s="74"/>
      <c r="W835" s="352"/>
      <c r="X835" s="352"/>
      <c r="Y835" s="328"/>
      <c r="Z835" s="118"/>
      <c r="AA835" s="119"/>
      <c r="AB835" s="119"/>
      <c r="AC835" s="119"/>
      <c r="AD835" s="119"/>
      <c r="AE835" s="119"/>
      <c r="AF835" s="119"/>
      <c r="AG835" s="119"/>
      <c r="AH835" s="119"/>
      <c r="AI835" s="119"/>
      <c r="AJ835" s="119"/>
      <c r="AK835" s="4"/>
      <c r="AL835" s="4"/>
    </row>
    <row r="836">
      <c r="A836" s="4"/>
      <c r="B836" s="4"/>
      <c r="C836" s="4"/>
      <c r="D836" s="4"/>
      <c r="E836" s="4"/>
      <c r="F836" s="8"/>
      <c r="G836" s="8"/>
      <c r="H836" s="8"/>
      <c r="I836" s="8"/>
      <c r="J836" s="8"/>
      <c r="K836" s="8"/>
      <c r="L836" s="8"/>
      <c r="M836" s="8"/>
      <c r="N836" s="118"/>
      <c r="O836" s="118"/>
      <c r="P836" s="118"/>
      <c r="Q836" s="325"/>
      <c r="R836" s="119"/>
      <c r="S836" s="119"/>
      <c r="T836" s="119"/>
      <c r="U836" s="326"/>
      <c r="V836" s="74"/>
      <c r="W836" s="352"/>
      <c r="X836" s="352"/>
      <c r="Y836" s="328"/>
      <c r="Z836" s="118"/>
      <c r="AA836" s="119"/>
      <c r="AB836" s="119"/>
      <c r="AC836" s="119"/>
      <c r="AD836" s="119"/>
      <c r="AE836" s="119"/>
      <c r="AF836" s="119"/>
      <c r="AG836" s="119"/>
      <c r="AH836" s="119"/>
      <c r="AI836" s="119"/>
      <c r="AJ836" s="119"/>
      <c r="AK836" s="4"/>
      <c r="AL836" s="4"/>
    </row>
    <row r="837">
      <c r="A837" s="4"/>
      <c r="B837" s="4"/>
      <c r="C837" s="4"/>
      <c r="D837" s="4"/>
      <c r="E837" s="4"/>
      <c r="F837" s="8"/>
      <c r="G837" s="8"/>
      <c r="H837" s="8"/>
      <c r="I837" s="8"/>
      <c r="J837" s="8"/>
      <c r="K837" s="8"/>
      <c r="L837" s="8"/>
      <c r="M837" s="8"/>
      <c r="N837" s="118"/>
      <c r="O837" s="118"/>
      <c r="P837" s="118"/>
      <c r="Q837" s="325"/>
      <c r="R837" s="119"/>
      <c r="S837" s="119"/>
      <c r="T837" s="119"/>
      <c r="U837" s="326"/>
      <c r="V837" s="74"/>
      <c r="W837" s="352"/>
      <c r="X837" s="352"/>
      <c r="Y837" s="328"/>
      <c r="Z837" s="118"/>
      <c r="AA837" s="119"/>
      <c r="AB837" s="119"/>
      <c r="AC837" s="119"/>
      <c r="AD837" s="119"/>
      <c r="AE837" s="119"/>
      <c r="AF837" s="119"/>
      <c r="AG837" s="119"/>
      <c r="AH837" s="119"/>
      <c r="AI837" s="119"/>
      <c r="AJ837" s="119"/>
      <c r="AK837" s="4"/>
      <c r="AL837" s="4"/>
    </row>
    <row r="838">
      <c r="A838" s="4"/>
      <c r="B838" s="4"/>
      <c r="C838" s="4"/>
      <c r="D838" s="4"/>
      <c r="E838" s="4"/>
      <c r="F838" s="8"/>
      <c r="G838" s="8"/>
      <c r="H838" s="8"/>
      <c r="I838" s="8"/>
      <c r="J838" s="8"/>
      <c r="K838" s="8"/>
      <c r="L838" s="8"/>
      <c r="M838" s="8"/>
      <c r="N838" s="118"/>
      <c r="O838" s="118"/>
      <c r="P838" s="118"/>
      <c r="Q838" s="325"/>
      <c r="R838" s="119"/>
      <c r="S838" s="119"/>
      <c r="T838" s="119"/>
      <c r="U838" s="326"/>
      <c r="V838" s="74"/>
      <c r="W838" s="352"/>
      <c r="X838" s="352"/>
      <c r="Y838" s="328"/>
      <c r="Z838" s="118"/>
      <c r="AA838" s="119"/>
      <c r="AB838" s="119"/>
      <c r="AC838" s="119"/>
      <c r="AD838" s="119"/>
      <c r="AE838" s="119"/>
      <c r="AF838" s="119"/>
      <c r="AG838" s="119"/>
      <c r="AH838" s="119"/>
      <c r="AI838" s="119"/>
      <c r="AJ838" s="119"/>
      <c r="AK838" s="4"/>
      <c r="AL838" s="4"/>
    </row>
    <row r="839">
      <c r="A839" s="4"/>
      <c r="B839" s="4"/>
      <c r="C839" s="4"/>
      <c r="D839" s="4"/>
      <c r="E839" s="4"/>
      <c r="F839" s="8"/>
      <c r="G839" s="8"/>
      <c r="H839" s="8"/>
      <c r="I839" s="8"/>
      <c r="J839" s="8"/>
      <c r="K839" s="8"/>
      <c r="L839" s="8"/>
      <c r="M839" s="8"/>
      <c r="N839" s="118"/>
      <c r="O839" s="118"/>
      <c r="P839" s="118"/>
      <c r="Q839" s="325"/>
      <c r="R839" s="119"/>
      <c r="S839" s="119"/>
      <c r="T839" s="119"/>
      <c r="U839" s="326"/>
      <c r="V839" s="74"/>
      <c r="W839" s="352"/>
      <c r="X839" s="352"/>
      <c r="Y839" s="328"/>
      <c r="Z839" s="118"/>
      <c r="AA839" s="119"/>
      <c r="AB839" s="119"/>
      <c r="AC839" s="119"/>
      <c r="AD839" s="119"/>
      <c r="AE839" s="119"/>
      <c r="AF839" s="119"/>
      <c r="AG839" s="119"/>
      <c r="AH839" s="119"/>
      <c r="AI839" s="119"/>
      <c r="AJ839" s="119"/>
      <c r="AK839" s="4"/>
      <c r="AL839" s="4"/>
    </row>
    <row r="840">
      <c r="A840" s="4"/>
      <c r="B840" s="4"/>
      <c r="C840" s="4"/>
      <c r="D840" s="4"/>
      <c r="E840" s="4"/>
      <c r="F840" s="8"/>
      <c r="G840" s="8"/>
      <c r="H840" s="8"/>
      <c r="I840" s="8"/>
      <c r="J840" s="8"/>
      <c r="K840" s="8"/>
      <c r="L840" s="8"/>
      <c r="M840" s="8"/>
      <c r="N840" s="118"/>
      <c r="O840" s="118"/>
      <c r="P840" s="118"/>
      <c r="Q840" s="325"/>
      <c r="R840" s="119"/>
      <c r="S840" s="119"/>
      <c r="T840" s="119"/>
      <c r="U840" s="326"/>
      <c r="V840" s="74"/>
      <c r="W840" s="352"/>
      <c r="X840" s="352"/>
      <c r="Y840" s="328"/>
      <c r="Z840" s="118"/>
      <c r="AA840" s="119"/>
      <c r="AB840" s="119"/>
      <c r="AC840" s="119"/>
      <c r="AD840" s="119"/>
      <c r="AE840" s="119"/>
      <c r="AF840" s="119"/>
      <c r="AG840" s="119"/>
      <c r="AH840" s="119"/>
      <c r="AI840" s="119"/>
      <c r="AJ840" s="119"/>
      <c r="AK840" s="4"/>
      <c r="AL840" s="4"/>
    </row>
    <row r="841">
      <c r="A841" s="4"/>
      <c r="B841" s="4"/>
      <c r="C841" s="4"/>
      <c r="D841" s="4"/>
      <c r="E841" s="4"/>
      <c r="F841" s="8"/>
      <c r="G841" s="8"/>
      <c r="H841" s="8"/>
      <c r="I841" s="8"/>
      <c r="J841" s="8"/>
      <c r="K841" s="8"/>
      <c r="L841" s="8"/>
      <c r="M841" s="8"/>
      <c r="N841" s="118"/>
      <c r="O841" s="118"/>
      <c r="P841" s="118"/>
      <c r="Q841" s="325"/>
      <c r="R841" s="119"/>
      <c r="S841" s="119"/>
      <c r="T841" s="119"/>
      <c r="U841" s="326"/>
      <c r="V841" s="74"/>
      <c r="W841" s="352"/>
      <c r="X841" s="352"/>
      <c r="Y841" s="328"/>
      <c r="Z841" s="118"/>
      <c r="AA841" s="119"/>
      <c r="AB841" s="119"/>
      <c r="AC841" s="119"/>
      <c r="AD841" s="119"/>
      <c r="AE841" s="119"/>
      <c r="AF841" s="119"/>
      <c r="AG841" s="119"/>
      <c r="AH841" s="119"/>
      <c r="AI841" s="119"/>
      <c r="AJ841" s="119"/>
      <c r="AK841" s="4"/>
      <c r="AL841" s="4"/>
    </row>
    <row r="842">
      <c r="A842" s="4"/>
      <c r="B842" s="4"/>
      <c r="C842" s="4"/>
      <c r="D842" s="4"/>
      <c r="E842" s="4"/>
      <c r="F842" s="8"/>
      <c r="G842" s="8"/>
      <c r="H842" s="8"/>
      <c r="I842" s="8"/>
      <c r="J842" s="8"/>
      <c r="K842" s="8"/>
      <c r="L842" s="8"/>
      <c r="M842" s="8"/>
      <c r="N842" s="118"/>
      <c r="O842" s="118"/>
      <c r="P842" s="118"/>
      <c r="Q842" s="325"/>
      <c r="R842" s="119"/>
      <c r="S842" s="119"/>
      <c r="T842" s="119"/>
      <c r="U842" s="326"/>
      <c r="V842" s="74"/>
      <c r="W842" s="352"/>
      <c r="X842" s="352"/>
      <c r="Y842" s="328"/>
      <c r="Z842" s="118"/>
      <c r="AA842" s="119"/>
      <c r="AB842" s="119"/>
      <c r="AC842" s="119"/>
      <c r="AD842" s="119"/>
      <c r="AE842" s="119"/>
      <c r="AF842" s="119"/>
      <c r="AG842" s="119"/>
      <c r="AH842" s="119"/>
      <c r="AI842" s="119"/>
      <c r="AJ842" s="119"/>
      <c r="AK842" s="4"/>
      <c r="AL842" s="4"/>
    </row>
    <row r="843">
      <c r="A843" s="4"/>
      <c r="B843" s="4"/>
      <c r="C843" s="4"/>
      <c r="D843" s="4"/>
      <c r="E843" s="4"/>
      <c r="F843" s="8"/>
      <c r="G843" s="8"/>
      <c r="H843" s="8"/>
      <c r="I843" s="8"/>
      <c r="J843" s="8"/>
      <c r="K843" s="8"/>
      <c r="L843" s="8"/>
      <c r="M843" s="8"/>
      <c r="N843" s="118"/>
      <c r="O843" s="118"/>
      <c r="P843" s="118"/>
      <c r="Q843" s="325"/>
      <c r="R843" s="119"/>
      <c r="S843" s="119"/>
      <c r="T843" s="119"/>
      <c r="U843" s="326"/>
      <c r="V843" s="74"/>
      <c r="W843" s="352"/>
      <c r="X843" s="352"/>
      <c r="Y843" s="328"/>
      <c r="Z843" s="118"/>
      <c r="AA843" s="119"/>
      <c r="AB843" s="119"/>
      <c r="AC843" s="119"/>
      <c r="AD843" s="119"/>
      <c r="AE843" s="119"/>
      <c r="AF843" s="119"/>
      <c r="AG843" s="119"/>
      <c r="AH843" s="119"/>
      <c r="AI843" s="119"/>
      <c r="AJ843" s="119"/>
      <c r="AK843" s="4"/>
      <c r="AL843" s="4"/>
    </row>
    <row r="844">
      <c r="A844" s="4"/>
      <c r="B844" s="4"/>
      <c r="C844" s="4"/>
      <c r="D844" s="4"/>
      <c r="E844" s="4"/>
      <c r="F844" s="8"/>
      <c r="G844" s="8"/>
      <c r="H844" s="8"/>
      <c r="I844" s="8"/>
      <c r="J844" s="8"/>
      <c r="K844" s="8"/>
      <c r="L844" s="8"/>
      <c r="M844" s="8"/>
      <c r="N844" s="118"/>
      <c r="O844" s="118"/>
      <c r="P844" s="118"/>
      <c r="Q844" s="325"/>
      <c r="R844" s="119"/>
      <c r="S844" s="119"/>
      <c r="T844" s="119"/>
      <c r="U844" s="326"/>
      <c r="V844" s="74"/>
      <c r="W844" s="352"/>
      <c r="X844" s="352"/>
      <c r="Y844" s="328"/>
      <c r="Z844" s="118"/>
      <c r="AA844" s="119"/>
      <c r="AB844" s="119"/>
      <c r="AC844" s="119"/>
      <c r="AD844" s="119"/>
      <c r="AE844" s="119"/>
      <c r="AF844" s="119"/>
      <c r="AG844" s="119"/>
      <c r="AH844" s="119"/>
      <c r="AI844" s="119"/>
      <c r="AJ844" s="119"/>
      <c r="AK844" s="4"/>
      <c r="AL844" s="4"/>
    </row>
    <row r="845">
      <c r="A845" s="4"/>
      <c r="B845" s="4"/>
      <c r="C845" s="4"/>
      <c r="D845" s="4"/>
      <c r="E845" s="4"/>
      <c r="F845" s="8"/>
      <c r="G845" s="8"/>
      <c r="H845" s="8"/>
      <c r="I845" s="8"/>
      <c r="J845" s="8"/>
      <c r="K845" s="8"/>
      <c r="L845" s="8"/>
      <c r="M845" s="8"/>
      <c r="N845" s="118"/>
      <c r="O845" s="118"/>
      <c r="P845" s="118"/>
      <c r="Q845" s="325"/>
      <c r="R845" s="119"/>
      <c r="S845" s="119"/>
      <c r="T845" s="119"/>
      <c r="U845" s="326"/>
      <c r="V845" s="74"/>
      <c r="W845" s="352"/>
      <c r="X845" s="352"/>
      <c r="Y845" s="328"/>
      <c r="Z845" s="118"/>
      <c r="AA845" s="119"/>
      <c r="AB845" s="119"/>
      <c r="AC845" s="119"/>
      <c r="AD845" s="119"/>
      <c r="AE845" s="119"/>
      <c r="AF845" s="119"/>
      <c r="AG845" s="119"/>
      <c r="AH845" s="119"/>
      <c r="AI845" s="119"/>
      <c r="AJ845" s="119"/>
      <c r="AK845" s="4"/>
      <c r="AL845" s="4"/>
    </row>
    <row r="846">
      <c r="A846" s="4"/>
      <c r="B846" s="4"/>
      <c r="C846" s="4"/>
      <c r="D846" s="4"/>
      <c r="E846" s="4"/>
      <c r="F846" s="8"/>
      <c r="G846" s="8"/>
      <c r="H846" s="8"/>
      <c r="I846" s="8"/>
      <c r="J846" s="8"/>
      <c r="K846" s="8"/>
      <c r="L846" s="8"/>
      <c r="M846" s="8"/>
      <c r="N846" s="118"/>
      <c r="O846" s="118"/>
      <c r="P846" s="118"/>
      <c r="Q846" s="325"/>
      <c r="R846" s="119"/>
      <c r="S846" s="119"/>
      <c r="T846" s="119"/>
      <c r="U846" s="326"/>
      <c r="V846" s="74"/>
      <c r="W846" s="352"/>
      <c r="X846" s="352"/>
      <c r="Y846" s="328"/>
      <c r="Z846" s="118"/>
      <c r="AA846" s="119"/>
      <c r="AB846" s="119"/>
      <c r="AC846" s="119"/>
      <c r="AD846" s="119"/>
      <c r="AE846" s="119"/>
      <c r="AF846" s="119"/>
      <c r="AG846" s="119"/>
      <c r="AH846" s="119"/>
      <c r="AI846" s="119"/>
      <c r="AJ846" s="119"/>
      <c r="AK846" s="4"/>
      <c r="AL846" s="4"/>
    </row>
    <row r="847">
      <c r="A847" s="4"/>
      <c r="B847" s="4"/>
      <c r="C847" s="4"/>
      <c r="D847" s="4"/>
      <c r="E847" s="4"/>
      <c r="F847" s="8"/>
      <c r="G847" s="8"/>
      <c r="H847" s="8"/>
      <c r="I847" s="8"/>
      <c r="J847" s="8"/>
      <c r="K847" s="8"/>
      <c r="L847" s="8"/>
      <c r="M847" s="8"/>
      <c r="N847" s="118"/>
      <c r="O847" s="118"/>
      <c r="P847" s="118"/>
      <c r="Q847" s="325"/>
      <c r="R847" s="119"/>
      <c r="S847" s="119"/>
      <c r="T847" s="119"/>
      <c r="U847" s="326"/>
      <c r="V847" s="74"/>
      <c r="W847" s="352"/>
      <c r="X847" s="352"/>
      <c r="Y847" s="328"/>
      <c r="Z847" s="118"/>
      <c r="AA847" s="119"/>
      <c r="AB847" s="119"/>
      <c r="AC847" s="119"/>
      <c r="AD847" s="119"/>
      <c r="AE847" s="119"/>
      <c r="AF847" s="119"/>
      <c r="AG847" s="119"/>
      <c r="AH847" s="119"/>
      <c r="AI847" s="119"/>
      <c r="AJ847" s="119"/>
      <c r="AK847" s="4"/>
      <c r="AL847" s="4"/>
    </row>
    <row r="848">
      <c r="A848" s="4"/>
      <c r="B848" s="4"/>
      <c r="C848" s="4"/>
      <c r="D848" s="4"/>
      <c r="E848" s="4"/>
      <c r="F848" s="8"/>
      <c r="G848" s="8"/>
      <c r="H848" s="8"/>
      <c r="I848" s="8"/>
      <c r="J848" s="8"/>
      <c r="K848" s="8"/>
      <c r="L848" s="8"/>
      <c r="M848" s="8"/>
      <c r="N848" s="118"/>
      <c r="O848" s="118"/>
      <c r="P848" s="118"/>
      <c r="Q848" s="325"/>
      <c r="R848" s="119"/>
      <c r="S848" s="119"/>
      <c r="T848" s="119"/>
      <c r="U848" s="326"/>
      <c r="V848" s="74"/>
      <c r="W848" s="352"/>
      <c r="X848" s="352"/>
      <c r="Y848" s="328"/>
      <c r="Z848" s="118"/>
      <c r="AA848" s="119"/>
      <c r="AB848" s="119"/>
      <c r="AC848" s="119"/>
      <c r="AD848" s="119"/>
      <c r="AE848" s="119"/>
      <c r="AF848" s="119"/>
      <c r="AG848" s="119"/>
      <c r="AH848" s="119"/>
      <c r="AI848" s="119"/>
      <c r="AJ848" s="119"/>
      <c r="AK848" s="4"/>
      <c r="AL848" s="4"/>
    </row>
    <row r="849">
      <c r="A849" s="4"/>
      <c r="B849" s="4"/>
      <c r="C849" s="4"/>
      <c r="D849" s="4"/>
      <c r="E849" s="4"/>
      <c r="F849" s="8"/>
      <c r="G849" s="8"/>
      <c r="H849" s="8"/>
      <c r="I849" s="8"/>
      <c r="J849" s="8"/>
      <c r="K849" s="8"/>
      <c r="L849" s="8"/>
      <c r="M849" s="8"/>
      <c r="N849" s="118"/>
      <c r="O849" s="118"/>
      <c r="P849" s="118"/>
      <c r="Q849" s="325"/>
      <c r="R849" s="119"/>
      <c r="S849" s="119"/>
      <c r="T849" s="119"/>
      <c r="U849" s="326"/>
      <c r="V849" s="74"/>
      <c r="W849" s="352"/>
      <c r="X849" s="352"/>
      <c r="Y849" s="328"/>
      <c r="Z849" s="118"/>
      <c r="AA849" s="119"/>
      <c r="AB849" s="119"/>
      <c r="AC849" s="119"/>
      <c r="AD849" s="119"/>
      <c r="AE849" s="119"/>
      <c r="AF849" s="119"/>
      <c r="AG849" s="119"/>
      <c r="AH849" s="119"/>
      <c r="AI849" s="119"/>
      <c r="AJ849" s="119"/>
      <c r="AK849" s="4"/>
      <c r="AL849" s="4"/>
    </row>
    <row r="850">
      <c r="A850" s="4"/>
      <c r="B850" s="4"/>
      <c r="C850" s="4"/>
      <c r="D850" s="4"/>
      <c r="E850" s="4"/>
      <c r="F850" s="8"/>
      <c r="G850" s="8"/>
      <c r="H850" s="8"/>
      <c r="I850" s="8"/>
      <c r="J850" s="8"/>
      <c r="K850" s="8"/>
      <c r="L850" s="8"/>
      <c r="M850" s="8"/>
      <c r="N850" s="118"/>
      <c r="O850" s="118"/>
      <c r="P850" s="118"/>
      <c r="Q850" s="325"/>
      <c r="R850" s="119"/>
      <c r="S850" s="119"/>
      <c r="T850" s="119"/>
      <c r="U850" s="326"/>
      <c r="V850" s="74"/>
      <c r="W850" s="352"/>
      <c r="X850" s="352"/>
      <c r="Y850" s="328"/>
      <c r="Z850" s="118"/>
      <c r="AA850" s="119"/>
      <c r="AB850" s="119"/>
      <c r="AC850" s="119"/>
      <c r="AD850" s="119"/>
      <c r="AE850" s="119"/>
      <c r="AF850" s="119"/>
      <c r="AG850" s="119"/>
      <c r="AH850" s="119"/>
      <c r="AI850" s="119"/>
      <c r="AJ850" s="119"/>
      <c r="AK850" s="4"/>
      <c r="AL850" s="4"/>
    </row>
    <row r="851">
      <c r="A851" s="4"/>
      <c r="B851" s="4"/>
      <c r="C851" s="4"/>
      <c r="D851" s="4"/>
      <c r="E851" s="4"/>
      <c r="F851" s="8"/>
      <c r="G851" s="8"/>
      <c r="H851" s="8"/>
      <c r="I851" s="8"/>
      <c r="J851" s="8"/>
      <c r="K851" s="8"/>
      <c r="L851" s="8"/>
      <c r="M851" s="8"/>
      <c r="N851" s="118"/>
      <c r="O851" s="118"/>
      <c r="P851" s="118"/>
      <c r="Q851" s="325"/>
      <c r="R851" s="119"/>
      <c r="S851" s="119"/>
      <c r="T851" s="119"/>
      <c r="U851" s="326"/>
      <c r="V851" s="74"/>
      <c r="W851" s="352"/>
      <c r="X851" s="352"/>
      <c r="Y851" s="328"/>
      <c r="Z851" s="118"/>
      <c r="AA851" s="119"/>
      <c r="AB851" s="119"/>
      <c r="AC851" s="119"/>
      <c r="AD851" s="119"/>
      <c r="AE851" s="119"/>
      <c r="AF851" s="119"/>
      <c r="AG851" s="119"/>
      <c r="AH851" s="119"/>
      <c r="AI851" s="119"/>
      <c r="AJ851" s="119"/>
      <c r="AK851" s="4"/>
      <c r="AL851" s="4"/>
    </row>
    <row r="852">
      <c r="A852" s="4"/>
      <c r="B852" s="4"/>
      <c r="C852" s="4"/>
      <c r="D852" s="4"/>
      <c r="E852" s="4"/>
      <c r="F852" s="8"/>
      <c r="G852" s="8"/>
      <c r="H852" s="8"/>
      <c r="I852" s="8"/>
      <c r="J852" s="8"/>
      <c r="K852" s="8"/>
      <c r="L852" s="8"/>
      <c r="M852" s="8"/>
      <c r="N852" s="118"/>
      <c r="O852" s="118"/>
      <c r="P852" s="118"/>
      <c r="Q852" s="325"/>
      <c r="R852" s="119"/>
      <c r="S852" s="119"/>
      <c r="T852" s="119"/>
      <c r="U852" s="326"/>
      <c r="V852" s="74"/>
      <c r="W852" s="352"/>
      <c r="X852" s="352"/>
      <c r="Y852" s="328"/>
      <c r="Z852" s="118"/>
      <c r="AA852" s="119"/>
      <c r="AB852" s="119"/>
      <c r="AC852" s="119"/>
      <c r="AD852" s="119"/>
      <c r="AE852" s="119"/>
      <c r="AF852" s="119"/>
      <c r="AG852" s="119"/>
      <c r="AH852" s="119"/>
      <c r="AI852" s="119"/>
      <c r="AJ852" s="119"/>
      <c r="AK852" s="4"/>
      <c r="AL852" s="4"/>
    </row>
    <row r="853">
      <c r="A853" s="4"/>
      <c r="B853" s="4"/>
      <c r="C853" s="4"/>
      <c r="D853" s="4"/>
      <c r="E853" s="4"/>
      <c r="F853" s="8"/>
      <c r="G853" s="8"/>
      <c r="H853" s="8"/>
      <c r="I853" s="8"/>
      <c r="J853" s="8"/>
      <c r="K853" s="8"/>
      <c r="L853" s="8"/>
      <c r="M853" s="8"/>
      <c r="N853" s="118"/>
      <c r="O853" s="118"/>
      <c r="P853" s="118"/>
      <c r="Q853" s="325"/>
      <c r="R853" s="119"/>
      <c r="S853" s="119"/>
      <c r="T853" s="119"/>
      <c r="U853" s="326"/>
      <c r="V853" s="74"/>
      <c r="W853" s="352"/>
      <c r="X853" s="352"/>
      <c r="Y853" s="328"/>
      <c r="Z853" s="118"/>
      <c r="AA853" s="119"/>
      <c r="AB853" s="119"/>
      <c r="AC853" s="119"/>
      <c r="AD853" s="119"/>
      <c r="AE853" s="119"/>
      <c r="AF853" s="119"/>
      <c r="AG853" s="119"/>
      <c r="AH853" s="119"/>
      <c r="AI853" s="119"/>
      <c r="AJ853" s="119"/>
      <c r="AK853" s="4"/>
      <c r="AL853" s="4"/>
    </row>
    <row r="854">
      <c r="A854" s="4"/>
      <c r="B854" s="4"/>
      <c r="C854" s="4"/>
      <c r="D854" s="4"/>
      <c r="E854" s="4"/>
      <c r="F854" s="8"/>
      <c r="G854" s="8"/>
      <c r="H854" s="8"/>
      <c r="I854" s="8"/>
      <c r="J854" s="8"/>
      <c r="K854" s="8"/>
      <c r="L854" s="8"/>
      <c r="M854" s="8"/>
      <c r="N854" s="118"/>
      <c r="O854" s="118"/>
      <c r="P854" s="118"/>
      <c r="Q854" s="325"/>
      <c r="R854" s="119"/>
      <c r="S854" s="119"/>
      <c r="T854" s="119"/>
      <c r="U854" s="326"/>
      <c r="V854" s="74"/>
      <c r="W854" s="352"/>
      <c r="X854" s="352"/>
      <c r="Y854" s="328"/>
      <c r="Z854" s="118"/>
      <c r="AA854" s="119"/>
      <c r="AB854" s="119"/>
      <c r="AC854" s="119"/>
      <c r="AD854" s="119"/>
      <c r="AE854" s="119"/>
      <c r="AF854" s="119"/>
      <c r="AG854" s="119"/>
      <c r="AH854" s="119"/>
      <c r="AI854" s="119"/>
      <c r="AJ854" s="119"/>
      <c r="AK854" s="4"/>
      <c r="AL854" s="4"/>
    </row>
    <row r="855">
      <c r="A855" s="4"/>
      <c r="B855" s="4"/>
      <c r="C855" s="4"/>
      <c r="D855" s="4"/>
      <c r="E855" s="4"/>
      <c r="F855" s="8"/>
      <c r="G855" s="8"/>
      <c r="H855" s="8"/>
      <c r="I855" s="8"/>
      <c r="J855" s="8"/>
      <c r="K855" s="8"/>
      <c r="L855" s="8"/>
      <c r="M855" s="8"/>
      <c r="N855" s="118"/>
      <c r="O855" s="118"/>
      <c r="P855" s="118"/>
      <c r="Q855" s="325"/>
      <c r="R855" s="119"/>
      <c r="S855" s="119"/>
      <c r="T855" s="119"/>
      <c r="U855" s="326"/>
      <c r="V855" s="74"/>
      <c r="W855" s="352"/>
      <c r="X855" s="352"/>
      <c r="Y855" s="328"/>
      <c r="Z855" s="118"/>
      <c r="AA855" s="119"/>
      <c r="AB855" s="119"/>
      <c r="AC855" s="119"/>
      <c r="AD855" s="119"/>
      <c r="AE855" s="119"/>
      <c r="AF855" s="119"/>
      <c r="AG855" s="119"/>
      <c r="AH855" s="119"/>
      <c r="AI855" s="119"/>
      <c r="AJ855" s="119"/>
      <c r="AK855" s="4"/>
      <c r="AL855" s="4"/>
    </row>
    <row r="856">
      <c r="A856" s="4"/>
      <c r="B856" s="4"/>
      <c r="C856" s="4"/>
      <c r="D856" s="4"/>
      <c r="E856" s="4"/>
      <c r="F856" s="8"/>
      <c r="G856" s="8"/>
      <c r="H856" s="8"/>
      <c r="I856" s="8"/>
      <c r="J856" s="8"/>
      <c r="K856" s="8"/>
      <c r="L856" s="8"/>
      <c r="M856" s="8"/>
      <c r="N856" s="118"/>
      <c r="O856" s="118"/>
      <c r="P856" s="118"/>
      <c r="Q856" s="325"/>
      <c r="R856" s="119"/>
      <c r="S856" s="119"/>
      <c r="T856" s="119"/>
      <c r="U856" s="326"/>
      <c r="V856" s="74"/>
      <c r="W856" s="352"/>
      <c r="X856" s="352"/>
      <c r="Y856" s="328"/>
      <c r="Z856" s="118"/>
      <c r="AA856" s="119"/>
      <c r="AB856" s="119"/>
      <c r="AC856" s="119"/>
      <c r="AD856" s="119"/>
      <c r="AE856" s="119"/>
      <c r="AF856" s="119"/>
      <c r="AG856" s="119"/>
      <c r="AH856" s="119"/>
      <c r="AI856" s="119"/>
      <c r="AJ856" s="119"/>
      <c r="AK856" s="4"/>
      <c r="AL856" s="4"/>
    </row>
    <row r="857">
      <c r="A857" s="4"/>
      <c r="B857" s="4"/>
      <c r="C857" s="4"/>
      <c r="D857" s="4"/>
      <c r="E857" s="4"/>
      <c r="F857" s="8"/>
      <c r="G857" s="8"/>
      <c r="H857" s="8"/>
      <c r="I857" s="8"/>
      <c r="J857" s="8"/>
      <c r="K857" s="8"/>
      <c r="L857" s="8"/>
      <c r="M857" s="8"/>
      <c r="N857" s="118"/>
      <c r="O857" s="118"/>
      <c r="P857" s="118"/>
      <c r="Q857" s="325"/>
      <c r="R857" s="119"/>
      <c r="S857" s="119"/>
      <c r="T857" s="119"/>
      <c r="U857" s="326"/>
      <c r="V857" s="74"/>
      <c r="W857" s="352"/>
      <c r="X857" s="352"/>
      <c r="Y857" s="328"/>
      <c r="Z857" s="118"/>
      <c r="AA857" s="119"/>
      <c r="AB857" s="119"/>
      <c r="AC857" s="119"/>
      <c r="AD857" s="119"/>
      <c r="AE857" s="119"/>
      <c r="AF857" s="119"/>
      <c r="AG857" s="119"/>
      <c r="AH857" s="119"/>
      <c r="AI857" s="119"/>
      <c r="AJ857" s="119"/>
      <c r="AK857" s="4"/>
      <c r="AL857" s="4"/>
    </row>
    <row r="858">
      <c r="A858" s="4"/>
      <c r="B858" s="4"/>
      <c r="C858" s="4"/>
      <c r="D858" s="4"/>
      <c r="E858" s="4"/>
      <c r="F858" s="8"/>
      <c r="G858" s="8"/>
      <c r="H858" s="8"/>
      <c r="I858" s="8"/>
      <c r="J858" s="8"/>
      <c r="K858" s="8"/>
      <c r="L858" s="8"/>
      <c r="M858" s="8"/>
      <c r="N858" s="118"/>
      <c r="O858" s="118"/>
      <c r="P858" s="118"/>
      <c r="Q858" s="325"/>
      <c r="R858" s="119"/>
      <c r="S858" s="119"/>
      <c r="T858" s="119"/>
      <c r="U858" s="326"/>
      <c r="V858" s="74"/>
      <c r="W858" s="352"/>
      <c r="X858" s="352"/>
      <c r="Y858" s="328"/>
      <c r="Z858" s="118"/>
      <c r="AA858" s="119"/>
      <c r="AB858" s="119"/>
      <c r="AC858" s="119"/>
      <c r="AD858" s="119"/>
      <c r="AE858" s="119"/>
      <c r="AF858" s="119"/>
      <c r="AG858" s="119"/>
      <c r="AH858" s="119"/>
      <c r="AI858" s="119"/>
      <c r="AJ858" s="119"/>
      <c r="AK858" s="4"/>
      <c r="AL858" s="4"/>
    </row>
    <row r="859">
      <c r="A859" s="4"/>
      <c r="B859" s="4"/>
      <c r="C859" s="4"/>
      <c r="D859" s="4"/>
      <c r="E859" s="4"/>
      <c r="F859" s="8"/>
      <c r="G859" s="8"/>
      <c r="H859" s="8"/>
      <c r="I859" s="8"/>
      <c r="J859" s="8"/>
      <c r="K859" s="8"/>
      <c r="L859" s="8"/>
      <c r="M859" s="8"/>
      <c r="N859" s="118"/>
      <c r="O859" s="118"/>
      <c r="P859" s="118"/>
      <c r="Q859" s="325"/>
      <c r="R859" s="119"/>
      <c r="S859" s="119"/>
      <c r="T859" s="119"/>
      <c r="U859" s="326"/>
      <c r="V859" s="74"/>
      <c r="W859" s="352"/>
      <c r="X859" s="352"/>
      <c r="Y859" s="328"/>
      <c r="Z859" s="118"/>
      <c r="AA859" s="119"/>
      <c r="AB859" s="119"/>
      <c r="AC859" s="119"/>
      <c r="AD859" s="119"/>
      <c r="AE859" s="119"/>
      <c r="AF859" s="119"/>
      <c r="AG859" s="119"/>
      <c r="AH859" s="119"/>
      <c r="AI859" s="119"/>
      <c r="AJ859" s="119"/>
      <c r="AK859" s="4"/>
      <c r="AL859" s="4"/>
    </row>
    <row r="860">
      <c r="A860" s="4"/>
      <c r="B860" s="4"/>
      <c r="C860" s="4"/>
      <c r="D860" s="4"/>
      <c r="E860" s="4"/>
      <c r="F860" s="8"/>
      <c r="G860" s="8"/>
      <c r="H860" s="8"/>
      <c r="I860" s="8"/>
      <c r="J860" s="8"/>
      <c r="K860" s="8"/>
      <c r="L860" s="8"/>
      <c r="M860" s="8"/>
      <c r="N860" s="118"/>
      <c r="O860" s="118"/>
      <c r="P860" s="118"/>
      <c r="Q860" s="325"/>
      <c r="R860" s="119"/>
      <c r="S860" s="119"/>
      <c r="T860" s="119"/>
      <c r="U860" s="326"/>
      <c r="V860" s="74"/>
      <c r="W860" s="352"/>
      <c r="X860" s="352"/>
      <c r="Y860" s="328"/>
      <c r="Z860" s="118"/>
      <c r="AA860" s="119"/>
      <c r="AB860" s="119"/>
      <c r="AC860" s="119"/>
      <c r="AD860" s="119"/>
      <c r="AE860" s="119"/>
      <c r="AF860" s="119"/>
      <c r="AG860" s="119"/>
      <c r="AH860" s="119"/>
      <c r="AI860" s="119"/>
      <c r="AJ860" s="119"/>
      <c r="AK860" s="4"/>
      <c r="AL860" s="4"/>
    </row>
    <row r="861">
      <c r="A861" s="4"/>
      <c r="B861" s="4"/>
      <c r="C861" s="4"/>
      <c r="D861" s="4"/>
      <c r="E861" s="4"/>
      <c r="F861" s="8"/>
      <c r="G861" s="8"/>
      <c r="H861" s="8"/>
      <c r="I861" s="8"/>
      <c r="J861" s="8"/>
      <c r="K861" s="8"/>
      <c r="L861" s="8"/>
      <c r="M861" s="8"/>
      <c r="N861" s="118"/>
      <c r="O861" s="118"/>
      <c r="P861" s="118"/>
      <c r="Q861" s="325"/>
      <c r="R861" s="119"/>
      <c r="S861" s="119"/>
      <c r="T861" s="119"/>
      <c r="U861" s="326"/>
      <c r="V861" s="74"/>
      <c r="W861" s="352"/>
      <c r="X861" s="352"/>
      <c r="Y861" s="328"/>
      <c r="Z861" s="118"/>
      <c r="AA861" s="119"/>
      <c r="AB861" s="119"/>
      <c r="AC861" s="119"/>
      <c r="AD861" s="119"/>
      <c r="AE861" s="119"/>
      <c r="AF861" s="119"/>
      <c r="AG861" s="119"/>
      <c r="AH861" s="119"/>
      <c r="AI861" s="119"/>
      <c r="AJ861" s="119"/>
      <c r="AK861" s="4"/>
      <c r="AL861" s="4"/>
    </row>
    <row r="862">
      <c r="A862" s="4"/>
      <c r="B862" s="4"/>
      <c r="C862" s="4"/>
      <c r="D862" s="4"/>
      <c r="E862" s="4"/>
      <c r="F862" s="8"/>
      <c r="G862" s="8"/>
      <c r="H862" s="8"/>
      <c r="I862" s="8"/>
      <c r="J862" s="8"/>
      <c r="K862" s="8"/>
      <c r="L862" s="8"/>
      <c r="M862" s="8"/>
      <c r="N862" s="118"/>
      <c r="O862" s="118"/>
      <c r="P862" s="118"/>
      <c r="Q862" s="325"/>
      <c r="R862" s="119"/>
      <c r="S862" s="119"/>
      <c r="T862" s="119"/>
      <c r="U862" s="326"/>
      <c r="V862" s="74"/>
      <c r="W862" s="352"/>
      <c r="X862" s="352"/>
      <c r="Y862" s="328"/>
      <c r="Z862" s="118"/>
      <c r="AA862" s="119"/>
      <c r="AB862" s="119"/>
      <c r="AC862" s="119"/>
      <c r="AD862" s="119"/>
      <c r="AE862" s="119"/>
      <c r="AF862" s="119"/>
      <c r="AG862" s="119"/>
      <c r="AH862" s="119"/>
      <c r="AI862" s="119"/>
      <c r="AJ862" s="119"/>
      <c r="AK862" s="4"/>
      <c r="AL862" s="4"/>
    </row>
    <row r="863">
      <c r="A863" s="4"/>
      <c r="B863" s="4"/>
      <c r="C863" s="4"/>
      <c r="D863" s="4"/>
      <c r="E863" s="4"/>
      <c r="F863" s="8"/>
      <c r="G863" s="8"/>
      <c r="H863" s="8"/>
      <c r="I863" s="8"/>
      <c r="J863" s="8"/>
      <c r="K863" s="8"/>
      <c r="L863" s="8"/>
      <c r="M863" s="8"/>
      <c r="N863" s="118"/>
      <c r="O863" s="118"/>
      <c r="P863" s="118"/>
      <c r="Q863" s="325"/>
      <c r="R863" s="119"/>
      <c r="S863" s="119"/>
      <c r="T863" s="119"/>
      <c r="U863" s="326"/>
      <c r="V863" s="74"/>
      <c r="W863" s="352"/>
      <c r="X863" s="352"/>
      <c r="Y863" s="328"/>
      <c r="Z863" s="118"/>
      <c r="AA863" s="119"/>
      <c r="AB863" s="119"/>
      <c r="AC863" s="119"/>
      <c r="AD863" s="119"/>
      <c r="AE863" s="119"/>
      <c r="AF863" s="119"/>
      <c r="AG863" s="119"/>
      <c r="AH863" s="119"/>
      <c r="AI863" s="119"/>
      <c r="AJ863" s="119"/>
      <c r="AK863" s="4"/>
      <c r="AL863" s="4"/>
    </row>
    <row r="864">
      <c r="A864" s="4"/>
      <c r="B864" s="4"/>
      <c r="C864" s="4"/>
      <c r="D864" s="4"/>
      <c r="E864" s="4"/>
      <c r="F864" s="8"/>
      <c r="G864" s="8"/>
      <c r="H864" s="8"/>
      <c r="I864" s="8"/>
      <c r="J864" s="8"/>
      <c r="K864" s="8"/>
      <c r="L864" s="8"/>
      <c r="M864" s="8"/>
      <c r="N864" s="118"/>
      <c r="O864" s="118"/>
      <c r="P864" s="118"/>
      <c r="Q864" s="325"/>
      <c r="R864" s="119"/>
      <c r="S864" s="119"/>
      <c r="T864" s="119"/>
      <c r="U864" s="326"/>
      <c r="V864" s="74"/>
      <c r="W864" s="352"/>
      <c r="X864" s="352"/>
      <c r="Y864" s="328"/>
      <c r="Z864" s="118"/>
      <c r="AA864" s="119"/>
      <c r="AB864" s="119"/>
      <c r="AC864" s="119"/>
      <c r="AD864" s="119"/>
      <c r="AE864" s="119"/>
      <c r="AF864" s="119"/>
      <c r="AG864" s="119"/>
      <c r="AH864" s="119"/>
      <c r="AI864" s="119"/>
      <c r="AJ864" s="119"/>
      <c r="AK864" s="4"/>
      <c r="AL864" s="4"/>
    </row>
    <row r="865">
      <c r="A865" s="4"/>
      <c r="B865" s="4"/>
      <c r="C865" s="4"/>
      <c r="D865" s="4"/>
      <c r="E865" s="4"/>
      <c r="F865" s="8"/>
      <c r="G865" s="8"/>
      <c r="H865" s="8"/>
      <c r="I865" s="8"/>
      <c r="J865" s="8"/>
      <c r="K865" s="8"/>
      <c r="L865" s="8"/>
      <c r="M865" s="8"/>
      <c r="N865" s="118"/>
      <c r="O865" s="118"/>
      <c r="P865" s="118"/>
      <c r="Q865" s="325"/>
      <c r="R865" s="119"/>
      <c r="S865" s="119"/>
      <c r="T865" s="119"/>
      <c r="U865" s="326"/>
      <c r="V865" s="74"/>
      <c r="W865" s="352"/>
      <c r="X865" s="352"/>
      <c r="Y865" s="328"/>
      <c r="Z865" s="118"/>
      <c r="AA865" s="119"/>
      <c r="AB865" s="119"/>
      <c r="AC865" s="119"/>
      <c r="AD865" s="119"/>
      <c r="AE865" s="119"/>
      <c r="AF865" s="119"/>
      <c r="AG865" s="119"/>
      <c r="AH865" s="119"/>
      <c r="AI865" s="119"/>
      <c r="AJ865" s="119"/>
      <c r="AK865" s="4"/>
      <c r="AL865" s="4"/>
    </row>
    <row r="866">
      <c r="A866" s="4"/>
      <c r="B866" s="4"/>
      <c r="C866" s="4"/>
      <c r="D866" s="4"/>
      <c r="E866" s="4"/>
      <c r="F866" s="8"/>
      <c r="G866" s="8"/>
      <c r="H866" s="8"/>
      <c r="I866" s="8"/>
      <c r="J866" s="8"/>
      <c r="K866" s="8"/>
      <c r="L866" s="8"/>
      <c r="M866" s="8"/>
      <c r="N866" s="118"/>
      <c r="O866" s="118"/>
      <c r="P866" s="118"/>
      <c r="Q866" s="325"/>
      <c r="R866" s="119"/>
      <c r="S866" s="119"/>
      <c r="T866" s="119"/>
      <c r="U866" s="326"/>
      <c r="V866" s="74"/>
      <c r="W866" s="352"/>
      <c r="X866" s="352"/>
      <c r="Y866" s="328"/>
      <c r="Z866" s="118"/>
      <c r="AA866" s="119"/>
      <c r="AB866" s="119"/>
      <c r="AC866" s="119"/>
      <c r="AD866" s="119"/>
      <c r="AE866" s="119"/>
      <c r="AF866" s="119"/>
      <c r="AG866" s="119"/>
      <c r="AH866" s="119"/>
      <c r="AI866" s="119"/>
      <c r="AJ866" s="119"/>
      <c r="AK866" s="4"/>
      <c r="AL866" s="4"/>
    </row>
    <row r="867">
      <c r="A867" s="4"/>
      <c r="B867" s="4"/>
      <c r="C867" s="4"/>
      <c r="D867" s="4"/>
      <c r="E867" s="4"/>
      <c r="F867" s="8"/>
      <c r="G867" s="8"/>
      <c r="H867" s="8"/>
      <c r="I867" s="8"/>
      <c r="J867" s="8"/>
      <c r="K867" s="8"/>
      <c r="L867" s="8"/>
      <c r="M867" s="8"/>
      <c r="N867" s="118"/>
      <c r="O867" s="118"/>
      <c r="P867" s="118"/>
      <c r="Q867" s="325"/>
      <c r="R867" s="119"/>
      <c r="S867" s="119"/>
      <c r="T867" s="119"/>
      <c r="U867" s="326"/>
      <c r="V867" s="74"/>
      <c r="W867" s="352"/>
      <c r="X867" s="352"/>
      <c r="Y867" s="328"/>
      <c r="Z867" s="118"/>
      <c r="AA867" s="119"/>
      <c r="AB867" s="119"/>
      <c r="AC867" s="119"/>
      <c r="AD867" s="119"/>
      <c r="AE867" s="119"/>
      <c r="AF867" s="119"/>
      <c r="AG867" s="119"/>
      <c r="AH867" s="119"/>
      <c r="AI867" s="119"/>
      <c r="AJ867" s="119"/>
      <c r="AK867" s="4"/>
      <c r="AL867" s="4"/>
    </row>
    <row r="868">
      <c r="A868" s="4"/>
      <c r="B868" s="4"/>
      <c r="C868" s="4"/>
      <c r="D868" s="4"/>
      <c r="E868" s="4"/>
      <c r="F868" s="8"/>
      <c r="G868" s="8"/>
      <c r="H868" s="8"/>
      <c r="I868" s="8"/>
      <c r="J868" s="8"/>
      <c r="K868" s="8"/>
      <c r="L868" s="8"/>
      <c r="M868" s="8"/>
      <c r="N868" s="118"/>
      <c r="O868" s="118"/>
      <c r="P868" s="118"/>
      <c r="Q868" s="325"/>
      <c r="R868" s="119"/>
      <c r="S868" s="119"/>
      <c r="T868" s="119"/>
      <c r="U868" s="326"/>
      <c r="V868" s="74"/>
      <c r="W868" s="352"/>
      <c r="X868" s="352"/>
      <c r="Y868" s="328"/>
      <c r="Z868" s="118"/>
      <c r="AA868" s="119"/>
      <c r="AB868" s="119"/>
      <c r="AC868" s="119"/>
      <c r="AD868" s="119"/>
      <c r="AE868" s="119"/>
      <c r="AF868" s="119"/>
      <c r="AG868" s="119"/>
      <c r="AH868" s="119"/>
      <c r="AI868" s="119"/>
      <c r="AJ868" s="119"/>
      <c r="AK868" s="4"/>
      <c r="AL868" s="4"/>
    </row>
    <row r="869">
      <c r="A869" s="4"/>
      <c r="B869" s="4"/>
      <c r="C869" s="4"/>
      <c r="D869" s="4"/>
      <c r="E869" s="4"/>
      <c r="F869" s="8"/>
      <c r="G869" s="8"/>
      <c r="H869" s="8"/>
      <c r="I869" s="8"/>
      <c r="J869" s="8"/>
      <c r="K869" s="8"/>
      <c r="L869" s="8"/>
      <c r="M869" s="8"/>
      <c r="N869" s="118"/>
      <c r="O869" s="118"/>
      <c r="P869" s="118"/>
      <c r="Q869" s="325"/>
      <c r="R869" s="119"/>
      <c r="S869" s="119"/>
      <c r="T869" s="119"/>
      <c r="U869" s="326"/>
      <c r="V869" s="74"/>
      <c r="W869" s="352"/>
      <c r="X869" s="352"/>
      <c r="Y869" s="328"/>
      <c r="Z869" s="118"/>
      <c r="AA869" s="119"/>
      <c r="AB869" s="119"/>
      <c r="AC869" s="119"/>
      <c r="AD869" s="119"/>
      <c r="AE869" s="119"/>
      <c r="AF869" s="119"/>
      <c r="AG869" s="119"/>
      <c r="AH869" s="119"/>
      <c r="AI869" s="119"/>
      <c r="AJ869" s="119"/>
      <c r="AK869" s="4"/>
      <c r="AL869" s="4"/>
    </row>
    <row r="870">
      <c r="A870" s="4"/>
      <c r="B870" s="4"/>
      <c r="C870" s="4"/>
      <c r="D870" s="4"/>
      <c r="E870" s="4"/>
      <c r="F870" s="8"/>
      <c r="G870" s="8"/>
      <c r="H870" s="8"/>
      <c r="I870" s="8"/>
      <c r="J870" s="8"/>
      <c r="K870" s="8"/>
      <c r="L870" s="8"/>
      <c r="M870" s="8"/>
      <c r="N870" s="118"/>
      <c r="O870" s="118"/>
      <c r="P870" s="118"/>
      <c r="Q870" s="325"/>
      <c r="R870" s="119"/>
      <c r="S870" s="119"/>
      <c r="T870" s="119"/>
      <c r="U870" s="326"/>
      <c r="V870" s="74"/>
      <c r="W870" s="352"/>
      <c r="X870" s="352"/>
      <c r="Y870" s="328"/>
      <c r="Z870" s="118"/>
      <c r="AA870" s="119"/>
      <c r="AB870" s="119"/>
      <c r="AC870" s="119"/>
      <c r="AD870" s="119"/>
      <c r="AE870" s="119"/>
      <c r="AF870" s="119"/>
      <c r="AG870" s="119"/>
      <c r="AH870" s="119"/>
      <c r="AI870" s="119"/>
      <c r="AJ870" s="119"/>
      <c r="AK870" s="4"/>
      <c r="AL870" s="4"/>
    </row>
    <row r="871">
      <c r="A871" s="4"/>
      <c r="B871" s="4"/>
      <c r="C871" s="4"/>
      <c r="D871" s="4"/>
      <c r="E871" s="4"/>
      <c r="F871" s="8"/>
      <c r="G871" s="8"/>
      <c r="H871" s="8"/>
      <c r="I871" s="8"/>
      <c r="J871" s="8"/>
      <c r="K871" s="8"/>
      <c r="L871" s="8"/>
      <c r="M871" s="8"/>
      <c r="N871" s="118"/>
      <c r="O871" s="118"/>
      <c r="P871" s="118"/>
      <c r="Q871" s="325"/>
      <c r="R871" s="119"/>
      <c r="S871" s="119"/>
      <c r="T871" s="119"/>
      <c r="U871" s="326"/>
      <c r="V871" s="74"/>
      <c r="W871" s="352"/>
      <c r="X871" s="352"/>
      <c r="Y871" s="328"/>
      <c r="Z871" s="118"/>
      <c r="AA871" s="119"/>
      <c r="AB871" s="119"/>
      <c r="AC871" s="119"/>
      <c r="AD871" s="119"/>
      <c r="AE871" s="119"/>
      <c r="AF871" s="119"/>
      <c r="AG871" s="119"/>
      <c r="AH871" s="119"/>
      <c r="AI871" s="119"/>
      <c r="AJ871" s="119"/>
      <c r="AK871" s="4"/>
      <c r="AL871" s="4"/>
    </row>
    <row r="872">
      <c r="A872" s="4"/>
      <c r="B872" s="4"/>
      <c r="C872" s="4"/>
      <c r="D872" s="4"/>
      <c r="E872" s="4"/>
      <c r="F872" s="8"/>
      <c r="G872" s="8"/>
      <c r="H872" s="8"/>
      <c r="I872" s="8"/>
      <c r="J872" s="8"/>
      <c r="K872" s="8"/>
      <c r="L872" s="8"/>
      <c r="M872" s="8"/>
      <c r="N872" s="118"/>
      <c r="O872" s="118"/>
      <c r="P872" s="118"/>
      <c r="Q872" s="325"/>
      <c r="R872" s="119"/>
      <c r="S872" s="119"/>
      <c r="T872" s="119"/>
      <c r="U872" s="326"/>
      <c r="V872" s="74"/>
      <c r="W872" s="352"/>
      <c r="X872" s="352"/>
      <c r="Y872" s="328"/>
      <c r="Z872" s="118"/>
      <c r="AA872" s="119"/>
      <c r="AB872" s="119"/>
      <c r="AC872" s="119"/>
      <c r="AD872" s="119"/>
      <c r="AE872" s="119"/>
      <c r="AF872" s="119"/>
      <c r="AG872" s="119"/>
      <c r="AH872" s="119"/>
      <c r="AI872" s="119"/>
      <c r="AJ872" s="119"/>
      <c r="AK872" s="4"/>
      <c r="AL872" s="4"/>
    </row>
    <row r="873">
      <c r="A873" s="4"/>
      <c r="B873" s="4"/>
      <c r="C873" s="4"/>
      <c r="D873" s="4"/>
      <c r="E873" s="4"/>
      <c r="F873" s="8"/>
      <c r="G873" s="8"/>
      <c r="H873" s="8"/>
      <c r="I873" s="8"/>
      <c r="J873" s="8"/>
      <c r="K873" s="8"/>
      <c r="L873" s="8"/>
      <c r="M873" s="8"/>
      <c r="N873" s="118"/>
      <c r="O873" s="118"/>
      <c r="P873" s="118"/>
      <c r="Q873" s="325"/>
      <c r="R873" s="119"/>
      <c r="S873" s="119"/>
      <c r="T873" s="119"/>
      <c r="U873" s="326"/>
      <c r="V873" s="74"/>
      <c r="W873" s="352"/>
      <c r="X873" s="352"/>
      <c r="Y873" s="328"/>
      <c r="Z873" s="118"/>
      <c r="AA873" s="119"/>
      <c r="AB873" s="119"/>
      <c r="AC873" s="119"/>
      <c r="AD873" s="119"/>
      <c r="AE873" s="119"/>
      <c r="AF873" s="119"/>
      <c r="AG873" s="119"/>
      <c r="AH873" s="119"/>
      <c r="AI873" s="119"/>
      <c r="AJ873" s="119"/>
      <c r="AK873" s="4"/>
      <c r="AL873" s="4"/>
    </row>
    <row r="874">
      <c r="A874" s="4"/>
      <c r="B874" s="4"/>
      <c r="C874" s="4"/>
      <c r="D874" s="4"/>
      <c r="E874" s="4"/>
      <c r="F874" s="8"/>
      <c r="G874" s="8"/>
      <c r="H874" s="8"/>
      <c r="I874" s="8"/>
      <c r="J874" s="8"/>
      <c r="K874" s="8"/>
      <c r="L874" s="8"/>
      <c r="M874" s="8"/>
      <c r="N874" s="118"/>
      <c r="O874" s="118"/>
      <c r="P874" s="118"/>
      <c r="Q874" s="325"/>
      <c r="R874" s="119"/>
      <c r="S874" s="119"/>
      <c r="T874" s="119"/>
      <c r="U874" s="326"/>
      <c r="V874" s="74"/>
      <c r="W874" s="352"/>
      <c r="X874" s="352"/>
      <c r="Y874" s="328"/>
      <c r="Z874" s="118"/>
      <c r="AA874" s="119"/>
      <c r="AB874" s="119"/>
      <c r="AC874" s="119"/>
      <c r="AD874" s="119"/>
      <c r="AE874" s="119"/>
      <c r="AF874" s="119"/>
      <c r="AG874" s="119"/>
      <c r="AH874" s="119"/>
      <c r="AI874" s="119"/>
      <c r="AJ874" s="119"/>
      <c r="AK874" s="4"/>
      <c r="AL874" s="4"/>
    </row>
    <row r="875">
      <c r="A875" s="4"/>
      <c r="B875" s="4"/>
      <c r="C875" s="4"/>
      <c r="D875" s="4"/>
      <c r="E875" s="4"/>
      <c r="F875" s="8"/>
      <c r="G875" s="8"/>
      <c r="H875" s="8"/>
      <c r="I875" s="8"/>
      <c r="J875" s="8"/>
      <c r="K875" s="8"/>
      <c r="L875" s="8"/>
      <c r="M875" s="8"/>
      <c r="N875" s="118"/>
      <c r="O875" s="118"/>
      <c r="P875" s="118"/>
      <c r="Q875" s="325"/>
      <c r="R875" s="119"/>
      <c r="S875" s="119"/>
      <c r="T875" s="119"/>
      <c r="U875" s="326"/>
      <c r="V875" s="74"/>
      <c r="W875" s="352"/>
      <c r="X875" s="352"/>
      <c r="Y875" s="328"/>
      <c r="Z875" s="118"/>
      <c r="AA875" s="119"/>
      <c r="AB875" s="119"/>
      <c r="AC875" s="119"/>
      <c r="AD875" s="119"/>
      <c r="AE875" s="119"/>
      <c r="AF875" s="119"/>
      <c r="AG875" s="119"/>
      <c r="AH875" s="119"/>
      <c r="AI875" s="119"/>
      <c r="AJ875" s="119"/>
      <c r="AK875" s="4"/>
      <c r="AL875" s="4"/>
    </row>
    <row r="876">
      <c r="A876" s="4"/>
      <c r="B876" s="4"/>
      <c r="C876" s="4"/>
      <c r="D876" s="4"/>
      <c r="E876" s="4"/>
      <c r="F876" s="8"/>
      <c r="G876" s="8"/>
      <c r="H876" s="8"/>
      <c r="I876" s="8"/>
      <c r="J876" s="8"/>
      <c r="K876" s="8"/>
      <c r="L876" s="8"/>
      <c r="M876" s="8"/>
      <c r="N876" s="118"/>
      <c r="O876" s="118"/>
      <c r="P876" s="118"/>
      <c r="Q876" s="325"/>
      <c r="R876" s="119"/>
      <c r="S876" s="119"/>
      <c r="T876" s="119"/>
      <c r="U876" s="326"/>
      <c r="V876" s="74"/>
      <c r="W876" s="352"/>
      <c r="X876" s="352"/>
      <c r="Y876" s="328"/>
      <c r="Z876" s="118"/>
      <c r="AA876" s="119"/>
      <c r="AB876" s="119"/>
      <c r="AC876" s="119"/>
      <c r="AD876" s="119"/>
      <c r="AE876" s="119"/>
      <c r="AF876" s="119"/>
      <c r="AG876" s="119"/>
      <c r="AH876" s="119"/>
      <c r="AI876" s="119"/>
      <c r="AJ876" s="119"/>
      <c r="AK876" s="4"/>
      <c r="AL876" s="4"/>
    </row>
    <row r="877">
      <c r="A877" s="4"/>
      <c r="B877" s="4"/>
      <c r="C877" s="4"/>
      <c r="D877" s="4"/>
      <c r="E877" s="4"/>
      <c r="F877" s="8"/>
      <c r="G877" s="8"/>
      <c r="H877" s="8"/>
      <c r="I877" s="8"/>
      <c r="J877" s="8"/>
      <c r="K877" s="8"/>
      <c r="L877" s="8"/>
      <c r="M877" s="8"/>
      <c r="N877" s="118"/>
      <c r="O877" s="118"/>
      <c r="P877" s="118"/>
      <c r="Q877" s="325"/>
      <c r="R877" s="119"/>
      <c r="S877" s="119"/>
      <c r="T877" s="119"/>
      <c r="U877" s="326"/>
      <c r="V877" s="74"/>
      <c r="W877" s="352"/>
      <c r="X877" s="352"/>
      <c r="Y877" s="328"/>
      <c r="Z877" s="118"/>
      <c r="AA877" s="119"/>
      <c r="AB877" s="119"/>
      <c r="AC877" s="119"/>
      <c r="AD877" s="119"/>
      <c r="AE877" s="119"/>
      <c r="AF877" s="119"/>
      <c r="AG877" s="119"/>
      <c r="AH877" s="119"/>
      <c r="AI877" s="119"/>
      <c r="AJ877" s="119"/>
      <c r="AK877" s="4"/>
      <c r="AL877" s="4"/>
    </row>
    <row r="878">
      <c r="A878" s="4"/>
      <c r="B878" s="4"/>
      <c r="C878" s="4"/>
      <c r="D878" s="4"/>
      <c r="E878" s="4"/>
      <c r="F878" s="8"/>
      <c r="G878" s="8"/>
      <c r="H878" s="8"/>
      <c r="I878" s="8"/>
      <c r="J878" s="8"/>
      <c r="K878" s="8"/>
      <c r="L878" s="8"/>
      <c r="M878" s="8"/>
      <c r="N878" s="118"/>
      <c r="O878" s="118"/>
      <c r="P878" s="118"/>
      <c r="Q878" s="325"/>
      <c r="R878" s="119"/>
      <c r="S878" s="119"/>
      <c r="T878" s="119"/>
      <c r="U878" s="326"/>
      <c r="V878" s="74"/>
      <c r="W878" s="352"/>
      <c r="X878" s="352"/>
      <c r="Y878" s="328"/>
      <c r="Z878" s="118"/>
      <c r="AA878" s="119"/>
      <c r="AB878" s="119"/>
      <c r="AC878" s="119"/>
      <c r="AD878" s="119"/>
      <c r="AE878" s="119"/>
      <c r="AF878" s="119"/>
      <c r="AG878" s="119"/>
      <c r="AH878" s="119"/>
      <c r="AI878" s="119"/>
      <c r="AJ878" s="119"/>
      <c r="AK878" s="4"/>
      <c r="AL878" s="4"/>
    </row>
    <row r="879">
      <c r="A879" s="4"/>
      <c r="B879" s="4"/>
      <c r="C879" s="4"/>
      <c r="D879" s="4"/>
      <c r="E879" s="4"/>
      <c r="F879" s="8"/>
      <c r="G879" s="8"/>
      <c r="H879" s="8"/>
      <c r="I879" s="8"/>
      <c r="J879" s="8"/>
      <c r="K879" s="8"/>
      <c r="L879" s="8"/>
      <c r="M879" s="8"/>
      <c r="N879" s="118"/>
      <c r="O879" s="118"/>
      <c r="P879" s="118"/>
      <c r="Q879" s="325"/>
      <c r="R879" s="119"/>
      <c r="S879" s="119"/>
      <c r="T879" s="119"/>
      <c r="U879" s="326"/>
      <c r="V879" s="74"/>
      <c r="W879" s="352"/>
      <c r="X879" s="352"/>
      <c r="Y879" s="328"/>
      <c r="Z879" s="118"/>
      <c r="AA879" s="119"/>
      <c r="AB879" s="119"/>
      <c r="AC879" s="119"/>
      <c r="AD879" s="119"/>
      <c r="AE879" s="119"/>
      <c r="AF879" s="119"/>
      <c r="AG879" s="119"/>
      <c r="AH879" s="119"/>
      <c r="AI879" s="119"/>
      <c r="AJ879" s="119"/>
      <c r="AK879" s="4"/>
      <c r="AL879" s="4"/>
    </row>
    <row r="880">
      <c r="A880" s="4"/>
      <c r="B880" s="4"/>
      <c r="C880" s="4"/>
      <c r="D880" s="4"/>
      <c r="E880" s="4"/>
      <c r="F880" s="8"/>
      <c r="G880" s="8"/>
      <c r="H880" s="8"/>
      <c r="I880" s="8"/>
      <c r="J880" s="8"/>
      <c r="K880" s="8"/>
      <c r="L880" s="8"/>
      <c r="M880" s="8"/>
      <c r="N880" s="118"/>
      <c r="O880" s="118"/>
      <c r="P880" s="118"/>
      <c r="Q880" s="325"/>
      <c r="R880" s="119"/>
      <c r="S880" s="119"/>
      <c r="T880" s="119"/>
      <c r="U880" s="326"/>
      <c r="V880" s="74"/>
      <c r="W880" s="352"/>
      <c r="X880" s="352"/>
      <c r="Y880" s="328"/>
      <c r="Z880" s="118"/>
      <c r="AA880" s="119"/>
      <c r="AB880" s="119"/>
      <c r="AC880" s="119"/>
      <c r="AD880" s="119"/>
      <c r="AE880" s="119"/>
      <c r="AF880" s="119"/>
      <c r="AG880" s="119"/>
      <c r="AH880" s="119"/>
      <c r="AI880" s="119"/>
      <c r="AJ880" s="119"/>
      <c r="AK880" s="4"/>
      <c r="AL880" s="4"/>
    </row>
    <row r="881">
      <c r="A881" s="4"/>
      <c r="B881" s="4"/>
      <c r="C881" s="4"/>
      <c r="D881" s="4"/>
      <c r="E881" s="4"/>
      <c r="F881" s="8"/>
      <c r="G881" s="8"/>
      <c r="H881" s="8"/>
      <c r="I881" s="8"/>
      <c r="J881" s="8"/>
      <c r="K881" s="8"/>
      <c r="L881" s="8"/>
      <c r="M881" s="8"/>
      <c r="N881" s="118"/>
      <c r="O881" s="118"/>
      <c r="P881" s="118"/>
      <c r="Q881" s="325"/>
      <c r="R881" s="119"/>
      <c r="S881" s="119"/>
      <c r="T881" s="119"/>
      <c r="U881" s="326"/>
      <c r="V881" s="74"/>
      <c r="W881" s="352"/>
      <c r="X881" s="352"/>
      <c r="Y881" s="328"/>
      <c r="Z881" s="118"/>
      <c r="AA881" s="119"/>
      <c r="AB881" s="119"/>
      <c r="AC881" s="119"/>
      <c r="AD881" s="119"/>
      <c r="AE881" s="119"/>
      <c r="AF881" s="119"/>
      <c r="AG881" s="119"/>
      <c r="AH881" s="119"/>
      <c r="AI881" s="119"/>
      <c r="AJ881" s="119"/>
      <c r="AK881" s="4"/>
      <c r="AL881" s="4"/>
    </row>
    <row r="882">
      <c r="A882" s="4"/>
      <c r="B882" s="4"/>
      <c r="C882" s="4"/>
      <c r="D882" s="4"/>
      <c r="E882" s="4"/>
      <c r="F882" s="8"/>
      <c r="G882" s="8"/>
      <c r="H882" s="8"/>
      <c r="I882" s="8"/>
      <c r="J882" s="8"/>
      <c r="K882" s="8"/>
      <c r="L882" s="8"/>
      <c r="M882" s="8"/>
      <c r="N882" s="118"/>
      <c r="O882" s="118"/>
      <c r="P882" s="118"/>
      <c r="Q882" s="325"/>
      <c r="R882" s="119"/>
      <c r="S882" s="119"/>
      <c r="T882" s="119"/>
      <c r="U882" s="326"/>
      <c r="V882" s="74"/>
      <c r="W882" s="352"/>
      <c r="X882" s="352"/>
      <c r="Y882" s="328"/>
      <c r="Z882" s="118"/>
      <c r="AA882" s="119"/>
      <c r="AB882" s="119"/>
      <c r="AC882" s="119"/>
      <c r="AD882" s="119"/>
      <c r="AE882" s="119"/>
      <c r="AF882" s="119"/>
      <c r="AG882" s="119"/>
      <c r="AH882" s="119"/>
      <c r="AI882" s="119"/>
      <c r="AJ882" s="119"/>
      <c r="AK882" s="4"/>
      <c r="AL882" s="4"/>
    </row>
    <row r="883">
      <c r="A883" s="4"/>
      <c r="B883" s="4"/>
      <c r="C883" s="4"/>
      <c r="D883" s="4"/>
      <c r="E883" s="4"/>
      <c r="F883" s="8"/>
      <c r="G883" s="8"/>
      <c r="H883" s="8"/>
      <c r="I883" s="8"/>
      <c r="J883" s="8"/>
      <c r="K883" s="8"/>
      <c r="L883" s="8"/>
      <c r="M883" s="8"/>
      <c r="N883" s="118"/>
      <c r="O883" s="118"/>
      <c r="P883" s="118"/>
      <c r="Q883" s="325"/>
      <c r="R883" s="119"/>
      <c r="S883" s="119"/>
      <c r="T883" s="119"/>
      <c r="U883" s="326"/>
      <c r="V883" s="74"/>
      <c r="W883" s="352"/>
      <c r="X883" s="352"/>
      <c r="Y883" s="328"/>
      <c r="Z883" s="118"/>
      <c r="AA883" s="119"/>
      <c r="AB883" s="119"/>
      <c r="AC883" s="119"/>
      <c r="AD883" s="119"/>
      <c r="AE883" s="119"/>
      <c r="AF883" s="119"/>
      <c r="AG883" s="119"/>
      <c r="AH883" s="119"/>
      <c r="AI883" s="119"/>
      <c r="AJ883" s="119"/>
      <c r="AK883" s="4"/>
      <c r="AL883" s="4"/>
    </row>
    <row r="884">
      <c r="A884" s="4"/>
      <c r="B884" s="4"/>
      <c r="C884" s="4"/>
      <c r="D884" s="4"/>
      <c r="E884" s="4"/>
      <c r="F884" s="8"/>
      <c r="G884" s="8"/>
      <c r="H884" s="8"/>
      <c r="I884" s="8"/>
      <c r="J884" s="8"/>
      <c r="K884" s="8"/>
      <c r="L884" s="8"/>
      <c r="M884" s="8"/>
      <c r="N884" s="118"/>
      <c r="O884" s="118"/>
      <c r="P884" s="118"/>
      <c r="Q884" s="325"/>
      <c r="R884" s="119"/>
      <c r="S884" s="119"/>
      <c r="T884" s="119"/>
      <c r="U884" s="326"/>
      <c r="V884" s="74"/>
      <c r="W884" s="352"/>
      <c r="X884" s="352"/>
      <c r="Y884" s="328"/>
      <c r="Z884" s="118"/>
      <c r="AA884" s="119"/>
      <c r="AB884" s="119"/>
      <c r="AC884" s="119"/>
      <c r="AD884" s="119"/>
      <c r="AE884" s="119"/>
      <c r="AF884" s="119"/>
      <c r="AG884" s="119"/>
      <c r="AH884" s="119"/>
      <c r="AI884" s="119"/>
      <c r="AJ884" s="119"/>
      <c r="AK884" s="4"/>
      <c r="AL884" s="4"/>
    </row>
    <row r="885">
      <c r="A885" s="4"/>
      <c r="B885" s="4"/>
      <c r="C885" s="4"/>
      <c r="D885" s="4"/>
      <c r="E885" s="4"/>
      <c r="F885" s="8"/>
      <c r="G885" s="8"/>
      <c r="H885" s="8"/>
      <c r="I885" s="8"/>
      <c r="J885" s="8"/>
      <c r="K885" s="8"/>
      <c r="L885" s="8"/>
      <c r="M885" s="8"/>
      <c r="N885" s="118"/>
      <c r="O885" s="118"/>
      <c r="P885" s="118"/>
      <c r="Q885" s="325"/>
      <c r="R885" s="119"/>
      <c r="S885" s="119"/>
      <c r="T885" s="119"/>
      <c r="U885" s="326"/>
      <c r="V885" s="74"/>
      <c r="W885" s="352"/>
      <c r="X885" s="352"/>
      <c r="Y885" s="328"/>
      <c r="Z885" s="118"/>
      <c r="AA885" s="119"/>
      <c r="AB885" s="119"/>
      <c r="AC885" s="119"/>
      <c r="AD885" s="119"/>
      <c r="AE885" s="119"/>
      <c r="AF885" s="119"/>
      <c r="AG885" s="119"/>
      <c r="AH885" s="119"/>
      <c r="AI885" s="119"/>
      <c r="AJ885" s="119"/>
      <c r="AK885" s="4"/>
      <c r="AL885" s="4"/>
    </row>
    <row r="886">
      <c r="A886" s="4"/>
      <c r="B886" s="4"/>
      <c r="C886" s="4"/>
      <c r="D886" s="4"/>
      <c r="E886" s="4"/>
      <c r="F886" s="8"/>
      <c r="G886" s="8"/>
      <c r="H886" s="8"/>
      <c r="I886" s="8"/>
      <c r="J886" s="8"/>
      <c r="K886" s="8"/>
      <c r="L886" s="8"/>
      <c r="M886" s="8"/>
      <c r="N886" s="118"/>
      <c r="O886" s="118"/>
      <c r="P886" s="118"/>
      <c r="Q886" s="325"/>
      <c r="R886" s="119"/>
      <c r="S886" s="119"/>
      <c r="T886" s="119"/>
      <c r="U886" s="326"/>
      <c r="V886" s="74"/>
      <c r="W886" s="352"/>
      <c r="X886" s="352"/>
      <c r="Y886" s="328"/>
      <c r="Z886" s="118"/>
      <c r="AA886" s="119"/>
      <c r="AB886" s="119"/>
      <c r="AC886" s="119"/>
      <c r="AD886" s="119"/>
      <c r="AE886" s="119"/>
      <c r="AF886" s="119"/>
      <c r="AG886" s="119"/>
      <c r="AH886" s="119"/>
      <c r="AI886" s="119"/>
      <c r="AJ886" s="119"/>
      <c r="AK886" s="4"/>
      <c r="AL886" s="4"/>
    </row>
    <row r="887">
      <c r="A887" s="4"/>
      <c r="B887" s="4"/>
      <c r="C887" s="4"/>
      <c r="D887" s="4"/>
      <c r="E887" s="4"/>
      <c r="F887" s="8"/>
      <c r="G887" s="8"/>
      <c r="H887" s="8"/>
      <c r="I887" s="8"/>
      <c r="J887" s="8"/>
      <c r="K887" s="8"/>
      <c r="L887" s="8"/>
      <c r="M887" s="8"/>
      <c r="N887" s="118"/>
      <c r="O887" s="118"/>
      <c r="P887" s="118"/>
      <c r="Q887" s="325"/>
      <c r="R887" s="119"/>
      <c r="S887" s="119"/>
      <c r="T887" s="119"/>
      <c r="U887" s="326"/>
      <c r="V887" s="74"/>
      <c r="W887" s="352"/>
      <c r="X887" s="352"/>
      <c r="Y887" s="328"/>
      <c r="Z887" s="118"/>
      <c r="AA887" s="119"/>
      <c r="AB887" s="119"/>
      <c r="AC887" s="119"/>
      <c r="AD887" s="119"/>
      <c r="AE887" s="119"/>
      <c r="AF887" s="119"/>
      <c r="AG887" s="119"/>
      <c r="AH887" s="119"/>
      <c r="AI887" s="119"/>
      <c r="AJ887" s="119"/>
      <c r="AK887" s="4"/>
      <c r="AL887" s="4"/>
    </row>
    <row r="888">
      <c r="A888" s="4"/>
      <c r="B888" s="4"/>
      <c r="C888" s="4"/>
      <c r="D888" s="4"/>
      <c r="E888" s="4"/>
      <c r="F888" s="8"/>
      <c r="G888" s="8"/>
      <c r="H888" s="8"/>
      <c r="I888" s="8"/>
      <c r="J888" s="8"/>
      <c r="K888" s="8"/>
      <c r="L888" s="8"/>
      <c r="M888" s="8"/>
      <c r="N888" s="118"/>
      <c r="O888" s="118"/>
      <c r="P888" s="118"/>
      <c r="Q888" s="325"/>
      <c r="R888" s="119"/>
      <c r="S888" s="119"/>
      <c r="T888" s="119"/>
      <c r="U888" s="326"/>
      <c r="V888" s="74"/>
      <c r="W888" s="352"/>
      <c r="X888" s="352"/>
      <c r="Y888" s="328"/>
      <c r="Z888" s="118"/>
      <c r="AA888" s="119"/>
      <c r="AB888" s="119"/>
      <c r="AC888" s="119"/>
      <c r="AD888" s="119"/>
      <c r="AE888" s="119"/>
      <c r="AF888" s="119"/>
      <c r="AG888" s="119"/>
      <c r="AH888" s="119"/>
      <c r="AI888" s="119"/>
      <c r="AJ888" s="119"/>
      <c r="AK888" s="4"/>
      <c r="AL888" s="4"/>
    </row>
    <row r="889">
      <c r="A889" s="4"/>
      <c r="B889" s="4"/>
      <c r="C889" s="4"/>
      <c r="D889" s="4"/>
      <c r="E889" s="4"/>
      <c r="F889" s="8"/>
      <c r="G889" s="8"/>
      <c r="H889" s="8"/>
      <c r="I889" s="8"/>
      <c r="J889" s="8"/>
      <c r="K889" s="8"/>
      <c r="L889" s="8"/>
      <c r="M889" s="8"/>
      <c r="N889" s="118"/>
      <c r="O889" s="118"/>
      <c r="P889" s="118"/>
      <c r="Q889" s="325"/>
      <c r="R889" s="119"/>
      <c r="S889" s="119"/>
      <c r="T889" s="119"/>
      <c r="U889" s="326"/>
      <c r="V889" s="74"/>
      <c r="W889" s="352"/>
      <c r="X889" s="352"/>
      <c r="Y889" s="328"/>
      <c r="Z889" s="118"/>
      <c r="AA889" s="119"/>
      <c r="AB889" s="119"/>
      <c r="AC889" s="119"/>
      <c r="AD889" s="119"/>
      <c r="AE889" s="119"/>
      <c r="AF889" s="119"/>
      <c r="AG889" s="119"/>
      <c r="AH889" s="119"/>
      <c r="AI889" s="119"/>
      <c r="AJ889" s="119"/>
      <c r="AK889" s="4"/>
      <c r="AL889" s="4"/>
    </row>
    <row r="890">
      <c r="A890" s="4"/>
      <c r="B890" s="4"/>
      <c r="C890" s="4"/>
      <c r="D890" s="4"/>
      <c r="E890" s="4"/>
      <c r="F890" s="8"/>
      <c r="G890" s="8"/>
      <c r="H890" s="8"/>
      <c r="I890" s="8"/>
      <c r="J890" s="8"/>
      <c r="K890" s="8"/>
      <c r="L890" s="8"/>
      <c r="M890" s="8"/>
      <c r="N890" s="118"/>
      <c r="O890" s="118"/>
      <c r="P890" s="118"/>
      <c r="Q890" s="325"/>
      <c r="R890" s="119"/>
      <c r="S890" s="119"/>
      <c r="T890" s="119"/>
      <c r="U890" s="326"/>
      <c r="V890" s="74"/>
      <c r="W890" s="352"/>
      <c r="X890" s="352"/>
      <c r="Y890" s="328"/>
      <c r="Z890" s="118"/>
      <c r="AA890" s="119"/>
      <c r="AB890" s="119"/>
      <c r="AC890" s="119"/>
      <c r="AD890" s="119"/>
      <c r="AE890" s="119"/>
      <c r="AF890" s="119"/>
      <c r="AG890" s="119"/>
      <c r="AH890" s="119"/>
      <c r="AI890" s="119"/>
      <c r="AJ890" s="119"/>
      <c r="AK890" s="4"/>
      <c r="AL890" s="4"/>
    </row>
    <row r="891">
      <c r="A891" s="4"/>
      <c r="B891" s="4"/>
      <c r="C891" s="4"/>
      <c r="D891" s="4"/>
      <c r="E891" s="4"/>
      <c r="F891" s="8"/>
      <c r="G891" s="8"/>
      <c r="H891" s="8"/>
      <c r="I891" s="8"/>
      <c r="J891" s="8"/>
      <c r="K891" s="8"/>
      <c r="L891" s="8"/>
      <c r="M891" s="8"/>
      <c r="N891" s="118"/>
      <c r="O891" s="118"/>
      <c r="P891" s="118"/>
      <c r="Q891" s="325"/>
      <c r="R891" s="119"/>
      <c r="S891" s="119"/>
      <c r="T891" s="119"/>
      <c r="U891" s="326"/>
      <c r="V891" s="74"/>
      <c r="W891" s="352"/>
      <c r="X891" s="352"/>
      <c r="Y891" s="328"/>
      <c r="Z891" s="118"/>
      <c r="AA891" s="119"/>
      <c r="AB891" s="119"/>
      <c r="AC891" s="119"/>
      <c r="AD891" s="119"/>
      <c r="AE891" s="119"/>
      <c r="AF891" s="119"/>
      <c r="AG891" s="119"/>
      <c r="AH891" s="119"/>
      <c r="AI891" s="119"/>
      <c r="AJ891" s="119"/>
      <c r="AK891" s="4"/>
      <c r="AL891" s="4"/>
    </row>
    <row r="892">
      <c r="A892" s="4"/>
      <c r="B892" s="4"/>
      <c r="C892" s="4"/>
      <c r="D892" s="4"/>
      <c r="E892" s="4"/>
      <c r="F892" s="8"/>
      <c r="G892" s="8"/>
      <c r="H892" s="8"/>
      <c r="I892" s="8"/>
      <c r="J892" s="8"/>
      <c r="K892" s="8"/>
      <c r="L892" s="8"/>
      <c r="M892" s="8"/>
      <c r="N892" s="118"/>
      <c r="O892" s="118"/>
      <c r="P892" s="118"/>
      <c r="Q892" s="325"/>
      <c r="R892" s="119"/>
      <c r="S892" s="119"/>
      <c r="T892" s="119"/>
      <c r="U892" s="326"/>
      <c r="V892" s="74"/>
      <c r="W892" s="352"/>
      <c r="X892" s="352"/>
      <c r="Y892" s="328"/>
      <c r="Z892" s="118"/>
      <c r="AA892" s="119"/>
      <c r="AB892" s="119"/>
      <c r="AC892" s="119"/>
      <c r="AD892" s="119"/>
      <c r="AE892" s="119"/>
      <c r="AF892" s="119"/>
      <c r="AG892" s="119"/>
      <c r="AH892" s="119"/>
      <c r="AI892" s="119"/>
      <c r="AJ892" s="119"/>
      <c r="AK892" s="4"/>
      <c r="AL892" s="4"/>
    </row>
    <row r="893">
      <c r="A893" s="4"/>
      <c r="B893" s="4"/>
      <c r="C893" s="4"/>
      <c r="D893" s="4"/>
      <c r="E893" s="4"/>
      <c r="F893" s="8"/>
      <c r="G893" s="8"/>
      <c r="H893" s="8"/>
      <c r="I893" s="8"/>
      <c r="J893" s="8"/>
      <c r="K893" s="8"/>
      <c r="L893" s="8"/>
      <c r="M893" s="8"/>
      <c r="N893" s="118"/>
      <c r="O893" s="118"/>
      <c r="P893" s="118"/>
      <c r="Q893" s="325"/>
      <c r="R893" s="119"/>
      <c r="S893" s="119"/>
      <c r="T893" s="119"/>
      <c r="U893" s="326"/>
      <c r="V893" s="74"/>
      <c r="W893" s="352"/>
      <c r="X893" s="352"/>
      <c r="Y893" s="328"/>
      <c r="Z893" s="118"/>
      <c r="AA893" s="119"/>
      <c r="AB893" s="119"/>
      <c r="AC893" s="119"/>
      <c r="AD893" s="119"/>
      <c r="AE893" s="119"/>
      <c r="AF893" s="119"/>
      <c r="AG893" s="119"/>
      <c r="AH893" s="119"/>
      <c r="AI893" s="119"/>
      <c r="AJ893" s="119"/>
      <c r="AK893" s="4"/>
      <c r="AL893" s="4"/>
    </row>
    <row r="894">
      <c r="A894" s="4"/>
      <c r="B894" s="4"/>
      <c r="C894" s="4"/>
      <c r="D894" s="4"/>
      <c r="E894" s="4"/>
      <c r="F894" s="8"/>
      <c r="G894" s="8"/>
      <c r="H894" s="8"/>
      <c r="I894" s="8"/>
      <c r="J894" s="8"/>
      <c r="K894" s="8"/>
      <c r="L894" s="8"/>
      <c r="M894" s="8"/>
      <c r="N894" s="118"/>
      <c r="O894" s="118"/>
      <c r="P894" s="118"/>
      <c r="Q894" s="325"/>
      <c r="R894" s="119"/>
      <c r="S894" s="119"/>
      <c r="T894" s="119"/>
      <c r="U894" s="326"/>
      <c r="V894" s="74"/>
      <c r="W894" s="352"/>
      <c r="X894" s="352"/>
      <c r="Y894" s="328"/>
      <c r="Z894" s="118"/>
      <c r="AA894" s="119"/>
      <c r="AB894" s="119"/>
      <c r="AC894" s="119"/>
      <c r="AD894" s="119"/>
      <c r="AE894" s="119"/>
      <c r="AF894" s="119"/>
      <c r="AG894" s="119"/>
      <c r="AH894" s="119"/>
      <c r="AI894" s="119"/>
      <c r="AJ894" s="119"/>
      <c r="AK894" s="4"/>
      <c r="AL894" s="4"/>
    </row>
    <row r="895">
      <c r="A895" s="4"/>
      <c r="B895" s="4"/>
      <c r="C895" s="4"/>
      <c r="D895" s="4"/>
      <c r="E895" s="4"/>
      <c r="F895" s="8"/>
      <c r="G895" s="8"/>
      <c r="H895" s="8"/>
      <c r="I895" s="8"/>
      <c r="J895" s="8"/>
      <c r="K895" s="8"/>
      <c r="L895" s="8"/>
      <c r="M895" s="8"/>
      <c r="N895" s="118"/>
      <c r="O895" s="118"/>
      <c r="P895" s="118"/>
      <c r="Q895" s="325"/>
      <c r="R895" s="119"/>
      <c r="S895" s="119"/>
      <c r="T895" s="119"/>
      <c r="U895" s="326"/>
      <c r="V895" s="74"/>
      <c r="W895" s="352"/>
      <c r="X895" s="352"/>
      <c r="Y895" s="328"/>
      <c r="Z895" s="118"/>
      <c r="AA895" s="119"/>
      <c r="AB895" s="119"/>
      <c r="AC895" s="119"/>
      <c r="AD895" s="119"/>
      <c r="AE895" s="119"/>
      <c r="AF895" s="119"/>
      <c r="AG895" s="119"/>
      <c r="AH895" s="119"/>
      <c r="AI895" s="119"/>
      <c r="AJ895" s="119"/>
      <c r="AK895" s="4"/>
      <c r="AL895" s="4"/>
    </row>
    <row r="896">
      <c r="A896" s="4"/>
      <c r="B896" s="4"/>
      <c r="C896" s="4"/>
      <c r="D896" s="4"/>
      <c r="E896" s="4"/>
      <c r="F896" s="8"/>
      <c r="G896" s="8"/>
      <c r="H896" s="8"/>
      <c r="I896" s="8"/>
      <c r="J896" s="8"/>
      <c r="K896" s="8"/>
      <c r="L896" s="8"/>
      <c r="M896" s="8"/>
      <c r="N896" s="118"/>
      <c r="O896" s="118"/>
      <c r="P896" s="118"/>
      <c r="Q896" s="325"/>
      <c r="R896" s="119"/>
      <c r="S896" s="119"/>
      <c r="T896" s="119"/>
      <c r="U896" s="326"/>
      <c r="V896" s="74"/>
      <c r="W896" s="352"/>
      <c r="X896" s="352"/>
      <c r="Y896" s="328"/>
      <c r="Z896" s="118"/>
      <c r="AA896" s="119"/>
      <c r="AB896" s="119"/>
      <c r="AC896" s="119"/>
      <c r="AD896" s="119"/>
      <c r="AE896" s="119"/>
      <c r="AF896" s="119"/>
      <c r="AG896" s="119"/>
      <c r="AH896" s="119"/>
      <c r="AI896" s="119"/>
      <c r="AJ896" s="119"/>
      <c r="AK896" s="4"/>
      <c r="AL896" s="4"/>
    </row>
    <row r="897">
      <c r="A897" s="4"/>
      <c r="B897" s="4"/>
      <c r="C897" s="4"/>
      <c r="D897" s="4"/>
      <c r="E897" s="4"/>
      <c r="F897" s="8"/>
      <c r="G897" s="8"/>
      <c r="H897" s="8"/>
      <c r="I897" s="8"/>
      <c r="J897" s="8"/>
      <c r="K897" s="8"/>
      <c r="L897" s="8"/>
      <c r="M897" s="8"/>
      <c r="N897" s="118"/>
      <c r="O897" s="118"/>
      <c r="P897" s="118"/>
      <c r="Q897" s="325"/>
      <c r="R897" s="119"/>
      <c r="S897" s="119"/>
      <c r="T897" s="119"/>
      <c r="U897" s="326"/>
      <c r="V897" s="74"/>
      <c r="W897" s="352"/>
      <c r="X897" s="352"/>
      <c r="Y897" s="328"/>
      <c r="Z897" s="118"/>
      <c r="AA897" s="119"/>
      <c r="AB897" s="119"/>
      <c r="AC897" s="119"/>
      <c r="AD897" s="119"/>
      <c r="AE897" s="119"/>
      <c r="AF897" s="119"/>
      <c r="AG897" s="119"/>
      <c r="AH897" s="119"/>
      <c r="AI897" s="119"/>
      <c r="AJ897" s="119"/>
      <c r="AK897" s="4"/>
      <c r="AL897" s="4"/>
    </row>
    <row r="898">
      <c r="A898" s="4"/>
      <c r="B898" s="4"/>
      <c r="C898" s="4"/>
      <c r="D898" s="4"/>
      <c r="E898" s="4"/>
      <c r="F898" s="8"/>
      <c r="G898" s="8"/>
      <c r="H898" s="8"/>
      <c r="I898" s="8"/>
      <c r="J898" s="8"/>
      <c r="K898" s="8"/>
      <c r="L898" s="8"/>
      <c r="M898" s="8"/>
      <c r="N898" s="118"/>
      <c r="O898" s="118"/>
      <c r="P898" s="118"/>
      <c r="Q898" s="325"/>
      <c r="R898" s="119"/>
      <c r="S898" s="119"/>
      <c r="T898" s="119"/>
      <c r="U898" s="326"/>
      <c r="V898" s="74"/>
      <c r="W898" s="352"/>
      <c r="X898" s="352"/>
      <c r="Y898" s="328"/>
      <c r="Z898" s="118"/>
      <c r="AA898" s="119"/>
      <c r="AB898" s="119"/>
      <c r="AC898" s="119"/>
      <c r="AD898" s="119"/>
      <c r="AE898" s="119"/>
      <c r="AF898" s="119"/>
      <c r="AG898" s="119"/>
      <c r="AH898" s="119"/>
      <c r="AI898" s="119"/>
      <c r="AJ898" s="119"/>
      <c r="AK898" s="4"/>
      <c r="AL898" s="4"/>
    </row>
    <row r="899">
      <c r="A899" s="4"/>
      <c r="B899" s="4"/>
      <c r="C899" s="4"/>
      <c r="D899" s="4"/>
      <c r="E899" s="4"/>
      <c r="F899" s="8"/>
      <c r="G899" s="8"/>
      <c r="H899" s="8"/>
      <c r="I899" s="8"/>
      <c r="J899" s="8"/>
      <c r="K899" s="8"/>
      <c r="L899" s="8"/>
      <c r="M899" s="8"/>
      <c r="N899" s="118"/>
      <c r="O899" s="118"/>
      <c r="P899" s="118"/>
      <c r="Q899" s="325"/>
      <c r="R899" s="119"/>
      <c r="S899" s="119"/>
      <c r="T899" s="119"/>
      <c r="U899" s="326"/>
      <c r="V899" s="74"/>
      <c r="W899" s="352"/>
      <c r="X899" s="352"/>
      <c r="Y899" s="328"/>
      <c r="Z899" s="118"/>
      <c r="AA899" s="119"/>
      <c r="AB899" s="119"/>
      <c r="AC899" s="119"/>
      <c r="AD899" s="119"/>
      <c r="AE899" s="119"/>
      <c r="AF899" s="119"/>
      <c r="AG899" s="119"/>
      <c r="AH899" s="119"/>
      <c r="AI899" s="119"/>
      <c r="AJ899" s="119"/>
      <c r="AK899" s="4"/>
      <c r="AL899" s="4"/>
    </row>
    <row r="900">
      <c r="A900" s="4"/>
      <c r="B900" s="4"/>
      <c r="C900" s="4"/>
      <c r="D900" s="4"/>
      <c r="E900" s="4"/>
      <c r="F900" s="8"/>
      <c r="G900" s="8"/>
      <c r="H900" s="8"/>
      <c r="I900" s="8"/>
      <c r="J900" s="8"/>
      <c r="K900" s="8"/>
      <c r="L900" s="8"/>
      <c r="M900" s="8"/>
      <c r="N900" s="118"/>
      <c r="O900" s="118"/>
      <c r="P900" s="118"/>
      <c r="Q900" s="325"/>
      <c r="R900" s="119"/>
      <c r="S900" s="119"/>
      <c r="T900" s="119"/>
      <c r="U900" s="326"/>
      <c r="V900" s="74"/>
      <c r="W900" s="352"/>
      <c r="X900" s="352"/>
      <c r="Y900" s="328"/>
      <c r="Z900" s="118"/>
      <c r="AA900" s="119"/>
      <c r="AB900" s="119"/>
      <c r="AC900" s="119"/>
      <c r="AD900" s="119"/>
      <c r="AE900" s="119"/>
      <c r="AF900" s="119"/>
      <c r="AG900" s="119"/>
      <c r="AH900" s="119"/>
      <c r="AI900" s="119"/>
      <c r="AJ900" s="119"/>
      <c r="AK900" s="4"/>
      <c r="AL900" s="4"/>
    </row>
    <row r="901">
      <c r="A901" s="4"/>
      <c r="B901" s="4"/>
      <c r="C901" s="4"/>
      <c r="D901" s="4"/>
      <c r="E901" s="4"/>
      <c r="F901" s="8"/>
      <c r="G901" s="8"/>
      <c r="H901" s="8"/>
      <c r="I901" s="8"/>
      <c r="J901" s="8"/>
      <c r="K901" s="8"/>
      <c r="L901" s="8"/>
      <c r="M901" s="8"/>
      <c r="N901" s="118"/>
      <c r="O901" s="118"/>
      <c r="P901" s="118"/>
      <c r="Q901" s="325"/>
      <c r="R901" s="119"/>
      <c r="S901" s="119"/>
      <c r="T901" s="119"/>
      <c r="U901" s="326"/>
      <c r="V901" s="74"/>
      <c r="W901" s="352"/>
      <c r="X901" s="352"/>
      <c r="Y901" s="328"/>
      <c r="Z901" s="118"/>
      <c r="AA901" s="119"/>
      <c r="AB901" s="119"/>
      <c r="AC901" s="119"/>
      <c r="AD901" s="119"/>
      <c r="AE901" s="119"/>
      <c r="AF901" s="119"/>
      <c r="AG901" s="119"/>
      <c r="AH901" s="119"/>
      <c r="AI901" s="119"/>
      <c r="AJ901" s="119"/>
      <c r="AK901" s="4"/>
      <c r="AL901" s="4"/>
    </row>
    <row r="902">
      <c r="A902" s="4"/>
      <c r="B902" s="4"/>
      <c r="C902" s="4"/>
      <c r="D902" s="4"/>
      <c r="E902" s="4"/>
      <c r="F902" s="8"/>
      <c r="G902" s="8"/>
      <c r="H902" s="8"/>
      <c r="I902" s="8"/>
      <c r="J902" s="8"/>
      <c r="K902" s="8"/>
      <c r="L902" s="8"/>
      <c r="M902" s="8"/>
      <c r="N902" s="118"/>
      <c r="O902" s="118"/>
      <c r="P902" s="118"/>
      <c r="Q902" s="325"/>
      <c r="R902" s="119"/>
      <c r="S902" s="119"/>
      <c r="T902" s="119"/>
      <c r="U902" s="326"/>
      <c r="V902" s="74"/>
      <c r="W902" s="352"/>
      <c r="X902" s="352"/>
      <c r="Y902" s="328"/>
      <c r="Z902" s="118"/>
      <c r="AA902" s="119"/>
      <c r="AB902" s="119"/>
      <c r="AC902" s="119"/>
      <c r="AD902" s="119"/>
      <c r="AE902" s="119"/>
      <c r="AF902" s="119"/>
      <c r="AG902" s="119"/>
      <c r="AH902" s="119"/>
      <c r="AI902" s="119"/>
      <c r="AJ902" s="119"/>
      <c r="AK902" s="4"/>
      <c r="AL902" s="4"/>
    </row>
    <row r="903">
      <c r="A903" s="4"/>
      <c r="B903" s="4"/>
      <c r="C903" s="4"/>
      <c r="D903" s="4"/>
      <c r="E903" s="4"/>
      <c r="F903" s="8"/>
      <c r="G903" s="8"/>
      <c r="H903" s="8"/>
      <c r="I903" s="8"/>
      <c r="J903" s="8"/>
      <c r="K903" s="8"/>
      <c r="L903" s="8"/>
      <c r="M903" s="8"/>
      <c r="N903" s="118"/>
      <c r="O903" s="118"/>
      <c r="P903" s="118"/>
      <c r="Q903" s="325"/>
      <c r="R903" s="119"/>
      <c r="S903" s="119"/>
      <c r="T903" s="119"/>
      <c r="U903" s="326"/>
      <c r="V903" s="74"/>
      <c r="W903" s="352"/>
      <c r="X903" s="352"/>
      <c r="Y903" s="328"/>
      <c r="Z903" s="118"/>
      <c r="AA903" s="119"/>
      <c r="AB903" s="119"/>
      <c r="AC903" s="119"/>
      <c r="AD903" s="119"/>
      <c r="AE903" s="119"/>
      <c r="AF903" s="119"/>
      <c r="AG903" s="119"/>
      <c r="AH903" s="119"/>
      <c r="AI903" s="119"/>
      <c r="AJ903" s="119"/>
      <c r="AK903" s="4"/>
      <c r="AL903" s="4"/>
    </row>
    <row r="904">
      <c r="A904" s="4"/>
      <c r="B904" s="4"/>
      <c r="C904" s="4"/>
      <c r="D904" s="4"/>
      <c r="E904" s="4"/>
      <c r="F904" s="8"/>
      <c r="G904" s="8"/>
      <c r="H904" s="8"/>
      <c r="I904" s="8"/>
      <c r="J904" s="8"/>
      <c r="K904" s="8"/>
      <c r="L904" s="8"/>
      <c r="M904" s="8"/>
      <c r="N904" s="118"/>
      <c r="O904" s="118"/>
      <c r="P904" s="118"/>
      <c r="Q904" s="325"/>
      <c r="R904" s="119"/>
      <c r="S904" s="119"/>
      <c r="T904" s="119"/>
      <c r="U904" s="326"/>
      <c r="V904" s="74"/>
      <c r="W904" s="352"/>
      <c r="X904" s="352"/>
      <c r="Y904" s="328"/>
      <c r="Z904" s="118"/>
      <c r="AA904" s="119"/>
      <c r="AB904" s="119"/>
      <c r="AC904" s="119"/>
      <c r="AD904" s="119"/>
      <c r="AE904" s="119"/>
      <c r="AF904" s="119"/>
      <c r="AG904" s="119"/>
      <c r="AH904" s="119"/>
      <c r="AI904" s="119"/>
      <c r="AJ904" s="119"/>
      <c r="AK904" s="4"/>
      <c r="AL904" s="4"/>
    </row>
    <row r="905">
      <c r="A905" s="4"/>
      <c r="B905" s="4"/>
      <c r="C905" s="4"/>
      <c r="D905" s="4"/>
      <c r="E905" s="4"/>
      <c r="F905" s="8"/>
      <c r="G905" s="8"/>
      <c r="H905" s="8"/>
      <c r="I905" s="8"/>
      <c r="J905" s="8"/>
      <c r="K905" s="8"/>
      <c r="L905" s="8"/>
      <c r="M905" s="8"/>
      <c r="N905" s="118"/>
      <c r="O905" s="118"/>
      <c r="P905" s="118"/>
      <c r="Q905" s="325"/>
      <c r="R905" s="119"/>
      <c r="S905" s="119"/>
      <c r="T905" s="119"/>
      <c r="U905" s="326"/>
      <c r="V905" s="74"/>
      <c r="W905" s="352"/>
      <c r="X905" s="352"/>
      <c r="Y905" s="328"/>
      <c r="Z905" s="118"/>
      <c r="AA905" s="119"/>
      <c r="AB905" s="119"/>
      <c r="AC905" s="119"/>
      <c r="AD905" s="119"/>
      <c r="AE905" s="119"/>
      <c r="AF905" s="119"/>
      <c r="AG905" s="119"/>
      <c r="AH905" s="119"/>
      <c r="AI905" s="119"/>
      <c r="AJ905" s="119"/>
      <c r="AK905" s="4"/>
      <c r="AL905" s="4"/>
    </row>
    <row r="906">
      <c r="A906" s="4"/>
      <c r="B906" s="4"/>
      <c r="C906" s="4"/>
      <c r="D906" s="4"/>
      <c r="E906" s="4"/>
      <c r="F906" s="8"/>
      <c r="G906" s="8"/>
      <c r="H906" s="8"/>
      <c r="I906" s="8"/>
      <c r="J906" s="8"/>
      <c r="K906" s="8"/>
      <c r="L906" s="8"/>
      <c r="M906" s="8"/>
      <c r="N906" s="118"/>
      <c r="O906" s="118"/>
      <c r="P906" s="118"/>
      <c r="Q906" s="325"/>
      <c r="R906" s="119"/>
      <c r="S906" s="119"/>
      <c r="T906" s="119"/>
      <c r="U906" s="326"/>
      <c r="V906" s="74"/>
      <c r="W906" s="352"/>
      <c r="X906" s="352"/>
      <c r="Y906" s="328"/>
      <c r="Z906" s="118"/>
      <c r="AA906" s="119"/>
      <c r="AB906" s="119"/>
      <c r="AC906" s="119"/>
      <c r="AD906" s="119"/>
      <c r="AE906" s="119"/>
      <c r="AF906" s="119"/>
      <c r="AG906" s="119"/>
      <c r="AH906" s="119"/>
      <c r="AI906" s="119"/>
      <c r="AJ906" s="119"/>
      <c r="AK906" s="4"/>
      <c r="AL906" s="4"/>
    </row>
    <row r="907">
      <c r="A907" s="4"/>
      <c r="B907" s="4"/>
      <c r="C907" s="4"/>
      <c r="D907" s="4"/>
      <c r="E907" s="4"/>
      <c r="F907" s="8"/>
      <c r="G907" s="8"/>
      <c r="H907" s="8"/>
      <c r="I907" s="8"/>
      <c r="J907" s="8"/>
      <c r="K907" s="8"/>
      <c r="L907" s="8"/>
      <c r="M907" s="8"/>
      <c r="N907" s="118"/>
      <c r="O907" s="118"/>
      <c r="P907" s="118"/>
      <c r="Q907" s="325"/>
      <c r="R907" s="119"/>
      <c r="S907" s="119"/>
      <c r="T907" s="119"/>
      <c r="U907" s="326"/>
      <c r="V907" s="74"/>
      <c r="W907" s="352"/>
      <c r="X907" s="352"/>
      <c r="Y907" s="328"/>
      <c r="Z907" s="118"/>
      <c r="AA907" s="119"/>
      <c r="AB907" s="119"/>
      <c r="AC907" s="119"/>
      <c r="AD907" s="119"/>
      <c r="AE907" s="119"/>
      <c r="AF907" s="119"/>
      <c r="AG907" s="119"/>
      <c r="AH907" s="119"/>
      <c r="AI907" s="119"/>
      <c r="AJ907" s="119"/>
      <c r="AK907" s="4"/>
      <c r="AL907" s="4"/>
    </row>
    <row r="908">
      <c r="A908" s="4"/>
      <c r="B908" s="4"/>
      <c r="C908" s="4"/>
      <c r="D908" s="4"/>
      <c r="E908" s="4"/>
      <c r="F908" s="8"/>
      <c r="G908" s="8"/>
      <c r="H908" s="8"/>
      <c r="I908" s="8"/>
      <c r="J908" s="8"/>
      <c r="K908" s="8"/>
      <c r="L908" s="8"/>
      <c r="M908" s="8"/>
      <c r="N908" s="118"/>
      <c r="O908" s="118"/>
      <c r="P908" s="118"/>
      <c r="Q908" s="325"/>
      <c r="R908" s="119"/>
      <c r="S908" s="119"/>
      <c r="T908" s="119"/>
      <c r="U908" s="326"/>
      <c r="V908" s="74"/>
      <c r="W908" s="352"/>
      <c r="X908" s="352"/>
      <c r="Y908" s="328"/>
      <c r="Z908" s="118"/>
      <c r="AA908" s="119"/>
      <c r="AB908" s="119"/>
      <c r="AC908" s="119"/>
      <c r="AD908" s="119"/>
      <c r="AE908" s="119"/>
      <c r="AF908" s="119"/>
      <c r="AG908" s="119"/>
      <c r="AH908" s="119"/>
      <c r="AI908" s="119"/>
      <c r="AJ908" s="119"/>
      <c r="AK908" s="4"/>
      <c r="AL908" s="4"/>
    </row>
    <row r="909">
      <c r="A909" s="4"/>
      <c r="B909" s="4"/>
      <c r="C909" s="4"/>
      <c r="D909" s="4"/>
      <c r="E909" s="4"/>
      <c r="F909" s="8"/>
      <c r="G909" s="8"/>
      <c r="H909" s="8"/>
      <c r="I909" s="8"/>
      <c r="J909" s="8"/>
      <c r="K909" s="8"/>
      <c r="L909" s="8"/>
      <c r="M909" s="8"/>
      <c r="N909" s="118"/>
      <c r="O909" s="118"/>
      <c r="P909" s="118"/>
      <c r="Q909" s="325"/>
      <c r="R909" s="119"/>
      <c r="S909" s="119"/>
      <c r="T909" s="119"/>
      <c r="U909" s="326"/>
      <c r="V909" s="74"/>
      <c r="W909" s="352"/>
      <c r="X909" s="352"/>
      <c r="Y909" s="328"/>
      <c r="Z909" s="118"/>
      <c r="AA909" s="119"/>
      <c r="AB909" s="119"/>
      <c r="AC909" s="119"/>
      <c r="AD909" s="119"/>
      <c r="AE909" s="119"/>
      <c r="AF909" s="119"/>
      <c r="AG909" s="119"/>
      <c r="AH909" s="119"/>
      <c r="AI909" s="119"/>
      <c r="AJ909" s="119"/>
      <c r="AK909" s="4"/>
      <c r="AL909" s="4"/>
    </row>
    <row r="910">
      <c r="A910" s="4"/>
      <c r="B910" s="4"/>
      <c r="C910" s="4"/>
      <c r="D910" s="4"/>
      <c r="E910" s="4"/>
      <c r="F910" s="8"/>
      <c r="G910" s="8"/>
      <c r="H910" s="8"/>
      <c r="I910" s="8"/>
      <c r="J910" s="8"/>
      <c r="K910" s="8"/>
      <c r="L910" s="8"/>
      <c r="M910" s="8"/>
      <c r="N910" s="118"/>
      <c r="O910" s="118"/>
      <c r="P910" s="118"/>
      <c r="Q910" s="325"/>
      <c r="R910" s="119"/>
      <c r="S910" s="119"/>
      <c r="T910" s="119"/>
      <c r="U910" s="326"/>
      <c r="V910" s="74"/>
      <c r="W910" s="352"/>
      <c r="X910" s="352"/>
      <c r="Y910" s="328"/>
      <c r="Z910" s="118"/>
      <c r="AA910" s="119"/>
      <c r="AB910" s="119"/>
      <c r="AC910" s="119"/>
      <c r="AD910" s="119"/>
      <c r="AE910" s="119"/>
      <c r="AF910" s="119"/>
      <c r="AG910" s="119"/>
      <c r="AH910" s="119"/>
      <c r="AI910" s="119"/>
      <c r="AJ910" s="119"/>
      <c r="AK910" s="4"/>
      <c r="AL910" s="4"/>
    </row>
    <row r="911">
      <c r="A911" s="4"/>
      <c r="B911" s="4"/>
      <c r="C911" s="4"/>
      <c r="D911" s="4"/>
      <c r="E911" s="4"/>
      <c r="F911" s="8"/>
      <c r="G911" s="8"/>
      <c r="H911" s="8"/>
      <c r="I911" s="8"/>
      <c r="J911" s="8"/>
      <c r="K911" s="8"/>
      <c r="L911" s="8"/>
      <c r="M911" s="8"/>
      <c r="N911" s="118"/>
      <c r="O911" s="118"/>
      <c r="P911" s="118"/>
      <c r="Q911" s="325"/>
      <c r="R911" s="119"/>
      <c r="S911" s="119"/>
      <c r="T911" s="119"/>
      <c r="U911" s="326"/>
      <c r="V911" s="74"/>
      <c r="W911" s="352"/>
      <c r="X911" s="352"/>
      <c r="Y911" s="328"/>
      <c r="Z911" s="118"/>
      <c r="AA911" s="119"/>
      <c r="AB911" s="119"/>
      <c r="AC911" s="119"/>
      <c r="AD911" s="119"/>
      <c r="AE911" s="119"/>
      <c r="AF911" s="119"/>
      <c r="AG911" s="119"/>
      <c r="AH911" s="119"/>
      <c r="AI911" s="119"/>
      <c r="AJ911" s="119"/>
      <c r="AK911" s="4"/>
      <c r="AL911" s="4"/>
    </row>
    <row r="912">
      <c r="A912" s="4"/>
      <c r="B912" s="4"/>
      <c r="C912" s="4"/>
      <c r="D912" s="4"/>
      <c r="E912" s="4"/>
      <c r="F912" s="8"/>
      <c r="G912" s="8"/>
      <c r="H912" s="8"/>
      <c r="I912" s="8"/>
      <c r="J912" s="8"/>
      <c r="K912" s="8"/>
      <c r="L912" s="8"/>
      <c r="M912" s="8"/>
      <c r="N912" s="118"/>
      <c r="O912" s="118"/>
      <c r="P912" s="118"/>
      <c r="Q912" s="325"/>
      <c r="R912" s="119"/>
      <c r="S912" s="119"/>
      <c r="T912" s="119"/>
      <c r="U912" s="326"/>
      <c r="V912" s="74"/>
      <c r="W912" s="352"/>
      <c r="X912" s="352"/>
      <c r="Y912" s="328"/>
      <c r="Z912" s="118"/>
      <c r="AA912" s="119"/>
      <c r="AB912" s="119"/>
      <c r="AC912" s="119"/>
      <c r="AD912" s="119"/>
      <c r="AE912" s="119"/>
      <c r="AF912" s="119"/>
      <c r="AG912" s="119"/>
      <c r="AH912" s="119"/>
      <c r="AI912" s="119"/>
      <c r="AJ912" s="119"/>
      <c r="AK912" s="4"/>
      <c r="AL912" s="4"/>
    </row>
    <row r="913">
      <c r="A913" s="4"/>
      <c r="B913" s="4"/>
      <c r="C913" s="4"/>
      <c r="D913" s="4"/>
      <c r="E913" s="4"/>
      <c r="F913" s="8"/>
      <c r="G913" s="8"/>
      <c r="H913" s="8"/>
      <c r="I913" s="8"/>
      <c r="J913" s="8"/>
      <c r="K913" s="8"/>
      <c r="L913" s="8"/>
      <c r="M913" s="8"/>
      <c r="N913" s="118"/>
      <c r="O913" s="118"/>
      <c r="P913" s="118"/>
      <c r="Q913" s="325"/>
      <c r="R913" s="119"/>
      <c r="S913" s="119"/>
      <c r="T913" s="119"/>
      <c r="U913" s="326"/>
      <c r="V913" s="74"/>
      <c r="W913" s="352"/>
      <c r="X913" s="352"/>
      <c r="Y913" s="328"/>
      <c r="Z913" s="118"/>
      <c r="AA913" s="119"/>
      <c r="AB913" s="119"/>
      <c r="AC913" s="119"/>
      <c r="AD913" s="119"/>
      <c r="AE913" s="119"/>
      <c r="AF913" s="119"/>
      <c r="AG913" s="119"/>
      <c r="AH913" s="119"/>
      <c r="AI913" s="119"/>
      <c r="AJ913" s="119"/>
      <c r="AK913" s="4"/>
      <c r="AL913" s="4"/>
    </row>
    <row r="914">
      <c r="A914" s="4"/>
      <c r="B914" s="4"/>
      <c r="C914" s="4"/>
      <c r="D914" s="4"/>
      <c r="E914" s="4"/>
      <c r="F914" s="8"/>
      <c r="G914" s="8"/>
      <c r="H914" s="8"/>
      <c r="I914" s="8"/>
      <c r="J914" s="8"/>
      <c r="K914" s="8"/>
      <c r="L914" s="8"/>
      <c r="M914" s="8"/>
      <c r="N914" s="118"/>
      <c r="O914" s="118"/>
      <c r="P914" s="118"/>
      <c r="Q914" s="325"/>
      <c r="R914" s="119"/>
      <c r="S914" s="119"/>
      <c r="T914" s="119"/>
      <c r="U914" s="326"/>
      <c r="V914" s="74"/>
      <c r="W914" s="352"/>
      <c r="X914" s="352"/>
      <c r="Y914" s="328"/>
      <c r="Z914" s="118"/>
      <c r="AA914" s="119"/>
      <c r="AB914" s="119"/>
      <c r="AC914" s="119"/>
      <c r="AD914" s="119"/>
      <c r="AE914" s="119"/>
      <c r="AF914" s="119"/>
      <c r="AG914" s="119"/>
      <c r="AH914" s="119"/>
      <c r="AI914" s="119"/>
      <c r="AJ914" s="119"/>
      <c r="AK914" s="4"/>
      <c r="AL914" s="4"/>
    </row>
    <row r="915">
      <c r="A915" s="4"/>
      <c r="B915" s="4"/>
      <c r="C915" s="4"/>
      <c r="D915" s="4"/>
      <c r="E915" s="4"/>
      <c r="F915" s="8"/>
      <c r="G915" s="8"/>
      <c r="H915" s="8"/>
      <c r="I915" s="8"/>
      <c r="J915" s="8"/>
      <c r="K915" s="8"/>
      <c r="L915" s="8"/>
      <c r="M915" s="8"/>
      <c r="N915" s="118"/>
      <c r="O915" s="118"/>
      <c r="P915" s="118"/>
      <c r="Q915" s="325"/>
      <c r="R915" s="119"/>
      <c r="S915" s="119"/>
      <c r="T915" s="119"/>
      <c r="U915" s="326"/>
      <c r="V915" s="74"/>
      <c r="W915" s="352"/>
      <c r="X915" s="352"/>
      <c r="Y915" s="328"/>
      <c r="Z915" s="118"/>
      <c r="AA915" s="119"/>
      <c r="AB915" s="119"/>
      <c r="AC915" s="119"/>
      <c r="AD915" s="119"/>
      <c r="AE915" s="119"/>
      <c r="AF915" s="119"/>
      <c r="AG915" s="119"/>
      <c r="AH915" s="119"/>
      <c r="AI915" s="119"/>
      <c r="AJ915" s="119"/>
      <c r="AK915" s="4"/>
      <c r="AL915" s="4"/>
    </row>
    <row r="916">
      <c r="A916" s="4"/>
      <c r="B916" s="4"/>
      <c r="C916" s="4"/>
      <c r="D916" s="4"/>
      <c r="E916" s="4"/>
      <c r="F916" s="8"/>
      <c r="G916" s="8"/>
      <c r="H916" s="8"/>
      <c r="I916" s="8"/>
      <c r="J916" s="8"/>
      <c r="K916" s="8"/>
      <c r="L916" s="8"/>
      <c r="M916" s="8"/>
      <c r="N916" s="118"/>
      <c r="O916" s="118"/>
      <c r="P916" s="118"/>
      <c r="Q916" s="325"/>
      <c r="R916" s="119"/>
      <c r="S916" s="119"/>
      <c r="T916" s="119"/>
      <c r="U916" s="326"/>
      <c r="V916" s="74"/>
      <c r="W916" s="352"/>
      <c r="X916" s="352"/>
      <c r="Y916" s="328"/>
      <c r="Z916" s="118"/>
      <c r="AA916" s="119"/>
      <c r="AB916" s="119"/>
      <c r="AC916" s="119"/>
      <c r="AD916" s="119"/>
      <c r="AE916" s="119"/>
      <c r="AF916" s="119"/>
      <c r="AG916" s="119"/>
      <c r="AH916" s="119"/>
      <c r="AI916" s="119"/>
      <c r="AJ916" s="119"/>
      <c r="AK916" s="4"/>
      <c r="AL916" s="4"/>
    </row>
    <row r="917">
      <c r="A917" s="4"/>
      <c r="B917" s="4"/>
      <c r="C917" s="4"/>
      <c r="D917" s="4"/>
      <c r="E917" s="4"/>
      <c r="F917" s="8"/>
      <c r="G917" s="8"/>
      <c r="H917" s="8"/>
      <c r="I917" s="8"/>
      <c r="J917" s="8"/>
      <c r="K917" s="8"/>
      <c r="L917" s="8"/>
      <c r="M917" s="8"/>
      <c r="N917" s="118"/>
      <c r="O917" s="118"/>
      <c r="P917" s="118"/>
      <c r="Q917" s="325"/>
      <c r="R917" s="119"/>
      <c r="S917" s="119"/>
      <c r="T917" s="119"/>
      <c r="U917" s="326"/>
      <c r="V917" s="74"/>
      <c r="W917" s="352"/>
      <c r="X917" s="352"/>
      <c r="Y917" s="328"/>
      <c r="Z917" s="118"/>
      <c r="AA917" s="119"/>
      <c r="AB917" s="119"/>
      <c r="AC917" s="119"/>
      <c r="AD917" s="119"/>
      <c r="AE917" s="119"/>
      <c r="AF917" s="119"/>
      <c r="AG917" s="119"/>
      <c r="AH917" s="119"/>
      <c r="AI917" s="119"/>
      <c r="AJ917" s="119"/>
      <c r="AK917" s="4"/>
      <c r="AL917" s="4"/>
    </row>
    <row r="918">
      <c r="A918" s="4"/>
      <c r="B918" s="4"/>
      <c r="C918" s="4"/>
      <c r="D918" s="4"/>
      <c r="E918" s="4"/>
      <c r="F918" s="8"/>
      <c r="G918" s="8"/>
      <c r="H918" s="8"/>
      <c r="I918" s="8"/>
      <c r="J918" s="8"/>
      <c r="K918" s="8"/>
      <c r="L918" s="8"/>
      <c r="M918" s="8"/>
      <c r="N918" s="118"/>
      <c r="O918" s="118"/>
      <c r="P918" s="118"/>
      <c r="Q918" s="325"/>
      <c r="R918" s="119"/>
      <c r="S918" s="119"/>
      <c r="T918" s="119"/>
      <c r="U918" s="326"/>
      <c r="V918" s="74"/>
      <c r="W918" s="352"/>
      <c r="X918" s="352"/>
      <c r="Y918" s="328"/>
      <c r="Z918" s="118"/>
      <c r="AA918" s="119"/>
      <c r="AB918" s="119"/>
      <c r="AC918" s="119"/>
      <c r="AD918" s="119"/>
      <c r="AE918" s="119"/>
      <c r="AF918" s="119"/>
      <c r="AG918" s="119"/>
      <c r="AH918" s="119"/>
      <c r="AI918" s="119"/>
      <c r="AJ918" s="119"/>
      <c r="AK918" s="4"/>
      <c r="AL918" s="4"/>
    </row>
    <row r="919">
      <c r="A919" s="4"/>
      <c r="B919" s="4"/>
      <c r="C919" s="4"/>
      <c r="D919" s="4"/>
      <c r="E919" s="4"/>
      <c r="F919" s="8"/>
      <c r="G919" s="8"/>
      <c r="H919" s="8"/>
      <c r="I919" s="8"/>
      <c r="J919" s="8"/>
      <c r="K919" s="8"/>
      <c r="L919" s="8"/>
      <c r="M919" s="8"/>
      <c r="N919" s="118"/>
      <c r="O919" s="118"/>
      <c r="P919" s="118"/>
      <c r="Q919" s="325"/>
      <c r="R919" s="119"/>
      <c r="S919" s="119"/>
      <c r="T919" s="119"/>
      <c r="U919" s="326"/>
      <c r="V919" s="74"/>
      <c r="W919" s="352"/>
      <c r="X919" s="352"/>
      <c r="Y919" s="328"/>
      <c r="Z919" s="118"/>
      <c r="AA919" s="119"/>
      <c r="AB919" s="119"/>
      <c r="AC919" s="119"/>
      <c r="AD919" s="119"/>
      <c r="AE919" s="119"/>
      <c r="AF919" s="119"/>
      <c r="AG919" s="119"/>
      <c r="AH919" s="119"/>
      <c r="AI919" s="119"/>
      <c r="AJ919" s="119"/>
      <c r="AK919" s="4"/>
      <c r="AL919" s="4"/>
    </row>
    <row r="920">
      <c r="A920" s="4"/>
      <c r="B920" s="4"/>
      <c r="C920" s="4"/>
      <c r="D920" s="4"/>
      <c r="E920" s="4"/>
      <c r="F920" s="8"/>
      <c r="G920" s="8"/>
      <c r="H920" s="8"/>
      <c r="I920" s="8"/>
      <c r="J920" s="8"/>
      <c r="K920" s="8"/>
      <c r="L920" s="8"/>
      <c r="M920" s="8"/>
      <c r="N920" s="118"/>
      <c r="O920" s="118"/>
      <c r="P920" s="118"/>
      <c r="Q920" s="325"/>
      <c r="R920" s="119"/>
      <c r="S920" s="119"/>
      <c r="T920" s="119"/>
      <c r="U920" s="326"/>
      <c r="V920" s="74"/>
      <c r="W920" s="352"/>
      <c r="X920" s="352"/>
      <c r="Y920" s="328"/>
      <c r="Z920" s="118"/>
      <c r="AA920" s="119"/>
      <c r="AB920" s="119"/>
      <c r="AC920" s="119"/>
      <c r="AD920" s="119"/>
      <c r="AE920" s="119"/>
      <c r="AF920" s="119"/>
      <c r="AG920" s="119"/>
      <c r="AH920" s="119"/>
      <c r="AI920" s="119"/>
      <c r="AJ920" s="119"/>
      <c r="AK920" s="4"/>
      <c r="AL920" s="4"/>
    </row>
    <row r="921">
      <c r="A921" s="4"/>
      <c r="B921" s="4"/>
      <c r="C921" s="4"/>
      <c r="D921" s="4"/>
      <c r="E921" s="4"/>
      <c r="F921" s="8"/>
      <c r="G921" s="8"/>
      <c r="H921" s="8"/>
      <c r="I921" s="8"/>
      <c r="J921" s="8"/>
      <c r="K921" s="8"/>
      <c r="L921" s="8"/>
      <c r="M921" s="8"/>
      <c r="N921" s="118"/>
      <c r="O921" s="118"/>
      <c r="P921" s="118"/>
      <c r="Q921" s="325"/>
      <c r="R921" s="119"/>
      <c r="S921" s="119"/>
      <c r="T921" s="119"/>
      <c r="U921" s="326"/>
      <c r="V921" s="74"/>
      <c r="W921" s="352"/>
      <c r="X921" s="352"/>
      <c r="Y921" s="328"/>
      <c r="Z921" s="118"/>
      <c r="AA921" s="119"/>
      <c r="AB921" s="119"/>
      <c r="AC921" s="119"/>
      <c r="AD921" s="119"/>
      <c r="AE921" s="119"/>
      <c r="AF921" s="119"/>
      <c r="AG921" s="119"/>
      <c r="AH921" s="119"/>
      <c r="AI921" s="119"/>
      <c r="AJ921" s="119"/>
      <c r="AK921" s="4"/>
      <c r="AL921" s="4"/>
    </row>
    <row r="922">
      <c r="A922" s="4"/>
      <c r="B922" s="4"/>
      <c r="C922" s="4"/>
      <c r="D922" s="4"/>
      <c r="E922" s="4"/>
      <c r="F922" s="8"/>
      <c r="G922" s="8"/>
      <c r="H922" s="8"/>
      <c r="I922" s="8"/>
      <c r="J922" s="8"/>
      <c r="K922" s="8"/>
      <c r="L922" s="8"/>
      <c r="M922" s="8"/>
      <c r="N922" s="118"/>
      <c r="O922" s="118"/>
      <c r="P922" s="118"/>
      <c r="Q922" s="325"/>
      <c r="R922" s="119"/>
      <c r="S922" s="119"/>
      <c r="T922" s="119"/>
      <c r="U922" s="326"/>
      <c r="V922" s="74"/>
      <c r="W922" s="352"/>
      <c r="X922" s="352"/>
      <c r="Y922" s="328"/>
      <c r="Z922" s="118"/>
      <c r="AA922" s="119"/>
      <c r="AB922" s="119"/>
      <c r="AC922" s="119"/>
      <c r="AD922" s="119"/>
      <c r="AE922" s="119"/>
      <c r="AF922" s="119"/>
      <c r="AG922" s="119"/>
      <c r="AH922" s="119"/>
      <c r="AI922" s="119"/>
      <c r="AJ922" s="119"/>
      <c r="AK922" s="4"/>
      <c r="AL922" s="4"/>
    </row>
    <row r="923">
      <c r="A923" s="4"/>
      <c r="B923" s="4"/>
      <c r="C923" s="4"/>
      <c r="D923" s="4"/>
      <c r="E923" s="4"/>
      <c r="F923" s="8"/>
      <c r="G923" s="8"/>
      <c r="H923" s="8"/>
      <c r="I923" s="8"/>
      <c r="J923" s="8"/>
      <c r="K923" s="8"/>
      <c r="L923" s="8"/>
      <c r="M923" s="8"/>
      <c r="N923" s="118"/>
      <c r="O923" s="118"/>
      <c r="P923" s="118"/>
      <c r="Q923" s="325"/>
      <c r="R923" s="119"/>
      <c r="S923" s="119"/>
      <c r="T923" s="119"/>
      <c r="U923" s="326"/>
      <c r="V923" s="74"/>
      <c r="W923" s="352"/>
      <c r="X923" s="352"/>
      <c r="Y923" s="328"/>
      <c r="Z923" s="118"/>
      <c r="AA923" s="119"/>
      <c r="AB923" s="119"/>
      <c r="AC923" s="119"/>
      <c r="AD923" s="119"/>
      <c r="AE923" s="119"/>
      <c r="AF923" s="119"/>
      <c r="AG923" s="119"/>
      <c r="AH923" s="119"/>
      <c r="AI923" s="119"/>
      <c r="AJ923" s="119"/>
      <c r="AK923" s="4"/>
      <c r="AL923" s="4"/>
    </row>
    <row r="924">
      <c r="A924" s="4"/>
      <c r="B924" s="4"/>
      <c r="C924" s="4"/>
      <c r="D924" s="4"/>
      <c r="E924" s="4"/>
      <c r="F924" s="8"/>
      <c r="G924" s="8"/>
      <c r="H924" s="8"/>
      <c r="I924" s="8"/>
      <c r="J924" s="8"/>
      <c r="K924" s="8"/>
      <c r="L924" s="8"/>
      <c r="M924" s="8"/>
      <c r="N924" s="118"/>
      <c r="O924" s="118"/>
      <c r="P924" s="118"/>
      <c r="Q924" s="325"/>
      <c r="R924" s="119"/>
      <c r="S924" s="119"/>
      <c r="T924" s="119"/>
      <c r="U924" s="326"/>
      <c r="V924" s="74"/>
      <c r="W924" s="352"/>
      <c r="X924" s="352"/>
      <c r="Y924" s="328"/>
      <c r="Z924" s="118"/>
      <c r="AA924" s="119"/>
      <c r="AB924" s="119"/>
      <c r="AC924" s="119"/>
      <c r="AD924" s="119"/>
      <c r="AE924" s="119"/>
      <c r="AF924" s="119"/>
      <c r="AG924" s="119"/>
      <c r="AH924" s="119"/>
      <c r="AI924" s="119"/>
      <c r="AJ924" s="119"/>
      <c r="AK924" s="4"/>
      <c r="AL924" s="4"/>
    </row>
    <row r="925">
      <c r="A925" s="4"/>
      <c r="B925" s="4"/>
      <c r="C925" s="4"/>
      <c r="D925" s="4"/>
      <c r="E925" s="4"/>
      <c r="F925" s="8"/>
      <c r="G925" s="8"/>
      <c r="H925" s="8"/>
      <c r="I925" s="8"/>
      <c r="J925" s="8"/>
      <c r="K925" s="8"/>
      <c r="L925" s="8"/>
      <c r="M925" s="8"/>
      <c r="N925" s="118"/>
      <c r="O925" s="118"/>
      <c r="P925" s="118"/>
      <c r="Q925" s="325"/>
      <c r="R925" s="119"/>
      <c r="S925" s="119"/>
      <c r="T925" s="119"/>
      <c r="U925" s="326"/>
      <c r="V925" s="74"/>
      <c r="W925" s="352"/>
      <c r="X925" s="352"/>
      <c r="Y925" s="328"/>
      <c r="Z925" s="118"/>
      <c r="AA925" s="119"/>
      <c r="AB925" s="119"/>
      <c r="AC925" s="119"/>
      <c r="AD925" s="119"/>
      <c r="AE925" s="119"/>
      <c r="AF925" s="119"/>
      <c r="AG925" s="119"/>
      <c r="AH925" s="119"/>
      <c r="AI925" s="119"/>
      <c r="AJ925" s="119"/>
      <c r="AK925" s="4"/>
      <c r="AL925" s="4"/>
    </row>
    <row r="926">
      <c r="A926" s="4"/>
      <c r="B926" s="4"/>
      <c r="C926" s="4"/>
      <c r="D926" s="4"/>
      <c r="E926" s="4"/>
      <c r="F926" s="8"/>
      <c r="G926" s="8"/>
      <c r="H926" s="8"/>
      <c r="I926" s="8"/>
      <c r="J926" s="8"/>
      <c r="K926" s="8"/>
      <c r="L926" s="8"/>
      <c r="M926" s="8"/>
      <c r="N926" s="118"/>
      <c r="O926" s="118"/>
      <c r="P926" s="118"/>
      <c r="Q926" s="325"/>
      <c r="R926" s="119"/>
      <c r="S926" s="119"/>
      <c r="T926" s="119"/>
      <c r="U926" s="326"/>
      <c r="V926" s="74"/>
      <c r="W926" s="352"/>
      <c r="X926" s="352"/>
      <c r="Y926" s="328"/>
      <c r="Z926" s="118"/>
      <c r="AA926" s="119"/>
      <c r="AB926" s="119"/>
      <c r="AC926" s="119"/>
      <c r="AD926" s="119"/>
      <c r="AE926" s="119"/>
      <c r="AF926" s="119"/>
      <c r="AG926" s="119"/>
      <c r="AH926" s="119"/>
      <c r="AI926" s="119"/>
      <c r="AJ926" s="119"/>
      <c r="AK926" s="4"/>
      <c r="AL926" s="4"/>
    </row>
    <row r="927">
      <c r="A927" s="4"/>
      <c r="B927" s="4"/>
      <c r="C927" s="4"/>
      <c r="D927" s="4"/>
      <c r="E927" s="4"/>
      <c r="F927" s="8"/>
      <c r="G927" s="8"/>
      <c r="H927" s="8"/>
      <c r="I927" s="8"/>
      <c r="J927" s="8"/>
      <c r="K927" s="8"/>
      <c r="L927" s="8"/>
      <c r="M927" s="8"/>
      <c r="N927" s="118"/>
      <c r="O927" s="118"/>
      <c r="P927" s="118"/>
      <c r="Q927" s="325"/>
      <c r="R927" s="119"/>
      <c r="S927" s="119"/>
      <c r="T927" s="119"/>
      <c r="U927" s="326"/>
      <c r="V927" s="74"/>
      <c r="W927" s="352"/>
      <c r="X927" s="352"/>
      <c r="Y927" s="328"/>
      <c r="Z927" s="118"/>
      <c r="AA927" s="119"/>
      <c r="AB927" s="119"/>
      <c r="AC927" s="119"/>
      <c r="AD927" s="119"/>
      <c r="AE927" s="119"/>
      <c r="AF927" s="119"/>
      <c r="AG927" s="119"/>
      <c r="AH927" s="119"/>
      <c r="AI927" s="119"/>
      <c r="AJ927" s="119"/>
      <c r="AK927" s="4"/>
      <c r="AL927" s="4"/>
    </row>
    <row r="928">
      <c r="A928" s="4"/>
      <c r="B928" s="4"/>
      <c r="C928" s="4"/>
      <c r="D928" s="4"/>
      <c r="E928" s="4"/>
      <c r="F928" s="8"/>
      <c r="G928" s="8"/>
      <c r="H928" s="8"/>
      <c r="I928" s="8"/>
      <c r="J928" s="8"/>
      <c r="K928" s="8"/>
      <c r="L928" s="8"/>
      <c r="M928" s="8"/>
      <c r="N928" s="118"/>
      <c r="O928" s="118"/>
      <c r="P928" s="118"/>
      <c r="Q928" s="325"/>
      <c r="R928" s="119"/>
      <c r="S928" s="119"/>
      <c r="T928" s="119"/>
      <c r="U928" s="326"/>
      <c r="V928" s="74"/>
      <c r="W928" s="352"/>
      <c r="X928" s="352"/>
      <c r="Y928" s="328"/>
      <c r="Z928" s="118"/>
      <c r="AA928" s="119"/>
      <c r="AB928" s="119"/>
      <c r="AC928" s="119"/>
      <c r="AD928" s="119"/>
      <c r="AE928" s="119"/>
      <c r="AF928" s="119"/>
      <c r="AG928" s="119"/>
      <c r="AH928" s="119"/>
      <c r="AI928" s="119"/>
      <c r="AJ928" s="119"/>
      <c r="AK928" s="4"/>
      <c r="AL928" s="4"/>
    </row>
    <row r="929">
      <c r="A929" s="4"/>
      <c r="B929" s="4"/>
      <c r="C929" s="4"/>
      <c r="D929" s="4"/>
      <c r="E929" s="4"/>
      <c r="F929" s="8"/>
      <c r="G929" s="8"/>
      <c r="H929" s="8"/>
      <c r="I929" s="8"/>
      <c r="J929" s="8"/>
      <c r="K929" s="8"/>
      <c r="L929" s="8"/>
      <c r="M929" s="8"/>
      <c r="N929" s="118"/>
      <c r="O929" s="118"/>
      <c r="P929" s="118"/>
      <c r="Q929" s="325"/>
      <c r="R929" s="119"/>
      <c r="S929" s="119"/>
      <c r="T929" s="119"/>
      <c r="U929" s="326"/>
      <c r="V929" s="74"/>
      <c r="W929" s="352"/>
      <c r="X929" s="352"/>
      <c r="Y929" s="328"/>
      <c r="Z929" s="118"/>
      <c r="AA929" s="119"/>
      <c r="AB929" s="119"/>
      <c r="AC929" s="119"/>
      <c r="AD929" s="119"/>
      <c r="AE929" s="119"/>
      <c r="AF929" s="119"/>
      <c r="AG929" s="119"/>
      <c r="AH929" s="119"/>
      <c r="AI929" s="119"/>
      <c r="AJ929" s="119"/>
      <c r="AK929" s="4"/>
      <c r="AL929" s="4"/>
    </row>
    <row r="930">
      <c r="A930" s="4"/>
      <c r="B930" s="4"/>
      <c r="C930" s="4"/>
      <c r="D930" s="4"/>
      <c r="E930" s="4"/>
      <c r="F930" s="8"/>
      <c r="G930" s="8"/>
      <c r="H930" s="8"/>
      <c r="I930" s="8"/>
      <c r="J930" s="8"/>
      <c r="K930" s="8"/>
      <c r="L930" s="8"/>
      <c r="M930" s="8"/>
      <c r="N930" s="118"/>
      <c r="O930" s="118"/>
      <c r="P930" s="118"/>
      <c r="Q930" s="325"/>
      <c r="R930" s="119"/>
      <c r="S930" s="119"/>
      <c r="T930" s="119"/>
      <c r="U930" s="326"/>
      <c r="V930" s="74"/>
      <c r="W930" s="352"/>
      <c r="X930" s="352"/>
      <c r="Y930" s="328"/>
      <c r="Z930" s="118"/>
      <c r="AA930" s="119"/>
      <c r="AB930" s="119"/>
      <c r="AC930" s="119"/>
      <c r="AD930" s="119"/>
      <c r="AE930" s="119"/>
      <c r="AF930" s="119"/>
      <c r="AG930" s="119"/>
      <c r="AH930" s="119"/>
      <c r="AI930" s="119"/>
      <c r="AJ930" s="119"/>
      <c r="AK930" s="4"/>
      <c r="AL930" s="4"/>
    </row>
    <row r="931">
      <c r="A931" s="4"/>
      <c r="B931" s="4"/>
      <c r="C931" s="4"/>
      <c r="D931" s="4"/>
      <c r="E931" s="4"/>
      <c r="F931" s="8"/>
      <c r="G931" s="8"/>
      <c r="H931" s="8"/>
      <c r="I931" s="8"/>
      <c r="J931" s="8"/>
      <c r="K931" s="8"/>
      <c r="L931" s="8"/>
      <c r="M931" s="8"/>
      <c r="N931" s="118"/>
      <c r="O931" s="118"/>
      <c r="P931" s="118"/>
      <c r="Q931" s="325"/>
      <c r="R931" s="119"/>
      <c r="S931" s="119"/>
      <c r="T931" s="119"/>
      <c r="U931" s="326"/>
      <c r="V931" s="74"/>
      <c r="W931" s="352"/>
      <c r="X931" s="352"/>
      <c r="Y931" s="328"/>
      <c r="Z931" s="118"/>
      <c r="AA931" s="119"/>
      <c r="AB931" s="119"/>
      <c r="AC931" s="119"/>
      <c r="AD931" s="119"/>
      <c r="AE931" s="119"/>
      <c r="AF931" s="119"/>
      <c r="AG931" s="119"/>
      <c r="AH931" s="119"/>
      <c r="AI931" s="119"/>
      <c r="AJ931" s="119"/>
      <c r="AK931" s="4"/>
      <c r="AL931" s="4"/>
    </row>
    <row r="932">
      <c r="A932" s="4"/>
      <c r="B932" s="4"/>
      <c r="C932" s="4"/>
      <c r="D932" s="4"/>
      <c r="E932" s="4"/>
      <c r="F932" s="8"/>
      <c r="G932" s="8"/>
      <c r="H932" s="8"/>
      <c r="I932" s="8"/>
      <c r="J932" s="8"/>
      <c r="K932" s="8"/>
      <c r="L932" s="8"/>
      <c r="M932" s="8"/>
      <c r="N932" s="118"/>
      <c r="O932" s="118"/>
      <c r="P932" s="118"/>
      <c r="Q932" s="325"/>
      <c r="R932" s="119"/>
      <c r="S932" s="119"/>
      <c r="T932" s="119"/>
      <c r="U932" s="326"/>
      <c r="V932" s="74"/>
      <c r="W932" s="352"/>
      <c r="X932" s="352"/>
      <c r="Y932" s="328"/>
      <c r="Z932" s="118"/>
      <c r="AA932" s="119"/>
      <c r="AB932" s="119"/>
      <c r="AC932" s="119"/>
      <c r="AD932" s="119"/>
      <c r="AE932" s="119"/>
      <c r="AF932" s="119"/>
      <c r="AG932" s="119"/>
      <c r="AH932" s="119"/>
      <c r="AI932" s="119"/>
      <c r="AJ932" s="119"/>
      <c r="AK932" s="4"/>
      <c r="AL932" s="4"/>
    </row>
    <row r="933">
      <c r="A933" s="4"/>
      <c r="B933" s="4"/>
      <c r="C933" s="4"/>
      <c r="D933" s="4"/>
      <c r="E933" s="4"/>
      <c r="F933" s="8"/>
      <c r="G933" s="8"/>
      <c r="H933" s="8"/>
      <c r="I933" s="8"/>
      <c r="J933" s="8"/>
      <c r="K933" s="8"/>
      <c r="L933" s="8"/>
      <c r="M933" s="8"/>
      <c r="N933" s="118"/>
      <c r="O933" s="118"/>
      <c r="P933" s="118"/>
      <c r="Q933" s="325"/>
      <c r="R933" s="119"/>
      <c r="S933" s="119"/>
      <c r="T933" s="119"/>
      <c r="U933" s="326"/>
      <c r="V933" s="74"/>
      <c r="W933" s="352"/>
      <c r="X933" s="352"/>
      <c r="Y933" s="328"/>
      <c r="Z933" s="118"/>
      <c r="AA933" s="119"/>
      <c r="AB933" s="119"/>
      <c r="AC933" s="119"/>
      <c r="AD933" s="119"/>
      <c r="AE933" s="119"/>
      <c r="AF933" s="119"/>
      <c r="AG933" s="119"/>
      <c r="AH933" s="119"/>
      <c r="AI933" s="119"/>
      <c r="AJ933" s="119"/>
      <c r="AK933" s="4"/>
      <c r="AL933" s="4"/>
    </row>
    <row r="934">
      <c r="A934" s="4"/>
      <c r="B934" s="4"/>
      <c r="C934" s="4"/>
      <c r="D934" s="4"/>
      <c r="E934" s="4"/>
      <c r="F934" s="8"/>
      <c r="G934" s="8"/>
      <c r="H934" s="8"/>
      <c r="I934" s="8"/>
      <c r="J934" s="8"/>
      <c r="K934" s="8"/>
      <c r="L934" s="8"/>
      <c r="M934" s="8"/>
      <c r="N934" s="118"/>
      <c r="O934" s="118"/>
      <c r="P934" s="118"/>
      <c r="Q934" s="325"/>
      <c r="R934" s="119"/>
      <c r="S934" s="119"/>
      <c r="T934" s="119"/>
      <c r="U934" s="326"/>
      <c r="V934" s="74"/>
      <c r="W934" s="352"/>
      <c r="X934" s="352"/>
      <c r="Y934" s="328"/>
      <c r="Z934" s="118"/>
      <c r="AA934" s="119"/>
      <c r="AB934" s="119"/>
      <c r="AC934" s="119"/>
      <c r="AD934" s="119"/>
      <c r="AE934" s="119"/>
      <c r="AF934" s="119"/>
      <c r="AG934" s="119"/>
      <c r="AH934" s="119"/>
      <c r="AI934" s="119"/>
      <c r="AJ934" s="119"/>
      <c r="AK934" s="4"/>
      <c r="AL934" s="4"/>
    </row>
    <row r="935">
      <c r="A935" s="4"/>
      <c r="B935" s="4"/>
      <c r="C935" s="4"/>
      <c r="D935" s="4"/>
      <c r="E935" s="4"/>
      <c r="F935" s="8"/>
      <c r="G935" s="8"/>
      <c r="H935" s="8"/>
      <c r="I935" s="8"/>
      <c r="J935" s="8"/>
      <c r="K935" s="8"/>
      <c r="L935" s="8"/>
      <c r="M935" s="8"/>
      <c r="N935" s="118"/>
      <c r="O935" s="118"/>
      <c r="P935" s="118"/>
      <c r="Q935" s="325"/>
      <c r="R935" s="119"/>
      <c r="S935" s="119"/>
      <c r="T935" s="119"/>
      <c r="U935" s="326"/>
      <c r="V935" s="74"/>
      <c r="W935" s="352"/>
      <c r="X935" s="352"/>
      <c r="Y935" s="328"/>
      <c r="Z935" s="118"/>
      <c r="AA935" s="119"/>
      <c r="AB935" s="119"/>
      <c r="AC935" s="119"/>
      <c r="AD935" s="119"/>
      <c r="AE935" s="119"/>
      <c r="AF935" s="119"/>
      <c r="AG935" s="119"/>
      <c r="AH935" s="119"/>
      <c r="AI935" s="119"/>
      <c r="AJ935" s="119"/>
      <c r="AK935" s="4"/>
      <c r="AL935" s="4"/>
    </row>
    <row r="936">
      <c r="A936" s="4"/>
      <c r="B936" s="4"/>
      <c r="C936" s="4"/>
      <c r="D936" s="4"/>
      <c r="E936" s="4"/>
      <c r="F936" s="8"/>
      <c r="G936" s="8"/>
      <c r="H936" s="8"/>
      <c r="I936" s="8"/>
      <c r="J936" s="8"/>
      <c r="K936" s="8"/>
      <c r="L936" s="8"/>
      <c r="M936" s="8"/>
      <c r="N936" s="118"/>
      <c r="O936" s="118"/>
      <c r="P936" s="118"/>
      <c r="Q936" s="325"/>
      <c r="R936" s="119"/>
      <c r="S936" s="119"/>
      <c r="T936" s="119"/>
      <c r="U936" s="326"/>
      <c r="V936" s="74"/>
      <c r="W936" s="352"/>
      <c r="X936" s="352"/>
      <c r="Y936" s="328"/>
      <c r="Z936" s="118"/>
      <c r="AA936" s="119"/>
      <c r="AB936" s="119"/>
      <c r="AC936" s="119"/>
      <c r="AD936" s="119"/>
      <c r="AE936" s="119"/>
      <c r="AF936" s="119"/>
      <c r="AG936" s="119"/>
      <c r="AH936" s="119"/>
      <c r="AI936" s="119"/>
      <c r="AJ936" s="119"/>
      <c r="AK936" s="4"/>
      <c r="AL936" s="4"/>
    </row>
    <row r="937">
      <c r="A937" s="4"/>
      <c r="B937" s="4"/>
      <c r="C937" s="4"/>
      <c r="D937" s="4"/>
      <c r="E937" s="4"/>
      <c r="F937" s="8"/>
      <c r="G937" s="8"/>
      <c r="H937" s="8"/>
      <c r="I937" s="8"/>
      <c r="J937" s="8"/>
      <c r="K937" s="8"/>
      <c r="L937" s="8"/>
      <c r="M937" s="8"/>
      <c r="N937" s="118"/>
      <c r="O937" s="118"/>
      <c r="P937" s="118"/>
      <c r="Q937" s="325"/>
      <c r="R937" s="119"/>
      <c r="S937" s="119"/>
      <c r="T937" s="119"/>
      <c r="U937" s="326"/>
      <c r="V937" s="74"/>
      <c r="W937" s="352"/>
      <c r="X937" s="352"/>
      <c r="Y937" s="328"/>
      <c r="Z937" s="118"/>
      <c r="AA937" s="119"/>
      <c r="AB937" s="119"/>
      <c r="AC937" s="119"/>
      <c r="AD937" s="119"/>
      <c r="AE937" s="119"/>
      <c r="AF937" s="119"/>
      <c r="AG937" s="119"/>
      <c r="AH937" s="119"/>
      <c r="AI937" s="119"/>
      <c r="AJ937" s="119"/>
      <c r="AK937" s="4"/>
      <c r="AL937" s="4"/>
    </row>
    <row r="938">
      <c r="A938" s="4"/>
      <c r="B938" s="4"/>
      <c r="C938" s="4"/>
      <c r="D938" s="4"/>
      <c r="E938" s="4"/>
      <c r="F938" s="8"/>
      <c r="G938" s="8"/>
      <c r="H938" s="8"/>
      <c r="I938" s="8"/>
      <c r="J938" s="8"/>
      <c r="K938" s="8"/>
      <c r="L938" s="8"/>
      <c r="M938" s="8"/>
      <c r="N938" s="118"/>
      <c r="O938" s="118"/>
      <c r="P938" s="118"/>
      <c r="Q938" s="325"/>
      <c r="R938" s="119"/>
      <c r="S938" s="119"/>
      <c r="T938" s="119"/>
      <c r="U938" s="326"/>
      <c r="V938" s="74"/>
      <c r="W938" s="352"/>
      <c r="X938" s="352"/>
      <c r="Y938" s="328"/>
      <c r="Z938" s="118"/>
      <c r="AA938" s="119"/>
      <c r="AB938" s="119"/>
      <c r="AC938" s="119"/>
      <c r="AD938" s="119"/>
      <c r="AE938" s="119"/>
      <c r="AF938" s="119"/>
      <c r="AG938" s="119"/>
      <c r="AH938" s="119"/>
      <c r="AI938" s="119"/>
      <c r="AJ938" s="119"/>
      <c r="AK938" s="4"/>
      <c r="AL938" s="4"/>
    </row>
    <row r="939">
      <c r="A939" s="4"/>
      <c r="B939" s="4"/>
      <c r="C939" s="4"/>
      <c r="D939" s="4"/>
      <c r="E939" s="4"/>
      <c r="F939" s="8"/>
      <c r="G939" s="8"/>
      <c r="H939" s="8"/>
      <c r="I939" s="8"/>
      <c r="J939" s="8"/>
      <c r="K939" s="8"/>
      <c r="L939" s="8"/>
      <c r="M939" s="8"/>
      <c r="N939" s="118"/>
      <c r="O939" s="118"/>
      <c r="P939" s="118"/>
      <c r="Q939" s="325"/>
      <c r="R939" s="119"/>
      <c r="S939" s="119"/>
      <c r="T939" s="119"/>
      <c r="U939" s="326"/>
      <c r="V939" s="74"/>
      <c r="W939" s="352"/>
      <c r="X939" s="352"/>
      <c r="Y939" s="328"/>
      <c r="Z939" s="118"/>
      <c r="AA939" s="119"/>
      <c r="AB939" s="119"/>
      <c r="AC939" s="119"/>
      <c r="AD939" s="119"/>
      <c r="AE939" s="119"/>
      <c r="AF939" s="119"/>
      <c r="AG939" s="119"/>
      <c r="AH939" s="119"/>
      <c r="AI939" s="119"/>
      <c r="AJ939" s="119"/>
      <c r="AK939" s="4"/>
      <c r="AL939" s="4"/>
    </row>
    <row r="940">
      <c r="A940" s="4"/>
      <c r="B940" s="4"/>
      <c r="C940" s="4"/>
      <c r="D940" s="4"/>
      <c r="E940" s="4"/>
      <c r="F940" s="8"/>
      <c r="G940" s="8"/>
      <c r="H940" s="8"/>
      <c r="I940" s="8"/>
      <c r="J940" s="8"/>
      <c r="K940" s="8"/>
      <c r="L940" s="8"/>
      <c r="M940" s="8"/>
      <c r="N940" s="118"/>
      <c r="O940" s="118"/>
      <c r="P940" s="118"/>
      <c r="Q940" s="325"/>
      <c r="R940" s="119"/>
      <c r="S940" s="119"/>
      <c r="T940" s="119"/>
      <c r="U940" s="326"/>
      <c r="V940" s="74"/>
      <c r="W940" s="352"/>
      <c r="X940" s="352"/>
      <c r="Y940" s="328"/>
      <c r="Z940" s="118"/>
      <c r="AA940" s="119"/>
      <c r="AB940" s="119"/>
      <c r="AC940" s="119"/>
      <c r="AD940" s="119"/>
      <c r="AE940" s="119"/>
      <c r="AF940" s="119"/>
      <c r="AG940" s="119"/>
      <c r="AH940" s="119"/>
      <c r="AI940" s="119"/>
      <c r="AJ940" s="119"/>
      <c r="AK940" s="4"/>
      <c r="AL940" s="4"/>
    </row>
    <row r="941">
      <c r="A941" s="4"/>
      <c r="B941" s="4"/>
      <c r="C941" s="4"/>
      <c r="D941" s="4"/>
      <c r="E941" s="4"/>
      <c r="F941" s="8"/>
      <c r="G941" s="8"/>
      <c r="H941" s="8"/>
      <c r="I941" s="8"/>
      <c r="J941" s="8"/>
      <c r="K941" s="8"/>
      <c r="L941" s="8"/>
      <c r="M941" s="8"/>
      <c r="N941" s="118"/>
      <c r="O941" s="118"/>
      <c r="P941" s="118"/>
      <c r="Q941" s="325"/>
      <c r="R941" s="119"/>
      <c r="S941" s="119"/>
      <c r="T941" s="119"/>
      <c r="U941" s="326"/>
      <c r="V941" s="74"/>
      <c r="W941" s="352"/>
      <c r="X941" s="352"/>
      <c r="Y941" s="328"/>
      <c r="Z941" s="118"/>
      <c r="AA941" s="119"/>
      <c r="AB941" s="119"/>
      <c r="AC941" s="119"/>
      <c r="AD941" s="119"/>
      <c r="AE941" s="119"/>
      <c r="AF941" s="119"/>
      <c r="AG941" s="119"/>
      <c r="AH941" s="119"/>
      <c r="AI941" s="119"/>
      <c r="AJ941" s="119"/>
      <c r="AK941" s="4"/>
      <c r="AL941" s="4"/>
    </row>
    <row r="942">
      <c r="A942" s="4"/>
      <c r="B942" s="4"/>
      <c r="C942" s="4"/>
      <c r="D942" s="4"/>
      <c r="E942" s="4"/>
      <c r="F942" s="8"/>
      <c r="G942" s="8"/>
      <c r="H942" s="8"/>
      <c r="I942" s="8"/>
      <c r="J942" s="8"/>
      <c r="K942" s="8"/>
      <c r="L942" s="8"/>
      <c r="M942" s="8"/>
      <c r="N942" s="118"/>
      <c r="O942" s="118"/>
      <c r="P942" s="118"/>
      <c r="Q942" s="325"/>
      <c r="R942" s="119"/>
      <c r="S942" s="119"/>
      <c r="T942" s="119"/>
      <c r="U942" s="326"/>
      <c r="V942" s="74"/>
      <c r="W942" s="352"/>
      <c r="X942" s="352"/>
      <c r="Y942" s="328"/>
      <c r="Z942" s="118"/>
      <c r="AA942" s="119"/>
      <c r="AB942" s="119"/>
      <c r="AC942" s="119"/>
      <c r="AD942" s="119"/>
      <c r="AE942" s="119"/>
      <c r="AF942" s="119"/>
      <c r="AG942" s="119"/>
      <c r="AH942" s="119"/>
      <c r="AI942" s="119"/>
      <c r="AJ942" s="119"/>
      <c r="AK942" s="4"/>
      <c r="AL942" s="4"/>
    </row>
    <row r="943">
      <c r="A943" s="4"/>
      <c r="B943" s="4"/>
      <c r="C943" s="4"/>
      <c r="D943" s="4"/>
      <c r="E943" s="4"/>
      <c r="F943" s="8"/>
      <c r="G943" s="8"/>
      <c r="H943" s="8"/>
      <c r="I943" s="8"/>
      <c r="J943" s="8"/>
      <c r="K943" s="8"/>
      <c r="L943" s="8"/>
      <c r="M943" s="8"/>
      <c r="N943" s="118"/>
      <c r="O943" s="118"/>
      <c r="P943" s="118"/>
      <c r="Q943" s="325"/>
      <c r="R943" s="119"/>
      <c r="S943" s="119"/>
      <c r="T943" s="119"/>
      <c r="U943" s="326"/>
      <c r="V943" s="74"/>
      <c r="W943" s="352"/>
      <c r="X943" s="352"/>
      <c r="Y943" s="328"/>
      <c r="Z943" s="118"/>
      <c r="AA943" s="119"/>
      <c r="AB943" s="119"/>
      <c r="AC943" s="119"/>
      <c r="AD943" s="119"/>
      <c r="AE943" s="119"/>
      <c r="AF943" s="119"/>
      <c r="AG943" s="119"/>
      <c r="AH943" s="119"/>
      <c r="AI943" s="119"/>
      <c r="AJ943" s="119"/>
      <c r="AK943" s="4"/>
      <c r="AL943" s="4"/>
    </row>
    <row r="944">
      <c r="A944" s="4"/>
      <c r="B944" s="4"/>
      <c r="C944" s="4"/>
      <c r="D944" s="4"/>
      <c r="E944" s="4"/>
      <c r="F944" s="8"/>
      <c r="G944" s="8"/>
      <c r="H944" s="8"/>
      <c r="I944" s="8"/>
      <c r="J944" s="8"/>
      <c r="K944" s="8"/>
      <c r="L944" s="8"/>
      <c r="M944" s="8"/>
      <c r="N944" s="118"/>
      <c r="O944" s="118"/>
      <c r="P944" s="118"/>
      <c r="Q944" s="325"/>
      <c r="R944" s="119"/>
      <c r="S944" s="119"/>
      <c r="T944" s="119"/>
      <c r="U944" s="326"/>
      <c r="V944" s="74"/>
      <c r="W944" s="352"/>
      <c r="X944" s="352"/>
      <c r="Y944" s="328"/>
      <c r="Z944" s="118"/>
      <c r="AA944" s="119"/>
      <c r="AB944" s="119"/>
      <c r="AC944" s="119"/>
      <c r="AD944" s="119"/>
      <c r="AE944" s="119"/>
      <c r="AF944" s="119"/>
      <c r="AG944" s="119"/>
      <c r="AH944" s="119"/>
      <c r="AI944" s="119"/>
      <c r="AJ944" s="119"/>
      <c r="AK944" s="4"/>
      <c r="AL944" s="4"/>
    </row>
    <row r="945">
      <c r="A945" s="4"/>
      <c r="B945" s="4"/>
      <c r="C945" s="4"/>
      <c r="D945" s="4"/>
      <c r="E945" s="4"/>
      <c r="F945" s="8"/>
      <c r="G945" s="8"/>
      <c r="H945" s="8"/>
      <c r="I945" s="8"/>
      <c r="J945" s="8"/>
      <c r="K945" s="8"/>
      <c r="L945" s="8"/>
      <c r="M945" s="8"/>
      <c r="N945" s="118"/>
      <c r="O945" s="118"/>
      <c r="P945" s="118"/>
      <c r="Q945" s="325"/>
      <c r="R945" s="119"/>
      <c r="S945" s="119"/>
      <c r="T945" s="119"/>
      <c r="U945" s="326"/>
      <c r="V945" s="74"/>
      <c r="W945" s="352"/>
      <c r="X945" s="352"/>
      <c r="Y945" s="328"/>
      <c r="Z945" s="118"/>
      <c r="AA945" s="119"/>
      <c r="AB945" s="119"/>
      <c r="AC945" s="119"/>
      <c r="AD945" s="119"/>
      <c r="AE945" s="119"/>
      <c r="AF945" s="119"/>
      <c r="AG945" s="119"/>
      <c r="AH945" s="119"/>
      <c r="AI945" s="119"/>
      <c r="AJ945" s="119"/>
      <c r="AK945" s="4"/>
      <c r="AL945" s="4"/>
    </row>
    <row r="946">
      <c r="A946" s="4"/>
      <c r="B946" s="4"/>
      <c r="C946" s="4"/>
      <c r="D946" s="4"/>
      <c r="E946" s="4"/>
      <c r="F946" s="8"/>
      <c r="G946" s="8"/>
      <c r="H946" s="8"/>
      <c r="I946" s="8"/>
      <c r="J946" s="8"/>
      <c r="K946" s="8"/>
      <c r="L946" s="8"/>
      <c r="M946" s="8"/>
      <c r="N946" s="118"/>
      <c r="O946" s="118"/>
      <c r="P946" s="118"/>
      <c r="Q946" s="325"/>
      <c r="R946" s="119"/>
      <c r="S946" s="119"/>
      <c r="T946" s="119"/>
      <c r="U946" s="326"/>
      <c r="V946" s="74"/>
      <c r="W946" s="352"/>
      <c r="X946" s="352"/>
      <c r="Y946" s="328"/>
      <c r="Z946" s="118"/>
      <c r="AA946" s="119"/>
      <c r="AB946" s="119"/>
      <c r="AC946" s="119"/>
      <c r="AD946" s="119"/>
      <c r="AE946" s="119"/>
      <c r="AF946" s="119"/>
      <c r="AG946" s="119"/>
      <c r="AH946" s="119"/>
      <c r="AI946" s="119"/>
      <c r="AJ946" s="119"/>
      <c r="AK946" s="4"/>
      <c r="AL946" s="4"/>
    </row>
    <row r="947">
      <c r="A947" s="4"/>
      <c r="B947" s="4"/>
      <c r="C947" s="4"/>
      <c r="D947" s="4"/>
      <c r="E947" s="4"/>
      <c r="F947" s="8"/>
      <c r="G947" s="8"/>
      <c r="H947" s="8"/>
      <c r="I947" s="8"/>
      <c r="J947" s="8"/>
      <c r="K947" s="8"/>
      <c r="L947" s="8"/>
      <c r="M947" s="8"/>
      <c r="N947" s="118"/>
      <c r="O947" s="118"/>
      <c r="P947" s="118"/>
      <c r="Q947" s="325"/>
      <c r="R947" s="119"/>
      <c r="S947" s="119"/>
      <c r="T947" s="119"/>
      <c r="U947" s="326"/>
      <c r="V947" s="74"/>
      <c r="W947" s="352"/>
      <c r="X947" s="352"/>
      <c r="Y947" s="328"/>
      <c r="Z947" s="118"/>
      <c r="AA947" s="119"/>
      <c r="AB947" s="119"/>
      <c r="AC947" s="119"/>
      <c r="AD947" s="119"/>
      <c r="AE947" s="119"/>
      <c r="AF947" s="119"/>
      <c r="AG947" s="119"/>
      <c r="AH947" s="119"/>
      <c r="AI947" s="119"/>
      <c r="AJ947" s="119"/>
      <c r="AK947" s="4"/>
      <c r="AL947" s="4"/>
    </row>
    <row r="948">
      <c r="A948" s="4"/>
      <c r="B948" s="4"/>
      <c r="C948" s="4"/>
      <c r="D948" s="4"/>
      <c r="E948" s="4"/>
      <c r="F948" s="8"/>
      <c r="G948" s="8"/>
      <c r="H948" s="8"/>
      <c r="I948" s="8"/>
      <c r="J948" s="8"/>
      <c r="K948" s="8"/>
      <c r="L948" s="8"/>
      <c r="M948" s="8"/>
      <c r="N948" s="118"/>
      <c r="O948" s="118"/>
      <c r="P948" s="118"/>
      <c r="Q948" s="325"/>
      <c r="R948" s="119"/>
      <c r="S948" s="119"/>
      <c r="T948" s="119"/>
      <c r="U948" s="326"/>
      <c r="V948" s="74"/>
      <c r="W948" s="352"/>
      <c r="X948" s="352"/>
      <c r="Y948" s="328"/>
      <c r="Z948" s="118"/>
      <c r="AA948" s="119"/>
      <c r="AB948" s="119"/>
      <c r="AC948" s="119"/>
      <c r="AD948" s="119"/>
      <c r="AE948" s="119"/>
      <c r="AF948" s="119"/>
      <c r="AG948" s="119"/>
      <c r="AH948" s="119"/>
      <c r="AI948" s="119"/>
      <c r="AJ948" s="119"/>
      <c r="AK948" s="4"/>
      <c r="AL948" s="4"/>
    </row>
    <row r="949">
      <c r="A949" s="4"/>
      <c r="B949" s="4"/>
      <c r="C949" s="4"/>
      <c r="D949" s="4"/>
      <c r="E949" s="4"/>
      <c r="F949" s="8"/>
      <c r="G949" s="8"/>
      <c r="H949" s="8"/>
      <c r="I949" s="8"/>
      <c r="J949" s="8"/>
      <c r="K949" s="8"/>
      <c r="L949" s="8"/>
      <c r="M949" s="8"/>
      <c r="N949" s="118"/>
      <c r="O949" s="118"/>
      <c r="P949" s="118"/>
      <c r="Q949" s="325"/>
      <c r="R949" s="119"/>
      <c r="S949" s="119"/>
      <c r="T949" s="119"/>
      <c r="U949" s="326"/>
      <c r="V949" s="74"/>
      <c r="W949" s="352"/>
      <c r="X949" s="352"/>
      <c r="Y949" s="328"/>
      <c r="Z949" s="118"/>
      <c r="AA949" s="119"/>
      <c r="AB949" s="119"/>
      <c r="AC949" s="119"/>
      <c r="AD949" s="119"/>
      <c r="AE949" s="119"/>
      <c r="AF949" s="119"/>
      <c r="AG949" s="119"/>
      <c r="AH949" s="119"/>
      <c r="AI949" s="119"/>
      <c r="AJ949" s="119"/>
      <c r="AK949" s="4"/>
      <c r="AL949" s="4"/>
    </row>
    <row r="950">
      <c r="A950" s="4"/>
      <c r="B950" s="4"/>
      <c r="C950" s="4"/>
      <c r="D950" s="4"/>
      <c r="E950" s="4"/>
      <c r="F950" s="8"/>
      <c r="G950" s="8"/>
      <c r="H950" s="8"/>
      <c r="I950" s="8"/>
      <c r="J950" s="8"/>
      <c r="K950" s="8"/>
      <c r="L950" s="8"/>
      <c r="M950" s="8"/>
      <c r="N950" s="118"/>
      <c r="O950" s="118"/>
      <c r="P950" s="118"/>
      <c r="Q950" s="325"/>
      <c r="R950" s="119"/>
      <c r="S950" s="119"/>
      <c r="T950" s="119"/>
      <c r="U950" s="326"/>
      <c r="V950" s="74"/>
      <c r="W950" s="352"/>
      <c r="X950" s="352"/>
      <c r="Y950" s="328"/>
      <c r="Z950" s="118"/>
      <c r="AA950" s="119"/>
      <c r="AB950" s="119"/>
      <c r="AC950" s="119"/>
      <c r="AD950" s="119"/>
      <c r="AE950" s="119"/>
      <c r="AF950" s="119"/>
      <c r="AG950" s="119"/>
      <c r="AH950" s="119"/>
      <c r="AI950" s="119"/>
      <c r="AJ950" s="119"/>
      <c r="AK950" s="4"/>
      <c r="AL950" s="4"/>
    </row>
    <row r="951">
      <c r="A951" s="4"/>
      <c r="B951" s="4"/>
      <c r="C951" s="4"/>
      <c r="D951" s="4"/>
      <c r="E951" s="4"/>
      <c r="F951" s="8"/>
      <c r="G951" s="8"/>
      <c r="H951" s="8"/>
      <c r="I951" s="8"/>
      <c r="J951" s="8"/>
      <c r="K951" s="8"/>
      <c r="L951" s="8"/>
      <c r="M951" s="8"/>
      <c r="N951" s="118"/>
      <c r="O951" s="118"/>
      <c r="P951" s="118"/>
      <c r="Q951" s="325"/>
      <c r="R951" s="119"/>
      <c r="S951" s="119"/>
      <c r="T951" s="119"/>
      <c r="U951" s="326"/>
      <c r="V951" s="74"/>
      <c r="W951" s="352"/>
      <c r="X951" s="352"/>
      <c r="Y951" s="328"/>
      <c r="Z951" s="118"/>
      <c r="AA951" s="119"/>
      <c r="AB951" s="119"/>
      <c r="AC951" s="119"/>
      <c r="AD951" s="119"/>
      <c r="AE951" s="119"/>
      <c r="AF951" s="119"/>
      <c r="AG951" s="119"/>
      <c r="AH951" s="119"/>
      <c r="AI951" s="119"/>
      <c r="AJ951" s="119"/>
      <c r="AK951" s="4"/>
      <c r="AL951" s="4"/>
    </row>
    <row r="952">
      <c r="A952" s="4"/>
      <c r="B952" s="4"/>
      <c r="C952" s="4"/>
      <c r="D952" s="4"/>
      <c r="E952" s="4"/>
      <c r="F952" s="8"/>
      <c r="G952" s="8"/>
      <c r="H952" s="8"/>
      <c r="I952" s="8"/>
      <c r="J952" s="8"/>
      <c r="K952" s="8"/>
      <c r="L952" s="8"/>
      <c r="M952" s="8"/>
      <c r="N952" s="118"/>
      <c r="O952" s="118"/>
      <c r="P952" s="118"/>
      <c r="Q952" s="325"/>
      <c r="R952" s="119"/>
      <c r="S952" s="119"/>
      <c r="T952" s="119"/>
      <c r="U952" s="326"/>
      <c r="V952" s="74"/>
      <c r="W952" s="352"/>
      <c r="X952" s="352"/>
      <c r="Y952" s="328"/>
      <c r="Z952" s="118"/>
      <c r="AA952" s="119"/>
      <c r="AB952" s="119"/>
      <c r="AC952" s="119"/>
      <c r="AD952" s="119"/>
      <c r="AE952" s="119"/>
      <c r="AF952" s="119"/>
      <c r="AG952" s="119"/>
      <c r="AH952" s="119"/>
      <c r="AI952" s="119"/>
      <c r="AJ952" s="119"/>
      <c r="AK952" s="4"/>
      <c r="AL952" s="4"/>
    </row>
    <row r="953">
      <c r="A953" s="4"/>
      <c r="B953" s="4"/>
      <c r="C953" s="4"/>
      <c r="D953" s="4"/>
      <c r="E953" s="4"/>
      <c r="F953" s="8"/>
      <c r="G953" s="8"/>
      <c r="H953" s="8"/>
      <c r="I953" s="8"/>
      <c r="J953" s="8"/>
      <c r="K953" s="8"/>
      <c r="L953" s="8"/>
      <c r="M953" s="8"/>
      <c r="N953" s="118"/>
      <c r="O953" s="118"/>
      <c r="P953" s="118"/>
      <c r="Q953" s="325"/>
      <c r="R953" s="119"/>
      <c r="S953" s="119"/>
      <c r="T953" s="119"/>
      <c r="U953" s="326"/>
      <c r="V953" s="74"/>
      <c r="W953" s="352"/>
      <c r="X953" s="352"/>
      <c r="Y953" s="328"/>
      <c r="Z953" s="118"/>
      <c r="AA953" s="119"/>
      <c r="AB953" s="119"/>
      <c r="AC953" s="119"/>
      <c r="AD953" s="119"/>
      <c r="AE953" s="119"/>
      <c r="AF953" s="119"/>
      <c r="AG953" s="119"/>
      <c r="AH953" s="119"/>
      <c r="AI953" s="119"/>
      <c r="AJ953" s="119"/>
      <c r="AK953" s="4"/>
      <c r="AL953" s="4"/>
    </row>
    <row r="954">
      <c r="A954" s="4"/>
      <c r="B954" s="4"/>
      <c r="C954" s="4"/>
      <c r="D954" s="4"/>
      <c r="E954" s="4"/>
      <c r="F954" s="8"/>
      <c r="G954" s="8"/>
      <c r="H954" s="8"/>
      <c r="I954" s="8"/>
      <c r="J954" s="8"/>
      <c r="K954" s="8"/>
      <c r="L954" s="8"/>
      <c r="M954" s="8"/>
      <c r="N954" s="118"/>
      <c r="O954" s="118"/>
      <c r="P954" s="118"/>
      <c r="Q954" s="325"/>
      <c r="R954" s="119"/>
      <c r="S954" s="119"/>
      <c r="T954" s="119"/>
      <c r="U954" s="326"/>
      <c r="V954" s="74"/>
      <c r="W954" s="352"/>
      <c r="X954" s="352"/>
      <c r="Y954" s="328"/>
      <c r="Z954" s="118"/>
      <c r="AA954" s="119"/>
      <c r="AB954" s="119"/>
      <c r="AC954" s="119"/>
      <c r="AD954" s="119"/>
      <c r="AE954" s="119"/>
      <c r="AF954" s="119"/>
      <c r="AG954" s="119"/>
      <c r="AH954" s="119"/>
      <c r="AI954" s="119"/>
      <c r="AJ954" s="119"/>
      <c r="AK954" s="4"/>
      <c r="AL954" s="4"/>
    </row>
    <row r="955">
      <c r="A955" s="4"/>
      <c r="B955" s="4"/>
      <c r="C955" s="4"/>
      <c r="D955" s="4"/>
      <c r="E955" s="4"/>
      <c r="F955" s="8"/>
      <c r="G955" s="8"/>
      <c r="H955" s="8"/>
      <c r="I955" s="8"/>
      <c r="J955" s="8"/>
      <c r="K955" s="8"/>
      <c r="L955" s="8"/>
      <c r="M955" s="8"/>
      <c r="N955" s="118"/>
      <c r="O955" s="118"/>
      <c r="P955" s="118"/>
      <c r="Q955" s="325"/>
      <c r="R955" s="119"/>
      <c r="S955" s="119"/>
      <c r="T955" s="119"/>
      <c r="U955" s="326"/>
      <c r="V955" s="74"/>
      <c r="W955" s="352"/>
      <c r="X955" s="352"/>
      <c r="Y955" s="328"/>
      <c r="Z955" s="118"/>
      <c r="AA955" s="119"/>
      <c r="AB955" s="119"/>
      <c r="AC955" s="119"/>
      <c r="AD955" s="119"/>
      <c r="AE955" s="119"/>
      <c r="AF955" s="119"/>
      <c r="AG955" s="119"/>
      <c r="AH955" s="119"/>
      <c r="AI955" s="119"/>
      <c r="AJ955" s="119"/>
      <c r="AK955" s="4"/>
      <c r="AL955" s="4"/>
    </row>
    <row r="956">
      <c r="A956" s="4"/>
      <c r="B956" s="4"/>
      <c r="C956" s="4"/>
      <c r="D956" s="4"/>
      <c r="E956" s="4"/>
      <c r="F956" s="8"/>
      <c r="G956" s="8"/>
      <c r="H956" s="8"/>
      <c r="I956" s="8"/>
      <c r="J956" s="8"/>
      <c r="K956" s="8"/>
      <c r="L956" s="8"/>
      <c r="M956" s="8"/>
      <c r="N956" s="118"/>
      <c r="O956" s="118"/>
      <c r="P956" s="118"/>
      <c r="Q956" s="325"/>
      <c r="R956" s="119"/>
      <c r="S956" s="119"/>
      <c r="T956" s="119"/>
      <c r="U956" s="326"/>
      <c r="V956" s="74"/>
      <c r="W956" s="352"/>
      <c r="X956" s="352"/>
      <c r="Y956" s="328"/>
      <c r="Z956" s="118"/>
      <c r="AA956" s="119"/>
      <c r="AB956" s="119"/>
      <c r="AC956" s="119"/>
      <c r="AD956" s="119"/>
      <c r="AE956" s="119"/>
      <c r="AF956" s="119"/>
      <c r="AG956" s="119"/>
      <c r="AH956" s="119"/>
      <c r="AI956" s="119"/>
      <c r="AJ956" s="119"/>
      <c r="AK956" s="4"/>
      <c r="AL956" s="4"/>
    </row>
    <row r="957">
      <c r="A957" s="4"/>
      <c r="B957" s="4"/>
      <c r="C957" s="4"/>
      <c r="D957" s="4"/>
      <c r="E957" s="4"/>
      <c r="F957" s="8"/>
      <c r="G957" s="8"/>
      <c r="H957" s="8"/>
      <c r="I957" s="8"/>
      <c r="J957" s="8"/>
      <c r="K957" s="8"/>
      <c r="L957" s="8"/>
      <c r="M957" s="8"/>
      <c r="N957" s="118"/>
      <c r="O957" s="118"/>
      <c r="P957" s="118"/>
      <c r="Q957" s="325"/>
      <c r="R957" s="119"/>
      <c r="S957" s="119"/>
      <c r="T957" s="119"/>
      <c r="U957" s="326"/>
      <c r="V957" s="74"/>
      <c r="W957" s="352"/>
      <c r="X957" s="352"/>
      <c r="Y957" s="328"/>
      <c r="Z957" s="118"/>
      <c r="AA957" s="119"/>
      <c r="AB957" s="119"/>
      <c r="AC957" s="119"/>
      <c r="AD957" s="119"/>
      <c r="AE957" s="119"/>
      <c r="AF957" s="119"/>
      <c r="AG957" s="119"/>
      <c r="AH957" s="119"/>
      <c r="AI957" s="119"/>
      <c r="AJ957" s="119"/>
      <c r="AK957" s="4"/>
      <c r="AL957" s="4"/>
    </row>
    <row r="958">
      <c r="A958" s="4"/>
      <c r="B958" s="4"/>
      <c r="C958" s="4"/>
      <c r="D958" s="4"/>
      <c r="E958" s="4"/>
      <c r="F958" s="8"/>
      <c r="G958" s="8"/>
      <c r="H958" s="8"/>
      <c r="I958" s="8"/>
      <c r="J958" s="8"/>
      <c r="K958" s="8"/>
      <c r="L958" s="8"/>
      <c r="M958" s="8"/>
      <c r="N958" s="118"/>
      <c r="O958" s="118"/>
      <c r="P958" s="118"/>
      <c r="Q958" s="325"/>
      <c r="R958" s="119"/>
      <c r="S958" s="119"/>
      <c r="T958" s="119"/>
      <c r="U958" s="326"/>
      <c r="V958" s="74"/>
      <c r="W958" s="352"/>
      <c r="X958" s="352"/>
      <c r="Y958" s="328"/>
      <c r="Z958" s="118"/>
      <c r="AA958" s="119"/>
      <c r="AB958" s="119"/>
      <c r="AC958" s="119"/>
      <c r="AD958" s="119"/>
      <c r="AE958" s="119"/>
      <c r="AF958" s="119"/>
      <c r="AG958" s="119"/>
      <c r="AH958" s="119"/>
      <c r="AI958" s="119"/>
      <c r="AJ958" s="119"/>
      <c r="AK958" s="4"/>
      <c r="AL958" s="4"/>
    </row>
    <row r="959">
      <c r="A959" s="4"/>
      <c r="B959" s="4"/>
      <c r="C959" s="4"/>
      <c r="D959" s="4"/>
      <c r="E959" s="4"/>
      <c r="F959" s="8"/>
      <c r="G959" s="8"/>
      <c r="H959" s="8"/>
      <c r="I959" s="8"/>
      <c r="J959" s="8"/>
      <c r="K959" s="8"/>
      <c r="L959" s="8"/>
      <c r="M959" s="8"/>
      <c r="N959" s="118"/>
      <c r="O959" s="118"/>
      <c r="P959" s="118"/>
      <c r="Q959" s="325"/>
      <c r="R959" s="119"/>
      <c r="S959" s="119"/>
      <c r="T959" s="119"/>
      <c r="U959" s="326"/>
      <c r="V959" s="74"/>
      <c r="W959" s="352"/>
      <c r="X959" s="352"/>
      <c r="Y959" s="328"/>
      <c r="Z959" s="118"/>
      <c r="AA959" s="119"/>
      <c r="AB959" s="119"/>
      <c r="AC959" s="119"/>
      <c r="AD959" s="119"/>
      <c r="AE959" s="119"/>
      <c r="AF959" s="119"/>
      <c r="AG959" s="119"/>
      <c r="AH959" s="119"/>
      <c r="AI959" s="119"/>
      <c r="AJ959" s="119"/>
      <c r="AK959" s="4"/>
      <c r="AL959" s="4"/>
    </row>
    <row r="960">
      <c r="A960" s="4"/>
      <c r="B960" s="4"/>
      <c r="C960" s="4"/>
      <c r="D960" s="4"/>
      <c r="E960" s="4"/>
      <c r="F960" s="8"/>
      <c r="G960" s="8"/>
      <c r="H960" s="8"/>
      <c r="I960" s="8"/>
      <c r="J960" s="8"/>
      <c r="K960" s="8"/>
      <c r="L960" s="8"/>
      <c r="M960" s="8"/>
      <c r="N960" s="118"/>
      <c r="O960" s="118"/>
      <c r="P960" s="118"/>
      <c r="Q960" s="325"/>
      <c r="R960" s="119"/>
      <c r="S960" s="119"/>
      <c r="T960" s="119"/>
      <c r="U960" s="326"/>
      <c r="V960" s="74"/>
      <c r="W960" s="352"/>
      <c r="X960" s="352"/>
      <c r="Y960" s="328"/>
      <c r="Z960" s="118"/>
      <c r="AA960" s="119"/>
      <c r="AB960" s="119"/>
      <c r="AC960" s="119"/>
      <c r="AD960" s="119"/>
      <c r="AE960" s="119"/>
      <c r="AF960" s="119"/>
      <c r="AG960" s="119"/>
      <c r="AH960" s="119"/>
      <c r="AI960" s="119"/>
      <c r="AJ960" s="119"/>
      <c r="AK960" s="4"/>
      <c r="AL960" s="4"/>
    </row>
    <row r="961">
      <c r="A961" s="4"/>
      <c r="B961" s="4"/>
      <c r="C961" s="4"/>
      <c r="D961" s="4"/>
      <c r="E961" s="4"/>
      <c r="F961" s="8"/>
      <c r="G961" s="8"/>
      <c r="H961" s="8"/>
      <c r="I961" s="8"/>
      <c r="J961" s="8"/>
      <c r="K961" s="8"/>
      <c r="L961" s="8"/>
      <c r="M961" s="8"/>
      <c r="N961" s="118"/>
      <c r="O961" s="118"/>
      <c r="P961" s="118"/>
      <c r="Q961" s="325"/>
      <c r="R961" s="119"/>
      <c r="S961" s="119"/>
      <c r="T961" s="119"/>
      <c r="U961" s="326"/>
      <c r="V961" s="74"/>
      <c r="W961" s="352"/>
      <c r="X961" s="352"/>
      <c r="Y961" s="328"/>
      <c r="Z961" s="118"/>
      <c r="AA961" s="119"/>
      <c r="AB961" s="119"/>
      <c r="AC961" s="119"/>
      <c r="AD961" s="119"/>
      <c r="AE961" s="119"/>
      <c r="AF961" s="119"/>
      <c r="AG961" s="119"/>
      <c r="AH961" s="119"/>
      <c r="AI961" s="119"/>
      <c r="AJ961" s="119"/>
      <c r="AK961" s="4"/>
      <c r="AL961" s="4"/>
    </row>
    <row r="962">
      <c r="A962" s="4"/>
      <c r="B962" s="4"/>
      <c r="C962" s="4"/>
      <c r="D962" s="4"/>
      <c r="E962" s="4"/>
      <c r="F962" s="8"/>
      <c r="G962" s="8"/>
      <c r="H962" s="8"/>
      <c r="I962" s="8"/>
      <c r="J962" s="8"/>
      <c r="K962" s="8"/>
      <c r="L962" s="8"/>
      <c r="M962" s="8"/>
      <c r="N962" s="118"/>
      <c r="O962" s="118"/>
      <c r="P962" s="118"/>
      <c r="Q962" s="325"/>
      <c r="R962" s="119"/>
      <c r="S962" s="119"/>
      <c r="T962" s="119"/>
      <c r="U962" s="326"/>
      <c r="V962" s="74"/>
      <c r="W962" s="352"/>
      <c r="X962" s="352"/>
      <c r="Y962" s="328"/>
      <c r="Z962" s="118"/>
      <c r="AA962" s="119"/>
      <c r="AB962" s="119"/>
      <c r="AC962" s="119"/>
      <c r="AD962" s="119"/>
      <c r="AE962" s="119"/>
      <c r="AF962" s="119"/>
      <c r="AG962" s="119"/>
      <c r="AH962" s="119"/>
      <c r="AI962" s="119"/>
      <c r="AJ962" s="119"/>
      <c r="AK962" s="4"/>
      <c r="AL962" s="4"/>
    </row>
    <row r="963">
      <c r="A963" s="4"/>
      <c r="B963" s="4"/>
      <c r="C963" s="4"/>
      <c r="D963" s="4"/>
      <c r="E963" s="4"/>
      <c r="F963" s="8"/>
      <c r="G963" s="8"/>
      <c r="H963" s="8"/>
      <c r="I963" s="8"/>
      <c r="J963" s="8"/>
      <c r="K963" s="8"/>
      <c r="L963" s="8"/>
      <c r="M963" s="8"/>
      <c r="N963" s="118"/>
      <c r="O963" s="118"/>
      <c r="P963" s="118"/>
      <c r="Q963" s="325"/>
      <c r="R963" s="119"/>
      <c r="S963" s="119"/>
      <c r="T963" s="119"/>
      <c r="U963" s="326"/>
      <c r="V963" s="74"/>
      <c r="W963" s="352"/>
      <c r="X963" s="352"/>
      <c r="Y963" s="328"/>
      <c r="Z963" s="118"/>
      <c r="AA963" s="119"/>
      <c r="AB963" s="119"/>
      <c r="AC963" s="119"/>
      <c r="AD963" s="119"/>
      <c r="AE963" s="119"/>
      <c r="AF963" s="119"/>
      <c r="AG963" s="119"/>
      <c r="AH963" s="119"/>
      <c r="AI963" s="119"/>
      <c r="AJ963" s="119"/>
      <c r="AK963" s="4"/>
      <c r="AL963" s="4"/>
    </row>
    <row r="964">
      <c r="A964" s="4"/>
      <c r="B964" s="4"/>
      <c r="C964" s="4"/>
      <c r="D964" s="4"/>
      <c r="E964" s="4"/>
      <c r="F964" s="8"/>
      <c r="G964" s="8"/>
      <c r="H964" s="8"/>
      <c r="I964" s="8"/>
      <c r="J964" s="8"/>
      <c r="K964" s="8"/>
      <c r="L964" s="8"/>
      <c r="M964" s="8"/>
      <c r="N964" s="118"/>
      <c r="O964" s="118"/>
      <c r="P964" s="118"/>
      <c r="Q964" s="325"/>
      <c r="R964" s="119"/>
      <c r="S964" s="119"/>
      <c r="T964" s="119"/>
      <c r="U964" s="326"/>
      <c r="V964" s="74"/>
      <c r="W964" s="352"/>
      <c r="X964" s="352"/>
      <c r="Y964" s="328"/>
      <c r="Z964" s="118"/>
      <c r="AA964" s="119"/>
      <c r="AB964" s="119"/>
      <c r="AC964" s="119"/>
      <c r="AD964" s="119"/>
      <c r="AE964" s="119"/>
      <c r="AF964" s="119"/>
      <c r="AG964" s="119"/>
      <c r="AH964" s="119"/>
      <c r="AI964" s="119"/>
      <c r="AJ964" s="119"/>
      <c r="AK964" s="4"/>
      <c r="AL964" s="4"/>
    </row>
    <row r="965">
      <c r="A965" s="4"/>
      <c r="B965" s="4"/>
      <c r="C965" s="4"/>
      <c r="D965" s="4"/>
      <c r="E965" s="4"/>
      <c r="F965" s="8"/>
      <c r="G965" s="8"/>
      <c r="H965" s="8"/>
      <c r="I965" s="8"/>
      <c r="J965" s="8"/>
      <c r="K965" s="8"/>
      <c r="L965" s="8"/>
      <c r="M965" s="8"/>
      <c r="N965" s="118"/>
      <c r="O965" s="118"/>
      <c r="P965" s="118"/>
      <c r="Q965" s="325"/>
      <c r="R965" s="119"/>
      <c r="S965" s="119"/>
      <c r="T965" s="119"/>
      <c r="U965" s="326"/>
      <c r="V965" s="74"/>
      <c r="W965" s="352"/>
      <c r="X965" s="352"/>
      <c r="Y965" s="328"/>
      <c r="Z965" s="118"/>
      <c r="AA965" s="119"/>
      <c r="AB965" s="119"/>
      <c r="AC965" s="119"/>
      <c r="AD965" s="119"/>
      <c r="AE965" s="119"/>
      <c r="AF965" s="119"/>
      <c r="AG965" s="119"/>
      <c r="AH965" s="119"/>
      <c r="AI965" s="119"/>
      <c r="AJ965" s="119"/>
      <c r="AK965" s="4"/>
      <c r="AL965" s="4"/>
    </row>
    <row r="966">
      <c r="A966" s="4"/>
      <c r="B966" s="4"/>
      <c r="C966" s="4"/>
      <c r="D966" s="4"/>
      <c r="E966" s="4"/>
      <c r="F966" s="8"/>
      <c r="G966" s="8"/>
      <c r="H966" s="8"/>
      <c r="I966" s="8"/>
      <c r="J966" s="8"/>
      <c r="K966" s="8"/>
      <c r="L966" s="8"/>
      <c r="M966" s="8"/>
      <c r="N966" s="118"/>
      <c r="O966" s="118"/>
      <c r="P966" s="118"/>
      <c r="Q966" s="325"/>
      <c r="R966" s="119"/>
      <c r="S966" s="119"/>
      <c r="T966" s="119"/>
      <c r="U966" s="326"/>
      <c r="V966" s="74"/>
      <c r="W966" s="352"/>
      <c r="X966" s="352"/>
      <c r="Y966" s="328"/>
      <c r="Z966" s="118"/>
      <c r="AA966" s="119"/>
      <c r="AB966" s="119"/>
      <c r="AC966" s="119"/>
      <c r="AD966" s="119"/>
      <c r="AE966" s="119"/>
      <c r="AF966" s="119"/>
      <c r="AG966" s="119"/>
      <c r="AH966" s="119"/>
      <c r="AI966" s="119"/>
      <c r="AJ966" s="119"/>
      <c r="AK966" s="4"/>
      <c r="AL966" s="4"/>
    </row>
    <row r="967">
      <c r="A967" s="4"/>
      <c r="B967" s="4"/>
      <c r="C967" s="4"/>
      <c r="D967" s="4"/>
      <c r="E967" s="4"/>
      <c r="F967" s="8"/>
      <c r="G967" s="8"/>
      <c r="H967" s="8"/>
      <c r="I967" s="8"/>
      <c r="J967" s="8"/>
      <c r="K967" s="8"/>
      <c r="L967" s="8"/>
      <c r="M967" s="8"/>
      <c r="N967" s="118"/>
      <c r="O967" s="118"/>
      <c r="P967" s="118"/>
      <c r="Q967" s="325"/>
      <c r="R967" s="119"/>
      <c r="S967" s="119"/>
      <c r="T967" s="119"/>
      <c r="U967" s="326"/>
      <c r="V967" s="74"/>
      <c r="W967" s="352"/>
      <c r="X967" s="352"/>
      <c r="Y967" s="328"/>
      <c r="Z967" s="118"/>
      <c r="AA967" s="119"/>
      <c r="AB967" s="119"/>
      <c r="AC967" s="119"/>
      <c r="AD967" s="119"/>
      <c r="AE967" s="119"/>
      <c r="AF967" s="119"/>
      <c r="AG967" s="119"/>
      <c r="AH967" s="119"/>
      <c r="AI967" s="119"/>
      <c r="AJ967" s="119"/>
      <c r="AK967" s="4"/>
      <c r="AL967" s="4"/>
    </row>
    <row r="968">
      <c r="A968" s="4"/>
      <c r="B968" s="4"/>
      <c r="C968" s="4"/>
      <c r="D968" s="4"/>
      <c r="E968" s="4"/>
      <c r="F968" s="8"/>
      <c r="G968" s="8"/>
      <c r="H968" s="8"/>
      <c r="I968" s="8"/>
      <c r="J968" s="8"/>
      <c r="K968" s="8"/>
      <c r="L968" s="8"/>
      <c r="M968" s="8"/>
      <c r="N968" s="118"/>
      <c r="O968" s="118"/>
      <c r="P968" s="118"/>
      <c r="Q968" s="325"/>
      <c r="R968" s="119"/>
      <c r="S968" s="119"/>
      <c r="T968" s="119"/>
      <c r="U968" s="326"/>
      <c r="V968" s="74"/>
      <c r="W968" s="352"/>
      <c r="X968" s="352"/>
      <c r="Y968" s="328"/>
      <c r="Z968" s="118"/>
      <c r="AA968" s="119"/>
      <c r="AB968" s="119"/>
      <c r="AC968" s="119"/>
      <c r="AD968" s="119"/>
      <c r="AE968" s="119"/>
      <c r="AF968" s="119"/>
      <c r="AG968" s="119"/>
      <c r="AH968" s="119"/>
      <c r="AI968" s="119"/>
      <c r="AJ968" s="119"/>
      <c r="AK968" s="4"/>
      <c r="AL968" s="4"/>
    </row>
    <row r="969">
      <c r="A969" s="4"/>
      <c r="B969" s="4"/>
      <c r="C969" s="4"/>
      <c r="D969" s="4"/>
      <c r="E969" s="4"/>
      <c r="F969" s="8"/>
      <c r="G969" s="8"/>
      <c r="H969" s="8"/>
      <c r="I969" s="8"/>
      <c r="J969" s="8"/>
      <c r="K969" s="8"/>
      <c r="L969" s="8"/>
      <c r="M969" s="8"/>
      <c r="N969" s="118"/>
      <c r="O969" s="118"/>
      <c r="P969" s="118"/>
      <c r="Q969" s="325"/>
      <c r="R969" s="119"/>
      <c r="S969" s="119"/>
      <c r="T969" s="119"/>
      <c r="U969" s="326"/>
      <c r="V969" s="74"/>
      <c r="W969" s="352"/>
      <c r="X969" s="352"/>
      <c r="Y969" s="328"/>
      <c r="Z969" s="118"/>
      <c r="AA969" s="119"/>
      <c r="AB969" s="119"/>
      <c r="AC969" s="119"/>
      <c r="AD969" s="119"/>
      <c r="AE969" s="119"/>
      <c r="AF969" s="119"/>
      <c r="AG969" s="119"/>
      <c r="AH969" s="119"/>
      <c r="AI969" s="119"/>
      <c r="AJ969" s="119"/>
      <c r="AK969" s="4"/>
      <c r="AL969" s="4"/>
    </row>
    <row r="970">
      <c r="A970" s="4"/>
      <c r="B970" s="4"/>
      <c r="C970" s="4"/>
      <c r="D970" s="4"/>
      <c r="E970" s="4"/>
      <c r="F970" s="8"/>
      <c r="G970" s="8"/>
      <c r="H970" s="8"/>
      <c r="I970" s="8"/>
      <c r="J970" s="8"/>
      <c r="K970" s="8"/>
      <c r="L970" s="8"/>
      <c r="M970" s="8"/>
      <c r="N970" s="118"/>
      <c r="O970" s="118"/>
      <c r="P970" s="118"/>
      <c r="Q970" s="325"/>
      <c r="R970" s="119"/>
      <c r="S970" s="119"/>
      <c r="T970" s="119"/>
      <c r="U970" s="326"/>
      <c r="V970" s="74"/>
      <c r="W970" s="352"/>
      <c r="X970" s="352"/>
      <c r="Y970" s="328"/>
      <c r="Z970" s="118"/>
      <c r="AA970" s="119"/>
      <c r="AB970" s="119"/>
      <c r="AC970" s="119"/>
      <c r="AD970" s="119"/>
      <c r="AE970" s="119"/>
      <c r="AF970" s="119"/>
      <c r="AG970" s="119"/>
      <c r="AH970" s="119"/>
      <c r="AI970" s="119"/>
      <c r="AJ970" s="119"/>
      <c r="AK970" s="4"/>
      <c r="AL970" s="4"/>
    </row>
    <row r="971">
      <c r="A971" s="4"/>
      <c r="B971" s="4"/>
      <c r="C971" s="4"/>
      <c r="D971" s="4"/>
      <c r="E971" s="4"/>
      <c r="F971" s="8"/>
      <c r="G971" s="8"/>
      <c r="H971" s="8"/>
      <c r="I971" s="8"/>
      <c r="J971" s="8"/>
      <c r="K971" s="8"/>
      <c r="L971" s="8"/>
      <c r="M971" s="8"/>
      <c r="N971" s="118"/>
      <c r="O971" s="118"/>
      <c r="P971" s="118"/>
      <c r="Q971" s="325"/>
      <c r="R971" s="119"/>
      <c r="S971" s="119"/>
      <c r="T971" s="119"/>
      <c r="U971" s="326"/>
      <c r="V971" s="74"/>
      <c r="W971" s="352"/>
      <c r="X971" s="352"/>
      <c r="Y971" s="328"/>
      <c r="Z971" s="118"/>
      <c r="AA971" s="119"/>
      <c r="AB971" s="119"/>
      <c r="AC971" s="119"/>
      <c r="AD971" s="119"/>
      <c r="AE971" s="119"/>
      <c r="AF971" s="119"/>
      <c r="AG971" s="119"/>
      <c r="AH971" s="119"/>
      <c r="AI971" s="119"/>
      <c r="AJ971" s="119"/>
      <c r="AK971" s="4"/>
      <c r="AL971" s="4"/>
    </row>
    <row r="972">
      <c r="A972" s="4"/>
      <c r="B972" s="4"/>
      <c r="C972" s="4"/>
      <c r="D972" s="4"/>
      <c r="E972" s="4"/>
      <c r="F972" s="8"/>
      <c r="G972" s="8"/>
      <c r="H972" s="8"/>
      <c r="I972" s="8"/>
      <c r="J972" s="8"/>
      <c r="K972" s="8"/>
      <c r="L972" s="8"/>
      <c r="M972" s="8"/>
      <c r="N972" s="118"/>
      <c r="O972" s="118"/>
      <c r="P972" s="118"/>
      <c r="Q972" s="325"/>
      <c r="R972" s="119"/>
      <c r="S972" s="119"/>
      <c r="T972" s="119"/>
      <c r="U972" s="326"/>
      <c r="V972" s="74"/>
      <c r="W972" s="352"/>
      <c r="X972" s="352"/>
      <c r="Y972" s="328"/>
      <c r="Z972" s="118"/>
      <c r="AA972" s="119"/>
      <c r="AB972" s="119"/>
      <c r="AC972" s="119"/>
      <c r="AD972" s="119"/>
      <c r="AE972" s="119"/>
      <c r="AF972" s="119"/>
      <c r="AG972" s="119"/>
      <c r="AH972" s="119"/>
      <c r="AI972" s="119"/>
      <c r="AJ972" s="119"/>
      <c r="AK972" s="4"/>
      <c r="AL972" s="4"/>
    </row>
    <row r="973">
      <c r="A973" s="4"/>
      <c r="B973" s="4"/>
      <c r="C973" s="4"/>
      <c r="D973" s="4"/>
      <c r="E973" s="4"/>
      <c r="F973" s="8"/>
      <c r="G973" s="8"/>
      <c r="H973" s="8"/>
      <c r="I973" s="8"/>
      <c r="J973" s="8"/>
      <c r="K973" s="8"/>
      <c r="L973" s="8"/>
      <c r="M973" s="8"/>
      <c r="N973" s="118"/>
      <c r="O973" s="118"/>
      <c r="P973" s="118"/>
      <c r="Q973" s="325"/>
      <c r="R973" s="119"/>
      <c r="S973" s="119"/>
      <c r="T973" s="119"/>
      <c r="U973" s="326"/>
      <c r="V973" s="74"/>
      <c r="W973" s="352"/>
      <c r="X973" s="352"/>
      <c r="Y973" s="328"/>
      <c r="Z973" s="118"/>
      <c r="AA973" s="119"/>
      <c r="AB973" s="119"/>
      <c r="AC973" s="119"/>
      <c r="AD973" s="119"/>
      <c r="AE973" s="119"/>
      <c r="AF973" s="119"/>
      <c r="AG973" s="119"/>
      <c r="AH973" s="119"/>
      <c r="AI973" s="119"/>
      <c r="AJ973" s="119"/>
      <c r="AK973" s="4"/>
      <c r="AL973" s="4"/>
    </row>
    <row r="974">
      <c r="A974" s="4"/>
      <c r="B974" s="4"/>
      <c r="C974" s="4"/>
      <c r="D974" s="4"/>
      <c r="E974" s="4"/>
      <c r="F974" s="8"/>
      <c r="G974" s="8"/>
      <c r="H974" s="8"/>
      <c r="I974" s="8"/>
      <c r="J974" s="8"/>
      <c r="K974" s="8"/>
      <c r="L974" s="8"/>
      <c r="M974" s="8"/>
      <c r="N974" s="118"/>
      <c r="O974" s="118"/>
      <c r="P974" s="118"/>
      <c r="Q974" s="325"/>
      <c r="R974" s="119"/>
      <c r="S974" s="119"/>
      <c r="T974" s="119"/>
      <c r="U974" s="326"/>
      <c r="V974" s="74"/>
      <c r="W974" s="352"/>
      <c r="X974" s="352"/>
      <c r="Y974" s="328"/>
      <c r="Z974" s="118"/>
      <c r="AA974" s="119"/>
      <c r="AB974" s="119"/>
      <c r="AC974" s="119"/>
      <c r="AD974" s="119"/>
      <c r="AE974" s="119"/>
      <c r="AF974" s="119"/>
      <c r="AG974" s="119"/>
      <c r="AH974" s="119"/>
      <c r="AI974" s="119"/>
      <c r="AJ974" s="119"/>
      <c r="AK974" s="4"/>
      <c r="AL974" s="4"/>
    </row>
    <row r="975">
      <c r="A975" s="4"/>
      <c r="B975" s="4"/>
      <c r="C975" s="4"/>
      <c r="D975" s="4"/>
      <c r="E975" s="4"/>
      <c r="F975" s="8"/>
      <c r="G975" s="8"/>
      <c r="H975" s="8"/>
      <c r="I975" s="8"/>
      <c r="J975" s="8"/>
      <c r="K975" s="8"/>
      <c r="L975" s="8"/>
      <c r="M975" s="8"/>
      <c r="N975" s="118"/>
      <c r="O975" s="118"/>
      <c r="P975" s="118"/>
      <c r="Q975" s="325"/>
      <c r="R975" s="119"/>
      <c r="S975" s="119"/>
      <c r="T975" s="119"/>
      <c r="U975" s="326"/>
      <c r="V975" s="74"/>
      <c r="W975" s="352"/>
      <c r="X975" s="352"/>
      <c r="Y975" s="328"/>
      <c r="Z975" s="118"/>
      <c r="AA975" s="119"/>
      <c r="AB975" s="119"/>
      <c r="AC975" s="119"/>
      <c r="AD975" s="119"/>
      <c r="AE975" s="119"/>
      <c r="AF975" s="119"/>
      <c r="AG975" s="119"/>
      <c r="AH975" s="119"/>
      <c r="AI975" s="119"/>
      <c r="AJ975" s="119"/>
      <c r="AK975" s="4"/>
      <c r="AL975" s="4"/>
    </row>
    <row r="976">
      <c r="A976" s="4"/>
      <c r="B976" s="4"/>
      <c r="C976" s="4"/>
      <c r="D976" s="4"/>
      <c r="E976" s="4"/>
      <c r="F976" s="8"/>
      <c r="G976" s="8"/>
      <c r="H976" s="8"/>
      <c r="I976" s="8"/>
      <c r="J976" s="8"/>
      <c r="K976" s="8"/>
      <c r="L976" s="8"/>
      <c r="M976" s="8"/>
      <c r="N976" s="118"/>
      <c r="O976" s="118"/>
      <c r="P976" s="118"/>
      <c r="Q976" s="325"/>
      <c r="R976" s="119"/>
      <c r="S976" s="119"/>
      <c r="T976" s="119"/>
      <c r="U976" s="326"/>
      <c r="V976" s="74"/>
      <c r="W976" s="352"/>
      <c r="X976" s="352"/>
      <c r="Y976" s="328"/>
      <c r="Z976" s="118"/>
      <c r="AA976" s="119"/>
      <c r="AB976" s="119"/>
      <c r="AC976" s="119"/>
      <c r="AD976" s="119"/>
      <c r="AE976" s="119"/>
      <c r="AF976" s="119"/>
      <c r="AG976" s="119"/>
      <c r="AH976" s="119"/>
      <c r="AI976" s="119"/>
      <c r="AJ976" s="119"/>
      <c r="AK976" s="4"/>
      <c r="AL976" s="4"/>
    </row>
    <row r="977">
      <c r="A977" s="4"/>
      <c r="B977" s="4"/>
      <c r="C977" s="4"/>
      <c r="D977" s="4"/>
      <c r="E977" s="4"/>
      <c r="F977" s="8"/>
      <c r="G977" s="8"/>
      <c r="H977" s="8"/>
      <c r="I977" s="8"/>
      <c r="J977" s="8"/>
      <c r="K977" s="8"/>
      <c r="L977" s="8"/>
      <c r="M977" s="8"/>
      <c r="N977" s="118"/>
      <c r="O977" s="118"/>
      <c r="P977" s="118"/>
      <c r="Q977" s="325"/>
      <c r="R977" s="119"/>
      <c r="S977" s="119"/>
      <c r="T977" s="119"/>
      <c r="U977" s="326"/>
      <c r="V977" s="74"/>
      <c r="W977" s="352"/>
      <c r="X977" s="352"/>
      <c r="Y977" s="328"/>
      <c r="Z977" s="118"/>
      <c r="AA977" s="119"/>
      <c r="AB977" s="119"/>
      <c r="AC977" s="119"/>
      <c r="AD977" s="119"/>
      <c r="AE977" s="119"/>
      <c r="AF977" s="119"/>
      <c r="AG977" s="119"/>
      <c r="AH977" s="119"/>
      <c r="AI977" s="119"/>
      <c r="AJ977" s="119"/>
      <c r="AK977" s="4"/>
      <c r="AL977" s="4"/>
    </row>
    <row r="978">
      <c r="A978" s="4"/>
      <c r="B978" s="4"/>
      <c r="C978" s="4"/>
      <c r="D978" s="4"/>
      <c r="E978" s="4"/>
      <c r="F978" s="8"/>
      <c r="G978" s="8"/>
      <c r="H978" s="8"/>
      <c r="I978" s="8"/>
      <c r="J978" s="8"/>
      <c r="K978" s="8"/>
      <c r="L978" s="8"/>
      <c r="M978" s="8"/>
      <c r="N978" s="118"/>
      <c r="O978" s="118"/>
      <c r="P978" s="118"/>
      <c r="Q978" s="325"/>
      <c r="R978" s="119"/>
      <c r="S978" s="119"/>
      <c r="T978" s="119"/>
      <c r="U978" s="326"/>
      <c r="V978" s="74"/>
      <c r="W978" s="352"/>
      <c r="X978" s="352"/>
      <c r="Y978" s="328"/>
      <c r="Z978" s="118"/>
      <c r="AA978" s="119"/>
      <c r="AB978" s="119"/>
      <c r="AC978" s="119"/>
      <c r="AD978" s="119"/>
      <c r="AE978" s="119"/>
      <c r="AF978" s="119"/>
      <c r="AG978" s="119"/>
      <c r="AH978" s="119"/>
      <c r="AI978" s="119"/>
      <c r="AJ978" s="119"/>
      <c r="AK978" s="4"/>
      <c r="AL978" s="4"/>
    </row>
    <row r="979">
      <c r="A979" s="4"/>
      <c r="B979" s="4"/>
      <c r="C979" s="4"/>
      <c r="D979" s="4"/>
      <c r="E979" s="4"/>
      <c r="F979" s="8"/>
      <c r="G979" s="8"/>
      <c r="H979" s="8"/>
      <c r="I979" s="8"/>
      <c r="J979" s="8"/>
      <c r="K979" s="8"/>
      <c r="L979" s="8"/>
      <c r="M979" s="8"/>
      <c r="N979" s="118"/>
      <c r="O979" s="118"/>
      <c r="P979" s="118"/>
      <c r="Q979" s="325"/>
      <c r="R979" s="119"/>
      <c r="S979" s="119"/>
      <c r="T979" s="119"/>
      <c r="U979" s="326"/>
      <c r="V979" s="74"/>
      <c r="W979" s="352"/>
      <c r="X979" s="352"/>
      <c r="Y979" s="328"/>
      <c r="Z979" s="118"/>
      <c r="AA979" s="119"/>
      <c r="AB979" s="119"/>
      <c r="AC979" s="119"/>
      <c r="AD979" s="119"/>
      <c r="AE979" s="119"/>
      <c r="AF979" s="119"/>
      <c r="AG979" s="119"/>
      <c r="AH979" s="119"/>
      <c r="AI979" s="119"/>
      <c r="AJ979" s="119"/>
      <c r="AK979" s="4"/>
      <c r="AL979" s="4"/>
    </row>
    <row r="980">
      <c r="A980" s="4"/>
      <c r="B980" s="4"/>
      <c r="C980" s="4"/>
      <c r="D980" s="4"/>
      <c r="E980" s="4"/>
      <c r="F980" s="8"/>
      <c r="G980" s="8"/>
      <c r="H980" s="8"/>
      <c r="I980" s="8"/>
      <c r="J980" s="8"/>
      <c r="K980" s="8"/>
      <c r="L980" s="8"/>
      <c r="M980" s="8"/>
      <c r="N980" s="118"/>
      <c r="O980" s="118"/>
      <c r="P980" s="118"/>
      <c r="Q980" s="325"/>
      <c r="R980" s="119"/>
      <c r="S980" s="119"/>
      <c r="T980" s="119"/>
      <c r="U980" s="326"/>
      <c r="V980" s="74"/>
      <c r="W980" s="352"/>
      <c r="X980" s="352"/>
      <c r="Y980" s="328"/>
      <c r="Z980" s="118"/>
      <c r="AA980" s="119"/>
      <c r="AB980" s="119"/>
      <c r="AC980" s="119"/>
      <c r="AD980" s="119"/>
      <c r="AE980" s="119"/>
      <c r="AF980" s="119"/>
      <c r="AG980" s="119"/>
      <c r="AH980" s="119"/>
      <c r="AI980" s="119"/>
      <c r="AJ980" s="119"/>
      <c r="AK980" s="4"/>
      <c r="AL980" s="4"/>
    </row>
    <row r="981">
      <c r="A981" s="4"/>
      <c r="B981" s="4"/>
      <c r="C981" s="4"/>
      <c r="D981" s="4"/>
      <c r="E981" s="4"/>
      <c r="F981" s="8"/>
      <c r="G981" s="8"/>
      <c r="H981" s="8"/>
      <c r="I981" s="8"/>
      <c r="J981" s="8"/>
      <c r="K981" s="8"/>
      <c r="L981" s="8"/>
      <c r="M981" s="8"/>
      <c r="N981" s="118"/>
      <c r="O981" s="118"/>
      <c r="P981" s="118"/>
      <c r="Q981" s="325"/>
      <c r="R981" s="119"/>
      <c r="S981" s="119"/>
      <c r="T981" s="119"/>
      <c r="U981" s="326"/>
      <c r="V981" s="74"/>
      <c r="W981" s="352"/>
      <c r="X981" s="352"/>
      <c r="Y981" s="328"/>
      <c r="Z981" s="118"/>
      <c r="AA981" s="119"/>
      <c r="AB981" s="119"/>
      <c r="AC981" s="119"/>
      <c r="AD981" s="119"/>
      <c r="AE981" s="119"/>
      <c r="AF981" s="119"/>
      <c r="AG981" s="119"/>
      <c r="AH981" s="119"/>
      <c r="AI981" s="119"/>
      <c r="AJ981" s="119"/>
      <c r="AK981" s="4"/>
      <c r="AL981" s="4"/>
    </row>
    <row r="982">
      <c r="A982" s="4"/>
      <c r="B982" s="4"/>
      <c r="C982" s="4"/>
      <c r="D982" s="4"/>
      <c r="E982" s="4"/>
      <c r="F982" s="8"/>
      <c r="G982" s="8"/>
      <c r="H982" s="8"/>
      <c r="I982" s="8"/>
      <c r="J982" s="8"/>
      <c r="K982" s="8"/>
      <c r="L982" s="8"/>
      <c r="M982" s="8"/>
      <c r="N982" s="118"/>
      <c r="O982" s="118"/>
      <c r="P982" s="118"/>
      <c r="Q982" s="325"/>
      <c r="R982" s="119"/>
      <c r="S982" s="119"/>
      <c r="T982" s="119"/>
      <c r="U982" s="326"/>
      <c r="V982" s="74"/>
      <c r="W982" s="352"/>
      <c r="X982" s="352"/>
      <c r="Y982" s="328"/>
      <c r="Z982" s="118"/>
      <c r="AA982" s="119"/>
      <c r="AB982" s="119"/>
      <c r="AC982" s="119"/>
      <c r="AD982" s="119"/>
      <c r="AE982" s="119"/>
      <c r="AF982" s="119"/>
      <c r="AG982" s="119"/>
      <c r="AH982" s="119"/>
      <c r="AI982" s="119"/>
      <c r="AJ982" s="119"/>
      <c r="AK982" s="4"/>
      <c r="AL982" s="4"/>
    </row>
    <row r="983">
      <c r="A983" s="4"/>
      <c r="B983" s="4"/>
      <c r="C983" s="4"/>
      <c r="D983" s="4"/>
      <c r="E983" s="4"/>
      <c r="F983" s="8"/>
      <c r="G983" s="8"/>
      <c r="H983" s="8"/>
      <c r="I983" s="8"/>
      <c r="J983" s="8"/>
      <c r="K983" s="8"/>
      <c r="L983" s="8"/>
      <c r="M983" s="8"/>
      <c r="N983" s="118"/>
      <c r="O983" s="118"/>
      <c r="P983" s="118"/>
      <c r="Q983" s="325"/>
      <c r="R983" s="119"/>
      <c r="S983" s="119"/>
      <c r="T983" s="119"/>
      <c r="U983" s="326"/>
      <c r="V983" s="74"/>
      <c r="W983" s="352"/>
      <c r="X983" s="352"/>
      <c r="Y983" s="328"/>
      <c r="Z983" s="118"/>
      <c r="AA983" s="119"/>
      <c r="AB983" s="119"/>
      <c r="AC983" s="119"/>
      <c r="AD983" s="119"/>
      <c r="AE983" s="119"/>
      <c r="AF983" s="119"/>
      <c r="AG983" s="119"/>
      <c r="AH983" s="119"/>
      <c r="AI983" s="119"/>
      <c r="AJ983" s="119"/>
      <c r="AK983" s="4"/>
      <c r="AL983" s="4"/>
    </row>
    <row r="984">
      <c r="A984" s="4"/>
      <c r="B984" s="4"/>
      <c r="C984" s="4"/>
      <c r="D984" s="4"/>
      <c r="E984" s="4"/>
      <c r="F984" s="8"/>
      <c r="G984" s="8"/>
      <c r="H984" s="8"/>
      <c r="I984" s="8"/>
      <c r="J984" s="8"/>
      <c r="K984" s="8"/>
      <c r="L984" s="8"/>
      <c r="M984" s="8"/>
      <c r="N984" s="118"/>
      <c r="O984" s="118"/>
      <c r="P984" s="118"/>
      <c r="Q984" s="325"/>
      <c r="R984" s="119"/>
      <c r="S984" s="119"/>
      <c r="T984" s="119"/>
      <c r="U984" s="326"/>
      <c r="V984" s="74"/>
      <c r="W984" s="352"/>
      <c r="X984" s="352"/>
      <c r="Y984" s="328"/>
      <c r="Z984" s="118"/>
      <c r="AA984" s="119"/>
      <c r="AB984" s="119"/>
      <c r="AC984" s="119"/>
      <c r="AD984" s="119"/>
      <c r="AE984" s="119"/>
      <c r="AF984" s="119"/>
      <c r="AG984" s="119"/>
      <c r="AH984" s="119"/>
      <c r="AI984" s="119"/>
      <c r="AJ984" s="119"/>
      <c r="AK984" s="4"/>
      <c r="AL984" s="4"/>
    </row>
    <row r="985">
      <c r="A985" s="4"/>
      <c r="B985" s="4"/>
      <c r="C985" s="4"/>
      <c r="D985" s="4"/>
      <c r="E985" s="4"/>
      <c r="F985" s="8"/>
      <c r="G985" s="8"/>
      <c r="H985" s="8"/>
      <c r="I985" s="8"/>
      <c r="J985" s="8"/>
      <c r="K985" s="8"/>
      <c r="L985" s="8"/>
      <c r="M985" s="8"/>
      <c r="N985" s="118"/>
      <c r="O985" s="118"/>
      <c r="P985" s="118"/>
      <c r="Q985" s="325"/>
      <c r="R985" s="119"/>
      <c r="S985" s="119"/>
      <c r="T985" s="119"/>
      <c r="U985" s="326"/>
      <c r="V985" s="74"/>
      <c r="W985" s="352"/>
      <c r="X985" s="352"/>
      <c r="Y985" s="328"/>
      <c r="Z985" s="118"/>
      <c r="AA985" s="119"/>
      <c r="AB985" s="119"/>
      <c r="AC985" s="119"/>
      <c r="AD985" s="119"/>
      <c r="AE985" s="119"/>
      <c r="AF985" s="119"/>
      <c r="AG985" s="119"/>
      <c r="AH985" s="119"/>
      <c r="AI985" s="119"/>
      <c r="AJ985" s="119"/>
      <c r="AK985" s="4"/>
      <c r="AL985" s="4"/>
    </row>
    <row r="986">
      <c r="A986" s="4"/>
      <c r="B986" s="4"/>
      <c r="C986" s="4"/>
      <c r="D986" s="4"/>
      <c r="E986" s="4"/>
      <c r="F986" s="8"/>
      <c r="G986" s="8"/>
      <c r="H986" s="8"/>
      <c r="I986" s="8"/>
      <c r="J986" s="8"/>
      <c r="K986" s="8"/>
      <c r="L986" s="8"/>
      <c r="M986" s="8"/>
      <c r="N986" s="118"/>
      <c r="O986" s="118"/>
      <c r="P986" s="118"/>
      <c r="Q986" s="325"/>
      <c r="R986" s="119"/>
      <c r="S986" s="119"/>
      <c r="T986" s="119"/>
      <c r="U986" s="326"/>
      <c r="V986" s="74"/>
      <c r="W986" s="352"/>
      <c r="X986" s="352"/>
      <c r="Y986" s="328"/>
      <c r="Z986" s="118"/>
      <c r="AA986" s="119"/>
      <c r="AB986" s="119"/>
      <c r="AC986" s="119"/>
      <c r="AD986" s="119"/>
      <c r="AE986" s="119"/>
      <c r="AF986" s="119"/>
      <c r="AG986" s="119"/>
      <c r="AH986" s="119"/>
      <c r="AI986" s="119"/>
      <c r="AJ986" s="119"/>
      <c r="AK986" s="4"/>
      <c r="AL986" s="4"/>
    </row>
    <row r="987">
      <c r="A987" s="4"/>
      <c r="B987" s="4"/>
      <c r="C987" s="4"/>
      <c r="D987" s="4"/>
      <c r="E987" s="4"/>
      <c r="F987" s="8"/>
      <c r="G987" s="8"/>
      <c r="H987" s="8"/>
      <c r="I987" s="8"/>
      <c r="J987" s="8"/>
      <c r="K987" s="8"/>
      <c r="L987" s="8"/>
      <c r="M987" s="8"/>
      <c r="N987" s="118"/>
      <c r="O987" s="118"/>
      <c r="P987" s="118"/>
      <c r="Q987" s="325"/>
      <c r="R987" s="119"/>
      <c r="S987" s="119"/>
      <c r="T987" s="119"/>
      <c r="U987" s="326"/>
      <c r="V987" s="74"/>
      <c r="W987" s="352"/>
      <c r="X987" s="352"/>
      <c r="Y987" s="328"/>
      <c r="Z987" s="118"/>
      <c r="AA987" s="119"/>
      <c r="AB987" s="119"/>
      <c r="AC987" s="119"/>
      <c r="AD987" s="119"/>
      <c r="AE987" s="119"/>
      <c r="AF987" s="119"/>
      <c r="AG987" s="119"/>
      <c r="AH987" s="119"/>
      <c r="AI987" s="119"/>
      <c r="AJ987" s="119"/>
      <c r="AK987" s="4"/>
      <c r="AL987" s="4"/>
    </row>
    <row r="988">
      <c r="A988" s="4"/>
      <c r="B988" s="4"/>
      <c r="C988" s="4"/>
      <c r="D988" s="4"/>
      <c r="E988" s="4"/>
      <c r="F988" s="8"/>
      <c r="G988" s="8"/>
      <c r="H988" s="8"/>
      <c r="I988" s="8"/>
      <c r="J988" s="8"/>
      <c r="K988" s="8"/>
      <c r="L988" s="8"/>
      <c r="M988" s="8"/>
      <c r="N988" s="118"/>
      <c r="O988" s="118"/>
      <c r="P988" s="118"/>
      <c r="Q988" s="325"/>
      <c r="R988" s="119"/>
      <c r="S988" s="119"/>
      <c r="T988" s="119"/>
      <c r="U988" s="326"/>
      <c r="V988" s="74"/>
      <c r="W988" s="352"/>
      <c r="X988" s="352"/>
      <c r="Y988" s="328"/>
      <c r="Z988" s="118"/>
      <c r="AA988" s="119"/>
      <c r="AB988" s="119"/>
      <c r="AC988" s="119"/>
      <c r="AD988" s="119"/>
      <c r="AE988" s="119"/>
      <c r="AF988" s="119"/>
      <c r="AG988" s="119"/>
      <c r="AH988" s="119"/>
      <c r="AI988" s="119"/>
      <c r="AJ988" s="119"/>
      <c r="AK988" s="4"/>
      <c r="AL988" s="4"/>
    </row>
    <row r="989">
      <c r="A989" s="4"/>
      <c r="B989" s="4"/>
      <c r="C989" s="4"/>
      <c r="D989" s="4"/>
      <c r="E989" s="4"/>
      <c r="F989" s="8"/>
      <c r="G989" s="8"/>
      <c r="H989" s="8"/>
      <c r="I989" s="8"/>
      <c r="J989" s="8"/>
      <c r="K989" s="8"/>
      <c r="L989" s="8"/>
      <c r="M989" s="8"/>
      <c r="N989" s="118"/>
      <c r="O989" s="118"/>
      <c r="P989" s="118"/>
      <c r="Q989" s="325"/>
      <c r="R989" s="119"/>
      <c r="S989" s="119"/>
      <c r="T989" s="119"/>
      <c r="U989" s="326"/>
      <c r="V989" s="74"/>
      <c r="W989" s="352"/>
      <c r="X989" s="352"/>
      <c r="Y989" s="328"/>
      <c r="Z989" s="118"/>
      <c r="AA989" s="119"/>
      <c r="AB989" s="119"/>
      <c r="AC989" s="119"/>
      <c r="AD989" s="119"/>
      <c r="AE989" s="119"/>
      <c r="AF989" s="119"/>
      <c r="AG989" s="119"/>
      <c r="AH989" s="119"/>
      <c r="AI989" s="119"/>
      <c r="AJ989" s="119"/>
      <c r="AK989" s="4"/>
      <c r="AL989" s="4"/>
    </row>
    <row r="990">
      <c r="A990" s="4"/>
      <c r="B990" s="4"/>
      <c r="C990" s="4"/>
      <c r="D990" s="4"/>
      <c r="E990" s="4"/>
      <c r="F990" s="8"/>
      <c r="G990" s="8"/>
      <c r="H990" s="8"/>
      <c r="I990" s="8"/>
      <c r="J990" s="8"/>
      <c r="K990" s="8"/>
      <c r="L990" s="8"/>
      <c r="M990" s="8"/>
      <c r="N990" s="118"/>
      <c r="O990" s="118"/>
      <c r="P990" s="118"/>
      <c r="Q990" s="325"/>
      <c r="R990" s="119"/>
      <c r="S990" s="119"/>
      <c r="T990" s="119"/>
      <c r="U990" s="326"/>
      <c r="V990" s="74"/>
      <c r="W990" s="352"/>
      <c r="X990" s="352"/>
      <c r="Y990" s="328"/>
      <c r="Z990" s="118"/>
      <c r="AA990" s="119"/>
      <c r="AB990" s="119"/>
      <c r="AC990" s="119"/>
      <c r="AD990" s="119"/>
      <c r="AE990" s="119"/>
      <c r="AF990" s="119"/>
      <c r="AG990" s="119"/>
      <c r="AH990" s="119"/>
      <c r="AI990" s="119"/>
      <c r="AJ990" s="119"/>
      <c r="AK990" s="4"/>
      <c r="AL990" s="4"/>
    </row>
    <row r="991">
      <c r="A991" s="4"/>
      <c r="B991" s="4"/>
      <c r="C991" s="4"/>
      <c r="D991" s="4"/>
      <c r="E991" s="4"/>
      <c r="F991" s="8"/>
      <c r="G991" s="8"/>
      <c r="H991" s="8"/>
      <c r="I991" s="8"/>
      <c r="J991" s="8"/>
      <c r="K991" s="8"/>
      <c r="L991" s="8"/>
      <c r="M991" s="8"/>
      <c r="N991" s="118"/>
      <c r="O991" s="118"/>
      <c r="P991" s="118"/>
      <c r="Q991" s="325"/>
      <c r="R991" s="119"/>
      <c r="S991" s="119"/>
      <c r="T991" s="119"/>
      <c r="U991" s="326"/>
      <c r="V991" s="74"/>
      <c r="W991" s="352"/>
      <c r="X991" s="352"/>
      <c r="Y991" s="328"/>
      <c r="Z991" s="118"/>
      <c r="AA991" s="119"/>
      <c r="AB991" s="119"/>
      <c r="AC991" s="119"/>
      <c r="AD991" s="119"/>
      <c r="AE991" s="119"/>
      <c r="AF991" s="119"/>
      <c r="AG991" s="119"/>
      <c r="AH991" s="119"/>
      <c r="AI991" s="119"/>
      <c r="AJ991" s="119"/>
      <c r="AK991" s="4"/>
      <c r="AL991" s="4"/>
    </row>
    <row r="992">
      <c r="A992" s="4"/>
      <c r="B992" s="4"/>
      <c r="C992" s="4"/>
      <c r="D992" s="4"/>
      <c r="E992" s="4"/>
      <c r="F992" s="8"/>
      <c r="G992" s="8"/>
      <c r="H992" s="8"/>
      <c r="I992" s="8"/>
      <c r="J992" s="8"/>
      <c r="K992" s="8"/>
      <c r="L992" s="8"/>
      <c r="M992" s="8"/>
      <c r="N992" s="118"/>
      <c r="O992" s="118"/>
      <c r="P992" s="118"/>
      <c r="Q992" s="325"/>
      <c r="R992" s="119"/>
      <c r="S992" s="119"/>
      <c r="T992" s="119"/>
      <c r="U992" s="326"/>
      <c r="V992" s="74"/>
      <c r="W992" s="352"/>
      <c r="X992" s="352"/>
      <c r="Y992" s="328"/>
      <c r="Z992" s="118"/>
      <c r="AA992" s="119"/>
      <c r="AB992" s="119"/>
      <c r="AC992" s="119"/>
      <c r="AD992" s="119"/>
      <c r="AE992" s="119"/>
      <c r="AF992" s="119"/>
      <c r="AG992" s="119"/>
      <c r="AH992" s="119"/>
      <c r="AI992" s="119"/>
      <c r="AJ992" s="119"/>
      <c r="AK992" s="4"/>
      <c r="AL992" s="4"/>
    </row>
    <row r="993">
      <c r="A993" s="4"/>
      <c r="B993" s="4"/>
      <c r="C993" s="4"/>
      <c r="D993" s="4"/>
      <c r="E993" s="4"/>
      <c r="F993" s="8"/>
      <c r="G993" s="8"/>
      <c r="H993" s="8"/>
      <c r="I993" s="8"/>
      <c r="J993" s="8"/>
      <c r="K993" s="8"/>
      <c r="L993" s="8"/>
      <c r="M993" s="8"/>
      <c r="N993" s="118"/>
      <c r="O993" s="118"/>
      <c r="P993" s="118"/>
      <c r="Q993" s="325"/>
      <c r="R993" s="119"/>
      <c r="S993" s="119"/>
      <c r="T993" s="119"/>
      <c r="U993" s="326"/>
      <c r="V993" s="74"/>
      <c r="W993" s="352"/>
      <c r="X993" s="352"/>
      <c r="Y993" s="328"/>
      <c r="Z993" s="118"/>
      <c r="AA993" s="119"/>
      <c r="AB993" s="119"/>
      <c r="AC993" s="119"/>
      <c r="AD993" s="119"/>
      <c r="AE993" s="119"/>
      <c r="AF993" s="119"/>
      <c r="AG993" s="119"/>
      <c r="AH993" s="119"/>
      <c r="AI993" s="119"/>
      <c r="AJ993" s="119"/>
      <c r="AK993" s="4"/>
      <c r="AL993" s="4"/>
    </row>
    <row r="994">
      <c r="A994" s="4"/>
      <c r="B994" s="4"/>
      <c r="C994" s="4"/>
      <c r="D994" s="4"/>
      <c r="E994" s="4"/>
      <c r="F994" s="8"/>
      <c r="G994" s="8"/>
      <c r="H994" s="8"/>
      <c r="I994" s="8"/>
      <c r="J994" s="8"/>
      <c r="K994" s="8"/>
      <c r="L994" s="8"/>
      <c r="M994" s="8"/>
      <c r="N994" s="118"/>
      <c r="O994" s="118"/>
      <c r="P994" s="118"/>
      <c r="Q994" s="325"/>
      <c r="R994" s="119"/>
      <c r="S994" s="119"/>
      <c r="T994" s="119"/>
      <c r="U994" s="326"/>
      <c r="V994" s="74"/>
      <c r="W994" s="352"/>
      <c r="X994" s="352"/>
      <c r="Y994" s="328"/>
      <c r="Z994" s="118"/>
      <c r="AA994" s="119"/>
      <c r="AB994" s="119"/>
      <c r="AC994" s="119"/>
      <c r="AD994" s="119"/>
      <c r="AE994" s="119"/>
      <c r="AF994" s="119"/>
      <c r="AG994" s="119"/>
      <c r="AH994" s="119"/>
      <c r="AI994" s="119"/>
      <c r="AJ994" s="119"/>
      <c r="AK994" s="4"/>
      <c r="AL994" s="4"/>
    </row>
    <row r="995">
      <c r="A995" s="4"/>
      <c r="B995" s="4"/>
      <c r="C995" s="4"/>
      <c r="D995" s="4"/>
      <c r="E995" s="4"/>
      <c r="F995" s="8"/>
      <c r="G995" s="8"/>
      <c r="H995" s="8"/>
      <c r="I995" s="8"/>
      <c r="J995" s="8"/>
      <c r="K995" s="8"/>
      <c r="L995" s="8"/>
      <c r="M995" s="8"/>
      <c r="N995" s="118"/>
      <c r="O995" s="118"/>
      <c r="P995" s="118"/>
      <c r="Q995" s="325"/>
      <c r="R995" s="119"/>
      <c r="S995" s="119"/>
      <c r="T995" s="119"/>
      <c r="U995" s="326"/>
      <c r="V995" s="74"/>
      <c r="W995" s="352"/>
      <c r="X995" s="352"/>
      <c r="Y995" s="328"/>
      <c r="Z995" s="118"/>
      <c r="AA995" s="119"/>
      <c r="AB995" s="119"/>
      <c r="AC995" s="119"/>
      <c r="AD995" s="119"/>
      <c r="AE995" s="119"/>
      <c r="AF995" s="119"/>
      <c r="AG995" s="119"/>
      <c r="AH995" s="119"/>
      <c r="AI995" s="119"/>
      <c r="AJ995" s="119"/>
      <c r="AK995" s="4"/>
      <c r="AL995" s="4"/>
    </row>
    <row r="996">
      <c r="A996" s="4"/>
      <c r="B996" s="4"/>
      <c r="C996" s="4"/>
      <c r="D996" s="4"/>
      <c r="E996" s="4"/>
      <c r="F996" s="8"/>
      <c r="G996" s="8"/>
      <c r="H996" s="8"/>
      <c r="I996" s="8"/>
      <c r="J996" s="8"/>
      <c r="K996" s="8"/>
      <c r="L996" s="8"/>
      <c r="M996" s="8"/>
      <c r="N996" s="118"/>
      <c r="O996" s="118"/>
      <c r="P996" s="118"/>
      <c r="Q996" s="325"/>
      <c r="R996" s="119"/>
      <c r="S996" s="119"/>
      <c r="T996" s="119"/>
      <c r="U996" s="326"/>
      <c r="V996" s="74"/>
      <c r="W996" s="352"/>
      <c r="X996" s="352"/>
      <c r="Y996" s="328"/>
      <c r="Z996" s="118"/>
      <c r="AA996" s="119"/>
      <c r="AB996" s="119"/>
      <c r="AC996" s="119"/>
      <c r="AD996" s="119"/>
      <c r="AE996" s="119"/>
      <c r="AF996" s="119"/>
      <c r="AG996" s="119"/>
      <c r="AH996" s="119"/>
      <c r="AI996" s="119"/>
      <c r="AJ996" s="119"/>
      <c r="AK996" s="4"/>
      <c r="AL996" s="4"/>
    </row>
    <row r="997">
      <c r="A997" s="4"/>
      <c r="B997" s="4"/>
      <c r="C997" s="4"/>
      <c r="D997" s="4"/>
      <c r="E997" s="4"/>
      <c r="F997" s="8"/>
      <c r="G997" s="8"/>
      <c r="H997" s="8"/>
      <c r="I997" s="8"/>
      <c r="J997" s="8"/>
      <c r="K997" s="8"/>
      <c r="L997" s="8"/>
      <c r="M997" s="8"/>
      <c r="N997" s="118"/>
      <c r="O997" s="118"/>
      <c r="P997" s="118"/>
      <c r="Q997" s="325"/>
      <c r="R997" s="119"/>
      <c r="S997" s="119"/>
      <c r="T997" s="119"/>
      <c r="U997" s="326"/>
      <c r="V997" s="74"/>
      <c r="W997" s="352"/>
      <c r="X997" s="352"/>
      <c r="Y997" s="328"/>
      <c r="Z997" s="118"/>
      <c r="AA997" s="119"/>
      <c r="AB997" s="119"/>
      <c r="AC997" s="119"/>
      <c r="AD997" s="119"/>
      <c r="AE997" s="119"/>
      <c r="AF997" s="119"/>
      <c r="AG997" s="119"/>
      <c r="AH997" s="119"/>
      <c r="AI997" s="119"/>
      <c r="AJ997" s="119"/>
      <c r="AK997" s="4"/>
      <c r="AL997" s="4"/>
    </row>
    <row r="998">
      <c r="A998" s="4"/>
      <c r="B998" s="4"/>
      <c r="C998" s="4"/>
      <c r="D998" s="4"/>
      <c r="E998" s="4"/>
      <c r="F998" s="8"/>
      <c r="G998" s="8"/>
      <c r="H998" s="8"/>
      <c r="I998" s="8"/>
      <c r="J998" s="8"/>
      <c r="K998" s="8"/>
      <c r="L998" s="8"/>
      <c r="M998" s="8"/>
      <c r="N998" s="118"/>
      <c r="O998" s="118"/>
      <c r="P998" s="118"/>
      <c r="Q998" s="325"/>
      <c r="R998" s="119"/>
      <c r="S998" s="119"/>
      <c r="T998" s="119"/>
      <c r="U998" s="326"/>
      <c r="V998" s="74"/>
      <c r="W998" s="352"/>
      <c r="X998" s="352"/>
      <c r="Y998" s="328"/>
      <c r="Z998" s="118"/>
      <c r="AA998" s="119"/>
      <c r="AB998" s="119"/>
      <c r="AC998" s="119"/>
      <c r="AD998" s="119"/>
      <c r="AE998" s="119"/>
      <c r="AF998" s="119"/>
      <c r="AG998" s="119"/>
      <c r="AH998" s="119"/>
      <c r="AI998" s="119"/>
      <c r="AJ998" s="119"/>
      <c r="AK998" s="4"/>
      <c r="AL998" s="4"/>
    </row>
    <row r="999">
      <c r="A999" s="4"/>
      <c r="B999" s="4"/>
      <c r="C999" s="4"/>
      <c r="D999" s="4"/>
      <c r="E999" s="4"/>
      <c r="F999" s="8"/>
      <c r="G999" s="8"/>
      <c r="H999" s="8"/>
      <c r="I999" s="8"/>
      <c r="J999" s="8"/>
      <c r="K999" s="8"/>
      <c r="L999" s="8"/>
      <c r="M999" s="8"/>
      <c r="N999" s="118"/>
      <c r="O999" s="118"/>
      <c r="P999" s="118"/>
      <c r="Q999" s="325"/>
      <c r="R999" s="119"/>
      <c r="S999" s="119"/>
      <c r="T999" s="119"/>
      <c r="U999" s="326"/>
      <c r="V999" s="74"/>
      <c r="W999" s="352"/>
      <c r="X999" s="352"/>
      <c r="Y999" s="328"/>
      <c r="Z999" s="118"/>
      <c r="AA999" s="119"/>
      <c r="AB999" s="119"/>
      <c r="AC999" s="119"/>
      <c r="AD999" s="119"/>
      <c r="AE999" s="119"/>
      <c r="AF999" s="119"/>
      <c r="AG999" s="119"/>
      <c r="AH999" s="119"/>
      <c r="AI999" s="119"/>
      <c r="AJ999" s="119"/>
      <c r="AK999" s="4"/>
      <c r="AL999" s="4"/>
    </row>
    <row r="1000">
      <c r="A1000" s="4"/>
      <c r="B1000" s="4"/>
      <c r="C1000" s="4"/>
      <c r="D1000" s="4"/>
      <c r="E1000" s="4"/>
      <c r="F1000" s="8"/>
      <c r="G1000" s="8"/>
      <c r="H1000" s="8"/>
      <c r="I1000" s="8"/>
      <c r="J1000" s="8"/>
      <c r="K1000" s="8"/>
      <c r="L1000" s="8"/>
      <c r="M1000" s="8"/>
      <c r="N1000" s="118"/>
      <c r="O1000" s="118"/>
      <c r="P1000" s="118"/>
      <c r="Q1000" s="325"/>
      <c r="R1000" s="119"/>
      <c r="S1000" s="119"/>
      <c r="T1000" s="119"/>
      <c r="U1000" s="326"/>
      <c r="V1000" s="74"/>
      <c r="W1000" s="352"/>
      <c r="X1000" s="352"/>
      <c r="Y1000" s="328"/>
      <c r="Z1000" s="118"/>
      <c r="AA1000" s="119"/>
      <c r="AB1000" s="119"/>
      <c r="AC1000" s="119"/>
      <c r="AD1000" s="119"/>
      <c r="AE1000" s="119"/>
      <c r="AF1000" s="119"/>
      <c r="AG1000" s="119"/>
      <c r="AH1000" s="119"/>
      <c r="AI1000" s="119"/>
      <c r="AJ1000" s="119"/>
      <c r="AK1000" s="4"/>
      <c r="AL1000" s="4"/>
    </row>
    <row r="1001">
      <c r="A1001" s="4"/>
      <c r="B1001" s="4"/>
      <c r="C1001" s="4"/>
      <c r="D1001" s="4"/>
      <c r="E1001" s="4"/>
      <c r="F1001" s="8"/>
      <c r="G1001" s="8"/>
      <c r="H1001" s="8"/>
      <c r="I1001" s="8"/>
      <c r="J1001" s="8"/>
      <c r="K1001" s="8"/>
      <c r="L1001" s="8"/>
      <c r="M1001" s="8"/>
      <c r="N1001" s="118"/>
      <c r="O1001" s="118"/>
      <c r="P1001" s="118"/>
      <c r="Q1001" s="325"/>
      <c r="R1001" s="119"/>
      <c r="S1001" s="119"/>
      <c r="T1001" s="119"/>
      <c r="U1001" s="326"/>
      <c r="V1001" s="74"/>
      <c r="W1001" s="352"/>
      <c r="X1001" s="352"/>
      <c r="Y1001" s="328"/>
      <c r="Z1001" s="118"/>
      <c r="AA1001" s="119"/>
      <c r="AB1001" s="119"/>
      <c r="AC1001" s="119"/>
      <c r="AD1001" s="119"/>
      <c r="AE1001" s="119"/>
      <c r="AF1001" s="119"/>
      <c r="AG1001" s="119"/>
      <c r="AH1001" s="119"/>
      <c r="AI1001" s="119"/>
      <c r="AJ1001" s="119"/>
      <c r="AK1001" s="4"/>
      <c r="AL1001" s="4"/>
    </row>
    <row r="1002">
      <c r="A1002" s="4"/>
      <c r="B1002" s="4"/>
      <c r="C1002" s="4"/>
      <c r="D1002" s="4"/>
      <c r="E1002" s="4"/>
      <c r="F1002" s="8"/>
      <c r="G1002" s="8"/>
      <c r="H1002" s="8"/>
      <c r="I1002" s="8"/>
      <c r="J1002" s="8"/>
      <c r="K1002" s="8"/>
      <c r="L1002" s="8"/>
      <c r="M1002" s="8"/>
      <c r="N1002" s="118"/>
      <c r="O1002" s="118"/>
      <c r="P1002" s="118"/>
      <c r="Q1002" s="325"/>
      <c r="R1002" s="119"/>
      <c r="S1002" s="119"/>
      <c r="T1002" s="119"/>
      <c r="U1002" s="326"/>
      <c r="V1002" s="74"/>
      <c r="W1002" s="352"/>
      <c r="X1002" s="352"/>
      <c r="Y1002" s="328"/>
      <c r="Z1002" s="118"/>
      <c r="AA1002" s="119"/>
      <c r="AB1002" s="119"/>
      <c r="AC1002" s="119"/>
      <c r="AD1002" s="119"/>
      <c r="AE1002" s="119"/>
      <c r="AF1002" s="119"/>
      <c r="AG1002" s="119"/>
      <c r="AH1002" s="119"/>
      <c r="AI1002" s="119"/>
      <c r="AJ1002" s="119"/>
      <c r="AK1002" s="4"/>
      <c r="AL1002" s="4"/>
    </row>
    <row r="1003">
      <c r="A1003" s="4"/>
      <c r="B1003" s="4"/>
      <c r="C1003" s="4"/>
      <c r="D1003" s="4"/>
      <c r="E1003" s="4"/>
      <c r="F1003" s="8"/>
      <c r="G1003" s="8"/>
      <c r="H1003" s="8"/>
      <c r="I1003" s="8"/>
      <c r="J1003" s="8"/>
      <c r="K1003" s="8"/>
      <c r="L1003" s="8"/>
      <c r="M1003" s="8"/>
      <c r="N1003" s="118"/>
      <c r="O1003" s="118"/>
      <c r="P1003" s="118"/>
      <c r="Q1003" s="325"/>
      <c r="R1003" s="119"/>
      <c r="S1003" s="119"/>
      <c r="T1003" s="119"/>
      <c r="U1003" s="326"/>
      <c r="V1003" s="74"/>
      <c r="W1003" s="352"/>
      <c r="X1003" s="352"/>
      <c r="Y1003" s="328"/>
      <c r="Z1003" s="118"/>
      <c r="AA1003" s="119"/>
      <c r="AB1003" s="119"/>
      <c r="AC1003" s="119"/>
      <c r="AD1003" s="119"/>
      <c r="AE1003" s="119"/>
      <c r="AF1003" s="119"/>
      <c r="AG1003" s="119"/>
      <c r="AH1003" s="119"/>
      <c r="AI1003" s="119"/>
      <c r="AJ1003" s="119"/>
      <c r="AK1003" s="4"/>
      <c r="AL1003" s="4"/>
    </row>
    <row r="1004">
      <c r="A1004" s="4"/>
      <c r="B1004" s="4"/>
      <c r="C1004" s="4"/>
      <c r="D1004" s="4"/>
      <c r="E1004" s="4"/>
      <c r="F1004" s="8"/>
      <c r="G1004" s="8"/>
      <c r="H1004" s="8"/>
      <c r="I1004" s="8"/>
      <c r="J1004" s="8"/>
      <c r="K1004" s="8"/>
      <c r="L1004" s="8"/>
      <c r="M1004" s="8"/>
      <c r="N1004" s="118"/>
      <c r="O1004" s="118"/>
      <c r="P1004" s="118"/>
      <c r="Q1004" s="325"/>
      <c r="R1004" s="119"/>
      <c r="S1004" s="119"/>
      <c r="T1004" s="119"/>
      <c r="U1004" s="326"/>
      <c r="V1004" s="74"/>
      <c r="W1004" s="352"/>
      <c r="X1004" s="352"/>
      <c r="Y1004" s="328"/>
      <c r="Z1004" s="118"/>
      <c r="AA1004" s="119"/>
      <c r="AB1004" s="119"/>
      <c r="AC1004" s="119"/>
      <c r="AD1004" s="119"/>
      <c r="AE1004" s="119"/>
      <c r="AF1004" s="119"/>
      <c r="AG1004" s="119"/>
      <c r="AH1004" s="119"/>
      <c r="AI1004" s="119"/>
      <c r="AJ1004" s="119"/>
      <c r="AK1004" s="4"/>
      <c r="AL1004" s="4"/>
    </row>
    <row r="1005">
      <c r="A1005" s="4"/>
      <c r="B1005" s="4"/>
      <c r="C1005" s="4"/>
      <c r="D1005" s="4"/>
      <c r="E1005" s="4"/>
      <c r="F1005" s="8"/>
      <c r="G1005" s="8"/>
      <c r="H1005" s="8"/>
      <c r="I1005" s="8"/>
      <c r="J1005" s="8"/>
      <c r="K1005" s="8"/>
      <c r="L1005" s="8"/>
      <c r="M1005" s="8"/>
      <c r="N1005" s="118"/>
      <c r="O1005" s="118"/>
      <c r="P1005" s="118"/>
      <c r="Q1005" s="325"/>
      <c r="R1005" s="119"/>
      <c r="S1005" s="119"/>
      <c r="T1005" s="119"/>
      <c r="U1005" s="326"/>
      <c r="V1005" s="74"/>
      <c r="W1005" s="352"/>
      <c r="X1005" s="352"/>
      <c r="Y1005" s="328"/>
      <c r="Z1005" s="118"/>
      <c r="AA1005" s="119"/>
      <c r="AB1005" s="119"/>
      <c r="AC1005" s="119"/>
      <c r="AD1005" s="119"/>
      <c r="AE1005" s="119"/>
      <c r="AF1005" s="119"/>
      <c r="AG1005" s="119"/>
      <c r="AH1005" s="119"/>
      <c r="AI1005" s="119"/>
      <c r="AJ1005" s="119"/>
      <c r="AK1005" s="4"/>
      <c r="AL1005" s="4"/>
    </row>
    <row r="1006">
      <c r="A1006" s="4"/>
      <c r="B1006" s="4"/>
      <c r="C1006" s="4"/>
      <c r="D1006" s="4"/>
      <c r="E1006" s="4"/>
      <c r="F1006" s="8"/>
      <c r="G1006" s="8"/>
      <c r="H1006" s="8"/>
      <c r="I1006" s="8"/>
      <c r="J1006" s="8"/>
      <c r="K1006" s="8"/>
      <c r="L1006" s="8"/>
      <c r="M1006" s="8"/>
      <c r="N1006" s="118"/>
      <c r="O1006" s="118"/>
      <c r="P1006" s="118"/>
      <c r="Q1006" s="325"/>
      <c r="R1006" s="119"/>
      <c r="S1006" s="119"/>
      <c r="T1006" s="119"/>
      <c r="U1006" s="326"/>
      <c r="V1006" s="74"/>
      <c r="W1006" s="352"/>
      <c r="X1006" s="352"/>
      <c r="Y1006" s="328"/>
      <c r="Z1006" s="118"/>
      <c r="AA1006" s="119"/>
      <c r="AB1006" s="119"/>
      <c r="AC1006" s="119"/>
      <c r="AD1006" s="119"/>
      <c r="AE1006" s="119"/>
      <c r="AF1006" s="119"/>
      <c r="AG1006" s="119"/>
      <c r="AH1006" s="119"/>
      <c r="AI1006" s="119"/>
      <c r="AJ1006" s="119"/>
      <c r="AK1006" s="4"/>
      <c r="AL1006" s="4"/>
    </row>
    <row r="1007">
      <c r="A1007" s="4"/>
      <c r="B1007" s="4"/>
      <c r="C1007" s="4"/>
      <c r="D1007" s="4"/>
      <c r="E1007" s="4"/>
      <c r="F1007" s="8"/>
      <c r="G1007" s="8"/>
      <c r="H1007" s="8"/>
      <c r="I1007" s="8"/>
      <c r="J1007" s="8"/>
      <c r="K1007" s="8"/>
      <c r="L1007" s="8"/>
      <c r="M1007" s="8"/>
      <c r="N1007" s="118"/>
      <c r="O1007" s="118"/>
      <c r="P1007" s="118"/>
      <c r="Q1007" s="325"/>
      <c r="R1007" s="119"/>
      <c r="S1007" s="119"/>
      <c r="T1007" s="119"/>
      <c r="U1007" s="326"/>
      <c r="V1007" s="74"/>
      <c r="W1007" s="352"/>
      <c r="X1007" s="352"/>
      <c r="Y1007" s="328"/>
      <c r="Z1007" s="118"/>
      <c r="AA1007" s="119"/>
      <c r="AB1007" s="119"/>
      <c r="AC1007" s="119"/>
      <c r="AD1007" s="119"/>
      <c r="AE1007" s="119"/>
      <c r="AF1007" s="119"/>
      <c r="AG1007" s="119"/>
      <c r="AH1007" s="119"/>
      <c r="AI1007" s="119"/>
      <c r="AJ1007" s="119"/>
      <c r="AK1007" s="4"/>
      <c r="AL1007" s="4"/>
    </row>
    <row r="1008">
      <c r="A1008" s="4"/>
      <c r="B1008" s="4"/>
      <c r="C1008" s="4"/>
      <c r="D1008" s="4"/>
      <c r="E1008" s="4"/>
      <c r="F1008" s="8"/>
      <c r="G1008" s="8"/>
      <c r="H1008" s="8"/>
      <c r="I1008" s="8"/>
      <c r="J1008" s="8"/>
      <c r="K1008" s="8"/>
      <c r="L1008" s="8"/>
      <c r="M1008" s="8"/>
      <c r="N1008" s="118"/>
      <c r="O1008" s="118"/>
      <c r="P1008" s="118"/>
      <c r="Q1008" s="325"/>
      <c r="R1008" s="119"/>
      <c r="S1008" s="119"/>
      <c r="T1008" s="119"/>
      <c r="U1008" s="326"/>
      <c r="V1008" s="74"/>
      <c r="W1008" s="352"/>
      <c r="X1008" s="352"/>
      <c r="Y1008" s="328"/>
      <c r="Z1008" s="118"/>
      <c r="AA1008" s="119"/>
      <c r="AB1008" s="119"/>
      <c r="AC1008" s="119"/>
      <c r="AD1008" s="119"/>
      <c r="AE1008" s="119"/>
      <c r="AF1008" s="119"/>
      <c r="AG1008" s="119"/>
      <c r="AH1008" s="119"/>
      <c r="AI1008" s="119"/>
      <c r="AJ1008" s="119"/>
      <c r="AK1008" s="4"/>
      <c r="AL1008" s="4"/>
    </row>
    <row r="1009">
      <c r="A1009" s="4"/>
      <c r="B1009" s="4"/>
      <c r="C1009" s="4"/>
      <c r="D1009" s="4"/>
      <c r="E1009" s="4"/>
      <c r="F1009" s="8"/>
      <c r="G1009" s="8"/>
      <c r="H1009" s="8"/>
      <c r="I1009" s="8"/>
      <c r="J1009" s="8"/>
      <c r="K1009" s="8"/>
      <c r="L1009" s="8"/>
      <c r="M1009" s="8"/>
      <c r="N1009" s="118"/>
      <c r="O1009" s="118"/>
      <c r="P1009" s="118"/>
      <c r="Q1009" s="325"/>
      <c r="R1009" s="119"/>
      <c r="S1009" s="119"/>
      <c r="T1009" s="119"/>
      <c r="U1009" s="326"/>
      <c r="V1009" s="74"/>
      <c r="W1009" s="352"/>
      <c r="X1009" s="352"/>
      <c r="Y1009" s="328"/>
      <c r="Z1009" s="118"/>
      <c r="AA1009" s="119"/>
      <c r="AB1009" s="119"/>
      <c r="AC1009" s="119"/>
      <c r="AD1009" s="119"/>
      <c r="AE1009" s="119"/>
      <c r="AF1009" s="119"/>
      <c r="AG1009" s="119"/>
      <c r="AH1009" s="119"/>
      <c r="AI1009" s="119"/>
      <c r="AJ1009" s="119"/>
      <c r="AK1009" s="4"/>
      <c r="AL1009" s="4"/>
    </row>
    <row r="1010">
      <c r="A1010" s="4"/>
      <c r="B1010" s="4"/>
      <c r="C1010" s="4"/>
      <c r="D1010" s="4"/>
      <c r="E1010" s="4"/>
      <c r="F1010" s="8"/>
      <c r="G1010" s="8"/>
      <c r="H1010" s="8"/>
      <c r="I1010" s="8"/>
      <c r="J1010" s="8"/>
      <c r="K1010" s="8"/>
      <c r="L1010" s="8"/>
      <c r="M1010" s="8"/>
      <c r="N1010" s="118"/>
      <c r="O1010" s="118"/>
      <c r="P1010" s="118"/>
      <c r="Q1010" s="325"/>
      <c r="R1010" s="119"/>
      <c r="S1010" s="119"/>
      <c r="T1010" s="119"/>
      <c r="U1010" s="326"/>
      <c r="V1010" s="74"/>
      <c r="W1010" s="352"/>
      <c r="X1010" s="352"/>
      <c r="Y1010" s="328"/>
      <c r="Z1010" s="118"/>
      <c r="AA1010" s="119"/>
      <c r="AB1010" s="119"/>
      <c r="AC1010" s="119"/>
      <c r="AD1010" s="119"/>
      <c r="AE1010" s="119"/>
      <c r="AF1010" s="119"/>
      <c r="AG1010" s="119"/>
      <c r="AH1010" s="119"/>
      <c r="AI1010" s="119"/>
      <c r="AJ1010" s="119"/>
      <c r="AK1010" s="4"/>
      <c r="AL1010" s="4"/>
    </row>
    <row r="1011">
      <c r="A1011" s="4"/>
      <c r="B1011" s="4"/>
      <c r="C1011" s="4"/>
      <c r="D1011" s="4"/>
      <c r="E1011" s="4"/>
      <c r="F1011" s="8"/>
      <c r="G1011" s="8"/>
      <c r="H1011" s="8"/>
      <c r="I1011" s="8"/>
      <c r="J1011" s="8"/>
      <c r="K1011" s="8"/>
      <c r="L1011" s="8"/>
      <c r="M1011" s="8"/>
      <c r="N1011" s="118"/>
      <c r="O1011" s="118"/>
      <c r="P1011" s="118"/>
      <c r="Q1011" s="325"/>
      <c r="R1011" s="119"/>
      <c r="S1011" s="119"/>
      <c r="T1011" s="119"/>
      <c r="U1011" s="326"/>
      <c r="V1011" s="74"/>
      <c r="W1011" s="352"/>
      <c r="X1011" s="352"/>
      <c r="Y1011" s="328"/>
      <c r="Z1011" s="118"/>
      <c r="AA1011" s="119"/>
      <c r="AB1011" s="119"/>
      <c r="AC1011" s="119"/>
      <c r="AD1011" s="119"/>
      <c r="AE1011" s="119"/>
      <c r="AF1011" s="119"/>
      <c r="AG1011" s="119"/>
      <c r="AH1011" s="119"/>
      <c r="AI1011" s="119"/>
      <c r="AJ1011" s="119"/>
      <c r="AK1011" s="4"/>
      <c r="AL1011" s="4"/>
    </row>
    <row r="1012">
      <c r="A1012" s="4"/>
      <c r="B1012" s="4"/>
      <c r="C1012" s="4"/>
      <c r="D1012" s="4"/>
      <c r="E1012" s="4"/>
      <c r="F1012" s="8"/>
      <c r="G1012" s="8"/>
      <c r="H1012" s="8"/>
      <c r="I1012" s="8"/>
      <c r="J1012" s="8"/>
      <c r="K1012" s="8"/>
      <c r="L1012" s="8"/>
      <c r="M1012" s="8"/>
      <c r="N1012" s="118"/>
      <c r="O1012" s="118"/>
      <c r="P1012" s="118"/>
      <c r="Q1012" s="325"/>
      <c r="R1012" s="119"/>
      <c r="S1012" s="119"/>
      <c r="T1012" s="119"/>
      <c r="U1012" s="326"/>
      <c r="V1012" s="74"/>
      <c r="W1012" s="352"/>
      <c r="X1012" s="352"/>
      <c r="Y1012" s="328"/>
      <c r="Z1012" s="118"/>
      <c r="AA1012" s="119"/>
      <c r="AB1012" s="119"/>
      <c r="AC1012" s="119"/>
      <c r="AD1012" s="119"/>
      <c r="AE1012" s="119"/>
      <c r="AF1012" s="119"/>
      <c r="AG1012" s="119"/>
      <c r="AH1012" s="119"/>
      <c r="AI1012" s="119"/>
      <c r="AJ1012" s="119"/>
      <c r="AK1012" s="4"/>
      <c r="AL1012" s="4"/>
    </row>
    <row r="1013">
      <c r="A1013" s="4"/>
      <c r="B1013" s="4"/>
      <c r="C1013" s="4"/>
      <c r="D1013" s="4"/>
      <c r="E1013" s="4"/>
      <c r="F1013" s="8"/>
      <c r="G1013" s="8"/>
      <c r="H1013" s="8"/>
      <c r="I1013" s="8"/>
      <c r="J1013" s="8"/>
      <c r="K1013" s="8"/>
      <c r="L1013" s="8"/>
      <c r="M1013" s="8"/>
      <c r="N1013" s="118"/>
      <c r="O1013" s="118"/>
      <c r="P1013" s="118"/>
      <c r="Q1013" s="325"/>
      <c r="R1013" s="119"/>
      <c r="S1013" s="119"/>
      <c r="T1013" s="119"/>
      <c r="U1013" s="326"/>
      <c r="V1013" s="74"/>
      <c r="W1013" s="352"/>
      <c r="X1013" s="352"/>
      <c r="Y1013" s="328"/>
      <c r="Z1013" s="118"/>
      <c r="AA1013" s="119"/>
      <c r="AB1013" s="119"/>
      <c r="AC1013" s="119"/>
      <c r="AD1013" s="119"/>
      <c r="AE1013" s="119"/>
      <c r="AF1013" s="119"/>
      <c r="AG1013" s="119"/>
      <c r="AH1013" s="119"/>
      <c r="AI1013" s="119"/>
      <c r="AJ1013" s="119"/>
      <c r="AK1013" s="4"/>
      <c r="AL1013" s="4"/>
    </row>
    <row r="1014">
      <c r="A1014" s="4"/>
      <c r="B1014" s="4"/>
      <c r="C1014" s="4"/>
      <c r="D1014" s="4"/>
      <c r="E1014" s="4"/>
      <c r="F1014" s="8"/>
      <c r="G1014" s="8"/>
      <c r="H1014" s="8"/>
      <c r="I1014" s="8"/>
      <c r="J1014" s="8"/>
      <c r="K1014" s="8"/>
      <c r="L1014" s="8"/>
      <c r="M1014" s="8"/>
      <c r="N1014" s="118"/>
      <c r="O1014" s="118"/>
      <c r="P1014" s="118"/>
      <c r="Q1014" s="325"/>
      <c r="R1014" s="119"/>
      <c r="S1014" s="119"/>
      <c r="T1014" s="119"/>
      <c r="U1014" s="326"/>
      <c r="V1014" s="74"/>
      <c r="W1014" s="352"/>
      <c r="X1014" s="352"/>
      <c r="Y1014" s="328"/>
      <c r="Z1014" s="118"/>
      <c r="AA1014" s="119"/>
      <c r="AB1014" s="119"/>
      <c r="AC1014" s="119"/>
      <c r="AD1014" s="119"/>
      <c r="AE1014" s="119"/>
      <c r="AF1014" s="119"/>
      <c r="AG1014" s="119"/>
      <c r="AH1014" s="119"/>
      <c r="AI1014" s="119"/>
      <c r="AJ1014" s="119"/>
      <c r="AK1014" s="4"/>
      <c r="AL1014" s="4"/>
    </row>
    <row r="1015">
      <c r="A1015" s="4"/>
      <c r="B1015" s="4"/>
      <c r="C1015" s="4"/>
      <c r="D1015" s="4"/>
      <c r="E1015" s="4"/>
      <c r="F1015" s="8"/>
      <c r="G1015" s="8"/>
      <c r="H1015" s="8"/>
      <c r="I1015" s="8"/>
      <c r="J1015" s="8"/>
      <c r="K1015" s="8"/>
      <c r="L1015" s="8"/>
      <c r="M1015" s="8"/>
      <c r="N1015" s="118"/>
      <c r="O1015" s="118"/>
      <c r="P1015" s="118"/>
      <c r="Q1015" s="325"/>
      <c r="R1015" s="119"/>
      <c r="S1015" s="119"/>
      <c r="T1015" s="119"/>
      <c r="U1015" s="326"/>
      <c r="V1015" s="74"/>
      <c r="W1015" s="352"/>
      <c r="X1015" s="352"/>
      <c r="Y1015" s="328"/>
      <c r="Z1015" s="118"/>
      <c r="AA1015" s="119"/>
      <c r="AB1015" s="119"/>
      <c r="AC1015" s="119"/>
      <c r="AD1015" s="119"/>
      <c r="AE1015" s="119"/>
      <c r="AF1015" s="119"/>
      <c r="AG1015" s="119"/>
      <c r="AH1015" s="119"/>
      <c r="AI1015" s="119"/>
      <c r="AJ1015" s="119"/>
      <c r="AK1015" s="4"/>
      <c r="AL1015" s="4"/>
    </row>
    <row r="1016">
      <c r="A1016" s="4"/>
      <c r="B1016" s="4"/>
      <c r="C1016" s="4"/>
      <c r="D1016" s="4"/>
      <c r="E1016" s="4"/>
      <c r="F1016" s="8"/>
      <c r="G1016" s="8"/>
      <c r="H1016" s="8"/>
      <c r="I1016" s="8"/>
      <c r="J1016" s="8"/>
      <c r="K1016" s="8"/>
      <c r="L1016" s="8"/>
      <c r="M1016" s="8"/>
      <c r="N1016" s="118"/>
      <c r="O1016" s="118"/>
      <c r="P1016" s="118"/>
      <c r="Q1016" s="325"/>
      <c r="R1016" s="119"/>
      <c r="S1016" s="119"/>
      <c r="T1016" s="119"/>
      <c r="U1016" s="326"/>
      <c r="V1016" s="74"/>
      <c r="W1016" s="352"/>
      <c r="X1016" s="352"/>
      <c r="Y1016" s="328"/>
      <c r="Z1016" s="118"/>
      <c r="AA1016" s="119"/>
      <c r="AB1016" s="119"/>
      <c r="AC1016" s="119"/>
      <c r="AD1016" s="119"/>
      <c r="AE1016" s="119"/>
      <c r="AF1016" s="119"/>
      <c r="AG1016" s="119"/>
      <c r="AH1016" s="119"/>
      <c r="AI1016" s="119"/>
      <c r="AJ1016" s="119"/>
      <c r="AK1016" s="4"/>
      <c r="AL1016" s="4"/>
    </row>
    <row r="1017">
      <c r="A1017" s="4"/>
      <c r="B1017" s="4"/>
      <c r="C1017" s="4"/>
      <c r="D1017" s="4"/>
      <c r="E1017" s="4"/>
      <c r="F1017" s="8"/>
      <c r="G1017" s="8"/>
      <c r="H1017" s="8"/>
      <c r="I1017" s="8"/>
      <c r="J1017" s="8"/>
      <c r="K1017" s="8"/>
      <c r="L1017" s="8"/>
      <c r="M1017" s="8"/>
      <c r="N1017" s="118"/>
      <c r="O1017" s="118"/>
      <c r="P1017" s="118"/>
      <c r="Q1017" s="325"/>
      <c r="R1017" s="119"/>
      <c r="S1017" s="119"/>
      <c r="T1017" s="119"/>
      <c r="U1017" s="326"/>
      <c r="V1017" s="74"/>
      <c r="W1017" s="352"/>
      <c r="X1017" s="352"/>
      <c r="Y1017" s="328"/>
      <c r="Z1017" s="118"/>
      <c r="AA1017" s="119"/>
      <c r="AB1017" s="119"/>
      <c r="AC1017" s="119"/>
      <c r="AD1017" s="119"/>
      <c r="AE1017" s="119"/>
      <c r="AF1017" s="119"/>
      <c r="AG1017" s="119"/>
      <c r="AH1017" s="119"/>
      <c r="AI1017" s="119"/>
      <c r="AJ1017" s="119"/>
      <c r="AK1017" s="4"/>
      <c r="AL1017" s="4"/>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hidden="1" min="20" max="28" width="12.63"/>
    <col customWidth="1" min="35" max="35" width="6.5"/>
  </cols>
  <sheetData>
    <row r="1">
      <c r="A1" s="1" t="s">
        <v>0</v>
      </c>
      <c r="B1" s="2">
        <v>44378.0</v>
      </c>
      <c r="C1" s="2">
        <v>44409.0</v>
      </c>
      <c r="D1" s="2">
        <v>44440.0</v>
      </c>
      <c r="E1" s="2">
        <v>44470.0</v>
      </c>
      <c r="F1" s="2">
        <v>44501.0</v>
      </c>
      <c r="G1" s="2">
        <v>44531.0</v>
      </c>
      <c r="H1" s="45">
        <v>44562.0</v>
      </c>
      <c r="I1" s="45">
        <v>44593.0</v>
      </c>
      <c r="J1" s="46">
        <v>44621.0</v>
      </c>
      <c r="K1" s="46">
        <v>44652.0</v>
      </c>
      <c r="L1" s="46">
        <v>44682.0</v>
      </c>
      <c r="M1" s="46">
        <v>44713.0</v>
      </c>
      <c r="N1" s="46">
        <v>44743.0</v>
      </c>
      <c r="O1" s="46">
        <v>44774.0</v>
      </c>
      <c r="P1" s="46">
        <v>44805.0</v>
      </c>
      <c r="Q1" s="46">
        <v>44835.0</v>
      </c>
      <c r="R1" s="46">
        <v>44866.0</v>
      </c>
      <c r="S1" s="46">
        <v>44896.0</v>
      </c>
      <c r="T1" s="467" t="s">
        <v>57</v>
      </c>
      <c r="U1" s="467" t="s">
        <v>58</v>
      </c>
      <c r="V1" s="467" t="s">
        <v>59</v>
      </c>
      <c r="W1" s="467" t="s">
        <v>60</v>
      </c>
      <c r="X1" s="196" t="s">
        <v>110</v>
      </c>
      <c r="Y1" s="196" t="s">
        <v>111</v>
      </c>
      <c r="Z1" s="196" t="s">
        <v>112</v>
      </c>
      <c r="AA1" s="196" t="s">
        <v>113</v>
      </c>
      <c r="AB1" s="196" t="s">
        <v>53</v>
      </c>
      <c r="AC1" s="196" t="s">
        <v>54</v>
      </c>
      <c r="AD1" s="196" t="s">
        <v>55</v>
      </c>
      <c r="AE1" s="196" t="s">
        <v>114</v>
      </c>
      <c r="AF1" s="196" t="s">
        <v>115</v>
      </c>
      <c r="AG1" s="196" t="s">
        <v>116</v>
      </c>
      <c r="AH1" s="4"/>
      <c r="AI1" s="4"/>
      <c r="AJ1" s="4"/>
      <c r="AK1" s="4"/>
      <c r="AL1" s="4"/>
      <c r="AM1" s="4"/>
      <c r="AN1" s="4"/>
    </row>
    <row r="2">
      <c r="A2" s="19" t="s">
        <v>2</v>
      </c>
      <c r="B2" s="131">
        <v>17.5</v>
      </c>
      <c r="C2" s="131">
        <v>143.5</v>
      </c>
      <c r="D2" s="131">
        <v>507.5</v>
      </c>
      <c r="E2" s="131">
        <v>1179.51</v>
      </c>
      <c r="F2" s="131">
        <v>1295.0</v>
      </c>
      <c r="G2" s="131">
        <v>1519.0</v>
      </c>
      <c r="H2" s="131">
        <v>1155.0</v>
      </c>
      <c r="I2" s="131">
        <v>1145.0</v>
      </c>
      <c r="J2" s="132">
        <v>1243.0</v>
      </c>
      <c r="K2" s="139">
        <v>1645.0</v>
      </c>
      <c r="L2" s="139">
        <v>1537.0</v>
      </c>
      <c r="M2" s="139">
        <v>1526.0</v>
      </c>
      <c r="N2" s="139">
        <v>1740.0</v>
      </c>
      <c r="O2" s="139">
        <v>2415.0</v>
      </c>
      <c r="P2" s="468">
        <v>3241.0</v>
      </c>
      <c r="Q2" s="468">
        <v>2034.0</v>
      </c>
      <c r="R2" s="140">
        <v>1481.0</v>
      </c>
      <c r="S2" s="140">
        <v>1075.0</v>
      </c>
      <c r="T2" s="200">
        <v>1355.0</v>
      </c>
      <c r="U2" s="200">
        <v>1479.0</v>
      </c>
      <c r="V2" s="200">
        <v>2045.0</v>
      </c>
      <c r="W2" s="200">
        <v>2647.0</v>
      </c>
      <c r="X2" s="200">
        <v>3013.5</v>
      </c>
      <c r="Y2" s="200">
        <v>3998.4</v>
      </c>
      <c r="Z2" s="200">
        <v>5093.55</v>
      </c>
      <c r="AA2" s="200">
        <f>average(N2:P2)</f>
        <v>2465.333333</v>
      </c>
      <c r="AB2" s="200">
        <f t="shared" ref="AB2:AD2" si="1">Q2</f>
        <v>2034</v>
      </c>
      <c r="AC2" s="200">
        <f t="shared" si="1"/>
        <v>1481</v>
      </c>
      <c r="AD2" s="200">
        <f t="shared" si="1"/>
        <v>1075</v>
      </c>
      <c r="AE2" s="200">
        <f t="shared" ref="AE2:AG2" si="2">AD2</f>
        <v>1075</v>
      </c>
      <c r="AF2" s="200">
        <f t="shared" si="2"/>
        <v>1075</v>
      </c>
      <c r="AG2" s="200">
        <f t="shared" si="2"/>
        <v>1075</v>
      </c>
      <c r="AH2" s="4"/>
      <c r="AI2" s="4"/>
      <c r="AJ2" s="4"/>
      <c r="AK2" s="4"/>
      <c r="AL2" s="4"/>
      <c r="AM2" s="4"/>
      <c r="AN2" s="4"/>
    </row>
    <row r="3">
      <c r="A3" s="19" t="s">
        <v>3</v>
      </c>
      <c r="B3" s="131">
        <v>0.0</v>
      </c>
      <c r="C3" s="131">
        <v>0.0</v>
      </c>
      <c r="D3" s="131">
        <v>0.0</v>
      </c>
      <c r="E3" s="131">
        <v>0.0</v>
      </c>
      <c r="F3" s="131">
        <v>2196.0</v>
      </c>
      <c r="G3" s="131">
        <f t="shared" ref="G3:S3" si="3">SUM(G14:G17)</f>
        <v>8820</v>
      </c>
      <c r="H3" s="131">
        <f t="shared" si="3"/>
        <v>11115.17425</v>
      </c>
      <c r="I3" s="131">
        <f t="shared" si="3"/>
        <v>-3865.640053</v>
      </c>
      <c r="J3" s="69">
        <f t="shared" si="3"/>
        <v>10600.89369</v>
      </c>
      <c r="K3" s="69">
        <f t="shared" si="3"/>
        <v>9709.508757</v>
      </c>
      <c r="L3" s="69">
        <f t="shared" si="3"/>
        <v>16336.32747</v>
      </c>
      <c r="M3" s="69">
        <f t="shared" si="3"/>
        <v>12054.12949</v>
      </c>
      <c r="N3" s="69">
        <f t="shared" si="3"/>
        <v>20999.70468</v>
      </c>
      <c r="O3" s="69">
        <f t="shared" si="3"/>
        <v>15094.87943</v>
      </c>
      <c r="P3" s="69">
        <f t="shared" si="3"/>
        <v>14180.25052</v>
      </c>
      <c r="Q3" s="69">
        <f t="shared" si="3"/>
        <v>12891.72824</v>
      </c>
      <c r="R3" s="69">
        <f t="shared" si="3"/>
        <v>7750.360369</v>
      </c>
      <c r="S3" s="69">
        <f t="shared" si="3"/>
        <v>8209.527681</v>
      </c>
      <c r="T3" s="74">
        <v>4491.512471054688</v>
      </c>
      <c r="U3" s="74">
        <v>2378.827777713622</v>
      </c>
      <c r="V3" s="74">
        <v>2461.896205129656</v>
      </c>
      <c r="W3" s="74">
        <v>3419.3244842020404</v>
      </c>
      <c r="X3" s="70">
        <f t="shared" ref="X3:AG3" si="4">SUM(X14:X17)</f>
        <v>19333.4148</v>
      </c>
      <c r="Y3" s="70">
        <f t="shared" si="4"/>
        <v>22300.79279</v>
      </c>
      <c r="Z3" s="70">
        <f t="shared" si="4"/>
        <v>19260.77629</v>
      </c>
      <c r="AA3" s="70">
        <f t="shared" si="4"/>
        <v>15696.10606</v>
      </c>
      <c r="AB3" s="70">
        <f t="shared" si="4"/>
        <v>13603.52194</v>
      </c>
      <c r="AC3" s="70">
        <f t="shared" si="4"/>
        <v>14918.1842</v>
      </c>
      <c r="AD3" s="70">
        <f t="shared" si="4"/>
        <v>8941.365748</v>
      </c>
      <c r="AE3" s="70">
        <f t="shared" si="4"/>
        <v>8725.275838</v>
      </c>
      <c r="AF3" s="70">
        <f t="shared" si="4"/>
        <v>8653.139889</v>
      </c>
      <c r="AG3" s="70">
        <f t="shared" si="4"/>
        <v>8712.779904</v>
      </c>
      <c r="AH3" s="4"/>
      <c r="AI3" s="4"/>
      <c r="AJ3" s="4"/>
      <c r="AK3" s="4"/>
      <c r="AL3" s="4"/>
      <c r="AM3" s="4"/>
      <c r="AN3" s="4"/>
    </row>
    <row r="4">
      <c r="A4" s="19" t="s">
        <v>4</v>
      </c>
      <c r="B4" s="131">
        <f t="shared" ref="B4:S4" si="5">B2-B3</f>
        <v>17.5</v>
      </c>
      <c r="C4" s="131">
        <f t="shared" si="5"/>
        <v>143.5</v>
      </c>
      <c r="D4" s="131">
        <f t="shared" si="5"/>
        <v>507.5</v>
      </c>
      <c r="E4" s="131">
        <f t="shared" si="5"/>
        <v>1179.51</v>
      </c>
      <c r="F4" s="131">
        <f t="shared" si="5"/>
        <v>-901</v>
      </c>
      <c r="G4" s="131">
        <f t="shared" si="5"/>
        <v>-7301</v>
      </c>
      <c r="H4" s="131">
        <f t="shared" si="5"/>
        <v>-9960.174251</v>
      </c>
      <c r="I4" s="131">
        <f t="shared" si="5"/>
        <v>5010.640053</v>
      </c>
      <c r="J4" s="69">
        <f t="shared" si="5"/>
        <v>-9357.893689</v>
      </c>
      <c r="K4" s="69">
        <f t="shared" si="5"/>
        <v>-8064.508757</v>
      </c>
      <c r="L4" s="69">
        <f t="shared" si="5"/>
        <v>-14799.32747</v>
      </c>
      <c r="M4" s="69">
        <f t="shared" si="5"/>
        <v>-10528.12949</v>
      </c>
      <c r="N4" s="69">
        <f t="shared" si="5"/>
        <v>-19259.70468</v>
      </c>
      <c r="O4" s="69">
        <f t="shared" si="5"/>
        <v>-12679.87943</v>
      </c>
      <c r="P4" s="69">
        <f t="shared" si="5"/>
        <v>-10939.25052</v>
      </c>
      <c r="Q4" s="69">
        <f t="shared" si="5"/>
        <v>-10857.72824</v>
      </c>
      <c r="R4" s="69">
        <f t="shared" si="5"/>
        <v>-6269.360369</v>
      </c>
      <c r="S4" s="69">
        <f t="shared" si="5"/>
        <v>-7134.527681</v>
      </c>
      <c r="T4" s="74">
        <v>-3136.512471054688</v>
      </c>
      <c r="U4" s="74">
        <v>-899.8277777136218</v>
      </c>
      <c r="V4" s="74">
        <v>-416.8962051296562</v>
      </c>
      <c r="W4" s="74">
        <v>-772.3244842020404</v>
      </c>
      <c r="X4" s="70">
        <f t="shared" ref="X4:AG4" si="6">X2-X3</f>
        <v>-16319.9148</v>
      </c>
      <c r="Y4" s="70">
        <f t="shared" si="6"/>
        <v>-18302.39279</v>
      </c>
      <c r="Z4" s="70">
        <f t="shared" si="6"/>
        <v>-14167.22629</v>
      </c>
      <c r="AA4" s="70">
        <f t="shared" si="6"/>
        <v>-13230.77273</v>
      </c>
      <c r="AB4" s="70">
        <f t="shared" si="6"/>
        <v>-11569.52194</v>
      </c>
      <c r="AC4" s="70">
        <f t="shared" si="6"/>
        <v>-13437.1842</v>
      </c>
      <c r="AD4" s="70">
        <f t="shared" si="6"/>
        <v>-7866.365748</v>
      </c>
      <c r="AE4" s="70">
        <f t="shared" si="6"/>
        <v>-7650.275838</v>
      </c>
      <c r="AF4" s="70">
        <f t="shared" si="6"/>
        <v>-7578.139889</v>
      </c>
      <c r="AG4" s="70">
        <f t="shared" si="6"/>
        <v>-7637.779904</v>
      </c>
      <c r="AH4" s="4"/>
      <c r="AI4" s="4"/>
      <c r="AJ4" s="4"/>
      <c r="AK4" s="4"/>
      <c r="AL4" s="4"/>
      <c r="AM4" s="4"/>
      <c r="AN4" s="4"/>
    </row>
    <row r="5">
      <c r="A5" s="19" t="s">
        <v>5</v>
      </c>
      <c r="B5" s="131"/>
      <c r="C5" s="131"/>
      <c r="D5" s="131"/>
      <c r="E5" s="131"/>
      <c r="F5" s="131">
        <f t="shared" ref="F5:S5" si="7">(E23+F23)/2</f>
        <v>36520.305</v>
      </c>
      <c r="G5" s="131">
        <f t="shared" si="7"/>
        <v>49893.14</v>
      </c>
      <c r="H5" s="131">
        <f t="shared" si="7"/>
        <v>51639.71</v>
      </c>
      <c r="I5" s="131">
        <f t="shared" si="7"/>
        <v>46764.55</v>
      </c>
      <c r="J5" s="69">
        <f t="shared" si="7"/>
        <v>32258.295</v>
      </c>
      <c r="K5" s="69">
        <f t="shared" si="7"/>
        <v>32206.745</v>
      </c>
      <c r="L5" s="69">
        <f t="shared" si="7"/>
        <v>48022.075</v>
      </c>
      <c r="M5" s="69">
        <f t="shared" si="7"/>
        <v>57389.275</v>
      </c>
      <c r="N5" s="69">
        <f t="shared" si="7"/>
        <v>67399.715</v>
      </c>
      <c r="O5" s="69">
        <f t="shared" si="7"/>
        <v>80343.515</v>
      </c>
      <c r="P5" s="69">
        <f t="shared" si="7"/>
        <v>84734.445</v>
      </c>
      <c r="Q5" s="69">
        <f t="shared" si="7"/>
        <v>79896.85</v>
      </c>
      <c r="R5" s="69">
        <f t="shared" si="7"/>
        <v>79409.63</v>
      </c>
      <c r="S5" s="69">
        <f t="shared" si="7"/>
        <v>72004.835</v>
      </c>
      <c r="T5" s="74">
        <v>38390.81788620849</v>
      </c>
      <c r="U5" s="74">
        <v>36893.01282832898</v>
      </c>
      <c r="V5" s="74">
        <v>43161.66380377402</v>
      </c>
      <c r="W5" s="74">
        <v>55619.64298455487</v>
      </c>
      <c r="X5" s="70">
        <f>(M23+X23)/2</f>
        <v>73978.50285</v>
      </c>
      <c r="Y5" s="70">
        <f t="shared" ref="Y5:AG5" si="8">(X23+Y23)/2</f>
        <v>98882.90291</v>
      </c>
      <c r="Z5" s="70">
        <f t="shared" si="8"/>
        <v>130434.7196</v>
      </c>
      <c r="AA5" s="70">
        <f t="shared" si="8"/>
        <v>120908.2245</v>
      </c>
      <c r="AB5" s="70">
        <f t="shared" si="8"/>
        <v>86136.30856</v>
      </c>
      <c r="AC5" s="70">
        <f t="shared" si="8"/>
        <v>75807.07001</v>
      </c>
      <c r="AD5" s="70">
        <f t="shared" si="8"/>
        <v>61894.9197</v>
      </c>
      <c r="AE5" s="70">
        <f t="shared" si="8"/>
        <v>50947.93842</v>
      </c>
      <c r="AF5" s="70">
        <f t="shared" si="8"/>
        <v>48892.88869</v>
      </c>
      <c r="AG5" s="70">
        <f t="shared" si="8"/>
        <v>47721.96707</v>
      </c>
      <c r="AH5" s="4"/>
      <c r="AI5" s="4"/>
      <c r="AJ5" s="4"/>
      <c r="AK5" s="4"/>
      <c r="AL5" s="4"/>
      <c r="AM5" s="4"/>
      <c r="AN5" s="4"/>
    </row>
    <row r="6">
      <c r="A6" s="19" t="s">
        <v>6</v>
      </c>
      <c r="B6" s="2"/>
      <c r="C6" s="2"/>
      <c r="D6" s="2"/>
      <c r="E6" s="2"/>
      <c r="F6" s="203">
        <f t="shared" ref="F6:S6" si="9">F4/F5</f>
        <v>-0.02467120688</v>
      </c>
      <c r="G6" s="203">
        <f t="shared" si="9"/>
        <v>-0.1463327423</v>
      </c>
      <c r="H6" s="203">
        <f t="shared" si="9"/>
        <v>-0.1928781988</v>
      </c>
      <c r="I6" s="203">
        <f t="shared" si="9"/>
        <v>0.1071461193</v>
      </c>
      <c r="J6" s="204">
        <f t="shared" si="9"/>
        <v>-0.2900926316</v>
      </c>
      <c r="K6" s="204">
        <f t="shared" si="9"/>
        <v>-0.2503981311</v>
      </c>
      <c r="L6" s="204">
        <f t="shared" si="9"/>
        <v>-0.3081775928</v>
      </c>
      <c r="M6" s="204">
        <f t="shared" si="9"/>
        <v>-0.1834511673</v>
      </c>
      <c r="N6" s="204">
        <f t="shared" si="9"/>
        <v>-0.2857535032</v>
      </c>
      <c r="O6" s="204">
        <f t="shared" si="9"/>
        <v>-0.1578208202</v>
      </c>
      <c r="P6" s="204">
        <f t="shared" si="9"/>
        <v>-0.1291003973</v>
      </c>
      <c r="Q6" s="204">
        <f t="shared" si="9"/>
        <v>-0.135896825</v>
      </c>
      <c r="R6" s="204">
        <f t="shared" si="9"/>
        <v>-0.07894962323</v>
      </c>
      <c r="S6" s="204">
        <f t="shared" si="9"/>
        <v>-0.09908400847</v>
      </c>
      <c r="T6" s="205">
        <v>-0.08169954806254462</v>
      </c>
      <c r="U6" s="205">
        <v>-0.024390195018788828</v>
      </c>
      <c r="V6" s="205">
        <v>-0.009658946583361394</v>
      </c>
      <c r="W6" s="205">
        <v>-0.013885822395812729</v>
      </c>
      <c r="X6" s="469">
        <f t="shared" ref="X6:AG6" si="10">X4/X5</f>
        <v>-0.2206034749</v>
      </c>
      <c r="Y6" s="469">
        <f t="shared" si="10"/>
        <v>-0.1850915806</v>
      </c>
      <c r="Z6" s="469">
        <f t="shared" si="10"/>
        <v>-0.108615454</v>
      </c>
      <c r="AA6" s="469">
        <f t="shared" si="10"/>
        <v>-0.1094282277</v>
      </c>
      <c r="AB6" s="469">
        <f t="shared" si="10"/>
        <v>-0.1343164356</v>
      </c>
      <c r="AC6" s="469">
        <f t="shared" si="10"/>
        <v>-0.1772550264</v>
      </c>
      <c r="AD6" s="469">
        <f t="shared" si="10"/>
        <v>-0.1270922684</v>
      </c>
      <c r="AE6" s="469">
        <f t="shared" si="10"/>
        <v>-0.1501586929</v>
      </c>
      <c r="AF6" s="469">
        <f t="shared" si="10"/>
        <v>-0.1549947261</v>
      </c>
      <c r="AG6" s="469">
        <f t="shared" si="10"/>
        <v>-0.160047466</v>
      </c>
      <c r="AH6" s="4"/>
      <c r="AI6" s="4"/>
      <c r="AJ6" s="4"/>
      <c r="AK6" s="4"/>
      <c r="AL6" s="4"/>
      <c r="AM6" s="4"/>
      <c r="AN6" s="4"/>
    </row>
    <row r="7">
      <c r="A7" s="19" t="s">
        <v>7</v>
      </c>
      <c r="B7" s="2"/>
      <c r="C7" s="2"/>
      <c r="D7" s="2"/>
      <c r="E7" s="2"/>
      <c r="F7" s="203">
        <f t="shared" ref="F7:S7" si="11">F6*12</f>
        <v>-0.2960544826</v>
      </c>
      <c r="G7" s="203">
        <f t="shared" si="11"/>
        <v>-1.755992908</v>
      </c>
      <c r="H7" s="203">
        <f t="shared" si="11"/>
        <v>-2.314538386</v>
      </c>
      <c r="I7" s="203">
        <f t="shared" si="11"/>
        <v>1.285753431</v>
      </c>
      <c r="J7" s="204">
        <f t="shared" si="11"/>
        <v>-3.48111158</v>
      </c>
      <c r="K7" s="204">
        <f t="shared" si="11"/>
        <v>-3.004777573</v>
      </c>
      <c r="L7" s="204">
        <f t="shared" si="11"/>
        <v>-3.698131113</v>
      </c>
      <c r="M7" s="204">
        <f t="shared" si="11"/>
        <v>-2.201414008</v>
      </c>
      <c r="N7" s="204">
        <f t="shared" si="11"/>
        <v>-3.429042039</v>
      </c>
      <c r="O7" s="204">
        <f t="shared" si="11"/>
        <v>-1.893849842</v>
      </c>
      <c r="P7" s="204">
        <f t="shared" si="11"/>
        <v>-1.549204768</v>
      </c>
      <c r="Q7" s="204">
        <f t="shared" si="11"/>
        <v>-1.6307619</v>
      </c>
      <c r="R7" s="204">
        <f t="shared" si="11"/>
        <v>-0.9473954787</v>
      </c>
      <c r="S7" s="204">
        <f t="shared" si="11"/>
        <v>-1.189008102</v>
      </c>
      <c r="T7" s="205">
        <v>-0.9803945767505354</v>
      </c>
      <c r="U7" s="205">
        <v>-0.2926823402254659</v>
      </c>
      <c r="V7" s="205">
        <v>-0.11590735900033672</v>
      </c>
      <c r="W7" s="205">
        <v>-0.16662986874975275</v>
      </c>
      <c r="X7" s="469">
        <f t="shared" ref="X7:AG7" si="12">X6*12</f>
        <v>-2.647241699</v>
      </c>
      <c r="Y7" s="469">
        <f t="shared" si="12"/>
        <v>-2.221098967</v>
      </c>
      <c r="Z7" s="469">
        <f t="shared" si="12"/>
        <v>-1.303385448</v>
      </c>
      <c r="AA7" s="469">
        <f t="shared" si="12"/>
        <v>-1.313138733</v>
      </c>
      <c r="AB7" s="469">
        <f t="shared" si="12"/>
        <v>-1.611797227</v>
      </c>
      <c r="AC7" s="469">
        <f t="shared" si="12"/>
        <v>-2.127060317</v>
      </c>
      <c r="AD7" s="469">
        <f t="shared" si="12"/>
        <v>-1.525107221</v>
      </c>
      <c r="AE7" s="469">
        <f t="shared" si="12"/>
        <v>-1.801904315</v>
      </c>
      <c r="AF7" s="469">
        <f t="shared" si="12"/>
        <v>-1.859936713</v>
      </c>
      <c r="AG7" s="469">
        <f t="shared" si="12"/>
        <v>-1.920569592</v>
      </c>
      <c r="AH7" s="4"/>
      <c r="AI7" s="4"/>
      <c r="AJ7" s="4"/>
      <c r="AK7" s="4"/>
      <c r="AL7" s="4"/>
      <c r="AM7" s="4"/>
      <c r="AN7" s="4"/>
    </row>
    <row r="8">
      <c r="A8" s="19" t="s">
        <v>8</v>
      </c>
      <c r="B8" s="20">
        <v>118844.0</v>
      </c>
      <c r="C8" s="20">
        <v>125096.0</v>
      </c>
      <c r="D8" s="20">
        <v>132478.0</v>
      </c>
      <c r="E8" s="20">
        <v>141301.0</v>
      </c>
      <c r="F8" s="20">
        <f>'EP (dont use)'!U8</f>
        <v>153179</v>
      </c>
      <c r="G8" s="80">
        <f>'CB Old'!G8</f>
        <v>163638</v>
      </c>
      <c r="H8" s="80">
        <v>176242.0</v>
      </c>
      <c r="I8" s="80">
        <f>'Cover Me Old Q2'!G8</f>
        <v>185447</v>
      </c>
      <c r="J8" s="134">
        <v>196866.0</v>
      </c>
      <c r="K8" s="81">
        <f>'Cover (Old)'!I8</f>
        <v>206084</v>
      </c>
      <c r="L8" s="81">
        <f>'Cover (Old)'!J8</f>
        <v>216084</v>
      </c>
      <c r="M8" s="81">
        <f>'Cover (Old)'!K8</f>
        <v>224420</v>
      </c>
      <c r="N8" s="81">
        <f>'Cover (Old)'!L8</f>
        <v>230833</v>
      </c>
      <c r="O8" s="81">
        <f>'Cover (Old)'!M8</f>
        <v>238933</v>
      </c>
      <c r="P8" s="470">
        <v>247663.0</v>
      </c>
      <c r="Q8" s="82">
        <v>258956.0</v>
      </c>
      <c r="R8" s="83">
        <v>265988.0</v>
      </c>
      <c r="S8" s="83">
        <v>271650.0</v>
      </c>
      <c r="T8" s="471">
        <v>195356.0</v>
      </c>
      <c r="U8" s="471">
        <f>' CB_Old'!P8</f>
        <v>205790</v>
      </c>
      <c r="V8" s="471">
        <f>' CB_Old'!Q8</f>
        <v>216372</v>
      </c>
      <c r="W8" s="471">
        <f>' CB_Old'!R8</f>
        <v>227112</v>
      </c>
      <c r="X8" s="84">
        <v>233448.0</v>
      </c>
      <c r="Y8" s="84">
        <v>241815.0</v>
      </c>
      <c r="Z8" s="84">
        <v>249794.0</v>
      </c>
      <c r="AA8" s="84">
        <v>258197.0</v>
      </c>
      <c r="AB8" s="84">
        <v>265968.0</v>
      </c>
      <c r="AC8" s="84">
        <v>272657.0</v>
      </c>
      <c r="AD8" s="84">
        <v>285192.12</v>
      </c>
      <c r="AE8" s="84">
        <v>295770.84</v>
      </c>
      <c r="AF8" s="84">
        <v>308219.79</v>
      </c>
      <c r="AG8" s="84">
        <v>321173.88</v>
      </c>
      <c r="AH8" s="4"/>
      <c r="AI8" s="4"/>
      <c r="AJ8" s="4"/>
      <c r="AK8" s="4"/>
      <c r="AL8" s="4"/>
      <c r="AM8" s="4"/>
      <c r="AN8" s="4"/>
    </row>
    <row r="9">
      <c r="A9" s="19" t="s">
        <v>66</v>
      </c>
      <c r="B9" s="335">
        <f t="shared" ref="B9:S9" si="13">B2/B8</f>
        <v>0.0001472518596</v>
      </c>
      <c r="C9" s="335">
        <f t="shared" si="13"/>
        <v>0.001147119013</v>
      </c>
      <c r="D9" s="335">
        <f t="shared" si="13"/>
        <v>0.003830824741</v>
      </c>
      <c r="E9" s="335">
        <f t="shared" si="13"/>
        <v>0.00834749931</v>
      </c>
      <c r="F9" s="335">
        <f t="shared" si="13"/>
        <v>0.008454161471</v>
      </c>
      <c r="G9" s="335">
        <f t="shared" si="13"/>
        <v>0.009282684951</v>
      </c>
      <c r="H9" s="335">
        <f t="shared" si="13"/>
        <v>0.006553488953</v>
      </c>
      <c r="I9" s="335">
        <f t="shared" si="13"/>
        <v>0.006174270816</v>
      </c>
      <c r="J9" s="92">
        <f t="shared" si="13"/>
        <v>0.006313939431</v>
      </c>
      <c r="K9" s="92">
        <f t="shared" si="13"/>
        <v>0.007982182023</v>
      </c>
      <c r="L9" s="92">
        <f t="shared" si="13"/>
        <v>0.007112974584</v>
      </c>
      <c r="M9" s="92">
        <f t="shared" si="13"/>
        <v>0.006799750468</v>
      </c>
      <c r="N9" s="92">
        <f t="shared" si="13"/>
        <v>0.007537917022</v>
      </c>
      <c r="O9" s="92">
        <f t="shared" si="13"/>
        <v>0.01010743598</v>
      </c>
      <c r="P9" s="92">
        <f t="shared" si="13"/>
        <v>0.01308633102</v>
      </c>
      <c r="Q9" s="92">
        <f t="shared" si="13"/>
        <v>0.007854616228</v>
      </c>
      <c r="R9" s="92">
        <f t="shared" si="13"/>
        <v>0.005567920357</v>
      </c>
      <c r="S9" s="92">
        <f t="shared" si="13"/>
        <v>0.003957297994</v>
      </c>
      <c r="T9" s="91">
        <v>0.006936055201785458</v>
      </c>
      <c r="U9" s="91">
        <v>0.007255156851683795</v>
      </c>
      <c r="V9" s="91">
        <v>0.00959233738760079</v>
      </c>
      <c r="W9" s="91">
        <v>0.011860009767593991</v>
      </c>
      <c r="X9" s="93">
        <f t="shared" ref="X9:AG9" si="14">X2/X8</f>
        <v>0.01290865632</v>
      </c>
      <c r="Y9" s="93">
        <f t="shared" si="14"/>
        <v>0.01653495441</v>
      </c>
      <c r="Z9" s="93">
        <f t="shared" si="14"/>
        <v>0.02039100219</v>
      </c>
      <c r="AA9" s="93">
        <f t="shared" si="14"/>
        <v>0.009548264826</v>
      </c>
      <c r="AB9" s="93">
        <f t="shared" si="14"/>
        <v>0.007647536546</v>
      </c>
      <c r="AC9" s="93">
        <f t="shared" si="14"/>
        <v>0.00543173291</v>
      </c>
      <c r="AD9" s="93">
        <f t="shared" si="14"/>
        <v>0.00376938886</v>
      </c>
      <c r="AE9" s="93">
        <f t="shared" si="14"/>
        <v>0.003634570602</v>
      </c>
      <c r="AF9" s="93">
        <f t="shared" si="14"/>
        <v>0.003487770853</v>
      </c>
      <c r="AG9" s="93">
        <f t="shared" si="14"/>
        <v>0.003347096595</v>
      </c>
      <c r="AH9" s="4"/>
      <c r="AI9" s="4"/>
      <c r="AJ9" s="4"/>
      <c r="AK9" s="4"/>
      <c r="AL9" s="4"/>
      <c r="AM9" s="4"/>
      <c r="AN9" s="4"/>
    </row>
    <row r="10">
      <c r="A10" s="19" t="s">
        <v>67</v>
      </c>
      <c r="B10" s="335">
        <f t="shared" ref="B10:S10" si="15">B3/B8</f>
        <v>0</v>
      </c>
      <c r="C10" s="335">
        <f t="shared" si="15"/>
        <v>0</v>
      </c>
      <c r="D10" s="335">
        <f t="shared" si="15"/>
        <v>0</v>
      </c>
      <c r="E10" s="335">
        <f t="shared" si="15"/>
        <v>0</v>
      </c>
      <c r="F10" s="335">
        <f t="shared" si="15"/>
        <v>0.0143361688</v>
      </c>
      <c r="G10" s="335">
        <f t="shared" si="15"/>
        <v>0.05389946101</v>
      </c>
      <c r="H10" s="335">
        <f t="shared" si="15"/>
        <v>0.06306768109</v>
      </c>
      <c r="I10" s="335">
        <f t="shared" si="15"/>
        <v>-0.02084498564</v>
      </c>
      <c r="J10" s="92">
        <f t="shared" si="15"/>
        <v>0.05384827085</v>
      </c>
      <c r="K10" s="92">
        <f t="shared" si="15"/>
        <v>0.04711432599</v>
      </c>
      <c r="L10" s="92">
        <f t="shared" si="15"/>
        <v>0.07560174503</v>
      </c>
      <c r="M10" s="92">
        <f t="shared" si="15"/>
        <v>0.0537123674</v>
      </c>
      <c r="N10" s="92">
        <f t="shared" si="15"/>
        <v>0.09097358124</v>
      </c>
      <c r="O10" s="92">
        <f t="shared" si="15"/>
        <v>0.06317620183</v>
      </c>
      <c r="P10" s="92">
        <f t="shared" si="15"/>
        <v>0.05725623334</v>
      </c>
      <c r="Q10" s="92">
        <f t="shared" si="15"/>
        <v>0.04978346995</v>
      </c>
      <c r="R10" s="92">
        <f t="shared" si="15"/>
        <v>0.02913800761</v>
      </c>
      <c r="S10" s="92">
        <f t="shared" si="15"/>
        <v>0.03022097434</v>
      </c>
      <c r="T10" s="463">
        <v>0.022991423202024446</v>
      </c>
      <c r="U10" s="463">
        <v>0.011669214773803055</v>
      </c>
      <c r="V10" s="463">
        <v>0.011547843038072228</v>
      </c>
      <c r="W10" s="463">
        <v>0.015320446460600485</v>
      </c>
      <c r="X10" s="93">
        <f t="shared" ref="X10:AG10" si="16">X3/X8</f>
        <v>0.08281679345</v>
      </c>
      <c r="Y10" s="93">
        <f t="shared" si="16"/>
        <v>0.09222253702</v>
      </c>
      <c r="Z10" s="93">
        <f t="shared" si="16"/>
        <v>0.07710664102</v>
      </c>
      <c r="AA10" s="93">
        <f t="shared" si="16"/>
        <v>0.06079120229</v>
      </c>
      <c r="AB10" s="93">
        <f t="shared" si="16"/>
        <v>0.05114721298</v>
      </c>
      <c r="AC10" s="93">
        <f t="shared" si="16"/>
        <v>0.05471410672</v>
      </c>
      <c r="AD10" s="93">
        <f t="shared" si="16"/>
        <v>0.03135207855</v>
      </c>
      <c r="AE10" s="93">
        <f t="shared" si="16"/>
        <v>0.02950012191</v>
      </c>
      <c r="AF10" s="93">
        <f t="shared" si="16"/>
        <v>0.0280745759</v>
      </c>
      <c r="AG10" s="93">
        <f t="shared" si="16"/>
        <v>0.02712792181</v>
      </c>
      <c r="AH10" s="4"/>
      <c r="AI10" s="4"/>
      <c r="AJ10" s="4"/>
      <c r="AK10" s="4"/>
      <c r="AL10" s="4"/>
      <c r="AM10" s="4"/>
      <c r="AN10" s="4"/>
    </row>
    <row r="11">
      <c r="A11" s="19" t="s">
        <v>9</v>
      </c>
      <c r="B11" s="335">
        <f t="shared" ref="B11:S11" si="17">B4/B8</f>
        <v>0.0001472518596</v>
      </c>
      <c r="C11" s="335">
        <f t="shared" si="17"/>
        <v>0.001147119013</v>
      </c>
      <c r="D11" s="335">
        <f t="shared" si="17"/>
        <v>0.003830824741</v>
      </c>
      <c r="E11" s="335">
        <f t="shared" si="17"/>
        <v>0.00834749931</v>
      </c>
      <c r="F11" s="335">
        <f t="shared" si="17"/>
        <v>-0.005882007325</v>
      </c>
      <c r="G11" s="335">
        <f t="shared" si="17"/>
        <v>-0.04461677605</v>
      </c>
      <c r="H11" s="335">
        <f t="shared" si="17"/>
        <v>-0.05651419214</v>
      </c>
      <c r="I11" s="335">
        <f t="shared" si="17"/>
        <v>0.02701925646</v>
      </c>
      <c r="J11" s="92">
        <f t="shared" si="17"/>
        <v>-0.04753433142</v>
      </c>
      <c r="K11" s="92">
        <f t="shared" si="17"/>
        <v>-0.03913214397</v>
      </c>
      <c r="L11" s="92">
        <f t="shared" si="17"/>
        <v>-0.06848877045</v>
      </c>
      <c r="M11" s="92">
        <f t="shared" si="17"/>
        <v>-0.04691261693</v>
      </c>
      <c r="N11" s="92">
        <f t="shared" si="17"/>
        <v>-0.08343566422</v>
      </c>
      <c r="O11" s="92">
        <f t="shared" si="17"/>
        <v>-0.05306876585</v>
      </c>
      <c r="P11" s="92">
        <f t="shared" si="17"/>
        <v>-0.04416990232</v>
      </c>
      <c r="Q11" s="92">
        <f t="shared" si="17"/>
        <v>-0.04192885372</v>
      </c>
      <c r="R11" s="92">
        <f t="shared" si="17"/>
        <v>-0.02357008726</v>
      </c>
      <c r="S11" s="92">
        <f t="shared" si="17"/>
        <v>-0.02626367635</v>
      </c>
      <c r="T11" s="91">
        <v>-0.01605536800023899</v>
      </c>
      <c r="U11" s="463">
        <v>-0.00441405792211926</v>
      </c>
      <c r="V11" s="463">
        <v>-0.0019555056504714373</v>
      </c>
      <c r="W11" s="463">
        <v>-0.003460436693006494</v>
      </c>
      <c r="X11" s="93">
        <f t="shared" ref="X11:AG11" si="18">X4/X8</f>
        <v>-0.06990813713</v>
      </c>
      <c r="Y11" s="93">
        <f t="shared" si="18"/>
        <v>-0.07568758261</v>
      </c>
      <c r="Z11" s="93">
        <f t="shared" si="18"/>
        <v>-0.05671563883</v>
      </c>
      <c r="AA11" s="93">
        <f t="shared" si="18"/>
        <v>-0.05124293747</v>
      </c>
      <c r="AB11" s="93">
        <f t="shared" si="18"/>
        <v>-0.04349967644</v>
      </c>
      <c r="AC11" s="93">
        <f t="shared" si="18"/>
        <v>-0.04928237381</v>
      </c>
      <c r="AD11" s="93">
        <f t="shared" si="18"/>
        <v>-0.02758268969</v>
      </c>
      <c r="AE11" s="93">
        <f t="shared" si="18"/>
        <v>-0.02586555131</v>
      </c>
      <c r="AF11" s="93">
        <f t="shared" si="18"/>
        <v>-0.02458680505</v>
      </c>
      <c r="AG11" s="93">
        <f t="shared" si="18"/>
        <v>-0.02378082522</v>
      </c>
      <c r="AH11" s="4"/>
      <c r="AI11" s="4"/>
      <c r="AJ11" s="4"/>
      <c r="AK11" s="4"/>
      <c r="AL11" s="4"/>
      <c r="AM11" s="4"/>
      <c r="AN11" s="4"/>
    </row>
    <row r="12">
      <c r="A12" s="21" t="s">
        <v>68</v>
      </c>
      <c r="B12" s="181">
        <f t="shared" ref="B12:S12" si="19">B4/B2</f>
        <v>1</v>
      </c>
      <c r="C12" s="181">
        <f t="shared" si="19"/>
        <v>1</v>
      </c>
      <c r="D12" s="181">
        <f t="shared" si="19"/>
        <v>1</v>
      </c>
      <c r="E12" s="181">
        <f t="shared" si="19"/>
        <v>1</v>
      </c>
      <c r="F12" s="181">
        <f t="shared" si="19"/>
        <v>-0.6957528958</v>
      </c>
      <c r="G12" s="181">
        <f t="shared" si="19"/>
        <v>-4.806451613</v>
      </c>
      <c r="H12" s="181">
        <f t="shared" si="19"/>
        <v>-8.62352749</v>
      </c>
      <c r="I12" s="181">
        <f t="shared" si="19"/>
        <v>4.376104849</v>
      </c>
      <c r="J12" s="95">
        <f t="shared" si="19"/>
        <v>-7.528474408</v>
      </c>
      <c r="K12" s="95">
        <f t="shared" si="19"/>
        <v>-4.902436935</v>
      </c>
      <c r="L12" s="95">
        <f t="shared" si="19"/>
        <v>-9.628710133</v>
      </c>
      <c r="M12" s="95">
        <f t="shared" si="19"/>
        <v>-6.899167426</v>
      </c>
      <c r="N12" s="95">
        <f t="shared" si="19"/>
        <v>-11.06879579</v>
      </c>
      <c r="O12" s="95">
        <f t="shared" si="19"/>
        <v>-5.250467674</v>
      </c>
      <c r="P12" s="95">
        <f t="shared" si="19"/>
        <v>-3.375270138</v>
      </c>
      <c r="Q12" s="95">
        <f t="shared" si="19"/>
        <v>-5.338116147</v>
      </c>
      <c r="R12" s="95">
        <f t="shared" si="19"/>
        <v>-4.233194037</v>
      </c>
      <c r="S12" s="95">
        <f t="shared" si="19"/>
        <v>-6.636769936</v>
      </c>
      <c r="T12" s="99">
        <v>-2.314769351331873</v>
      </c>
      <c r="U12" s="99">
        <v>-0.6084028246880472</v>
      </c>
      <c r="V12" s="99">
        <v>-0.20386122500227688</v>
      </c>
      <c r="W12" s="99">
        <v>-0.2917735112210202</v>
      </c>
      <c r="X12" s="97">
        <f t="shared" ref="X12:AG12" si="20">X4/X2</f>
        <v>-5.415601392</v>
      </c>
      <c r="Y12" s="97">
        <f t="shared" si="20"/>
        <v>-4.577429169</v>
      </c>
      <c r="Z12" s="97">
        <f t="shared" si="20"/>
        <v>-2.781405167</v>
      </c>
      <c r="AA12" s="97">
        <f t="shared" si="20"/>
        <v>-5.366727714</v>
      </c>
      <c r="AB12" s="97">
        <f t="shared" si="20"/>
        <v>-5.688063885</v>
      </c>
      <c r="AC12" s="97">
        <f t="shared" si="20"/>
        <v>-9.073048073</v>
      </c>
      <c r="AD12" s="97">
        <f t="shared" si="20"/>
        <v>-7.317549533</v>
      </c>
      <c r="AE12" s="97">
        <f t="shared" si="20"/>
        <v>-7.116535664</v>
      </c>
      <c r="AF12" s="97">
        <f t="shared" si="20"/>
        <v>-7.049432455</v>
      </c>
      <c r="AG12" s="97">
        <f t="shared" si="20"/>
        <v>-7.104911539</v>
      </c>
      <c r="AH12" s="23"/>
      <c r="AI12" s="23"/>
      <c r="AJ12" s="23"/>
      <c r="AK12" s="23"/>
      <c r="AL12" s="23"/>
      <c r="AM12" s="23"/>
      <c r="AN12" s="4"/>
    </row>
    <row r="13">
      <c r="A13" s="24" t="s">
        <v>69</v>
      </c>
      <c r="B13" s="2"/>
      <c r="C13" s="2"/>
      <c r="D13" s="2"/>
      <c r="E13" s="2"/>
      <c r="F13" s="335"/>
      <c r="G13" s="19"/>
      <c r="H13" s="19"/>
      <c r="I13" s="19"/>
      <c r="J13" s="177"/>
      <c r="K13" s="177"/>
      <c r="L13" s="177"/>
      <c r="M13" s="177"/>
      <c r="N13" s="177"/>
      <c r="O13" s="177"/>
      <c r="P13" s="177"/>
      <c r="Q13" s="472"/>
      <c r="R13" s="472"/>
      <c r="S13" s="472"/>
      <c r="T13" s="473"/>
      <c r="U13" s="473"/>
      <c r="V13" s="473"/>
      <c r="W13" s="473"/>
      <c r="X13" s="119"/>
      <c r="Y13" s="119"/>
      <c r="Z13" s="119"/>
      <c r="AA13" s="119"/>
      <c r="AB13" s="119"/>
      <c r="AC13" s="119"/>
      <c r="AD13" s="119"/>
      <c r="AE13" s="119"/>
      <c r="AF13" s="119"/>
      <c r="AG13" s="119"/>
      <c r="AH13" s="4"/>
      <c r="AI13" s="4"/>
      <c r="AJ13" s="4"/>
      <c r="AK13" s="4"/>
      <c r="AL13" s="4"/>
      <c r="AM13" s="4"/>
      <c r="AN13" s="4"/>
    </row>
    <row r="14">
      <c r="A14" s="19" t="s">
        <v>186</v>
      </c>
      <c r="B14" s="2"/>
      <c r="C14" s="2"/>
      <c r="D14" s="2"/>
      <c r="E14" s="2"/>
      <c r="F14" s="131">
        <f>F81</f>
        <v>2196</v>
      </c>
      <c r="G14" s="131">
        <v>6144.0</v>
      </c>
      <c r="H14" s="131">
        <f t="shared" ref="H14:S14" si="21">H82</f>
        <v>5767.814251</v>
      </c>
      <c r="I14" s="131">
        <f t="shared" si="21"/>
        <v>-6725.850053</v>
      </c>
      <c r="J14" s="69">
        <f t="shared" si="21"/>
        <v>-2203.256311</v>
      </c>
      <c r="K14" s="69">
        <f t="shared" si="21"/>
        <v>5908.538757</v>
      </c>
      <c r="L14" s="69">
        <f t="shared" si="21"/>
        <v>15441.00747</v>
      </c>
      <c r="M14" s="69">
        <f t="shared" si="21"/>
        <v>8126.449492</v>
      </c>
      <c r="N14" s="69">
        <f t="shared" si="21"/>
        <v>8883.464678</v>
      </c>
      <c r="O14" s="69">
        <f t="shared" si="21"/>
        <v>1867.779432</v>
      </c>
      <c r="P14" s="69">
        <f t="shared" si="21"/>
        <v>5025.930518</v>
      </c>
      <c r="Q14" s="69">
        <f t="shared" si="21"/>
        <v>4103.338243</v>
      </c>
      <c r="R14" s="69">
        <f t="shared" si="21"/>
        <v>-1353.499631</v>
      </c>
      <c r="S14" s="69">
        <f t="shared" si="21"/>
        <v>-10002.42232</v>
      </c>
      <c r="T14" s="200">
        <v>-3039.855936062757</v>
      </c>
      <c r="U14" s="200">
        <v>-1096.8732618985623</v>
      </c>
      <c r="V14" s="200">
        <v>608.2117115659257</v>
      </c>
      <c r="W14" s="200">
        <v>296.9400799745563</v>
      </c>
      <c r="X14" s="70">
        <f t="shared" ref="X14:AG14" si="22">X82</f>
        <v>8226.099308</v>
      </c>
      <c r="Y14" s="70">
        <f t="shared" si="22"/>
        <v>9448.627925</v>
      </c>
      <c r="Z14" s="70">
        <f t="shared" si="22"/>
        <v>8508.787956</v>
      </c>
      <c r="AA14" s="70">
        <f t="shared" si="22"/>
        <v>6420.167371</v>
      </c>
      <c r="AB14" s="70">
        <f t="shared" si="22"/>
        <v>2525.075444</v>
      </c>
      <c r="AC14" s="70">
        <f t="shared" si="22"/>
        <v>-2899.344463</v>
      </c>
      <c r="AD14" s="70">
        <f t="shared" si="22"/>
        <v>-8547.320427</v>
      </c>
      <c r="AE14" s="70">
        <f t="shared" si="22"/>
        <v>-1263.455256</v>
      </c>
      <c r="AF14" s="70">
        <f t="shared" si="22"/>
        <v>-1909.597173</v>
      </c>
      <c r="AG14" s="70">
        <f t="shared" si="22"/>
        <v>0</v>
      </c>
      <c r="AH14" s="4"/>
      <c r="AI14" s="4"/>
      <c r="AJ14" s="4"/>
      <c r="AK14" s="4"/>
      <c r="AL14" s="4"/>
      <c r="AM14" s="4"/>
      <c r="AN14" s="4"/>
    </row>
    <row r="15">
      <c r="A15" s="19" t="s">
        <v>23</v>
      </c>
      <c r="B15" s="2"/>
      <c r="C15" s="2"/>
      <c r="D15" s="2"/>
      <c r="E15" s="2"/>
      <c r="F15" s="131">
        <f>F84</f>
        <v>4.5</v>
      </c>
      <c r="G15" s="131">
        <v>45.0</v>
      </c>
      <c r="H15" s="131">
        <f t="shared" ref="H15:S15" si="23">H34</f>
        <v>4631.36</v>
      </c>
      <c r="I15" s="131">
        <f t="shared" si="23"/>
        <v>2215.21</v>
      </c>
      <c r="J15" s="69">
        <f t="shared" si="23"/>
        <v>12045.67</v>
      </c>
      <c r="K15" s="69">
        <f t="shared" si="23"/>
        <v>2962.97</v>
      </c>
      <c r="L15" s="69">
        <f t="shared" si="23"/>
        <v>63.32</v>
      </c>
      <c r="M15" s="69">
        <f t="shared" si="23"/>
        <v>3013.68</v>
      </c>
      <c r="N15" s="69">
        <f t="shared" si="23"/>
        <v>11204.24</v>
      </c>
      <c r="O15" s="69">
        <f t="shared" si="23"/>
        <v>12315.1</v>
      </c>
      <c r="P15" s="69">
        <f t="shared" si="23"/>
        <v>8242.32</v>
      </c>
      <c r="Q15" s="69">
        <f t="shared" si="23"/>
        <v>7876.39</v>
      </c>
      <c r="R15" s="69">
        <f t="shared" si="23"/>
        <v>8191.86</v>
      </c>
      <c r="S15" s="69">
        <f t="shared" si="23"/>
        <v>17299.95</v>
      </c>
      <c r="T15" s="200">
        <v>6805.868407117445</v>
      </c>
      <c r="U15" s="200">
        <v>2638.201039612184</v>
      </c>
      <c r="V15" s="200">
        <v>614.1844935637304</v>
      </c>
      <c r="W15" s="200">
        <v>1365.884404227484</v>
      </c>
      <c r="X15" s="70">
        <f t="shared" ref="X15:AG15" si="24">X34</f>
        <v>9302.285488</v>
      </c>
      <c r="Y15" s="70">
        <f t="shared" si="24"/>
        <v>10457.20486</v>
      </c>
      <c r="Z15" s="70">
        <f t="shared" si="24"/>
        <v>7701.05833</v>
      </c>
      <c r="AA15" s="70">
        <f t="shared" si="24"/>
        <v>8363.938688</v>
      </c>
      <c r="AB15" s="70">
        <f t="shared" si="24"/>
        <v>10166.4465</v>
      </c>
      <c r="AC15" s="70">
        <f t="shared" si="24"/>
        <v>16905.52866</v>
      </c>
      <c r="AD15" s="70">
        <f t="shared" si="24"/>
        <v>16576.68617</v>
      </c>
      <c r="AE15" s="70">
        <f t="shared" si="24"/>
        <v>9076.731094</v>
      </c>
      <c r="AF15" s="70">
        <f t="shared" si="24"/>
        <v>9650.737062</v>
      </c>
      <c r="AG15" s="70">
        <f t="shared" si="24"/>
        <v>7800.779904</v>
      </c>
      <c r="AH15" s="4"/>
      <c r="AI15" s="4"/>
      <c r="AJ15" s="4"/>
      <c r="AK15" s="4"/>
      <c r="AL15" s="4"/>
      <c r="AM15" s="4"/>
      <c r="AN15" s="4"/>
    </row>
    <row r="16">
      <c r="A16" s="19" t="s">
        <v>209</v>
      </c>
      <c r="B16" s="2"/>
      <c r="C16" s="2"/>
      <c r="D16" s="2"/>
      <c r="E16" s="2"/>
      <c r="F16" s="19"/>
      <c r="G16" s="131"/>
      <c r="H16" s="131"/>
      <c r="I16" s="131"/>
      <c r="J16" s="474">
        <v>16.1</v>
      </c>
      <c r="K16" s="132">
        <v>27.0</v>
      </c>
      <c r="L16" s="132">
        <v>42.0</v>
      </c>
      <c r="M16" s="132">
        <v>40.0</v>
      </c>
      <c r="N16" s="132">
        <v>39.0</v>
      </c>
      <c r="O16" s="132">
        <v>39.0</v>
      </c>
      <c r="P16" s="69">
        <v>39.0</v>
      </c>
      <c r="Q16" s="69">
        <v>39.0</v>
      </c>
      <c r="R16" s="69">
        <v>39.0</v>
      </c>
      <c r="S16" s="69">
        <v>39.0</v>
      </c>
      <c r="T16" s="200">
        <v>48.0</v>
      </c>
      <c r="U16" s="200">
        <v>98.0</v>
      </c>
      <c r="V16" s="200">
        <v>217.0</v>
      </c>
      <c r="W16" s="200">
        <v>433.0</v>
      </c>
      <c r="X16" s="336">
        <v>147.6</v>
      </c>
      <c r="Y16" s="336">
        <v>195.84</v>
      </c>
      <c r="Z16" s="336">
        <v>249.48</v>
      </c>
      <c r="AA16" s="336">
        <f t="shared" ref="AA16:AA17" si="26">average(N16:P16)</f>
        <v>39</v>
      </c>
      <c r="AB16" s="200">
        <f t="shared" ref="AB16:AG16" si="25">AA16</f>
        <v>39</v>
      </c>
      <c r="AC16" s="200">
        <f t="shared" si="25"/>
        <v>39</v>
      </c>
      <c r="AD16" s="200">
        <f t="shared" si="25"/>
        <v>39</v>
      </c>
      <c r="AE16" s="200">
        <f t="shared" si="25"/>
        <v>39</v>
      </c>
      <c r="AF16" s="200">
        <f t="shared" si="25"/>
        <v>39</v>
      </c>
      <c r="AG16" s="200">
        <f t="shared" si="25"/>
        <v>39</v>
      </c>
      <c r="AH16" s="4"/>
      <c r="AI16" s="4"/>
      <c r="AJ16" s="4"/>
      <c r="AK16" s="4"/>
      <c r="AL16" s="4"/>
      <c r="AM16" s="4"/>
      <c r="AN16" s="4"/>
    </row>
    <row r="17">
      <c r="A17" s="21" t="s">
        <v>210</v>
      </c>
      <c r="B17" s="475"/>
      <c r="C17" s="475"/>
      <c r="D17" s="475"/>
      <c r="E17" s="475"/>
      <c r="F17" s="21"/>
      <c r="G17" s="112">
        <v>2631.0</v>
      </c>
      <c r="H17" s="112">
        <v>716.0</v>
      </c>
      <c r="I17" s="112">
        <v>645.0</v>
      </c>
      <c r="J17" s="135">
        <v>742.38</v>
      </c>
      <c r="K17" s="135">
        <v>811.0</v>
      </c>
      <c r="L17" s="135">
        <v>790.0</v>
      </c>
      <c r="M17" s="135">
        <v>874.0</v>
      </c>
      <c r="N17" s="135">
        <v>873.0</v>
      </c>
      <c r="O17" s="135">
        <v>873.0</v>
      </c>
      <c r="P17" s="108">
        <v>873.0</v>
      </c>
      <c r="Q17" s="108">
        <v>873.0</v>
      </c>
      <c r="R17" s="108">
        <v>873.0</v>
      </c>
      <c r="S17" s="108">
        <v>873.0</v>
      </c>
      <c r="T17" s="154">
        <v>677.5</v>
      </c>
      <c r="U17" s="154">
        <v>739.5</v>
      </c>
      <c r="V17" s="154">
        <v>1022.5</v>
      </c>
      <c r="W17" s="154">
        <v>1323.5</v>
      </c>
      <c r="X17" s="476">
        <v>1657.43</v>
      </c>
      <c r="Y17" s="476">
        <v>2199.12</v>
      </c>
      <c r="Z17" s="114">
        <v>2801.45</v>
      </c>
      <c r="AA17" s="476">
        <f t="shared" si="26"/>
        <v>873</v>
      </c>
      <c r="AB17" s="114">
        <f t="shared" ref="AB17:AG17" si="27">AA17</f>
        <v>873</v>
      </c>
      <c r="AC17" s="114">
        <f t="shared" si="27"/>
        <v>873</v>
      </c>
      <c r="AD17" s="114">
        <f t="shared" si="27"/>
        <v>873</v>
      </c>
      <c r="AE17" s="114">
        <f t="shared" si="27"/>
        <v>873</v>
      </c>
      <c r="AF17" s="114">
        <f t="shared" si="27"/>
        <v>873</v>
      </c>
      <c r="AG17" s="114">
        <f t="shared" si="27"/>
        <v>873</v>
      </c>
      <c r="AH17" s="23"/>
      <c r="AI17" s="23"/>
      <c r="AJ17" s="23"/>
      <c r="AK17" s="23"/>
      <c r="AL17" s="23"/>
      <c r="AM17" s="23"/>
      <c r="AN17" s="4"/>
    </row>
    <row r="18">
      <c r="A18" s="24" t="s">
        <v>73</v>
      </c>
      <c r="B18" s="2"/>
      <c r="C18" s="2"/>
      <c r="D18" s="2"/>
      <c r="E18" s="2"/>
      <c r="F18" s="131"/>
      <c r="G18" s="131"/>
      <c r="H18" s="19"/>
      <c r="I18" s="19"/>
      <c r="J18" s="177"/>
      <c r="K18" s="177"/>
      <c r="L18" s="177"/>
      <c r="M18" s="177"/>
      <c r="N18" s="177"/>
      <c r="O18" s="177"/>
      <c r="P18" s="177"/>
      <c r="Q18" s="177"/>
      <c r="R18" s="177"/>
      <c r="S18" s="177"/>
      <c r="T18" s="119"/>
      <c r="U18" s="119"/>
      <c r="V18" s="119"/>
      <c r="W18" s="119"/>
      <c r="X18" s="119"/>
      <c r="Y18" s="119"/>
      <c r="Z18" s="119"/>
      <c r="AA18" s="119"/>
      <c r="AB18" s="150"/>
      <c r="AC18" s="119"/>
      <c r="AD18" s="119"/>
      <c r="AE18" s="119"/>
      <c r="AF18" s="119"/>
      <c r="AG18" s="119"/>
      <c r="AH18" s="4"/>
      <c r="AI18" s="4"/>
      <c r="AJ18" s="4"/>
      <c r="AK18" s="4"/>
      <c r="AL18" s="4"/>
      <c r="AM18" s="4"/>
      <c r="AN18" s="4"/>
    </row>
    <row r="19">
      <c r="A19" s="358" t="s">
        <v>74</v>
      </c>
      <c r="B19" s="2"/>
      <c r="C19" s="2"/>
      <c r="D19" s="2"/>
      <c r="E19" s="2"/>
      <c r="F19" s="274">
        <f t="shared" ref="F19:AG19" si="28">F15/F23</f>
        <v>0.00009613983603</v>
      </c>
      <c r="G19" s="274">
        <f t="shared" si="28"/>
        <v>0.0008493857808</v>
      </c>
      <c r="H19" s="274">
        <f t="shared" si="28"/>
        <v>0.09207482471</v>
      </c>
      <c r="I19" s="274">
        <f t="shared" si="28"/>
        <v>0.05124344366</v>
      </c>
      <c r="J19" s="76">
        <f t="shared" si="28"/>
        <v>0.5658578176</v>
      </c>
      <c r="K19" s="76">
        <f t="shared" si="28"/>
        <v>0.06870489384</v>
      </c>
      <c r="L19" s="76">
        <f t="shared" si="28"/>
        <v>0.001196565788</v>
      </c>
      <c r="M19" s="76">
        <f t="shared" si="28"/>
        <v>0.04871740324</v>
      </c>
      <c r="N19" s="76">
        <f t="shared" si="28"/>
        <v>0.1536111207</v>
      </c>
      <c r="O19" s="76">
        <f t="shared" si="28"/>
        <v>0.1403461547</v>
      </c>
      <c r="P19" s="76">
        <f t="shared" si="28"/>
        <v>0.1008594502</v>
      </c>
      <c r="Q19" s="76">
        <f t="shared" si="28"/>
        <v>0.1008851348</v>
      </c>
      <c r="R19" s="76">
        <f t="shared" si="28"/>
        <v>0.101451693</v>
      </c>
      <c r="S19" s="76">
        <f t="shared" si="28"/>
        <v>0.2734596668</v>
      </c>
      <c r="T19" s="76">
        <f t="shared" si="28"/>
        <v>0.1853347756</v>
      </c>
      <c r="U19" s="76">
        <f t="shared" si="28"/>
        <v>0.07117960954</v>
      </c>
      <c r="V19" s="76">
        <f t="shared" si="28"/>
        <v>0.01246838968</v>
      </c>
      <c r="W19" s="76">
        <f t="shared" si="28"/>
        <v>0.02203751733</v>
      </c>
      <c r="X19" s="76">
        <f t="shared" si="28"/>
        <v>0.1080447915</v>
      </c>
      <c r="Y19" s="76">
        <f t="shared" si="28"/>
        <v>0.09364445262</v>
      </c>
      <c r="Z19" s="76">
        <f t="shared" si="28"/>
        <v>0.05161560361</v>
      </c>
      <c r="AA19" s="79">
        <f t="shared" si="28"/>
        <v>0.09030746431</v>
      </c>
      <c r="AB19" s="79">
        <f t="shared" si="28"/>
        <v>0.1276287993</v>
      </c>
      <c r="AC19" s="79">
        <f t="shared" si="28"/>
        <v>0.2349367967</v>
      </c>
      <c r="AD19" s="79">
        <f t="shared" si="28"/>
        <v>0.3198152666</v>
      </c>
      <c r="AE19" s="79">
        <f t="shared" si="28"/>
        <v>0.1813032416</v>
      </c>
      <c r="AF19" s="79">
        <f t="shared" si="28"/>
        <v>0.2022284004</v>
      </c>
      <c r="AG19" s="79">
        <f t="shared" si="28"/>
        <v>0.1634630838</v>
      </c>
      <c r="AH19" s="4"/>
      <c r="AI19" s="4"/>
      <c r="AJ19" s="4"/>
      <c r="AK19" s="4"/>
      <c r="AL19" s="4"/>
      <c r="AM19" s="4"/>
      <c r="AN19" s="4"/>
    </row>
    <row r="20">
      <c r="A20" s="358" t="s">
        <v>75</v>
      </c>
      <c r="B20" s="2"/>
      <c r="C20" s="2"/>
      <c r="D20" s="2"/>
      <c r="E20" s="2"/>
      <c r="F20" s="274">
        <f t="shared" ref="F20:S20" si="29">F14/F23</f>
        <v>0.04691623998</v>
      </c>
      <c r="G20" s="274">
        <f t="shared" si="29"/>
        <v>0.1159694719</v>
      </c>
      <c r="H20" s="274">
        <f t="shared" si="29"/>
        <v>0.1146683666</v>
      </c>
      <c r="I20" s="274">
        <f t="shared" si="29"/>
        <v>-0.1555860249</v>
      </c>
      <c r="J20" s="76">
        <f t="shared" si="29"/>
        <v>-0.103500246</v>
      </c>
      <c r="K20" s="76">
        <f t="shared" si="29"/>
        <v>0.1370062903</v>
      </c>
      <c r="L20" s="76">
        <f t="shared" si="29"/>
        <v>0.2917906077</v>
      </c>
      <c r="M20" s="76">
        <f t="shared" si="29"/>
        <v>0.1313674699</v>
      </c>
      <c r="N20" s="76">
        <f t="shared" si="29"/>
        <v>0.1217930859</v>
      </c>
      <c r="O20" s="76">
        <f t="shared" si="29"/>
        <v>0.02128571113</v>
      </c>
      <c r="P20" s="76">
        <f t="shared" si="29"/>
        <v>0.06150120218</v>
      </c>
      <c r="Q20" s="76">
        <f t="shared" si="29"/>
        <v>0.05255781291</v>
      </c>
      <c r="R20" s="76">
        <f t="shared" si="29"/>
        <v>-0.01676235056</v>
      </c>
      <c r="S20" s="76">
        <f t="shared" si="29"/>
        <v>-0.1581079179</v>
      </c>
      <c r="T20" s="119"/>
      <c r="U20" s="119"/>
      <c r="V20" s="119"/>
      <c r="W20" s="119"/>
      <c r="X20" s="119"/>
      <c r="Y20" s="119"/>
      <c r="Z20" s="119"/>
      <c r="AA20" s="119"/>
      <c r="AB20" s="119"/>
      <c r="AC20" s="119"/>
      <c r="AD20" s="119"/>
      <c r="AE20" s="119"/>
      <c r="AF20" s="119"/>
      <c r="AG20" s="119"/>
      <c r="AH20" s="4"/>
      <c r="AI20" s="4"/>
      <c r="AJ20" s="4"/>
      <c r="AK20" s="4"/>
      <c r="AL20" s="4"/>
      <c r="AM20" s="4"/>
      <c r="AN20" s="4"/>
    </row>
    <row r="21">
      <c r="A21" s="246" t="s">
        <v>211</v>
      </c>
      <c r="B21" s="477">
        <f t="shared" ref="B21:O21" si="30">F15/B44</f>
        <v>0.001472946876</v>
      </c>
      <c r="C21" s="477">
        <f t="shared" si="30"/>
        <v>0.003994539021</v>
      </c>
      <c r="D21" s="477">
        <f t="shared" si="30"/>
        <v>0.1292530391</v>
      </c>
      <c r="E21" s="477">
        <f t="shared" si="30"/>
        <v>0.02575282975</v>
      </c>
      <c r="F21" s="477">
        <f t="shared" si="30"/>
        <v>0.131267154</v>
      </c>
      <c r="G21" s="477">
        <f t="shared" si="30"/>
        <v>0.02946216341</v>
      </c>
      <c r="H21" s="478">
        <f t="shared" si="30"/>
        <v>0.000794852988</v>
      </c>
      <c r="I21" s="478">
        <f t="shared" si="30"/>
        <v>0.04399978626</v>
      </c>
      <c r="J21" s="478">
        <f t="shared" si="30"/>
        <v>0.1257282747</v>
      </c>
      <c r="K21" s="478">
        <f t="shared" si="30"/>
        <v>0.0920828118</v>
      </c>
      <c r="L21" s="478">
        <f t="shared" si="30"/>
        <v>0.08433030454</v>
      </c>
      <c r="M21" s="478">
        <f t="shared" si="30"/>
        <v>0.07838766274</v>
      </c>
      <c r="N21" s="478">
        <f t="shared" si="30"/>
        <v>0.07589791445</v>
      </c>
      <c r="O21" s="478">
        <f t="shared" si="30"/>
        <v>0.1358753405</v>
      </c>
      <c r="P21" s="123"/>
      <c r="Q21" s="123"/>
      <c r="R21" s="123"/>
      <c r="S21" s="123"/>
      <c r="T21" s="124"/>
      <c r="U21" s="154"/>
      <c r="V21" s="154"/>
      <c r="W21" s="154"/>
      <c r="X21" s="154"/>
      <c r="Y21" s="154"/>
      <c r="Z21" s="154"/>
      <c r="AA21" s="154"/>
      <c r="AB21" s="154"/>
      <c r="AC21" s="154"/>
      <c r="AD21" s="154"/>
      <c r="AE21" s="154"/>
      <c r="AF21" s="154"/>
      <c r="AG21" s="154"/>
      <c r="AH21" s="23"/>
      <c r="AI21" s="23"/>
      <c r="AJ21" s="23"/>
      <c r="AK21" s="23"/>
      <c r="AL21" s="23"/>
      <c r="AM21" s="23"/>
      <c r="AN21" s="4"/>
    </row>
    <row r="22">
      <c r="A22" s="126" t="s">
        <v>122</v>
      </c>
      <c r="B22" s="38"/>
      <c r="C22" s="38"/>
      <c r="D22" s="4"/>
      <c r="E22" s="131"/>
      <c r="F22" s="131"/>
      <c r="G22" s="4"/>
      <c r="H22" s="4"/>
      <c r="I22" s="4"/>
      <c r="J22" s="116"/>
      <c r="K22" s="116"/>
      <c r="L22" s="116"/>
      <c r="M22" s="116"/>
      <c r="N22" s="116"/>
      <c r="O22" s="116"/>
      <c r="P22" s="116"/>
      <c r="Q22" s="116"/>
      <c r="R22" s="116"/>
      <c r="S22" s="116"/>
      <c r="T22" s="119"/>
      <c r="U22" s="119"/>
      <c r="V22" s="119"/>
      <c r="W22" s="119"/>
      <c r="X22" s="119"/>
      <c r="Y22" s="119"/>
      <c r="Z22" s="119"/>
      <c r="AA22" s="119"/>
      <c r="AB22" s="119"/>
      <c r="AC22" s="119"/>
      <c r="AD22" s="119"/>
      <c r="AE22" s="119"/>
      <c r="AF22" s="119"/>
      <c r="AG22" s="119"/>
      <c r="AH22" s="4"/>
      <c r="AI22" s="4"/>
      <c r="AJ22" s="4"/>
      <c r="AK22" s="4"/>
      <c r="AL22" s="4"/>
      <c r="AM22" s="4"/>
      <c r="AN22" s="4"/>
    </row>
    <row r="23">
      <c r="A23" s="38" t="s">
        <v>13</v>
      </c>
      <c r="B23" s="18">
        <f t="shared" ref="B23:S23" si="31">sum(B27:B30)</f>
        <v>2892.68</v>
      </c>
      <c r="C23" s="18">
        <f t="shared" si="31"/>
        <v>5739.91</v>
      </c>
      <c r="D23" s="18">
        <f t="shared" si="31"/>
        <v>8414.31</v>
      </c>
      <c r="E23" s="18">
        <f t="shared" si="31"/>
        <v>26233.79</v>
      </c>
      <c r="F23" s="18">
        <f t="shared" si="31"/>
        <v>46806.82</v>
      </c>
      <c r="G23" s="18">
        <f t="shared" si="31"/>
        <v>52979.46</v>
      </c>
      <c r="H23" s="18">
        <f t="shared" si="31"/>
        <v>50299.96</v>
      </c>
      <c r="I23" s="18">
        <f t="shared" si="31"/>
        <v>43229.14</v>
      </c>
      <c r="J23" s="69">
        <f t="shared" si="31"/>
        <v>21287.45</v>
      </c>
      <c r="K23" s="69">
        <f t="shared" si="31"/>
        <v>43126.04</v>
      </c>
      <c r="L23" s="69">
        <f t="shared" si="31"/>
        <v>52918.11</v>
      </c>
      <c r="M23" s="69">
        <f t="shared" si="31"/>
        <v>61860.44</v>
      </c>
      <c r="N23" s="69">
        <f t="shared" si="31"/>
        <v>72938.99</v>
      </c>
      <c r="O23" s="69">
        <f t="shared" si="31"/>
        <v>87748.04</v>
      </c>
      <c r="P23" s="69">
        <f t="shared" si="31"/>
        <v>81720.85</v>
      </c>
      <c r="Q23" s="69">
        <f t="shared" si="31"/>
        <v>78072.85</v>
      </c>
      <c r="R23" s="69">
        <f t="shared" si="31"/>
        <v>80746.41</v>
      </c>
      <c r="S23" s="69">
        <f t="shared" si="31"/>
        <v>63263.26</v>
      </c>
      <c r="T23" s="479">
        <v>36722.02577241697</v>
      </c>
      <c r="U23" s="479">
        <v>37063.999884241</v>
      </c>
      <c r="V23" s="479">
        <v>49259.32772330704</v>
      </c>
      <c r="W23" s="479">
        <v>61979.9582458027</v>
      </c>
      <c r="X23" s="70">
        <f t="shared" ref="X23:AG23" si="32">sum(X27:X30)</f>
        <v>86096.5657</v>
      </c>
      <c r="Y23" s="70">
        <f t="shared" si="32"/>
        <v>111669.2401</v>
      </c>
      <c r="Z23" s="70">
        <f t="shared" si="32"/>
        <v>149200.199</v>
      </c>
      <c r="AA23" s="70">
        <f t="shared" si="32"/>
        <v>92616.24997</v>
      </c>
      <c r="AB23" s="70">
        <f t="shared" si="32"/>
        <v>79656.36715</v>
      </c>
      <c r="AC23" s="70">
        <f t="shared" si="32"/>
        <v>71957.77288</v>
      </c>
      <c r="AD23" s="70">
        <f t="shared" si="32"/>
        <v>51832.06652</v>
      </c>
      <c r="AE23" s="70">
        <f t="shared" si="32"/>
        <v>50063.81031</v>
      </c>
      <c r="AF23" s="70">
        <f t="shared" si="32"/>
        <v>47721.96707</v>
      </c>
      <c r="AG23" s="70">
        <f t="shared" si="32"/>
        <v>47721.96707</v>
      </c>
      <c r="AH23" s="4"/>
      <c r="AI23" s="4"/>
      <c r="AJ23" s="4"/>
      <c r="AK23" s="4"/>
      <c r="AL23" s="4"/>
      <c r="AM23" s="4"/>
      <c r="AN23" s="4"/>
    </row>
    <row r="24">
      <c r="A24" s="36" t="s">
        <v>136</v>
      </c>
      <c r="B24" s="19">
        <f t="shared" ref="B24:S24" si="33">sum(B36:B40)</f>
        <v>6</v>
      </c>
      <c r="C24" s="19">
        <f t="shared" si="33"/>
        <v>19</v>
      </c>
      <c r="D24" s="19">
        <f t="shared" si="33"/>
        <v>30</v>
      </c>
      <c r="E24" s="19">
        <f t="shared" si="33"/>
        <v>77</v>
      </c>
      <c r="F24" s="19">
        <f t="shared" si="33"/>
        <v>123</v>
      </c>
      <c r="G24" s="19">
        <f t="shared" si="33"/>
        <v>126</v>
      </c>
      <c r="H24" s="19">
        <f t="shared" si="33"/>
        <v>134</v>
      </c>
      <c r="I24" s="19">
        <f t="shared" si="33"/>
        <v>129</v>
      </c>
      <c r="J24" s="480">
        <f t="shared" si="33"/>
        <v>98</v>
      </c>
      <c r="K24" s="480">
        <f t="shared" si="33"/>
        <v>164</v>
      </c>
      <c r="L24" s="480">
        <f t="shared" si="33"/>
        <v>216</v>
      </c>
      <c r="M24" s="480">
        <f t="shared" si="33"/>
        <v>267</v>
      </c>
      <c r="N24" s="480">
        <f t="shared" si="33"/>
        <v>348</v>
      </c>
      <c r="O24" s="480">
        <f t="shared" si="33"/>
        <v>415</v>
      </c>
      <c r="P24" s="480">
        <f t="shared" si="33"/>
        <v>490</v>
      </c>
      <c r="Q24" s="480">
        <f t="shared" si="33"/>
        <v>496</v>
      </c>
      <c r="R24" s="480">
        <f t="shared" si="33"/>
        <v>585</v>
      </c>
      <c r="S24" s="480">
        <f t="shared" si="33"/>
        <v>592</v>
      </c>
      <c r="T24" s="119"/>
      <c r="U24" s="119"/>
      <c r="V24" s="119"/>
      <c r="W24" s="119"/>
      <c r="X24" s="119"/>
      <c r="Y24" s="119"/>
      <c r="Z24" s="119"/>
      <c r="AA24" s="119"/>
      <c r="AB24" s="119"/>
      <c r="AC24" s="119"/>
      <c r="AD24" s="119"/>
      <c r="AE24" s="119"/>
      <c r="AF24" s="119"/>
      <c r="AG24" s="119"/>
      <c r="AH24" s="4"/>
      <c r="AI24" s="4"/>
      <c r="AJ24" s="4"/>
      <c r="AK24" s="4"/>
      <c r="AL24" s="4"/>
      <c r="AM24" s="4"/>
      <c r="AN24" s="4"/>
    </row>
    <row r="25">
      <c r="A25" s="39" t="s">
        <v>15</v>
      </c>
      <c r="B25" s="22">
        <f t="shared" ref="B25:S25" si="34">B23/B24</f>
        <v>482.1133333</v>
      </c>
      <c r="C25" s="22">
        <f t="shared" si="34"/>
        <v>302.1005263</v>
      </c>
      <c r="D25" s="22">
        <f t="shared" si="34"/>
        <v>280.477</v>
      </c>
      <c r="E25" s="22">
        <f t="shared" si="34"/>
        <v>340.6985714</v>
      </c>
      <c r="F25" s="22">
        <f t="shared" si="34"/>
        <v>380.543252</v>
      </c>
      <c r="G25" s="22">
        <f t="shared" si="34"/>
        <v>420.4719048</v>
      </c>
      <c r="H25" s="22">
        <f t="shared" si="34"/>
        <v>375.3728358</v>
      </c>
      <c r="I25" s="22">
        <f t="shared" si="34"/>
        <v>335.1096124</v>
      </c>
      <c r="J25" s="108">
        <f t="shared" si="34"/>
        <v>217.2188776</v>
      </c>
      <c r="K25" s="108">
        <f t="shared" si="34"/>
        <v>262.9636585</v>
      </c>
      <c r="L25" s="108">
        <f t="shared" si="34"/>
        <v>244.99125</v>
      </c>
      <c r="M25" s="108">
        <f t="shared" si="34"/>
        <v>231.6870412</v>
      </c>
      <c r="N25" s="108">
        <f t="shared" si="34"/>
        <v>209.5947989</v>
      </c>
      <c r="O25" s="108">
        <f t="shared" si="34"/>
        <v>211.4410602</v>
      </c>
      <c r="P25" s="108">
        <f t="shared" si="34"/>
        <v>166.7772449</v>
      </c>
      <c r="Q25" s="108">
        <f t="shared" si="34"/>
        <v>157.4049395</v>
      </c>
      <c r="R25" s="108">
        <f t="shared" si="34"/>
        <v>138.0280513</v>
      </c>
      <c r="S25" s="108">
        <f t="shared" si="34"/>
        <v>106.8636149</v>
      </c>
      <c r="T25" s="154"/>
      <c r="U25" s="154"/>
      <c r="V25" s="154"/>
      <c r="W25" s="154"/>
      <c r="X25" s="154"/>
      <c r="Y25" s="154"/>
      <c r="Z25" s="154"/>
      <c r="AA25" s="154"/>
      <c r="AB25" s="154"/>
      <c r="AC25" s="154"/>
      <c r="AD25" s="154"/>
      <c r="AE25" s="154"/>
      <c r="AF25" s="154"/>
      <c r="AG25" s="154"/>
      <c r="AH25" s="23"/>
      <c r="AI25" s="23"/>
      <c r="AJ25" s="23"/>
      <c r="AK25" s="23"/>
      <c r="AL25" s="23"/>
      <c r="AM25" s="23"/>
      <c r="AN25" s="4"/>
    </row>
    <row r="26">
      <c r="A26" s="270" t="s">
        <v>16</v>
      </c>
      <c r="B26" s="38"/>
      <c r="C26" s="4"/>
      <c r="D26" s="4"/>
      <c r="E26" s="4"/>
      <c r="F26" s="4"/>
      <c r="G26" s="4"/>
      <c r="H26" s="4"/>
      <c r="I26" s="4"/>
      <c r="J26" s="116"/>
      <c r="K26" s="116"/>
      <c r="L26" s="116"/>
      <c r="M26" s="116"/>
      <c r="N26" s="116"/>
      <c r="O26" s="116"/>
      <c r="P26" s="116"/>
      <c r="Q26" s="116"/>
      <c r="R26" s="116"/>
      <c r="S26" s="116"/>
      <c r="T26" s="119"/>
      <c r="U26" s="119"/>
      <c r="V26" s="119"/>
      <c r="W26" s="119"/>
      <c r="X26" s="119"/>
      <c r="Y26" s="119"/>
      <c r="Z26" s="119"/>
      <c r="AA26" s="119"/>
      <c r="AB26" s="119"/>
      <c r="AC26" s="119"/>
      <c r="AD26" s="119"/>
      <c r="AE26" s="119"/>
      <c r="AF26" s="119"/>
      <c r="AG26" s="119"/>
      <c r="AH26" s="4"/>
      <c r="AI26" s="19" t="s">
        <v>212</v>
      </c>
      <c r="AJ26" s="440">
        <v>44774.0</v>
      </c>
      <c r="AK26" s="440">
        <v>44805.0</v>
      </c>
      <c r="AL26" s="440">
        <v>44835.0</v>
      </c>
      <c r="AM26" s="440">
        <v>44866.0</v>
      </c>
      <c r="AN26" s="440">
        <v>44896.0</v>
      </c>
    </row>
    <row r="27">
      <c r="A27" s="36" t="s">
        <v>17</v>
      </c>
      <c r="B27" s="18">
        <v>2892.68</v>
      </c>
      <c r="C27" s="18">
        <v>5416.77</v>
      </c>
      <c r="D27" s="18">
        <v>6616.22</v>
      </c>
      <c r="E27" s="18">
        <v>14418.63</v>
      </c>
      <c r="F27" s="18">
        <v>21477.24</v>
      </c>
      <c r="G27" s="18">
        <v>21909.86</v>
      </c>
      <c r="H27" s="18">
        <v>26719.89</v>
      </c>
      <c r="I27" s="18">
        <v>25877.57</v>
      </c>
      <c r="J27" s="132">
        <v>11703.61</v>
      </c>
      <c r="K27" s="132">
        <v>26166.13</v>
      </c>
      <c r="L27" s="132">
        <v>22657.46</v>
      </c>
      <c r="M27" s="132">
        <v>26321.83</v>
      </c>
      <c r="N27" s="132">
        <v>37502.09</v>
      </c>
      <c r="O27" s="132">
        <v>53397.35</v>
      </c>
      <c r="P27" s="132">
        <v>35013.56</v>
      </c>
      <c r="Q27" s="132">
        <v>20044.87</v>
      </c>
      <c r="R27" s="132">
        <v>24254.53</v>
      </c>
      <c r="S27" s="132">
        <v>15894.41</v>
      </c>
      <c r="T27" s="200">
        <v>28276.49502183406</v>
      </c>
      <c r="U27" s="200">
        <v>30864.15951091703</v>
      </c>
      <c r="V27" s="200">
        <v>42675.595807860256</v>
      </c>
      <c r="W27" s="200">
        <v>55238.2895371179</v>
      </c>
      <c r="X27" s="74">
        <f>X2/M2*M27</f>
        <v>51979.57713</v>
      </c>
      <c r="Y27" s="74">
        <f t="shared" ref="Y27:Z27" si="35">Y2/X2*X27</f>
        <v>68968.02429</v>
      </c>
      <c r="Z27" s="74">
        <f t="shared" si="35"/>
        <v>87858.1633</v>
      </c>
      <c r="AA27" s="74">
        <f>average(N27:P27)</f>
        <v>41971</v>
      </c>
      <c r="AB27" s="74">
        <f>Q27</f>
        <v>20044.87</v>
      </c>
      <c r="AC27" s="74">
        <f>average(Q27:R27)</f>
        <v>22149.7</v>
      </c>
      <c r="AD27" s="74">
        <f>S27</f>
        <v>15894.41</v>
      </c>
      <c r="AE27" s="74">
        <f t="shared" ref="AE27:AG27" si="36">AD27</f>
        <v>15894.41</v>
      </c>
      <c r="AF27" s="74">
        <f t="shared" si="36"/>
        <v>15894.41</v>
      </c>
      <c r="AG27" s="74">
        <f t="shared" si="36"/>
        <v>15894.41</v>
      </c>
      <c r="AH27" s="4"/>
      <c r="AI27" s="36" t="s">
        <v>17</v>
      </c>
      <c r="AJ27" s="132">
        <v>53397.35</v>
      </c>
      <c r="AK27" s="132">
        <v>35013.56</v>
      </c>
      <c r="AL27" s="132">
        <v>20044.87</v>
      </c>
      <c r="AM27" s="132">
        <f t="shared" ref="AM27:AN27" si="37">R27</f>
        <v>24254.53</v>
      </c>
      <c r="AN27" s="132">
        <f t="shared" si="37"/>
        <v>15894.41</v>
      </c>
    </row>
    <row r="28">
      <c r="A28" s="180" t="s">
        <v>18</v>
      </c>
      <c r="B28" s="18"/>
      <c r="C28" s="18">
        <v>323.14</v>
      </c>
      <c r="D28" s="18">
        <v>1474.95</v>
      </c>
      <c r="E28" s="18">
        <v>11220.96</v>
      </c>
      <c r="F28" s="18">
        <v>13518.92</v>
      </c>
      <c r="G28" s="18">
        <v>11060.72</v>
      </c>
      <c r="H28" s="18">
        <v>4850.53</v>
      </c>
      <c r="I28" s="18">
        <v>2582.57</v>
      </c>
      <c r="J28" s="132">
        <f>6421.13-1983.41</f>
        <v>4437.72</v>
      </c>
      <c r="K28" s="132">
        <v>13267.31</v>
      </c>
      <c r="L28" s="132">
        <v>14450.55</v>
      </c>
      <c r="M28" s="132">
        <v>10641.9</v>
      </c>
      <c r="N28" s="132">
        <v>11615.33</v>
      </c>
      <c r="O28" s="132">
        <v>14362.24</v>
      </c>
      <c r="P28" s="132">
        <v>24687.27</v>
      </c>
      <c r="Q28" s="132">
        <v>22658.09</v>
      </c>
      <c r="R28" s="132">
        <v>13958.67</v>
      </c>
      <c r="S28" s="132">
        <v>14143.54</v>
      </c>
      <c r="T28" s="200">
        <v>3287.5407681929914</v>
      </c>
      <c r="U28" s="200">
        <v>2236.053728894145</v>
      </c>
      <c r="V28" s="200">
        <v>2502.4234320962137</v>
      </c>
      <c r="W28" s="200">
        <v>3331.830517422087</v>
      </c>
      <c r="X28" s="74">
        <f t="shared" ref="X28:X30" si="42">M27*M49</f>
        <v>11438.07036</v>
      </c>
      <c r="Y28" s="74">
        <f t="shared" ref="Y28:Z28" si="38">X27*$M49</f>
        <v>22587.56556</v>
      </c>
      <c r="Z28" s="74">
        <f t="shared" si="38"/>
        <v>29969.84308</v>
      </c>
      <c r="AA28" s="74">
        <f>(P27+AA27)*AA49/2</f>
        <v>15890.25327</v>
      </c>
      <c r="AB28" s="74">
        <f t="shared" ref="AB28:AD28" si="39">Q27*AB49</f>
        <v>16498.05374</v>
      </c>
      <c r="AC28" s="74">
        <f t="shared" si="39"/>
        <v>17623.98373</v>
      </c>
      <c r="AD28" s="74">
        <f t="shared" si="39"/>
        <v>11432.35402</v>
      </c>
      <c r="AE28" s="74">
        <f t="shared" ref="AE28:AG28" si="40">AD27*AE49</f>
        <v>11432.35402</v>
      </c>
      <c r="AF28" s="74">
        <f t="shared" si="40"/>
        <v>11432.35402</v>
      </c>
      <c r="AG28" s="74">
        <f t="shared" si="40"/>
        <v>11432.35402</v>
      </c>
      <c r="AH28" s="4"/>
      <c r="AI28" s="180" t="s">
        <v>18</v>
      </c>
      <c r="AJ28" s="132">
        <v>14362.24</v>
      </c>
      <c r="AK28" s="132">
        <v>24687.27</v>
      </c>
      <c r="AL28" s="132">
        <v>22658.09</v>
      </c>
      <c r="AM28" s="132">
        <f t="shared" ref="AM28:AN28" si="41">R28</f>
        <v>13958.67</v>
      </c>
      <c r="AN28" s="132">
        <f t="shared" si="41"/>
        <v>14143.54</v>
      </c>
    </row>
    <row r="29">
      <c r="A29" s="38" t="s">
        <v>19</v>
      </c>
      <c r="B29" s="18"/>
      <c r="C29" s="18"/>
      <c r="D29" s="18">
        <v>323.14</v>
      </c>
      <c r="E29" s="481">
        <v>589.7</v>
      </c>
      <c r="F29" s="18">
        <v>11220.96</v>
      </c>
      <c r="G29" s="18">
        <v>10574.09</v>
      </c>
      <c r="H29" s="18">
        <v>10514.83</v>
      </c>
      <c r="I29" s="7">
        <v>4595.0</v>
      </c>
      <c r="J29" s="140">
        <f>1755.85-1252.12</f>
        <v>503.73</v>
      </c>
      <c r="K29" s="140">
        <f>5172.28-1983.41</f>
        <v>3188.87</v>
      </c>
      <c r="L29" s="140">
        <v>12180.24</v>
      </c>
      <c r="M29" s="140">
        <v>13692.47</v>
      </c>
      <c r="N29" s="140">
        <v>10070.73</v>
      </c>
      <c r="O29" s="140">
        <v>10516.13</v>
      </c>
      <c r="P29" s="140">
        <v>12947.64</v>
      </c>
      <c r="Q29" s="140">
        <v>23659.72</v>
      </c>
      <c r="R29" s="140">
        <v>20966.23</v>
      </c>
      <c r="S29" s="140">
        <v>12241.04</v>
      </c>
      <c r="T29" s="200">
        <v>1188.5951851915481</v>
      </c>
      <c r="U29" s="200">
        <v>2937.017646807555</v>
      </c>
      <c r="V29" s="200">
        <v>1797.8777303873642</v>
      </c>
      <c r="W29" s="200">
        <v>2012.0497564208058</v>
      </c>
      <c r="X29" s="74">
        <f t="shared" si="42"/>
        <v>10083.62287</v>
      </c>
      <c r="Y29" s="74">
        <f t="shared" ref="Y29:Z29" si="43">X28*$M50</f>
        <v>10838.02591</v>
      </c>
      <c r="Z29" s="74">
        <f t="shared" si="43"/>
        <v>21402.61539</v>
      </c>
      <c r="AA29" s="74">
        <f t="shared" ref="AA29:AD29" si="44">P28*AA50</f>
        <v>22656.33265</v>
      </c>
      <c r="AB29" s="74">
        <f t="shared" si="44"/>
        <v>21714.99988</v>
      </c>
      <c r="AC29" s="74">
        <f t="shared" si="44"/>
        <v>13147.03056</v>
      </c>
      <c r="AD29" s="74">
        <f t="shared" si="44"/>
        <v>13015.15459</v>
      </c>
      <c r="AE29" s="74">
        <f t="shared" ref="AE29:AG29" si="45">AD28*AE50</f>
        <v>10520.26967</v>
      </c>
      <c r="AF29" s="74">
        <f t="shared" si="45"/>
        <v>10520.26967</v>
      </c>
      <c r="AG29" s="74">
        <f t="shared" si="45"/>
        <v>10520.26967</v>
      </c>
      <c r="AH29" s="4"/>
      <c r="AI29" s="38" t="s">
        <v>19</v>
      </c>
      <c r="AJ29" s="140">
        <v>10516.13</v>
      </c>
      <c r="AK29" s="140">
        <v>12947.64</v>
      </c>
      <c r="AL29" s="140">
        <v>23659.72</v>
      </c>
      <c r="AM29" s="132">
        <f t="shared" ref="AM29:AN29" si="46">R29</f>
        <v>20966.23</v>
      </c>
      <c r="AN29" s="132">
        <f t="shared" si="46"/>
        <v>12241.04</v>
      </c>
    </row>
    <row r="30">
      <c r="A30" s="38" t="s">
        <v>20</v>
      </c>
      <c r="B30" s="18"/>
      <c r="C30" s="18"/>
      <c r="D30" s="18"/>
      <c r="E30" s="481">
        <v>4.5</v>
      </c>
      <c r="F30" s="18">
        <v>589.7</v>
      </c>
      <c r="G30" s="18">
        <v>9434.79</v>
      </c>
      <c r="H30" s="18">
        <v>8214.71</v>
      </c>
      <c r="I30" s="7">
        <v>10174.0</v>
      </c>
      <c r="J30" s="140">
        <v>4642.39</v>
      </c>
      <c r="K30" s="140">
        <f>1755.85-1252.12</f>
        <v>503.73</v>
      </c>
      <c r="L30" s="140">
        <v>3629.86</v>
      </c>
      <c r="M30" s="140">
        <v>11204.24</v>
      </c>
      <c r="N30" s="140">
        <v>13750.84</v>
      </c>
      <c r="O30" s="140">
        <v>9472.32</v>
      </c>
      <c r="P30" s="140">
        <v>9072.38</v>
      </c>
      <c r="Q30" s="140">
        <v>11710.17</v>
      </c>
      <c r="R30" s="140">
        <v>21566.98</v>
      </c>
      <c r="S30" s="140">
        <v>20984.27</v>
      </c>
      <c r="T30" s="200">
        <v>3969.3947971983735</v>
      </c>
      <c r="U30" s="200">
        <v>1026.7689976222782</v>
      </c>
      <c r="V30" s="200">
        <v>2283.4307529632097</v>
      </c>
      <c r="W30" s="200">
        <v>1397.788434841911</v>
      </c>
      <c r="X30" s="74">
        <f t="shared" si="42"/>
        <v>12595.29534</v>
      </c>
      <c r="Y30" s="74">
        <f t="shared" ref="Y30:Z30" si="47">X29*$M51</f>
        <v>9275.62435</v>
      </c>
      <c r="Z30" s="74">
        <f t="shared" si="47"/>
        <v>9969.577234</v>
      </c>
      <c r="AA30" s="74">
        <f t="shared" ref="AA30:AD30" si="48">P29*AA51</f>
        <v>12098.66404</v>
      </c>
      <c r="AB30" s="74">
        <f t="shared" si="48"/>
        <v>21398.44353</v>
      </c>
      <c r="AC30" s="74">
        <f t="shared" si="48"/>
        <v>19037.05859</v>
      </c>
      <c r="AD30" s="74">
        <f t="shared" si="48"/>
        <v>11490.14791</v>
      </c>
      <c r="AE30" s="74">
        <f t="shared" ref="AE30:AG30" si="49">AD29*AE51</f>
        <v>12216.77663</v>
      </c>
      <c r="AF30" s="74">
        <f t="shared" si="49"/>
        <v>9874.933385</v>
      </c>
      <c r="AG30" s="74">
        <f t="shared" si="49"/>
        <v>9874.933385</v>
      </c>
      <c r="AH30" s="4"/>
      <c r="AI30" s="38" t="s">
        <v>20</v>
      </c>
      <c r="AJ30" s="140">
        <v>9472.32</v>
      </c>
      <c r="AK30" s="140">
        <v>9072.38</v>
      </c>
      <c r="AL30" s="140">
        <v>11710.17</v>
      </c>
      <c r="AM30" s="132">
        <f t="shared" ref="AM30:AN30" si="50">R30</f>
        <v>21566.98</v>
      </c>
      <c r="AN30" s="132">
        <f t="shared" si="50"/>
        <v>20984.27</v>
      </c>
    </row>
    <row r="31">
      <c r="A31" s="36" t="s">
        <v>85</v>
      </c>
      <c r="B31" s="18"/>
      <c r="C31" s="18"/>
      <c r="D31" s="18"/>
      <c r="E31" s="27"/>
      <c r="F31" s="18">
        <v>4.5</v>
      </c>
      <c r="G31" s="18">
        <v>698.7</v>
      </c>
      <c r="H31" s="18">
        <f>9152.06-3822</f>
        <v>5330.06</v>
      </c>
      <c r="I31" s="18">
        <v>7545.27</v>
      </c>
      <c r="J31" s="132">
        <f>17607.53+1983.41</f>
        <v>19590.94</v>
      </c>
      <c r="K31" s="132">
        <f>20570.5+1983.41</f>
        <v>22553.91</v>
      </c>
      <c r="L31" s="132">
        <v>22617.23</v>
      </c>
      <c r="M31" s="132">
        <v>25630.91</v>
      </c>
      <c r="N31" s="132">
        <v>36835.15</v>
      </c>
      <c r="O31" s="132">
        <v>49150.25</v>
      </c>
      <c r="P31" s="132">
        <v>57392.57</v>
      </c>
      <c r="Q31" s="132">
        <v>65268.96</v>
      </c>
      <c r="R31" s="132">
        <v>73460.82</v>
      </c>
      <c r="S31" s="132">
        <v>90760.77</v>
      </c>
      <c r="T31" s="200">
        <v>16268.138407117445</v>
      </c>
      <c r="U31" s="200">
        <v>18906.33944672963</v>
      </c>
      <c r="V31" s="200">
        <v>19520.523940293362</v>
      </c>
      <c r="W31" s="200">
        <v>20886.408344520845</v>
      </c>
      <c r="X31" s="74">
        <f>M31+X34</f>
        <v>34933.19549</v>
      </c>
      <c r="Y31" s="74">
        <f t="shared" ref="Y31:Z31" si="51">X31+Y34</f>
        <v>45390.40035</v>
      </c>
      <c r="Z31" s="74">
        <f t="shared" si="51"/>
        <v>53091.45868</v>
      </c>
      <c r="AA31" s="74">
        <f>AA34+P31</f>
        <v>65756.50869</v>
      </c>
      <c r="AB31" s="74">
        <f>AA31+AB34</f>
        <v>75922.95519</v>
      </c>
      <c r="AC31" s="74">
        <f t="shared" ref="AC31:AD31" si="52">R31+AC34</f>
        <v>90366.34866</v>
      </c>
      <c r="AD31" s="74">
        <f t="shared" si="52"/>
        <v>107337.4562</v>
      </c>
      <c r="AE31" s="74">
        <f t="shared" ref="AE31:AG31" si="53">AD31+AE34</f>
        <v>116414.1873</v>
      </c>
      <c r="AF31" s="74">
        <f t="shared" si="53"/>
        <v>126064.9243</v>
      </c>
      <c r="AG31" s="74">
        <f t="shared" si="53"/>
        <v>133865.7042</v>
      </c>
      <c r="AH31" s="4"/>
      <c r="AI31" s="4"/>
      <c r="AJ31" s="4"/>
      <c r="AK31" s="4"/>
      <c r="AL31" s="4"/>
      <c r="AM31" s="4"/>
      <c r="AN31" s="4"/>
    </row>
    <row r="32">
      <c r="A32" s="36" t="s">
        <v>213</v>
      </c>
      <c r="B32" s="131">
        <f t="shared" ref="B32:S32" si="54">sum($B44:B44)-sum(B27:B31)</f>
        <v>162.42</v>
      </c>
      <c r="C32" s="131">
        <f t="shared" si="54"/>
        <v>8580.57</v>
      </c>
      <c r="D32" s="131">
        <f t="shared" si="54"/>
        <v>41737.9</v>
      </c>
      <c r="E32" s="131">
        <f t="shared" si="54"/>
        <v>109936.54</v>
      </c>
      <c r="F32" s="131">
        <f t="shared" si="54"/>
        <v>181123.55</v>
      </c>
      <c r="G32" s="131">
        <f t="shared" si="54"/>
        <v>274825.36</v>
      </c>
      <c r="H32" s="131">
        <f t="shared" si="54"/>
        <v>352536.03</v>
      </c>
      <c r="I32" s="131">
        <f t="shared" si="54"/>
        <v>425884.7</v>
      </c>
      <c r="J32" s="69">
        <f t="shared" si="54"/>
        <v>524895.44</v>
      </c>
      <c r="K32" s="69">
        <f t="shared" si="54"/>
        <v>633833.28</v>
      </c>
      <c r="L32" s="69">
        <f t="shared" si="54"/>
        <v>721716.42</v>
      </c>
      <c r="M32" s="69">
        <f t="shared" si="54"/>
        <v>810240.38</v>
      </c>
      <c r="N32" s="69">
        <f t="shared" si="54"/>
        <v>895890.2</v>
      </c>
      <c r="O32" s="69">
        <f t="shared" si="54"/>
        <v>996088.27</v>
      </c>
      <c r="P32" s="69">
        <f t="shared" si="54"/>
        <v>1143356.28</v>
      </c>
      <c r="Q32" s="69">
        <f t="shared" si="54"/>
        <v>1265785.43</v>
      </c>
      <c r="R32" s="69">
        <f t="shared" si="54"/>
        <v>1332990.56</v>
      </c>
      <c r="S32" s="69">
        <f t="shared" si="54"/>
        <v>1381978.36</v>
      </c>
      <c r="T32" s="200"/>
      <c r="U32" s="200"/>
      <c r="V32" s="200"/>
      <c r="W32" s="200"/>
      <c r="X32" s="150"/>
      <c r="Y32" s="150"/>
      <c r="Z32" s="150"/>
      <c r="AA32" s="150"/>
      <c r="AB32" s="150"/>
      <c r="AC32" s="150"/>
      <c r="AD32" s="150"/>
      <c r="AE32" s="150"/>
      <c r="AF32" s="150"/>
      <c r="AG32" s="150"/>
      <c r="AH32" s="4"/>
      <c r="AI32" s="4"/>
      <c r="AJ32" s="4"/>
      <c r="AK32" s="4"/>
      <c r="AL32" s="4"/>
      <c r="AM32" s="4"/>
      <c r="AN32" s="4"/>
    </row>
    <row r="33">
      <c r="A33" s="36" t="s">
        <v>86</v>
      </c>
      <c r="B33" s="131">
        <f>B32-T33</f>
        <v>162.42</v>
      </c>
      <c r="C33" s="131">
        <f t="shared" ref="C33:S33" si="55">C32-B32</f>
        <v>8418.15</v>
      </c>
      <c r="D33" s="131">
        <f t="shared" si="55"/>
        <v>33157.33</v>
      </c>
      <c r="E33" s="131">
        <f t="shared" si="55"/>
        <v>68198.64</v>
      </c>
      <c r="F33" s="131">
        <f t="shared" si="55"/>
        <v>71187.01</v>
      </c>
      <c r="G33" s="131">
        <f t="shared" si="55"/>
        <v>93701.81</v>
      </c>
      <c r="H33" s="131">
        <f t="shared" si="55"/>
        <v>77710.67</v>
      </c>
      <c r="I33" s="131">
        <f t="shared" si="55"/>
        <v>73348.67</v>
      </c>
      <c r="J33" s="69">
        <f t="shared" si="55"/>
        <v>99010.74</v>
      </c>
      <c r="K33" s="69">
        <f t="shared" si="55"/>
        <v>108937.84</v>
      </c>
      <c r="L33" s="69">
        <f t="shared" si="55"/>
        <v>87883.14</v>
      </c>
      <c r="M33" s="69">
        <f t="shared" si="55"/>
        <v>88523.96</v>
      </c>
      <c r="N33" s="69">
        <f t="shared" si="55"/>
        <v>85649.82</v>
      </c>
      <c r="O33" s="69">
        <f t="shared" si="55"/>
        <v>100198.07</v>
      </c>
      <c r="P33" s="69">
        <f t="shared" si="55"/>
        <v>147268.01</v>
      </c>
      <c r="Q33" s="69">
        <f t="shared" si="55"/>
        <v>122429.15</v>
      </c>
      <c r="R33" s="69">
        <f t="shared" si="55"/>
        <v>67205.13</v>
      </c>
      <c r="S33" s="69">
        <f t="shared" si="55"/>
        <v>48987.8</v>
      </c>
      <c r="T33" s="200"/>
      <c r="U33" s="200"/>
      <c r="V33" s="200"/>
      <c r="W33" s="200"/>
      <c r="X33" s="193"/>
      <c r="Y33" s="193"/>
      <c r="Z33" s="193"/>
      <c r="AA33" s="193"/>
      <c r="AB33" s="193"/>
      <c r="AC33" s="193"/>
      <c r="AD33" s="193"/>
      <c r="AE33" s="193"/>
      <c r="AF33" s="193"/>
      <c r="AG33" s="193"/>
      <c r="AH33" s="4"/>
      <c r="AI33" s="4"/>
      <c r="AJ33" s="4"/>
      <c r="AK33" s="4"/>
      <c r="AL33" s="4"/>
      <c r="AM33" s="4"/>
      <c r="AN33" s="4"/>
    </row>
    <row r="34">
      <c r="A34" s="259" t="s">
        <v>188</v>
      </c>
      <c r="B34" s="39"/>
      <c r="C34" s="39"/>
      <c r="D34" s="23"/>
      <c r="E34" s="22" t="str">
        <f>E31</f>
        <v/>
      </c>
      <c r="F34" s="22">
        <f t="shared" ref="F34:S34" si="56">F31-E31</f>
        <v>4.5</v>
      </c>
      <c r="G34" s="22">
        <f t="shared" si="56"/>
        <v>694.2</v>
      </c>
      <c r="H34" s="22">
        <f t="shared" si="56"/>
        <v>4631.36</v>
      </c>
      <c r="I34" s="22">
        <f t="shared" si="56"/>
        <v>2215.21</v>
      </c>
      <c r="J34" s="108">
        <f t="shared" si="56"/>
        <v>12045.67</v>
      </c>
      <c r="K34" s="108">
        <f t="shared" si="56"/>
        <v>2962.97</v>
      </c>
      <c r="L34" s="108">
        <f t="shared" si="56"/>
        <v>63.32</v>
      </c>
      <c r="M34" s="108">
        <f t="shared" si="56"/>
        <v>3013.68</v>
      </c>
      <c r="N34" s="108">
        <f t="shared" si="56"/>
        <v>11204.24</v>
      </c>
      <c r="O34" s="108">
        <f t="shared" si="56"/>
        <v>12315.1</v>
      </c>
      <c r="P34" s="108">
        <f t="shared" si="56"/>
        <v>8242.32</v>
      </c>
      <c r="Q34" s="108">
        <f t="shared" si="56"/>
        <v>7876.39</v>
      </c>
      <c r="R34" s="108">
        <f t="shared" si="56"/>
        <v>8191.86</v>
      </c>
      <c r="S34" s="108">
        <f t="shared" si="56"/>
        <v>17299.95</v>
      </c>
      <c r="T34" s="114">
        <v>6805.868407117445</v>
      </c>
      <c r="U34" s="114">
        <v>2638.201039612184</v>
      </c>
      <c r="V34" s="114">
        <v>614.1844935637304</v>
      </c>
      <c r="W34" s="114">
        <v>1365.884404227484</v>
      </c>
      <c r="X34" s="277">
        <f>M30*M52</f>
        <v>9302.285488</v>
      </c>
      <c r="Y34" s="277">
        <f t="shared" ref="Y34:Z34" si="57">X30*$M52</f>
        <v>10457.20486</v>
      </c>
      <c r="Z34" s="277">
        <f t="shared" si="57"/>
        <v>7701.05833</v>
      </c>
      <c r="AA34" s="277">
        <f t="shared" ref="AA34:AD34" si="58">P30*AA52</f>
        <v>8363.938688</v>
      </c>
      <c r="AB34" s="277">
        <f t="shared" si="58"/>
        <v>10166.4465</v>
      </c>
      <c r="AC34" s="277">
        <f t="shared" si="58"/>
        <v>16905.52866</v>
      </c>
      <c r="AD34" s="277">
        <f t="shared" si="58"/>
        <v>16576.68617</v>
      </c>
      <c r="AE34" s="277">
        <f t="shared" ref="AE34:AG34" si="59">AD30*AE52</f>
        <v>9076.731094</v>
      </c>
      <c r="AF34" s="277">
        <f t="shared" si="59"/>
        <v>9650.737062</v>
      </c>
      <c r="AG34" s="277">
        <f t="shared" si="59"/>
        <v>7800.779904</v>
      </c>
      <c r="AH34" s="23"/>
      <c r="AI34" s="23"/>
      <c r="AJ34" s="23"/>
      <c r="AK34" s="23"/>
      <c r="AL34" s="23"/>
      <c r="AM34" s="23"/>
      <c r="AN34" s="4"/>
    </row>
    <row r="35">
      <c r="A35" s="285" t="s">
        <v>25</v>
      </c>
      <c r="B35" s="38"/>
      <c r="C35" s="38"/>
      <c r="D35" s="4"/>
      <c r="E35" s="4"/>
      <c r="F35" s="4"/>
      <c r="G35" s="4"/>
      <c r="H35" s="4"/>
      <c r="I35" s="4"/>
      <c r="J35" s="116"/>
      <c r="K35" s="116"/>
      <c r="L35" s="116"/>
      <c r="M35" s="116"/>
      <c r="N35" s="116"/>
      <c r="O35" s="116"/>
      <c r="P35" s="116"/>
      <c r="Q35" s="116"/>
      <c r="R35" s="116"/>
      <c r="S35" s="116"/>
      <c r="T35" s="119"/>
      <c r="U35" s="119"/>
      <c r="V35" s="119"/>
      <c r="W35" s="119"/>
      <c r="X35" s="119"/>
      <c r="Y35" s="119"/>
      <c r="Z35" s="119"/>
      <c r="AA35" s="119"/>
      <c r="AB35" s="119"/>
      <c r="AC35" s="119"/>
      <c r="AD35" s="119"/>
      <c r="AE35" s="119"/>
      <c r="AF35" s="119"/>
      <c r="AG35" s="119"/>
      <c r="AH35" s="4"/>
      <c r="AI35" s="4"/>
      <c r="AJ35" s="4"/>
      <c r="AK35" s="4"/>
      <c r="AL35" s="4"/>
      <c r="AM35" s="4"/>
      <c r="AN35" s="4"/>
    </row>
    <row r="36">
      <c r="A36" s="36" t="s">
        <v>17</v>
      </c>
      <c r="B36" s="36">
        <v>6.0</v>
      </c>
      <c r="C36" s="36">
        <v>17.0</v>
      </c>
      <c r="D36" s="19">
        <v>22.0</v>
      </c>
      <c r="E36" s="170">
        <v>54.0</v>
      </c>
      <c r="F36" s="25">
        <v>78.0</v>
      </c>
      <c r="G36" s="25">
        <v>77.0</v>
      </c>
      <c r="H36" s="170">
        <v>79.0</v>
      </c>
      <c r="I36" s="170">
        <v>80.0</v>
      </c>
      <c r="J36" s="170">
        <v>44.0</v>
      </c>
      <c r="K36" s="170">
        <v>81.0</v>
      </c>
      <c r="L36" s="170">
        <v>99.0</v>
      </c>
      <c r="M36" s="170">
        <v>112.0</v>
      </c>
      <c r="N36" s="170">
        <v>140.0</v>
      </c>
      <c r="O36" s="170">
        <v>171.0</v>
      </c>
      <c r="P36" s="170">
        <v>169.0</v>
      </c>
      <c r="Q36" s="170">
        <v>99.0</v>
      </c>
      <c r="R36" s="170">
        <v>137.0</v>
      </c>
      <c r="S36" s="170">
        <v>78.0</v>
      </c>
      <c r="T36" s="119"/>
      <c r="U36" s="119"/>
      <c r="V36" s="119"/>
      <c r="W36" s="119"/>
      <c r="X36" s="119"/>
      <c r="Y36" s="119"/>
      <c r="Z36" s="119"/>
      <c r="AA36" s="119"/>
      <c r="AB36" s="119"/>
      <c r="AC36" s="119"/>
      <c r="AD36" s="119"/>
      <c r="AE36" s="119"/>
      <c r="AF36" s="119"/>
      <c r="AG36" s="119"/>
      <c r="AH36" s="4"/>
      <c r="AI36" s="4"/>
      <c r="AJ36" s="4"/>
      <c r="AK36" s="4"/>
      <c r="AL36" s="4"/>
      <c r="AM36" s="4"/>
      <c r="AN36" s="4"/>
    </row>
    <row r="37">
      <c r="A37" s="180" t="s">
        <v>18</v>
      </c>
      <c r="B37" s="36"/>
      <c r="C37" s="36">
        <v>2.0</v>
      </c>
      <c r="D37" s="19">
        <v>6.0</v>
      </c>
      <c r="E37" s="170">
        <v>19.0</v>
      </c>
      <c r="F37" s="25">
        <v>22.0</v>
      </c>
      <c r="G37" s="25">
        <v>15.0</v>
      </c>
      <c r="H37" s="170">
        <v>14.0</v>
      </c>
      <c r="I37" s="170">
        <v>9.0</v>
      </c>
      <c r="J37" s="170">
        <f>18-1</f>
        <v>17</v>
      </c>
      <c r="K37" s="170">
        <v>37.0</v>
      </c>
      <c r="L37" s="170">
        <v>48.0</v>
      </c>
      <c r="M37" s="170">
        <v>46.0</v>
      </c>
      <c r="N37" s="170">
        <v>60.0</v>
      </c>
      <c r="O37" s="170">
        <v>51.0</v>
      </c>
      <c r="P37" s="170">
        <v>90.0</v>
      </c>
      <c r="Q37" s="170">
        <v>89.0</v>
      </c>
      <c r="R37" s="170">
        <v>75.0</v>
      </c>
      <c r="S37" s="170">
        <v>84.0</v>
      </c>
      <c r="T37" s="119"/>
      <c r="U37" s="119"/>
      <c r="V37" s="119"/>
      <c r="W37" s="119"/>
      <c r="X37" s="119"/>
      <c r="Y37" s="119"/>
      <c r="Z37" s="119"/>
      <c r="AA37" s="119"/>
      <c r="AB37" s="119"/>
      <c r="AC37" s="119"/>
      <c r="AD37" s="119"/>
      <c r="AE37" s="119"/>
      <c r="AF37" s="119"/>
      <c r="AG37" s="119"/>
      <c r="AH37" s="4"/>
      <c r="AI37" s="4"/>
      <c r="AJ37" s="4"/>
      <c r="AK37" s="4"/>
      <c r="AL37" s="4"/>
      <c r="AM37" s="4"/>
      <c r="AN37" s="4"/>
    </row>
    <row r="38">
      <c r="A38" s="38" t="s">
        <v>19</v>
      </c>
      <c r="B38" s="36"/>
      <c r="C38" s="36"/>
      <c r="D38" s="19">
        <v>2.0</v>
      </c>
      <c r="E38" s="170">
        <v>3.0</v>
      </c>
      <c r="F38" s="25">
        <v>19.0</v>
      </c>
      <c r="G38" s="25">
        <v>15.0</v>
      </c>
      <c r="H38" s="170">
        <v>17.0</v>
      </c>
      <c r="I38" s="170">
        <v>12.0</v>
      </c>
      <c r="J38" s="170">
        <f>4-1</f>
        <v>3</v>
      </c>
      <c r="K38" s="170">
        <f>13-1</f>
        <v>12</v>
      </c>
      <c r="L38" s="170">
        <v>29.0</v>
      </c>
      <c r="M38" s="170">
        <v>42.0</v>
      </c>
      <c r="N38" s="170">
        <v>42.0</v>
      </c>
      <c r="O38" s="170">
        <v>53.0</v>
      </c>
      <c r="P38" s="170">
        <v>45.0</v>
      </c>
      <c r="Q38" s="170">
        <v>84.0</v>
      </c>
      <c r="R38" s="170">
        <v>82.0</v>
      </c>
      <c r="S38" s="170">
        <v>68.0</v>
      </c>
      <c r="T38" s="119"/>
      <c r="U38" s="119"/>
      <c r="V38" s="119"/>
      <c r="W38" s="119"/>
      <c r="X38" s="119"/>
      <c r="Y38" s="119"/>
      <c r="Z38" s="119"/>
      <c r="AA38" s="119"/>
      <c r="AB38" s="119"/>
      <c r="AC38" s="119"/>
      <c r="AD38" s="119"/>
      <c r="AE38" s="119"/>
      <c r="AF38" s="119"/>
      <c r="AG38" s="119"/>
      <c r="AH38" s="4"/>
      <c r="AI38" s="4"/>
      <c r="AJ38" s="4"/>
      <c r="AK38" s="4"/>
      <c r="AL38" s="4"/>
      <c r="AM38" s="4"/>
      <c r="AN38" s="4"/>
    </row>
    <row r="39">
      <c r="A39" s="38" t="s">
        <v>20</v>
      </c>
      <c r="B39" s="36"/>
      <c r="C39" s="36"/>
      <c r="D39" s="19"/>
      <c r="E39" s="25">
        <v>1.0</v>
      </c>
      <c r="F39" s="25">
        <v>3.0</v>
      </c>
      <c r="G39" s="25">
        <v>16.0</v>
      </c>
      <c r="H39" s="170">
        <v>11.0</v>
      </c>
      <c r="I39" s="170">
        <v>13.0</v>
      </c>
      <c r="J39" s="170">
        <v>12.0</v>
      </c>
      <c r="K39" s="170">
        <f>4-1</f>
        <v>3</v>
      </c>
      <c r="L39" s="170">
        <v>10.0</v>
      </c>
      <c r="M39" s="170">
        <v>27.0</v>
      </c>
      <c r="N39" s="170">
        <v>42.0</v>
      </c>
      <c r="O39" s="170">
        <v>41.0</v>
      </c>
      <c r="P39" s="170">
        <v>51.0</v>
      </c>
      <c r="Q39" s="170">
        <v>45.0</v>
      </c>
      <c r="R39" s="170">
        <v>81.0</v>
      </c>
      <c r="S39" s="170">
        <v>80.0</v>
      </c>
      <c r="T39" s="119"/>
      <c r="U39" s="119"/>
      <c r="V39" s="119"/>
      <c r="W39" s="119"/>
      <c r="X39" s="119"/>
      <c r="Y39" s="119"/>
      <c r="Z39" s="119"/>
      <c r="AA39" s="119"/>
      <c r="AB39" s="119"/>
      <c r="AC39" s="119"/>
      <c r="AD39" s="119"/>
      <c r="AE39" s="119"/>
      <c r="AF39" s="119"/>
      <c r="AG39" s="119"/>
      <c r="AH39" s="4"/>
      <c r="AI39" s="4"/>
      <c r="AJ39" s="4"/>
      <c r="AK39" s="4"/>
      <c r="AL39" s="4"/>
      <c r="AM39" s="4"/>
      <c r="AN39" s="4"/>
    </row>
    <row r="40">
      <c r="A40" s="36" t="s">
        <v>85</v>
      </c>
      <c r="B40" s="36"/>
      <c r="C40" s="36"/>
      <c r="D40" s="19"/>
      <c r="E40" s="19"/>
      <c r="F40" s="25">
        <v>1.0</v>
      </c>
      <c r="G40" s="25">
        <v>3.0</v>
      </c>
      <c r="H40" s="170">
        <v>13.0</v>
      </c>
      <c r="I40" s="170">
        <v>15.0</v>
      </c>
      <c r="J40" s="170">
        <f>21+1</f>
        <v>22</v>
      </c>
      <c r="K40" s="170">
        <f>30+1</f>
        <v>31</v>
      </c>
      <c r="L40" s="170">
        <v>30.0</v>
      </c>
      <c r="M40" s="170">
        <v>40.0</v>
      </c>
      <c r="N40" s="170">
        <v>64.0</v>
      </c>
      <c r="O40" s="170">
        <v>99.0</v>
      </c>
      <c r="P40" s="170">
        <v>135.0</v>
      </c>
      <c r="Q40" s="170">
        <v>179.0</v>
      </c>
      <c r="R40" s="170">
        <v>210.0</v>
      </c>
      <c r="S40" s="170">
        <v>282.0</v>
      </c>
      <c r="T40" s="119"/>
      <c r="U40" s="119"/>
      <c r="V40" s="119"/>
      <c r="W40" s="119"/>
      <c r="X40" s="119"/>
      <c r="Y40" s="119"/>
      <c r="Z40" s="119"/>
      <c r="AA40" s="119"/>
      <c r="AB40" s="119"/>
      <c r="AC40" s="119"/>
      <c r="AD40" s="119"/>
      <c r="AE40" s="119"/>
      <c r="AF40" s="119"/>
      <c r="AG40" s="119"/>
      <c r="AH40" s="4"/>
      <c r="AI40" s="4"/>
      <c r="AJ40" s="4"/>
      <c r="AK40" s="4"/>
      <c r="AL40" s="4"/>
      <c r="AM40" s="4"/>
      <c r="AN40" s="4"/>
    </row>
    <row r="41">
      <c r="A41" s="38" t="s">
        <v>22</v>
      </c>
      <c r="B41" s="36">
        <v>2.0</v>
      </c>
      <c r="C41" s="36">
        <v>7.0</v>
      </c>
      <c r="D41" s="19">
        <v>49.0</v>
      </c>
      <c r="E41" s="19">
        <v>86.0</v>
      </c>
      <c r="F41" s="19">
        <v>99.0</v>
      </c>
      <c r="G41" s="19">
        <v>114.0</v>
      </c>
      <c r="H41" s="170">
        <v>107.0</v>
      </c>
      <c r="I41" s="170">
        <v>100.0</v>
      </c>
      <c r="J41" s="170">
        <v>125.0</v>
      </c>
      <c r="K41" s="170">
        <v>122.0</v>
      </c>
      <c r="L41" s="170">
        <v>122.0</v>
      </c>
      <c r="M41" s="170">
        <v>149.0</v>
      </c>
      <c r="N41" s="170">
        <v>149.0</v>
      </c>
      <c r="O41" s="170">
        <v>179.0</v>
      </c>
      <c r="P41" s="170">
        <v>259.0</v>
      </c>
      <c r="Q41" s="170">
        <v>243.0</v>
      </c>
      <c r="R41" s="170">
        <v>201.0</v>
      </c>
      <c r="S41" s="170">
        <v>201.0</v>
      </c>
      <c r="T41" s="119"/>
      <c r="U41" s="119"/>
      <c r="V41" s="119"/>
      <c r="W41" s="119"/>
      <c r="X41" s="119"/>
      <c r="Y41" s="119"/>
      <c r="Z41" s="119"/>
      <c r="AA41" s="119"/>
      <c r="AB41" s="119"/>
      <c r="AC41" s="119"/>
      <c r="AD41" s="119"/>
      <c r="AE41" s="119"/>
      <c r="AF41" s="119"/>
      <c r="AG41" s="119"/>
      <c r="AH41" s="4"/>
      <c r="AI41" s="4"/>
      <c r="AJ41" s="4"/>
      <c r="AK41" s="4"/>
      <c r="AL41" s="4"/>
      <c r="AM41" s="4"/>
      <c r="AN41" s="4"/>
    </row>
    <row r="42">
      <c r="A42" s="259" t="s">
        <v>188</v>
      </c>
      <c r="B42" s="23" t="str">
        <f>B40</f>
        <v/>
      </c>
      <c r="C42" s="23"/>
      <c r="D42" s="23"/>
      <c r="E42" s="23"/>
      <c r="F42" s="23">
        <f t="shared" ref="F42:S42" si="60">F40-E40</f>
        <v>1</v>
      </c>
      <c r="G42" s="23">
        <f t="shared" si="60"/>
        <v>2</v>
      </c>
      <c r="H42" s="23">
        <f t="shared" si="60"/>
        <v>10</v>
      </c>
      <c r="I42" s="23">
        <f t="shared" si="60"/>
        <v>2</v>
      </c>
      <c r="J42" s="482">
        <f t="shared" si="60"/>
        <v>7</v>
      </c>
      <c r="K42" s="482">
        <f t="shared" si="60"/>
        <v>9</v>
      </c>
      <c r="L42" s="482">
        <f t="shared" si="60"/>
        <v>-1</v>
      </c>
      <c r="M42" s="482">
        <f t="shared" si="60"/>
        <v>10</v>
      </c>
      <c r="N42" s="482">
        <f t="shared" si="60"/>
        <v>24</v>
      </c>
      <c r="O42" s="482">
        <f t="shared" si="60"/>
        <v>35</v>
      </c>
      <c r="P42" s="482">
        <f t="shared" si="60"/>
        <v>36</v>
      </c>
      <c r="Q42" s="482">
        <f t="shared" si="60"/>
        <v>44</v>
      </c>
      <c r="R42" s="482">
        <f t="shared" si="60"/>
        <v>31</v>
      </c>
      <c r="S42" s="482">
        <f t="shared" si="60"/>
        <v>72</v>
      </c>
      <c r="T42" s="154"/>
      <c r="U42" s="154"/>
      <c r="V42" s="154"/>
      <c r="W42" s="154"/>
      <c r="X42" s="154"/>
      <c r="Y42" s="154"/>
      <c r="Z42" s="154"/>
      <c r="AA42" s="154"/>
      <c r="AB42" s="154"/>
      <c r="AC42" s="154"/>
      <c r="AD42" s="154"/>
      <c r="AE42" s="154"/>
      <c r="AF42" s="154"/>
      <c r="AG42" s="154"/>
      <c r="AH42" s="23"/>
      <c r="AI42" s="23"/>
      <c r="AJ42" s="23"/>
      <c r="AK42" s="23"/>
      <c r="AL42" s="23"/>
      <c r="AM42" s="23"/>
      <c r="AN42" s="4"/>
    </row>
    <row r="43">
      <c r="A43" s="126" t="s">
        <v>26</v>
      </c>
      <c r="B43" s="38"/>
      <c r="C43" s="38"/>
      <c r="D43" s="4"/>
      <c r="E43" s="4"/>
      <c r="F43" s="4"/>
      <c r="G43" s="4"/>
      <c r="H43" s="4"/>
      <c r="I43" s="4"/>
      <c r="J43" s="116"/>
      <c r="K43" s="116"/>
      <c r="L43" s="116"/>
      <c r="M43" s="116"/>
      <c r="N43" s="116"/>
      <c r="O43" s="116"/>
      <c r="P43" s="116"/>
      <c r="Q43" s="116"/>
      <c r="R43" s="116"/>
      <c r="S43" s="116"/>
      <c r="T43" s="119"/>
      <c r="U43" s="119"/>
      <c r="V43" s="119"/>
      <c r="W43" s="119"/>
      <c r="X43" s="119"/>
      <c r="Y43" s="119"/>
      <c r="Z43" s="119"/>
      <c r="AA43" s="119"/>
      <c r="AB43" s="119"/>
      <c r="AC43" s="119"/>
      <c r="AD43" s="119"/>
      <c r="AE43" s="119"/>
      <c r="AF43" s="119"/>
      <c r="AG43" s="119"/>
      <c r="AH43" s="4"/>
      <c r="AI43" s="4"/>
      <c r="AJ43" s="4"/>
      <c r="AK43" s="4"/>
      <c r="AL43" s="4"/>
      <c r="AM43" s="4"/>
      <c r="AN43" s="4"/>
    </row>
    <row r="44">
      <c r="A44" s="38" t="s">
        <v>27</v>
      </c>
      <c r="B44" s="147">
        <v>3055.1</v>
      </c>
      <c r="C44" s="147">
        <v>11265.38</v>
      </c>
      <c r="D44" s="147">
        <v>35831.73</v>
      </c>
      <c r="E44" s="147">
        <v>86018.12</v>
      </c>
      <c r="F44" s="131">
        <v>91764.54</v>
      </c>
      <c r="G44" s="131">
        <v>100568.65</v>
      </c>
      <c r="H44" s="131">
        <v>79662.53</v>
      </c>
      <c r="I44" s="131">
        <v>68493.0599999999</v>
      </c>
      <c r="J44" s="132">
        <v>89114.7200000001</v>
      </c>
      <c r="K44" s="132">
        <v>133739.4</v>
      </c>
      <c r="L44" s="132">
        <v>97738.53</v>
      </c>
      <c r="M44" s="132">
        <v>100479.97</v>
      </c>
      <c r="N44" s="132">
        <v>107932.61</v>
      </c>
      <c r="O44" s="132">
        <v>127322.22</v>
      </c>
      <c r="P44" s="132">
        <v>149483.14</v>
      </c>
      <c r="Q44" s="132">
        <v>126657.54</v>
      </c>
      <c r="R44" s="132">
        <v>78070.55</v>
      </c>
      <c r="S44" s="132">
        <v>48804.6</v>
      </c>
      <c r="T44" s="119"/>
      <c r="U44" s="483"/>
      <c r="V44" s="119"/>
      <c r="W44" s="119"/>
      <c r="X44" s="119"/>
      <c r="Y44" s="119"/>
      <c r="Z44" s="119"/>
      <c r="AA44" s="119"/>
      <c r="AB44" s="119"/>
      <c r="AC44" s="119"/>
      <c r="AD44" s="119"/>
      <c r="AE44" s="119"/>
      <c r="AF44" s="119"/>
      <c r="AG44" s="119"/>
      <c r="AH44" s="4"/>
      <c r="AI44" s="4"/>
      <c r="AJ44" s="4"/>
      <c r="AK44" s="4"/>
      <c r="AL44" s="4"/>
      <c r="AM44" s="4"/>
      <c r="AN44" s="4"/>
    </row>
    <row r="45">
      <c r="A45" s="38" t="s">
        <v>28</v>
      </c>
      <c r="B45" s="4">
        <v>8.0</v>
      </c>
      <c r="C45" s="4">
        <v>19.0</v>
      </c>
      <c r="D45" s="4">
        <v>64.0</v>
      </c>
      <c r="E45" s="4">
        <v>105.0</v>
      </c>
      <c r="F45" s="19">
        <v>124.0</v>
      </c>
      <c r="G45" s="19">
        <v>126.0</v>
      </c>
      <c r="H45" s="19">
        <v>112.0</v>
      </c>
      <c r="I45" s="19">
        <v>108.0</v>
      </c>
      <c r="J45" s="170">
        <v>145.0</v>
      </c>
      <c r="K45" s="170">
        <v>146.0</v>
      </c>
      <c r="L45" s="170">
        <v>182.0</v>
      </c>
      <c r="M45" s="170">
        <v>187.0</v>
      </c>
      <c r="N45" s="170">
        <v>210.0</v>
      </c>
      <c r="O45" s="170">
        <v>236.0</v>
      </c>
      <c r="P45" s="170">
        <v>327.0</v>
      </c>
      <c r="Q45" s="170">
        <v>263.0</v>
      </c>
      <c r="R45" s="170">
        <v>220.0</v>
      </c>
      <c r="S45" s="170">
        <v>143.0</v>
      </c>
      <c r="T45" s="119"/>
      <c r="U45" s="483"/>
      <c r="V45" s="119"/>
      <c r="W45" s="119"/>
      <c r="X45" s="119"/>
      <c r="Y45" s="119"/>
      <c r="Z45" s="119"/>
      <c r="AA45" s="119"/>
      <c r="AB45" s="119"/>
      <c r="AC45" s="119"/>
      <c r="AD45" s="119"/>
      <c r="AE45" s="119"/>
      <c r="AF45" s="119"/>
      <c r="AG45" s="119"/>
      <c r="AH45" s="4"/>
      <c r="AI45" s="4"/>
      <c r="AJ45" s="4"/>
      <c r="AK45" s="4"/>
      <c r="AL45" s="4"/>
      <c r="AM45" s="4"/>
      <c r="AN45" s="4"/>
    </row>
    <row r="46">
      <c r="A46" s="38" t="s">
        <v>29</v>
      </c>
      <c r="B46" s="27">
        <f t="shared" ref="B46:S46" si="61">B44/B45</f>
        <v>381.8875</v>
      </c>
      <c r="C46" s="27">
        <f t="shared" si="61"/>
        <v>592.9147368</v>
      </c>
      <c r="D46" s="27">
        <f t="shared" si="61"/>
        <v>559.8707813</v>
      </c>
      <c r="E46" s="27">
        <f t="shared" si="61"/>
        <v>819.2201905</v>
      </c>
      <c r="F46" s="27">
        <f t="shared" si="61"/>
        <v>740.0366129</v>
      </c>
      <c r="G46" s="27">
        <f t="shared" si="61"/>
        <v>798.1638889</v>
      </c>
      <c r="H46" s="27">
        <f t="shared" si="61"/>
        <v>711.2725893</v>
      </c>
      <c r="I46" s="27">
        <f t="shared" si="61"/>
        <v>634.195</v>
      </c>
      <c r="J46" s="69">
        <f t="shared" si="61"/>
        <v>614.5842759</v>
      </c>
      <c r="K46" s="69">
        <f t="shared" si="61"/>
        <v>916.0232877</v>
      </c>
      <c r="L46" s="69">
        <f t="shared" si="61"/>
        <v>537.0248901</v>
      </c>
      <c r="M46" s="69">
        <f t="shared" si="61"/>
        <v>537.3260428</v>
      </c>
      <c r="N46" s="69">
        <f t="shared" si="61"/>
        <v>513.9648095</v>
      </c>
      <c r="O46" s="69">
        <f t="shared" si="61"/>
        <v>539.5009322</v>
      </c>
      <c r="P46" s="69">
        <f t="shared" si="61"/>
        <v>457.1349847</v>
      </c>
      <c r="Q46" s="69">
        <f t="shared" si="61"/>
        <v>481.5876046</v>
      </c>
      <c r="R46" s="69">
        <f t="shared" si="61"/>
        <v>354.8661364</v>
      </c>
      <c r="S46" s="69">
        <f t="shared" si="61"/>
        <v>341.2909091</v>
      </c>
      <c r="T46" s="119"/>
      <c r="U46" s="119"/>
      <c r="V46" s="119"/>
      <c r="W46" s="119"/>
      <c r="X46" s="119"/>
      <c r="Y46" s="119"/>
      <c r="Z46" s="119"/>
      <c r="AA46" s="119"/>
      <c r="AB46" s="119"/>
      <c r="AC46" s="119"/>
      <c r="AD46" s="119"/>
      <c r="AE46" s="119"/>
      <c r="AF46" s="119"/>
      <c r="AG46" s="119"/>
      <c r="AH46" s="4"/>
      <c r="AI46" s="4"/>
      <c r="AJ46" s="4"/>
      <c r="AK46" s="4"/>
      <c r="AL46" s="4"/>
      <c r="AM46" s="4"/>
      <c r="AN46" s="4"/>
    </row>
    <row r="47">
      <c r="A47" s="39" t="s">
        <v>30</v>
      </c>
      <c r="B47" s="259">
        <v>142.0</v>
      </c>
      <c r="C47" s="259">
        <v>460.0</v>
      </c>
      <c r="D47" s="21">
        <v>111.0</v>
      </c>
      <c r="E47" s="21">
        <v>83.0</v>
      </c>
      <c r="F47" s="21">
        <v>511.0</v>
      </c>
      <c r="G47" s="21">
        <v>256.0</v>
      </c>
      <c r="H47" s="21">
        <v>144.0</v>
      </c>
      <c r="I47" s="21">
        <v>197.0</v>
      </c>
      <c r="J47" s="484">
        <v>323.0</v>
      </c>
      <c r="K47" s="484">
        <v>263.0</v>
      </c>
      <c r="L47" s="484">
        <v>307.0</v>
      </c>
      <c r="M47" s="484">
        <v>243.0</v>
      </c>
      <c r="N47" s="484">
        <v>462.0</v>
      </c>
      <c r="O47" s="484">
        <v>589.0</v>
      </c>
      <c r="P47" s="484">
        <v>244.0</v>
      </c>
      <c r="Q47" s="484">
        <v>175.0</v>
      </c>
      <c r="R47" s="484">
        <v>159.0</v>
      </c>
      <c r="S47" s="484">
        <v>113.0</v>
      </c>
      <c r="T47" s="154"/>
      <c r="U47" s="154"/>
      <c r="V47" s="154"/>
      <c r="W47" s="154"/>
      <c r="X47" s="154"/>
      <c r="Y47" s="154"/>
      <c r="Z47" s="154"/>
      <c r="AA47" s="154"/>
      <c r="AB47" s="154"/>
      <c r="AC47" s="154"/>
      <c r="AD47" s="154"/>
      <c r="AE47" s="154"/>
      <c r="AF47" s="154"/>
      <c r="AG47" s="154"/>
      <c r="AH47" s="23"/>
      <c r="AI47" s="23"/>
      <c r="AJ47" s="23"/>
      <c r="AK47" s="23"/>
      <c r="AL47" s="23"/>
      <c r="AM47" s="23"/>
      <c r="AN47" s="4"/>
    </row>
    <row r="48">
      <c r="A48" s="1" t="s">
        <v>36</v>
      </c>
      <c r="B48" s="4"/>
      <c r="C48" s="4"/>
      <c r="D48" s="4"/>
      <c r="E48" s="4"/>
      <c r="F48" s="149"/>
      <c r="G48" s="4"/>
      <c r="H48" s="4"/>
      <c r="I48" s="4"/>
      <c r="J48" s="116"/>
      <c r="K48" s="116"/>
      <c r="L48" s="116"/>
      <c r="M48" s="116"/>
      <c r="N48" s="116"/>
      <c r="O48" s="116"/>
      <c r="P48" s="116"/>
      <c r="Q48" s="116"/>
      <c r="R48" s="116"/>
      <c r="S48" s="116"/>
      <c r="T48" s="119"/>
      <c r="U48" s="119"/>
      <c r="V48" s="119"/>
      <c r="W48" s="119"/>
      <c r="X48" s="119"/>
      <c r="Y48" s="119"/>
      <c r="Z48" s="119"/>
      <c r="AA48" s="119"/>
      <c r="AB48" s="119"/>
      <c r="AC48" s="119"/>
      <c r="AD48" s="119"/>
      <c r="AE48" s="119"/>
      <c r="AF48" s="119"/>
      <c r="AG48" s="119"/>
      <c r="AH48" s="4"/>
      <c r="AI48" s="4"/>
      <c r="AJ48" s="4"/>
      <c r="AK48" s="4"/>
      <c r="AL48" s="4"/>
      <c r="AM48" s="4"/>
      <c r="AN48" s="4"/>
    </row>
    <row r="49">
      <c r="A49" s="36" t="s">
        <v>37</v>
      </c>
      <c r="B49" s="274"/>
      <c r="C49" s="274">
        <f t="shared" ref="C49:D49" si="62">C28/(C27+B27)*2</f>
        <v>0.07777650747</v>
      </c>
      <c r="D49" s="274">
        <f t="shared" si="62"/>
        <v>0.2451510389</v>
      </c>
      <c r="E49" s="485">
        <f>E28/E27</f>
        <v>0.7782265028</v>
      </c>
      <c r="F49" s="274">
        <f t="shared" ref="F49:I49" si="63">F28/(F27+E27)*2</f>
        <v>0.7532298284</v>
      </c>
      <c r="G49" s="274">
        <f t="shared" si="63"/>
        <v>0.509862148</v>
      </c>
      <c r="H49" s="274">
        <f t="shared" si="63"/>
        <v>0.1994881734</v>
      </c>
      <c r="I49" s="274">
        <f t="shared" si="63"/>
        <v>0.09820131999</v>
      </c>
      <c r="J49" s="76">
        <f t="shared" ref="J49:K49" si="64">J28/(J27+I27-1983)*2</f>
        <v>0.2493228586</v>
      </c>
      <c r="K49" s="76">
        <f t="shared" si="64"/>
        <v>0.7393990092</v>
      </c>
      <c r="L49" s="76">
        <f t="shared" ref="L49:S49" si="65">L28/(L27+K27)*2</f>
        <v>0.5919495064</v>
      </c>
      <c r="M49" s="76">
        <f t="shared" si="65"/>
        <v>0.4345469279</v>
      </c>
      <c r="N49" s="76">
        <f t="shared" si="65"/>
        <v>0.3639804638</v>
      </c>
      <c r="O49" s="76">
        <f t="shared" si="65"/>
        <v>0.3160028269</v>
      </c>
      <c r="P49" s="76">
        <f t="shared" si="65"/>
        <v>0.5584665965</v>
      </c>
      <c r="Q49" s="76">
        <f t="shared" si="65"/>
        <v>0.8230561605</v>
      </c>
      <c r="R49" s="76">
        <f t="shared" si="65"/>
        <v>0.6301967972</v>
      </c>
      <c r="S49" s="76">
        <f t="shared" si="65"/>
        <v>0.7045535947</v>
      </c>
      <c r="T49" s="79">
        <v>0.12603026612631624</v>
      </c>
      <c r="U49" s="79">
        <v>0.07561815967578973</v>
      </c>
      <c r="V49" s="79">
        <v>0.06805634370821076</v>
      </c>
      <c r="W49" s="79">
        <v>0.06805634370821076</v>
      </c>
      <c r="X49" s="79">
        <f t="shared" ref="X49:X52" si="70">M49</f>
        <v>0.4345469279</v>
      </c>
      <c r="Y49" s="79">
        <f t="shared" ref="Y49:Z49" si="66">X49*90%</f>
        <v>0.3910922351</v>
      </c>
      <c r="Z49" s="79">
        <f t="shared" si="66"/>
        <v>0.3519830116</v>
      </c>
      <c r="AA49" s="79">
        <f t="shared" ref="AA49:AA52" si="72">average(N49:P49)</f>
        <v>0.412816629</v>
      </c>
      <c r="AB49" s="79">
        <f t="shared" ref="AB49:AB52" si="73">Q49</f>
        <v>0.8230561605</v>
      </c>
      <c r="AC49" s="79">
        <f t="shared" ref="AC49:AC52" si="74">average(Q49:R49)</f>
        <v>0.7266264789</v>
      </c>
      <c r="AD49" s="79">
        <f t="shared" ref="AD49:AD52" si="75">average(Q49:S49)</f>
        <v>0.7192688508</v>
      </c>
      <c r="AE49" s="79">
        <f t="shared" ref="AE49:AG49" si="67">AD49</f>
        <v>0.7192688508</v>
      </c>
      <c r="AF49" s="79">
        <f t="shared" si="67"/>
        <v>0.7192688508</v>
      </c>
      <c r="AG49" s="79">
        <f t="shared" si="67"/>
        <v>0.7192688508</v>
      </c>
      <c r="AH49" s="4"/>
      <c r="AI49" s="4"/>
      <c r="AJ49" s="4"/>
      <c r="AK49" s="4"/>
      <c r="AL49" s="4"/>
      <c r="AM49" s="4"/>
      <c r="AN49" s="4"/>
    </row>
    <row r="50">
      <c r="A50" s="38" t="s">
        <v>38</v>
      </c>
      <c r="B50" s="4"/>
      <c r="C50" s="35"/>
      <c r="D50" s="274">
        <f t="shared" ref="D50:I50" si="68">D29/C28</f>
        <v>1</v>
      </c>
      <c r="E50" s="274">
        <f t="shared" si="68"/>
        <v>0.3998101631</v>
      </c>
      <c r="F50" s="274">
        <f t="shared" si="68"/>
        <v>1</v>
      </c>
      <c r="G50" s="274">
        <f t="shared" si="68"/>
        <v>0.7821697295</v>
      </c>
      <c r="H50" s="274">
        <f t="shared" si="68"/>
        <v>0.9506460701</v>
      </c>
      <c r="I50" s="274">
        <f t="shared" si="68"/>
        <v>0.9473191589</v>
      </c>
      <c r="J50" s="76">
        <f>J29/(I28-1252)</f>
        <v>0.3785821114</v>
      </c>
      <c r="K50" s="76">
        <f t="shared" ref="K50:K51" si="78">K29/J28</f>
        <v>0.718582966</v>
      </c>
      <c r="L50" s="76">
        <f>(L29+974)/K28</f>
        <v>0.991477549</v>
      </c>
      <c r="M50" s="76">
        <f t="shared" ref="M50:S50" si="69">M29/L28</f>
        <v>0.947539713</v>
      </c>
      <c r="N50" s="76">
        <f t="shared" si="69"/>
        <v>0.9463281933</v>
      </c>
      <c r="O50" s="76">
        <f t="shared" si="69"/>
        <v>0.9053664425</v>
      </c>
      <c r="P50" s="76">
        <f t="shared" si="69"/>
        <v>0.9015056147</v>
      </c>
      <c r="Q50" s="76">
        <f t="shared" si="69"/>
        <v>0.9583773337</v>
      </c>
      <c r="R50" s="76">
        <f t="shared" si="69"/>
        <v>0.9253308642</v>
      </c>
      <c r="S50" s="76">
        <f t="shared" si="69"/>
        <v>0.8769488784</v>
      </c>
      <c r="T50" s="79">
        <v>0.8933783195096003</v>
      </c>
      <c r="U50" s="79">
        <v>0.8933783195096003</v>
      </c>
      <c r="V50" s="79">
        <v>0.8040404875586403</v>
      </c>
      <c r="W50" s="79">
        <v>0.8040404875586403</v>
      </c>
      <c r="X50" s="79">
        <f t="shared" si="70"/>
        <v>0.947539713</v>
      </c>
      <c r="Y50" s="79">
        <f t="shared" ref="Y50:Z50" si="71">X50*90%</f>
        <v>0.8527857417</v>
      </c>
      <c r="Z50" s="79">
        <f t="shared" si="71"/>
        <v>0.7675071675</v>
      </c>
      <c r="AA50" s="79">
        <f t="shared" si="72"/>
        <v>0.9177334168</v>
      </c>
      <c r="AB50" s="79">
        <f t="shared" si="73"/>
        <v>0.9583773337</v>
      </c>
      <c r="AC50" s="79">
        <f t="shared" si="74"/>
        <v>0.941854099</v>
      </c>
      <c r="AD50" s="79">
        <f t="shared" si="75"/>
        <v>0.9202190254</v>
      </c>
      <c r="AE50" s="79">
        <f t="shared" ref="AE50:AG50" si="76">AD50</f>
        <v>0.9202190254</v>
      </c>
      <c r="AF50" s="79">
        <f t="shared" si="76"/>
        <v>0.9202190254</v>
      </c>
      <c r="AG50" s="79">
        <f t="shared" si="76"/>
        <v>0.9202190254</v>
      </c>
      <c r="AH50" s="4"/>
      <c r="AI50" s="4"/>
      <c r="AJ50" s="4"/>
      <c r="AK50" s="4"/>
      <c r="AL50" s="4"/>
      <c r="AM50" s="4"/>
      <c r="AN50" s="4"/>
    </row>
    <row r="51">
      <c r="A51" s="38" t="s">
        <v>39</v>
      </c>
      <c r="B51" s="4"/>
      <c r="C51" s="4"/>
      <c r="D51" s="4"/>
      <c r="E51" s="274">
        <f t="shared" ref="E51:I51" si="77">E30/D29</f>
        <v>0.01392585257</v>
      </c>
      <c r="F51" s="274">
        <f t="shared" si="77"/>
        <v>1</v>
      </c>
      <c r="G51" s="274">
        <f t="shared" si="77"/>
        <v>0.8408184326</v>
      </c>
      <c r="H51" s="274">
        <f t="shared" si="77"/>
        <v>0.7768715795</v>
      </c>
      <c r="I51" s="274">
        <f t="shared" si="77"/>
        <v>0.9675857812</v>
      </c>
      <c r="J51" s="76">
        <f>min(J30/I29,100%)</f>
        <v>1</v>
      </c>
      <c r="K51" s="76">
        <f t="shared" si="78"/>
        <v>1</v>
      </c>
      <c r="L51" s="76">
        <f>(L30-974)/K29</f>
        <v>0.8328530169</v>
      </c>
      <c r="M51" s="76">
        <f>M30/L29</f>
        <v>0.919870216</v>
      </c>
      <c r="N51" s="76">
        <f>if(N30/M29&lt;=100%,N30/M29,100%) </f>
        <v>1</v>
      </c>
      <c r="O51" s="76">
        <f t="shared" ref="O51:R51" si="79">O30/N29</f>
        <v>0.9405792827</v>
      </c>
      <c r="P51" s="76">
        <f t="shared" si="79"/>
        <v>0.8627109022</v>
      </c>
      <c r="Q51" s="76">
        <f t="shared" si="79"/>
        <v>0.9044250535</v>
      </c>
      <c r="R51" s="76">
        <f t="shared" si="79"/>
        <v>0.9115484038</v>
      </c>
      <c r="S51" s="76">
        <f>min(S30/R29,1)</f>
        <v>1</v>
      </c>
      <c r="T51" s="79">
        <v>0.8638508807831063</v>
      </c>
      <c r="U51" s="79">
        <v>0.8638508807831063</v>
      </c>
      <c r="V51" s="79">
        <v>0.7774657927047958</v>
      </c>
      <c r="W51" s="79">
        <v>0.7774657927047958</v>
      </c>
      <c r="X51" s="79">
        <f t="shared" si="70"/>
        <v>0.919870216</v>
      </c>
      <c r="Y51" s="79">
        <f t="shared" ref="Y51:Z51" si="80">X51*90%</f>
        <v>0.8278831944</v>
      </c>
      <c r="Z51" s="79">
        <f t="shared" si="80"/>
        <v>0.745094875</v>
      </c>
      <c r="AA51" s="79">
        <f t="shared" si="72"/>
        <v>0.9344300616</v>
      </c>
      <c r="AB51" s="79">
        <f t="shared" si="73"/>
        <v>0.9044250535</v>
      </c>
      <c r="AC51" s="79">
        <f t="shared" si="74"/>
        <v>0.9079867287</v>
      </c>
      <c r="AD51" s="79">
        <f t="shared" si="75"/>
        <v>0.9386578191</v>
      </c>
      <c r="AE51" s="79">
        <f t="shared" ref="AE51:AG51" si="81">AD51</f>
        <v>0.9386578191</v>
      </c>
      <c r="AF51" s="79">
        <f t="shared" si="81"/>
        <v>0.9386578191</v>
      </c>
      <c r="AG51" s="79">
        <f t="shared" si="81"/>
        <v>0.9386578191</v>
      </c>
      <c r="AH51" s="4"/>
      <c r="AI51" s="4"/>
      <c r="AJ51" s="4"/>
      <c r="AK51" s="4"/>
      <c r="AL51" s="4"/>
      <c r="AM51" s="4"/>
      <c r="AN51" s="4"/>
    </row>
    <row r="52">
      <c r="A52" s="39" t="s">
        <v>40</v>
      </c>
      <c r="B52" s="23"/>
      <c r="C52" s="23"/>
      <c r="D52" s="23"/>
      <c r="E52" s="23"/>
      <c r="F52" s="291">
        <f t="shared" ref="F52:I52" si="82">min(F34/E30,100%)</f>
        <v>1</v>
      </c>
      <c r="G52" s="486">
        <f t="shared" si="82"/>
        <v>1</v>
      </c>
      <c r="H52" s="291">
        <f t="shared" si="82"/>
        <v>0.4908810901</v>
      </c>
      <c r="I52" s="291">
        <f t="shared" si="82"/>
        <v>0.2696638104</v>
      </c>
      <c r="J52" s="174">
        <f>(J34-1917)/(I30+66)</f>
        <v>0.9891279297</v>
      </c>
      <c r="K52" s="174">
        <f>K34/J30</f>
        <v>0.6382423708</v>
      </c>
      <c r="L52" s="174">
        <f>438.48/503.73</f>
        <v>0.8704663212</v>
      </c>
      <c r="M52" s="174">
        <f t="shared" ref="M52:S52" si="83">M34/L30</f>
        <v>0.8302468966</v>
      </c>
      <c r="N52" s="174">
        <f t="shared" si="83"/>
        <v>1</v>
      </c>
      <c r="O52" s="174">
        <f t="shared" si="83"/>
        <v>0.895588924</v>
      </c>
      <c r="P52" s="174">
        <f t="shared" si="83"/>
        <v>0.870147968</v>
      </c>
      <c r="Q52" s="174">
        <f t="shared" si="83"/>
        <v>0.868172409</v>
      </c>
      <c r="R52" s="174">
        <f t="shared" si="83"/>
        <v>0.6995509032</v>
      </c>
      <c r="S52" s="174">
        <f t="shared" si="83"/>
        <v>0.8021498606</v>
      </c>
      <c r="T52" s="124">
        <v>0.664635586632563</v>
      </c>
      <c r="U52" s="124">
        <v>0.664635586632563</v>
      </c>
      <c r="V52" s="124">
        <v>0.5981720279693067</v>
      </c>
      <c r="W52" s="124">
        <v>0.5981720279693067</v>
      </c>
      <c r="X52" s="124">
        <f t="shared" si="70"/>
        <v>0.8302468966</v>
      </c>
      <c r="Y52" s="124">
        <f t="shared" ref="Y52:Z52" si="84">X52*90%</f>
        <v>0.7472222069</v>
      </c>
      <c r="Z52" s="124">
        <f t="shared" si="84"/>
        <v>0.6724999862</v>
      </c>
      <c r="AA52" s="124">
        <f t="shared" si="72"/>
        <v>0.9219122973</v>
      </c>
      <c r="AB52" s="124">
        <f t="shared" si="73"/>
        <v>0.868172409</v>
      </c>
      <c r="AC52" s="124">
        <f t="shared" si="74"/>
        <v>0.7838616561</v>
      </c>
      <c r="AD52" s="124">
        <f t="shared" si="75"/>
        <v>0.7899577243</v>
      </c>
      <c r="AE52" s="124">
        <f t="shared" ref="AE52:AG52" si="85">AD52</f>
        <v>0.7899577243</v>
      </c>
      <c r="AF52" s="124">
        <f t="shared" si="85"/>
        <v>0.7899577243</v>
      </c>
      <c r="AG52" s="124">
        <f t="shared" si="85"/>
        <v>0.7899577243</v>
      </c>
      <c r="AH52" s="23"/>
      <c r="AI52" s="23"/>
      <c r="AJ52" s="23"/>
      <c r="AK52" s="23"/>
      <c r="AL52" s="23"/>
      <c r="AM52" s="23"/>
      <c r="AN52" s="23"/>
    </row>
    <row r="53">
      <c r="A53" s="1" t="s">
        <v>41</v>
      </c>
      <c r="B53" s="4"/>
      <c r="C53" s="4"/>
      <c r="D53" s="4"/>
      <c r="E53" s="4"/>
      <c r="F53" s="4"/>
      <c r="G53" s="4"/>
      <c r="H53" s="4"/>
      <c r="I53" s="4"/>
      <c r="J53" s="116"/>
      <c r="K53" s="116"/>
      <c r="L53" s="116"/>
      <c r="M53" s="116"/>
      <c r="N53" s="116"/>
      <c r="O53" s="116"/>
      <c r="P53" s="116"/>
      <c r="Q53" s="116"/>
      <c r="R53" s="116"/>
      <c r="S53" s="116"/>
      <c r="T53" s="119"/>
      <c r="U53" s="119"/>
      <c r="V53" s="119"/>
      <c r="W53" s="119"/>
      <c r="X53" s="119"/>
      <c r="Y53" s="119"/>
      <c r="Z53" s="119"/>
      <c r="AA53" s="119"/>
      <c r="AB53" s="119"/>
      <c r="AC53" s="119"/>
      <c r="AD53" s="119"/>
      <c r="AE53" s="119"/>
      <c r="AF53" s="119"/>
      <c r="AG53" s="119"/>
      <c r="AH53" s="4"/>
      <c r="AI53" s="4"/>
      <c r="AJ53" s="4"/>
      <c r="AK53" s="4"/>
      <c r="AL53" s="4"/>
      <c r="AM53" s="4"/>
      <c r="AN53" s="4"/>
    </row>
    <row r="54">
      <c r="A54" s="487" t="s">
        <v>37</v>
      </c>
      <c r="B54" s="75"/>
      <c r="C54" s="274">
        <f t="shared" ref="C54:S54" si="86">C37/(C36+B36)*2</f>
        <v>0.1739130435</v>
      </c>
      <c r="D54" s="274">
        <f t="shared" si="86"/>
        <v>0.3076923077</v>
      </c>
      <c r="E54" s="274">
        <f t="shared" si="86"/>
        <v>0.5</v>
      </c>
      <c r="F54" s="274">
        <f t="shared" si="86"/>
        <v>0.3333333333</v>
      </c>
      <c r="G54" s="274">
        <f t="shared" si="86"/>
        <v>0.1935483871</v>
      </c>
      <c r="H54" s="274">
        <f t="shared" si="86"/>
        <v>0.1794871795</v>
      </c>
      <c r="I54" s="274">
        <f t="shared" si="86"/>
        <v>0.1132075472</v>
      </c>
      <c r="J54" s="76">
        <f t="shared" si="86"/>
        <v>0.2741935484</v>
      </c>
      <c r="K54" s="76">
        <f t="shared" si="86"/>
        <v>0.592</v>
      </c>
      <c r="L54" s="76">
        <f t="shared" si="86"/>
        <v>0.5333333333</v>
      </c>
      <c r="M54" s="76">
        <f t="shared" si="86"/>
        <v>0.4360189573</v>
      </c>
      <c r="N54" s="76">
        <f t="shared" si="86"/>
        <v>0.4761904762</v>
      </c>
      <c r="O54" s="76">
        <f t="shared" si="86"/>
        <v>0.3279742765</v>
      </c>
      <c r="P54" s="76">
        <f t="shared" si="86"/>
        <v>0.5294117647</v>
      </c>
      <c r="Q54" s="76">
        <f t="shared" si="86"/>
        <v>0.6641791045</v>
      </c>
      <c r="R54" s="76">
        <f t="shared" si="86"/>
        <v>0.6355932203</v>
      </c>
      <c r="S54" s="76">
        <f t="shared" si="86"/>
        <v>0.7813953488</v>
      </c>
      <c r="T54" s="79">
        <v>0.1403765011359948</v>
      </c>
      <c r="U54" s="79">
        <v>0.1403765011359948</v>
      </c>
      <c r="V54" s="79">
        <v>0.1403765011359948</v>
      </c>
      <c r="W54" s="79">
        <v>0.1403765011359948</v>
      </c>
      <c r="X54" s="79"/>
      <c r="Y54" s="79"/>
      <c r="Z54" s="79"/>
      <c r="AA54" s="79"/>
      <c r="AB54" s="79"/>
      <c r="AC54" s="79"/>
      <c r="AD54" s="79"/>
      <c r="AE54" s="79"/>
      <c r="AF54" s="79"/>
      <c r="AG54" s="79"/>
      <c r="AH54" s="75"/>
      <c r="AI54" s="75"/>
      <c r="AJ54" s="75"/>
      <c r="AK54" s="75"/>
      <c r="AL54" s="75"/>
      <c r="AM54" s="75"/>
      <c r="AN54" s="75"/>
    </row>
    <row r="55">
      <c r="A55" s="38" t="s">
        <v>38</v>
      </c>
      <c r="B55" s="4"/>
      <c r="C55" s="35"/>
      <c r="D55" s="274">
        <f t="shared" ref="D55:G55" si="87">D38/C37</f>
        <v>1</v>
      </c>
      <c r="E55" s="274">
        <f t="shared" si="87"/>
        <v>0.5</v>
      </c>
      <c r="F55" s="274">
        <f t="shared" si="87"/>
        <v>1</v>
      </c>
      <c r="G55" s="274">
        <f t="shared" si="87"/>
        <v>0.6818181818</v>
      </c>
      <c r="H55" s="488">
        <f>min(H38/G37,100%)</f>
        <v>1</v>
      </c>
      <c r="I55" s="488">
        <f t="shared" ref="I55:S55" si="88">I38/H37</f>
        <v>0.8571428571</v>
      </c>
      <c r="J55" s="489">
        <f t="shared" si="88"/>
        <v>0.3333333333</v>
      </c>
      <c r="K55" s="489">
        <f t="shared" si="88"/>
        <v>0.7058823529</v>
      </c>
      <c r="L55" s="489">
        <f t="shared" si="88"/>
        <v>0.7837837838</v>
      </c>
      <c r="M55" s="489">
        <f t="shared" si="88"/>
        <v>0.875</v>
      </c>
      <c r="N55" s="489">
        <f t="shared" si="88"/>
        <v>0.9130434783</v>
      </c>
      <c r="O55" s="489">
        <f t="shared" si="88"/>
        <v>0.8833333333</v>
      </c>
      <c r="P55" s="489">
        <f t="shared" si="88"/>
        <v>0.8823529412</v>
      </c>
      <c r="Q55" s="489">
        <f t="shared" si="88"/>
        <v>0.9333333333</v>
      </c>
      <c r="R55" s="489">
        <f t="shared" si="88"/>
        <v>0.9213483146</v>
      </c>
      <c r="S55" s="489">
        <f t="shared" si="88"/>
        <v>0.9066666667</v>
      </c>
      <c r="T55" s="79">
        <v>0.9285714285714286</v>
      </c>
      <c r="U55" s="79">
        <v>0.9285714285714286</v>
      </c>
      <c r="V55" s="79">
        <v>0.9285714285714286</v>
      </c>
      <c r="W55" s="79">
        <v>0.9285714285714286</v>
      </c>
      <c r="X55" s="119"/>
      <c r="Y55" s="119"/>
      <c r="Z55" s="119"/>
      <c r="AA55" s="119"/>
      <c r="AB55" s="119"/>
      <c r="AC55" s="119"/>
      <c r="AD55" s="119"/>
      <c r="AE55" s="119"/>
      <c r="AF55" s="119"/>
      <c r="AG55" s="119"/>
      <c r="AH55" s="4"/>
      <c r="AI55" s="4"/>
      <c r="AJ55" s="4"/>
      <c r="AK55" s="4"/>
      <c r="AL55" s="4"/>
      <c r="AM55" s="4"/>
      <c r="AN55" s="4"/>
    </row>
    <row r="56">
      <c r="A56" s="38" t="s">
        <v>39</v>
      </c>
      <c r="B56" s="4"/>
      <c r="C56" s="4"/>
      <c r="D56" s="4"/>
      <c r="E56" s="274">
        <f t="shared" ref="E56:S56" si="89">E39/D38</f>
        <v>0.5</v>
      </c>
      <c r="F56" s="274">
        <f t="shared" si="89"/>
        <v>1</v>
      </c>
      <c r="G56" s="274">
        <f t="shared" si="89"/>
        <v>0.8421052632</v>
      </c>
      <c r="H56" s="274">
        <f t="shared" si="89"/>
        <v>0.7333333333</v>
      </c>
      <c r="I56" s="274">
        <f t="shared" si="89"/>
        <v>0.7647058824</v>
      </c>
      <c r="J56" s="76">
        <f t="shared" si="89"/>
        <v>1</v>
      </c>
      <c r="K56" s="76">
        <f t="shared" si="89"/>
        <v>1</v>
      </c>
      <c r="L56" s="76">
        <f t="shared" si="89"/>
        <v>0.8333333333</v>
      </c>
      <c r="M56" s="76">
        <f t="shared" si="89"/>
        <v>0.9310344828</v>
      </c>
      <c r="N56" s="76">
        <f t="shared" si="89"/>
        <v>1</v>
      </c>
      <c r="O56" s="76">
        <f t="shared" si="89"/>
        <v>0.9761904762</v>
      </c>
      <c r="P56" s="76">
        <f t="shared" si="89"/>
        <v>0.9622641509</v>
      </c>
      <c r="Q56" s="76">
        <f t="shared" si="89"/>
        <v>1</v>
      </c>
      <c r="R56" s="76">
        <f t="shared" si="89"/>
        <v>0.9642857143</v>
      </c>
      <c r="S56" s="76">
        <f t="shared" si="89"/>
        <v>0.9756097561</v>
      </c>
      <c r="T56" s="79">
        <v>0.7784313725490195</v>
      </c>
      <c r="U56" s="79">
        <v>0.7784313725490195</v>
      </c>
      <c r="V56" s="79">
        <v>0.7784313725490195</v>
      </c>
      <c r="W56" s="79">
        <v>0.7784313725490195</v>
      </c>
      <c r="X56" s="119"/>
      <c r="Y56" s="119"/>
      <c r="Z56" s="119"/>
      <c r="AA56" s="119"/>
      <c r="AB56" s="119"/>
      <c r="AC56" s="119"/>
      <c r="AD56" s="119"/>
      <c r="AE56" s="119"/>
      <c r="AF56" s="119"/>
      <c r="AG56" s="119"/>
      <c r="AH56" s="4"/>
      <c r="AI56" s="4"/>
      <c r="AJ56" s="4"/>
      <c r="AK56" s="4"/>
      <c r="AL56" s="4"/>
      <c r="AM56" s="4"/>
      <c r="AN56" s="4"/>
    </row>
    <row r="57">
      <c r="A57" s="39" t="s">
        <v>40</v>
      </c>
      <c r="B57" s="23"/>
      <c r="C57" s="23"/>
      <c r="D57" s="23"/>
      <c r="E57" s="23"/>
      <c r="F57" s="291">
        <f t="shared" ref="F57:K57" si="90">F42/E39</f>
        <v>1</v>
      </c>
      <c r="G57" s="291">
        <f t="shared" si="90"/>
        <v>0.6666666667</v>
      </c>
      <c r="H57" s="291">
        <f t="shared" si="90"/>
        <v>0.625</v>
      </c>
      <c r="I57" s="291">
        <f t="shared" si="90"/>
        <v>0.1818181818</v>
      </c>
      <c r="J57" s="174">
        <f t="shared" si="90"/>
        <v>0.5384615385</v>
      </c>
      <c r="K57" s="174">
        <f t="shared" si="90"/>
        <v>0.75</v>
      </c>
      <c r="L57" s="174">
        <f>2/3</f>
        <v>0.6666666667</v>
      </c>
      <c r="M57" s="174">
        <f t="shared" ref="M57:S57" si="91">M42/L39</f>
        <v>1</v>
      </c>
      <c r="N57" s="174">
        <f t="shared" si="91"/>
        <v>0.8888888889</v>
      </c>
      <c r="O57" s="174">
        <f t="shared" si="91"/>
        <v>0.8333333333</v>
      </c>
      <c r="P57" s="174">
        <f t="shared" si="91"/>
        <v>0.8780487805</v>
      </c>
      <c r="Q57" s="174">
        <f t="shared" si="91"/>
        <v>0.862745098</v>
      </c>
      <c r="R57" s="174">
        <f t="shared" si="91"/>
        <v>0.6888888889</v>
      </c>
      <c r="S57" s="174">
        <f t="shared" si="91"/>
        <v>0.8888888889</v>
      </c>
      <c r="T57" s="124">
        <v>0.44886363636363635</v>
      </c>
      <c r="U57" s="124">
        <v>0.44886363636363635</v>
      </c>
      <c r="V57" s="124">
        <v>0.44886363636363635</v>
      </c>
      <c r="W57" s="124">
        <v>0.44886363636363635</v>
      </c>
      <c r="X57" s="154"/>
      <c r="Y57" s="154"/>
      <c r="Z57" s="154"/>
      <c r="AA57" s="154"/>
      <c r="AB57" s="154"/>
      <c r="AC57" s="154"/>
      <c r="AD57" s="154"/>
      <c r="AE57" s="154"/>
      <c r="AF57" s="154"/>
      <c r="AG57" s="154"/>
      <c r="AH57" s="23"/>
      <c r="AI57" s="23"/>
      <c r="AJ57" s="23"/>
      <c r="AK57" s="23"/>
      <c r="AL57" s="23"/>
      <c r="AM57" s="23"/>
      <c r="AN57" s="4"/>
    </row>
    <row r="58">
      <c r="A58" s="1" t="s">
        <v>93</v>
      </c>
      <c r="B58" s="4"/>
      <c r="C58" s="4"/>
      <c r="D58" s="4"/>
      <c r="E58" s="4"/>
      <c r="F58" s="4"/>
      <c r="G58" s="4"/>
      <c r="H58" s="4"/>
      <c r="I58" s="4"/>
      <c r="J58" s="116"/>
      <c r="K58" s="116"/>
      <c r="L58" s="116"/>
      <c r="M58" s="116"/>
      <c r="N58" s="116"/>
      <c r="O58" s="116"/>
      <c r="P58" s="116"/>
      <c r="Q58" s="116"/>
      <c r="R58" s="116"/>
      <c r="S58" s="116"/>
      <c r="T58" s="119"/>
      <c r="U58" s="119"/>
      <c r="V58" s="119"/>
      <c r="W58" s="119"/>
      <c r="X58" s="119"/>
      <c r="Y58" s="119"/>
      <c r="Z58" s="119"/>
      <c r="AA58" s="119"/>
      <c r="AB58" s="119"/>
      <c r="AC58" s="119"/>
      <c r="AD58" s="119"/>
      <c r="AE58" s="119"/>
      <c r="AF58" s="119"/>
      <c r="AG58" s="119"/>
      <c r="AH58" s="4"/>
      <c r="AI58" s="4"/>
      <c r="AJ58" s="4"/>
      <c r="AK58" s="4"/>
      <c r="AL58" s="4"/>
      <c r="AM58" s="4"/>
      <c r="AN58" s="4"/>
    </row>
    <row r="59">
      <c r="A59" s="116" t="s">
        <v>17</v>
      </c>
      <c r="B59" s="4"/>
      <c r="C59" s="4"/>
      <c r="D59" s="4"/>
      <c r="E59" s="4"/>
      <c r="F59" s="75">
        <f t="shared" ref="F59:S59" si="92">F49*F50*F51*F52</f>
        <v>0.7532298284</v>
      </c>
      <c r="G59" s="75">
        <f t="shared" si="92"/>
        <v>0.3353173301</v>
      </c>
      <c r="H59" s="75">
        <f t="shared" si="92"/>
        <v>0.07232052116</v>
      </c>
      <c r="I59" s="75">
        <f t="shared" si="92"/>
        <v>0.0242731305</v>
      </c>
      <c r="J59" s="76">
        <f t="shared" si="92"/>
        <v>0.09336296851</v>
      </c>
      <c r="K59" s="76">
        <f t="shared" si="92"/>
        <v>0.3391106385</v>
      </c>
      <c r="L59" s="76">
        <f t="shared" si="92"/>
        <v>0.4254885555</v>
      </c>
      <c r="M59" s="76">
        <f t="shared" si="92"/>
        <v>0.3144618197</v>
      </c>
      <c r="N59" s="76">
        <f t="shared" si="92"/>
        <v>0.3444449746</v>
      </c>
      <c r="O59" s="76">
        <f t="shared" si="92"/>
        <v>0.2410013546</v>
      </c>
      <c r="P59" s="76">
        <f t="shared" si="92"/>
        <v>0.3779410231</v>
      </c>
      <c r="Q59" s="76">
        <f t="shared" si="92"/>
        <v>0.619362016</v>
      </c>
      <c r="R59" s="76">
        <f t="shared" si="92"/>
        <v>0.3718538621</v>
      </c>
      <c r="S59" s="76">
        <f t="shared" si="92"/>
        <v>0.4956142951</v>
      </c>
      <c r="T59" s="79">
        <v>0.0646446567155588</v>
      </c>
      <c r="U59" s="79">
        <v>0.03878679402933527</v>
      </c>
      <c r="V59" s="79">
        <v>0.025448015562646874</v>
      </c>
      <c r="W59" s="79">
        <v>0.025448015562646874</v>
      </c>
      <c r="X59" s="77">
        <f t="shared" ref="X59:AG59" si="93">X49*X50*X51*X52</f>
        <v>0.3144618197</v>
      </c>
      <c r="Y59" s="77">
        <f t="shared" si="93"/>
        <v>0.2063183999</v>
      </c>
      <c r="Z59" s="77">
        <f t="shared" si="93"/>
        <v>0.1353655022</v>
      </c>
      <c r="AA59" s="77">
        <f t="shared" si="93"/>
        <v>0.3263699302</v>
      </c>
      <c r="AB59" s="77">
        <f t="shared" si="93"/>
        <v>0.619362016</v>
      </c>
      <c r="AC59" s="77">
        <f t="shared" si="93"/>
        <v>0.4870951144</v>
      </c>
      <c r="AD59" s="77">
        <f t="shared" si="93"/>
        <v>0.4907876356</v>
      </c>
      <c r="AE59" s="77">
        <f t="shared" si="93"/>
        <v>0.4907876356</v>
      </c>
      <c r="AF59" s="77">
        <f t="shared" si="93"/>
        <v>0.4907876356</v>
      </c>
      <c r="AG59" s="77">
        <f t="shared" si="93"/>
        <v>0.4907876356</v>
      </c>
      <c r="AH59" s="4"/>
      <c r="AI59" s="4"/>
      <c r="AJ59" s="4"/>
      <c r="AK59" s="4"/>
      <c r="AL59" s="4"/>
      <c r="AM59" s="4"/>
      <c r="AN59" s="4"/>
    </row>
    <row r="60">
      <c r="A60" s="490" t="s">
        <v>18</v>
      </c>
      <c r="B60" s="4"/>
      <c r="C60" s="4"/>
      <c r="D60" s="4"/>
      <c r="E60" s="4"/>
      <c r="F60" s="75">
        <f t="shared" ref="F60:S60" si="94">F50*F51*F52</f>
        <v>1</v>
      </c>
      <c r="G60" s="75">
        <f t="shared" si="94"/>
        <v>0.6576627261</v>
      </c>
      <c r="H60" s="75">
        <f t="shared" si="94"/>
        <v>0.3625303692</v>
      </c>
      <c r="I60" s="75">
        <f t="shared" si="94"/>
        <v>0.2471772325</v>
      </c>
      <c r="J60" s="76">
        <f t="shared" si="94"/>
        <v>0.3744661401</v>
      </c>
      <c r="K60" s="76">
        <f t="shared" si="94"/>
        <v>0.4586300959</v>
      </c>
      <c r="L60" s="76">
        <f t="shared" si="94"/>
        <v>0.7187919761</v>
      </c>
      <c r="M60" s="76">
        <f t="shared" si="94"/>
        <v>0.7236544536</v>
      </c>
      <c r="N60" s="76">
        <f t="shared" si="94"/>
        <v>0.9463281933</v>
      </c>
      <c r="O60" s="76">
        <f t="shared" si="94"/>
        <v>0.7626556919</v>
      </c>
      <c r="P60" s="76">
        <f t="shared" si="94"/>
        <v>0.6767477688</v>
      </c>
      <c r="Q60" s="76">
        <f t="shared" si="94"/>
        <v>0.7525148899</v>
      </c>
      <c r="R60" s="76">
        <f t="shared" si="94"/>
        <v>0.5900599046</v>
      </c>
      <c r="S60" s="76">
        <f t="shared" si="94"/>
        <v>0.7034444205</v>
      </c>
      <c r="T60" s="79">
        <v>0.5129296216098398</v>
      </c>
      <c r="U60" s="79">
        <v>0.5129296216098398</v>
      </c>
      <c r="V60" s="79">
        <v>0.37392569415357324</v>
      </c>
      <c r="W60" s="79">
        <v>0.37392569415357324</v>
      </c>
      <c r="X60" s="77">
        <f t="shared" ref="X60:AG60" si="95">X50*X51*X52</f>
        <v>0.7236544536</v>
      </c>
      <c r="Y60" s="77">
        <f t="shared" si="95"/>
        <v>0.5275440967</v>
      </c>
      <c r="Z60" s="77">
        <f t="shared" si="95"/>
        <v>0.3845796465</v>
      </c>
      <c r="AA60" s="77">
        <f t="shared" si="95"/>
        <v>0.7905929831</v>
      </c>
      <c r="AB60" s="77">
        <f t="shared" si="95"/>
        <v>0.7525148899</v>
      </c>
      <c r="AC60" s="77">
        <f t="shared" si="95"/>
        <v>0.6703514509</v>
      </c>
      <c r="AD60" s="77">
        <f t="shared" si="95"/>
        <v>0.6823424024</v>
      </c>
      <c r="AE60" s="77">
        <f t="shared" si="95"/>
        <v>0.6823424024</v>
      </c>
      <c r="AF60" s="77">
        <f t="shared" si="95"/>
        <v>0.6823424024</v>
      </c>
      <c r="AG60" s="77">
        <f t="shared" si="95"/>
        <v>0.6823424024</v>
      </c>
      <c r="AH60" s="4"/>
      <c r="AI60" s="4"/>
      <c r="AJ60" s="4"/>
      <c r="AK60" s="4"/>
      <c r="AL60" s="4"/>
      <c r="AM60" s="4"/>
      <c r="AN60" s="4"/>
    </row>
    <row r="61">
      <c r="A61" s="116" t="s">
        <v>19</v>
      </c>
      <c r="B61" s="4"/>
      <c r="C61" s="4"/>
      <c r="D61" s="4"/>
      <c r="E61" s="4"/>
      <c r="F61" s="75">
        <f t="shared" ref="F61:S61" si="96">F51*F52</f>
        <v>1</v>
      </c>
      <c r="G61" s="75">
        <f t="shared" si="96"/>
        <v>0.8408184326</v>
      </c>
      <c r="H61" s="75">
        <f t="shared" si="96"/>
        <v>0.3813515678</v>
      </c>
      <c r="I61" s="75">
        <f t="shared" si="96"/>
        <v>0.2609228687</v>
      </c>
      <c r="J61" s="76">
        <f t="shared" si="96"/>
        <v>0.9891279297</v>
      </c>
      <c r="K61" s="76">
        <f t="shared" si="96"/>
        <v>0.6382423708</v>
      </c>
      <c r="L61" s="76">
        <f t="shared" si="96"/>
        <v>0.7249705018</v>
      </c>
      <c r="M61" s="76">
        <f t="shared" si="96"/>
        <v>0.7637193921</v>
      </c>
      <c r="N61" s="76">
        <f t="shared" si="96"/>
        <v>1</v>
      </c>
      <c r="O61" s="76">
        <f t="shared" si="96"/>
        <v>0.8423723878</v>
      </c>
      <c r="P61" s="76">
        <f t="shared" si="96"/>
        <v>0.7506861385</v>
      </c>
      <c r="Q61" s="76">
        <f t="shared" si="96"/>
        <v>0.7851968775</v>
      </c>
      <c r="R61" s="76">
        <f t="shared" si="96"/>
        <v>0.6376745092</v>
      </c>
      <c r="S61" s="76">
        <f t="shared" si="96"/>
        <v>0.8021498606</v>
      </c>
      <c r="T61" s="79">
        <v>0.5741460369123361</v>
      </c>
      <c r="U61" s="79">
        <v>0.5741460369123361</v>
      </c>
      <c r="V61" s="79">
        <v>0.4650582898989923</v>
      </c>
      <c r="W61" s="79">
        <v>0.4650582898989923</v>
      </c>
      <c r="X61" s="77">
        <f t="shared" ref="X61:AG61" si="97">X51*X52</f>
        <v>0.7637193921</v>
      </c>
      <c r="Y61" s="77">
        <f t="shared" si="97"/>
        <v>0.6186127076</v>
      </c>
      <c r="Z61" s="77">
        <f t="shared" si="97"/>
        <v>0.5010762932</v>
      </c>
      <c r="AA61" s="77">
        <f t="shared" si="97"/>
        <v>0.8614625648</v>
      </c>
      <c r="AB61" s="77">
        <f t="shared" si="97"/>
        <v>0.7851968775</v>
      </c>
      <c r="AC61" s="77">
        <f t="shared" si="97"/>
        <v>0.7117359808</v>
      </c>
      <c r="AD61" s="77">
        <f t="shared" si="97"/>
        <v>0.7414999946</v>
      </c>
      <c r="AE61" s="77">
        <f t="shared" si="97"/>
        <v>0.7414999946</v>
      </c>
      <c r="AF61" s="77">
        <f t="shared" si="97"/>
        <v>0.7414999946</v>
      </c>
      <c r="AG61" s="77">
        <f t="shared" si="97"/>
        <v>0.7414999946</v>
      </c>
      <c r="AH61" s="4"/>
      <c r="AI61" s="4"/>
      <c r="AJ61" s="4"/>
      <c r="AK61" s="4"/>
      <c r="AL61" s="4"/>
      <c r="AM61" s="4"/>
      <c r="AN61" s="4"/>
    </row>
    <row r="62">
      <c r="A62" s="491" t="s">
        <v>20</v>
      </c>
      <c r="B62" s="23"/>
      <c r="C62" s="23"/>
      <c r="D62" s="23"/>
      <c r="E62" s="23"/>
      <c r="F62" s="122">
        <f t="shared" ref="F62:S62" si="98">F52</f>
        <v>1</v>
      </c>
      <c r="G62" s="122">
        <f t="shared" si="98"/>
        <v>1</v>
      </c>
      <c r="H62" s="122">
        <f t="shared" si="98"/>
        <v>0.4908810901</v>
      </c>
      <c r="I62" s="122">
        <f t="shared" si="98"/>
        <v>0.2696638104</v>
      </c>
      <c r="J62" s="174">
        <f t="shared" si="98"/>
        <v>0.9891279297</v>
      </c>
      <c r="K62" s="174">
        <f t="shared" si="98"/>
        <v>0.6382423708</v>
      </c>
      <c r="L62" s="174">
        <f t="shared" si="98"/>
        <v>0.8704663212</v>
      </c>
      <c r="M62" s="174">
        <f t="shared" si="98"/>
        <v>0.8302468966</v>
      </c>
      <c r="N62" s="174">
        <f t="shared" si="98"/>
        <v>1</v>
      </c>
      <c r="O62" s="174">
        <f t="shared" si="98"/>
        <v>0.895588924</v>
      </c>
      <c r="P62" s="174">
        <f t="shared" si="98"/>
        <v>0.870147968</v>
      </c>
      <c r="Q62" s="174">
        <f t="shared" si="98"/>
        <v>0.868172409</v>
      </c>
      <c r="R62" s="174">
        <f t="shared" si="98"/>
        <v>0.6995509032</v>
      </c>
      <c r="S62" s="174">
        <f t="shared" si="98"/>
        <v>0.8021498606</v>
      </c>
      <c r="T62" s="124">
        <v>0.664635586632563</v>
      </c>
      <c r="U62" s="124">
        <v>0.664635586632563</v>
      </c>
      <c r="V62" s="124">
        <v>0.5981720279693067</v>
      </c>
      <c r="W62" s="124">
        <v>0.5981720279693067</v>
      </c>
      <c r="X62" s="176">
        <f t="shared" ref="X62:AG62" si="99">X52</f>
        <v>0.8302468966</v>
      </c>
      <c r="Y62" s="176">
        <f t="shared" si="99"/>
        <v>0.7472222069</v>
      </c>
      <c r="Z62" s="176">
        <f t="shared" si="99"/>
        <v>0.6724999862</v>
      </c>
      <c r="AA62" s="176">
        <f t="shared" si="99"/>
        <v>0.9219122973</v>
      </c>
      <c r="AB62" s="176">
        <f t="shared" si="99"/>
        <v>0.868172409</v>
      </c>
      <c r="AC62" s="176">
        <f t="shared" si="99"/>
        <v>0.7838616561</v>
      </c>
      <c r="AD62" s="176">
        <f t="shared" si="99"/>
        <v>0.7899577243</v>
      </c>
      <c r="AE62" s="176">
        <f t="shared" si="99"/>
        <v>0.7899577243</v>
      </c>
      <c r="AF62" s="176">
        <f t="shared" si="99"/>
        <v>0.7899577243</v>
      </c>
      <c r="AG62" s="176">
        <f t="shared" si="99"/>
        <v>0.7899577243</v>
      </c>
      <c r="AH62" s="23"/>
      <c r="AI62" s="23"/>
      <c r="AJ62" s="23"/>
      <c r="AK62" s="23"/>
      <c r="AL62" s="23"/>
      <c r="AM62" s="23"/>
      <c r="AN62" s="4"/>
    </row>
    <row r="63">
      <c r="A63" s="1" t="s">
        <v>142</v>
      </c>
      <c r="B63" s="4"/>
      <c r="C63" s="4"/>
      <c r="D63" s="4"/>
      <c r="E63" s="4"/>
      <c r="G63" s="4"/>
      <c r="H63" s="4"/>
      <c r="I63" s="4"/>
      <c r="J63" s="116"/>
      <c r="K63" s="116"/>
      <c r="L63" s="116"/>
      <c r="M63" s="116"/>
      <c r="N63" s="116"/>
      <c r="O63" s="116"/>
      <c r="P63" s="116"/>
      <c r="Q63" s="116"/>
      <c r="R63" s="116"/>
      <c r="S63" s="116"/>
      <c r="T63" s="119"/>
      <c r="U63" s="119"/>
      <c r="V63" s="119"/>
      <c r="W63" s="119"/>
      <c r="X63" s="119"/>
      <c r="Y63" s="119"/>
      <c r="Z63" s="119"/>
      <c r="AA63" s="119"/>
      <c r="AB63" s="119"/>
      <c r="AC63" s="119"/>
      <c r="AD63" s="119"/>
      <c r="AE63" s="119"/>
      <c r="AF63" s="119"/>
      <c r="AG63" s="119"/>
      <c r="AH63" s="4"/>
      <c r="AI63" s="4"/>
      <c r="AJ63" s="4"/>
      <c r="AK63" s="4"/>
      <c r="AL63" s="4"/>
      <c r="AM63" s="4"/>
      <c r="AN63" s="4"/>
    </row>
    <row r="64">
      <c r="A64" s="116" t="s">
        <v>17</v>
      </c>
      <c r="B64" s="4"/>
      <c r="C64" s="4"/>
      <c r="D64" s="4"/>
      <c r="E64" s="4"/>
      <c r="F64" s="4"/>
      <c r="G64" s="75">
        <f t="shared" ref="G64:G67" si="104">AVERAGE(F59:G59)</f>
        <v>0.5442735793</v>
      </c>
      <c r="H64" s="75">
        <f t="shared" ref="H64:H67" si="105">AVERAGE(F59:H59)</f>
        <v>0.3869558932</v>
      </c>
      <c r="I64" s="75">
        <f t="shared" ref="I64:I67" si="106">AVERAGE(H59:I59)</f>
        <v>0.04829682583</v>
      </c>
      <c r="J64" s="76">
        <f t="shared" ref="J64:P64" si="100">AVERAGE(H59:J59)</f>
        <v>0.06331887339</v>
      </c>
      <c r="K64" s="76">
        <f t="shared" si="100"/>
        <v>0.1522489125</v>
      </c>
      <c r="L64" s="76">
        <f t="shared" si="100"/>
        <v>0.2859873875</v>
      </c>
      <c r="M64" s="76">
        <f t="shared" si="100"/>
        <v>0.3596870045</v>
      </c>
      <c r="N64" s="76">
        <f t="shared" si="100"/>
        <v>0.3614651166</v>
      </c>
      <c r="O64" s="76">
        <f t="shared" si="100"/>
        <v>0.299969383</v>
      </c>
      <c r="P64" s="76">
        <f t="shared" si="100"/>
        <v>0.3211291174</v>
      </c>
      <c r="Q64" s="76">
        <f t="shared" ref="Q64:Q67" si="108">AVERAGE(P59:Q59)</f>
        <v>0.4986515196</v>
      </c>
      <c r="R64" s="76">
        <f t="shared" ref="R64:S64" si="101">AVERAGE(P59:R59)</f>
        <v>0.4563856337</v>
      </c>
      <c r="S64" s="76">
        <f t="shared" si="101"/>
        <v>0.4956100577</v>
      </c>
      <c r="T64" s="79">
        <v>0.053787490135698855</v>
      </c>
      <c r="U64" s="79">
        <v>0.05003731610910796</v>
      </c>
      <c r="V64" s="79">
        <v>0.04511945599981574</v>
      </c>
      <c r="W64" s="79">
        <v>0.041840882593620926</v>
      </c>
      <c r="X64" s="79">
        <f t="shared" ref="X64:X67" si="110">average(K59:M59,X59)</f>
        <v>0.3483807083</v>
      </c>
      <c r="Y64" s="79">
        <f t="shared" ref="Y64:Y67" si="111">average(L59:M59,X59:Y59)</f>
        <v>0.3151826487</v>
      </c>
      <c r="Z64" s="79">
        <f t="shared" ref="Z64:Z67" si="112">average(M59,X59:Z59)</f>
        <v>0.2426518854</v>
      </c>
      <c r="AA64" s="79">
        <f t="shared" ref="AA64:AB64" si="102">P64</f>
        <v>0.3211291174</v>
      </c>
      <c r="AB64" s="79">
        <f t="shared" si="102"/>
        <v>0.4986515196</v>
      </c>
      <c r="AC64" s="79">
        <f t="shared" ref="AC64:AC67" si="114">AB64</f>
        <v>0.4986515196</v>
      </c>
      <c r="AD64" s="79">
        <f t="shared" ref="AD64:AD67" si="115">average(Q64:S64,AD59)</f>
        <v>0.4853587117</v>
      </c>
      <c r="AE64" s="79">
        <f t="shared" ref="AE64:AG64" si="103">AD64</f>
        <v>0.4853587117</v>
      </c>
      <c r="AF64" s="79">
        <f t="shared" si="103"/>
        <v>0.4853587117</v>
      </c>
      <c r="AG64" s="79">
        <f t="shared" si="103"/>
        <v>0.4853587117</v>
      </c>
      <c r="AH64" s="4"/>
      <c r="AI64" s="4"/>
      <c r="AJ64" s="4"/>
      <c r="AK64" s="4"/>
      <c r="AL64" s="4"/>
      <c r="AM64" s="4"/>
      <c r="AN64" s="4"/>
    </row>
    <row r="65">
      <c r="A65" s="490" t="s">
        <v>18</v>
      </c>
      <c r="B65" s="4"/>
      <c r="C65" s="4"/>
      <c r="D65" s="4"/>
      <c r="E65" s="4"/>
      <c r="F65" s="4"/>
      <c r="G65" s="75">
        <f t="shared" si="104"/>
        <v>0.828831363</v>
      </c>
      <c r="H65" s="75">
        <f t="shared" si="105"/>
        <v>0.6733976984</v>
      </c>
      <c r="I65" s="75">
        <f t="shared" si="106"/>
        <v>0.3048538009</v>
      </c>
      <c r="J65" s="76">
        <f t="shared" ref="J65:P65" si="107">AVERAGE(H60:J60)</f>
        <v>0.3280579139</v>
      </c>
      <c r="K65" s="76">
        <f t="shared" si="107"/>
        <v>0.3600911562</v>
      </c>
      <c r="L65" s="76">
        <f t="shared" si="107"/>
        <v>0.5172960707</v>
      </c>
      <c r="M65" s="76">
        <f t="shared" si="107"/>
        <v>0.6336921752</v>
      </c>
      <c r="N65" s="76">
        <f t="shared" si="107"/>
        <v>0.7962582077</v>
      </c>
      <c r="O65" s="76">
        <f t="shared" si="107"/>
        <v>0.8108794463</v>
      </c>
      <c r="P65" s="76">
        <f t="shared" si="107"/>
        <v>0.7952438847</v>
      </c>
      <c r="Q65" s="76">
        <f t="shared" si="108"/>
        <v>0.7146313293</v>
      </c>
      <c r="R65" s="76">
        <f t="shared" ref="R65:S65" si="109">AVERAGE(P60:R60)</f>
        <v>0.6731075211</v>
      </c>
      <c r="S65" s="76">
        <f t="shared" si="109"/>
        <v>0.682006405</v>
      </c>
      <c r="T65" s="79">
        <v>0.4465102376077139</v>
      </c>
      <c r="U65" s="79">
        <v>0.4631150836082454</v>
      </c>
      <c r="V65" s="79">
        <v>0.44527720571731094</v>
      </c>
      <c r="W65" s="79">
        <v>0.4333852871233546</v>
      </c>
      <c r="X65" s="79">
        <f t="shared" si="110"/>
        <v>0.6561827448</v>
      </c>
      <c r="Y65" s="79">
        <f t="shared" si="111"/>
        <v>0.673411245</v>
      </c>
      <c r="Z65" s="79">
        <f t="shared" si="112"/>
        <v>0.5898581626</v>
      </c>
      <c r="AA65" s="79">
        <f t="shared" ref="AA65:AB65" si="113">P65</f>
        <v>0.7952438847</v>
      </c>
      <c r="AB65" s="79">
        <f t="shared" si="113"/>
        <v>0.7146313293</v>
      </c>
      <c r="AC65" s="79">
        <f t="shared" si="114"/>
        <v>0.7146313293</v>
      </c>
      <c r="AD65" s="79">
        <f t="shared" si="115"/>
        <v>0.6880219145</v>
      </c>
      <c r="AE65" s="79">
        <f t="shared" ref="AE65:AG65" si="116">AD65</f>
        <v>0.6880219145</v>
      </c>
      <c r="AF65" s="79">
        <f t="shared" si="116"/>
        <v>0.6880219145</v>
      </c>
      <c r="AG65" s="79">
        <f t="shared" si="116"/>
        <v>0.6880219145</v>
      </c>
      <c r="AH65" s="4"/>
      <c r="AI65" s="4"/>
      <c r="AJ65" s="4"/>
      <c r="AK65" s="4"/>
      <c r="AL65" s="4"/>
      <c r="AM65" s="4"/>
      <c r="AN65" s="4"/>
    </row>
    <row r="66">
      <c r="A66" s="116" t="s">
        <v>19</v>
      </c>
      <c r="B66" s="4"/>
      <c r="C66" s="4"/>
      <c r="D66" s="4"/>
      <c r="E66" s="4"/>
      <c r="F66" s="4"/>
      <c r="G66" s="75">
        <f t="shared" si="104"/>
        <v>0.9204092163</v>
      </c>
      <c r="H66" s="75">
        <f t="shared" si="105"/>
        <v>0.7407233335</v>
      </c>
      <c r="I66" s="75">
        <f t="shared" si="106"/>
        <v>0.3211372182</v>
      </c>
      <c r="J66" s="76">
        <f t="shared" ref="J66:P66" si="117">AVERAGE(H61:J61)</f>
        <v>0.5438007887</v>
      </c>
      <c r="K66" s="76">
        <f t="shared" si="117"/>
        <v>0.6294310564</v>
      </c>
      <c r="L66" s="76">
        <f t="shared" si="117"/>
        <v>0.7841136008</v>
      </c>
      <c r="M66" s="76">
        <f t="shared" si="117"/>
        <v>0.7089774216</v>
      </c>
      <c r="N66" s="76">
        <f t="shared" si="117"/>
        <v>0.829563298</v>
      </c>
      <c r="O66" s="76">
        <f t="shared" si="117"/>
        <v>0.86869726</v>
      </c>
      <c r="P66" s="76">
        <f t="shared" si="117"/>
        <v>0.8643528421</v>
      </c>
      <c r="Q66" s="76">
        <f t="shared" si="108"/>
        <v>0.767941508</v>
      </c>
      <c r="R66" s="76">
        <f t="shared" ref="R66:S66" si="118">AVERAGE(P61:R61)</f>
        <v>0.7245191751</v>
      </c>
      <c r="S66" s="76">
        <f t="shared" si="118"/>
        <v>0.7416737491</v>
      </c>
      <c r="T66" s="79">
        <v>0.4817918355248872</v>
      </c>
      <c r="U66" s="79">
        <v>0.5048803858717494</v>
      </c>
      <c r="V66" s="79">
        <v>0.496915966677198</v>
      </c>
      <c r="W66" s="79">
        <v>0.4916063538808304</v>
      </c>
      <c r="X66" s="79">
        <f t="shared" si="110"/>
        <v>0.7226629142</v>
      </c>
      <c r="Y66" s="79">
        <f t="shared" si="111"/>
        <v>0.7177554984</v>
      </c>
      <c r="Z66" s="79">
        <f t="shared" si="112"/>
        <v>0.6617819462</v>
      </c>
      <c r="AA66" s="79">
        <f t="shared" ref="AA66:AB66" si="119">P66</f>
        <v>0.8643528421</v>
      </c>
      <c r="AB66" s="79">
        <f t="shared" si="119"/>
        <v>0.767941508</v>
      </c>
      <c r="AC66" s="79">
        <f t="shared" si="114"/>
        <v>0.767941508</v>
      </c>
      <c r="AD66" s="79">
        <f t="shared" si="115"/>
        <v>0.7439086067</v>
      </c>
      <c r="AE66" s="79">
        <f t="shared" ref="AE66:AG66" si="120">AD66</f>
        <v>0.7439086067</v>
      </c>
      <c r="AF66" s="79">
        <f t="shared" si="120"/>
        <v>0.7439086067</v>
      </c>
      <c r="AG66" s="79">
        <f t="shared" si="120"/>
        <v>0.7439086067</v>
      </c>
      <c r="AH66" s="4"/>
      <c r="AI66" s="4"/>
      <c r="AJ66" s="4"/>
      <c r="AK66" s="4"/>
      <c r="AL66" s="4"/>
      <c r="AM66" s="4"/>
      <c r="AN66" s="4"/>
    </row>
    <row r="67">
      <c r="A67" s="491" t="s">
        <v>20</v>
      </c>
      <c r="B67" s="23"/>
      <c r="C67" s="23"/>
      <c r="D67" s="23"/>
      <c r="E67" s="23"/>
      <c r="F67" s="23"/>
      <c r="G67" s="122">
        <f t="shared" si="104"/>
        <v>1</v>
      </c>
      <c r="H67" s="122">
        <f t="shared" si="105"/>
        <v>0.8302936967</v>
      </c>
      <c r="I67" s="122">
        <f t="shared" si="106"/>
        <v>0.3802724503</v>
      </c>
      <c r="J67" s="122">
        <f t="shared" ref="J67:P67" si="121">AVERAGE(H62:J62)</f>
        <v>0.5832242767</v>
      </c>
      <c r="K67" s="174">
        <f t="shared" si="121"/>
        <v>0.6323447036</v>
      </c>
      <c r="L67" s="174">
        <f t="shared" si="121"/>
        <v>0.8326122073</v>
      </c>
      <c r="M67" s="174">
        <f t="shared" si="121"/>
        <v>0.7796518629</v>
      </c>
      <c r="N67" s="174">
        <f t="shared" si="121"/>
        <v>0.9002377393</v>
      </c>
      <c r="O67" s="174">
        <f t="shared" si="121"/>
        <v>0.9086119402</v>
      </c>
      <c r="P67" s="174">
        <f t="shared" si="121"/>
        <v>0.9219122973</v>
      </c>
      <c r="Q67" s="174">
        <f t="shared" si="108"/>
        <v>0.8691601885</v>
      </c>
      <c r="R67" s="174">
        <f t="shared" ref="R67:S67" si="122">AVERAGE(P62:R62)</f>
        <v>0.8126237601</v>
      </c>
      <c r="S67" s="174">
        <f t="shared" si="122"/>
        <v>0.7899577243</v>
      </c>
      <c r="T67" s="124">
        <v>0.5528474488434173</v>
      </c>
      <c r="U67" s="124">
        <v>0.5807944832907037</v>
      </c>
      <c r="V67" s="124">
        <v>0.5842699922264243</v>
      </c>
      <c r="W67" s="124">
        <v>0.5865869981835714</v>
      </c>
      <c r="X67" s="124">
        <f t="shared" si="110"/>
        <v>0.7923006213</v>
      </c>
      <c r="Y67" s="124">
        <f t="shared" si="111"/>
        <v>0.8195455803</v>
      </c>
      <c r="Z67" s="124">
        <f t="shared" si="112"/>
        <v>0.7700539966</v>
      </c>
      <c r="AA67" s="124">
        <f t="shared" ref="AA67:AB67" si="123">P67</f>
        <v>0.9219122973</v>
      </c>
      <c r="AB67" s="124">
        <f t="shared" si="123"/>
        <v>0.8691601885</v>
      </c>
      <c r="AC67" s="124">
        <f t="shared" si="114"/>
        <v>0.8691601885</v>
      </c>
      <c r="AD67" s="124">
        <f t="shared" si="115"/>
        <v>0.8154248493</v>
      </c>
      <c r="AE67" s="124">
        <f t="shared" ref="AE67:AG67" si="124">AD67</f>
        <v>0.8154248493</v>
      </c>
      <c r="AF67" s="124">
        <f t="shared" si="124"/>
        <v>0.8154248493</v>
      </c>
      <c r="AG67" s="124">
        <f t="shared" si="124"/>
        <v>0.8154248493</v>
      </c>
      <c r="AH67" s="23"/>
      <c r="AI67" s="23"/>
      <c r="AJ67" s="23"/>
      <c r="AK67" s="23"/>
      <c r="AL67" s="23"/>
      <c r="AM67" s="23"/>
      <c r="AN67" s="4"/>
    </row>
    <row r="68">
      <c r="A68" s="1" t="s">
        <v>95</v>
      </c>
      <c r="B68" s="4"/>
      <c r="C68" s="4"/>
      <c r="D68" s="4"/>
      <c r="E68" s="4"/>
      <c r="F68" s="4"/>
      <c r="G68" s="4"/>
      <c r="H68" s="4"/>
      <c r="I68" s="4"/>
      <c r="J68" s="116"/>
      <c r="K68" s="116"/>
      <c r="L68" s="116"/>
      <c r="M68" s="116"/>
      <c r="N68" s="116"/>
      <c r="O68" s="116"/>
      <c r="P68" s="116"/>
      <c r="Q68" s="116"/>
      <c r="R68" s="116"/>
      <c r="S68" s="116"/>
      <c r="T68" s="119"/>
      <c r="U68" s="119"/>
      <c r="V68" s="119"/>
      <c r="W68" s="119"/>
      <c r="X68" s="119"/>
      <c r="Y68" s="119"/>
      <c r="Z68" s="119"/>
      <c r="AA68" s="119"/>
      <c r="AB68" s="119"/>
      <c r="AC68" s="119"/>
      <c r="AD68" s="119"/>
      <c r="AE68" s="119"/>
      <c r="AF68" s="119"/>
      <c r="AG68" s="119"/>
      <c r="AH68" s="4"/>
      <c r="AI68" s="4"/>
      <c r="AJ68" s="4"/>
      <c r="AK68" s="4"/>
      <c r="AL68" s="4"/>
      <c r="AM68" s="4"/>
      <c r="AN68" s="4"/>
    </row>
    <row r="69">
      <c r="A69" s="1"/>
      <c r="B69" s="4"/>
      <c r="C69" s="4"/>
      <c r="D69" s="4"/>
      <c r="E69" s="4"/>
      <c r="F69" s="4"/>
      <c r="G69" s="4"/>
      <c r="H69" s="4"/>
      <c r="I69" s="4"/>
      <c r="J69" s="116"/>
      <c r="K69" s="116"/>
      <c r="L69" s="116"/>
      <c r="M69" s="116"/>
      <c r="N69" s="116"/>
      <c r="O69" s="116"/>
      <c r="P69" s="116"/>
      <c r="Q69" s="116"/>
      <c r="R69" s="116"/>
      <c r="S69" s="116"/>
      <c r="T69" s="119"/>
      <c r="U69" s="119"/>
      <c r="V69" s="119"/>
      <c r="W69" s="119"/>
      <c r="X69" s="119"/>
      <c r="Y69" s="119"/>
      <c r="Z69" s="119"/>
      <c r="AA69" s="119"/>
      <c r="AB69" s="119"/>
      <c r="AC69" s="119"/>
      <c r="AD69" s="119"/>
      <c r="AE69" s="119"/>
      <c r="AF69" s="119"/>
      <c r="AG69" s="119"/>
      <c r="AH69" s="4"/>
      <c r="AI69" s="4"/>
      <c r="AJ69" s="4"/>
      <c r="AK69" s="4"/>
      <c r="AL69" s="4"/>
      <c r="AM69" s="4"/>
      <c r="AN69" s="4"/>
    </row>
    <row r="70">
      <c r="A70" s="116" t="s">
        <v>17</v>
      </c>
      <c r="B70" s="4"/>
      <c r="C70" s="4"/>
      <c r="D70" s="4"/>
      <c r="E70" s="4"/>
      <c r="F70" s="4"/>
      <c r="G70" s="75">
        <f t="shared" ref="G70:H70" si="125">G64*50%</f>
        <v>0.2721367896</v>
      </c>
      <c r="H70" s="75">
        <f t="shared" si="125"/>
        <v>0.1934779466</v>
      </c>
      <c r="I70" s="75">
        <f t="shared" ref="I70:S70" si="126">I64</f>
        <v>0.04829682583</v>
      </c>
      <c r="J70" s="76">
        <f t="shared" si="126"/>
        <v>0.06331887339</v>
      </c>
      <c r="K70" s="76">
        <f t="shared" si="126"/>
        <v>0.1522489125</v>
      </c>
      <c r="L70" s="76">
        <f t="shared" si="126"/>
        <v>0.2859873875</v>
      </c>
      <c r="M70" s="76">
        <f t="shared" si="126"/>
        <v>0.3596870045</v>
      </c>
      <c r="N70" s="76">
        <f t="shared" si="126"/>
        <v>0.3614651166</v>
      </c>
      <c r="O70" s="76">
        <f t="shared" si="126"/>
        <v>0.299969383</v>
      </c>
      <c r="P70" s="76">
        <f t="shared" si="126"/>
        <v>0.3211291174</v>
      </c>
      <c r="Q70" s="76">
        <f t="shared" si="126"/>
        <v>0.4986515196</v>
      </c>
      <c r="R70" s="76">
        <f t="shared" si="126"/>
        <v>0.4563856337</v>
      </c>
      <c r="S70" s="76">
        <f t="shared" si="126"/>
        <v>0.4956100577</v>
      </c>
      <c r="T70" s="79">
        <v>0.053787490135698855</v>
      </c>
      <c r="U70" s="79">
        <v>0.05003731610910796</v>
      </c>
      <c r="V70" s="79">
        <v>0.04511945599981574</v>
      </c>
      <c r="W70" s="79">
        <v>0.041840882593620926</v>
      </c>
      <c r="X70" s="79">
        <f t="shared" ref="X70:AG70" si="127">X64</f>
        <v>0.3483807083</v>
      </c>
      <c r="Y70" s="79">
        <f t="shared" si="127"/>
        <v>0.3151826487</v>
      </c>
      <c r="Z70" s="79">
        <f t="shared" si="127"/>
        <v>0.2426518854</v>
      </c>
      <c r="AA70" s="79">
        <f t="shared" si="127"/>
        <v>0.3211291174</v>
      </c>
      <c r="AB70" s="79">
        <f t="shared" si="127"/>
        <v>0.4986515196</v>
      </c>
      <c r="AC70" s="79">
        <f t="shared" si="127"/>
        <v>0.4986515196</v>
      </c>
      <c r="AD70" s="79">
        <f t="shared" si="127"/>
        <v>0.4853587117</v>
      </c>
      <c r="AE70" s="79">
        <f t="shared" si="127"/>
        <v>0.4853587117</v>
      </c>
      <c r="AF70" s="79">
        <f t="shared" si="127"/>
        <v>0.4853587117</v>
      </c>
      <c r="AG70" s="79">
        <f t="shared" si="127"/>
        <v>0.4853587117</v>
      </c>
      <c r="AH70" s="4"/>
      <c r="AI70" s="4"/>
      <c r="AJ70" s="4"/>
      <c r="AK70" s="4"/>
      <c r="AL70" s="4"/>
      <c r="AM70" s="4"/>
      <c r="AN70" s="4"/>
    </row>
    <row r="71">
      <c r="A71" s="490" t="s">
        <v>18</v>
      </c>
      <c r="B71" s="4"/>
      <c r="C71" s="4"/>
      <c r="D71" s="4"/>
      <c r="E71" s="4"/>
      <c r="F71" s="4"/>
      <c r="G71" s="75">
        <f t="shared" ref="G71:H71" si="128">G65*50%</f>
        <v>0.4144156815</v>
      </c>
      <c r="H71" s="75">
        <f t="shared" si="128"/>
        <v>0.3366988492</v>
      </c>
      <c r="I71" s="75">
        <f t="shared" ref="I71:S71" si="129">I65</f>
        <v>0.3048538009</v>
      </c>
      <c r="J71" s="76">
        <f t="shared" si="129"/>
        <v>0.3280579139</v>
      </c>
      <c r="K71" s="76">
        <f t="shared" si="129"/>
        <v>0.3600911562</v>
      </c>
      <c r="L71" s="76">
        <f t="shared" si="129"/>
        <v>0.5172960707</v>
      </c>
      <c r="M71" s="76">
        <f t="shared" si="129"/>
        <v>0.6336921752</v>
      </c>
      <c r="N71" s="76">
        <f t="shared" si="129"/>
        <v>0.7962582077</v>
      </c>
      <c r="O71" s="76">
        <f t="shared" si="129"/>
        <v>0.8108794463</v>
      </c>
      <c r="P71" s="76">
        <f t="shared" si="129"/>
        <v>0.7952438847</v>
      </c>
      <c r="Q71" s="76">
        <f t="shared" si="129"/>
        <v>0.7146313293</v>
      </c>
      <c r="R71" s="76">
        <f t="shared" si="129"/>
        <v>0.6731075211</v>
      </c>
      <c r="S71" s="76">
        <f t="shared" si="129"/>
        <v>0.682006405</v>
      </c>
      <c r="T71" s="79">
        <v>0.4465102376077139</v>
      </c>
      <c r="U71" s="79">
        <v>0.4631150836082454</v>
      </c>
      <c r="V71" s="79">
        <v>0.44527720571731094</v>
      </c>
      <c r="W71" s="79">
        <v>0.4333852871233546</v>
      </c>
      <c r="X71" s="79">
        <f t="shared" ref="X71:AG71" si="130">X65</f>
        <v>0.6561827448</v>
      </c>
      <c r="Y71" s="79">
        <f t="shared" si="130"/>
        <v>0.673411245</v>
      </c>
      <c r="Z71" s="79">
        <f t="shared" si="130"/>
        <v>0.5898581626</v>
      </c>
      <c r="AA71" s="79">
        <f t="shared" si="130"/>
        <v>0.7952438847</v>
      </c>
      <c r="AB71" s="79">
        <f t="shared" si="130"/>
        <v>0.7146313293</v>
      </c>
      <c r="AC71" s="79">
        <f t="shared" si="130"/>
        <v>0.7146313293</v>
      </c>
      <c r="AD71" s="79">
        <f t="shared" si="130"/>
        <v>0.6880219145</v>
      </c>
      <c r="AE71" s="79">
        <f t="shared" si="130"/>
        <v>0.6880219145</v>
      </c>
      <c r="AF71" s="79">
        <f t="shared" si="130"/>
        <v>0.6880219145</v>
      </c>
      <c r="AG71" s="79">
        <f t="shared" si="130"/>
        <v>0.6880219145</v>
      </c>
      <c r="AH71" s="4"/>
      <c r="AI71" s="4"/>
      <c r="AJ71" s="4"/>
      <c r="AK71" s="4"/>
      <c r="AL71" s="4"/>
      <c r="AM71" s="4"/>
      <c r="AN71" s="4"/>
    </row>
    <row r="72">
      <c r="A72" s="116" t="s">
        <v>19</v>
      </c>
      <c r="B72" s="4"/>
      <c r="C72" s="4"/>
      <c r="D72" s="4"/>
      <c r="E72" s="4"/>
      <c r="F72" s="4"/>
      <c r="G72" s="75">
        <f t="shared" ref="G72:H72" si="131">G66*50%</f>
        <v>0.4602046082</v>
      </c>
      <c r="H72" s="75">
        <f t="shared" si="131"/>
        <v>0.3703616667</v>
      </c>
      <c r="I72" s="75">
        <f t="shared" ref="I72:S72" si="132">I66</f>
        <v>0.3211372182</v>
      </c>
      <c r="J72" s="76">
        <f t="shared" si="132"/>
        <v>0.5438007887</v>
      </c>
      <c r="K72" s="76">
        <f t="shared" si="132"/>
        <v>0.6294310564</v>
      </c>
      <c r="L72" s="76">
        <f t="shared" si="132"/>
        <v>0.7841136008</v>
      </c>
      <c r="M72" s="76">
        <f t="shared" si="132"/>
        <v>0.7089774216</v>
      </c>
      <c r="N72" s="76">
        <f t="shared" si="132"/>
        <v>0.829563298</v>
      </c>
      <c r="O72" s="76">
        <f t="shared" si="132"/>
        <v>0.86869726</v>
      </c>
      <c r="P72" s="76">
        <f t="shared" si="132"/>
        <v>0.8643528421</v>
      </c>
      <c r="Q72" s="76">
        <f t="shared" si="132"/>
        <v>0.767941508</v>
      </c>
      <c r="R72" s="76">
        <f t="shared" si="132"/>
        <v>0.7245191751</v>
      </c>
      <c r="S72" s="76">
        <f t="shared" si="132"/>
        <v>0.7416737491</v>
      </c>
      <c r="T72" s="79">
        <v>0.4817918355248872</v>
      </c>
      <c r="U72" s="79">
        <v>0.5048803858717494</v>
      </c>
      <c r="V72" s="79">
        <v>0.496915966677198</v>
      </c>
      <c r="W72" s="79">
        <v>0.4916063538808304</v>
      </c>
      <c r="X72" s="79">
        <f t="shared" ref="X72:AG72" si="133">X66</f>
        <v>0.7226629142</v>
      </c>
      <c r="Y72" s="79">
        <f t="shared" si="133"/>
        <v>0.7177554984</v>
      </c>
      <c r="Z72" s="79">
        <f t="shared" si="133"/>
        <v>0.6617819462</v>
      </c>
      <c r="AA72" s="79">
        <f t="shared" si="133"/>
        <v>0.8643528421</v>
      </c>
      <c r="AB72" s="79">
        <f t="shared" si="133"/>
        <v>0.767941508</v>
      </c>
      <c r="AC72" s="79">
        <f t="shared" si="133"/>
        <v>0.767941508</v>
      </c>
      <c r="AD72" s="79">
        <f t="shared" si="133"/>
        <v>0.7439086067</v>
      </c>
      <c r="AE72" s="79">
        <f t="shared" si="133"/>
        <v>0.7439086067</v>
      </c>
      <c r="AF72" s="79">
        <f t="shared" si="133"/>
        <v>0.7439086067</v>
      </c>
      <c r="AG72" s="79">
        <f t="shared" si="133"/>
        <v>0.7439086067</v>
      </c>
      <c r="AH72" s="4"/>
      <c r="AI72" s="4"/>
      <c r="AJ72" s="4"/>
      <c r="AK72" s="4"/>
      <c r="AL72" s="4"/>
      <c r="AM72" s="4"/>
      <c r="AN72" s="4"/>
    </row>
    <row r="73">
      <c r="A73" s="491" t="s">
        <v>20</v>
      </c>
      <c r="B73" s="23"/>
      <c r="C73" s="23"/>
      <c r="D73" s="23"/>
      <c r="E73" s="23"/>
      <c r="F73" s="23"/>
      <c r="G73" s="122">
        <f t="shared" ref="G73:H73" si="134">G67*50%</f>
        <v>0.5</v>
      </c>
      <c r="H73" s="122">
        <f t="shared" si="134"/>
        <v>0.4151468483</v>
      </c>
      <c r="I73" s="122">
        <f t="shared" ref="I73:S73" si="135">I67</f>
        <v>0.3802724503</v>
      </c>
      <c r="J73" s="174">
        <f t="shared" si="135"/>
        <v>0.5832242767</v>
      </c>
      <c r="K73" s="174">
        <f t="shared" si="135"/>
        <v>0.6323447036</v>
      </c>
      <c r="L73" s="174">
        <f t="shared" si="135"/>
        <v>0.8326122073</v>
      </c>
      <c r="M73" s="174">
        <f t="shared" si="135"/>
        <v>0.7796518629</v>
      </c>
      <c r="N73" s="174">
        <f t="shared" si="135"/>
        <v>0.9002377393</v>
      </c>
      <c r="O73" s="174">
        <f t="shared" si="135"/>
        <v>0.9086119402</v>
      </c>
      <c r="P73" s="174">
        <f t="shared" si="135"/>
        <v>0.9219122973</v>
      </c>
      <c r="Q73" s="174">
        <f t="shared" si="135"/>
        <v>0.8691601885</v>
      </c>
      <c r="R73" s="174">
        <f t="shared" si="135"/>
        <v>0.8126237601</v>
      </c>
      <c r="S73" s="174">
        <f t="shared" si="135"/>
        <v>0.7899577243</v>
      </c>
      <c r="T73" s="124">
        <v>0.5528474488434173</v>
      </c>
      <c r="U73" s="124">
        <v>0.5807944832907037</v>
      </c>
      <c r="V73" s="124">
        <v>0.5842699922264243</v>
      </c>
      <c r="W73" s="124">
        <v>0.5865869981835714</v>
      </c>
      <c r="X73" s="124">
        <f t="shared" ref="X73:AG73" si="136">X67</f>
        <v>0.7923006213</v>
      </c>
      <c r="Y73" s="124">
        <f t="shared" si="136"/>
        <v>0.8195455803</v>
      </c>
      <c r="Z73" s="124">
        <f t="shared" si="136"/>
        <v>0.7700539966</v>
      </c>
      <c r="AA73" s="124">
        <f t="shared" si="136"/>
        <v>0.9219122973</v>
      </c>
      <c r="AB73" s="124">
        <f t="shared" si="136"/>
        <v>0.8691601885</v>
      </c>
      <c r="AC73" s="124">
        <f t="shared" si="136"/>
        <v>0.8691601885</v>
      </c>
      <c r="AD73" s="124">
        <f t="shared" si="136"/>
        <v>0.8154248493</v>
      </c>
      <c r="AE73" s="124">
        <f t="shared" si="136"/>
        <v>0.8154248493</v>
      </c>
      <c r="AF73" s="124">
        <f t="shared" si="136"/>
        <v>0.8154248493</v>
      </c>
      <c r="AG73" s="124">
        <f t="shared" si="136"/>
        <v>0.8154248493</v>
      </c>
      <c r="AH73" s="23"/>
      <c r="AI73" s="23"/>
      <c r="AJ73" s="23"/>
      <c r="AK73" s="23"/>
      <c r="AL73" s="23"/>
      <c r="AM73" s="23"/>
      <c r="AN73" s="4"/>
    </row>
    <row r="74">
      <c r="A74" s="1" t="s">
        <v>96</v>
      </c>
      <c r="B74" s="4"/>
      <c r="C74" s="4"/>
      <c r="D74" s="4"/>
      <c r="E74" s="4"/>
      <c r="F74" s="4"/>
      <c r="G74" s="4"/>
      <c r="H74" s="4"/>
      <c r="I74" s="4"/>
      <c r="J74" s="116"/>
      <c r="K74" s="116"/>
      <c r="L74" s="116"/>
      <c r="M74" s="116"/>
      <c r="N74" s="116"/>
      <c r="O74" s="116"/>
      <c r="P74" s="116"/>
      <c r="Q74" s="116"/>
      <c r="R74" s="116"/>
      <c r="S74" s="116"/>
      <c r="T74" s="119"/>
      <c r="U74" s="119"/>
      <c r="V74" s="119"/>
      <c r="W74" s="119"/>
      <c r="X74" s="119"/>
      <c r="Y74" s="119"/>
      <c r="Z74" s="119"/>
      <c r="AA74" s="119"/>
      <c r="AB74" s="119"/>
      <c r="AC74" s="119"/>
      <c r="AD74" s="119"/>
      <c r="AE74" s="119"/>
      <c r="AF74" s="119"/>
      <c r="AG74" s="119"/>
      <c r="AH74" s="4"/>
      <c r="AI74" s="4"/>
      <c r="AJ74" s="4"/>
      <c r="AK74" s="4"/>
      <c r="AL74" s="4"/>
      <c r="AM74" s="4"/>
      <c r="AN74" s="4"/>
    </row>
    <row r="75">
      <c r="A75" s="116" t="s">
        <v>17</v>
      </c>
      <c r="B75" s="4"/>
      <c r="C75" s="4"/>
      <c r="D75" s="4"/>
      <c r="E75" s="4"/>
      <c r="F75" s="4"/>
      <c r="G75" s="27">
        <f t="shared" ref="G75:S75" si="137">G27*G70</f>
        <v>5962.478962</v>
      </c>
      <c r="H75" s="27">
        <f t="shared" si="137"/>
        <v>5169.709451</v>
      </c>
      <c r="I75" s="27">
        <f t="shared" si="137"/>
        <v>1249.804491</v>
      </c>
      <c r="J75" s="69">
        <f t="shared" si="137"/>
        <v>741.0593998</v>
      </c>
      <c r="K75" s="69">
        <f t="shared" si="137"/>
        <v>3983.764837</v>
      </c>
      <c r="L75" s="69">
        <f t="shared" si="137"/>
        <v>6479.747793</v>
      </c>
      <c r="M75" s="69">
        <f t="shared" si="137"/>
        <v>9467.620187</v>
      </c>
      <c r="N75" s="69">
        <f t="shared" si="137"/>
        <v>13555.69733</v>
      </c>
      <c r="O75" s="69">
        <f t="shared" si="137"/>
        <v>16017.57013</v>
      </c>
      <c r="P75" s="69">
        <f t="shared" si="137"/>
        <v>11243.87362</v>
      </c>
      <c r="Q75" s="69">
        <f t="shared" si="137"/>
        <v>9995.404885</v>
      </c>
      <c r="R75" s="69">
        <f t="shared" si="137"/>
        <v>11069.41904</v>
      </c>
      <c r="S75" s="69">
        <f t="shared" si="137"/>
        <v>7877.429458</v>
      </c>
      <c r="T75" s="200">
        <v>1520.9216970590373</v>
      </c>
      <c r="U75" s="200">
        <v>1544.3597058896862</v>
      </c>
      <c r="V75" s="200">
        <v>1925.499667318672</v>
      </c>
      <c r="W75" s="200">
        <v>2311.218787194989</v>
      </c>
      <c r="X75" s="70">
        <f t="shared" ref="X75:AG75" si="138">X27*X70</f>
        <v>18108.6819</v>
      </c>
      <c r="Y75" s="70">
        <f t="shared" si="138"/>
        <v>21737.52457</v>
      </c>
      <c r="Z75" s="70">
        <f t="shared" si="138"/>
        <v>21318.94897</v>
      </c>
      <c r="AA75" s="70">
        <f t="shared" si="138"/>
        <v>13478.11019</v>
      </c>
      <c r="AB75" s="70">
        <f t="shared" si="138"/>
        <v>9995.404885</v>
      </c>
      <c r="AC75" s="70">
        <f t="shared" si="138"/>
        <v>11044.98156</v>
      </c>
      <c r="AD75" s="70">
        <f t="shared" si="138"/>
        <v>7714.49036</v>
      </c>
      <c r="AE75" s="70">
        <f t="shared" si="138"/>
        <v>7714.49036</v>
      </c>
      <c r="AF75" s="70">
        <f t="shared" si="138"/>
        <v>7714.49036</v>
      </c>
      <c r="AG75" s="70">
        <f t="shared" si="138"/>
        <v>7714.49036</v>
      </c>
      <c r="AH75" s="4"/>
      <c r="AI75" s="4"/>
      <c r="AJ75" s="4"/>
      <c r="AK75" s="4"/>
      <c r="AL75" s="4"/>
      <c r="AM75" s="4"/>
      <c r="AN75" s="4"/>
    </row>
    <row r="76">
      <c r="A76" s="490" t="s">
        <v>18</v>
      </c>
      <c r="B76" s="4"/>
      <c r="C76" s="4"/>
      <c r="D76" s="4"/>
      <c r="E76" s="4"/>
      <c r="F76" s="4"/>
      <c r="G76" s="27">
        <f t="shared" ref="G76:S76" si="139">G28*G71</f>
        <v>4583.735817</v>
      </c>
      <c r="H76" s="27">
        <f t="shared" si="139"/>
        <v>1633.167869</v>
      </c>
      <c r="I76" s="27">
        <f t="shared" si="139"/>
        <v>787.3062805</v>
      </c>
      <c r="J76" s="69">
        <f t="shared" si="139"/>
        <v>1455.829166</v>
      </c>
      <c r="K76" s="69">
        <f t="shared" si="139"/>
        <v>4777.440997</v>
      </c>
      <c r="L76" s="69">
        <f t="shared" si="139"/>
        <v>7475.212735</v>
      </c>
      <c r="M76" s="69">
        <f t="shared" si="139"/>
        <v>6743.688759</v>
      </c>
      <c r="N76" s="69">
        <f t="shared" si="139"/>
        <v>9248.801847</v>
      </c>
      <c r="O76" s="69">
        <f t="shared" si="139"/>
        <v>11646.04522</v>
      </c>
      <c r="P76" s="69">
        <f t="shared" si="139"/>
        <v>19632.4005</v>
      </c>
      <c r="Q76" s="69">
        <f t="shared" si="139"/>
        <v>16192.18098</v>
      </c>
      <c r="R76" s="69">
        <f t="shared" si="139"/>
        <v>9395.685761</v>
      </c>
      <c r="S76" s="69">
        <f t="shared" si="139"/>
        <v>9645.98487</v>
      </c>
      <c r="T76" s="200">
        <v>1467.920609550899</v>
      </c>
      <c r="U76" s="200">
        <v>1035.5502096093408</v>
      </c>
      <c r="V76" s="200">
        <v>1114.272113365325</v>
      </c>
      <c r="W76" s="200">
        <v>1443.9663254393263</v>
      </c>
      <c r="X76" s="70">
        <f t="shared" ref="X76:AG76" si="140">X28*X71</f>
        <v>7505.464406</v>
      </c>
      <c r="Y76" s="70">
        <f t="shared" si="140"/>
        <v>15210.72064</v>
      </c>
      <c r="Z76" s="70">
        <f t="shared" si="140"/>
        <v>17677.95657</v>
      </c>
      <c r="AA76" s="70">
        <f t="shared" si="140"/>
        <v>12636.62674</v>
      </c>
      <c r="AB76" s="70">
        <f t="shared" si="140"/>
        <v>11790.02608</v>
      </c>
      <c r="AC76" s="70">
        <f t="shared" si="140"/>
        <v>12594.65092</v>
      </c>
      <c r="AD76" s="70">
        <f t="shared" si="140"/>
        <v>7865.710096</v>
      </c>
      <c r="AE76" s="70">
        <f t="shared" si="140"/>
        <v>7865.710096</v>
      </c>
      <c r="AF76" s="70">
        <f t="shared" si="140"/>
        <v>7865.710096</v>
      </c>
      <c r="AG76" s="70">
        <f t="shared" si="140"/>
        <v>7865.710096</v>
      </c>
      <c r="AH76" s="4"/>
      <c r="AI76" s="4"/>
      <c r="AJ76" s="4"/>
      <c r="AK76" s="4"/>
      <c r="AL76" s="4"/>
      <c r="AM76" s="4"/>
      <c r="AN76" s="4"/>
    </row>
    <row r="77">
      <c r="A77" s="116" t="s">
        <v>19</v>
      </c>
      <c r="B77" s="4"/>
      <c r="C77" s="4"/>
      <c r="D77" s="4"/>
      <c r="E77" s="4"/>
      <c r="F77" s="4"/>
      <c r="G77" s="27">
        <f t="shared" ref="G77:S77" si="141">G29*G72</f>
        <v>4866.244945</v>
      </c>
      <c r="H77" s="27">
        <f t="shared" si="141"/>
        <v>3894.289964</v>
      </c>
      <c r="I77" s="27">
        <f t="shared" si="141"/>
        <v>1475.625518</v>
      </c>
      <c r="J77" s="69">
        <f t="shared" si="141"/>
        <v>273.9287713</v>
      </c>
      <c r="K77" s="69">
        <f t="shared" si="141"/>
        <v>2007.173813</v>
      </c>
      <c r="L77" s="69">
        <f t="shared" si="141"/>
        <v>9550.691845</v>
      </c>
      <c r="M77" s="69">
        <f t="shared" si="141"/>
        <v>9707.652076</v>
      </c>
      <c r="N77" s="69">
        <f t="shared" si="141"/>
        <v>8354.307992</v>
      </c>
      <c r="O77" s="69">
        <f t="shared" si="141"/>
        <v>9135.333316</v>
      </c>
      <c r="P77" s="69">
        <f t="shared" si="141"/>
        <v>11191.32943</v>
      </c>
      <c r="Q77" s="69">
        <f t="shared" si="141"/>
        <v>18169.28106</v>
      </c>
      <c r="R77" s="69">
        <f t="shared" si="141"/>
        <v>15190.43566</v>
      </c>
      <c r="S77" s="69">
        <f t="shared" si="141"/>
        <v>9078.858029</v>
      </c>
      <c r="T77" s="200">
        <v>572.6554559694791</v>
      </c>
      <c r="U77" s="200">
        <v>1482.8426028323358</v>
      </c>
      <c r="V77" s="200">
        <v>893.3941503628438</v>
      </c>
      <c r="W77" s="200">
        <v>989.1364445808453</v>
      </c>
      <c r="X77" s="70">
        <f t="shared" ref="X77:AG77" si="142">X29*X72</f>
        <v>7287.06029</v>
      </c>
      <c r="Y77" s="70">
        <f t="shared" si="142"/>
        <v>7779.052688</v>
      </c>
      <c r="Z77" s="70">
        <f t="shared" si="142"/>
        <v>14163.86446</v>
      </c>
      <c r="AA77" s="70">
        <f t="shared" si="142"/>
        <v>19583.06552</v>
      </c>
      <c r="AB77" s="70">
        <f t="shared" si="142"/>
        <v>16675.84976</v>
      </c>
      <c r="AC77" s="70">
        <f t="shared" si="142"/>
        <v>10096.15047</v>
      </c>
      <c r="AD77" s="70">
        <f t="shared" si="142"/>
        <v>9682.08552</v>
      </c>
      <c r="AE77" s="70">
        <f t="shared" si="142"/>
        <v>7826.119152</v>
      </c>
      <c r="AF77" s="70">
        <f t="shared" si="142"/>
        <v>7826.119152</v>
      </c>
      <c r="AG77" s="70">
        <f t="shared" si="142"/>
        <v>7826.119152</v>
      </c>
      <c r="AH77" s="4"/>
      <c r="AI77" s="4"/>
      <c r="AJ77" s="4"/>
      <c r="AK77" s="4"/>
      <c r="AL77" s="4"/>
      <c r="AM77" s="4"/>
      <c r="AN77" s="4"/>
    </row>
    <row r="78">
      <c r="A78" s="116" t="s">
        <v>20</v>
      </c>
      <c r="B78" s="4"/>
      <c r="C78" s="4"/>
      <c r="D78" s="4"/>
      <c r="E78" s="4"/>
      <c r="F78" s="4"/>
      <c r="G78" s="27">
        <f t="shared" ref="G78:S78" si="143">G30*G73</f>
        <v>4717.395</v>
      </c>
      <c r="H78" s="27">
        <f t="shared" si="143"/>
        <v>3410.310967</v>
      </c>
      <c r="I78" s="27">
        <f t="shared" si="143"/>
        <v>3868.891909</v>
      </c>
      <c r="J78" s="69">
        <f t="shared" si="143"/>
        <v>2707.55455</v>
      </c>
      <c r="K78" s="69">
        <f t="shared" si="143"/>
        <v>318.5309976</v>
      </c>
      <c r="L78" s="69">
        <f t="shared" si="143"/>
        <v>3022.265747</v>
      </c>
      <c r="M78" s="69">
        <f t="shared" si="143"/>
        <v>8735.406588</v>
      </c>
      <c r="N78" s="69">
        <f t="shared" si="143"/>
        <v>12379.02511</v>
      </c>
      <c r="O78" s="69">
        <f t="shared" si="143"/>
        <v>8606.663053</v>
      </c>
      <c r="P78" s="69">
        <f t="shared" si="143"/>
        <v>8363.938688</v>
      </c>
      <c r="Q78" s="69">
        <f t="shared" si="143"/>
        <v>10178.01356</v>
      </c>
      <c r="R78" s="69">
        <f t="shared" si="143"/>
        <v>17525.84038</v>
      </c>
      <c r="S78" s="69">
        <f t="shared" si="143"/>
        <v>16576.68617</v>
      </c>
      <c r="T78" s="200">
        <v>2194.469787083455</v>
      </c>
      <c r="U78" s="200">
        <v>596.3417694329448</v>
      </c>
      <c r="V78" s="200">
        <v>1334.1400682833926</v>
      </c>
      <c r="W78" s="200">
        <v>819.9245220896292</v>
      </c>
      <c r="X78" s="70">
        <f t="shared" ref="X78:AG78" si="144">X30*X73</f>
        <v>9979.260321</v>
      </c>
      <c r="Y78" s="70">
        <f t="shared" si="144"/>
        <v>7601.79694</v>
      </c>
      <c r="Z78" s="70">
        <f t="shared" si="144"/>
        <v>7677.112794</v>
      </c>
      <c r="AA78" s="70">
        <f t="shared" si="144"/>
        <v>11153.90716</v>
      </c>
      <c r="AB78" s="70">
        <f t="shared" si="144"/>
        <v>18598.67521</v>
      </c>
      <c r="AC78" s="70">
        <f t="shared" si="144"/>
        <v>16546.25343</v>
      </c>
      <c r="AD78" s="70">
        <f t="shared" si="144"/>
        <v>9369.352127</v>
      </c>
      <c r="AE78" s="70">
        <f t="shared" si="144"/>
        <v>9961.86324</v>
      </c>
      <c r="AF78" s="70">
        <f t="shared" si="144"/>
        <v>8052.266067</v>
      </c>
      <c r="AG78" s="70">
        <f t="shared" si="144"/>
        <v>8052.266067</v>
      </c>
      <c r="AH78" s="4"/>
      <c r="AI78" s="4"/>
      <c r="AJ78" s="4"/>
      <c r="AK78" s="4"/>
      <c r="AL78" s="4"/>
      <c r="AM78" s="4"/>
      <c r="AN78" s="4"/>
    </row>
    <row r="79">
      <c r="A79" s="21" t="s">
        <v>88</v>
      </c>
      <c r="B79" s="23"/>
      <c r="C79" s="23"/>
      <c r="D79" s="23"/>
      <c r="E79" s="23"/>
      <c r="F79" s="22">
        <f>F3</f>
        <v>2196</v>
      </c>
      <c r="G79" s="22">
        <f t="shared" ref="G79:S79" si="145">SUM(G75:G78)</f>
        <v>20129.85472</v>
      </c>
      <c r="H79" s="22">
        <f t="shared" si="145"/>
        <v>14107.47825</v>
      </c>
      <c r="I79" s="22">
        <f t="shared" si="145"/>
        <v>7381.628198</v>
      </c>
      <c r="J79" s="108">
        <f t="shared" si="145"/>
        <v>5178.371887</v>
      </c>
      <c r="K79" s="108">
        <f t="shared" si="145"/>
        <v>11086.91064</v>
      </c>
      <c r="L79" s="108">
        <f t="shared" si="145"/>
        <v>26527.91812</v>
      </c>
      <c r="M79" s="108">
        <f t="shared" si="145"/>
        <v>34654.36761</v>
      </c>
      <c r="N79" s="108">
        <f t="shared" si="145"/>
        <v>43537.83229</v>
      </c>
      <c r="O79" s="108">
        <f t="shared" si="145"/>
        <v>45405.61172</v>
      </c>
      <c r="P79" s="108">
        <f t="shared" si="145"/>
        <v>50431.54224</v>
      </c>
      <c r="Q79" s="108">
        <f t="shared" si="145"/>
        <v>54534.88048</v>
      </c>
      <c r="R79" s="108">
        <f t="shared" si="145"/>
        <v>53181.38085</v>
      </c>
      <c r="S79" s="108">
        <f t="shared" si="145"/>
        <v>43178.95853</v>
      </c>
      <c r="T79" s="114">
        <v>5755.96754966287</v>
      </c>
      <c r="U79" s="114">
        <v>4659.094287764307</v>
      </c>
      <c r="V79" s="114">
        <v>5267.305999330233</v>
      </c>
      <c r="W79" s="114">
        <v>5564.246079304789</v>
      </c>
      <c r="X79" s="109">
        <f t="shared" ref="X79:AG79" si="146">SUM(X75:X78)</f>
        <v>42880.46692</v>
      </c>
      <c r="Y79" s="109">
        <f t="shared" si="146"/>
        <v>52329.09484</v>
      </c>
      <c r="Z79" s="109">
        <f t="shared" si="146"/>
        <v>60837.8828</v>
      </c>
      <c r="AA79" s="109">
        <f t="shared" si="146"/>
        <v>56851.70961</v>
      </c>
      <c r="AB79" s="109">
        <f t="shared" si="146"/>
        <v>57059.95593</v>
      </c>
      <c r="AC79" s="109">
        <f t="shared" si="146"/>
        <v>50282.03639</v>
      </c>
      <c r="AD79" s="109">
        <f t="shared" si="146"/>
        <v>34631.6381</v>
      </c>
      <c r="AE79" s="109">
        <f t="shared" si="146"/>
        <v>33368.18285</v>
      </c>
      <c r="AF79" s="109">
        <f t="shared" si="146"/>
        <v>31458.58568</v>
      </c>
      <c r="AG79" s="109">
        <f t="shared" si="146"/>
        <v>31458.58568</v>
      </c>
      <c r="AH79" s="23"/>
      <c r="AI79" s="23"/>
      <c r="AJ79" s="23"/>
      <c r="AK79" s="23"/>
      <c r="AL79" s="23"/>
      <c r="AM79" s="23"/>
      <c r="AN79" s="4"/>
    </row>
    <row r="80">
      <c r="A80" s="4"/>
      <c r="B80" s="4"/>
      <c r="C80" s="4"/>
      <c r="D80" s="4"/>
      <c r="E80" s="4"/>
      <c r="F80" s="4"/>
      <c r="G80" s="27">
        <v>8339.664</v>
      </c>
      <c r="H80" s="4"/>
      <c r="I80" s="4"/>
      <c r="J80" s="116"/>
      <c r="K80" s="116"/>
      <c r="L80" s="116"/>
      <c r="M80" s="116"/>
      <c r="N80" s="116"/>
      <c r="O80" s="116"/>
      <c r="P80" s="116"/>
      <c r="Q80" s="116"/>
      <c r="R80" s="116"/>
      <c r="S80" s="116"/>
      <c r="T80" s="119"/>
      <c r="U80" s="119"/>
      <c r="V80" s="119"/>
      <c r="W80" s="119"/>
      <c r="X80" s="117"/>
      <c r="Y80" s="119"/>
      <c r="Z80" s="119"/>
      <c r="AA80" s="119"/>
      <c r="AB80" s="119"/>
      <c r="AC80" s="119"/>
      <c r="AD80" s="119"/>
      <c r="AE80" s="119"/>
      <c r="AF80" s="119"/>
      <c r="AG80" s="119"/>
      <c r="AH80" s="4"/>
      <c r="AI80" s="4"/>
      <c r="AJ80" s="4"/>
      <c r="AK80" s="4"/>
      <c r="AL80" s="4"/>
      <c r="AM80" s="4"/>
      <c r="AN80" s="4"/>
    </row>
    <row r="81">
      <c r="A81" s="292" t="s">
        <v>98</v>
      </c>
      <c r="B81" s="4"/>
      <c r="C81" s="4"/>
      <c r="D81" s="4"/>
      <c r="E81" s="4"/>
      <c r="F81" s="27">
        <f t="shared" ref="F81:S81" si="147">F79</f>
        <v>2196</v>
      </c>
      <c r="G81" s="27">
        <f t="shared" si="147"/>
        <v>20129.85472</v>
      </c>
      <c r="H81" s="27">
        <f t="shared" si="147"/>
        <v>14107.47825</v>
      </c>
      <c r="I81" s="27">
        <f t="shared" si="147"/>
        <v>7381.628198</v>
      </c>
      <c r="J81" s="69">
        <f t="shared" si="147"/>
        <v>5178.371887</v>
      </c>
      <c r="K81" s="69">
        <f t="shared" si="147"/>
        <v>11086.91064</v>
      </c>
      <c r="L81" s="69">
        <f t="shared" si="147"/>
        <v>26527.91812</v>
      </c>
      <c r="M81" s="69">
        <f t="shared" si="147"/>
        <v>34654.36761</v>
      </c>
      <c r="N81" s="69">
        <f t="shared" si="147"/>
        <v>43537.83229</v>
      </c>
      <c r="O81" s="69">
        <f t="shared" si="147"/>
        <v>45405.61172</v>
      </c>
      <c r="P81" s="69">
        <f t="shared" si="147"/>
        <v>50431.54224</v>
      </c>
      <c r="Q81" s="69">
        <f t="shared" si="147"/>
        <v>54534.88048</v>
      </c>
      <c r="R81" s="69">
        <f t="shared" si="147"/>
        <v>53181.38085</v>
      </c>
      <c r="S81" s="69">
        <f t="shared" si="147"/>
        <v>43178.95853</v>
      </c>
      <c r="T81" s="200">
        <v>5755.96754966287</v>
      </c>
      <c r="U81" s="200">
        <v>4659.094287764307</v>
      </c>
      <c r="V81" s="200">
        <v>5267.305999330233</v>
      </c>
      <c r="W81" s="200">
        <v>5564.246079304789</v>
      </c>
      <c r="X81" s="70">
        <f t="shared" ref="X81:AG81" si="148">X79</f>
        <v>42880.46692</v>
      </c>
      <c r="Y81" s="70">
        <f t="shared" si="148"/>
        <v>52329.09484</v>
      </c>
      <c r="Z81" s="70">
        <f t="shared" si="148"/>
        <v>60837.8828</v>
      </c>
      <c r="AA81" s="70">
        <f t="shared" si="148"/>
        <v>56851.70961</v>
      </c>
      <c r="AB81" s="70">
        <f t="shared" si="148"/>
        <v>57059.95593</v>
      </c>
      <c r="AC81" s="70">
        <f t="shared" si="148"/>
        <v>50282.03639</v>
      </c>
      <c r="AD81" s="70">
        <f t="shared" si="148"/>
        <v>34631.6381</v>
      </c>
      <c r="AE81" s="70">
        <f t="shared" si="148"/>
        <v>33368.18285</v>
      </c>
      <c r="AF81" s="70">
        <f t="shared" si="148"/>
        <v>31458.58568</v>
      </c>
      <c r="AG81" s="70">
        <f t="shared" si="148"/>
        <v>31458.58568</v>
      </c>
      <c r="AH81" s="4"/>
      <c r="AI81" s="4"/>
      <c r="AJ81" s="4"/>
      <c r="AK81" s="4"/>
      <c r="AL81" s="4"/>
      <c r="AM81" s="4"/>
      <c r="AN81" s="4"/>
    </row>
    <row r="82">
      <c r="A82" s="300" t="s">
        <v>70</v>
      </c>
      <c r="B82" s="4"/>
      <c r="C82" s="4"/>
      <c r="D82" s="4"/>
      <c r="E82" s="4"/>
      <c r="F82" s="4"/>
      <c r="G82" s="188">
        <f>G81-F81</f>
        <v>17933.85472</v>
      </c>
      <c r="H82" s="188">
        <f>H81-G80</f>
        <v>5767.814251</v>
      </c>
      <c r="I82" s="188">
        <f t="shared" ref="I82:S82" si="149">I81-H81</f>
        <v>-6725.850053</v>
      </c>
      <c r="J82" s="189">
        <f t="shared" si="149"/>
        <v>-2203.256311</v>
      </c>
      <c r="K82" s="189">
        <f t="shared" si="149"/>
        <v>5908.538757</v>
      </c>
      <c r="L82" s="189">
        <f t="shared" si="149"/>
        <v>15441.00747</v>
      </c>
      <c r="M82" s="189">
        <f t="shared" si="149"/>
        <v>8126.449492</v>
      </c>
      <c r="N82" s="189">
        <f t="shared" si="149"/>
        <v>8883.464678</v>
      </c>
      <c r="O82" s="189">
        <f t="shared" si="149"/>
        <v>1867.779432</v>
      </c>
      <c r="P82" s="189">
        <f t="shared" si="149"/>
        <v>5025.930518</v>
      </c>
      <c r="Q82" s="189">
        <f t="shared" si="149"/>
        <v>4103.338243</v>
      </c>
      <c r="R82" s="189">
        <f t="shared" si="149"/>
        <v>-1353.499631</v>
      </c>
      <c r="S82" s="189">
        <f t="shared" si="149"/>
        <v>-10002.42232</v>
      </c>
      <c r="T82" s="200">
        <v>-3039.855936062757</v>
      </c>
      <c r="U82" s="200">
        <v>-1096.8732618985623</v>
      </c>
      <c r="V82" s="200">
        <v>608.2117115659257</v>
      </c>
      <c r="W82" s="200">
        <v>296.9400799745563</v>
      </c>
      <c r="X82" s="190">
        <f>X81-M81</f>
        <v>8226.099308</v>
      </c>
      <c r="Y82" s="190">
        <f t="shared" ref="Y82:Z82" si="150">Y81-X81</f>
        <v>9448.627925</v>
      </c>
      <c r="Z82" s="190">
        <f t="shared" si="150"/>
        <v>8508.787956</v>
      </c>
      <c r="AA82" s="190">
        <f t="shared" ref="AA82:AD82" si="151">AA81-P81</f>
        <v>6420.167371</v>
      </c>
      <c r="AB82" s="190">
        <f t="shared" si="151"/>
        <v>2525.075444</v>
      </c>
      <c r="AC82" s="190">
        <f t="shared" si="151"/>
        <v>-2899.344463</v>
      </c>
      <c r="AD82" s="190">
        <f t="shared" si="151"/>
        <v>-8547.320427</v>
      </c>
      <c r="AE82" s="190">
        <f t="shared" ref="AE82:AG82" si="152">AE81-AD81</f>
        <v>-1263.455256</v>
      </c>
      <c r="AF82" s="190">
        <f t="shared" si="152"/>
        <v>-1909.597173</v>
      </c>
      <c r="AG82" s="190">
        <f t="shared" si="152"/>
        <v>0</v>
      </c>
      <c r="AH82" s="4"/>
      <c r="AI82" s="4"/>
      <c r="AJ82" s="4"/>
      <c r="AK82" s="4"/>
      <c r="AL82" s="4"/>
      <c r="AM82" s="4"/>
      <c r="AN82" s="4"/>
    </row>
    <row r="83">
      <c r="A83" s="292" t="s">
        <v>101</v>
      </c>
      <c r="B83" s="4"/>
      <c r="C83" s="4"/>
      <c r="D83" s="4"/>
      <c r="E83" s="4"/>
      <c r="F83" s="27">
        <f t="shared" ref="F83:S83" si="153">F31</f>
        <v>4.5</v>
      </c>
      <c r="G83" s="27">
        <f t="shared" si="153"/>
        <v>698.7</v>
      </c>
      <c r="H83" s="27">
        <f t="shared" si="153"/>
        <v>5330.06</v>
      </c>
      <c r="I83" s="27">
        <f t="shared" si="153"/>
        <v>7545.27</v>
      </c>
      <c r="J83" s="69">
        <f t="shared" si="153"/>
        <v>19590.94</v>
      </c>
      <c r="K83" s="69">
        <f t="shared" si="153"/>
        <v>22553.91</v>
      </c>
      <c r="L83" s="69">
        <f t="shared" si="153"/>
        <v>22617.23</v>
      </c>
      <c r="M83" s="69">
        <f t="shared" si="153"/>
        <v>25630.91</v>
      </c>
      <c r="N83" s="69">
        <f t="shared" si="153"/>
        <v>36835.15</v>
      </c>
      <c r="O83" s="69">
        <f t="shared" si="153"/>
        <v>49150.25</v>
      </c>
      <c r="P83" s="69">
        <f t="shared" si="153"/>
        <v>57392.57</v>
      </c>
      <c r="Q83" s="69">
        <f t="shared" si="153"/>
        <v>65268.96</v>
      </c>
      <c r="R83" s="69">
        <f t="shared" si="153"/>
        <v>73460.82</v>
      </c>
      <c r="S83" s="69">
        <f t="shared" si="153"/>
        <v>90760.77</v>
      </c>
      <c r="T83" s="200">
        <v>16268.138407117445</v>
      </c>
      <c r="U83" s="200">
        <v>18906.33944672963</v>
      </c>
      <c r="V83" s="200">
        <v>19520.523940293362</v>
      </c>
      <c r="W83" s="200">
        <v>20886.408344520845</v>
      </c>
      <c r="X83" s="70">
        <f t="shared" ref="X83:AG83" si="154">X31</f>
        <v>34933.19549</v>
      </c>
      <c r="Y83" s="70">
        <f t="shared" si="154"/>
        <v>45390.40035</v>
      </c>
      <c r="Z83" s="70">
        <f t="shared" si="154"/>
        <v>53091.45868</v>
      </c>
      <c r="AA83" s="70">
        <f t="shared" si="154"/>
        <v>65756.50869</v>
      </c>
      <c r="AB83" s="70">
        <f t="shared" si="154"/>
        <v>75922.95519</v>
      </c>
      <c r="AC83" s="70">
        <f t="shared" si="154"/>
        <v>90366.34866</v>
      </c>
      <c r="AD83" s="70">
        <f t="shared" si="154"/>
        <v>107337.4562</v>
      </c>
      <c r="AE83" s="70">
        <f t="shared" si="154"/>
        <v>116414.1873</v>
      </c>
      <c r="AF83" s="70">
        <f t="shared" si="154"/>
        <v>126064.9243</v>
      </c>
      <c r="AG83" s="70">
        <f t="shared" si="154"/>
        <v>133865.7042</v>
      </c>
      <c r="AH83" s="4"/>
      <c r="AI83" s="4"/>
      <c r="AJ83" s="4"/>
      <c r="AK83" s="4"/>
      <c r="AL83" s="4"/>
      <c r="AM83" s="4"/>
      <c r="AN83" s="4"/>
    </row>
    <row r="84">
      <c r="A84" s="19" t="s">
        <v>103</v>
      </c>
      <c r="B84" s="4"/>
      <c r="C84" s="4"/>
      <c r="D84" s="4"/>
      <c r="E84" s="4"/>
      <c r="F84" s="27">
        <f t="shared" ref="F84:S84" si="155">F83-E83</f>
        <v>4.5</v>
      </c>
      <c r="G84" s="188">
        <f t="shared" si="155"/>
        <v>694.2</v>
      </c>
      <c r="H84" s="188">
        <f t="shared" si="155"/>
        <v>4631.36</v>
      </c>
      <c r="I84" s="188">
        <f t="shared" si="155"/>
        <v>2215.21</v>
      </c>
      <c r="J84" s="189">
        <f t="shared" si="155"/>
        <v>12045.67</v>
      </c>
      <c r="K84" s="189">
        <f t="shared" si="155"/>
        <v>2962.97</v>
      </c>
      <c r="L84" s="189">
        <f t="shared" si="155"/>
        <v>63.32</v>
      </c>
      <c r="M84" s="189">
        <f t="shared" si="155"/>
        <v>3013.68</v>
      </c>
      <c r="N84" s="189">
        <f t="shared" si="155"/>
        <v>11204.24</v>
      </c>
      <c r="O84" s="189">
        <f t="shared" si="155"/>
        <v>12315.1</v>
      </c>
      <c r="P84" s="189">
        <f t="shared" si="155"/>
        <v>8242.32</v>
      </c>
      <c r="Q84" s="189">
        <f t="shared" si="155"/>
        <v>7876.39</v>
      </c>
      <c r="R84" s="189">
        <f t="shared" si="155"/>
        <v>8191.86</v>
      </c>
      <c r="S84" s="189">
        <f t="shared" si="155"/>
        <v>17299.95</v>
      </c>
      <c r="T84" s="200">
        <v>6805.868407117445</v>
      </c>
      <c r="U84" s="200">
        <v>2638.201039612186</v>
      </c>
      <c r="V84" s="200">
        <v>614.1844935637309</v>
      </c>
      <c r="W84" s="200">
        <v>1365.8844042274832</v>
      </c>
      <c r="X84" s="190">
        <f>X83-M83</f>
        <v>9302.285488</v>
      </c>
      <c r="Y84" s="190">
        <f t="shared" ref="Y84:Z84" si="156">Y83-X83</f>
        <v>10457.20486</v>
      </c>
      <c r="Z84" s="190">
        <f t="shared" si="156"/>
        <v>7701.05833</v>
      </c>
      <c r="AA84" s="190">
        <f t="shared" ref="AA84:AD84" si="157">AA83-P83</f>
        <v>8363.938688</v>
      </c>
      <c r="AB84" s="190">
        <f t="shared" si="157"/>
        <v>10653.99519</v>
      </c>
      <c r="AC84" s="190">
        <f t="shared" si="157"/>
        <v>16905.52866</v>
      </c>
      <c r="AD84" s="190">
        <f t="shared" si="157"/>
        <v>16576.68617</v>
      </c>
      <c r="AE84" s="190">
        <f t="shared" ref="AE84:AG84" si="158">AE83-AD83</f>
        <v>9076.731094</v>
      </c>
      <c r="AF84" s="190">
        <f t="shared" si="158"/>
        <v>9650.737062</v>
      </c>
      <c r="AG84" s="190">
        <f t="shared" si="158"/>
        <v>7800.779904</v>
      </c>
      <c r="AH84" s="4"/>
      <c r="AI84" s="4"/>
      <c r="AJ84" s="4"/>
      <c r="AK84" s="4"/>
      <c r="AL84" s="4"/>
      <c r="AM84" s="4"/>
      <c r="AN84" s="4"/>
    </row>
    <row r="85">
      <c r="A85" s="4"/>
      <c r="B85" s="4"/>
      <c r="C85" s="4"/>
      <c r="D85" s="4"/>
      <c r="E85" s="4"/>
      <c r="F85" s="4"/>
      <c r="G85" s="27">
        <v>45.0</v>
      </c>
      <c r="H85" s="4"/>
      <c r="I85" s="4"/>
      <c r="J85" s="116"/>
      <c r="K85" s="116"/>
      <c r="L85" s="116"/>
      <c r="M85" s="116"/>
      <c r="N85" s="116"/>
      <c r="O85" s="116"/>
      <c r="P85" s="116"/>
      <c r="Q85" s="116"/>
      <c r="R85" s="116"/>
      <c r="S85" s="116"/>
      <c r="T85" s="200"/>
      <c r="U85" s="200"/>
      <c r="V85" s="200"/>
      <c r="W85" s="200"/>
      <c r="X85" s="119"/>
      <c r="Y85" s="119"/>
      <c r="Z85" s="119"/>
      <c r="AA85" s="119"/>
      <c r="AB85" s="119"/>
      <c r="AC85" s="119"/>
      <c r="AD85" s="119"/>
      <c r="AE85" s="119"/>
      <c r="AF85" s="119"/>
      <c r="AG85" s="119"/>
      <c r="AH85" s="4"/>
      <c r="AI85" s="4"/>
      <c r="AJ85" s="4"/>
      <c r="AK85" s="4"/>
      <c r="AL85" s="4"/>
      <c r="AM85" s="4"/>
      <c r="AN85" s="4"/>
    </row>
    <row r="86">
      <c r="A86" s="19" t="s">
        <v>143</v>
      </c>
      <c r="B86" s="4"/>
      <c r="C86" s="4"/>
      <c r="D86" s="4"/>
      <c r="E86" s="4"/>
      <c r="F86" s="4"/>
      <c r="G86" s="27">
        <f>G81-G80+(G84-G85)</f>
        <v>12439.39072</v>
      </c>
      <c r="H86" s="4"/>
      <c r="I86" s="4"/>
      <c r="J86" s="116"/>
      <c r="K86" s="116"/>
      <c r="L86" s="116"/>
      <c r="M86" s="116"/>
      <c r="N86" s="116"/>
      <c r="O86" s="116"/>
      <c r="P86" s="116"/>
      <c r="Q86" s="116"/>
      <c r="R86" s="116"/>
      <c r="S86" s="116"/>
      <c r="T86" s="119"/>
      <c r="U86" s="119"/>
      <c r="V86" s="119"/>
      <c r="W86" s="119"/>
      <c r="X86" s="119"/>
      <c r="Y86" s="119"/>
      <c r="Z86" s="119"/>
      <c r="AA86" s="119"/>
      <c r="AB86" s="119"/>
      <c r="AC86" s="119"/>
      <c r="AD86" s="119"/>
      <c r="AE86" s="119"/>
      <c r="AF86" s="119"/>
      <c r="AG86" s="119"/>
      <c r="AH86" s="4"/>
      <c r="AI86" s="4"/>
      <c r="AJ86" s="4"/>
      <c r="AK86" s="4"/>
      <c r="AL86" s="4"/>
      <c r="AM86" s="4"/>
      <c r="AN86" s="4"/>
    </row>
    <row r="87">
      <c r="A87" s="19" t="s">
        <v>144</v>
      </c>
      <c r="B87" s="4"/>
      <c r="C87" s="4"/>
      <c r="D87" s="4"/>
      <c r="E87" s="4"/>
      <c r="F87" s="4"/>
      <c r="G87" s="229">
        <f>G86/H8</f>
        <v>0.07058130709</v>
      </c>
      <c r="H87" s="4"/>
      <c r="I87" s="4"/>
      <c r="J87" s="116"/>
      <c r="K87" s="116"/>
      <c r="L87" s="116"/>
      <c r="M87" s="116"/>
      <c r="N87" s="116"/>
      <c r="O87" s="116"/>
      <c r="P87" s="116"/>
      <c r="Q87" s="116"/>
      <c r="R87" s="116"/>
      <c r="S87" s="116"/>
      <c r="T87" s="119"/>
      <c r="U87" s="119"/>
      <c r="V87" s="119"/>
      <c r="W87" s="119"/>
      <c r="X87" s="119"/>
      <c r="Y87" s="119"/>
      <c r="Z87" s="119"/>
      <c r="AA87" s="119"/>
      <c r="AB87" s="119"/>
      <c r="AC87" s="119"/>
      <c r="AD87" s="119"/>
      <c r="AE87" s="119"/>
      <c r="AF87" s="119"/>
      <c r="AG87" s="119"/>
      <c r="AH87" s="4"/>
      <c r="AI87" s="4"/>
      <c r="AJ87" s="4"/>
      <c r="AK87" s="4"/>
      <c r="AL87" s="4"/>
      <c r="AM87" s="4"/>
      <c r="AN87" s="4"/>
    </row>
    <row r="88">
      <c r="A88" s="4"/>
      <c r="B88" s="4"/>
      <c r="C88" s="4"/>
      <c r="D88" s="4"/>
      <c r="E88" s="4"/>
      <c r="F88" s="4"/>
      <c r="G88" s="4"/>
      <c r="H88" s="4"/>
      <c r="I88" s="4"/>
      <c r="J88" s="116"/>
      <c r="K88" s="116"/>
      <c r="L88" s="116"/>
      <c r="M88" s="116"/>
      <c r="N88" s="116"/>
      <c r="O88" s="116"/>
      <c r="P88" s="116"/>
      <c r="Q88" s="116"/>
      <c r="R88" s="116"/>
      <c r="S88" s="116"/>
      <c r="T88" s="119"/>
      <c r="U88" s="119"/>
      <c r="V88" s="119"/>
      <c r="W88" s="119"/>
      <c r="X88" s="119"/>
      <c r="Y88" s="119"/>
      <c r="Z88" s="119"/>
      <c r="AA88" s="119"/>
      <c r="AB88" s="119"/>
      <c r="AC88" s="119"/>
      <c r="AD88" s="119"/>
      <c r="AE88" s="119"/>
      <c r="AF88" s="119"/>
      <c r="AG88" s="119"/>
      <c r="AH88" s="4"/>
      <c r="AI88" s="4"/>
      <c r="AJ88" s="4"/>
      <c r="AK88" s="4"/>
      <c r="AL88" s="4"/>
      <c r="AM88" s="4"/>
      <c r="AN88" s="4"/>
    </row>
    <row r="89">
      <c r="A89" s="4"/>
      <c r="B89" s="4"/>
      <c r="C89" s="4"/>
      <c r="D89" s="4"/>
      <c r="E89" s="4"/>
      <c r="F89" s="4"/>
      <c r="G89" s="4"/>
      <c r="H89" s="4"/>
      <c r="I89" s="4"/>
      <c r="J89" s="116"/>
      <c r="K89" s="116"/>
      <c r="L89" s="116"/>
      <c r="M89" s="116"/>
      <c r="N89" s="116"/>
      <c r="O89" s="116"/>
      <c r="P89" s="116"/>
      <c r="Q89" s="116"/>
      <c r="R89" s="116"/>
      <c r="S89" s="116"/>
      <c r="T89" s="119"/>
      <c r="U89" s="119"/>
      <c r="V89" s="119"/>
      <c r="W89" s="119"/>
      <c r="X89" s="119"/>
      <c r="Y89" s="119"/>
      <c r="Z89" s="119"/>
      <c r="AA89" s="119"/>
      <c r="AB89" s="119"/>
      <c r="AC89" s="119"/>
      <c r="AD89" s="119"/>
      <c r="AE89" s="119"/>
      <c r="AF89" s="119"/>
      <c r="AG89" s="119"/>
      <c r="AH89" s="4"/>
      <c r="AI89" s="4"/>
      <c r="AJ89" s="4"/>
      <c r="AK89" s="4"/>
      <c r="AL89" s="4"/>
      <c r="AM89" s="4"/>
      <c r="AN89" s="4"/>
    </row>
    <row r="90">
      <c r="A90" s="4"/>
      <c r="B90" s="4"/>
      <c r="C90" s="4"/>
      <c r="D90" s="4"/>
      <c r="E90" s="4"/>
      <c r="F90" s="4"/>
      <c r="G90" s="4"/>
      <c r="H90" s="4"/>
      <c r="I90" s="4"/>
      <c r="J90" s="116"/>
      <c r="K90" s="116"/>
      <c r="L90" s="116"/>
      <c r="M90" s="116"/>
      <c r="N90" s="116"/>
      <c r="O90" s="116"/>
      <c r="P90" s="116"/>
      <c r="Q90" s="116"/>
      <c r="R90" s="116"/>
      <c r="S90" s="116"/>
      <c r="T90" s="119"/>
      <c r="U90" s="119"/>
      <c r="V90" s="119"/>
      <c r="W90" s="119"/>
      <c r="X90" s="119"/>
      <c r="Y90" s="119"/>
      <c r="Z90" s="119"/>
      <c r="AA90" s="119"/>
      <c r="AB90" s="119"/>
      <c r="AC90" s="119"/>
      <c r="AD90" s="119"/>
      <c r="AE90" s="119"/>
      <c r="AF90" s="119"/>
      <c r="AG90" s="119"/>
      <c r="AH90" s="4"/>
      <c r="AI90" s="4"/>
      <c r="AJ90" s="4"/>
      <c r="AK90" s="4"/>
      <c r="AL90" s="4"/>
      <c r="AM90" s="4"/>
      <c r="AN90" s="4"/>
    </row>
    <row r="91">
      <c r="A91" s="4"/>
      <c r="B91" s="4"/>
      <c r="C91" s="4"/>
      <c r="D91" s="4"/>
      <c r="E91" s="4"/>
      <c r="F91" s="4"/>
      <c r="G91" s="4"/>
      <c r="H91" s="4"/>
      <c r="I91" s="4"/>
      <c r="J91" s="116"/>
      <c r="K91" s="116"/>
      <c r="L91" s="116"/>
      <c r="M91" s="116"/>
      <c r="N91" s="116"/>
      <c r="O91" s="116"/>
      <c r="P91" s="116"/>
      <c r="Q91" s="116"/>
      <c r="R91" s="116"/>
      <c r="S91" s="116"/>
      <c r="T91" s="119"/>
      <c r="U91" s="119"/>
      <c r="V91" s="119"/>
      <c r="W91" s="119"/>
      <c r="X91" s="119"/>
      <c r="Y91" s="119"/>
      <c r="Z91" s="119"/>
      <c r="AA91" s="119"/>
      <c r="AB91" s="119"/>
      <c r="AC91" s="119"/>
      <c r="AD91" s="119"/>
      <c r="AE91" s="119"/>
      <c r="AF91" s="119"/>
      <c r="AG91" s="119"/>
      <c r="AH91" s="4"/>
      <c r="AI91" s="4"/>
      <c r="AJ91" s="4"/>
      <c r="AK91" s="4"/>
      <c r="AL91" s="4"/>
      <c r="AM91" s="4"/>
      <c r="AN91" s="4"/>
    </row>
    <row r="92">
      <c r="A92" s="4"/>
      <c r="B92" s="4"/>
      <c r="C92" s="4"/>
      <c r="D92" s="4"/>
      <c r="E92" s="4"/>
      <c r="F92" s="4"/>
      <c r="G92" s="4"/>
      <c r="H92" s="4"/>
      <c r="I92" s="4"/>
      <c r="J92" s="116"/>
      <c r="K92" s="116"/>
      <c r="L92" s="116"/>
      <c r="M92" s="116"/>
      <c r="N92" s="116"/>
      <c r="O92" s="116"/>
      <c r="P92" s="116"/>
      <c r="Q92" s="116"/>
      <c r="R92" s="116"/>
      <c r="S92" s="116"/>
      <c r="T92" s="119"/>
      <c r="U92" s="119"/>
      <c r="V92" s="119"/>
      <c r="W92" s="119"/>
      <c r="X92" s="119"/>
      <c r="Y92" s="119"/>
      <c r="Z92" s="119"/>
      <c r="AA92" s="119"/>
      <c r="AB92" s="119"/>
      <c r="AC92" s="119"/>
      <c r="AD92" s="119"/>
      <c r="AE92" s="119"/>
      <c r="AF92" s="119"/>
      <c r="AG92" s="119"/>
      <c r="AH92" s="4"/>
      <c r="AI92" s="4"/>
      <c r="AJ92" s="4"/>
      <c r="AK92" s="4"/>
      <c r="AL92" s="4"/>
      <c r="AM92" s="4"/>
      <c r="AN92" s="4"/>
    </row>
    <row r="93">
      <c r="A93" s="4"/>
      <c r="B93" s="4"/>
      <c r="C93" s="4"/>
      <c r="D93" s="4"/>
      <c r="E93" s="4"/>
      <c r="F93" s="4"/>
      <c r="G93" s="4"/>
      <c r="H93" s="4"/>
      <c r="I93" s="4"/>
      <c r="J93" s="116"/>
      <c r="K93" s="116"/>
      <c r="L93" s="116"/>
      <c r="M93" s="116"/>
      <c r="N93" s="116"/>
      <c r="O93" s="116"/>
      <c r="P93" s="116"/>
      <c r="Q93" s="116"/>
      <c r="R93" s="116"/>
      <c r="S93" s="116"/>
      <c r="T93" s="119"/>
      <c r="U93" s="119"/>
      <c r="V93" s="119"/>
      <c r="W93" s="119"/>
      <c r="X93" s="119"/>
      <c r="Y93" s="119"/>
      <c r="Z93" s="119"/>
      <c r="AA93" s="119"/>
      <c r="AB93" s="119"/>
      <c r="AC93" s="119"/>
      <c r="AD93" s="119"/>
      <c r="AE93" s="119"/>
      <c r="AF93" s="119"/>
      <c r="AG93" s="119"/>
      <c r="AH93" s="4"/>
      <c r="AI93" s="4"/>
      <c r="AJ93" s="4"/>
      <c r="AK93" s="4"/>
      <c r="AL93" s="4"/>
      <c r="AM93" s="4"/>
      <c r="AN93" s="4"/>
    </row>
    <row r="94">
      <c r="A94" s="4"/>
      <c r="B94" s="4"/>
      <c r="C94" s="4"/>
      <c r="D94" s="4"/>
      <c r="E94" s="4"/>
      <c r="F94" s="4"/>
      <c r="G94" s="4"/>
      <c r="H94" s="4"/>
      <c r="I94" s="4"/>
      <c r="J94" s="116"/>
      <c r="K94" s="116"/>
      <c r="L94" s="116"/>
      <c r="M94" s="116"/>
      <c r="N94" s="116"/>
      <c r="O94" s="116"/>
      <c r="P94" s="116"/>
      <c r="Q94" s="116"/>
      <c r="R94" s="116"/>
      <c r="S94" s="116"/>
      <c r="T94" s="119"/>
      <c r="U94" s="119"/>
      <c r="V94" s="119"/>
      <c r="W94" s="119"/>
      <c r="X94" s="119"/>
      <c r="Y94" s="119"/>
      <c r="Z94" s="119"/>
      <c r="AA94" s="119"/>
      <c r="AB94" s="119"/>
      <c r="AC94" s="119"/>
      <c r="AD94" s="119"/>
      <c r="AE94" s="119"/>
      <c r="AF94" s="119"/>
      <c r="AG94" s="119"/>
      <c r="AH94" s="4"/>
      <c r="AI94" s="4"/>
      <c r="AJ94" s="4"/>
      <c r="AK94" s="4"/>
      <c r="AL94" s="4"/>
      <c r="AM94" s="4"/>
      <c r="AN94" s="4"/>
    </row>
    <row r="95">
      <c r="A95" s="4"/>
      <c r="B95" s="4"/>
      <c r="C95" s="4"/>
      <c r="D95" s="4"/>
      <c r="E95" s="4"/>
      <c r="F95" s="4"/>
      <c r="G95" s="4"/>
      <c r="H95" s="4"/>
      <c r="I95" s="4"/>
      <c r="J95" s="116"/>
      <c r="K95" s="116"/>
      <c r="L95" s="116"/>
      <c r="M95" s="116"/>
      <c r="N95" s="116"/>
      <c r="O95" s="116"/>
      <c r="P95" s="116"/>
      <c r="Q95" s="116"/>
      <c r="R95" s="116"/>
      <c r="S95" s="116"/>
      <c r="T95" s="119"/>
      <c r="U95" s="119"/>
      <c r="V95" s="119"/>
      <c r="W95" s="119"/>
      <c r="X95" s="119"/>
      <c r="Y95" s="119"/>
      <c r="Z95" s="119"/>
      <c r="AA95" s="119"/>
      <c r="AB95" s="119"/>
      <c r="AC95" s="119"/>
      <c r="AD95" s="119"/>
      <c r="AE95" s="119"/>
      <c r="AF95" s="119"/>
      <c r="AG95" s="119"/>
      <c r="AH95" s="4"/>
      <c r="AI95" s="4"/>
      <c r="AJ95" s="4"/>
      <c r="AK95" s="4"/>
      <c r="AL95" s="4"/>
      <c r="AM95" s="4"/>
      <c r="AN95" s="4"/>
    </row>
    <row r="96">
      <c r="A96" s="4"/>
      <c r="B96" s="4"/>
      <c r="C96" s="4"/>
      <c r="D96" s="4"/>
      <c r="E96" s="4"/>
      <c r="F96" s="4"/>
      <c r="G96" s="4"/>
      <c r="H96" s="4"/>
      <c r="I96" s="4"/>
      <c r="J96" s="116"/>
      <c r="K96" s="116"/>
      <c r="L96" s="116"/>
      <c r="M96" s="116"/>
      <c r="N96" s="116"/>
      <c r="O96" s="116"/>
      <c r="P96" s="116"/>
      <c r="Q96" s="116"/>
      <c r="R96" s="116"/>
      <c r="S96" s="116"/>
      <c r="T96" s="119"/>
      <c r="U96" s="119"/>
      <c r="V96" s="119"/>
      <c r="W96" s="119"/>
      <c r="X96" s="119"/>
      <c r="Y96" s="119"/>
      <c r="Z96" s="119"/>
      <c r="AA96" s="119"/>
      <c r="AB96" s="119"/>
      <c r="AC96" s="119"/>
      <c r="AD96" s="119"/>
      <c r="AE96" s="119"/>
      <c r="AF96" s="119"/>
      <c r="AG96" s="119"/>
      <c r="AH96" s="4"/>
      <c r="AI96" s="4"/>
      <c r="AJ96" s="4"/>
      <c r="AK96" s="4"/>
      <c r="AL96" s="4"/>
      <c r="AM96" s="4"/>
      <c r="AN96" s="4"/>
    </row>
    <row r="97">
      <c r="A97" s="4"/>
      <c r="B97" s="4"/>
      <c r="C97" s="4"/>
      <c r="D97" s="4"/>
      <c r="E97" s="4"/>
      <c r="F97" s="4"/>
      <c r="G97" s="4"/>
      <c r="H97" s="4"/>
      <c r="I97" s="4"/>
      <c r="J97" s="116"/>
      <c r="K97" s="116"/>
      <c r="L97" s="116"/>
      <c r="M97" s="116"/>
      <c r="N97" s="116"/>
      <c r="O97" s="116"/>
      <c r="P97" s="116"/>
      <c r="Q97" s="116"/>
      <c r="R97" s="116"/>
      <c r="S97" s="116"/>
      <c r="T97" s="119"/>
      <c r="U97" s="119"/>
      <c r="V97" s="119"/>
      <c r="W97" s="119"/>
      <c r="X97" s="119"/>
      <c r="Y97" s="119"/>
      <c r="Z97" s="119"/>
      <c r="AA97" s="119"/>
      <c r="AB97" s="119"/>
      <c r="AC97" s="119"/>
      <c r="AD97" s="119"/>
      <c r="AE97" s="119"/>
      <c r="AF97" s="119"/>
      <c r="AG97" s="119"/>
      <c r="AH97" s="4"/>
      <c r="AI97" s="4"/>
      <c r="AJ97" s="4"/>
      <c r="AK97" s="4"/>
      <c r="AL97" s="4"/>
      <c r="AM97" s="4"/>
      <c r="AN97" s="4"/>
    </row>
    <row r="98">
      <c r="A98" s="4"/>
      <c r="B98" s="4"/>
      <c r="C98" s="4"/>
      <c r="D98" s="4"/>
      <c r="E98" s="4"/>
      <c r="F98" s="4"/>
      <c r="G98" s="4"/>
      <c r="H98" s="4"/>
      <c r="I98" s="4"/>
      <c r="J98" s="116"/>
      <c r="K98" s="116"/>
      <c r="L98" s="116"/>
      <c r="M98" s="116"/>
      <c r="N98" s="116"/>
      <c r="O98" s="116"/>
      <c r="P98" s="116"/>
      <c r="Q98" s="116"/>
      <c r="R98" s="116"/>
      <c r="S98" s="116"/>
      <c r="T98" s="119"/>
      <c r="U98" s="119"/>
      <c r="V98" s="119"/>
      <c r="W98" s="119"/>
      <c r="X98" s="119"/>
      <c r="Y98" s="119"/>
      <c r="Z98" s="119"/>
      <c r="AA98" s="119"/>
      <c r="AB98" s="119"/>
      <c r="AC98" s="119"/>
      <c r="AD98" s="119"/>
      <c r="AE98" s="119"/>
      <c r="AF98" s="119"/>
      <c r="AG98" s="119"/>
      <c r="AH98" s="4"/>
      <c r="AI98" s="4"/>
      <c r="AJ98" s="4"/>
      <c r="AK98" s="4"/>
      <c r="AL98" s="4"/>
      <c r="AM98" s="4"/>
      <c r="AN98" s="4"/>
    </row>
    <row r="99">
      <c r="A99" s="4"/>
      <c r="B99" s="4"/>
      <c r="C99" s="4"/>
      <c r="D99" s="4"/>
      <c r="E99" s="4"/>
      <c r="F99" s="4"/>
      <c r="G99" s="4"/>
      <c r="H99" s="4"/>
      <c r="I99" s="4"/>
      <c r="J99" s="116"/>
      <c r="K99" s="116"/>
      <c r="L99" s="116"/>
      <c r="M99" s="116"/>
      <c r="N99" s="116"/>
      <c r="O99" s="116"/>
      <c r="P99" s="116"/>
      <c r="Q99" s="116"/>
      <c r="R99" s="116"/>
      <c r="S99" s="116"/>
      <c r="T99" s="119"/>
      <c r="U99" s="119"/>
      <c r="V99" s="119"/>
      <c r="W99" s="119"/>
      <c r="X99" s="119"/>
      <c r="Y99" s="119"/>
      <c r="Z99" s="119"/>
      <c r="AA99" s="119"/>
      <c r="AB99" s="119"/>
      <c r="AC99" s="119"/>
      <c r="AD99" s="119"/>
      <c r="AE99" s="119"/>
      <c r="AF99" s="119"/>
      <c r="AG99" s="119"/>
      <c r="AH99" s="4"/>
      <c r="AI99" s="4"/>
      <c r="AJ99" s="4"/>
      <c r="AK99" s="4"/>
      <c r="AL99" s="4"/>
      <c r="AM99" s="4"/>
      <c r="AN99" s="4"/>
    </row>
    <row r="100">
      <c r="A100" s="4"/>
      <c r="B100" s="4"/>
      <c r="C100" s="4"/>
      <c r="D100" s="4"/>
      <c r="E100" s="4"/>
      <c r="F100" s="4"/>
      <c r="G100" s="4"/>
      <c r="H100" s="4"/>
      <c r="I100" s="4"/>
      <c r="J100" s="116"/>
      <c r="K100" s="116"/>
      <c r="L100" s="116"/>
      <c r="M100" s="116"/>
      <c r="N100" s="116"/>
      <c r="O100" s="116"/>
      <c r="P100" s="116"/>
      <c r="Q100" s="116"/>
      <c r="R100" s="116"/>
      <c r="S100" s="116"/>
      <c r="T100" s="119"/>
      <c r="U100" s="119"/>
      <c r="V100" s="119"/>
      <c r="W100" s="119"/>
      <c r="X100" s="119"/>
      <c r="Y100" s="119"/>
      <c r="Z100" s="119"/>
      <c r="AA100" s="119"/>
      <c r="AB100" s="119"/>
      <c r="AC100" s="119"/>
      <c r="AD100" s="119"/>
      <c r="AE100" s="119"/>
      <c r="AF100" s="119"/>
      <c r="AG100" s="119"/>
      <c r="AH100" s="4"/>
      <c r="AI100" s="4"/>
      <c r="AJ100" s="4"/>
      <c r="AK100" s="4"/>
      <c r="AL100" s="4"/>
      <c r="AM100" s="4"/>
      <c r="AN100" s="4"/>
    </row>
    <row r="101">
      <c r="A101" s="4"/>
      <c r="B101" s="4"/>
      <c r="C101" s="4"/>
      <c r="D101" s="4"/>
      <c r="E101" s="4"/>
      <c r="F101" s="4"/>
      <c r="G101" s="4"/>
      <c r="H101" s="4"/>
      <c r="I101" s="4"/>
      <c r="J101" s="116"/>
      <c r="K101" s="116"/>
      <c r="L101" s="116"/>
      <c r="M101" s="116"/>
      <c r="N101" s="116"/>
      <c r="O101" s="116"/>
      <c r="P101" s="116"/>
      <c r="Q101" s="116"/>
      <c r="R101" s="116"/>
      <c r="S101" s="116"/>
      <c r="T101" s="119"/>
      <c r="U101" s="119"/>
      <c r="V101" s="119"/>
      <c r="W101" s="119"/>
      <c r="X101" s="119"/>
      <c r="Y101" s="119"/>
      <c r="Z101" s="119"/>
      <c r="AA101" s="119"/>
      <c r="AB101" s="119"/>
      <c r="AC101" s="119"/>
      <c r="AD101" s="119"/>
      <c r="AE101" s="119"/>
      <c r="AF101" s="119"/>
      <c r="AG101" s="119"/>
      <c r="AH101" s="4"/>
      <c r="AI101" s="4"/>
      <c r="AJ101" s="4"/>
      <c r="AK101" s="4"/>
      <c r="AL101" s="4"/>
      <c r="AM101" s="4"/>
      <c r="AN101" s="4"/>
    </row>
    <row r="102">
      <c r="A102" s="4"/>
      <c r="B102" s="4"/>
      <c r="C102" s="4"/>
      <c r="D102" s="4"/>
      <c r="E102" s="4"/>
      <c r="F102" s="4"/>
      <c r="G102" s="4"/>
      <c r="H102" s="4"/>
      <c r="I102" s="4"/>
      <c r="J102" s="116"/>
      <c r="K102" s="116"/>
      <c r="L102" s="116"/>
      <c r="M102" s="116"/>
      <c r="N102" s="116"/>
      <c r="O102" s="116"/>
      <c r="P102" s="116"/>
      <c r="Q102" s="116"/>
      <c r="R102" s="116"/>
      <c r="S102" s="116"/>
      <c r="T102" s="119"/>
      <c r="U102" s="119"/>
      <c r="V102" s="119"/>
      <c r="W102" s="119"/>
      <c r="X102" s="119"/>
      <c r="Y102" s="119"/>
      <c r="Z102" s="119"/>
      <c r="AA102" s="119"/>
      <c r="AB102" s="119"/>
      <c r="AC102" s="119"/>
      <c r="AD102" s="119"/>
      <c r="AE102" s="119"/>
      <c r="AF102" s="119"/>
      <c r="AG102" s="119"/>
      <c r="AH102" s="4"/>
      <c r="AI102" s="4"/>
      <c r="AJ102" s="4"/>
      <c r="AK102" s="4"/>
      <c r="AL102" s="4"/>
      <c r="AM102" s="4"/>
      <c r="AN102" s="4"/>
    </row>
    <row r="103">
      <c r="A103" s="4"/>
      <c r="B103" s="4"/>
      <c r="C103" s="4"/>
      <c r="D103" s="4"/>
      <c r="E103" s="4"/>
      <c r="F103" s="4"/>
      <c r="G103" s="4"/>
      <c r="H103" s="4"/>
      <c r="I103" s="4"/>
      <c r="J103" s="116"/>
      <c r="K103" s="116"/>
      <c r="L103" s="116"/>
      <c r="M103" s="116"/>
      <c r="N103" s="116"/>
      <c r="O103" s="116"/>
      <c r="P103" s="116"/>
      <c r="Q103" s="116"/>
      <c r="R103" s="116"/>
      <c r="S103" s="116"/>
      <c r="T103" s="119"/>
      <c r="U103" s="119"/>
      <c r="V103" s="119"/>
      <c r="W103" s="119"/>
      <c r="X103" s="119"/>
      <c r="Y103" s="119"/>
      <c r="Z103" s="119"/>
      <c r="AA103" s="119"/>
      <c r="AB103" s="119"/>
      <c r="AC103" s="119"/>
      <c r="AD103" s="119"/>
      <c r="AE103" s="119"/>
      <c r="AF103" s="119"/>
      <c r="AG103" s="119"/>
      <c r="AH103" s="4"/>
      <c r="AI103" s="4"/>
      <c r="AJ103" s="4"/>
      <c r="AK103" s="4"/>
      <c r="AL103" s="4"/>
      <c r="AM103" s="4"/>
      <c r="AN103" s="4"/>
    </row>
    <row r="104">
      <c r="A104" s="4"/>
      <c r="B104" s="4"/>
      <c r="C104" s="4"/>
      <c r="D104" s="4"/>
      <c r="E104" s="4"/>
      <c r="F104" s="4"/>
      <c r="G104" s="4"/>
      <c r="H104" s="4"/>
      <c r="I104" s="4"/>
      <c r="J104" s="116"/>
      <c r="K104" s="116"/>
      <c r="L104" s="116"/>
      <c r="M104" s="116"/>
      <c r="N104" s="116"/>
      <c r="O104" s="116"/>
      <c r="P104" s="116"/>
      <c r="Q104" s="116"/>
      <c r="R104" s="116"/>
      <c r="S104" s="116"/>
      <c r="T104" s="119"/>
      <c r="U104" s="119"/>
      <c r="V104" s="119"/>
      <c r="W104" s="119"/>
      <c r="X104" s="119"/>
      <c r="Y104" s="119"/>
      <c r="Z104" s="119"/>
      <c r="AA104" s="119"/>
      <c r="AB104" s="119"/>
      <c r="AC104" s="119"/>
      <c r="AD104" s="119"/>
      <c r="AE104" s="119"/>
      <c r="AF104" s="119"/>
      <c r="AG104" s="119"/>
      <c r="AH104" s="4"/>
      <c r="AI104" s="4"/>
      <c r="AJ104" s="4"/>
      <c r="AK104" s="4"/>
      <c r="AL104" s="4"/>
      <c r="AM104" s="4"/>
      <c r="AN104" s="4"/>
    </row>
    <row r="105">
      <c r="A105" s="4"/>
      <c r="B105" s="4"/>
      <c r="C105" s="4"/>
      <c r="D105" s="4"/>
      <c r="E105" s="4"/>
      <c r="F105" s="4"/>
      <c r="G105" s="4"/>
      <c r="H105" s="4"/>
      <c r="I105" s="4"/>
      <c r="J105" s="116"/>
      <c r="K105" s="116"/>
      <c r="L105" s="116"/>
      <c r="M105" s="116"/>
      <c r="N105" s="116"/>
      <c r="O105" s="116"/>
      <c r="P105" s="116"/>
      <c r="Q105" s="116"/>
      <c r="R105" s="116"/>
      <c r="S105" s="116"/>
      <c r="T105" s="119"/>
      <c r="U105" s="119"/>
      <c r="V105" s="119"/>
      <c r="W105" s="119"/>
      <c r="X105" s="119"/>
      <c r="Y105" s="119"/>
      <c r="Z105" s="119"/>
      <c r="AA105" s="119"/>
      <c r="AB105" s="119"/>
      <c r="AC105" s="119"/>
      <c r="AD105" s="119"/>
      <c r="AE105" s="119"/>
      <c r="AF105" s="119"/>
      <c r="AG105" s="119"/>
      <c r="AH105" s="4"/>
      <c r="AI105" s="4"/>
      <c r="AJ105" s="4"/>
      <c r="AK105" s="4"/>
      <c r="AL105" s="4"/>
      <c r="AM105" s="4"/>
      <c r="AN105" s="4"/>
    </row>
    <row r="106">
      <c r="A106" s="4"/>
      <c r="B106" s="4"/>
      <c r="C106" s="4"/>
      <c r="D106" s="4"/>
      <c r="E106" s="4"/>
      <c r="F106" s="4"/>
      <c r="G106" s="4"/>
      <c r="H106" s="4"/>
      <c r="I106" s="4"/>
      <c r="J106" s="116"/>
      <c r="K106" s="116"/>
      <c r="L106" s="116"/>
      <c r="M106" s="116"/>
      <c r="N106" s="116"/>
      <c r="O106" s="116"/>
      <c r="P106" s="116"/>
      <c r="Q106" s="116"/>
      <c r="R106" s="116"/>
      <c r="S106" s="116"/>
      <c r="T106" s="119"/>
      <c r="U106" s="119"/>
      <c r="V106" s="119"/>
      <c r="W106" s="119"/>
      <c r="X106" s="119"/>
      <c r="Y106" s="119"/>
      <c r="Z106" s="119"/>
      <c r="AA106" s="119"/>
      <c r="AB106" s="119"/>
      <c r="AC106" s="119"/>
      <c r="AD106" s="119"/>
      <c r="AE106" s="119"/>
      <c r="AF106" s="119"/>
      <c r="AG106" s="119"/>
      <c r="AH106" s="4"/>
      <c r="AI106" s="4"/>
      <c r="AJ106" s="4"/>
      <c r="AK106" s="4"/>
      <c r="AL106" s="4"/>
      <c r="AM106" s="4"/>
      <c r="AN106" s="4"/>
    </row>
    <row r="107">
      <c r="A107" s="4"/>
      <c r="B107" s="4"/>
      <c r="C107" s="4"/>
      <c r="D107" s="4"/>
      <c r="E107" s="4"/>
      <c r="F107" s="4"/>
      <c r="G107" s="4"/>
      <c r="H107" s="4"/>
      <c r="I107" s="4"/>
      <c r="J107" s="116"/>
      <c r="K107" s="116"/>
      <c r="L107" s="116"/>
      <c r="M107" s="116"/>
      <c r="N107" s="116"/>
      <c r="O107" s="116"/>
      <c r="P107" s="116"/>
      <c r="Q107" s="116"/>
      <c r="R107" s="116"/>
      <c r="S107" s="116"/>
      <c r="T107" s="119"/>
      <c r="U107" s="119"/>
      <c r="V107" s="119"/>
      <c r="W107" s="119"/>
      <c r="X107" s="119"/>
      <c r="Y107" s="119"/>
      <c r="Z107" s="119"/>
      <c r="AA107" s="119"/>
      <c r="AB107" s="119"/>
      <c r="AC107" s="119"/>
      <c r="AD107" s="119"/>
      <c r="AE107" s="119"/>
      <c r="AF107" s="119"/>
      <c r="AG107" s="119"/>
      <c r="AH107" s="4"/>
      <c r="AI107" s="4"/>
      <c r="AJ107" s="4"/>
      <c r="AK107" s="4"/>
      <c r="AL107" s="4"/>
      <c r="AM107" s="4"/>
      <c r="AN107" s="4"/>
    </row>
    <row r="108">
      <c r="A108" s="4"/>
      <c r="B108" s="4"/>
      <c r="C108" s="4"/>
      <c r="D108" s="4"/>
      <c r="E108" s="4"/>
      <c r="F108" s="4"/>
      <c r="G108" s="4"/>
      <c r="H108" s="4"/>
      <c r="I108" s="4"/>
      <c r="J108" s="116"/>
      <c r="K108" s="116"/>
      <c r="L108" s="116"/>
      <c r="M108" s="116"/>
      <c r="N108" s="116"/>
      <c r="O108" s="116"/>
      <c r="P108" s="116"/>
      <c r="Q108" s="116"/>
      <c r="R108" s="116"/>
      <c r="S108" s="116"/>
      <c r="T108" s="119"/>
      <c r="U108" s="119"/>
      <c r="V108" s="119"/>
      <c r="W108" s="119"/>
      <c r="X108" s="119"/>
      <c r="Y108" s="119"/>
      <c r="Z108" s="119"/>
      <c r="AA108" s="119"/>
      <c r="AB108" s="119"/>
      <c r="AC108" s="119"/>
      <c r="AD108" s="119"/>
      <c r="AE108" s="119"/>
      <c r="AF108" s="119"/>
      <c r="AG108" s="119"/>
      <c r="AH108" s="4"/>
      <c r="AI108" s="4"/>
      <c r="AJ108" s="4"/>
      <c r="AK108" s="4"/>
      <c r="AL108" s="4"/>
      <c r="AM108" s="4"/>
      <c r="AN108" s="4"/>
    </row>
    <row r="109">
      <c r="A109" s="4"/>
      <c r="B109" s="4"/>
      <c r="C109" s="4"/>
      <c r="D109" s="4"/>
      <c r="E109" s="4"/>
      <c r="F109" s="4"/>
      <c r="G109" s="4"/>
      <c r="H109" s="4"/>
      <c r="I109" s="4"/>
      <c r="J109" s="116"/>
      <c r="K109" s="116"/>
      <c r="L109" s="116"/>
      <c r="M109" s="116"/>
      <c r="N109" s="116"/>
      <c r="O109" s="116"/>
      <c r="P109" s="116"/>
      <c r="Q109" s="116"/>
      <c r="R109" s="116"/>
      <c r="S109" s="116"/>
      <c r="T109" s="119"/>
      <c r="U109" s="119"/>
      <c r="V109" s="119"/>
      <c r="W109" s="119"/>
      <c r="X109" s="119"/>
      <c r="Y109" s="119"/>
      <c r="Z109" s="119"/>
      <c r="AA109" s="119"/>
      <c r="AB109" s="119"/>
      <c r="AC109" s="119"/>
      <c r="AD109" s="119"/>
      <c r="AE109" s="119"/>
      <c r="AF109" s="119"/>
      <c r="AG109" s="119"/>
      <c r="AH109" s="4"/>
      <c r="AI109" s="4"/>
      <c r="AJ109" s="4"/>
      <c r="AK109" s="4"/>
      <c r="AL109" s="4"/>
      <c r="AM109" s="4"/>
      <c r="AN109" s="4"/>
    </row>
    <row r="110">
      <c r="A110" s="4"/>
      <c r="B110" s="4"/>
      <c r="C110" s="4"/>
      <c r="D110" s="4"/>
      <c r="E110" s="4"/>
      <c r="F110" s="4"/>
      <c r="G110" s="4"/>
      <c r="H110" s="4"/>
      <c r="I110" s="4"/>
      <c r="J110" s="116"/>
      <c r="K110" s="116"/>
      <c r="L110" s="116"/>
      <c r="M110" s="116"/>
      <c r="N110" s="116"/>
      <c r="O110" s="116"/>
      <c r="P110" s="116"/>
      <c r="Q110" s="116"/>
      <c r="R110" s="116"/>
      <c r="S110" s="116"/>
      <c r="T110" s="119"/>
      <c r="U110" s="119"/>
      <c r="V110" s="119"/>
      <c r="W110" s="119"/>
      <c r="X110" s="119"/>
      <c r="Y110" s="119"/>
      <c r="Z110" s="119"/>
      <c r="AA110" s="119"/>
      <c r="AB110" s="119"/>
      <c r="AC110" s="119"/>
      <c r="AD110" s="119"/>
      <c r="AE110" s="119"/>
      <c r="AF110" s="119"/>
      <c r="AG110" s="119"/>
      <c r="AH110" s="4"/>
      <c r="AI110" s="4"/>
      <c r="AJ110" s="4"/>
      <c r="AK110" s="4"/>
      <c r="AL110" s="4"/>
      <c r="AM110" s="4"/>
      <c r="AN110" s="4"/>
    </row>
    <row r="111">
      <c r="A111" s="4"/>
      <c r="B111" s="4"/>
      <c r="C111" s="4"/>
      <c r="D111" s="4"/>
      <c r="E111" s="4"/>
      <c r="F111" s="4"/>
      <c r="G111" s="4"/>
      <c r="H111" s="4"/>
      <c r="I111" s="4"/>
      <c r="J111" s="116"/>
      <c r="K111" s="116"/>
      <c r="L111" s="116"/>
      <c r="M111" s="116"/>
      <c r="N111" s="116"/>
      <c r="O111" s="116"/>
      <c r="P111" s="116"/>
      <c r="Q111" s="116"/>
      <c r="R111" s="116"/>
      <c r="S111" s="116"/>
      <c r="T111" s="119"/>
      <c r="U111" s="119"/>
      <c r="V111" s="119"/>
      <c r="W111" s="119"/>
      <c r="X111" s="119"/>
      <c r="Y111" s="119"/>
      <c r="Z111" s="119"/>
      <c r="AA111" s="119"/>
      <c r="AB111" s="119"/>
      <c r="AC111" s="119"/>
      <c r="AD111" s="119"/>
      <c r="AE111" s="119"/>
      <c r="AF111" s="119"/>
      <c r="AG111" s="119"/>
      <c r="AH111" s="4"/>
      <c r="AI111" s="4"/>
      <c r="AJ111" s="4"/>
      <c r="AK111" s="4"/>
      <c r="AL111" s="4"/>
      <c r="AM111" s="4"/>
      <c r="AN111" s="4"/>
    </row>
    <row r="112">
      <c r="A112" s="4"/>
      <c r="B112" s="4"/>
      <c r="C112" s="4"/>
      <c r="D112" s="4"/>
      <c r="E112" s="4"/>
      <c r="F112" s="4"/>
      <c r="G112" s="4"/>
      <c r="H112" s="4"/>
      <c r="I112" s="4"/>
      <c r="J112" s="116"/>
      <c r="K112" s="116"/>
      <c r="L112" s="116"/>
      <c r="M112" s="116"/>
      <c r="N112" s="116"/>
      <c r="O112" s="116"/>
      <c r="P112" s="116"/>
      <c r="Q112" s="116"/>
      <c r="R112" s="116"/>
      <c r="S112" s="116"/>
      <c r="T112" s="119"/>
      <c r="U112" s="119"/>
      <c r="V112" s="119"/>
      <c r="W112" s="119"/>
      <c r="X112" s="119"/>
      <c r="Y112" s="119"/>
      <c r="Z112" s="119"/>
      <c r="AA112" s="119"/>
      <c r="AB112" s="119"/>
      <c r="AC112" s="119"/>
      <c r="AD112" s="119"/>
      <c r="AE112" s="119"/>
      <c r="AF112" s="119"/>
      <c r="AG112" s="119"/>
      <c r="AH112" s="4"/>
      <c r="AI112" s="4"/>
      <c r="AJ112" s="4"/>
      <c r="AK112" s="4"/>
      <c r="AL112" s="4"/>
      <c r="AM112" s="4"/>
      <c r="AN112" s="4"/>
    </row>
    <row r="113">
      <c r="A113" s="4"/>
      <c r="B113" s="4"/>
      <c r="C113" s="4"/>
      <c r="D113" s="4"/>
      <c r="E113" s="4"/>
      <c r="F113" s="4"/>
      <c r="G113" s="4"/>
      <c r="H113" s="4"/>
      <c r="I113" s="4"/>
      <c r="J113" s="116"/>
      <c r="K113" s="116"/>
      <c r="L113" s="116"/>
      <c r="M113" s="116"/>
      <c r="N113" s="116"/>
      <c r="O113" s="116"/>
      <c r="P113" s="116"/>
      <c r="Q113" s="116"/>
      <c r="R113" s="116"/>
      <c r="S113" s="116"/>
      <c r="T113" s="119"/>
      <c r="U113" s="119"/>
      <c r="V113" s="119"/>
      <c r="W113" s="119"/>
      <c r="X113" s="119"/>
      <c r="Y113" s="119"/>
      <c r="Z113" s="119"/>
      <c r="AA113" s="119"/>
      <c r="AB113" s="119"/>
      <c r="AC113" s="119"/>
      <c r="AD113" s="119"/>
      <c r="AE113" s="119"/>
      <c r="AF113" s="119"/>
      <c r="AG113" s="119"/>
      <c r="AH113" s="4"/>
      <c r="AI113" s="4"/>
      <c r="AJ113" s="4"/>
      <c r="AK113" s="4"/>
      <c r="AL113" s="4"/>
      <c r="AM113" s="4"/>
      <c r="AN113" s="4"/>
    </row>
    <row r="114">
      <c r="A114" s="4"/>
      <c r="B114" s="4"/>
      <c r="C114" s="4"/>
      <c r="D114" s="4"/>
      <c r="E114" s="4"/>
      <c r="F114" s="4"/>
      <c r="G114" s="4"/>
      <c r="H114" s="4"/>
      <c r="I114" s="4"/>
      <c r="J114" s="116"/>
      <c r="K114" s="116"/>
      <c r="L114" s="116"/>
      <c r="M114" s="116"/>
      <c r="N114" s="116"/>
      <c r="O114" s="116"/>
      <c r="P114" s="116"/>
      <c r="Q114" s="116"/>
      <c r="R114" s="116"/>
      <c r="S114" s="116"/>
      <c r="T114" s="119"/>
      <c r="U114" s="119"/>
      <c r="V114" s="119"/>
      <c r="W114" s="119"/>
      <c r="X114" s="119"/>
      <c r="Y114" s="119"/>
      <c r="Z114" s="119"/>
      <c r="AA114" s="119"/>
      <c r="AB114" s="119"/>
      <c r="AC114" s="119"/>
      <c r="AD114" s="119"/>
      <c r="AE114" s="119"/>
      <c r="AF114" s="119"/>
      <c r="AG114" s="119"/>
      <c r="AH114" s="4"/>
      <c r="AI114" s="4"/>
      <c r="AJ114" s="4"/>
      <c r="AK114" s="4"/>
      <c r="AL114" s="4"/>
      <c r="AM114" s="4"/>
      <c r="AN114" s="4"/>
    </row>
    <row r="115">
      <c r="A115" s="4"/>
      <c r="B115" s="4"/>
      <c r="C115" s="4"/>
      <c r="D115" s="4"/>
      <c r="E115" s="4"/>
      <c r="F115" s="4"/>
      <c r="G115" s="4"/>
      <c r="H115" s="4"/>
      <c r="I115" s="4"/>
      <c r="J115" s="116"/>
      <c r="K115" s="116"/>
      <c r="L115" s="116"/>
      <c r="M115" s="116"/>
      <c r="N115" s="116"/>
      <c r="O115" s="116"/>
      <c r="P115" s="116"/>
      <c r="Q115" s="116"/>
      <c r="R115" s="116"/>
      <c r="S115" s="116"/>
      <c r="T115" s="119"/>
      <c r="U115" s="119"/>
      <c r="V115" s="119"/>
      <c r="W115" s="119"/>
      <c r="X115" s="119"/>
      <c r="Y115" s="119"/>
      <c r="Z115" s="119"/>
      <c r="AA115" s="119"/>
      <c r="AB115" s="119"/>
      <c r="AC115" s="119"/>
      <c r="AD115" s="119"/>
      <c r="AE115" s="119"/>
      <c r="AF115" s="119"/>
      <c r="AG115" s="119"/>
      <c r="AH115" s="4"/>
      <c r="AI115" s="4"/>
      <c r="AJ115" s="4"/>
      <c r="AK115" s="4"/>
      <c r="AL115" s="4"/>
      <c r="AM115" s="4"/>
      <c r="AN115" s="4"/>
    </row>
    <row r="116">
      <c r="A116" s="4"/>
      <c r="B116" s="4"/>
      <c r="C116" s="4"/>
      <c r="D116" s="4"/>
      <c r="E116" s="4"/>
      <c r="F116" s="4"/>
      <c r="G116" s="4"/>
      <c r="H116" s="4"/>
      <c r="I116" s="4"/>
      <c r="J116" s="116"/>
      <c r="K116" s="116"/>
      <c r="L116" s="116"/>
      <c r="M116" s="116"/>
      <c r="N116" s="116"/>
      <c r="O116" s="116"/>
      <c r="P116" s="116"/>
      <c r="Q116" s="116"/>
      <c r="R116" s="116"/>
      <c r="S116" s="116"/>
      <c r="T116" s="119"/>
      <c r="U116" s="119"/>
      <c r="V116" s="119"/>
      <c r="W116" s="119"/>
      <c r="X116" s="119"/>
      <c r="Y116" s="119"/>
      <c r="Z116" s="119"/>
      <c r="AA116" s="119"/>
      <c r="AB116" s="119"/>
      <c r="AC116" s="119"/>
      <c r="AD116" s="119"/>
      <c r="AE116" s="119"/>
      <c r="AF116" s="119"/>
      <c r="AG116" s="119"/>
      <c r="AH116" s="4"/>
      <c r="AI116" s="4"/>
      <c r="AJ116" s="4"/>
      <c r="AK116" s="4"/>
      <c r="AL116" s="4"/>
      <c r="AM116" s="4"/>
      <c r="AN116" s="4"/>
    </row>
    <row r="117">
      <c r="A117" s="4"/>
      <c r="B117" s="4"/>
      <c r="C117" s="4"/>
      <c r="D117" s="4"/>
      <c r="E117" s="4"/>
      <c r="F117" s="4"/>
      <c r="G117" s="4"/>
      <c r="H117" s="4"/>
      <c r="I117" s="4"/>
      <c r="J117" s="116"/>
      <c r="K117" s="116"/>
      <c r="L117" s="116"/>
      <c r="M117" s="116"/>
      <c r="N117" s="116"/>
      <c r="O117" s="116"/>
      <c r="P117" s="116"/>
      <c r="Q117" s="116"/>
      <c r="R117" s="116"/>
      <c r="S117" s="116"/>
      <c r="T117" s="119"/>
      <c r="U117" s="119"/>
      <c r="V117" s="119"/>
      <c r="W117" s="119"/>
      <c r="X117" s="119"/>
      <c r="Y117" s="119"/>
      <c r="Z117" s="119"/>
      <c r="AA117" s="119"/>
      <c r="AB117" s="119"/>
      <c r="AC117" s="119"/>
      <c r="AD117" s="119"/>
      <c r="AE117" s="119"/>
      <c r="AF117" s="119"/>
      <c r="AG117" s="119"/>
      <c r="AH117" s="4"/>
      <c r="AI117" s="4"/>
      <c r="AJ117" s="4"/>
      <c r="AK117" s="4"/>
      <c r="AL117" s="4"/>
      <c r="AM117" s="4"/>
      <c r="AN117" s="4"/>
    </row>
    <row r="118">
      <c r="A118" s="4"/>
      <c r="B118" s="4"/>
      <c r="C118" s="4"/>
      <c r="D118" s="4"/>
      <c r="E118" s="4"/>
      <c r="F118" s="4"/>
      <c r="G118" s="4"/>
      <c r="H118" s="4"/>
      <c r="I118" s="4"/>
      <c r="J118" s="116"/>
      <c r="K118" s="116"/>
      <c r="L118" s="116"/>
      <c r="M118" s="116"/>
      <c r="N118" s="116"/>
      <c r="O118" s="116"/>
      <c r="P118" s="116"/>
      <c r="Q118" s="116"/>
      <c r="R118" s="116"/>
      <c r="S118" s="116"/>
      <c r="T118" s="119"/>
      <c r="U118" s="119"/>
      <c r="V118" s="119"/>
      <c r="W118" s="119"/>
      <c r="X118" s="119"/>
      <c r="Y118" s="119"/>
      <c r="Z118" s="119"/>
      <c r="AA118" s="119"/>
      <c r="AB118" s="119"/>
      <c r="AC118" s="119"/>
      <c r="AD118" s="119"/>
      <c r="AE118" s="119"/>
      <c r="AF118" s="119"/>
      <c r="AG118" s="119"/>
      <c r="AH118" s="4"/>
      <c r="AI118" s="4"/>
      <c r="AJ118" s="4"/>
      <c r="AK118" s="4"/>
      <c r="AL118" s="4"/>
      <c r="AM118" s="4"/>
      <c r="AN118" s="4"/>
    </row>
    <row r="119">
      <c r="A119" s="4"/>
      <c r="B119" s="4"/>
      <c r="C119" s="4"/>
      <c r="D119" s="4"/>
      <c r="E119" s="4"/>
      <c r="F119" s="4"/>
      <c r="G119" s="4"/>
      <c r="H119" s="4"/>
      <c r="I119" s="4"/>
      <c r="J119" s="116"/>
      <c r="K119" s="116"/>
      <c r="L119" s="116"/>
      <c r="M119" s="116"/>
      <c r="N119" s="116"/>
      <c r="O119" s="116"/>
      <c r="P119" s="116"/>
      <c r="Q119" s="116"/>
      <c r="R119" s="116"/>
      <c r="S119" s="116"/>
      <c r="T119" s="119"/>
      <c r="U119" s="119"/>
      <c r="V119" s="119"/>
      <c r="W119" s="119"/>
      <c r="X119" s="119"/>
      <c r="Y119" s="119"/>
      <c r="Z119" s="119"/>
      <c r="AA119" s="119"/>
      <c r="AB119" s="119"/>
      <c r="AC119" s="119"/>
      <c r="AD119" s="119"/>
      <c r="AE119" s="119"/>
      <c r="AF119" s="119"/>
      <c r="AG119" s="119"/>
      <c r="AH119" s="4"/>
      <c r="AI119" s="4"/>
      <c r="AJ119" s="4"/>
      <c r="AK119" s="4"/>
      <c r="AL119" s="4"/>
      <c r="AM119" s="4"/>
      <c r="AN119" s="4"/>
    </row>
    <row r="120">
      <c r="A120" s="4"/>
      <c r="B120" s="4"/>
      <c r="C120" s="4"/>
      <c r="D120" s="4"/>
      <c r="E120" s="4"/>
      <c r="F120" s="4"/>
      <c r="G120" s="4"/>
      <c r="H120" s="4"/>
      <c r="I120" s="4"/>
      <c r="J120" s="116"/>
      <c r="K120" s="116"/>
      <c r="L120" s="116"/>
      <c r="M120" s="116"/>
      <c r="N120" s="116"/>
      <c r="O120" s="116"/>
      <c r="P120" s="116"/>
      <c r="Q120" s="116"/>
      <c r="R120" s="116"/>
      <c r="S120" s="116"/>
      <c r="T120" s="119"/>
      <c r="U120" s="119"/>
      <c r="V120" s="119"/>
      <c r="W120" s="119"/>
      <c r="X120" s="119"/>
      <c r="Y120" s="119"/>
      <c r="Z120" s="119"/>
      <c r="AA120" s="119"/>
      <c r="AB120" s="119"/>
      <c r="AC120" s="119"/>
      <c r="AD120" s="119"/>
      <c r="AE120" s="119"/>
      <c r="AF120" s="119"/>
      <c r="AG120" s="119"/>
      <c r="AH120" s="4"/>
      <c r="AI120" s="4"/>
      <c r="AJ120" s="4"/>
      <c r="AK120" s="4"/>
      <c r="AL120" s="4"/>
      <c r="AM120" s="4"/>
      <c r="AN120" s="4"/>
    </row>
    <row r="121">
      <c r="A121" s="4"/>
      <c r="B121" s="4"/>
      <c r="C121" s="4"/>
      <c r="D121" s="4"/>
      <c r="E121" s="4"/>
      <c r="F121" s="4"/>
      <c r="G121" s="4"/>
      <c r="H121" s="4"/>
      <c r="I121" s="4"/>
      <c r="J121" s="116"/>
      <c r="K121" s="116"/>
      <c r="L121" s="116"/>
      <c r="M121" s="116"/>
      <c r="N121" s="116"/>
      <c r="O121" s="116"/>
      <c r="P121" s="116"/>
      <c r="Q121" s="116"/>
      <c r="R121" s="116"/>
      <c r="S121" s="116"/>
      <c r="T121" s="119"/>
      <c r="U121" s="119"/>
      <c r="V121" s="119"/>
      <c r="W121" s="119"/>
      <c r="X121" s="119"/>
      <c r="Y121" s="119"/>
      <c r="Z121" s="119"/>
      <c r="AA121" s="119"/>
      <c r="AB121" s="119"/>
      <c r="AC121" s="119"/>
      <c r="AD121" s="119"/>
      <c r="AE121" s="119"/>
      <c r="AF121" s="119"/>
      <c r="AG121" s="119"/>
      <c r="AH121" s="4"/>
      <c r="AI121" s="4"/>
      <c r="AJ121" s="4"/>
      <c r="AK121" s="4"/>
      <c r="AL121" s="4"/>
      <c r="AM121" s="4"/>
      <c r="AN121" s="4"/>
    </row>
    <row r="122">
      <c r="A122" s="4"/>
      <c r="B122" s="4"/>
      <c r="C122" s="4"/>
      <c r="D122" s="4"/>
      <c r="E122" s="4"/>
      <c r="F122" s="4"/>
      <c r="G122" s="4"/>
      <c r="H122" s="4"/>
      <c r="I122" s="4"/>
      <c r="J122" s="116"/>
      <c r="K122" s="116"/>
      <c r="L122" s="116"/>
      <c r="M122" s="116"/>
      <c r="N122" s="116"/>
      <c r="O122" s="116"/>
      <c r="P122" s="116"/>
      <c r="Q122" s="116"/>
      <c r="R122" s="116"/>
      <c r="S122" s="116"/>
      <c r="T122" s="119"/>
      <c r="U122" s="119"/>
      <c r="V122" s="119"/>
      <c r="W122" s="119"/>
      <c r="X122" s="119"/>
      <c r="Y122" s="119"/>
      <c r="Z122" s="119"/>
      <c r="AA122" s="119"/>
      <c r="AB122" s="119"/>
      <c r="AC122" s="119"/>
      <c r="AD122" s="119"/>
      <c r="AE122" s="119"/>
      <c r="AF122" s="119"/>
      <c r="AG122" s="119"/>
      <c r="AH122" s="4"/>
      <c r="AI122" s="4"/>
      <c r="AJ122" s="4"/>
      <c r="AK122" s="4"/>
      <c r="AL122" s="4"/>
      <c r="AM122" s="4"/>
      <c r="AN122" s="4"/>
    </row>
    <row r="123">
      <c r="A123" s="4"/>
      <c r="B123" s="4"/>
      <c r="C123" s="4"/>
      <c r="D123" s="4"/>
      <c r="E123" s="4"/>
      <c r="F123" s="4"/>
      <c r="G123" s="4"/>
      <c r="H123" s="4"/>
      <c r="I123" s="4"/>
      <c r="J123" s="116"/>
      <c r="K123" s="116"/>
      <c r="L123" s="116"/>
      <c r="M123" s="116"/>
      <c r="N123" s="116"/>
      <c r="O123" s="116"/>
      <c r="P123" s="116"/>
      <c r="Q123" s="116"/>
      <c r="R123" s="116"/>
      <c r="S123" s="116"/>
      <c r="T123" s="119"/>
      <c r="U123" s="119"/>
      <c r="V123" s="119"/>
      <c r="W123" s="119"/>
      <c r="X123" s="119"/>
      <c r="Y123" s="119"/>
      <c r="Z123" s="119"/>
      <c r="AA123" s="119"/>
      <c r="AB123" s="119"/>
      <c r="AC123" s="119"/>
      <c r="AD123" s="119"/>
      <c r="AE123" s="119"/>
      <c r="AF123" s="119"/>
      <c r="AG123" s="119"/>
      <c r="AH123" s="4"/>
      <c r="AI123" s="4"/>
      <c r="AJ123" s="4"/>
      <c r="AK123" s="4"/>
      <c r="AL123" s="4"/>
      <c r="AM123" s="4"/>
      <c r="AN123" s="4"/>
    </row>
    <row r="124">
      <c r="A124" s="4"/>
      <c r="B124" s="4"/>
      <c r="C124" s="4"/>
      <c r="D124" s="4"/>
      <c r="E124" s="4"/>
      <c r="F124" s="4"/>
      <c r="G124" s="4"/>
      <c r="H124" s="4"/>
      <c r="I124" s="4"/>
      <c r="J124" s="116"/>
      <c r="K124" s="116"/>
      <c r="L124" s="116"/>
      <c r="M124" s="116"/>
      <c r="N124" s="116"/>
      <c r="O124" s="116"/>
      <c r="P124" s="116"/>
      <c r="Q124" s="116"/>
      <c r="R124" s="116"/>
      <c r="S124" s="116"/>
      <c r="T124" s="119"/>
      <c r="U124" s="119"/>
      <c r="V124" s="119"/>
      <c r="W124" s="119"/>
      <c r="X124" s="119"/>
      <c r="Y124" s="119"/>
      <c r="Z124" s="119"/>
      <c r="AA124" s="119"/>
      <c r="AB124" s="119"/>
      <c r="AC124" s="119"/>
      <c r="AD124" s="119"/>
      <c r="AE124" s="119"/>
      <c r="AF124" s="119"/>
      <c r="AG124" s="119"/>
      <c r="AH124" s="4"/>
      <c r="AI124" s="4"/>
      <c r="AJ124" s="4"/>
      <c r="AK124" s="4"/>
      <c r="AL124" s="4"/>
      <c r="AM124" s="4"/>
      <c r="AN124" s="4"/>
    </row>
    <row r="125">
      <c r="A125" s="4"/>
      <c r="B125" s="4"/>
      <c r="C125" s="4"/>
      <c r="D125" s="4"/>
      <c r="E125" s="4"/>
      <c r="F125" s="4"/>
      <c r="G125" s="4"/>
      <c r="H125" s="4"/>
      <c r="I125" s="4"/>
      <c r="J125" s="116"/>
      <c r="K125" s="116"/>
      <c r="L125" s="116"/>
      <c r="M125" s="116"/>
      <c r="N125" s="116"/>
      <c r="O125" s="116"/>
      <c r="P125" s="116"/>
      <c r="Q125" s="116"/>
      <c r="R125" s="116"/>
      <c r="S125" s="116"/>
      <c r="T125" s="119"/>
      <c r="U125" s="119"/>
      <c r="V125" s="119"/>
      <c r="W125" s="119"/>
      <c r="X125" s="119"/>
      <c r="Y125" s="119"/>
      <c r="Z125" s="119"/>
      <c r="AA125" s="119"/>
      <c r="AB125" s="119"/>
      <c r="AC125" s="119"/>
      <c r="AD125" s="119"/>
      <c r="AE125" s="119"/>
      <c r="AF125" s="119"/>
      <c r="AG125" s="119"/>
      <c r="AH125" s="4"/>
      <c r="AI125" s="4"/>
      <c r="AJ125" s="4"/>
      <c r="AK125" s="4"/>
      <c r="AL125" s="4"/>
      <c r="AM125" s="4"/>
      <c r="AN125" s="4"/>
    </row>
    <row r="126">
      <c r="A126" s="4"/>
      <c r="B126" s="4"/>
      <c r="C126" s="4"/>
      <c r="D126" s="4"/>
      <c r="E126" s="4"/>
      <c r="F126" s="4"/>
      <c r="G126" s="4"/>
      <c r="H126" s="4"/>
      <c r="I126" s="4"/>
      <c r="J126" s="116"/>
      <c r="K126" s="116"/>
      <c r="L126" s="116"/>
      <c r="M126" s="116"/>
      <c r="N126" s="116"/>
      <c r="O126" s="116"/>
      <c r="P126" s="116"/>
      <c r="Q126" s="116"/>
      <c r="R126" s="116"/>
      <c r="S126" s="116"/>
      <c r="T126" s="119"/>
      <c r="U126" s="119"/>
      <c r="V126" s="119"/>
      <c r="W126" s="119"/>
      <c r="X126" s="119"/>
      <c r="Y126" s="119"/>
      <c r="Z126" s="119"/>
      <c r="AA126" s="119"/>
      <c r="AB126" s="119"/>
      <c r="AC126" s="119"/>
      <c r="AD126" s="119"/>
      <c r="AE126" s="119"/>
      <c r="AF126" s="119"/>
      <c r="AG126" s="119"/>
      <c r="AH126" s="4"/>
      <c r="AI126" s="4"/>
      <c r="AJ126" s="4"/>
      <c r="AK126" s="4"/>
      <c r="AL126" s="4"/>
      <c r="AM126" s="4"/>
      <c r="AN126" s="4"/>
    </row>
    <row r="127">
      <c r="A127" s="4"/>
      <c r="B127" s="4"/>
      <c r="C127" s="4"/>
      <c r="D127" s="4"/>
      <c r="E127" s="4"/>
      <c r="F127" s="4"/>
      <c r="G127" s="4"/>
      <c r="H127" s="4"/>
      <c r="I127" s="4"/>
      <c r="J127" s="116"/>
      <c r="K127" s="116"/>
      <c r="L127" s="116"/>
      <c r="M127" s="116"/>
      <c r="N127" s="116"/>
      <c r="O127" s="116"/>
      <c r="P127" s="116"/>
      <c r="Q127" s="116"/>
      <c r="R127" s="116"/>
      <c r="S127" s="116"/>
      <c r="T127" s="119"/>
      <c r="U127" s="119"/>
      <c r="V127" s="119"/>
      <c r="W127" s="119"/>
      <c r="X127" s="119"/>
      <c r="Y127" s="119"/>
      <c r="Z127" s="119"/>
      <c r="AA127" s="119"/>
      <c r="AB127" s="119"/>
      <c r="AC127" s="119"/>
      <c r="AD127" s="119"/>
      <c r="AE127" s="119"/>
      <c r="AF127" s="119"/>
      <c r="AG127" s="119"/>
      <c r="AH127" s="4"/>
      <c r="AI127" s="4"/>
      <c r="AJ127" s="4"/>
      <c r="AK127" s="4"/>
      <c r="AL127" s="4"/>
      <c r="AM127" s="4"/>
      <c r="AN127" s="4"/>
    </row>
    <row r="128">
      <c r="A128" s="4"/>
      <c r="B128" s="4"/>
      <c r="C128" s="4"/>
      <c r="D128" s="4"/>
      <c r="E128" s="4"/>
      <c r="F128" s="4"/>
      <c r="G128" s="4"/>
      <c r="H128" s="4"/>
      <c r="I128" s="4"/>
      <c r="J128" s="116"/>
      <c r="K128" s="116"/>
      <c r="L128" s="116"/>
      <c r="M128" s="116"/>
      <c r="N128" s="116"/>
      <c r="O128" s="116"/>
      <c r="P128" s="116"/>
      <c r="Q128" s="116"/>
      <c r="R128" s="116"/>
      <c r="S128" s="116"/>
      <c r="T128" s="119"/>
      <c r="U128" s="119"/>
      <c r="V128" s="119"/>
      <c r="W128" s="119"/>
      <c r="X128" s="119"/>
      <c r="Y128" s="119"/>
      <c r="Z128" s="119"/>
      <c r="AA128" s="119"/>
      <c r="AB128" s="119"/>
      <c r="AC128" s="119"/>
      <c r="AD128" s="119"/>
      <c r="AE128" s="119"/>
      <c r="AF128" s="119"/>
      <c r="AG128" s="119"/>
      <c r="AH128" s="4"/>
      <c r="AI128" s="4"/>
      <c r="AJ128" s="4"/>
      <c r="AK128" s="4"/>
      <c r="AL128" s="4"/>
      <c r="AM128" s="4"/>
      <c r="AN128" s="4"/>
    </row>
    <row r="129">
      <c r="A129" s="4"/>
      <c r="B129" s="4"/>
      <c r="C129" s="4"/>
      <c r="D129" s="4"/>
      <c r="E129" s="4"/>
      <c r="F129" s="4"/>
      <c r="G129" s="4"/>
      <c r="H129" s="4"/>
      <c r="I129" s="4"/>
      <c r="J129" s="116"/>
      <c r="K129" s="116"/>
      <c r="L129" s="116"/>
      <c r="M129" s="116"/>
      <c r="N129" s="116"/>
      <c r="O129" s="116"/>
      <c r="P129" s="116"/>
      <c r="Q129" s="116"/>
      <c r="R129" s="116"/>
      <c r="S129" s="116"/>
      <c r="T129" s="119"/>
      <c r="U129" s="119"/>
      <c r="V129" s="119"/>
      <c r="W129" s="119"/>
      <c r="X129" s="119"/>
      <c r="Y129" s="119"/>
      <c r="Z129" s="119"/>
      <c r="AA129" s="119"/>
      <c r="AB129" s="119"/>
      <c r="AC129" s="119"/>
      <c r="AD129" s="119"/>
      <c r="AE129" s="119"/>
      <c r="AF129" s="119"/>
      <c r="AG129" s="119"/>
      <c r="AH129" s="4"/>
      <c r="AI129" s="4"/>
      <c r="AJ129" s="4"/>
      <c r="AK129" s="4"/>
      <c r="AL129" s="4"/>
      <c r="AM129" s="4"/>
      <c r="AN129" s="4"/>
    </row>
    <row r="130">
      <c r="A130" s="4"/>
      <c r="B130" s="4"/>
      <c r="C130" s="4"/>
      <c r="D130" s="4"/>
      <c r="E130" s="4"/>
      <c r="F130" s="4"/>
      <c r="G130" s="4"/>
      <c r="H130" s="4"/>
      <c r="I130" s="4"/>
      <c r="J130" s="116"/>
      <c r="K130" s="116"/>
      <c r="L130" s="116"/>
      <c r="M130" s="116"/>
      <c r="N130" s="116"/>
      <c r="O130" s="116"/>
      <c r="P130" s="116"/>
      <c r="Q130" s="116"/>
      <c r="R130" s="116"/>
      <c r="S130" s="116"/>
      <c r="T130" s="119"/>
      <c r="U130" s="119"/>
      <c r="V130" s="119"/>
      <c r="W130" s="119"/>
      <c r="X130" s="119"/>
      <c r="Y130" s="119"/>
      <c r="Z130" s="119"/>
      <c r="AA130" s="119"/>
      <c r="AB130" s="119"/>
      <c r="AC130" s="119"/>
      <c r="AD130" s="119"/>
      <c r="AE130" s="119"/>
      <c r="AF130" s="119"/>
      <c r="AG130" s="119"/>
      <c r="AH130" s="4"/>
      <c r="AI130" s="4"/>
      <c r="AJ130" s="4"/>
      <c r="AK130" s="4"/>
      <c r="AL130" s="4"/>
      <c r="AM130" s="4"/>
      <c r="AN130" s="4"/>
    </row>
    <row r="131">
      <c r="A131" s="4"/>
      <c r="B131" s="4"/>
      <c r="C131" s="4"/>
      <c r="D131" s="4"/>
      <c r="E131" s="4"/>
      <c r="F131" s="4"/>
      <c r="G131" s="4"/>
      <c r="H131" s="4"/>
      <c r="I131" s="4"/>
      <c r="J131" s="116"/>
      <c r="K131" s="116"/>
      <c r="L131" s="116"/>
      <c r="M131" s="116"/>
      <c r="N131" s="116"/>
      <c r="O131" s="116"/>
      <c r="P131" s="116"/>
      <c r="Q131" s="116"/>
      <c r="R131" s="116"/>
      <c r="S131" s="116"/>
      <c r="T131" s="119"/>
      <c r="U131" s="119"/>
      <c r="V131" s="119"/>
      <c r="W131" s="119"/>
      <c r="X131" s="119"/>
      <c r="Y131" s="119"/>
      <c r="Z131" s="119"/>
      <c r="AA131" s="119"/>
      <c r="AB131" s="119"/>
      <c r="AC131" s="119"/>
      <c r="AD131" s="119"/>
      <c r="AE131" s="119"/>
      <c r="AF131" s="119"/>
      <c r="AG131" s="119"/>
      <c r="AH131" s="4"/>
      <c r="AI131" s="4"/>
      <c r="AJ131" s="4"/>
      <c r="AK131" s="4"/>
      <c r="AL131" s="4"/>
      <c r="AM131" s="4"/>
      <c r="AN131" s="4"/>
    </row>
    <row r="132">
      <c r="A132" s="4"/>
      <c r="B132" s="4"/>
      <c r="C132" s="4"/>
      <c r="D132" s="4"/>
      <c r="E132" s="4"/>
      <c r="F132" s="4"/>
      <c r="G132" s="4"/>
      <c r="H132" s="4"/>
      <c r="I132" s="4"/>
      <c r="J132" s="116"/>
      <c r="K132" s="116"/>
      <c r="L132" s="116"/>
      <c r="M132" s="116"/>
      <c r="N132" s="116"/>
      <c r="O132" s="116"/>
      <c r="P132" s="116"/>
      <c r="Q132" s="116"/>
      <c r="R132" s="116"/>
      <c r="S132" s="116"/>
      <c r="T132" s="119"/>
      <c r="U132" s="119"/>
      <c r="V132" s="119"/>
      <c r="W132" s="119"/>
      <c r="X132" s="119"/>
      <c r="Y132" s="119"/>
      <c r="Z132" s="119"/>
      <c r="AA132" s="119"/>
      <c r="AB132" s="119"/>
      <c r="AC132" s="119"/>
      <c r="AD132" s="119"/>
      <c r="AE132" s="119"/>
      <c r="AF132" s="119"/>
      <c r="AG132" s="119"/>
      <c r="AH132" s="4"/>
      <c r="AI132" s="4"/>
      <c r="AJ132" s="4"/>
      <c r="AK132" s="4"/>
      <c r="AL132" s="4"/>
      <c r="AM132" s="4"/>
      <c r="AN132" s="4"/>
    </row>
    <row r="133">
      <c r="A133" s="4"/>
      <c r="B133" s="4"/>
      <c r="C133" s="4"/>
      <c r="D133" s="4"/>
      <c r="E133" s="4"/>
      <c r="F133" s="4"/>
      <c r="G133" s="4"/>
      <c r="H133" s="4"/>
      <c r="I133" s="4"/>
      <c r="J133" s="116"/>
      <c r="K133" s="116"/>
      <c r="L133" s="116"/>
      <c r="M133" s="116"/>
      <c r="N133" s="116"/>
      <c r="O133" s="116"/>
      <c r="P133" s="116"/>
      <c r="Q133" s="116"/>
      <c r="R133" s="116"/>
      <c r="S133" s="116"/>
      <c r="T133" s="119"/>
      <c r="U133" s="119"/>
      <c r="V133" s="119"/>
      <c r="W133" s="119"/>
      <c r="X133" s="119"/>
      <c r="Y133" s="119"/>
      <c r="Z133" s="119"/>
      <c r="AA133" s="119"/>
      <c r="AB133" s="119"/>
      <c r="AC133" s="119"/>
      <c r="AD133" s="119"/>
      <c r="AE133" s="119"/>
      <c r="AF133" s="119"/>
      <c r="AG133" s="119"/>
      <c r="AH133" s="4"/>
      <c r="AI133" s="4"/>
      <c r="AJ133" s="4"/>
      <c r="AK133" s="4"/>
      <c r="AL133" s="4"/>
      <c r="AM133" s="4"/>
      <c r="AN133" s="4"/>
    </row>
    <row r="134">
      <c r="A134" s="4"/>
      <c r="B134" s="4"/>
      <c r="C134" s="4"/>
      <c r="D134" s="4"/>
      <c r="E134" s="4"/>
      <c r="F134" s="4"/>
      <c r="G134" s="4"/>
      <c r="H134" s="4"/>
      <c r="I134" s="4"/>
      <c r="J134" s="116"/>
      <c r="K134" s="116"/>
      <c r="L134" s="116"/>
      <c r="M134" s="116"/>
      <c r="N134" s="116"/>
      <c r="O134" s="116"/>
      <c r="P134" s="116"/>
      <c r="Q134" s="116"/>
      <c r="R134" s="116"/>
      <c r="S134" s="116"/>
      <c r="T134" s="119"/>
      <c r="U134" s="119"/>
      <c r="V134" s="119"/>
      <c r="W134" s="119"/>
      <c r="X134" s="119"/>
      <c r="Y134" s="119"/>
      <c r="Z134" s="119"/>
      <c r="AA134" s="119"/>
      <c r="AB134" s="119"/>
      <c r="AC134" s="119"/>
      <c r="AD134" s="119"/>
      <c r="AE134" s="119"/>
      <c r="AF134" s="119"/>
      <c r="AG134" s="119"/>
      <c r="AH134" s="4"/>
      <c r="AI134" s="4"/>
      <c r="AJ134" s="4"/>
      <c r="AK134" s="4"/>
      <c r="AL134" s="4"/>
      <c r="AM134" s="4"/>
      <c r="AN134" s="4"/>
    </row>
    <row r="135">
      <c r="A135" s="4"/>
      <c r="B135" s="4"/>
      <c r="C135" s="4"/>
      <c r="D135" s="4"/>
      <c r="E135" s="4"/>
      <c r="F135" s="4"/>
      <c r="G135" s="4"/>
      <c r="H135" s="4"/>
      <c r="I135" s="4"/>
      <c r="J135" s="116"/>
      <c r="K135" s="116"/>
      <c r="L135" s="116"/>
      <c r="M135" s="116"/>
      <c r="N135" s="116"/>
      <c r="O135" s="116"/>
      <c r="P135" s="116"/>
      <c r="Q135" s="116"/>
      <c r="R135" s="116"/>
      <c r="S135" s="116"/>
      <c r="T135" s="119"/>
      <c r="U135" s="119"/>
      <c r="V135" s="119"/>
      <c r="W135" s="119"/>
      <c r="X135" s="119"/>
      <c r="Y135" s="119"/>
      <c r="Z135" s="119"/>
      <c r="AA135" s="119"/>
      <c r="AB135" s="119"/>
      <c r="AC135" s="119"/>
      <c r="AD135" s="119"/>
      <c r="AE135" s="119"/>
      <c r="AF135" s="119"/>
      <c r="AG135" s="119"/>
      <c r="AH135" s="4"/>
      <c r="AI135" s="4"/>
      <c r="AJ135" s="4"/>
      <c r="AK135" s="4"/>
      <c r="AL135" s="4"/>
      <c r="AM135" s="4"/>
      <c r="AN135" s="4"/>
    </row>
    <row r="136">
      <c r="A136" s="4"/>
      <c r="B136" s="4"/>
      <c r="C136" s="4"/>
      <c r="D136" s="4"/>
      <c r="E136" s="4"/>
      <c r="F136" s="4"/>
      <c r="G136" s="4"/>
      <c r="H136" s="4"/>
      <c r="I136" s="4"/>
      <c r="J136" s="116"/>
      <c r="K136" s="116"/>
      <c r="L136" s="116"/>
      <c r="M136" s="116"/>
      <c r="N136" s="116"/>
      <c r="O136" s="116"/>
      <c r="P136" s="116"/>
      <c r="Q136" s="116"/>
      <c r="R136" s="116"/>
      <c r="S136" s="116"/>
      <c r="T136" s="119"/>
      <c r="U136" s="119"/>
      <c r="V136" s="119"/>
      <c r="W136" s="119"/>
      <c r="X136" s="119"/>
      <c r="Y136" s="119"/>
      <c r="Z136" s="119"/>
      <c r="AA136" s="119"/>
      <c r="AB136" s="119"/>
      <c r="AC136" s="119"/>
      <c r="AD136" s="119"/>
      <c r="AE136" s="119"/>
      <c r="AF136" s="119"/>
      <c r="AG136" s="119"/>
      <c r="AH136" s="4"/>
      <c r="AI136" s="4"/>
      <c r="AJ136" s="4"/>
      <c r="AK136" s="4"/>
      <c r="AL136" s="4"/>
      <c r="AM136" s="4"/>
      <c r="AN136" s="4"/>
    </row>
    <row r="137">
      <c r="A137" s="4"/>
      <c r="B137" s="4"/>
      <c r="C137" s="4"/>
      <c r="D137" s="4"/>
      <c r="E137" s="4"/>
      <c r="F137" s="4"/>
      <c r="G137" s="4"/>
      <c r="H137" s="4"/>
      <c r="I137" s="4"/>
      <c r="J137" s="116"/>
      <c r="K137" s="116"/>
      <c r="L137" s="116"/>
      <c r="M137" s="116"/>
      <c r="N137" s="116"/>
      <c r="O137" s="116"/>
      <c r="P137" s="116"/>
      <c r="Q137" s="116"/>
      <c r="R137" s="116"/>
      <c r="S137" s="116"/>
      <c r="T137" s="119"/>
      <c r="U137" s="119"/>
      <c r="V137" s="119"/>
      <c r="W137" s="119"/>
      <c r="X137" s="119"/>
      <c r="Y137" s="119"/>
      <c r="Z137" s="119"/>
      <c r="AA137" s="119"/>
      <c r="AB137" s="119"/>
      <c r="AC137" s="119"/>
      <c r="AD137" s="119"/>
      <c r="AE137" s="119"/>
      <c r="AF137" s="119"/>
      <c r="AG137" s="119"/>
      <c r="AH137" s="4"/>
      <c r="AI137" s="4"/>
      <c r="AJ137" s="4"/>
      <c r="AK137" s="4"/>
      <c r="AL137" s="4"/>
      <c r="AM137" s="4"/>
      <c r="AN137" s="4"/>
    </row>
    <row r="138">
      <c r="A138" s="4"/>
      <c r="B138" s="4"/>
      <c r="C138" s="4"/>
      <c r="D138" s="4"/>
      <c r="E138" s="4"/>
      <c r="F138" s="4"/>
      <c r="G138" s="4"/>
      <c r="H138" s="4"/>
      <c r="I138" s="4"/>
      <c r="J138" s="116"/>
      <c r="K138" s="116"/>
      <c r="L138" s="116"/>
      <c r="M138" s="116"/>
      <c r="N138" s="116"/>
      <c r="O138" s="116"/>
      <c r="P138" s="116"/>
      <c r="Q138" s="116"/>
      <c r="R138" s="116"/>
      <c r="S138" s="116"/>
      <c r="T138" s="119"/>
      <c r="U138" s="119"/>
      <c r="V138" s="119"/>
      <c r="W138" s="119"/>
      <c r="X138" s="119"/>
      <c r="Y138" s="119"/>
      <c r="Z138" s="119"/>
      <c r="AA138" s="119"/>
      <c r="AB138" s="119"/>
      <c r="AC138" s="119"/>
      <c r="AD138" s="119"/>
      <c r="AE138" s="119"/>
      <c r="AF138" s="119"/>
      <c r="AG138" s="119"/>
      <c r="AH138" s="4"/>
      <c r="AI138" s="4"/>
      <c r="AJ138" s="4"/>
      <c r="AK138" s="4"/>
      <c r="AL138" s="4"/>
      <c r="AM138" s="4"/>
      <c r="AN138" s="4"/>
    </row>
    <row r="139">
      <c r="A139" s="4"/>
      <c r="B139" s="4"/>
      <c r="C139" s="4"/>
      <c r="D139" s="4"/>
      <c r="E139" s="4"/>
      <c r="F139" s="4"/>
      <c r="G139" s="4"/>
      <c r="H139" s="4"/>
      <c r="I139" s="4"/>
      <c r="J139" s="116"/>
      <c r="K139" s="116"/>
      <c r="L139" s="116"/>
      <c r="M139" s="116"/>
      <c r="N139" s="116"/>
      <c r="O139" s="116"/>
      <c r="P139" s="116"/>
      <c r="Q139" s="116"/>
      <c r="R139" s="116"/>
      <c r="S139" s="116"/>
      <c r="T139" s="119"/>
      <c r="U139" s="119"/>
      <c r="V139" s="119"/>
      <c r="W139" s="119"/>
      <c r="X139" s="119"/>
      <c r="Y139" s="119"/>
      <c r="Z139" s="119"/>
      <c r="AA139" s="119"/>
      <c r="AB139" s="119"/>
      <c r="AC139" s="119"/>
      <c r="AD139" s="119"/>
      <c r="AE139" s="119"/>
      <c r="AF139" s="119"/>
      <c r="AG139" s="119"/>
      <c r="AH139" s="4"/>
      <c r="AI139" s="4"/>
      <c r="AJ139" s="4"/>
      <c r="AK139" s="4"/>
      <c r="AL139" s="4"/>
      <c r="AM139" s="4"/>
      <c r="AN139" s="4"/>
    </row>
    <row r="140">
      <c r="A140" s="4"/>
      <c r="B140" s="4"/>
      <c r="C140" s="4"/>
      <c r="D140" s="4"/>
      <c r="E140" s="4"/>
      <c r="F140" s="4"/>
      <c r="G140" s="4"/>
      <c r="H140" s="4"/>
      <c r="I140" s="4"/>
      <c r="J140" s="116"/>
      <c r="K140" s="116"/>
      <c r="L140" s="116"/>
      <c r="M140" s="116"/>
      <c r="N140" s="116"/>
      <c r="O140" s="116"/>
      <c r="P140" s="116"/>
      <c r="Q140" s="116"/>
      <c r="R140" s="116"/>
      <c r="S140" s="116"/>
      <c r="T140" s="119"/>
      <c r="U140" s="119"/>
      <c r="V140" s="119"/>
      <c r="W140" s="119"/>
      <c r="X140" s="119"/>
      <c r="Y140" s="119"/>
      <c r="Z140" s="119"/>
      <c r="AA140" s="119"/>
      <c r="AB140" s="119"/>
      <c r="AC140" s="119"/>
      <c r="AD140" s="119"/>
      <c r="AE140" s="119"/>
      <c r="AF140" s="119"/>
      <c r="AG140" s="119"/>
      <c r="AH140" s="4"/>
      <c r="AI140" s="4"/>
      <c r="AJ140" s="4"/>
      <c r="AK140" s="4"/>
      <c r="AL140" s="4"/>
      <c r="AM140" s="4"/>
      <c r="AN140" s="4"/>
    </row>
    <row r="141">
      <c r="A141" s="4"/>
      <c r="B141" s="4"/>
      <c r="C141" s="4"/>
      <c r="D141" s="4"/>
      <c r="E141" s="4"/>
      <c r="F141" s="4"/>
      <c r="G141" s="4"/>
      <c r="H141" s="4"/>
      <c r="I141" s="4"/>
      <c r="J141" s="116"/>
      <c r="K141" s="116"/>
      <c r="L141" s="116"/>
      <c r="M141" s="116"/>
      <c r="N141" s="116"/>
      <c r="O141" s="116"/>
      <c r="P141" s="116"/>
      <c r="Q141" s="116"/>
      <c r="R141" s="116"/>
      <c r="S141" s="116"/>
      <c r="T141" s="119"/>
      <c r="U141" s="119"/>
      <c r="V141" s="119"/>
      <c r="W141" s="119"/>
      <c r="X141" s="119"/>
      <c r="Y141" s="119"/>
      <c r="Z141" s="119"/>
      <c r="AA141" s="119"/>
      <c r="AB141" s="119"/>
      <c r="AC141" s="119"/>
      <c r="AD141" s="119"/>
      <c r="AE141" s="119"/>
      <c r="AF141" s="119"/>
      <c r="AG141" s="119"/>
      <c r="AH141" s="4"/>
      <c r="AI141" s="4"/>
      <c r="AJ141" s="4"/>
      <c r="AK141" s="4"/>
      <c r="AL141" s="4"/>
      <c r="AM141" s="4"/>
      <c r="AN141" s="4"/>
    </row>
    <row r="142">
      <c r="A142" s="4"/>
      <c r="B142" s="4"/>
      <c r="C142" s="4"/>
      <c r="D142" s="4"/>
      <c r="E142" s="4"/>
      <c r="F142" s="4"/>
      <c r="G142" s="4"/>
      <c r="H142" s="4"/>
      <c r="I142" s="4"/>
      <c r="J142" s="116"/>
      <c r="K142" s="116"/>
      <c r="L142" s="116"/>
      <c r="M142" s="116"/>
      <c r="N142" s="116"/>
      <c r="O142" s="116"/>
      <c r="P142" s="116"/>
      <c r="Q142" s="116"/>
      <c r="R142" s="116"/>
      <c r="S142" s="116"/>
      <c r="T142" s="119"/>
      <c r="U142" s="119"/>
      <c r="V142" s="119"/>
      <c r="W142" s="119"/>
      <c r="X142" s="119"/>
      <c r="Y142" s="119"/>
      <c r="Z142" s="119"/>
      <c r="AA142" s="119"/>
      <c r="AB142" s="119"/>
      <c r="AC142" s="119"/>
      <c r="AD142" s="119"/>
      <c r="AE142" s="119"/>
      <c r="AF142" s="119"/>
      <c r="AG142" s="119"/>
      <c r="AH142" s="4"/>
      <c r="AI142" s="4"/>
      <c r="AJ142" s="4"/>
      <c r="AK142" s="4"/>
      <c r="AL142" s="4"/>
      <c r="AM142" s="4"/>
      <c r="AN142" s="4"/>
    </row>
    <row r="143">
      <c r="A143" s="4"/>
      <c r="B143" s="4"/>
      <c r="C143" s="4"/>
      <c r="D143" s="4"/>
      <c r="E143" s="4"/>
      <c r="F143" s="4"/>
      <c r="G143" s="4"/>
      <c r="H143" s="4"/>
      <c r="I143" s="4"/>
      <c r="J143" s="116"/>
      <c r="K143" s="116"/>
      <c r="L143" s="116"/>
      <c r="M143" s="116"/>
      <c r="N143" s="116"/>
      <c r="O143" s="116"/>
      <c r="P143" s="116"/>
      <c r="Q143" s="116"/>
      <c r="R143" s="116"/>
      <c r="S143" s="116"/>
      <c r="T143" s="119"/>
      <c r="U143" s="119"/>
      <c r="V143" s="119"/>
      <c r="W143" s="119"/>
      <c r="X143" s="119"/>
      <c r="Y143" s="119"/>
      <c r="Z143" s="119"/>
      <c r="AA143" s="119"/>
      <c r="AB143" s="119"/>
      <c r="AC143" s="119"/>
      <c r="AD143" s="119"/>
      <c r="AE143" s="119"/>
      <c r="AF143" s="119"/>
      <c r="AG143" s="119"/>
      <c r="AH143" s="4"/>
      <c r="AI143" s="4"/>
      <c r="AJ143" s="4"/>
      <c r="AK143" s="4"/>
      <c r="AL143" s="4"/>
      <c r="AM143" s="4"/>
      <c r="AN143" s="4"/>
    </row>
    <row r="144">
      <c r="A144" s="4"/>
      <c r="B144" s="4"/>
      <c r="C144" s="4"/>
      <c r="D144" s="4"/>
      <c r="E144" s="4"/>
      <c r="F144" s="4"/>
      <c r="G144" s="4"/>
      <c r="H144" s="4"/>
      <c r="I144" s="4"/>
      <c r="J144" s="116"/>
      <c r="K144" s="116"/>
      <c r="L144" s="116"/>
      <c r="M144" s="116"/>
      <c r="N144" s="116"/>
      <c r="O144" s="116"/>
      <c r="P144" s="116"/>
      <c r="Q144" s="116"/>
      <c r="R144" s="116"/>
      <c r="S144" s="116"/>
      <c r="T144" s="119"/>
      <c r="U144" s="119"/>
      <c r="V144" s="119"/>
      <c r="W144" s="119"/>
      <c r="X144" s="119"/>
      <c r="Y144" s="119"/>
      <c r="Z144" s="119"/>
      <c r="AA144" s="119"/>
      <c r="AB144" s="119"/>
      <c r="AC144" s="119"/>
      <c r="AD144" s="119"/>
      <c r="AE144" s="119"/>
      <c r="AF144" s="119"/>
      <c r="AG144" s="119"/>
      <c r="AH144" s="4"/>
      <c r="AI144" s="4"/>
      <c r="AJ144" s="4"/>
      <c r="AK144" s="4"/>
      <c r="AL144" s="4"/>
      <c r="AM144" s="4"/>
      <c r="AN144" s="4"/>
    </row>
    <row r="145">
      <c r="A145" s="4"/>
      <c r="B145" s="4"/>
      <c r="C145" s="4"/>
      <c r="D145" s="4"/>
      <c r="E145" s="4"/>
      <c r="F145" s="4"/>
      <c r="G145" s="4"/>
      <c r="H145" s="4"/>
      <c r="I145" s="4"/>
      <c r="J145" s="116"/>
      <c r="K145" s="116"/>
      <c r="L145" s="116"/>
      <c r="M145" s="116"/>
      <c r="N145" s="116"/>
      <c r="O145" s="116"/>
      <c r="P145" s="116"/>
      <c r="Q145" s="116"/>
      <c r="R145" s="116"/>
      <c r="S145" s="116"/>
      <c r="T145" s="119"/>
      <c r="U145" s="119"/>
      <c r="V145" s="119"/>
      <c r="W145" s="119"/>
      <c r="X145" s="119"/>
      <c r="Y145" s="119"/>
      <c r="Z145" s="119"/>
      <c r="AA145" s="119"/>
      <c r="AB145" s="119"/>
      <c r="AC145" s="119"/>
      <c r="AD145" s="119"/>
      <c r="AE145" s="119"/>
      <c r="AF145" s="119"/>
      <c r="AG145" s="119"/>
      <c r="AH145" s="4"/>
      <c r="AI145" s="4"/>
      <c r="AJ145" s="4"/>
      <c r="AK145" s="4"/>
      <c r="AL145" s="4"/>
      <c r="AM145" s="4"/>
      <c r="AN145" s="4"/>
    </row>
    <row r="146">
      <c r="A146" s="4"/>
      <c r="B146" s="4"/>
      <c r="C146" s="4"/>
      <c r="D146" s="4"/>
      <c r="E146" s="4"/>
      <c r="F146" s="4"/>
      <c r="G146" s="4"/>
      <c r="H146" s="4"/>
      <c r="I146" s="4"/>
      <c r="J146" s="116"/>
      <c r="K146" s="116"/>
      <c r="L146" s="116"/>
      <c r="M146" s="116"/>
      <c r="N146" s="116"/>
      <c r="O146" s="116"/>
      <c r="P146" s="116"/>
      <c r="Q146" s="116"/>
      <c r="R146" s="116"/>
      <c r="S146" s="116"/>
      <c r="T146" s="119"/>
      <c r="U146" s="119"/>
      <c r="V146" s="119"/>
      <c r="W146" s="119"/>
      <c r="X146" s="119"/>
      <c r="Y146" s="119"/>
      <c r="Z146" s="119"/>
      <c r="AA146" s="119"/>
      <c r="AB146" s="119"/>
      <c r="AC146" s="119"/>
      <c r="AD146" s="119"/>
      <c r="AE146" s="119"/>
      <c r="AF146" s="119"/>
      <c r="AG146" s="119"/>
      <c r="AH146" s="4"/>
      <c r="AI146" s="4"/>
      <c r="AJ146" s="4"/>
      <c r="AK146" s="4"/>
      <c r="AL146" s="4"/>
      <c r="AM146" s="4"/>
      <c r="AN146" s="4"/>
    </row>
    <row r="147">
      <c r="A147" s="4"/>
      <c r="B147" s="4"/>
      <c r="C147" s="4"/>
      <c r="D147" s="4"/>
      <c r="E147" s="4"/>
      <c r="F147" s="4"/>
      <c r="G147" s="4"/>
      <c r="H147" s="4"/>
      <c r="I147" s="4"/>
      <c r="J147" s="116"/>
      <c r="K147" s="116"/>
      <c r="L147" s="116"/>
      <c r="M147" s="116"/>
      <c r="N147" s="116"/>
      <c r="O147" s="116"/>
      <c r="P147" s="116"/>
      <c r="Q147" s="116"/>
      <c r="R147" s="116"/>
      <c r="S147" s="116"/>
      <c r="T147" s="119"/>
      <c r="U147" s="119"/>
      <c r="V147" s="119"/>
      <c r="W147" s="119"/>
      <c r="X147" s="119"/>
      <c r="Y147" s="119"/>
      <c r="Z147" s="119"/>
      <c r="AA147" s="119"/>
      <c r="AB147" s="119"/>
      <c r="AC147" s="119"/>
      <c r="AD147" s="119"/>
      <c r="AE147" s="119"/>
      <c r="AF147" s="119"/>
      <c r="AG147" s="119"/>
      <c r="AH147" s="4"/>
      <c r="AI147" s="4"/>
      <c r="AJ147" s="4"/>
      <c r="AK147" s="4"/>
      <c r="AL147" s="4"/>
      <c r="AM147" s="4"/>
      <c r="AN147" s="4"/>
    </row>
    <row r="148">
      <c r="A148" s="4"/>
      <c r="B148" s="4"/>
      <c r="C148" s="4"/>
      <c r="D148" s="4"/>
      <c r="E148" s="4"/>
      <c r="F148" s="4"/>
      <c r="G148" s="4"/>
      <c r="H148" s="4"/>
      <c r="I148" s="4"/>
      <c r="J148" s="116"/>
      <c r="K148" s="116"/>
      <c r="L148" s="116"/>
      <c r="M148" s="116"/>
      <c r="N148" s="116"/>
      <c r="O148" s="116"/>
      <c r="P148" s="116"/>
      <c r="Q148" s="116"/>
      <c r="R148" s="116"/>
      <c r="S148" s="116"/>
      <c r="T148" s="119"/>
      <c r="U148" s="119"/>
      <c r="V148" s="119"/>
      <c r="W148" s="119"/>
      <c r="X148" s="119"/>
      <c r="Y148" s="119"/>
      <c r="Z148" s="119"/>
      <c r="AA148" s="119"/>
      <c r="AB148" s="119"/>
      <c r="AC148" s="119"/>
      <c r="AD148" s="119"/>
      <c r="AE148" s="119"/>
      <c r="AF148" s="119"/>
      <c r="AG148" s="119"/>
      <c r="AH148" s="4"/>
      <c r="AI148" s="4"/>
      <c r="AJ148" s="4"/>
      <c r="AK148" s="4"/>
      <c r="AL148" s="4"/>
      <c r="AM148" s="4"/>
      <c r="AN148" s="4"/>
    </row>
    <row r="149">
      <c r="A149" s="4"/>
      <c r="B149" s="4"/>
      <c r="C149" s="4"/>
      <c r="D149" s="4"/>
      <c r="E149" s="4"/>
      <c r="F149" s="4"/>
      <c r="G149" s="4"/>
      <c r="H149" s="4"/>
      <c r="I149" s="4"/>
      <c r="J149" s="116"/>
      <c r="K149" s="116"/>
      <c r="L149" s="116"/>
      <c r="M149" s="116"/>
      <c r="N149" s="116"/>
      <c r="O149" s="116"/>
      <c r="P149" s="116"/>
      <c r="Q149" s="116"/>
      <c r="R149" s="116"/>
      <c r="S149" s="116"/>
      <c r="T149" s="119"/>
      <c r="U149" s="119"/>
      <c r="V149" s="119"/>
      <c r="W149" s="119"/>
      <c r="X149" s="119"/>
      <c r="Y149" s="119"/>
      <c r="Z149" s="119"/>
      <c r="AA149" s="119"/>
      <c r="AB149" s="119"/>
      <c r="AC149" s="119"/>
      <c r="AD149" s="119"/>
      <c r="AE149" s="119"/>
      <c r="AF149" s="119"/>
      <c r="AG149" s="119"/>
      <c r="AH149" s="4"/>
      <c r="AI149" s="4"/>
      <c r="AJ149" s="4"/>
      <c r="AK149" s="4"/>
      <c r="AL149" s="4"/>
      <c r="AM149" s="4"/>
      <c r="AN149" s="4"/>
    </row>
    <row r="150">
      <c r="A150" s="4"/>
      <c r="B150" s="4"/>
      <c r="C150" s="4"/>
      <c r="D150" s="4"/>
      <c r="E150" s="4"/>
      <c r="F150" s="4"/>
      <c r="G150" s="4"/>
      <c r="H150" s="4"/>
      <c r="I150" s="4"/>
      <c r="J150" s="116"/>
      <c r="K150" s="116"/>
      <c r="L150" s="116"/>
      <c r="M150" s="116"/>
      <c r="N150" s="116"/>
      <c r="O150" s="116"/>
      <c r="P150" s="116"/>
      <c r="Q150" s="116"/>
      <c r="R150" s="116"/>
      <c r="S150" s="116"/>
      <c r="T150" s="119"/>
      <c r="U150" s="119"/>
      <c r="V150" s="119"/>
      <c r="W150" s="119"/>
      <c r="X150" s="119"/>
      <c r="Y150" s="119"/>
      <c r="Z150" s="119"/>
      <c r="AA150" s="119"/>
      <c r="AB150" s="119"/>
      <c r="AC150" s="119"/>
      <c r="AD150" s="119"/>
      <c r="AE150" s="119"/>
      <c r="AF150" s="119"/>
      <c r="AG150" s="119"/>
      <c r="AH150" s="4"/>
      <c r="AI150" s="4"/>
      <c r="AJ150" s="4"/>
      <c r="AK150" s="4"/>
      <c r="AL150" s="4"/>
      <c r="AM150" s="4"/>
      <c r="AN150" s="4"/>
    </row>
    <row r="151">
      <c r="A151" s="4"/>
      <c r="B151" s="4"/>
      <c r="C151" s="4"/>
      <c r="D151" s="4"/>
      <c r="E151" s="4"/>
      <c r="F151" s="4"/>
      <c r="G151" s="4"/>
      <c r="H151" s="4"/>
      <c r="I151" s="4"/>
      <c r="J151" s="116"/>
      <c r="K151" s="116"/>
      <c r="L151" s="116"/>
      <c r="M151" s="116"/>
      <c r="N151" s="116"/>
      <c r="O151" s="116"/>
      <c r="P151" s="116"/>
      <c r="Q151" s="116"/>
      <c r="R151" s="116"/>
      <c r="S151" s="116"/>
      <c r="T151" s="119"/>
      <c r="U151" s="119"/>
      <c r="V151" s="119"/>
      <c r="W151" s="119"/>
      <c r="X151" s="119"/>
      <c r="Y151" s="119"/>
      <c r="Z151" s="119"/>
      <c r="AA151" s="119"/>
      <c r="AB151" s="119"/>
      <c r="AC151" s="119"/>
      <c r="AD151" s="119"/>
      <c r="AE151" s="119"/>
      <c r="AF151" s="119"/>
      <c r="AG151" s="119"/>
      <c r="AH151" s="4"/>
      <c r="AI151" s="4"/>
      <c r="AJ151" s="4"/>
      <c r="AK151" s="4"/>
      <c r="AL151" s="4"/>
      <c r="AM151" s="4"/>
      <c r="AN151" s="4"/>
    </row>
    <row r="152">
      <c r="A152" s="4"/>
      <c r="B152" s="4"/>
      <c r="C152" s="4"/>
      <c r="D152" s="4"/>
      <c r="E152" s="4"/>
      <c r="F152" s="4"/>
      <c r="G152" s="4"/>
      <c r="H152" s="4"/>
      <c r="I152" s="4"/>
      <c r="J152" s="116"/>
      <c r="K152" s="116"/>
      <c r="L152" s="116"/>
      <c r="M152" s="116"/>
      <c r="N152" s="116"/>
      <c r="O152" s="116"/>
      <c r="P152" s="116"/>
      <c r="Q152" s="116"/>
      <c r="R152" s="116"/>
      <c r="S152" s="116"/>
      <c r="T152" s="119"/>
      <c r="U152" s="119"/>
      <c r="V152" s="119"/>
      <c r="W152" s="119"/>
      <c r="X152" s="119"/>
      <c r="Y152" s="119"/>
      <c r="Z152" s="119"/>
      <c r="AA152" s="119"/>
      <c r="AB152" s="119"/>
      <c r="AC152" s="119"/>
      <c r="AD152" s="119"/>
      <c r="AE152" s="119"/>
      <c r="AF152" s="119"/>
      <c r="AG152" s="119"/>
      <c r="AH152" s="4"/>
      <c r="AI152" s="4"/>
      <c r="AJ152" s="4"/>
      <c r="AK152" s="4"/>
      <c r="AL152" s="4"/>
      <c r="AM152" s="4"/>
      <c r="AN152" s="4"/>
    </row>
    <row r="153">
      <c r="A153" s="4"/>
      <c r="B153" s="4"/>
      <c r="C153" s="4"/>
      <c r="D153" s="4"/>
      <c r="E153" s="4"/>
      <c r="F153" s="4"/>
      <c r="G153" s="4"/>
      <c r="H153" s="4"/>
      <c r="I153" s="4"/>
      <c r="J153" s="116"/>
      <c r="K153" s="116"/>
      <c r="L153" s="116"/>
      <c r="M153" s="116"/>
      <c r="N153" s="116"/>
      <c r="O153" s="116"/>
      <c r="P153" s="116"/>
      <c r="Q153" s="116"/>
      <c r="R153" s="116"/>
      <c r="S153" s="116"/>
      <c r="T153" s="119"/>
      <c r="U153" s="119"/>
      <c r="V153" s="119"/>
      <c r="W153" s="119"/>
      <c r="X153" s="119"/>
      <c r="Y153" s="119"/>
      <c r="Z153" s="119"/>
      <c r="AA153" s="119"/>
      <c r="AB153" s="119"/>
      <c r="AC153" s="119"/>
      <c r="AD153" s="119"/>
      <c r="AE153" s="119"/>
      <c r="AF153" s="119"/>
      <c r="AG153" s="119"/>
      <c r="AH153" s="4"/>
      <c r="AI153" s="4"/>
      <c r="AJ153" s="4"/>
      <c r="AK153" s="4"/>
      <c r="AL153" s="4"/>
      <c r="AM153" s="4"/>
      <c r="AN153" s="4"/>
    </row>
    <row r="154">
      <c r="A154" s="4"/>
      <c r="B154" s="4"/>
      <c r="C154" s="4"/>
      <c r="D154" s="4"/>
      <c r="E154" s="4"/>
      <c r="F154" s="4"/>
      <c r="G154" s="4"/>
      <c r="H154" s="4"/>
      <c r="I154" s="4"/>
      <c r="J154" s="116"/>
      <c r="K154" s="116"/>
      <c r="L154" s="116"/>
      <c r="M154" s="116"/>
      <c r="N154" s="116"/>
      <c r="O154" s="116"/>
      <c r="P154" s="116"/>
      <c r="Q154" s="116"/>
      <c r="R154" s="116"/>
      <c r="S154" s="116"/>
      <c r="T154" s="119"/>
      <c r="U154" s="119"/>
      <c r="V154" s="119"/>
      <c r="W154" s="119"/>
      <c r="X154" s="119"/>
      <c r="Y154" s="119"/>
      <c r="Z154" s="119"/>
      <c r="AA154" s="119"/>
      <c r="AB154" s="119"/>
      <c r="AC154" s="119"/>
      <c r="AD154" s="119"/>
      <c r="AE154" s="119"/>
      <c r="AF154" s="119"/>
      <c r="AG154" s="119"/>
      <c r="AH154" s="4"/>
      <c r="AI154" s="4"/>
      <c r="AJ154" s="4"/>
      <c r="AK154" s="4"/>
      <c r="AL154" s="4"/>
      <c r="AM154" s="4"/>
      <c r="AN154" s="4"/>
    </row>
    <row r="155">
      <c r="A155" s="4"/>
      <c r="B155" s="4"/>
      <c r="C155" s="4"/>
      <c r="D155" s="4"/>
      <c r="E155" s="4"/>
      <c r="F155" s="4"/>
      <c r="G155" s="4"/>
      <c r="H155" s="4"/>
      <c r="I155" s="4"/>
      <c r="J155" s="116"/>
      <c r="K155" s="116"/>
      <c r="L155" s="116"/>
      <c r="M155" s="116"/>
      <c r="N155" s="116"/>
      <c r="O155" s="116"/>
      <c r="P155" s="116"/>
      <c r="Q155" s="116"/>
      <c r="R155" s="116"/>
      <c r="S155" s="116"/>
      <c r="T155" s="119"/>
      <c r="U155" s="119"/>
      <c r="V155" s="119"/>
      <c r="W155" s="119"/>
      <c r="X155" s="119"/>
      <c r="Y155" s="119"/>
      <c r="Z155" s="119"/>
      <c r="AA155" s="119"/>
      <c r="AB155" s="119"/>
      <c r="AC155" s="119"/>
      <c r="AD155" s="119"/>
      <c r="AE155" s="119"/>
      <c r="AF155" s="119"/>
      <c r="AG155" s="119"/>
      <c r="AH155" s="4"/>
      <c r="AI155" s="4"/>
      <c r="AJ155" s="4"/>
      <c r="AK155" s="4"/>
      <c r="AL155" s="4"/>
      <c r="AM155" s="4"/>
      <c r="AN155" s="4"/>
    </row>
    <row r="156">
      <c r="A156" s="4"/>
      <c r="B156" s="4"/>
      <c r="C156" s="4"/>
      <c r="D156" s="4"/>
      <c r="E156" s="4"/>
      <c r="F156" s="4"/>
      <c r="G156" s="4"/>
      <c r="H156" s="4"/>
      <c r="I156" s="4"/>
      <c r="J156" s="116"/>
      <c r="K156" s="116"/>
      <c r="L156" s="116"/>
      <c r="M156" s="116"/>
      <c r="N156" s="116"/>
      <c r="O156" s="116"/>
      <c r="P156" s="116"/>
      <c r="Q156" s="116"/>
      <c r="R156" s="116"/>
      <c r="S156" s="116"/>
      <c r="T156" s="119"/>
      <c r="U156" s="119"/>
      <c r="V156" s="119"/>
      <c r="W156" s="119"/>
      <c r="X156" s="119"/>
      <c r="Y156" s="119"/>
      <c r="Z156" s="119"/>
      <c r="AA156" s="119"/>
      <c r="AB156" s="119"/>
      <c r="AC156" s="119"/>
      <c r="AD156" s="119"/>
      <c r="AE156" s="119"/>
      <c r="AF156" s="119"/>
      <c r="AG156" s="119"/>
      <c r="AH156" s="4"/>
      <c r="AI156" s="4"/>
      <c r="AJ156" s="4"/>
      <c r="AK156" s="4"/>
      <c r="AL156" s="4"/>
      <c r="AM156" s="4"/>
      <c r="AN156" s="4"/>
    </row>
    <row r="157">
      <c r="A157" s="4"/>
      <c r="B157" s="4"/>
      <c r="C157" s="4"/>
      <c r="D157" s="4"/>
      <c r="E157" s="4"/>
      <c r="F157" s="4"/>
      <c r="G157" s="4"/>
      <c r="H157" s="4"/>
      <c r="I157" s="4"/>
      <c r="J157" s="116"/>
      <c r="K157" s="116"/>
      <c r="L157" s="116"/>
      <c r="M157" s="116"/>
      <c r="N157" s="116"/>
      <c r="O157" s="116"/>
      <c r="P157" s="116"/>
      <c r="Q157" s="116"/>
      <c r="R157" s="116"/>
      <c r="S157" s="116"/>
      <c r="T157" s="119"/>
      <c r="U157" s="119"/>
      <c r="V157" s="119"/>
      <c r="W157" s="119"/>
      <c r="X157" s="119"/>
      <c r="Y157" s="119"/>
      <c r="Z157" s="119"/>
      <c r="AA157" s="119"/>
      <c r="AB157" s="119"/>
      <c r="AC157" s="119"/>
      <c r="AD157" s="119"/>
      <c r="AE157" s="119"/>
      <c r="AF157" s="119"/>
      <c r="AG157" s="119"/>
      <c r="AH157" s="4"/>
      <c r="AI157" s="4"/>
      <c r="AJ157" s="4"/>
      <c r="AK157" s="4"/>
      <c r="AL157" s="4"/>
      <c r="AM157" s="4"/>
      <c r="AN157" s="4"/>
    </row>
    <row r="158">
      <c r="A158" s="4"/>
      <c r="B158" s="4"/>
      <c r="C158" s="4"/>
      <c r="D158" s="4"/>
      <c r="E158" s="4"/>
      <c r="F158" s="4"/>
      <c r="G158" s="4"/>
      <c r="H158" s="4"/>
      <c r="I158" s="4"/>
      <c r="J158" s="116"/>
      <c r="K158" s="116"/>
      <c r="L158" s="116"/>
      <c r="M158" s="116"/>
      <c r="N158" s="116"/>
      <c r="O158" s="116"/>
      <c r="P158" s="116"/>
      <c r="Q158" s="116"/>
      <c r="R158" s="116"/>
      <c r="S158" s="116"/>
      <c r="T158" s="119"/>
      <c r="U158" s="119"/>
      <c r="V158" s="119"/>
      <c r="W158" s="119"/>
      <c r="X158" s="119"/>
      <c r="Y158" s="119"/>
      <c r="Z158" s="119"/>
      <c r="AA158" s="119"/>
      <c r="AB158" s="119"/>
      <c r="AC158" s="119"/>
      <c r="AD158" s="119"/>
      <c r="AE158" s="119"/>
      <c r="AF158" s="119"/>
      <c r="AG158" s="119"/>
      <c r="AH158" s="4"/>
      <c r="AI158" s="4"/>
      <c r="AJ158" s="4"/>
      <c r="AK158" s="4"/>
      <c r="AL158" s="4"/>
      <c r="AM158" s="4"/>
      <c r="AN158" s="4"/>
    </row>
    <row r="159">
      <c r="A159" s="4"/>
      <c r="B159" s="4"/>
      <c r="C159" s="4"/>
      <c r="D159" s="4"/>
      <c r="E159" s="4"/>
      <c r="F159" s="4"/>
      <c r="G159" s="4"/>
      <c r="H159" s="4"/>
      <c r="I159" s="4"/>
      <c r="J159" s="116"/>
      <c r="K159" s="116"/>
      <c r="L159" s="116"/>
      <c r="M159" s="116"/>
      <c r="N159" s="116"/>
      <c r="O159" s="116"/>
      <c r="P159" s="116"/>
      <c r="Q159" s="116"/>
      <c r="R159" s="116"/>
      <c r="S159" s="116"/>
      <c r="T159" s="119"/>
      <c r="U159" s="119"/>
      <c r="V159" s="119"/>
      <c r="W159" s="119"/>
      <c r="X159" s="119"/>
      <c r="Y159" s="119"/>
      <c r="Z159" s="119"/>
      <c r="AA159" s="119"/>
      <c r="AB159" s="119"/>
      <c r="AC159" s="119"/>
      <c r="AD159" s="119"/>
      <c r="AE159" s="119"/>
      <c r="AF159" s="119"/>
      <c r="AG159" s="119"/>
      <c r="AH159" s="4"/>
      <c r="AI159" s="4"/>
      <c r="AJ159" s="4"/>
      <c r="AK159" s="4"/>
      <c r="AL159" s="4"/>
      <c r="AM159" s="4"/>
      <c r="AN159" s="4"/>
    </row>
    <row r="160">
      <c r="A160" s="4"/>
      <c r="B160" s="4"/>
      <c r="C160" s="4"/>
      <c r="D160" s="4"/>
      <c r="E160" s="4"/>
      <c r="F160" s="4"/>
      <c r="G160" s="4"/>
      <c r="H160" s="4"/>
      <c r="I160" s="4"/>
      <c r="J160" s="116"/>
      <c r="K160" s="116"/>
      <c r="L160" s="116"/>
      <c r="M160" s="116"/>
      <c r="N160" s="116"/>
      <c r="O160" s="116"/>
      <c r="P160" s="116"/>
      <c r="Q160" s="116"/>
      <c r="R160" s="116"/>
      <c r="S160" s="116"/>
      <c r="T160" s="119"/>
      <c r="U160" s="119"/>
      <c r="V160" s="119"/>
      <c r="W160" s="119"/>
      <c r="X160" s="119"/>
      <c r="Y160" s="119"/>
      <c r="Z160" s="119"/>
      <c r="AA160" s="119"/>
      <c r="AB160" s="119"/>
      <c r="AC160" s="119"/>
      <c r="AD160" s="119"/>
      <c r="AE160" s="119"/>
      <c r="AF160" s="119"/>
      <c r="AG160" s="119"/>
      <c r="AH160" s="4"/>
      <c r="AI160" s="4"/>
      <c r="AJ160" s="4"/>
      <c r="AK160" s="4"/>
      <c r="AL160" s="4"/>
      <c r="AM160" s="4"/>
      <c r="AN160" s="4"/>
    </row>
    <row r="161">
      <c r="A161" s="4"/>
      <c r="B161" s="4"/>
      <c r="C161" s="4"/>
      <c r="D161" s="4"/>
      <c r="E161" s="4"/>
      <c r="F161" s="4"/>
      <c r="G161" s="4"/>
      <c r="H161" s="4"/>
      <c r="I161" s="4"/>
      <c r="J161" s="116"/>
      <c r="K161" s="116"/>
      <c r="L161" s="116"/>
      <c r="M161" s="116"/>
      <c r="N161" s="116"/>
      <c r="O161" s="116"/>
      <c r="P161" s="116"/>
      <c r="Q161" s="116"/>
      <c r="R161" s="116"/>
      <c r="S161" s="116"/>
      <c r="T161" s="119"/>
      <c r="U161" s="119"/>
      <c r="V161" s="119"/>
      <c r="W161" s="119"/>
      <c r="X161" s="119"/>
      <c r="Y161" s="119"/>
      <c r="Z161" s="119"/>
      <c r="AA161" s="119"/>
      <c r="AB161" s="119"/>
      <c r="AC161" s="119"/>
      <c r="AD161" s="119"/>
      <c r="AE161" s="119"/>
      <c r="AF161" s="119"/>
      <c r="AG161" s="119"/>
      <c r="AH161" s="4"/>
      <c r="AI161" s="4"/>
      <c r="AJ161" s="4"/>
      <c r="AK161" s="4"/>
      <c r="AL161" s="4"/>
      <c r="AM161" s="4"/>
      <c r="AN161" s="4"/>
    </row>
    <row r="162">
      <c r="A162" s="4"/>
      <c r="B162" s="4"/>
      <c r="C162" s="4"/>
      <c r="D162" s="4"/>
      <c r="E162" s="4"/>
      <c r="F162" s="4"/>
      <c r="G162" s="4"/>
      <c r="H162" s="4"/>
      <c r="I162" s="4"/>
      <c r="J162" s="116"/>
      <c r="K162" s="116"/>
      <c r="L162" s="116"/>
      <c r="M162" s="116"/>
      <c r="N162" s="116"/>
      <c r="O162" s="116"/>
      <c r="P162" s="116"/>
      <c r="Q162" s="116"/>
      <c r="R162" s="116"/>
      <c r="S162" s="116"/>
      <c r="T162" s="119"/>
      <c r="U162" s="119"/>
      <c r="V162" s="119"/>
      <c r="W162" s="119"/>
      <c r="X162" s="119"/>
      <c r="Y162" s="119"/>
      <c r="Z162" s="119"/>
      <c r="AA162" s="119"/>
      <c r="AB162" s="119"/>
      <c r="AC162" s="119"/>
      <c r="AD162" s="119"/>
      <c r="AE162" s="119"/>
      <c r="AF162" s="119"/>
      <c r="AG162" s="119"/>
      <c r="AH162" s="4"/>
      <c r="AI162" s="4"/>
      <c r="AJ162" s="4"/>
      <c r="AK162" s="4"/>
      <c r="AL162" s="4"/>
      <c r="AM162" s="4"/>
      <c r="AN162" s="4"/>
    </row>
    <row r="163">
      <c r="A163" s="4"/>
      <c r="B163" s="4"/>
      <c r="C163" s="4"/>
      <c r="D163" s="4"/>
      <c r="E163" s="4"/>
      <c r="F163" s="4"/>
      <c r="G163" s="4"/>
      <c r="H163" s="4"/>
      <c r="I163" s="4"/>
      <c r="J163" s="116"/>
      <c r="K163" s="116"/>
      <c r="L163" s="116"/>
      <c r="M163" s="116"/>
      <c r="N163" s="116"/>
      <c r="O163" s="116"/>
      <c r="P163" s="116"/>
      <c r="Q163" s="116"/>
      <c r="R163" s="116"/>
      <c r="S163" s="116"/>
      <c r="T163" s="119"/>
      <c r="U163" s="119"/>
      <c r="V163" s="119"/>
      <c r="W163" s="119"/>
      <c r="X163" s="119"/>
      <c r="Y163" s="119"/>
      <c r="Z163" s="119"/>
      <c r="AA163" s="119"/>
      <c r="AB163" s="119"/>
      <c r="AC163" s="119"/>
      <c r="AD163" s="119"/>
      <c r="AE163" s="119"/>
      <c r="AF163" s="119"/>
      <c r="AG163" s="119"/>
      <c r="AH163" s="4"/>
      <c r="AI163" s="4"/>
      <c r="AJ163" s="4"/>
      <c r="AK163" s="4"/>
      <c r="AL163" s="4"/>
      <c r="AM163" s="4"/>
      <c r="AN163" s="4"/>
    </row>
    <row r="164">
      <c r="A164" s="4"/>
      <c r="B164" s="4"/>
      <c r="C164" s="4"/>
      <c r="D164" s="4"/>
      <c r="E164" s="4"/>
      <c r="F164" s="4"/>
      <c r="G164" s="4"/>
      <c r="H164" s="4"/>
      <c r="I164" s="4"/>
      <c r="J164" s="116"/>
      <c r="K164" s="116"/>
      <c r="L164" s="116"/>
      <c r="M164" s="116"/>
      <c r="N164" s="116"/>
      <c r="O164" s="116"/>
      <c r="P164" s="116"/>
      <c r="Q164" s="116"/>
      <c r="R164" s="116"/>
      <c r="S164" s="116"/>
      <c r="T164" s="119"/>
      <c r="U164" s="119"/>
      <c r="V164" s="119"/>
      <c r="W164" s="119"/>
      <c r="X164" s="119"/>
      <c r="Y164" s="119"/>
      <c r="Z164" s="119"/>
      <c r="AA164" s="119"/>
      <c r="AB164" s="119"/>
      <c r="AC164" s="119"/>
      <c r="AD164" s="119"/>
      <c r="AE164" s="119"/>
      <c r="AF164" s="119"/>
      <c r="AG164" s="119"/>
      <c r="AH164" s="4"/>
      <c r="AI164" s="4"/>
      <c r="AJ164" s="4"/>
      <c r="AK164" s="4"/>
      <c r="AL164" s="4"/>
      <c r="AM164" s="4"/>
      <c r="AN164" s="4"/>
    </row>
    <row r="165">
      <c r="A165" s="4"/>
      <c r="B165" s="4"/>
      <c r="C165" s="4"/>
      <c r="D165" s="4"/>
      <c r="E165" s="4"/>
      <c r="F165" s="4"/>
      <c r="G165" s="4"/>
      <c r="H165" s="4"/>
      <c r="I165" s="4"/>
      <c r="J165" s="116"/>
      <c r="K165" s="116"/>
      <c r="L165" s="116"/>
      <c r="M165" s="116"/>
      <c r="N165" s="116"/>
      <c r="O165" s="116"/>
      <c r="P165" s="116"/>
      <c r="Q165" s="116"/>
      <c r="R165" s="116"/>
      <c r="S165" s="116"/>
      <c r="T165" s="119"/>
      <c r="U165" s="119"/>
      <c r="V165" s="119"/>
      <c r="W165" s="119"/>
      <c r="X165" s="119"/>
      <c r="Y165" s="119"/>
      <c r="Z165" s="119"/>
      <c r="AA165" s="119"/>
      <c r="AB165" s="119"/>
      <c r="AC165" s="119"/>
      <c r="AD165" s="119"/>
      <c r="AE165" s="119"/>
      <c r="AF165" s="119"/>
      <c r="AG165" s="119"/>
      <c r="AH165" s="4"/>
      <c r="AI165" s="4"/>
      <c r="AJ165" s="4"/>
      <c r="AK165" s="4"/>
      <c r="AL165" s="4"/>
      <c r="AM165" s="4"/>
      <c r="AN165" s="4"/>
    </row>
    <row r="166">
      <c r="A166" s="4"/>
      <c r="B166" s="4"/>
      <c r="C166" s="4"/>
      <c r="D166" s="4"/>
      <c r="E166" s="4"/>
      <c r="F166" s="4"/>
      <c r="G166" s="4"/>
      <c r="H166" s="4"/>
      <c r="I166" s="4"/>
      <c r="J166" s="116"/>
      <c r="K166" s="116"/>
      <c r="L166" s="116"/>
      <c r="M166" s="116"/>
      <c r="N166" s="116"/>
      <c r="O166" s="116"/>
      <c r="P166" s="116"/>
      <c r="Q166" s="116"/>
      <c r="R166" s="116"/>
      <c r="S166" s="116"/>
      <c r="T166" s="119"/>
      <c r="U166" s="119"/>
      <c r="V166" s="119"/>
      <c r="W166" s="119"/>
      <c r="X166" s="119"/>
      <c r="Y166" s="119"/>
      <c r="Z166" s="119"/>
      <c r="AA166" s="119"/>
      <c r="AB166" s="119"/>
      <c r="AC166" s="119"/>
      <c r="AD166" s="119"/>
      <c r="AE166" s="119"/>
      <c r="AF166" s="119"/>
      <c r="AG166" s="119"/>
      <c r="AH166" s="4"/>
      <c r="AI166" s="4"/>
      <c r="AJ166" s="4"/>
      <c r="AK166" s="4"/>
      <c r="AL166" s="4"/>
      <c r="AM166" s="4"/>
      <c r="AN166" s="4"/>
    </row>
    <row r="167">
      <c r="A167" s="4"/>
      <c r="B167" s="4"/>
      <c r="C167" s="4"/>
      <c r="D167" s="4"/>
      <c r="E167" s="4"/>
      <c r="F167" s="4"/>
      <c r="G167" s="4"/>
      <c r="H167" s="4"/>
      <c r="I167" s="4"/>
      <c r="J167" s="116"/>
      <c r="K167" s="116"/>
      <c r="L167" s="116"/>
      <c r="M167" s="116"/>
      <c r="N167" s="116"/>
      <c r="O167" s="116"/>
      <c r="P167" s="116"/>
      <c r="Q167" s="116"/>
      <c r="R167" s="116"/>
      <c r="S167" s="116"/>
      <c r="T167" s="119"/>
      <c r="U167" s="119"/>
      <c r="V167" s="119"/>
      <c r="W167" s="119"/>
      <c r="X167" s="119"/>
      <c r="Y167" s="119"/>
      <c r="Z167" s="119"/>
      <c r="AA167" s="119"/>
      <c r="AB167" s="119"/>
      <c r="AC167" s="119"/>
      <c r="AD167" s="119"/>
      <c r="AE167" s="119"/>
      <c r="AF167" s="119"/>
      <c r="AG167" s="119"/>
      <c r="AH167" s="4"/>
      <c r="AI167" s="4"/>
      <c r="AJ167" s="4"/>
      <c r="AK167" s="4"/>
      <c r="AL167" s="4"/>
      <c r="AM167" s="4"/>
      <c r="AN167" s="4"/>
    </row>
    <row r="168">
      <c r="A168" s="4"/>
      <c r="B168" s="4"/>
      <c r="C168" s="4"/>
      <c r="D168" s="4"/>
      <c r="E168" s="4"/>
      <c r="F168" s="4"/>
      <c r="G168" s="4"/>
      <c r="H168" s="4"/>
      <c r="I168" s="4"/>
      <c r="J168" s="116"/>
      <c r="K168" s="116"/>
      <c r="L168" s="116"/>
      <c r="M168" s="116"/>
      <c r="N168" s="116"/>
      <c r="O168" s="116"/>
      <c r="P168" s="116"/>
      <c r="Q168" s="116"/>
      <c r="R168" s="116"/>
      <c r="S168" s="116"/>
      <c r="T168" s="119"/>
      <c r="U168" s="119"/>
      <c r="V168" s="119"/>
      <c r="W168" s="119"/>
      <c r="X168" s="119"/>
      <c r="Y168" s="119"/>
      <c r="Z168" s="119"/>
      <c r="AA168" s="119"/>
      <c r="AB168" s="119"/>
      <c r="AC168" s="119"/>
      <c r="AD168" s="119"/>
      <c r="AE168" s="119"/>
      <c r="AF168" s="119"/>
      <c r="AG168" s="119"/>
      <c r="AH168" s="4"/>
      <c r="AI168" s="4"/>
      <c r="AJ168" s="4"/>
      <c r="AK168" s="4"/>
      <c r="AL168" s="4"/>
      <c r="AM168" s="4"/>
      <c r="AN168" s="4"/>
    </row>
    <row r="169">
      <c r="A169" s="4"/>
      <c r="B169" s="4"/>
      <c r="C169" s="4"/>
      <c r="D169" s="4"/>
      <c r="E169" s="4"/>
      <c r="F169" s="4"/>
      <c r="G169" s="4"/>
      <c r="H169" s="4"/>
      <c r="I169" s="4"/>
      <c r="J169" s="116"/>
      <c r="K169" s="116"/>
      <c r="L169" s="116"/>
      <c r="M169" s="116"/>
      <c r="N169" s="116"/>
      <c r="O169" s="116"/>
      <c r="P169" s="116"/>
      <c r="Q169" s="116"/>
      <c r="R169" s="116"/>
      <c r="S169" s="116"/>
      <c r="T169" s="119"/>
      <c r="U169" s="119"/>
      <c r="V169" s="119"/>
      <c r="W169" s="119"/>
      <c r="X169" s="119"/>
      <c r="Y169" s="119"/>
      <c r="Z169" s="119"/>
      <c r="AA169" s="119"/>
      <c r="AB169" s="119"/>
      <c r="AC169" s="119"/>
      <c r="AD169" s="119"/>
      <c r="AE169" s="119"/>
      <c r="AF169" s="119"/>
      <c r="AG169" s="119"/>
      <c r="AH169" s="4"/>
      <c r="AI169" s="4"/>
      <c r="AJ169" s="4"/>
      <c r="AK169" s="4"/>
      <c r="AL169" s="4"/>
      <c r="AM169" s="4"/>
      <c r="AN169" s="4"/>
    </row>
    <row r="170">
      <c r="A170" s="4"/>
      <c r="B170" s="4"/>
      <c r="C170" s="4"/>
      <c r="D170" s="4"/>
      <c r="E170" s="4"/>
      <c r="F170" s="4"/>
      <c r="G170" s="4"/>
      <c r="H170" s="4"/>
      <c r="I170" s="4"/>
      <c r="J170" s="116"/>
      <c r="K170" s="116"/>
      <c r="L170" s="116"/>
      <c r="M170" s="116"/>
      <c r="N170" s="116"/>
      <c r="O170" s="116"/>
      <c r="P170" s="116"/>
      <c r="Q170" s="116"/>
      <c r="R170" s="116"/>
      <c r="S170" s="116"/>
      <c r="T170" s="119"/>
      <c r="U170" s="119"/>
      <c r="V170" s="119"/>
      <c r="W170" s="119"/>
      <c r="X170" s="119"/>
      <c r="Y170" s="119"/>
      <c r="Z170" s="119"/>
      <c r="AA170" s="119"/>
      <c r="AB170" s="119"/>
      <c r="AC170" s="119"/>
      <c r="AD170" s="119"/>
      <c r="AE170" s="119"/>
      <c r="AF170" s="119"/>
      <c r="AG170" s="119"/>
      <c r="AH170" s="4"/>
      <c r="AI170" s="4"/>
      <c r="AJ170" s="4"/>
      <c r="AK170" s="4"/>
      <c r="AL170" s="4"/>
      <c r="AM170" s="4"/>
      <c r="AN170" s="4"/>
    </row>
    <row r="171">
      <c r="A171" s="4"/>
      <c r="B171" s="4"/>
      <c r="C171" s="4"/>
      <c r="D171" s="4"/>
      <c r="E171" s="4"/>
      <c r="F171" s="4"/>
      <c r="G171" s="4"/>
      <c r="H171" s="4"/>
      <c r="I171" s="4"/>
      <c r="J171" s="116"/>
      <c r="K171" s="116"/>
      <c r="L171" s="116"/>
      <c r="M171" s="116"/>
      <c r="N171" s="116"/>
      <c r="O171" s="116"/>
      <c r="P171" s="116"/>
      <c r="Q171" s="116"/>
      <c r="R171" s="116"/>
      <c r="S171" s="116"/>
      <c r="T171" s="119"/>
      <c r="U171" s="119"/>
      <c r="V171" s="119"/>
      <c r="W171" s="119"/>
      <c r="X171" s="119"/>
      <c r="Y171" s="119"/>
      <c r="Z171" s="119"/>
      <c r="AA171" s="119"/>
      <c r="AB171" s="119"/>
      <c r="AC171" s="119"/>
      <c r="AD171" s="119"/>
      <c r="AE171" s="119"/>
      <c r="AF171" s="119"/>
      <c r="AG171" s="119"/>
      <c r="AH171" s="4"/>
      <c r="AI171" s="4"/>
      <c r="AJ171" s="4"/>
      <c r="AK171" s="4"/>
      <c r="AL171" s="4"/>
      <c r="AM171" s="4"/>
      <c r="AN171" s="4"/>
    </row>
    <row r="172">
      <c r="A172" s="4"/>
      <c r="B172" s="4"/>
      <c r="C172" s="4"/>
      <c r="D172" s="4"/>
      <c r="E172" s="4"/>
      <c r="F172" s="4"/>
      <c r="G172" s="4"/>
      <c r="H172" s="4"/>
      <c r="I172" s="4"/>
      <c r="J172" s="116"/>
      <c r="K172" s="116"/>
      <c r="L172" s="116"/>
      <c r="M172" s="116"/>
      <c r="N172" s="116"/>
      <c r="O172" s="116"/>
      <c r="P172" s="116"/>
      <c r="Q172" s="116"/>
      <c r="R172" s="116"/>
      <c r="S172" s="116"/>
      <c r="T172" s="119"/>
      <c r="U172" s="119"/>
      <c r="V172" s="119"/>
      <c r="W172" s="119"/>
      <c r="X172" s="119"/>
      <c r="Y172" s="119"/>
      <c r="Z172" s="119"/>
      <c r="AA172" s="119"/>
      <c r="AB172" s="119"/>
      <c r="AC172" s="119"/>
      <c r="AD172" s="119"/>
      <c r="AE172" s="119"/>
      <c r="AF172" s="119"/>
      <c r="AG172" s="119"/>
      <c r="AH172" s="4"/>
      <c r="AI172" s="4"/>
      <c r="AJ172" s="4"/>
      <c r="AK172" s="4"/>
      <c r="AL172" s="4"/>
      <c r="AM172" s="4"/>
      <c r="AN172" s="4"/>
    </row>
    <row r="173">
      <c r="A173" s="4"/>
      <c r="B173" s="4"/>
      <c r="C173" s="4"/>
      <c r="D173" s="4"/>
      <c r="E173" s="4"/>
      <c r="F173" s="4"/>
      <c r="G173" s="4"/>
      <c r="H173" s="4"/>
      <c r="I173" s="4"/>
      <c r="J173" s="116"/>
      <c r="K173" s="116"/>
      <c r="L173" s="116"/>
      <c r="M173" s="116"/>
      <c r="N173" s="116"/>
      <c r="O173" s="116"/>
      <c r="P173" s="116"/>
      <c r="Q173" s="116"/>
      <c r="R173" s="116"/>
      <c r="S173" s="116"/>
      <c r="T173" s="119"/>
      <c r="U173" s="119"/>
      <c r="V173" s="119"/>
      <c r="W173" s="119"/>
      <c r="X173" s="119"/>
      <c r="Y173" s="119"/>
      <c r="Z173" s="119"/>
      <c r="AA173" s="119"/>
      <c r="AB173" s="119"/>
      <c r="AC173" s="119"/>
      <c r="AD173" s="119"/>
      <c r="AE173" s="119"/>
      <c r="AF173" s="119"/>
      <c r="AG173" s="119"/>
      <c r="AH173" s="4"/>
      <c r="AI173" s="4"/>
      <c r="AJ173" s="4"/>
      <c r="AK173" s="4"/>
      <c r="AL173" s="4"/>
      <c r="AM173" s="4"/>
      <c r="AN173" s="4"/>
    </row>
    <row r="174">
      <c r="A174" s="4"/>
      <c r="B174" s="4"/>
      <c r="C174" s="4"/>
      <c r="D174" s="4"/>
      <c r="E174" s="4"/>
      <c r="F174" s="4"/>
      <c r="G174" s="4"/>
      <c r="H174" s="4"/>
      <c r="I174" s="4"/>
      <c r="J174" s="116"/>
      <c r="K174" s="116"/>
      <c r="L174" s="116"/>
      <c r="M174" s="116"/>
      <c r="N174" s="116"/>
      <c r="O174" s="116"/>
      <c r="P174" s="116"/>
      <c r="Q174" s="116"/>
      <c r="R174" s="116"/>
      <c r="S174" s="116"/>
      <c r="T174" s="119"/>
      <c r="U174" s="119"/>
      <c r="V174" s="119"/>
      <c r="W174" s="119"/>
      <c r="X174" s="119"/>
      <c r="Y174" s="119"/>
      <c r="Z174" s="119"/>
      <c r="AA174" s="119"/>
      <c r="AB174" s="119"/>
      <c r="AC174" s="119"/>
      <c r="AD174" s="119"/>
      <c r="AE174" s="119"/>
      <c r="AF174" s="119"/>
      <c r="AG174" s="119"/>
      <c r="AH174" s="4"/>
      <c r="AI174" s="4"/>
      <c r="AJ174" s="4"/>
      <c r="AK174" s="4"/>
      <c r="AL174" s="4"/>
      <c r="AM174" s="4"/>
      <c r="AN174" s="4"/>
    </row>
    <row r="175">
      <c r="A175" s="4"/>
      <c r="B175" s="4"/>
      <c r="C175" s="4"/>
      <c r="D175" s="4"/>
      <c r="E175" s="4"/>
      <c r="F175" s="4"/>
      <c r="G175" s="4"/>
      <c r="H175" s="4"/>
      <c r="I175" s="4"/>
      <c r="J175" s="116"/>
      <c r="K175" s="116"/>
      <c r="L175" s="116"/>
      <c r="M175" s="116"/>
      <c r="N175" s="116"/>
      <c r="O175" s="116"/>
      <c r="P175" s="116"/>
      <c r="Q175" s="116"/>
      <c r="R175" s="116"/>
      <c r="S175" s="116"/>
      <c r="T175" s="119"/>
      <c r="U175" s="119"/>
      <c r="V175" s="119"/>
      <c r="W175" s="119"/>
      <c r="X175" s="119"/>
      <c r="Y175" s="119"/>
      <c r="Z175" s="119"/>
      <c r="AA175" s="119"/>
      <c r="AB175" s="119"/>
      <c r="AC175" s="119"/>
      <c r="AD175" s="119"/>
      <c r="AE175" s="119"/>
      <c r="AF175" s="119"/>
      <c r="AG175" s="119"/>
      <c r="AH175" s="4"/>
      <c r="AI175" s="4"/>
      <c r="AJ175" s="4"/>
      <c r="AK175" s="4"/>
      <c r="AL175" s="4"/>
      <c r="AM175" s="4"/>
      <c r="AN175" s="4"/>
    </row>
    <row r="176">
      <c r="A176" s="4"/>
      <c r="B176" s="4"/>
      <c r="C176" s="4"/>
      <c r="D176" s="4"/>
      <c r="E176" s="4"/>
      <c r="F176" s="4"/>
      <c r="G176" s="4"/>
      <c r="H176" s="4"/>
      <c r="I176" s="4"/>
      <c r="J176" s="116"/>
      <c r="K176" s="116"/>
      <c r="L176" s="116"/>
      <c r="M176" s="116"/>
      <c r="N176" s="116"/>
      <c r="O176" s="116"/>
      <c r="P176" s="116"/>
      <c r="Q176" s="116"/>
      <c r="R176" s="116"/>
      <c r="S176" s="116"/>
      <c r="T176" s="119"/>
      <c r="U176" s="119"/>
      <c r="V176" s="119"/>
      <c r="W176" s="119"/>
      <c r="X176" s="119"/>
      <c r="Y176" s="119"/>
      <c r="Z176" s="119"/>
      <c r="AA176" s="119"/>
      <c r="AB176" s="119"/>
      <c r="AC176" s="119"/>
      <c r="AD176" s="119"/>
      <c r="AE176" s="119"/>
      <c r="AF176" s="119"/>
      <c r="AG176" s="119"/>
      <c r="AH176" s="4"/>
      <c r="AI176" s="4"/>
      <c r="AJ176" s="4"/>
      <c r="AK176" s="4"/>
      <c r="AL176" s="4"/>
      <c r="AM176" s="4"/>
      <c r="AN176" s="4"/>
    </row>
    <row r="177">
      <c r="A177" s="4"/>
      <c r="B177" s="4"/>
      <c r="C177" s="4"/>
      <c r="D177" s="4"/>
      <c r="E177" s="4"/>
      <c r="F177" s="4"/>
      <c r="G177" s="4"/>
      <c r="H177" s="4"/>
      <c r="I177" s="4"/>
      <c r="J177" s="116"/>
      <c r="K177" s="116"/>
      <c r="L177" s="116"/>
      <c r="M177" s="116"/>
      <c r="N177" s="116"/>
      <c r="O177" s="116"/>
      <c r="P177" s="116"/>
      <c r="Q177" s="116"/>
      <c r="R177" s="116"/>
      <c r="S177" s="116"/>
      <c r="T177" s="119"/>
      <c r="U177" s="119"/>
      <c r="V177" s="119"/>
      <c r="W177" s="119"/>
      <c r="X177" s="119"/>
      <c r="Y177" s="119"/>
      <c r="Z177" s="119"/>
      <c r="AA177" s="119"/>
      <c r="AB177" s="119"/>
      <c r="AC177" s="119"/>
      <c r="AD177" s="119"/>
      <c r="AE177" s="119"/>
      <c r="AF177" s="119"/>
      <c r="AG177" s="119"/>
      <c r="AH177" s="4"/>
      <c r="AI177" s="4"/>
      <c r="AJ177" s="4"/>
      <c r="AK177" s="4"/>
      <c r="AL177" s="4"/>
      <c r="AM177" s="4"/>
      <c r="AN177" s="4"/>
    </row>
    <row r="178">
      <c r="A178" s="4"/>
      <c r="B178" s="4"/>
      <c r="C178" s="4"/>
      <c r="D178" s="4"/>
      <c r="E178" s="4"/>
      <c r="F178" s="4"/>
      <c r="G178" s="4"/>
      <c r="H178" s="4"/>
      <c r="I178" s="4"/>
      <c r="J178" s="116"/>
      <c r="K178" s="116"/>
      <c r="L178" s="116"/>
      <c r="M178" s="116"/>
      <c r="N178" s="116"/>
      <c r="O178" s="116"/>
      <c r="P178" s="116"/>
      <c r="Q178" s="116"/>
      <c r="R178" s="116"/>
      <c r="S178" s="116"/>
      <c r="T178" s="119"/>
      <c r="U178" s="119"/>
      <c r="V178" s="119"/>
      <c r="W178" s="119"/>
      <c r="X178" s="119"/>
      <c r="Y178" s="119"/>
      <c r="Z178" s="119"/>
      <c r="AA178" s="119"/>
      <c r="AB178" s="119"/>
      <c r="AC178" s="119"/>
      <c r="AD178" s="119"/>
      <c r="AE178" s="119"/>
      <c r="AF178" s="119"/>
      <c r="AG178" s="119"/>
      <c r="AH178" s="4"/>
      <c r="AI178" s="4"/>
      <c r="AJ178" s="4"/>
      <c r="AK178" s="4"/>
      <c r="AL178" s="4"/>
      <c r="AM178" s="4"/>
      <c r="AN178" s="4"/>
    </row>
    <row r="179">
      <c r="A179" s="4"/>
      <c r="B179" s="4"/>
      <c r="C179" s="4"/>
      <c r="D179" s="4"/>
      <c r="E179" s="75"/>
      <c r="F179" s="4"/>
      <c r="G179" s="4"/>
      <c r="H179" s="4"/>
      <c r="I179" s="4"/>
      <c r="J179" s="116"/>
      <c r="K179" s="116"/>
      <c r="L179" s="116"/>
      <c r="M179" s="116"/>
      <c r="N179" s="116"/>
      <c r="O179" s="116"/>
      <c r="P179" s="116"/>
      <c r="Q179" s="116"/>
      <c r="R179" s="116"/>
      <c r="S179" s="116"/>
      <c r="T179" s="119"/>
      <c r="U179" s="119"/>
      <c r="V179" s="119"/>
      <c r="W179" s="119"/>
      <c r="X179" s="119"/>
      <c r="Y179" s="119"/>
      <c r="Z179" s="119"/>
      <c r="AA179" s="119"/>
      <c r="AB179" s="119"/>
      <c r="AC179" s="119"/>
      <c r="AD179" s="119"/>
      <c r="AE179" s="119"/>
      <c r="AF179" s="119"/>
      <c r="AG179" s="119"/>
      <c r="AH179" s="4"/>
      <c r="AI179" s="4"/>
      <c r="AJ179" s="4"/>
      <c r="AK179" s="4"/>
      <c r="AL179" s="4"/>
      <c r="AM179" s="4"/>
      <c r="AN179" s="4"/>
    </row>
    <row r="180">
      <c r="A180" s="4"/>
      <c r="B180" s="4"/>
      <c r="C180" s="4"/>
      <c r="D180" s="4"/>
      <c r="E180" s="75"/>
      <c r="F180" s="4"/>
      <c r="G180" s="4"/>
      <c r="H180" s="4"/>
      <c r="I180" s="4"/>
      <c r="J180" s="116"/>
      <c r="K180" s="116"/>
      <c r="L180" s="116"/>
      <c r="M180" s="116"/>
      <c r="N180" s="116"/>
      <c r="O180" s="116"/>
      <c r="P180" s="116"/>
      <c r="Q180" s="116"/>
      <c r="R180" s="116"/>
      <c r="S180" s="116"/>
      <c r="T180" s="119"/>
      <c r="U180" s="119"/>
      <c r="V180" s="119"/>
      <c r="W180" s="119"/>
      <c r="X180" s="119"/>
      <c r="Y180" s="119"/>
      <c r="Z180" s="119"/>
      <c r="AA180" s="119"/>
      <c r="AB180" s="119"/>
      <c r="AC180" s="119"/>
      <c r="AD180" s="119"/>
      <c r="AE180" s="119"/>
      <c r="AF180" s="119"/>
      <c r="AG180" s="119"/>
      <c r="AH180" s="4"/>
      <c r="AI180" s="4"/>
      <c r="AJ180" s="4"/>
      <c r="AK180" s="4"/>
      <c r="AL180" s="4"/>
      <c r="AM180" s="4"/>
      <c r="AN180" s="4"/>
    </row>
    <row r="181">
      <c r="A181" s="4"/>
      <c r="B181" s="4"/>
      <c r="C181" s="4"/>
      <c r="D181" s="4"/>
      <c r="E181" s="75"/>
      <c r="F181" s="4"/>
      <c r="G181" s="4"/>
      <c r="H181" s="4"/>
      <c r="I181" s="4"/>
      <c r="J181" s="116"/>
      <c r="K181" s="116"/>
      <c r="L181" s="116"/>
      <c r="M181" s="116"/>
      <c r="N181" s="116"/>
      <c r="O181" s="116"/>
      <c r="P181" s="116"/>
      <c r="Q181" s="116"/>
      <c r="R181" s="116"/>
      <c r="S181" s="116"/>
      <c r="T181" s="119"/>
      <c r="U181" s="119"/>
      <c r="V181" s="119"/>
      <c r="W181" s="119"/>
      <c r="X181" s="119"/>
      <c r="Y181" s="119"/>
      <c r="Z181" s="119"/>
      <c r="AA181" s="119"/>
      <c r="AB181" s="119"/>
      <c r="AC181" s="119"/>
      <c r="AD181" s="119"/>
      <c r="AE181" s="119"/>
      <c r="AF181" s="119"/>
      <c r="AG181" s="119"/>
      <c r="AH181" s="4"/>
      <c r="AI181" s="4"/>
      <c r="AJ181" s="4"/>
      <c r="AK181" s="4"/>
      <c r="AL181" s="4"/>
      <c r="AM181" s="4"/>
      <c r="AN181" s="4"/>
    </row>
    <row r="182">
      <c r="A182" s="4"/>
      <c r="B182" s="4"/>
      <c r="C182" s="4"/>
      <c r="D182" s="4"/>
      <c r="E182" s="75"/>
      <c r="F182" s="4"/>
      <c r="G182" s="4"/>
      <c r="H182" s="4"/>
      <c r="I182" s="4"/>
      <c r="J182" s="116"/>
      <c r="K182" s="116"/>
      <c r="L182" s="116"/>
      <c r="M182" s="116"/>
      <c r="N182" s="116"/>
      <c r="O182" s="116"/>
      <c r="P182" s="116"/>
      <c r="Q182" s="116"/>
      <c r="R182" s="116"/>
      <c r="S182" s="116"/>
      <c r="T182" s="119"/>
      <c r="U182" s="119"/>
      <c r="V182" s="119"/>
      <c r="W182" s="119"/>
      <c r="X182" s="119"/>
      <c r="Y182" s="119"/>
      <c r="Z182" s="119"/>
      <c r="AA182" s="119"/>
      <c r="AB182" s="119"/>
      <c r="AC182" s="119"/>
      <c r="AD182" s="119"/>
      <c r="AE182" s="119"/>
      <c r="AF182" s="119"/>
      <c r="AG182" s="119"/>
      <c r="AH182" s="4"/>
      <c r="AI182" s="4"/>
      <c r="AJ182" s="4"/>
      <c r="AK182" s="4"/>
      <c r="AL182" s="4"/>
      <c r="AM182" s="4"/>
      <c r="AN182" s="4"/>
    </row>
    <row r="183">
      <c r="A183" s="4"/>
      <c r="B183" s="4"/>
      <c r="C183" s="4"/>
      <c r="D183" s="4"/>
      <c r="E183" s="4"/>
      <c r="F183" s="4"/>
      <c r="G183" s="4"/>
      <c r="H183" s="4"/>
      <c r="I183" s="4"/>
      <c r="J183" s="116"/>
      <c r="K183" s="116"/>
      <c r="L183" s="116"/>
      <c r="M183" s="116"/>
      <c r="N183" s="116"/>
      <c r="O183" s="116"/>
      <c r="P183" s="116"/>
      <c r="Q183" s="116"/>
      <c r="R183" s="116"/>
      <c r="S183" s="116"/>
      <c r="T183" s="119"/>
      <c r="U183" s="119"/>
      <c r="V183" s="119"/>
      <c r="W183" s="119"/>
      <c r="X183" s="119"/>
      <c r="Y183" s="119"/>
      <c r="Z183" s="119"/>
      <c r="AA183" s="119"/>
      <c r="AB183" s="119"/>
      <c r="AC183" s="119"/>
      <c r="AD183" s="119"/>
      <c r="AE183" s="119"/>
      <c r="AF183" s="119"/>
      <c r="AG183" s="119"/>
      <c r="AH183" s="4"/>
      <c r="AI183" s="4"/>
      <c r="AJ183" s="4"/>
      <c r="AK183" s="4"/>
      <c r="AL183" s="4"/>
      <c r="AM183" s="4"/>
      <c r="AN183" s="4"/>
    </row>
    <row r="184">
      <c r="A184" s="4"/>
      <c r="B184" s="4"/>
      <c r="C184" s="4"/>
      <c r="D184" s="4"/>
      <c r="E184" s="4"/>
      <c r="F184" s="4"/>
      <c r="G184" s="4"/>
      <c r="H184" s="4"/>
      <c r="I184" s="4"/>
      <c r="J184" s="116"/>
      <c r="K184" s="116"/>
      <c r="L184" s="116"/>
      <c r="M184" s="116"/>
      <c r="N184" s="116"/>
      <c r="O184" s="116"/>
      <c r="P184" s="116"/>
      <c r="Q184" s="116"/>
      <c r="R184" s="116"/>
      <c r="S184" s="116"/>
      <c r="T184" s="119"/>
      <c r="U184" s="119"/>
      <c r="V184" s="119"/>
      <c r="W184" s="119"/>
      <c r="X184" s="119"/>
      <c r="Y184" s="119"/>
      <c r="Z184" s="119"/>
      <c r="AA184" s="119"/>
      <c r="AB184" s="119"/>
      <c r="AC184" s="119"/>
      <c r="AD184" s="119"/>
      <c r="AE184" s="119"/>
      <c r="AF184" s="119"/>
      <c r="AG184" s="119"/>
      <c r="AH184" s="4"/>
      <c r="AI184" s="4"/>
      <c r="AJ184" s="4"/>
      <c r="AK184" s="4"/>
      <c r="AL184" s="4"/>
      <c r="AM184" s="4"/>
      <c r="AN184" s="4"/>
    </row>
    <row r="185">
      <c r="A185" s="4"/>
      <c r="B185" s="4"/>
      <c r="C185" s="4"/>
      <c r="D185" s="4"/>
      <c r="E185" s="4"/>
      <c r="F185" s="4"/>
      <c r="G185" s="4"/>
      <c r="H185" s="4"/>
      <c r="I185" s="4"/>
      <c r="J185" s="116"/>
      <c r="K185" s="116"/>
      <c r="L185" s="116"/>
      <c r="M185" s="116"/>
      <c r="N185" s="116"/>
      <c r="O185" s="116"/>
      <c r="P185" s="116"/>
      <c r="Q185" s="116"/>
      <c r="R185" s="116"/>
      <c r="S185" s="116"/>
      <c r="T185" s="119"/>
      <c r="U185" s="119"/>
      <c r="V185" s="119"/>
      <c r="W185" s="119"/>
      <c r="X185" s="119"/>
      <c r="Y185" s="119"/>
      <c r="Z185" s="119"/>
      <c r="AA185" s="119"/>
      <c r="AB185" s="119"/>
      <c r="AC185" s="119"/>
      <c r="AD185" s="119"/>
      <c r="AE185" s="119"/>
      <c r="AF185" s="119"/>
      <c r="AG185" s="119"/>
      <c r="AH185" s="4"/>
      <c r="AI185" s="4"/>
      <c r="AJ185" s="4"/>
      <c r="AK185" s="4"/>
      <c r="AL185" s="4"/>
      <c r="AM185" s="4"/>
      <c r="AN185" s="4"/>
    </row>
    <row r="186">
      <c r="A186" s="4"/>
      <c r="B186" s="4"/>
      <c r="C186" s="4"/>
      <c r="D186" s="4"/>
      <c r="E186" s="4"/>
      <c r="F186" s="4"/>
      <c r="G186" s="4"/>
      <c r="H186" s="4"/>
      <c r="I186" s="4"/>
      <c r="J186" s="116"/>
      <c r="K186" s="116"/>
      <c r="L186" s="116"/>
      <c r="M186" s="116"/>
      <c r="N186" s="116"/>
      <c r="O186" s="116"/>
      <c r="P186" s="116"/>
      <c r="Q186" s="116"/>
      <c r="R186" s="116"/>
      <c r="S186" s="116"/>
      <c r="T186" s="119"/>
      <c r="U186" s="119"/>
      <c r="V186" s="119"/>
      <c r="W186" s="119"/>
      <c r="X186" s="119"/>
      <c r="Y186" s="119"/>
      <c r="Z186" s="119"/>
      <c r="AA186" s="119"/>
      <c r="AB186" s="119"/>
      <c r="AC186" s="119"/>
      <c r="AD186" s="119"/>
      <c r="AE186" s="119"/>
      <c r="AF186" s="119"/>
      <c r="AG186" s="119"/>
      <c r="AH186" s="4"/>
      <c r="AI186" s="4"/>
      <c r="AJ186" s="4"/>
      <c r="AK186" s="4"/>
      <c r="AL186" s="4"/>
      <c r="AM186" s="4"/>
      <c r="AN186" s="4"/>
    </row>
    <row r="187">
      <c r="A187" s="4"/>
      <c r="B187" s="4"/>
      <c r="C187" s="4"/>
      <c r="D187" s="4"/>
      <c r="E187" s="4"/>
      <c r="F187" s="4"/>
      <c r="G187" s="4"/>
      <c r="H187" s="4"/>
      <c r="I187" s="4"/>
      <c r="J187" s="116"/>
      <c r="K187" s="116"/>
      <c r="L187" s="116"/>
      <c r="M187" s="116"/>
      <c r="N187" s="116"/>
      <c r="O187" s="116"/>
      <c r="P187" s="116"/>
      <c r="Q187" s="116"/>
      <c r="R187" s="116"/>
      <c r="S187" s="116"/>
      <c r="T187" s="119"/>
      <c r="U187" s="119"/>
      <c r="V187" s="119"/>
      <c r="W187" s="119"/>
      <c r="X187" s="119"/>
      <c r="Y187" s="119"/>
      <c r="Z187" s="119"/>
      <c r="AA187" s="119"/>
      <c r="AB187" s="119"/>
      <c r="AC187" s="119"/>
      <c r="AD187" s="119"/>
      <c r="AE187" s="119"/>
      <c r="AF187" s="119"/>
      <c r="AG187" s="119"/>
      <c r="AH187" s="4"/>
      <c r="AI187" s="4"/>
      <c r="AJ187" s="4"/>
      <c r="AK187" s="4"/>
      <c r="AL187" s="4"/>
      <c r="AM187" s="4"/>
      <c r="AN187" s="4"/>
    </row>
    <row r="188">
      <c r="A188" s="4"/>
      <c r="B188" s="4"/>
      <c r="C188" s="4"/>
      <c r="D188" s="4"/>
      <c r="E188" s="4"/>
      <c r="F188" s="4"/>
      <c r="G188" s="4"/>
      <c r="H188" s="4"/>
      <c r="I188" s="4"/>
      <c r="J188" s="116"/>
      <c r="K188" s="116"/>
      <c r="L188" s="116"/>
      <c r="M188" s="116"/>
      <c r="N188" s="116"/>
      <c r="O188" s="116"/>
      <c r="P188" s="116"/>
      <c r="Q188" s="116"/>
      <c r="R188" s="116"/>
      <c r="S188" s="116"/>
      <c r="T188" s="119"/>
      <c r="U188" s="119"/>
      <c r="V188" s="119"/>
      <c r="W188" s="119"/>
      <c r="X188" s="119"/>
      <c r="Y188" s="119"/>
      <c r="Z188" s="119"/>
      <c r="AA188" s="119"/>
      <c r="AB188" s="119"/>
      <c r="AC188" s="119"/>
      <c r="AD188" s="119"/>
      <c r="AE188" s="119"/>
      <c r="AF188" s="119"/>
      <c r="AG188" s="119"/>
      <c r="AH188" s="4"/>
      <c r="AI188" s="4"/>
      <c r="AJ188" s="4"/>
      <c r="AK188" s="4"/>
      <c r="AL188" s="4"/>
      <c r="AM188" s="4"/>
      <c r="AN188" s="4"/>
    </row>
    <row r="189">
      <c r="A189" s="4"/>
      <c r="B189" s="4"/>
      <c r="C189" s="4"/>
      <c r="D189" s="4"/>
      <c r="E189" s="4"/>
      <c r="F189" s="4"/>
      <c r="G189" s="4"/>
      <c r="H189" s="4"/>
      <c r="I189" s="4"/>
      <c r="J189" s="116"/>
      <c r="K189" s="116"/>
      <c r="L189" s="116"/>
      <c r="M189" s="116"/>
      <c r="N189" s="116"/>
      <c r="O189" s="116"/>
      <c r="P189" s="116"/>
      <c r="Q189" s="116"/>
      <c r="R189" s="116"/>
      <c r="S189" s="116"/>
      <c r="T189" s="119"/>
      <c r="U189" s="119"/>
      <c r="V189" s="119"/>
      <c r="W189" s="119"/>
      <c r="X189" s="119"/>
      <c r="Y189" s="119"/>
      <c r="Z189" s="119"/>
      <c r="AA189" s="119"/>
      <c r="AB189" s="119"/>
      <c r="AC189" s="119"/>
      <c r="AD189" s="119"/>
      <c r="AE189" s="119"/>
      <c r="AF189" s="119"/>
      <c r="AG189" s="119"/>
      <c r="AH189" s="4"/>
      <c r="AI189" s="4"/>
      <c r="AJ189" s="4"/>
      <c r="AK189" s="4"/>
      <c r="AL189" s="4"/>
      <c r="AM189" s="4"/>
      <c r="AN189" s="4"/>
    </row>
    <row r="190">
      <c r="A190" s="4"/>
      <c r="B190" s="4"/>
      <c r="C190" s="4"/>
      <c r="D190" s="4"/>
      <c r="E190" s="4"/>
      <c r="F190" s="4"/>
      <c r="G190" s="4"/>
      <c r="H190" s="4"/>
      <c r="I190" s="4"/>
      <c r="J190" s="116"/>
      <c r="K190" s="116"/>
      <c r="L190" s="116"/>
      <c r="M190" s="116"/>
      <c r="N190" s="116"/>
      <c r="O190" s="116"/>
      <c r="P190" s="116"/>
      <c r="Q190" s="116"/>
      <c r="R190" s="116"/>
      <c r="S190" s="116"/>
      <c r="T190" s="119"/>
      <c r="U190" s="119"/>
      <c r="V190" s="119"/>
      <c r="W190" s="119"/>
      <c r="X190" s="119"/>
      <c r="Y190" s="119"/>
      <c r="Z190" s="119"/>
      <c r="AA190" s="119"/>
      <c r="AB190" s="119"/>
      <c r="AC190" s="119"/>
      <c r="AD190" s="119"/>
      <c r="AE190" s="119"/>
      <c r="AF190" s="119"/>
      <c r="AG190" s="119"/>
      <c r="AH190" s="4"/>
      <c r="AI190" s="4"/>
      <c r="AJ190" s="4"/>
      <c r="AK190" s="4"/>
      <c r="AL190" s="4"/>
      <c r="AM190" s="4"/>
      <c r="AN190" s="4"/>
    </row>
    <row r="191">
      <c r="A191" s="4"/>
      <c r="B191" s="4"/>
      <c r="C191" s="4"/>
      <c r="D191" s="4"/>
      <c r="E191" s="4"/>
      <c r="F191" s="4"/>
      <c r="G191" s="4"/>
      <c r="H191" s="4"/>
      <c r="I191" s="4"/>
      <c r="J191" s="116"/>
      <c r="K191" s="116"/>
      <c r="L191" s="116"/>
      <c r="M191" s="116"/>
      <c r="N191" s="116"/>
      <c r="O191" s="116"/>
      <c r="P191" s="116"/>
      <c r="Q191" s="116"/>
      <c r="R191" s="116"/>
      <c r="S191" s="116"/>
      <c r="T191" s="119"/>
      <c r="U191" s="119"/>
      <c r="V191" s="119"/>
      <c r="W191" s="119"/>
      <c r="X191" s="119"/>
      <c r="Y191" s="119"/>
      <c r="Z191" s="119"/>
      <c r="AA191" s="119"/>
      <c r="AB191" s="119"/>
      <c r="AC191" s="119"/>
      <c r="AD191" s="119"/>
      <c r="AE191" s="119"/>
      <c r="AF191" s="119"/>
      <c r="AG191" s="119"/>
      <c r="AH191" s="4"/>
      <c r="AI191" s="4"/>
      <c r="AJ191" s="4"/>
      <c r="AK191" s="4"/>
      <c r="AL191" s="4"/>
      <c r="AM191" s="4"/>
      <c r="AN191" s="4"/>
    </row>
    <row r="192">
      <c r="A192" s="4"/>
      <c r="B192" s="4"/>
      <c r="C192" s="4"/>
      <c r="D192" s="4"/>
      <c r="E192" s="4"/>
      <c r="F192" s="4"/>
      <c r="G192" s="4"/>
      <c r="H192" s="4"/>
      <c r="I192" s="4"/>
      <c r="J192" s="116"/>
      <c r="K192" s="116"/>
      <c r="L192" s="116"/>
      <c r="M192" s="116"/>
      <c r="N192" s="116"/>
      <c r="O192" s="116"/>
      <c r="P192" s="116"/>
      <c r="Q192" s="116"/>
      <c r="R192" s="116"/>
      <c r="S192" s="116"/>
      <c r="T192" s="119"/>
      <c r="U192" s="119"/>
      <c r="V192" s="119"/>
      <c r="W192" s="119"/>
      <c r="X192" s="119"/>
      <c r="Y192" s="119"/>
      <c r="Z192" s="119"/>
      <c r="AA192" s="119"/>
      <c r="AB192" s="119"/>
      <c r="AC192" s="119"/>
      <c r="AD192" s="119"/>
      <c r="AE192" s="119"/>
      <c r="AF192" s="119"/>
      <c r="AG192" s="119"/>
      <c r="AH192" s="4"/>
      <c r="AI192" s="4"/>
      <c r="AJ192" s="4"/>
      <c r="AK192" s="4"/>
      <c r="AL192" s="4"/>
      <c r="AM192" s="4"/>
      <c r="AN192" s="4"/>
    </row>
    <row r="193">
      <c r="A193" s="4"/>
      <c r="B193" s="4"/>
      <c r="C193" s="4"/>
      <c r="D193" s="4"/>
      <c r="E193" s="4"/>
      <c r="F193" s="4"/>
      <c r="G193" s="4"/>
      <c r="H193" s="4"/>
      <c r="I193" s="4"/>
      <c r="J193" s="116"/>
      <c r="K193" s="116"/>
      <c r="L193" s="116"/>
      <c r="M193" s="116"/>
      <c r="N193" s="116"/>
      <c r="O193" s="116"/>
      <c r="P193" s="116"/>
      <c r="Q193" s="116"/>
      <c r="R193" s="116"/>
      <c r="S193" s="116"/>
      <c r="T193" s="119"/>
      <c r="U193" s="119"/>
      <c r="V193" s="119"/>
      <c r="W193" s="119"/>
      <c r="X193" s="119"/>
      <c r="Y193" s="119"/>
      <c r="Z193" s="119"/>
      <c r="AA193" s="119"/>
      <c r="AB193" s="119"/>
      <c r="AC193" s="119"/>
      <c r="AD193" s="119"/>
      <c r="AE193" s="119"/>
      <c r="AF193" s="119"/>
      <c r="AG193" s="119"/>
      <c r="AH193" s="4"/>
      <c r="AI193" s="4"/>
      <c r="AJ193" s="4"/>
      <c r="AK193" s="4"/>
      <c r="AL193" s="4"/>
      <c r="AM193" s="4"/>
      <c r="AN193" s="4"/>
    </row>
    <row r="194">
      <c r="A194" s="4"/>
      <c r="B194" s="4"/>
      <c r="C194" s="4"/>
      <c r="D194" s="4"/>
      <c r="E194" s="4"/>
      <c r="F194" s="4"/>
      <c r="G194" s="4"/>
      <c r="H194" s="4"/>
      <c r="I194" s="4"/>
      <c r="J194" s="116"/>
      <c r="K194" s="116"/>
      <c r="L194" s="116"/>
      <c r="M194" s="116"/>
      <c r="N194" s="116"/>
      <c r="O194" s="116"/>
      <c r="P194" s="116"/>
      <c r="Q194" s="116"/>
      <c r="R194" s="116"/>
      <c r="S194" s="116"/>
      <c r="T194" s="119"/>
      <c r="U194" s="119"/>
      <c r="V194" s="119"/>
      <c r="W194" s="119"/>
      <c r="X194" s="119"/>
      <c r="Y194" s="119"/>
      <c r="Z194" s="119"/>
      <c r="AA194" s="119"/>
      <c r="AB194" s="119"/>
      <c r="AC194" s="119"/>
      <c r="AD194" s="119"/>
      <c r="AE194" s="119"/>
      <c r="AF194" s="119"/>
      <c r="AG194" s="119"/>
      <c r="AH194" s="4"/>
      <c r="AI194" s="4"/>
      <c r="AJ194" s="4"/>
      <c r="AK194" s="4"/>
      <c r="AL194" s="4"/>
      <c r="AM194" s="4"/>
      <c r="AN194" s="4"/>
    </row>
    <row r="195">
      <c r="A195" s="4"/>
      <c r="B195" s="4"/>
      <c r="C195" s="4"/>
      <c r="D195" s="4"/>
      <c r="E195" s="4"/>
      <c r="F195" s="4"/>
      <c r="G195" s="4"/>
      <c r="H195" s="4"/>
      <c r="I195" s="4"/>
      <c r="J195" s="116"/>
      <c r="K195" s="116"/>
      <c r="L195" s="116"/>
      <c r="M195" s="116"/>
      <c r="N195" s="116"/>
      <c r="O195" s="116"/>
      <c r="P195" s="116"/>
      <c r="Q195" s="116"/>
      <c r="R195" s="116"/>
      <c r="S195" s="116"/>
      <c r="T195" s="119"/>
      <c r="U195" s="119"/>
      <c r="V195" s="119"/>
      <c r="W195" s="119"/>
      <c r="X195" s="119"/>
      <c r="Y195" s="119"/>
      <c r="Z195" s="119"/>
      <c r="AA195" s="119"/>
      <c r="AB195" s="119"/>
      <c r="AC195" s="119"/>
      <c r="AD195" s="119"/>
      <c r="AE195" s="119"/>
      <c r="AF195" s="119"/>
      <c r="AG195" s="119"/>
      <c r="AH195" s="4"/>
      <c r="AI195" s="4"/>
      <c r="AJ195" s="4"/>
      <c r="AK195" s="4"/>
      <c r="AL195" s="4"/>
      <c r="AM195" s="4"/>
      <c r="AN195" s="4"/>
    </row>
    <row r="196">
      <c r="A196" s="4"/>
      <c r="B196" s="4"/>
      <c r="C196" s="4"/>
      <c r="D196" s="4"/>
      <c r="E196" s="4"/>
      <c r="F196" s="4"/>
      <c r="G196" s="4"/>
      <c r="H196" s="4"/>
      <c r="I196" s="4"/>
      <c r="J196" s="116"/>
      <c r="K196" s="116"/>
      <c r="L196" s="116"/>
      <c r="M196" s="116"/>
      <c r="N196" s="116"/>
      <c r="O196" s="116"/>
      <c r="P196" s="116"/>
      <c r="Q196" s="116"/>
      <c r="R196" s="116"/>
      <c r="S196" s="116"/>
      <c r="T196" s="119"/>
      <c r="U196" s="119"/>
      <c r="V196" s="119"/>
      <c r="W196" s="119"/>
      <c r="X196" s="119"/>
      <c r="Y196" s="119"/>
      <c r="Z196" s="119"/>
      <c r="AA196" s="119"/>
      <c r="AB196" s="119"/>
      <c r="AC196" s="119"/>
      <c r="AD196" s="119"/>
      <c r="AE196" s="119"/>
      <c r="AF196" s="119"/>
      <c r="AG196" s="119"/>
      <c r="AH196" s="4"/>
      <c r="AI196" s="4"/>
      <c r="AJ196" s="4"/>
      <c r="AK196" s="4"/>
      <c r="AL196" s="4"/>
      <c r="AM196" s="4"/>
      <c r="AN196" s="4"/>
    </row>
    <row r="197">
      <c r="A197" s="4"/>
      <c r="B197" s="4"/>
      <c r="C197" s="4"/>
      <c r="D197" s="4"/>
      <c r="E197" s="4"/>
      <c r="F197" s="4"/>
      <c r="G197" s="4"/>
      <c r="H197" s="4"/>
      <c r="I197" s="4"/>
      <c r="J197" s="116"/>
      <c r="K197" s="116"/>
      <c r="L197" s="116"/>
      <c r="M197" s="116"/>
      <c r="N197" s="116"/>
      <c r="O197" s="116"/>
      <c r="P197" s="116"/>
      <c r="Q197" s="116"/>
      <c r="R197" s="116"/>
      <c r="S197" s="116"/>
      <c r="T197" s="119"/>
      <c r="U197" s="119"/>
      <c r="V197" s="119"/>
      <c r="W197" s="119"/>
      <c r="X197" s="119"/>
      <c r="Y197" s="119"/>
      <c r="Z197" s="119"/>
      <c r="AA197" s="119"/>
      <c r="AB197" s="119"/>
      <c r="AC197" s="119"/>
      <c r="AD197" s="119"/>
      <c r="AE197" s="119"/>
      <c r="AF197" s="119"/>
      <c r="AG197" s="119"/>
      <c r="AH197" s="4"/>
      <c r="AI197" s="4"/>
      <c r="AJ197" s="4"/>
      <c r="AK197" s="4"/>
      <c r="AL197" s="4"/>
      <c r="AM197" s="4"/>
      <c r="AN197" s="4"/>
    </row>
    <row r="198">
      <c r="A198" s="4"/>
      <c r="B198" s="4"/>
      <c r="C198" s="4"/>
      <c r="D198" s="4"/>
      <c r="E198" s="4"/>
      <c r="F198" s="4"/>
      <c r="G198" s="4"/>
      <c r="H198" s="4"/>
      <c r="I198" s="4"/>
      <c r="J198" s="116"/>
      <c r="K198" s="116"/>
      <c r="L198" s="116"/>
      <c r="M198" s="116"/>
      <c r="N198" s="116"/>
      <c r="O198" s="116"/>
      <c r="P198" s="116"/>
      <c r="Q198" s="116"/>
      <c r="R198" s="116"/>
      <c r="S198" s="116"/>
      <c r="T198" s="119"/>
      <c r="U198" s="119"/>
      <c r="V198" s="119"/>
      <c r="W198" s="119"/>
      <c r="X198" s="119"/>
      <c r="Y198" s="119"/>
      <c r="Z198" s="119"/>
      <c r="AA198" s="119"/>
      <c r="AB198" s="119"/>
      <c r="AC198" s="119"/>
      <c r="AD198" s="119"/>
      <c r="AE198" s="119"/>
      <c r="AF198" s="119"/>
      <c r="AG198" s="119"/>
      <c r="AH198" s="4"/>
      <c r="AI198" s="4"/>
      <c r="AJ198" s="4"/>
      <c r="AK198" s="4"/>
      <c r="AL198" s="4"/>
      <c r="AM198" s="4"/>
      <c r="AN198" s="4"/>
    </row>
    <row r="199">
      <c r="A199" s="4"/>
      <c r="B199" s="4"/>
      <c r="C199" s="4"/>
      <c r="D199" s="4"/>
      <c r="E199" s="4"/>
      <c r="F199" s="4"/>
      <c r="G199" s="4"/>
      <c r="H199" s="4"/>
      <c r="I199" s="4"/>
      <c r="J199" s="116"/>
      <c r="K199" s="116"/>
      <c r="L199" s="116"/>
      <c r="M199" s="116"/>
      <c r="N199" s="116"/>
      <c r="O199" s="116"/>
      <c r="P199" s="116"/>
      <c r="Q199" s="116"/>
      <c r="R199" s="116"/>
      <c r="S199" s="116"/>
      <c r="T199" s="119"/>
      <c r="U199" s="119"/>
      <c r="V199" s="119"/>
      <c r="W199" s="119"/>
      <c r="X199" s="119"/>
      <c r="Y199" s="119"/>
      <c r="Z199" s="119"/>
      <c r="AA199" s="119"/>
      <c r="AB199" s="119"/>
      <c r="AC199" s="119"/>
      <c r="AD199" s="119"/>
      <c r="AE199" s="119"/>
      <c r="AF199" s="119"/>
      <c r="AG199" s="119"/>
      <c r="AH199" s="4"/>
      <c r="AI199" s="4"/>
      <c r="AJ199" s="4"/>
      <c r="AK199" s="4"/>
      <c r="AL199" s="4"/>
      <c r="AM199" s="4"/>
      <c r="AN199" s="4"/>
    </row>
    <row r="200">
      <c r="A200" s="4"/>
      <c r="B200" s="4"/>
      <c r="C200" s="4"/>
      <c r="D200" s="4"/>
      <c r="E200" s="4"/>
      <c r="F200" s="4"/>
      <c r="G200" s="4"/>
      <c r="H200" s="4"/>
      <c r="I200" s="4"/>
      <c r="J200" s="116"/>
      <c r="K200" s="116"/>
      <c r="L200" s="116"/>
      <c r="M200" s="116"/>
      <c r="N200" s="116"/>
      <c r="O200" s="116"/>
      <c r="P200" s="116"/>
      <c r="Q200" s="116"/>
      <c r="R200" s="116"/>
      <c r="S200" s="116"/>
      <c r="T200" s="119"/>
      <c r="U200" s="119"/>
      <c r="V200" s="119"/>
      <c r="W200" s="119"/>
      <c r="X200" s="119"/>
      <c r="Y200" s="119"/>
      <c r="Z200" s="119"/>
      <c r="AA200" s="119"/>
      <c r="AB200" s="119"/>
      <c r="AC200" s="119"/>
      <c r="AD200" s="119"/>
      <c r="AE200" s="119"/>
      <c r="AF200" s="119"/>
      <c r="AG200" s="119"/>
      <c r="AH200" s="4"/>
      <c r="AI200" s="4"/>
      <c r="AJ200" s="4"/>
      <c r="AK200" s="4"/>
      <c r="AL200" s="4"/>
      <c r="AM200" s="4"/>
      <c r="AN200" s="4"/>
    </row>
    <row r="201">
      <c r="A201" s="4"/>
      <c r="B201" s="4"/>
      <c r="C201" s="4"/>
      <c r="D201" s="4"/>
      <c r="E201" s="4"/>
      <c r="F201" s="4"/>
      <c r="G201" s="4"/>
      <c r="H201" s="4"/>
      <c r="I201" s="4"/>
      <c r="J201" s="116"/>
      <c r="K201" s="116"/>
      <c r="L201" s="116"/>
      <c r="M201" s="116"/>
      <c r="N201" s="116"/>
      <c r="O201" s="116"/>
      <c r="P201" s="116"/>
      <c r="Q201" s="116"/>
      <c r="R201" s="116"/>
      <c r="S201" s="116"/>
      <c r="T201" s="119"/>
      <c r="U201" s="119"/>
      <c r="V201" s="119"/>
      <c r="W201" s="119"/>
      <c r="X201" s="119"/>
      <c r="Y201" s="119"/>
      <c r="Z201" s="119"/>
      <c r="AA201" s="119"/>
      <c r="AB201" s="119"/>
      <c r="AC201" s="119"/>
      <c r="AD201" s="119"/>
      <c r="AE201" s="119"/>
      <c r="AF201" s="119"/>
      <c r="AG201" s="119"/>
      <c r="AH201" s="4"/>
      <c r="AI201" s="4"/>
      <c r="AJ201" s="4"/>
      <c r="AK201" s="4"/>
      <c r="AL201" s="4"/>
      <c r="AM201" s="4"/>
      <c r="AN201" s="4"/>
    </row>
    <row r="202">
      <c r="A202" s="4"/>
      <c r="B202" s="4"/>
      <c r="C202" s="4"/>
      <c r="D202" s="4"/>
      <c r="E202" s="4"/>
      <c r="F202" s="4"/>
      <c r="G202" s="4"/>
      <c r="H202" s="4"/>
      <c r="I202" s="4"/>
      <c r="J202" s="116"/>
      <c r="K202" s="116"/>
      <c r="L202" s="116"/>
      <c r="M202" s="116"/>
      <c r="N202" s="116"/>
      <c r="O202" s="116"/>
      <c r="P202" s="116"/>
      <c r="Q202" s="116"/>
      <c r="R202" s="116"/>
      <c r="S202" s="116"/>
      <c r="T202" s="119"/>
      <c r="U202" s="119"/>
      <c r="V202" s="119"/>
      <c r="W202" s="119"/>
      <c r="X202" s="119"/>
      <c r="Y202" s="119"/>
      <c r="Z202" s="119"/>
      <c r="AA202" s="119"/>
      <c r="AB202" s="119"/>
      <c r="AC202" s="119"/>
      <c r="AD202" s="119"/>
      <c r="AE202" s="119"/>
      <c r="AF202" s="119"/>
      <c r="AG202" s="119"/>
      <c r="AH202" s="4"/>
      <c r="AI202" s="4"/>
      <c r="AJ202" s="4"/>
      <c r="AK202" s="4"/>
      <c r="AL202" s="4"/>
      <c r="AM202" s="4"/>
      <c r="AN202" s="4"/>
    </row>
    <row r="203">
      <c r="A203" s="4"/>
      <c r="B203" s="4"/>
      <c r="C203" s="4"/>
      <c r="D203" s="4"/>
      <c r="E203" s="4"/>
      <c r="F203" s="4"/>
      <c r="G203" s="4"/>
      <c r="H203" s="4"/>
      <c r="I203" s="4"/>
      <c r="J203" s="116"/>
      <c r="K203" s="116"/>
      <c r="L203" s="116"/>
      <c r="M203" s="116"/>
      <c r="N203" s="116"/>
      <c r="O203" s="116"/>
      <c r="P203" s="116"/>
      <c r="Q203" s="116"/>
      <c r="R203" s="116"/>
      <c r="S203" s="116"/>
      <c r="T203" s="119"/>
      <c r="U203" s="119"/>
      <c r="V203" s="119"/>
      <c r="W203" s="119"/>
      <c r="X203" s="119"/>
      <c r="Y203" s="119"/>
      <c r="Z203" s="119"/>
      <c r="AA203" s="119"/>
      <c r="AB203" s="119"/>
      <c r="AC203" s="119"/>
      <c r="AD203" s="119"/>
      <c r="AE203" s="119"/>
      <c r="AF203" s="119"/>
      <c r="AG203" s="119"/>
      <c r="AH203" s="4"/>
      <c r="AI203" s="4"/>
      <c r="AJ203" s="4"/>
      <c r="AK203" s="4"/>
      <c r="AL203" s="4"/>
      <c r="AM203" s="4"/>
      <c r="AN203" s="4"/>
    </row>
    <row r="204">
      <c r="A204" s="4"/>
      <c r="B204" s="4"/>
      <c r="C204" s="4"/>
      <c r="D204" s="4"/>
      <c r="E204" s="4"/>
      <c r="F204" s="4"/>
      <c r="G204" s="4"/>
      <c r="H204" s="4"/>
      <c r="I204" s="4"/>
      <c r="J204" s="116"/>
      <c r="K204" s="116"/>
      <c r="L204" s="116"/>
      <c r="M204" s="116"/>
      <c r="N204" s="116"/>
      <c r="O204" s="116"/>
      <c r="P204" s="116"/>
      <c r="Q204" s="116"/>
      <c r="R204" s="116"/>
      <c r="S204" s="116"/>
      <c r="T204" s="119"/>
      <c r="U204" s="119"/>
      <c r="V204" s="119"/>
      <c r="W204" s="119"/>
      <c r="X204" s="119"/>
      <c r="Y204" s="119"/>
      <c r="Z204" s="119"/>
      <c r="AA204" s="119"/>
      <c r="AB204" s="119"/>
      <c r="AC204" s="119"/>
      <c r="AD204" s="119"/>
      <c r="AE204" s="119"/>
      <c r="AF204" s="119"/>
      <c r="AG204" s="119"/>
      <c r="AH204" s="4"/>
      <c r="AI204" s="4"/>
      <c r="AJ204" s="4"/>
      <c r="AK204" s="4"/>
      <c r="AL204" s="4"/>
      <c r="AM204" s="4"/>
      <c r="AN204" s="4"/>
    </row>
    <row r="205">
      <c r="A205" s="4"/>
      <c r="B205" s="4"/>
      <c r="C205" s="4"/>
      <c r="D205" s="4"/>
      <c r="E205" s="4"/>
      <c r="F205" s="4"/>
      <c r="G205" s="4"/>
      <c r="H205" s="4"/>
      <c r="I205" s="4"/>
      <c r="J205" s="116"/>
      <c r="K205" s="116"/>
      <c r="L205" s="116"/>
      <c r="M205" s="116"/>
      <c r="N205" s="116"/>
      <c r="O205" s="116"/>
      <c r="P205" s="116"/>
      <c r="Q205" s="116"/>
      <c r="R205" s="116"/>
      <c r="S205" s="116"/>
      <c r="T205" s="119"/>
      <c r="U205" s="119"/>
      <c r="V205" s="119"/>
      <c r="W205" s="119"/>
      <c r="X205" s="119"/>
      <c r="Y205" s="119"/>
      <c r="Z205" s="119"/>
      <c r="AA205" s="119"/>
      <c r="AB205" s="119"/>
      <c r="AC205" s="119"/>
      <c r="AD205" s="119"/>
      <c r="AE205" s="119"/>
      <c r="AF205" s="119"/>
      <c r="AG205" s="119"/>
      <c r="AH205" s="4"/>
      <c r="AI205" s="4"/>
      <c r="AJ205" s="4"/>
      <c r="AK205" s="4"/>
      <c r="AL205" s="4"/>
      <c r="AM205" s="4"/>
      <c r="AN205" s="4"/>
    </row>
    <row r="206">
      <c r="A206" s="4"/>
      <c r="B206" s="4"/>
      <c r="C206" s="4"/>
      <c r="D206" s="4"/>
      <c r="E206" s="4"/>
      <c r="F206" s="4"/>
      <c r="G206" s="4"/>
      <c r="H206" s="4"/>
      <c r="I206" s="4"/>
      <c r="J206" s="116"/>
      <c r="K206" s="116"/>
      <c r="L206" s="116"/>
      <c r="M206" s="116"/>
      <c r="N206" s="116"/>
      <c r="O206" s="116"/>
      <c r="P206" s="116"/>
      <c r="Q206" s="116"/>
      <c r="R206" s="116"/>
      <c r="S206" s="116"/>
      <c r="T206" s="119"/>
      <c r="U206" s="119"/>
      <c r="V206" s="119"/>
      <c r="W206" s="119"/>
      <c r="X206" s="119"/>
      <c r="Y206" s="119"/>
      <c r="Z206" s="119"/>
      <c r="AA206" s="119"/>
      <c r="AB206" s="119"/>
      <c r="AC206" s="119"/>
      <c r="AD206" s="119"/>
      <c r="AE206" s="119"/>
      <c r="AF206" s="119"/>
      <c r="AG206" s="119"/>
      <c r="AH206" s="4"/>
      <c r="AI206" s="4"/>
      <c r="AJ206" s="4"/>
      <c r="AK206" s="4"/>
      <c r="AL206" s="4"/>
      <c r="AM206" s="4"/>
      <c r="AN206" s="4"/>
    </row>
    <row r="207">
      <c r="A207" s="4"/>
      <c r="B207" s="4"/>
      <c r="C207" s="4"/>
      <c r="D207" s="4"/>
      <c r="E207" s="4"/>
      <c r="F207" s="4"/>
      <c r="G207" s="4"/>
      <c r="H207" s="4"/>
      <c r="I207" s="4"/>
      <c r="J207" s="116"/>
      <c r="K207" s="116"/>
      <c r="L207" s="116"/>
      <c r="M207" s="116"/>
      <c r="N207" s="116"/>
      <c r="O207" s="116"/>
      <c r="P207" s="116"/>
      <c r="Q207" s="116"/>
      <c r="R207" s="116"/>
      <c r="S207" s="116"/>
      <c r="T207" s="119"/>
      <c r="U207" s="119"/>
      <c r="V207" s="119"/>
      <c r="W207" s="119"/>
      <c r="X207" s="119"/>
      <c r="Y207" s="119"/>
      <c r="Z207" s="119"/>
      <c r="AA207" s="119"/>
      <c r="AB207" s="119"/>
      <c r="AC207" s="119"/>
      <c r="AD207" s="119"/>
      <c r="AE207" s="119"/>
      <c r="AF207" s="119"/>
      <c r="AG207" s="119"/>
      <c r="AH207" s="4"/>
      <c r="AI207" s="4"/>
      <c r="AJ207" s="4"/>
      <c r="AK207" s="4"/>
      <c r="AL207" s="4"/>
      <c r="AM207" s="4"/>
      <c r="AN207" s="4"/>
    </row>
    <row r="208">
      <c r="A208" s="4"/>
      <c r="B208" s="4"/>
      <c r="C208" s="4"/>
      <c r="D208" s="4"/>
      <c r="E208" s="4"/>
      <c r="F208" s="4"/>
      <c r="G208" s="4"/>
      <c r="H208" s="4"/>
      <c r="I208" s="4"/>
      <c r="J208" s="116"/>
      <c r="K208" s="116"/>
      <c r="L208" s="116"/>
      <c r="M208" s="116"/>
      <c r="N208" s="116"/>
      <c r="O208" s="116"/>
      <c r="P208" s="116"/>
      <c r="Q208" s="116"/>
      <c r="R208" s="116"/>
      <c r="S208" s="116"/>
      <c r="T208" s="119"/>
      <c r="U208" s="119"/>
      <c r="V208" s="119"/>
      <c r="W208" s="119"/>
      <c r="X208" s="119"/>
      <c r="Y208" s="119"/>
      <c r="Z208" s="119"/>
      <c r="AA208" s="119"/>
      <c r="AB208" s="119"/>
      <c r="AC208" s="119"/>
      <c r="AD208" s="119"/>
      <c r="AE208" s="119"/>
      <c r="AF208" s="119"/>
      <c r="AG208" s="119"/>
      <c r="AH208" s="4"/>
      <c r="AI208" s="4"/>
      <c r="AJ208" s="4"/>
      <c r="AK208" s="4"/>
      <c r="AL208" s="4"/>
      <c r="AM208" s="4"/>
      <c r="AN208" s="4"/>
    </row>
    <row r="209">
      <c r="A209" s="4"/>
      <c r="B209" s="4"/>
      <c r="C209" s="4"/>
      <c r="D209" s="4"/>
      <c r="E209" s="4"/>
      <c r="F209" s="4"/>
      <c r="G209" s="4"/>
      <c r="H209" s="4"/>
      <c r="I209" s="4"/>
      <c r="J209" s="116"/>
      <c r="K209" s="116"/>
      <c r="L209" s="116"/>
      <c r="M209" s="116"/>
      <c r="N209" s="116"/>
      <c r="O209" s="116"/>
      <c r="P209" s="116"/>
      <c r="Q209" s="116"/>
      <c r="R209" s="116"/>
      <c r="S209" s="116"/>
      <c r="T209" s="119"/>
      <c r="U209" s="119"/>
      <c r="V209" s="119"/>
      <c r="W209" s="119"/>
      <c r="X209" s="119"/>
      <c r="Y209" s="119"/>
      <c r="Z209" s="119"/>
      <c r="AA209" s="119"/>
      <c r="AB209" s="119"/>
      <c r="AC209" s="119"/>
      <c r="AD209" s="119"/>
      <c r="AE209" s="119"/>
      <c r="AF209" s="119"/>
      <c r="AG209" s="119"/>
      <c r="AH209" s="4"/>
      <c r="AI209" s="4"/>
      <c r="AJ209" s="4"/>
      <c r="AK209" s="4"/>
      <c r="AL209" s="4"/>
      <c r="AM209" s="4"/>
      <c r="AN209" s="4"/>
    </row>
    <row r="210">
      <c r="A210" s="4"/>
      <c r="B210" s="4"/>
      <c r="C210" s="4"/>
      <c r="D210" s="4"/>
      <c r="E210" s="4"/>
      <c r="F210" s="4"/>
      <c r="G210" s="4"/>
      <c r="H210" s="4"/>
      <c r="I210" s="4"/>
      <c r="J210" s="116"/>
      <c r="K210" s="116"/>
      <c r="L210" s="116"/>
      <c r="M210" s="116"/>
      <c r="N210" s="116"/>
      <c r="O210" s="116"/>
      <c r="P210" s="116"/>
      <c r="Q210" s="116"/>
      <c r="R210" s="116"/>
      <c r="S210" s="116"/>
      <c r="T210" s="119"/>
      <c r="U210" s="119"/>
      <c r="V210" s="119"/>
      <c r="W210" s="119"/>
      <c r="X210" s="119"/>
      <c r="Y210" s="119"/>
      <c r="Z210" s="119"/>
      <c r="AA210" s="119"/>
      <c r="AB210" s="119"/>
      <c r="AC210" s="119"/>
      <c r="AD210" s="119"/>
      <c r="AE210" s="119"/>
      <c r="AF210" s="119"/>
      <c r="AG210" s="119"/>
      <c r="AH210" s="4"/>
      <c r="AI210" s="4"/>
      <c r="AJ210" s="4"/>
      <c r="AK210" s="4"/>
      <c r="AL210" s="4"/>
      <c r="AM210" s="4"/>
      <c r="AN210" s="4"/>
    </row>
    <row r="211">
      <c r="A211" s="4"/>
      <c r="B211" s="4"/>
      <c r="C211" s="4"/>
      <c r="D211" s="4"/>
      <c r="E211" s="4"/>
      <c r="F211" s="4"/>
      <c r="G211" s="4"/>
      <c r="H211" s="4"/>
      <c r="I211" s="4"/>
      <c r="J211" s="116"/>
      <c r="K211" s="116"/>
      <c r="L211" s="116"/>
      <c r="M211" s="116"/>
      <c r="N211" s="116"/>
      <c r="O211" s="116"/>
      <c r="P211" s="116"/>
      <c r="Q211" s="116"/>
      <c r="R211" s="116"/>
      <c r="S211" s="116"/>
      <c r="T211" s="119"/>
      <c r="U211" s="119"/>
      <c r="V211" s="119"/>
      <c r="W211" s="119"/>
      <c r="X211" s="119"/>
      <c r="Y211" s="119"/>
      <c r="Z211" s="119"/>
      <c r="AA211" s="119"/>
      <c r="AB211" s="119"/>
      <c r="AC211" s="119"/>
      <c r="AD211" s="119"/>
      <c r="AE211" s="119"/>
      <c r="AF211" s="119"/>
      <c r="AG211" s="119"/>
      <c r="AH211" s="4"/>
      <c r="AI211" s="4"/>
      <c r="AJ211" s="4"/>
      <c r="AK211" s="4"/>
      <c r="AL211" s="4"/>
      <c r="AM211" s="4"/>
      <c r="AN211" s="4"/>
    </row>
    <row r="212">
      <c r="A212" s="4"/>
      <c r="B212" s="4"/>
      <c r="C212" s="4"/>
      <c r="D212" s="4"/>
      <c r="E212" s="4"/>
      <c r="F212" s="4"/>
      <c r="G212" s="4"/>
      <c r="H212" s="4"/>
      <c r="I212" s="4"/>
      <c r="J212" s="116"/>
      <c r="K212" s="116"/>
      <c r="L212" s="116"/>
      <c r="M212" s="116"/>
      <c r="N212" s="116"/>
      <c r="O212" s="116"/>
      <c r="P212" s="116"/>
      <c r="Q212" s="116"/>
      <c r="R212" s="116"/>
      <c r="S212" s="116"/>
      <c r="T212" s="119"/>
      <c r="U212" s="119"/>
      <c r="V212" s="119"/>
      <c r="W212" s="119"/>
      <c r="X212" s="119"/>
      <c r="Y212" s="119"/>
      <c r="Z212" s="119"/>
      <c r="AA212" s="119"/>
      <c r="AB212" s="119"/>
      <c r="AC212" s="119"/>
      <c r="AD212" s="119"/>
      <c r="AE212" s="119"/>
      <c r="AF212" s="119"/>
      <c r="AG212" s="119"/>
      <c r="AH212" s="4"/>
      <c r="AI212" s="4"/>
      <c r="AJ212" s="4"/>
      <c r="AK212" s="4"/>
      <c r="AL212" s="4"/>
      <c r="AM212" s="4"/>
      <c r="AN212" s="4"/>
    </row>
    <row r="213">
      <c r="A213" s="4"/>
      <c r="B213" s="4"/>
      <c r="C213" s="4"/>
      <c r="D213" s="4"/>
      <c r="E213" s="4"/>
      <c r="F213" s="4"/>
      <c r="G213" s="4"/>
      <c r="H213" s="4"/>
      <c r="I213" s="4"/>
      <c r="J213" s="116"/>
      <c r="K213" s="116"/>
      <c r="L213" s="116"/>
      <c r="M213" s="116"/>
      <c r="N213" s="116"/>
      <c r="O213" s="116"/>
      <c r="P213" s="116"/>
      <c r="Q213" s="116"/>
      <c r="R213" s="116"/>
      <c r="S213" s="116"/>
      <c r="T213" s="119"/>
      <c r="U213" s="119"/>
      <c r="V213" s="119"/>
      <c r="W213" s="119"/>
      <c r="X213" s="119"/>
      <c r="Y213" s="119"/>
      <c r="Z213" s="119"/>
      <c r="AA213" s="119"/>
      <c r="AB213" s="119"/>
      <c r="AC213" s="119"/>
      <c r="AD213" s="119"/>
      <c r="AE213" s="119"/>
      <c r="AF213" s="119"/>
      <c r="AG213" s="119"/>
      <c r="AH213" s="4"/>
      <c r="AI213" s="4"/>
      <c r="AJ213" s="4"/>
      <c r="AK213" s="4"/>
      <c r="AL213" s="4"/>
      <c r="AM213" s="4"/>
      <c r="AN213" s="4"/>
    </row>
    <row r="214">
      <c r="A214" s="4"/>
      <c r="B214" s="4"/>
      <c r="C214" s="4"/>
      <c r="D214" s="4"/>
      <c r="E214" s="4"/>
      <c r="F214" s="4"/>
      <c r="G214" s="4"/>
      <c r="H214" s="4"/>
      <c r="I214" s="4"/>
      <c r="J214" s="116"/>
      <c r="K214" s="116"/>
      <c r="L214" s="116"/>
      <c r="M214" s="116"/>
      <c r="N214" s="116"/>
      <c r="O214" s="116"/>
      <c r="P214" s="116"/>
      <c r="Q214" s="116"/>
      <c r="R214" s="116"/>
      <c r="S214" s="116"/>
      <c r="T214" s="119"/>
      <c r="U214" s="119"/>
      <c r="V214" s="119"/>
      <c r="W214" s="119"/>
      <c r="X214" s="119"/>
      <c r="Y214" s="119"/>
      <c r="Z214" s="119"/>
      <c r="AA214" s="119"/>
      <c r="AB214" s="119"/>
      <c r="AC214" s="119"/>
      <c r="AD214" s="119"/>
      <c r="AE214" s="119"/>
      <c r="AF214" s="119"/>
      <c r="AG214" s="119"/>
      <c r="AH214" s="4"/>
      <c r="AI214" s="4"/>
      <c r="AJ214" s="4"/>
      <c r="AK214" s="4"/>
      <c r="AL214" s="4"/>
      <c r="AM214" s="4"/>
      <c r="AN214" s="4"/>
    </row>
    <row r="215">
      <c r="A215" s="4"/>
      <c r="B215" s="4"/>
      <c r="C215" s="4"/>
      <c r="D215" s="4"/>
      <c r="E215" s="4"/>
      <c r="F215" s="4"/>
      <c r="G215" s="4"/>
      <c r="H215" s="4"/>
      <c r="I215" s="4"/>
      <c r="J215" s="116"/>
      <c r="K215" s="116"/>
      <c r="L215" s="116"/>
      <c r="M215" s="116"/>
      <c r="N215" s="116"/>
      <c r="O215" s="116"/>
      <c r="P215" s="116"/>
      <c r="Q215" s="116"/>
      <c r="R215" s="116"/>
      <c r="S215" s="116"/>
      <c r="T215" s="119"/>
      <c r="U215" s="119"/>
      <c r="V215" s="119"/>
      <c r="W215" s="119"/>
      <c r="X215" s="119"/>
      <c r="Y215" s="119"/>
      <c r="Z215" s="119"/>
      <c r="AA215" s="119"/>
      <c r="AB215" s="119"/>
      <c r="AC215" s="119"/>
      <c r="AD215" s="119"/>
      <c r="AE215" s="119"/>
      <c r="AF215" s="119"/>
      <c r="AG215" s="119"/>
      <c r="AH215" s="4"/>
      <c r="AI215" s="4"/>
      <c r="AJ215" s="4"/>
      <c r="AK215" s="4"/>
      <c r="AL215" s="4"/>
      <c r="AM215" s="4"/>
      <c r="AN215" s="4"/>
    </row>
    <row r="216">
      <c r="A216" s="4"/>
      <c r="B216" s="4"/>
      <c r="C216" s="4"/>
      <c r="D216" s="4"/>
      <c r="E216" s="4"/>
      <c r="F216" s="4"/>
      <c r="G216" s="4"/>
      <c r="H216" s="4"/>
      <c r="I216" s="4"/>
      <c r="J216" s="116"/>
      <c r="K216" s="116"/>
      <c r="L216" s="116"/>
      <c r="M216" s="116"/>
      <c r="N216" s="116"/>
      <c r="O216" s="116"/>
      <c r="P216" s="116"/>
      <c r="Q216" s="116"/>
      <c r="R216" s="116"/>
      <c r="S216" s="116"/>
      <c r="T216" s="119"/>
      <c r="U216" s="119"/>
      <c r="V216" s="119"/>
      <c r="W216" s="119"/>
      <c r="X216" s="119"/>
      <c r="Y216" s="119"/>
      <c r="Z216" s="119"/>
      <c r="AA216" s="119"/>
      <c r="AB216" s="119"/>
      <c r="AC216" s="119"/>
      <c r="AD216" s="119"/>
      <c r="AE216" s="119"/>
      <c r="AF216" s="119"/>
      <c r="AG216" s="119"/>
      <c r="AH216" s="4"/>
      <c r="AI216" s="4"/>
      <c r="AJ216" s="4"/>
      <c r="AK216" s="4"/>
      <c r="AL216" s="4"/>
      <c r="AM216" s="4"/>
      <c r="AN216" s="4"/>
    </row>
    <row r="217">
      <c r="A217" s="4"/>
      <c r="B217" s="4"/>
      <c r="C217" s="4"/>
      <c r="D217" s="4"/>
      <c r="E217" s="4"/>
      <c r="F217" s="4"/>
      <c r="G217" s="4"/>
      <c r="H217" s="4"/>
      <c r="I217" s="4"/>
      <c r="J217" s="116"/>
      <c r="K217" s="116"/>
      <c r="L217" s="116"/>
      <c r="M217" s="116"/>
      <c r="N217" s="116"/>
      <c r="O217" s="116"/>
      <c r="P217" s="116"/>
      <c r="Q217" s="116"/>
      <c r="R217" s="116"/>
      <c r="S217" s="116"/>
      <c r="T217" s="119"/>
      <c r="U217" s="119"/>
      <c r="V217" s="119"/>
      <c r="W217" s="119"/>
      <c r="X217" s="119"/>
      <c r="Y217" s="119"/>
      <c r="Z217" s="119"/>
      <c r="AA217" s="119"/>
      <c r="AB217" s="119"/>
      <c r="AC217" s="119"/>
      <c r="AD217" s="119"/>
      <c r="AE217" s="119"/>
      <c r="AF217" s="119"/>
      <c r="AG217" s="119"/>
      <c r="AH217" s="4"/>
      <c r="AI217" s="4"/>
      <c r="AJ217" s="4"/>
      <c r="AK217" s="4"/>
      <c r="AL217" s="4"/>
      <c r="AM217" s="4"/>
      <c r="AN217" s="4"/>
    </row>
    <row r="218">
      <c r="A218" s="4"/>
      <c r="B218" s="4"/>
      <c r="C218" s="4"/>
      <c r="D218" s="4"/>
      <c r="E218" s="4"/>
      <c r="F218" s="4"/>
      <c r="G218" s="4"/>
      <c r="H218" s="4"/>
      <c r="I218" s="4"/>
      <c r="J218" s="116"/>
      <c r="K218" s="116"/>
      <c r="L218" s="116"/>
      <c r="M218" s="116"/>
      <c r="N218" s="116"/>
      <c r="O218" s="116"/>
      <c r="P218" s="116"/>
      <c r="Q218" s="116"/>
      <c r="R218" s="116"/>
      <c r="S218" s="116"/>
      <c r="T218" s="119"/>
      <c r="U218" s="119"/>
      <c r="V218" s="119"/>
      <c r="W218" s="119"/>
      <c r="X218" s="119"/>
      <c r="Y218" s="119"/>
      <c r="Z218" s="119"/>
      <c r="AA218" s="119"/>
      <c r="AB218" s="119"/>
      <c r="AC218" s="119"/>
      <c r="AD218" s="119"/>
      <c r="AE218" s="119"/>
      <c r="AF218" s="119"/>
      <c r="AG218" s="119"/>
      <c r="AH218" s="4"/>
      <c r="AI218" s="4"/>
      <c r="AJ218" s="4"/>
      <c r="AK218" s="4"/>
      <c r="AL218" s="4"/>
      <c r="AM218" s="4"/>
      <c r="AN218" s="4"/>
    </row>
    <row r="219">
      <c r="A219" s="4"/>
      <c r="B219" s="4"/>
      <c r="C219" s="4"/>
      <c r="D219" s="4"/>
      <c r="E219" s="4"/>
      <c r="F219" s="4"/>
      <c r="G219" s="4"/>
      <c r="H219" s="4"/>
      <c r="I219" s="4"/>
      <c r="J219" s="116"/>
      <c r="K219" s="116"/>
      <c r="L219" s="116"/>
      <c r="M219" s="116"/>
      <c r="N219" s="116"/>
      <c r="O219" s="116"/>
      <c r="P219" s="116"/>
      <c r="Q219" s="116"/>
      <c r="R219" s="116"/>
      <c r="S219" s="116"/>
      <c r="T219" s="119"/>
      <c r="U219" s="119"/>
      <c r="V219" s="119"/>
      <c r="W219" s="119"/>
      <c r="X219" s="119"/>
      <c r="Y219" s="119"/>
      <c r="Z219" s="119"/>
      <c r="AA219" s="119"/>
      <c r="AB219" s="119"/>
      <c r="AC219" s="119"/>
      <c r="AD219" s="119"/>
      <c r="AE219" s="119"/>
      <c r="AF219" s="119"/>
      <c r="AG219" s="119"/>
      <c r="AH219" s="4"/>
      <c r="AI219" s="4"/>
      <c r="AJ219" s="4"/>
      <c r="AK219" s="4"/>
      <c r="AL219" s="4"/>
      <c r="AM219" s="4"/>
      <c r="AN219" s="4"/>
    </row>
    <row r="220">
      <c r="A220" s="4"/>
      <c r="B220" s="4"/>
      <c r="C220" s="4"/>
      <c r="D220" s="4"/>
      <c r="E220" s="4"/>
      <c r="F220" s="4"/>
      <c r="G220" s="4"/>
      <c r="H220" s="4"/>
      <c r="I220" s="4"/>
      <c r="J220" s="116"/>
      <c r="K220" s="116"/>
      <c r="L220" s="116"/>
      <c r="M220" s="116"/>
      <c r="N220" s="116"/>
      <c r="O220" s="116"/>
      <c r="P220" s="116"/>
      <c r="Q220" s="116"/>
      <c r="R220" s="116"/>
      <c r="S220" s="116"/>
      <c r="T220" s="119"/>
      <c r="U220" s="119"/>
      <c r="V220" s="119"/>
      <c r="W220" s="119"/>
      <c r="X220" s="119"/>
      <c r="Y220" s="119"/>
      <c r="Z220" s="119"/>
      <c r="AA220" s="119"/>
      <c r="AB220" s="119"/>
      <c r="AC220" s="119"/>
      <c r="AD220" s="119"/>
      <c r="AE220" s="119"/>
      <c r="AF220" s="119"/>
      <c r="AG220" s="119"/>
      <c r="AH220" s="4"/>
      <c r="AI220" s="4"/>
      <c r="AJ220" s="4"/>
      <c r="AK220" s="4"/>
      <c r="AL220" s="4"/>
      <c r="AM220" s="4"/>
      <c r="AN220" s="4"/>
    </row>
    <row r="221">
      <c r="A221" s="4"/>
      <c r="B221" s="4"/>
      <c r="C221" s="4"/>
      <c r="D221" s="4"/>
      <c r="E221" s="4"/>
      <c r="F221" s="4"/>
      <c r="G221" s="4"/>
      <c r="H221" s="4"/>
      <c r="I221" s="4"/>
      <c r="J221" s="116"/>
      <c r="K221" s="116"/>
      <c r="L221" s="116"/>
      <c r="M221" s="116"/>
      <c r="N221" s="116"/>
      <c r="O221" s="116"/>
      <c r="P221" s="116"/>
      <c r="Q221" s="116"/>
      <c r="R221" s="116"/>
      <c r="S221" s="116"/>
      <c r="T221" s="119"/>
      <c r="U221" s="119"/>
      <c r="V221" s="119"/>
      <c r="W221" s="119"/>
      <c r="X221" s="119"/>
      <c r="Y221" s="119"/>
      <c r="Z221" s="119"/>
      <c r="AA221" s="119"/>
      <c r="AB221" s="119"/>
      <c r="AC221" s="119"/>
      <c r="AD221" s="119"/>
      <c r="AE221" s="119"/>
      <c r="AF221" s="119"/>
      <c r="AG221" s="119"/>
      <c r="AH221" s="4"/>
      <c r="AI221" s="4"/>
      <c r="AJ221" s="4"/>
      <c r="AK221" s="4"/>
      <c r="AL221" s="4"/>
      <c r="AM221" s="4"/>
      <c r="AN221" s="4"/>
    </row>
    <row r="222">
      <c r="A222" s="4"/>
      <c r="B222" s="4"/>
      <c r="C222" s="4"/>
      <c r="D222" s="4"/>
      <c r="E222" s="4"/>
      <c r="F222" s="4"/>
      <c r="G222" s="4"/>
      <c r="H222" s="4"/>
      <c r="I222" s="4"/>
      <c r="J222" s="116"/>
      <c r="K222" s="116"/>
      <c r="L222" s="116"/>
      <c r="M222" s="116"/>
      <c r="N222" s="116"/>
      <c r="O222" s="116"/>
      <c r="P222" s="116"/>
      <c r="Q222" s="116"/>
      <c r="R222" s="116"/>
      <c r="S222" s="116"/>
      <c r="T222" s="119"/>
      <c r="U222" s="119"/>
      <c r="V222" s="119"/>
      <c r="W222" s="119"/>
      <c r="X222" s="119"/>
      <c r="Y222" s="119"/>
      <c r="Z222" s="119"/>
      <c r="AA222" s="119"/>
      <c r="AB222" s="119"/>
      <c r="AC222" s="119"/>
      <c r="AD222" s="119"/>
      <c r="AE222" s="119"/>
      <c r="AF222" s="119"/>
      <c r="AG222" s="119"/>
      <c r="AH222" s="4"/>
      <c r="AI222" s="4"/>
      <c r="AJ222" s="4"/>
      <c r="AK222" s="4"/>
      <c r="AL222" s="4"/>
      <c r="AM222" s="4"/>
      <c r="AN222" s="4"/>
    </row>
    <row r="223">
      <c r="A223" s="4"/>
      <c r="B223" s="4"/>
      <c r="C223" s="4"/>
      <c r="D223" s="4"/>
      <c r="E223" s="4"/>
      <c r="F223" s="4"/>
      <c r="G223" s="4"/>
      <c r="H223" s="4"/>
      <c r="I223" s="4"/>
      <c r="J223" s="116"/>
      <c r="K223" s="116"/>
      <c r="L223" s="116"/>
      <c r="M223" s="116"/>
      <c r="N223" s="116"/>
      <c r="O223" s="116"/>
      <c r="P223" s="116"/>
      <c r="Q223" s="116"/>
      <c r="R223" s="116"/>
      <c r="S223" s="116"/>
      <c r="T223" s="119"/>
      <c r="U223" s="119"/>
      <c r="V223" s="119"/>
      <c r="W223" s="119"/>
      <c r="X223" s="119"/>
      <c r="Y223" s="119"/>
      <c r="Z223" s="119"/>
      <c r="AA223" s="119"/>
      <c r="AB223" s="119"/>
      <c r="AC223" s="119"/>
      <c r="AD223" s="119"/>
      <c r="AE223" s="119"/>
      <c r="AF223" s="119"/>
      <c r="AG223" s="119"/>
      <c r="AH223" s="4"/>
      <c r="AI223" s="4"/>
      <c r="AJ223" s="4"/>
      <c r="AK223" s="4"/>
      <c r="AL223" s="4"/>
      <c r="AM223" s="4"/>
      <c r="AN223" s="4"/>
    </row>
    <row r="224">
      <c r="A224" s="4"/>
      <c r="B224" s="4"/>
      <c r="C224" s="4"/>
      <c r="D224" s="4"/>
      <c r="E224" s="4"/>
      <c r="F224" s="4"/>
      <c r="G224" s="4"/>
      <c r="H224" s="4"/>
      <c r="I224" s="4"/>
      <c r="J224" s="116"/>
      <c r="K224" s="116"/>
      <c r="L224" s="116"/>
      <c r="M224" s="116"/>
      <c r="N224" s="116"/>
      <c r="O224" s="116"/>
      <c r="P224" s="116"/>
      <c r="Q224" s="116"/>
      <c r="R224" s="116"/>
      <c r="S224" s="116"/>
      <c r="T224" s="119"/>
      <c r="U224" s="119"/>
      <c r="V224" s="119"/>
      <c r="W224" s="119"/>
      <c r="X224" s="119"/>
      <c r="Y224" s="119"/>
      <c r="Z224" s="119"/>
      <c r="AA224" s="119"/>
      <c r="AB224" s="119"/>
      <c r="AC224" s="119"/>
      <c r="AD224" s="119"/>
      <c r="AE224" s="119"/>
      <c r="AF224" s="119"/>
      <c r="AG224" s="119"/>
      <c r="AH224" s="4"/>
      <c r="AI224" s="4"/>
      <c r="AJ224" s="4"/>
      <c r="AK224" s="4"/>
      <c r="AL224" s="4"/>
      <c r="AM224" s="4"/>
      <c r="AN224" s="4"/>
    </row>
    <row r="225">
      <c r="A225" s="4"/>
      <c r="B225" s="4"/>
      <c r="C225" s="4"/>
      <c r="D225" s="4"/>
      <c r="E225" s="4"/>
      <c r="F225" s="4"/>
      <c r="G225" s="4"/>
      <c r="H225" s="4"/>
      <c r="I225" s="4"/>
      <c r="J225" s="116"/>
      <c r="K225" s="116"/>
      <c r="L225" s="116"/>
      <c r="M225" s="116"/>
      <c r="N225" s="116"/>
      <c r="O225" s="116"/>
      <c r="P225" s="116"/>
      <c r="Q225" s="116"/>
      <c r="R225" s="116"/>
      <c r="S225" s="116"/>
      <c r="T225" s="119"/>
      <c r="U225" s="119"/>
      <c r="V225" s="119"/>
      <c r="W225" s="119"/>
      <c r="X225" s="119"/>
      <c r="Y225" s="119"/>
      <c r="Z225" s="119"/>
      <c r="AA225" s="119"/>
      <c r="AB225" s="119"/>
      <c r="AC225" s="119"/>
      <c r="AD225" s="119"/>
      <c r="AE225" s="119"/>
      <c r="AF225" s="119"/>
      <c r="AG225" s="119"/>
      <c r="AH225" s="4"/>
      <c r="AI225" s="4"/>
      <c r="AJ225" s="4"/>
      <c r="AK225" s="4"/>
      <c r="AL225" s="4"/>
      <c r="AM225" s="4"/>
      <c r="AN225" s="4"/>
    </row>
    <row r="226">
      <c r="A226" s="4"/>
      <c r="B226" s="4"/>
      <c r="C226" s="4"/>
      <c r="D226" s="4"/>
      <c r="E226" s="4"/>
      <c r="F226" s="4"/>
      <c r="G226" s="4"/>
      <c r="H226" s="4"/>
      <c r="I226" s="4"/>
      <c r="J226" s="116"/>
      <c r="K226" s="116"/>
      <c r="L226" s="116"/>
      <c r="M226" s="116"/>
      <c r="N226" s="116"/>
      <c r="O226" s="116"/>
      <c r="P226" s="116"/>
      <c r="Q226" s="116"/>
      <c r="R226" s="116"/>
      <c r="S226" s="116"/>
      <c r="T226" s="119"/>
      <c r="U226" s="119"/>
      <c r="V226" s="119"/>
      <c r="W226" s="119"/>
      <c r="X226" s="119"/>
      <c r="Y226" s="119"/>
      <c r="Z226" s="119"/>
      <c r="AA226" s="119"/>
      <c r="AB226" s="119"/>
      <c r="AC226" s="119"/>
      <c r="AD226" s="119"/>
      <c r="AE226" s="119"/>
      <c r="AF226" s="119"/>
      <c r="AG226" s="119"/>
      <c r="AH226" s="4"/>
      <c r="AI226" s="4"/>
      <c r="AJ226" s="4"/>
      <c r="AK226" s="4"/>
      <c r="AL226" s="4"/>
      <c r="AM226" s="4"/>
      <c r="AN226" s="4"/>
    </row>
    <row r="227">
      <c r="A227" s="4"/>
      <c r="B227" s="4"/>
      <c r="C227" s="4"/>
      <c r="D227" s="4"/>
      <c r="E227" s="4"/>
      <c r="F227" s="4"/>
      <c r="G227" s="4"/>
      <c r="H227" s="4"/>
      <c r="I227" s="4"/>
      <c r="J227" s="116"/>
      <c r="K227" s="116"/>
      <c r="L227" s="116"/>
      <c r="M227" s="116"/>
      <c r="N227" s="116"/>
      <c r="O227" s="116"/>
      <c r="P227" s="116"/>
      <c r="Q227" s="116"/>
      <c r="R227" s="116"/>
      <c r="S227" s="116"/>
      <c r="T227" s="119"/>
      <c r="U227" s="119"/>
      <c r="V227" s="119"/>
      <c r="W227" s="119"/>
      <c r="X227" s="119"/>
      <c r="Y227" s="119"/>
      <c r="Z227" s="119"/>
      <c r="AA227" s="119"/>
      <c r="AB227" s="119"/>
      <c r="AC227" s="119"/>
      <c r="AD227" s="119"/>
      <c r="AE227" s="119"/>
      <c r="AF227" s="119"/>
      <c r="AG227" s="119"/>
      <c r="AH227" s="4"/>
      <c r="AI227" s="4"/>
      <c r="AJ227" s="4"/>
      <c r="AK227" s="4"/>
      <c r="AL227" s="4"/>
      <c r="AM227" s="4"/>
      <c r="AN227" s="4"/>
    </row>
    <row r="228">
      <c r="A228" s="4"/>
      <c r="B228" s="4"/>
      <c r="C228" s="4"/>
      <c r="D228" s="4"/>
      <c r="E228" s="4"/>
      <c r="F228" s="4"/>
      <c r="G228" s="4"/>
      <c r="H228" s="4"/>
      <c r="I228" s="4"/>
      <c r="J228" s="116"/>
      <c r="K228" s="116"/>
      <c r="L228" s="116"/>
      <c r="M228" s="116"/>
      <c r="N228" s="116"/>
      <c r="O228" s="116"/>
      <c r="P228" s="116"/>
      <c r="Q228" s="116"/>
      <c r="R228" s="116"/>
      <c r="S228" s="116"/>
      <c r="T228" s="119"/>
      <c r="U228" s="119"/>
      <c r="V228" s="119"/>
      <c r="W228" s="119"/>
      <c r="X228" s="119"/>
      <c r="Y228" s="119"/>
      <c r="Z228" s="119"/>
      <c r="AA228" s="119"/>
      <c r="AB228" s="119"/>
      <c r="AC228" s="119"/>
      <c r="AD228" s="119"/>
      <c r="AE228" s="119"/>
      <c r="AF228" s="119"/>
      <c r="AG228" s="119"/>
      <c r="AH228" s="4"/>
      <c r="AI228" s="4"/>
      <c r="AJ228" s="4"/>
      <c r="AK228" s="4"/>
      <c r="AL228" s="4"/>
      <c r="AM228" s="4"/>
      <c r="AN228" s="4"/>
    </row>
    <row r="229">
      <c r="A229" s="4"/>
      <c r="B229" s="4"/>
      <c r="C229" s="4"/>
      <c r="D229" s="4"/>
      <c r="E229" s="4"/>
      <c r="F229" s="4"/>
      <c r="G229" s="4"/>
      <c r="H229" s="4"/>
      <c r="I229" s="4"/>
      <c r="J229" s="116"/>
      <c r="K229" s="116"/>
      <c r="L229" s="116"/>
      <c r="M229" s="116"/>
      <c r="N229" s="116"/>
      <c r="O229" s="116"/>
      <c r="P229" s="116"/>
      <c r="Q229" s="116"/>
      <c r="R229" s="116"/>
      <c r="S229" s="116"/>
      <c r="T229" s="119"/>
      <c r="U229" s="119"/>
      <c r="V229" s="119"/>
      <c r="W229" s="119"/>
      <c r="X229" s="119"/>
      <c r="Y229" s="119"/>
      <c r="Z229" s="119"/>
      <c r="AA229" s="119"/>
      <c r="AB229" s="119"/>
      <c r="AC229" s="119"/>
      <c r="AD229" s="119"/>
      <c r="AE229" s="119"/>
      <c r="AF229" s="119"/>
      <c r="AG229" s="119"/>
      <c r="AH229" s="4"/>
      <c r="AI229" s="4"/>
      <c r="AJ229" s="4"/>
      <c r="AK229" s="4"/>
      <c r="AL229" s="4"/>
      <c r="AM229" s="4"/>
      <c r="AN229" s="4"/>
    </row>
    <row r="230">
      <c r="A230" s="4"/>
      <c r="B230" s="4"/>
      <c r="C230" s="4"/>
      <c r="D230" s="4"/>
      <c r="E230" s="4"/>
      <c r="F230" s="4"/>
      <c r="G230" s="4"/>
      <c r="H230" s="4"/>
      <c r="I230" s="4"/>
      <c r="J230" s="116"/>
      <c r="K230" s="116"/>
      <c r="L230" s="116"/>
      <c r="M230" s="116"/>
      <c r="N230" s="116"/>
      <c r="O230" s="116"/>
      <c r="P230" s="116"/>
      <c r="Q230" s="116"/>
      <c r="R230" s="116"/>
      <c r="S230" s="116"/>
      <c r="T230" s="119"/>
      <c r="U230" s="119"/>
      <c r="V230" s="119"/>
      <c r="W230" s="119"/>
      <c r="X230" s="119"/>
      <c r="Y230" s="119"/>
      <c r="Z230" s="119"/>
      <c r="AA230" s="119"/>
      <c r="AB230" s="119"/>
      <c r="AC230" s="119"/>
      <c r="AD230" s="119"/>
      <c r="AE230" s="119"/>
      <c r="AF230" s="119"/>
      <c r="AG230" s="119"/>
      <c r="AH230" s="4"/>
      <c r="AI230" s="4"/>
      <c r="AJ230" s="4"/>
      <c r="AK230" s="4"/>
      <c r="AL230" s="4"/>
      <c r="AM230" s="4"/>
      <c r="AN230" s="4"/>
    </row>
    <row r="231">
      <c r="A231" s="4"/>
      <c r="B231" s="4"/>
      <c r="C231" s="4"/>
      <c r="D231" s="4"/>
      <c r="E231" s="4"/>
      <c r="F231" s="4"/>
      <c r="G231" s="4"/>
      <c r="H231" s="4"/>
      <c r="I231" s="4"/>
      <c r="J231" s="116"/>
      <c r="K231" s="116"/>
      <c r="L231" s="116"/>
      <c r="M231" s="116"/>
      <c r="N231" s="116"/>
      <c r="O231" s="116"/>
      <c r="P231" s="116"/>
      <c r="Q231" s="116"/>
      <c r="R231" s="116"/>
      <c r="S231" s="116"/>
      <c r="T231" s="119"/>
      <c r="U231" s="119"/>
      <c r="V231" s="119"/>
      <c r="W231" s="119"/>
      <c r="X231" s="119"/>
      <c r="Y231" s="119"/>
      <c r="Z231" s="119"/>
      <c r="AA231" s="119"/>
      <c r="AB231" s="119"/>
      <c r="AC231" s="119"/>
      <c r="AD231" s="119"/>
      <c r="AE231" s="119"/>
      <c r="AF231" s="119"/>
      <c r="AG231" s="119"/>
      <c r="AH231" s="4"/>
      <c r="AI231" s="4"/>
      <c r="AJ231" s="4"/>
      <c r="AK231" s="4"/>
      <c r="AL231" s="4"/>
      <c r="AM231" s="4"/>
      <c r="AN231" s="4"/>
    </row>
    <row r="232">
      <c r="A232" s="4"/>
      <c r="B232" s="4"/>
      <c r="C232" s="4"/>
      <c r="D232" s="4"/>
      <c r="E232" s="4"/>
      <c r="F232" s="4"/>
      <c r="G232" s="4"/>
      <c r="H232" s="4"/>
      <c r="I232" s="4"/>
      <c r="J232" s="116"/>
      <c r="K232" s="116"/>
      <c r="L232" s="116"/>
      <c r="M232" s="116"/>
      <c r="N232" s="116"/>
      <c r="O232" s="116"/>
      <c r="P232" s="116"/>
      <c r="Q232" s="116"/>
      <c r="R232" s="116"/>
      <c r="S232" s="116"/>
      <c r="T232" s="119"/>
      <c r="U232" s="119"/>
      <c r="V232" s="119"/>
      <c r="W232" s="119"/>
      <c r="X232" s="119"/>
      <c r="Y232" s="119"/>
      <c r="Z232" s="119"/>
      <c r="AA232" s="119"/>
      <c r="AB232" s="119"/>
      <c r="AC232" s="119"/>
      <c r="AD232" s="119"/>
      <c r="AE232" s="119"/>
      <c r="AF232" s="119"/>
      <c r="AG232" s="119"/>
      <c r="AH232" s="4"/>
      <c r="AI232" s="4"/>
      <c r="AJ232" s="4"/>
      <c r="AK232" s="4"/>
      <c r="AL232" s="4"/>
      <c r="AM232" s="4"/>
      <c r="AN232" s="4"/>
    </row>
    <row r="233">
      <c r="A233" s="4"/>
      <c r="B233" s="4"/>
      <c r="C233" s="4"/>
      <c r="D233" s="4"/>
      <c r="E233" s="4"/>
      <c r="F233" s="4"/>
      <c r="G233" s="4"/>
      <c r="H233" s="4"/>
      <c r="I233" s="4"/>
      <c r="J233" s="116"/>
      <c r="K233" s="116"/>
      <c r="L233" s="116"/>
      <c r="M233" s="116"/>
      <c r="N233" s="116"/>
      <c r="O233" s="116"/>
      <c r="P233" s="116"/>
      <c r="Q233" s="116"/>
      <c r="R233" s="116"/>
      <c r="S233" s="116"/>
      <c r="T233" s="119"/>
      <c r="U233" s="119"/>
      <c r="V233" s="119"/>
      <c r="W233" s="119"/>
      <c r="X233" s="119"/>
      <c r="Y233" s="119"/>
      <c r="Z233" s="119"/>
      <c r="AA233" s="119"/>
      <c r="AB233" s="119"/>
      <c r="AC233" s="119"/>
      <c r="AD233" s="119"/>
      <c r="AE233" s="119"/>
      <c r="AF233" s="119"/>
      <c r="AG233" s="119"/>
      <c r="AH233" s="4"/>
      <c r="AI233" s="4"/>
      <c r="AJ233" s="4"/>
      <c r="AK233" s="4"/>
      <c r="AL233" s="4"/>
      <c r="AM233" s="4"/>
      <c r="AN233" s="4"/>
    </row>
    <row r="234">
      <c r="A234" s="4"/>
      <c r="B234" s="4"/>
      <c r="C234" s="4"/>
      <c r="D234" s="4"/>
      <c r="E234" s="4"/>
      <c r="F234" s="4"/>
      <c r="G234" s="4"/>
      <c r="H234" s="4"/>
      <c r="I234" s="4"/>
      <c r="J234" s="116"/>
      <c r="K234" s="116"/>
      <c r="L234" s="116"/>
      <c r="M234" s="116"/>
      <c r="N234" s="116"/>
      <c r="O234" s="116"/>
      <c r="P234" s="116"/>
      <c r="Q234" s="116"/>
      <c r="R234" s="116"/>
      <c r="S234" s="116"/>
      <c r="T234" s="119"/>
      <c r="U234" s="119"/>
      <c r="V234" s="119"/>
      <c r="W234" s="119"/>
      <c r="X234" s="119"/>
      <c r="Y234" s="119"/>
      <c r="Z234" s="119"/>
      <c r="AA234" s="119"/>
      <c r="AB234" s="119"/>
      <c r="AC234" s="119"/>
      <c r="AD234" s="119"/>
      <c r="AE234" s="119"/>
      <c r="AF234" s="119"/>
      <c r="AG234" s="119"/>
      <c r="AH234" s="4"/>
      <c r="AI234" s="4"/>
      <c r="AJ234" s="4"/>
      <c r="AK234" s="4"/>
      <c r="AL234" s="4"/>
      <c r="AM234" s="4"/>
      <c r="AN234" s="4"/>
    </row>
    <row r="235">
      <c r="A235" s="4"/>
      <c r="B235" s="4"/>
      <c r="C235" s="4"/>
      <c r="D235" s="4"/>
      <c r="E235" s="4"/>
      <c r="F235" s="4"/>
      <c r="G235" s="4"/>
      <c r="H235" s="4"/>
      <c r="I235" s="4"/>
      <c r="J235" s="116"/>
      <c r="K235" s="116"/>
      <c r="L235" s="116"/>
      <c r="M235" s="116"/>
      <c r="N235" s="116"/>
      <c r="O235" s="116"/>
      <c r="P235" s="116"/>
      <c r="Q235" s="116"/>
      <c r="R235" s="116"/>
      <c r="S235" s="116"/>
      <c r="T235" s="119"/>
      <c r="U235" s="119"/>
      <c r="V235" s="119"/>
      <c r="W235" s="119"/>
      <c r="X235" s="119"/>
      <c r="Y235" s="119"/>
      <c r="Z235" s="119"/>
      <c r="AA235" s="119"/>
      <c r="AB235" s="119"/>
      <c r="AC235" s="119"/>
      <c r="AD235" s="119"/>
      <c r="AE235" s="119"/>
      <c r="AF235" s="119"/>
      <c r="AG235" s="119"/>
      <c r="AH235" s="4"/>
      <c r="AI235" s="4"/>
      <c r="AJ235" s="4"/>
      <c r="AK235" s="4"/>
      <c r="AL235" s="4"/>
      <c r="AM235" s="4"/>
      <c r="AN235" s="4"/>
    </row>
    <row r="236">
      <c r="A236" s="4"/>
      <c r="B236" s="4"/>
      <c r="C236" s="4"/>
      <c r="D236" s="4"/>
      <c r="E236" s="4"/>
      <c r="F236" s="4"/>
      <c r="G236" s="4"/>
      <c r="H236" s="4"/>
      <c r="I236" s="4"/>
      <c r="J236" s="116"/>
      <c r="K236" s="116"/>
      <c r="L236" s="116"/>
      <c r="M236" s="116"/>
      <c r="N236" s="116"/>
      <c r="O236" s="116"/>
      <c r="P236" s="116"/>
      <c r="Q236" s="116"/>
      <c r="R236" s="116"/>
      <c r="S236" s="116"/>
      <c r="T236" s="119"/>
      <c r="U236" s="119"/>
      <c r="V236" s="119"/>
      <c r="W236" s="119"/>
      <c r="X236" s="119"/>
      <c r="Y236" s="119"/>
      <c r="Z236" s="119"/>
      <c r="AA236" s="119"/>
      <c r="AB236" s="119"/>
      <c r="AC236" s="119"/>
      <c r="AD236" s="119"/>
      <c r="AE236" s="119"/>
      <c r="AF236" s="119"/>
      <c r="AG236" s="119"/>
      <c r="AH236" s="4"/>
      <c r="AI236" s="4"/>
      <c r="AJ236" s="4"/>
      <c r="AK236" s="4"/>
      <c r="AL236" s="4"/>
      <c r="AM236" s="4"/>
      <c r="AN236" s="4"/>
    </row>
    <row r="237">
      <c r="A237" s="4"/>
      <c r="B237" s="4"/>
      <c r="C237" s="4"/>
      <c r="D237" s="4"/>
      <c r="E237" s="4"/>
      <c r="F237" s="4"/>
      <c r="G237" s="4"/>
      <c r="H237" s="4"/>
      <c r="I237" s="4"/>
      <c r="J237" s="116"/>
      <c r="K237" s="116"/>
      <c r="L237" s="116"/>
      <c r="M237" s="116"/>
      <c r="N237" s="116"/>
      <c r="O237" s="116"/>
      <c r="P237" s="116"/>
      <c r="Q237" s="116"/>
      <c r="R237" s="116"/>
      <c r="S237" s="116"/>
      <c r="T237" s="119"/>
      <c r="U237" s="119"/>
      <c r="V237" s="119"/>
      <c r="W237" s="119"/>
      <c r="X237" s="119"/>
      <c r="Y237" s="119"/>
      <c r="Z237" s="119"/>
      <c r="AA237" s="119"/>
      <c r="AB237" s="119"/>
      <c r="AC237" s="119"/>
      <c r="AD237" s="119"/>
      <c r="AE237" s="119"/>
      <c r="AF237" s="119"/>
      <c r="AG237" s="119"/>
      <c r="AH237" s="4"/>
      <c r="AI237" s="4"/>
      <c r="AJ237" s="4"/>
      <c r="AK237" s="4"/>
      <c r="AL237" s="4"/>
      <c r="AM237" s="4"/>
      <c r="AN237" s="4"/>
    </row>
    <row r="238">
      <c r="A238" s="4"/>
      <c r="B238" s="4"/>
      <c r="C238" s="4"/>
      <c r="D238" s="4"/>
      <c r="E238" s="4"/>
      <c r="F238" s="4"/>
      <c r="G238" s="4"/>
      <c r="H238" s="4"/>
      <c r="I238" s="4"/>
      <c r="J238" s="116"/>
      <c r="K238" s="116"/>
      <c r="L238" s="116"/>
      <c r="M238" s="116"/>
      <c r="N238" s="116"/>
      <c r="O238" s="116"/>
      <c r="P238" s="116"/>
      <c r="Q238" s="116"/>
      <c r="R238" s="116"/>
      <c r="S238" s="116"/>
      <c r="T238" s="119"/>
      <c r="U238" s="119"/>
      <c r="V238" s="119"/>
      <c r="W238" s="119"/>
      <c r="X238" s="119"/>
      <c r="Y238" s="119"/>
      <c r="Z238" s="119"/>
      <c r="AA238" s="119"/>
      <c r="AB238" s="119"/>
      <c r="AC238" s="119"/>
      <c r="AD238" s="119"/>
      <c r="AE238" s="119"/>
      <c r="AF238" s="119"/>
      <c r="AG238" s="119"/>
      <c r="AH238" s="4"/>
      <c r="AI238" s="4"/>
      <c r="AJ238" s="4"/>
      <c r="AK238" s="4"/>
      <c r="AL238" s="4"/>
      <c r="AM238" s="4"/>
      <c r="AN238" s="4"/>
    </row>
    <row r="239">
      <c r="A239" s="4"/>
      <c r="B239" s="4"/>
      <c r="C239" s="4"/>
      <c r="D239" s="4"/>
      <c r="E239" s="4"/>
      <c r="F239" s="4"/>
      <c r="G239" s="4"/>
      <c r="H239" s="4"/>
      <c r="I239" s="4"/>
      <c r="J239" s="116"/>
      <c r="K239" s="116"/>
      <c r="L239" s="116"/>
      <c r="M239" s="116"/>
      <c r="N239" s="116"/>
      <c r="O239" s="116"/>
      <c r="P239" s="116"/>
      <c r="Q239" s="116"/>
      <c r="R239" s="116"/>
      <c r="S239" s="116"/>
      <c r="T239" s="119"/>
      <c r="U239" s="119"/>
      <c r="V239" s="119"/>
      <c r="W239" s="119"/>
      <c r="X239" s="119"/>
      <c r="Y239" s="119"/>
      <c r="Z239" s="119"/>
      <c r="AA239" s="119"/>
      <c r="AB239" s="119"/>
      <c r="AC239" s="119"/>
      <c r="AD239" s="119"/>
      <c r="AE239" s="119"/>
      <c r="AF239" s="119"/>
      <c r="AG239" s="119"/>
      <c r="AH239" s="4"/>
      <c r="AI239" s="4"/>
      <c r="AJ239" s="4"/>
      <c r="AK239" s="4"/>
      <c r="AL239" s="4"/>
      <c r="AM239" s="4"/>
      <c r="AN239" s="4"/>
    </row>
    <row r="240">
      <c r="A240" s="4"/>
      <c r="B240" s="4"/>
      <c r="C240" s="4"/>
      <c r="D240" s="4"/>
      <c r="E240" s="4"/>
      <c r="F240" s="4"/>
      <c r="G240" s="4"/>
      <c r="H240" s="4"/>
      <c r="I240" s="4"/>
      <c r="J240" s="116"/>
      <c r="K240" s="116"/>
      <c r="L240" s="116"/>
      <c r="M240" s="116"/>
      <c r="N240" s="116"/>
      <c r="O240" s="116"/>
      <c r="P240" s="116"/>
      <c r="Q240" s="116"/>
      <c r="R240" s="116"/>
      <c r="S240" s="116"/>
      <c r="T240" s="119"/>
      <c r="U240" s="119"/>
      <c r="V240" s="119"/>
      <c r="W240" s="119"/>
      <c r="X240" s="119"/>
      <c r="Y240" s="119"/>
      <c r="Z240" s="119"/>
      <c r="AA240" s="119"/>
      <c r="AB240" s="119"/>
      <c r="AC240" s="119"/>
      <c r="AD240" s="119"/>
      <c r="AE240" s="119"/>
      <c r="AF240" s="119"/>
      <c r="AG240" s="119"/>
      <c r="AH240" s="4"/>
      <c r="AI240" s="4"/>
      <c r="AJ240" s="4"/>
      <c r="AK240" s="4"/>
      <c r="AL240" s="4"/>
      <c r="AM240" s="4"/>
      <c r="AN240" s="4"/>
    </row>
    <row r="241">
      <c r="A241" s="4"/>
      <c r="B241" s="4"/>
      <c r="C241" s="4"/>
      <c r="D241" s="4"/>
      <c r="E241" s="4"/>
      <c r="F241" s="4"/>
      <c r="G241" s="4"/>
      <c r="H241" s="4"/>
      <c r="I241" s="4"/>
      <c r="J241" s="116"/>
      <c r="K241" s="116"/>
      <c r="L241" s="116"/>
      <c r="M241" s="116"/>
      <c r="N241" s="116"/>
      <c r="O241" s="116"/>
      <c r="P241" s="116"/>
      <c r="Q241" s="116"/>
      <c r="R241" s="116"/>
      <c r="S241" s="116"/>
      <c r="T241" s="119"/>
      <c r="U241" s="119"/>
      <c r="V241" s="119"/>
      <c r="W241" s="119"/>
      <c r="X241" s="119"/>
      <c r="Y241" s="119"/>
      <c r="Z241" s="119"/>
      <c r="AA241" s="119"/>
      <c r="AB241" s="119"/>
      <c r="AC241" s="119"/>
      <c r="AD241" s="119"/>
      <c r="AE241" s="119"/>
      <c r="AF241" s="119"/>
      <c r="AG241" s="119"/>
      <c r="AH241" s="4"/>
      <c r="AI241" s="4"/>
      <c r="AJ241" s="4"/>
      <c r="AK241" s="4"/>
      <c r="AL241" s="4"/>
      <c r="AM241" s="4"/>
      <c r="AN241" s="4"/>
    </row>
    <row r="242">
      <c r="A242" s="4"/>
      <c r="B242" s="4"/>
      <c r="C242" s="4"/>
      <c r="D242" s="4"/>
      <c r="E242" s="4"/>
      <c r="F242" s="4"/>
      <c r="G242" s="4"/>
      <c r="H242" s="4"/>
      <c r="I242" s="4"/>
      <c r="J242" s="116"/>
      <c r="K242" s="116"/>
      <c r="L242" s="116"/>
      <c r="M242" s="116"/>
      <c r="N242" s="116"/>
      <c r="O242" s="116"/>
      <c r="P242" s="116"/>
      <c r="Q242" s="116"/>
      <c r="R242" s="116"/>
      <c r="S242" s="116"/>
      <c r="T242" s="119"/>
      <c r="U242" s="119"/>
      <c r="V242" s="119"/>
      <c r="W242" s="119"/>
      <c r="X242" s="119"/>
      <c r="Y242" s="119"/>
      <c r="Z242" s="119"/>
      <c r="AA242" s="119"/>
      <c r="AB242" s="119"/>
      <c r="AC242" s="119"/>
      <c r="AD242" s="119"/>
      <c r="AE242" s="119"/>
      <c r="AF242" s="119"/>
      <c r="AG242" s="119"/>
      <c r="AH242" s="4"/>
      <c r="AI242" s="4"/>
      <c r="AJ242" s="4"/>
      <c r="AK242" s="4"/>
      <c r="AL242" s="4"/>
      <c r="AM242" s="4"/>
      <c r="AN242" s="4"/>
    </row>
    <row r="243">
      <c r="A243" s="4"/>
      <c r="B243" s="4"/>
      <c r="C243" s="4"/>
      <c r="D243" s="4"/>
      <c r="E243" s="4"/>
      <c r="F243" s="4"/>
      <c r="G243" s="4"/>
      <c r="H243" s="4"/>
      <c r="I243" s="4"/>
      <c r="J243" s="116"/>
      <c r="K243" s="116"/>
      <c r="L243" s="116"/>
      <c r="M243" s="116"/>
      <c r="N243" s="116"/>
      <c r="O243" s="116"/>
      <c r="P243" s="116"/>
      <c r="Q243" s="116"/>
      <c r="R243" s="116"/>
      <c r="S243" s="116"/>
      <c r="T243" s="119"/>
      <c r="U243" s="119"/>
      <c r="V243" s="119"/>
      <c r="W243" s="119"/>
      <c r="X243" s="119"/>
      <c r="Y243" s="119"/>
      <c r="Z243" s="119"/>
      <c r="AA243" s="119"/>
      <c r="AB243" s="119"/>
      <c r="AC243" s="119"/>
      <c r="AD243" s="119"/>
      <c r="AE243" s="119"/>
      <c r="AF243" s="119"/>
      <c r="AG243" s="119"/>
      <c r="AH243" s="4"/>
      <c r="AI243" s="4"/>
      <c r="AJ243" s="4"/>
      <c r="AK243" s="4"/>
      <c r="AL243" s="4"/>
      <c r="AM243" s="4"/>
      <c r="AN243" s="4"/>
    </row>
    <row r="244">
      <c r="A244" s="4"/>
      <c r="B244" s="4"/>
      <c r="C244" s="4"/>
      <c r="D244" s="4"/>
      <c r="E244" s="4"/>
      <c r="F244" s="4"/>
      <c r="G244" s="4"/>
      <c r="H244" s="4"/>
      <c r="I244" s="4"/>
      <c r="J244" s="116"/>
      <c r="K244" s="116"/>
      <c r="L244" s="116"/>
      <c r="M244" s="116"/>
      <c r="N244" s="116"/>
      <c r="O244" s="116"/>
      <c r="P244" s="116"/>
      <c r="Q244" s="116"/>
      <c r="R244" s="116"/>
      <c r="S244" s="116"/>
      <c r="T244" s="119"/>
      <c r="U244" s="119"/>
      <c r="V244" s="119"/>
      <c r="W244" s="119"/>
      <c r="X244" s="119"/>
      <c r="Y244" s="119"/>
      <c r="Z244" s="119"/>
      <c r="AA244" s="119"/>
      <c r="AB244" s="119"/>
      <c r="AC244" s="119"/>
      <c r="AD244" s="119"/>
      <c r="AE244" s="119"/>
      <c r="AF244" s="119"/>
      <c r="AG244" s="119"/>
      <c r="AH244" s="4"/>
      <c r="AI244" s="4"/>
      <c r="AJ244" s="4"/>
      <c r="AK244" s="4"/>
      <c r="AL244" s="4"/>
      <c r="AM244" s="4"/>
      <c r="AN244" s="4"/>
    </row>
    <row r="245">
      <c r="A245" s="4"/>
      <c r="B245" s="4"/>
      <c r="C245" s="4"/>
      <c r="D245" s="4"/>
      <c r="E245" s="4"/>
      <c r="F245" s="4"/>
      <c r="G245" s="4"/>
      <c r="H245" s="4"/>
      <c r="I245" s="4"/>
      <c r="J245" s="116"/>
      <c r="K245" s="116"/>
      <c r="L245" s="116"/>
      <c r="M245" s="116"/>
      <c r="N245" s="116"/>
      <c r="O245" s="116"/>
      <c r="P245" s="116"/>
      <c r="Q245" s="116"/>
      <c r="R245" s="116"/>
      <c r="S245" s="116"/>
      <c r="T245" s="119"/>
      <c r="U245" s="119"/>
      <c r="V245" s="119"/>
      <c r="W245" s="119"/>
      <c r="X245" s="119"/>
      <c r="Y245" s="119"/>
      <c r="Z245" s="119"/>
      <c r="AA245" s="119"/>
      <c r="AB245" s="119"/>
      <c r="AC245" s="119"/>
      <c r="AD245" s="119"/>
      <c r="AE245" s="119"/>
      <c r="AF245" s="119"/>
      <c r="AG245" s="119"/>
      <c r="AH245" s="4"/>
      <c r="AI245" s="4"/>
      <c r="AJ245" s="4"/>
      <c r="AK245" s="4"/>
      <c r="AL245" s="4"/>
      <c r="AM245" s="4"/>
      <c r="AN245" s="4"/>
    </row>
    <row r="246">
      <c r="A246" s="4"/>
      <c r="B246" s="4"/>
      <c r="C246" s="4"/>
      <c r="D246" s="4"/>
      <c r="E246" s="4"/>
      <c r="F246" s="4"/>
      <c r="G246" s="4"/>
      <c r="H246" s="4"/>
      <c r="I246" s="4"/>
      <c r="J246" s="116"/>
      <c r="K246" s="116"/>
      <c r="L246" s="116"/>
      <c r="M246" s="116"/>
      <c r="N246" s="116"/>
      <c r="O246" s="116"/>
      <c r="P246" s="116"/>
      <c r="Q246" s="116"/>
      <c r="R246" s="116"/>
      <c r="S246" s="116"/>
      <c r="T246" s="119"/>
      <c r="U246" s="119"/>
      <c r="V246" s="119"/>
      <c r="W246" s="119"/>
      <c r="X246" s="119"/>
      <c r="Y246" s="119"/>
      <c r="Z246" s="119"/>
      <c r="AA246" s="119"/>
      <c r="AB246" s="119"/>
      <c r="AC246" s="119"/>
      <c r="AD246" s="119"/>
      <c r="AE246" s="119"/>
      <c r="AF246" s="119"/>
      <c r="AG246" s="119"/>
      <c r="AH246" s="4"/>
      <c r="AI246" s="4"/>
      <c r="AJ246" s="4"/>
      <c r="AK246" s="4"/>
      <c r="AL246" s="4"/>
      <c r="AM246" s="4"/>
      <c r="AN246" s="4"/>
    </row>
    <row r="247">
      <c r="A247" s="4"/>
      <c r="B247" s="4"/>
      <c r="C247" s="4"/>
      <c r="D247" s="4"/>
      <c r="E247" s="4"/>
      <c r="F247" s="4"/>
      <c r="G247" s="4"/>
      <c r="H247" s="4"/>
      <c r="I247" s="4"/>
      <c r="J247" s="116"/>
      <c r="K247" s="116"/>
      <c r="L247" s="116"/>
      <c r="M247" s="116"/>
      <c r="N247" s="116"/>
      <c r="O247" s="116"/>
      <c r="P247" s="116"/>
      <c r="Q247" s="116"/>
      <c r="R247" s="116"/>
      <c r="S247" s="116"/>
      <c r="T247" s="119"/>
      <c r="U247" s="119"/>
      <c r="V247" s="119"/>
      <c r="W247" s="119"/>
      <c r="X247" s="119"/>
      <c r="Y247" s="119"/>
      <c r="Z247" s="119"/>
      <c r="AA247" s="119"/>
      <c r="AB247" s="119"/>
      <c r="AC247" s="119"/>
      <c r="AD247" s="119"/>
      <c r="AE247" s="119"/>
      <c r="AF247" s="119"/>
      <c r="AG247" s="119"/>
      <c r="AH247" s="4"/>
      <c r="AI247" s="4"/>
      <c r="AJ247" s="4"/>
      <c r="AK247" s="4"/>
      <c r="AL247" s="4"/>
      <c r="AM247" s="4"/>
      <c r="AN247" s="4"/>
    </row>
    <row r="248">
      <c r="A248" s="4"/>
      <c r="B248" s="4"/>
      <c r="C248" s="4"/>
      <c r="D248" s="4"/>
      <c r="E248" s="4"/>
      <c r="F248" s="4"/>
      <c r="G248" s="4"/>
      <c r="H248" s="4"/>
      <c r="I248" s="4"/>
      <c r="J248" s="116"/>
      <c r="K248" s="116"/>
      <c r="L248" s="116"/>
      <c r="M248" s="116"/>
      <c r="N248" s="116"/>
      <c r="O248" s="116"/>
      <c r="P248" s="116"/>
      <c r="Q248" s="116"/>
      <c r="R248" s="116"/>
      <c r="S248" s="116"/>
      <c r="T248" s="119"/>
      <c r="U248" s="119"/>
      <c r="V248" s="119"/>
      <c r="W248" s="119"/>
      <c r="X248" s="119"/>
      <c r="Y248" s="119"/>
      <c r="Z248" s="119"/>
      <c r="AA248" s="119"/>
      <c r="AB248" s="119"/>
      <c r="AC248" s="119"/>
      <c r="AD248" s="119"/>
      <c r="AE248" s="119"/>
      <c r="AF248" s="119"/>
      <c r="AG248" s="119"/>
      <c r="AH248" s="4"/>
      <c r="AI248" s="4"/>
      <c r="AJ248" s="4"/>
      <c r="AK248" s="4"/>
      <c r="AL248" s="4"/>
      <c r="AM248" s="4"/>
      <c r="AN248" s="4"/>
    </row>
    <row r="249">
      <c r="A249" s="4"/>
      <c r="B249" s="4"/>
      <c r="C249" s="4"/>
      <c r="D249" s="4"/>
      <c r="E249" s="4"/>
      <c r="F249" s="4"/>
      <c r="G249" s="4"/>
      <c r="H249" s="4"/>
      <c r="I249" s="4"/>
      <c r="J249" s="116"/>
      <c r="K249" s="116"/>
      <c r="L249" s="116"/>
      <c r="M249" s="116"/>
      <c r="N249" s="116"/>
      <c r="O249" s="116"/>
      <c r="P249" s="116"/>
      <c r="Q249" s="116"/>
      <c r="R249" s="116"/>
      <c r="S249" s="116"/>
      <c r="T249" s="119"/>
      <c r="U249" s="119"/>
      <c r="V249" s="119"/>
      <c r="W249" s="119"/>
      <c r="X249" s="119"/>
      <c r="Y249" s="119"/>
      <c r="Z249" s="119"/>
      <c r="AA249" s="119"/>
      <c r="AB249" s="119"/>
      <c r="AC249" s="119"/>
      <c r="AD249" s="119"/>
      <c r="AE249" s="119"/>
      <c r="AF249" s="119"/>
      <c r="AG249" s="119"/>
      <c r="AH249" s="4"/>
      <c r="AI249" s="4"/>
      <c r="AJ249" s="4"/>
      <c r="AK249" s="4"/>
      <c r="AL249" s="4"/>
      <c r="AM249" s="4"/>
      <c r="AN249" s="4"/>
    </row>
    <row r="250">
      <c r="A250" s="4"/>
      <c r="B250" s="4"/>
      <c r="C250" s="4"/>
      <c r="D250" s="4"/>
      <c r="E250" s="4"/>
      <c r="F250" s="4"/>
      <c r="G250" s="4"/>
      <c r="H250" s="4"/>
      <c r="I250" s="4"/>
      <c r="J250" s="116"/>
      <c r="K250" s="116"/>
      <c r="L250" s="116"/>
      <c r="M250" s="116"/>
      <c r="N250" s="116"/>
      <c r="O250" s="116"/>
      <c r="P250" s="116"/>
      <c r="Q250" s="116"/>
      <c r="R250" s="116"/>
      <c r="S250" s="116"/>
      <c r="T250" s="119"/>
      <c r="U250" s="119"/>
      <c r="V250" s="119"/>
      <c r="W250" s="119"/>
      <c r="X250" s="119"/>
      <c r="Y250" s="119"/>
      <c r="Z250" s="119"/>
      <c r="AA250" s="119"/>
      <c r="AB250" s="119"/>
      <c r="AC250" s="119"/>
      <c r="AD250" s="119"/>
      <c r="AE250" s="119"/>
      <c r="AF250" s="119"/>
      <c r="AG250" s="119"/>
      <c r="AH250" s="4"/>
      <c r="AI250" s="4"/>
      <c r="AJ250" s="4"/>
      <c r="AK250" s="4"/>
      <c r="AL250" s="4"/>
      <c r="AM250" s="4"/>
      <c r="AN250" s="4"/>
    </row>
    <row r="251">
      <c r="A251" s="4"/>
      <c r="B251" s="4"/>
      <c r="C251" s="4"/>
      <c r="D251" s="4"/>
      <c r="E251" s="4"/>
      <c r="F251" s="4"/>
      <c r="G251" s="4"/>
      <c r="H251" s="4"/>
      <c r="I251" s="4"/>
      <c r="J251" s="116"/>
      <c r="K251" s="116"/>
      <c r="L251" s="116"/>
      <c r="M251" s="116"/>
      <c r="N251" s="116"/>
      <c r="O251" s="116"/>
      <c r="P251" s="116"/>
      <c r="Q251" s="116"/>
      <c r="R251" s="116"/>
      <c r="S251" s="116"/>
      <c r="T251" s="119"/>
      <c r="U251" s="119"/>
      <c r="V251" s="119"/>
      <c r="W251" s="119"/>
      <c r="X251" s="119"/>
      <c r="Y251" s="119"/>
      <c r="Z251" s="119"/>
      <c r="AA251" s="119"/>
      <c r="AB251" s="119"/>
      <c r="AC251" s="119"/>
      <c r="AD251" s="119"/>
      <c r="AE251" s="119"/>
      <c r="AF251" s="119"/>
      <c r="AG251" s="119"/>
      <c r="AH251" s="4"/>
      <c r="AI251" s="4"/>
      <c r="AJ251" s="4"/>
      <c r="AK251" s="4"/>
      <c r="AL251" s="4"/>
      <c r="AM251" s="4"/>
      <c r="AN251" s="4"/>
    </row>
    <row r="252">
      <c r="A252" s="4"/>
      <c r="B252" s="4"/>
      <c r="C252" s="4"/>
      <c r="D252" s="4"/>
      <c r="E252" s="4"/>
      <c r="F252" s="4"/>
      <c r="G252" s="4"/>
      <c r="H252" s="4"/>
      <c r="I252" s="4"/>
      <c r="J252" s="116"/>
      <c r="K252" s="116"/>
      <c r="L252" s="116"/>
      <c r="M252" s="116"/>
      <c r="N252" s="116"/>
      <c r="O252" s="116"/>
      <c r="P252" s="116"/>
      <c r="Q252" s="116"/>
      <c r="R252" s="116"/>
      <c r="S252" s="116"/>
      <c r="T252" s="119"/>
      <c r="U252" s="119"/>
      <c r="V252" s="119"/>
      <c r="W252" s="119"/>
      <c r="X252" s="119"/>
      <c r="Y252" s="119"/>
      <c r="Z252" s="119"/>
      <c r="AA252" s="119"/>
      <c r="AB252" s="119"/>
      <c r="AC252" s="119"/>
      <c r="AD252" s="119"/>
      <c r="AE252" s="119"/>
      <c r="AF252" s="119"/>
      <c r="AG252" s="119"/>
      <c r="AH252" s="4"/>
      <c r="AI252" s="4"/>
      <c r="AJ252" s="4"/>
      <c r="AK252" s="4"/>
      <c r="AL252" s="4"/>
      <c r="AM252" s="4"/>
      <c r="AN252" s="4"/>
    </row>
    <row r="253">
      <c r="A253" s="4"/>
      <c r="B253" s="4"/>
      <c r="C253" s="4"/>
      <c r="D253" s="4"/>
      <c r="E253" s="4"/>
      <c r="F253" s="4"/>
      <c r="G253" s="4"/>
      <c r="H253" s="4"/>
      <c r="I253" s="4"/>
      <c r="J253" s="116"/>
      <c r="K253" s="116"/>
      <c r="L253" s="116"/>
      <c r="M253" s="116"/>
      <c r="N253" s="116"/>
      <c r="O253" s="116"/>
      <c r="P253" s="116"/>
      <c r="Q253" s="116"/>
      <c r="R253" s="116"/>
      <c r="S253" s="116"/>
      <c r="T253" s="119"/>
      <c r="U253" s="119"/>
      <c r="V253" s="119"/>
      <c r="W253" s="119"/>
      <c r="X253" s="119"/>
      <c r="Y253" s="119"/>
      <c r="Z253" s="119"/>
      <c r="AA253" s="119"/>
      <c r="AB253" s="119"/>
      <c r="AC253" s="119"/>
      <c r="AD253" s="119"/>
      <c r="AE253" s="119"/>
      <c r="AF253" s="119"/>
      <c r="AG253" s="119"/>
      <c r="AH253" s="4"/>
      <c r="AI253" s="4"/>
      <c r="AJ253" s="4"/>
      <c r="AK253" s="4"/>
      <c r="AL253" s="4"/>
      <c r="AM253" s="4"/>
      <c r="AN253" s="4"/>
    </row>
    <row r="254">
      <c r="A254" s="4"/>
      <c r="B254" s="4"/>
      <c r="C254" s="4"/>
      <c r="D254" s="4"/>
      <c r="E254" s="4"/>
      <c r="F254" s="4"/>
      <c r="G254" s="4"/>
      <c r="H254" s="4"/>
      <c r="I254" s="4"/>
      <c r="J254" s="116"/>
      <c r="K254" s="116"/>
      <c r="L254" s="116"/>
      <c r="M254" s="116"/>
      <c r="N254" s="116"/>
      <c r="O254" s="116"/>
      <c r="P254" s="116"/>
      <c r="Q254" s="116"/>
      <c r="R254" s="116"/>
      <c r="S254" s="116"/>
      <c r="T254" s="119"/>
      <c r="U254" s="119"/>
      <c r="V254" s="119"/>
      <c r="W254" s="119"/>
      <c r="X254" s="119"/>
      <c r="Y254" s="119"/>
      <c r="Z254" s="119"/>
      <c r="AA254" s="119"/>
      <c r="AB254" s="119"/>
      <c r="AC254" s="119"/>
      <c r="AD254" s="119"/>
      <c r="AE254" s="119"/>
      <c r="AF254" s="119"/>
      <c r="AG254" s="119"/>
      <c r="AH254" s="4"/>
      <c r="AI254" s="4"/>
      <c r="AJ254" s="4"/>
      <c r="AK254" s="4"/>
      <c r="AL254" s="4"/>
      <c r="AM254" s="4"/>
      <c r="AN254" s="4"/>
    </row>
    <row r="255">
      <c r="A255" s="4"/>
      <c r="B255" s="4"/>
      <c r="C255" s="4"/>
      <c r="D255" s="4"/>
      <c r="E255" s="4"/>
      <c r="F255" s="4"/>
      <c r="G255" s="4"/>
      <c r="H255" s="4"/>
      <c r="I255" s="4"/>
      <c r="J255" s="116"/>
      <c r="K255" s="116"/>
      <c r="L255" s="116"/>
      <c r="M255" s="116"/>
      <c r="N255" s="116"/>
      <c r="O255" s="116"/>
      <c r="P255" s="116"/>
      <c r="Q255" s="116"/>
      <c r="R255" s="116"/>
      <c r="S255" s="116"/>
      <c r="T255" s="119"/>
      <c r="U255" s="119"/>
      <c r="V255" s="119"/>
      <c r="W255" s="119"/>
      <c r="X255" s="119"/>
      <c r="Y255" s="119"/>
      <c r="Z255" s="119"/>
      <c r="AA255" s="119"/>
      <c r="AB255" s="119"/>
      <c r="AC255" s="119"/>
      <c r="AD255" s="119"/>
      <c r="AE255" s="119"/>
      <c r="AF255" s="119"/>
      <c r="AG255" s="119"/>
      <c r="AH255" s="4"/>
      <c r="AI255" s="4"/>
      <c r="AJ255" s="4"/>
      <c r="AK255" s="4"/>
      <c r="AL255" s="4"/>
      <c r="AM255" s="4"/>
      <c r="AN255" s="4"/>
    </row>
    <row r="256">
      <c r="A256" s="4"/>
      <c r="B256" s="4"/>
      <c r="C256" s="4"/>
      <c r="D256" s="4"/>
      <c r="E256" s="4"/>
      <c r="F256" s="4"/>
      <c r="G256" s="4"/>
      <c r="H256" s="4"/>
      <c r="I256" s="4"/>
      <c r="J256" s="116"/>
      <c r="K256" s="116"/>
      <c r="L256" s="116"/>
      <c r="M256" s="116"/>
      <c r="N256" s="116"/>
      <c r="O256" s="116"/>
      <c r="P256" s="116"/>
      <c r="Q256" s="116"/>
      <c r="R256" s="116"/>
      <c r="S256" s="116"/>
      <c r="T256" s="119"/>
      <c r="U256" s="119"/>
      <c r="V256" s="119"/>
      <c r="W256" s="119"/>
      <c r="X256" s="119"/>
      <c r="Y256" s="119"/>
      <c r="Z256" s="119"/>
      <c r="AA256" s="119"/>
      <c r="AB256" s="119"/>
      <c r="AC256" s="119"/>
      <c r="AD256" s="119"/>
      <c r="AE256" s="119"/>
      <c r="AF256" s="119"/>
      <c r="AG256" s="119"/>
      <c r="AH256" s="4"/>
      <c r="AI256" s="4"/>
      <c r="AJ256" s="4"/>
      <c r="AK256" s="4"/>
      <c r="AL256" s="4"/>
      <c r="AM256" s="4"/>
      <c r="AN256" s="4"/>
    </row>
    <row r="257">
      <c r="A257" s="4"/>
      <c r="B257" s="4"/>
      <c r="C257" s="4"/>
      <c r="D257" s="4"/>
      <c r="E257" s="4"/>
      <c r="F257" s="4"/>
      <c r="G257" s="4"/>
      <c r="H257" s="4"/>
      <c r="I257" s="4"/>
      <c r="J257" s="116"/>
      <c r="K257" s="116"/>
      <c r="L257" s="116"/>
      <c r="M257" s="116"/>
      <c r="N257" s="116"/>
      <c r="O257" s="116"/>
      <c r="P257" s="116"/>
      <c r="Q257" s="116"/>
      <c r="R257" s="116"/>
      <c r="S257" s="116"/>
      <c r="T257" s="119"/>
      <c r="U257" s="119"/>
      <c r="V257" s="119"/>
      <c r="W257" s="119"/>
      <c r="X257" s="119"/>
      <c r="Y257" s="119"/>
      <c r="Z257" s="119"/>
      <c r="AA257" s="119"/>
      <c r="AB257" s="119"/>
      <c r="AC257" s="119"/>
      <c r="AD257" s="119"/>
      <c r="AE257" s="119"/>
      <c r="AF257" s="119"/>
      <c r="AG257" s="119"/>
      <c r="AH257" s="4"/>
      <c r="AI257" s="4"/>
      <c r="AJ257" s="4"/>
      <c r="AK257" s="4"/>
      <c r="AL257" s="4"/>
      <c r="AM257" s="4"/>
      <c r="AN257" s="4"/>
    </row>
    <row r="258">
      <c r="A258" s="4"/>
      <c r="B258" s="4"/>
      <c r="C258" s="4"/>
      <c r="D258" s="4"/>
      <c r="E258" s="4"/>
      <c r="F258" s="4"/>
      <c r="G258" s="4"/>
      <c r="H258" s="4"/>
      <c r="I258" s="4"/>
      <c r="J258" s="116"/>
      <c r="K258" s="116"/>
      <c r="L258" s="116"/>
      <c r="M258" s="116"/>
      <c r="N258" s="116"/>
      <c r="O258" s="116"/>
      <c r="P258" s="116"/>
      <c r="Q258" s="116"/>
      <c r="R258" s="116"/>
      <c r="S258" s="116"/>
      <c r="T258" s="119"/>
      <c r="U258" s="119"/>
      <c r="V258" s="119"/>
      <c r="W258" s="119"/>
      <c r="X258" s="119"/>
      <c r="Y258" s="119"/>
      <c r="Z258" s="119"/>
      <c r="AA258" s="119"/>
      <c r="AB258" s="119"/>
      <c r="AC258" s="119"/>
      <c r="AD258" s="119"/>
      <c r="AE258" s="119"/>
      <c r="AF258" s="119"/>
      <c r="AG258" s="119"/>
      <c r="AH258" s="4"/>
      <c r="AI258" s="4"/>
      <c r="AJ258" s="4"/>
      <c r="AK258" s="4"/>
      <c r="AL258" s="4"/>
      <c r="AM258" s="4"/>
      <c r="AN258" s="4"/>
    </row>
    <row r="259">
      <c r="A259" s="4"/>
      <c r="B259" s="4"/>
      <c r="C259" s="4"/>
      <c r="D259" s="4"/>
      <c r="E259" s="4"/>
      <c r="F259" s="4"/>
      <c r="G259" s="4"/>
      <c r="H259" s="4"/>
      <c r="I259" s="4"/>
      <c r="J259" s="116"/>
      <c r="K259" s="116"/>
      <c r="L259" s="116"/>
      <c r="M259" s="116"/>
      <c r="N259" s="116"/>
      <c r="O259" s="116"/>
      <c r="P259" s="116"/>
      <c r="Q259" s="116"/>
      <c r="R259" s="116"/>
      <c r="S259" s="116"/>
      <c r="T259" s="119"/>
      <c r="U259" s="119"/>
      <c r="V259" s="119"/>
      <c r="W259" s="119"/>
      <c r="X259" s="119"/>
      <c r="Y259" s="119"/>
      <c r="Z259" s="119"/>
      <c r="AA259" s="119"/>
      <c r="AB259" s="119"/>
      <c r="AC259" s="119"/>
      <c r="AD259" s="119"/>
      <c r="AE259" s="119"/>
      <c r="AF259" s="119"/>
      <c r="AG259" s="119"/>
      <c r="AH259" s="4"/>
      <c r="AI259" s="4"/>
      <c r="AJ259" s="4"/>
      <c r="AK259" s="4"/>
      <c r="AL259" s="4"/>
      <c r="AM259" s="4"/>
      <c r="AN259" s="4"/>
    </row>
    <row r="260">
      <c r="A260" s="4"/>
      <c r="B260" s="4"/>
      <c r="C260" s="4"/>
      <c r="D260" s="4"/>
      <c r="E260" s="4"/>
      <c r="F260" s="4"/>
      <c r="G260" s="4"/>
      <c r="H260" s="4"/>
      <c r="I260" s="4"/>
      <c r="J260" s="116"/>
      <c r="K260" s="116"/>
      <c r="L260" s="116"/>
      <c r="M260" s="116"/>
      <c r="N260" s="116"/>
      <c r="O260" s="116"/>
      <c r="P260" s="116"/>
      <c r="Q260" s="116"/>
      <c r="R260" s="116"/>
      <c r="S260" s="116"/>
      <c r="T260" s="119"/>
      <c r="U260" s="119"/>
      <c r="V260" s="119"/>
      <c r="W260" s="119"/>
      <c r="X260" s="119"/>
      <c r="Y260" s="119"/>
      <c r="Z260" s="119"/>
      <c r="AA260" s="119"/>
      <c r="AB260" s="119"/>
      <c r="AC260" s="119"/>
      <c r="AD260" s="119"/>
      <c r="AE260" s="119"/>
      <c r="AF260" s="119"/>
      <c r="AG260" s="119"/>
      <c r="AH260" s="4"/>
      <c r="AI260" s="4"/>
      <c r="AJ260" s="4"/>
      <c r="AK260" s="4"/>
      <c r="AL260" s="4"/>
      <c r="AM260" s="4"/>
      <c r="AN260" s="4"/>
    </row>
    <row r="261">
      <c r="A261" s="4"/>
      <c r="B261" s="4"/>
      <c r="C261" s="4"/>
      <c r="D261" s="4"/>
      <c r="E261" s="4"/>
      <c r="F261" s="4"/>
      <c r="G261" s="4"/>
      <c r="H261" s="4"/>
      <c r="I261" s="4"/>
      <c r="J261" s="116"/>
      <c r="K261" s="116"/>
      <c r="L261" s="116"/>
      <c r="M261" s="116"/>
      <c r="N261" s="116"/>
      <c r="O261" s="116"/>
      <c r="P261" s="116"/>
      <c r="Q261" s="116"/>
      <c r="R261" s="116"/>
      <c r="S261" s="116"/>
      <c r="T261" s="119"/>
      <c r="U261" s="119"/>
      <c r="V261" s="119"/>
      <c r="W261" s="119"/>
      <c r="X261" s="119"/>
      <c r="Y261" s="119"/>
      <c r="Z261" s="119"/>
      <c r="AA261" s="119"/>
      <c r="AB261" s="119"/>
      <c r="AC261" s="119"/>
      <c r="AD261" s="119"/>
      <c r="AE261" s="119"/>
      <c r="AF261" s="119"/>
      <c r="AG261" s="119"/>
      <c r="AH261" s="4"/>
      <c r="AI261" s="4"/>
      <c r="AJ261" s="4"/>
      <c r="AK261" s="4"/>
      <c r="AL261" s="4"/>
      <c r="AM261" s="4"/>
      <c r="AN261" s="4"/>
    </row>
    <row r="262">
      <c r="A262" s="4"/>
      <c r="B262" s="4"/>
      <c r="C262" s="4"/>
      <c r="D262" s="4"/>
      <c r="E262" s="4"/>
      <c r="F262" s="4"/>
      <c r="G262" s="4"/>
      <c r="H262" s="4"/>
      <c r="I262" s="4"/>
      <c r="J262" s="116"/>
      <c r="K262" s="116"/>
      <c r="L262" s="116"/>
      <c r="M262" s="116"/>
      <c r="N262" s="116"/>
      <c r="O262" s="116"/>
      <c r="P262" s="116"/>
      <c r="Q262" s="116"/>
      <c r="R262" s="116"/>
      <c r="S262" s="116"/>
      <c r="T262" s="119"/>
      <c r="U262" s="119"/>
      <c r="V262" s="119"/>
      <c r="W262" s="119"/>
      <c r="X262" s="119"/>
      <c r="Y262" s="119"/>
      <c r="Z262" s="119"/>
      <c r="AA262" s="119"/>
      <c r="AB262" s="119"/>
      <c r="AC262" s="119"/>
      <c r="AD262" s="119"/>
      <c r="AE262" s="119"/>
      <c r="AF262" s="119"/>
      <c r="AG262" s="119"/>
      <c r="AH262" s="4"/>
      <c r="AI262" s="4"/>
      <c r="AJ262" s="4"/>
      <c r="AK262" s="4"/>
      <c r="AL262" s="4"/>
      <c r="AM262" s="4"/>
      <c r="AN262" s="4"/>
    </row>
    <row r="263">
      <c r="A263" s="4"/>
      <c r="B263" s="4"/>
      <c r="C263" s="4"/>
      <c r="D263" s="4"/>
      <c r="E263" s="4"/>
      <c r="F263" s="4"/>
      <c r="G263" s="4"/>
      <c r="H263" s="4"/>
      <c r="I263" s="4"/>
      <c r="J263" s="116"/>
      <c r="K263" s="116"/>
      <c r="L263" s="116"/>
      <c r="M263" s="116"/>
      <c r="N263" s="116"/>
      <c r="O263" s="116"/>
      <c r="P263" s="116"/>
      <c r="Q263" s="116"/>
      <c r="R263" s="116"/>
      <c r="S263" s="116"/>
      <c r="T263" s="119"/>
      <c r="U263" s="119"/>
      <c r="V263" s="119"/>
      <c r="W263" s="119"/>
      <c r="X263" s="119"/>
      <c r="Y263" s="119"/>
      <c r="Z263" s="119"/>
      <c r="AA263" s="119"/>
      <c r="AB263" s="119"/>
      <c r="AC263" s="119"/>
      <c r="AD263" s="119"/>
      <c r="AE263" s="119"/>
      <c r="AF263" s="119"/>
      <c r="AG263" s="119"/>
      <c r="AH263" s="4"/>
      <c r="AI263" s="4"/>
      <c r="AJ263" s="4"/>
      <c r="AK263" s="4"/>
      <c r="AL263" s="4"/>
      <c r="AM263" s="4"/>
      <c r="AN263" s="4"/>
    </row>
    <row r="264">
      <c r="A264" s="4"/>
      <c r="B264" s="4"/>
      <c r="C264" s="4"/>
      <c r="D264" s="4"/>
      <c r="E264" s="4"/>
      <c r="F264" s="4"/>
      <c r="G264" s="4"/>
      <c r="H264" s="4"/>
      <c r="I264" s="4"/>
      <c r="J264" s="116"/>
      <c r="K264" s="116"/>
      <c r="L264" s="116"/>
      <c r="M264" s="116"/>
      <c r="N264" s="116"/>
      <c r="O264" s="116"/>
      <c r="P264" s="116"/>
      <c r="Q264" s="116"/>
      <c r="R264" s="116"/>
      <c r="S264" s="116"/>
      <c r="T264" s="119"/>
      <c r="U264" s="119"/>
      <c r="V264" s="119"/>
      <c r="W264" s="119"/>
      <c r="X264" s="119"/>
      <c r="Y264" s="119"/>
      <c r="Z264" s="119"/>
      <c r="AA264" s="119"/>
      <c r="AB264" s="119"/>
      <c r="AC264" s="119"/>
      <c r="AD264" s="119"/>
      <c r="AE264" s="119"/>
      <c r="AF264" s="119"/>
      <c r="AG264" s="119"/>
      <c r="AH264" s="4"/>
      <c r="AI264" s="4"/>
      <c r="AJ264" s="4"/>
      <c r="AK264" s="4"/>
      <c r="AL264" s="4"/>
      <c r="AM264" s="4"/>
      <c r="AN264" s="4"/>
    </row>
    <row r="265">
      <c r="A265" s="4"/>
      <c r="B265" s="4"/>
      <c r="C265" s="4"/>
      <c r="D265" s="4"/>
      <c r="E265" s="4"/>
      <c r="F265" s="4"/>
      <c r="G265" s="4"/>
      <c r="H265" s="4"/>
      <c r="I265" s="4"/>
      <c r="J265" s="116"/>
      <c r="K265" s="116"/>
      <c r="L265" s="116"/>
      <c r="M265" s="116"/>
      <c r="N265" s="116"/>
      <c r="O265" s="116"/>
      <c r="P265" s="116"/>
      <c r="Q265" s="116"/>
      <c r="R265" s="116"/>
      <c r="S265" s="116"/>
      <c r="T265" s="119"/>
      <c r="U265" s="119"/>
      <c r="V265" s="119"/>
      <c r="W265" s="119"/>
      <c r="X265" s="119"/>
      <c r="Y265" s="119"/>
      <c r="Z265" s="119"/>
      <c r="AA265" s="119"/>
      <c r="AB265" s="119"/>
      <c r="AC265" s="119"/>
      <c r="AD265" s="119"/>
      <c r="AE265" s="119"/>
      <c r="AF265" s="119"/>
      <c r="AG265" s="119"/>
      <c r="AH265" s="4"/>
      <c r="AI265" s="4"/>
      <c r="AJ265" s="4"/>
      <c r="AK265" s="4"/>
      <c r="AL265" s="4"/>
      <c r="AM265" s="4"/>
      <c r="AN265" s="4"/>
    </row>
    <row r="266">
      <c r="A266" s="4"/>
      <c r="B266" s="4"/>
      <c r="C266" s="4"/>
      <c r="D266" s="4"/>
      <c r="E266" s="4"/>
      <c r="F266" s="4"/>
      <c r="G266" s="4"/>
      <c r="H266" s="4"/>
      <c r="I266" s="4"/>
      <c r="J266" s="116"/>
      <c r="K266" s="116"/>
      <c r="L266" s="116"/>
      <c r="M266" s="116"/>
      <c r="N266" s="116"/>
      <c r="O266" s="116"/>
      <c r="P266" s="116"/>
      <c r="Q266" s="116"/>
      <c r="R266" s="116"/>
      <c r="S266" s="116"/>
      <c r="T266" s="119"/>
      <c r="U266" s="119"/>
      <c r="V266" s="119"/>
      <c r="W266" s="119"/>
      <c r="X266" s="119"/>
      <c r="Y266" s="119"/>
      <c r="Z266" s="119"/>
      <c r="AA266" s="119"/>
      <c r="AB266" s="119"/>
      <c r="AC266" s="119"/>
      <c r="AD266" s="119"/>
      <c r="AE266" s="119"/>
      <c r="AF266" s="119"/>
      <c r="AG266" s="119"/>
      <c r="AH266" s="4"/>
      <c r="AI266" s="4"/>
      <c r="AJ266" s="4"/>
      <c r="AK266" s="4"/>
      <c r="AL266" s="4"/>
      <c r="AM266" s="4"/>
      <c r="AN266" s="4"/>
    </row>
    <row r="267">
      <c r="A267" s="4"/>
      <c r="B267" s="4"/>
      <c r="C267" s="4"/>
      <c r="D267" s="4"/>
      <c r="E267" s="4"/>
      <c r="F267" s="4"/>
      <c r="G267" s="4"/>
      <c r="H267" s="4"/>
      <c r="I267" s="4"/>
      <c r="J267" s="116"/>
      <c r="K267" s="116"/>
      <c r="L267" s="116"/>
      <c r="M267" s="116"/>
      <c r="N267" s="116"/>
      <c r="O267" s="116"/>
      <c r="P267" s="116"/>
      <c r="Q267" s="116"/>
      <c r="R267" s="116"/>
      <c r="S267" s="116"/>
      <c r="T267" s="119"/>
      <c r="U267" s="119"/>
      <c r="V267" s="119"/>
      <c r="W267" s="119"/>
      <c r="X267" s="119"/>
      <c r="Y267" s="119"/>
      <c r="Z267" s="119"/>
      <c r="AA267" s="119"/>
      <c r="AB267" s="119"/>
      <c r="AC267" s="119"/>
      <c r="AD267" s="119"/>
      <c r="AE267" s="119"/>
      <c r="AF267" s="119"/>
      <c r="AG267" s="119"/>
      <c r="AH267" s="4"/>
      <c r="AI267" s="4"/>
      <c r="AJ267" s="4"/>
      <c r="AK267" s="4"/>
      <c r="AL267" s="4"/>
      <c r="AM267" s="4"/>
      <c r="AN267" s="4"/>
    </row>
    <row r="268">
      <c r="A268" s="4"/>
      <c r="B268" s="4"/>
      <c r="C268" s="4"/>
      <c r="D268" s="4"/>
      <c r="E268" s="4"/>
      <c r="F268" s="4"/>
      <c r="G268" s="4"/>
      <c r="H268" s="4"/>
      <c r="I268" s="4"/>
      <c r="J268" s="116"/>
      <c r="K268" s="116"/>
      <c r="L268" s="116"/>
      <c r="M268" s="116"/>
      <c r="N268" s="116"/>
      <c r="O268" s="116"/>
      <c r="P268" s="116"/>
      <c r="Q268" s="116"/>
      <c r="R268" s="116"/>
      <c r="S268" s="116"/>
      <c r="T268" s="119"/>
      <c r="U268" s="119"/>
      <c r="V268" s="119"/>
      <c r="W268" s="119"/>
      <c r="X268" s="119"/>
      <c r="Y268" s="119"/>
      <c r="Z268" s="119"/>
      <c r="AA268" s="119"/>
      <c r="AB268" s="119"/>
      <c r="AC268" s="119"/>
      <c r="AD268" s="119"/>
      <c r="AE268" s="119"/>
      <c r="AF268" s="119"/>
      <c r="AG268" s="119"/>
      <c r="AH268" s="4"/>
      <c r="AI268" s="4"/>
      <c r="AJ268" s="4"/>
      <c r="AK268" s="4"/>
      <c r="AL268" s="4"/>
      <c r="AM268" s="4"/>
      <c r="AN268" s="4"/>
    </row>
    <row r="269">
      <c r="A269" s="4"/>
      <c r="B269" s="4"/>
      <c r="C269" s="4"/>
      <c r="D269" s="4"/>
      <c r="E269" s="4"/>
      <c r="F269" s="4"/>
      <c r="G269" s="4"/>
      <c r="H269" s="4"/>
      <c r="I269" s="4"/>
      <c r="J269" s="116"/>
      <c r="K269" s="116"/>
      <c r="L269" s="116"/>
      <c r="M269" s="116"/>
      <c r="N269" s="116"/>
      <c r="O269" s="116"/>
      <c r="P269" s="116"/>
      <c r="Q269" s="116"/>
      <c r="R269" s="116"/>
      <c r="S269" s="116"/>
      <c r="T269" s="119"/>
      <c r="U269" s="119"/>
      <c r="V269" s="119"/>
      <c r="W269" s="119"/>
      <c r="X269" s="119"/>
      <c r="Y269" s="119"/>
      <c r="Z269" s="119"/>
      <c r="AA269" s="119"/>
      <c r="AB269" s="119"/>
      <c r="AC269" s="119"/>
      <c r="AD269" s="119"/>
      <c r="AE269" s="119"/>
      <c r="AF269" s="119"/>
      <c r="AG269" s="119"/>
      <c r="AH269" s="4"/>
      <c r="AI269" s="4"/>
      <c r="AJ269" s="4"/>
      <c r="AK269" s="4"/>
      <c r="AL269" s="4"/>
      <c r="AM269" s="4"/>
      <c r="AN269" s="4"/>
    </row>
    <row r="270">
      <c r="A270" s="4"/>
      <c r="B270" s="4"/>
      <c r="C270" s="4"/>
      <c r="D270" s="4"/>
      <c r="E270" s="4"/>
      <c r="F270" s="4"/>
      <c r="G270" s="4"/>
      <c r="H270" s="4"/>
      <c r="I270" s="4"/>
      <c r="J270" s="116"/>
      <c r="K270" s="116"/>
      <c r="L270" s="116"/>
      <c r="M270" s="116"/>
      <c r="N270" s="116"/>
      <c r="O270" s="116"/>
      <c r="P270" s="116"/>
      <c r="Q270" s="116"/>
      <c r="R270" s="116"/>
      <c r="S270" s="116"/>
      <c r="T270" s="119"/>
      <c r="U270" s="119"/>
      <c r="V270" s="119"/>
      <c r="W270" s="119"/>
      <c r="X270" s="119"/>
      <c r="Y270" s="119"/>
      <c r="Z270" s="119"/>
      <c r="AA270" s="119"/>
      <c r="AB270" s="119"/>
      <c r="AC270" s="119"/>
      <c r="AD270" s="119"/>
      <c r="AE270" s="119"/>
      <c r="AF270" s="119"/>
      <c r="AG270" s="119"/>
      <c r="AH270" s="4"/>
      <c r="AI270" s="4"/>
      <c r="AJ270" s="4"/>
      <c r="AK270" s="4"/>
      <c r="AL270" s="4"/>
      <c r="AM270" s="4"/>
      <c r="AN270" s="4"/>
    </row>
    <row r="271">
      <c r="A271" s="4"/>
      <c r="B271" s="4"/>
      <c r="C271" s="4"/>
      <c r="D271" s="4"/>
      <c r="E271" s="4"/>
      <c r="F271" s="4"/>
      <c r="G271" s="4"/>
      <c r="H271" s="4"/>
      <c r="I271" s="4"/>
      <c r="J271" s="116"/>
      <c r="K271" s="116"/>
      <c r="L271" s="116"/>
      <c r="M271" s="116"/>
      <c r="N271" s="116"/>
      <c r="O271" s="116"/>
      <c r="P271" s="116"/>
      <c r="Q271" s="116"/>
      <c r="R271" s="116"/>
      <c r="S271" s="116"/>
      <c r="T271" s="119"/>
      <c r="U271" s="119"/>
      <c r="V271" s="119"/>
      <c r="W271" s="119"/>
      <c r="X271" s="119"/>
      <c r="Y271" s="119"/>
      <c r="Z271" s="119"/>
      <c r="AA271" s="119"/>
      <c r="AB271" s="119"/>
      <c r="AC271" s="119"/>
      <c r="AD271" s="119"/>
      <c r="AE271" s="119"/>
      <c r="AF271" s="119"/>
      <c r="AG271" s="119"/>
      <c r="AH271" s="4"/>
      <c r="AI271" s="4"/>
      <c r="AJ271" s="4"/>
      <c r="AK271" s="4"/>
      <c r="AL271" s="4"/>
      <c r="AM271" s="4"/>
      <c r="AN271" s="4"/>
    </row>
    <row r="272">
      <c r="A272" s="4"/>
      <c r="B272" s="4"/>
      <c r="C272" s="4"/>
      <c r="D272" s="4"/>
      <c r="E272" s="4"/>
      <c r="F272" s="4"/>
      <c r="G272" s="4"/>
      <c r="H272" s="4"/>
      <c r="I272" s="4"/>
      <c r="J272" s="116"/>
      <c r="K272" s="116"/>
      <c r="L272" s="116"/>
      <c r="M272" s="116"/>
      <c r="N272" s="116"/>
      <c r="O272" s="116"/>
      <c r="P272" s="116"/>
      <c r="Q272" s="116"/>
      <c r="R272" s="116"/>
      <c r="S272" s="116"/>
      <c r="T272" s="119"/>
      <c r="U272" s="119"/>
      <c r="V272" s="119"/>
      <c r="W272" s="119"/>
      <c r="X272" s="119"/>
      <c r="Y272" s="119"/>
      <c r="Z272" s="119"/>
      <c r="AA272" s="119"/>
      <c r="AB272" s="119"/>
      <c r="AC272" s="119"/>
      <c r="AD272" s="119"/>
      <c r="AE272" s="119"/>
      <c r="AF272" s="119"/>
      <c r="AG272" s="119"/>
      <c r="AH272" s="4"/>
      <c r="AI272" s="4"/>
      <c r="AJ272" s="4"/>
      <c r="AK272" s="4"/>
      <c r="AL272" s="4"/>
      <c r="AM272" s="4"/>
      <c r="AN272" s="4"/>
    </row>
    <row r="273">
      <c r="A273" s="4"/>
      <c r="B273" s="4"/>
      <c r="C273" s="4"/>
      <c r="D273" s="4"/>
      <c r="E273" s="4"/>
      <c r="F273" s="4"/>
      <c r="G273" s="4"/>
      <c r="H273" s="4"/>
      <c r="I273" s="4"/>
      <c r="J273" s="116"/>
      <c r="K273" s="116"/>
      <c r="L273" s="116"/>
      <c r="M273" s="116"/>
      <c r="N273" s="116"/>
      <c r="O273" s="116"/>
      <c r="P273" s="116"/>
      <c r="Q273" s="116"/>
      <c r="R273" s="116"/>
      <c r="S273" s="116"/>
      <c r="T273" s="119"/>
      <c r="U273" s="119"/>
      <c r="V273" s="119"/>
      <c r="W273" s="119"/>
      <c r="X273" s="119"/>
      <c r="Y273" s="119"/>
      <c r="Z273" s="119"/>
      <c r="AA273" s="119"/>
      <c r="AB273" s="119"/>
      <c r="AC273" s="119"/>
      <c r="AD273" s="119"/>
      <c r="AE273" s="119"/>
      <c r="AF273" s="119"/>
      <c r="AG273" s="119"/>
      <c r="AH273" s="4"/>
      <c r="AI273" s="4"/>
      <c r="AJ273" s="4"/>
      <c r="AK273" s="4"/>
      <c r="AL273" s="4"/>
      <c r="AM273" s="4"/>
      <c r="AN273" s="4"/>
    </row>
    <row r="274">
      <c r="A274" s="4"/>
      <c r="B274" s="4"/>
      <c r="C274" s="4"/>
      <c r="D274" s="4"/>
      <c r="E274" s="4"/>
      <c r="F274" s="4"/>
      <c r="G274" s="4"/>
      <c r="H274" s="4"/>
      <c r="I274" s="4"/>
      <c r="J274" s="116"/>
      <c r="K274" s="116"/>
      <c r="L274" s="116"/>
      <c r="M274" s="116"/>
      <c r="N274" s="116"/>
      <c r="O274" s="116"/>
      <c r="P274" s="116"/>
      <c r="Q274" s="116"/>
      <c r="R274" s="116"/>
      <c r="S274" s="116"/>
      <c r="T274" s="119"/>
      <c r="U274" s="119"/>
      <c r="V274" s="119"/>
      <c r="W274" s="119"/>
      <c r="X274" s="119"/>
      <c r="Y274" s="119"/>
      <c r="Z274" s="119"/>
      <c r="AA274" s="119"/>
      <c r="AB274" s="119"/>
      <c r="AC274" s="119"/>
      <c r="AD274" s="119"/>
      <c r="AE274" s="119"/>
      <c r="AF274" s="119"/>
      <c r="AG274" s="119"/>
      <c r="AH274" s="4"/>
      <c r="AI274" s="4"/>
      <c r="AJ274" s="4"/>
      <c r="AK274" s="4"/>
      <c r="AL274" s="4"/>
      <c r="AM274" s="4"/>
      <c r="AN274" s="4"/>
    </row>
    <row r="275">
      <c r="A275" s="4"/>
      <c r="B275" s="4"/>
      <c r="C275" s="4"/>
      <c r="D275" s="4"/>
      <c r="E275" s="4"/>
      <c r="F275" s="4"/>
      <c r="G275" s="4"/>
      <c r="H275" s="4"/>
      <c r="I275" s="4"/>
      <c r="J275" s="116"/>
      <c r="K275" s="116"/>
      <c r="L275" s="116"/>
      <c r="M275" s="116"/>
      <c r="N275" s="116"/>
      <c r="O275" s="116"/>
      <c r="P275" s="116"/>
      <c r="Q275" s="116"/>
      <c r="R275" s="116"/>
      <c r="S275" s="116"/>
      <c r="T275" s="119"/>
      <c r="U275" s="119"/>
      <c r="V275" s="119"/>
      <c r="W275" s="119"/>
      <c r="X275" s="119"/>
      <c r="Y275" s="119"/>
      <c r="Z275" s="119"/>
      <c r="AA275" s="119"/>
      <c r="AB275" s="119"/>
      <c r="AC275" s="119"/>
      <c r="AD275" s="119"/>
      <c r="AE275" s="119"/>
      <c r="AF275" s="119"/>
      <c r="AG275" s="119"/>
      <c r="AH275" s="4"/>
      <c r="AI275" s="4"/>
      <c r="AJ275" s="4"/>
      <c r="AK275" s="4"/>
      <c r="AL275" s="4"/>
      <c r="AM275" s="4"/>
      <c r="AN275" s="4"/>
    </row>
    <row r="276">
      <c r="A276" s="4"/>
      <c r="B276" s="4"/>
      <c r="C276" s="4"/>
      <c r="D276" s="4"/>
      <c r="E276" s="4"/>
      <c r="F276" s="4"/>
      <c r="G276" s="4"/>
      <c r="H276" s="4"/>
      <c r="I276" s="4"/>
      <c r="J276" s="116"/>
      <c r="K276" s="116"/>
      <c r="L276" s="116"/>
      <c r="M276" s="116"/>
      <c r="N276" s="116"/>
      <c r="O276" s="116"/>
      <c r="P276" s="116"/>
      <c r="Q276" s="116"/>
      <c r="R276" s="116"/>
      <c r="S276" s="116"/>
      <c r="T276" s="119"/>
      <c r="U276" s="119"/>
      <c r="V276" s="119"/>
      <c r="W276" s="119"/>
      <c r="X276" s="119"/>
      <c r="Y276" s="119"/>
      <c r="Z276" s="119"/>
      <c r="AA276" s="119"/>
      <c r="AB276" s="119"/>
      <c r="AC276" s="119"/>
      <c r="AD276" s="119"/>
      <c r="AE276" s="119"/>
      <c r="AF276" s="119"/>
      <c r="AG276" s="119"/>
      <c r="AH276" s="4"/>
      <c r="AI276" s="4"/>
      <c r="AJ276" s="4"/>
      <c r="AK276" s="4"/>
      <c r="AL276" s="4"/>
      <c r="AM276" s="4"/>
      <c r="AN276" s="4"/>
    </row>
    <row r="277">
      <c r="A277" s="4"/>
      <c r="B277" s="4"/>
      <c r="C277" s="4"/>
      <c r="D277" s="4"/>
      <c r="E277" s="4"/>
      <c r="F277" s="4"/>
      <c r="G277" s="4"/>
      <c r="H277" s="4"/>
      <c r="I277" s="4"/>
      <c r="J277" s="116"/>
      <c r="K277" s="116"/>
      <c r="L277" s="116"/>
      <c r="M277" s="116"/>
      <c r="N277" s="116"/>
      <c r="O277" s="116"/>
      <c r="P277" s="116"/>
      <c r="Q277" s="116"/>
      <c r="R277" s="116"/>
      <c r="S277" s="116"/>
      <c r="T277" s="119"/>
      <c r="U277" s="119"/>
      <c r="V277" s="119"/>
      <c r="W277" s="119"/>
      <c r="X277" s="119"/>
      <c r="Y277" s="119"/>
      <c r="Z277" s="119"/>
      <c r="AA277" s="119"/>
      <c r="AB277" s="119"/>
      <c r="AC277" s="119"/>
      <c r="AD277" s="119"/>
      <c r="AE277" s="119"/>
      <c r="AF277" s="119"/>
      <c r="AG277" s="119"/>
      <c r="AH277" s="4"/>
      <c r="AI277" s="4"/>
      <c r="AJ277" s="4"/>
      <c r="AK277" s="4"/>
      <c r="AL277" s="4"/>
      <c r="AM277" s="4"/>
      <c r="AN277" s="4"/>
    </row>
    <row r="278">
      <c r="A278" s="4"/>
      <c r="B278" s="4"/>
      <c r="C278" s="4"/>
      <c r="D278" s="4"/>
      <c r="E278" s="4"/>
      <c r="F278" s="4"/>
      <c r="G278" s="4"/>
      <c r="H278" s="4"/>
      <c r="I278" s="4"/>
      <c r="J278" s="116"/>
      <c r="K278" s="116"/>
      <c r="L278" s="116"/>
      <c r="M278" s="116"/>
      <c r="N278" s="116"/>
      <c r="O278" s="116"/>
      <c r="P278" s="116"/>
      <c r="Q278" s="116"/>
      <c r="R278" s="116"/>
      <c r="S278" s="116"/>
      <c r="T278" s="119"/>
      <c r="U278" s="119"/>
      <c r="V278" s="119"/>
      <c r="W278" s="119"/>
      <c r="X278" s="119"/>
      <c r="Y278" s="119"/>
      <c r="Z278" s="119"/>
      <c r="AA278" s="119"/>
      <c r="AB278" s="119"/>
      <c r="AC278" s="119"/>
      <c r="AD278" s="119"/>
      <c r="AE278" s="119"/>
      <c r="AF278" s="119"/>
      <c r="AG278" s="119"/>
      <c r="AH278" s="4"/>
      <c r="AI278" s="4"/>
      <c r="AJ278" s="4"/>
      <c r="AK278" s="4"/>
      <c r="AL278" s="4"/>
      <c r="AM278" s="4"/>
      <c r="AN278" s="4"/>
    </row>
    <row r="279">
      <c r="A279" s="4"/>
      <c r="B279" s="4"/>
      <c r="C279" s="4"/>
      <c r="D279" s="4"/>
      <c r="E279" s="4"/>
      <c r="F279" s="4"/>
      <c r="G279" s="4"/>
      <c r="H279" s="4"/>
      <c r="I279" s="4"/>
      <c r="J279" s="116"/>
      <c r="K279" s="116"/>
      <c r="L279" s="116"/>
      <c r="M279" s="116"/>
      <c r="N279" s="116"/>
      <c r="O279" s="116"/>
      <c r="P279" s="116"/>
      <c r="Q279" s="116"/>
      <c r="R279" s="116"/>
      <c r="S279" s="116"/>
      <c r="T279" s="119"/>
      <c r="U279" s="119"/>
      <c r="V279" s="119"/>
      <c r="W279" s="119"/>
      <c r="X279" s="119"/>
      <c r="Y279" s="119"/>
      <c r="Z279" s="119"/>
      <c r="AA279" s="119"/>
      <c r="AB279" s="119"/>
      <c r="AC279" s="119"/>
      <c r="AD279" s="119"/>
      <c r="AE279" s="119"/>
      <c r="AF279" s="119"/>
      <c r="AG279" s="119"/>
      <c r="AH279" s="4"/>
      <c r="AI279" s="4"/>
      <c r="AJ279" s="4"/>
      <c r="AK279" s="4"/>
      <c r="AL279" s="4"/>
      <c r="AM279" s="4"/>
      <c r="AN279" s="4"/>
    </row>
    <row r="280">
      <c r="A280" s="4"/>
      <c r="B280" s="4"/>
      <c r="C280" s="4"/>
      <c r="D280" s="4"/>
      <c r="E280" s="4"/>
      <c r="F280" s="4"/>
      <c r="G280" s="4"/>
      <c r="H280" s="4"/>
      <c r="I280" s="4"/>
      <c r="J280" s="116"/>
      <c r="K280" s="116"/>
      <c r="L280" s="116"/>
      <c r="M280" s="116"/>
      <c r="N280" s="116"/>
      <c r="O280" s="116"/>
      <c r="P280" s="116"/>
      <c r="Q280" s="116"/>
      <c r="R280" s="116"/>
      <c r="S280" s="116"/>
      <c r="T280" s="119"/>
      <c r="U280" s="119"/>
      <c r="V280" s="119"/>
      <c r="W280" s="119"/>
      <c r="X280" s="119"/>
      <c r="Y280" s="119"/>
      <c r="Z280" s="119"/>
      <c r="AA280" s="119"/>
      <c r="AB280" s="119"/>
      <c r="AC280" s="119"/>
      <c r="AD280" s="119"/>
      <c r="AE280" s="119"/>
      <c r="AF280" s="119"/>
      <c r="AG280" s="119"/>
      <c r="AH280" s="4"/>
      <c r="AI280" s="4"/>
      <c r="AJ280" s="4"/>
      <c r="AK280" s="4"/>
      <c r="AL280" s="4"/>
      <c r="AM280" s="4"/>
      <c r="AN280" s="4"/>
    </row>
    <row r="281">
      <c r="A281" s="4"/>
      <c r="B281" s="4"/>
      <c r="C281" s="4"/>
      <c r="D281" s="4"/>
      <c r="E281" s="4"/>
      <c r="F281" s="4"/>
      <c r="G281" s="4"/>
      <c r="H281" s="4"/>
      <c r="I281" s="4"/>
      <c r="J281" s="116"/>
      <c r="K281" s="116"/>
      <c r="L281" s="116"/>
      <c r="M281" s="116"/>
      <c r="N281" s="116"/>
      <c r="O281" s="116"/>
      <c r="P281" s="116"/>
      <c r="Q281" s="116"/>
      <c r="R281" s="116"/>
      <c r="S281" s="116"/>
      <c r="T281" s="119"/>
      <c r="U281" s="119"/>
      <c r="V281" s="119"/>
      <c r="W281" s="119"/>
      <c r="X281" s="119"/>
      <c r="Y281" s="119"/>
      <c r="Z281" s="119"/>
      <c r="AA281" s="119"/>
      <c r="AB281" s="119"/>
      <c r="AC281" s="119"/>
      <c r="AD281" s="119"/>
      <c r="AE281" s="119"/>
      <c r="AF281" s="119"/>
      <c r="AG281" s="119"/>
      <c r="AH281" s="4"/>
      <c r="AI281" s="4"/>
      <c r="AJ281" s="4"/>
      <c r="AK281" s="4"/>
      <c r="AL281" s="4"/>
      <c r="AM281" s="4"/>
      <c r="AN281" s="4"/>
    </row>
    <row r="282">
      <c r="A282" s="4"/>
      <c r="B282" s="4"/>
      <c r="C282" s="4"/>
      <c r="D282" s="4"/>
      <c r="E282" s="4"/>
      <c r="F282" s="4"/>
      <c r="G282" s="4"/>
      <c r="H282" s="4"/>
      <c r="I282" s="4"/>
      <c r="J282" s="116"/>
      <c r="K282" s="116"/>
      <c r="L282" s="116"/>
      <c r="M282" s="116"/>
      <c r="N282" s="116"/>
      <c r="O282" s="116"/>
      <c r="P282" s="116"/>
      <c r="Q282" s="116"/>
      <c r="R282" s="116"/>
      <c r="S282" s="116"/>
      <c r="T282" s="119"/>
      <c r="U282" s="119"/>
      <c r="V282" s="119"/>
      <c r="W282" s="119"/>
      <c r="X282" s="119"/>
      <c r="Y282" s="119"/>
      <c r="Z282" s="119"/>
      <c r="AA282" s="119"/>
      <c r="AB282" s="119"/>
      <c r="AC282" s="119"/>
      <c r="AD282" s="119"/>
      <c r="AE282" s="119"/>
      <c r="AF282" s="119"/>
      <c r="AG282" s="119"/>
      <c r="AH282" s="4"/>
      <c r="AI282" s="4"/>
      <c r="AJ282" s="4"/>
      <c r="AK282" s="4"/>
      <c r="AL282" s="4"/>
      <c r="AM282" s="4"/>
      <c r="AN282" s="4"/>
    </row>
    <row r="283">
      <c r="A283" s="4"/>
      <c r="B283" s="4"/>
      <c r="C283" s="4"/>
      <c r="D283" s="4"/>
      <c r="E283" s="4"/>
      <c r="F283" s="4"/>
      <c r="G283" s="4"/>
      <c r="H283" s="4"/>
      <c r="I283" s="4"/>
      <c r="J283" s="116"/>
      <c r="K283" s="116"/>
      <c r="L283" s="116"/>
      <c r="M283" s="116"/>
      <c r="N283" s="116"/>
      <c r="O283" s="116"/>
      <c r="P283" s="116"/>
      <c r="Q283" s="116"/>
      <c r="R283" s="116"/>
      <c r="S283" s="116"/>
      <c r="T283" s="119"/>
      <c r="U283" s="119"/>
      <c r="V283" s="119"/>
      <c r="W283" s="119"/>
      <c r="X283" s="119"/>
      <c r="Y283" s="119"/>
      <c r="Z283" s="119"/>
      <c r="AA283" s="119"/>
      <c r="AB283" s="119"/>
      <c r="AC283" s="119"/>
      <c r="AD283" s="119"/>
      <c r="AE283" s="119"/>
      <c r="AF283" s="119"/>
      <c r="AG283" s="119"/>
      <c r="AH283" s="4"/>
      <c r="AI283" s="4"/>
      <c r="AJ283" s="4"/>
      <c r="AK283" s="4"/>
      <c r="AL283" s="4"/>
      <c r="AM283" s="4"/>
      <c r="AN283" s="4"/>
    </row>
    <row r="284">
      <c r="A284" s="4"/>
      <c r="B284" s="4"/>
      <c r="C284" s="4"/>
      <c r="D284" s="4"/>
      <c r="E284" s="4"/>
      <c r="F284" s="4"/>
      <c r="G284" s="4"/>
      <c r="H284" s="4"/>
      <c r="I284" s="4"/>
      <c r="J284" s="116"/>
      <c r="K284" s="116"/>
      <c r="L284" s="116"/>
      <c r="M284" s="116"/>
      <c r="N284" s="116"/>
      <c r="O284" s="116"/>
      <c r="P284" s="116"/>
      <c r="Q284" s="116"/>
      <c r="R284" s="116"/>
      <c r="S284" s="116"/>
      <c r="T284" s="119"/>
      <c r="U284" s="119"/>
      <c r="V284" s="119"/>
      <c r="W284" s="119"/>
      <c r="X284" s="119"/>
      <c r="Y284" s="119"/>
      <c r="Z284" s="119"/>
      <c r="AA284" s="119"/>
      <c r="AB284" s="119"/>
      <c r="AC284" s="119"/>
      <c r="AD284" s="119"/>
      <c r="AE284" s="119"/>
      <c r="AF284" s="119"/>
      <c r="AG284" s="119"/>
      <c r="AH284" s="4"/>
      <c r="AI284" s="4"/>
      <c r="AJ284" s="4"/>
      <c r="AK284" s="4"/>
      <c r="AL284" s="4"/>
      <c r="AM284" s="4"/>
      <c r="AN284" s="4"/>
    </row>
    <row r="285">
      <c r="A285" s="4"/>
      <c r="B285" s="4"/>
      <c r="C285" s="4"/>
      <c r="D285" s="4"/>
      <c r="E285" s="4"/>
      <c r="F285" s="4"/>
      <c r="G285" s="4"/>
      <c r="H285" s="4"/>
      <c r="I285" s="4"/>
      <c r="J285" s="116"/>
      <c r="K285" s="116"/>
      <c r="L285" s="116"/>
      <c r="M285" s="116"/>
      <c r="N285" s="116"/>
      <c r="O285" s="116"/>
      <c r="P285" s="116"/>
      <c r="Q285" s="116"/>
      <c r="R285" s="116"/>
      <c r="S285" s="116"/>
      <c r="T285" s="119"/>
      <c r="U285" s="119"/>
      <c r="V285" s="119"/>
      <c r="W285" s="119"/>
      <c r="X285" s="119"/>
      <c r="Y285" s="119"/>
      <c r="Z285" s="119"/>
      <c r="AA285" s="119"/>
      <c r="AB285" s="119"/>
      <c r="AC285" s="119"/>
      <c r="AD285" s="119"/>
      <c r="AE285" s="119"/>
      <c r="AF285" s="119"/>
      <c r="AG285" s="119"/>
      <c r="AH285" s="4"/>
      <c r="AI285" s="4"/>
      <c r="AJ285" s="4"/>
      <c r="AK285" s="4"/>
      <c r="AL285" s="4"/>
      <c r="AM285" s="4"/>
      <c r="AN285" s="4"/>
    </row>
    <row r="286">
      <c r="A286" s="4"/>
      <c r="B286" s="4"/>
      <c r="C286" s="4"/>
      <c r="D286" s="4"/>
      <c r="E286" s="4"/>
      <c r="F286" s="4"/>
      <c r="G286" s="4"/>
      <c r="H286" s="4"/>
      <c r="I286" s="4"/>
      <c r="J286" s="116"/>
      <c r="K286" s="116"/>
      <c r="L286" s="116"/>
      <c r="M286" s="116"/>
      <c r="N286" s="116"/>
      <c r="O286" s="116"/>
      <c r="P286" s="116"/>
      <c r="Q286" s="116"/>
      <c r="R286" s="116"/>
      <c r="S286" s="116"/>
      <c r="T286" s="119"/>
      <c r="U286" s="119"/>
      <c r="V286" s="119"/>
      <c r="W286" s="119"/>
      <c r="X286" s="119"/>
      <c r="Y286" s="119"/>
      <c r="Z286" s="119"/>
      <c r="AA286" s="119"/>
      <c r="AB286" s="119"/>
      <c r="AC286" s="119"/>
      <c r="AD286" s="119"/>
      <c r="AE286" s="119"/>
      <c r="AF286" s="119"/>
      <c r="AG286" s="119"/>
      <c r="AH286" s="4"/>
      <c r="AI286" s="4"/>
      <c r="AJ286" s="4"/>
      <c r="AK286" s="4"/>
      <c r="AL286" s="4"/>
      <c r="AM286" s="4"/>
      <c r="AN286" s="4"/>
    </row>
    <row r="287">
      <c r="A287" s="4"/>
      <c r="B287" s="4"/>
      <c r="C287" s="4"/>
      <c r="D287" s="4"/>
      <c r="E287" s="4"/>
      <c r="F287" s="4"/>
      <c r="G287" s="4"/>
      <c r="H287" s="4"/>
      <c r="I287" s="4"/>
      <c r="J287" s="116"/>
      <c r="K287" s="116"/>
      <c r="L287" s="116"/>
      <c r="M287" s="116"/>
      <c r="N287" s="116"/>
      <c r="O287" s="116"/>
      <c r="P287" s="116"/>
      <c r="Q287" s="116"/>
      <c r="R287" s="116"/>
      <c r="S287" s="116"/>
      <c r="T287" s="119"/>
      <c r="U287" s="119"/>
      <c r="V287" s="119"/>
      <c r="W287" s="119"/>
      <c r="X287" s="119"/>
      <c r="Y287" s="119"/>
      <c r="Z287" s="119"/>
      <c r="AA287" s="119"/>
      <c r="AB287" s="119"/>
      <c r="AC287" s="119"/>
      <c r="AD287" s="119"/>
      <c r="AE287" s="119"/>
      <c r="AF287" s="119"/>
      <c r="AG287" s="119"/>
      <c r="AH287" s="4"/>
      <c r="AI287" s="4"/>
      <c r="AJ287" s="4"/>
      <c r="AK287" s="4"/>
      <c r="AL287" s="4"/>
      <c r="AM287" s="4"/>
      <c r="AN287" s="4"/>
    </row>
    <row r="288">
      <c r="A288" s="4"/>
      <c r="B288" s="4"/>
      <c r="C288" s="4"/>
      <c r="D288" s="4"/>
      <c r="E288" s="4"/>
      <c r="F288" s="4"/>
      <c r="G288" s="4"/>
      <c r="H288" s="4"/>
      <c r="I288" s="4"/>
      <c r="J288" s="116"/>
      <c r="K288" s="116"/>
      <c r="L288" s="116"/>
      <c r="M288" s="116"/>
      <c r="N288" s="116"/>
      <c r="O288" s="116"/>
      <c r="P288" s="116"/>
      <c r="Q288" s="116"/>
      <c r="R288" s="116"/>
      <c r="S288" s="116"/>
      <c r="T288" s="119"/>
      <c r="U288" s="119"/>
      <c r="V288" s="119"/>
      <c r="W288" s="119"/>
      <c r="X288" s="119"/>
      <c r="Y288" s="119"/>
      <c r="Z288" s="119"/>
      <c r="AA288" s="119"/>
      <c r="AB288" s="119"/>
      <c r="AC288" s="119"/>
      <c r="AD288" s="119"/>
      <c r="AE288" s="119"/>
      <c r="AF288" s="119"/>
      <c r="AG288" s="119"/>
      <c r="AH288" s="4"/>
      <c r="AI288" s="4"/>
      <c r="AJ288" s="4"/>
      <c r="AK288" s="4"/>
      <c r="AL288" s="4"/>
      <c r="AM288" s="4"/>
      <c r="AN288" s="4"/>
    </row>
    <row r="289">
      <c r="A289" s="4"/>
      <c r="B289" s="4"/>
      <c r="C289" s="4"/>
      <c r="D289" s="4"/>
      <c r="E289" s="4"/>
      <c r="F289" s="4"/>
      <c r="G289" s="4"/>
      <c r="H289" s="4"/>
      <c r="I289" s="4"/>
      <c r="J289" s="116"/>
      <c r="K289" s="116"/>
      <c r="L289" s="116"/>
      <c r="M289" s="116"/>
      <c r="N289" s="116"/>
      <c r="O289" s="116"/>
      <c r="P289" s="116"/>
      <c r="Q289" s="116"/>
      <c r="R289" s="116"/>
      <c r="S289" s="116"/>
      <c r="T289" s="119"/>
      <c r="U289" s="119"/>
      <c r="V289" s="119"/>
      <c r="W289" s="119"/>
      <c r="X289" s="119"/>
      <c r="Y289" s="119"/>
      <c r="Z289" s="119"/>
      <c r="AA289" s="119"/>
      <c r="AB289" s="119"/>
      <c r="AC289" s="119"/>
      <c r="AD289" s="119"/>
      <c r="AE289" s="119"/>
      <c r="AF289" s="119"/>
      <c r="AG289" s="119"/>
      <c r="AH289" s="4"/>
      <c r="AI289" s="4"/>
      <c r="AJ289" s="4"/>
      <c r="AK289" s="4"/>
      <c r="AL289" s="4"/>
      <c r="AM289" s="4"/>
      <c r="AN289" s="4"/>
    </row>
    <row r="290">
      <c r="A290" s="4"/>
      <c r="B290" s="4"/>
      <c r="C290" s="4"/>
      <c r="D290" s="4"/>
      <c r="E290" s="4"/>
      <c r="F290" s="4"/>
      <c r="G290" s="4"/>
      <c r="H290" s="4"/>
      <c r="I290" s="4"/>
      <c r="J290" s="116"/>
      <c r="K290" s="116"/>
      <c r="L290" s="116"/>
      <c r="M290" s="116"/>
      <c r="N290" s="116"/>
      <c r="O290" s="116"/>
      <c r="P290" s="116"/>
      <c r="Q290" s="116"/>
      <c r="R290" s="116"/>
      <c r="S290" s="116"/>
      <c r="T290" s="119"/>
      <c r="U290" s="119"/>
      <c r="V290" s="119"/>
      <c r="W290" s="119"/>
      <c r="X290" s="119"/>
      <c r="Y290" s="119"/>
      <c r="Z290" s="119"/>
      <c r="AA290" s="119"/>
      <c r="AB290" s="119"/>
      <c r="AC290" s="119"/>
      <c r="AD290" s="119"/>
      <c r="AE290" s="119"/>
      <c r="AF290" s="119"/>
      <c r="AG290" s="119"/>
      <c r="AH290" s="4"/>
      <c r="AI290" s="4"/>
      <c r="AJ290" s="4"/>
      <c r="AK290" s="4"/>
      <c r="AL290" s="4"/>
      <c r="AM290" s="4"/>
      <c r="AN290" s="4"/>
    </row>
    <row r="291">
      <c r="A291" s="4"/>
      <c r="B291" s="4"/>
      <c r="C291" s="4"/>
      <c r="D291" s="4"/>
      <c r="E291" s="4"/>
      <c r="F291" s="4"/>
      <c r="G291" s="4"/>
      <c r="H291" s="4"/>
      <c r="I291" s="4"/>
      <c r="J291" s="116"/>
      <c r="K291" s="116"/>
      <c r="L291" s="116"/>
      <c r="M291" s="116"/>
      <c r="N291" s="116"/>
      <c r="O291" s="116"/>
      <c r="P291" s="116"/>
      <c r="Q291" s="116"/>
      <c r="R291" s="116"/>
      <c r="S291" s="116"/>
      <c r="T291" s="119"/>
      <c r="U291" s="119"/>
      <c r="V291" s="119"/>
      <c r="W291" s="119"/>
      <c r="X291" s="119"/>
      <c r="Y291" s="119"/>
      <c r="Z291" s="119"/>
      <c r="AA291" s="119"/>
      <c r="AB291" s="119"/>
      <c r="AC291" s="119"/>
      <c r="AD291" s="119"/>
      <c r="AE291" s="119"/>
      <c r="AF291" s="119"/>
      <c r="AG291" s="119"/>
      <c r="AH291" s="4"/>
      <c r="AI291" s="4"/>
      <c r="AJ291" s="4"/>
      <c r="AK291" s="4"/>
      <c r="AL291" s="4"/>
      <c r="AM291" s="4"/>
      <c r="AN291" s="4"/>
    </row>
    <row r="292">
      <c r="A292" s="4"/>
      <c r="B292" s="4"/>
      <c r="C292" s="4"/>
      <c r="D292" s="4"/>
      <c r="E292" s="4"/>
      <c r="F292" s="4"/>
      <c r="G292" s="4"/>
      <c r="H292" s="4"/>
      <c r="I292" s="4"/>
      <c r="J292" s="116"/>
      <c r="K292" s="116"/>
      <c r="L292" s="116"/>
      <c r="M292" s="116"/>
      <c r="N292" s="116"/>
      <c r="O292" s="116"/>
      <c r="P292" s="116"/>
      <c r="Q292" s="116"/>
      <c r="R292" s="116"/>
      <c r="S292" s="116"/>
      <c r="T292" s="119"/>
      <c r="U292" s="119"/>
      <c r="V292" s="119"/>
      <c r="W292" s="119"/>
      <c r="X292" s="119"/>
      <c r="Y292" s="119"/>
      <c r="Z292" s="119"/>
      <c r="AA292" s="119"/>
      <c r="AB292" s="119"/>
      <c r="AC292" s="119"/>
      <c r="AD292" s="119"/>
      <c r="AE292" s="119"/>
      <c r="AF292" s="119"/>
      <c r="AG292" s="119"/>
      <c r="AH292" s="4"/>
      <c r="AI292" s="4"/>
      <c r="AJ292" s="4"/>
      <c r="AK292" s="4"/>
      <c r="AL292" s="4"/>
      <c r="AM292" s="4"/>
      <c r="AN292" s="4"/>
    </row>
    <row r="293">
      <c r="A293" s="4"/>
      <c r="B293" s="4"/>
      <c r="C293" s="4"/>
      <c r="D293" s="4"/>
      <c r="E293" s="4"/>
      <c r="F293" s="4"/>
      <c r="G293" s="4"/>
      <c r="H293" s="4"/>
      <c r="I293" s="4"/>
      <c r="J293" s="116"/>
      <c r="K293" s="116"/>
      <c r="L293" s="116"/>
      <c r="M293" s="116"/>
      <c r="N293" s="116"/>
      <c r="O293" s="116"/>
      <c r="P293" s="116"/>
      <c r="Q293" s="116"/>
      <c r="R293" s="116"/>
      <c r="S293" s="116"/>
      <c r="T293" s="119"/>
      <c r="U293" s="119"/>
      <c r="V293" s="119"/>
      <c r="W293" s="119"/>
      <c r="X293" s="119"/>
      <c r="Y293" s="119"/>
      <c r="Z293" s="119"/>
      <c r="AA293" s="119"/>
      <c r="AB293" s="119"/>
      <c r="AC293" s="119"/>
      <c r="AD293" s="119"/>
      <c r="AE293" s="119"/>
      <c r="AF293" s="119"/>
      <c r="AG293" s="119"/>
      <c r="AH293" s="4"/>
      <c r="AI293" s="4"/>
      <c r="AJ293" s="4"/>
      <c r="AK293" s="4"/>
      <c r="AL293" s="4"/>
      <c r="AM293" s="4"/>
      <c r="AN293" s="4"/>
    </row>
    <row r="294">
      <c r="A294" s="4"/>
      <c r="B294" s="4"/>
      <c r="C294" s="4"/>
      <c r="D294" s="4"/>
      <c r="E294" s="4"/>
      <c r="F294" s="4"/>
      <c r="G294" s="4"/>
      <c r="H294" s="4"/>
      <c r="I294" s="4"/>
      <c r="J294" s="116"/>
      <c r="K294" s="116"/>
      <c r="L294" s="116"/>
      <c r="M294" s="116"/>
      <c r="N294" s="116"/>
      <c r="O294" s="116"/>
      <c r="P294" s="116"/>
      <c r="Q294" s="116"/>
      <c r="R294" s="116"/>
      <c r="S294" s="116"/>
      <c r="T294" s="119"/>
      <c r="U294" s="119"/>
      <c r="V294" s="119"/>
      <c r="W294" s="119"/>
      <c r="X294" s="119"/>
      <c r="Y294" s="119"/>
      <c r="Z294" s="119"/>
      <c r="AA294" s="119"/>
      <c r="AB294" s="119"/>
      <c r="AC294" s="119"/>
      <c r="AD294" s="119"/>
      <c r="AE294" s="119"/>
      <c r="AF294" s="119"/>
      <c r="AG294" s="119"/>
      <c r="AH294" s="4"/>
      <c r="AI294" s="4"/>
      <c r="AJ294" s="4"/>
      <c r="AK294" s="4"/>
      <c r="AL294" s="4"/>
      <c r="AM294" s="4"/>
      <c r="AN294" s="4"/>
    </row>
    <row r="295">
      <c r="A295" s="4"/>
      <c r="B295" s="4"/>
      <c r="C295" s="4"/>
      <c r="D295" s="4"/>
      <c r="E295" s="4"/>
      <c r="F295" s="4"/>
      <c r="G295" s="4"/>
      <c r="H295" s="4"/>
      <c r="I295" s="4"/>
      <c r="J295" s="116"/>
      <c r="K295" s="116"/>
      <c r="L295" s="116"/>
      <c r="M295" s="116"/>
      <c r="N295" s="116"/>
      <c r="O295" s="116"/>
      <c r="P295" s="116"/>
      <c r="Q295" s="116"/>
      <c r="R295" s="116"/>
      <c r="S295" s="116"/>
      <c r="T295" s="119"/>
      <c r="U295" s="119"/>
      <c r="V295" s="119"/>
      <c r="W295" s="119"/>
      <c r="X295" s="119"/>
      <c r="Y295" s="119"/>
      <c r="Z295" s="119"/>
      <c r="AA295" s="119"/>
      <c r="AB295" s="119"/>
      <c r="AC295" s="119"/>
      <c r="AD295" s="119"/>
      <c r="AE295" s="119"/>
      <c r="AF295" s="119"/>
      <c r="AG295" s="119"/>
      <c r="AH295" s="4"/>
      <c r="AI295" s="4"/>
      <c r="AJ295" s="4"/>
      <c r="AK295" s="4"/>
      <c r="AL295" s="4"/>
      <c r="AM295" s="4"/>
      <c r="AN295" s="4"/>
    </row>
    <row r="296">
      <c r="A296" s="4"/>
      <c r="B296" s="4"/>
      <c r="C296" s="4"/>
      <c r="D296" s="4"/>
      <c r="E296" s="4"/>
      <c r="F296" s="4"/>
      <c r="G296" s="4"/>
      <c r="H296" s="4"/>
      <c r="I296" s="4"/>
      <c r="J296" s="116"/>
      <c r="K296" s="116"/>
      <c r="L296" s="116"/>
      <c r="M296" s="116"/>
      <c r="N296" s="116"/>
      <c r="O296" s="116"/>
      <c r="P296" s="116"/>
      <c r="Q296" s="116"/>
      <c r="R296" s="116"/>
      <c r="S296" s="116"/>
      <c r="T296" s="119"/>
      <c r="U296" s="119"/>
      <c r="V296" s="119"/>
      <c r="W296" s="119"/>
      <c r="X296" s="119"/>
      <c r="Y296" s="119"/>
      <c r="Z296" s="119"/>
      <c r="AA296" s="119"/>
      <c r="AB296" s="119"/>
      <c r="AC296" s="119"/>
      <c r="AD296" s="119"/>
      <c r="AE296" s="119"/>
      <c r="AF296" s="119"/>
      <c r="AG296" s="119"/>
      <c r="AH296" s="4"/>
      <c r="AI296" s="4"/>
      <c r="AJ296" s="4"/>
      <c r="AK296" s="4"/>
      <c r="AL296" s="4"/>
      <c r="AM296" s="4"/>
      <c r="AN296" s="4"/>
    </row>
    <row r="297">
      <c r="A297" s="4"/>
      <c r="B297" s="4"/>
      <c r="C297" s="4"/>
      <c r="D297" s="4"/>
      <c r="E297" s="4"/>
      <c r="F297" s="4"/>
      <c r="G297" s="4"/>
      <c r="H297" s="4"/>
      <c r="I297" s="4"/>
      <c r="J297" s="116"/>
      <c r="K297" s="116"/>
      <c r="L297" s="116"/>
      <c r="M297" s="116"/>
      <c r="N297" s="116"/>
      <c r="O297" s="116"/>
      <c r="P297" s="116"/>
      <c r="Q297" s="116"/>
      <c r="R297" s="116"/>
      <c r="S297" s="116"/>
      <c r="T297" s="119"/>
      <c r="U297" s="119"/>
      <c r="V297" s="119"/>
      <c r="W297" s="119"/>
      <c r="X297" s="119"/>
      <c r="Y297" s="119"/>
      <c r="Z297" s="119"/>
      <c r="AA297" s="119"/>
      <c r="AB297" s="119"/>
      <c r="AC297" s="119"/>
      <c r="AD297" s="119"/>
      <c r="AE297" s="119"/>
      <c r="AF297" s="119"/>
      <c r="AG297" s="119"/>
      <c r="AH297" s="4"/>
      <c r="AI297" s="4"/>
      <c r="AJ297" s="4"/>
      <c r="AK297" s="4"/>
      <c r="AL297" s="4"/>
      <c r="AM297" s="4"/>
      <c r="AN297" s="4"/>
    </row>
    <row r="298">
      <c r="A298" s="4"/>
      <c r="B298" s="4"/>
      <c r="C298" s="4"/>
      <c r="D298" s="4"/>
      <c r="E298" s="4"/>
      <c r="F298" s="4"/>
      <c r="G298" s="4"/>
      <c r="H298" s="4"/>
      <c r="I298" s="4"/>
      <c r="J298" s="116"/>
      <c r="K298" s="116"/>
      <c r="L298" s="116"/>
      <c r="M298" s="116"/>
      <c r="N298" s="116"/>
      <c r="O298" s="116"/>
      <c r="P298" s="116"/>
      <c r="Q298" s="116"/>
      <c r="R298" s="116"/>
      <c r="S298" s="116"/>
      <c r="T298" s="119"/>
      <c r="U298" s="119"/>
      <c r="V298" s="119"/>
      <c r="W298" s="119"/>
      <c r="X298" s="119"/>
      <c r="Y298" s="119"/>
      <c r="Z298" s="119"/>
      <c r="AA298" s="119"/>
      <c r="AB298" s="119"/>
      <c r="AC298" s="119"/>
      <c r="AD298" s="119"/>
      <c r="AE298" s="119"/>
      <c r="AF298" s="119"/>
      <c r="AG298" s="119"/>
      <c r="AH298" s="4"/>
      <c r="AI298" s="4"/>
      <c r="AJ298" s="4"/>
      <c r="AK298" s="4"/>
      <c r="AL298" s="4"/>
      <c r="AM298" s="4"/>
      <c r="AN298" s="4"/>
    </row>
    <row r="299">
      <c r="A299" s="4"/>
      <c r="B299" s="4"/>
      <c r="C299" s="4"/>
      <c r="D299" s="4"/>
      <c r="E299" s="4"/>
      <c r="F299" s="4"/>
      <c r="G299" s="4"/>
      <c r="H299" s="4"/>
      <c r="I299" s="4"/>
      <c r="J299" s="116"/>
      <c r="K299" s="116"/>
      <c r="L299" s="116"/>
      <c r="M299" s="116"/>
      <c r="N299" s="116"/>
      <c r="O299" s="116"/>
      <c r="P299" s="116"/>
      <c r="Q299" s="116"/>
      <c r="R299" s="116"/>
      <c r="S299" s="116"/>
      <c r="T299" s="119"/>
      <c r="U299" s="119"/>
      <c r="V299" s="119"/>
      <c r="W299" s="119"/>
      <c r="X299" s="119"/>
      <c r="Y299" s="119"/>
      <c r="Z299" s="119"/>
      <c r="AA299" s="119"/>
      <c r="AB299" s="119"/>
      <c r="AC299" s="119"/>
      <c r="AD299" s="119"/>
      <c r="AE299" s="119"/>
      <c r="AF299" s="119"/>
      <c r="AG299" s="119"/>
      <c r="AH299" s="4"/>
      <c r="AI299" s="4"/>
      <c r="AJ299" s="4"/>
      <c r="AK299" s="4"/>
      <c r="AL299" s="4"/>
      <c r="AM299" s="4"/>
      <c r="AN299" s="4"/>
    </row>
    <row r="300">
      <c r="A300" s="4"/>
      <c r="B300" s="4"/>
      <c r="C300" s="4"/>
      <c r="D300" s="4"/>
      <c r="E300" s="4"/>
      <c r="F300" s="4"/>
      <c r="G300" s="4"/>
      <c r="H300" s="4"/>
      <c r="I300" s="4"/>
      <c r="J300" s="116"/>
      <c r="K300" s="116"/>
      <c r="L300" s="116"/>
      <c r="M300" s="116"/>
      <c r="N300" s="116"/>
      <c r="O300" s="116"/>
      <c r="P300" s="116"/>
      <c r="Q300" s="116"/>
      <c r="R300" s="116"/>
      <c r="S300" s="116"/>
      <c r="T300" s="119"/>
      <c r="U300" s="119"/>
      <c r="V300" s="119"/>
      <c r="W300" s="119"/>
      <c r="X300" s="119"/>
      <c r="Y300" s="119"/>
      <c r="Z300" s="119"/>
      <c r="AA300" s="119"/>
      <c r="AB300" s="119"/>
      <c r="AC300" s="119"/>
      <c r="AD300" s="119"/>
      <c r="AE300" s="119"/>
      <c r="AF300" s="119"/>
      <c r="AG300" s="119"/>
      <c r="AH300" s="4"/>
      <c r="AI300" s="4"/>
      <c r="AJ300" s="4"/>
      <c r="AK300" s="4"/>
      <c r="AL300" s="4"/>
      <c r="AM300" s="4"/>
      <c r="AN300" s="4"/>
    </row>
    <row r="301">
      <c r="A301" s="4"/>
      <c r="B301" s="4"/>
      <c r="C301" s="4"/>
      <c r="D301" s="4"/>
      <c r="E301" s="4"/>
      <c r="F301" s="4"/>
      <c r="G301" s="4"/>
      <c r="H301" s="4"/>
      <c r="I301" s="4"/>
      <c r="J301" s="116"/>
      <c r="K301" s="116"/>
      <c r="L301" s="116"/>
      <c r="M301" s="116"/>
      <c r="N301" s="116"/>
      <c r="O301" s="116"/>
      <c r="P301" s="116"/>
      <c r="Q301" s="116"/>
      <c r="R301" s="116"/>
      <c r="S301" s="116"/>
      <c r="T301" s="119"/>
      <c r="U301" s="119"/>
      <c r="V301" s="119"/>
      <c r="W301" s="119"/>
      <c r="X301" s="119"/>
      <c r="Y301" s="119"/>
      <c r="Z301" s="119"/>
      <c r="AA301" s="119"/>
      <c r="AB301" s="119"/>
      <c r="AC301" s="119"/>
      <c r="AD301" s="119"/>
      <c r="AE301" s="119"/>
      <c r="AF301" s="119"/>
      <c r="AG301" s="119"/>
      <c r="AH301" s="4"/>
      <c r="AI301" s="4"/>
      <c r="AJ301" s="4"/>
      <c r="AK301" s="4"/>
      <c r="AL301" s="4"/>
      <c r="AM301" s="4"/>
      <c r="AN301" s="4"/>
    </row>
    <row r="302">
      <c r="A302" s="4"/>
      <c r="B302" s="4"/>
      <c r="C302" s="4"/>
      <c r="D302" s="4"/>
      <c r="E302" s="4"/>
      <c r="F302" s="4"/>
      <c r="G302" s="4"/>
      <c r="H302" s="4"/>
      <c r="I302" s="4"/>
      <c r="J302" s="116"/>
      <c r="K302" s="116"/>
      <c r="L302" s="116"/>
      <c r="M302" s="116"/>
      <c r="N302" s="116"/>
      <c r="O302" s="116"/>
      <c r="P302" s="116"/>
      <c r="Q302" s="116"/>
      <c r="R302" s="116"/>
      <c r="S302" s="116"/>
      <c r="T302" s="119"/>
      <c r="U302" s="119"/>
      <c r="V302" s="119"/>
      <c r="W302" s="119"/>
      <c r="X302" s="119"/>
      <c r="Y302" s="119"/>
      <c r="Z302" s="119"/>
      <c r="AA302" s="119"/>
      <c r="AB302" s="119"/>
      <c r="AC302" s="119"/>
      <c r="AD302" s="119"/>
      <c r="AE302" s="119"/>
      <c r="AF302" s="119"/>
      <c r="AG302" s="119"/>
      <c r="AH302" s="4"/>
      <c r="AI302" s="4"/>
      <c r="AJ302" s="4"/>
      <c r="AK302" s="4"/>
      <c r="AL302" s="4"/>
      <c r="AM302" s="4"/>
      <c r="AN302" s="4"/>
    </row>
    <row r="303">
      <c r="A303" s="4"/>
      <c r="B303" s="4"/>
      <c r="C303" s="4"/>
      <c r="D303" s="4"/>
      <c r="E303" s="4"/>
      <c r="F303" s="4"/>
      <c r="G303" s="4"/>
      <c r="H303" s="4"/>
      <c r="I303" s="4"/>
      <c r="J303" s="116"/>
      <c r="K303" s="116"/>
      <c r="L303" s="116"/>
      <c r="M303" s="116"/>
      <c r="N303" s="116"/>
      <c r="O303" s="116"/>
      <c r="P303" s="116"/>
      <c r="Q303" s="116"/>
      <c r="R303" s="116"/>
      <c r="S303" s="116"/>
      <c r="T303" s="119"/>
      <c r="U303" s="119"/>
      <c r="V303" s="119"/>
      <c r="W303" s="119"/>
      <c r="X303" s="119"/>
      <c r="Y303" s="119"/>
      <c r="Z303" s="119"/>
      <c r="AA303" s="119"/>
      <c r="AB303" s="119"/>
      <c r="AC303" s="119"/>
      <c r="AD303" s="119"/>
      <c r="AE303" s="119"/>
      <c r="AF303" s="119"/>
      <c r="AG303" s="119"/>
      <c r="AH303" s="4"/>
      <c r="AI303" s="4"/>
      <c r="AJ303" s="4"/>
      <c r="AK303" s="4"/>
      <c r="AL303" s="4"/>
      <c r="AM303" s="4"/>
      <c r="AN303" s="4"/>
    </row>
    <row r="304">
      <c r="A304" s="4"/>
      <c r="B304" s="4"/>
      <c r="C304" s="4"/>
      <c r="D304" s="4"/>
      <c r="E304" s="4"/>
      <c r="F304" s="4"/>
      <c r="G304" s="4"/>
      <c r="H304" s="4"/>
      <c r="I304" s="4"/>
      <c r="J304" s="116"/>
      <c r="K304" s="116"/>
      <c r="L304" s="116"/>
      <c r="M304" s="116"/>
      <c r="N304" s="116"/>
      <c r="O304" s="116"/>
      <c r="P304" s="116"/>
      <c r="Q304" s="116"/>
      <c r="R304" s="116"/>
      <c r="S304" s="116"/>
      <c r="T304" s="119"/>
      <c r="U304" s="119"/>
      <c r="V304" s="119"/>
      <c r="W304" s="119"/>
      <c r="X304" s="119"/>
      <c r="Y304" s="119"/>
      <c r="Z304" s="119"/>
      <c r="AA304" s="119"/>
      <c r="AB304" s="119"/>
      <c r="AC304" s="119"/>
      <c r="AD304" s="119"/>
      <c r="AE304" s="119"/>
      <c r="AF304" s="119"/>
      <c r="AG304" s="119"/>
      <c r="AH304" s="4"/>
      <c r="AI304" s="4"/>
      <c r="AJ304" s="4"/>
      <c r="AK304" s="4"/>
      <c r="AL304" s="4"/>
      <c r="AM304" s="4"/>
      <c r="AN304" s="4"/>
    </row>
    <row r="305">
      <c r="A305" s="4"/>
      <c r="B305" s="4"/>
      <c r="C305" s="4"/>
      <c r="D305" s="4"/>
      <c r="E305" s="4"/>
      <c r="F305" s="4"/>
      <c r="G305" s="4"/>
      <c r="H305" s="4"/>
      <c r="I305" s="4"/>
      <c r="J305" s="116"/>
      <c r="K305" s="116"/>
      <c r="L305" s="116"/>
      <c r="M305" s="116"/>
      <c r="N305" s="116"/>
      <c r="O305" s="116"/>
      <c r="P305" s="116"/>
      <c r="Q305" s="116"/>
      <c r="R305" s="116"/>
      <c r="S305" s="116"/>
      <c r="T305" s="119"/>
      <c r="U305" s="119"/>
      <c r="V305" s="119"/>
      <c r="W305" s="119"/>
      <c r="X305" s="119"/>
      <c r="Y305" s="119"/>
      <c r="Z305" s="119"/>
      <c r="AA305" s="119"/>
      <c r="AB305" s="119"/>
      <c r="AC305" s="119"/>
      <c r="AD305" s="119"/>
      <c r="AE305" s="119"/>
      <c r="AF305" s="119"/>
      <c r="AG305" s="119"/>
      <c r="AH305" s="4"/>
      <c r="AI305" s="4"/>
      <c r="AJ305" s="4"/>
      <c r="AK305" s="4"/>
      <c r="AL305" s="4"/>
      <c r="AM305" s="4"/>
      <c r="AN305" s="4"/>
    </row>
    <row r="306">
      <c r="A306" s="4"/>
      <c r="B306" s="4"/>
      <c r="C306" s="4"/>
      <c r="D306" s="4"/>
      <c r="E306" s="4"/>
      <c r="F306" s="4"/>
      <c r="G306" s="4"/>
      <c r="H306" s="4"/>
      <c r="I306" s="4"/>
      <c r="J306" s="116"/>
      <c r="K306" s="116"/>
      <c r="L306" s="116"/>
      <c r="M306" s="116"/>
      <c r="N306" s="116"/>
      <c r="O306" s="116"/>
      <c r="P306" s="116"/>
      <c r="Q306" s="116"/>
      <c r="R306" s="116"/>
      <c r="S306" s="116"/>
      <c r="T306" s="119"/>
      <c r="U306" s="119"/>
      <c r="V306" s="119"/>
      <c r="W306" s="119"/>
      <c r="X306" s="119"/>
      <c r="Y306" s="119"/>
      <c r="Z306" s="119"/>
      <c r="AA306" s="119"/>
      <c r="AB306" s="119"/>
      <c r="AC306" s="119"/>
      <c r="AD306" s="119"/>
      <c r="AE306" s="119"/>
      <c r="AF306" s="119"/>
      <c r="AG306" s="119"/>
      <c r="AH306" s="4"/>
      <c r="AI306" s="4"/>
      <c r="AJ306" s="4"/>
      <c r="AK306" s="4"/>
      <c r="AL306" s="4"/>
      <c r="AM306" s="4"/>
      <c r="AN306" s="4"/>
    </row>
    <row r="307">
      <c r="A307" s="4"/>
      <c r="B307" s="4"/>
      <c r="C307" s="4"/>
      <c r="D307" s="4"/>
      <c r="E307" s="4"/>
      <c r="F307" s="4"/>
      <c r="G307" s="4"/>
      <c r="H307" s="4"/>
      <c r="I307" s="4"/>
      <c r="J307" s="116"/>
      <c r="K307" s="116"/>
      <c r="L307" s="116"/>
      <c r="M307" s="116"/>
      <c r="N307" s="116"/>
      <c r="O307" s="116"/>
      <c r="P307" s="116"/>
      <c r="Q307" s="116"/>
      <c r="R307" s="116"/>
      <c r="S307" s="116"/>
      <c r="T307" s="119"/>
      <c r="U307" s="119"/>
      <c r="V307" s="119"/>
      <c r="W307" s="119"/>
      <c r="X307" s="119"/>
      <c r="Y307" s="119"/>
      <c r="Z307" s="119"/>
      <c r="AA307" s="119"/>
      <c r="AB307" s="119"/>
      <c r="AC307" s="119"/>
      <c r="AD307" s="119"/>
      <c r="AE307" s="119"/>
      <c r="AF307" s="119"/>
      <c r="AG307" s="119"/>
      <c r="AH307" s="4"/>
      <c r="AI307" s="4"/>
      <c r="AJ307" s="4"/>
      <c r="AK307" s="4"/>
      <c r="AL307" s="4"/>
      <c r="AM307" s="4"/>
      <c r="AN307" s="4"/>
    </row>
    <row r="308">
      <c r="A308" s="4"/>
      <c r="B308" s="4"/>
      <c r="C308" s="4"/>
      <c r="D308" s="4"/>
      <c r="E308" s="4"/>
      <c r="F308" s="4"/>
      <c r="G308" s="4"/>
      <c r="H308" s="4"/>
      <c r="I308" s="4"/>
      <c r="J308" s="116"/>
      <c r="K308" s="116"/>
      <c r="L308" s="116"/>
      <c r="M308" s="116"/>
      <c r="N308" s="116"/>
      <c r="O308" s="116"/>
      <c r="P308" s="116"/>
      <c r="Q308" s="116"/>
      <c r="R308" s="116"/>
      <c r="S308" s="116"/>
      <c r="T308" s="119"/>
      <c r="U308" s="119"/>
      <c r="V308" s="119"/>
      <c r="W308" s="119"/>
      <c r="X308" s="119"/>
      <c r="Y308" s="119"/>
      <c r="Z308" s="119"/>
      <c r="AA308" s="119"/>
      <c r="AB308" s="119"/>
      <c r="AC308" s="119"/>
      <c r="AD308" s="119"/>
      <c r="AE308" s="119"/>
      <c r="AF308" s="119"/>
      <c r="AG308" s="119"/>
      <c r="AH308" s="4"/>
      <c r="AI308" s="4"/>
      <c r="AJ308" s="4"/>
      <c r="AK308" s="4"/>
      <c r="AL308" s="4"/>
      <c r="AM308" s="4"/>
      <c r="AN308" s="4"/>
    </row>
    <row r="309">
      <c r="A309" s="4"/>
      <c r="B309" s="4"/>
      <c r="C309" s="4"/>
      <c r="D309" s="4"/>
      <c r="E309" s="4"/>
      <c r="F309" s="4"/>
      <c r="G309" s="4"/>
      <c r="H309" s="4"/>
      <c r="I309" s="4"/>
      <c r="J309" s="116"/>
      <c r="K309" s="116"/>
      <c r="L309" s="116"/>
      <c r="M309" s="116"/>
      <c r="N309" s="116"/>
      <c r="O309" s="116"/>
      <c r="P309" s="116"/>
      <c r="Q309" s="116"/>
      <c r="R309" s="116"/>
      <c r="S309" s="116"/>
      <c r="T309" s="119"/>
      <c r="U309" s="119"/>
      <c r="V309" s="119"/>
      <c r="W309" s="119"/>
      <c r="X309" s="119"/>
      <c r="Y309" s="119"/>
      <c r="Z309" s="119"/>
      <c r="AA309" s="119"/>
      <c r="AB309" s="119"/>
      <c r="AC309" s="119"/>
      <c r="AD309" s="119"/>
      <c r="AE309" s="119"/>
      <c r="AF309" s="119"/>
      <c r="AG309" s="119"/>
      <c r="AH309" s="4"/>
      <c r="AI309" s="4"/>
      <c r="AJ309" s="4"/>
      <c r="AK309" s="4"/>
      <c r="AL309" s="4"/>
      <c r="AM309" s="4"/>
      <c r="AN309" s="4"/>
    </row>
    <row r="310">
      <c r="A310" s="4"/>
      <c r="B310" s="4"/>
      <c r="C310" s="4"/>
      <c r="D310" s="4"/>
      <c r="E310" s="4"/>
      <c r="F310" s="4"/>
      <c r="G310" s="4"/>
      <c r="H310" s="4"/>
      <c r="I310" s="4"/>
      <c r="J310" s="116"/>
      <c r="K310" s="116"/>
      <c r="L310" s="116"/>
      <c r="M310" s="116"/>
      <c r="N310" s="116"/>
      <c r="O310" s="116"/>
      <c r="P310" s="116"/>
      <c r="Q310" s="116"/>
      <c r="R310" s="116"/>
      <c r="S310" s="116"/>
      <c r="T310" s="119"/>
      <c r="U310" s="119"/>
      <c r="V310" s="119"/>
      <c r="W310" s="119"/>
      <c r="X310" s="119"/>
      <c r="Y310" s="119"/>
      <c r="Z310" s="119"/>
      <c r="AA310" s="119"/>
      <c r="AB310" s="119"/>
      <c r="AC310" s="119"/>
      <c r="AD310" s="119"/>
      <c r="AE310" s="119"/>
      <c r="AF310" s="119"/>
      <c r="AG310" s="119"/>
      <c r="AH310" s="4"/>
      <c r="AI310" s="4"/>
      <c r="AJ310" s="4"/>
      <c r="AK310" s="4"/>
      <c r="AL310" s="4"/>
      <c r="AM310" s="4"/>
      <c r="AN310" s="4"/>
    </row>
    <row r="311">
      <c r="A311" s="4"/>
      <c r="B311" s="4"/>
      <c r="C311" s="4"/>
      <c r="D311" s="4"/>
      <c r="E311" s="4"/>
      <c r="F311" s="4"/>
      <c r="G311" s="4"/>
      <c r="H311" s="4"/>
      <c r="I311" s="4"/>
      <c r="J311" s="116"/>
      <c r="K311" s="116"/>
      <c r="L311" s="116"/>
      <c r="M311" s="116"/>
      <c r="N311" s="116"/>
      <c r="O311" s="116"/>
      <c r="P311" s="116"/>
      <c r="Q311" s="116"/>
      <c r="R311" s="116"/>
      <c r="S311" s="116"/>
      <c r="T311" s="119"/>
      <c r="U311" s="119"/>
      <c r="V311" s="119"/>
      <c r="W311" s="119"/>
      <c r="X311" s="119"/>
      <c r="Y311" s="119"/>
      <c r="Z311" s="119"/>
      <c r="AA311" s="119"/>
      <c r="AB311" s="119"/>
      <c r="AC311" s="119"/>
      <c r="AD311" s="119"/>
      <c r="AE311" s="119"/>
      <c r="AF311" s="119"/>
      <c r="AG311" s="119"/>
      <c r="AH311" s="4"/>
      <c r="AI311" s="4"/>
      <c r="AJ311" s="4"/>
      <c r="AK311" s="4"/>
      <c r="AL311" s="4"/>
      <c r="AM311" s="4"/>
      <c r="AN311" s="4"/>
    </row>
    <row r="312">
      <c r="A312" s="4"/>
      <c r="B312" s="4"/>
      <c r="C312" s="4"/>
      <c r="D312" s="4"/>
      <c r="E312" s="4"/>
      <c r="F312" s="4"/>
      <c r="G312" s="4"/>
      <c r="H312" s="4"/>
      <c r="I312" s="4"/>
      <c r="J312" s="116"/>
      <c r="K312" s="116"/>
      <c r="L312" s="116"/>
      <c r="M312" s="116"/>
      <c r="N312" s="116"/>
      <c r="O312" s="116"/>
      <c r="P312" s="116"/>
      <c r="Q312" s="116"/>
      <c r="R312" s="116"/>
      <c r="S312" s="116"/>
      <c r="T312" s="119"/>
      <c r="U312" s="119"/>
      <c r="V312" s="119"/>
      <c r="W312" s="119"/>
      <c r="X312" s="119"/>
      <c r="Y312" s="119"/>
      <c r="Z312" s="119"/>
      <c r="AA312" s="119"/>
      <c r="AB312" s="119"/>
      <c r="AC312" s="119"/>
      <c r="AD312" s="119"/>
      <c r="AE312" s="119"/>
      <c r="AF312" s="119"/>
      <c r="AG312" s="119"/>
      <c r="AH312" s="4"/>
      <c r="AI312" s="4"/>
      <c r="AJ312" s="4"/>
      <c r="AK312" s="4"/>
      <c r="AL312" s="4"/>
      <c r="AM312" s="4"/>
      <c r="AN312" s="4"/>
    </row>
    <row r="313">
      <c r="A313" s="4"/>
      <c r="B313" s="4"/>
      <c r="C313" s="4"/>
      <c r="D313" s="4"/>
      <c r="E313" s="4"/>
      <c r="F313" s="4"/>
      <c r="G313" s="4"/>
      <c r="H313" s="4"/>
      <c r="I313" s="4"/>
      <c r="J313" s="116"/>
      <c r="K313" s="116"/>
      <c r="L313" s="116"/>
      <c r="M313" s="116"/>
      <c r="N313" s="116"/>
      <c r="O313" s="116"/>
      <c r="P313" s="116"/>
      <c r="Q313" s="116"/>
      <c r="R313" s="116"/>
      <c r="S313" s="116"/>
      <c r="T313" s="119"/>
      <c r="U313" s="119"/>
      <c r="V313" s="119"/>
      <c r="W313" s="119"/>
      <c r="X313" s="119"/>
      <c r="Y313" s="119"/>
      <c r="Z313" s="119"/>
      <c r="AA313" s="119"/>
      <c r="AB313" s="119"/>
      <c r="AC313" s="119"/>
      <c r="AD313" s="119"/>
      <c r="AE313" s="119"/>
      <c r="AF313" s="119"/>
      <c r="AG313" s="119"/>
      <c r="AH313" s="4"/>
      <c r="AI313" s="4"/>
      <c r="AJ313" s="4"/>
      <c r="AK313" s="4"/>
      <c r="AL313" s="4"/>
      <c r="AM313" s="4"/>
      <c r="AN313" s="4"/>
    </row>
    <row r="314">
      <c r="A314" s="4"/>
      <c r="B314" s="4"/>
      <c r="C314" s="4"/>
      <c r="D314" s="4"/>
      <c r="E314" s="4"/>
      <c r="F314" s="4"/>
      <c r="G314" s="4"/>
      <c r="H314" s="4"/>
      <c r="I314" s="4"/>
      <c r="J314" s="116"/>
      <c r="K314" s="116"/>
      <c r="L314" s="116"/>
      <c r="M314" s="116"/>
      <c r="N314" s="116"/>
      <c r="O314" s="116"/>
      <c r="P314" s="116"/>
      <c r="Q314" s="116"/>
      <c r="R314" s="116"/>
      <c r="S314" s="116"/>
      <c r="T314" s="119"/>
      <c r="U314" s="119"/>
      <c r="V314" s="119"/>
      <c r="W314" s="119"/>
      <c r="X314" s="119"/>
      <c r="Y314" s="119"/>
      <c r="Z314" s="119"/>
      <c r="AA314" s="119"/>
      <c r="AB314" s="119"/>
      <c r="AC314" s="119"/>
      <c r="AD314" s="119"/>
      <c r="AE314" s="119"/>
      <c r="AF314" s="119"/>
      <c r="AG314" s="119"/>
      <c r="AH314" s="4"/>
      <c r="AI314" s="4"/>
      <c r="AJ314" s="4"/>
      <c r="AK314" s="4"/>
      <c r="AL314" s="4"/>
      <c r="AM314" s="4"/>
      <c r="AN314" s="4"/>
    </row>
    <row r="315">
      <c r="A315" s="4"/>
      <c r="B315" s="4"/>
      <c r="C315" s="4"/>
      <c r="D315" s="4"/>
      <c r="E315" s="4"/>
      <c r="F315" s="4"/>
      <c r="G315" s="4"/>
      <c r="H315" s="4"/>
      <c r="I315" s="4"/>
      <c r="J315" s="116"/>
      <c r="K315" s="116"/>
      <c r="L315" s="116"/>
      <c r="M315" s="116"/>
      <c r="N315" s="116"/>
      <c r="O315" s="116"/>
      <c r="P315" s="116"/>
      <c r="Q315" s="116"/>
      <c r="R315" s="116"/>
      <c r="S315" s="116"/>
      <c r="T315" s="119"/>
      <c r="U315" s="119"/>
      <c r="V315" s="119"/>
      <c r="W315" s="119"/>
      <c r="X315" s="119"/>
      <c r="Y315" s="119"/>
      <c r="Z315" s="119"/>
      <c r="AA315" s="119"/>
      <c r="AB315" s="119"/>
      <c r="AC315" s="119"/>
      <c r="AD315" s="119"/>
      <c r="AE315" s="119"/>
      <c r="AF315" s="119"/>
      <c r="AG315" s="119"/>
      <c r="AH315" s="4"/>
      <c r="AI315" s="4"/>
      <c r="AJ315" s="4"/>
      <c r="AK315" s="4"/>
      <c r="AL315" s="4"/>
      <c r="AM315" s="4"/>
      <c r="AN315" s="4"/>
    </row>
    <row r="316">
      <c r="A316" s="4"/>
      <c r="B316" s="4"/>
      <c r="C316" s="4"/>
      <c r="D316" s="4"/>
      <c r="E316" s="4"/>
      <c r="F316" s="4"/>
      <c r="G316" s="4"/>
      <c r="H316" s="4"/>
      <c r="I316" s="4"/>
      <c r="J316" s="116"/>
      <c r="K316" s="116"/>
      <c r="L316" s="116"/>
      <c r="M316" s="116"/>
      <c r="N316" s="116"/>
      <c r="O316" s="116"/>
      <c r="P316" s="116"/>
      <c r="Q316" s="116"/>
      <c r="R316" s="116"/>
      <c r="S316" s="116"/>
      <c r="T316" s="119"/>
      <c r="U316" s="119"/>
      <c r="V316" s="119"/>
      <c r="W316" s="119"/>
      <c r="X316" s="119"/>
      <c r="Y316" s="119"/>
      <c r="Z316" s="119"/>
      <c r="AA316" s="119"/>
      <c r="AB316" s="119"/>
      <c r="AC316" s="119"/>
      <c r="AD316" s="119"/>
      <c r="AE316" s="119"/>
      <c r="AF316" s="119"/>
      <c r="AG316" s="119"/>
      <c r="AH316" s="4"/>
      <c r="AI316" s="4"/>
      <c r="AJ316" s="4"/>
      <c r="AK316" s="4"/>
      <c r="AL316" s="4"/>
      <c r="AM316" s="4"/>
      <c r="AN316" s="4"/>
    </row>
    <row r="317">
      <c r="A317" s="4"/>
      <c r="B317" s="4"/>
      <c r="C317" s="4"/>
      <c r="D317" s="4"/>
      <c r="E317" s="4"/>
      <c r="F317" s="4"/>
      <c r="G317" s="4"/>
      <c r="H317" s="4"/>
      <c r="I317" s="4"/>
      <c r="J317" s="116"/>
      <c r="K317" s="116"/>
      <c r="L317" s="116"/>
      <c r="M317" s="116"/>
      <c r="N317" s="116"/>
      <c r="O317" s="116"/>
      <c r="P317" s="116"/>
      <c r="Q317" s="116"/>
      <c r="R317" s="116"/>
      <c r="S317" s="116"/>
      <c r="T317" s="119"/>
      <c r="U317" s="119"/>
      <c r="V317" s="119"/>
      <c r="W317" s="119"/>
      <c r="X317" s="119"/>
      <c r="Y317" s="119"/>
      <c r="Z317" s="119"/>
      <c r="AA317" s="119"/>
      <c r="AB317" s="119"/>
      <c r="AC317" s="119"/>
      <c r="AD317" s="119"/>
      <c r="AE317" s="119"/>
      <c r="AF317" s="119"/>
      <c r="AG317" s="119"/>
      <c r="AH317" s="4"/>
      <c r="AI317" s="4"/>
      <c r="AJ317" s="4"/>
      <c r="AK317" s="4"/>
      <c r="AL317" s="4"/>
      <c r="AM317" s="4"/>
      <c r="AN317" s="4"/>
    </row>
    <row r="318">
      <c r="A318" s="4"/>
      <c r="B318" s="4"/>
      <c r="C318" s="4"/>
      <c r="D318" s="4"/>
      <c r="E318" s="4"/>
      <c r="F318" s="4"/>
      <c r="G318" s="4"/>
      <c r="H318" s="4"/>
      <c r="I318" s="4"/>
      <c r="J318" s="116"/>
      <c r="K318" s="116"/>
      <c r="L318" s="116"/>
      <c r="M318" s="116"/>
      <c r="N318" s="116"/>
      <c r="O318" s="116"/>
      <c r="P318" s="116"/>
      <c r="Q318" s="116"/>
      <c r="R318" s="116"/>
      <c r="S318" s="116"/>
      <c r="T318" s="119"/>
      <c r="U318" s="119"/>
      <c r="V318" s="119"/>
      <c r="W318" s="119"/>
      <c r="X318" s="119"/>
      <c r="Y318" s="119"/>
      <c r="Z318" s="119"/>
      <c r="AA318" s="119"/>
      <c r="AB318" s="119"/>
      <c r="AC318" s="119"/>
      <c r="AD318" s="119"/>
      <c r="AE318" s="119"/>
      <c r="AF318" s="119"/>
      <c r="AG318" s="119"/>
      <c r="AH318" s="4"/>
      <c r="AI318" s="4"/>
      <c r="AJ318" s="4"/>
      <c r="AK318" s="4"/>
      <c r="AL318" s="4"/>
      <c r="AM318" s="4"/>
      <c r="AN318" s="4"/>
    </row>
    <row r="319">
      <c r="A319" s="4"/>
      <c r="B319" s="4"/>
      <c r="C319" s="4"/>
      <c r="D319" s="4"/>
      <c r="E319" s="4"/>
      <c r="F319" s="4"/>
      <c r="G319" s="4"/>
      <c r="H319" s="4"/>
      <c r="I319" s="4"/>
      <c r="J319" s="116"/>
      <c r="K319" s="116"/>
      <c r="L319" s="116"/>
      <c r="M319" s="116"/>
      <c r="N319" s="116"/>
      <c r="O319" s="116"/>
      <c r="P319" s="116"/>
      <c r="Q319" s="116"/>
      <c r="R319" s="116"/>
      <c r="S319" s="116"/>
      <c r="T319" s="119"/>
      <c r="U319" s="119"/>
      <c r="V319" s="119"/>
      <c r="W319" s="119"/>
      <c r="X319" s="119"/>
      <c r="Y319" s="119"/>
      <c r="Z319" s="119"/>
      <c r="AA319" s="119"/>
      <c r="AB319" s="119"/>
      <c r="AC319" s="119"/>
      <c r="AD319" s="119"/>
      <c r="AE319" s="119"/>
      <c r="AF319" s="119"/>
      <c r="AG319" s="119"/>
      <c r="AH319" s="4"/>
      <c r="AI319" s="4"/>
      <c r="AJ319" s="4"/>
      <c r="AK319" s="4"/>
      <c r="AL319" s="4"/>
      <c r="AM319" s="4"/>
      <c r="AN319" s="4"/>
    </row>
    <row r="320">
      <c r="A320" s="4"/>
      <c r="B320" s="4"/>
      <c r="C320" s="4"/>
      <c r="D320" s="4"/>
      <c r="E320" s="4"/>
      <c r="F320" s="4"/>
      <c r="G320" s="4"/>
      <c r="H320" s="4"/>
      <c r="I320" s="4"/>
      <c r="J320" s="116"/>
      <c r="K320" s="116"/>
      <c r="L320" s="116"/>
      <c r="M320" s="116"/>
      <c r="N320" s="116"/>
      <c r="O320" s="116"/>
      <c r="P320" s="116"/>
      <c r="Q320" s="116"/>
      <c r="R320" s="116"/>
      <c r="S320" s="116"/>
      <c r="T320" s="119"/>
      <c r="U320" s="119"/>
      <c r="V320" s="119"/>
      <c r="W320" s="119"/>
      <c r="X320" s="119"/>
      <c r="Y320" s="119"/>
      <c r="Z320" s="119"/>
      <c r="AA320" s="119"/>
      <c r="AB320" s="119"/>
      <c r="AC320" s="119"/>
      <c r="AD320" s="119"/>
      <c r="AE320" s="119"/>
      <c r="AF320" s="119"/>
      <c r="AG320" s="119"/>
      <c r="AH320" s="4"/>
      <c r="AI320" s="4"/>
      <c r="AJ320" s="4"/>
      <c r="AK320" s="4"/>
      <c r="AL320" s="4"/>
      <c r="AM320" s="4"/>
      <c r="AN320" s="4"/>
    </row>
    <row r="321">
      <c r="A321" s="4"/>
      <c r="B321" s="4"/>
      <c r="C321" s="4"/>
      <c r="D321" s="4"/>
      <c r="E321" s="4"/>
      <c r="F321" s="4"/>
      <c r="G321" s="4"/>
      <c r="H321" s="4"/>
      <c r="I321" s="4"/>
      <c r="J321" s="116"/>
      <c r="K321" s="116"/>
      <c r="L321" s="116"/>
      <c r="M321" s="116"/>
      <c r="N321" s="116"/>
      <c r="O321" s="116"/>
      <c r="P321" s="116"/>
      <c r="Q321" s="116"/>
      <c r="R321" s="116"/>
      <c r="S321" s="116"/>
      <c r="T321" s="119"/>
      <c r="U321" s="119"/>
      <c r="V321" s="119"/>
      <c r="W321" s="119"/>
      <c r="X321" s="119"/>
      <c r="Y321" s="119"/>
      <c r="Z321" s="119"/>
      <c r="AA321" s="119"/>
      <c r="AB321" s="119"/>
      <c r="AC321" s="119"/>
      <c r="AD321" s="119"/>
      <c r="AE321" s="119"/>
      <c r="AF321" s="119"/>
      <c r="AG321" s="119"/>
      <c r="AH321" s="4"/>
      <c r="AI321" s="4"/>
      <c r="AJ321" s="4"/>
      <c r="AK321" s="4"/>
      <c r="AL321" s="4"/>
      <c r="AM321" s="4"/>
      <c r="AN321" s="4"/>
    </row>
    <row r="322">
      <c r="A322" s="4"/>
      <c r="B322" s="4"/>
      <c r="C322" s="4"/>
      <c r="D322" s="4"/>
      <c r="E322" s="4"/>
      <c r="F322" s="4"/>
      <c r="G322" s="4"/>
      <c r="H322" s="4"/>
      <c r="I322" s="4"/>
      <c r="J322" s="116"/>
      <c r="K322" s="116"/>
      <c r="L322" s="116"/>
      <c r="M322" s="116"/>
      <c r="N322" s="116"/>
      <c r="O322" s="116"/>
      <c r="P322" s="116"/>
      <c r="Q322" s="116"/>
      <c r="R322" s="116"/>
      <c r="S322" s="116"/>
      <c r="T322" s="119"/>
      <c r="U322" s="119"/>
      <c r="V322" s="119"/>
      <c r="W322" s="119"/>
      <c r="X322" s="119"/>
      <c r="Y322" s="119"/>
      <c r="Z322" s="119"/>
      <c r="AA322" s="119"/>
      <c r="AB322" s="119"/>
      <c r="AC322" s="119"/>
      <c r="AD322" s="119"/>
      <c r="AE322" s="119"/>
      <c r="AF322" s="119"/>
      <c r="AG322" s="119"/>
      <c r="AH322" s="4"/>
      <c r="AI322" s="4"/>
      <c r="AJ322" s="4"/>
      <c r="AK322" s="4"/>
      <c r="AL322" s="4"/>
      <c r="AM322" s="4"/>
      <c r="AN322" s="4"/>
    </row>
    <row r="323">
      <c r="A323" s="4"/>
      <c r="B323" s="4"/>
      <c r="C323" s="4"/>
      <c r="D323" s="4"/>
      <c r="E323" s="4"/>
      <c r="F323" s="4"/>
      <c r="G323" s="4"/>
      <c r="H323" s="4"/>
      <c r="I323" s="4"/>
      <c r="J323" s="116"/>
      <c r="K323" s="116"/>
      <c r="L323" s="116"/>
      <c r="M323" s="116"/>
      <c r="N323" s="116"/>
      <c r="O323" s="116"/>
      <c r="P323" s="116"/>
      <c r="Q323" s="116"/>
      <c r="R323" s="116"/>
      <c r="S323" s="116"/>
      <c r="T323" s="119"/>
      <c r="U323" s="119"/>
      <c r="V323" s="119"/>
      <c r="W323" s="119"/>
      <c r="X323" s="119"/>
      <c r="Y323" s="119"/>
      <c r="Z323" s="119"/>
      <c r="AA323" s="119"/>
      <c r="AB323" s="119"/>
      <c r="AC323" s="119"/>
      <c r="AD323" s="119"/>
      <c r="AE323" s="119"/>
      <c r="AF323" s="119"/>
      <c r="AG323" s="119"/>
      <c r="AH323" s="4"/>
      <c r="AI323" s="4"/>
      <c r="AJ323" s="4"/>
      <c r="AK323" s="4"/>
      <c r="AL323" s="4"/>
      <c r="AM323" s="4"/>
      <c r="AN323" s="4"/>
    </row>
    <row r="324">
      <c r="A324" s="4"/>
      <c r="B324" s="4"/>
      <c r="C324" s="4"/>
      <c r="D324" s="4"/>
      <c r="E324" s="4"/>
      <c r="F324" s="4"/>
      <c r="G324" s="4"/>
      <c r="H324" s="4"/>
      <c r="I324" s="4"/>
      <c r="J324" s="116"/>
      <c r="K324" s="116"/>
      <c r="L324" s="116"/>
      <c r="M324" s="116"/>
      <c r="N324" s="116"/>
      <c r="O324" s="116"/>
      <c r="P324" s="116"/>
      <c r="Q324" s="116"/>
      <c r="R324" s="116"/>
      <c r="S324" s="116"/>
      <c r="T324" s="119"/>
      <c r="U324" s="119"/>
      <c r="V324" s="119"/>
      <c r="W324" s="119"/>
      <c r="X324" s="119"/>
      <c r="Y324" s="119"/>
      <c r="Z324" s="119"/>
      <c r="AA324" s="119"/>
      <c r="AB324" s="119"/>
      <c r="AC324" s="119"/>
      <c r="AD324" s="119"/>
      <c r="AE324" s="119"/>
      <c r="AF324" s="119"/>
      <c r="AG324" s="119"/>
      <c r="AH324" s="4"/>
      <c r="AI324" s="4"/>
      <c r="AJ324" s="4"/>
      <c r="AK324" s="4"/>
      <c r="AL324" s="4"/>
      <c r="AM324" s="4"/>
      <c r="AN324" s="4"/>
    </row>
    <row r="325">
      <c r="A325" s="4"/>
      <c r="B325" s="4"/>
      <c r="C325" s="4"/>
      <c r="D325" s="4"/>
      <c r="E325" s="4"/>
      <c r="F325" s="4"/>
      <c r="G325" s="4"/>
      <c r="H325" s="4"/>
      <c r="I325" s="4"/>
      <c r="J325" s="116"/>
      <c r="K325" s="116"/>
      <c r="L325" s="116"/>
      <c r="M325" s="116"/>
      <c r="N325" s="116"/>
      <c r="O325" s="116"/>
      <c r="P325" s="116"/>
      <c r="Q325" s="116"/>
      <c r="R325" s="116"/>
      <c r="S325" s="116"/>
      <c r="T325" s="119"/>
      <c r="U325" s="119"/>
      <c r="V325" s="119"/>
      <c r="W325" s="119"/>
      <c r="X325" s="119"/>
      <c r="Y325" s="119"/>
      <c r="Z325" s="119"/>
      <c r="AA325" s="119"/>
      <c r="AB325" s="119"/>
      <c r="AC325" s="119"/>
      <c r="AD325" s="119"/>
      <c r="AE325" s="119"/>
      <c r="AF325" s="119"/>
      <c r="AG325" s="119"/>
      <c r="AH325" s="4"/>
      <c r="AI325" s="4"/>
      <c r="AJ325" s="4"/>
      <c r="AK325" s="4"/>
      <c r="AL325" s="4"/>
      <c r="AM325" s="4"/>
      <c r="AN325" s="4"/>
    </row>
    <row r="326">
      <c r="A326" s="4"/>
      <c r="B326" s="4"/>
      <c r="C326" s="4"/>
      <c r="D326" s="4"/>
      <c r="E326" s="4"/>
      <c r="F326" s="4"/>
      <c r="G326" s="4"/>
      <c r="H326" s="4"/>
      <c r="I326" s="4"/>
      <c r="J326" s="116"/>
      <c r="K326" s="116"/>
      <c r="L326" s="116"/>
      <c r="M326" s="116"/>
      <c r="N326" s="116"/>
      <c r="O326" s="116"/>
      <c r="P326" s="116"/>
      <c r="Q326" s="116"/>
      <c r="R326" s="116"/>
      <c r="S326" s="116"/>
      <c r="T326" s="119"/>
      <c r="U326" s="119"/>
      <c r="V326" s="119"/>
      <c r="W326" s="119"/>
      <c r="X326" s="119"/>
      <c r="Y326" s="119"/>
      <c r="Z326" s="119"/>
      <c r="AA326" s="119"/>
      <c r="AB326" s="119"/>
      <c r="AC326" s="119"/>
      <c r="AD326" s="119"/>
      <c r="AE326" s="119"/>
      <c r="AF326" s="119"/>
      <c r="AG326" s="119"/>
      <c r="AH326" s="4"/>
      <c r="AI326" s="4"/>
      <c r="AJ326" s="4"/>
      <c r="AK326" s="4"/>
      <c r="AL326" s="4"/>
      <c r="AM326" s="4"/>
      <c r="AN326" s="4"/>
    </row>
    <row r="327">
      <c r="A327" s="4"/>
      <c r="B327" s="4"/>
      <c r="C327" s="4"/>
      <c r="D327" s="4"/>
      <c r="E327" s="4"/>
      <c r="F327" s="4"/>
      <c r="G327" s="4"/>
      <c r="H327" s="4"/>
      <c r="I327" s="4"/>
      <c r="J327" s="116"/>
      <c r="K327" s="116"/>
      <c r="L327" s="116"/>
      <c r="M327" s="116"/>
      <c r="N327" s="116"/>
      <c r="O327" s="116"/>
      <c r="P327" s="116"/>
      <c r="Q327" s="116"/>
      <c r="R327" s="116"/>
      <c r="S327" s="116"/>
      <c r="T327" s="119"/>
      <c r="U327" s="119"/>
      <c r="V327" s="119"/>
      <c r="W327" s="119"/>
      <c r="X327" s="119"/>
      <c r="Y327" s="119"/>
      <c r="Z327" s="119"/>
      <c r="AA327" s="119"/>
      <c r="AB327" s="119"/>
      <c r="AC327" s="119"/>
      <c r="AD327" s="119"/>
      <c r="AE327" s="119"/>
      <c r="AF327" s="119"/>
      <c r="AG327" s="119"/>
      <c r="AH327" s="4"/>
      <c r="AI327" s="4"/>
      <c r="AJ327" s="4"/>
      <c r="AK327" s="4"/>
      <c r="AL327" s="4"/>
      <c r="AM327" s="4"/>
      <c r="AN327" s="4"/>
    </row>
    <row r="328">
      <c r="A328" s="4"/>
      <c r="B328" s="4"/>
      <c r="C328" s="4"/>
      <c r="D328" s="4"/>
      <c r="E328" s="4"/>
      <c r="F328" s="4"/>
      <c r="G328" s="4"/>
      <c r="H328" s="4"/>
      <c r="I328" s="4"/>
      <c r="J328" s="116"/>
      <c r="K328" s="116"/>
      <c r="L328" s="116"/>
      <c r="M328" s="116"/>
      <c r="N328" s="116"/>
      <c r="O328" s="116"/>
      <c r="P328" s="116"/>
      <c r="Q328" s="116"/>
      <c r="R328" s="116"/>
      <c r="S328" s="116"/>
      <c r="T328" s="119"/>
      <c r="U328" s="119"/>
      <c r="V328" s="119"/>
      <c r="W328" s="119"/>
      <c r="X328" s="119"/>
      <c r="Y328" s="119"/>
      <c r="Z328" s="119"/>
      <c r="AA328" s="119"/>
      <c r="AB328" s="119"/>
      <c r="AC328" s="119"/>
      <c r="AD328" s="119"/>
      <c r="AE328" s="119"/>
      <c r="AF328" s="119"/>
      <c r="AG328" s="119"/>
      <c r="AH328" s="4"/>
      <c r="AI328" s="4"/>
      <c r="AJ328" s="4"/>
      <c r="AK328" s="4"/>
      <c r="AL328" s="4"/>
      <c r="AM328" s="4"/>
      <c r="AN328" s="4"/>
    </row>
    <row r="329">
      <c r="A329" s="4"/>
      <c r="B329" s="4"/>
      <c r="C329" s="4"/>
      <c r="D329" s="4"/>
      <c r="E329" s="4"/>
      <c r="F329" s="4"/>
      <c r="G329" s="4"/>
      <c r="H329" s="4"/>
      <c r="I329" s="4"/>
      <c r="J329" s="116"/>
      <c r="K329" s="116"/>
      <c r="L329" s="116"/>
      <c r="M329" s="116"/>
      <c r="N329" s="116"/>
      <c r="O329" s="116"/>
      <c r="P329" s="116"/>
      <c r="Q329" s="116"/>
      <c r="R329" s="116"/>
      <c r="S329" s="116"/>
      <c r="T329" s="119"/>
      <c r="U329" s="119"/>
      <c r="V329" s="119"/>
      <c r="W329" s="119"/>
      <c r="X329" s="119"/>
      <c r="Y329" s="119"/>
      <c r="Z329" s="119"/>
      <c r="AA329" s="119"/>
      <c r="AB329" s="119"/>
      <c r="AC329" s="119"/>
      <c r="AD329" s="119"/>
      <c r="AE329" s="119"/>
      <c r="AF329" s="119"/>
      <c r="AG329" s="119"/>
      <c r="AH329" s="4"/>
      <c r="AI329" s="4"/>
      <c r="AJ329" s="4"/>
      <c r="AK329" s="4"/>
      <c r="AL329" s="4"/>
      <c r="AM329" s="4"/>
      <c r="AN329" s="4"/>
    </row>
    <row r="330">
      <c r="A330" s="4"/>
      <c r="B330" s="4"/>
      <c r="C330" s="4"/>
      <c r="D330" s="4"/>
      <c r="E330" s="4"/>
      <c r="F330" s="4"/>
      <c r="G330" s="4"/>
      <c r="H330" s="4"/>
      <c r="I330" s="4"/>
      <c r="J330" s="116"/>
      <c r="K330" s="116"/>
      <c r="L330" s="116"/>
      <c r="M330" s="116"/>
      <c r="N330" s="116"/>
      <c r="O330" s="116"/>
      <c r="P330" s="116"/>
      <c r="Q330" s="116"/>
      <c r="R330" s="116"/>
      <c r="S330" s="116"/>
      <c r="T330" s="119"/>
      <c r="U330" s="119"/>
      <c r="V330" s="119"/>
      <c r="W330" s="119"/>
      <c r="X330" s="119"/>
      <c r="Y330" s="119"/>
      <c r="Z330" s="119"/>
      <c r="AA330" s="119"/>
      <c r="AB330" s="119"/>
      <c r="AC330" s="119"/>
      <c r="AD330" s="119"/>
      <c r="AE330" s="119"/>
      <c r="AF330" s="119"/>
      <c r="AG330" s="119"/>
      <c r="AH330" s="4"/>
      <c r="AI330" s="4"/>
      <c r="AJ330" s="4"/>
      <c r="AK330" s="4"/>
      <c r="AL330" s="4"/>
      <c r="AM330" s="4"/>
      <c r="AN330" s="4"/>
    </row>
    <row r="331">
      <c r="A331" s="4"/>
      <c r="B331" s="4"/>
      <c r="C331" s="4"/>
      <c r="D331" s="4"/>
      <c r="E331" s="4"/>
      <c r="F331" s="4"/>
      <c r="G331" s="4"/>
      <c r="H331" s="4"/>
      <c r="I331" s="4"/>
      <c r="J331" s="116"/>
      <c r="K331" s="116"/>
      <c r="L331" s="116"/>
      <c r="M331" s="116"/>
      <c r="N331" s="116"/>
      <c r="O331" s="116"/>
      <c r="P331" s="116"/>
      <c r="Q331" s="116"/>
      <c r="R331" s="116"/>
      <c r="S331" s="116"/>
      <c r="T331" s="119"/>
      <c r="U331" s="119"/>
      <c r="V331" s="119"/>
      <c r="W331" s="119"/>
      <c r="X331" s="119"/>
      <c r="Y331" s="119"/>
      <c r="Z331" s="119"/>
      <c r="AA331" s="119"/>
      <c r="AB331" s="119"/>
      <c r="AC331" s="119"/>
      <c r="AD331" s="119"/>
      <c r="AE331" s="119"/>
      <c r="AF331" s="119"/>
      <c r="AG331" s="119"/>
      <c r="AH331" s="4"/>
      <c r="AI331" s="4"/>
      <c r="AJ331" s="4"/>
      <c r="AK331" s="4"/>
      <c r="AL331" s="4"/>
      <c r="AM331" s="4"/>
      <c r="AN331" s="4"/>
    </row>
    <row r="332">
      <c r="A332" s="4"/>
      <c r="B332" s="4"/>
      <c r="C332" s="4"/>
      <c r="D332" s="4"/>
      <c r="E332" s="4"/>
      <c r="F332" s="4"/>
      <c r="G332" s="4"/>
      <c r="H332" s="4"/>
      <c r="I332" s="4"/>
      <c r="J332" s="116"/>
      <c r="K332" s="116"/>
      <c r="L332" s="116"/>
      <c r="M332" s="116"/>
      <c r="N332" s="116"/>
      <c r="O332" s="116"/>
      <c r="P332" s="116"/>
      <c r="Q332" s="116"/>
      <c r="R332" s="116"/>
      <c r="S332" s="116"/>
      <c r="T332" s="119"/>
      <c r="U332" s="119"/>
      <c r="V332" s="119"/>
      <c r="W332" s="119"/>
      <c r="X332" s="119"/>
      <c r="Y332" s="119"/>
      <c r="Z332" s="119"/>
      <c r="AA332" s="119"/>
      <c r="AB332" s="119"/>
      <c r="AC332" s="119"/>
      <c r="AD332" s="119"/>
      <c r="AE332" s="119"/>
      <c r="AF332" s="119"/>
      <c r="AG332" s="119"/>
      <c r="AH332" s="4"/>
      <c r="AI332" s="4"/>
      <c r="AJ332" s="4"/>
      <c r="AK332" s="4"/>
      <c r="AL332" s="4"/>
      <c r="AM332" s="4"/>
      <c r="AN332" s="4"/>
    </row>
    <row r="333">
      <c r="A333" s="4"/>
      <c r="B333" s="4"/>
      <c r="C333" s="4"/>
      <c r="D333" s="4"/>
      <c r="E333" s="4"/>
      <c r="F333" s="4"/>
      <c r="G333" s="4"/>
      <c r="H333" s="4"/>
      <c r="I333" s="4"/>
      <c r="J333" s="116"/>
      <c r="K333" s="116"/>
      <c r="L333" s="116"/>
      <c r="M333" s="116"/>
      <c r="N333" s="116"/>
      <c r="O333" s="116"/>
      <c r="P333" s="116"/>
      <c r="Q333" s="116"/>
      <c r="R333" s="116"/>
      <c r="S333" s="116"/>
      <c r="T333" s="119"/>
      <c r="U333" s="119"/>
      <c r="V333" s="119"/>
      <c r="W333" s="119"/>
      <c r="X333" s="119"/>
      <c r="Y333" s="119"/>
      <c r="Z333" s="119"/>
      <c r="AA333" s="119"/>
      <c r="AB333" s="119"/>
      <c r="AC333" s="119"/>
      <c r="AD333" s="119"/>
      <c r="AE333" s="119"/>
      <c r="AF333" s="119"/>
      <c r="AG333" s="119"/>
      <c r="AH333" s="4"/>
      <c r="AI333" s="4"/>
      <c r="AJ333" s="4"/>
      <c r="AK333" s="4"/>
      <c r="AL333" s="4"/>
      <c r="AM333" s="4"/>
      <c r="AN333" s="4"/>
    </row>
    <row r="334">
      <c r="A334" s="4"/>
      <c r="B334" s="4"/>
      <c r="C334" s="4"/>
      <c r="D334" s="4"/>
      <c r="E334" s="4"/>
      <c r="F334" s="4"/>
      <c r="G334" s="4"/>
      <c r="H334" s="4"/>
      <c r="I334" s="4"/>
      <c r="J334" s="116"/>
      <c r="K334" s="116"/>
      <c r="L334" s="116"/>
      <c r="M334" s="116"/>
      <c r="N334" s="116"/>
      <c r="O334" s="116"/>
      <c r="P334" s="116"/>
      <c r="Q334" s="116"/>
      <c r="R334" s="116"/>
      <c r="S334" s="116"/>
      <c r="T334" s="119"/>
      <c r="U334" s="119"/>
      <c r="V334" s="119"/>
      <c r="W334" s="119"/>
      <c r="X334" s="119"/>
      <c r="Y334" s="119"/>
      <c r="Z334" s="119"/>
      <c r="AA334" s="119"/>
      <c r="AB334" s="119"/>
      <c r="AC334" s="119"/>
      <c r="AD334" s="119"/>
      <c r="AE334" s="119"/>
      <c r="AF334" s="119"/>
      <c r="AG334" s="119"/>
      <c r="AH334" s="4"/>
      <c r="AI334" s="4"/>
      <c r="AJ334" s="4"/>
      <c r="AK334" s="4"/>
      <c r="AL334" s="4"/>
      <c r="AM334" s="4"/>
      <c r="AN334" s="4"/>
    </row>
    <row r="335">
      <c r="A335" s="4"/>
      <c r="B335" s="4"/>
      <c r="C335" s="4"/>
      <c r="D335" s="4"/>
      <c r="E335" s="4"/>
      <c r="F335" s="4"/>
      <c r="G335" s="4"/>
      <c r="H335" s="4"/>
      <c r="I335" s="4"/>
      <c r="J335" s="116"/>
      <c r="K335" s="116"/>
      <c r="L335" s="116"/>
      <c r="M335" s="116"/>
      <c r="N335" s="116"/>
      <c r="O335" s="116"/>
      <c r="P335" s="116"/>
      <c r="Q335" s="116"/>
      <c r="R335" s="116"/>
      <c r="S335" s="116"/>
      <c r="T335" s="119"/>
      <c r="U335" s="119"/>
      <c r="V335" s="119"/>
      <c r="W335" s="119"/>
      <c r="X335" s="119"/>
      <c r="Y335" s="119"/>
      <c r="Z335" s="119"/>
      <c r="AA335" s="119"/>
      <c r="AB335" s="119"/>
      <c r="AC335" s="119"/>
      <c r="AD335" s="119"/>
      <c r="AE335" s="119"/>
      <c r="AF335" s="119"/>
      <c r="AG335" s="119"/>
      <c r="AH335" s="4"/>
      <c r="AI335" s="4"/>
      <c r="AJ335" s="4"/>
      <c r="AK335" s="4"/>
      <c r="AL335" s="4"/>
      <c r="AM335" s="4"/>
      <c r="AN335" s="4"/>
    </row>
    <row r="336">
      <c r="A336" s="4"/>
      <c r="B336" s="4"/>
      <c r="C336" s="4"/>
      <c r="D336" s="4"/>
      <c r="E336" s="4"/>
      <c r="F336" s="4"/>
      <c r="G336" s="4"/>
      <c r="H336" s="4"/>
      <c r="I336" s="4"/>
      <c r="J336" s="116"/>
      <c r="K336" s="116"/>
      <c r="L336" s="116"/>
      <c r="M336" s="116"/>
      <c r="N336" s="116"/>
      <c r="O336" s="116"/>
      <c r="P336" s="116"/>
      <c r="Q336" s="116"/>
      <c r="R336" s="116"/>
      <c r="S336" s="116"/>
      <c r="T336" s="119"/>
      <c r="U336" s="119"/>
      <c r="V336" s="119"/>
      <c r="W336" s="119"/>
      <c r="X336" s="119"/>
      <c r="Y336" s="119"/>
      <c r="Z336" s="119"/>
      <c r="AA336" s="119"/>
      <c r="AB336" s="119"/>
      <c r="AC336" s="119"/>
      <c r="AD336" s="119"/>
      <c r="AE336" s="119"/>
      <c r="AF336" s="119"/>
      <c r="AG336" s="119"/>
      <c r="AH336" s="4"/>
      <c r="AI336" s="4"/>
      <c r="AJ336" s="4"/>
      <c r="AK336" s="4"/>
      <c r="AL336" s="4"/>
      <c r="AM336" s="4"/>
      <c r="AN336" s="4"/>
    </row>
    <row r="337">
      <c r="A337" s="4"/>
      <c r="B337" s="4"/>
      <c r="C337" s="4"/>
      <c r="D337" s="4"/>
      <c r="E337" s="4"/>
      <c r="F337" s="4"/>
      <c r="G337" s="4"/>
      <c r="H337" s="4"/>
      <c r="I337" s="4"/>
      <c r="J337" s="116"/>
      <c r="K337" s="116"/>
      <c r="L337" s="116"/>
      <c r="M337" s="116"/>
      <c r="N337" s="116"/>
      <c r="O337" s="116"/>
      <c r="P337" s="116"/>
      <c r="Q337" s="116"/>
      <c r="R337" s="116"/>
      <c r="S337" s="116"/>
      <c r="T337" s="119"/>
      <c r="U337" s="119"/>
      <c r="V337" s="119"/>
      <c r="W337" s="119"/>
      <c r="X337" s="119"/>
      <c r="Y337" s="119"/>
      <c r="Z337" s="119"/>
      <c r="AA337" s="119"/>
      <c r="AB337" s="119"/>
      <c r="AC337" s="119"/>
      <c r="AD337" s="119"/>
      <c r="AE337" s="119"/>
      <c r="AF337" s="119"/>
      <c r="AG337" s="119"/>
      <c r="AH337" s="4"/>
      <c r="AI337" s="4"/>
      <c r="AJ337" s="4"/>
      <c r="AK337" s="4"/>
      <c r="AL337" s="4"/>
      <c r="AM337" s="4"/>
      <c r="AN337" s="4"/>
    </row>
    <row r="338">
      <c r="A338" s="4"/>
      <c r="B338" s="4"/>
      <c r="C338" s="4"/>
      <c r="D338" s="4"/>
      <c r="E338" s="4"/>
      <c r="F338" s="4"/>
      <c r="G338" s="4"/>
      <c r="H338" s="4"/>
      <c r="I338" s="4"/>
      <c r="J338" s="116"/>
      <c r="K338" s="116"/>
      <c r="L338" s="116"/>
      <c r="M338" s="116"/>
      <c r="N338" s="116"/>
      <c r="O338" s="116"/>
      <c r="P338" s="116"/>
      <c r="Q338" s="116"/>
      <c r="R338" s="116"/>
      <c r="S338" s="116"/>
      <c r="T338" s="119"/>
      <c r="U338" s="119"/>
      <c r="V338" s="119"/>
      <c r="W338" s="119"/>
      <c r="X338" s="119"/>
      <c r="Y338" s="119"/>
      <c r="Z338" s="119"/>
      <c r="AA338" s="119"/>
      <c r="AB338" s="119"/>
      <c r="AC338" s="119"/>
      <c r="AD338" s="119"/>
      <c r="AE338" s="119"/>
      <c r="AF338" s="119"/>
      <c r="AG338" s="119"/>
      <c r="AH338" s="4"/>
      <c r="AI338" s="4"/>
      <c r="AJ338" s="4"/>
      <c r="AK338" s="4"/>
      <c r="AL338" s="4"/>
      <c r="AM338" s="4"/>
      <c r="AN338" s="4"/>
    </row>
    <row r="339">
      <c r="A339" s="4"/>
      <c r="B339" s="4"/>
      <c r="C339" s="4"/>
      <c r="D339" s="4"/>
      <c r="E339" s="4"/>
      <c r="F339" s="4"/>
      <c r="G339" s="4"/>
      <c r="H339" s="4"/>
      <c r="I339" s="4"/>
      <c r="J339" s="116"/>
      <c r="K339" s="116"/>
      <c r="L339" s="116"/>
      <c r="M339" s="116"/>
      <c r="N339" s="116"/>
      <c r="O339" s="116"/>
      <c r="P339" s="116"/>
      <c r="Q339" s="116"/>
      <c r="R339" s="116"/>
      <c r="S339" s="116"/>
      <c r="T339" s="119"/>
      <c r="U339" s="119"/>
      <c r="V339" s="119"/>
      <c r="W339" s="119"/>
      <c r="X339" s="119"/>
      <c r="Y339" s="119"/>
      <c r="Z339" s="119"/>
      <c r="AA339" s="119"/>
      <c r="AB339" s="119"/>
      <c r="AC339" s="119"/>
      <c r="AD339" s="119"/>
      <c r="AE339" s="119"/>
      <c r="AF339" s="119"/>
      <c r="AG339" s="119"/>
      <c r="AH339" s="4"/>
      <c r="AI339" s="4"/>
      <c r="AJ339" s="4"/>
      <c r="AK339" s="4"/>
      <c r="AL339" s="4"/>
      <c r="AM339" s="4"/>
      <c r="AN339" s="4"/>
    </row>
    <row r="340">
      <c r="A340" s="4"/>
      <c r="B340" s="4"/>
      <c r="C340" s="4"/>
      <c r="D340" s="4"/>
      <c r="E340" s="4"/>
      <c r="F340" s="4"/>
      <c r="G340" s="4"/>
      <c r="H340" s="4"/>
      <c r="I340" s="4"/>
      <c r="J340" s="116"/>
      <c r="K340" s="116"/>
      <c r="L340" s="116"/>
      <c r="M340" s="116"/>
      <c r="N340" s="116"/>
      <c r="O340" s="116"/>
      <c r="P340" s="116"/>
      <c r="Q340" s="116"/>
      <c r="R340" s="116"/>
      <c r="S340" s="116"/>
      <c r="T340" s="119"/>
      <c r="U340" s="119"/>
      <c r="V340" s="119"/>
      <c r="W340" s="119"/>
      <c r="X340" s="119"/>
      <c r="Y340" s="119"/>
      <c r="Z340" s="119"/>
      <c r="AA340" s="119"/>
      <c r="AB340" s="119"/>
      <c r="AC340" s="119"/>
      <c r="AD340" s="119"/>
      <c r="AE340" s="119"/>
      <c r="AF340" s="119"/>
      <c r="AG340" s="119"/>
      <c r="AH340" s="4"/>
      <c r="AI340" s="4"/>
      <c r="AJ340" s="4"/>
      <c r="AK340" s="4"/>
      <c r="AL340" s="4"/>
      <c r="AM340" s="4"/>
      <c r="AN340" s="4"/>
    </row>
    <row r="341">
      <c r="A341" s="4"/>
      <c r="B341" s="4"/>
      <c r="C341" s="4"/>
      <c r="D341" s="4"/>
      <c r="E341" s="4"/>
      <c r="F341" s="4"/>
      <c r="G341" s="4"/>
      <c r="H341" s="4"/>
      <c r="I341" s="4"/>
      <c r="J341" s="116"/>
      <c r="K341" s="116"/>
      <c r="L341" s="116"/>
      <c r="M341" s="116"/>
      <c r="N341" s="116"/>
      <c r="O341" s="116"/>
      <c r="P341" s="116"/>
      <c r="Q341" s="116"/>
      <c r="R341" s="116"/>
      <c r="S341" s="116"/>
      <c r="T341" s="119"/>
      <c r="U341" s="119"/>
      <c r="V341" s="119"/>
      <c r="W341" s="119"/>
      <c r="X341" s="119"/>
      <c r="Y341" s="119"/>
      <c r="Z341" s="119"/>
      <c r="AA341" s="119"/>
      <c r="AB341" s="119"/>
      <c r="AC341" s="119"/>
      <c r="AD341" s="119"/>
      <c r="AE341" s="119"/>
      <c r="AF341" s="119"/>
      <c r="AG341" s="119"/>
      <c r="AH341" s="4"/>
      <c r="AI341" s="4"/>
      <c r="AJ341" s="4"/>
      <c r="AK341" s="4"/>
      <c r="AL341" s="4"/>
      <c r="AM341" s="4"/>
      <c r="AN341" s="4"/>
    </row>
    <row r="342">
      <c r="A342" s="4"/>
      <c r="B342" s="4"/>
      <c r="C342" s="4"/>
      <c r="D342" s="4"/>
      <c r="E342" s="4"/>
      <c r="F342" s="4"/>
      <c r="G342" s="4"/>
      <c r="H342" s="4"/>
      <c r="I342" s="4"/>
      <c r="J342" s="116"/>
      <c r="K342" s="116"/>
      <c r="L342" s="116"/>
      <c r="M342" s="116"/>
      <c r="N342" s="116"/>
      <c r="O342" s="116"/>
      <c r="P342" s="116"/>
      <c r="Q342" s="116"/>
      <c r="R342" s="116"/>
      <c r="S342" s="116"/>
      <c r="T342" s="119"/>
      <c r="U342" s="119"/>
      <c r="V342" s="119"/>
      <c r="W342" s="119"/>
      <c r="X342" s="119"/>
      <c r="Y342" s="119"/>
      <c r="Z342" s="119"/>
      <c r="AA342" s="119"/>
      <c r="AB342" s="119"/>
      <c r="AC342" s="119"/>
      <c r="AD342" s="119"/>
      <c r="AE342" s="119"/>
      <c r="AF342" s="119"/>
      <c r="AG342" s="119"/>
      <c r="AH342" s="4"/>
      <c r="AI342" s="4"/>
      <c r="AJ342" s="4"/>
      <c r="AK342" s="4"/>
      <c r="AL342" s="4"/>
      <c r="AM342" s="4"/>
      <c r="AN342" s="4"/>
    </row>
    <row r="343">
      <c r="A343" s="4"/>
      <c r="B343" s="4"/>
      <c r="C343" s="4"/>
      <c r="D343" s="4"/>
      <c r="E343" s="4"/>
      <c r="F343" s="4"/>
      <c r="G343" s="4"/>
      <c r="H343" s="4"/>
      <c r="I343" s="4"/>
      <c r="J343" s="116"/>
      <c r="K343" s="116"/>
      <c r="L343" s="116"/>
      <c r="M343" s="116"/>
      <c r="N343" s="116"/>
      <c r="O343" s="116"/>
      <c r="P343" s="116"/>
      <c r="Q343" s="116"/>
      <c r="R343" s="116"/>
      <c r="S343" s="116"/>
      <c r="T343" s="119"/>
      <c r="U343" s="119"/>
      <c r="V343" s="119"/>
      <c r="W343" s="119"/>
      <c r="X343" s="119"/>
      <c r="Y343" s="119"/>
      <c r="Z343" s="119"/>
      <c r="AA343" s="119"/>
      <c r="AB343" s="119"/>
      <c r="AC343" s="119"/>
      <c r="AD343" s="119"/>
      <c r="AE343" s="119"/>
      <c r="AF343" s="119"/>
      <c r="AG343" s="119"/>
      <c r="AH343" s="4"/>
      <c r="AI343" s="4"/>
      <c r="AJ343" s="4"/>
      <c r="AK343" s="4"/>
      <c r="AL343" s="4"/>
      <c r="AM343" s="4"/>
      <c r="AN343" s="4"/>
    </row>
    <row r="344">
      <c r="A344" s="4"/>
      <c r="B344" s="4"/>
      <c r="C344" s="4"/>
      <c r="D344" s="4"/>
      <c r="E344" s="4"/>
      <c r="F344" s="4"/>
      <c r="G344" s="4"/>
      <c r="H344" s="4"/>
      <c r="I344" s="4"/>
      <c r="J344" s="116"/>
      <c r="K344" s="116"/>
      <c r="L344" s="116"/>
      <c r="M344" s="116"/>
      <c r="N344" s="116"/>
      <c r="O344" s="116"/>
      <c r="P344" s="116"/>
      <c r="Q344" s="116"/>
      <c r="R344" s="116"/>
      <c r="S344" s="116"/>
      <c r="T344" s="119"/>
      <c r="U344" s="119"/>
      <c r="V344" s="119"/>
      <c r="W344" s="119"/>
      <c r="X344" s="119"/>
      <c r="Y344" s="119"/>
      <c r="Z344" s="119"/>
      <c r="AA344" s="119"/>
      <c r="AB344" s="119"/>
      <c r="AC344" s="119"/>
      <c r="AD344" s="119"/>
      <c r="AE344" s="119"/>
      <c r="AF344" s="119"/>
      <c r="AG344" s="119"/>
      <c r="AH344" s="4"/>
      <c r="AI344" s="4"/>
      <c r="AJ344" s="4"/>
      <c r="AK344" s="4"/>
      <c r="AL344" s="4"/>
      <c r="AM344" s="4"/>
      <c r="AN344" s="4"/>
    </row>
    <row r="345">
      <c r="A345" s="4"/>
      <c r="B345" s="4"/>
      <c r="C345" s="4"/>
      <c r="D345" s="4"/>
      <c r="E345" s="4"/>
      <c r="F345" s="4"/>
      <c r="G345" s="4"/>
      <c r="H345" s="4"/>
      <c r="I345" s="4"/>
      <c r="J345" s="116"/>
      <c r="K345" s="116"/>
      <c r="L345" s="116"/>
      <c r="M345" s="116"/>
      <c r="N345" s="116"/>
      <c r="O345" s="116"/>
      <c r="P345" s="116"/>
      <c r="Q345" s="116"/>
      <c r="R345" s="116"/>
      <c r="S345" s="116"/>
      <c r="T345" s="119"/>
      <c r="U345" s="119"/>
      <c r="V345" s="119"/>
      <c r="W345" s="119"/>
      <c r="X345" s="119"/>
      <c r="Y345" s="119"/>
      <c r="Z345" s="119"/>
      <c r="AA345" s="119"/>
      <c r="AB345" s="119"/>
      <c r="AC345" s="119"/>
      <c r="AD345" s="119"/>
      <c r="AE345" s="119"/>
      <c r="AF345" s="119"/>
      <c r="AG345" s="119"/>
      <c r="AH345" s="4"/>
      <c r="AI345" s="4"/>
      <c r="AJ345" s="4"/>
      <c r="AK345" s="4"/>
      <c r="AL345" s="4"/>
      <c r="AM345" s="4"/>
      <c r="AN345" s="4"/>
    </row>
    <row r="346">
      <c r="A346" s="4"/>
      <c r="B346" s="4"/>
      <c r="C346" s="4"/>
      <c r="D346" s="4"/>
      <c r="E346" s="4"/>
      <c r="F346" s="4"/>
      <c r="G346" s="4"/>
      <c r="H346" s="4"/>
      <c r="I346" s="4"/>
      <c r="J346" s="116"/>
      <c r="K346" s="116"/>
      <c r="L346" s="116"/>
      <c r="M346" s="116"/>
      <c r="N346" s="116"/>
      <c r="O346" s="116"/>
      <c r="P346" s="116"/>
      <c r="Q346" s="116"/>
      <c r="R346" s="116"/>
      <c r="S346" s="116"/>
      <c r="T346" s="119"/>
      <c r="U346" s="119"/>
      <c r="V346" s="119"/>
      <c r="W346" s="119"/>
      <c r="X346" s="119"/>
      <c r="Y346" s="119"/>
      <c r="Z346" s="119"/>
      <c r="AA346" s="119"/>
      <c r="AB346" s="119"/>
      <c r="AC346" s="119"/>
      <c r="AD346" s="119"/>
      <c r="AE346" s="119"/>
      <c r="AF346" s="119"/>
      <c r="AG346" s="119"/>
      <c r="AH346" s="4"/>
      <c r="AI346" s="4"/>
      <c r="AJ346" s="4"/>
      <c r="AK346" s="4"/>
      <c r="AL346" s="4"/>
      <c r="AM346" s="4"/>
      <c r="AN346" s="4"/>
    </row>
    <row r="347">
      <c r="A347" s="4"/>
      <c r="B347" s="4"/>
      <c r="C347" s="4"/>
      <c r="D347" s="4"/>
      <c r="E347" s="4"/>
      <c r="F347" s="4"/>
      <c r="G347" s="4"/>
      <c r="H347" s="4"/>
      <c r="I347" s="4"/>
      <c r="J347" s="116"/>
      <c r="K347" s="116"/>
      <c r="L347" s="116"/>
      <c r="M347" s="116"/>
      <c r="N347" s="116"/>
      <c r="O347" s="116"/>
      <c r="P347" s="116"/>
      <c r="Q347" s="116"/>
      <c r="R347" s="116"/>
      <c r="S347" s="116"/>
      <c r="T347" s="119"/>
      <c r="U347" s="119"/>
      <c r="V347" s="119"/>
      <c r="W347" s="119"/>
      <c r="X347" s="119"/>
      <c r="Y347" s="119"/>
      <c r="Z347" s="119"/>
      <c r="AA347" s="119"/>
      <c r="AB347" s="119"/>
      <c r="AC347" s="119"/>
      <c r="AD347" s="119"/>
      <c r="AE347" s="119"/>
      <c r="AF347" s="119"/>
      <c r="AG347" s="119"/>
      <c r="AH347" s="4"/>
      <c r="AI347" s="4"/>
      <c r="AJ347" s="4"/>
      <c r="AK347" s="4"/>
      <c r="AL347" s="4"/>
      <c r="AM347" s="4"/>
      <c r="AN347" s="4"/>
    </row>
    <row r="348">
      <c r="A348" s="4"/>
      <c r="B348" s="4"/>
      <c r="C348" s="4"/>
      <c r="D348" s="4"/>
      <c r="E348" s="4"/>
      <c r="F348" s="4"/>
      <c r="G348" s="4"/>
      <c r="H348" s="4"/>
      <c r="I348" s="4"/>
      <c r="J348" s="116"/>
      <c r="K348" s="116"/>
      <c r="L348" s="116"/>
      <c r="M348" s="116"/>
      <c r="N348" s="116"/>
      <c r="O348" s="116"/>
      <c r="P348" s="116"/>
      <c r="Q348" s="116"/>
      <c r="R348" s="116"/>
      <c r="S348" s="116"/>
      <c r="T348" s="119"/>
      <c r="U348" s="119"/>
      <c r="V348" s="119"/>
      <c r="W348" s="119"/>
      <c r="X348" s="119"/>
      <c r="Y348" s="119"/>
      <c r="Z348" s="119"/>
      <c r="AA348" s="119"/>
      <c r="AB348" s="119"/>
      <c r="AC348" s="119"/>
      <c r="AD348" s="119"/>
      <c r="AE348" s="119"/>
      <c r="AF348" s="119"/>
      <c r="AG348" s="119"/>
      <c r="AH348" s="4"/>
      <c r="AI348" s="4"/>
      <c r="AJ348" s="4"/>
      <c r="AK348" s="4"/>
      <c r="AL348" s="4"/>
      <c r="AM348" s="4"/>
      <c r="AN348" s="4"/>
    </row>
    <row r="349">
      <c r="A349" s="4"/>
      <c r="B349" s="4"/>
      <c r="C349" s="4"/>
      <c r="D349" s="4"/>
      <c r="E349" s="4"/>
      <c r="F349" s="4"/>
      <c r="G349" s="4"/>
      <c r="H349" s="4"/>
      <c r="I349" s="4"/>
      <c r="J349" s="116"/>
      <c r="K349" s="116"/>
      <c r="L349" s="116"/>
      <c r="M349" s="116"/>
      <c r="N349" s="116"/>
      <c r="O349" s="116"/>
      <c r="P349" s="116"/>
      <c r="Q349" s="116"/>
      <c r="R349" s="116"/>
      <c r="S349" s="116"/>
      <c r="T349" s="119"/>
      <c r="U349" s="119"/>
      <c r="V349" s="119"/>
      <c r="W349" s="119"/>
      <c r="X349" s="119"/>
      <c r="Y349" s="119"/>
      <c r="Z349" s="119"/>
      <c r="AA349" s="119"/>
      <c r="AB349" s="119"/>
      <c r="AC349" s="119"/>
      <c r="AD349" s="119"/>
      <c r="AE349" s="119"/>
      <c r="AF349" s="119"/>
      <c r="AG349" s="119"/>
      <c r="AH349" s="4"/>
      <c r="AI349" s="4"/>
      <c r="AJ349" s="4"/>
      <c r="AK349" s="4"/>
      <c r="AL349" s="4"/>
      <c r="AM349" s="4"/>
      <c r="AN349" s="4"/>
    </row>
    <row r="350">
      <c r="A350" s="4"/>
      <c r="B350" s="4"/>
      <c r="C350" s="4"/>
      <c r="D350" s="4"/>
      <c r="E350" s="4"/>
      <c r="F350" s="4"/>
      <c r="G350" s="4"/>
      <c r="H350" s="4"/>
      <c r="I350" s="4"/>
      <c r="J350" s="116"/>
      <c r="K350" s="116"/>
      <c r="L350" s="116"/>
      <c r="M350" s="116"/>
      <c r="N350" s="116"/>
      <c r="O350" s="116"/>
      <c r="P350" s="116"/>
      <c r="Q350" s="116"/>
      <c r="R350" s="116"/>
      <c r="S350" s="116"/>
      <c r="T350" s="119"/>
      <c r="U350" s="119"/>
      <c r="V350" s="119"/>
      <c r="W350" s="119"/>
      <c r="X350" s="119"/>
      <c r="Y350" s="119"/>
      <c r="Z350" s="119"/>
      <c r="AA350" s="119"/>
      <c r="AB350" s="119"/>
      <c r="AC350" s="119"/>
      <c r="AD350" s="119"/>
      <c r="AE350" s="119"/>
      <c r="AF350" s="119"/>
      <c r="AG350" s="119"/>
      <c r="AH350" s="4"/>
      <c r="AI350" s="4"/>
      <c r="AJ350" s="4"/>
      <c r="AK350" s="4"/>
      <c r="AL350" s="4"/>
      <c r="AM350" s="4"/>
      <c r="AN350" s="4"/>
    </row>
    <row r="351">
      <c r="A351" s="4"/>
      <c r="B351" s="4"/>
      <c r="C351" s="4"/>
      <c r="D351" s="4"/>
      <c r="E351" s="4"/>
      <c r="F351" s="4"/>
      <c r="G351" s="4"/>
      <c r="H351" s="4"/>
      <c r="I351" s="4"/>
      <c r="J351" s="116"/>
      <c r="K351" s="116"/>
      <c r="L351" s="116"/>
      <c r="M351" s="116"/>
      <c r="N351" s="116"/>
      <c r="O351" s="116"/>
      <c r="P351" s="116"/>
      <c r="Q351" s="116"/>
      <c r="R351" s="116"/>
      <c r="S351" s="116"/>
      <c r="T351" s="119"/>
      <c r="U351" s="119"/>
      <c r="V351" s="119"/>
      <c r="W351" s="119"/>
      <c r="X351" s="119"/>
      <c r="Y351" s="119"/>
      <c r="Z351" s="119"/>
      <c r="AA351" s="119"/>
      <c r="AB351" s="119"/>
      <c r="AC351" s="119"/>
      <c r="AD351" s="119"/>
      <c r="AE351" s="119"/>
      <c r="AF351" s="119"/>
      <c r="AG351" s="119"/>
      <c r="AH351" s="4"/>
      <c r="AI351" s="4"/>
      <c r="AJ351" s="4"/>
      <c r="AK351" s="4"/>
      <c r="AL351" s="4"/>
      <c r="AM351" s="4"/>
      <c r="AN351" s="4"/>
    </row>
    <row r="352">
      <c r="A352" s="4"/>
      <c r="B352" s="4"/>
      <c r="C352" s="4"/>
      <c r="D352" s="4"/>
      <c r="E352" s="4"/>
      <c r="F352" s="4"/>
      <c r="G352" s="4"/>
      <c r="H352" s="4"/>
      <c r="I352" s="4"/>
      <c r="J352" s="116"/>
      <c r="K352" s="116"/>
      <c r="L352" s="116"/>
      <c r="M352" s="116"/>
      <c r="N352" s="116"/>
      <c r="O352" s="116"/>
      <c r="P352" s="116"/>
      <c r="Q352" s="116"/>
      <c r="R352" s="116"/>
      <c r="S352" s="116"/>
      <c r="T352" s="119"/>
      <c r="U352" s="119"/>
      <c r="V352" s="119"/>
      <c r="W352" s="119"/>
      <c r="X352" s="119"/>
      <c r="Y352" s="119"/>
      <c r="Z352" s="119"/>
      <c r="AA352" s="119"/>
      <c r="AB352" s="119"/>
      <c r="AC352" s="119"/>
      <c r="AD352" s="119"/>
      <c r="AE352" s="119"/>
      <c r="AF352" s="119"/>
      <c r="AG352" s="119"/>
      <c r="AH352" s="4"/>
      <c r="AI352" s="4"/>
      <c r="AJ352" s="4"/>
      <c r="AK352" s="4"/>
      <c r="AL352" s="4"/>
      <c r="AM352" s="4"/>
      <c r="AN352" s="4"/>
    </row>
    <row r="353">
      <c r="A353" s="4"/>
      <c r="B353" s="4"/>
      <c r="C353" s="4"/>
      <c r="D353" s="4"/>
      <c r="E353" s="4"/>
      <c r="F353" s="4"/>
      <c r="G353" s="4"/>
      <c r="H353" s="4"/>
      <c r="I353" s="4"/>
      <c r="J353" s="116"/>
      <c r="K353" s="116"/>
      <c r="L353" s="116"/>
      <c r="M353" s="116"/>
      <c r="N353" s="116"/>
      <c r="O353" s="116"/>
      <c r="P353" s="116"/>
      <c r="Q353" s="116"/>
      <c r="R353" s="116"/>
      <c r="S353" s="116"/>
      <c r="T353" s="119"/>
      <c r="U353" s="119"/>
      <c r="V353" s="119"/>
      <c r="W353" s="119"/>
      <c r="X353" s="119"/>
      <c r="Y353" s="119"/>
      <c r="Z353" s="119"/>
      <c r="AA353" s="119"/>
      <c r="AB353" s="119"/>
      <c r="AC353" s="119"/>
      <c r="AD353" s="119"/>
      <c r="AE353" s="119"/>
      <c r="AF353" s="119"/>
      <c r="AG353" s="119"/>
      <c r="AH353" s="4"/>
      <c r="AI353" s="4"/>
      <c r="AJ353" s="4"/>
      <c r="AK353" s="4"/>
      <c r="AL353" s="4"/>
      <c r="AM353" s="4"/>
      <c r="AN353" s="4"/>
    </row>
    <row r="354">
      <c r="A354" s="4"/>
      <c r="B354" s="4"/>
      <c r="C354" s="4"/>
      <c r="D354" s="4"/>
      <c r="E354" s="4"/>
      <c r="F354" s="4"/>
      <c r="G354" s="4"/>
      <c r="H354" s="4"/>
      <c r="I354" s="4"/>
      <c r="J354" s="116"/>
      <c r="K354" s="116"/>
      <c r="L354" s="116"/>
      <c r="M354" s="116"/>
      <c r="N354" s="116"/>
      <c r="O354" s="116"/>
      <c r="P354" s="116"/>
      <c r="Q354" s="116"/>
      <c r="R354" s="116"/>
      <c r="S354" s="116"/>
      <c r="T354" s="119"/>
      <c r="U354" s="119"/>
      <c r="V354" s="119"/>
      <c r="W354" s="119"/>
      <c r="X354" s="119"/>
      <c r="Y354" s="119"/>
      <c r="Z354" s="119"/>
      <c r="AA354" s="119"/>
      <c r="AB354" s="119"/>
      <c r="AC354" s="119"/>
      <c r="AD354" s="119"/>
      <c r="AE354" s="119"/>
      <c r="AF354" s="119"/>
      <c r="AG354" s="119"/>
      <c r="AH354" s="4"/>
      <c r="AI354" s="4"/>
      <c r="AJ354" s="4"/>
      <c r="AK354" s="4"/>
      <c r="AL354" s="4"/>
      <c r="AM354" s="4"/>
      <c r="AN354" s="4"/>
    </row>
    <row r="355">
      <c r="A355" s="4"/>
      <c r="B355" s="4"/>
      <c r="C355" s="4"/>
      <c r="D355" s="4"/>
      <c r="E355" s="4"/>
      <c r="F355" s="4"/>
      <c r="G355" s="4"/>
      <c r="H355" s="4"/>
      <c r="I355" s="4"/>
      <c r="J355" s="116"/>
      <c r="K355" s="116"/>
      <c r="L355" s="116"/>
      <c r="M355" s="116"/>
      <c r="N355" s="116"/>
      <c r="O355" s="116"/>
      <c r="P355" s="116"/>
      <c r="Q355" s="116"/>
      <c r="R355" s="116"/>
      <c r="S355" s="116"/>
      <c r="T355" s="119"/>
      <c r="U355" s="119"/>
      <c r="V355" s="119"/>
      <c r="W355" s="119"/>
      <c r="X355" s="119"/>
      <c r="Y355" s="119"/>
      <c r="Z355" s="119"/>
      <c r="AA355" s="119"/>
      <c r="AB355" s="119"/>
      <c r="AC355" s="119"/>
      <c r="AD355" s="119"/>
      <c r="AE355" s="119"/>
      <c r="AF355" s="119"/>
      <c r="AG355" s="119"/>
      <c r="AH355" s="4"/>
      <c r="AI355" s="4"/>
      <c r="AJ355" s="4"/>
      <c r="AK355" s="4"/>
      <c r="AL355" s="4"/>
      <c r="AM355" s="4"/>
      <c r="AN355" s="4"/>
    </row>
    <row r="356">
      <c r="A356" s="4"/>
      <c r="B356" s="4"/>
      <c r="C356" s="4"/>
      <c r="D356" s="4"/>
      <c r="E356" s="4"/>
      <c r="F356" s="4"/>
      <c r="G356" s="4"/>
      <c r="H356" s="4"/>
      <c r="I356" s="4"/>
      <c r="J356" s="116"/>
      <c r="K356" s="116"/>
      <c r="L356" s="116"/>
      <c r="M356" s="116"/>
      <c r="N356" s="116"/>
      <c r="O356" s="116"/>
      <c r="P356" s="116"/>
      <c r="Q356" s="116"/>
      <c r="R356" s="116"/>
      <c r="S356" s="116"/>
      <c r="T356" s="119"/>
      <c r="U356" s="119"/>
      <c r="V356" s="119"/>
      <c r="W356" s="119"/>
      <c r="X356" s="119"/>
      <c r="Y356" s="119"/>
      <c r="Z356" s="119"/>
      <c r="AA356" s="119"/>
      <c r="AB356" s="119"/>
      <c r="AC356" s="119"/>
      <c r="AD356" s="119"/>
      <c r="AE356" s="119"/>
      <c r="AF356" s="119"/>
      <c r="AG356" s="119"/>
      <c r="AH356" s="4"/>
      <c r="AI356" s="4"/>
      <c r="AJ356" s="4"/>
      <c r="AK356" s="4"/>
      <c r="AL356" s="4"/>
      <c r="AM356" s="4"/>
      <c r="AN356" s="4"/>
    </row>
    <row r="357">
      <c r="A357" s="4"/>
      <c r="B357" s="4"/>
      <c r="C357" s="4"/>
      <c r="D357" s="4"/>
      <c r="E357" s="4"/>
      <c r="F357" s="4"/>
      <c r="G357" s="4"/>
      <c r="H357" s="4"/>
      <c r="I357" s="4"/>
      <c r="J357" s="116"/>
      <c r="K357" s="116"/>
      <c r="L357" s="116"/>
      <c r="M357" s="116"/>
      <c r="N357" s="116"/>
      <c r="O357" s="116"/>
      <c r="P357" s="116"/>
      <c r="Q357" s="116"/>
      <c r="R357" s="116"/>
      <c r="S357" s="116"/>
      <c r="T357" s="119"/>
      <c r="U357" s="119"/>
      <c r="V357" s="119"/>
      <c r="W357" s="119"/>
      <c r="X357" s="119"/>
      <c r="Y357" s="119"/>
      <c r="Z357" s="119"/>
      <c r="AA357" s="119"/>
      <c r="AB357" s="119"/>
      <c r="AC357" s="119"/>
      <c r="AD357" s="119"/>
      <c r="AE357" s="119"/>
      <c r="AF357" s="119"/>
      <c r="AG357" s="119"/>
      <c r="AH357" s="4"/>
      <c r="AI357" s="4"/>
      <c r="AJ357" s="4"/>
      <c r="AK357" s="4"/>
      <c r="AL357" s="4"/>
      <c r="AM357" s="4"/>
      <c r="AN357" s="4"/>
    </row>
    <row r="358">
      <c r="A358" s="4"/>
      <c r="B358" s="4"/>
      <c r="C358" s="4"/>
      <c r="D358" s="4"/>
      <c r="E358" s="4"/>
      <c r="F358" s="4"/>
      <c r="G358" s="4"/>
      <c r="H358" s="4"/>
      <c r="I358" s="4"/>
      <c r="J358" s="116"/>
      <c r="K358" s="116"/>
      <c r="L358" s="116"/>
      <c r="M358" s="116"/>
      <c r="N358" s="116"/>
      <c r="O358" s="116"/>
      <c r="P358" s="116"/>
      <c r="Q358" s="116"/>
      <c r="R358" s="116"/>
      <c r="S358" s="116"/>
      <c r="T358" s="119"/>
      <c r="U358" s="119"/>
      <c r="V358" s="119"/>
      <c r="W358" s="119"/>
      <c r="X358" s="119"/>
      <c r="Y358" s="119"/>
      <c r="Z358" s="119"/>
      <c r="AA358" s="119"/>
      <c r="AB358" s="119"/>
      <c r="AC358" s="119"/>
      <c r="AD358" s="119"/>
      <c r="AE358" s="119"/>
      <c r="AF358" s="119"/>
      <c r="AG358" s="119"/>
      <c r="AH358" s="4"/>
      <c r="AI358" s="4"/>
      <c r="AJ358" s="4"/>
      <c r="AK358" s="4"/>
      <c r="AL358" s="4"/>
      <c r="AM358" s="4"/>
      <c r="AN358" s="4"/>
    </row>
    <row r="359">
      <c r="A359" s="4"/>
      <c r="B359" s="4"/>
      <c r="C359" s="4"/>
      <c r="D359" s="4"/>
      <c r="E359" s="4"/>
      <c r="F359" s="4"/>
      <c r="G359" s="4"/>
      <c r="H359" s="4"/>
      <c r="I359" s="4"/>
      <c r="J359" s="116"/>
      <c r="K359" s="116"/>
      <c r="L359" s="116"/>
      <c r="M359" s="116"/>
      <c r="N359" s="116"/>
      <c r="O359" s="116"/>
      <c r="P359" s="116"/>
      <c r="Q359" s="116"/>
      <c r="R359" s="116"/>
      <c r="S359" s="116"/>
      <c r="T359" s="119"/>
      <c r="U359" s="119"/>
      <c r="V359" s="119"/>
      <c r="W359" s="119"/>
      <c r="X359" s="119"/>
      <c r="Y359" s="119"/>
      <c r="Z359" s="119"/>
      <c r="AA359" s="119"/>
      <c r="AB359" s="119"/>
      <c r="AC359" s="119"/>
      <c r="AD359" s="119"/>
      <c r="AE359" s="119"/>
      <c r="AF359" s="119"/>
      <c r="AG359" s="119"/>
      <c r="AH359" s="4"/>
      <c r="AI359" s="4"/>
      <c r="AJ359" s="4"/>
      <c r="AK359" s="4"/>
      <c r="AL359" s="4"/>
      <c r="AM359" s="4"/>
      <c r="AN359" s="4"/>
    </row>
    <row r="360">
      <c r="A360" s="4"/>
      <c r="B360" s="4"/>
      <c r="C360" s="4"/>
      <c r="D360" s="4"/>
      <c r="E360" s="4"/>
      <c r="F360" s="4"/>
      <c r="G360" s="4"/>
      <c r="H360" s="4"/>
      <c r="I360" s="4"/>
      <c r="J360" s="116"/>
      <c r="K360" s="116"/>
      <c r="L360" s="116"/>
      <c r="M360" s="116"/>
      <c r="N360" s="116"/>
      <c r="O360" s="116"/>
      <c r="P360" s="116"/>
      <c r="Q360" s="116"/>
      <c r="R360" s="116"/>
      <c r="S360" s="116"/>
      <c r="T360" s="119"/>
      <c r="U360" s="119"/>
      <c r="V360" s="119"/>
      <c r="W360" s="119"/>
      <c r="X360" s="119"/>
      <c r="Y360" s="119"/>
      <c r="Z360" s="119"/>
      <c r="AA360" s="119"/>
      <c r="AB360" s="119"/>
      <c r="AC360" s="119"/>
      <c r="AD360" s="119"/>
      <c r="AE360" s="119"/>
      <c r="AF360" s="119"/>
      <c r="AG360" s="119"/>
      <c r="AH360" s="4"/>
      <c r="AI360" s="4"/>
      <c r="AJ360" s="4"/>
      <c r="AK360" s="4"/>
      <c r="AL360" s="4"/>
      <c r="AM360" s="4"/>
      <c r="AN360" s="4"/>
    </row>
    <row r="361">
      <c r="A361" s="4"/>
      <c r="B361" s="4"/>
      <c r="C361" s="4"/>
      <c r="D361" s="4"/>
      <c r="E361" s="4"/>
      <c r="F361" s="4"/>
      <c r="G361" s="4"/>
      <c r="H361" s="4"/>
      <c r="I361" s="4"/>
      <c r="J361" s="116"/>
      <c r="K361" s="116"/>
      <c r="L361" s="116"/>
      <c r="M361" s="116"/>
      <c r="N361" s="116"/>
      <c r="O361" s="116"/>
      <c r="P361" s="116"/>
      <c r="Q361" s="116"/>
      <c r="R361" s="116"/>
      <c r="S361" s="116"/>
      <c r="T361" s="119"/>
      <c r="U361" s="119"/>
      <c r="V361" s="119"/>
      <c r="W361" s="119"/>
      <c r="X361" s="119"/>
      <c r="Y361" s="119"/>
      <c r="Z361" s="119"/>
      <c r="AA361" s="119"/>
      <c r="AB361" s="119"/>
      <c r="AC361" s="119"/>
      <c r="AD361" s="119"/>
      <c r="AE361" s="119"/>
      <c r="AF361" s="119"/>
      <c r="AG361" s="119"/>
      <c r="AH361" s="4"/>
      <c r="AI361" s="4"/>
      <c r="AJ361" s="4"/>
      <c r="AK361" s="4"/>
      <c r="AL361" s="4"/>
      <c r="AM361" s="4"/>
      <c r="AN361" s="4"/>
    </row>
    <row r="362">
      <c r="A362" s="4"/>
      <c r="B362" s="4"/>
      <c r="C362" s="4"/>
      <c r="D362" s="4"/>
      <c r="E362" s="4"/>
      <c r="F362" s="4"/>
      <c r="G362" s="4"/>
      <c r="H362" s="4"/>
      <c r="I362" s="4"/>
      <c r="J362" s="116"/>
      <c r="K362" s="116"/>
      <c r="L362" s="116"/>
      <c r="M362" s="116"/>
      <c r="N362" s="116"/>
      <c r="O362" s="116"/>
      <c r="P362" s="116"/>
      <c r="Q362" s="116"/>
      <c r="R362" s="116"/>
      <c r="S362" s="116"/>
      <c r="T362" s="119"/>
      <c r="U362" s="119"/>
      <c r="V362" s="119"/>
      <c r="W362" s="119"/>
      <c r="X362" s="119"/>
      <c r="Y362" s="119"/>
      <c r="Z362" s="119"/>
      <c r="AA362" s="119"/>
      <c r="AB362" s="119"/>
      <c r="AC362" s="119"/>
      <c r="AD362" s="119"/>
      <c r="AE362" s="119"/>
      <c r="AF362" s="119"/>
      <c r="AG362" s="119"/>
      <c r="AH362" s="4"/>
      <c r="AI362" s="4"/>
      <c r="AJ362" s="4"/>
      <c r="AK362" s="4"/>
      <c r="AL362" s="4"/>
      <c r="AM362" s="4"/>
      <c r="AN362" s="4"/>
    </row>
    <row r="363">
      <c r="A363" s="4"/>
      <c r="B363" s="4"/>
      <c r="C363" s="4"/>
      <c r="D363" s="4"/>
      <c r="E363" s="4"/>
      <c r="F363" s="4"/>
      <c r="G363" s="4"/>
      <c r="H363" s="4"/>
      <c r="I363" s="4"/>
      <c r="J363" s="116"/>
      <c r="K363" s="116"/>
      <c r="L363" s="116"/>
      <c r="M363" s="116"/>
      <c r="N363" s="116"/>
      <c r="O363" s="116"/>
      <c r="P363" s="116"/>
      <c r="Q363" s="116"/>
      <c r="R363" s="116"/>
      <c r="S363" s="116"/>
      <c r="T363" s="119"/>
      <c r="U363" s="119"/>
      <c r="V363" s="119"/>
      <c r="W363" s="119"/>
      <c r="X363" s="119"/>
      <c r="Y363" s="119"/>
      <c r="Z363" s="119"/>
      <c r="AA363" s="119"/>
      <c r="AB363" s="119"/>
      <c r="AC363" s="119"/>
      <c r="AD363" s="119"/>
      <c r="AE363" s="119"/>
      <c r="AF363" s="119"/>
      <c r="AG363" s="119"/>
      <c r="AH363" s="4"/>
      <c r="AI363" s="4"/>
      <c r="AJ363" s="4"/>
      <c r="AK363" s="4"/>
      <c r="AL363" s="4"/>
      <c r="AM363" s="4"/>
      <c r="AN363" s="4"/>
    </row>
    <row r="364">
      <c r="A364" s="4"/>
      <c r="B364" s="4"/>
      <c r="C364" s="4"/>
      <c r="D364" s="4"/>
      <c r="E364" s="4"/>
      <c r="F364" s="4"/>
      <c r="G364" s="4"/>
      <c r="H364" s="4"/>
      <c r="I364" s="4"/>
      <c r="J364" s="116"/>
      <c r="K364" s="116"/>
      <c r="L364" s="116"/>
      <c r="M364" s="116"/>
      <c r="N364" s="116"/>
      <c r="O364" s="116"/>
      <c r="P364" s="116"/>
      <c r="Q364" s="116"/>
      <c r="R364" s="116"/>
      <c r="S364" s="116"/>
      <c r="T364" s="119"/>
      <c r="U364" s="119"/>
      <c r="V364" s="119"/>
      <c r="W364" s="119"/>
      <c r="X364" s="119"/>
      <c r="Y364" s="119"/>
      <c r="Z364" s="119"/>
      <c r="AA364" s="119"/>
      <c r="AB364" s="119"/>
      <c r="AC364" s="119"/>
      <c r="AD364" s="119"/>
      <c r="AE364" s="119"/>
      <c r="AF364" s="119"/>
      <c r="AG364" s="119"/>
      <c r="AH364" s="4"/>
      <c r="AI364" s="4"/>
      <c r="AJ364" s="4"/>
      <c r="AK364" s="4"/>
      <c r="AL364" s="4"/>
      <c r="AM364" s="4"/>
      <c r="AN364" s="4"/>
    </row>
    <row r="365">
      <c r="A365" s="4"/>
      <c r="B365" s="4"/>
      <c r="C365" s="4"/>
      <c r="D365" s="4"/>
      <c r="E365" s="4"/>
      <c r="F365" s="4"/>
      <c r="G365" s="4"/>
      <c r="H365" s="4"/>
      <c r="I365" s="4"/>
      <c r="J365" s="116"/>
      <c r="K365" s="116"/>
      <c r="L365" s="116"/>
      <c r="M365" s="116"/>
      <c r="N365" s="116"/>
      <c r="O365" s="116"/>
      <c r="P365" s="116"/>
      <c r="Q365" s="116"/>
      <c r="R365" s="116"/>
      <c r="S365" s="116"/>
      <c r="T365" s="119"/>
      <c r="U365" s="119"/>
      <c r="V365" s="119"/>
      <c r="W365" s="119"/>
      <c r="X365" s="119"/>
      <c r="Y365" s="119"/>
      <c r="Z365" s="119"/>
      <c r="AA365" s="119"/>
      <c r="AB365" s="119"/>
      <c r="AC365" s="119"/>
      <c r="AD365" s="119"/>
      <c r="AE365" s="119"/>
      <c r="AF365" s="119"/>
      <c r="AG365" s="119"/>
      <c r="AH365" s="4"/>
      <c r="AI365" s="4"/>
      <c r="AJ365" s="4"/>
      <c r="AK365" s="4"/>
      <c r="AL365" s="4"/>
      <c r="AM365" s="4"/>
      <c r="AN365" s="4"/>
    </row>
    <row r="366">
      <c r="A366" s="4"/>
      <c r="B366" s="4"/>
      <c r="C366" s="4"/>
      <c r="D366" s="4"/>
      <c r="E366" s="4"/>
      <c r="F366" s="4"/>
      <c r="G366" s="4"/>
      <c r="H366" s="4"/>
      <c r="I366" s="4"/>
      <c r="J366" s="116"/>
      <c r="K366" s="116"/>
      <c r="L366" s="116"/>
      <c r="M366" s="116"/>
      <c r="N366" s="116"/>
      <c r="O366" s="116"/>
      <c r="P366" s="116"/>
      <c r="Q366" s="116"/>
      <c r="R366" s="116"/>
      <c r="S366" s="116"/>
      <c r="T366" s="119"/>
      <c r="U366" s="119"/>
      <c r="V366" s="119"/>
      <c r="W366" s="119"/>
      <c r="X366" s="119"/>
      <c r="Y366" s="119"/>
      <c r="Z366" s="119"/>
      <c r="AA366" s="119"/>
      <c r="AB366" s="119"/>
      <c r="AC366" s="119"/>
      <c r="AD366" s="119"/>
      <c r="AE366" s="119"/>
      <c r="AF366" s="119"/>
      <c r="AG366" s="119"/>
      <c r="AH366" s="4"/>
      <c r="AI366" s="4"/>
      <c r="AJ366" s="4"/>
      <c r="AK366" s="4"/>
      <c r="AL366" s="4"/>
      <c r="AM366" s="4"/>
      <c r="AN366" s="4"/>
    </row>
    <row r="367">
      <c r="A367" s="4"/>
      <c r="B367" s="4"/>
      <c r="C367" s="4"/>
      <c r="D367" s="4"/>
      <c r="E367" s="4"/>
      <c r="F367" s="4"/>
      <c r="G367" s="4"/>
      <c r="H367" s="4"/>
      <c r="I367" s="4"/>
      <c r="J367" s="116"/>
      <c r="K367" s="116"/>
      <c r="L367" s="116"/>
      <c r="M367" s="116"/>
      <c r="N367" s="116"/>
      <c r="O367" s="116"/>
      <c r="P367" s="116"/>
      <c r="Q367" s="116"/>
      <c r="R367" s="116"/>
      <c r="S367" s="116"/>
      <c r="T367" s="119"/>
      <c r="U367" s="119"/>
      <c r="V367" s="119"/>
      <c r="W367" s="119"/>
      <c r="X367" s="119"/>
      <c r="Y367" s="119"/>
      <c r="Z367" s="119"/>
      <c r="AA367" s="119"/>
      <c r="AB367" s="119"/>
      <c r="AC367" s="119"/>
      <c r="AD367" s="119"/>
      <c r="AE367" s="119"/>
      <c r="AF367" s="119"/>
      <c r="AG367" s="119"/>
      <c r="AH367" s="4"/>
      <c r="AI367" s="4"/>
      <c r="AJ367" s="4"/>
      <c r="AK367" s="4"/>
      <c r="AL367" s="4"/>
      <c r="AM367" s="4"/>
      <c r="AN367" s="4"/>
    </row>
    <row r="368">
      <c r="A368" s="4"/>
      <c r="B368" s="4"/>
      <c r="C368" s="4"/>
      <c r="D368" s="4"/>
      <c r="E368" s="4"/>
      <c r="F368" s="4"/>
      <c r="G368" s="4"/>
      <c r="H368" s="4"/>
      <c r="I368" s="4"/>
      <c r="J368" s="116"/>
      <c r="K368" s="116"/>
      <c r="L368" s="116"/>
      <c r="M368" s="116"/>
      <c r="N368" s="116"/>
      <c r="O368" s="116"/>
      <c r="P368" s="116"/>
      <c r="Q368" s="116"/>
      <c r="R368" s="116"/>
      <c r="S368" s="116"/>
      <c r="T368" s="119"/>
      <c r="U368" s="119"/>
      <c r="V368" s="119"/>
      <c r="W368" s="119"/>
      <c r="X368" s="119"/>
      <c r="Y368" s="119"/>
      <c r="Z368" s="119"/>
      <c r="AA368" s="119"/>
      <c r="AB368" s="119"/>
      <c r="AC368" s="119"/>
      <c r="AD368" s="119"/>
      <c r="AE368" s="119"/>
      <c r="AF368" s="119"/>
      <c r="AG368" s="119"/>
      <c r="AH368" s="4"/>
      <c r="AI368" s="4"/>
      <c r="AJ368" s="4"/>
      <c r="AK368" s="4"/>
      <c r="AL368" s="4"/>
      <c r="AM368" s="4"/>
      <c r="AN368" s="4"/>
    </row>
    <row r="369">
      <c r="A369" s="4"/>
      <c r="B369" s="4"/>
      <c r="C369" s="4"/>
      <c r="D369" s="4"/>
      <c r="E369" s="4"/>
      <c r="F369" s="4"/>
      <c r="G369" s="4"/>
      <c r="H369" s="4"/>
      <c r="I369" s="4"/>
      <c r="J369" s="116"/>
      <c r="K369" s="116"/>
      <c r="L369" s="116"/>
      <c r="M369" s="116"/>
      <c r="N369" s="116"/>
      <c r="O369" s="116"/>
      <c r="P369" s="116"/>
      <c r="Q369" s="116"/>
      <c r="R369" s="116"/>
      <c r="S369" s="116"/>
      <c r="T369" s="119"/>
      <c r="U369" s="119"/>
      <c r="V369" s="119"/>
      <c r="W369" s="119"/>
      <c r="X369" s="119"/>
      <c r="Y369" s="119"/>
      <c r="Z369" s="119"/>
      <c r="AA369" s="119"/>
      <c r="AB369" s="119"/>
      <c r="AC369" s="119"/>
      <c r="AD369" s="119"/>
      <c r="AE369" s="119"/>
      <c r="AF369" s="119"/>
      <c r="AG369" s="119"/>
      <c r="AH369" s="4"/>
      <c r="AI369" s="4"/>
      <c r="AJ369" s="4"/>
      <c r="AK369" s="4"/>
      <c r="AL369" s="4"/>
      <c r="AM369" s="4"/>
      <c r="AN369" s="4"/>
    </row>
    <row r="370">
      <c r="A370" s="4"/>
      <c r="B370" s="4"/>
      <c r="C370" s="4"/>
      <c r="D370" s="4"/>
      <c r="E370" s="4"/>
      <c r="F370" s="4"/>
      <c r="G370" s="4"/>
      <c r="H370" s="4"/>
      <c r="I370" s="4"/>
      <c r="J370" s="116"/>
      <c r="K370" s="116"/>
      <c r="L370" s="116"/>
      <c r="M370" s="116"/>
      <c r="N370" s="116"/>
      <c r="O370" s="116"/>
      <c r="P370" s="116"/>
      <c r="Q370" s="116"/>
      <c r="R370" s="116"/>
      <c r="S370" s="116"/>
      <c r="T370" s="119"/>
      <c r="U370" s="119"/>
      <c r="V370" s="119"/>
      <c r="W370" s="119"/>
      <c r="X370" s="119"/>
      <c r="Y370" s="119"/>
      <c r="Z370" s="119"/>
      <c r="AA370" s="119"/>
      <c r="AB370" s="119"/>
      <c r="AC370" s="119"/>
      <c r="AD370" s="119"/>
      <c r="AE370" s="119"/>
      <c r="AF370" s="119"/>
      <c r="AG370" s="119"/>
      <c r="AH370" s="4"/>
      <c r="AI370" s="4"/>
      <c r="AJ370" s="4"/>
      <c r="AK370" s="4"/>
      <c r="AL370" s="4"/>
      <c r="AM370" s="4"/>
      <c r="AN370" s="4"/>
    </row>
    <row r="371">
      <c r="A371" s="4"/>
      <c r="B371" s="4"/>
      <c r="C371" s="4"/>
      <c r="D371" s="4"/>
      <c r="E371" s="4"/>
      <c r="F371" s="4"/>
      <c r="G371" s="4"/>
      <c r="H371" s="4"/>
      <c r="I371" s="4"/>
      <c r="J371" s="116"/>
      <c r="K371" s="116"/>
      <c r="L371" s="116"/>
      <c r="M371" s="116"/>
      <c r="N371" s="116"/>
      <c r="O371" s="116"/>
      <c r="P371" s="116"/>
      <c r="Q371" s="116"/>
      <c r="R371" s="116"/>
      <c r="S371" s="116"/>
      <c r="T371" s="119"/>
      <c r="U371" s="119"/>
      <c r="V371" s="119"/>
      <c r="W371" s="119"/>
      <c r="X371" s="119"/>
      <c r="Y371" s="119"/>
      <c r="Z371" s="119"/>
      <c r="AA371" s="119"/>
      <c r="AB371" s="119"/>
      <c r="AC371" s="119"/>
      <c r="AD371" s="119"/>
      <c r="AE371" s="119"/>
      <c r="AF371" s="119"/>
      <c r="AG371" s="119"/>
      <c r="AH371" s="4"/>
      <c r="AI371" s="4"/>
      <c r="AJ371" s="4"/>
      <c r="AK371" s="4"/>
      <c r="AL371" s="4"/>
      <c r="AM371" s="4"/>
      <c r="AN371" s="4"/>
    </row>
    <row r="372">
      <c r="A372" s="4"/>
      <c r="B372" s="4"/>
      <c r="C372" s="4"/>
      <c r="D372" s="4"/>
      <c r="E372" s="4"/>
      <c r="F372" s="4"/>
      <c r="G372" s="4"/>
      <c r="H372" s="4"/>
      <c r="I372" s="4"/>
      <c r="J372" s="116"/>
      <c r="K372" s="116"/>
      <c r="L372" s="116"/>
      <c r="M372" s="116"/>
      <c r="N372" s="116"/>
      <c r="O372" s="116"/>
      <c r="P372" s="116"/>
      <c r="Q372" s="116"/>
      <c r="R372" s="116"/>
      <c r="S372" s="116"/>
      <c r="T372" s="119"/>
      <c r="U372" s="119"/>
      <c r="V372" s="119"/>
      <c r="W372" s="119"/>
      <c r="X372" s="119"/>
      <c r="Y372" s="119"/>
      <c r="Z372" s="119"/>
      <c r="AA372" s="119"/>
      <c r="AB372" s="119"/>
      <c r="AC372" s="119"/>
      <c r="AD372" s="119"/>
      <c r="AE372" s="119"/>
      <c r="AF372" s="119"/>
      <c r="AG372" s="119"/>
      <c r="AH372" s="4"/>
      <c r="AI372" s="4"/>
      <c r="AJ372" s="4"/>
      <c r="AK372" s="4"/>
      <c r="AL372" s="4"/>
      <c r="AM372" s="4"/>
      <c r="AN372" s="4"/>
    </row>
    <row r="373">
      <c r="A373" s="4"/>
      <c r="B373" s="4"/>
      <c r="C373" s="4"/>
      <c r="D373" s="4"/>
      <c r="E373" s="4"/>
      <c r="F373" s="4"/>
      <c r="G373" s="4"/>
      <c r="H373" s="4"/>
      <c r="I373" s="4"/>
      <c r="J373" s="116"/>
      <c r="K373" s="116"/>
      <c r="L373" s="116"/>
      <c r="M373" s="116"/>
      <c r="N373" s="116"/>
      <c r="O373" s="116"/>
      <c r="P373" s="116"/>
      <c r="Q373" s="116"/>
      <c r="R373" s="116"/>
      <c r="S373" s="116"/>
      <c r="T373" s="119"/>
      <c r="U373" s="119"/>
      <c r="V373" s="119"/>
      <c r="W373" s="119"/>
      <c r="X373" s="119"/>
      <c r="Y373" s="119"/>
      <c r="Z373" s="119"/>
      <c r="AA373" s="119"/>
      <c r="AB373" s="119"/>
      <c r="AC373" s="119"/>
      <c r="AD373" s="119"/>
      <c r="AE373" s="119"/>
      <c r="AF373" s="119"/>
      <c r="AG373" s="119"/>
      <c r="AH373" s="4"/>
      <c r="AI373" s="4"/>
      <c r="AJ373" s="4"/>
      <c r="AK373" s="4"/>
      <c r="AL373" s="4"/>
      <c r="AM373" s="4"/>
      <c r="AN373" s="4"/>
    </row>
    <row r="374">
      <c r="A374" s="4"/>
      <c r="B374" s="4"/>
      <c r="C374" s="4"/>
      <c r="D374" s="4"/>
      <c r="E374" s="4"/>
      <c r="F374" s="4"/>
      <c r="G374" s="4"/>
      <c r="H374" s="4"/>
      <c r="I374" s="4"/>
      <c r="J374" s="116"/>
      <c r="K374" s="116"/>
      <c r="L374" s="116"/>
      <c r="M374" s="116"/>
      <c r="N374" s="116"/>
      <c r="O374" s="116"/>
      <c r="P374" s="116"/>
      <c r="Q374" s="116"/>
      <c r="R374" s="116"/>
      <c r="S374" s="116"/>
      <c r="T374" s="119"/>
      <c r="U374" s="119"/>
      <c r="V374" s="119"/>
      <c r="W374" s="119"/>
      <c r="X374" s="119"/>
      <c r="Y374" s="119"/>
      <c r="Z374" s="119"/>
      <c r="AA374" s="119"/>
      <c r="AB374" s="119"/>
      <c r="AC374" s="119"/>
      <c r="AD374" s="119"/>
      <c r="AE374" s="119"/>
      <c r="AF374" s="119"/>
      <c r="AG374" s="119"/>
      <c r="AH374" s="4"/>
      <c r="AI374" s="4"/>
      <c r="AJ374" s="4"/>
      <c r="AK374" s="4"/>
      <c r="AL374" s="4"/>
      <c r="AM374" s="4"/>
      <c r="AN374" s="4"/>
    </row>
    <row r="375">
      <c r="A375" s="4"/>
      <c r="B375" s="4"/>
      <c r="C375" s="4"/>
      <c r="D375" s="4"/>
      <c r="E375" s="4"/>
      <c r="F375" s="4"/>
      <c r="G375" s="4"/>
      <c r="H375" s="4"/>
      <c r="I375" s="4"/>
      <c r="J375" s="116"/>
      <c r="K375" s="116"/>
      <c r="L375" s="116"/>
      <c r="M375" s="116"/>
      <c r="N375" s="116"/>
      <c r="O375" s="116"/>
      <c r="P375" s="116"/>
      <c r="Q375" s="116"/>
      <c r="R375" s="116"/>
      <c r="S375" s="116"/>
      <c r="T375" s="119"/>
      <c r="U375" s="119"/>
      <c r="V375" s="119"/>
      <c r="W375" s="119"/>
      <c r="X375" s="119"/>
      <c r="Y375" s="119"/>
      <c r="Z375" s="119"/>
      <c r="AA375" s="119"/>
      <c r="AB375" s="119"/>
      <c r="AC375" s="119"/>
      <c r="AD375" s="119"/>
      <c r="AE375" s="119"/>
      <c r="AF375" s="119"/>
      <c r="AG375" s="119"/>
      <c r="AH375" s="4"/>
      <c r="AI375" s="4"/>
      <c r="AJ375" s="4"/>
      <c r="AK375" s="4"/>
      <c r="AL375" s="4"/>
      <c r="AM375" s="4"/>
      <c r="AN375" s="4"/>
    </row>
    <row r="376">
      <c r="A376" s="4"/>
      <c r="B376" s="4"/>
      <c r="C376" s="4"/>
      <c r="D376" s="4"/>
      <c r="E376" s="4"/>
      <c r="F376" s="4"/>
      <c r="G376" s="4"/>
      <c r="H376" s="4"/>
      <c r="I376" s="4"/>
      <c r="J376" s="116"/>
      <c r="K376" s="116"/>
      <c r="L376" s="116"/>
      <c r="M376" s="116"/>
      <c r="N376" s="116"/>
      <c r="O376" s="116"/>
      <c r="P376" s="116"/>
      <c r="Q376" s="116"/>
      <c r="R376" s="116"/>
      <c r="S376" s="116"/>
      <c r="T376" s="119"/>
      <c r="U376" s="119"/>
      <c r="V376" s="119"/>
      <c r="W376" s="119"/>
      <c r="X376" s="119"/>
      <c r="Y376" s="119"/>
      <c r="Z376" s="119"/>
      <c r="AA376" s="119"/>
      <c r="AB376" s="119"/>
      <c r="AC376" s="119"/>
      <c r="AD376" s="119"/>
      <c r="AE376" s="119"/>
      <c r="AF376" s="119"/>
      <c r="AG376" s="119"/>
      <c r="AH376" s="4"/>
      <c r="AI376" s="4"/>
      <c r="AJ376" s="4"/>
      <c r="AK376" s="4"/>
      <c r="AL376" s="4"/>
      <c r="AM376" s="4"/>
      <c r="AN376" s="4"/>
    </row>
    <row r="377">
      <c r="A377" s="4"/>
      <c r="B377" s="4"/>
      <c r="C377" s="4"/>
      <c r="D377" s="4"/>
      <c r="E377" s="4"/>
      <c r="F377" s="4"/>
      <c r="G377" s="4"/>
      <c r="H377" s="4"/>
      <c r="I377" s="4"/>
      <c r="J377" s="116"/>
      <c r="K377" s="116"/>
      <c r="L377" s="116"/>
      <c r="M377" s="116"/>
      <c r="N377" s="116"/>
      <c r="O377" s="116"/>
      <c r="P377" s="116"/>
      <c r="Q377" s="116"/>
      <c r="R377" s="116"/>
      <c r="S377" s="116"/>
      <c r="T377" s="119"/>
      <c r="U377" s="119"/>
      <c r="V377" s="119"/>
      <c r="W377" s="119"/>
      <c r="X377" s="119"/>
      <c r="Y377" s="119"/>
      <c r="Z377" s="119"/>
      <c r="AA377" s="119"/>
      <c r="AB377" s="119"/>
      <c r="AC377" s="119"/>
      <c r="AD377" s="119"/>
      <c r="AE377" s="119"/>
      <c r="AF377" s="119"/>
      <c r="AG377" s="119"/>
      <c r="AH377" s="4"/>
      <c r="AI377" s="4"/>
      <c r="AJ377" s="4"/>
      <c r="AK377" s="4"/>
      <c r="AL377" s="4"/>
      <c r="AM377" s="4"/>
      <c r="AN377" s="4"/>
    </row>
    <row r="378">
      <c r="A378" s="4"/>
      <c r="B378" s="4"/>
      <c r="C378" s="4"/>
      <c r="D378" s="4"/>
      <c r="E378" s="4"/>
      <c r="F378" s="4"/>
      <c r="G378" s="4"/>
      <c r="H378" s="4"/>
      <c r="I378" s="4"/>
      <c r="J378" s="116"/>
      <c r="K378" s="116"/>
      <c r="L378" s="116"/>
      <c r="M378" s="116"/>
      <c r="N378" s="116"/>
      <c r="O378" s="116"/>
      <c r="P378" s="116"/>
      <c r="Q378" s="116"/>
      <c r="R378" s="116"/>
      <c r="S378" s="116"/>
      <c r="T378" s="119"/>
      <c r="U378" s="119"/>
      <c r="V378" s="119"/>
      <c r="W378" s="119"/>
      <c r="X378" s="119"/>
      <c r="Y378" s="119"/>
      <c r="Z378" s="119"/>
      <c r="AA378" s="119"/>
      <c r="AB378" s="119"/>
      <c r="AC378" s="119"/>
      <c r="AD378" s="119"/>
      <c r="AE378" s="119"/>
      <c r="AF378" s="119"/>
      <c r="AG378" s="119"/>
      <c r="AH378" s="4"/>
      <c r="AI378" s="4"/>
      <c r="AJ378" s="4"/>
      <c r="AK378" s="4"/>
      <c r="AL378" s="4"/>
      <c r="AM378" s="4"/>
      <c r="AN378" s="4"/>
    </row>
    <row r="379">
      <c r="A379" s="4"/>
      <c r="B379" s="4"/>
      <c r="C379" s="4"/>
      <c r="D379" s="4"/>
      <c r="E379" s="4"/>
      <c r="F379" s="4"/>
      <c r="G379" s="4"/>
      <c r="H379" s="4"/>
      <c r="I379" s="4"/>
      <c r="J379" s="116"/>
      <c r="K379" s="116"/>
      <c r="L379" s="116"/>
      <c r="M379" s="116"/>
      <c r="N379" s="116"/>
      <c r="O379" s="116"/>
      <c r="P379" s="116"/>
      <c r="Q379" s="116"/>
      <c r="R379" s="116"/>
      <c r="S379" s="116"/>
      <c r="T379" s="119"/>
      <c r="U379" s="119"/>
      <c r="V379" s="119"/>
      <c r="W379" s="119"/>
      <c r="X379" s="119"/>
      <c r="Y379" s="119"/>
      <c r="Z379" s="119"/>
      <c r="AA379" s="119"/>
      <c r="AB379" s="119"/>
      <c r="AC379" s="119"/>
      <c r="AD379" s="119"/>
      <c r="AE379" s="119"/>
      <c r="AF379" s="119"/>
      <c r="AG379" s="119"/>
      <c r="AH379" s="4"/>
      <c r="AI379" s="4"/>
      <c r="AJ379" s="4"/>
      <c r="AK379" s="4"/>
      <c r="AL379" s="4"/>
      <c r="AM379" s="4"/>
      <c r="AN379" s="4"/>
    </row>
    <row r="380">
      <c r="A380" s="4"/>
      <c r="B380" s="4"/>
      <c r="C380" s="4"/>
      <c r="D380" s="4"/>
      <c r="E380" s="4"/>
      <c r="F380" s="4"/>
      <c r="G380" s="4"/>
      <c r="H380" s="4"/>
      <c r="I380" s="4"/>
      <c r="J380" s="116"/>
      <c r="K380" s="116"/>
      <c r="L380" s="116"/>
      <c r="M380" s="116"/>
      <c r="N380" s="116"/>
      <c r="O380" s="116"/>
      <c r="P380" s="116"/>
      <c r="Q380" s="116"/>
      <c r="R380" s="116"/>
      <c r="S380" s="116"/>
      <c r="T380" s="119"/>
      <c r="U380" s="119"/>
      <c r="V380" s="119"/>
      <c r="W380" s="119"/>
      <c r="X380" s="119"/>
      <c r="Y380" s="119"/>
      <c r="Z380" s="119"/>
      <c r="AA380" s="119"/>
      <c r="AB380" s="119"/>
      <c r="AC380" s="119"/>
      <c r="AD380" s="119"/>
      <c r="AE380" s="119"/>
      <c r="AF380" s="119"/>
      <c r="AG380" s="119"/>
      <c r="AH380" s="4"/>
      <c r="AI380" s="4"/>
      <c r="AJ380" s="4"/>
      <c r="AK380" s="4"/>
      <c r="AL380" s="4"/>
      <c r="AM380" s="4"/>
      <c r="AN380" s="4"/>
    </row>
    <row r="381">
      <c r="A381" s="4"/>
      <c r="B381" s="4"/>
      <c r="C381" s="4"/>
      <c r="D381" s="4"/>
      <c r="E381" s="4"/>
      <c r="F381" s="4"/>
      <c r="G381" s="4"/>
      <c r="H381" s="4"/>
      <c r="I381" s="4"/>
      <c r="J381" s="116"/>
      <c r="K381" s="116"/>
      <c r="L381" s="116"/>
      <c r="M381" s="116"/>
      <c r="N381" s="116"/>
      <c r="O381" s="116"/>
      <c r="P381" s="116"/>
      <c r="Q381" s="116"/>
      <c r="R381" s="116"/>
      <c r="S381" s="116"/>
      <c r="T381" s="119"/>
      <c r="U381" s="119"/>
      <c r="V381" s="119"/>
      <c r="W381" s="119"/>
      <c r="X381" s="119"/>
      <c r="Y381" s="119"/>
      <c r="Z381" s="119"/>
      <c r="AA381" s="119"/>
      <c r="AB381" s="119"/>
      <c r="AC381" s="119"/>
      <c r="AD381" s="119"/>
      <c r="AE381" s="119"/>
      <c r="AF381" s="119"/>
      <c r="AG381" s="119"/>
      <c r="AH381" s="4"/>
      <c r="AI381" s="4"/>
      <c r="AJ381" s="4"/>
      <c r="AK381" s="4"/>
      <c r="AL381" s="4"/>
      <c r="AM381" s="4"/>
      <c r="AN381" s="4"/>
    </row>
    <row r="382">
      <c r="A382" s="4"/>
      <c r="B382" s="4"/>
      <c r="C382" s="4"/>
      <c r="D382" s="4"/>
      <c r="E382" s="4"/>
      <c r="F382" s="4"/>
      <c r="G382" s="4"/>
      <c r="H382" s="4"/>
      <c r="I382" s="4"/>
      <c r="J382" s="116"/>
      <c r="K382" s="116"/>
      <c r="L382" s="116"/>
      <c r="M382" s="116"/>
      <c r="N382" s="116"/>
      <c r="O382" s="116"/>
      <c r="P382" s="116"/>
      <c r="Q382" s="116"/>
      <c r="R382" s="116"/>
      <c r="S382" s="116"/>
      <c r="T382" s="119"/>
      <c r="U382" s="119"/>
      <c r="V382" s="119"/>
      <c r="W382" s="119"/>
      <c r="X382" s="119"/>
      <c r="Y382" s="119"/>
      <c r="Z382" s="119"/>
      <c r="AA382" s="119"/>
      <c r="AB382" s="119"/>
      <c r="AC382" s="119"/>
      <c r="AD382" s="119"/>
      <c r="AE382" s="119"/>
      <c r="AF382" s="119"/>
      <c r="AG382" s="119"/>
      <c r="AH382" s="4"/>
      <c r="AI382" s="4"/>
      <c r="AJ382" s="4"/>
      <c r="AK382" s="4"/>
      <c r="AL382" s="4"/>
      <c r="AM382" s="4"/>
      <c r="AN382" s="4"/>
    </row>
    <row r="383">
      <c r="A383" s="4"/>
      <c r="B383" s="4"/>
      <c r="C383" s="4"/>
      <c r="D383" s="4"/>
      <c r="E383" s="4"/>
      <c r="F383" s="4"/>
      <c r="G383" s="4"/>
      <c r="H383" s="4"/>
      <c r="I383" s="4"/>
      <c r="J383" s="116"/>
      <c r="K383" s="116"/>
      <c r="L383" s="116"/>
      <c r="M383" s="116"/>
      <c r="N383" s="116"/>
      <c r="O383" s="116"/>
      <c r="P383" s="116"/>
      <c r="Q383" s="116"/>
      <c r="R383" s="116"/>
      <c r="S383" s="116"/>
      <c r="T383" s="119"/>
      <c r="U383" s="119"/>
      <c r="V383" s="119"/>
      <c r="W383" s="119"/>
      <c r="X383" s="119"/>
      <c r="Y383" s="119"/>
      <c r="Z383" s="119"/>
      <c r="AA383" s="119"/>
      <c r="AB383" s="119"/>
      <c r="AC383" s="119"/>
      <c r="AD383" s="119"/>
      <c r="AE383" s="119"/>
      <c r="AF383" s="119"/>
      <c r="AG383" s="119"/>
      <c r="AH383" s="4"/>
      <c r="AI383" s="4"/>
      <c r="AJ383" s="4"/>
      <c r="AK383" s="4"/>
      <c r="AL383" s="4"/>
      <c r="AM383" s="4"/>
      <c r="AN383" s="4"/>
    </row>
    <row r="384">
      <c r="A384" s="4"/>
      <c r="B384" s="4"/>
      <c r="C384" s="4"/>
      <c r="D384" s="4"/>
      <c r="E384" s="4"/>
      <c r="F384" s="4"/>
      <c r="G384" s="4"/>
      <c r="H384" s="4"/>
      <c r="I384" s="4"/>
      <c r="J384" s="116"/>
      <c r="K384" s="116"/>
      <c r="L384" s="116"/>
      <c r="M384" s="116"/>
      <c r="N384" s="116"/>
      <c r="O384" s="116"/>
      <c r="P384" s="116"/>
      <c r="Q384" s="116"/>
      <c r="R384" s="116"/>
      <c r="S384" s="116"/>
      <c r="T384" s="119"/>
      <c r="U384" s="119"/>
      <c r="V384" s="119"/>
      <c r="W384" s="119"/>
      <c r="X384" s="119"/>
      <c r="Y384" s="119"/>
      <c r="Z384" s="119"/>
      <c r="AA384" s="119"/>
      <c r="AB384" s="119"/>
      <c r="AC384" s="119"/>
      <c r="AD384" s="119"/>
      <c r="AE384" s="119"/>
      <c r="AF384" s="119"/>
      <c r="AG384" s="119"/>
      <c r="AH384" s="4"/>
      <c r="AI384" s="4"/>
      <c r="AJ384" s="4"/>
      <c r="AK384" s="4"/>
      <c r="AL384" s="4"/>
      <c r="AM384" s="4"/>
      <c r="AN384" s="4"/>
    </row>
    <row r="385">
      <c r="A385" s="4"/>
      <c r="B385" s="4"/>
      <c r="C385" s="4"/>
      <c r="D385" s="4"/>
      <c r="E385" s="4"/>
      <c r="F385" s="4"/>
      <c r="G385" s="4"/>
      <c r="H385" s="4"/>
      <c r="I385" s="4"/>
      <c r="J385" s="116"/>
      <c r="K385" s="116"/>
      <c r="L385" s="116"/>
      <c r="M385" s="116"/>
      <c r="N385" s="116"/>
      <c r="O385" s="116"/>
      <c r="P385" s="116"/>
      <c r="Q385" s="116"/>
      <c r="R385" s="116"/>
      <c r="S385" s="116"/>
      <c r="T385" s="119"/>
      <c r="U385" s="119"/>
      <c r="V385" s="119"/>
      <c r="W385" s="119"/>
      <c r="X385" s="119"/>
      <c r="Y385" s="119"/>
      <c r="Z385" s="119"/>
      <c r="AA385" s="119"/>
      <c r="AB385" s="119"/>
      <c r="AC385" s="119"/>
      <c r="AD385" s="119"/>
      <c r="AE385" s="119"/>
      <c r="AF385" s="119"/>
      <c r="AG385" s="119"/>
      <c r="AH385" s="4"/>
      <c r="AI385" s="4"/>
      <c r="AJ385" s="4"/>
      <c r="AK385" s="4"/>
      <c r="AL385" s="4"/>
      <c r="AM385" s="4"/>
      <c r="AN385" s="4"/>
    </row>
    <row r="386">
      <c r="A386" s="4"/>
      <c r="B386" s="4"/>
      <c r="C386" s="4"/>
      <c r="D386" s="4"/>
      <c r="E386" s="4"/>
      <c r="F386" s="4"/>
      <c r="G386" s="4"/>
      <c r="H386" s="4"/>
      <c r="I386" s="4"/>
      <c r="J386" s="116"/>
      <c r="K386" s="116"/>
      <c r="L386" s="116"/>
      <c r="M386" s="116"/>
      <c r="N386" s="116"/>
      <c r="O386" s="116"/>
      <c r="P386" s="116"/>
      <c r="Q386" s="116"/>
      <c r="R386" s="116"/>
      <c r="S386" s="116"/>
      <c r="T386" s="119"/>
      <c r="U386" s="119"/>
      <c r="V386" s="119"/>
      <c r="W386" s="119"/>
      <c r="X386" s="119"/>
      <c r="Y386" s="119"/>
      <c r="Z386" s="119"/>
      <c r="AA386" s="119"/>
      <c r="AB386" s="119"/>
      <c r="AC386" s="119"/>
      <c r="AD386" s="119"/>
      <c r="AE386" s="119"/>
      <c r="AF386" s="119"/>
      <c r="AG386" s="119"/>
      <c r="AH386" s="4"/>
      <c r="AI386" s="4"/>
      <c r="AJ386" s="4"/>
      <c r="AK386" s="4"/>
      <c r="AL386" s="4"/>
      <c r="AM386" s="4"/>
      <c r="AN386" s="4"/>
    </row>
    <row r="387">
      <c r="A387" s="4"/>
      <c r="B387" s="4"/>
      <c r="C387" s="4"/>
      <c r="D387" s="4"/>
      <c r="E387" s="4"/>
      <c r="F387" s="4"/>
      <c r="G387" s="4"/>
      <c r="H387" s="4"/>
      <c r="I387" s="4"/>
      <c r="J387" s="116"/>
      <c r="K387" s="116"/>
      <c r="L387" s="116"/>
      <c r="M387" s="116"/>
      <c r="N387" s="116"/>
      <c r="O387" s="116"/>
      <c r="P387" s="116"/>
      <c r="Q387" s="116"/>
      <c r="R387" s="116"/>
      <c r="S387" s="116"/>
      <c r="T387" s="119"/>
      <c r="U387" s="119"/>
      <c r="V387" s="119"/>
      <c r="W387" s="119"/>
      <c r="X387" s="119"/>
      <c r="Y387" s="119"/>
      <c r="Z387" s="119"/>
      <c r="AA387" s="119"/>
      <c r="AB387" s="119"/>
      <c r="AC387" s="119"/>
      <c r="AD387" s="119"/>
      <c r="AE387" s="119"/>
      <c r="AF387" s="119"/>
      <c r="AG387" s="119"/>
      <c r="AH387" s="4"/>
      <c r="AI387" s="4"/>
      <c r="AJ387" s="4"/>
      <c r="AK387" s="4"/>
      <c r="AL387" s="4"/>
      <c r="AM387" s="4"/>
      <c r="AN387" s="4"/>
    </row>
    <row r="388">
      <c r="A388" s="4"/>
      <c r="B388" s="4"/>
      <c r="C388" s="4"/>
      <c r="D388" s="4"/>
      <c r="E388" s="4"/>
      <c r="F388" s="4"/>
      <c r="G388" s="4"/>
      <c r="H388" s="4"/>
      <c r="I388" s="4"/>
      <c r="J388" s="116"/>
      <c r="K388" s="116"/>
      <c r="L388" s="116"/>
      <c r="M388" s="116"/>
      <c r="N388" s="116"/>
      <c r="O388" s="116"/>
      <c r="P388" s="116"/>
      <c r="Q388" s="116"/>
      <c r="R388" s="116"/>
      <c r="S388" s="116"/>
      <c r="T388" s="119"/>
      <c r="U388" s="119"/>
      <c r="V388" s="119"/>
      <c r="W388" s="119"/>
      <c r="X388" s="119"/>
      <c r="Y388" s="119"/>
      <c r="Z388" s="119"/>
      <c r="AA388" s="119"/>
      <c r="AB388" s="119"/>
      <c r="AC388" s="119"/>
      <c r="AD388" s="119"/>
      <c r="AE388" s="119"/>
      <c r="AF388" s="119"/>
      <c r="AG388" s="119"/>
      <c r="AH388" s="4"/>
      <c r="AI388" s="4"/>
      <c r="AJ388" s="4"/>
      <c r="AK388" s="4"/>
      <c r="AL388" s="4"/>
      <c r="AM388" s="4"/>
      <c r="AN388" s="4"/>
    </row>
    <row r="389">
      <c r="A389" s="4"/>
      <c r="B389" s="4"/>
      <c r="C389" s="4"/>
      <c r="D389" s="4"/>
      <c r="E389" s="4"/>
      <c r="F389" s="4"/>
      <c r="G389" s="4"/>
      <c r="H389" s="4"/>
      <c r="I389" s="4"/>
      <c r="J389" s="116"/>
      <c r="K389" s="116"/>
      <c r="L389" s="116"/>
      <c r="M389" s="116"/>
      <c r="N389" s="116"/>
      <c r="O389" s="116"/>
      <c r="P389" s="116"/>
      <c r="Q389" s="116"/>
      <c r="R389" s="116"/>
      <c r="S389" s="116"/>
      <c r="T389" s="119"/>
      <c r="U389" s="119"/>
      <c r="V389" s="119"/>
      <c r="W389" s="119"/>
      <c r="X389" s="119"/>
      <c r="Y389" s="119"/>
      <c r="Z389" s="119"/>
      <c r="AA389" s="119"/>
      <c r="AB389" s="119"/>
      <c r="AC389" s="119"/>
      <c r="AD389" s="119"/>
      <c r="AE389" s="119"/>
      <c r="AF389" s="119"/>
      <c r="AG389" s="119"/>
      <c r="AH389" s="4"/>
      <c r="AI389" s="4"/>
      <c r="AJ389" s="4"/>
      <c r="AK389" s="4"/>
      <c r="AL389" s="4"/>
      <c r="AM389" s="4"/>
      <c r="AN389" s="4"/>
    </row>
    <row r="390">
      <c r="A390" s="4"/>
      <c r="B390" s="4"/>
      <c r="C390" s="4"/>
      <c r="D390" s="4"/>
      <c r="E390" s="4"/>
      <c r="F390" s="4"/>
      <c r="G390" s="4"/>
      <c r="H390" s="4"/>
      <c r="I390" s="4"/>
      <c r="J390" s="116"/>
      <c r="K390" s="116"/>
      <c r="L390" s="116"/>
      <c r="M390" s="116"/>
      <c r="N390" s="116"/>
      <c r="O390" s="116"/>
      <c r="P390" s="116"/>
      <c r="Q390" s="116"/>
      <c r="R390" s="116"/>
      <c r="S390" s="116"/>
      <c r="T390" s="119"/>
      <c r="U390" s="119"/>
      <c r="V390" s="119"/>
      <c r="W390" s="119"/>
      <c r="X390" s="119"/>
      <c r="Y390" s="119"/>
      <c r="Z390" s="119"/>
      <c r="AA390" s="119"/>
      <c r="AB390" s="119"/>
      <c r="AC390" s="119"/>
      <c r="AD390" s="119"/>
      <c r="AE390" s="119"/>
      <c r="AF390" s="119"/>
      <c r="AG390" s="119"/>
      <c r="AH390" s="4"/>
      <c r="AI390" s="4"/>
      <c r="AJ390" s="4"/>
      <c r="AK390" s="4"/>
      <c r="AL390" s="4"/>
      <c r="AM390" s="4"/>
      <c r="AN390" s="4"/>
    </row>
    <row r="391">
      <c r="A391" s="4"/>
      <c r="B391" s="4"/>
      <c r="C391" s="4"/>
      <c r="D391" s="4"/>
      <c r="E391" s="4"/>
      <c r="F391" s="4"/>
      <c r="G391" s="4"/>
      <c r="H391" s="4"/>
      <c r="I391" s="4"/>
      <c r="J391" s="116"/>
      <c r="K391" s="116"/>
      <c r="L391" s="116"/>
      <c r="M391" s="116"/>
      <c r="N391" s="116"/>
      <c r="O391" s="116"/>
      <c r="P391" s="116"/>
      <c r="Q391" s="116"/>
      <c r="R391" s="116"/>
      <c r="S391" s="116"/>
      <c r="T391" s="119"/>
      <c r="U391" s="119"/>
      <c r="V391" s="119"/>
      <c r="W391" s="119"/>
      <c r="X391" s="119"/>
      <c r="Y391" s="119"/>
      <c r="Z391" s="119"/>
      <c r="AA391" s="119"/>
      <c r="AB391" s="119"/>
      <c r="AC391" s="119"/>
      <c r="AD391" s="119"/>
      <c r="AE391" s="119"/>
      <c r="AF391" s="119"/>
      <c r="AG391" s="119"/>
      <c r="AH391" s="4"/>
      <c r="AI391" s="4"/>
      <c r="AJ391" s="4"/>
      <c r="AK391" s="4"/>
      <c r="AL391" s="4"/>
      <c r="AM391" s="4"/>
      <c r="AN391" s="4"/>
    </row>
    <row r="392">
      <c r="A392" s="4"/>
      <c r="B392" s="4"/>
      <c r="C392" s="4"/>
      <c r="D392" s="4"/>
      <c r="E392" s="4"/>
      <c r="F392" s="4"/>
      <c r="G392" s="4"/>
      <c r="H392" s="4"/>
      <c r="I392" s="4"/>
      <c r="J392" s="116"/>
      <c r="K392" s="116"/>
      <c r="L392" s="116"/>
      <c r="M392" s="116"/>
      <c r="N392" s="116"/>
      <c r="O392" s="116"/>
      <c r="P392" s="116"/>
      <c r="Q392" s="116"/>
      <c r="R392" s="116"/>
      <c r="S392" s="116"/>
      <c r="T392" s="119"/>
      <c r="U392" s="119"/>
      <c r="V392" s="119"/>
      <c r="W392" s="119"/>
      <c r="X392" s="119"/>
      <c r="Y392" s="119"/>
      <c r="Z392" s="119"/>
      <c r="AA392" s="119"/>
      <c r="AB392" s="119"/>
      <c r="AC392" s="119"/>
      <c r="AD392" s="119"/>
      <c r="AE392" s="119"/>
      <c r="AF392" s="119"/>
      <c r="AG392" s="119"/>
      <c r="AH392" s="4"/>
      <c r="AI392" s="4"/>
      <c r="AJ392" s="4"/>
      <c r="AK392" s="4"/>
      <c r="AL392" s="4"/>
      <c r="AM392" s="4"/>
      <c r="AN392" s="4"/>
    </row>
    <row r="393">
      <c r="A393" s="4"/>
      <c r="B393" s="4"/>
      <c r="C393" s="4"/>
      <c r="D393" s="4"/>
      <c r="E393" s="4"/>
      <c r="F393" s="4"/>
      <c r="G393" s="4"/>
      <c r="H393" s="4"/>
      <c r="I393" s="4"/>
      <c r="J393" s="116"/>
      <c r="K393" s="116"/>
      <c r="L393" s="116"/>
      <c r="M393" s="116"/>
      <c r="N393" s="116"/>
      <c r="O393" s="116"/>
      <c r="P393" s="116"/>
      <c r="Q393" s="116"/>
      <c r="R393" s="116"/>
      <c r="S393" s="116"/>
      <c r="T393" s="119"/>
      <c r="U393" s="119"/>
      <c r="V393" s="119"/>
      <c r="W393" s="119"/>
      <c r="X393" s="119"/>
      <c r="Y393" s="119"/>
      <c r="Z393" s="119"/>
      <c r="AA393" s="119"/>
      <c r="AB393" s="119"/>
      <c r="AC393" s="119"/>
      <c r="AD393" s="119"/>
      <c r="AE393" s="119"/>
      <c r="AF393" s="119"/>
      <c r="AG393" s="119"/>
      <c r="AH393" s="4"/>
      <c r="AI393" s="4"/>
      <c r="AJ393" s="4"/>
      <c r="AK393" s="4"/>
      <c r="AL393" s="4"/>
      <c r="AM393" s="4"/>
      <c r="AN393" s="4"/>
    </row>
    <row r="394">
      <c r="A394" s="4"/>
      <c r="B394" s="4"/>
      <c r="C394" s="4"/>
      <c r="D394" s="4"/>
      <c r="E394" s="4"/>
      <c r="F394" s="4"/>
      <c r="G394" s="4"/>
      <c r="H394" s="4"/>
      <c r="I394" s="4"/>
      <c r="J394" s="116"/>
      <c r="K394" s="116"/>
      <c r="L394" s="116"/>
      <c r="M394" s="116"/>
      <c r="N394" s="116"/>
      <c r="O394" s="116"/>
      <c r="P394" s="116"/>
      <c r="Q394" s="116"/>
      <c r="R394" s="116"/>
      <c r="S394" s="116"/>
      <c r="T394" s="119"/>
      <c r="U394" s="119"/>
      <c r="V394" s="119"/>
      <c r="W394" s="119"/>
      <c r="X394" s="119"/>
      <c r="Y394" s="119"/>
      <c r="Z394" s="119"/>
      <c r="AA394" s="119"/>
      <c r="AB394" s="119"/>
      <c r="AC394" s="119"/>
      <c r="AD394" s="119"/>
      <c r="AE394" s="119"/>
      <c r="AF394" s="119"/>
      <c r="AG394" s="119"/>
      <c r="AH394" s="4"/>
      <c r="AI394" s="4"/>
      <c r="AJ394" s="4"/>
      <c r="AK394" s="4"/>
      <c r="AL394" s="4"/>
      <c r="AM394" s="4"/>
      <c r="AN394" s="4"/>
    </row>
    <row r="395">
      <c r="A395" s="4"/>
      <c r="B395" s="4"/>
      <c r="C395" s="4"/>
      <c r="D395" s="4"/>
      <c r="E395" s="4"/>
      <c r="F395" s="4"/>
      <c r="G395" s="4"/>
      <c r="H395" s="4"/>
      <c r="I395" s="4"/>
      <c r="J395" s="116"/>
      <c r="K395" s="116"/>
      <c r="L395" s="116"/>
      <c r="M395" s="116"/>
      <c r="N395" s="116"/>
      <c r="O395" s="116"/>
      <c r="P395" s="116"/>
      <c r="Q395" s="116"/>
      <c r="R395" s="116"/>
      <c r="S395" s="116"/>
      <c r="T395" s="119"/>
      <c r="U395" s="119"/>
      <c r="V395" s="119"/>
      <c r="W395" s="119"/>
      <c r="X395" s="119"/>
      <c r="Y395" s="119"/>
      <c r="Z395" s="119"/>
      <c r="AA395" s="119"/>
      <c r="AB395" s="119"/>
      <c r="AC395" s="119"/>
      <c r="AD395" s="119"/>
      <c r="AE395" s="119"/>
      <c r="AF395" s="119"/>
      <c r="AG395" s="119"/>
      <c r="AH395" s="4"/>
      <c r="AI395" s="4"/>
      <c r="AJ395" s="4"/>
      <c r="AK395" s="4"/>
      <c r="AL395" s="4"/>
      <c r="AM395" s="4"/>
      <c r="AN395" s="4"/>
    </row>
    <row r="396">
      <c r="A396" s="4"/>
      <c r="B396" s="4"/>
      <c r="C396" s="4"/>
      <c r="D396" s="4"/>
      <c r="E396" s="4"/>
      <c r="F396" s="4"/>
      <c r="G396" s="4"/>
      <c r="H396" s="4"/>
      <c r="I396" s="4"/>
      <c r="J396" s="116"/>
      <c r="K396" s="116"/>
      <c r="L396" s="116"/>
      <c r="M396" s="116"/>
      <c r="N396" s="116"/>
      <c r="O396" s="116"/>
      <c r="P396" s="116"/>
      <c r="Q396" s="116"/>
      <c r="R396" s="116"/>
      <c r="S396" s="116"/>
      <c r="T396" s="119"/>
      <c r="U396" s="119"/>
      <c r="V396" s="119"/>
      <c r="W396" s="119"/>
      <c r="X396" s="119"/>
      <c r="Y396" s="119"/>
      <c r="Z396" s="119"/>
      <c r="AA396" s="119"/>
      <c r="AB396" s="119"/>
      <c r="AC396" s="119"/>
      <c r="AD396" s="119"/>
      <c r="AE396" s="119"/>
      <c r="AF396" s="119"/>
      <c r="AG396" s="119"/>
      <c r="AH396" s="4"/>
      <c r="AI396" s="4"/>
      <c r="AJ396" s="4"/>
      <c r="AK396" s="4"/>
      <c r="AL396" s="4"/>
      <c r="AM396" s="4"/>
      <c r="AN396" s="4"/>
    </row>
    <row r="397">
      <c r="A397" s="4"/>
      <c r="B397" s="4"/>
      <c r="C397" s="4"/>
      <c r="D397" s="4"/>
      <c r="E397" s="4"/>
      <c r="F397" s="4"/>
      <c r="G397" s="4"/>
      <c r="H397" s="4"/>
      <c r="I397" s="4"/>
      <c r="J397" s="116"/>
      <c r="K397" s="116"/>
      <c r="L397" s="116"/>
      <c r="M397" s="116"/>
      <c r="N397" s="116"/>
      <c r="O397" s="116"/>
      <c r="P397" s="116"/>
      <c r="Q397" s="116"/>
      <c r="R397" s="116"/>
      <c r="S397" s="116"/>
      <c r="T397" s="119"/>
      <c r="U397" s="119"/>
      <c r="V397" s="119"/>
      <c r="W397" s="119"/>
      <c r="X397" s="119"/>
      <c r="Y397" s="119"/>
      <c r="Z397" s="119"/>
      <c r="AA397" s="119"/>
      <c r="AB397" s="119"/>
      <c r="AC397" s="119"/>
      <c r="AD397" s="119"/>
      <c r="AE397" s="119"/>
      <c r="AF397" s="119"/>
      <c r="AG397" s="119"/>
      <c r="AH397" s="4"/>
      <c r="AI397" s="4"/>
      <c r="AJ397" s="4"/>
      <c r="AK397" s="4"/>
      <c r="AL397" s="4"/>
      <c r="AM397" s="4"/>
      <c r="AN397" s="4"/>
    </row>
    <row r="398">
      <c r="A398" s="4"/>
      <c r="B398" s="4"/>
      <c r="C398" s="4"/>
      <c r="D398" s="4"/>
      <c r="E398" s="4"/>
      <c r="F398" s="4"/>
      <c r="G398" s="4"/>
      <c r="H398" s="4"/>
      <c r="I398" s="4"/>
      <c r="J398" s="116"/>
      <c r="K398" s="116"/>
      <c r="L398" s="116"/>
      <c r="M398" s="116"/>
      <c r="N398" s="116"/>
      <c r="O398" s="116"/>
      <c r="P398" s="116"/>
      <c r="Q398" s="116"/>
      <c r="R398" s="116"/>
      <c r="S398" s="116"/>
      <c r="T398" s="119"/>
      <c r="U398" s="119"/>
      <c r="V398" s="119"/>
      <c r="W398" s="119"/>
      <c r="X398" s="119"/>
      <c r="Y398" s="119"/>
      <c r="Z398" s="119"/>
      <c r="AA398" s="119"/>
      <c r="AB398" s="119"/>
      <c r="AC398" s="119"/>
      <c r="AD398" s="119"/>
      <c r="AE398" s="119"/>
      <c r="AF398" s="119"/>
      <c r="AG398" s="119"/>
      <c r="AH398" s="4"/>
      <c r="AI398" s="4"/>
      <c r="AJ398" s="4"/>
      <c r="AK398" s="4"/>
      <c r="AL398" s="4"/>
      <c r="AM398" s="4"/>
      <c r="AN398" s="4"/>
    </row>
    <row r="399">
      <c r="A399" s="4"/>
      <c r="B399" s="4"/>
      <c r="C399" s="4"/>
      <c r="D399" s="4"/>
      <c r="E399" s="4"/>
      <c r="F399" s="4"/>
      <c r="G399" s="4"/>
      <c r="H399" s="4"/>
      <c r="I399" s="4"/>
      <c r="J399" s="116"/>
      <c r="K399" s="116"/>
      <c r="L399" s="116"/>
      <c r="M399" s="116"/>
      <c r="N399" s="116"/>
      <c r="O399" s="116"/>
      <c r="P399" s="116"/>
      <c r="Q399" s="116"/>
      <c r="R399" s="116"/>
      <c r="S399" s="116"/>
      <c r="T399" s="119"/>
      <c r="U399" s="119"/>
      <c r="V399" s="119"/>
      <c r="W399" s="119"/>
      <c r="X399" s="119"/>
      <c r="Y399" s="119"/>
      <c r="Z399" s="119"/>
      <c r="AA399" s="119"/>
      <c r="AB399" s="119"/>
      <c r="AC399" s="119"/>
      <c r="AD399" s="119"/>
      <c r="AE399" s="119"/>
      <c r="AF399" s="119"/>
      <c r="AG399" s="119"/>
      <c r="AH399" s="4"/>
      <c r="AI399" s="4"/>
      <c r="AJ399" s="4"/>
      <c r="AK399" s="4"/>
      <c r="AL399" s="4"/>
      <c r="AM399" s="4"/>
      <c r="AN399" s="4"/>
    </row>
    <row r="400">
      <c r="A400" s="4"/>
      <c r="B400" s="4"/>
      <c r="C400" s="4"/>
      <c r="D400" s="4"/>
      <c r="E400" s="4"/>
      <c r="F400" s="4"/>
      <c r="G400" s="4"/>
      <c r="H400" s="4"/>
      <c r="I400" s="4"/>
      <c r="J400" s="116"/>
      <c r="K400" s="116"/>
      <c r="L400" s="116"/>
      <c r="M400" s="116"/>
      <c r="N400" s="116"/>
      <c r="O400" s="116"/>
      <c r="P400" s="116"/>
      <c r="Q400" s="116"/>
      <c r="R400" s="116"/>
      <c r="S400" s="116"/>
      <c r="T400" s="119"/>
      <c r="U400" s="119"/>
      <c r="V400" s="119"/>
      <c r="W400" s="119"/>
      <c r="X400" s="119"/>
      <c r="Y400" s="119"/>
      <c r="Z400" s="119"/>
      <c r="AA400" s="119"/>
      <c r="AB400" s="119"/>
      <c r="AC400" s="119"/>
      <c r="AD400" s="119"/>
      <c r="AE400" s="119"/>
      <c r="AF400" s="119"/>
      <c r="AG400" s="119"/>
      <c r="AH400" s="4"/>
      <c r="AI400" s="4"/>
      <c r="AJ400" s="4"/>
      <c r="AK400" s="4"/>
      <c r="AL400" s="4"/>
      <c r="AM400" s="4"/>
      <c r="AN400" s="4"/>
    </row>
    <row r="401">
      <c r="A401" s="4"/>
      <c r="B401" s="4"/>
      <c r="C401" s="4"/>
      <c r="D401" s="4"/>
      <c r="E401" s="4"/>
      <c r="F401" s="4"/>
      <c r="G401" s="4"/>
      <c r="H401" s="4"/>
      <c r="I401" s="4"/>
      <c r="J401" s="116"/>
      <c r="K401" s="116"/>
      <c r="L401" s="116"/>
      <c r="M401" s="116"/>
      <c r="N401" s="116"/>
      <c r="O401" s="116"/>
      <c r="P401" s="116"/>
      <c r="Q401" s="116"/>
      <c r="R401" s="116"/>
      <c r="S401" s="116"/>
      <c r="T401" s="119"/>
      <c r="U401" s="119"/>
      <c r="V401" s="119"/>
      <c r="W401" s="119"/>
      <c r="X401" s="119"/>
      <c r="Y401" s="119"/>
      <c r="Z401" s="119"/>
      <c r="AA401" s="119"/>
      <c r="AB401" s="119"/>
      <c r="AC401" s="119"/>
      <c r="AD401" s="119"/>
      <c r="AE401" s="119"/>
      <c r="AF401" s="119"/>
      <c r="AG401" s="119"/>
      <c r="AH401" s="4"/>
      <c r="AI401" s="4"/>
      <c r="AJ401" s="4"/>
      <c r="AK401" s="4"/>
      <c r="AL401" s="4"/>
      <c r="AM401" s="4"/>
      <c r="AN401" s="4"/>
    </row>
    <row r="402">
      <c r="A402" s="4"/>
      <c r="B402" s="4"/>
      <c r="C402" s="4"/>
      <c r="D402" s="4"/>
      <c r="E402" s="4"/>
      <c r="F402" s="4"/>
      <c r="G402" s="4"/>
      <c r="H402" s="4"/>
      <c r="I402" s="4"/>
      <c r="J402" s="116"/>
      <c r="K402" s="116"/>
      <c r="L402" s="116"/>
      <c r="M402" s="116"/>
      <c r="N402" s="116"/>
      <c r="O402" s="116"/>
      <c r="P402" s="116"/>
      <c r="Q402" s="116"/>
      <c r="R402" s="116"/>
      <c r="S402" s="116"/>
      <c r="T402" s="119"/>
      <c r="U402" s="119"/>
      <c r="V402" s="119"/>
      <c r="W402" s="119"/>
      <c r="X402" s="119"/>
      <c r="Y402" s="119"/>
      <c r="Z402" s="119"/>
      <c r="AA402" s="119"/>
      <c r="AB402" s="119"/>
      <c r="AC402" s="119"/>
      <c r="AD402" s="119"/>
      <c r="AE402" s="119"/>
      <c r="AF402" s="119"/>
      <c r="AG402" s="119"/>
      <c r="AH402" s="4"/>
      <c r="AI402" s="4"/>
      <c r="AJ402" s="4"/>
      <c r="AK402" s="4"/>
      <c r="AL402" s="4"/>
      <c r="AM402" s="4"/>
      <c r="AN402" s="4"/>
    </row>
    <row r="403">
      <c r="A403" s="4"/>
      <c r="B403" s="4"/>
      <c r="C403" s="4"/>
      <c r="D403" s="4"/>
      <c r="E403" s="4"/>
      <c r="F403" s="4"/>
      <c r="G403" s="4"/>
      <c r="H403" s="4"/>
      <c r="I403" s="4"/>
      <c r="J403" s="116"/>
      <c r="K403" s="116"/>
      <c r="L403" s="116"/>
      <c r="M403" s="116"/>
      <c r="N403" s="116"/>
      <c r="O403" s="116"/>
      <c r="P403" s="116"/>
      <c r="Q403" s="116"/>
      <c r="R403" s="116"/>
      <c r="S403" s="116"/>
      <c r="T403" s="119"/>
      <c r="U403" s="119"/>
      <c r="V403" s="119"/>
      <c r="W403" s="119"/>
      <c r="X403" s="119"/>
      <c r="Y403" s="119"/>
      <c r="Z403" s="119"/>
      <c r="AA403" s="119"/>
      <c r="AB403" s="119"/>
      <c r="AC403" s="119"/>
      <c r="AD403" s="119"/>
      <c r="AE403" s="119"/>
      <c r="AF403" s="119"/>
      <c r="AG403" s="119"/>
      <c r="AH403" s="4"/>
      <c r="AI403" s="4"/>
      <c r="AJ403" s="4"/>
      <c r="AK403" s="4"/>
      <c r="AL403" s="4"/>
      <c r="AM403" s="4"/>
      <c r="AN403" s="4"/>
    </row>
    <row r="404">
      <c r="A404" s="4"/>
      <c r="B404" s="4"/>
      <c r="C404" s="4"/>
      <c r="D404" s="4"/>
      <c r="E404" s="4"/>
      <c r="F404" s="4"/>
      <c r="G404" s="4"/>
      <c r="H404" s="4"/>
      <c r="I404" s="4"/>
      <c r="J404" s="116"/>
      <c r="K404" s="116"/>
      <c r="L404" s="116"/>
      <c r="M404" s="116"/>
      <c r="N404" s="116"/>
      <c r="O404" s="116"/>
      <c r="P404" s="116"/>
      <c r="Q404" s="116"/>
      <c r="R404" s="116"/>
      <c r="S404" s="116"/>
      <c r="T404" s="119"/>
      <c r="U404" s="119"/>
      <c r="V404" s="119"/>
      <c r="W404" s="119"/>
      <c r="X404" s="119"/>
      <c r="Y404" s="119"/>
      <c r="Z404" s="119"/>
      <c r="AA404" s="119"/>
      <c r="AB404" s="119"/>
      <c r="AC404" s="119"/>
      <c r="AD404" s="119"/>
      <c r="AE404" s="119"/>
      <c r="AF404" s="119"/>
      <c r="AG404" s="119"/>
      <c r="AH404" s="4"/>
      <c r="AI404" s="4"/>
      <c r="AJ404" s="4"/>
      <c r="AK404" s="4"/>
      <c r="AL404" s="4"/>
      <c r="AM404" s="4"/>
      <c r="AN404" s="4"/>
    </row>
    <row r="405">
      <c r="A405" s="4"/>
      <c r="B405" s="4"/>
      <c r="C405" s="4"/>
      <c r="D405" s="4"/>
      <c r="E405" s="4"/>
      <c r="F405" s="4"/>
      <c r="G405" s="4"/>
      <c r="H405" s="4"/>
      <c r="I405" s="4"/>
      <c r="J405" s="116"/>
      <c r="K405" s="116"/>
      <c r="L405" s="116"/>
      <c r="M405" s="116"/>
      <c r="N405" s="116"/>
      <c r="O405" s="116"/>
      <c r="P405" s="116"/>
      <c r="Q405" s="116"/>
      <c r="R405" s="116"/>
      <c r="S405" s="116"/>
      <c r="T405" s="119"/>
      <c r="U405" s="119"/>
      <c r="V405" s="119"/>
      <c r="W405" s="119"/>
      <c r="X405" s="119"/>
      <c r="Y405" s="119"/>
      <c r="Z405" s="119"/>
      <c r="AA405" s="119"/>
      <c r="AB405" s="119"/>
      <c r="AC405" s="119"/>
      <c r="AD405" s="119"/>
      <c r="AE405" s="119"/>
      <c r="AF405" s="119"/>
      <c r="AG405" s="119"/>
      <c r="AH405" s="4"/>
      <c r="AI405" s="4"/>
      <c r="AJ405" s="4"/>
      <c r="AK405" s="4"/>
      <c r="AL405" s="4"/>
      <c r="AM405" s="4"/>
      <c r="AN405" s="4"/>
    </row>
    <row r="406">
      <c r="A406" s="4"/>
      <c r="B406" s="4"/>
      <c r="C406" s="4"/>
      <c r="D406" s="4"/>
      <c r="E406" s="4"/>
      <c r="F406" s="4"/>
      <c r="G406" s="4"/>
      <c r="H406" s="4"/>
      <c r="I406" s="4"/>
      <c r="J406" s="116"/>
      <c r="K406" s="116"/>
      <c r="L406" s="116"/>
      <c r="M406" s="116"/>
      <c r="N406" s="116"/>
      <c r="O406" s="116"/>
      <c r="P406" s="116"/>
      <c r="Q406" s="116"/>
      <c r="R406" s="116"/>
      <c r="S406" s="116"/>
      <c r="T406" s="119"/>
      <c r="U406" s="119"/>
      <c r="V406" s="119"/>
      <c r="W406" s="119"/>
      <c r="X406" s="119"/>
      <c r="Y406" s="119"/>
      <c r="Z406" s="119"/>
      <c r="AA406" s="119"/>
      <c r="AB406" s="119"/>
      <c r="AC406" s="119"/>
      <c r="AD406" s="119"/>
      <c r="AE406" s="119"/>
      <c r="AF406" s="119"/>
      <c r="AG406" s="119"/>
      <c r="AH406" s="4"/>
      <c r="AI406" s="4"/>
      <c r="AJ406" s="4"/>
      <c r="AK406" s="4"/>
      <c r="AL406" s="4"/>
      <c r="AM406" s="4"/>
      <c r="AN406" s="4"/>
    </row>
    <row r="407">
      <c r="A407" s="4"/>
      <c r="B407" s="4"/>
      <c r="C407" s="4"/>
      <c r="D407" s="4"/>
      <c r="E407" s="4"/>
      <c r="F407" s="4"/>
      <c r="G407" s="4"/>
      <c r="H407" s="4"/>
      <c r="I407" s="4"/>
      <c r="J407" s="116"/>
      <c r="K407" s="116"/>
      <c r="L407" s="116"/>
      <c r="M407" s="116"/>
      <c r="N407" s="116"/>
      <c r="O407" s="116"/>
      <c r="P407" s="116"/>
      <c r="Q407" s="116"/>
      <c r="R407" s="116"/>
      <c r="S407" s="116"/>
      <c r="T407" s="119"/>
      <c r="U407" s="119"/>
      <c r="V407" s="119"/>
      <c r="W407" s="119"/>
      <c r="X407" s="119"/>
      <c r="Y407" s="119"/>
      <c r="Z407" s="119"/>
      <c r="AA407" s="119"/>
      <c r="AB407" s="119"/>
      <c r="AC407" s="119"/>
      <c r="AD407" s="119"/>
      <c r="AE407" s="119"/>
      <c r="AF407" s="119"/>
      <c r="AG407" s="119"/>
      <c r="AH407" s="4"/>
      <c r="AI407" s="4"/>
      <c r="AJ407" s="4"/>
      <c r="AK407" s="4"/>
      <c r="AL407" s="4"/>
      <c r="AM407" s="4"/>
      <c r="AN407" s="4"/>
    </row>
    <row r="408">
      <c r="A408" s="4"/>
      <c r="B408" s="4"/>
      <c r="C408" s="4"/>
      <c r="D408" s="4"/>
      <c r="E408" s="4"/>
      <c r="F408" s="4"/>
      <c r="G408" s="4"/>
      <c r="H408" s="4"/>
      <c r="I408" s="4"/>
      <c r="J408" s="116"/>
      <c r="K408" s="116"/>
      <c r="L408" s="116"/>
      <c r="M408" s="116"/>
      <c r="N408" s="116"/>
      <c r="O408" s="116"/>
      <c r="P408" s="116"/>
      <c r="Q408" s="116"/>
      <c r="R408" s="116"/>
      <c r="S408" s="116"/>
      <c r="T408" s="119"/>
      <c r="U408" s="119"/>
      <c r="V408" s="119"/>
      <c r="W408" s="119"/>
      <c r="X408" s="119"/>
      <c r="Y408" s="119"/>
      <c r="Z408" s="119"/>
      <c r="AA408" s="119"/>
      <c r="AB408" s="119"/>
      <c r="AC408" s="119"/>
      <c r="AD408" s="119"/>
      <c r="AE408" s="119"/>
      <c r="AF408" s="119"/>
      <c r="AG408" s="119"/>
      <c r="AH408" s="4"/>
      <c r="AI408" s="4"/>
      <c r="AJ408" s="4"/>
      <c r="AK408" s="4"/>
      <c r="AL408" s="4"/>
      <c r="AM408" s="4"/>
      <c r="AN408" s="4"/>
    </row>
    <row r="409">
      <c r="A409" s="4"/>
      <c r="B409" s="4"/>
      <c r="C409" s="4"/>
      <c r="D409" s="4"/>
      <c r="E409" s="4"/>
      <c r="F409" s="4"/>
      <c r="G409" s="4"/>
      <c r="H409" s="4"/>
      <c r="I409" s="4"/>
      <c r="J409" s="116"/>
      <c r="K409" s="116"/>
      <c r="L409" s="116"/>
      <c r="M409" s="116"/>
      <c r="N409" s="116"/>
      <c r="O409" s="116"/>
      <c r="P409" s="116"/>
      <c r="Q409" s="116"/>
      <c r="R409" s="116"/>
      <c r="S409" s="116"/>
      <c r="T409" s="119"/>
      <c r="U409" s="119"/>
      <c r="V409" s="119"/>
      <c r="W409" s="119"/>
      <c r="X409" s="119"/>
      <c r="Y409" s="119"/>
      <c r="Z409" s="119"/>
      <c r="AA409" s="119"/>
      <c r="AB409" s="119"/>
      <c r="AC409" s="119"/>
      <c r="AD409" s="119"/>
      <c r="AE409" s="119"/>
      <c r="AF409" s="119"/>
      <c r="AG409" s="119"/>
      <c r="AH409" s="4"/>
      <c r="AI409" s="4"/>
      <c r="AJ409" s="4"/>
      <c r="AK409" s="4"/>
      <c r="AL409" s="4"/>
      <c r="AM409" s="4"/>
      <c r="AN409" s="4"/>
    </row>
    <row r="410">
      <c r="A410" s="4"/>
      <c r="B410" s="4"/>
      <c r="C410" s="4"/>
      <c r="D410" s="4"/>
      <c r="E410" s="4"/>
      <c r="F410" s="4"/>
      <c r="G410" s="4"/>
      <c r="H410" s="4"/>
      <c r="I410" s="4"/>
      <c r="J410" s="116"/>
      <c r="K410" s="116"/>
      <c r="L410" s="116"/>
      <c r="M410" s="116"/>
      <c r="N410" s="116"/>
      <c r="O410" s="116"/>
      <c r="P410" s="116"/>
      <c r="Q410" s="116"/>
      <c r="R410" s="116"/>
      <c r="S410" s="116"/>
      <c r="T410" s="119"/>
      <c r="U410" s="119"/>
      <c r="V410" s="119"/>
      <c r="W410" s="119"/>
      <c r="X410" s="119"/>
      <c r="Y410" s="119"/>
      <c r="Z410" s="119"/>
      <c r="AA410" s="119"/>
      <c r="AB410" s="119"/>
      <c r="AC410" s="119"/>
      <c r="AD410" s="119"/>
      <c r="AE410" s="119"/>
      <c r="AF410" s="119"/>
      <c r="AG410" s="119"/>
      <c r="AH410" s="4"/>
      <c r="AI410" s="4"/>
      <c r="AJ410" s="4"/>
      <c r="AK410" s="4"/>
      <c r="AL410" s="4"/>
      <c r="AM410" s="4"/>
      <c r="AN410" s="4"/>
    </row>
    <row r="411">
      <c r="A411" s="4"/>
      <c r="B411" s="4"/>
      <c r="C411" s="4"/>
      <c r="D411" s="4"/>
      <c r="E411" s="4"/>
      <c r="F411" s="4"/>
      <c r="G411" s="4"/>
      <c r="H411" s="4"/>
      <c r="I411" s="4"/>
      <c r="J411" s="116"/>
      <c r="K411" s="116"/>
      <c r="L411" s="116"/>
      <c r="M411" s="116"/>
      <c r="N411" s="116"/>
      <c r="O411" s="116"/>
      <c r="P411" s="116"/>
      <c r="Q411" s="116"/>
      <c r="R411" s="116"/>
      <c r="S411" s="116"/>
      <c r="T411" s="119"/>
      <c r="U411" s="119"/>
      <c r="V411" s="119"/>
      <c r="W411" s="119"/>
      <c r="X411" s="119"/>
      <c r="Y411" s="119"/>
      <c r="Z411" s="119"/>
      <c r="AA411" s="119"/>
      <c r="AB411" s="119"/>
      <c r="AC411" s="119"/>
      <c r="AD411" s="119"/>
      <c r="AE411" s="119"/>
      <c r="AF411" s="119"/>
      <c r="AG411" s="119"/>
      <c r="AH411" s="4"/>
      <c r="AI411" s="4"/>
      <c r="AJ411" s="4"/>
      <c r="AK411" s="4"/>
      <c r="AL411" s="4"/>
      <c r="AM411" s="4"/>
      <c r="AN411" s="4"/>
    </row>
    <row r="412">
      <c r="A412" s="4"/>
      <c r="B412" s="4"/>
      <c r="C412" s="4"/>
      <c r="D412" s="4"/>
      <c r="E412" s="4"/>
      <c r="F412" s="4"/>
      <c r="G412" s="4"/>
      <c r="H412" s="4"/>
      <c r="I412" s="4"/>
      <c r="J412" s="116"/>
      <c r="K412" s="116"/>
      <c r="L412" s="116"/>
      <c r="M412" s="116"/>
      <c r="N412" s="116"/>
      <c r="O412" s="116"/>
      <c r="P412" s="116"/>
      <c r="Q412" s="116"/>
      <c r="R412" s="116"/>
      <c r="S412" s="116"/>
      <c r="T412" s="119"/>
      <c r="U412" s="119"/>
      <c r="V412" s="119"/>
      <c r="W412" s="119"/>
      <c r="X412" s="119"/>
      <c r="Y412" s="119"/>
      <c r="Z412" s="119"/>
      <c r="AA412" s="119"/>
      <c r="AB412" s="119"/>
      <c r="AC412" s="119"/>
      <c r="AD412" s="119"/>
      <c r="AE412" s="119"/>
      <c r="AF412" s="119"/>
      <c r="AG412" s="119"/>
      <c r="AH412" s="4"/>
      <c r="AI412" s="4"/>
      <c r="AJ412" s="4"/>
      <c r="AK412" s="4"/>
      <c r="AL412" s="4"/>
      <c r="AM412" s="4"/>
      <c r="AN412" s="4"/>
    </row>
    <row r="413">
      <c r="A413" s="4"/>
      <c r="B413" s="4"/>
      <c r="C413" s="4"/>
      <c r="D413" s="4"/>
      <c r="E413" s="4"/>
      <c r="F413" s="4"/>
      <c r="G413" s="4"/>
      <c r="H413" s="4"/>
      <c r="I413" s="4"/>
      <c r="J413" s="116"/>
      <c r="K413" s="116"/>
      <c r="L413" s="116"/>
      <c r="M413" s="116"/>
      <c r="N413" s="116"/>
      <c r="O413" s="116"/>
      <c r="P413" s="116"/>
      <c r="Q413" s="116"/>
      <c r="R413" s="116"/>
      <c r="S413" s="116"/>
      <c r="T413" s="119"/>
      <c r="U413" s="119"/>
      <c r="V413" s="119"/>
      <c r="W413" s="119"/>
      <c r="X413" s="119"/>
      <c r="Y413" s="119"/>
      <c r="Z413" s="119"/>
      <c r="AA413" s="119"/>
      <c r="AB413" s="119"/>
      <c r="AC413" s="119"/>
      <c r="AD413" s="119"/>
      <c r="AE413" s="119"/>
      <c r="AF413" s="119"/>
      <c r="AG413" s="119"/>
      <c r="AH413" s="4"/>
      <c r="AI413" s="4"/>
      <c r="AJ413" s="4"/>
      <c r="AK413" s="4"/>
      <c r="AL413" s="4"/>
      <c r="AM413" s="4"/>
      <c r="AN413" s="4"/>
    </row>
    <row r="414">
      <c r="A414" s="4"/>
      <c r="B414" s="4"/>
      <c r="C414" s="4"/>
      <c r="D414" s="4"/>
      <c r="E414" s="4"/>
      <c r="F414" s="4"/>
      <c r="G414" s="4"/>
      <c r="H414" s="4"/>
      <c r="I414" s="4"/>
      <c r="J414" s="116"/>
      <c r="K414" s="116"/>
      <c r="L414" s="116"/>
      <c r="M414" s="116"/>
      <c r="N414" s="116"/>
      <c r="O414" s="116"/>
      <c r="P414" s="116"/>
      <c r="Q414" s="116"/>
      <c r="R414" s="116"/>
      <c r="S414" s="116"/>
      <c r="T414" s="119"/>
      <c r="U414" s="119"/>
      <c r="V414" s="119"/>
      <c r="W414" s="119"/>
      <c r="X414" s="119"/>
      <c r="Y414" s="119"/>
      <c r="Z414" s="119"/>
      <c r="AA414" s="119"/>
      <c r="AB414" s="119"/>
      <c r="AC414" s="119"/>
      <c r="AD414" s="119"/>
      <c r="AE414" s="119"/>
      <c r="AF414" s="119"/>
      <c r="AG414" s="119"/>
      <c r="AH414" s="4"/>
      <c r="AI414" s="4"/>
      <c r="AJ414" s="4"/>
      <c r="AK414" s="4"/>
      <c r="AL414" s="4"/>
      <c r="AM414" s="4"/>
      <c r="AN414" s="4"/>
    </row>
    <row r="415">
      <c r="A415" s="4"/>
      <c r="B415" s="4"/>
      <c r="C415" s="4"/>
      <c r="D415" s="4"/>
      <c r="E415" s="4"/>
      <c r="F415" s="4"/>
      <c r="G415" s="4"/>
      <c r="H415" s="4"/>
      <c r="I415" s="4"/>
      <c r="J415" s="116"/>
      <c r="K415" s="116"/>
      <c r="L415" s="116"/>
      <c r="M415" s="116"/>
      <c r="N415" s="116"/>
      <c r="O415" s="116"/>
      <c r="P415" s="116"/>
      <c r="Q415" s="116"/>
      <c r="R415" s="116"/>
      <c r="S415" s="116"/>
      <c r="T415" s="119"/>
      <c r="U415" s="119"/>
      <c r="V415" s="119"/>
      <c r="W415" s="119"/>
      <c r="X415" s="119"/>
      <c r="Y415" s="119"/>
      <c r="Z415" s="119"/>
      <c r="AA415" s="119"/>
      <c r="AB415" s="119"/>
      <c r="AC415" s="119"/>
      <c r="AD415" s="119"/>
      <c r="AE415" s="119"/>
      <c r="AF415" s="119"/>
      <c r="AG415" s="119"/>
      <c r="AH415" s="4"/>
      <c r="AI415" s="4"/>
      <c r="AJ415" s="4"/>
      <c r="AK415" s="4"/>
      <c r="AL415" s="4"/>
      <c r="AM415" s="4"/>
      <c r="AN415" s="4"/>
    </row>
    <row r="416">
      <c r="A416" s="4"/>
      <c r="B416" s="4"/>
      <c r="C416" s="4"/>
      <c r="D416" s="4"/>
      <c r="E416" s="4"/>
      <c r="F416" s="4"/>
      <c r="G416" s="4"/>
      <c r="H416" s="4"/>
      <c r="I416" s="4"/>
      <c r="J416" s="116"/>
      <c r="K416" s="116"/>
      <c r="L416" s="116"/>
      <c r="M416" s="116"/>
      <c r="N416" s="116"/>
      <c r="O416" s="116"/>
      <c r="P416" s="116"/>
      <c r="Q416" s="116"/>
      <c r="R416" s="116"/>
      <c r="S416" s="116"/>
      <c r="T416" s="119"/>
      <c r="U416" s="119"/>
      <c r="V416" s="119"/>
      <c r="W416" s="119"/>
      <c r="X416" s="119"/>
      <c r="Y416" s="119"/>
      <c r="Z416" s="119"/>
      <c r="AA416" s="119"/>
      <c r="AB416" s="119"/>
      <c r="AC416" s="119"/>
      <c r="AD416" s="119"/>
      <c r="AE416" s="119"/>
      <c r="AF416" s="119"/>
      <c r="AG416" s="119"/>
      <c r="AH416" s="4"/>
      <c r="AI416" s="4"/>
      <c r="AJ416" s="4"/>
      <c r="AK416" s="4"/>
      <c r="AL416" s="4"/>
      <c r="AM416" s="4"/>
      <c r="AN416" s="4"/>
    </row>
    <row r="417">
      <c r="A417" s="4"/>
      <c r="B417" s="4"/>
      <c r="C417" s="4"/>
      <c r="D417" s="4"/>
      <c r="E417" s="4"/>
      <c r="F417" s="4"/>
      <c r="G417" s="4"/>
      <c r="H417" s="4"/>
      <c r="I417" s="4"/>
      <c r="J417" s="116"/>
      <c r="K417" s="116"/>
      <c r="L417" s="116"/>
      <c r="M417" s="116"/>
      <c r="N417" s="116"/>
      <c r="O417" s="116"/>
      <c r="P417" s="116"/>
      <c r="Q417" s="116"/>
      <c r="R417" s="116"/>
      <c r="S417" s="116"/>
      <c r="T417" s="119"/>
      <c r="U417" s="119"/>
      <c r="V417" s="119"/>
      <c r="W417" s="119"/>
      <c r="X417" s="119"/>
      <c r="Y417" s="119"/>
      <c r="Z417" s="119"/>
      <c r="AA417" s="119"/>
      <c r="AB417" s="119"/>
      <c r="AC417" s="119"/>
      <c r="AD417" s="119"/>
      <c r="AE417" s="119"/>
      <c r="AF417" s="119"/>
      <c r="AG417" s="119"/>
      <c r="AH417" s="4"/>
      <c r="AI417" s="4"/>
      <c r="AJ417" s="4"/>
      <c r="AK417" s="4"/>
      <c r="AL417" s="4"/>
      <c r="AM417" s="4"/>
      <c r="AN417" s="4"/>
    </row>
    <row r="418">
      <c r="A418" s="4"/>
      <c r="B418" s="4"/>
      <c r="C418" s="4"/>
      <c r="D418" s="4"/>
      <c r="E418" s="4"/>
      <c r="F418" s="4"/>
      <c r="G418" s="4"/>
      <c r="H418" s="4"/>
      <c r="I418" s="4"/>
      <c r="J418" s="116"/>
      <c r="K418" s="116"/>
      <c r="L418" s="116"/>
      <c r="M418" s="116"/>
      <c r="N418" s="116"/>
      <c r="O418" s="116"/>
      <c r="P418" s="116"/>
      <c r="Q418" s="116"/>
      <c r="R418" s="116"/>
      <c r="S418" s="116"/>
      <c r="T418" s="119"/>
      <c r="U418" s="119"/>
      <c r="V418" s="119"/>
      <c r="W418" s="119"/>
      <c r="X418" s="119"/>
      <c r="Y418" s="119"/>
      <c r="Z418" s="119"/>
      <c r="AA418" s="119"/>
      <c r="AB418" s="119"/>
      <c r="AC418" s="119"/>
      <c r="AD418" s="119"/>
      <c r="AE418" s="119"/>
      <c r="AF418" s="119"/>
      <c r="AG418" s="119"/>
      <c r="AH418" s="4"/>
      <c r="AI418" s="4"/>
      <c r="AJ418" s="4"/>
      <c r="AK418" s="4"/>
      <c r="AL418" s="4"/>
      <c r="AM418" s="4"/>
      <c r="AN418" s="4"/>
    </row>
    <row r="419">
      <c r="A419" s="4"/>
      <c r="B419" s="4"/>
      <c r="C419" s="4"/>
      <c r="D419" s="4"/>
      <c r="E419" s="4"/>
      <c r="F419" s="4"/>
      <c r="G419" s="4"/>
      <c r="H419" s="4"/>
      <c r="I419" s="4"/>
      <c r="J419" s="116"/>
      <c r="K419" s="116"/>
      <c r="L419" s="116"/>
      <c r="M419" s="116"/>
      <c r="N419" s="116"/>
      <c r="O419" s="116"/>
      <c r="P419" s="116"/>
      <c r="Q419" s="116"/>
      <c r="R419" s="116"/>
      <c r="S419" s="116"/>
      <c r="T419" s="119"/>
      <c r="U419" s="119"/>
      <c r="V419" s="119"/>
      <c r="W419" s="119"/>
      <c r="X419" s="119"/>
      <c r="Y419" s="119"/>
      <c r="Z419" s="119"/>
      <c r="AA419" s="119"/>
      <c r="AB419" s="119"/>
      <c r="AC419" s="119"/>
      <c r="AD419" s="119"/>
      <c r="AE419" s="119"/>
      <c r="AF419" s="119"/>
      <c r="AG419" s="119"/>
      <c r="AH419" s="4"/>
      <c r="AI419" s="4"/>
      <c r="AJ419" s="4"/>
      <c r="AK419" s="4"/>
      <c r="AL419" s="4"/>
      <c r="AM419" s="4"/>
      <c r="AN419" s="4"/>
    </row>
    <row r="420">
      <c r="A420" s="4"/>
      <c r="B420" s="4"/>
      <c r="C420" s="4"/>
      <c r="D420" s="4"/>
      <c r="E420" s="4"/>
      <c r="F420" s="4"/>
      <c r="G420" s="4"/>
      <c r="H420" s="4"/>
      <c r="I420" s="4"/>
      <c r="J420" s="116"/>
      <c r="K420" s="116"/>
      <c r="L420" s="116"/>
      <c r="M420" s="116"/>
      <c r="N420" s="116"/>
      <c r="O420" s="116"/>
      <c r="P420" s="116"/>
      <c r="Q420" s="116"/>
      <c r="R420" s="116"/>
      <c r="S420" s="116"/>
      <c r="T420" s="119"/>
      <c r="U420" s="119"/>
      <c r="V420" s="119"/>
      <c r="W420" s="119"/>
      <c r="X420" s="119"/>
      <c r="Y420" s="119"/>
      <c r="Z420" s="119"/>
      <c r="AA420" s="119"/>
      <c r="AB420" s="119"/>
      <c r="AC420" s="119"/>
      <c r="AD420" s="119"/>
      <c r="AE420" s="119"/>
      <c r="AF420" s="119"/>
      <c r="AG420" s="119"/>
      <c r="AH420" s="4"/>
      <c r="AI420" s="4"/>
      <c r="AJ420" s="4"/>
      <c r="AK420" s="4"/>
      <c r="AL420" s="4"/>
      <c r="AM420" s="4"/>
      <c r="AN420" s="4"/>
    </row>
    <row r="421">
      <c r="A421" s="4"/>
      <c r="B421" s="4"/>
      <c r="C421" s="4"/>
      <c r="D421" s="4"/>
      <c r="E421" s="4"/>
      <c r="F421" s="4"/>
      <c r="G421" s="4"/>
      <c r="H421" s="4"/>
      <c r="I421" s="4"/>
      <c r="J421" s="116"/>
      <c r="K421" s="116"/>
      <c r="L421" s="116"/>
      <c r="M421" s="116"/>
      <c r="N421" s="116"/>
      <c r="O421" s="116"/>
      <c r="P421" s="116"/>
      <c r="Q421" s="116"/>
      <c r="R421" s="116"/>
      <c r="S421" s="116"/>
      <c r="T421" s="119"/>
      <c r="U421" s="119"/>
      <c r="V421" s="119"/>
      <c r="W421" s="119"/>
      <c r="X421" s="119"/>
      <c r="Y421" s="119"/>
      <c r="Z421" s="119"/>
      <c r="AA421" s="119"/>
      <c r="AB421" s="119"/>
      <c r="AC421" s="119"/>
      <c r="AD421" s="119"/>
      <c r="AE421" s="119"/>
      <c r="AF421" s="119"/>
      <c r="AG421" s="119"/>
      <c r="AH421" s="4"/>
      <c r="AI421" s="4"/>
      <c r="AJ421" s="4"/>
      <c r="AK421" s="4"/>
      <c r="AL421" s="4"/>
      <c r="AM421" s="4"/>
      <c r="AN421" s="4"/>
    </row>
    <row r="422">
      <c r="A422" s="4"/>
      <c r="B422" s="4"/>
      <c r="C422" s="4"/>
      <c r="D422" s="4"/>
      <c r="E422" s="4"/>
      <c r="F422" s="4"/>
      <c r="G422" s="4"/>
      <c r="H422" s="4"/>
      <c r="I422" s="4"/>
      <c r="J422" s="116"/>
      <c r="K422" s="116"/>
      <c r="L422" s="116"/>
      <c r="M422" s="116"/>
      <c r="N422" s="116"/>
      <c r="O422" s="116"/>
      <c r="P422" s="116"/>
      <c r="Q422" s="116"/>
      <c r="R422" s="116"/>
      <c r="S422" s="116"/>
      <c r="T422" s="119"/>
      <c r="U422" s="119"/>
      <c r="V422" s="119"/>
      <c r="W422" s="119"/>
      <c r="X422" s="119"/>
      <c r="Y422" s="119"/>
      <c r="Z422" s="119"/>
      <c r="AA422" s="119"/>
      <c r="AB422" s="119"/>
      <c r="AC422" s="119"/>
      <c r="AD422" s="119"/>
      <c r="AE422" s="119"/>
      <c r="AF422" s="119"/>
      <c r="AG422" s="119"/>
      <c r="AH422" s="4"/>
      <c r="AI422" s="4"/>
      <c r="AJ422" s="4"/>
      <c r="AK422" s="4"/>
      <c r="AL422" s="4"/>
      <c r="AM422" s="4"/>
      <c r="AN422" s="4"/>
    </row>
    <row r="423">
      <c r="A423" s="4"/>
      <c r="B423" s="4"/>
      <c r="C423" s="4"/>
      <c r="D423" s="4"/>
      <c r="E423" s="4"/>
      <c r="F423" s="4"/>
      <c r="G423" s="4"/>
      <c r="H423" s="4"/>
      <c r="I423" s="4"/>
      <c r="J423" s="116"/>
      <c r="K423" s="116"/>
      <c r="L423" s="116"/>
      <c r="M423" s="116"/>
      <c r="N423" s="116"/>
      <c r="O423" s="116"/>
      <c r="P423" s="116"/>
      <c r="Q423" s="116"/>
      <c r="R423" s="116"/>
      <c r="S423" s="116"/>
      <c r="T423" s="119"/>
      <c r="U423" s="119"/>
      <c r="V423" s="119"/>
      <c r="W423" s="119"/>
      <c r="X423" s="119"/>
      <c r="Y423" s="119"/>
      <c r="Z423" s="119"/>
      <c r="AA423" s="119"/>
      <c r="AB423" s="119"/>
      <c r="AC423" s="119"/>
      <c r="AD423" s="119"/>
      <c r="AE423" s="119"/>
      <c r="AF423" s="119"/>
      <c r="AG423" s="119"/>
      <c r="AH423" s="4"/>
      <c r="AI423" s="4"/>
      <c r="AJ423" s="4"/>
      <c r="AK423" s="4"/>
      <c r="AL423" s="4"/>
      <c r="AM423" s="4"/>
      <c r="AN423" s="4"/>
    </row>
    <row r="424">
      <c r="A424" s="4"/>
      <c r="B424" s="4"/>
      <c r="C424" s="4"/>
      <c r="D424" s="4"/>
      <c r="E424" s="4"/>
      <c r="F424" s="4"/>
      <c r="G424" s="4"/>
      <c r="H424" s="4"/>
      <c r="I424" s="4"/>
      <c r="J424" s="116"/>
      <c r="K424" s="116"/>
      <c r="L424" s="116"/>
      <c r="M424" s="116"/>
      <c r="N424" s="116"/>
      <c r="O424" s="116"/>
      <c r="P424" s="116"/>
      <c r="Q424" s="116"/>
      <c r="R424" s="116"/>
      <c r="S424" s="116"/>
      <c r="T424" s="119"/>
      <c r="U424" s="119"/>
      <c r="V424" s="119"/>
      <c r="W424" s="119"/>
      <c r="X424" s="119"/>
      <c r="Y424" s="119"/>
      <c r="Z424" s="119"/>
      <c r="AA424" s="119"/>
      <c r="AB424" s="119"/>
      <c r="AC424" s="119"/>
      <c r="AD424" s="119"/>
      <c r="AE424" s="119"/>
      <c r="AF424" s="119"/>
      <c r="AG424" s="119"/>
      <c r="AH424" s="4"/>
      <c r="AI424" s="4"/>
      <c r="AJ424" s="4"/>
      <c r="AK424" s="4"/>
      <c r="AL424" s="4"/>
      <c r="AM424" s="4"/>
      <c r="AN424" s="4"/>
    </row>
    <row r="425">
      <c r="A425" s="4"/>
      <c r="B425" s="4"/>
      <c r="C425" s="4"/>
      <c r="D425" s="4"/>
      <c r="E425" s="4"/>
      <c r="F425" s="4"/>
      <c r="G425" s="4"/>
      <c r="H425" s="4"/>
      <c r="I425" s="4"/>
      <c r="J425" s="116"/>
      <c r="K425" s="116"/>
      <c r="L425" s="116"/>
      <c r="M425" s="116"/>
      <c r="N425" s="116"/>
      <c r="O425" s="116"/>
      <c r="P425" s="116"/>
      <c r="Q425" s="116"/>
      <c r="R425" s="116"/>
      <c r="S425" s="116"/>
      <c r="T425" s="119"/>
      <c r="U425" s="119"/>
      <c r="V425" s="119"/>
      <c r="W425" s="119"/>
      <c r="X425" s="119"/>
      <c r="Y425" s="119"/>
      <c r="Z425" s="119"/>
      <c r="AA425" s="119"/>
      <c r="AB425" s="119"/>
      <c r="AC425" s="119"/>
      <c r="AD425" s="119"/>
      <c r="AE425" s="119"/>
      <c r="AF425" s="119"/>
      <c r="AG425" s="119"/>
      <c r="AH425" s="4"/>
      <c r="AI425" s="4"/>
      <c r="AJ425" s="4"/>
      <c r="AK425" s="4"/>
      <c r="AL425" s="4"/>
      <c r="AM425" s="4"/>
      <c r="AN425" s="4"/>
    </row>
    <row r="426">
      <c r="A426" s="4"/>
      <c r="B426" s="4"/>
      <c r="C426" s="4"/>
      <c r="D426" s="4"/>
      <c r="E426" s="4"/>
      <c r="F426" s="4"/>
      <c r="G426" s="4"/>
      <c r="H426" s="4"/>
      <c r="I426" s="4"/>
      <c r="J426" s="116"/>
      <c r="K426" s="116"/>
      <c r="L426" s="116"/>
      <c r="M426" s="116"/>
      <c r="N426" s="116"/>
      <c r="O426" s="116"/>
      <c r="P426" s="116"/>
      <c r="Q426" s="116"/>
      <c r="R426" s="116"/>
      <c r="S426" s="116"/>
      <c r="T426" s="119"/>
      <c r="U426" s="119"/>
      <c r="V426" s="119"/>
      <c r="W426" s="119"/>
      <c r="X426" s="119"/>
      <c r="Y426" s="119"/>
      <c r="Z426" s="119"/>
      <c r="AA426" s="119"/>
      <c r="AB426" s="119"/>
      <c r="AC426" s="119"/>
      <c r="AD426" s="119"/>
      <c r="AE426" s="119"/>
      <c r="AF426" s="119"/>
      <c r="AG426" s="119"/>
      <c r="AH426" s="4"/>
      <c r="AI426" s="4"/>
      <c r="AJ426" s="4"/>
      <c r="AK426" s="4"/>
      <c r="AL426" s="4"/>
      <c r="AM426" s="4"/>
      <c r="AN426" s="4"/>
    </row>
    <row r="427">
      <c r="A427" s="4"/>
      <c r="B427" s="4"/>
      <c r="C427" s="4"/>
      <c r="D427" s="4"/>
      <c r="E427" s="4"/>
      <c r="F427" s="4"/>
      <c r="G427" s="4"/>
      <c r="H427" s="4"/>
      <c r="I427" s="4"/>
      <c r="J427" s="116"/>
      <c r="K427" s="116"/>
      <c r="L427" s="116"/>
      <c r="M427" s="116"/>
      <c r="N427" s="116"/>
      <c r="O427" s="116"/>
      <c r="P427" s="116"/>
      <c r="Q427" s="116"/>
      <c r="R427" s="116"/>
      <c r="S427" s="116"/>
      <c r="T427" s="119"/>
      <c r="U427" s="119"/>
      <c r="V427" s="119"/>
      <c r="W427" s="119"/>
      <c r="X427" s="119"/>
      <c r="Y427" s="119"/>
      <c r="Z427" s="119"/>
      <c r="AA427" s="119"/>
      <c r="AB427" s="119"/>
      <c r="AC427" s="119"/>
      <c r="AD427" s="119"/>
      <c r="AE427" s="119"/>
      <c r="AF427" s="119"/>
      <c r="AG427" s="119"/>
      <c r="AH427" s="4"/>
      <c r="AI427" s="4"/>
      <c r="AJ427" s="4"/>
      <c r="AK427" s="4"/>
      <c r="AL427" s="4"/>
      <c r="AM427" s="4"/>
      <c r="AN427" s="4"/>
    </row>
    <row r="428">
      <c r="A428" s="4"/>
      <c r="B428" s="4"/>
      <c r="C428" s="4"/>
      <c r="D428" s="4"/>
      <c r="E428" s="4"/>
      <c r="F428" s="4"/>
      <c r="G428" s="4"/>
      <c r="H428" s="4"/>
      <c r="I428" s="4"/>
      <c r="J428" s="116"/>
      <c r="K428" s="116"/>
      <c r="L428" s="116"/>
      <c r="M428" s="116"/>
      <c r="N428" s="116"/>
      <c r="O428" s="116"/>
      <c r="P428" s="116"/>
      <c r="Q428" s="116"/>
      <c r="R428" s="116"/>
      <c r="S428" s="116"/>
      <c r="T428" s="119"/>
      <c r="U428" s="119"/>
      <c r="V428" s="119"/>
      <c r="W428" s="119"/>
      <c r="X428" s="119"/>
      <c r="Y428" s="119"/>
      <c r="Z428" s="119"/>
      <c r="AA428" s="119"/>
      <c r="AB428" s="119"/>
      <c r="AC428" s="119"/>
      <c r="AD428" s="119"/>
      <c r="AE428" s="119"/>
      <c r="AF428" s="119"/>
      <c r="AG428" s="119"/>
      <c r="AH428" s="4"/>
      <c r="AI428" s="4"/>
      <c r="AJ428" s="4"/>
      <c r="AK428" s="4"/>
      <c r="AL428" s="4"/>
      <c r="AM428" s="4"/>
      <c r="AN428" s="4"/>
    </row>
    <row r="429">
      <c r="A429" s="4"/>
      <c r="B429" s="4"/>
      <c r="C429" s="4"/>
      <c r="D429" s="4"/>
      <c r="E429" s="4"/>
      <c r="F429" s="4"/>
      <c r="G429" s="4"/>
      <c r="H429" s="4"/>
      <c r="I429" s="4"/>
      <c r="J429" s="116"/>
      <c r="K429" s="116"/>
      <c r="L429" s="116"/>
      <c r="M429" s="116"/>
      <c r="N429" s="116"/>
      <c r="O429" s="116"/>
      <c r="P429" s="116"/>
      <c r="Q429" s="116"/>
      <c r="R429" s="116"/>
      <c r="S429" s="116"/>
      <c r="T429" s="119"/>
      <c r="U429" s="119"/>
      <c r="V429" s="119"/>
      <c r="W429" s="119"/>
      <c r="X429" s="119"/>
      <c r="Y429" s="119"/>
      <c r="Z429" s="119"/>
      <c r="AA429" s="119"/>
      <c r="AB429" s="119"/>
      <c r="AC429" s="119"/>
      <c r="AD429" s="119"/>
      <c r="AE429" s="119"/>
      <c r="AF429" s="119"/>
      <c r="AG429" s="119"/>
      <c r="AH429" s="4"/>
      <c r="AI429" s="4"/>
      <c r="AJ429" s="4"/>
      <c r="AK429" s="4"/>
      <c r="AL429" s="4"/>
      <c r="AM429" s="4"/>
      <c r="AN429" s="4"/>
    </row>
    <row r="430">
      <c r="A430" s="4"/>
      <c r="B430" s="4"/>
      <c r="C430" s="4"/>
      <c r="D430" s="4"/>
      <c r="E430" s="4"/>
      <c r="F430" s="4"/>
      <c r="G430" s="4"/>
      <c r="H430" s="4"/>
      <c r="I430" s="4"/>
      <c r="J430" s="116"/>
      <c r="K430" s="116"/>
      <c r="L430" s="116"/>
      <c r="M430" s="116"/>
      <c r="N430" s="116"/>
      <c r="O430" s="116"/>
      <c r="P430" s="116"/>
      <c r="Q430" s="116"/>
      <c r="R430" s="116"/>
      <c r="S430" s="116"/>
      <c r="T430" s="119"/>
      <c r="U430" s="119"/>
      <c r="V430" s="119"/>
      <c r="W430" s="119"/>
      <c r="X430" s="119"/>
      <c r="Y430" s="119"/>
      <c r="Z430" s="119"/>
      <c r="AA430" s="119"/>
      <c r="AB430" s="119"/>
      <c r="AC430" s="119"/>
      <c r="AD430" s="119"/>
      <c r="AE430" s="119"/>
      <c r="AF430" s="119"/>
      <c r="AG430" s="119"/>
      <c r="AH430" s="4"/>
      <c r="AI430" s="4"/>
      <c r="AJ430" s="4"/>
      <c r="AK430" s="4"/>
      <c r="AL430" s="4"/>
      <c r="AM430" s="4"/>
      <c r="AN430" s="4"/>
    </row>
    <row r="431">
      <c r="A431" s="4"/>
      <c r="B431" s="4"/>
      <c r="C431" s="4"/>
      <c r="D431" s="4"/>
      <c r="E431" s="4"/>
      <c r="F431" s="4"/>
      <c r="G431" s="4"/>
      <c r="H431" s="4"/>
      <c r="I431" s="4"/>
      <c r="J431" s="116"/>
      <c r="K431" s="116"/>
      <c r="L431" s="116"/>
      <c r="M431" s="116"/>
      <c r="N431" s="116"/>
      <c r="O431" s="116"/>
      <c r="P431" s="116"/>
      <c r="Q431" s="116"/>
      <c r="R431" s="116"/>
      <c r="S431" s="116"/>
      <c r="T431" s="119"/>
      <c r="U431" s="119"/>
      <c r="V431" s="119"/>
      <c r="W431" s="119"/>
      <c r="X431" s="119"/>
      <c r="Y431" s="119"/>
      <c r="Z431" s="119"/>
      <c r="AA431" s="119"/>
      <c r="AB431" s="119"/>
      <c r="AC431" s="119"/>
      <c r="AD431" s="119"/>
      <c r="AE431" s="119"/>
      <c r="AF431" s="119"/>
      <c r="AG431" s="119"/>
      <c r="AH431" s="4"/>
      <c r="AI431" s="4"/>
      <c r="AJ431" s="4"/>
      <c r="AK431" s="4"/>
      <c r="AL431" s="4"/>
      <c r="AM431" s="4"/>
      <c r="AN431" s="4"/>
    </row>
    <row r="432">
      <c r="A432" s="4"/>
      <c r="B432" s="4"/>
      <c r="C432" s="4"/>
      <c r="D432" s="4"/>
      <c r="E432" s="4"/>
      <c r="F432" s="4"/>
      <c r="G432" s="4"/>
      <c r="H432" s="4"/>
      <c r="I432" s="4"/>
      <c r="J432" s="116"/>
      <c r="K432" s="116"/>
      <c r="L432" s="116"/>
      <c r="M432" s="116"/>
      <c r="N432" s="116"/>
      <c r="O432" s="116"/>
      <c r="P432" s="116"/>
      <c r="Q432" s="116"/>
      <c r="R432" s="116"/>
      <c r="S432" s="116"/>
      <c r="T432" s="119"/>
      <c r="U432" s="119"/>
      <c r="V432" s="119"/>
      <c r="W432" s="119"/>
      <c r="X432" s="119"/>
      <c r="Y432" s="119"/>
      <c r="Z432" s="119"/>
      <c r="AA432" s="119"/>
      <c r="AB432" s="119"/>
      <c r="AC432" s="119"/>
      <c r="AD432" s="119"/>
      <c r="AE432" s="119"/>
      <c r="AF432" s="119"/>
      <c r="AG432" s="119"/>
      <c r="AH432" s="4"/>
      <c r="AI432" s="4"/>
      <c r="AJ432" s="4"/>
      <c r="AK432" s="4"/>
      <c r="AL432" s="4"/>
      <c r="AM432" s="4"/>
      <c r="AN432" s="4"/>
    </row>
    <row r="433">
      <c r="A433" s="4"/>
      <c r="B433" s="4"/>
      <c r="C433" s="4"/>
      <c r="D433" s="4"/>
      <c r="E433" s="4"/>
      <c r="F433" s="4"/>
      <c r="G433" s="4"/>
      <c r="H433" s="4"/>
      <c r="I433" s="4"/>
      <c r="J433" s="116"/>
      <c r="K433" s="116"/>
      <c r="L433" s="116"/>
      <c r="M433" s="116"/>
      <c r="N433" s="116"/>
      <c r="O433" s="116"/>
      <c r="P433" s="116"/>
      <c r="Q433" s="116"/>
      <c r="R433" s="116"/>
      <c r="S433" s="116"/>
      <c r="T433" s="119"/>
      <c r="U433" s="119"/>
      <c r="V433" s="119"/>
      <c r="W433" s="119"/>
      <c r="X433" s="119"/>
      <c r="Y433" s="119"/>
      <c r="Z433" s="119"/>
      <c r="AA433" s="119"/>
      <c r="AB433" s="119"/>
      <c r="AC433" s="119"/>
      <c r="AD433" s="119"/>
      <c r="AE433" s="119"/>
      <c r="AF433" s="119"/>
      <c r="AG433" s="119"/>
      <c r="AH433" s="4"/>
      <c r="AI433" s="4"/>
      <c r="AJ433" s="4"/>
      <c r="AK433" s="4"/>
      <c r="AL433" s="4"/>
      <c r="AM433" s="4"/>
      <c r="AN433" s="4"/>
    </row>
    <row r="434">
      <c r="A434" s="4"/>
      <c r="B434" s="4"/>
      <c r="C434" s="4"/>
      <c r="D434" s="4"/>
      <c r="E434" s="4"/>
      <c r="F434" s="4"/>
      <c r="G434" s="4"/>
      <c r="H434" s="4"/>
      <c r="I434" s="4"/>
      <c r="J434" s="116"/>
      <c r="K434" s="116"/>
      <c r="L434" s="116"/>
      <c r="M434" s="116"/>
      <c r="N434" s="116"/>
      <c r="O434" s="116"/>
      <c r="P434" s="116"/>
      <c r="Q434" s="116"/>
      <c r="R434" s="116"/>
      <c r="S434" s="116"/>
      <c r="T434" s="119"/>
      <c r="U434" s="119"/>
      <c r="V434" s="119"/>
      <c r="W434" s="119"/>
      <c r="X434" s="119"/>
      <c r="Y434" s="119"/>
      <c r="Z434" s="119"/>
      <c r="AA434" s="119"/>
      <c r="AB434" s="119"/>
      <c r="AC434" s="119"/>
      <c r="AD434" s="119"/>
      <c r="AE434" s="119"/>
      <c r="AF434" s="119"/>
      <c r="AG434" s="119"/>
      <c r="AH434" s="4"/>
      <c r="AI434" s="4"/>
      <c r="AJ434" s="4"/>
      <c r="AK434" s="4"/>
      <c r="AL434" s="4"/>
      <c r="AM434" s="4"/>
      <c r="AN434" s="4"/>
    </row>
    <row r="435">
      <c r="A435" s="4"/>
      <c r="B435" s="4"/>
      <c r="C435" s="4"/>
      <c r="D435" s="4"/>
      <c r="E435" s="4"/>
      <c r="F435" s="4"/>
      <c r="G435" s="4"/>
      <c r="H435" s="4"/>
      <c r="I435" s="4"/>
      <c r="J435" s="116"/>
      <c r="K435" s="116"/>
      <c r="L435" s="116"/>
      <c r="M435" s="116"/>
      <c r="N435" s="116"/>
      <c r="O435" s="116"/>
      <c r="P435" s="116"/>
      <c r="Q435" s="116"/>
      <c r="R435" s="116"/>
      <c r="S435" s="116"/>
      <c r="T435" s="119"/>
      <c r="U435" s="119"/>
      <c r="V435" s="119"/>
      <c r="W435" s="119"/>
      <c r="X435" s="119"/>
      <c r="Y435" s="119"/>
      <c r="Z435" s="119"/>
      <c r="AA435" s="119"/>
      <c r="AB435" s="119"/>
      <c r="AC435" s="119"/>
      <c r="AD435" s="119"/>
      <c r="AE435" s="119"/>
      <c r="AF435" s="119"/>
      <c r="AG435" s="119"/>
      <c r="AH435" s="4"/>
      <c r="AI435" s="4"/>
      <c r="AJ435" s="4"/>
      <c r="AK435" s="4"/>
      <c r="AL435" s="4"/>
      <c r="AM435" s="4"/>
      <c r="AN435" s="4"/>
    </row>
    <row r="436">
      <c r="A436" s="4"/>
      <c r="B436" s="4"/>
      <c r="C436" s="4"/>
      <c r="D436" s="4"/>
      <c r="E436" s="4"/>
      <c r="F436" s="4"/>
      <c r="G436" s="4"/>
      <c r="H436" s="4"/>
      <c r="I436" s="4"/>
      <c r="J436" s="116"/>
      <c r="K436" s="116"/>
      <c r="L436" s="116"/>
      <c r="M436" s="116"/>
      <c r="N436" s="116"/>
      <c r="O436" s="116"/>
      <c r="P436" s="116"/>
      <c r="Q436" s="116"/>
      <c r="R436" s="116"/>
      <c r="S436" s="116"/>
      <c r="T436" s="119"/>
      <c r="U436" s="119"/>
      <c r="V436" s="119"/>
      <c r="W436" s="119"/>
      <c r="X436" s="119"/>
      <c r="Y436" s="119"/>
      <c r="Z436" s="119"/>
      <c r="AA436" s="119"/>
      <c r="AB436" s="119"/>
      <c r="AC436" s="119"/>
      <c r="AD436" s="119"/>
      <c r="AE436" s="119"/>
      <c r="AF436" s="119"/>
      <c r="AG436" s="119"/>
      <c r="AH436" s="4"/>
      <c r="AI436" s="4"/>
      <c r="AJ436" s="4"/>
      <c r="AK436" s="4"/>
      <c r="AL436" s="4"/>
      <c r="AM436" s="4"/>
      <c r="AN436" s="4"/>
    </row>
    <row r="437">
      <c r="A437" s="4"/>
      <c r="B437" s="4"/>
      <c r="C437" s="4"/>
      <c r="D437" s="4"/>
      <c r="E437" s="4"/>
      <c r="F437" s="4"/>
      <c r="G437" s="4"/>
      <c r="H437" s="4"/>
      <c r="I437" s="4"/>
      <c r="J437" s="116"/>
      <c r="K437" s="116"/>
      <c r="L437" s="116"/>
      <c r="M437" s="116"/>
      <c r="N437" s="116"/>
      <c r="O437" s="116"/>
      <c r="P437" s="116"/>
      <c r="Q437" s="116"/>
      <c r="R437" s="116"/>
      <c r="S437" s="116"/>
      <c r="T437" s="119"/>
      <c r="U437" s="119"/>
      <c r="V437" s="119"/>
      <c r="W437" s="119"/>
      <c r="X437" s="119"/>
      <c r="Y437" s="119"/>
      <c r="Z437" s="119"/>
      <c r="AA437" s="119"/>
      <c r="AB437" s="119"/>
      <c r="AC437" s="119"/>
      <c r="AD437" s="119"/>
      <c r="AE437" s="119"/>
      <c r="AF437" s="119"/>
      <c r="AG437" s="119"/>
      <c r="AH437" s="4"/>
      <c r="AI437" s="4"/>
      <c r="AJ437" s="4"/>
      <c r="AK437" s="4"/>
      <c r="AL437" s="4"/>
      <c r="AM437" s="4"/>
      <c r="AN437" s="4"/>
    </row>
    <row r="438">
      <c r="A438" s="4"/>
      <c r="B438" s="4"/>
      <c r="C438" s="4"/>
      <c r="D438" s="4"/>
      <c r="E438" s="4"/>
      <c r="F438" s="4"/>
      <c r="G438" s="4"/>
      <c r="H438" s="4"/>
      <c r="I438" s="4"/>
      <c r="J438" s="116"/>
      <c r="K438" s="116"/>
      <c r="L438" s="116"/>
      <c r="M438" s="116"/>
      <c r="N438" s="116"/>
      <c r="O438" s="116"/>
      <c r="P438" s="116"/>
      <c r="Q438" s="116"/>
      <c r="R438" s="116"/>
      <c r="S438" s="116"/>
      <c r="T438" s="119"/>
      <c r="U438" s="119"/>
      <c r="V438" s="119"/>
      <c r="W438" s="119"/>
      <c r="X438" s="119"/>
      <c r="Y438" s="119"/>
      <c r="Z438" s="119"/>
      <c r="AA438" s="119"/>
      <c r="AB438" s="119"/>
      <c r="AC438" s="119"/>
      <c r="AD438" s="119"/>
      <c r="AE438" s="119"/>
      <c r="AF438" s="119"/>
      <c r="AG438" s="119"/>
      <c r="AH438" s="4"/>
      <c r="AI438" s="4"/>
      <c r="AJ438" s="4"/>
      <c r="AK438" s="4"/>
      <c r="AL438" s="4"/>
      <c r="AM438" s="4"/>
      <c r="AN438" s="4"/>
    </row>
    <row r="439">
      <c r="A439" s="4"/>
      <c r="B439" s="4"/>
      <c r="C439" s="4"/>
      <c r="D439" s="4"/>
      <c r="E439" s="4"/>
      <c r="F439" s="4"/>
      <c r="G439" s="4"/>
      <c r="H439" s="4"/>
      <c r="I439" s="4"/>
      <c r="J439" s="116"/>
      <c r="K439" s="116"/>
      <c r="L439" s="116"/>
      <c r="M439" s="116"/>
      <c r="N439" s="116"/>
      <c r="O439" s="116"/>
      <c r="P439" s="116"/>
      <c r="Q439" s="116"/>
      <c r="R439" s="116"/>
      <c r="S439" s="116"/>
      <c r="T439" s="119"/>
      <c r="U439" s="119"/>
      <c r="V439" s="119"/>
      <c r="W439" s="119"/>
      <c r="X439" s="119"/>
      <c r="Y439" s="119"/>
      <c r="Z439" s="119"/>
      <c r="AA439" s="119"/>
      <c r="AB439" s="119"/>
      <c r="AC439" s="119"/>
      <c r="AD439" s="119"/>
      <c r="AE439" s="119"/>
      <c r="AF439" s="119"/>
      <c r="AG439" s="119"/>
      <c r="AH439" s="4"/>
      <c r="AI439" s="4"/>
      <c r="AJ439" s="4"/>
      <c r="AK439" s="4"/>
      <c r="AL439" s="4"/>
      <c r="AM439" s="4"/>
      <c r="AN439" s="4"/>
    </row>
    <row r="440">
      <c r="A440" s="4"/>
      <c r="B440" s="4"/>
      <c r="C440" s="4"/>
      <c r="D440" s="4"/>
      <c r="E440" s="4"/>
      <c r="F440" s="4"/>
      <c r="G440" s="4"/>
      <c r="H440" s="4"/>
      <c r="I440" s="4"/>
      <c r="J440" s="116"/>
      <c r="K440" s="116"/>
      <c r="L440" s="116"/>
      <c r="M440" s="116"/>
      <c r="N440" s="116"/>
      <c r="O440" s="116"/>
      <c r="P440" s="116"/>
      <c r="Q440" s="116"/>
      <c r="R440" s="116"/>
      <c r="S440" s="116"/>
      <c r="T440" s="119"/>
      <c r="U440" s="119"/>
      <c r="V440" s="119"/>
      <c r="W440" s="119"/>
      <c r="X440" s="119"/>
      <c r="Y440" s="119"/>
      <c r="Z440" s="119"/>
      <c r="AA440" s="119"/>
      <c r="AB440" s="119"/>
      <c r="AC440" s="119"/>
      <c r="AD440" s="119"/>
      <c r="AE440" s="119"/>
      <c r="AF440" s="119"/>
      <c r="AG440" s="119"/>
      <c r="AH440" s="4"/>
      <c r="AI440" s="4"/>
      <c r="AJ440" s="4"/>
      <c r="AK440" s="4"/>
      <c r="AL440" s="4"/>
      <c r="AM440" s="4"/>
      <c r="AN440" s="4"/>
    </row>
    <row r="441">
      <c r="A441" s="4"/>
      <c r="B441" s="4"/>
      <c r="C441" s="4"/>
      <c r="D441" s="4"/>
      <c r="E441" s="4"/>
      <c r="F441" s="4"/>
      <c r="G441" s="4"/>
      <c r="H441" s="4"/>
      <c r="I441" s="4"/>
      <c r="J441" s="116"/>
      <c r="K441" s="116"/>
      <c r="L441" s="116"/>
      <c r="M441" s="116"/>
      <c r="N441" s="116"/>
      <c r="O441" s="116"/>
      <c r="P441" s="116"/>
      <c r="Q441" s="116"/>
      <c r="R441" s="116"/>
      <c r="S441" s="116"/>
      <c r="T441" s="119"/>
      <c r="U441" s="119"/>
      <c r="V441" s="119"/>
      <c r="W441" s="119"/>
      <c r="X441" s="119"/>
      <c r="Y441" s="119"/>
      <c r="Z441" s="119"/>
      <c r="AA441" s="119"/>
      <c r="AB441" s="119"/>
      <c r="AC441" s="119"/>
      <c r="AD441" s="119"/>
      <c r="AE441" s="119"/>
      <c r="AF441" s="119"/>
      <c r="AG441" s="119"/>
      <c r="AH441" s="4"/>
      <c r="AI441" s="4"/>
      <c r="AJ441" s="4"/>
      <c r="AK441" s="4"/>
      <c r="AL441" s="4"/>
      <c r="AM441" s="4"/>
      <c r="AN441" s="4"/>
    </row>
    <row r="442">
      <c r="A442" s="4"/>
      <c r="B442" s="4"/>
      <c r="C442" s="4"/>
      <c r="D442" s="4"/>
      <c r="E442" s="4"/>
      <c r="F442" s="4"/>
      <c r="G442" s="4"/>
      <c r="H442" s="4"/>
      <c r="I442" s="4"/>
      <c r="J442" s="116"/>
      <c r="K442" s="116"/>
      <c r="L442" s="116"/>
      <c r="M442" s="116"/>
      <c r="N442" s="116"/>
      <c r="O442" s="116"/>
      <c r="P442" s="116"/>
      <c r="Q442" s="116"/>
      <c r="R442" s="116"/>
      <c r="S442" s="116"/>
      <c r="T442" s="119"/>
      <c r="U442" s="119"/>
      <c r="V442" s="119"/>
      <c r="W442" s="119"/>
      <c r="X442" s="119"/>
      <c r="Y442" s="119"/>
      <c r="Z442" s="119"/>
      <c r="AA442" s="119"/>
      <c r="AB442" s="119"/>
      <c r="AC442" s="119"/>
      <c r="AD442" s="119"/>
      <c r="AE442" s="119"/>
      <c r="AF442" s="119"/>
      <c r="AG442" s="119"/>
      <c r="AH442" s="4"/>
      <c r="AI442" s="4"/>
      <c r="AJ442" s="4"/>
      <c r="AK442" s="4"/>
      <c r="AL442" s="4"/>
      <c r="AM442" s="4"/>
      <c r="AN442" s="4"/>
    </row>
    <row r="443">
      <c r="A443" s="4"/>
      <c r="B443" s="4"/>
      <c r="C443" s="4"/>
      <c r="D443" s="4"/>
      <c r="E443" s="4"/>
      <c r="F443" s="4"/>
      <c r="G443" s="4"/>
      <c r="H443" s="4"/>
      <c r="I443" s="4"/>
      <c r="J443" s="116"/>
      <c r="K443" s="116"/>
      <c r="L443" s="116"/>
      <c r="M443" s="116"/>
      <c r="N443" s="116"/>
      <c r="O443" s="116"/>
      <c r="P443" s="116"/>
      <c r="Q443" s="116"/>
      <c r="R443" s="116"/>
      <c r="S443" s="116"/>
      <c r="T443" s="119"/>
      <c r="U443" s="119"/>
      <c r="V443" s="119"/>
      <c r="W443" s="119"/>
      <c r="X443" s="119"/>
      <c r="Y443" s="119"/>
      <c r="Z443" s="119"/>
      <c r="AA443" s="119"/>
      <c r="AB443" s="119"/>
      <c r="AC443" s="119"/>
      <c r="AD443" s="119"/>
      <c r="AE443" s="119"/>
      <c r="AF443" s="119"/>
      <c r="AG443" s="119"/>
      <c r="AH443" s="4"/>
      <c r="AI443" s="4"/>
      <c r="AJ443" s="4"/>
      <c r="AK443" s="4"/>
      <c r="AL443" s="4"/>
      <c r="AM443" s="4"/>
      <c r="AN443" s="4"/>
    </row>
    <row r="444">
      <c r="A444" s="4"/>
      <c r="B444" s="4"/>
      <c r="C444" s="4"/>
      <c r="D444" s="4"/>
      <c r="E444" s="4"/>
      <c r="F444" s="4"/>
      <c r="G444" s="4"/>
      <c r="H444" s="4"/>
      <c r="I444" s="4"/>
      <c r="J444" s="116"/>
      <c r="K444" s="116"/>
      <c r="L444" s="116"/>
      <c r="M444" s="116"/>
      <c r="N444" s="116"/>
      <c r="O444" s="116"/>
      <c r="P444" s="116"/>
      <c r="Q444" s="116"/>
      <c r="R444" s="116"/>
      <c r="S444" s="116"/>
      <c r="T444" s="119"/>
      <c r="U444" s="119"/>
      <c r="V444" s="119"/>
      <c r="W444" s="119"/>
      <c r="X444" s="119"/>
      <c r="Y444" s="119"/>
      <c r="Z444" s="119"/>
      <c r="AA444" s="119"/>
      <c r="AB444" s="119"/>
      <c r="AC444" s="119"/>
      <c r="AD444" s="119"/>
      <c r="AE444" s="119"/>
      <c r="AF444" s="119"/>
      <c r="AG444" s="119"/>
      <c r="AH444" s="4"/>
      <c r="AI444" s="4"/>
      <c r="AJ444" s="4"/>
      <c r="AK444" s="4"/>
      <c r="AL444" s="4"/>
      <c r="AM444" s="4"/>
      <c r="AN444" s="4"/>
    </row>
    <row r="445">
      <c r="A445" s="4"/>
      <c r="B445" s="4"/>
      <c r="C445" s="4"/>
      <c r="D445" s="4"/>
      <c r="E445" s="4"/>
      <c r="F445" s="4"/>
      <c r="G445" s="4"/>
      <c r="H445" s="4"/>
      <c r="I445" s="4"/>
      <c r="J445" s="116"/>
      <c r="K445" s="116"/>
      <c r="L445" s="116"/>
      <c r="M445" s="116"/>
      <c r="N445" s="116"/>
      <c r="O445" s="116"/>
      <c r="P445" s="116"/>
      <c r="Q445" s="116"/>
      <c r="R445" s="116"/>
      <c r="S445" s="116"/>
      <c r="T445" s="119"/>
      <c r="U445" s="119"/>
      <c r="V445" s="119"/>
      <c r="W445" s="119"/>
      <c r="X445" s="119"/>
      <c r="Y445" s="119"/>
      <c r="Z445" s="119"/>
      <c r="AA445" s="119"/>
      <c r="AB445" s="119"/>
      <c r="AC445" s="119"/>
      <c r="AD445" s="119"/>
      <c r="AE445" s="119"/>
      <c r="AF445" s="119"/>
      <c r="AG445" s="119"/>
      <c r="AH445" s="4"/>
      <c r="AI445" s="4"/>
      <c r="AJ445" s="4"/>
      <c r="AK445" s="4"/>
      <c r="AL445" s="4"/>
      <c r="AM445" s="4"/>
      <c r="AN445" s="4"/>
    </row>
    <row r="446">
      <c r="A446" s="4"/>
      <c r="B446" s="4"/>
      <c r="C446" s="4"/>
      <c r="D446" s="4"/>
      <c r="E446" s="4"/>
      <c r="F446" s="4"/>
      <c r="G446" s="4"/>
      <c r="H446" s="4"/>
      <c r="I446" s="4"/>
      <c r="J446" s="116"/>
      <c r="K446" s="116"/>
      <c r="L446" s="116"/>
      <c r="M446" s="116"/>
      <c r="N446" s="116"/>
      <c r="O446" s="116"/>
      <c r="P446" s="116"/>
      <c r="Q446" s="116"/>
      <c r="R446" s="116"/>
      <c r="S446" s="116"/>
      <c r="T446" s="119"/>
      <c r="U446" s="119"/>
      <c r="V446" s="119"/>
      <c r="W446" s="119"/>
      <c r="X446" s="119"/>
      <c r="Y446" s="119"/>
      <c r="Z446" s="119"/>
      <c r="AA446" s="119"/>
      <c r="AB446" s="119"/>
      <c r="AC446" s="119"/>
      <c r="AD446" s="119"/>
      <c r="AE446" s="119"/>
      <c r="AF446" s="119"/>
      <c r="AG446" s="119"/>
      <c r="AH446" s="4"/>
      <c r="AI446" s="4"/>
      <c r="AJ446" s="4"/>
      <c r="AK446" s="4"/>
      <c r="AL446" s="4"/>
      <c r="AM446" s="4"/>
      <c r="AN446" s="4"/>
    </row>
    <row r="447">
      <c r="A447" s="4"/>
      <c r="B447" s="4"/>
      <c r="C447" s="4"/>
      <c r="D447" s="4"/>
      <c r="E447" s="4"/>
      <c r="F447" s="4"/>
      <c r="G447" s="4"/>
      <c r="H447" s="4"/>
      <c r="I447" s="4"/>
      <c r="J447" s="116"/>
      <c r="K447" s="116"/>
      <c r="L447" s="116"/>
      <c r="M447" s="116"/>
      <c r="N447" s="116"/>
      <c r="O447" s="116"/>
      <c r="P447" s="116"/>
      <c r="Q447" s="116"/>
      <c r="R447" s="116"/>
      <c r="S447" s="116"/>
      <c r="T447" s="119"/>
      <c r="U447" s="119"/>
      <c r="V447" s="119"/>
      <c r="W447" s="119"/>
      <c r="X447" s="119"/>
      <c r="Y447" s="119"/>
      <c r="Z447" s="119"/>
      <c r="AA447" s="119"/>
      <c r="AB447" s="119"/>
      <c r="AC447" s="119"/>
      <c r="AD447" s="119"/>
      <c r="AE447" s="119"/>
      <c r="AF447" s="119"/>
      <c r="AG447" s="119"/>
      <c r="AH447" s="4"/>
      <c r="AI447" s="4"/>
      <c r="AJ447" s="4"/>
      <c r="AK447" s="4"/>
      <c r="AL447" s="4"/>
      <c r="AM447" s="4"/>
      <c r="AN447" s="4"/>
    </row>
    <row r="448">
      <c r="A448" s="4"/>
      <c r="B448" s="4"/>
      <c r="C448" s="4"/>
      <c r="D448" s="4"/>
      <c r="E448" s="4"/>
      <c r="F448" s="4"/>
      <c r="G448" s="4"/>
      <c r="H448" s="4"/>
      <c r="I448" s="4"/>
      <c r="J448" s="116"/>
      <c r="K448" s="116"/>
      <c r="L448" s="116"/>
      <c r="M448" s="116"/>
      <c r="N448" s="116"/>
      <c r="O448" s="116"/>
      <c r="P448" s="116"/>
      <c r="Q448" s="116"/>
      <c r="R448" s="116"/>
      <c r="S448" s="116"/>
      <c r="T448" s="119"/>
      <c r="U448" s="119"/>
      <c r="V448" s="119"/>
      <c r="W448" s="119"/>
      <c r="X448" s="119"/>
      <c r="Y448" s="119"/>
      <c r="Z448" s="119"/>
      <c r="AA448" s="119"/>
      <c r="AB448" s="119"/>
      <c r="AC448" s="119"/>
      <c r="AD448" s="119"/>
      <c r="AE448" s="119"/>
      <c r="AF448" s="119"/>
      <c r="AG448" s="119"/>
      <c r="AH448" s="4"/>
      <c r="AI448" s="4"/>
      <c r="AJ448" s="4"/>
      <c r="AK448" s="4"/>
      <c r="AL448" s="4"/>
      <c r="AM448" s="4"/>
      <c r="AN448" s="4"/>
    </row>
    <row r="449">
      <c r="A449" s="4"/>
      <c r="B449" s="4"/>
      <c r="C449" s="4"/>
      <c r="D449" s="4"/>
      <c r="E449" s="4"/>
      <c r="F449" s="4"/>
      <c r="G449" s="4"/>
      <c r="H449" s="4"/>
      <c r="I449" s="4"/>
      <c r="J449" s="116"/>
      <c r="K449" s="116"/>
      <c r="L449" s="116"/>
      <c r="M449" s="116"/>
      <c r="N449" s="116"/>
      <c r="O449" s="116"/>
      <c r="P449" s="116"/>
      <c r="Q449" s="116"/>
      <c r="R449" s="116"/>
      <c r="S449" s="116"/>
      <c r="T449" s="119"/>
      <c r="U449" s="119"/>
      <c r="V449" s="119"/>
      <c r="W449" s="119"/>
      <c r="X449" s="119"/>
      <c r="Y449" s="119"/>
      <c r="Z449" s="119"/>
      <c r="AA449" s="119"/>
      <c r="AB449" s="119"/>
      <c r="AC449" s="119"/>
      <c r="AD449" s="119"/>
      <c r="AE449" s="119"/>
      <c r="AF449" s="119"/>
      <c r="AG449" s="119"/>
      <c r="AH449" s="4"/>
      <c r="AI449" s="4"/>
      <c r="AJ449" s="4"/>
      <c r="AK449" s="4"/>
      <c r="AL449" s="4"/>
      <c r="AM449" s="4"/>
      <c r="AN449" s="4"/>
    </row>
    <row r="450">
      <c r="A450" s="4"/>
      <c r="B450" s="4"/>
      <c r="C450" s="4"/>
      <c r="D450" s="4"/>
      <c r="E450" s="4"/>
      <c r="F450" s="4"/>
      <c r="G450" s="4"/>
      <c r="H450" s="4"/>
      <c r="I450" s="4"/>
      <c r="J450" s="116"/>
      <c r="K450" s="116"/>
      <c r="L450" s="116"/>
      <c r="M450" s="116"/>
      <c r="N450" s="116"/>
      <c r="O450" s="116"/>
      <c r="P450" s="116"/>
      <c r="Q450" s="116"/>
      <c r="R450" s="116"/>
      <c r="S450" s="116"/>
      <c r="T450" s="119"/>
      <c r="U450" s="119"/>
      <c r="V450" s="119"/>
      <c r="W450" s="119"/>
      <c r="X450" s="119"/>
      <c r="Y450" s="119"/>
      <c r="Z450" s="119"/>
      <c r="AA450" s="119"/>
      <c r="AB450" s="119"/>
      <c r="AC450" s="119"/>
      <c r="AD450" s="119"/>
      <c r="AE450" s="119"/>
      <c r="AF450" s="119"/>
      <c r="AG450" s="119"/>
      <c r="AH450" s="4"/>
      <c r="AI450" s="4"/>
      <c r="AJ450" s="4"/>
      <c r="AK450" s="4"/>
      <c r="AL450" s="4"/>
      <c r="AM450" s="4"/>
      <c r="AN450" s="4"/>
    </row>
    <row r="451">
      <c r="A451" s="4"/>
      <c r="B451" s="4"/>
      <c r="C451" s="4"/>
      <c r="D451" s="4"/>
      <c r="E451" s="4"/>
      <c r="F451" s="4"/>
      <c r="G451" s="4"/>
      <c r="H451" s="4"/>
      <c r="I451" s="4"/>
      <c r="J451" s="116"/>
      <c r="K451" s="116"/>
      <c r="L451" s="116"/>
      <c r="M451" s="116"/>
      <c r="N451" s="116"/>
      <c r="O451" s="116"/>
      <c r="P451" s="116"/>
      <c r="Q451" s="116"/>
      <c r="R451" s="116"/>
      <c r="S451" s="116"/>
      <c r="T451" s="119"/>
      <c r="U451" s="119"/>
      <c r="V451" s="119"/>
      <c r="W451" s="119"/>
      <c r="X451" s="119"/>
      <c r="Y451" s="119"/>
      <c r="Z451" s="119"/>
      <c r="AA451" s="119"/>
      <c r="AB451" s="119"/>
      <c r="AC451" s="119"/>
      <c r="AD451" s="119"/>
      <c r="AE451" s="119"/>
      <c r="AF451" s="119"/>
      <c r="AG451" s="119"/>
      <c r="AH451" s="4"/>
      <c r="AI451" s="4"/>
      <c r="AJ451" s="4"/>
      <c r="AK451" s="4"/>
      <c r="AL451" s="4"/>
      <c r="AM451" s="4"/>
      <c r="AN451" s="4"/>
    </row>
    <row r="452">
      <c r="A452" s="4"/>
      <c r="B452" s="4"/>
      <c r="C452" s="4"/>
      <c r="D452" s="4"/>
      <c r="E452" s="4"/>
      <c r="F452" s="4"/>
      <c r="G452" s="4"/>
      <c r="H452" s="4"/>
      <c r="I452" s="4"/>
      <c r="J452" s="116"/>
      <c r="K452" s="116"/>
      <c r="L452" s="116"/>
      <c r="M452" s="116"/>
      <c r="N452" s="116"/>
      <c r="O452" s="116"/>
      <c r="P452" s="116"/>
      <c r="Q452" s="116"/>
      <c r="R452" s="116"/>
      <c r="S452" s="116"/>
      <c r="T452" s="119"/>
      <c r="U452" s="119"/>
      <c r="V452" s="119"/>
      <c r="W452" s="119"/>
      <c r="X452" s="119"/>
      <c r="Y452" s="119"/>
      <c r="Z452" s="119"/>
      <c r="AA452" s="119"/>
      <c r="AB452" s="119"/>
      <c r="AC452" s="119"/>
      <c r="AD452" s="119"/>
      <c r="AE452" s="119"/>
      <c r="AF452" s="119"/>
      <c r="AG452" s="119"/>
      <c r="AH452" s="4"/>
      <c r="AI452" s="4"/>
      <c r="AJ452" s="4"/>
      <c r="AK452" s="4"/>
      <c r="AL452" s="4"/>
      <c r="AM452" s="4"/>
      <c r="AN452" s="4"/>
    </row>
    <row r="453">
      <c r="A453" s="4"/>
      <c r="B453" s="4"/>
      <c r="C453" s="4"/>
      <c r="D453" s="4"/>
      <c r="E453" s="4"/>
      <c r="F453" s="4"/>
      <c r="G453" s="4"/>
      <c r="H453" s="4"/>
      <c r="I453" s="4"/>
      <c r="J453" s="116"/>
      <c r="K453" s="116"/>
      <c r="L453" s="116"/>
      <c r="M453" s="116"/>
      <c r="N453" s="116"/>
      <c r="O453" s="116"/>
      <c r="P453" s="116"/>
      <c r="Q453" s="116"/>
      <c r="R453" s="116"/>
      <c r="S453" s="116"/>
      <c r="T453" s="119"/>
      <c r="U453" s="119"/>
      <c r="V453" s="119"/>
      <c r="W453" s="119"/>
      <c r="X453" s="119"/>
      <c r="Y453" s="119"/>
      <c r="Z453" s="119"/>
      <c r="AA453" s="119"/>
      <c r="AB453" s="119"/>
      <c r="AC453" s="119"/>
      <c r="AD453" s="119"/>
      <c r="AE453" s="119"/>
      <c r="AF453" s="119"/>
      <c r="AG453" s="119"/>
      <c r="AH453" s="4"/>
      <c r="AI453" s="4"/>
      <c r="AJ453" s="4"/>
      <c r="AK453" s="4"/>
      <c r="AL453" s="4"/>
      <c r="AM453" s="4"/>
      <c r="AN453" s="4"/>
    </row>
    <row r="454">
      <c r="A454" s="4"/>
      <c r="B454" s="4"/>
      <c r="C454" s="4"/>
      <c r="D454" s="4"/>
      <c r="E454" s="4"/>
      <c r="F454" s="4"/>
      <c r="G454" s="4"/>
      <c r="H454" s="4"/>
      <c r="I454" s="4"/>
      <c r="J454" s="116"/>
      <c r="K454" s="116"/>
      <c r="L454" s="116"/>
      <c r="M454" s="116"/>
      <c r="N454" s="116"/>
      <c r="O454" s="116"/>
      <c r="P454" s="116"/>
      <c r="Q454" s="116"/>
      <c r="R454" s="116"/>
      <c r="S454" s="116"/>
      <c r="T454" s="119"/>
      <c r="U454" s="119"/>
      <c r="V454" s="119"/>
      <c r="W454" s="119"/>
      <c r="X454" s="119"/>
      <c r="Y454" s="119"/>
      <c r="Z454" s="119"/>
      <c r="AA454" s="119"/>
      <c r="AB454" s="119"/>
      <c r="AC454" s="119"/>
      <c r="AD454" s="119"/>
      <c r="AE454" s="119"/>
      <c r="AF454" s="119"/>
      <c r="AG454" s="119"/>
      <c r="AH454" s="4"/>
      <c r="AI454" s="4"/>
      <c r="AJ454" s="4"/>
      <c r="AK454" s="4"/>
      <c r="AL454" s="4"/>
      <c r="AM454" s="4"/>
      <c r="AN454" s="4"/>
    </row>
    <row r="455">
      <c r="A455" s="4"/>
      <c r="B455" s="4"/>
      <c r="C455" s="4"/>
      <c r="D455" s="4"/>
      <c r="E455" s="4"/>
      <c r="F455" s="4"/>
      <c r="G455" s="4"/>
      <c r="H455" s="4"/>
      <c r="I455" s="4"/>
      <c r="J455" s="116"/>
      <c r="K455" s="116"/>
      <c r="L455" s="116"/>
      <c r="M455" s="116"/>
      <c r="N455" s="116"/>
      <c r="O455" s="116"/>
      <c r="P455" s="116"/>
      <c r="Q455" s="116"/>
      <c r="R455" s="116"/>
      <c r="S455" s="116"/>
      <c r="T455" s="119"/>
      <c r="U455" s="119"/>
      <c r="V455" s="119"/>
      <c r="W455" s="119"/>
      <c r="X455" s="119"/>
      <c r="Y455" s="119"/>
      <c r="Z455" s="119"/>
      <c r="AA455" s="119"/>
      <c r="AB455" s="119"/>
      <c r="AC455" s="119"/>
      <c r="AD455" s="119"/>
      <c r="AE455" s="119"/>
      <c r="AF455" s="119"/>
      <c r="AG455" s="119"/>
      <c r="AH455" s="4"/>
      <c r="AI455" s="4"/>
      <c r="AJ455" s="4"/>
      <c r="AK455" s="4"/>
      <c r="AL455" s="4"/>
      <c r="AM455" s="4"/>
      <c r="AN455" s="4"/>
    </row>
    <row r="456">
      <c r="A456" s="4"/>
      <c r="B456" s="4"/>
      <c r="C456" s="4"/>
      <c r="D456" s="4"/>
      <c r="E456" s="4"/>
      <c r="F456" s="4"/>
      <c r="G456" s="4"/>
      <c r="H456" s="4"/>
      <c r="I456" s="4"/>
      <c r="J456" s="116"/>
      <c r="K456" s="116"/>
      <c r="L456" s="116"/>
      <c r="M456" s="116"/>
      <c r="N456" s="116"/>
      <c r="O456" s="116"/>
      <c r="P456" s="116"/>
      <c r="Q456" s="116"/>
      <c r="R456" s="116"/>
      <c r="S456" s="116"/>
      <c r="T456" s="119"/>
      <c r="U456" s="119"/>
      <c r="V456" s="119"/>
      <c r="W456" s="119"/>
      <c r="X456" s="119"/>
      <c r="Y456" s="119"/>
      <c r="Z456" s="119"/>
      <c r="AA456" s="119"/>
      <c r="AB456" s="119"/>
      <c r="AC456" s="119"/>
      <c r="AD456" s="119"/>
      <c r="AE456" s="119"/>
      <c r="AF456" s="119"/>
      <c r="AG456" s="119"/>
      <c r="AH456" s="4"/>
      <c r="AI456" s="4"/>
      <c r="AJ456" s="4"/>
      <c r="AK456" s="4"/>
      <c r="AL456" s="4"/>
      <c r="AM456" s="4"/>
      <c r="AN456" s="4"/>
    </row>
    <row r="457">
      <c r="A457" s="4"/>
      <c r="B457" s="4"/>
      <c r="C457" s="4"/>
      <c r="D457" s="4"/>
      <c r="E457" s="4"/>
      <c r="F457" s="4"/>
      <c r="G457" s="4"/>
      <c r="H457" s="4"/>
      <c r="I457" s="4"/>
      <c r="J457" s="116"/>
      <c r="K457" s="116"/>
      <c r="L457" s="116"/>
      <c r="M457" s="116"/>
      <c r="N457" s="116"/>
      <c r="O457" s="116"/>
      <c r="P457" s="116"/>
      <c r="Q457" s="116"/>
      <c r="R457" s="116"/>
      <c r="S457" s="116"/>
      <c r="T457" s="119"/>
      <c r="U457" s="119"/>
      <c r="V457" s="119"/>
      <c r="W457" s="119"/>
      <c r="X457" s="119"/>
      <c r="Y457" s="119"/>
      <c r="Z457" s="119"/>
      <c r="AA457" s="119"/>
      <c r="AB457" s="119"/>
      <c r="AC457" s="119"/>
      <c r="AD457" s="119"/>
      <c r="AE457" s="119"/>
      <c r="AF457" s="119"/>
      <c r="AG457" s="119"/>
      <c r="AH457" s="4"/>
      <c r="AI457" s="4"/>
      <c r="AJ457" s="4"/>
      <c r="AK457" s="4"/>
      <c r="AL457" s="4"/>
      <c r="AM457" s="4"/>
      <c r="AN457" s="4"/>
    </row>
    <row r="458">
      <c r="A458" s="4"/>
      <c r="B458" s="4"/>
      <c r="C458" s="4"/>
      <c r="D458" s="4"/>
      <c r="E458" s="4"/>
      <c r="F458" s="4"/>
      <c r="G458" s="4"/>
      <c r="H458" s="4"/>
      <c r="I458" s="4"/>
      <c r="J458" s="116"/>
      <c r="K458" s="116"/>
      <c r="L458" s="116"/>
      <c r="M458" s="116"/>
      <c r="N458" s="116"/>
      <c r="O458" s="116"/>
      <c r="P458" s="116"/>
      <c r="Q458" s="116"/>
      <c r="R458" s="116"/>
      <c r="S458" s="116"/>
      <c r="T458" s="119"/>
      <c r="U458" s="119"/>
      <c r="V458" s="119"/>
      <c r="W458" s="119"/>
      <c r="X458" s="119"/>
      <c r="Y458" s="119"/>
      <c r="Z458" s="119"/>
      <c r="AA458" s="119"/>
      <c r="AB458" s="119"/>
      <c r="AC458" s="119"/>
      <c r="AD458" s="119"/>
      <c r="AE458" s="119"/>
      <c r="AF458" s="119"/>
      <c r="AG458" s="119"/>
      <c r="AH458" s="4"/>
      <c r="AI458" s="4"/>
      <c r="AJ458" s="4"/>
      <c r="AK458" s="4"/>
      <c r="AL458" s="4"/>
      <c r="AM458" s="4"/>
      <c r="AN458" s="4"/>
    </row>
    <row r="459">
      <c r="A459" s="4"/>
      <c r="B459" s="4"/>
      <c r="C459" s="4"/>
      <c r="D459" s="4"/>
      <c r="E459" s="4"/>
      <c r="F459" s="4"/>
      <c r="G459" s="4"/>
      <c r="H459" s="4"/>
      <c r="I459" s="4"/>
      <c r="J459" s="116"/>
      <c r="K459" s="116"/>
      <c r="L459" s="116"/>
      <c r="M459" s="116"/>
      <c r="N459" s="116"/>
      <c r="O459" s="116"/>
      <c r="P459" s="116"/>
      <c r="Q459" s="116"/>
      <c r="R459" s="116"/>
      <c r="S459" s="116"/>
      <c r="T459" s="119"/>
      <c r="U459" s="119"/>
      <c r="V459" s="119"/>
      <c r="W459" s="119"/>
      <c r="X459" s="119"/>
      <c r="Y459" s="119"/>
      <c r="Z459" s="119"/>
      <c r="AA459" s="119"/>
      <c r="AB459" s="119"/>
      <c r="AC459" s="119"/>
      <c r="AD459" s="119"/>
      <c r="AE459" s="119"/>
      <c r="AF459" s="119"/>
      <c r="AG459" s="119"/>
      <c r="AH459" s="4"/>
      <c r="AI459" s="4"/>
      <c r="AJ459" s="4"/>
      <c r="AK459" s="4"/>
      <c r="AL459" s="4"/>
      <c r="AM459" s="4"/>
      <c r="AN459" s="4"/>
    </row>
    <row r="460">
      <c r="A460" s="4"/>
      <c r="B460" s="4"/>
      <c r="C460" s="4"/>
      <c r="D460" s="4"/>
      <c r="E460" s="4"/>
      <c r="F460" s="4"/>
      <c r="G460" s="4"/>
      <c r="H460" s="4"/>
      <c r="I460" s="4"/>
      <c r="J460" s="116"/>
      <c r="K460" s="116"/>
      <c r="L460" s="116"/>
      <c r="M460" s="116"/>
      <c r="N460" s="116"/>
      <c r="O460" s="116"/>
      <c r="P460" s="116"/>
      <c r="Q460" s="116"/>
      <c r="R460" s="116"/>
      <c r="S460" s="116"/>
      <c r="T460" s="119"/>
      <c r="U460" s="119"/>
      <c r="V460" s="119"/>
      <c r="W460" s="119"/>
      <c r="X460" s="119"/>
      <c r="Y460" s="119"/>
      <c r="Z460" s="119"/>
      <c r="AA460" s="119"/>
      <c r="AB460" s="119"/>
      <c r="AC460" s="119"/>
      <c r="AD460" s="119"/>
      <c r="AE460" s="119"/>
      <c r="AF460" s="119"/>
      <c r="AG460" s="119"/>
      <c r="AH460" s="4"/>
      <c r="AI460" s="4"/>
      <c r="AJ460" s="4"/>
      <c r="AK460" s="4"/>
      <c r="AL460" s="4"/>
      <c r="AM460" s="4"/>
      <c r="AN460" s="4"/>
    </row>
    <row r="461">
      <c r="A461" s="4"/>
      <c r="B461" s="4"/>
      <c r="C461" s="4"/>
      <c r="D461" s="4"/>
      <c r="E461" s="4"/>
      <c r="F461" s="4"/>
      <c r="G461" s="4"/>
      <c r="H461" s="4"/>
      <c r="I461" s="4"/>
      <c r="J461" s="116"/>
      <c r="K461" s="116"/>
      <c r="L461" s="116"/>
      <c r="M461" s="116"/>
      <c r="N461" s="116"/>
      <c r="O461" s="116"/>
      <c r="P461" s="116"/>
      <c r="Q461" s="116"/>
      <c r="R461" s="116"/>
      <c r="S461" s="116"/>
      <c r="T461" s="119"/>
      <c r="U461" s="119"/>
      <c r="V461" s="119"/>
      <c r="W461" s="119"/>
      <c r="X461" s="119"/>
      <c r="Y461" s="119"/>
      <c r="Z461" s="119"/>
      <c r="AA461" s="119"/>
      <c r="AB461" s="119"/>
      <c r="AC461" s="119"/>
      <c r="AD461" s="119"/>
      <c r="AE461" s="119"/>
      <c r="AF461" s="119"/>
      <c r="AG461" s="119"/>
      <c r="AH461" s="4"/>
      <c r="AI461" s="4"/>
      <c r="AJ461" s="4"/>
      <c r="AK461" s="4"/>
      <c r="AL461" s="4"/>
      <c r="AM461" s="4"/>
      <c r="AN461" s="4"/>
    </row>
    <row r="462">
      <c r="A462" s="4"/>
      <c r="B462" s="4"/>
      <c r="C462" s="4"/>
      <c r="D462" s="4"/>
      <c r="E462" s="4"/>
      <c r="F462" s="4"/>
      <c r="G462" s="4"/>
      <c r="H462" s="4"/>
      <c r="I462" s="4"/>
      <c r="J462" s="116"/>
      <c r="K462" s="116"/>
      <c r="L462" s="116"/>
      <c r="M462" s="116"/>
      <c r="N462" s="116"/>
      <c r="O462" s="116"/>
      <c r="P462" s="116"/>
      <c r="Q462" s="116"/>
      <c r="R462" s="116"/>
      <c r="S462" s="116"/>
      <c r="T462" s="119"/>
      <c r="U462" s="119"/>
      <c r="V462" s="119"/>
      <c r="W462" s="119"/>
      <c r="X462" s="119"/>
      <c r="Y462" s="119"/>
      <c r="Z462" s="119"/>
      <c r="AA462" s="119"/>
      <c r="AB462" s="119"/>
      <c r="AC462" s="119"/>
      <c r="AD462" s="119"/>
      <c r="AE462" s="119"/>
      <c r="AF462" s="119"/>
      <c r="AG462" s="119"/>
      <c r="AH462" s="4"/>
      <c r="AI462" s="4"/>
      <c r="AJ462" s="4"/>
      <c r="AK462" s="4"/>
      <c r="AL462" s="4"/>
      <c r="AM462" s="4"/>
      <c r="AN462" s="4"/>
    </row>
    <row r="463">
      <c r="A463" s="4"/>
      <c r="B463" s="4"/>
      <c r="C463" s="4"/>
      <c r="D463" s="4"/>
      <c r="E463" s="4"/>
      <c r="F463" s="4"/>
      <c r="G463" s="4"/>
      <c r="H463" s="4"/>
      <c r="I463" s="4"/>
      <c r="J463" s="116"/>
      <c r="K463" s="116"/>
      <c r="L463" s="116"/>
      <c r="M463" s="116"/>
      <c r="N463" s="116"/>
      <c r="O463" s="116"/>
      <c r="P463" s="116"/>
      <c r="Q463" s="116"/>
      <c r="R463" s="116"/>
      <c r="S463" s="116"/>
      <c r="T463" s="119"/>
      <c r="U463" s="119"/>
      <c r="V463" s="119"/>
      <c r="W463" s="119"/>
      <c r="X463" s="119"/>
      <c r="Y463" s="119"/>
      <c r="Z463" s="119"/>
      <c r="AA463" s="119"/>
      <c r="AB463" s="119"/>
      <c r="AC463" s="119"/>
      <c r="AD463" s="119"/>
      <c r="AE463" s="119"/>
      <c r="AF463" s="119"/>
      <c r="AG463" s="119"/>
      <c r="AH463" s="4"/>
      <c r="AI463" s="4"/>
      <c r="AJ463" s="4"/>
      <c r="AK463" s="4"/>
      <c r="AL463" s="4"/>
      <c r="AM463" s="4"/>
      <c r="AN463" s="4"/>
    </row>
    <row r="464">
      <c r="A464" s="4"/>
      <c r="B464" s="4"/>
      <c r="C464" s="4"/>
      <c r="D464" s="4"/>
      <c r="E464" s="4"/>
      <c r="F464" s="4"/>
      <c r="G464" s="4"/>
      <c r="H464" s="4"/>
      <c r="I464" s="4"/>
      <c r="J464" s="116"/>
      <c r="K464" s="116"/>
      <c r="L464" s="116"/>
      <c r="M464" s="116"/>
      <c r="N464" s="116"/>
      <c r="O464" s="116"/>
      <c r="P464" s="116"/>
      <c r="Q464" s="116"/>
      <c r="R464" s="116"/>
      <c r="S464" s="116"/>
      <c r="T464" s="119"/>
      <c r="U464" s="119"/>
      <c r="V464" s="119"/>
      <c r="W464" s="119"/>
      <c r="X464" s="119"/>
      <c r="Y464" s="119"/>
      <c r="Z464" s="119"/>
      <c r="AA464" s="119"/>
      <c r="AB464" s="119"/>
      <c r="AC464" s="119"/>
      <c r="AD464" s="119"/>
      <c r="AE464" s="119"/>
      <c r="AF464" s="119"/>
      <c r="AG464" s="119"/>
      <c r="AH464" s="4"/>
      <c r="AI464" s="4"/>
      <c r="AJ464" s="4"/>
      <c r="AK464" s="4"/>
      <c r="AL464" s="4"/>
      <c r="AM464" s="4"/>
      <c r="AN464" s="4"/>
    </row>
    <row r="465">
      <c r="A465" s="4"/>
      <c r="B465" s="4"/>
      <c r="C465" s="4"/>
      <c r="D465" s="4"/>
      <c r="E465" s="4"/>
      <c r="F465" s="4"/>
      <c r="G465" s="4"/>
      <c r="H465" s="4"/>
      <c r="I465" s="4"/>
      <c r="J465" s="116"/>
      <c r="K465" s="116"/>
      <c r="L465" s="116"/>
      <c r="M465" s="116"/>
      <c r="N465" s="116"/>
      <c r="O465" s="116"/>
      <c r="P465" s="116"/>
      <c r="Q465" s="116"/>
      <c r="R465" s="116"/>
      <c r="S465" s="116"/>
      <c r="T465" s="119"/>
      <c r="U465" s="119"/>
      <c r="V465" s="119"/>
      <c r="W465" s="119"/>
      <c r="X465" s="119"/>
      <c r="Y465" s="119"/>
      <c r="Z465" s="119"/>
      <c r="AA465" s="119"/>
      <c r="AB465" s="119"/>
      <c r="AC465" s="119"/>
      <c r="AD465" s="119"/>
      <c r="AE465" s="119"/>
      <c r="AF465" s="119"/>
      <c r="AG465" s="119"/>
      <c r="AH465" s="4"/>
      <c r="AI465" s="4"/>
      <c r="AJ465" s="4"/>
      <c r="AK465" s="4"/>
      <c r="AL465" s="4"/>
      <c r="AM465" s="4"/>
      <c r="AN465" s="4"/>
    </row>
    <row r="466">
      <c r="A466" s="4"/>
      <c r="B466" s="4"/>
      <c r="C466" s="4"/>
      <c r="D466" s="4"/>
      <c r="E466" s="4"/>
      <c r="F466" s="4"/>
      <c r="G466" s="4"/>
      <c r="H466" s="4"/>
      <c r="I466" s="4"/>
      <c r="J466" s="116"/>
      <c r="K466" s="116"/>
      <c r="L466" s="116"/>
      <c r="M466" s="116"/>
      <c r="N466" s="116"/>
      <c r="O466" s="116"/>
      <c r="P466" s="116"/>
      <c r="Q466" s="116"/>
      <c r="R466" s="116"/>
      <c r="S466" s="116"/>
      <c r="T466" s="119"/>
      <c r="U466" s="119"/>
      <c r="V466" s="119"/>
      <c r="W466" s="119"/>
      <c r="X466" s="119"/>
      <c r="Y466" s="119"/>
      <c r="Z466" s="119"/>
      <c r="AA466" s="119"/>
      <c r="AB466" s="119"/>
      <c r="AC466" s="119"/>
      <c r="AD466" s="119"/>
      <c r="AE466" s="119"/>
      <c r="AF466" s="119"/>
      <c r="AG466" s="119"/>
      <c r="AH466" s="4"/>
      <c r="AI466" s="4"/>
      <c r="AJ466" s="4"/>
      <c r="AK466" s="4"/>
      <c r="AL466" s="4"/>
      <c r="AM466" s="4"/>
      <c r="AN466" s="4"/>
    </row>
    <row r="467">
      <c r="A467" s="4"/>
      <c r="B467" s="4"/>
      <c r="C467" s="4"/>
      <c r="D467" s="4"/>
      <c r="E467" s="4"/>
      <c r="F467" s="4"/>
      <c r="G467" s="4"/>
      <c r="H467" s="4"/>
      <c r="I467" s="4"/>
      <c r="J467" s="116"/>
      <c r="K467" s="116"/>
      <c r="L467" s="116"/>
      <c r="M467" s="116"/>
      <c r="N467" s="116"/>
      <c r="O467" s="116"/>
      <c r="P467" s="116"/>
      <c r="Q467" s="116"/>
      <c r="R467" s="116"/>
      <c r="S467" s="116"/>
      <c r="T467" s="119"/>
      <c r="U467" s="119"/>
      <c r="V467" s="119"/>
      <c r="W467" s="119"/>
      <c r="X467" s="119"/>
      <c r="Y467" s="119"/>
      <c r="Z467" s="119"/>
      <c r="AA467" s="119"/>
      <c r="AB467" s="119"/>
      <c r="AC467" s="119"/>
      <c r="AD467" s="119"/>
      <c r="AE467" s="119"/>
      <c r="AF467" s="119"/>
      <c r="AG467" s="119"/>
      <c r="AH467" s="4"/>
      <c r="AI467" s="4"/>
      <c r="AJ467" s="4"/>
      <c r="AK467" s="4"/>
      <c r="AL467" s="4"/>
      <c r="AM467" s="4"/>
      <c r="AN467" s="4"/>
    </row>
    <row r="468">
      <c r="A468" s="4"/>
      <c r="B468" s="4"/>
      <c r="C468" s="4"/>
      <c r="D468" s="4"/>
      <c r="E468" s="4"/>
      <c r="F468" s="4"/>
      <c r="G468" s="4"/>
      <c r="H468" s="4"/>
      <c r="I468" s="4"/>
      <c r="J468" s="116"/>
      <c r="K468" s="116"/>
      <c r="L468" s="116"/>
      <c r="M468" s="116"/>
      <c r="N468" s="116"/>
      <c r="O468" s="116"/>
      <c r="P468" s="116"/>
      <c r="Q468" s="116"/>
      <c r="R468" s="116"/>
      <c r="S468" s="116"/>
      <c r="T468" s="119"/>
      <c r="U468" s="119"/>
      <c r="V468" s="119"/>
      <c r="W468" s="119"/>
      <c r="X468" s="119"/>
      <c r="Y468" s="119"/>
      <c r="Z468" s="119"/>
      <c r="AA468" s="119"/>
      <c r="AB468" s="119"/>
      <c r="AC468" s="119"/>
      <c r="AD468" s="119"/>
      <c r="AE468" s="119"/>
      <c r="AF468" s="119"/>
      <c r="AG468" s="119"/>
      <c r="AH468" s="4"/>
      <c r="AI468" s="4"/>
      <c r="AJ468" s="4"/>
      <c r="AK468" s="4"/>
      <c r="AL468" s="4"/>
      <c r="AM468" s="4"/>
      <c r="AN468" s="4"/>
    </row>
    <row r="469">
      <c r="A469" s="4"/>
      <c r="B469" s="4"/>
      <c r="C469" s="4"/>
      <c r="D469" s="4"/>
      <c r="E469" s="4"/>
      <c r="F469" s="4"/>
      <c r="G469" s="4"/>
      <c r="H469" s="4"/>
      <c r="I469" s="4"/>
      <c r="J469" s="116"/>
      <c r="K469" s="116"/>
      <c r="L469" s="116"/>
      <c r="M469" s="116"/>
      <c r="N469" s="116"/>
      <c r="O469" s="116"/>
      <c r="P469" s="116"/>
      <c r="Q469" s="116"/>
      <c r="R469" s="116"/>
      <c r="S469" s="116"/>
      <c r="T469" s="119"/>
      <c r="U469" s="119"/>
      <c r="V469" s="119"/>
      <c r="W469" s="119"/>
      <c r="X469" s="119"/>
      <c r="Y469" s="119"/>
      <c r="Z469" s="119"/>
      <c r="AA469" s="119"/>
      <c r="AB469" s="119"/>
      <c r="AC469" s="119"/>
      <c r="AD469" s="119"/>
      <c r="AE469" s="119"/>
      <c r="AF469" s="119"/>
      <c r="AG469" s="119"/>
      <c r="AH469" s="4"/>
      <c r="AI469" s="4"/>
      <c r="AJ469" s="4"/>
      <c r="AK469" s="4"/>
      <c r="AL469" s="4"/>
      <c r="AM469" s="4"/>
      <c r="AN469" s="4"/>
    </row>
    <row r="470">
      <c r="A470" s="4"/>
      <c r="B470" s="4"/>
      <c r="C470" s="4"/>
      <c r="D470" s="4"/>
      <c r="E470" s="4"/>
      <c r="F470" s="4"/>
      <c r="G470" s="4"/>
      <c r="H470" s="4"/>
      <c r="I470" s="4"/>
      <c r="J470" s="116"/>
      <c r="K470" s="116"/>
      <c r="L470" s="116"/>
      <c r="M470" s="116"/>
      <c r="N470" s="116"/>
      <c r="O470" s="116"/>
      <c r="P470" s="116"/>
      <c r="Q470" s="116"/>
      <c r="R470" s="116"/>
      <c r="S470" s="116"/>
      <c r="T470" s="119"/>
      <c r="U470" s="119"/>
      <c r="V470" s="119"/>
      <c r="W470" s="119"/>
      <c r="X470" s="119"/>
      <c r="Y470" s="119"/>
      <c r="Z470" s="119"/>
      <c r="AA470" s="119"/>
      <c r="AB470" s="119"/>
      <c r="AC470" s="119"/>
      <c r="AD470" s="119"/>
      <c r="AE470" s="119"/>
      <c r="AF470" s="119"/>
      <c r="AG470" s="119"/>
      <c r="AH470" s="4"/>
      <c r="AI470" s="4"/>
      <c r="AJ470" s="4"/>
      <c r="AK470" s="4"/>
      <c r="AL470" s="4"/>
      <c r="AM470" s="4"/>
      <c r="AN470" s="4"/>
    </row>
    <row r="471">
      <c r="A471" s="4"/>
      <c r="B471" s="4"/>
      <c r="C471" s="4"/>
      <c r="D471" s="4"/>
      <c r="E471" s="4"/>
      <c r="F471" s="4"/>
      <c r="G471" s="4"/>
      <c r="H471" s="4"/>
      <c r="I471" s="4"/>
      <c r="J471" s="116"/>
      <c r="K471" s="116"/>
      <c r="L471" s="116"/>
      <c r="M471" s="116"/>
      <c r="N471" s="116"/>
      <c r="O471" s="116"/>
      <c r="P471" s="116"/>
      <c r="Q471" s="116"/>
      <c r="R471" s="116"/>
      <c r="S471" s="116"/>
      <c r="T471" s="119"/>
      <c r="U471" s="119"/>
      <c r="V471" s="119"/>
      <c r="W471" s="119"/>
      <c r="X471" s="119"/>
      <c r="Y471" s="119"/>
      <c r="Z471" s="119"/>
      <c r="AA471" s="119"/>
      <c r="AB471" s="119"/>
      <c r="AC471" s="119"/>
      <c r="AD471" s="119"/>
      <c r="AE471" s="119"/>
      <c r="AF471" s="119"/>
      <c r="AG471" s="119"/>
      <c r="AH471" s="4"/>
      <c r="AI471" s="4"/>
      <c r="AJ471" s="4"/>
      <c r="AK471" s="4"/>
      <c r="AL471" s="4"/>
      <c r="AM471" s="4"/>
      <c r="AN471" s="4"/>
    </row>
    <row r="472">
      <c r="A472" s="4"/>
      <c r="B472" s="4"/>
      <c r="C472" s="4"/>
      <c r="D472" s="4"/>
      <c r="E472" s="4"/>
      <c r="F472" s="4"/>
      <c r="G472" s="4"/>
      <c r="H472" s="4"/>
      <c r="I472" s="4"/>
      <c r="J472" s="116"/>
      <c r="K472" s="116"/>
      <c r="L472" s="116"/>
      <c r="M472" s="116"/>
      <c r="N472" s="116"/>
      <c r="O472" s="116"/>
      <c r="P472" s="116"/>
      <c r="Q472" s="116"/>
      <c r="R472" s="116"/>
      <c r="S472" s="116"/>
      <c r="T472" s="119"/>
      <c r="U472" s="119"/>
      <c r="V472" s="119"/>
      <c r="W472" s="119"/>
      <c r="X472" s="119"/>
      <c r="Y472" s="119"/>
      <c r="Z472" s="119"/>
      <c r="AA472" s="119"/>
      <c r="AB472" s="119"/>
      <c r="AC472" s="119"/>
      <c r="AD472" s="119"/>
      <c r="AE472" s="119"/>
      <c r="AF472" s="119"/>
      <c r="AG472" s="119"/>
      <c r="AH472" s="4"/>
      <c r="AI472" s="4"/>
      <c r="AJ472" s="4"/>
      <c r="AK472" s="4"/>
      <c r="AL472" s="4"/>
      <c r="AM472" s="4"/>
      <c r="AN472" s="4"/>
    </row>
    <row r="473">
      <c r="A473" s="4"/>
      <c r="B473" s="4"/>
      <c r="C473" s="4"/>
      <c r="D473" s="4"/>
      <c r="E473" s="4"/>
      <c r="F473" s="4"/>
      <c r="G473" s="4"/>
      <c r="H473" s="4"/>
      <c r="I473" s="4"/>
      <c r="J473" s="116"/>
      <c r="K473" s="116"/>
      <c r="L473" s="116"/>
      <c r="M473" s="116"/>
      <c r="N473" s="116"/>
      <c r="O473" s="116"/>
      <c r="P473" s="116"/>
      <c r="Q473" s="116"/>
      <c r="R473" s="116"/>
      <c r="S473" s="116"/>
      <c r="T473" s="119"/>
      <c r="U473" s="119"/>
      <c r="V473" s="119"/>
      <c r="W473" s="119"/>
      <c r="X473" s="119"/>
      <c r="Y473" s="119"/>
      <c r="Z473" s="119"/>
      <c r="AA473" s="119"/>
      <c r="AB473" s="119"/>
      <c r="AC473" s="119"/>
      <c r="AD473" s="119"/>
      <c r="AE473" s="119"/>
      <c r="AF473" s="119"/>
      <c r="AG473" s="119"/>
      <c r="AH473" s="4"/>
      <c r="AI473" s="4"/>
      <c r="AJ473" s="4"/>
      <c r="AK473" s="4"/>
      <c r="AL473" s="4"/>
      <c r="AM473" s="4"/>
      <c r="AN473" s="4"/>
    </row>
    <row r="474">
      <c r="A474" s="4"/>
      <c r="B474" s="4"/>
      <c r="C474" s="4"/>
      <c r="D474" s="4"/>
      <c r="E474" s="4"/>
      <c r="F474" s="4"/>
      <c r="G474" s="4"/>
      <c r="H474" s="4"/>
      <c r="I474" s="4"/>
      <c r="J474" s="116"/>
      <c r="K474" s="116"/>
      <c r="L474" s="116"/>
      <c r="M474" s="116"/>
      <c r="N474" s="116"/>
      <c r="O474" s="116"/>
      <c r="P474" s="116"/>
      <c r="Q474" s="116"/>
      <c r="R474" s="116"/>
      <c r="S474" s="116"/>
      <c r="T474" s="119"/>
      <c r="U474" s="119"/>
      <c r="V474" s="119"/>
      <c r="W474" s="119"/>
      <c r="X474" s="119"/>
      <c r="Y474" s="119"/>
      <c r="Z474" s="119"/>
      <c r="AA474" s="119"/>
      <c r="AB474" s="119"/>
      <c r="AC474" s="119"/>
      <c r="AD474" s="119"/>
      <c r="AE474" s="119"/>
      <c r="AF474" s="119"/>
      <c r="AG474" s="119"/>
      <c r="AH474" s="4"/>
      <c r="AI474" s="4"/>
      <c r="AJ474" s="4"/>
      <c r="AK474" s="4"/>
      <c r="AL474" s="4"/>
      <c r="AM474" s="4"/>
      <c r="AN474" s="4"/>
    </row>
    <row r="475">
      <c r="A475" s="4"/>
      <c r="B475" s="4"/>
      <c r="C475" s="4"/>
      <c r="D475" s="4"/>
      <c r="E475" s="4"/>
      <c r="F475" s="4"/>
      <c r="G475" s="4"/>
      <c r="H475" s="4"/>
      <c r="I475" s="4"/>
      <c r="J475" s="116"/>
      <c r="K475" s="116"/>
      <c r="L475" s="116"/>
      <c r="M475" s="116"/>
      <c r="N475" s="116"/>
      <c r="O475" s="116"/>
      <c r="P475" s="116"/>
      <c r="Q475" s="116"/>
      <c r="R475" s="116"/>
      <c r="S475" s="116"/>
      <c r="T475" s="119"/>
      <c r="U475" s="119"/>
      <c r="V475" s="119"/>
      <c r="W475" s="119"/>
      <c r="X475" s="119"/>
      <c r="Y475" s="119"/>
      <c r="Z475" s="119"/>
      <c r="AA475" s="119"/>
      <c r="AB475" s="119"/>
      <c r="AC475" s="119"/>
      <c r="AD475" s="119"/>
      <c r="AE475" s="119"/>
      <c r="AF475" s="119"/>
      <c r="AG475" s="119"/>
      <c r="AH475" s="4"/>
      <c r="AI475" s="4"/>
      <c r="AJ475" s="4"/>
      <c r="AK475" s="4"/>
      <c r="AL475" s="4"/>
      <c r="AM475" s="4"/>
      <c r="AN475" s="4"/>
    </row>
    <row r="476">
      <c r="A476" s="4"/>
      <c r="B476" s="4"/>
      <c r="C476" s="4"/>
      <c r="D476" s="4"/>
      <c r="E476" s="4"/>
      <c r="F476" s="4"/>
      <c r="G476" s="4"/>
      <c r="H476" s="4"/>
      <c r="I476" s="4"/>
      <c r="J476" s="116"/>
      <c r="K476" s="116"/>
      <c r="L476" s="116"/>
      <c r="M476" s="116"/>
      <c r="N476" s="116"/>
      <c r="O476" s="116"/>
      <c r="P476" s="116"/>
      <c r="Q476" s="116"/>
      <c r="R476" s="116"/>
      <c r="S476" s="116"/>
      <c r="T476" s="119"/>
      <c r="U476" s="119"/>
      <c r="V476" s="119"/>
      <c r="W476" s="119"/>
      <c r="X476" s="119"/>
      <c r="Y476" s="119"/>
      <c r="Z476" s="119"/>
      <c r="AA476" s="119"/>
      <c r="AB476" s="119"/>
      <c r="AC476" s="119"/>
      <c r="AD476" s="119"/>
      <c r="AE476" s="119"/>
      <c r="AF476" s="119"/>
      <c r="AG476" s="119"/>
      <c r="AH476" s="4"/>
      <c r="AI476" s="4"/>
      <c r="AJ476" s="4"/>
      <c r="AK476" s="4"/>
      <c r="AL476" s="4"/>
      <c r="AM476" s="4"/>
      <c r="AN476" s="4"/>
    </row>
    <row r="477">
      <c r="A477" s="4"/>
      <c r="B477" s="4"/>
      <c r="C477" s="4"/>
      <c r="D477" s="4"/>
      <c r="E477" s="4"/>
      <c r="F477" s="4"/>
      <c r="G477" s="4"/>
      <c r="H477" s="4"/>
      <c r="I477" s="4"/>
      <c r="J477" s="116"/>
      <c r="K477" s="116"/>
      <c r="L477" s="116"/>
      <c r="M477" s="116"/>
      <c r="N477" s="116"/>
      <c r="O477" s="116"/>
      <c r="P477" s="116"/>
      <c r="Q477" s="116"/>
      <c r="R477" s="116"/>
      <c r="S477" s="116"/>
      <c r="T477" s="119"/>
      <c r="U477" s="119"/>
      <c r="V477" s="119"/>
      <c r="W477" s="119"/>
      <c r="X477" s="119"/>
      <c r="Y477" s="119"/>
      <c r="Z477" s="119"/>
      <c r="AA477" s="119"/>
      <c r="AB477" s="119"/>
      <c r="AC477" s="119"/>
      <c r="AD477" s="119"/>
      <c r="AE477" s="119"/>
      <c r="AF477" s="119"/>
      <c r="AG477" s="119"/>
      <c r="AH477" s="4"/>
      <c r="AI477" s="4"/>
      <c r="AJ477" s="4"/>
      <c r="AK477" s="4"/>
      <c r="AL477" s="4"/>
      <c r="AM477" s="4"/>
      <c r="AN477" s="4"/>
    </row>
    <row r="478">
      <c r="A478" s="4"/>
      <c r="B478" s="4"/>
      <c r="C478" s="4"/>
      <c r="D478" s="4"/>
      <c r="E478" s="4"/>
      <c r="F478" s="4"/>
      <c r="G478" s="4"/>
      <c r="H478" s="4"/>
      <c r="I478" s="4"/>
      <c r="J478" s="116"/>
      <c r="K478" s="116"/>
      <c r="L478" s="116"/>
      <c r="M478" s="116"/>
      <c r="N478" s="116"/>
      <c r="O478" s="116"/>
      <c r="P478" s="116"/>
      <c r="Q478" s="116"/>
      <c r="R478" s="116"/>
      <c r="S478" s="116"/>
      <c r="T478" s="119"/>
      <c r="U478" s="119"/>
      <c r="V478" s="119"/>
      <c r="W478" s="119"/>
      <c r="X478" s="119"/>
      <c r="Y478" s="119"/>
      <c r="Z478" s="119"/>
      <c r="AA478" s="119"/>
      <c r="AB478" s="119"/>
      <c r="AC478" s="119"/>
      <c r="AD478" s="119"/>
      <c r="AE478" s="119"/>
      <c r="AF478" s="119"/>
      <c r="AG478" s="119"/>
      <c r="AH478" s="4"/>
      <c r="AI478" s="4"/>
      <c r="AJ478" s="4"/>
      <c r="AK478" s="4"/>
      <c r="AL478" s="4"/>
      <c r="AM478" s="4"/>
      <c r="AN478" s="4"/>
    </row>
    <row r="479">
      <c r="A479" s="4"/>
      <c r="B479" s="4"/>
      <c r="C479" s="4"/>
      <c r="D479" s="4"/>
      <c r="E479" s="4"/>
      <c r="F479" s="4"/>
      <c r="G479" s="4"/>
      <c r="H479" s="4"/>
      <c r="I479" s="4"/>
      <c r="J479" s="116"/>
      <c r="K479" s="116"/>
      <c r="L479" s="116"/>
      <c r="M479" s="116"/>
      <c r="N479" s="116"/>
      <c r="O479" s="116"/>
      <c r="P479" s="116"/>
      <c r="Q479" s="116"/>
      <c r="R479" s="116"/>
      <c r="S479" s="116"/>
      <c r="T479" s="119"/>
      <c r="U479" s="119"/>
      <c r="V479" s="119"/>
      <c r="W479" s="119"/>
      <c r="X479" s="119"/>
      <c r="Y479" s="119"/>
      <c r="Z479" s="119"/>
      <c r="AA479" s="119"/>
      <c r="AB479" s="119"/>
      <c r="AC479" s="119"/>
      <c r="AD479" s="119"/>
      <c r="AE479" s="119"/>
      <c r="AF479" s="119"/>
      <c r="AG479" s="119"/>
      <c r="AH479" s="4"/>
      <c r="AI479" s="4"/>
      <c r="AJ479" s="4"/>
      <c r="AK479" s="4"/>
      <c r="AL479" s="4"/>
      <c r="AM479" s="4"/>
      <c r="AN479" s="4"/>
    </row>
    <row r="480">
      <c r="A480" s="4"/>
      <c r="B480" s="4"/>
      <c r="C480" s="4"/>
      <c r="D480" s="4"/>
      <c r="E480" s="4"/>
      <c r="F480" s="4"/>
      <c r="G480" s="4"/>
      <c r="H480" s="4"/>
      <c r="I480" s="4"/>
      <c r="J480" s="116"/>
      <c r="K480" s="116"/>
      <c r="L480" s="116"/>
      <c r="M480" s="116"/>
      <c r="N480" s="116"/>
      <c r="O480" s="116"/>
      <c r="P480" s="116"/>
      <c r="Q480" s="116"/>
      <c r="R480" s="116"/>
      <c r="S480" s="116"/>
      <c r="T480" s="119"/>
      <c r="U480" s="119"/>
      <c r="V480" s="119"/>
      <c r="W480" s="119"/>
      <c r="X480" s="119"/>
      <c r="Y480" s="119"/>
      <c r="Z480" s="119"/>
      <c r="AA480" s="119"/>
      <c r="AB480" s="119"/>
      <c r="AC480" s="119"/>
      <c r="AD480" s="119"/>
      <c r="AE480" s="119"/>
      <c r="AF480" s="119"/>
      <c r="AG480" s="119"/>
      <c r="AH480" s="4"/>
      <c r="AI480" s="4"/>
      <c r="AJ480" s="4"/>
      <c r="AK480" s="4"/>
      <c r="AL480" s="4"/>
      <c r="AM480" s="4"/>
      <c r="AN480" s="4"/>
    </row>
    <row r="481">
      <c r="A481" s="4"/>
      <c r="B481" s="4"/>
      <c r="C481" s="4"/>
      <c r="D481" s="4"/>
      <c r="E481" s="4"/>
      <c r="F481" s="4"/>
      <c r="G481" s="4"/>
      <c r="H481" s="4"/>
      <c r="I481" s="4"/>
      <c r="J481" s="116"/>
      <c r="K481" s="116"/>
      <c r="L481" s="116"/>
      <c r="M481" s="116"/>
      <c r="N481" s="116"/>
      <c r="O481" s="116"/>
      <c r="P481" s="116"/>
      <c r="Q481" s="116"/>
      <c r="R481" s="116"/>
      <c r="S481" s="116"/>
      <c r="T481" s="119"/>
      <c r="U481" s="119"/>
      <c r="V481" s="119"/>
      <c r="W481" s="119"/>
      <c r="X481" s="119"/>
      <c r="Y481" s="119"/>
      <c r="Z481" s="119"/>
      <c r="AA481" s="119"/>
      <c r="AB481" s="119"/>
      <c r="AC481" s="119"/>
      <c r="AD481" s="119"/>
      <c r="AE481" s="119"/>
      <c r="AF481" s="119"/>
      <c r="AG481" s="119"/>
      <c r="AH481" s="4"/>
      <c r="AI481" s="4"/>
      <c r="AJ481" s="4"/>
      <c r="AK481" s="4"/>
      <c r="AL481" s="4"/>
      <c r="AM481" s="4"/>
      <c r="AN481" s="4"/>
    </row>
    <row r="482">
      <c r="A482" s="4"/>
      <c r="B482" s="4"/>
      <c r="C482" s="4"/>
      <c r="D482" s="4"/>
      <c r="E482" s="4"/>
      <c r="F482" s="4"/>
      <c r="G482" s="4"/>
      <c r="H482" s="4"/>
      <c r="I482" s="4"/>
      <c r="J482" s="116"/>
      <c r="K482" s="116"/>
      <c r="L482" s="116"/>
      <c r="M482" s="116"/>
      <c r="N482" s="116"/>
      <c r="O482" s="116"/>
      <c r="P482" s="116"/>
      <c r="Q482" s="116"/>
      <c r="R482" s="116"/>
      <c r="S482" s="116"/>
      <c r="T482" s="119"/>
      <c r="U482" s="119"/>
      <c r="V482" s="119"/>
      <c r="W482" s="119"/>
      <c r="X482" s="119"/>
      <c r="Y482" s="119"/>
      <c r="Z482" s="119"/>
      <c r="AA482" s="119"/>
      <c r="AB482" s="119"/>
      <c r="AC482" s="119"/>
      <c r="AD482" s="119"/>
      <c r="AE482" s="119"/>
      <c r="AF482" s="119"/>
      <c r="AG482" s="119"/>
      <c r="AH482" s="4"/>
      <c r="AI482" s="4"/>
      <c r="AJ482" s="4"/>
      <c r="AK482" s="4"/>
      <c r="AL482" s="4"/>
      <c r="AM482" s="4"/>
      <c r="AN482" s="4"/>
    </row>
    <row r="483">
      <c r="A483" s="4"/>
      <c r="B483" s="4"/>
      <c r="C483" s="4"/>
      <c r="D483" s="4"/>
      <c r="E483" s="4"/>
      <c r="F483" s="4"/>
      <c r="G483" s="4"/>
      <c r="H483" s="4"/>
      <c r="I483" s="4"/>
      <c r="J483" s="116"/>
      <c r="K483" s="116"/>
      <c r="L483" s="116"/>
      <c r="M483" s="116"/>
      <c r="N483" s="116"/>
      <c r="O483" s="116"/>
      <c r="P483" s="116"/>
      <c r="Q483" s="116"/>
      <c r="R483" s="116"/>
      <c r="S483" s="116"/>
      <c r="T483" s="119"/>
      <c r="U483" s="119"/>
      <c r="V483" s="119"/>
      <c r="W483" s="119"/>
      <c r="X483" s="119"/>
      <c r="Y483" s="119"/>
      <c r="Z483" s="119"/>
      <c r="AA483" s="119"/>
      <c r="AB483" s="119"/>
      <c r="AC483" s="119"/>
      <c r="AD483" s="119"/>
      <c r="AE483" s="119"/>
      <c r="AF483" s="119"/>
      <c r="AG483" s="119"/>
      <c r="AH483" s="4"/>
      <c r="AI483" s="4"/>
      <c r="AJ483" s="4"/>
      <c r="AK483" s="4"/>
      <c r="AL483" s="4"/>
      <c r="AM483" s="4"/>
      <c r="AN483" s="4"/>
    </row>
    <row r="484">
      <c r="A484" s="4"/>
      <c r="B484" s="4"/>
      <c r="C484" s="4"/>
      <c r="D484" s="4"/>
      <c r="E484" s="4"/>
      <c r="F484" s="4"/>
      <c r="G484" s="4"/>
      <c r="H484" s="4"/>
      <c r="I484" s="4"/>
      <c r="J484" s="116"/>
      <c r="K484" s="116"/>
      <c r="L484" s="116"/>
      <c r="M484" s="116"/>
      <c r="N484" s="116"/>
      <c r="O484" s="116"/>
      <c r="P484" s="116"/>
      <c r="Q484" s="116"/>
      <c r="R484" s="116"/>
      <c r="S484" s="116"/>
      <c r="T484" s="119"/>
      <c r="U484" s="119"/>
      <c r="V484" s="119"/>
      <c r="W484" s="119"/>
      <c r="X484" s="119"/>
      <c r="Y484" s="119"/>
      <c r="Z484" s="119"/>
      <c r="AA484" s="119"/>
      <c r="AB484" s="119"/>
      <c r="AC484" s="119"/>
      <c r="AD484" s="119"/>
      <c r="AE484" s="119"/>
      <c r="AF484" s="119"/>
      <c r="AG484" s="119"/>
      <c r="AH484" s="4"/>
      <c r="AI484" s="4"/>
      <c r="AJ484" s="4"/>
      <c r="AK484" s="4"/>
      <c r="AL484" s="4"/>
      <c r="AM484" s="4"/>
      <c r="AN484" s="4"/>
    </row>
    <row r="485">
      <c r="A485" s="4"/>
      <c r="B485" s="4"/>
      <c r="C485" s="4"/>
      <c r="D485" s="4"/>
      <c r="E485" s="4"/>
      <c r="F485" s="4"/>
      <c r="G485" s="4"/>
      <c r="H485" s="4"/>
      <c r="I485" s="4"/>
      <c r="J485" s="116"/>
      <c r="K485" s="116"/>
      <c r="L485" s="116"/>
      <c r="M485" s="116"/>
      <c r="N485" s="116"/>
      <c r="O485" s="116"/>
      <c r="P485" s="116"/>
      <c r="Q485" s="116"/>
      <c r="R485" s="116"/>
      <c r="S485" s="116"/>
      <c r="T485" s="119"/>
      <c r="U485" s="119"/>
      <c r="V485" s="119"/>
      <c r="W485" s="119"/>
      <c r="X485" s="119"/>
      <c r="Y485" s="119"/>
      <c r="Z485" s="119"/>
      <c r="AA485" s="119"/>
      <c r="AB485" s="119"/>
      <c r="AC485" s="119"/>
      <c r="AD485" s="119"/>
      <c r="AE485" s="119"/>
      <c r="AF485" s="119"/>
      <c r="AG485" s="119"/>
      <c r="AH485" s="4"/>
      <c r="AI485" s="4"/>
      <c r="AJ485" s="4"/>
      <c r="AK485" s="4"/>
      <c r="AL485" s="4"/>
      <c r="AM485" s="4"/>
      <c r="AN485" s="4"/>
    </row>
    <row r="486">
      <c r="A486" s="4"/>
      <c r="B486" s="4"/>
      <c r="C486" s="4"/>
      <c r="D486" s="4"/>
      <c r="E486" s="4"/>
      <c r="F486" s="4"/>
      <c r="G486" s="4"/>
      <c r="H486" s="4"/>
      <c r="I486" s="4"/>
      <c r="J486" s="116"/>
      <c r="K486" s="116"/>
      <c r="L486" s="116"/>
      <c r="M486" s="116"/>
      <c r="N486" s="116"/>
      <c r="O486" s="116"/>
      <c r="P486" s="116"/>
      <c r="Q486" s="116"/>
      <c r="R486" s="116"/>
      <c r="S486" s="116"/>
      <c r="T486" s="119"/>
      <c r="U486" s="119"/>
      <c r="V486" s="119"/>
      <c r="W486" s="119"/>
      <c r="X486" s="119"/>
      <c r="Y486" s="119"/>
      <c r="Z486" s="119"/>
      <c r="AA486" s="119"/>
      <c r="AB486" s="119"/>
      <c r="AC486" s="119"/>
      <c r="AD486" s="119"/>
      <c r="AE486" s="119"/>
      <c r="AF486" s="119"/>
      <c r="AG486" s="119"/>
      <c r="AH486" s="4"/>
      <c r="AI486" s="4"/>
      <c r="AJ486" s="4"/>
      <c r="AK486" s="4"/>
      <c r="AL486" s="4"/>
      <c r="AM486" s="4"/>
      <c r="AN486" s="4"/>
    </row>
    <row r="487">
      <c r="A487" s="4"/>
      <c r="B487" s="4"/>
      <c r="C487" s="4"/>
      <c r="D487" s="4"/>
      <c r="E487" s="4"/>
      <c r="F487" s="4"/>
      <c r="G487" s="4"/>
      <c r="H487" s="4"/>
      <c r="I487" s="4"/>
      <c r="J487" s="116"/>
      <c r="K487" s="116"/>
      <c r="L487" s="116"/>
      <c r="M487" s="116"/>
      <c r="N487" s="116"/>
      <c r="O487" s="116"/>
      <c r="P487" s="116"/>
      <c r="Q487" s="116"/>
      <c r="R487" s="116"/>
      <c r="S487" s="116"/>
      <c r="T487" s="119"/>
      <c r="U487" s="119"/>
      <c r="V487" s="119"/>
      <c r="W487" s="119"/>
      <c r="X487" s="119"/>
      <c r="Y487" s="119"/>
      <c r="Z487" s="119"/>
      <c r="AA487" s="119"/>
      <c r="AB487" s="119"/>
      <c r="AC487" s="119"/>
      <c r="AD487" s="119"/>
      <c r="AE487" s="119"/>
      <c r="AF487" s="119"/>
      <c r="AG487" s="119"/>
      <c r="AH487" s="4"/>
      <c r="AI487" s="4"/>
      <c r="AJ487" s="4"/>
      <c r="AK487" s="4"/>
      <c r="AL487" s="4"/>
      <c r="AM487" s="4"/>
      <c r="AN487" s="4"/>
    </row>
    <row r="488">
      <c r="A488" s="4"/>
      <c r="B488" s="4"/>
      <c r="C488" s="4"/>
      <c r="D488" s="4"/>
      <c r="E488" s="4"/>
      <c r="F488" s="4"/>
      <c r="G488" s="4"/>
      <c r="H488" s="4"/>
      <c r="I488" s="4"/>
      <c r="J488" s="116"/>
      <c r="K488" s="116"/>
      <c r="L488" s="116"/>
      <c r="M488" s="116"/>
      <c r="N488" s="116"/>
      <c r="O488" s="116"/>
      <c r="P488" s="116"/>
      <c r="Q488" s="116"/>
      <c r="R488" s="116"/>
      <c r="S488" s="116"/>
      <c r="T488" s="119"/>
      <c r="U488" s="119"/>
      <c r="V488" s="119"/>
      <c r="W488" s="119"/>
      <c r="X488" s="119"/>
      <c r="Y488" s="119"/>
      <c r="Z488" s="119"/>
      <c r="AA488" s="119"/>
      <c r="AB488" s="119"/>
      <c r="AC488" s="119"/>
      <c r="AD488" s="119"/>
      <c r="AE488" s="119"/>
      <c r="AF488" s="119"/>
      <c r="AG488" s="119"/>
      <c r="AH488" s="4"/>
      <c r="AI488" s="4"/>
      <c r="AJ488" s="4"/>
      <c r="AK488" s="4"/>
      <c r="AL488" s="4"/>
      <c r="AM488" s="4"/>
      <c r="AN488" s="4"/>
    </row>
    <row r="489">
      <c r="A489" s="4"/>
      <c r="B489" s="4"/>
      <c r="C489" s="4"/>
      <c r="D489" s="4"/>
      <c r="E489" s="4"/>
      <c r="F489" s="4"/>
      <c r="G489" s="4"/>
      <c r="H489" s="4"/>
      <c r="I489" s="4"/>
      <c r="J489" s="116"/>
      <c r="K489" s="116"/>
      <c r="L489" s="116"/>
      <c r="M489" s="116"/>
      <c r="N489" s="116"/>
      <c r="O489" s="116"/>
      <c r="P489" s="116"/>
      <c r="Q489" s="116"/>
      <c r="R489" s="116"/>
      <c r="S489" s="116"/>
      <c r="T489" s="119"/>
      <c r="U489" s="119"/>
      <c r="V489" s="119"/>
      <c r="W489" s="119"/>
      <c r="X489" s="119"/>
      <c r="Y489" s="119"/>
      <c r="Z489" s="119"/>
      <c r="AA489" s="119"/>
      <c r="AB489" s="119"/>
      <c r="AC489" s="119"/>
      <c r="AD489" s="119"/>
      <c r="AE489" s="119"/>
      <c r="AF489" s="119"/>
      <c r="AG489" s="119"/>
      <c r="AH489" s="4"/>
      <c r="AI489" s="4"/>
      <c r="AJ489" s="4"/>
      <c r="AK489" s="4"/>
      <c r="AL489" s="4"/>
      <c r="AM489" s="4"/>
      <c r="AN489" s="4"/>
    </row>
    <row r="490">
      <c r="A490" s="4"/>
      <c r="B490" s="4"/>
      <c r="C490" s="4"/>
      <c r="D490" s="4"/>
      <c r="E490" s="4"/>
      <c r="F490" s="4"/>
      <c r="G490" s="4"/>
      <c r="H490" s="4"/>
      <c r="I490" s="4"/>
      <c r="J490" s="116"/>
      <c r="K490" s="116"/>
      <c r="L490" s="116"/>
      <c r="M490" s="116"/>
      <c r="N490" s="116"/>
      <c r="O490" s="116"/>
      <c r="P490" s="116"/>
      <c r="Q490" s="116"/>
      <c r="R490" s="116"/>
      <c r="S490" s="116"/>
      <c r="T490" s="119"/>
      <c r="U490" s="119"/>
      <c r="V490" s="119"/>
      <c r="W490" s="119"/>
      <c r="X490" s="119"/>
      <c r="Y490" s="119"/>
      <c r="Z490" s="119"/>
      <c r="AA490" s="119"/>
      <c r="AB490" s="119"/>
      <c r="AC490" s="119"/>
      <c r="AD490" s="119"/>
      <c r="AE490" s="119"/>
      <c r="AF490" s="119"/>
      <c r="AG490" s="119"/>
      <c r="AH490" s="4"/>
      <c r="AI490" s="4"/>
      <c r="AJ490" s="4"/>
      <c r="AK490" s="4"/>
      <c r="AL490" s="4"/>
      <c r="AM490" s="4"/>
      <c r="AN490" s="4"/>
    </row>
    <row r="491">
      <c r="A491" s="4"/>
      <c r="B491" s="4"/>
      <c r="C491" s="4"/>
      <c r="D491" s="4"/>
      <c r="E491" s="4"/>
      <c r="F491" s="4"/>
      <c r="G491" s="4"/>
      <c r="H491" s="4"/>
      <c r="I491" s="4"/>
      <c r="J491" s="116"/>
      <c r="K491" s="116"/>
      <c r="L491" s="116"/>
      <c r="M491" s="116"/>
      <c r="N491" s="116"/>
      <c r="O491" s="116"/>
      <c r="P491" s="116"/>
      <c r="Q491" s="116"/>
      <c r="R491" s="116"/>
      <c r="S491" s="116"/>
      <c r="T491" s="119"/>
      <c r="U491" s="119"/>
      <c r="V491" s="119"/>
      <c r="W491" s="119"/>
      <c r="X491" s="119"/>
      <c r="Y491" s="119"/>
      <c r="Z491" s="119"/>
      <c r="AA491" s="119"/>
      <c r="AB491" s="119"/>
      <c r="AC491" s="119"/>
      <c r="AD491" s="119"/>
      <c r="AE491" s="119"/>
      <c r="AF491" s="119"/>
      <c r="AG491" s="119"/>
      <c r="AH491" s="4"/>
      <c r="AI491" s="4"/>
      <c r="AJ491" s="4"/>
      <c r="AK491" s="4"/>
      <c r="AL491" s="4"/>
      <c r="AM491" s="4"/>
      <c r="AN491" s="4"/>
    </row>
    <row r="492">
      <c r="A492" s="4"/>
      <c r="B492" s="4"/>
      <c r="C492" s="4"/>
      <c r="D492" s="4"/>
      <c r="E492" s="4"/>
      <c r="F492" s="4"/>
      <c r="G492" s="4"/>
      <c r="H492" s="4"/>
      <c r="I492" s="4"/>
      <c r="J492" s="116"/>
      <c r="K492" s="116"/>
      <c r="L492" s="116"/>
      <c r="M492" s="116"/>
      <c r="N492" s="116"/>
      <c r="O492" s="116"/>
      <c r="P492" s="116"/>
      <c r="Q492" s="116"/>
      <c r="R492" s="116"/>
      <c r="S492" s="116"/>
      <c r="T492" s="119"/>
      <c r="U492" s="119"/>
      <c r="V492" s="119"/>
      <c r="W492" s="119"/>
      <c r="X492" s="119"/>
      <c r="Y492" s="119"/>
      <c r="Z492" s="119"/>
      <c r="AA492" s="119"/>
      <c r="AB492" s="119"/>
      <c r="AC492" s="119"/>
      <c r="AD492" s="119"/>
      <c r="AE492" s="119"/>
      <c r="AF492" s="119"/>
      <c r="AG492" s="119"/>
      <c r="AH492" s="4"/>
      <c r="AI492" s="4"/>
      <c r="AJ492" s="4"/>
      <c r="AK492" s="4"/>
      <c r="AL492" s="4"/>
      <c r="AM492" s="4"/>
      <c r="AN492" s="4"/>
    </row>
    <row r="493">
      <c r="A493" s="4"/>
      <c r="B493" s="4"/>
      <c r="C493" s="4"/>
      <c r="D493" s="4"/>
      <c r="E493" s="4"/>
      <c r="F493" s="4"/>
      <c r="G493" s="4"/>
      <c r="H493" s="4"/>
      <c r="I493" s="4"/>
      <c r="J493" s="116"/>
      <c r="K493" s="116"/>
      <c r="L493" s="116"/>
      <c r="M493" s="116"/>
      <c r="N493" s="116"/>
      <c r="O493" s="116"/>
      <c r="P493" s="116"/>
      <c r="Q493" s="116"/>
      <c r="R493" s="116"/>
      <c r="S493" s="116"/>
      <c r="T493" s="119"/>
      <c r="U493" s="119"/>
      <c r="V493" s="119"/>
      <c r="W493" s="119"/>
      <c r="X493" s="119"/>
      <c r="Y493" s="119"/>
      <c r="Z493" s="119"/>
      <c r="AA493" s="119"/>
      <c r="AB493" s="119"/>
      <c r="AC493" s="119"/>
      <c r="AD493" s="119"/>
      <c r="AE493" s="119"/>
      <c r="AF493" s="119"/>
      <c r="AG493" s="119"/>
      <c r="AH493" s="4"/>
      <c r="AI493" s="4"/>
      <c r="AJ493" s="4"/>
      <c r="AK493" s="4"/>
      <c r="AL493" s="4"/>
      <c r="AM493" s="4"/>
      <c r="AN493" s="4"/>
    </row>
    <row r="494">
      <c r="A494" s="4"/>
      <c r="B494" s="4"/>
      <c r="C494" s="4"/>
      <c r="D494" s="4"/>
      <c r="E494" s="4"/>
      <c r="F494" s="4"/>
      <c r="G494" s="4"/>
      <c r="H494" s="4"/>
      <c r="I494" s="4"/>
      <c r="J494" s="116"/>
      <c r="K494" s="116"/>
      <c r="L494" s="116"/>
      <c r="M494" s="116"/>
      <c r="N494" s="116"/>
      <c r="O494" s="116"/>
      <c r="P494" s="116"/>
      <c r="Q494" s="116"/>
      <c r="R494" s="116"/>
      <c r="S494" s="116"/>
      <c r="T494" s="119"/>
      <c r="U494" s="119"/>
      <c r="V494" s="119"/>
      <c r="W494" s="119"/>
      <c r="X494" s="119"/>
      <c r="Y494" s="119"/>
      <c r="Z494" s="119"/>
      <c r="AA494" s="119"/>
      <c r="AB494" s="119"/>
      <c r="AC494" s="119"/>
      <c r="AD494" s="119"/>
      <c r="AE494" s="119"/>
      <c r="AF494" s="119"/>
      <c r="AG494" s="119"/>
      <c r="AH494" s="4"/>
      <c r="AI494" s="4"/>
      <c r="AJ494" s="4"/>
      <c r="AK494" s="4"/>
      <c r="AL494" s="4"/>
      <c r="AM494" s="4"/>
      <c r="AN494" s="4"/>
    </row>
    <row r="495">
      <c r="A495" s="4"/>
      <c r="B495" s="4"/>
      <c r="C495" s="4"/>
      <c r="D495" s="4"/>
      <c r="E495" s="4"/>
      <c r="F495" s="4"/>
      <c r="G495" s="4"/>
      <c r="H495" s="4"/>
      <c r="I495" s="4"/>
      <c r="J495" s="116"/>
      <c r="K495" s="116"/>
      <c r="L495" s="116"/>
      <c r="M495" s="116"/>
      <c r="N495" s="116"/>
      <c r="O495" s="116"/>
      <c r="P495" s="116"/>
      <c r="Q495" s="116"/>
      <c r="R495" s="116"/>
      <c r="S495" s="116"/>
      <c r="T495" s="119"/>
      <c r="U495" s="119"/>
      <c r="V495" s="119"/>
      <c r="W495" s="119"/>
      <c r="X495" s="119"/>
      <c r="Y495" s="119"/>
      <c r="Z495" s="119"/>
      <c r="AA495" s="119"/>
      <c r="AB495" s="119"/>
      <c r="AC495" s="119"/>
      <c r="AD495" s="119"/>
      <c r="AE495" s="119"/>
      <c r="AF495" s="119"/>
      <c r="AG495" s="119"/>
      <c r="AH495" s="4"/>
      <c r="AI495" s="4"/>
      <c r="AJ495" s="4"/>
      <c r="AK495" s="4"/>
      <c r="AL495" s="4"/>
      <c r="AM495" s="4"/>
      <c r="AN495" s="4"/>
    </row>
    <row r="496">
      <c r="A496" s="4"/>
      <c r="B496" s="4"/>
      <c r="C496" s="4"/>
      <c r="D496" s="4"/>
      <c r="E496" s="4"/>
      <c r="F496" s="4"/>
      <c r="G496" s="4"/>
      <c r="H496" s="4"/>
      <c r="I496" s="4"/>
      <c r="J496" s="116"/>
      <c r="K496" s="116"/>
      <c r="L496" s="116"/>
      <c r="M496" s="116"/>
      <c r="N496" s="116"/>
      <c r="O496" s="116"/>
      <c r="P496" s="116"/>
      <c r="Q496" s="116"/>
      <c r="R496" s="116"/>
      <c r="S496" s="116"/>
      <c r="T496" s="119"/>
      <c r="U496" s="119"/>
      <c r="V496" s="119"/>
      <c r="W496" s="119"/>
      <c r="X496" s="119"/>
      <c r="Y496" s="119"/>
      <c r="Z496" s="119"/>
      <c r="AA496" s="119"/>
      <c r="AB496" s="119"/>
      <c r="AC496" s="119"/>
      <c r="AD496" s="119"/>
      <c r="AE496" s="119"/>
      <c r="AF496" s="119"/>
      <c r="AG496" s="119"/>
      <c r="AH496" s="4"/>
      <c r="AI496" s="4"/>
      <c r="AJ496" s="4"/>
      <c r="AK496" s="4"/>
      <c r="AL496" s="4"/>
      <c r="AM496" s="4"/>
      <c r="AN496" s="4"/>
    </row>
    <row r="497">
      <c r="A497" s="4"/>
      <c r="B497" s="4"/>
      <c r="C497" s="4"/>
      <c r="D497" s="4"/>
      <c r="E497" s="4"/>
      <c r="F497" s="4"/>
      <c r="G497" s="4"/>
      <c r="H497" s="4"/>
      <c r="I497" s="4"/>
      <c r="J497" s="116"/>
      <c r="K497" s="116"/>
      <c r="L497" s="116"/>
      <c r="M497" s="116"/>
      <c r="N497" s="116"/>
      <c r="O497" s="116"/>
      <c r="P497" s="116"/>
      <c r="Q497" s="116"/>
      <c r="R497" s="116"/>
      <c r="S497" s="116"/>
      <c r="T497" s="119"/>
      <c r="U497" s="119"/>
      <c r="V497" s="119"/>
      <c r="W497" s="119"/>
      <c r="X497" s="119"/>
      <c r="Y497" s="119"/>
      <c r="Z497" s="119"/>
      <c r="AA497" s="119"/>
      <c r="AB497" s="119"/>
      <c r="AC497" s="119"/>
      <c r="AD497" s="119"/>
      <c r="AE497" s="119"/>
      <c r="AF497" s="119"/>
      <c r="AG497" s="119"/>
      <c r="AH497" s="4"/>
      <c r="AI497" s="4"/>
      <c r="AJ497" s="4"/>
      <c r="AK497" s="4"/>
      <c r="AL497" s="4"/>
      <c r="AM497" s="4"/>
      <c r="AN497" s="4"/>
    </row>
    <row r="498">
      <c r="A498" s="4"/>
      <c r="B498" s="4"/>
      <c r="C498" s="4"/>
      <c r="D498" s="4"/>
      <c r="E498" s="4"/>
      <c r="F498" s="4"/>
      <c r="G498" s="4"/>
      <c r="H498" s="4"/>
      <c r="I498" s="4"/>
      <c r="J498" s="116"/>
      <c r="K498" s="116"/>
      <c r="L498" s="116"/>
      <c r="M498" s="116"/>
      <c r="N498" s="116"/>
      <c r="O498" s="116"/>
      <c r="P498" s="116"/>
      <c r="Q498" s="116"/>
      <c r="R498" s="116"/>
      <c r="S498" s="116"/>
      <c r="T498" s="119"/>
      <c r="U498" s="119"/>
      <c r="V498" s="119"/>
      <c r="W498" s="119"/>
      <c r="X498" s="119"/>
      <c r="Y498" s="119"/>
      <c r="Z498" s="119"/>
      <c r="AA498" s="119"/>
      <c r="AB498" s="119"/>
      <c r="AC498" s="119"/>
      <c r="AD498" s="119"/>
      <c r="AE498" s="119"/>
      <c r="AF498" s="119"/>
      <c r="AG498" s="119"/>
      <c r="AH498" s="4"/>
      <c r="AI498" s="4"/>
      <c r="AJ498" s="4"/>
      <c r="AK498" s="4"/>
      <c r="AL498" s="4"/>
      <c r="AM498" s="4"/>
      <c r="AN498" s="4"/>
    </row>
    <row r="499">
      <c r="A499" s="4"/>
      <c r="B499" s="4"/>
      <c r="C499" s="4"/>
      <c r="D499" s="4"/>
      <c r="E499" s="4"/>
      <c r="F499" s="4"/>
      <c r="G499" s="4"/>
      <c r="H499" s="4"/>
      <c r="I499" s="4"/>
      <c r="J499" s="116"/>
      <c r="K499" s="116"/>
      <c r="L499" s="116"/>
      <c r="M499" s="116"/>
      <c r="N499" s="116"/>
      <c r="O499" s="116"/>
      <c r="P499" s="116"/>
      <c r="Q499" s="116"/>
      <c r="R499" s="116"/>
      <c r="S499" s="116"/>
      <c r="T499" s="119"/>
      <c r="U499" s="119"/>
      <c r="V499" s="119"/>
      <c r="W499" s="119"/>
      <c r="X499" s="119"/>
      <c r="Y499" s="119"/>
      <c r="Z499" s="119"/>
      <c r="AA499" s="119"/>
      <c r="AB499" s="119"/>
      <c r="AC499" s="119"/>
      <c r="AD499" s="119"/>
      <c r="AE499" s="119"/>
      <c r="AF499" s="119"/>
      <c r="AG499" s="119"/>
      <c r="AH499" s="4"/>
      <c r="AI499" s="4"/>
      <c r="AJ499" s="4"/>
      <c r="AK499" s="4"/>
      <c r="AL499" s="4"/>
      <c r="AM499" s="4"/>
      <c r="AN499" s="4"/>
    </row>
    <row r="500">
      <c r="A500" s="4"/>
      <c r="B500" s="4"/>
      <c r="C500" s="4"/>
      <c r="D500" s="4"/>
      <c r="E500" s="4"/>
      <c r="F500" s="4"/>
      <c r="G500" s="4"/>
      <c r="H500" s="4"/>
      <c r="I500" s="4"/>
      <c r="J500" s="116"/>
      <c r="K500" s="116"/>
      <c r="L500" s="116"/>
      <c r="M500" s="116"/>
      <c r="N500" s="116"/>
      <c r="O500" s="116"/>
      <c r="P500" s="116"/>
      <c r="Q500" s="116"/>
      <c r="R500" s="116"/>
      <c r="S500" s="116"/>
      <c r="T500" s="119"/>
      <c r="U500" s="119"/>
      <c r="V500" s="119"/>
      <c r="W500" s="119"/>
      <c r="X500" s="119"/>
      <c r="Y500" s="119"/>
      <c r="Z500" s="119"/>
      <c r="AA500" s="119"/>
      <c r="AB500" s="119"/>
      <c r="AC500" s="119"/>
      <c r="AD500" s="119"/>
      <c r="AE500" s="119"/>
      <c r="AF500" s="119"/>
      <c r="AG500" s="119"/>
      <c r="AH500" s="4"/>
      <c r="AI500" s="4"/>
      <c r="AJ500" s="4"/>
      <c r="AK500" s="4"/>
      <c r="AL500" s="4"/>
      <c r="AM500" s="4"/>
      <c r="AN500" s="4"/>
    </row>
    <row r="501">
      <c r="A501" s="4"/>
      <c r="B501" s="4"/>
      <c r="C501" s="4"/>
      <c r="D501" s="4"/>
      <c r="E501" s="4"/>
      <c r="F501" s="4"/>
      <c r="G501" s="4"/>
      <c r="H501" s="4"/>
      <c r="I501" s="4"/>
      <c r="J501" s="116"/>
      <c r="K501" s="116"/>
      <c r="L501" s="116"/>
      <c r="M501" s="116"/>
      <c r="N501" s="116"/>
      <c r="O501" s="116"/>
      <c r="P501" s="116"/>
      <c r="Q501" s="116"/>
      <c r="R501" s="116"/>
      <c r="S501" s="116"/>
      <c r="T501" s="119"/>
      <c r="U501" s="119"/>
      <c r="V501" s="119"/>
      <c r="W501" s="119"/>
      <c r="X501" s="119"/>
      <c r="Y501" s="119"/>
      <c r="Z501" s="119"/>
      <c r="AA501" s="119"/>
      <c r="AB501" s="119"/>
      <c r="AC501" s="119"/>
      <c r="AD501" s="119"/>
      <c r="AE501" s="119"/>
      <c r="AF501" s="119"/>
      <c r="AG501" s="119"/>
      <c r="AH501" s="4"/>
      <c r="AI501" s="4"/>
      <c r="AJ501" s="4"/>
      <c r="AK501" s="4"/>
      <c r="AL501" s="4"/>
      <c r="AM501" s="4"/>
      <c r="AN501" s="4"/>
    </row>
    <row r="502">
      <c r="A502" s="4"/>
      <c r="B502" s="4"/>
      <c r="C502" s="4"/>
      <c r="D502" s="4"/>
      <c r="E502" s="4"/>
      <c r="F502" s="4"/>
      <c r="G502" s="4"/>
      <c r="H502" s="4"/>
      <c r="I502" s="4"/>
      <c r="J502" s="116"/>
      <c r="K502" s="116"/>
      <c r="L502" s="116"/>
      <c r="M502" s="116"/>
      <c r="N502" s="116"/>
      <c r="O502" s="116"/>
      <c r="P502" s="116"/>
      <c r="Q502" s="116"/>
      <c r="R502" s="116"/>
      <c r="S502" s="116"/>
      <c r="T502" s="119"/>
      <c r="U502" s="119"/>
      <c r="V502" s="119"/>
      <c r="W502" s="119"/>
      <c r="X502" s="119"/>
      <c r="Y502" s="119"/>
      <c r="Z502" s="119"/>
      <c r="AA502" s="119"/>
      <c r="AB502" s="119"/>
      <c r="AC502" s="119"/>
      <c r="AD502" s="119"/>
      <c r="AE502" s="119"/>
      <c r="AF502" s="119"/>
      <c r="AG502" s="119"/>
      <c r="AH502" s="4"/>
      <c r="AI502" s="4"/>
      <c r="AJ502" s="4"/>
      <c r="AK502" s="4"/>
      <c r="AL502" s="4"/>
      <c r="AM502" s="4"/>
      <c r="AN502" s="4"/>
    </row>
    <row r="503">
      <c r="A503" s="4"/>
      <c r="B503" s="4"/>
      <c r="C503" s="4"/>
      <c r="D503" s="4"/>
      <c r="E503" s="4"/>
      <c r="F503" s="4"/>
      <c r="G503" s="4"/>
      <c r="H503" s="4"/>
      <c r="I503" s="4"/>
      <c r="J503" s="116"/>
      <c r="K503" s="116"/>
      <c r="L503" s="116"/>
      <c r="M503" s="116"/>
      <c r="N503" s="116"/>
      <c r="O503" s="116"/>
      <c r="P503" s="116"/>
      <c r="Q503" s="116"/>
      <c r="R503" s="116"/>
      <c r="S503" s="116"/>
      <c r="T503" s="119"/>
      <c r="U503" s="119"/>
      <c r="V503" s="119"/>
      <c r="W503" s="119"/>
      <c r="X503" s="119"/>
      <c r="Y503" s="119"/>
      <c r="Z503" s="119"/>
      <c r="AA503" s="119"/>
      <c r="AB503" s="119"/>
      <c r="AC503" s="119"/>
      <c r="AD503" s="119"/>
      <c r="AE503" s="119"/>
      <c r="AF503" s="119"/>
      <c r="AG503" s="119"/>
      <c r="AH503" s="4"/>
      <c r="AI503" s="4"/>
      <c r="AJ503" s="4"/>
      <c r="AK503" s="4"/>
      <c r="AL503" s="4"/>
      <c r="AM503" s="4"/>
      <c r="AN503" s="4"/>
    </row>
    <row r="504">
      <c r="A504" s="4"/>
      <c r="B504" s="4"/>
      <c r="C504" s="4"/>
      <c r="D504" s="4"/>
      <c r="E504" s="4"/>
      <c r="F504" s="4"/>
      <c r="G504" s="4"/>
      <c r="H504" s="4"/>
      <c r="I504" s="4"/>
      <c r="J504" s="116"/>
      <c r="K504" s="116"/>
      <c r="L504" s="116"/>
      <c r="M504" s="116"/>
      <c r="N504" s="116"/>
      <c r="O504" s="116"/>
      <c r="P504" s="116"/>
      <c r="Q504" s="116"/>
      <c r="R504" s="116"/>
      <c r="S504" s="116"/>
      <c r="T504" s="119"/>
      <c r="U504" s="119"/>
      <c r="V504" s="119"/>
      <c r="W504" s="119"/>
      <c r="X504" s="119"/>
      <c r="Y504" s="119"/>
      <c r="Z504" s="119"/>
      <c r="AA504" s="119"/>
      <c r="AB504" s="119"/>
      <c r="AC504" s="119"/>
      <c r="AD504" s="119"/>
      <c r="AE504" s="119"/>
      <c r="AF504" s="119"/>
      <c r="AG504" s="119"/>
      <c r="AH504" s="4"/>
      <c r="AI504" s="4"/>
      <c r="AJ504" s="4"/>
      <c r="AK504" s="4"/>
      <c r="AL504" s="4"/>
      <c r="AM504" s="4"/>
      <c r="AN504" s="4"/>
    </row>
    <row r="505">
      <c r="A505" s="4"/>
      <c r="B505" s="4"/>
      <c r="C505" s="4"/>
      <c r="D505" s="4"/>
      <c r="E505" s="4"/>
      <c r="F505" s="4"/>
      <c r="G505" s="4"/>
      <c r="H505" s="4"/>
      <c r="I505" s="4"/>
      <c r="J505" s="116"/>
      <c r="K505" s="116"/>
      <c r="L505" s="116"/>
      <c r="M505" s="116"/>
      <c r="N505" s="116"/>
      <c r="O505" s="116"/>
      <c r="P505" s="116"/>
      <c r="Q505" s="116"/>
      <c r="R505" s="116"/>
      <c r="S505" s="116"/>
      <c r="T505" s="119"/>
      <c r="U505" s="119"/>
      <c r="V505" s="119"/>
      <c r="W505" s="119"/>
      <c r="X505" s="119"/>
      <c r="Y505" s="119"/>
      <c r="Z505" s="119"/>
      <c r="AA505" s="119"/>
      <c r="AB505" s="119"/>
      <c r="AC505" s="119"/>
      <c r="AD505" s="119"/>
      <c r="AE505" s="119"/>
      <c r="AF505" s="119"/>
      <c r="AG505" s="119"/>
      <c r="AH505" s="4"/>
      <c r="AI505" s="4"/>
      <c r="AJ505" s="4"/>
      <c r="AK505" s="4"/>
      <c r="AL505" s="4"/>
      <c r="AM505" s="4"/>
      <c r="AN505" s="4"/>
    </row>
    <row r="506">
      <c r="A506" s="4"/>
      <c r="B506" s="4"/>
      <c r="C506" s="4"/>
      <c r="D506" s="4"/>
      <c r="E506" s="4"/>
      <c r="F506" s="4"/>
      <c r="G506" s="4"/>
      <c r="H506" s="4"/>
      <c r="I506" s="4"/>
      <c r="J506" s="116"/>
      <c r="K506" s="116"/>
      <c r="L506" s="116"/>
      <c r="M506" s="116"/>
      <c r="N506" s="116"/>
      <c r="O506" s="116"/>
      <c r="P506" s="116"/>
      <c r="Q506" s="116"/>
      <c r="R506" s="116"/>
      <c r="S506" s="116"/>
      <c r="T506" s="119"/>
      <c r="U506" s="119"/>
      <c r="V506" s="119"/>
      <c r="W506" s="119"/>
      <c r="X506" s="119"/>
      <c r="Y506" s="119"/>
      <c r="Z506" s="119"/>
      <c r="AA506" s="119"/>
      <c r="AB506" s="119"/>
      <c r="AC506" s="119"/>
      <c r="AD506" s="119"/>
      <c r="AE506" s="119"/>
      <c r="AF506" s="119"/>
      <c r="AG506" s="119"/>
      <c r="AH506" s="4"/>
      <c r="AI506" s="4"/>
      <c r="AJ506" s="4"/>
      <c r="AK506" s="4"/>
      <c r="AL506" s="4"/>
      <c r="AM506" s="4"/>
      <c r="AN506" s="4"/>
    </row>
    <row r="507">
      <c r="A507" s="4"/>
      <c r="B507" s="4"/>
      <c r="C507" s="4"/>
      <c r="D507" s="4"/>
      <c r="E507" s="4"/>
      <c r="F507" s="4"/>
      <c r="G507" s="4"/>
      <c r="H507" s="4"/>
      <c r="I507" s="4"/>
      <c r="J507" s="116"/>
      <c r="K507" s="116"/>
      <c r="L507" s="116"/>
      <c r="M507" s="116"/>
      <c r="N507" s="116"/>
      <c r="O507" s="116"/>
      <c r="P507" s="116"/>
      <c r="Q507" s="116"/>
      <c r="R507" s="116"/>
      <c r="S507" s="116"/>
      <c r="T507" s="119"/>
      <c r="U507" s="119"/>
      <c r="V507" s="119"/>
      <c r="W507" s="119"/>
      <c r="X507" s="119"/>
      <c r="Y507" s="119"/>
      <c r="Z507" s="119"/>
      <c r="AA507" s="119"/>
      <c r="AB507" s="119"/>
      <c r="AC507" s="119"/>
      <c r="AD507" s="119"/>
      <c r="AE507" s="119"/>
      <c r="AF507" s="119"/>
      <c r="AG507" s="119"/>
      <c r="AH507" s="4"/>
      <c r="AI507" s="4"/>
      <c r="AJ507" s="4"/>
      <c r="AK507" s="4"/>
      <c r="AL507" s="4"/>
      <c r="AM507" s="4"/>
      <c r="AN507" s="4"/>
    </row>
    <row r="508">
      <c r="A508" s="4"/>
      <c r="B508" s="4"/>
      <c r="C508" s="4"/>
      <c r="D508" s="4"/>
      <c r="E508" s="4"/>
      <c r="F508" s="4"/>
      <c r="G508" s="4"/>
      <c r="H508" s="4"/>
      <c r="I508" s="4"/>
      <c r="J508" s="116"/>
      <c r="K508" s="116"/>
      <c r="L508" s="116"/>
      <c r="M508" s="116"/>
      <c r="N508" s="116"/>
      <c r="O508" s="116"/>
      <c r="P508" s="116"/>
      <c r="Q508" s="116"/>
      <c r="R508" s="116"/>
      <c r="S508" s="116"/>
      <c r="T508" s="119"/>
      <c r="U508" s="119"/>
      <c r="V508" s="119"/>
      <c r="W508" s="119"/>
      <c r="X508" s="119"/>
      <c r="Y508" s="119"/>
      <c r="Z508" s="119"/>
      <c r="AA508" s="119"/>
      <c r="AB508" s="119"/>
      <c r="AC508" s="119"/>
      <c r="AD508" s="119"/>
      <c r="AE508" s="119"/>
      <c r="AF508" s="119"/>
      <c r="AG508" s="119"/>
      <c r="AH508" s="4"/>
      <c r="AI508" s="4"/>
      <c r="AJ508" s="4"/>
      <c r="AK508" s="4"/>
      <c r="AL508" s="4"/>
      <c r="AM508" s="4"/>
      <c r="AN508" s="4"/>
    </row>
    <row r="509">
      <c r="A509" s="4"/>
      <c r="B509" s="4"/>
      <c r="C509" s="4"/>
      <c r="D509" s="4"/>
      <c r="E509" s="4"/>
      <c r="F509" s="4"/>
      <c r="G509" s="4"/>
      <c r="H509" s="4"/>
      <c r="I509" s="4"/>
      <c r="J509" s="116"/>
      <c r="K509" s="116"/>
      <c r="L509" s="116"/>
      <c r="M509" s="116"/>
      <c r="N509" s="116"/>
      <c r="O509" s="116"/>
      <c r="P509" s="116"/>
      <c r="Q509" s="116"/>
      <c r="R509" s="116"/>
      <c r="S509" s="116"/>
      <c r="T509" s="119"/>
      <c r="U509" s="119"/>
      <c r="V509" s="119"/>
      <c r="W509" s="119"/>
      <c r="X509" s="119"/>
      <c r="Y509" s="119"/>
      <c r="Z509" s="119"/>
      <c r="AA509" s="119"/>
      <c r="AB509" s="119"/>
      <c r="AC509" s="119"/>
      <c r="AD509" s="119"/>
      <c r="AE509" s="119"/>
      <c r="AF509" s="119"/>
      <c r="AG509" s="119"/>
      <c r="AH509" s="4"/>
      <c r="AI509" s="4"/>
      <c r="AJ509" s="4"/>
      <c r="AK509" s="4"/>
      <c r="AL509" s="4"/>
      <c r="AM509" s="4"/>
      <c r="AN509" s="4"/>
    </row>
    <row r="510">
      <c r="A510" s="4"/>
      <c r="B510" s="4"/>
      <c r="C510" s="4"/>
      <c r="D510" s="4"/>
      <c r="E510" s="4"/>
      <c r="F510" s="4"/>
      <c r="G510" s="4"/>
      <c r="H510" s="4"/>
      <c r="I510" s="4"/>
      <c r="J510" s="116"/>
      <c r="K510" s="116"/>
      <c r="L510" s="116"/>
      <c r="M510" s="116"/>
      <c r="N510" s="116"/>
      <c r="O510" s="116"/>
      <c r="P510" s="116"/>
      <c r="Q510" s="116"/>
      <c r="R510" s="116"/>
      <c r="S510" s="116"/>
      <c r="T510" s="119"/>
      <c r="U510" s="119"/>
      <c r="V510" s="119"/>
      <c r="W510" s="119"/>
      <c r="X510" s="119"/>
      <c r="Y510" s="119"/>
      <c r="Z510" s="119"/>
      <c r="AA510" s="119"/>
      <c r="AB510" s="119"/>
      <c r="AC510" s="119"/>
      <c r="AD510" s="119"/>
      <c r="AE510" s="119"/>
      <c r="AF510" s="119"/>
      <c r="AG510" s="119"/>
      <c r="AH510" s="4"/>
      <c r="AI510" s="4"/>
      <c r="AJ510" s="4"/>
      <c r="AK510" s="4"/>
      <c r="AL510" s="4"/>
      <c r="AM510" s="4"/>
      <c r="AN510" s="4"/>
    </row>
    <row r="511">
      <c r="A511" s="4"/>
      <c r="B511" s="4"/>
      <c r="C511" s="4"/>
      <c r="D511" s="4"/>
      <c r="E511" s="4"/>
      <c r="F511" s="4"/>
      <c r="G511" s="4"/>
      <c r="H511" s="4"/>
      <c r="I511" s="4"/>
      <c r="J511" s="116"/>
      <c r="K511" s="116"/>
      <c r="L511" s="116"/>
      <c r="M511" s="116"/>
      <c r="N511" s="116"/>
      <c r="O511" s="116"/>
      <c r="P511" s="116"/>
      <c r="Q511" s="116"/>
      <c r="R511" s="116"/>
      <c r="S511" s="116"/>
      <c r="T511" s="119"/>
      <c r="U511" s="119"/>
      <c r="V511" s="119"/>
      <c r="W511" s="119"/>
      <c r="X511" s="119"/>
      <c r="Y511" s="119"/>
      <c r="Z511" s="119"/>
      <c r="AA511" s="119"/>
      <c r="AB511" s="119"/>
      <c r="AC511" s="119"/>
      <c r="AD511" s="119"/>
      <c r="AE511" s="119"/>
      <c r="AF511" s="119"/>
      <c r="AG511" s="119"/>
      <c r="AH511" s="4"/>
      <c r="AI511" s="4"/>
      <c r="AJ511" s="4"/>
      <c r="AK511" s="4"/>
      <c r="AL511" s="4"/>
      <c r="AM511" s="4"/>
      <c r="AN511" s="4"/>
    </row>
    <row r="512">
      <c r="A512" s="4"/>
      <c r="B512" s="4"/>
      <c r="C512" s="4"/>
      <c r="D512" s="4"/>
      <c r="E512" s="4"/>
      <c r="F512" s="4"/>
      <c r="G512" s="4"/>
      <c r="H512" s="4"/>
      <c r="I512" s="4"/>
      <c r="J512" s="116"/>
      <c r="K512" s="116"/>
      <c r="L512" s="116"/>
      <c r="M512" s="116"/>
      <c r="N512" s="116"/>
      <c r="O512" s="116"/>
      <c r="P512" s="116"/>
      <c r="Q512" s="116"/>
      <c r="R512" s="116"/>
      <c r="S512" s="116"/>
      <c r="T512" s="119"/>
      <c r="U512" s="119"/>
      <c r="V512" s="119"/>
      <c r="W512" s="119"/>
      <c r="X512" s="119"/>
      <c r="Y512" s="119"/>
      <c r="Z512" s="119"/>
      <c r="AA512" s="119"/>
      <c r="AB512" s="119"/>
      <c r="AC512" s="119"/>
      <c r="AD512" s="119"/>
      <c r="AE512" s="119"/>
      <c r="AF512" s="119"/>
      <c r="AG512" s="119"/>
      <c r="AH512" s="4"/>
      <c r="AI512" s="4"/>
      <c r="AJ512" s="4"/>
      <c r="AK512" s="4"/>
      <c r="AL512" s="4"/>
      <c r="AM512" s="4"/>
      <c r="AN512" s="4"/>
    </row>
    <row r="513">
      <c r="A513" s="4"/>
      <c r="B513" s="4"/>
      <c r="C513" s="4"/>
      <c r="D513" s="4"/>
      <c r="E513" s="4"/>
      <c r="F513" s="4"/>
      <c r="G513" s="4"/>
      <c r="H513" s="4"/>
      <c r="I513" s="4"/>
      <c r="J513" s="116"/>
      <c r="K513" s="116"/>
      <c r="L513" s="116"/>
      <c r="M513" s="116"/>
      <c r="N513" s="116"/>
      <c r="O513" s="116"/>
      <c r="P513" s="116"/>
      <c r="Q513" s="116"/>
      <c r="R513" s="116"/>
      <c r="S513" s="116"/>
      <c r="T513" s="119"/>
      <c r="U513" s="119"/>
      <c r="V513" s="119"/>
      <c r="W513" s="119"/>
      <c r="X513" s="119"/>
      <c r="Y513" s="119"/>
      <c r="Z513" s="119"/>
      <c r="AA513" s="119"/>
      <c r="AB513" s="119"/>
      <c r="AC513" s="119"/>
      <c r="AD513" s="119"/>
      <c r="AE513" s="119"/>
      <c r="AF513" s="119"/>
      <c r="AG513" s="119"/>
      <c r="AH513" s="4"/>
      <c r="AI513" s="4"/>
      <c r="AJ513" s="4"/>
      <c r="AK513" s="4"/>
      <c r="AL513" s="4"/>
      <c r="AM513" s="4"/>
      <c r="AN513" s="4"/>
    </row>
    <row r="514">
      <c r="A514" s="4"/>
      <c r="B514" s="4"/>
      <c r="C514" s="4"/>
      <c r="D514" s="4"/>
      <c r="E514" s="4"/>
      <c r="F514" s="4"/>
      <c r="G514" s="4"/>
      <c r="H514" s="4"/>
      <c r="I514" s="4"/>
      <c r="J514" s="116"/>
      <c r="K514" s="116"/>
      <c r="L514" s="116"/>
      <c r="M514" s="116"/>
      <c r="N514" s="116"/>
      <c r="O514" s="116"/>
      <c r="P514" s="116"/>
      <c r="Q514" s="116"/>
      <c r="R514" s="116"/>
      <c r="S514" s="116"/>
      <c r="T514" s="119"/>
      <c r="U514" s="119"/>
      <c r="V514" s="119"/>
      <c r="W514" s="119"/>
      <c r="X514" s="119"/>
      <c r="Y514" s="119"/>
      <c r="Z514" s="119"/>
      <c r="AA514" s="119"/>
      <c r="AB514" s="119"/>
      <c r="AC514" s="119"/>
      <c r="AD514" s="119"/>
      <c r="AE514" s="119"/>
      <c r="AF514" s="119"/>
      <c r="AG514" s="119"/>
      <c r="AH514" s="4"/>
      <c r="AI514" s="4"/>
      <c r="AJ514" s="4"/>
      <c r="AK514" s="4"/>
      <c r="AL514" s="4"/>
      <c r="AM514" s="4"/>
      <c r="AN514" s="4"/>
    </row>
    <row r="515">
      <c r="A515" s="4"/>
      <c r="B515" s="4"/>
      <c r="C515" s="4"/>
      <c r="D515" s="4"/>
      <c r="E515" s="4"/>
      <c r="F515" s="4"/>
      <c r="G515" s="4"/>
      <c r="H515" s="4"/>
      <c r="I515" s="4"/>
      <c r="J515" s="116"/>
      <c r="K515" s="116"/>
      <c r="L515" s="116"/>
      <c r="M515" s="116"/>
      <c r="N515" s="116"/>
      <c r="O515" s="116"/>
      <c r="P515" s="116"/>
      <c r="Q515" s="116"/>
      <c r="R515" s="116"/>
      <c r="S515" s="116"/>
      <c r="T515" s="119"/>
      <c r="U515" s="119"/>
      <c r="V515" s="119"/>
      <c r="W515" s="119"/>
      <c r="X515" s="119"/>
      <c r="Y515" s="119"/>
      <c r="Z515" s="119"/>
      <c r="AA515" s="119"/>
      <c r="AB515" s="119"/>
      <c r="AC515" s="119"/>
      <c r="AD515" s="119"/>
      <c r="AE515" s="119"/>
      <c r="AF515" s="119"/>
      <c r="AG515" s="119"/>
      <c r="AH515" s="4"/>
      <c r="AI515" s="4"/>
      <c r="AJ515" s="4"/>
      <c r="AK515" s="4"/>
      <c r="AL515" s="4"/>
      <c r="AM515" s="4"/>
      <c r="AN515" s="4"/>
    </row>
    <row r="516">
      <c r="A516" s="4"/>
      <c r="B516" s="4"/>
      <c r="C516" s="4"/>
      <c r="D516" s="4"/>
      <c r="E516" s="4"/>
      <c r="F516" s="4"/>
      <c r="G516" s="4"/>
      <c r="H516" s="4"/>
      <c r="I516" s="4"/>
      <c r="J516" s="116"/>
      <c r="K516" s="116"/>
      <c r="L516" s="116"/>
      <c r="M516" s="116"/>
      <c r="N516" s="116"/>
      <c r="O516" s="116"/>
      <c r="P516" s="116"/>
      <c r="Q516" s="116"/>
      <c r="R516" s="116"/>
      <c r="S516" s="116"/>
      <c r="T516" s="119"/>
      <c r="U516" s="119"/>
      <c r="V516" s="119"/>
      <c r="W516" s="119"/>
      <c r="X516" s="119"/>
      <c r="Y516" s="119"/>
      <c r="Z516" s="119"/>
      <c r="AA516" s="119"/>
      <c r="AB516" s="119"/>
      <c r="AC516" s="119"/>
      <c r="AD516" s="119"/>
      <c r="AE516" s="119"/>
      <c r="AF516" s="119"/>
      <c r="AG516" s="119"/>
      <c r="AH516" s="4"/>
      <c r="AI516" s="4"/>
      <c r="AJ516" s="4"/>
      <c r="AK516" s="4"/>
      <c r="AL516" s="4"/>
      <c r="AM516" s="4"/>
      <c r="AN516" s="4"/>
    </row>
    <row r="517">
      <c r="A517" s="4"/>
      <c r="B517" s="4"/>
      <c r="C517" s="4"/>
      <c r="D517" s="4"/>
      <c r="E517" s="4"/>
      <c r="F517" s="4"/>
      <c r="G517" s="4"/>
      <c r="H517" s="4"/>
      <c r="I517" s="4"/>
      <c r="J517" s="116"/>
      <c r="K517" s="116"/>
      <c r="L517" s="116"/>
      <c r="M517" s="116"/>
      <c r="N517" s="116"/>
      <c r="O517" s="116"/>
      <c r="P517" s="116"/>
      <c r="Q517" s="116"/>
      <c r="R517" s="116"/>
      <c r="S517" s="116"/>
      <c r="T517" s="119"/>
      <c r="U517" s="119"/>
      <c r="V517" s="119"/>
      <c r="W517" s="119"/>
      <c r="X517" s="119"/>
      <c r="Y517" s="119"/>
      <c r="Z517" s="119"/>
      <c r="AA517" s="119"/>
      <c r="AB517" s="119"/>
      <c r="AC517" s="119"/>
      <c r="AD517" s="119"/>
      <c r="AE517" s="119"/>
      <c r="AF517" s="119"/>
      <c r="AG517" s="119"/>
      <c r="AH517" s="4"/>
      <c r="AI517" s="4"/>
      <c r="AJ517" s="4"/>
      <c r="AK517" s="4"/>
      <c r="AL517" s="4"/>
      <c r="AM517" s="4"/>
      <c r="AN517" s="4"/>
    </row>
    <row r="518">
      <c r="A518" s="4"/>
      <c r="B518" s="4"/>
      <c r="C518" s="4"/>
      <c r="D518" s="4"/>
      <c r="E518" s="4"/>
      <c r="F518" s="4"/>
      <c r="G518" s="4"/>
      <c r="H518" s="4"/>
      <c r="I518" s="4"/>
      <c r="J518" s="116"/>
      <c r="K518" s="116"/>
      <c r="L518" s="116"/>
      <c r="M518" s="116"/>
      <c r="N518" s="116"/>
      <c r="O518" s="116"/>
      <c r="P518" s="116"/>
      <c r="Q518" s="116"/>
      <c r="R518" s="116"/>
      <c r="S518" s="116"/>
      <c r="T518" s="119"/>
      <c r="U518" s="119"/>
      <c r="V518" s="119"/>
      <c r="W518" s="119"/>
      <c r="X518" s="119"/>
      <c r="Y518" s="119"/>
      <c r="Z518" s="119"/>
      <c r="AA518" s="119"/>
      <c r="AB518" s="119"/>
      <c r="AC518" s="119"/>
      <c r="AD518" s="119"/>
      <c r="AE518" s="119"/>
      <c r="AF518" s="119"/>
      <c r="AG518" s="119"/>
      <c r="AH518" s="4"/>
      <c r="AI518" s="4"/>
      <c r="AJ518" s="4"/>
      <c r="AK518" s="4"/>
      <c r="AL518" s="4"/>
      <c r="AM518" s="4"/>
      <c r="AN518" s="4"/>
    </row>
    <row r="519">
      <c r="A519" s="4"/>
      <c r="B519" s="4"/>
      <c r="C519" s="4"/>
      <c r="D519" s="4"/>
      <c r="E519" s="4"/>
      <c r="F519" s="4"/>
      <c r="G519" s="4"/>
      <c r="H519" s="4"/>
      <c r="I519" s="4"/>
      <c r="J519" s="116"/>
      <c r="K519" s="116"/>
      <c r="L519" s="116"/>
      <c r="M519" s="116"/>
      <c r="N519" s="116"/>
      <c r="O519" s="116"/>
      <c r="P519" s="116"/>
      <c r="Q519" s="116"/>
      <c r="R519" s="116"/>
      <c r="S519" s="116"/>
      <c r="T519" s="119"/>
      <c r="U519" s="119"/>
      <c r="V519" s="119"/>
      <c r="W519" s="119"/>
      <c r="X519" s="119"/>
      <c r="Y519" s="119"/>
      <c r="Z519" s="119"/>
      <c r="AA519" s="119"/>
      <c r="AB519" s="119"/>
      <c r="AC519" s="119"/>
      <c r="AD519" s="119"/>
      <c r="AE519" s="119"/>
      <c r="AF519" s="119"/>
      <c r="AG519" s="119"/>
      <c r="AH519" s="4"/>
      <c r="AI519" s="4"/>
      <c r="AJ519" s="4"/>
      <c r="AK519" s="4"/>
      <c r="AL519" s="4"/>
      <c r="AM519" s="4"/>
      <c r="AN519" s="4"/>
    </row>
    <row r="520">
      <c r="A520" s="4"/>
      <c r="B520" s="4"/>
      <c r="C520" s="4"/>
      <c r="D520" s="4"/>
      <c r="E520" s="4"/>
      <c r="F520" s="4"/>
      <c r="G520" s="4"/>
      <c r="H520" s="4"/>
      <c r="I520" s="4"/>
      <c r="J520" s="116"/>
      <c r="K520" s="116"/>
      <c r="L520" s="116"/>
      <c r="M520" s="116"/>
      <c r="N520" s="116"/>
      <c r="O520" s="116"/>
      <c r="P520" s="116"/>
      <c r="Q520" s="116"/>
      <c r="R520" s="116"/>
      <c r="S520" s="116"/>
      <c r="T520" s="119"/>
      <c r="U520" s="119"/>
      <c r="V520" s="119"/>
      <c r="W520" s="119"/>
      <c r="X520" s="119"/>
      <c r="Y520" s="119"/>
      <c r="Z520" s="119"/>
      <c r="AA520" s="119"/>
      <c r="AB520" s="119"/>
      <c r="AC520" s="119"/>
      <c r="AD520" s="119"/>
      <c r="AE520" s="119"/>
      <c r="AF520" s="119"/>
      <c r="AG520" s="119"/>
      <c r="AH520" s="4"/>
      <c r="AI520" s="4"/>
      <c r="AJ520" s="4"/>
      <c r="AK520" s="4"/>
      <c r="AL520" s="4"/>
      <c r="AM520" s="4"/>
      <c r="AN520" s="4"/>
    </row>
    <row r="521">
      <c r="A521" s="4"/>
      <c r="B521" s="4"/>
      <c r="C521" s="4"/>
      <c r="D521" s="4"/>
      <c r="E521" s="4"/>
      <c r="F521" s="4"/>
      <c r="G521" s="4"/>
      <c r="H521" s="4"/>
      <c r="I521" s="4"/>
      <c r="J521" s="116"/>
      <c r="K521" s="116"/>
      <c r="L521" s="116"/>
      <c r="M521" s="116"/>
      <c r="N521" s="116"/>
      <c r="O521" s="116"/>
      <c r="P521" s="116"/>
      <c r="Q521" s="116"/>
      <c r="R521" s="116"/>
      <c r="S521" s="116"/>
      <c r="T521" s="119"/>
      <c r="U521" s="119"/>
      <c r="V521" s="119"/>
      <c r="W521" s="119"/>
      <c r="X521" s="119"/>
      <c r="Y521" s="119"/>
      <c r="Z521" s="119"/>
      <c r="AA521" s="119"/>
      <c r="AB521" s="119"/>
      <c r="AC521" s="119"/>
      <c r="AD521" s="119"/>
      <c r="AE521" s="119"/>
      <c r="AF521" s="119"/>
      <c r="AG521" s="119"/>
      <c r="AH521" s="4"/>
      <c r="AI521" s="4"/>
      <c r="AJ521" s="4"/>
      <c r="AK521" s="4"/>
      <c r="AL521" s="4"/>
      <c r="AM521" s="4"/>
      <c r="AN521" s="4"/>
    </row>
    <row r="522">
      <c r="A522" s="4"/>
      <c r="B522" s="4"/>
      <c r="C522" s="4"/>
      <c r="D522" s="4"/>
      <c r="E522" s="4"/>
      <c r="F522" s="4"/>
      <c r="G522" s="4"/>
      <c r="H522" s="4"/>
      <c r="I522" s="4"/>
      <c r="J522" s="116"/>
      <c r="K522" s="116"/>
      <c r="L522" s="116"/>
      <c r="M522" s="116"/>
      <c r="N522" s="116"/>
      <c r="O522" s="116"/>
      <c r="P522" s="116"/>
      <c r="Q522" s="116"/>
      <c r="R522" s="116"/>
      <c r="S522" s="116"/>
      <c r="T522" s="119"/>
      <c r="U522" s="119"/>
      <c r="V522" s="119"/>
      <c r="W522" s="119"/>
      <c r="X522" s="119"/>
      <c r="Y522" s="119"/>
      <c r="Z522" s="119"/>
      <c r="AA522" s="119"/>
      <c r="AB522" s="119"/>
      <c r="AC522" s="119"/>
      <c r="AD522" s="119"/>
      <c r="AE522" s="119"/>
      <c r="AF522" s="119"/>
      <c r="AG522" s="119"/>
      <c r="AH522" s="4"/>
      <c r="AI522" s="4"/>
      <c r="AJ522" s="4"/>
      <c r="AK522" s="4"/>
      <c r="AL522" s="4"/>
      <c r="AM522" s="4"/>
      <c r="AN522" s="4"/>
    </row>
    <row r="523">
      <c r="A523" s="4"/>
      <c r="B523" s="4"/>
      <c r="C523" s="4"/>
      <c r="D523" s="4"/>
      <c r="E523" s="4"/>
      <c r="F523" s="4"/>
      <c r="G523" s="4"/>
      <c r="H523" s="4"/>
      <c r="I523" s="4"/>
      <c r="J523" s="116"/>
      <c r="K523" s="116"/>
      <c r="L523" s="116"/>
      <c r="M523" s="116"/>
      <c r="N523" s="116"/>
      <c r="O523" s="116"/>
      <c r="P523" s="116"/>
      <c r="Q523" s="116"/>
      <c r="R523" s="116"/>
      <c r="S523" s="116"/>
      <c r="T523" s="119"/>
      <c r="U523" s="119"/>
      <c r="V523" s="119"/>
      <c r="W523" s="119"/>
      <c r="X523" s="119"/>
      <c r="Y523" s="119"/>
      <c r="Z523" s="119"/>
      <c r="AA523" s="119"/>
      <c r="AB523" s="119"/>
      <c r="AC523" s="119"/>
      <c r="AD523" s="119"/>
      <c r="AE523" s="119"/>
      <c r="AF523" s="119"/>
      <c r="AG523" s="119"/>
      <c r="AH523" s="4"/>
      <c r="AI523" s="4"/>
      <c r="AJ523" s="4"/>
      <c r="AK523" s="4"/>
      <c r="AL523" s="4"/>
      <c r="AM523" s="4"/>
      <c r="AN523" s="4"/>
    </row>
    <row r="524">
      <c r="A524" s="4"/>
      <c r="B524" s="4"/>
      <c r="C524" s="4"/>
      <c r="D524" s="4"/>
      <c r="E524" s="4"/>
      <c r="F524" s="4"/>
      <c r="G524" s="4"/>
      <c r="H524" s="4"/>
      <c r="I524" s="4"/>
      <c r="J524" s="116"/>
      <c r="K524" s="116"/>
      <c r="L524" s="116"/>
      <c r="M524" s="116"/>
      <c r="N524" s="116"/>
      <c r="O524" s="116"/>
      <c r="P524" s="116"/>
      <c r="Q524" s="116"/>
      <c r="R524" s="116"/>
      <c r="S524" s="116"/>
      <c r="T524" s="119"/>
      <c r="U524" s="119"/>
      <c r="V524" s="119"/>
      <c r="W524" s="119"/>
      <c r="X524" s="119"/>
      <c r="Y524" s="119"/>
      <c r="Z524" s="119"/>
      <c r="AA524" s="119"/>
      <c r="AB524" s="119"/>
      <c r="AC524" s="119"/>
      <c r="AD524" s="119"/>
      <c r="AE524" s="119"/>
      <c r="AF524" s="119"/>
      <c r="AG524" s="119"/>
      <c r="AH524" s="4"/>
      <c r="AI524" s="4"/>
      <c r="AJ524" s="4"/>
      <c r="AK524" s="4"/>
      <c r="AL524" s="4"/>
      <c r="AM524" s="4"/>
      <c r="AN524" s="4"/>
    </row>
    <row r="525">
      <c r="A525" s="4"/>
      <c r="B525" s="4"/>
      <c r="C525" s="4"/>
      <c r="D525" s="4"/>
      <c r="E525" s="4"/>
      <c r="F525" s="4"/>
      <c r="G525" s="4"/>
      <c r="H525" s="4"/>
      <c r="I525" s="4"/>
      <c r="J525" s="116"/>
      <c r="K525" s="116"/>
      <c r="L525" s="116"/>
      <c r="M525" s="116"/>
      <c r="N525" s="116"/>
      <c r="O525" s="116"/>
      <c r="P525" s="116"/>
      <c r="Q525" s="116"/>
      <c r="R525" s="116"/>
      <c r="S525" s="116"/>
      <c r="T525" s="119"/>
      <c r="U525" s="119"/>
      <c r="V525" s="119"/>
      <c r="W525" s="119"/>
      <c r="X525" s="119"/>
      <c r="Y525" s="119"/>
      <c r="Z525" s="119"/>
      <c r="AA525" s="119"/>
      <c r="AB525" s="119"/>
      <c r="AC525" s="119"/>
      <c r="AD525" s="119"/>
      <c r="AE525" s="119"/>
      <c r="AF525" s="119"/>
      <c r="AG525" s="119"/>
      <c r="AH525" s="4"/>
      <c r="AI525" s="4"/>
      <c r="AJ525" s="4"/>
      <c r="AK525" s="4"/>
      <c r="AL525" s="4"/>
      <c r="AM525" s="4"/>
      <c r="AN525" s="4"/>
    </row>
    <row r="526">
      <c r="A526" s="4"/>
      <c r="B526" s="4"/>
      <c r="C526" s="4"/>
      <c r="D526" s="4"/>
      <c r="E526" s="4"/>
      <c r="F526" s="4"/>
      <c r="G526" s="4"/>
      <c r="H526" s="4"/>
      <c r="I526" s="4"/>
      <c r="J526" s="116"/>
      <c r="K526" s="116"/>
      <c r="L526" s="116"/>
      <c r="M526" s="116"/>
      <c r="N526" s="116"/>
      <c r="O526" s="116"/>
      <c r="P526" s="116"/>
      <c r="Q526" s="116"/>
      <c r="R526" s="116"/>
      <c r="S526" s="116"/>
      <c r="T526" s="119"/>
      <c r="U526" s="119"/>
      <c r="V526" s="119"/>
      <c r="W526" s="119"/>
      <c r="X526" s="119"/>
      <c r="Y526" s="119"/>
      <c r="Z526" s="119"/>
      <c r="AA526" s="119"/>
      <c r="AB526" s="119"/>
      <c r="AC526" s="119"/>
      <c r="AD526" s="119"/>
      <c r="AE526" s="119"/>
      <c r="AF526" s="119"/>
      <c r="AG526" s="119"/>
      <c r="AH526" s="4"/>
      <c r="AI526" s="4"/>
      <c r="AJ526" s="4"/>
      <c r="AK526" s="4"/>
      <c r="AL526" s="4"/>
      <c r="AM526" s="4"/>
      <c r="AN526" s="4"/>
    </row>
    <row r="527">
      <c r="A527" s="4"/>
      <c r="B527" s="4"/>
      <c r="C527" s="4"/>
      <c r="D527" s="4"/>
      <c r="E527" s="4"/>
      <c r="F527" s="4"/>
      <c r="G527" s="4"/>
      <c r="H527" s="4"/>
      <c r="I527" s="4"/>
      <c r="J527" s="116"/>
      <c r="K527" s="116"/>
      <c r="L527" s="116"/>
      <c r="M527" s="116"/>
      <c r="N527" s="116"/>
      <c r="O527" s="116"/>
      <c r="P527" s="116"/>
      <c r="Q527" s="116"/>
      <c r="R527" s="116"/>
      <c r="S527" s="116"/>
      <c r="T527" s="119"/>
      <c r="U527" s="119"/>
      <c r="V527" s="119"/>
      <c r="W527" s="119"/>
      <c r="X527" s="119"/>
      <c r="Y527" s="119"/>
      <c r="Z527" s="119"/>
      <c r="AA527" s="119"/>
      <c r="AB527" s="119"/>
      <c r="AC527" s="119"/>
      <c r="AD527" s="119"/>
      <c r="AE527" s="119"/>
      <c r="AF527" s="119"/>
      <c r="AG527" s="119"/>
      <c r="AH527" s="4"/>
      <c r="AI527" s="4"/>
      <c r="AJ527" s="4"/>
      <c r="AK527" s="4"/>
      <c r="AL527" s="4"/>
      <c r="AM527" s="4"/>
      <c r="AN527" s="4"/>
    </row>
    <row r="528">
      <c r="A528" s="4"/>
      <c r="B528" s="4"/>
      <c r="C528" s="4"/>
      <c r="D528" s="4"/>
      <c r="E528" s="4"/>
      <c r="F528" s="4"/>
      <c r="G528" s="4"/>
      <c r="H528" s="4"/>
      <c r="I528" s="4"/>
      <c r="J528" s="116"/>
      <c r="K528" s="116"/>
      <c r="L528" s="116"/>
      <c r="M528" s="116"/>
      <c r="N528" s="116"/>
      <c r="O528" s="116"/>
      <c r="P528" s="116"/>
      <c r="Q528" s="116"/>
      <c r="R528" s="116"/>
      <c r="S528" s="116"/>
      <c r="T528" s="119"/>
      <c r="U528" s="119"/>
      <c r="V528" s="119"/>
      <c r="W528" s="119"/>
      <c r="X528" s="119"/>
      <c r="Y528" s="119"/>
      <c r="Z528" s="119"/>
      <c r="AA528" s="119"/>
      <c r="AB528" s="119"/>
      <c r="AC528" s="119"/>
      <c r="AD528" s="119"/>
      <c r="AE528" s="119"/>
      <c r="AF528" s="119"/>
      <c r="AG528" s="119"/>
      <c r="AH528" s="4"/>
      <c r="AI528" s="4"/>
      <c r="AJ528" s="4"/>
      <c r="AK528" s="4"/>
      <c r="AL528" s="4"/>
      <c r="AM528" s="4"/>
      <c r="AN528" s="4"/>
    </row>
    <row r="529">
      <c r="A529" s="4"/>
      <c r="B529" s="4"/>
      <c r="C529" s="4"/>
      <c r="D529" s="4"/>
      <c r="E529" s="4"/>
      <c r="F529" s="4"/>
      <c r="G529" s="4"/>
      <c r="H529" s="4"/>
      <c r="I529" s="4"/>
      <c r="J529" s="116"/>
      <c r="K529" s="116"/>
      <c r="L529" s="116"/>
      <c r="M529" s="116"/>
      <c r="N529" s="116"/>
      <c r="O529" s="116"/>
      <c r="P529" s="116"/>
      <c r="Q529" s="116"/>
      <c r="R529" s="116"/>
      <c r="S529" s="116"/>
      <c r="T529" s="119"/>
      <c r="U529" s="119"/>
      <c r="V529" s="119"/>
      <c r="W529" s="119"/>
      <c r="X529" s="119"/>
      <c r="Y529" s="119"/>
      <c r="Z529" s="119"/>
      <c r="AA529" s="119"/>
      <c r="AB529" s="119"/>
      <c r="AC529" s="119"/>
      <c r="AD529" s="119"/>
      <c r="AE529" s="119"/>
      <c r="AF529" s="119"/>
      <c r="AG529" s="119"/>
      <c r="AH529" s="4"/>
      <c r="AI529" s="4"/>
      <c r="AJ529" s="4"/>
      <c r="AK529" s="4"/>
      <c r="AL529" s="4"/>
      <c r="AM529" s="4"/>
      <c r="AN529" s="4"/>
    </row>
    <row r="530">
      <c r="A530" s="4"/>
      <c r="B530" s="4"/>
      <c r="C530" s="4"/>
      <c r="D530" s="4"/>
      <c r="E530" s="4"/>
      <c r="F530" s="4"/>
      <c r="G530" s="4"/>
      <c r="H530" s="4"/>
      <c r="I530" s="4"/>
      <c r="J530" s="116"/>
      <c r="K530" s="116"/>
      <c r="L530" s="116"/>
      <c r="M530" s="116"/>
      <c r="N530" s="116"/>
      <c r="O530" s="116"/>
      <c r="P530" s="116"/>
      <c r="Q530" s="116"/>
      <c r="R530" s="116"/>
      <c r="S530" s="116"/>
      <c r="T530" s="119"/>
      <c r="U530" s="119"/>
      <c r="V530" s="119"/>
      <c r="W530" s="119"/>
      <c r="X530" s="119"/>
      <c r="Y530" s="119"/>
      <c r="Z530" s="119"/>
      <c r="AA530" s="119"/>
      <c r="AB530" s="119"/>
      <c r="AC530" s="119"/>
      <c r="AD530" s="119"/>
      <c r="AE530" s="119"/>
      <c r="AF530" s="119"/>
      <c r="AG530" s="119"/>
      <c r="AH530" s="4"/>
      <c r="AI530" s="4"/>
      <c r="AJ530" s="4"/>
      <c r="AK530" s="4"/>
      <c r="AL530" s="4"/>
      <c r="AM530" s="4"/>
      <c r="AN530" s="4"/>
    </row>
    <row r="531">
      <c r="A531" s="4"/>
      <c r="B531" s="4"/>
      <c r="C531" s="4"/>
      <c r="D531" s="4"/>
      <c r="E531" s="4"/>
      <c r="F531" s="4"/>
      <c r="G531" s="4"/>
      <c r="H531" s="4"/>
      <c r="I531" s="4"/>
      <c r="J531" s="116"/>
      <c r="K531" s="116"/>
      <c r="L531" s="116"/>
      <c r="M531" s="116"/>
      <c r="N531" s="116"/>
      <c r="O531" s="116"/>
      <c r="P531" s="116"/>
      <c r="Q531" s="116"/>
      <c r="R531" s="116"/>
      <c r="S531" s="116"/>
      <c r="T531" s="119"/>
      <c r="U531" s="119"/>
      <c r="V531" s="119"/>
      <c r="W531" s="119"/>
      <c r="X531" s="119"/>
      <c r="Y531" s="119"/>
      <c r="Z531" s="119"/>
      <c r="AA531" s="119"/>
      <c r="AB531" s="119"/>
      <c r="AC531" s="119"/>
      <c r="AD531" s="119"/>
      <c r="AE531" s="119"/>
      <c r="AF531" s="119"/>
      <c r="AG531" s="119"/>
      <c r="AH531" s="4"/>
      <c r="AI531" s="4"/>
      <c r="AJ531" s="4"/>
      <c r="AK531" s="4"/>
      <c r="AL531" s="4"/>
      <c r="AM531" s="4"/>
      <c r="AN531" s="4"/>
    </row>
    <row r="532">
      <c r="A532" s="4"/>
      <c r="B532" s="4"/>
      <c r="C532" s="4"/>
      <c r="D532" s="4"/>
      <c r="E532" s="4"/>
      <c r="F532" s="4"/>
      <c r="G532" s="4"/>
      <c r="H532" s="4"/>
      <c r="I532" s="4"/>
      <c r="J532" s="116"/>
      <c r="K532" s="116"/>
      <c r="L532" s="116"/>
      <c r="M532" s="116"/>
      <c r="N532" s="116"/>
      <c r="O532" s="116"/>
      <c r="P532" s="116"/>
      <c r="Q532" s="116"/>
      <c r="R532" s="116"/>
      <c r="S532" s="116"/>
      <c r="T532" s="119"/>
      <c r="U532" s="119"/>
      <c r="V532" s="119"/>
      <c r="W532" s="119"/>
      <c r="X532" s="119"/>
      <c r="Y532" s="119"/>
      <c r="Z532" s="119"/>
      <c r="AA532" s="119"/>
      <c r="AB532" s="119"/>
      <c r="AC532" s="119"/>
      <c r="AD532" s="119"/>
      <c r="AE532" s="119"/>
      <c r="AF532" s="119"/>
      <c r="AG532" s="119"/>
      <c r="AH532" s="4"/>
      <c r="AI532" s="4"/>
      <c r="AJ532" s="4"/>
      <c r="AK532" s="4"/>
      <c r="AL532" s="4"/>
      <c r="AM532" s="4"/>
      <c r="AN532" s="4"/>
    </row>
    <row r="533">
      <c r="A533" s="4"/>
      <c r="B533" s="4"/>
      <c r="C533" s="4"/>
      <c r="D533" s="4"/>
      <c r="E533" s="4"/>
      <c r="F533" s="4"/>
      <c r="G533" s="4"/>
      <c r="H533" s="4"/>
      <c r="I533" s="4"/>
      <c r="J533" s="116"/>
      <c r="K533" s="116"/>
      <c r="L533" s="116"/>
      <c r="M533" s="116"/>
      <c r="N533" s="116"/>
      <c r="O533" s="116"/>
      <c r="P533" s="116"/>
      <c r="Q533" s="116"/>
      <c r="R533" s="116"/>
      <c r="S533" s="116"/>
      <c r="T533" s="119"/>
      <c r="U533" s="119"/>
      <c r="V533" s="119"/>
      <c r="W533" s="119"/>
      <c r="X533" s="119"/>
      <c r="Y533" s="119"/>
      <c r="Z533" s="119"/>
      <c r="AA533" s="119"/>
      <c r="AB533" s="119"/>
      <c r="AC533" s="119"/>
      <c r="AD533" s="119"/>
      <c r="AE533" s="119"/>
      <c r="AF533" s="119"/>
      <c r="AG533" s="119"/>
      <c r="AH533" s="4"/>
      <c r="AI533" s="4"/>
      <c r="AJ533" s="4"/>
      <c r="AK533" s="4"/>
      <c r="AL533" s="4"/>
      <c r="AM533" s="4"/>
      <c r="AN533" s="4"/>
    </row>
    <row r="534">
      <c r="A534" s="4"/>
      <c r="B534" s="4"/>
      <c r="C534" s="4"/>
      <c r="D534" s="4"/>
      <c r="E534" s="4"/>
      <c r="F534" s="4"/>
      <c r="G534" s="4"/>
      <c r="H534" s="4"/>
      <c r="I534" s="4"/>
      <c r="J534" s="116"/>
      <c r="K534" s="116"/>
      <c r="L534" s="116"/>
      <c r="M534" s="116"/>
      <c r="N534" s="116"/>
      <c r="O534" s="116"/>
      <c r="P534" s="116"/>
      <c r="Q534" s="116"/>
      <c r="R534" s="116"/>
      <c r="S534" s="116"/>
      <c r="T534" s="119"/>
      <c r="U534" s="119"/>
      <c r="V534" s="119"/>
      <c r="W534" s="119"/>
      <c r="X534" s="119"/>
      <c r="Y534" s="119"/>
      <c r="Z534" s="119"/>
      <c r="AA534" s="119"/>
      <c r="AB534" s="119"/>
      <c r="AC534" s="119"/>
      <c r="AD534" s="119"/>
      <c r="AE534" s="119"/>
      <c r="AF534" s="119"/>
      <c r="AG534" s="119"/>
      <c r="AH534" s="4"/>
      <c r="AI534" s="4"/>
      <c r="AJ534" s="4"/>
      <c r="AK534" s="4"/>
      <c r="AL534" s="4"/>
      <c r="AM534" s="4"/>
      <c r="AN534" s="4"/>
    </row>
    <row r="535">
      <c r="A535" s="4"/>
      <c r="B535" s="4"/>
      <c r="C535" s="4"/>
      <c r="D535" s="4"/>
      <c r="E535" s="4"/>
      <c r="F535" s="4"/>
      <c r="G535" s="4"/>
      <c r="H535" s="4"/>
      <c r="I535" s="4"/>
      <c r="J535" s="116"/>
      <c r="K535" s="116"/>
      <c r="L535" s="116"/>
      <c r="M535" s="116"/>
      <c r="N535" s="116"/>
      <c r="O535" s="116"/>
      <c r="P535" s="116"/>
      <c r="Q535" s="116"/>
      <c r="R535" s="116"/>
      <c r="S535" s="116"/>
      <c r="T535" s="119"/>
      <c r="U535" s="119"/>
      <c r="V535" s="119"/>
      <c r="W535" s="119"/>
      <c r="X535" s="119"/>
      <c r="Y535" s="119"/>
      <c r="Z535" s="119"/>
      <c r="AA535" s="119"/>
      <c r="AB535" s="119"/>
      <c r="AC535" s="119"/>
      <c r="AD535" s="119"/>
      <c r="AE535" s="119"/>
      <c r="AF535" s="119"/>
      <c r="AG535" s="119"/>
      <c r="AH535" s="4"/>
      <c r="AI535" s="4"/>
      <c r="AJ535" s="4"/>
      <c r="AK535" s="4"/>
      <c r="AL535" s="4"/>
      <c r="AM535" s="4"/>
      <c r="AN535" s="4"/>
    </row>
    <row r="536">
      <c r="A536" s="4"/>
      <c r="B536" s="4"/>
      <c r="C536" s="4"/>
      <c r="D536" s="4"/>
      <c r="E536" s="4"/>
      <c r="F536" s="4"/>
      <c r="G536" s="4"/>
      <c r="H536" s="4"/>
      <c r="I536" s="4"/>
      <c r="J536" s="116"/>
      <c r="K536" s="116"/>
      <c r="L536" s="116"/>
      <c r="M536" s="116"/>
      <c r="N536" s="116"/>
      <c r="O536" s="116"/>
      <c r="P536" s="116"/>
      <c r="Q536" s="116"/>
      <c r="R536" s="116"/>
      <c r="S536" s="116"/>
      <c r="T536" s="119"/>
      <c r="U536" s="119"/>
      <c r="V536" s="119"/>
      <c r="W536" s="119"/>
      <c r="X536" s="119"/>
      <c r="Y536" s="119"/>
      <c r="Z536" s="119"/>
      <c r="AA536" s="119"/>
      <c r="AB536" s="119"/>
      <c r="AC536" s="119"/>
      <c r="AD536" s="119"/>
      <c r="AE536" s="119"/>
      <c r="AF536" s="119"/>
      <c r="AG536" s="119"/>
      <c r="AH536" s="4"/>
      <c r="AI536" s="4"/>
      <c r="AJ536" s="4"/>
      <c r="AK536" s="4"/>
      <c r="AL536" s="4"/>
      <c r="AM536" s="4"/>
      <c r="AN536" s="4"/>
    </row>
    <row r="537">
      <c r="A537" s="4"/>
      <c r="B537" s="4"/>
      <c r="C537" s="4"/>
      <c r="D537" s="4"/>
      <c r="E537" s="4"/>
      <c r="F537" s="4"/>
      <c r="G537" s="4"/>
      <c r="H537" s="4"/>
      <c r="I537" s="4"/>
      <c r="J537" s="116"/>
      <c r="K537" s="116"/>
      <c r="L537" s="116"/>
      <c r="M537" s="116"/>
      <c r="N537" s="116"/>
      <c r="O537" s="116"/>
      <c r="P537" s="116"/>
      <c r="Q537" s="116"/>
      <c r="R537" s="116"/>
      <c r="S537" s="116"/>
      <c r="T537" s="119"/>
      <c r="U537" s="119"/>
      <c r="V537" s="119"/>
      <c r="W537" s="119"/>
      <c r="X537" s="119"/>
      <c r="Y537" s="119"/>
      <c r="Z537" s="119"/>
      <c r="AA537" s="119"/>
      <c r="AB537" s="119"/>
      <c r="AC537" s="119"/>
      <c r="AD537" s="119"/>
      <c r="AE537" s="119"/>
      <c r="AF537" s="119"/>
      <c r="AG537" s="119"/>
      <c r="AH537" s="4"/>
      <c r="AI537" s="4"/>
      <c r="AJ537" s="4"/>
      <c r="AK537" s="4"/>
      <c r="AL537" s="4"/>
      <c r="AM537" s="4"/>
      <c r="AN537" s="4"/>
    </row>
    <row r="538">
      <c r="A538" s="4"/>
      <c r="B538" s="4"/>
      <c r="C538" s="4"/>
      <c r="D538" s="4"/>
      <c r="E538" s="4"/>
      <c r="F538" s="4"/>
      <c r="G538" s="4"/>
      <c r="H538" s="4"/>
      <c r="I538" s="4"/>
      <c r="J538" s="116"/>
      <c r="K538" s="116"/>
      <c r="L538" s="116"/>
      <c r="M538" s="116"/>
      <c r="N538" s="116"/>
      <c r="O538" s="116"/>
      <c r="P538" s="116"/>
      <c r="Q538" s="116"/>
      <c r="R538" s="116"/>
      <c r="S538" s="116"/>
      <c r="T538" s="119"/>
      <c r="U538" s="119"/>
      <c r="V538" s="119"/>
      <c r="W538" s="119"/>
      <c r="X538" s="119"/>
      <c r="Y538" s="119"/>
      <c r="Z538" s="119"/>
      <c r="AA538" s="119"/>
      <c r="AB538" s="119"/>
      <c r="AC538" s="119"/>
      <c r="AD538" s="119"/>
      <c r="AE538" s="119"/>
      <c r="AF538" s="119"/>
      <c r="AG538" s="119"/>
      <c r="AH538" s="4"/>
      <c r="AI538" s="4"/>
      <c r="AJ538" s="4"/>
      <c r="AK538" s="4"/>
      <c r="AL538" s="4"/>
      <c r="AM538" s="4"/>
      <c r="AN538" s="4"/>
    </row>
    <row r="539">
      <c r="A539" s="4"/>
      <c r="B539" s="4"/>
      <c r="C539" s="4"/>
      <c r="D539" s="4"/>
      <c r="E539" s="4"/>
      <c r="F539" s="4"/>
      <c r="G539" s="4"/>
      <c r="H539" s="4"/>
      <c r="I539" s="4"/>
      <c r="J539" s="116"/>
      <c r="K539" s="116"/>
      <c r="L539" s="116"/>
      <c r="M539" s="116"/>
      <c r="N539" s="116"/>
      <c r="O539" s="116"/>
      <c r="P539" s="116"/>
      <c r="Q539" s="116"/>
      <c r="R539" s="116"/>
      <c r="S539" s="116"/>
      <c r="T539" s="119"/>
      <c r="U539" s="119"/>
      <c r="V539" s="119"/>
      <c r="W539" s="119"/>
      <c r="X539" s="119"/>
      <c r="Y539" s="119"/>
      <c r="Z539" s="119"/>
      <c r="AA539" s="119"/>
      <c r="AB539" s="119"/>
      <c r="AC539" s="119"/>
      <c r="AD539" s="119"/>
      <c r="AE539" s="119"/>
      <c r="AF539" s="119"/>
      <c r="AG539" s="119"/>
      <c r="AH539" s="4"/>
      <c r="AI539" s="4"/>
      <c r="AJ539" s="4"/>
      <c r="AK539" s="4"/>
      <c r="AL539" s="4"/>
      <c r="AM539" s="4"/>
      <c r="AN539" s="4"/>
    </row>
    <row r="540">
      <c r="A540" s="4"/>
      <c r="B540" s="4"/>
      <c r="C540" s="4"/>
      <c r="D540" s="4"/>
      <c r="E540" s="4"/>
      <c r="F540" s="4"/>
      <c r="G540" s="4"/>
      <c r="H540" s="4"/>
      <c r="I540" s="4"/>
      <c r="J540" s="116"/>
      <c r="K540" s="116"/>
      <c r="L540" s="116"/>
      <c r="M540" s="116"/>
      <c r="N540" s="116"/>
      <c r="O540" s="116"/>
      <c r="P540" s="116"/>
      <c r="Q540" s="116"/>
      <c r="R540" s="116"/>
      <c r="S540" s="116"/>
      <c r="T540" s="119"/>
      <c r="U540" s="119"/>
      <c r="V540" s="119"/>
      <c r="W540" s="119"/>
      <c r="X540" s="119"/>
      <c r="Y540" s="119"/>
      <c r="Z540" s="119"/>
      <c r="AA540" s="119"/>
      <c r="AB540" s="119"/>
      <c r="AC540" s="119"/>
      <c r="AD540" s="119"/>
      <c r="AE540" s="119"/>
      <c r="AF540" s="119"/>
      <c r="AG540" s="119"/>
      <c r="AH540" s="4"/>
      <c r="AI540" s="4"/>
      <c r="AJ540" s="4"/>
      <c r="AK540" s="4"/>
      <c r="AL540" s="4"/>
      <c r="AM540" s="4"/>
      <c r="AN540" s="4"/>
    </row>
    <row r="541">
      <c r="A541" s="4"/>
      <c r="B541" s="4"/>
      <c r="C541" s="4"/>
      <c r="D541" s="4"/>
      <c r="E541" s="4"/>
      <c r="F541" s="4"/>
      <c r="G541" s="4"/>
      <c r="H541" s="4"/>
      <c r="I541" s="4"/>
      <c r="J541" s="116"/>
      <c r="K541" s="116"/>
      <c r="L541" s="116"/>
      <c r="M541" s="116"/>
      <c r="N541" s="116"/>
      <c r="O541" s="116"/>
      <c r="P541" s="116"/>
      <c r="Q541" s="116"/>
      <c r="R541" s="116"/>
      <c r="S541" s="116"/>
      <c r="T541" s="119"/>
      <c r="U541" s="119"/>
      <c r="V541" s="119"/>
      <c r="W541" s="119"/>
      <c r="X541" s="119"/>
      <c r="Y541" s="119"/>
      <c r="Z541" s="119"/>
      <c r="AA541" s="119"/>
      <c r="AB541" s="119"/>
      <c r="AC541" s="119"/>
      <c r="AD541" s="119"/>
      <c r="AE541" s="119"/>
      <c r="AF541" s="119"/>
      <c r="AG541" s="119"/>
      <c r="AH541" s="4"/>
      <c r="AI541" s="4"/>
      <c r="AJ541" s="4"/>
      <c r="AK541" s="4"/>
      <c r="AL541" s="4"/>
      <c r="AM541" s="4"/>
      <c r="AN541" s="4"/>
    </row>
    <row r="542">
      <c r="A542" s="4"/>
      <c r="B542" s="4"/>
      <c r="C542" s="4"/>
      <c r="D542" s="4"/>
      <c r="E542" s="4"/>
      <c r="F542" s="4"/>
      <c r="G542" s="4"/>
      <c r="H542" s="4"/>
      <c r="I542" s="4"/>
      <c r="J542" s="116"/>
      <c r="K542" s="116"/>
      <c r="L542" s="116"/>
      <c r="M542" s="116"/>
      <c r="N542" s="116"/>
      <c r="O542" s="116"/>
      <c r="P542" s="116"/>
      <c r="Q542" s="116"/>
      <c r="R542" s="116"/>
      <c r="S542" s="116"/>
      <c r="T542" s="119"/>
      <c r="U542" s="119"/>
      <c r="V542" s="119"/>
      <c r="W542" s="119"/>
      <c r="X542" s="119"/>
      <c r="Y542" s="119"/>
      <c r="Z542" s="119"/>
      <c r="AA542" s="119"/>
      <c r="AB542" s="119"/>
      <c r="AC542" s="119"/>
      <c r="AD542" s="119"/>
      <c r="AE542" s="119"/>
      <c r="AF542" s="119"/>
      <c r="AG542" s="119"/>
      <c r="AH542" s="4"/>
      <c r="AI542" s="4"/>
      <c r="AJ542" s="4"/>
      <c r="AK542" s="4"/>
      <c r="AL542" s="4"/>
      <c r="AM542" s="4"/>
      <c r="AN542" s="4"/>
    </row>
    <row r="543">
      <c r="A543" s="4"/>
      <c r="B543" s="4"/>
      <c r="C543" s="4"/>
      <c r="D543" s="4"/>
      <c r="E543" s="4"/>
      <c r="F543" s="4"/>
      <c r="G543" s="4"/>
      <c r="H543" s="4"/>
      <c r="I543" s="4"/>
      <c r="J543" s="116"/>
      <c r="K543" s="116"/>
      <c r="L543" s="116"/>
      <c r="M543" s="116"/>
      <c r="N543" s="116"/>
      <c r="O543" s="116"/>
      <c r="P543" s="116"/>
      <c r="Q543" s="116"/>
      <c r="R543" s="116"/>
      <c r="S543" s="116"/>
      <c r="T543" s="119"/>
      <c r="U543" s="119"/>
      <c r="V543" s="119"/>
      <c r="W543" s="119"/>
      <c r="X543" s="119"/>
      <c r="Y543" s="119"/>
      <c r="Z543" s="119"/>
      <c r="AA543" s="119"/>
      <c r="AB543" s="119"/>
      <c r="AC543" s="119"/>
      <c r="AD543" s="119"/>
      <c r="AE543" s="119"/>
      <c r="AF543" s="119"/>
      <c r="AG543" s="119"/>
      <c r="AH543" s="4"/>
      <c r="AI543" s="4"/>
      <c r="AJ543" s="4"/>
      <c r="AK543" s="4"/>
      <c r="AL543" s="4"/>
      <c r="AM543" s="4"/>
      <c r="AN543" s="4"/>
    </row>
    <row r="544">
      <c r="A544" s="4"/>
      <c r="B544" s="4"/>
      <c r="C544" s="4"/>
      <c r="D544" s="4"/>
      <c r="E544" s="4"/>
      <c r="F544" s="4"/>
      <c r="G544" s="4"/>
      <c r="H544" s="4"/>
      <c r="I544" s="4"/>
      <c r="J544" s="116"/>
      <c r="K544" s="116"/>
      <c r="L544" s="116"/>
      <c r="M544" s="116"/>
      <c r="N544" s="116"/>
      <c r="O544" s="116"/>
      <c r="P544" s="116"/>
      <c r="Q544" s="116"/>
      <c r="R544" s="116"/>
      <c r="S544" s="116"/>
      <c r="T544" s="119"/>
      <c r="U544" s="119"/>
      <c r="V544" s="119"/>
      <c r="W544" s="119"/>
      <c r="X544" s="119"/>
      <c r="Y544" s="119"/>
      <c r="Z544" s="119"/>
      <c r="AA544" s="119"/>
      <c r="AB544" s="119"/>
      <c r="AC544" s="119"/>
      <c r="AD544" s="119"/>
      <c r="AE544" s="119"/>
      <c r="AF544" s="119"/>
      <c r="AG544" s="119"/>
      <c r="AH544" s="4"/>
      <c r="AI544" s="4"/>
      <c r="AJ544" s="4"/>
      <c r="AK544" s="4"/>
      <c r="AL544" s="4"/>
      <c r="AM544" s="4"/>
      <c r="AN544" s="4"/>
    </row>
    <row r="545">
      <c r="A545" s="4"/>
      <c r="B545" s="4"/>
      <c r="C545" s="4"/>
      <c r="D545" s="4"/>
      <c r="E545" s="4"/>
      <c r="F545" s="4"/>
      <c r="G545" s="4"/>
      <c r="H545" s="4"/>
      <c r="I545" s="4"/>
      <c r="J545" s="116"/>
      <c r="K545" s="116"/>
      <c r="L545" s="116"/>
      <c r="M545" s="116"/>
      <c r="N545" s="116"/>
      <c r="O545" s="116"/>
      <c r="P545" s="116"/>
      <c r="Q545" s="116"/>
      <c r="R545" s="116"/>
      <c r="S545" s="116"/>
      <c r="T545" s="119"/>
      <c r="U545" s="119"/>
      <c r="V545" s="119"/>
      <c r="W545" s="119"/>
      <c r="X545" s="119"/>
      <c r="Y545" s="119"/>
      <c r="Z545" s="119"/>
      <c r="AA545" s="119"/>
      <c r="AB545" s="119"/>
      <c r="AC545" s="119"/>
      <c r="AD545" s="119"/>
      <c r="AE545" s="119"/>
      <c r="AF545" s="119"/>
      <c r="AG545" s="119"/>
      <c r="AH545" s="4"/>
      <c r="AI545" s="4"/>
      <c r="AJ545" s="4"/>
      <c r="AK545" s="4"/>
      <c r="AL545" s="4"/>
      <c r="AM545" s="4"/>
      <c r="AN545" s="4"/>
    </row>
    <row r="546">
      <c r="A546" s="4"/>
      <c r="B546" s="4"/>
      <c r="C546" s="4"/>
      <c r="D546" s="4"/>
      <c r="E546" s="4"/>
      <c r="F546" s="4"/>
      <c r="G546" s="4"/>
      <c r="H546" s="4"/>
      <c r="I546" s="4"/>
      <c r="J546" s="116"/>
      <c r="K546" s="116"/>
      <c r="L546" s="116"/>
      <c r="M546" s="116"/>
      <c r="N546" s="116"/>
      <c r="O546" s="116"/>
      <c r="P546" s="116"/>
      <c r="Q546" s="116"/>
      <c r="R546" s="116"/>
      <c r="S546" s="116"/>
      <c r="T546" s="119"/>
      <c r="U546" s="119"/>
      <c r="V546" s="119"/>
      <c r="W546" s="119"/>
      <c r="X546" s="119"/>
      <c r="Y546" s="119"/>
      <c r="Z546" s="119"/>
      <c r="AA546" s="119"/>
      <c r="AB546" s="119"/>
      <c r="AC546" s="119"/>
      <c r="AD546" s="119"/>
      <c r="AE546" s="119"/>
      <c r="AF546" s="119"/>
      <c r="AG546" s="119"/>
      <c r="AH546" s="4"/>
      <c r="AI546" s="4"/>
      <c r="AJ546" s="4"/>
      <c r="AK546" s="4"/>
      <c r="AL546" s="4"/>
      <c r="AM546" s="4"/>
      <c r="AN546" s="4"/>
    </row>
    <row r="547">
      <c r="A547" s="4"/>
      <c r="B547" s="4"/>
      <c r="C547" s="4"/>
      <c r="D547" s="4"/>
      <c r="E547" s="4"/>
      <c r="F547" s="4"/>
      <c r="G547" s="4"/>
      <c r="H547" s="4"/>
      <c r="I547" s="4"/>
      <c r="J547" s="116"/>
      <c r="K547" s="116"/>
      <c r="L547" s="116"/>
      <c r="M547" s="116"/>
      <c r="N547" s="116"/>
      <c r="O547" s="116"/>
      <c r="P547" s="116"/>
      <c r="Q547" s="116"/>
      <c r="R547" s="116"/>
      <c r="S547" s="116"/>
      <c r="T547" s="119"/>
      <c r="U547" s="119"/>
      <c r="V547" s="119"/>
      <c r="W547" s="119"/>
      <c r="X547" s="119"/>
      <c r="Y547" s="119"/>
      <c r="Z547" s="119"/>
      <c r="AA547" s="119"/>
      <c r="AB547" s="119"/>
      <c r="AC547" s="119"/>
      <c r="AD547" s="119"/>
      <c r="AE547" s="119"/>
      <c r="AF547" s="119"/>
      <c r="AG547" s="119"/>
      <c r="AH547" s="4"/>
      <c r="AI547" s="4"/>
      <c r="AJ547" s="4"/>
      <c r="AK547" s="4"/>
      <c r="AL547" s="4"/>
      <c r="AM547" s="4"/>
      <c r="AN547" s="4"/>
    </row>
    <row r="548">
      <c r="A548" s="4"/>
      <c r="B548" s="4"/>
      <c r="C548" s="4"/>
      <c r="D548" s="4"/>
      <c r="E548" s="4"/>
      <c r="F548" s="4"/>
      <c r="G548" s="4"/>
      <c r="H548" s="4"/>
      <c r="I548" s="4"/>
      <c r="J548" s="116"/>
      <c r="K548" s="116"/>
      <c r="L548" s="116"/>
      <c r="M548" s="116"/>
      <c r="N548" s="116"/>
      <c r="O548" s="116"/>
      <c r="P548" s="116"/>
      <c r="Q548" s="116"/>
      <c r="R548" s="116"/>
      <c r="S548" s="116"/>
      <c r="T548" s="119"/>
      <c r="U548" s="119"/>
      <c r="V548" s="119"/>
      <c r="W548" s="119"/>
      <c r="X548" s="119"/>
      <c r="Y548" s="119"/>
      <c r="Z548" s="119"/>
      <c r="AA548" s="119"/>
      <c r="AB548" s="119"/>
      <c r="AC548" s="119"/>
      <c r="AD548" s="119"/>
      <c r="AE548" s="119"/>
      <c r="AF548" s="119"/>
      <c r="AG548" s="119"/>
      <c r="AH548" s="4"/>
      <c r="AI548" s="4"/>
      <c r="AJ548" s="4"/>
      <c r="AK548" s="4"/>
      <c r="AL548" s="4"/>
      <c r="AM548" s="4"/>
      <c r="AN548" s="4"/>
    </row>
    <row r="549">
      <c r="A549" s="4"/>
      <c r="B549" s="4"/>
      <c r="C549" s="4"/>
      <c r="D549" s="4"/>
      <c r="E549" s="4"/>
      <c r="F549" s="4"/>
      <c r="G549" s="4"/>
      <c r="H549" s="4"/>
      <c r="I549" s="4"/>
      <c r="J549" s="116"/>
      <c r="K549" s="116"/>
      <c r="L549" s="116"/>
      <c r="M549" s="116"/>
      <c r="N549" s="116"/>
      <c r="O549" s="116"/>
      <c r="P549" s="116"/>
      <c r="Q549" s="116"/>
      <c r="R549" s="116"/>
      <c r="S549" s="116"/>
      <c r="T549" s="119"/>
      <c r="U549" s="119"/>
      <c r="V549" s="119"/>
      <c r="W549" s="119"/>
      <c r="X549" s="119"/>
      <c r="Y549" s="119"/>
      <c r="Z549" s="119"/>
      <c r="AA549" s="119"/>
      <c r="AB549" s="119"/>
      <c r="AC549" s="119"/>
      <c r="AD549" s="119"/>
      <c r="AE549" s="119"/>
      <c r="AF549" s="119"/>
      <c r="AG549" s="119"/>
      <c r="AH549" s="4"/>
      <c r="AI549" s="4"/>
      <c r="AJ549" s="4"/>
      <c r="AK549" s="4"/>
      <c r="AL549" s="4"/>
      <c r="AM549" s="4"/>
      <c r="AN549" s="4"/>
    </row>
    <row r="550">
      <c r="A550" s="4"/>
      <c r="B550" s="4"/>
      <c r="C550" s="4"/>
      <c r="D550" s="4"/>
      <c r="E550" s="4"/>
      <c r="F550" s="4"/>
      <c r="G550" s="4"/>
      <c r="H550" s="4"/>
      <c r="I550" s="4"/>
      <c r="J550" s="116"/>
      <c r="K550" s="116"/>
      <c r="L550" s="116"/>
      <c r="M550" s="116"/>
      <c r="N550" s="116"/>
      <c r="O550" s="116"/>
      <c r="P550" s="116"/>
      <c r="Q550" s="116"/>
      <c r="R550" s="116"/>
      <c r="S550" s="116"/>
      <c r="T550" s="119"/>
      <c r="U550" s="119"/>
      <c r="V550" s="119"/>
      <c r="W550" s="119"/>
      <c r="X550" s="119"/>
      <c r="Y550" s="119"/>
      <c r="Z550" s="119"/>
      <c r="AA550" s="119"/>
      <c r="AB550" s="119"/>
      <c r="AC550" s="119"/>
      <c r="AD550" s="119"/>
      <c r="AE550" s="119"/>
      <c r="AF550" s="119"/>
      <c r="AG550" s="119"/>
      <c r="AH550" s="4"/>
      <c r="AI550" s="4"/>
      <c r="AJ550" s="4"/>
      <c r="AK550" s="4"/>
      <c r="AL550" s="4"/>
      <c r="AM550" s="4"/>
      <c r="AN550" s="4"/>
    </row>
    <row r="551">
      <c r="A551" s="4"/>
      <c r="B551" s="4"/>
      <c r="C551" s="4"/>
      <c r="D551" s="4"/>
      <c r="E551" s="4"/>
      <c r="F551" s="4"/>
      <c r="G551" s="4"/>
      <c r="H551" s="4"/>
      <c r="I551" s="4"/>
      <c r="J551" s="116"/>
      <c r="K551" s="116"/>
      <c r="L551" s="116"/>
      <c r="M551" s="116"/>
      <c r="N551" s="116"/>
      <c r="O551" s="116"/>
      <c r="P551" s="116"/>
      <c r="Q551" s="116"/>
      <c r="R551" s="116"/>
      <c r="S551" s="116"/>
      <c r="T551" s="119"/>
      <c r="U551" s="119"/>
      <c r="V551" s="119"/>
      <c r="W551" s="119"/>
      <c r="X551" s="119"/>
      <c r="Y551" s="119"/>
      <c r="Z551" s="119"/>
      <c r="AA551" s="119"/>
      <c r="AB551" s="119"/>
      <c r="AC551" s="119"/>
      <c r="AD551" s="119"/>
      <c r="AE551" s="119"/>
      <c r="AF551" s="119"/>
      <c r="AG551" s="119"/>
      <c r="AH551" s="4"/>
      <c r="AI551" s="4"/>
      <c r="AJ551" s="4"/>
      <c r="AK551" s="4"/>
      <c r="AL551" s="4"/>
      <c r="AM551" s="4"/>
      <c r="AN551" s="4"/>
    </row>
    <row r="552">
      <c r="A552" s="4"/>
      <c r="B552" s="4"/>
      <c r="C552" s="4"/>
      <c r="D552" s="4"/>
      <c r="E552" s="4"/>
      <c r="F552" s="4"/>
      <c r="G552" s="4"/>
      <c r="H552" s="4"/>
      <c r="I552" s="4"/>
      <c r="J552" s="116"/>
      <c r="K552" s="116"/>
      <c r="L552" s="116"/>
      <c r="M552" s="116"/>
      <c r="N552" s="116"/>
      <c r="O552" s="116"/>
      <c r="P552" s="116"/>
      <c r="Q552" s="116"/>
      <c r="R552" s="116"/>
      <c r="S552" s="116"/>
      <c r="T552" s="119"/>
      <c r="U552" s="119"/>
      <c r="V552" s="119"/>
      <c r="W552" s="119"/>
      <c r="X552" s="119"/>
      <c r="Y552" s="119"/>
      <c r="Z552" s="119"/>
      <c r="AA552" s="119"/>
      <c r="AB552" s="119"/>
      <c r="AC552" s="119"/>
      <c r="AD552" s="119"/>
      <c r="AE552" s="119"/>
      <c r="AF552" s="119"/>
      <c r="AG552" s="119"/>
      <c r="AH552" s="4"/>
      <c r="AI552" s="4"/>
      <c r="AJ552" s="4"/>
      <c r="AK552" s="4"/>
      <c r="AL552" s="4"/>
      <c r="AM552" s="4"/>
      <c r="AN552" s="4"/>
    </row>
    <row r="553">
      <c r="A553" s="4"/>
      <c r="B553" s="4"/>
      <c r="C553" s="4"/>
      <c r="D553" s="4"/>
      <c r="E553" s="4"/>
      <c r="F553" s="4"/>
      <c r="G553" s="4"/>
      <c r="H553" s="4"/>
      <c r="I553" s="4"/>
      <c r="J553" s="116"/>
      <c r="K553" s="116"/>
      <c r="L553" s="116"/>
      <c r="M553" s="116"/>
      <c r="N553" s="116"/>
      <c r="O553" s="116"/>
      <c r="P553" s="116"/>
      <c r="Q553" s="116"/>
      <c r="R553" s="116"/>
      <c r="S553" s="116"/>
      <c r="T553" s="119"/>
      <c r="U553" s="119"/>
      <c r="V553" s="119"/>
      <c r="W553" s="119"/>
      <c r="X553" s="119"/>
      <c r="Y553" s="119"/>
      <c r="Z553" s="119"/>
      <c r="AA553" s="119"/>
      <c r="AB553" s="119"/>
      <c r="AC553" s="119"/>
      <c r="AD553" s="119"/>
      <c r="AE553" s="119"/>
      <c r="AF553" s="119"/>
      <c r="AG553" s="119"/>
      <c r="AH553" s="4"/>
      <c r="AI553" s="4"/>
      <c r="AJ553" s="4"/>
      <c r="AK553" s="4"/>
      <c r="AL553" s="4"/>
      <c r="AM553" s="4"/>
      <c r="AN553" s="4"/>
    </row>
    <row r="554">
      <c r="A554" s="4"/>
      <c r="B554" s="4"/>
      <c r="C554" s="4"/>
      <c r="D554" s="4"/>
      <c r="E554" s="4"/>
      <c r="F554" s="4"/>
      <c r="G554" s="4"/>
      <c r="H554" s="4"/>
      <c r="I554" s="4"/>
      <c r="J554" s="116"/>
      <c r="K554" s="116"/>
      <c r="L554" s="116"/>
      <c r="M554" s="116"/>
      <c r="N554" s="116"/>
      <c r="O554" s="116"/>
      <c r="P554" s="116"/>
      <c r="Q554" s="116"/>
      <c r="R554" s="116"/>
      <c r="S554" s="116"/>
      <c r="T554" s="119"/>
      <c r="U554" s="119"/>
      <c r="V554" s="119"/>
      <c r="W554" s="119"/>
      <c r="X554" s="119"/>
      <c r="Y554" s="119"/>
      <c r="Z554" s="119"/>
      <c r="AA554" s="119"/>
      <c r="AB554" s="119"/>
      <c r="AC554" s="119"/>
      <c r="AD554" s="119"/>
      <c r="AE554" s="119"/>
      <c r="AF554" s="119"/>
      <c r="AG554" s="119"/>
      <c r="AH554" s="4"/>
      <c r="AI554" s="4"/>
      <c r="AJ554" s="4"/>
      <c r="AK554" s="4"/>
      <c r="AL554" s="4"/>
      <c r="AM554" s="4"/>
      <c r="AN554" s="4"/>
    </row>
    <row r="555">
      <c r="A555" s="4"/>
      <c r="B555" s="4"/>
      <c r="C555" s="4"/>
      <c r="D555" s="4"/>
      <c r="E555" s="4"/>
      <c r="F555" s="4"/>
      <c r="G555" s="4"/>
      <c r="H555" s="4"/>
      <c r="I555" s="4"/>
      <c r="J555" s="116"/>
      <c r="K555" s="116"/>
      <c r="L555" s="116"/>
      <c r="M555" s="116"/>
      <c r="N555" s="116"/>
      <c r="O555" s="116"/>
      <c r="P555" s="116"/>
      <c r="Q555" s="116"/>
      <c r="R555" s="116"/>
      <c r="S555" s="116"/>
      <c r="T555" s="119"/>
      <c r="U555" s="119"/>
      <c r="V555" s="119"/>
      <c r="W555" s="119"/>
      <c r="X555" s="119"/>
      <c r="Y555" s="119"/>
      <c r="Z555" s="119"/>
      <c r="AA555" s="119"/>
      <c r="AB555" s="119"/>
      <c r="AC555" s="119"/>
      <c r="AD555" s="119"/>
      <c r="AE555" s="119"/>
      <c r="AF555" s="119"/>
      <c r="AG555" s="119"/>
      <c r="AH555" s="4"/>
      <c r="AI555" s="4"/>
      <c r="AJ555" s="4"/>
      <c r="AK555" s="4"/>
      <c r="AL555" s="4"/>
      <c r="AM555" s="4"/>
      <c r="AN555" s="4"/>
    </row>
    <row r="556">
      <c r="A556" s="4"/>
      <c r="B556" s="4"/>
      <c r="C556" s="4"/>
      <c r="D556" s="4"/>
      <c r="E556" s="4"/>
      <c r="F556" s="4"/>
      <c r="G556" s="4"/>
      <c r="H556" s="4"/>
      <c r="I556" s="4"/>
      <c r="J556" s="116"/>
      <c r="K556" s="116"/>
      <c r="L556" s="116"/>
      <c r="M556" s="116"/>
      <c r="N556" s="116"/>
      <c r="O556" s="116"/>
      <c r="P556" s="116"/>
      <c r="Q556" s="116"/>
      <c r="R556" s="116"/>
      <c r="S556" s="116"/>
      <c r="T556" s="119"/>
      <c r="U556" s="119"/>
      <c r="V556" s="119"/>
      <c r="W556" s="119"/>
      <c r="X556" s="119"/>
      <c r="Y556" s="119"/>
      <c r="Z556" s="119"/>
      <c r="AA556" s="119"/>
      <c r="AB556" s="119"/>
      <c r="AC556" s="119"/>
      <c r="AD556" s="119"/>
      <c r="AE556" s="119"/>
      <c r="AF556" s="119"/>
      <c r="AG556" s="119"/>
      <c r="AH556" s="4"/>
      <c r="AI556" s="4"/>
      <c r="AJ556" s="4"/>
      <c r="AK556" s="4"/>
      <c r="AL556" s="4"/>
      <c r="AM556" s="4"/>
      <c r="AN556" s="4"/>
    </row>
    <row r="557">
      <c r="A557" s="4"/>
      <c r="B557" s="4"/>
      <c r="C557" s="4"/>
      <c r="D557" s="4"/>
      <c r="E557" s="4"/>
      <c r="F557" s="4"/>
      <c r="G557" s="4"/>
      <c r="H557" s="4"/>
      <c r="I557" s="4"/>
      <c r="J557" s="116"/>
      <c r="K557" s="116"/>
      <c r="L557" s="116"/>
      <c r="M557" s="116"/>
      <c r="N557" s="116"/>
      <c r="O557" s="116"/>
      <c r="P557" s="116"/>
      <c r="Q557" s="116"/>
      <c r="R557" s="116"/>
      <c r="S557" s="116"/>
      <c r="T557" s="119"/>
      <c r="U557" s="119"/>
      <c r="V557" s="119"/>
      <c r="W557" s="119"/>
      <c r="X557" s="119"/>
      <c r="Y557" s="119"/>
      <c r="Z557" s="119"/>
      <c r="AA557" s="119"/>
      <c r="AB557" s="119"/>
      <c r="AC557" s="119"/>
      <c r="AD557" s="119"/>
      <c r="AE557" s="119"/>
      <c r="AF557" s="119"/>
      <c r="AG557" s="119"/>
      <c r="AH557" s="4"/>
      <c r="AI557" s="4"/>
      <c r="AJ557" s="4"/>
      <c r="AK557" s="4"/>
      <c r="AL557" s="4"/>
      <c r="AM557" s="4"/>
      <c r="AN557" s="4"/>
    </row>
    <row r="558">
      <c r="A558" s="4"/>
      <c r="B558" s="4"/>
      <c r="C558" s="4"/>
      <c r="D558" s="4"/>
      <c r="E558" s="4"/>
      <c r="F558" s="4"/>
      <c r="G558" s="4"/>
      <c r="H558" s="4"/>
      <c r="I558" s="4"/>
      <c r="J558" s="116"/>
      <c r="K558" s="116"/>
      <c r="L558" s="116"/>
      <c r="M558" s="116"/>
      <c r="N558" s="116"/>
      <c r="O558" s="116"/>
      <c r="P558" s="116"/>
      <c r="Q558" s="116"/>
      <c r="R558" s="116"/>
      <c r="S558" s="116"/>
      <c r="T558" s="119"/>
      <c r="U558" s="119"/>
      <c r="V558" s="119"/>
      <c r="W558" s="119"/>
      <c r="X558" s="119"/>
      <c r="Y558" s="119"/>
      <c r="Z558" s="119"/>
      <c r="AA558" s="119"/>
      <c r="AB558" s="119"/>
      <c r="AC558" s="119"/>
      <c r="AD558" s="119"/>
      <c r="AE558" s="119"/>
      <c r="AF558" s="119"/>
      <c r="AG558" s="119"/>
      <c r="AH558" s="4"/>
      <c r="AI558" s="4"/>
      <c r="AJ558" s="4"/>
      <c r="AK558" s="4"/>
      <c r="AL558" s="4"/>
      <c r="AM558" s="4"/>
      <c r="AN558" s="4"/>
    </row>
    <row r="559">
      <c r="A559" s="4"/>
      <c r="B559" s="4"/>
      <c r="C559" s="4"/>
      <c r="D559" s="4"/>
      <c r="E559" s="4"/>
      <c r="F559" s="4"/>
      <c r="G559" s="4"/>
      <c r="H559" s="4"/>
      <c r="I559" s="4"/>
      <c r="J559" s="116"/>
      <c r="K559" s="116"/>
      <c r="L559" s="116"/>
      <c r="M559" s="116"/>
      <c r="N559" s="116"/>
      <c r="O559" s="116"/>
      <c r="P559" s="116"/>
      <c r="Q559" s="116"/>
      <c r="R559" s="116"/>
      <c r="S559" s="116"/>
      <c r="T559" s="119"/>
      <c r="U559" s="119"/>
      <c r="V559" s="119"/>
      <c r="W559" s="119"/>
      <c r="X559" s="119"/>
      <c r="Y559" s="119"/>
      <c r="Z559" s="119"/>
      <c r="AA559" s="119"/>
      <c r="AB559" s="119"/>
      <c r="AC559" s="119"/>
      <c r="AD559" s="119"/>
      <c r="AE559" s="119"/>
      <c r="AF559" s="119"/>
      <c r="AG559" s="119"/>
      <c r="AH559" s="4"/>
      <c r="AI559" s="4"/>
      <c r="AJ559" s="4"/>
      <c r="AK559" s="4"/>
      <c r="AL559" s="4"/>
      <c r="AM559" s="4"/>
      <c r="AN559" s="4"/>
    </row>
    <row r="560">
      <c r="A560" s="4"/>
      <c r="B560" s="4"/>
      <c r="C560" s="4"/>
      <c r="D560" s="4"/>
      <c r="E560" s="4"/>
      <c r="F560" s="4"/>
      <c r="G560" s="4"/>
      <c r="H560" s="4"/>
      <c r="I560" s="4"/>
      <c r="J560" s="116"/>
      <c r="K560" s="116"/>
      <c r="L560" s="116"/>
      <c r="M560" s="116"/>
      <c r="N560" s="116"/>
      <c r="O560" s="116"/>
      <c r="P560" s="116"/>
      <c r="Q560" s="116"/>
      <c r="R560" s="116"/>
      <c r="S560" s="116"/>
      <c r="T560" s="119"/>
      <c r="U560" s="119"/>
      <c r="V560" s="119"/>
      <c r="W560" s="119"/>
      <c r="X560" s="119"/>
      <c r="Y560" s="119"/>
      <c r="Z560" s="119"/>
      <c r="AA560" s="119"/>
      <c r="AB560" s="119"/>
      <c r="AC560" s="119"/>
      <c r="AD560" s="119"/>
      <c r="AE560" s="119"/>
      <c r="AF560" s="119"/>
      <c r="AG560" s="119"/>
      <c r="AH560" s="4"/>
      <c r="AI560" s="4"/>
      <c r="AJ560" s="4"/>
      <c r="AK560" s="4"/>
      <c r="AL560" s="4"/>
      <c r="AM560" s="4"/>
      <c r="AN560" s="4"/>
    </row>
    <row r="561">
      <c r="A561" s="4"/>
      <c r="B561" s="4"/>
      <c r="C561" s="4"/>
      <c r="D561" s="4"/>
      <c r="E561" s="4"/>
      <c r="F561" s="4"/>
      <c r="G561" s="4"/>
      <c r="H561" s="4"/>
      <c r="I561" s="4"/>
      <c r="J561" s="116"/>
      <c r="K561" s="116"/>
      <c r="L561" s="116"/>
      <c r="M561" s="116"/>
      <c r="N561" s="116"/>
      <c r="O561" s="116"/>
      <c r="P561" s="116"/>
      <c r="Q561" s="116"/>
      <c r="R561" s="116"/>
      <c r="S561" s="116"/>
      <c r="T561" s="119"/>
      <c r="U561" s="119"/>
      <c r="V561" s="119"/>
      <c r="W561" s="119"/>
      <c r="X561" s="119"/>
      <c r="Y561" s="119"/>
      <c r="Z561" s="119"/>
      <c r="AA561" s="119"/>
      <c r="AB561" s="119"/>
      <c r="AC561" s="119"/>
      <c r="AD561" s="119"/>
      <c r="AE561" s="119"/>
      <c r="AF561" s="119"/>
      <c r="AG561" s="119"/>
      <c r="AH561" s="4"/>
      <c r="AI561" s="4"/>
      <c r="AJ561" s="4"/>
      <c r="AK561" s="4"/>
      <c r="AL561" s="4"/>
      <c r="AM561" s="4"/>
      <c r="AN561" s="4"/>
    </row>
    <row r="562">
      <c r="A562" s="4"/>
      <c r="B562" s="4"/>
      <c r="C562" s="4"/>
      <c r="D562" s="4"/>
      <c r="E562" s="4"/>
      <c r="F562" s="4"/>
      <c r="G562" s="4"/>
      <c r="H562" s="4"/>
      <c r="I562" s="4"/>
      <c r="J562" s="116"/>
      <c r="K562" s="116"/>
      <c r="L562" s="116"/>
      <c r="M562" s="116"/>
      <c r="N562" s="116"/>
      <c r="O562" s="116"/>
      <c r="P562" s="116"/>
      <c r="Q562" s="116"/>
      <c r="R562" s="116"/>
      <c r="S562" s="116"/>
      <c r="T562" s="119"/>
      <c r="U562" s="119"/>
      <c r="V562" s="119"/>
      <c r="W562" s="119"/>
      <c r="X562" s="119"/>
      <c r="Y562" s="119"/>
      <c r="Z562" s="119"/>
      <c r="AA562" s="119"/>
      <c r="AB562" s="119"/>
      <c r="AC562" s="119"/>
      <c r="AD562" s="119"/>
      <c r="AE562" s="119"/>
      <c r="AF562" s="119"/>
      <c r="AG562" s="119"/>
      <c r="AH562" s="4"/>
      <c r="AI562" s="4"/>
      <c r="AJ562" s="4"/>
      <c r="AK562" s="4"/>
      <c r="AL562" s="4"/>
      <c r="AM562" s="4"/>
      <c r="AN562" s="4"/>
    </row>
    <row r="563">
      <c r="A563" s="4"/>
      <c r="B563" s="4"/>
      <c r="C563" s="4"/>
      <c r="D563" s="4"/>
      <c r="E563" s="4"/>
      <c r="F563" s="4"/>
      <c r="G563" s="4"/>
      <c r="H563" s="4"/>
      <c r="I563" s="4"/>
      <c r="J563" s="116"/>
      <c r="K563" s="116"/>
      <c r="L563" s="116"/>
      <c r="M563" s="116"/>
      <c r="N563" s="116"/>
      <c r="O563" s="116"/>
      <c r="P563" s="116"/>
      <c r="Q563" s="116"/>
      <c r="R563" s="116"/>
      <c r="S563" s="116"/>
      <c r="T563" s="119"/>
      <c r="U563" s="119"/>
      <c r="V563" s="119"/>
      <c r="W563" s="119"/>
      <c r="X563" s="119"/>
      <c r="Y563" s="119"/>
      <c r="Z563" s="119"/>
      <c r="AA563" s="119"/>
      <c r="AB563" s="119"/>
      <c r="AC563" s="119"/>
      <c r="AD563" s="119"/>
      <c r="AE563" s="119"/>
      <c r="AF563" s="119"/>
      <c r="AG563" s="119"/>
      <c r="AH563" s="4"/>
      <c r="AI563" s="4"/>
      <c r="AJ563" s="4"/>
      <c r="AK563" s="4"/>
      <c r="AL563" s="4"/>
      <c r="AM563" s="4"/>
      <c r="AN563" s="4"/>
    </row>
    <row r="564">
      <c r="A564" s="4"/>
      <c r="B564" s="4"/>
      <c r="C564" s="4"/>
      <c r="D564" s="4"/>
      <c r="E564" s="4"/>
      <c r="F564" s="4"/>
      <c r="G564" s="4"/>
      <c r="H564" s="4"/>
      <c r="I564" s="4"/>
      <c r="J564" s="116"/>
      <c r="K564" s="116"/>
      <c r="L564" s="116"/>
      <c r="M564" s="116"/>
      <c r="N564" s="116"/>
      <c r="O564" s="116"/>
      <c r="P564" s="116"/>
      <c r="Q564" s="116"/>
      <c r="R564" s="116"/>
      <c r="S564" s="116"/>
      <c r="T564" s="119"/>
      <c r="U564" s="119"/>
      <c r="V564" s="119"/>
      <c r="W564" s="119"/>
      <c r="X564" s="119"/>
      <c r="Y564" s="119"/>
      <c r="Z564" s="119"/>
      <c r="AA564" s="119"/>
      <c r="AB564" s="119"/>
      <c r="AC564" s="119"/>
      <c r="AD564" s="119"/>
      <c r="AE564" s="119"/>
      <c r="AF564" s="119"/>
      <c r="AG564" s="119"/>
      <c r="AH564" s="4"/>
      <c r="AI564" s="4"/>
      <c r="AJ564" s="4"/>
      <c r="AK564" s="4"/>
      <c r="AL564" s="4"/>
      <c r="AM564" s="4"/>
      <c r="AN564" s="4"/>
    </row>
    <row r="565">
      <c r="A565" s="4"/>
      <c r="B565" s="4"/>
      <c r="C565" s="4"/>
      <c r="D565" s="4"/>
      <c r="E565" s="4"/>
      <c r="F565" s="4"/>
      <c r="G565" s="4"/>
      <c r="H565" s="4"/>
      <c r="I565" s="4"/>
      <c r="J565" s="116"/>
      <c r="K565" s="116"/>
      <c r="L565" s="116"/>
      <c r="M565" s="116"/>
      <c r="N565" s="116"/>
      <c r="O565" s="116"/>
      <c r="P565" s="116"/>
      <c r="Q565" s="116"/>
      <c r="R565" s="116"/>
      <c r="S565" s="116"/>
      <c r="T565" s="119"/>
      <c r="U565" s="119"/>
      <c r="V565" s="119"/>
      <c r="W565" s="119"/>
      <c r="X565" s="119"/>
      <c r="Y565" s="119"/>
      <c r="Z565" s="119"/>
      <c r="AA565" s="119"/>
      <c r="AB565" s="119"/>
      <c r="AC565" s="119"/>
      <c r="AD565" s="119"/>
      <c r="AE565" s="119"/>
      <c r="AF565" s="119"/>
      <c r="AG565" s="119"/>
      <c r="AH565" s="4"/>
      <c r="AI565" s="4"/>
      <c r="AJ565" s="4"/>
      <c r="AK565" s="4"/>
      <c r="AL565" s="4"/>
      <c r="AM565" s="4"/>
      <c r="AN565" s="4"/>
    </row>
    <row r="566">
      <c r="A566" s="4"/>
      <c r="B566" s="4"/>
      <c r="C566" s="4"/>
      <c r="D566" s="4"/>
      <c r="E566" s="4"/>
      <c r="F566" s="4"/>
      <c r="G566" s="4"/>
      <c r="H566" s="4"/>
      <c r="I566" s="4"/>
      <c r="J566" s="116"/>
      <c r="K566" s="116"/>
      <c r="L566" s="116"/>
      <c r="M566" s="116"/>
      <c r="N566" s="116"/>
      <c r="O566" s="116"/>
      <c r="P566" s="116"/>
      <c r="Q566" s="116"/>
      <c r="R566" s="116"/>
      <c r="S566" s="116"/>
      <c r="T566" s="119"/>
      <c r="U566" s="119"/>
      <c r="V566" s="119"/>
      <c r="W566" s="119"/>
      <c r="X566" s="119"/>
      <c r="Y566" s="119"/>
      <c r="Z566" s="119"/>
      <c r="AA566" s="119"/>
      <c r="AB566" s="119"/>
      <c r="AC566" s="119"/>
      <c r="AD566" s="119"/>
      <c r="AE566" s="119"/>
      <c r="AF566" s="119"/>
      <c r="AG566" s="119"/>
      <c r="AH566" s="4"/>
      <c r="AI566" s="4"/>
      <c r="AJ566" s="4"/>
      <c r="AK566" s="4"/>
      <c r="AL566" s="4"/>
      <c r="AM566" s="4"/>
      <c r="AN566" s="4"/>
    </row>
    <row r="567">
      <c r="A567" s="4"/>
      <c r="B567" s="4"/>
      <c r="C567" s="4"/>
      <c r="D567" s="4"/>
      <c r="E567" s="4"/>
      <c r="F567" s="4"/>
      <c r="G567" s="4"/>
      <c r="H567" s="4"/>
      <c r="I567" s="4"/>
      <c r="J567" s="116"/>
      <c r="K567" s="116"/>
      <c r="L567" s="116"/>
      <c r="M567" s="116"/>
      <c r="N567" s="116"/>
      <c r="O567" s="116"/>
      <c r="P567" s="116"/>
      <c r="Q567" s="116"/>
      <c r="R567" s="116"/>
      <c r="S567" s="116"/>
      <c r="T567" s="119"/>
      <c r="U567" s="119"/>
      <c r="V567" s="119"/>
      <c r="W567" s="119"/>
      <c r="X567" s="119"/>
      <c r="Y567" s="119"/>
      <c r="Z567" s="119"/>
      <c r="AA567" s="119"/>
      <c r="AB567" s="119"/>
      <c r="AC567" s="119"/>
      <c r="AD567" s="119"/>
      <c r="AE567" s="119"/>
      <c r="AF567" s="119"/>
      <c r="AG567" s="119"/>
      <c r="AH567" s="4"/>
      <c r="AI567" s="4"/>
      <c r="AJ567" s="4"/>
      <c r="AK567" s="4"/>
      <c r="AL567" s="4"/>
      <c r="AM567" s="4"/>
      <c r="AN567" s="4"/>
    </row>
    <row r="568">
      <c r="A568" s="4"/>
      <c r="B568" s="4"/>
      <c r="C568" s="4"/>
      <c r="D568" s="4"/>
      <c r="E568" s="4"/>
      <c r="F568" s="4"/>
      <c r="G568" s="4"/>
      <c r="H568" s="4"/>
      <c r="I568" s="4"/>
      <c r="J568" s="116"/>
      <c r="K568" s="116"/>
      <c r="L568" s="116"/>
      <c r="M568" s="116"/>
      <c r="N568" s="116"/>
      <c r="O568" s="116"/>
      <c r="P568" s="116"/>
      <c r="Q568" s="116"/>
      <c r="R568" s="116"/>
      <c r="S568" s="116"/>
      <c r="T568" s="119"/>
      <c r="U568" s="119"/>
      <c r="V568" s="119"/>
      <c r="W568" s="119"/>
      <c r="X568" s="119"/>
      <c r="Y568" s="119"/>
      <c r="Z568" s="119"/>
      <c r="AA568" s="119"/>
      <c r="AB568" s="119"/>
      <c r="AC568" s="119"/>
      <c r="AD568" s="119"/>
      <c r="AE568" s="119"/>
      <c r="AF568" s="119"/>
      <c r="AG568" s="119"/>
      <c r="AH568" s="4"/>
      <c r="AI568" s="4"/>
      <c r="AJ568" s="4"/>
      <c r="AK568" s="4"/>
      <c r="AL568" s="4"/>
      <c r="AM568" s="4"/>
      <c r="AN568" s="4"/>
    </row>
    <row r="569">
      <c r="A569" s="4"/>
      <c r="B569" s="4"/>
      <c r="C569" s="4"/>
      <c r="D569" s="4"/>
      <c r="E569" s="4"/>
      <c r="F569" s="4"/>
      <c r="G569" s="4"/>
      <c r="H569" s="4"/>
      <c r="I569" s="4"/>
      <c r="J569" s="116"/>
      <c r="K569" s="116"/>
      <c r="L569" s="116"/>
      <c r="M569" s="116"/>
      <c r="N569" s="116"/>
      <c r="O569" s="116"/>
      <c r="P569" s="116"/>
      <c r="Q569" s="116"/>
      <c r="R569" s="116"/>
      <c r="S569" s="116"/>
      <c r="T569" s="119"/>
      <c r="U569" s="119"/>
      <c r="V569" s="119"/>
      <c r="W569" s="119"/>
      <c r="X569" s="119"/>
      <c r="Y569" s="119"/>
      <c r="Z569" s="119"/>
      <c r="AA569" s="119"/>
      <c r="AB569" s="119"/>
      <c r="AC569" s="119"/>
      <c r="AD569" s="119"/>
      <c r="AE569" s="119"/>
      <c r="AF569" s="119"/>
      <c r="AG569" s="119"/>
      <c r="AH569" s="4"/>
      <c r="AI569" s="4"/>
      <c r="AJ569" s="4"/>
      <c r="AK569" s="4"/>
      <c r="AL569" s="4"/>
      <c r="AM569" s="4"/>
      <c r="AN569" s="4"/>
    </row>
    <row r="570">
      <c r="A570" s="4"/>
      <c r="B570" s="4"/>
      <c r="C570" s="4"/>
      <c r="D570" s="4"/>
      <c r="E570" s="4"/>
      <c r="F570" s="4"/>
      <c r="G570" s="4"/>
      <c r="H570" s="4"/>
      <c r="I570" s="4"/>
      <c r="J570" s="116"/>
      <c r="K570" s="116"/>
      <c r="L570" s="116"/>
      <c r="M570" s="116"/>
      <c r="N570" s="116"/>
      <c r="O570" s="116"/>
      <c r="P570" s="116"/>
      <c r="Q570" s="116"/>
      <c r="R570" s="116"/>
      <c r="S570" s="116"/>
      <c r="T570" s="119"/>
      <c r="U570" s="119"/>
      <c r="V570" s="119"/>
      <c r="W570" s="119"/>
      <c r="X570" s="119"/>
      <c r="Y570" s="119"/>
      <c r="Z570" s="119"/>
      <c r="AA570" s="119"/>
      <c r="AB570" s="119"/>
      <c r="AC570" s="119"/>
      <c r="AD570" s="119"/>
      <c r="AE570" s="119"/>
      <c r="AF570" s="119"/>
      <c r="AG570" s="119"/>
      <c r="AH570" s="4"/>
      <c r="AI570" s="4"/>
      <c r="AJ570" s="4"/>
      <c r="AK570" s="4"/>
      <c r="AL570" s="4"/>
      <c r="AM570" s="4"/>
      <c r="AN570" s="4"/>
    </row>
    <row r="571">
      <c r="A571" s="4"/>
      <c r="B571" s="4"/>
      <c r="C571" s="4"/>
      <c r="D571" s="4"/>
      <c r="E571" s="4"/>
      <c r="F571" s="4"/>
      <c r="G571" s="4"/>
      <c r="H571" s="4"/>
      <c r="I571" s="4"/>
      <c r="J571" s="116"/>
      <c r="K571" s="116"/>
      <c r="L571" s="116"/>
      <c r="M571" s="116"/>
      <c r="N571" s="116"/>
      <c r="O571" s="116"/>
      <c r="P571" s="116"/>
      <c r="Q571" s="116"/>
      <c r="R571" s="116"/>
      <c r="S571" s="116"/>
      <c r="T571" s="119"/>
      <c r="U571" s="119"/>
      <c r="V571" s="119"/>
      <c r="W571" s="119"/>
      <c r="X571" s="119"/>
      <c r="Y571" s="119"/>
      <c r="Z571" s="119"/>
      <c r="AA571" s="119"/>
      <c r="AB571" s="119"/>
      <c r="AC571" s="119"/>
      <c r="AD571" s="119"/>
      <c r="AE571" s="119"/>
      <c r="AF571" s="119"/>
      <c r="AG571" s="119"/>
      <c r="AH571" s="4"/>
      <c r="AI571" s="4"/>
      <c r="AJ571" s="4"/>
      <c r="AK571" s="4"/>
      <c r="AL571" s="4"/>
      <c r="AM571" s="4"/>
      <c r="AN571" s="4"/>
    </row>
    <row r="572">
      <c r="A572" s="4"/>
      <c r="B572" s="4"/>
      <c r="C572" s="4"/>
      <c r="D572" s="4"/>
      <c r="E572" s="4"/>
      <c r="F572" s="4"/>
      <c r="G572" s="4"/>
      <c r="H572" s="4"/>
      <c r="I572" s="4"/>
      <c r="J572" s="116"/>
      <c r="K572" s="116"/>
      <c r="L572" s="116"/>
      <c r="M572" s="116"/>
      <c r="N572" s="116"/>
      <c r="O572" s="116"/>
      <c r="P572" s="116"/>
      <c r="Q572" s="116"/>
      <c r="R572" s="116"/>
      <c r="S572" s="116"/>
      <c r="T572" s="119"/>
      <c r="U572" s="119"/>
      <c r="V572" s="119"/>
      <c r="W572" s="119"/>
      <c r="X572" s="119"/>
      <c r="Y572" s="119"/>
      <c r="Z572" s="119"/>
      <c r="AA572" s="119"/>
      <c r="AB572" s="119"/>
      <c r="AC572" s="119"/>
      <c r="AD572" s="119"/>
      <c r="AE572" s="119"/>
      <c r="AF572" s="119"/>
      <c r="AG572" s="119"/>
      <c r="AH572" s="4"/>
      <c r="AI572" s="4"/>
      <c r="AJ572" s="4"/>
      <c r="AK572" s="4"/>
      <c r="AL572" s="4"/>
      <c r="AM572" s="4"/>
      <c r="AN572" s="4"/>
    </row>
    <row r="573">
      <c r="A573" s="4"/>
      <c r="B573" s="4"/>
      <c r="C573" s="4"/>
      <c r="D573" s="4"/>
      <c r="E573" s="4"/>
      <c r="F573" s="4"/>
      <c r="G573" s="4"/>
      <c r="H573" s="4"/>
      <c r="I573" s="4"/>
      <c r="J573" s="116"/>
      <c r="K573" s="116"/>
      <c r="L573" s="116"/>
      <c r="M573" s="116"/>
      <c r="N573" s="116"/>
      <c r="O573" s="116"/>
      <c r="P573" s="116"/>
      <c r="Q573" s="116"/>
      <c r="R573" s="116"/>
      <c r="S573" s="116"/>
      <c r="T573" s="119"/>
      <c r="U573" s="119"/>
      <c r="V573" s="119"/>
      <c r="W573" s="119"/>
      <c r="X573" s="119"/>
      <c r="Y573" s="119"/>
      <c r="Z573" s="119"/>
      <c r="AA573" s="119"/>
      <c r="AB573" s="119"/>
      <c r="AC573" s="119"/>
      <c r="AD573" s="119"/>
      <c r="AE573" s="119"/>
      <c r="AF573" s="119"/>
      <c r="AG573" s="119"/>
      <c r="AH573" s="4"/>
      <c r="AI573" s="4"/>
      <c r="AJ573" s="4"/>
      <c r="AK573" s="4"/>
      <c r="AL573" s="4"/>
      <c r="AM573" s="4"/>
      <c r="AN573" s="4"/>
    </row>
    <row r="574">
      <c r="A574" s="4"/>
      <c r="B574" s="4"/>
      <c r="C574" s="4"/>
      <c r="D574" s="4"/>
      <c r="E574" s="4"/>
      <c r="F574" s="4"/>
      <c r="G574" s="4"/>
      <c r="H574" s="4"/>
      <c r="I574" s="4"/>
      <c r="J574" s="116"/>
      <c r="K574" s="116"/>
      <c r="L574" s="116"/>
      <c r="M574" s="116"/>
      <c r="N574" s="116"/>
      <c r="O574" s="116"/>
      <c r="P574" s="116"/>
      <c r="Q574" s="116"/>
      <c r="R574" s="116"/>
      <c r="S574" s="116"/>
      <c r="T574" s="119"/>
      <c r="U574" s="119"/>
      <c r="V574" s="119"/>
      <c r="W574" s="119"/>
      <c r="X574" s="119"/>
      <c r="Y574" s="119"/>
      <c r="Z574" s="119"/>
      <c r="AA574" s="119"/>
      <c r="AB574" s="119"/>
      <c r="AC574" s="119"/>
      <c r="AD574" s="119"/>
      <c r="AE574" s="119"/>
      <c r="AF574" s="119"/>
      <c r="AG574" s="119"/>
      <c r="AH574" s="4"/>
      <c r="AI574" s="4"/>
      <c r="AJ574" s="4"/>
      <c r="AK574" s="4"/>
      <c r="AL574" s="4"/>
      <c r="AM574" s="4"/>
      <c r="AN574" s="4"/>
    </row>
    <row r="575">
      <c r="A575" s="4"/>
      <c r="B575" s="4"/>
      <c r="C575" s="4"/>
      <c r="D575" s="4"/>
      <c r="E575" s="4"/>
      <c r="F575" s="4"/>
      <c r="G575" s="4"/>
      <c r="H575" s="4"/>
      <c r="I575" s="4"/>
      <c r="J575" s="116"/>
      <c r="K575" s="116"/>
      <c r="L575" s="116"/>
      <c r="M575" s="116"/>
      <c r="N575" s="116"/>
      <c r="O575" s="116"/>
      <c r="P575" s="116"/>
      <c r="Q575" s="116"/>
      <c r="R575" s="116"/>
      <c r="S575" s="116"/>
      <c r="T575" s="119"/>
      <c r="U575" s="119"/>
      <c r="V575" s="119"/>
      <c r="W575" s="119"/>
      <c r="X575" s="119"/>
      <c r="Y575" s="119"/>
      <c r="Z575" s="119"/>
      <c r="AA575" s="119"/>
      <c r="AB575" s="119"/>
      <c r="AC575" s="119"/>
      <c r="AD575" s="119"/>
      <c r="AE575" s="119"/>
      <c r="AF575" s="119"/>
      <c r="AG575" s="119"/>
      <c r="AH575" s="4"/>
      <c r="AI575" s="4"/>
      <c r="AJ575" s="4"/>
      <c r="AK575" s="4"/>
      <c r="AL575" s="4"/>
      <c r="AM575" s="4"/>
      <c r="AN575" s="4"/>
    </row>
    <row r="576">
      <c r="A576" s="4"/>
      <c r="B576" s="4"/>
      <c r="C576" s="4"/>
      <c r="D576" s="4"/>
      <c r="E576" s="4"/>
      <c r="F576" s="4"/>
      <c r="G576" s="4"/>
      <c r="H576" s="4"/>
      <c r="I576" s="4"/>
      <c r="J576" s="116"/>
      <c r="K576" s="116"/>
      <c r="L576" s="116"/>
      <c r="M576" s="116"/>
      <c r="N576" s="116"/>
      <c r="O576" s="116"/>
      <c r="P576" s="116"/>
      <c r="Q576" s="116"/>
      <c r="R576" s="116"/>
      <c r="S576" s="116"/>
      <c r="T576" s="119"/>
      <c r="U576" s="119"/>
      <c r="V576" s="119"/>
      <c r="W576" s="119"/>
      <c r="X576" s="119"/>
      <c r="Y576" s="119"/>
      <c r="Z576" s="119"/>
      <c r="AA576" s="119"/>
      <c r="AB576" s="119"/>
      <c r="AC576" s="119"/>
      <c r="AD576" s="119"/>
      <c r="AE576" s="119"/>
      <c r="AF576" s="119"/>
      <c r="AG576" s="119"/>
      <c r="AH576" s="4"/>
      <c r="AI576" s="4"/>
      <c r="AJ576" s="4"/>
      <c r="AK576" s="4"/>
      <c r="AL576" s="4"/>
      <c r="AM576" s="4"/>
      <c r="AN576" s="4"/>
    </row>
    <row r="577">
      <c r="A577" s="4"/>
      <c r="B577" s="4"/>
      <c r="C577" s="4"/>
      <c r="D577" s="4"/>
      <c r="E577" s="4"/>
      <c r="F577" s="4"/>
      <c r="G577" s="4"/>
      <c r="H577" s="4"/>
      <c r="I577" s="4"/>
      <c r="J577" s="116"/>
      <c r="K577" s="116"/>
      <c r="L577" s="116"/>
      <c r="M577" s="116"/>
      <c r="N577" s="116"/>
      <c r="O577" s="116"/>
      <c r="P577" s="116"/>
      <c r="Q577" s="116"/>
      <c r="R577" s="116"/>
      <c r="S577" s="116"/>
      <c r="T577" s="119"/>
      <c r="U577" s="119"/>
      <c r="V577" s="119"/>
      <c r="W577" s="119"/>
      <c r="X577" s="119"/>
      <c r="Y577" s="119"/>
      <c r="Z577" s="119"/>
      <c r="AA577" s="119"/>
      <c r="AB577" s="119"/>
      <c r="AC577" s="119"/>
      <c r="AD577" s="119"/>
      <c r="AE577" s="119"/>
      <c r="AF577" s="119"/>
      <c r="AG577" s="119"/>
      <c r="AH577" s="4"/>
      <c r="AI577" s="4"/>
      <c r="AJ577" s="4"/>
      <c r="AK577" s="4"/>
      <c r="AL577" s="4"/>
      <c r="AM577" s="4"/>
      <c r="AN577" s="4"/>
    </row>
    <row r="578">
      <c r="A578" s="4"/>
      <c r="B578" s="4"/>
      <c r="C578" s="4"/>
      <c r="D578" s="4"/>
      <c r="E578" s="4"/>
      <c r="F578" s="4"/>
      <c r="G578" s="4"/>
      <c r="H578" s="4"/>
      <c r="I578" s="4"/>
      <c r="J578" s="116"/>
      <c r="K578" s="116"/>
      <c r="L578" s="116"/>
      <c r="M578" s="116"/>
      <c r="N578" s="116"/>
      <c r="O578" s="116"/>
      <c r="P578" s="116"/>
      <c r="Q578" s="116"/>
      <c r="R578" s="116"/>
      <c r="S578" s="116"/>
      <c r="T578" s="119"/>
      <c r="U578" s="119"/>
      <c r="V578" s="119"/>
      <c r="W578" s="119"/>
      <c r="X578" s="119"/>
      <c r="Y578" s="119"/>
      <c r="Z578" s="119"/>
      <c r="AA578" s="119"/>
      <c r="AB578" s="119"/>
      <c r="AC578" s="119"/>
      <c r="AD578" s="119"/>
      <c r="AE578" s="119"/>
      <c r="AF578" s="119"/>
      <c r="AG578" s="119"/>
      <c r="AH578" s="4"/>
      <c r="AI578" s="4"/>
      <c r="AJ578" s="4"/>
      <c r="AK578" s="4"/>
      <c r="AL578" s="4"/>
      <c r="AM578" s="4"/>
      <c r="AN578" s="4"/>
    </row>
    <row r="579">
      <c r="A579" s="4"/>
      <c r="B579" s="4"/>
      <c r="C579" s="4"/>
      <c r="D579" s="4"/>
      <c r="E579" s="4"/>
      <c r="F579" s="4"/>
      <c r="G579" s="4"/>
      <c r="H579" s="4"/>
      <c r="I579" s="4"/>
      <c r="J579" s="116"/>
      <c r="K579" s="116"/>
      <c r="L579" s="116"/>
      <c r="M579" s="116"/>
      <c r="N579" s="116"/>
      <c r="O579" s="116"/>
      <c r="P579" s="116"/>
      <c r="Q579" s="116"/>
      <c r="R579" s="116"/>
      <c r="S579" s="116"/>
      <c r="T579" s="119"/>
      <c r="U579" s="119"/>
      <c r="V579" s="119"/>
      <c r="W579" s="119"/>
      <c r="X579" s="119"/>
      <c r="Y579" s="119"/>
      <c r="Z579" s="119"/>
      <c r="AA579" s="119"/>
      <c r="AB579" s="119"/>
      <c r="AC579" s="119"/>
      <c r="AD579" s="119"/>
      <c r="AE579" s="119"/>
      <c r="AF579" s="119"/>
      <c r="AG579" s="119"/>
      <c r="AH579" s="4"/>
      <c r="AI579" s="4"/>
      <c r="AJ579" s="4"/>
      <c r="AK579" s="4"/>
      <c r="AL579" s="4"/>
      <c r="AM579" s="4"/>
      <c r="AN579" s="4"/>
    </row>
    <row r="580">
      <c r="A580" s="4"/>
      <c r="B580" s="4"/>
      <c r="C580" s="4"/>
      <c r="D580" s="4"/>
      <c r="E580" s="4"/>
      <c r="F580" s="4"/>
      <c r="G580" s="4"/>
      <c r="H580" s="4"/>
      <c r="I580" s="4"/>
      <c r="J580" s="116"/>
      <c r="K580" s="116"/>
      <c r="L580" s="116"/>
      <c r="M580" s="116"/>
      <c r="N580" s="116"/>
      <c r="O580" s="116"/>
      <c r="P580" s="116"/>
      <c r="Q580" s="116"/>
      <c r="R580" s="116"/>
      <c r="S580" s="116"/>
      <c r="T580" s="119"/>
      <c r="U580" s="119"/>
      <c r="V580" s="119"/>
      <c r="W580" s="119"/>
      <c r="X580" s="119"/>
      <c r="Y580" s="119"/>
      <c r="Z580" s="119"/>
      <c r="AA580" s="119"/>
      <c r="AB580" s="119"/>
      <c r="AC580" s="119"/>
      <c r="AD580" s="119"/>
      <c r="AE580" s="119"/>
      <c r="AF580" s="119"/>
      <c r="AG580" s="119"/>
      <c r="AH580" s="4"/>
      <c r="AI580" s="4"/>
      <c r="AJ580" s="4"/>
      <c r="AK580" s="4"/>
      <c r="AL580" s="4"/>
      <c r="AM580" s="4"/>
      <c r="AN580" s="4"/>
    </row>
    <row r="581">
      <c r="A581" s="4"/>
      <c r="B581" s="4"/>
      <c r="C581" s="4"/>
      <c r="D581" s="4"/>
      <c r="E581" s="4"/>
      <c r="F581" s="4"/>
      <c r="G581" s="4"/>
      <c r="H581" s="4"/>
      <c r="I581" s="4"/>
      <c r="J581" s="116"/>
      <c r="K581" s="116"/>
      <c r="L581" s="116"/>
      <c r="M581" s="116"/>
      <c r="N581" s="116"/>
      <c r="O581" s="116"/>
      <c r="P581" s="116"/>
      <c r="Q581" s="116"/>
      <c r="R581" s="116"/>
      <c r="S581" s="116"/>
      <c r="T581" s="119"/>
      <c r="U581" s="119"/>
      <c r="V581" s="119"/>
      <c r="W581" s="119"/>
      <c r="X581" s="119"/>
      <c r="Y581" s="119"/>
      <c r="Z581" s="119"/>
      <c r="AA581" s="119"/>
      <c r="AB581" s="119"/>
      <c r="AC581" s="119"/>
      <c r="AD581" s="119"/>
      <c r="AE581" s="119"/>
      <c r="AF581" s="119"/>
      <c r="AG581" s="119"/>
      <c r="AH581" s="4"/>
      <c r="AI581" s="4"/>
      <c r="AJ581" s="4"/>
      <c r="AK581" s="4"/>
      <c r="AL581" s="4"/>
      <c r="AM581" s="4"/>
      <c r="AN581" s="4"/>
    </row>
    <row r="582">
      <c r="A582" s="4"/>
      <c r="B582" s="4"/>
      <c r="C582" s="4"/>
      <c r="D582" s="4"/>
      <c r="E582" s="4"/>
      <c r="F582" s="4"/>
      <c r="G582" s="4"/>
      <c r="H582" s="4"/>
      <c r="I582" s="4"/>
      <c r="J582" s="116"/>
      <c r="K582" s="116"/>
      <c r="L582" s="116"/>
      <c r="M582" s="116"/>
      <c r="N582" s="116"/>
      <c r="O582" s="116"/>
      <c r="P582" s="116"/>
      <c r="Q582" s="116"/>
      <c r="R582" s="116"/>
      <c r="S582" s="116"/>
      <c r="T582" s="119"/>
      <c r="U582" s="119"/>
      <c r="V582" s="119"/>
      <c r="W582" s="119"/>
      <c r="X582" s="119"/>
      <c r="Y582" s="119"/>
      <c r="Z582" s="119"/>
      <c r="AA582" s="119"/>
      <c r="AB582" s="119"/>
      <c r="AC582" s="119"/>
      <c r="AD582" s="119"/>
      <c r="AE582" s="119"/>
      <c r="AF582" s="119"/>
      <c r="AG582" s="119"/>
      <c r="AH582" s="4"/>
      <c r="AI582" s="4"/>
      <c r="AJ582" s="4"/>
      <c r="AK582" s="4"/>
      <c r="AL582" s="4"/>
      <c r="AM582" s="4"/>
      <c r="AN582" s="4"/>
    </row>
    <row r="583">
      <c r="A583" s="4"/>
      <c r="B583" s="4"/>
      <c r="C583" s="4"/>
      <c r="D583" s="4"/>
      <c r="E583" s="4"/>
      <c r="F583" s="4"/>
      <c r="G583" s="4"/>
      <c r="H583" s="4"/>
      <c r="I583" s="4"/>
      <c r="J583" s="116"/>
      <c r="K583" s="116"/>
      <c r="L583" s="116"/>
      <c r="M583" s="116"/>
      <c r="N583" s="116"/>
      <c r="O583" s="116"/>
      <c r="P583" s="116"/>
      <c r="Q583" s="116"/>
      <c r="R583" s="116"/>
      <c r="S583" s="116"/>
      <c r="T583" s="119"/>
      <c r="U583" s="119"/>
      <c r="V583" s="119"/>
      <c r="W583" s="119"/>
      <c r="X583" s="119"/>
      <c r="Y583" s="119"/>
      <c r="Z583" s="119"/>
      <c r="AA583" s="119"/>
      <c r="AB583" s="119"/>
      <c r="AC583" s="119"/>
      <c r="AD583" s="119"/>
      <c r="AE583" s="119"/>
      <c r="AF583" s="119"/>
      <c r="AG583" s="119"/>
      <c r="AH583" s="4"/>
      <c r="AI583" s="4"/>
      <c r="AJ583" s="4"/>
      <c r="AK583" s="4"/>
      <c r="AL583" s="4"/>
      <c r="AM583" s="4"/>
      <c r="AN583" s="4"/>
    </row>
    <row r="584">
      <c r="A584" s="4"/>
      <c r="B584" s="4"/>
      <c r="C584" s="4"/>
      <c r="D584" s="4"/>
      <c r="E584" s="4"/>
      <c r="F584" s="4"/>
      <c r="G584" s="4"/>
      <c r="H584" s="4"/>
      <c r="I584" s="4"/>
      <c r="J584" s="116"/>
      <c r="K584" s="116"/>
      <c r="L584" s="116"/>
      <c r="M584" s="116"/>
      <c r="N584" s="116"/>
      <c r="O584" s="116"/>
      <c r="P584" s="116"/>
      <c r="Q584" s="116"/>
      <c r="R584" s="116"/>
      <c r="S584" s="116"/>
      <c r="T584" s="119"/>
      <c r="U584" s="119"/>
      <c r="V584" s="119"/>
      <c r="W584" s="119"/>
      <c r="X584" s="119"/>
      <c r="Y584" s="119"/>
      <c r="Z584" s="119"/>
      <c r="AA584" s="119"/>
      <c r="AB584" s="119"/>
      <c r="AC584" s="119"/>
      <c r="AD584" s="119"/>
      <c r="AE584" s="119"/>
      <c r="AF584" s="119"/>
      <c r="AG584" s="119"/>
      <c r="AH584" s="4"/>
      <c r="AI584" s="4"/>
      <c r="AJ584" s="4"/>
      <c r="AK584" s="4"/>
      <c r="AL584" s="4"/>
      <c r="AM584" s="4"/>
      <c r="AN584" s="4"/>
    </row>
    <row r="585">
      <c r="A585" s="4"/>
      <c r="B585" s="4"/>
      <c r="C585" s="4"/>
      <c r="D585" s="4"/>
      <c r="E585" s="4"/>
      <c r="F585" s="4"/>
      <c r="G585" s="4"/>
      <c r="H585" s="4"/>
      <c r="I585" s="4"/>
      <c r="J585" s="116"/>
      <c r="K585" s="116"/>
      <c r="L585" s="116"/>
      <c r="M585" s="116"/>
      <c r="N585" s="116"/>
      <c r="O585" s="116"/>
      <c r="P585" s="116"/>
      <c r="Q585" s="116"/>
      <c r="R585" s="116"/>
      <c r="S585" s="116"/>
      <c r="T585" s="119"/>
      <c r="U585" s="119"/>
      <c r="V585" s="119"/>
      <c r="W585" s="119"/>
      <c r="X585" s="119"/>
      <c r="Y585" s="119"/>
      <c r="Z585" s="119"/>
      <c r="AA585" s="119"/>
      <c r="AB585" s="119"/>
      <c r="AC585" s="119"/>
      <c r="AD585" s="119"/>
      <c r="AE585" s="119"/>
      <c r="AF585" s="119"/>
      <c r="AG585" s="119"/>
      <c r="AH585" s="4"/>
      <c r="AI585" s="4"/>
      <c r="AJ585" s="4"/>
      <c r="AK585" s="4"/>
      <c r="AL585" s="4"/>
      <c r="AM585" s="4"/>
      <c r="AN585" s="4"/>
    </row>
    <row r="586">
      <c r="A586" s="4"/>
      <c r="B586" s="4"/>
      <c r="C586" s="4"/>
      <c r="D586" s="4"/>
      <c r="E586" s="4"/>
      <c r="F586" s="4"/>
      <c r="G586" s="4"/>
      <c r="H586" s="4"/>
      <c r="I586" s="4"/>
      <c r="J586" s="116"/>
      <c r="K586" s="116"/>
      <c r="L586" s="116"/>
      <c r="M586" s="116"/>
      <c r="N586" s="116"/>
      <c r="O586" s="116"/>
      <c r="P586" s="116"/>
      <c r="Q586" s="116"/>
      <c r="R586" s="116"/>
      <c r="S586" s="116"/>
      <c r="T586" s="119"/>
      <c r="U586" s="119"/>
      <c r="V586" s="119"/>
      <c r="W586" s="119"/>
      <c r="X586" s="119"/>
      <c r="Y586" s="119"/>
      <c r="Z586" s="119"/>
      <c r="AA586" s="119"/>
      <c r="AB586" s="119"/>
      <c r="AC586" s="119"/>
      <c r="AD586" s="119"/>
      <c r="AE586" s="119"/>
      <c r="AF586" s="119"/>
      <c r="AG586" s="119"/>
      <c r="AH586" s="4"/>
      <c r="AI586" s="4"/>
      <c r="AJ586" s="4"/>
      <c r="AK586" s="4"/>
      <c r="AL586" s="4"/>
      <c r="AM586" s="4"/>
      <c r="AN586" s="4"/>
    </row>
    <row r="587">
      <c r="A587" s="4"/>
      <c r="B587" s="4"/>
      <c r="C587" s="4"/>
      <c r="D587" s="4"/>
      <c r="E587" s="4"/>
      <c r="F587" s="4"/>
      <c r="G587" s="4"/>
      <c r="H587" s="4"/>
      <c r="I587" s="4"/>
      <c r="J587" s="116"/>
      <c r="K587" s="116"/>
      <c r="L587" s="116"/>
      <c r="M587" s="116"/>
      <c r="N587" s="116"/>
      <c r="O587" s="116"/>
      <c r="P587" s="116"/>
      <c r="Q587" s="116"/>
      <c r="R587" s="116"/>
      <c r="S587" s="116"/>
      <c r="T587" s="119"/>
      <c r="U587" s="119"/>
      <c r="V587" s="119"/>
      <c r="W587" s="119"/>
      <c r="X587" s="119"/>
      <c r="Y587" s="119"/>
      <c r="Z587" s="119"/>
      <c r="AA587" s="119"/>
      <c r="AB587" s="119"/>
      <c r="AC587" s="119"/>
      <c r="AD587" s="119"/>
      <c r="AE587" s="119"/>
      <c r="AF587" s="119"/>
      <c r="AG587" s="119"/>
      <c r="AH587" s="4"/>
      <c r="AI587" s="4"/>
      <c r="AJ587" s="4"/>
      <c r="AK587" s="4"/>
      <c r="AL587" s="4"/>
      <c r="AM587" s="4"/>
      <c r="AN587" s="4"/>
    </row>
    <row r="588">
      <c r="A588" s="4"/>
      <c r="B588" s="4"/>
      <c r="C588" s="4"/>
      <c r="D588" s="4"/>
      <c r="E588" s="4"/>
      <c r="F588" s="4"/>
      <c r="G588" s="4"/>
      <c r="H588" s="4"/>
      <c r="I588" s="4"/>
      <c r="J588" s="116"/>
      <c r="K588" s="116"/>
      <c r="L588" s="116"/>
      <c r="M588" s="116"/>
      <c r="N588" s="116"/>
      <c r="O588" s="116"/>
      <c r="P588" s="116"/>
      <c r="Q588" s="116"/>
      <c r="R588" s="116"/>
      <c r="S588" s="116"/>
      <c r="T588" s="119"/>
      <c r="U588" s="119"/>
      <c r="V588" s="119"/>
      <c r="W588" s="119"/>
      <c r="X588" s="119"/>
      <c r="Y588" s="119"/>
      <c r="Z588" s="119"/>
      <c r="AA588" s="119"/>
      <c r="AB588" s="119"/>
      <c r="AC588" s="119"/>
      <c r="AD588" s="119"/>
      <c r="AE588" s="119"/>
      <c r="AF588" s="119"/>
      <c r="AG588" s="119"/>
      <c r="AH588" s="4"/>
      <c r="AI588" s="4"/>
      <c r="AJ588" s="4"/>
      <c r="AK588" s="4"/>
      <c r="AL588" s="4"/>
      <c r="AM588" s="4"/>
      <c r="AN588" s="4"/>
    </row>
    <row r="589">
      <c r="A589" s="4"/>
      <c r="B589" s="4"/>
      <c r="C589" s="4"/>
      <c r="D589" s="4"/>
      <c r="E589" s="4"/>
      <c r="F589" s="4"/>
      <c r="G589" s="4"/>
      <c r="H589" s="4"/>
      <c r="I589" s="4"/>
      <c r="J589" s="116"/>
      <c r="K589" s="116"/>
      <c r="L589" s="116"/>
      <c r="M589" s="116"/>
      <c r="N589" s="116"/>
      <c r="O589" s="116"/>
      <c r="P589" s="116"/>
      <c r="Q589" s="116"/>
      <c r="R589" s="116"/>
      <c r="S589" s="116"/>
      <c r="T589" s="119"/>
      <c r="U589" s="119"/>
      <c r="V589" s="119"/>
      <c r="W589" s="119"/>
      <c r="X589" s="119"/>
      <c r="Y589" s="119"/>
      <c r="Z589" s="119"/>
      <c r="AA589" s="119"/>
      <c r="AB589" s="119"/>
      <c r="AC589" s="119"/>
      <c r="AD589" s="119"/>
      <c r="AE589" s="119"/>
      <c r="AF589" s="119"/>
      <c r="AG589" s="119"/>
      <c r="AH589" s="4"/>
      <c r="AI589" s="4"/>
      <c r="AJ589" s="4"/>
      <c r="AK589" s="4"/>
      <c r="AL589" s="4"/>
      <c r="AM589" s="4"/>
      <c r="AN589" s="4"/>
    </row>
    <row r="590">
      <c r="A590" s="4"/>
      <c r="B590" s="4"/>
      <c r="C590" s="4"/>
      <c r="D590" s="4"/>
      <c r="E590" s="4"/>
      <c r="F590" s="4"/>
      <c r="G590" s="4"/>
      <c r="H590" s="4"/>
      <c r="I590" s="4"/>
      <c r="J590" s="116"/>
      <c r="K590" s="116"/>
      <c r="L590" s="116"/>
      <c r="M590" s="116"/>
      <c r="N590" s="116"/>
      <c r="O590" s="116"/>
      <c r="P590" s="116"/>
      <c r="Q590" s="116"/>
      <c r="R590" s="116"/>
      <c r="S590" s="116"/>
      <c r="T590" s="119"/>
      <c r="U590" s="119"/>
      <c r="V590" s="119"/>
      <c r="W590" s="119"/>
      <c r="X590" s="119"/>
      <c r="Y590" s="119"/>
      <c r="Z590" s="119"/>
      <c r="AA590" s="119"/>
      <c r="AB590" s="119"/>
      <c r="AC590" s="119"/>
      <c r="AD590" s="119"/>
      <c r="AE590" s="119"/>
      <c r="AF590" s="119"/>
      <c r="AG590" s="119"/>
      <c r="AH590" s="4"/>
      <c r="AI590" s="4"/>
      <c r="AJ590" s="4"/>
      <c r="AK590" s="4"/>
      <c r="AL590" s="4"/>
      <c r="AM590" s="4"/>
      <c r="AN590" s="4"/>
    </row>
    <row r="591">
      <c r="A591" s="4"/>
      <c r="B591" s="4"/>
      <c r="C591" s="4"/>
      <c r="D591" s="4"/>
      <c r="E591" s="4"/>
      <c r="F591" s="4"/>
      <c r="G591" s="4"/>
      <c r="H591" s="4"/>
      <c r="I591" s="4"/>
      <c r="J591" s="116"/>
      <c r="K591" s="116"/>
      <c r="L591" s="116"/>
      <c r="M591" s="116"/>
      <c r="N591" s="116"/>
      <c r="O591" s="116"/>
      <c r="P591" s="116"/>
      <c r="Q591" s="116"/>
      <c r="R591" s="116"/>
      <c r="S591" s="116"/>
      <c r="T591" s="119"/>
      <c r="U591" s="119"/>
      <c r="V591" s="119"/>
      <c r="W591" s="119"/>
      <c r="X591" s="119"/>
      <c r="Y591" s="119"/>
      <c r="Z591" s="119"/>
      <c r="AA591" s="119"/>
      <c r="AB591" s="119"/>
      <c r="AC591" s="119"/>
      <c r="AD591" s="119"/>
      <c r="AE591" s="119"/>
      <c r="AF591" s="119"/>
      <c r="AG591" s="119"/>
      <c r="AH591" s="4"/>
      <c r="AI591" s="4"/>
      <c r="AJ591" s="4"/>
      <c r="AK591" s="4"/>
      <c r="AL591" s="4"/>
      <c r="AM591" s="4"/>
      <c r="AN591" s="4"/>
    </row>
    <row r="592">
      <c r="A592" s="4"/>
      <c r="B592" s="4"/>
      <c r="C592" s="4"/>
      <c r="D592" s="4"/>
      <c r="E592" s="4"/>
      <c r="F592" s="4"/>
      <c r="G592" s="4"/>
      <c r="H592" s="4"/>
      <c r="I592" s="4"/>
      <c r="J592" s="116"/>
      <c r="K592" s="116"/>
      <c r="L592" s="116"/>
      <c r="M592" s="116"/>
      <c r="N592" s="116"/>
      <c r="O592" s="116"/>
      <c r="P592" s="116"/>
      <c r="Q592" s="116"/>
      <c r="R592" s="116"/>
      <c r="S592" s="116"/>
      <c r="T592" s="119"/>
      <c r="U592" s="119"/>
      <c r="V592" s="119"/>
      <c r="W592" s="119"/>
      <c r="X592" s="119"/>
      <c r="Y592" s="119"/>
      <c r="Z592" s="119"/>
      <c r="AA592" s="119"/>
      <c r="AB592" s="119"/>
      <c r="AC592" s="119"/>
      <c r="AD592" s="119"/>
      <c r="AE592" s="119"/>
      <c r="AF592" s="119"/>
      <c r="AG592" s="119"/>
      <c r="AH592" s="4"/>
      <c r="AI592" s="4"/>
      <c r="AJ592" s="4"/>
      <c r="AK592" s="4"/>
      <c r="AL592" s="4"/>
      <c r="AM592" s="4"/>
      <c r="AN592" s="4"/>
    </row>
    <row r="593">
      <c r="A593" s="4"/>
      <c r="B593" s="4"/>
      <c r="C593" s="4"/>
      <c r="D593" s="4"/>
      <c r="E593" s="4"/>
      <c r="F593" s="4"/>
      <c r="G593" s="4"/>
      <c r="H593" s="4"/>
      <c r="I593" s="4"/>
      <c r="J593" s="116"/>
      <c r="K593" s="116"/>
      <c r="L593" s="116"/>
      <c r="M593" s="116"/>
      <c r="N593" s="116"/>
      <c r="O593" s="116"/>
      <c r="P593" s="116"/>
      <c r="Q593" s="116"/>
      <c r="R593" s="116"/>
      <c r="S593" s="116"/>
      <c r="T593" s="119"/>
      <c r="U593" s="119"/>
      <c r="V593" s="119"/>
      <c r="W593" s="119"/>
      <c r="X593" s="119"/>
      <c r="Y593" s="119"/>
      <c r="Z593" s="119"/>
      <c r="AA593" s="119"/>
      <c r="AB593" s="119"/>
      <c r="AC593" s="119"/>
      <c r="AD593" s="119"/>
      <c r="AE593" s="119"/>
      <c r="AF593" s="119"/>
      <c r="AG593" s="119"/>
      <c r="AH593" s="4"/>
      <c r="AI593" s="4"/>
      <c r="AJ593" s="4"/>
      <c r="AK593" s="4"/>
      <c r="AL593" s="4"/>
      <c r="AM593" s="4"/>
      <c r="AN593" s="4"/>
    </row>
    <row r="594">
      <c r="A594" s="4"/>
      <c r="B594" s="4"/>
      <c r="C594" s="4"/>
      <c r="D594" s="4"/>
      <c r="E594" s="4"/>
      <c r="F594" s="4"/>
      <c r="G594" s="4"/>
      <c r="H594" s="4"/>
      <c r="I594" s="4"/>
      <c r="J594" s="116"/>
      <c r="K594" s="116"/>
      <c r="L594" s="116"/>
      <c r="M594" s="116"/>
      <c r="N594" s="116"/>
      <c r="O594" s="116"/>
      <c r="P594" s="116"/>
      <c r="Q594" s="116"/>
      <c r="R594" s="116"/>
      <c r="S594" s="116"/>
      <c r="T594" s="119"/>
      <c r="U594" s="119"/>
      <c r="V594" s="119"/>
      <c r="W594" s="119"/>
      <c r="X594" s="119"/>
      <c r="Y594" s="119"/>
      <c r="Z594" s="119"/>
      <c r="AA594" s="119"/>
      <c r="AB594" s="119"/>
      <c r="AC594" s="119"/>
      <c r="AD594" s="119"/>
      <c r="AE594" s="119"/>
      <c r="AF594" s="119"/>
      <c r="AG594" s="119"/>
      <c r="AH594" s="4"/>
      <c r="AI594" s="4"/>
      <c r="AJ594" s="4"/>
      <c r="AK594" s="4"/>
      <c r="AL594" s="4"/>
      <c r="AM594" s="4"/>
      <c r="AN594" s="4"/>
    </row>
    <row r="595">
      <c r="A595" s="4"/>
      <c r="B595" s="4"/>
      <c r="C595" s="4"/>
      <c r="D595" s="4"/>
      <c r="E595" s="4"/>
      <c r="F595" s="4"/>
      <c r="G595" s="4"/>
      <c r="H595" s="4"/>
      <c r="I595" s="4"/>
      <c r="J595" s="116"/>
      <c r="K595" s="116"/>
      <c r="L595" s="116"/>
      <c r="M595" s="116"/>
      <c r="N595" s="116"/>
      <c r="O595" s="116"/>
      <c r="P595" s="116"/>
      <c r="Q595" s="116"/>
      <c r="R595" s="116"/>
      <c r="S595" s="116"/>
      <c r="T595" s="119"/>
      <c r="U595" s="119"/>
      <c r="V595" s="119"/>
      <c r="W595" s="119"/>
      <c r="X595" s="119"/>
      <c r="Y595" s="119"/>
      <c r="Z595" s="119"/>
      <c r="AA595" s="119"/>
      <c r="AB595" s="119"/>
      <c r="AC595" s="119"/>
      <c r="AD595" s="119"/>
      <c r="AE595" s="119"/>
      <c r="AF595" s="119"/>
      <c r="AG595" s="119"/>
      <c r="AH595" s="4"/>
      <c r="AI595" s="4"/>
      <c r="AJ595" s="4"/>
      <c r="AK595" s="4"/>
      <c r="AL595" s="4"/>
      <c r="AM595" s="4"/>
      <c r="AN595" s="4"/>
    </row>
    <row r="596">
      <c r="A596" s="4"/>
      <c r="B596" s="4"/>
      <c r="C596" s="4"/>
      <c r="D596" s="4"/>
      <c r="E596" s="4"/>
      <c r="F596" s="4"/>
      <c r="G596" s="4"/>
      <c r="H596" s="4"/>
      <c r="I596" s="4"/>
      <c r="J596" s="116"/>
      <c r="K596" s="116"/>
      <c r="L596" s="116"/>
      <c r="M596" s="116"/>
      <c r="N596" s="116"/>
      <c r="O596" s="116"/>
      <c r="P596" s="116"/>
      <c r="Q596" s="116"/>
      <c r="R596" s="116"/>
      <c r="S596" s="116"/>
      <c r="T596" s="119"/>
      <c r="U596" s="119"/>
      <c r="V596" s="119"/>
      <c r="W596" s="119"/>
      <c r="X596" s="119"/>
      <c r="Y596" s="119"/>
      <c r="Z596" s="119"/>
      <c r="AA596" s="119"/>
      <c r="AB596" s="119"/>
      <c r="AC596" s="119"/>
      <c r="AD596" s="119"/>
      <c r="AE596" s="119"/>
      <c r="AF596" s="119"/>
      <c r="AG596" s="119"/>
      <c r="AH596" s="4"/>
      <c r="AI596" s="4"/>
      <c r="AJ596" s="4"/>
      <c r="AK596" s="4"/>
      <c r="AL596" s="4"/>
      <c r="AM596" s="4"/>
      <c r="AN596" s="4"/>
    </row>
    <row r="597">
      <c r="A597" s="4"/>
      <c r="B597" s="4"/>
      <c r="C597" s="4"/>
      <c r="D597" s="4"/>
      <c r="E597" s="4"/>
      <c r="F597" s="4"/>
      <c r="G597" s="4"/>
      <c r="H597" s="4"/>
      <c r="I597" s="4"/>
      <c r="J597" s="116"/>
      <c r="K597" s="116"/>
      <c r="L597" s="116"/>
      <c r="M597" s="116"/>
      <c r="N597" s="116"/>
      <c r="O597" s="116"/>
      <c r="P597" s="116"/>
      <c r="Q597" s="116"/>
      <c r="R597" s="116"/>
      <c r="S597" s="116"/>
      <c r="T597" s="119"/>
      <c r="U597" s="119"/>
      <c r="V597" s="119"/>
      <c r="W597" s="119"/>
      <c r="X597" s="119"/>
      <c r="Y597" s="119"/>
      <c r="Z597" s="119"/>
      <c r="AA597" s="119"/>
      <c r="AB597" s="119"/>
      <c r="AC597" s="119"/>
      <c r="AD597" s="119"/>
      <c r="AE597" s="119"/>
      <c r="AF597" s="119"/>
      <c r="AG597" s="119"/>
      <c r="AH597" s="4"/>
      <c r="AI597" s="4"/>
      <c r="AJ597" s="4"/>
      <c r="AK597" s="4"/>
      <c r="AL597" s="4"/>
      <c r="AM597" s="4"/>
      <c r="AN597" s="4"/>
    </row>
    <row r="598">
      <c r="A598" s="4"/>
      <c r="B598" s="4"/>
      <c r="C598" s="4"/>
      <c r="D598" s="4"/>
      <c r="E598" s="4"/>
      <c r="F598" s="4"/>
      <c r="G598" s="4"/>
      <c r="H598" s="4"/>
      <c r="I598" s="4"/>
      <c r="J598" s="116"/>
      <c r="K598" s="116"/>
      <c r="L598" s="116"/>
      <c r="M598" s="116"/>
      <c r="N598" s="116"/>
      <c r="O598" s="116"/>
      <c r="P598" s="116"/>
      <c r="Q598" s="116"/>
      <c r="R598" s="116"/>
      <c r="S598" s="116"/>
      <c r="T598" s="119"/>
      <c r="U598" s="119"/>
      <c r="V598" s="119"/>
      <c r="W598" s="119"/>
      <c r="X598" s="119"/>
      <c r="Y598" s="119"/>
      <c r="Z598" s="119"/>
      <c r="AA598" s="119"/>
      <c r="AB598" s="119"/>
      <c r="AC598" s="119"/>
      <c r="AD598" s="119"/>
      <c r="AE598" s="119"/>
      <c r="AF598" s="119"/>
      <c r="AG598" s="119"/>
      <c r="AH598" s="4"/>
      <c r="AI598" s="4"/>
      <c r="AJ598" s="4"/>
      <c r="AK598" s="4"/>
      <c r="AL598" s="4"/>
      <c r="AM598" s="4"/>
      <c r="AN598" s="4"/>
    </row>
    <row r="599">
      <c r="A599" s="4"/>
      <c r="B599" s="4"/>
      <c r="C599" s="4"/>
      <c r="D599" s="4"/>
      <c r="E599" s="4"/>
      <c r="F599" s="4"/>
      <c r="G599" s="4"/>
      <c r="H599" s="4"/>
      <c r="I599" s="4"/>
      <c r="J599" s="116"/>
      <c r="K599" s="116"/>
      <c r="L599" s="116"/>
      <c r="M599" s="116"/>
      <c r="N599" s="116"/>
      <c r="O599" s="116"/>
      <c r="P599" s="116"/>
      <c r="Q599" s="116"/>
      <c r="R599" s="116"/>
      <c r="S599" s="116"/>
      <c r="T599" s="119"/>
      <c r="U599" s="119"/>
      <c r="V599" s="119"/>
      <c r="W599" s="119"/>
      <c r="X599" s="119"/>
      <c r="Y599" s="119"/>
      <c r="Z599" s="119"/>
      <c r="AA599" s="119"/>
      <c r="AB599" s="119"/>
      <c r="AC599" s="119"/>
      <c r="AD599" s="119"/>
      <c r="AE599" s="119"/>
      <c r="AF599" s="119"/>
      <c r="AG599" s="119"/>
      <c r="AH599" s="4"/>
      <c r="AI599" s="4"/>
      <c r="AJ599" s="4"/>
      <c r="AK599" s="4"/>
      <c r="AL599" s="4"/>
      <c r="AM599" s="4"/>
      <c r="AN599" s="4"/>
    </row>
    <row r="600">
      <c r="A600" s="4"/>
      <c r="B600" s="4"/>
      <c r="C600" s="4"/>
      <c r="D600" s="4"/>
      <c r="E600" s="4"/>
      <c r="F600" s="4"/>
      <c r="G600" s="4"/>
      <c r="H600" s="4"/>
      <c r="I600" s="4"/>
      <c r="J600" s="116"/>
      <c r="K600" s="116"/>
      <c r="L600" s="116"/>
      <c r="M600" s="116"/>
      <c r="N600" s="116"/>
      <c r="O600" s="116"/>
      <c r="P600" s="116"/>
      <c r="Q600" s="116"/>
      <c r="R600" s="116"/>
      <c r="S600" s="116"/>
      <c r="T600" s="119"/>
      <c r="U600" s="119"/>
      <c r="V600" s="119"/>
      <c r="W600" s="119"/>
      <c r="X600" s="119"/>
      <c r="Y600" s="119"/>
      <c r="Z600" s="119"/>
      <c r="AA600" s="119"/>
      <c r="AB600" s="119"/>
      <c r="AC600" s="119"/>
      <c r="AD600" s="119"/>
      <c r="AE600" s="119"/>
      <c r="AF600" s="119"/>
      <c r="AG600" s="119"/>
      <c r="AH600" s="4"/>
      <c r="AI600" s="4"/>
      <c r="AJ600" s="4"/>
      <c r="AK600" s="4"/>
      <c r="AL600" s="4"/>
      <c r="AM600" s="4"/>
      <c r="AN600" s="4"/>
    </row>
    <row r="601">
      <c r="A601" s="4"/>
      <c r="B601" s="4"/>
      <c r="C601" s="4"/>
      <c r="D601" s="4"/>
      <c r="E601" s="4"/>
      <c r="F601" s="4"/>
      <c r="G601" s="4"/>
      <c r="H601" s="4"/>
      <c r="I601" s="4"/>
      <c r="J601" s="116"/>
      <c r="K601" s="116"/>
      <c r="L601" s="116"/>
      <c r="M601" s="116"/>
      <c r="N601" s="116"/>
      <c r="O601" s="116"/>
      <c r="P601" s="116"/>
      <c r="Q601" s="116"/>
      <c r="R601" s="116"/>
      <c r="S601" s="116"/>
      <c r="T601" s="119"/>
      <c r="U601" s="119"/>
      <c r="V601" s="119"/>
      <c r="W601" s="119"/>
      <c r="X601" s="119"/>
      <c r="Y601" s="119"/>
      <c r="Z601" s="119"/>
      <c r="AA601" s="119"/>
      <c r="AB601" s="119"/>
      <c r="AC601" s="119"/>
      <c r="AD601" s="119"/>
      <c r="AE601" s="119"/>
      <c r="AF601" s="119"/>
      <c r="AG601" s="119"/>
      <c r="AH601" s="4"/>
      <c r="AI601" s="4"/>
      <c r="AJ601" s="4"/>
      <c r="AK601" s="4"/>
      <c r="AL601" s="4"/>
      <c r="AM601" s="4"/>
      <c r="AN601" s="4"/>
    </row>
    <row r="602">
      <c r="A602" s="4"/>
      <c r="B602" s="4"/>
      <c r="C602" s="4"/>
      <c r="D602" s="4"/>
      <c r="E602" s="4"/>
      <c r="F602" s="4"/>
      <c r="G602" s="4"/>
      <c r="H602" s="4"/>
      <c r="I602" s="4"/>
      <c r="J602" s="116"/>
      <c r="K602" s="116"/>
      <c r="L602" s="116"/>
      <c r="M602" s="116"/>
      <c r="N602" s="116"/>
      <c r="O602" s="116"/>
      <c r="P602" s="116"/>
      <c r="Q602" s="116"/>
      <c r="R602" s="116"/>
      <c r="S602" s="116"/>
      <c r="T602" s="119"/>
      <c r="U602" s="119"/>
      <c r="V602" s="119"/>
      <c r="W602" s="119"/>
      <c r="X602" s="119"/>
      <c r="Y602" s="119"/>
      <c r="Z602" s="119"/>
      <c r="AA602" s="119"/>
      <c r="AB602" s="119"/>
      <c r="AC602" s="119"/>
      <c r="AD602" s="119"/>
      <c r="AE602" s="119"/>
      <c r="AF602" s="119"/>
      <c r="AG602" s="119"/>
      <c r="AH602" s="4"/>
      <c r="AI602" s="4"/>
      <c r="AJ602" s="4"/>
      <c r="AK602" s="4"/>
      <c r="AL602" s="4"/>
      <c r="AM602" s="4"/>
      <c r="AN602" s="4"/>
    </row>
    <row r="603">
      <c r="A603" s="4"/>
      <c r="B603" s="4"/>
      <c r="C603" s="4"/>
      <c r="D603" s="4"/>
      <c r="E603" s="4"/>
      <c r="F603" s="4"/>
      <c r="G603" s="4"/>
      <c r="H603" s="4"/>
      <c r="I603" s="4"/>
      <c r="J603" s="116"/>
      <c r="K603" s="116"/>
      <c r="L603" s="116"/>
      <c r="M603" s="116"/>
      <c r="N603" s="116"/>
      <c r="O603" s="116"/>
      <c r="P603" s="116"/>
      <c r="Q603" s="116"/>
      <c r="R603" s="116"/>
      <c r="S603" s="116"/>
      <c r="T603" s="119"/>
      <c r="U603" s="119"/>
      <c r="V603" s="119"/>
      <c r="W603" s="119"/>
      <c r="X603" s="119"/>
      <c r="Y603" s="119"/>
      <c r="Z603" s="119"/>
      <c r="AA603" s="119"/>
      <c r="AB603" s="119"/>
      <c r="AC603" s="119"/>
      <c r="AD603" s="119"/>
      <c r="AE603" s="119"/>
      <c r="AF603" s="119"/>
      <c r="AG603" s="119"/>
      <c r="AH603" s="4"/>
      <c r="AI603" s="4"/>
      <c r="AJ603" s="4"/>
      <c r="AK603" s="4"/>
      <c r="AL603" s="4"/>
      <c r="AM603" s="4"/>
      <c r="AN603" s="4"/>
    </row>
    <row r="604">
      <c r="A604" s="4"/>
      <c r="B604" s="4"/>
      <c r="C604" s="4"/>
      <c r="D604" s="4"/>
      <c r="E604" s="4"/>
      <c r="F604" s="4"/>
      <c r="G604" s="4"/>
      <c r="H604" s="4"/>
      <c r="I604" s="4"/>
      <c r="J604" s="116"/>
      <c r="K604" s="116"/>
      <c r="L604" s="116"/>
      <c r="M604" s="116"/>
      <c r="N604" s="116"/>
      <c r="O604" s="116"/>
      <c r="P604" s="116"/>
      <c r="Q604" s="116"/>
      <c r="R604" s="116"/>
      <c r="S604" s="116"/>
      <c r="T604" s="119"/>
      <c r="U604" s="119"/>
      <c r="V604" s="119"/>
      <c r="W604" s="119"/>
      <c r="X604" s="119"/>
      <c r="Y604" s="119"/>
      <c r="Z604" s="119"/>
      <c r="AA604" s="119"/>
      <c r="AB604" s="119"/>
      <c r="AC604" s="119"/>
      <c r="AD604" s="119"/>
      <c r="AE604" s="119"/>
      <c r="AF604" s="119"/>
      <c r="AG604" s="119"/>
      <c r="AH604" s="4"/>
      <c r="AI604" s="4"/>
      <c r="AJ604" s="4"/>
      <c r="AK604" s="4"/>
      <c r="AL604" s="4"/>
      <c r="AM604" s="4"/>
      <c r="AN604" s="4"/>
    </row>
    <row r="605">
      <c r="A605" s="4"/>
      <c r="B605" s="4"/>
      <c r="C605" s="4"/>
      <c r="D605" s="4"/>
      <c r="E605" s="4"/>
      <c r="F605" s="4"/>
      <c r="G605" s="4"/>
      <c r="H605" s="4"/>
      <c r="I605" s="4"/>
      <c r="J605" s="116"/>
      <c r="K605" s="116"/>
      <c r="L605" s="116"/>
      <c r="M605" s="116"/>
      <c r="N605" s="116"/>
      <c r="O605" s="116"/>
      <c r="P605" s="116"/>
      <c r="Q605" s="116"/>
      <c r="R605" s="116"/>
      <c r="S605" s="116"/>
      <c r="T605" s="119"/>
      <c r="U605" s="119"/>
      <c r="V605" s="119"/>
      <c r="W605" s="119"/>
      <c r="X605" s="119"/>
      <c r="Y605" s="119"/>
      <c r="Z605" s="119"/>
      <c r="AA605" s="119"/>
      <c r="AB605" s="119"/>
      <c r="AC605" s="119"/>
      <c r="AD605" s="119"/>
      <c r="AE605" s="119"/>
      <c r="AF605" s="119"/>
      <c r="AG605" s="119"/>
      <c r="AH605" s="4"/>
      <c r="AI605" s="4"/>
      <c r="AJ605" s="4"/>
      <c r="AK605" s="4"/>
      <c r="AL605" s="4"/>
      <c r="AM605" s="4"/>
      <c r="AN605" s="4"/>
    </row>
    <row r="606">
      <c r="A606" s="4"/>
      <c r="B606" s="4"/>
      <c r="C606" s="4"/>
      <c r="D606" s="4"/>
      <c r="E606" s="4"/>
      <c r="F606" s="4"/>
      <c r="G606" s="4"/>
      <c r="H606" s="4"/>
      <c r="I606" s="4"/>
      <c r="J606" s="116"/>
      <c r="K606" s="116"/>
      <c r="L606" s="116"/>
      <c r="M606" s="116"/>
      <c r="N606" s="116"/>
      <c r="O606" s="116"/>
      <c r="P606" s="116"/>
      <c r="Q606" s="116"/>
      <c r="R606" s="116"/>
      <c r="S606" s="116"/>
      <c r="T606" s="119"/>
      <c r="U606" s="119"/>
      <c r="V606" s="119"/>
      <c r="W606" s="119"/>
      <c r="X606" s="119"/>
      <c r="Y606" s="119"/>
      <c r="Z606" s="119"/>
      <c r="AA606" s="119"/>
      <c r="AB606" s="119"/>
      <c r="AC606" s="119"/>
      <c r="AD606" s="119"/>
      <c r="AE606" s="119"/>
      <c r="AF606" s="119"/>
      <c r="AG606" s="119"/>
      <c r="AH606" s="4"/>
      <c r="AI606" s="4"/>
      <c r="AJ606" s="4"/>
      <c r="AK606" s="4"/>
      <c r="AL606" s="4"/>
      <c r="AM606" s="4"/>
      <c r="AN606" s="4"/>
    </row>
    <row r="607">
      <c r="A607" s="4"/>
      <c r="B607" s="4"/>
      <c r="C607" s="4"/>
      <c r="D607" s="4"/>
      <c r="E607" s="4"/>
      <c r="F607" s="4"/>
      <c r="G607" s="4"/>
      <c r="H607" s="4"/>
      <c r="I607" s="4"/>
      <c r="J607" s="116"/>
      <c r="K607" s="116"/>
      <c r="L607" s="116"/>
      <c r="M607" s="116"/>
      <c r="N607" s="116"/>
      <c r="O607" s="116"/>
      <c r="P607" s="116"/>
      <c r="Q607" s="116"/>
      <c r="R607" s="116"/>
      <c r="S607" s="116"/>
      <c r="T607" s="119"/>
      <c r="U607" s="119"/>
      <c r="V607" s="119"/>
      <c r="W607" s="119"/>
      <c r="X607" s="119"/>
      <c r="Y607" s="119"/>
      <c r="Z607" s="119"/>
      <c r="AA607" s="119"/>
      <c r="AB607" s="119"/>
      <c r="AC607" s="119"/>
      <c r="AD607" s="119"/>
      <c r="AE607" s="119"/>
      <c r="AF607" s="119"/>
      <c r="AG607" s="119"/>
      <c r="AH607" s="4"/>
      <c r="AI607" s="4"/>
      <c r="AJ607" s="4"/>
      <c r="AK607" s="4"/>
      <c r="AL607" s="4"/>
      <c r="AM607" s="4"/>
      <c r="AN607" s="4"/>
    </row>
    <row r="608">
      <c r="A608" s="4"/>
      <c r="B608" s="4"/>
      <c r="C608" s="4"/>
      <c r="D608" s="4"/>
      <c r="E608" s="4"/>
      <c r="F608" s="4"/>
      <c r="G608" s="4"/>
      <c r="H608" s="4"/>
      <c r="I608" s="4"/>
      <c r="J608" s="116"/>
      <c r="K608" s="116"/>
      <c r="L608" s="116"/>
      <c r="M608" s="116"/>
      <c r="N608" s="116"/>
      <c r="O608" s="116"/>
      <c r="P608" s="116"/>
      <c r="Q608" s="116"/>
      <c r="R608" s="116"/>
      <c r="S608" s="116"/>
      <c r="T608" s="119"/>
      <c r="U608" s="119"/>
      <c r="V608" s="119"/>
      <c r="W608" s="119"/>
      <c r="X608" s="119"/>
      <c r="Y608" s="119"/>
      <c r="Z608" s="119"/>
      <c r="AA608" s="119"/>
      <c r="AB608" s="119"/>
      <c r="AC608" s="119"/>
      <c r="AD608" s="119"/>
      <c r="AE608" s="119"/>
      <c r="AF608" s="119"/>
      <c r="AG608" s="119"/>
      <c r="AH608" s="4"/>
      <c r="AI608" s="4"/>
      <c r="AJ608" s="4"/>
      <c r="AK608" s="4"/>
      <c r="AL608" s="4"/>
      <c r="AM608" s="4"/>
      <c r="AN608" s="4"/>
    </row>
    <row r="609">
      <c r="A609" s="4"/>
      <c r="B609" s="4"/>
      <c r="C609" s="4"/>
      <c r="D609" s="4"/>
      <c r="E609" s="4"/>
      <c r="F609" s="4"/>
      <c r="G609" s="4"/>
      <c r="H609" s="4"/>
      <c r="I609" s="4"/>
      <c r="J609" s="116"/>
      <c r="K609" s="116"/>
      <c r="L609" s="116"/>
      <c r="M609" s="116"/>
      <c r="N609" s="116"/>
      <c r="O609" s="116"/>
      <c r="P609" s="116"/>
      <c r="Q609" s="116"/>
      <c r="R609" s="116"/>
      <c r="S609" s="116"/>
      <c r="T609" s="119"/>
      <c r="U609" s="119"/>
      <c r="V609" s="119"/>
      <c r="W609" s="119"/>
      <c r="X609" s="119"/>
      <c r="Y609" s="119"/>
      <c r="Z609" s="119"/>
      <c r="AA609" s="119"/>
      <c r="AB609" s="119"/>
      <c r="AC609" s="119"/>
      <c r="AD609" s="119"/>
      <c r="AE609" s="119"/>
      <c r="AF609" s="119"/>
      <c r="AG609" s="119"/>
      <c r="AH609" s="4"/>
      <c r="AI609" s="4"/>
      <c r="AJ609" s="4"/>
      <c r="AK609" s="4"/>
      <c r="AL609" s="4"/>
      <c r="AM609" s="4"/>
      <c r="AN609" s="4"/>
    </row>
    <row r="610">
      <c r="A610" s="4"/>
      <c r="B610" s="4"/>
      <c r="C610" s="4"/>
      <c r="D610" s="4"/>
      <c r="E610" s="4"/>
      <c r="F610" s="4"/>
      <c r="G610" s="4"/>
      <c r="H610" s="4"/>
      <c r="I610" s="4"/>
      <c r="J610" s="116"/>
      <c r="K610" s="116"/>
      <c r="L610" s="116"/>
      <c r="M610" s="116"/>
      <c r="N610" s="116"/>
      <c r="O610" s="116"/>
      <c r="P610" s="116"/>
      <c r="Q610" s="116"/>
      <c r="R610" s="116"/>
      <c r="S610" s="116"/>
      <c r="T610" s="119"/>
      <c r="U610" s="119"/>
      <c r="V610" s="119"/>
      <c r="W610" s="119"/>
      <c r="X610" s="119"/>
      <c r="Y610" s="119"/>
      <c r="Z610" s="119"/>
      <c r="AA610" s="119"/>
      <c r="AB610" s="119"/>
      <c r="AC610" s="119"/>
      <c r="AD610" s="119"/>
      <c r="AE610" s="119"/>
      <c r="AF610" s="119"/>
      <c r="AG610" s="119"/>
      <c r="AH610" s="4"/>
      <c r="AI610" s="4"/>
      <c r="AJ610" s="4"/>
      <c r="AK610" s="4"/>
      <c r="AL610" s="4"/>
      <c r="AM610" s="4"/>
      <c r="AN610" s="4"/>
    </row>
    <row r="611">
      <c r="A611" s="4"/>
      <c r="B611" s="4"/>
      <c r="C611" s="4"/>
      <c r="D611" s="4"/>
      <c r="E611" s="4"/>
      <c r="F611" s="4"/>
      <c r="G611" s="4"/>
      <c r="H611" s="4"/>
      <c r="I611" s="4"/>
      <c r="J611" s="116"/>
      <c r="K611" s="116"/>
      <c r="L611" s="116"/>
      <c r="M611" s="116"/>
      <c r="N611" s="116"/>
      <c r="O611" s="116"/>
      <c r="P611" s="116"/>
      <c r="Q611" s="116"/>
      <c r="R611" s="116"/>
      <c r="S611" s="116"/>
      <c r="T611" s="119"/>
      <c r="U611" s="119"/>
      <c r="V611" s="119"/>
      <c r="W611" s="119"/>
      <c r="X611" s="119"/>
      <c r="Y611" s="119"/>
      <c r="Z611" s="119"/>
      <c r="AA611" s="119"/>
      <c r="AB611" s="119"/>
      <c r="AC611" s="119"/>
      <c r="AD611" s="119"/>
      <c r="AE611" s="119"/>
      <c r="AF611" s="119"/>
      <c r="AG611" s="119"/>
      <c r="AH611" s="4"/>
      <c r="AI611" s="4"/>
      <c r="AJ611" s="4"/>
      <c r="AK611" s="4"/>
      <c r="AL611" s="4"/>
      <c r="AM611" s="4"/>
      <c r="AN611" s="4"/>
    </row>
    <row r="612">
      <c r="A612" s="4"/>
      <c r="B612" s="4"/>
      <c r="C612" s="4"/>
      <c r="D612" s="4"/>
      <c r="E612" s="4"/>
      <c r="F612" s="4"/>
      <c r="G612" s="4"/>
      <c r="H612" s="4"/>
      <c r="I612" s="4"/>
      <c r="J612" s="116"/>
      <c r="K612" s="116"/>
      <c r="L612" s="116"/>
      <c r="M612" s="116"/>
      <c r="N612" s="116"/>
      <c r="O612" s="116"/>
      <c r="P612" s="116"/>
      <c r="Q612" s="116"/>
      <c r="R612" s="116"/>
      <c r="S612" s="116"/>
      <c r="T612" s="119"/>
      <c r="U612" s="119"/>
      <c r="V612" s="119"/>
      <c r="W612" s="119"/>
      <c r="X612" s="119"/>
      <c r="Y612" s="119"/>
      <c r="Z612" s="119"/>
      <c r="AA612" s="119"/>
      <c r="AB612" s="119"/>
      <c r="AC612" s="119"/>
      <c r="AD612" s="119"/>
      <c r="AE612" s="119"/>
      <c r="AF612" s="119"/>
      <c r="AG612" s="119"/>
      <c r="AH612" s="4"/>
      <c r="AI612" s="4"/>
      <c r="AJ612" s="4"/>
      <c r="AK612" s="4"/>
      <c r="AL612" s="4"/>
      <c r="AM612" s="4"/>
      <c r="AN612" s="4"/>
    </row>
    <row r="613">
      <c r="A613" s="4"/>
      <c r="B613" s="4"/>
      <c r="C613" s="4"/>
      <c r="D613" s="4"/>
      <c r="E613" s="4"/>
      <c r="F613" s="4"/>
      <c r="G613" s="4"/>
      <c r="H613" s="4"/>
      <c r="I613" s="4"/>
      <c r="J613" s="116"/>
      <c r="K613" s="116"/>
      <c r="L613" s="116"/>
      <c r="M613" s="116"/>
      <c r="N613" s="116"/>
      <c r="O613" s="116"/>
      <c r="P613" s="116"/>
      <c r="Q613" s="116"/>
      <c r="R613" s="116"/>
      <c r="S613" s="116"/>
      <c r="T613" s="119"/>
      <c r="U613" s="119"/>
      <c r="V613" s="119"/>
      <c r="W613" s="119"/>
      <c r="X613" s="119"/>
      <c r="Y613" s="119"/>
      <c r="Z613" s="119"/>
      <c r="AA613" s="119"/>
      <c r="AB613" s="119"/>
      <c r="AC613" s="119"/>
      <c r="AD613" s="119"/>
      <c r="AE613" s="119"/>
      <c r="AF613" s="119"/>
      <c r="AG613" s="119"/>
      <c r="AH613" s="4"/>
      <c r="AI613" s="4"/>
      <c r="AJ613" s="4"/>
      <c r="AK613" s="4"/>
      <c r="AL613" s="4"/>
      <c r="AM613" s="4"/>
      <c r="AN613" s="4"/>
    </row>
    <row r="614">
      <c r="A614" s="4"/>
      <c r="B614" s="4"/>
      <c r="C614" s="4"/>
      <c r="D614" s="4"/>
      <c r="E614" s="4"/>
      <c r="F614" s="4"/>
      <c r="G614" s="4"/>
      <c r="H614" s="4"/>
      <c r="I614" s="4"/>
      <c r="J614" s="116"/>
      <c r="K614" s="116"/>
      <c r="L614" s="116"/>
      <c r="M614" s="116"/>
      <c r="N614" s="116"/>
      <c r="O614" s="116"/>
      <c r="P614" s="116"/>
      <c r="Q614" s="116"/>
      <c r="R614" s="116"/>
      <c r="S614" s="116"/>
      <c r="T614" s="119"/>
      <c r="U614" s="119"/>
      <c r="V614" s="119"/>
      <c r="W614" s="119"/>
      <c r="X614" s="119"/>
      <c r="Y614" s="119"/>
      <c r="Z614" s="119"/>
      <c r="AA614" s="119"/>
      <c r="AB614" s="119"/>
      <c r="AC614" s="119"/>
      <c r="AD614" s="119"/>
      <c r="AE614" s="119"/>
      <c r="AF614" s="119"/>
      <c r="AG614" s="119"/>
      <c r="AH614" s="4"/>
      <c r="AI614" s="4"/>
      <c r="AJ614" s="4"/>
      <c r="AK614" s="4"/>
      <c r="AL614" s="4"/>
      <c r="AM614" s="4"/>
      <c r="AN614" s="4"/>
    </row>
    <row r="615">
      <c r="A615" s="4"/>
      <c r="B615" s="4"/>
      <c r="C615" s="4"/>
      <c r="D615" s="4"/>
      <c r="E615" s="4"/>
      <c r="F615" s="4"/>
      <c r="G615" s="4"/>
      <c r="H615" s="4"/>
      <c r="I615" s="4"/>
      <c r="J615" s="116"/>
      <c r="K615" s="116"/>
      <c r="L615" s="116"/>
      <c r="M615" s="116"/>
      <c r="N615" s="116"/>
      <c r="O615" s="116"/>
      <c r="P615" s="116"/>
      <c r="Q615" s="116"/>
      <c r="R615" s="116"/>
      <c r="S615" s="116"/>
      <c r="T615" s="119"/>
      <c r="U615" s="119"/>
      <c r="V615" s="119"/>
      <c r="W615" s="119"/>
      <c r="X615" s="119"/>
      <c r="Y615" s="119"/>
      <c r="Z615" s="119"/>
      <c r="AA615" s="119"/>
      <c r="AB615" s="119"/>
      <c r="AC615" s="119"/>
      <c r="AD615" s="119"/>
      <c r="AE615" s="119"/>
      <c r="AF615" s="119"/>
      <c r="AG615" s="119"/>
      <c r="AH615" s="4"/>
      <c r="AI615" s="4"/>
      <c r="AJ615" s="4"/>
      <c r="AK615" s="4"/>
      <c r="AL615" s="4"/>
      <c r="AM615" s="4"/>
      <c r="AN615" s="4"/>
    </row>
    <row r="616">
      <c r="A616" s="4"/>
      <c r="B616" s="4"/>
      <c r="C616" s="4"/>
      <c r="D616" s="4"/>
      <c r="E616" s="4"/>
      <c r="F616" s="4"/>
      <c r="G616" s="4"/>
      <c r="H616" s="4"/>
      <c r="I616" s="4"/>
      <c r="J616" s="116"/>
      <c r="K616" s="116"/>
      <c r="L616" s="116"/>
      <c r="M616" s="116"/>
      <c r="N616" s="116"/>
      <c r="O616" s="116"/>
      <c r="P616" s="116"/>
      <c r="Q616" s="116"/>
      <c r="R616" s="116"/>
      <c r="S616" s="116"/>
      <c r="T616" s="119"/>
      <c r="U616" s="119"/>
      <c r="V616" s="119"/>
      <c r="W616" s="119"/>
      <c r="X616" s="119"/>
      <c r="Y616" s="119"/>
      <c r="Z616" s="119"/>
      <c r="AA616" s="119"/>
      <c r="AB616" s="119"/>
      <c r="AC616" s="119"/>
      <c r="AD616" s="119"/>
      <c r="AE616" s="119"/>
      <c r="AF616" s="119"/>
      <c r="AG616" s="119"/>
      <c r="AH616" s="4"/>
      <c r="AI616" s="4"/>
      <c r="AJ616" s="4"/>
      <c r="AK616" s="4"/>
      <c r="AL616" s="4"/>
      <c r="AM616" s="4"/>
      <c r="AN616" s="4"/>
    </row>
    <row r="617">
      <c r="A617" s="4"/>
      <c r="B617" s="4"/>
      <c r="C617" s="4"/>
      <c r="D617" s="4"/>
      <c r="E617" s="4"/>
      <c r="F617" s="4"/>
      <c r="G617" s="4"/>
      <c r="H617" s="4"/>
      <c r="I617" s="4"/>
      <c r="J617" s="116"/>
      <c r="K617" s="116"/>
      <c r="L617" s="116"/>
      <c r="M617" s="116"/>
      <c r="N617" s="116"/>
      <c r="O617" s="116"/>
      <c r="P617" s="116"/>
      <c r="Q617" s="116"/>
      <c r="R617" s="116"/>
      <c r="S617" s="116"/>
      <c r="T617" s="119"/>
      <c r="U617" s="119"/>
      <c r="V617" s="119"/>
      <c r="W617" s="119"/>
      <c r="X617" s="119"/>
      <c r="Y617" s="119"/>
      <c r="Z617" s="119"/>
      <c r="AA617" s="119"/>
      <c r="AB617" s="119"/>
      <c r="AC617" s="119"/>
      <c r="AD617" s="119"/>
      <c r="AE617" s="119"/>
      <c r="AF617" s="119"/>
      <c r="AG617" s="119"/>
      <c r="AH617" s="4"/>
      <c r="AI617" s="4"/>
      <c r="AJ617" s="4"/>
      <c r="AK617" s="4"/>
      <c r="AL617" s="4"/>
      <c r="AM617" s="4"/>
      <c r="AN617" s="4"/>
    </row>
    <row r="618">
      <c r="A618" s="4"/>
      <c r="B618" s="4"/>
      <c r="C618" s="4"/>
      <c r="D618" s="4"/>
      <c r="E618" s="4"/>
      <c r="F618" s="4"/>
      <c r="G618" s="4"/>
      <c r="H618" s="4"/>
      <c r="I618" s="4"/>
      <c r="J618" s="116"/>
      <c r="K618" s="116"/>
      <c r="L618" s="116"/>
      <c r="M618" s="116"/>
      <c r="N618" s="116"/>
      <c r="O618" s="116"/>
      <c r="P618" s="116"/>
      <c r="Q618" s="116"/>
      <c r="R618" s="116"/>
      <c r="S618" s="116"/>
      <c r="T618" s="119"/>
      <c r="U618" s="119"/>
      <c r="V618" s="119"/>
      <c r="W618" s="119"/>
      <c r="X618" s="119"/>
      <c r="Y618" s="119"/>
      <c r="Z618" s="119"/>
      <c r="AA618" s="119"/>
      <c r="AB618" s="119"/>
      <c r="AC618" s="119"/>
      <c r="AD618" s="119"/>
      <c r="AE618" s="119"/>
      <c r="AF618" s="119"/>
      <c r="AG618" s="119"/>
      <c r="AH618" s="4"/>
      <c r="AI618" s="4"/>
      <c r="AJ618" s="4"/>
      <c r="AK618" s="4"/>
      <c r="AL618" s="4"/>
      <c r="AM618" s="4"/>
      <c r="AN618" s="4"/>
    </row>
    <row r="619">
      <c r="A619" s="4"/>
      <c r="B619" s="4"/>
      <c r="C619" s="4"/>
      <c r="D619" s="4"/>
      <c r="E619" s="4"/>
      <c r="F619" s="4"/>
      <c r="G619" s="4"/>
      <c r="H619" s="4"/>
      <c r="I619" s="4"/>
      <c r="J619" s="116"/>
      <c r="K619" s="116"/>
      <c r="L619" s="116"/>
      <c r="M619" s="116"/>
      <c r="N619" s="116"/>
      <c r="O619" s="116"/>
      <c r="P619" s="116"/>
      <c r="Q619" s="116"/>
      <c r="R619" s="116"/>
      <c r="S619" s="116"/>
      <c r="T619" s="119"/>
      <c r="U619" s="119"/>
      <c r="V619" s="119"/>
      <c r="W619" s="119"/>
      <c r="X619" s="119"/>
      <c r="Y619" s="119"/>
      <c r="Z619" s="119"/>
      <c r="AA619" s="119"/>
      <c r="AB619" s="119"/>
      <c r="AC619" s="119"/>
      <c r="AD619" s="119"/>
      <c r="AE619" s="119"/>
      <c r="AF619" s="119"/>
      <c r="AG619" s="119"/>
      <c r="AH619" s="4"/>
      <c r="AI619" s="4"/>
      <c r="AJ619" s="4"/>
      <c r="AK619" s="4"/>
      <c r="AL619" s="4"/>
      <c r="AM619" s="4"/>
      <c r="AN619" s="4"/>
    </row>
    <row r="620">
      <c r="A620" s="4"/>
      <c r="B620" s="4"/>
      <c r="C620" s="4"/>
      <c r="D620" s="4"/>
      <c r="E620" s="4"/>
      <c r="F620" s="4"/>
      <c r="G620" s="4"/>
      <c r="H620" s="4"/>
      <c r="I620" s="4"/>
      <c r="J620" s="116"/>
      <c r="K620" s="116"/>
      <c r="L620" s="116"/>
      <c r="M620" s="116"/>
      <c r="N620" s="116"/>
      <c r="O620" s="116"/>
      <c r="P620" s="116"/>
      <c r="Q620" s="116"/>
      <c r="R620" s="116"/>
      <c r="S620" s="116"/>
      <c r="T620" s="119"/>
      <c r="U620" s="119"/>
      <c r="V620" s="119"/>
      <c r="W620" s="119"/>
      <c r="X620" s="119"/>
      <c r="Y620" s="119"/>
      <c r="Z620" s="119"/>
      <c r="AA620" s="119"/>
      <c r="AB620" s="119"/>
      <c r="AC620" s="119"/>
      <c r="AD620" s="119"/>
      <c r="AE620" s="119"/>
      <c r="AF620" s="119"/>
      <c r="AG620" s="119"/>
      <c r="AH620" s="4"/>
      <c r="AI620" s="4"/>
      <c r="AJ620" s="4"/>
      <c r="AK620" s="4"/>
      <c r="AL620" s="4"/>
      <c r="AM620" s="4"/>
      <c r="AN620" s="4"/>
    </row>
    <row r="621">
      <c r="A621" s="4"/>
      <c r="B621" s="4"/>
      <c r="C621" s="4"/>
      <c r="D621" s="4"/>
      <c r="E621" s="4"/>
      <c r="F621" s="4"/>
      <c r="G621" s="4"/>
      <c r="H621" s="4"/>
      <c r="I621" s="4"/>
      <c r="J621" s="116"/>
      <c r="K621" s="116"/>
      <c r="L621" s="116"/>
      <c r="M621" s="116"/>
      <c r="N621" s="116"/>
      <c r="O621" s="116"/>
      <c r="P621" s="116"/>
      <c r="Q621" s="116"/>
      <c r="R621" s="116"/>
      <c r="S621" s="116"/>
      <c r="T621" s="119"/>
      <c r="U621" s="119"/>
      <c r="V621" s="119"/>
      <c r="W621" s="119"/>
      <c r="X621" s="119"/>
      <c r="Y621" s="119"/>
      <c r="Z621" s="119"/>
      <c r="AA621" s="119"/>
      <c r="AB621" s="119"/>
      <c r="AC621" s="119"/>
      <c r="AD621" s="119"/>
      <c r="AE621" s="119"/>
      <c r="AF621" s="119"/>
      <c r="AG621" s="119"/>
      <c r="AH621" s="4"/>
      <c r="AI621" s="4"/>
      <c r="AJ621" s="4"/>
      <c r="AK621" s="4"/>
      <c r="AL621" s="4"/>
      <c r="AM621" s="4"/>
      <c r="AN621" s="4"/>
    </row>
    <row r="622">
      <c r="A622" s="4"/>
      <c r="B622" s="4"/>
      <c r="C622" s="4"/>
      <c r="D622" s="4"/>
      <c r="E622" s="4"/>
      <c r="F622" s="4"/>
      <c r="G622" s="4"/>
      <c r="H622" s="4"/>
      <c r="I622" s="4"/>
      <c r="J622" s="116"/>
      <c r="K622" s="116"/>
      <c r="L622" s="116"/>
      <c r="M622" s="116"/>
      <c r="N622" s="116"/>
      <c r="O622" s="116"/>
      <c r="P622" s="116"/>
      <c r="Q622" s="116"/>
      <c r="R622" s="116"/>
      <c r="S622" s="116"/>
      <c r="T622" s="119"/>
      <c r="U622" s="119"/>
      <c r="V622" s="119"/>
      <c r="W622" s="119"/>
      <c r="X622" s="119"/>
      <c r="Y622" s="119"/>
      <c r="Z622" s="119"/>
      <c r="AA622" s="119"/>
      <c r="AB622" s="119"/>
      <c r="AC622" s="119"/>
      <c r="AD622" s="119"/>
      <c r="AE622" s="119"/>
      <c r="AF622" s="119"/>
      <c r="AG622" s="119"/>
      <c r="AH622" s="4"/>
      <c r="AI622" s="4"/>
      <c r="AJ622" s="4"/>
      <c r="AK622" s="4"/>
      <c r="AL622" s="4"/>
      <c r="AM622" s="4"/>
      <c r="AN622" s="4"/>
    </row>
    <row r="623">
      <c r="A623" s="4"/>
      <c r="B623" s="4"/>
      <c r="C623" s="4"/>
      <c r="D623" s="4"/>
      <c r="E623" s="4"/>
      <c r="F623" s="4"/>
      <c r="G623" s="4"/>
      <c r="H623" s="4"/>
      <c r="I623" s="4"/>
      <c r="J623" s="116"/>
      <c r="K623" s="116"/>
      <c r="L623" s="116"/>
      <c r="M623" s="116"/>
      <c r="N623" s="116"/>
      <c r="O623" s="116"/>
      <c r="P623" s="116"/>
      <c r="Q623" s="116"/>
      <c r="R623" s="116"/>
      <c r="S623" s="116"/>
      <c r="T623" s="119"/>
      <c r="U623" s="119"/>
      <c r="V623" s="119"/>
      <c r="W623" s="119"/>
      <c r="X623" s="119"/>
      <c r="Y623" s="119"/>
      <c r="Z623" s="119"/>
      <c r="AA623" s="119"/>
      <c r="AB623" s="119"/>
      <c r="AC623" s="119"/>
      <c r="AD623" s="119"/>
      <c r="AE623" s="119"/>
      <c r="AF623" s="119"/>
      <c r="AG623" s="119"/>
      <c r="AH623" s="4"/>
      <c r="AI623" s="4"/>
      <c r="AJ623" s="4"/>
      <c r="AK623" s="4"/>
      <c r="AL623" s="4"/>
      <c r="AM623" s="4"/>
      <c r="AN623" s="4"/>
    </row>
    <row r="624">
      <c r="A624" s="4"/>
      <c r="B624" s="4"/>
      <c r="C624" s="4"/>
      <c r="D624" s="4"/>
      <c r="E624" s="4"/>
      <c r="F624" s="4"/>
      <c r="G624" s="4"/>
      <c r="H624" s="4"/>
      <c r="I624" s="4"/>
      <c r="J624" s="116"/>
      <c r="K624" s="116"/>
      <c r="L624" s="116"/>
      <c r="M624" s="116"/>
      <c r="N624" s="116"/>
      <c r="O624" s="116"/>
      <c r="P624" s="116"/>
      <c r="Q624" s="116"/>
      <c r="R624" s="116"/>
      <c r="S624" s="116"/>
      <c r="T624" s="119"/>
      <c r="U624" s="119"/>
      <c r="V624" s="119"/>
      <c r="W624" s="119"/>
      <c r="X624" s="119"/>
      <c r="Y624" s="119"/>
      <c r="Z624" s="119"/>
      <c r="AA624" s="119"/>
      <c r="AB624" s="119"/>
      <c r="AC624" s="119"/>
      <c r="AD624" s="119"/>
      <c r="AE624" s="119"/>
      <c r="AF624" s="119"/>
      <c r="AG624" s="119"/>
      <c r="AH624" s="4"/>
      <c r="AI624" s="4"/>
      <c r="AJ624" s="4"/>
      <c r="AK624" s="4"/>
      <c r="AL624" s="4"/>
      <c r="AM624" s="4"/>
      <c r="AN624" s="4"/>
    </row>
    <row r="625">
      <c r="A625" s="4"/>
      <c r="B625" s="4"/>
      <c r="C625" s="4"/>
      <c r="D625" s="4"/>
      <c r="E625" s="4"/>
      <c r="F625" s="4"/>
      <c r="G625" s="4"/>
      <c r="H625" s="4"/>
      <c r="I625" s="4"/>
      <c r="J625" s="116"/>
      <c r="K625" s="116"/>
      <c r="L625" s="116"/>
      <c r="M625" s="116"/>
      <c r="N625" s="116"/>
      <c r="O625" s="116"/>
      <c r="P625" s="116"/>
      <c r="Q625" s="116"/>
      <c r="R625" s="116"/>
      <c r="S625" s="116"/>
      <c r="T625" s="119"/>
      <c r="U625" s="119"/>
      <c r="V625" s="119"/>
      <c r="W625" s="119"/>
      <c r="X625" s="119"/>
      <c r="Y625" s="119"/>
      <c r="Z625" s="119"/>
      <c r="AA625" s="119"/>
      <c r="AB625" s="119"/>
      <c r="AC625" s="119"/>
      <c r="AD625" s="119"/>
      <c r="AE625" s="119"/>
      <c r="AF625" s="119"/>
      <c r="AG625" s="119"/>
      <c r="AH625" s="4"/>
      <c r="AI625" s="4"/>
      <c r="AJ625" s="4"/>
      <c r="AK625" s="4"/>
      <c r="AL625" s="4"/>
      <c r="AM625" s="4"/>
      <c r="AN625" s="4"/>
    </row>
    <row r="626">
      <c r="A626" s="4"/>
      <c r="B626" s="4"/>
      <c r="C626" s="4"/>
      <c r="D626" s="4"/>
      <c r="E626" s="4"/>
      <c r="F626" s="4"/>
      <c r="G626" s="4"/>
      <c r="H626" s="4"/>
      <c r="I626" s="4"/>
      <c r="J626" s="116"/>
      <c r="K626" s="116"/>
      <c r="L626" s="116"/>
      <c r="M626" s="116"/>
      <c r="N626" s="116"/>
      <c r="O626" s="116"/>
      <c r="P626" s="116"/>
      <c r="Q626" s="116"/>
      <c r="R626" s="116"/>
      <c r="S626" s="116"/>
      <c r="T626" s="119"/>
      <c r="U626" s="119"/>
      <c r="V626" s="119"/>
      <c r="W626" s="119"/>
      <c r="X626" s="119"/>
      <c r="Y626" s="119"/>
      <c r="Z626" s="119"/>
      <c r="AA626" s="119"/>
      <c r="AB626" s="119"/>
      <c r="AC626" s="119"/>
      <c r="AD626" s="119"/>
      <c r="AE626" s="119"/>
      <c r="AF626" s="119"/>
      <c r="AG626" s="119"/>
      <c r="AH626" s="4"/>
      <c r="AI626" s="4"/>
      <c r="AJ626" s="4"/>
      <c r="AK626" s="4"/>
      <c r="AL626" s="4"/>
      <c r="AM626" s="4"/>
      <c r="AN626" s="4"/>
    </row>
    <row r="627">
      <c r="A627" s="4"/>
      <c r="B627" s="4"/>
      <c r="C627" s="4"/>
      <c r="D627" s="4"/>
      <c r="E627" s="4"/>
      <c r="F627" s="4"/>
      <c r="G627" s="4"/>
      <c r="H627" s="4"/>
      <c r="I627" s="4"/>
      <c r="J627" s="116"/>
      <c r="K627" s="116"/>
      <c r="L627" s="116"/>
      <c r="M627" s="116"/>
      <c r="N627" s="116"/>
      <c r="O627" s="116"/>
      <c r="P627" s="116"/>
      <c r="Q627" s="116"/>
      <c r="R627" s="116"/>
      <c r="S627" s="116"/>
      <c r="T627" s="119"/>
      <c r="U627" s="119"/>
      <c r="V627" s="119"/>
      <c r="W627" s="119"/>
      <c r="X627" s="119"/>
      <c r="Y627" s="119"/>
      <c r="Z627" s="119"/>
      <c r="AA627" s="119"/>
      <c r="AB627" s="119"/>
      <c r="AC627" s="119"/>
      <c r="AD627" s="119"/>
      <c r="AE627" s="119"/>
      <c r="AF627" s="119"/>
      <c r="AG627" s="119"/>
      <c r="AH627" s="4"/>
      <c r="AI627" s="4"/>
      <c r="AJ627" s="4"/>
      <c r="AK627" s="4"/>
      <c r="AL627" s="4"/>
      <c r="AM627" s="4"/>
      <c r="AN627" s="4"/>
    </row>
    <row r="628">
      <c r="A628" s="4"/>
      <c r="B628" s="4"/>
      <c r="C628" s="4"/>
      <c r="D628" s="4"/>
      <c r="E628" s="4"/>
      <c r="F628" s="4"/>
      <c r="G628" s="4"/>
      <c r="H628" s="4"/>
      <c r="I628" s="4"/>
      <c r="J628" s="116"/>
      <c r="K628" s="116"/>
      <c r="L628" s="116"/>
      <c r="M628" s="116"/>
      <c r="N628" s="116"/>
      <c r="O628" s="116"/>
      <c r="P628" s="116"/>
      <c r="Q628" s="116"/>
      <c r="R628" s="116"/>
      <c r="S628" s="116"/>
      <c r="T628" s="119"/>
      <c r="U628" s="119"/>
      <c r="V628" s="119"/>
      <c r="W628" s="119"/>
      <c r="X628" s="119"/>
      <c r="Y628" s="119"/>
      <c r="Z628" s="119"/>
      <c r="AA628" s="119"/>
      <c r="AB628" s="119"/>
      <c r="AC628" s="119"/>
      <c r="AD628" s="119"/>
      <c r="AE628" s="119"/>
      <c r="AF628" s="119"/>
      <c r="AG628" s="119"/>
      <c r="AH628" s="4"/>
      <c r="AI628" s="4"/>
      <c r="AJ628" s="4"/>
      <c r="AK628" s="4"/>
      <c r="AL628" s="4"/>
      <c r="AM628" s="4"/>
      <c r="AN628" s="4"/>
    </row>
    <row r="629">
      <c r="A629" s="4"/>
      <c r="B629" s="4"/>
      <c r="C629" s="4"/>
      <c r="D629" s="4"/>
      <c r="E629" s="4"/>
      <c r="F629" s="4"/>
      <c r="G629" s="4"/>
      <c r="H629" s="4"/>
      <c r="I629" s="4"/>
      <c r="J629" s="116"/>
      <c r="K629" s="116"/>
      <c r="L629" s="116"/>
      <c r="M629" s="116"/>
      <c r="N629" s="116"/>
      <c r="O629" s="116"/>
      <c r="P629" s="116"/>
      <c r="Q629" s="116"/>
      <c r="R629" s="116"/>
      <c r="S629" s="116"/>
      <c r="T629" s="119"/>
      <c r="U629" s="119"/>
      <c r="V629" s="119"/>
      <c r="W629" s="119"/>
      <c r="X629" s="119"/>
      <c r="Y629" s="119"/>
      <c r="Z629" s="119"/>
      <c r="AA629" s="119"/>
      <c r="AB629" s="119"/>
      <c r="AC629" s="119"/>
      <c r="AD629" s="119"/>
      <c r="AE629" s="119"/>
      <c r="AF629" s="119"/>
      <c r="AG629" s="119"/>
      <c r="AH629" s="4"/>
      <c r="AI629" s="4"/>
      <c r="AJ629" s="4"/>
      <c r="AK629" s="4"/>
      <c r="AL629" s="4"/>
      <c r="AM629" s="4"/>
      <c r="AN629" s="4"/>
    </row>
    <row r="630">
      <c r="A630" s="4"/>
      <c r="B630" s="4"/>
      <c r="C630" s="4"/>
      <c r="D630" s="4"/>
      <c r="E630" s="4"/>
      <c r="F630" s="4"/>
      <c r="G630" s="4"/>
      <c r="H630" s="4"/>
      <c r="I630" s="4"/>
      <c r="J630" s="116"/>
      <c r="K630" s="116"/>
      <c r="L630" s="116"/>
      <c r="M630" s="116"/>
      <c r="N630" s="116"/>
      <c r="O630" s="116"/>
      <c r="P630" s="116"/>
      <c r="Q630" s="116"/>
      <c r="R630" s="116"/>
      <c r="S630" s="116"/>
      <c r="T630" s="119"/>
      <c r="U630" s="119"/>
      <c r="V630" s="119"/>
      <c r="W630" s="119"/>
      <c r="X630" s="119"/>
      <c r="Y630" s="119"/>
      <c r="Z630" s="119"/>
      <c r="AA630" s="119"/>
      <c r="AB630" s="119"/>
      <c r="AC630" s="119"/>
      <c r="AD630" s="119"/>
      <c r="AE630" s="119"/>
      <c r="AF630" s="119"/>
      <c r="AG630" s="119"/>
      <c r="AH630" s="4"/>
      <c r="AI630" s="4"/>
      <c r="AJ630" s="4"/>
      <c r="AK630" s="4"/>
      <c r="AL630" s="4"/>
      <c r="AM630" s="4"/>
      <c r="AN630" s="4"/>
    </row>
    <row r="631">
      <c r="A631" s="4"/>
      <c r="B631" s="4"/>
      <c r="C631" s="4"/>
      <c r="D631" s="4"/>
      <c r="E631" s="4"/>
      <c r="F631" s="4"/>
      <c r="G631" s="4"/>
      <c r="H631" s="4"/>
      <c r="I631" s="4"/>
      <c r="J631" s="116"/>
      <c r="K631" s="116"/>
      <c r="L631" s="116"/>
      <c r="M631" s="116"/>
      <c r="N631" s="116"/>
      <c r="O631" s="116"/>
      <c r="P631" s="116"/>
      <c r="Q631" s="116"/>
      <c r="R631" s="116"/>
      <c r="S631" s="116"/>
      <c r="T631" s="119"/>
      <c r="U631" s="119"/>
      <c r="V631" s="119"/>
      <c r="W631" s="119"/>
      <c r="X631" s="119"/>
      <c r="Y631" s="119"/>
      <c r="Z631" s="119"/>
      <c r="AA631" s="119"/>
      <c r="AB631" s="119"/>
      <c r="AC631" s="119"/>
      <c r="AD631" s="119"/>
      <c r="AE631" s="119"/>
      <c r="AF631" s="119"/>
      <c r="AG631" s="119"/>
      <c r="AH631" s="4"/>
      <c r="AI631" s="4"/>
      <c r="AJ631" s="4"/>
      <c r="AK631" s="4"/>
      <c r="AL631" s="4"/>
      <c r="AM631" s="4"/>
      <c r="AN631" s="4"/>
    </row>
    <row r="632">
      <c r="A632" s="4"/>
      <c r="B632" s="4"/>
      <c r="C632" s="4"/>
      <c r="D632" s="4"/>
      <c r="E632" s="4"/>
      <c r="F632" s="4"/>
      <c r="G632" s="4"/>
      <c r="H632" s="4"/>
      <c r="I632" s="4"/>
      <c r="J632" s="116"/>
      <c r="K632" s="116"/>
      <c r="L632" s="116"/>
      <c r="M632" s="116"/>
      <c r="N632" s="116"/>
      <c r="O632" s="116"/>
      <c r="P632" s="116"/>
      <c r="Q632" s="116"/>
      <c r="R632" s="116"/>
      <c r="S632" s="116"/>
      <c r="T632" s="119"/>
      <c r="U632" s="119"/>
      <c r="V632" s="119"/>
      <c r="W632" s="119"/>
      <c r="X632" s="119"/>
      <c r="Y632" s="119"/>
      <c r="Z632" s="119"/>
      <c r="AA632" s="119"/>
      <c r="AB632" s="119"/>
      <c r="AC632" s="119"/>
      <c r="AD632" s="119"/>
      <c r="AE632" s="119"/>
      <c r="AF632" s="119"/>
      <c r="AG632" s="119"/>
      <c r="AH632" s="4"/>
      <c r="AI632" s="4"/>
      <c r="AJ632" s="4"/>
      <c r="AK632" s="4"/>
      <c r="AL632" s="4"/>
      <c r="AM632" s="4"/>
      <c r="AN632" s="4"/>
    </row>
    <row r="633">
      <c r="A633" s="4"/>
      <c r="B633" s="4"/>
      <c r="C633" s="4"/>
      <c r="D633" s="4"/>
      <c r="E633" s="4"/>
      <c r="F633" s="4"/>
      <c r="G633" s="4"/>
      <c r="H633" s="4"/>
      <c r="I633" s="4"/>
      <c r="J633" s="116"/>
      <c r="K633" s="116"/>
      <c r="L633" s="116"/>
      <c r="M633" s="116"/>
      <c r="N633" s="116"/>
      <c r="O633" s="116"/>
      <c r="P633" s="116"/>
      <c r="Q633" s="116"/>
      <c r="R633" s="116"/>
      <c r="S633" s="116"/>
      <c r="T633" s="119"/>
      <c r="U633" s="119"/>
      <c r="V633" s="119"/>
      <c r="W633" s="119"/>
      <c r="X633" s="119"/>
      <c r="Y633" s="119"/>
      <c r="Z633" s="119"/>
      <c r="AA633" s="119"/>
      <c r="AB633" s="119"/>
      <c r="AC633" s="119"/>
      <c r="AD633" s="119"/>
      <c r="AE633" s="119"/>
      <c r="AF633" s="119"/>
      <c r="AG633" s="119"/>
      <c r="AH633" s="4"/>
      <c r="AI633" s="4"/>
      <c r="AJ633" s="4"/>
      <c r="AK633" s="4"/>
      <c r="AL633" s="4"/>
      <c r="AM633" s="4"/>
      <c r="AN633" s="4"/>
    </row>
    <row r="634">
      <c r="A634" s="4"/>
      <c r="B634" s="4"/>
      <c r="C634" s="4"/>
      <c r="D634" s="4"/>
      <c r="E634" s="4"/>
      <c r="F634" s="4"/>
      <c r="G634" s="4"/>
      <c r="H634" s="4"/>
      <c r="I634" s="4"/>
      <c r="J634" s="116"/>
      <c r="K634" s="116"/>
      <c r="L634" s="116"/>
      <c r="M634" s="116"/>
      <c r="N634" s="116"/>
      <c r="O634" s="116"/>
      <c r="P634" s="116"/>
      <c r="Q634" s="116"/>
      <c r="R634" s="116"/>
      <c r="S634" s="116"/>
      <c r="T634" s="119"/>
      <c r="U634" s="119"/>
      <c r="V634" s="119"/>
      <c r="W634" s="119"/>
      <c r="X634" s="119"/>
      <c r="Y634" s="119"/>
      <c r="Z634" s="119"/>
      <c r="AA634" s="119"/>
      <c r="AB634" s="119"/>
      <c r="AC634" s="119"/>
      <c r="AD634" s="119"/>
      <c r="AE634" s="119"/>
      <c r="AF634" s="119"/>
      <c r="AG634" s="119"/>
      <c r="AH634" s="4"/>
      <c r="AI634" s="4"/>
      <c r="AJ634" s="4"/>
      <c r="AK634" s="4"/>
      <c r="AL634" s="4"/>
      <c r="AM634" s="4"/>
      <c r="AN634" s="4"/>
    </row>
    <row r="635">
      <c r="A635" s="4"/>
      <c r="B635" s="4"/>
      <c r="C635" s="4"/>
      <c r="D635" s="4"/>
      <c r="E635" s="4"/>
      <c r="F635" s="4"/>
      <c r="G635" s="4"/>
      <c r="H635" s="4"/>
      <c r="I635" s="4"/>
      <c r="J635" s="116"/>
      <c r="K635" s="116"/>
      <c r="L635" s="116"/>
      <c r="M635" s="116"/>
      <c r="N635" s="116"/>
      <c r="O635" s="116"/>
      <c r="P635" s="116"/>
      <c r="Q635" s="116"/>
      <c r="R635" s="116"/>
      <c r="S635" s="116"/>
      <c r="T635" s="119"/>
      <c r="U635" s="119"/>
      <c r="V635" s="119"/>
      <c r="W635" s="119"/>
      <c r="X635" s="119"/>
      <c r="Y635" s="119"/>
      <c r="Z635" s="119"/>
      <c r="AA635" s="119"/>
      <c r="AB635" s="119"/>
      <c r="AC635" s="119"/>
      <c r="AD635" s="119"/>
      <c r="AE635" s="119"/>
      <c r="AF635" s="119"/>
      <c r="AG635" s="119"/>
      <c r="AH635" s="4"/>
      <c r="AI635" s="4"/>
      <c r="AJ635" s="4"/>
      <c r="AK635" s="4"/>
      <c r="AL635" s="4"/>
      <c r="AM635" s="4"/>
      <c r="AN635" s="4"/>
    </row>
    <row r="636">
      <c r="A636" s="4"/>
      <c r="B636" s="4"/>
      <c r="C636" s="4"/>
      <c r="D636" s="4"/>
      <c r="E636" s="4"/>
      <c r="F636" s="4"/>
      <c r="G636" s="4"/>
      <c r="H636" s="4"/>
      <c r="I636" s="4"/>
      <c r="J636" s="116"/>
      <c r="K636" s="116"/>
      <c r="L636" s="116"/>
      <c r="M636" s="116"/>
      <c r="N636" s="116"/>
      <c r="O636" s="116"/>
      <c r="P636" s="116"/>
      <c r="Q636" s="116"/>
      <c r="R636" s="116"/>
      <c r="S636" s="116"/>
      <c r="T636" s="119"/>
      <c r="U636" s="119"/>
      <c r="V636" s="119"/>
      <c r="W636" s="119"/>
      <c r="X636" s="119"/>
      <c r="Y636" s="119"/>
      <c r="Z636" s="119"/>
      <c r="AA636" s="119"/>
      <c r="AB636" s="119"/>
      <c r="AC636" s="119"/>
      <c r="AD636" s="119"/>
      <c r="AE636" s="119"/>
      <c r="AF636" s="119"/>
      <c r="AG636" s="119"/>
      <c r="AH636" s="4"/>
      <c r="AI636" s="4"/>
      <c r="AJ636" s="4"/>
      <c r="AK636" s="4"/>
      <c r="AL636" s="4"/>
      <c r="AM636" s="4"/>
      <c r="AN636" s="4"/>
    </row>
    <row r="637">
      <c r="A637" s="4"/>
      <c r="B637" s="4"/>
      <c r="C637" s="4"/>
      <c r="D637" s="4"/>
      <c r="E637" s="4"/>
      <c r="F637" s="4"/>
      <c r="G637" s="4"/>
      <c r="H637" s="4"/>
      <c r="I637" s="4"/>
      <c r="J637" s="116"/>
      <c r="K637" s="116"/>
      <c r="L637" s="116"/>
      <c r="M637" s="116"/>
      <c r="N637" s="116"/>
      <c r="O637" s="116"/>
      <c r="P637" s="116"/>
      <c r="Q637" s="116"/>
      <c r="R637" s="116"/>
      <c r="S637" s="116"/>
      <c r="T637" s="119"/>
      <c r="U637" s="119"/>
      <c r="V637" s="119"/>
      <c r="W637" s="119"/>
      <c r="X637" s="119"/>
      <c r="Y637" s="119"/>
      <c r="Z637" s="119"/>
      <c r="AA637" s="119"/>
      <c r="AB637" s="119"/>
      <c r="AC637" s="119"/>
      <c r="AD637" s="119"/>
      <c r="AE637" s="119"/>
      <c r="AF637" s="119"/>
      <c r="AG637" s="119"/>
      <c r="AH637" s="4"/>
      <c r="AI637" s="4"/>
      <c r="AJ637" s="4"/>
      <c r="AK637" s="4"/>
      <c r="AL637" s="4"/>
      <c r="AM637" s="4"/>
      <c r="AN637" s="4"/>
    </row>
    <row r="638">
      <c r="A638" s="4"/>
      <c r="B638" s="4"/>
      <c r="C638" s="4"/>
      <c r="D638" s="4"/>
      <c r="E638" s="4"/>
      <c r="F638" s="4"/>
      <c r="G638" s="4"/>
      <c r="H638" s="4"/>
      <c r="I638" s="4"/>
      <c r="J638" s="116"/>
      <c r="K638" s="116"/>
      <c r="L638" s="116"/>
      <c r="M638" s="116"/>
      <c r="N638" s="116"/>
      <c r="O638" s="116"/>
      <c r="P638" s="116"/>
      <c r="Q638" s="116"/>
      <c r="R638" s="116"/>
      <c r="S638" s="116"/>
      <c r="T638" s="119"/>
      <c r="U638" s="119"/>
      <c r="V638" s="119"/>
      <c r="W638" s="119"/>
      <c r="X638" s="119"/>
      <c r="Y638" s="119"/>
      <c r="Z638" s="119"/>
      <c r="AA638" s="119"/>
      <c r="AB638" s="119"/>
      <c r="AC638" s="119"/>
      <c r="AD638" s="119"/>
      <c r="AE638" s="119"/>
      <c r="AF638" s="119"/>
      <c r="AG638" s="119"/>
      <c r="AH638" s="4"/>
      <c r="AI638" s="4"/>
      <c r="AJ638" s="4"/>
      <c r="AK638" s="4"/>
      <c r="AL638" s="4"/>
      <c r="AM638" s="4"/>
      <c r="AN638" s="4"/>
    </row>
    <row r="639">
      <c r="A639" s="4"/>
      <c r="B639" s="4"/>
      <c r="C639" s="4"/>
      <c r="D639" s="4"/>
      <c r="E639" s="4"/>
      <c r="F639" s="4"/>
      <c r="G639" s="4"/>
      <c r="H639" s="4"/>
      <c r="I639" s="4"/>
      <c r="J639" s="116"/>
      <c r="K639" s="116"/>
      <c r="L639" s="116"/>
      <c r="M639" s="116"/>
      <c r="N639" s="116"/>
      <c r="O639" s="116"/>
      <c r="P639" s="116"/>
      <c r="Q639" s="116"/>
      <c r="R639" s="116"/>
      <c r="S639" s="116"/>
      <c r="T639" s="119"/>
      <c r="U639" s="119"/>
      <c r="V639" s="119"/>
      <c r="W639" s="119"/>
      <c r="X639" s="119"/>
      <c r="Y639" s="119"/>
      <c r="Z639" s="119"/>
      <c r="AA639" s="119"/>
      <c r="AB639" s="119"/>
      <c r="AC639" s="119"/>
      <c r="AD639" s="119"/>
      <c r="AE639" s="119"/>
      <c r="AF639" s="119"/>
      <c r="AG639" s="119"/>
      <c r="AH639" s="4"/>
      <c r="AI639" s="4"/>
      <c r="AJ639" s="4"/>
      <c r="AK639" s="4"/>
      <c r="AL639" s="4"/>
      <c r="AM639" s="4"/>
      <c r="AN639" s="4"/>
    </row>
    <row r="640">
      <c r="A640" s="4"/>
      <c r="B640" s="4"/>
      <c r="C640" s="4"/>
      <c r="D640" s="4"/>
      <c r="E640" s="4"/>
      <c r="F640" s="4"/>
      <c r="G640" s="4"/>
      <c r="H640" s="4"/>
      <c r="I640" s="4"/>
      <c r="J640" s="116"/>
      <c r="K640" s="116"/>
      <c r="L640" s="116"/>
      <c r="M640" s="116"/>
      <c r="N640" s="116"/>
      <c r="O640" s="116"/>
      <c r="P640" s="116"/>
      <c r="Q640" s="116"/>
      <c r="R640" s="116"/>
      <c r="S640" s="116"/>
      <c r="T640" s="119"/>
      <c r="U640" s="119"/>
      <c r="V640" s="119"/>
      <c r="W640" s="119"/>
      <c r="X640" s="119"/>
      <c r="Y640" s="119"/>
      <c r="Z640" s="119"/>
      <c r="AA640" s="119"/>
      <c r="AB640" s="119"/>
      <c r="AC640" s="119"/>
      <c r="AD640" s="119"/>
      <c r="AE640" s="119"/>
      <c r="AF640" s="119"/>
      <c r="AG640" s="119"/>
      <c r="AH640" s="4"/>
      <c r="AI640" s="4"/>
      <c r="AJ640" s="4"/>
      <c r="AK640" s="4"/>
      <c r="AL640" s="4"/>
      <c r="AM640" s="4"/>
      <c r="AN640" s="4"/>
    </row>
    <row r="641">
      <c r="A641" s="4"/>
      <c r="B641" s="4"/>
      <c r="C641" s="4"/>
      <c r="D641" s="4"/>
      <c r="E641" s="4"/>
      <c r="F641" s="4"/>
      <c r="G641" s="4"/>
      <c r="H641" s="4"/>
      <c r="I641" s="4"/>
      <c r="J641" s="116"/>
      <c r="K641" s="116"/>
      <c r="L641" s="116"/>
      <c r="M641" s="116"/>
      <c r="N641" s="116"/>
      <c r="O641" s="116"/>
      <c r="P641" s="116"/>
      <c r="Q641" s="116"/>
      <c r="R641" s="116"/>
      <c r="S641" s="116"/>
      <c r="T641" s="119"/>
      <c r="U641" s="119"/>
      <c r="V641" s="119"/>
      <c r="W641" s="119"/>
      <c r="X641" s="119"/>
      <c r="Y641" s="119"/>
      <c r="Z641" s="119"/>
      <c r="AA641" s="119"/>
      <c r="AB641" s="119"/>
      <c r="AC641" s="119"/>
      <c r="AD641" s="119"/>
      <c r="AE641" s="119"/>
      <c r="AF641" s="119"/>
      <c r="AG641" s="119"/>
      <c r="AH641" s="4"/>
      <c r="AI641" s="4"/>
      <c r="AJ641" s="4"/>
      <c r="AK641" s="4"/>
      <c r="AL641" s="4"/>
      <c r="AM641" s="4"/>
      <c r="AN641" s="4"/>
    </row>
    <row r="642">
      <c r="A642" s="4"/>
      <c r="B642" s="4"/>
      <c r="C642" s="4"/>
      <c r="D642" s="4"/>
      <c r="E642" s="4"/>
      <c r="F642" s="4"/>
      <c r="G642" s="4"/>
      <c r="H642" s="4"/>
      <c r="I642" s="4"/>
      <c r="J642" s="116"/>
      <c r="K642" s="116"/>
      <c r="L642" s="116"/>
      <c r="M642" s="116"/>
      <c r="N642" s="116"/>
      <c r="O642" s="116"/>
      <c r="P642" s="116"/>
      <c r="Q642" s="116"/>
      <c r="R642" s="116"/>
      <c r="S642" s="116"/>
      <c r="T642" s="119"/>
      <c r="U642" s="119"/>
      <c r="V642" s="119"/>
      <c r="W642" s="119"/>
      <c r="X642" s="119"/>
      <c r="Y642" s="119"/>
      <c r="Z642" s="119"/>
      <c r="AA642" s="119"/>
      <c r="AB642" s="119"/>
      <c r="AC642" s="119"/>
      <c r="AD642" s="119"/>
      <c r="AE642" s="119"/>
      <c r="AF642" s="119"/>
      <c r="AG642" s="119"/>
      <c r="AH642" s="4"/>
      <c r="AI642" s="4"/>
      <c r="AJ642" s="4"/>
      <c r="AK642" s="4"/>
      <c r="AL642" s="4"/>
      <c r="AM642" s="4"/>
      <c r="AN642" s="4"/>
    </row>
    <row r="643">
      <c r="A643" s="4"/>
      <c r="B643" s="4"/>
      <c r="C643" s="4"/>
      <c r="D643" s="4"/>
      <c r="E643" s="4"/>
      <c r="F643" s="4"/>
      <c r="G643" s="4"/>
      <c r="H643" s="4"/>
      <c r="I643" s="4"/>
      <c r="J643" s="116"/>
      <c r="K643" s="116"/>
      <c r="L643" s="116"/>
      <c r="M643" s="116"/>
      <c r="N643" s="116"/>
      <c r="O643" s="116"/>
      <c r="P643" s="116"/>
      <c r="Q643" s="116"/>
      <c r="R643" s="116"/>
      <c r="S643" s="116"/>
      <c r="T643" s="119"/>
      <c r="U643" s="119"/>
      <c r="V643" s="119"/>
      <c r="W643" s="119"/>
      <c r="X643" s="119"/>
      <c r="Y643" s="119"/>
      <c r="Z643" s="119"/>
      <c r="AA643" s="119"/>
      <c r="AB643" s="119"/>
      <c r="AC643" s="119"/>
      <c r="AD643" s="119"/>
      <c r="AE643" s="119"/>
      <c r="AF643" s="119"/>
      <c r="AG643" s="119"/>
      <c r="AH643" s="4"/>
      <c r="AI643" s="4"/>
      <c r="AJ643" s="4"/>
      <c r="AK643" s="4"/>
      <c r="AL643" s="4"/>
      <c r="AM643" s="4"/>
      <c r="AN643" s="4"/>
    </row>
    <row r="644">
      <c r="A644" s="4"/>
      <c r="B644" s="4"/>
      <c r="C644" s="4"/>
      <c r="D644" s="4"/>
      <c r="E644" s="4"/>
      <c r="F644" s="4"/>
      <c r="G644" s="4"/>
      <c r="H644" s="4"/>
      <c r="I644" s="4"/>
      <c r="J644" s="116"/>
      <c r="K644" s="116"/>
      <c r="L644" s="116"/>
      <c r="M644" s="116"/>
      <c r="N644" s="116"/>
      <c r="O644" s="116"/>
      <c r="P644" s="116"/>
      <c r="Q644" s="116"/>
      <c r="R644" s="116"/>
      <c r="S644" s="116"/>
      <c r="T644" s="119"/>
      <c r="U644" s="119"/>
      <c r="V644" s="119"/>
      <c r="W644" s="119"/>
      <c r="X644" s="119"/>
      <c r="Y644" s="119"/>
      <c r="Z644" s="119"/>
      <c r="AA644" s="119"/>
      <c r="AB644" s="119"/>
      <c r="AC644" s="119"/>
      <c r="AD644" s="119"/>
      <c r="AE644" s="119"/>
      <c r="AF644" s="119"/>
      <c r="AG644" s="119"/>
      <c r="AH644" s="4"/>
      <c r="AI644" s="4"/>
      <c r="AJ644" s="4"/>
      <c r="AK644" s="4"/>
      <c r="AL644" s="4"/>
      <c r="AM644" s="4"/>
      <c r="AN644" s="4"/>
    </row>
    <row r="645">
      <c r="A645" s="4"/>
      <c r="B645" s="4"/>
      <c r="C645" s="4"/>
      <c r="D645" s="4"/>
      <c r="E645" s="4"/>
      <c r="F645" s="4"/>
      <c r="G645" s="4"/>
      <c r="H645" s="4"/>
      <c r="I645" s="4"/>
      <c r="J645" s="116"/>
      <c r="K645" s="116"/>
      <c r="L645" s="116"/>
      <c r="M645" s="116"/>
      <c r="N645" s="116"/>
      <c r="O645" s="116"/>
      <c r="P645" s="116"/>
      <c r="Q645" s="116"/>
      <c r="R645" s="116"/>
      <c r="S645" s="116"/>
      <c r="T645" s="119"/>
      <c r="U645" s="119"/>
      <c r="V645" s="119"/>
      <c r="W645" s="119"/>
      <c r="X645" s="119"/>
      <c r="Y645" s="119"/>
      <c r="Z645" s="119"/>
      <c r="AA645" s="119"/>
      <c r="AB645" s="119"/>
      <c r="AC645" s="119"/>
      <c r="AD645" s="119"/>
      <c r="AE645" s="119"/>
      <c r="AF645" s="119"/>
      <c r="AG645" s="119"/>
      <c r="AH645" s="4"/>
      <c r="AI645" s="4"/>
      <c r="AJ645" s="4"/>
      <c r="AK645" s="4"/>
      <c r="AL645" s="4"/>
      <c r="AM645" s="4"/>
      <c r="AN645" s="4"/>
    </row>
    <row r="646">
      <c r="A646" s="4"/>
      <c r="B646" s="4"/>
      <c r="C646" s="4"/>
      <c r="D646" s="4"/>
      <c r="E646" s="4"/>
      <c r="F646" s="4"/>
      <c r="G646" s="4"/>
      <c r="H646" s="4"/>
      <c r="I646" s="4"/>
      <c r="J646" s="116"/>
      <c r="K646" s="116"/>
      <c r="L646" s="116"/>
      <c r="M646" s="116"/>
      <c r="N646" s="116"/>
      <c r="O646" s="116"/>
      <c r="P646" s="116"/>
      <c r="Q646" s="116"/>
      <c r="R646" s="116"/>
      <c r="S646" s="116"/>
      <c r="T646" s="119"/>
      <c r="U646" s="119"/>
      <c r="V646" s="119"/>
      <c r="W646" s="119"/>
      <c r="X646" s="119"/>
      <c r="Y646" s="119"/>
      <c r="Z646" s="119"/>
      <c r="AA646" s="119"/>
      <c r="AB646" s="119"/>
      <c r="AC646" s="119"/>
      <c r="AD646" s="119"/>
      <c r="AE646" s="119"/>
      <c r="AF646" s="119"/>
      <c r="AG646" s="119"/>
      <c r="AH646" s="4"/>
      <c r="AI646" s="4"/>
      <c r="AJ646" s="4"/>
      <c r="AK646" s="4"/>
      <c r="AL646" s="4"/>
      <c r="AM646" s="4"/>
      <c r="AN646" s="4"/>
    </row>
    <row r="647">
      <c r="A647" s="4"/>
      <c r="B647" s="4"/>
      <c r="C647" s="4"/>
      <c r="D647" s="4"/>
      <c r="E647" s="4"/>
      <c r="F647" s="4"/>
      <c r="G647" s="4"/>
      <c r="H647" s="4"/>
      <c r="I647" s="4"/>
      <c r="J647" s="116"/>
      <c r="K647" s="116"/>
      <c r="L647" s="116"/>
      <c r="M647" s="116"/>
      <c r="N647" s="116"/>
      <c r="O647" s="116"/>
      <c r="P647" s="116"/>
      <c r="Q647" s="116"/>
      <c r="R647" s="116"/>
      <c r="S647" s="116"/>
      <c r="T647" s="119"/>
      <c r="U647" s="119"/>
      <c r="V647" s="119"/>
      <c r="W647" s="119"/>
      <c r="X647" s="119"/>
      <c r="Y647" s="119"/>
      <c r="Z647" s="119"/>
      <c r="AA647" s="119"/>
      <c r="AB647" s="119"/>
      <c r="AC647" s="119"/>
      <c r="AD647" s="119"/>
      <c r="AE647" s="119"/>
      <c r="AF647" s="119"/>
      <c r="AG647" s="119"/>
      <c r="AH647" s="4"/>
      <c r="AI647" s="4"/>
      <c r="AJ647" s="4"/>
      <c r="AK647" s="4"/>
      <c r="AL647" s="4"/>
      <c r="AM647" s="4"/>
      <c r="AN647" s="4"/>
    </row>
    <row r="648">
      <c r="A648" s="4"/>
      <c r="B648" s="4"/>
      <c r="C648" s="4"/>
      <c r="D648" s="4"/>
      <c r="E648" s="4"/>
      <c r="F648" s="4"/>
      <c r="G648" s="4"/>
      <c r="H648" s="4"/>
      <c r="I648" s="4"/>
      <c r="J648" s="116"/>
      <c r="K648" s="116"/>
      <c r="L648" s="116"/>
      <c r="M648" s="116"/>
      <c r="N648" s="116"/>
      <c r="O648" s="116"/>
      <c r="P648" s="116"/>
      <c r="Q648" s="116"/>
      <c r="R648" s="116"/>
      <c r="S648" s="116"/>
      <c r="T648" s="119"/>
      <c r="U648" s="119"/>
      <c r="V648" s="119"/>
      <c r="W648" s="119"/>
      <c r="X648" s="119"/>
      <c r="Y648" s="119"/>
      <c r="Z648" s="119"/>
      <c r="AA648" s="119"/>
      <c r="AB648" s="119"/>
      <c r="AC648" s="119"/>
      <c r="AD648" s="119"/>
      <c r="AE648" s="119"/>
      <c r="AF648" s="119"/>
      <c r="AG648" s="119"/>
      <c r="AH648" s="4"/>
      <c r="AI648" s="4"/>
      <c r="AJ648" s="4"/>
      <c r="AK648" s="4"/>
      <c r="AL648" s="4"/>
      <c r="AM648" s="4"/>
      <c r="AN648" s="4"/>
    </row>
    <row r="649">
      <c r="A649" s="4"/>
      <c r="B649" s="4"/>
      <c r="C649" s="4"/>
      <c r="D649" s="4"/>
      <c r="E649" s="4"/>
      <c r="F649" s="4"/>
      <c r="G649" s="4"/>
      <c r="H649" s="4"/>
      <c r="I649" s="4"/>
      <c r="J649" s="116"/>
      <c r="K649" s="116"/>
      <c r="L649" s="116"/>
      <c r="M649" s="116"/>
      <c r="N649" s="116"/>
      <c r="O649" s="116"/>
      <c r="P649" s="116"/>
      <c r="Q649" s="116"/>
      <c r="R649" s="116"/>
      <c r="S649" s="116"/>
      <c r="T649" s="119"/>
      <c r="U649" s="119"/>
      <c r="V649" s="119"/>
      <c r="W649" s="119"/>
      <c r="X649" s="119"/>
      <c r="Y649" s="119"/>
      <c r="Z649" s="119"/>
      <c r="AA649" s="119"/>
      <c r="AB649" s="119"/>
      <c r="AC649" s="119"/>
      <c r="AD649" s="119"/>
      <c r="AE649" s="119"/>
      <c r="AF649" s="119"/>
      <c r="AG649" s="119"/>
      <c r="AH649" s="4"/>
      <c r="AI649" s="4"/>
      <c r="AJ649" s="4"/>
      <c r="AK649" s="4"/>
      <c r="AL649" s="4"/>
      <c r="AM649" s="4"/>
      <c r="AN649" s="4"/>
    </row>
    <row r="650">
      <c r="A650" s="4"/>
      <c r="B650" s="4"/>
      <c r="C650" s="4"/>
      <c r="D650" s="4"/>
      <c r="E650" s="4"/>
      <c r="F650" s="4"/>
      <c r="G650" s="4"/>
      <c r="H650" s="4"/>
      <c r="I650" s="4"/>
      <c r="J650" s="116"/>
      <c r="K650" s="116"/>
      <c r="L650" s="116"/>
      <c r="M650" s="116"/>
      <c r="N650" s="116"/>
      <c r="O650" s="116"/>
      <c r="P650" s="116"/>
      <c r="Q650" s="116"/>
      <c r="R650" s="116"/>
      <c r="S650" s="116"/>
      <c r="T650" s="119"/>
      <c r="U650" s="119"/>
      <c r="V650" s="119"/>
      <c r="W650" s="119"/>
      <c r="X650" s="119"/>
      <c r="Y650" s="119"/>
      <c r="Z650" s="119"/>
      <c r="AA650" s="119"/>
      <c r="AB650" s="119"/>
      <c r="AC650" s="119"/>
      <c r="AD650" s="119"/>
      <c r="AE650" s="119"/>
      <c r="AF650" s="119"/>
      <c r="AG650" s="119"/>
      <c r="AH650" s="4"/>
      <c r="AI650" s="4"/>
      <c r="AJ650" s="4"/>
      <c r="AK650" s="4"/>
      <c r="AL650" s="4"/>
      <c r="AM650" s="4"/>
      <c r="AN650" s="4"/>
    </row>
    <row r="651">
      <c r="A651" s="4"/>
      <c r="B651" s="4"/>
      <c r="C651" s="4"/>
      <c r="D651" s="4"/>
      <c r="E651" s="4"/>
      <c r="F651" s="4"/>
      <c r="G651" s="4"/>
      <c r="H651" s="4"/>
      <c r="I651" s="4"/>
      <c r="J651" s="116"/>
      <c r="K651" s="116"/>
      <c r="L651" s="116"/>
      <c r="M651" s="116"/>
      <c r="N651" s="116"/>
      <c r="O651" s="116"/>
      <c r="P651" s="116"/>
      <c r="Q651" s="116"/>
      <c r="R651" s="116"/>
      <c r="S651" s="116"/>
      <c r="T651" s="119"/>
      <c r="U651" s="119"/>
      <c r="V651" s="119"/>
      <c r="W651" s="119"/>
      <c r="X651" s="119"/>
      <c r="Y651" s="119"/>
      <c r="Z651" s="119"/>
      <c r="AA651" s="119"/>
      <c r="AB651" s="119"/>
      <c r="AC651" s="119"/>
      <c r="AD651" s="119"/>
      <c r="AE651" s="119"/>
      <c r="AF651" s="119"/>
      <c r="AG651" s="119"/>
      <c r="AH651" s="4"/>
      <c r="AI651" s="4"/>
      <c r="AJ651" s="4"/>
      <c r="AK651" s="4"/>
      <c r="AL651" s="4"/>
      <c r="AM651" s="4"/>
      <c r="AN651" s="4"/>
    </row>
    <row r="652">
      <c r="A652" s="4"/>
      <c r="B652" s="4"/>
      <c r="C652" s="4"/>
      <c r="D652" s="4"/>
      <c r="E652" s="4"/>
      <c r="F652" s="4"/>
      <c r="G652" s="4"/>
      <c r="H652" s="4"/>
      <c r="I652" s="4"/>
      <c r="J652" s="116"/>
      <c r="K652" s="116"/>
      <c r="L652" s="116"/>
      <c r="M652" s="116"/>
      <c r="N652" s="116"/>
      <c r="O652" s="116"/>
      <c r="P652" s="116"/>
      <c r="Q652" s="116"/>
      <c r="R652" s="116"/>
      <c r="S652" s="116"/>
      <c r="T652" s="119"/>
      <c r="U652" s="119"/>
      <c r="V652" s="119"/>
      <c r="W652" s="119"/>
      <c r="X652" s="119"/>
      <c r="Y652" s="119"/>
      <c r="Z652" s="119"/>
      <c r="AA652" s="119"/>
      <c r="AB652" s="119"/>
      <c r="AC652" s="119"/>
      <c r="AD652" s="119"/>
      <c r="AE652" s="119"/>
      <c r="AF652" s="119"/>
      <c r="AG652" s="119"/>
      <c r="AH652" s="4"/>
      <c r="AI652" s="4"/>
      <c r="AJ652" s="4"/>
      <c r="AK652" s="4"/>
      <c r="AL652" s="4"/>
      <c r="AM652" s="4"/>
      <c r="AN652" s="4"/>
    </row>
    <row r="653">
      <c r="A653" s="4"/>
      <c r="B653" s="4"/>
      <c r="C653" s="4"/>
      <c r="D653" s="4"/>
      <c r="E653" s="4"/>
      <c r="F653" s="4"/>
      <c r="G653" s="4"/>
      <c r="H653" s="4"/>
      <c r="I653" s="4"/>
      <c r="J653" s="116"/>
      <c r="K653" s="116"/>
      <c r="L653" s="116"/>
      <c r="M653" s="116"/>
      <c r="N653" s="116"/>
      <c r="O653" s="116"/>
      <c r="P653" s="116"/>
      <c r="Q653" s="116"/>
      <c r="R653" s="116"/>
      <c r="S653" s="116"/>
      <c r="T653" s="119"/>
      <c r="U653" s="119"/>
      <c r="V653" s="119"/>
      <c r="W653" s="119"/>
      <c r="X653" s="119"/>
      <c r="Y653" s="119"/>
      <c r="Z653" s="119"/>
      <c r="AA653" s="119"/>
      <c r="AB653" s="119"/>
      <c r="AC653" s="119"/>
      <c r="AD653" s="119"/>
      <c r="AE653" s="119"/>
      <c r="AF653" s="119"/>
      <c r="AG653" s="119"/>
      <c r="AH653" s="4"/>
      <c r="AI653" s="4"/>
      <c r="AJ653" s="4"/>
      <c r="AK653" s="4"/>
      <c r="AL653" s="4"/>
      <c r="AM653" s="4"/>
      <c r="AN653" s="4"/>
    </row>
    <row r="654">
      <c r="A654" s="4"/>
      <c r="B654" s="4"/>
      <c r="C654" s="4"/>
      <c r="D654" s="4"/>
      <c r="E654" s="4"/>
      <c r="F654" s="4"/>
      <c r="G654" s="4"/>
      <c r="H654" s="4"/>
      <c r="I654" s="4"/>
      <c r="J654" s="116"/>
      <c r="K654" s="116"/>
      <c r="L654" s="116"/>
      <c r="M654" s="116"/>
      <c r="N654" s="116"/>
      <c r="O654" s="116"/>
      <c r="P654" s="116"/>
      <c r="Q654" s="116"/>
      <c r="R654" s="116"/>
      <c r="S654" s="116"/>
      <c r="T654" s="119"/>
      <c r="U654" s="119"/>
      <c r="V654" s="119"/>
      <c r="W654" s="119"/>
      <c r="X654" s="119"/>
      <c r="Y654" s="119"/>
      <c r="Z654" s="119"/>
      <c r="AA654" s="119"/>
      <c r="AB654" s="119"/>
      <c r="AC654" s="119"/>
      <c r="AD654" s="119"/>
      <c r="AE654" s="119"/>
      <c r="AF654" s="119"/>
      <c r="AG654" s="119"/>
      <c r="AH654" s="4"/>
      <c r="AI654" s="4"/>
      <c r="AJ654" s="4"/>
      <c r="AK654" s="4"/>
      <c r="AL654" s="4"/>
      <c r="AM654" s="4"/>
      <c r="AN654" s="4"/>
    </row>
    <row r="655">
      <c r="A655" s="4"/>
      <c r="B655" s="4"/>
      <c r="C655" s="4"/>
      <c r="D655" s="4"/>
      <c r="E655" s="4"/>
      <c r="F655" s="4"/>
      <c r="G655" s="4"/>
      <c r="H655" s="4"/>
      <c r="I655" s="4"/>
      <c r="J655" s="116"/>
      <c r="K655" s="116"/>
      <c r="L655" s="116"/>
      <c r="M655" s="116"/>
      <c r="N655" s="116"/>
      <c r="O655" s="116"/>
      <c r="P655" s="116"/>
      <c r="Q655" s="116"/>
      <c r="R655" s="116"/>
      <c r="S655" s="116"/>
      <c r="T655" s="119"/>
      <c r="U655" s="119"/>
      <c r="V655" s="119"/>
      <c r="W655" s="119"/>
      <c r="X655" s="119"/>
      <c r="Y655" s="119"/>
      <c r="Z655" s="119"/>
      <c r="AA655" s="119"/>
      <c r="AB655" s="119"/>
      <c r="AC655" s="119"/>
      <c r="AD655" s="119"/>
      <c r="AE655" s="119"/>
      <c r="AF655" s="119"/>
      <c r="AG655" s="119"/>
      <c r="AH655" s="4"/>
      <c r="AI655" s="4"/>
      <c r="AJ655" s="4"/>
      <c r="AK655" s="4"/>
      <c r="AL655" s="4"/>
      <c r="AM655" s="4"/>
      <c r="AN655" s="4"/>
    </row>
    <row r="656">
      <c r="A656" s="4"/>
      <c r="B656" s="4"/>
      <c r="C656" s="4"/>
      <c r="D656" s="4"/>
      <c r="E656" s="4"/>
      <c r="F656" s="4"/>
      <c r="G656" s="4"/>
      <c r="H656" s="4"/>
      <c r="I656" s="4"/>
      <c r="J656" s="116"/>
      <c r="K656" s="116"/>
      <c r="L656" s="116"/>
      <c r="M656" s="116"/>
      <c r="N656" s="116"/>
      <c r="O656" s="116"/>
      <c r="P656" s="116"/>
      <c r="Q656" s="116"/>
      <c r="R656" s="116"/>
      <c r="S656" s="116"/>
      <c r="T656" s="119"/>
      <c r="U656" s="119"/>
      <c r="V656" s="119"/>
      <c r="W656" s="119"/>
      <c r="X656" s="119"/>
      <c r="Y656" s="119"/>
      <c r="Z656" s="119"/>
      <c r="AA656" s="119"/>
      <c r="AB656" s="119"/>
      <c r="AC656" s="119"/>
      <c r="AD656" s="119"/>
      <c r="AE656" s="119"/>
      <c r="AF656" s="119"/>
      <c r="AG656" s="119"/>
      <c r="AH656" s="4"/>
      <c r="AI656" s="4"/>
      <c r="AJ656" s="4"/>
      <c r="AK656" s="4"/>
      <c r="AL656" s="4"/>
      <c r="AM656" s="4"/>
      <c r="AN656" s="4"/>
    </row>
    <row r="657">
      <c r="A657" s="4"/>
      <c r="B657" s="4"/>
      <c r="C657" s="4"/>
      <c r="D657" s="4"/>
      <c r="E657" s="4"/>
      <c r="F657" s="4"/>
      <c r="G657" s="4"/>
      <c r="H657" s="4"/>
      <c r="I657" s="4"/>
      <c r="J657" s="116"/>
      <c r="K657" s="116"/>
      <c r="L657" s="116"/>
      <c r="M657" s="116"/>
      <c r="N657" s="116"/>
      <c r="O657" s="116"/>
      <c r="P657" s="116"/>
      <c r="Q657" s="116"/>
      <c r="R657" s="116"/>
      <c r="S657" s="116"/>
      <c r="T657" s="119"/>
      <c r="U657" s="119"/>
      <c r="V657" s="119"/>
      <c r="W657" s="119"/>
      <c r="X657" s="119"/>
      <c r="Y657" s="119"/>
      <c r="Z657" s="119"/>
      <c r="AA657" s="119"/>
      <c r="AB657" s="119"/>
      <c r="AC657" s="119"/>
      <c r="AD657" s="119"/>
      <c r="AE657" s="119"/>
      <c r="AF657" s="119"/>
      <c r="AG657" s="119"/>
      <c r="AH657" s="4"/>
      <c r="AI657" s="4"/>
      <c r="AJ657" s="4"/>
      <c r="AK657" s="4"/>
      <c r="AL657" s="4"/>
      <c r="AM657" s="4"/>
      <c r="AN657" s="4"/>
    </row>
    <row r="658">
      <c r="A658" s="4"/>
      <c r="B658" s="4"/>
      <c r="C658" s="4"/>
      <c r="D658" s="4"/>
      <c r="E658" s="4"/>
      <c r="F658" s="4"/>
      <c r="G658" s="4"/>
      <c r="H658" s="4"/>
      <c r="I658" s="4"/>
      <c r="J658" s="116"/>
      <c r="K658" s="116"/>
      <c r="L658" s="116"/>
      <c r="M658" s="116"/>
      <c r="N658" s="116"/>
      <c r="O658" s="116"/>
      <c r="P658" s="116"/>
      <c r="Q658" s="116"/>
      <c r="R658" s="116"/>
      <c r="S658" s="116"/>
      <c r="T658" s="119"/>
      <c r="U658" s="119"/>
      <c r="V658" s="119"/>
      <c r="W658" s="119"/>
      <c r="X658" s="119"/>
      <c r="Y658" s="119"/>
      <c r="Z658" s="119"/>
      <c r="AA658" s="119"/>
      <c r="AB658" s="119"/>
      <c r="AC658" s="119"/>
      <c r="AD658" s="119"/>
      <c r="AE658" s="119"/>
      <c r="AF658" s="119"/>
      <c r="AG658" s="119"/>
      <c r="AH658" s="4"/>
      <c r="AI658" s="4"/>
      <c r="AJ658" s="4"/>
      <c r="AK658" s="4"/>
      <c r="AL658" s="4"/>
      <c r="AM658" s="4"/>
      <c r="AN658" s="4"/>
    </row>
    <row r="659">
      <c r="A659" s="4"/>
      <c r="B659" s="4"/>
      <c r="C659" s="4"/>
      <c r="D659" s="4"/>
      <c r="E659" s="4"/>
      <c r="F659" s="4"/>
      <c r="G659" s="4"/>
      <c r="H659" s="4"/>
      <c r="I659" s="4"/>
      <c r="J659" s="116"/>
      <c r="K659" s="116"/>
      <c r="L659" s="116"/>
      <c r="M659" s="116"/>
      <c r="N659" s="116"/>
      <c r="O659" s="116"/>
      <c r="P659" s="116"/>
      <c r="Q659" s="116"/>
      <c r="R659" s="116"/>
      <c r="S659" s="116"/>
      <c r="T659" s="119"/>
      <c r="U659" s="119"/>
      <c r="V659" s="119"/>
      <c r="W659" s="119"/>
      <c r="X659" s="119"/>
      <c r="Y659" s="119"/>
      <c r="Z659" s="119"/>
      <c r="AA659" s="119"/>
      <c r="AB659" s="119"/>
      <c r="AC659" s="119"/>
      <c r="AD659" s="119"/>
      <c r="AE659" s="119"/>
      <c r="AF659" s="119"/>
      <c r="AG659" s="119"/>
      <c r="AH659" s="4"/>
      <c r="AI659" s="4"/>
      <c r="AJ659" s="4"/>
      <c r="AK659" s="4"/>
      <c r="AL659" s="4"/>
      <c r="AM659" s="4"/>
      <c r="AN659" s="4"/>
    </row>
    <row r="660">
      <c r="A660" s="4"/>
      <c r="B660" s="4"/>
      <c r="C660" s="4"/>
      <c r="D660" s="4"/>
      <c r="E660" s="4"/>
      <c r="F660" s="4"/>
      <c r="G660" s="4"/>
      <c r="H660" s="4"/>
      <c r="I660" s="4"/>
      <c r="J660" s="116"/>
      <c r="K660" s="116"/>
      <c r="L660" s="116"/>
      <c r="M660" s="116"/>
      <c r="N660" s="116"/>
      <c r="O660" s="116"/>
      <c r="P660" s="116"/>
      <c r="Q660" s="116"/>
      <c r="R660" s="116"/>
      <c r="S660" s="116"/>
      <c r="T660" s="119"/>
      <c r="U660" s="119"/>
      <c r="V660" s="119"/>
      <c r="W660" s="119"/>
      <c r="X660" s="119"/>
      <c r="Y660" s="119"/>
      <c r="Z660" s="119"/>
      <c r="AA660" s="119"/>
      <c r="AB660" s="119"/>
      <c r="AC660" s="119"/>
      <c r="AD660" s="119"/>
      <c r="AE660" s="119"/>
      <c r="AF660" s="119"/>
      <c r="AG660" s="119"/>
      <c r="AH660" s="4"/>
      <c r="AI660" s="4"/>
      <c r="AJ660" s="4"/>
      <c r="AK660" s="4"/>
      <c r="AL660" s="4"/>
      <c r="AM660" s="4"/>
      <c r="AN660" s="4"/>
    </row>
    <row r="661">
      <c r="A661" s="4"/>
      <c r="B661" s="4"/>
      <c r="C661" s="4"/>
      <c r="D661" s="4"/>
      <c r="E661" s="4"/>
      <c r="F661" s="4"/>
      <c r="G661" s="4"/>
      <c r="H661" s="4"/>
      <c r="I661" s="4"/>
      <c r="J661" s="116"/>
      <c r="K661" s="116"/>
      <c r="L661" s="116"/>
      <c r="M661" s="116"/>
      <c r="N661" s="116"/>
      <c r="O661" s="116"/>
      <c r="P661" s="116"/>
      <c r="Q661" s="116"/>
      <c r="R661" s="116"/>
      <c r="S661" s="116"/>
      <c r="T661" s="119"/>
      <c r="U661" s="119"/>
      <c r="V661" s="119"/>
      <c r="W661" s="119"/>
      <c r="X661" s="119"/>
      <c r="Y661" s="119"/>
      <c r="Z661" s="119"/>
      <c r="AA661" s="119"/>
      <c r="AB661" s="119"/>
      <c r="AC661" s="119"/>
      <c r="AD661" s="119"/>
      <c r="AE661" s="119"/>
      <c r="AF661" s="119"/>
      <c r="AG661" s="119"/>
      <c r="AH661" s="4"/>
      <c r="AI661" s="4"/>
      <c r="AJ661" s="4"/>
      <c r="AK661" s="4"/>
      <c r="AL661" s="4"/>
      <c r="AM661" s="4"/>
      <c r="AN661" s="4"/>
    </row>
    <row r="662">
      <c r="A662" s="4"/>
      <c r="B662" s="4"/>
      <c r="C662" s="4"/>
      <c r="D662" s="4"/>
      <c r="E662" s="4"/>
      <c r="F662" s="4"/>
      <c r="G662" s="4"/>
      <c r="H662" s="4"/>
      <c r="I662" s="4"/>
      <c r="J662" s="116"/>
      <c r="K662" s="116"/>
      <c r="L662" s="116"/>
      <c r="M662" s="116"/>
      <c r="N662" s="116"/>
      <c r="O662" s="116"/>
      <c r="P662" s="116"/>
      <c r="Q662" s="116"/>
      <c r="R662" s="116"/>
      <c r="S662" s="116"/>
      <c r="T662" s="119"/>
      <c r="U662" s="119"/>
      <c r="V662" s="119"/>
      <c r="W662" s="119"/>
      <c r="X662" s="119"/>
      <c r="Y662" s="119"/>
      <c r="Z662" s="119"/>
      <c r="AA662" s="119"/>
      <c r="AB662" s="119"/>
      <c r="AC662" s="119"/>
      <c r="AD662" s="119"/>
      <c r="AE662" s="119"/>
      <c r="AF662" s="119"/>
      <c r="AG662" s="119"/>
      <c r="AH662" s="4"/>
      <c r="AI662" s="4"/>
      <c r="AJ662" s="4"/>
      <c r="AK662" s="4"/>
      <c r="AL662" s="4"/>
      <c r="AM662" s="4"/>
      <c r="AN662" s="4"/>
    </row>
    <row r="663">
      <c r="A663" s="4"/>
      <c r="B663" s="4"/>
      <c r="C663" s="4"/>
      <c r="D663" s="4"/>
      <c r="E663" s="4"/>
      <c r="F663" s="4"/>
      <c r="G663" s="4"/>
      <c r="H663" s="4"/>
      <c r="I663" s="4"/>
      <c r="J663" s="116"/>
      <c r="K663" s="116"/>
      <c r="L663" s="116"/>
      <c r="M663" s="116"/>
      <c r="N663" s="116"/>
      <c r="O663" s="116"/>
      <c r="P663" s="116"/>
      <c r="Q663" s="116"/>
      <c r="R663" s="116"/>
      <c r="S663" s="116"/>
      <c r="T663" s="119"/>
      <c r="U663" s="119"/>
      <c r="V663" s="119"/>
      <c r="W663" s="119"/>
      <c r="X663" s="119"/>
      <c r="Y663" s="119"/>
      <c r="Z663" s="119"/>
      <c r="AA663" s="119"/>
      <c r="AB663" s="119"/>
      <c r="AC663" s="119"/>
      <c r="AD663" s="119"/>
      <c r="AE663" s="119"/>
      <c r="AF663" s="119"/>
      <c r="AG663" s="119"/>
      <c r="AH663" s="4"/>
      <c r="AI663" s="4"/>
      <c r="AJ663" s="4"/>
      <c r="AK663" s="4"/>
      <c r="AL663" s="4"/>
      <c r="AM663" s="4"/>
      <c r="AN663" s="4"/>
    </row>
    <row r="664">
      <c r="A664" s="4"/>
      <c r="B664" s="4"/>
      <c r="C664" s="4"/>
      <c r="D664" s="4"/>
      <c r="E664" s="4"/>
      <c r="F664" s="4"/>
      <c r="G664" s="4"/>
      <c r="H664" s="4"/>
      <c r="I664" s="4"/>
      <c r="J664" s="116"/>
      <c r="K664" s="116"/>
      <c r="L664" s="116"/>
      <c r="M664" s="116"/>
      <c r="N664" s="116"/>
      <c r="O664" s="116"/>
      <c r="P664" s="116"/>
      <c r="Q664" s="116"/>
      <c r="R664" s="116"/>
      <c r="S664" s="116"/>
      <c r="T664" s="119"/>
      <c r="U664" s="119"/>
      <c r="V664" s="119"/>
      <c r="W664" s="119"/>
      <c r="X664" s="119"/>
      <c r="Y664" s="119"/>
      <c r="Z664" s="119"/>
      <c r="AA664" s="119"/>
      <c r="AB664" s="119"/>
      <c r="AC664" s="119"/>
      <c r="AD664" s="119"/>
      <c r="AE664" s="119"/>
      <c r="AF664" s="119"/>
      <c r="AG664" s="119"/>
      <c r="AH664" s="4"/>
      <c r="AI664" s="4"/>
      <c r="AJ664" s="4"/>
      <c r="AK664" s="4"/>
      <c r="AL664" s="4"/>
      <c r="AM664" s="4"/>
      <c r="AN664" s="4"/>
    </row>
    <row r="665">
      <c r="A665" s="4"/>
      <c r="B665" s="4"/>
      <c r="C665" s="4"/>
      <c r="D665" s="4"/>
      <c r="E665" s="4"/>
      <c r="F665" s="4"/>
      <c r="G665" s="4"/>
      <c r="H665" s="4"/>
      <c r="I665" s="4"/>
      <c r="J665" s="116"/>
      <c r="K665" s="116"/>
      <c r="L665" s="116"/>
      <c r="M665" s="116"/>
      <c r="N665" s="116"/>
      <c r="O665" s="116"/>
      <c r="P665" s="116"/>
      <c r="Q665" s="116"/>
      <c r="R665" s="116"/>
      <c r="S665" s="116"/>
      <c r="T665" s="119"/>
      <c r="U665" s="119"/>
      <c r="V665" s="119"/>
      <c r="W665" s="119"/>
      <c r="X665" s="119"/>
      <c r="Y665" s="119"/>
      <c r="Z665" s="119"/>
      <c r="AA665" s="119"/>
      <c r="AB665" s="119"/>
      <c r="AC665" s="119"/>
      <c r="AD665" s="119"/>
      <c r="AE665" s="119"/>
      <c r="AF665" s="119"/>
      <c r="AG665" s="119"/>
      <c r="AH665" s="4"/>
      <c r="AI665" s="4"/>
      <c r="AJ665" s="4"/>
      <c r="AK665" s="4"/>
      <c r="AL665" s="4"/>
      <c r="AM665" s="4"/>
      <c r="AN665" s="4"/>
    </row>
    <row r="666">
      <c r="A666" s="4"/>
      <c r="B666" s="4"/>
      <c r="C666" s="4"/>
      <c r="D666" s="4"/>
      <c r="E666" s="4"/>
      <c r="F666" s="4"/>
      <c r="G666" s="4"/>
      <c r="H666" s="4"/>
      <c r="I666" s="4"/>
      <c r="J666" s="116"/>
      <c r="K666" s="116"/>
      <c r="L666" s="116"/>
      <c r="M666" s="116"/>
      <c r="N666" s="116"/>
      <c r="O666" s="116"/>
      <c r="P666" s="116"/>
      <c r="Q666" s="116"/>
      <c r="R666" s="116"/>
      <c r="S666" s="116"/>
      <c r="T666" s="119"/>
      <c r="U666" s="119"/>
      <c r="V666" s="119"/>
      <c r="W666" s="119"/>
      <c r="X666" s="119"/>
      <c r="Y666" s="119"/>
      <c r="Z666" s="119"/>
      <c r="AA666" s="119"/>
      <c r="AB666" s="119"/>
      <c r="AC666" s="119"/>
      <c r="AD666" s="119"/>
      <c r="AE666" s="119"/>
      <c r="AF666" s="119"/>
      <c r="AG666" s="119"/>
      <c r="AH666" s="4"/>
      <c r="AI666" s="4"/>
      <c r="AJ666" s="4"/>
      <c r="AK666" s="4"/>
      <c r="AL666" s="4"/>
      <c r="AM666" s="4"/>
      <c r="AN666" s="4"/>
    </row>
    <row r="667">
      <c r="A667" s="4"/>
      <c r="B667" s="4"/>
      <c r="C667" s="4"/>
      <c r="D667" s="4"/>
      <c r="E667" s="4"/>
      <c r="F667" s="4"/>
      <c r="G667" s="4"/>
      <c r="H667" s="4"/>
      <c r="I667" s="4"/>
      <c r="J667" s="116"/>
      <c r="K667" s="116"/>
      <c r="L667" s="116"/>
      <c r="M667" s="116"/>
      <c r="N667" s="116"/>
      <c r="O667" s="116"/>
      <c r="P667" s="116"/>
      <c r="Q667" s="116"/>
      <c r="R667" s="116"/>
      <c r="S667" s="116"/>
      <c r="T667" s="119"/>
      <c r="U667" s="119"/>
      <c r="V667" s="119"/>
      <c r="W667" s="119"/>
      <c r="X667" s="119"/>
      <c r="Y667" s="119"/>
      <c r="Z667" s="119"/>
      <c r="AA667" s="119"/>
      <c r="AB667" s="119"/>
      <c r="AC667" s="119"/>
      <c r="AD667" s="119"/>
      <c r="AE667" s="119"/>
      <c r="AF667" s="119"/>
      <c r="AG667" s="119"/>
      <c r="AH667" s="4"/>
      <c r="AI667" s="4"/>
      <c r="AJ667" s="4"/>
      <c r="AK667" s="4"/>
      <c r="AL667" s="4"/>
      <c r="AM667" s="4"/>
      <c r="AN667" s="4"/>
    </row>
    <row r="668">
      <c r="A668" s="4"/>
      <c r="B668" s="4"/>
      <c r="C668" s="4"/>
      <c r="D668" s="4"/>
      <c r="E668" s="4"/>
      <c r="F668" s="4"/>
      <c r="G668" s="4"/>
      <c r="H668" s="4"/>
      <c r="I668" s="4"/>
      <c r="J668" s="116"/>
      <c r="K668" s="116"/>
      <c r="L668" s="116"/>
      <c r="M668" s="116"/>
      <c r="N668" s="116"/>
      <c r="O668" s="116"/>
      <c r="P668" s="116"/>
      <c r="Q668" s="116"/>
      <c r="R668" s="116"/>
      <c r="S668" s="116"/>
      <c r="T668" s="119"/>
      <c r="U668" s="119"/>
      <c r="V668" s="119"/>
      <c r="W668" s="119"/>
      <c r="X668" s="119"/>
      <c r="Y668" s="119"/>
      <c r="Z668" s="119"/>
      <c r="AA668" s="119"/>
      <c r="AB668" s="119"/>
      <c r="AC668" s="119"/>
      <c r="AD668" s="119"/>
      <c r="AE668" s="119"/>
      <c r="AF668" s="119"/>
      <c r="AG668" s="119"/>
      <c r="AH668" s="4"/>
      <c r="AI668" s="4"/>
      <c r="AJ668" s="4"/>
      <c r="AK668" s="4"/>
      <c r="AL668" s="4"/>
      <c r="AM668" s="4"/>
      <c r="AN668" s="4"/>
    </row>
    <row r="669">
      <c r="A669" s="4"/>
      <c r="B669" s="4"/>
      <c r="C669" s="4"/>
      <c r="D669" s="4"/>
      <c r="E669" s="4"/>
      <c r="F669" s="4"/>
      <c r="G669" s="4"/>
      <c r="H669" s="4"/>
      <c r="I669" s="4"/>
      <c r="J669" s="116"/>
      <c r="K669" s="116"/>
      <c r="L669" s="116"/>
      <c r="M669" s="116"/>
      <c r="N669" s="116"/>
      <c r="O669" s="116"/>
      <c r="P669" s="116"/>
      <c r="Q669" s="116"/>
      <c r="R669" s="116"/>
      <c r="S669" s="116"/>
      <c r="T669" s="119"/>
      <c r="U669" s="119"/>
      <c r="V669" s="119"/>
      <c r="W669" s="119"/>
      <c r="X669" s="119"/>
      <c r="Y669" s="119"/>
      <c r="Z669" s="119"/>
      <c r="AA669" s="119"/>
      <c r="AB669" s="119"/>
      <c r="AC669" s="119"/>
      <c r="AD669" s="119"/>
      <c r="AE669" s="119"/>
      <c r="AF669" s="119"/>
      <c r="AG669" s="119"/>
      <c r="AH669" s="4"/>
      <c r="AI669" s="4"/>
      <c r="AJ669" s="4"/>
      <c r="AK669" s="4"/>
      <c r="AL669" s="4"/>
      <c r="AM669" s="4"/>
      <c r="AN669" s="4"/>
    </row>
    <row r="670">
      <c r="A670" s="4"/>
      <c r="B670" s="4"/>
      <c r="C670" s="4"/>
      <c r="D670" s="4"/>
      <c r="E670" s="4"/>
      <c r="F670" s="4"/>
      <c r="G670" s="4"/>
      <c r="H670" s="4"/>
      <c r="I670" s="4"/>
      <c r="J670" s="116"/>
      <c r="K670" s="116"/>
      <c r="L670" s="116"/>
      <c r="M670" s="116"/>
      <c r="N670" s="116"/>
      <c r="O670" s="116"/>
      <c r="P670" s="116"/>
      <c r="Q670" s="116"/>
      <c r="R670" s="116"/>
      <c r="S670" s="116"/>
      <c r="T670" s="119"/>
      <c r="U670" s="119"/>
      <c r="V670" s="119"/>
      <c r="W670" s="119"/>
      <c r="X670" s="119"/>
      <c r="Y670" s="119"/>
      <c r="Z670" s="119"/>
      <c r="AA670" s="119"/>
      <c r="AB670" s="119"/>
      <c r="AC670" s="119"/>
      <c r="AD670" s="119"/>
      <c r="AE670" s="119"/>
      <c r="AF670" s="119"/>
      <c r="AG670" s="119"/>
      <c r="AH670" s="4"/>
      <c r="AI670" s="4"/>
      <c r="AJ670" s="4"/>
      <c r="AK670" s="4"/>
      <c r="AL670" s="4"/>
      <c r="AM670" s="4"/>
      <c r="AN670" s="4"/>
    </row>
    <row r="671">
      <c r="A671" s="4"/>
      <c r="B671" s="4"/>
      <c r="C671" s="4"/>
      <c r="D671" s="4"/>
      <c r="E671" s="4"/>
      <c r="F671" s="4"/>
      <c r="G671" s="4"/>
      <c r="H671" s="4"/>
      <c r="I671" s="4"/>
      <c r="J671" s="116"/>
      <c r="K671" s="116"/>
      <c r="L671" s="116"/>
      <c r="M671" s="116"/>
      <c r="N671" s="116"/>
      <c r="O671" s="116"/>
      <c r="P671" s="116"/>
      <c r="Q671" s="116"/>
      <c r="R671" s="116"/>
      <c r="S671" s="116"/>
      <c r="T671" s="119"/>
      <c r="U671" s="119"/>
      <c r="V671" s="119"/>
      <c r="W671" s="119"/>
      <c r="X671" s="119"/>
      <c r="Y671" s="119"/>
      <c r="Z671" s="119"/>
      <c r="AA671" s="119"/>
      <c r="AB671" s="119"/>
      <c r="AC671" s="119"/>
      <c r="AD671" s="119"/>
      <c r="AE671" s="119"/>
      <c r="AF671" s="119"/>
      <c r="AG671" s="119"/>
      <c r="AH671" s="4"/>
      <c r="AI671" s="4"/>
      <c r="AJ671" s="4"/>
      <c r="AK671" s="4"/>
      <c r="AL671" s="4"/>
      <c r="AM671" s="4"/>
      <c r="AN671" s="4"/>
    </row>
    <row r="672">
      <c r="A672" s="4"/>
      <c r="B672" s="4"/>
      <c r="C672" s="4"/>
      <c r="D672" s="4"/>
      <c r="E672" s="4"/>
      <c r="F672" s="4"/>
      <c r="G672" s="4"/>
      <c r="H672" s="4"/>
      <c r="I672" s="4"/>
      <c r="J672" s="116"/>
      <c r="K672" s="116"/>
      <c r="L672" s="116"/>
      <c r="M672" s="116"/>
      <c r="N672" s="116"/>
      <c r="O672" s="116"/>
      <c r="P672" s="116"/>
      <c r="Q672" s="116"/>
      <c r="R672" s="116"/>
      <c r="S672" s="116"/>
      <c r="T672" s="119"/>
      <c r="U672" s="119"/>
      <c r="V672" s="119"/>
      <c r="W672" s="119"/>
      <c r="X672" s="119"/>
      <c r="Y672" s="119"/>
      <c r="Z672" s="119"/>
      <c r="AA672" s="119"/>
      <c r="AB672" s="119"/>
      <c r="AC672" s="119"/>
      <c r="AD672" s="119"/>
      <c r="AE672" s="119"/>
      <c r="AF672" s="119"/>
      <c r="AG672" s="119"/>
      <c r="AH672" s="4"/>
      <c r="AI672" s="4"/>
      <c r="AJ672" s="4"/>
      <c r="AK672" s="4"/>
      <c r="AL672" s="4"/>
      <c r="AM672" s="4"/>
      <c r="AN672" s="4"/>
    </row>
    <row r="673">
      <c r="A673" s="4"/>
      <c r="B673" s="4"/>
      <c r="C673" s="4"/>
      <c r="D673" s="4"/>
      <c r="E673" s="4"/>
      <c r="F673" s="4"/>
      <c r="G673" s="4"/>
      <c r="H673" s="4"/>
      <c r="I673" s="4"/>
      <c r="J673" s="116"/>
      <c r="K673" s="116"/>
      <c r="L673" s="116"/>
      <c r="M673" s="116"/>
      <c r="N673" s="116"/>
      <c r="O673" s="116"/>
      <c r="P673" s="116"/>
      <c r="Q673" s="116"/>
      <c r="R673" s="116"/>
      <c r="S673" s="116"/>
      <c r="T673" s="119"/>
      <c r="U673" s="119"/>
      <c r="V673" s="119"/>
      <c r="W673" s="119"/>
      <c r="X673" s="119"/>
      <c r="Y673" s="119"/>
      <c r="Z673" s="119"/>
      <c r="AA673" s="119"/>
      <c r="AB673" s="119"/>
      <c r="AC673" s="119"/>
      <c r="AD673" s="119"/>
      <c r="AE673" s="119"/>
      <c r="AF673" s="119"/>
      <c r="AG673" s="119"/>
      <c r="AH673" s="4"/>
      <c r="AI673" s="4"/>
      <c r="AJ673" s="4"/>
      <c r="AK673" s="4"/>
      <c r="AL673" s="4"/>
      <c r="AM673" s="4"/>
      <c r="AN673" s="4"/>
    </row>
    <row r="674">
      <c r="A674" s="4"/>
      <c r="B674" s="4"/>
      <c r="C674" s="4"/>
      <c r="D674" s="4"/>
      <c r="E674" s="4"/>
      <c r="F674" s="4"/>
      <c r="G674" s="4"/>
      <c r="H674" s="4"/>
      <c r="I674" s="4"/>
      <c r="J674" s="116"/>
      <c r="K674" s="116"/>
      <c r="L674" s="116"/>
      <c r="M674" s="116"/>
      <c r="N674" s="116"/>
      <c r="O674" s="116"/>
      <c r="P674" s="116"/>
      <c r="Q674" s="116"/>
      <c r="R674" s="116"/>
      <c r="S674" s="116"/>
      <c r="T674" s="119"/>
      <c r="U674" s="119"/>
      <c r="V674" s="119"/>
      <c r="W674" s="119"/>
      <c r="X674" s="119"/>
      <c r="Y674" s="119"/>
      <c r="Z674" s="119"/>
      <c r="AA674" s="119"/>
      <c r="AB674" s="119"/>
      <c r="AC674" s="119"/>
      <c r="AD674" s="119"/>
      <c r="AE674" s="119"/>
      <c r="AF674" s="119"/>
      <c r="AG674" s="119"/>
      <c r="AH674" s="4"/>
      <c r="AI674" s="4"/>
      <c r="AJ674" s="4"/>
      <c r="AK674" s="4"/>
      <c r="AL674" s="4"/>
      <c r="AM674" s="4"/>
      <c r="AN674" s="4"/>
    </row>
    <row r="675">
      <c r="A675" s="4"/>
      <c r="B675" s="4"/>
      <c r="C675" s="4"/>
      <c r="D675" s="4"/>
      <c r="E675" s="4"/>
      <c r="F675" s="4"/>
      <c r="G675" s="4"/>
      <c r="H675" s="4"/>
      <c r="I675" s="4"/>
      <c r="J675" s="116"/>
      <c r="K675" s="116"/>
      <c r="L675" s="116"/>
      <c r="M675" s="116"/>
      <c r="N675" s="116"/>
      <c r="O675" s="116"/>
      <c r="P675" s="116"/>
      <c r="Q675" s="116"/>
      <c r="R675" s="116"/>
      <c r="S675" s="116"/>
      <c r="T675" s="119"/>
      <c r="U675" s="119"/>
      <c r="V675" s="119"/>
      <c r="W675" s="119"/>
      <c r="X675" s="119"/>
      <c r="Y675" s="119"/>
      <c r="Z675" s="119"/>
      <c r="AA675" s="119"/>
      <c r="AB675" s="119"/>
      <c r="AC675" s="119"/>
      <c r="AD675" s="119"/>
      <c r="AE675" s="119"/>
      <c r="AF675" s="119"/>
      <c r="AG675" s="119"/>
      <c r="AH675" s="4"/>
      <c r="AI675" s="4"/>
      <c r="AJ675" s="4"/>
      <c r="AK675" s="4"/>
      <c r="AL675" s="4"/>
      <c r="AM675" s="4"/>
      <c r="AN675" s="4"/>
    </row>
    <row r="676">
      <c r="A676" s="4"/>
      <c r="B676" s="4"/>
      <c r="C676" s="4"/>
      <c r="D676" s="4"/>
      <c r="E676" s="4"/>
      <c r="F676" s="4"/>
      <c r="G676" s="4"/>
      <c r="H676" s="4"/>
      <c r="I676" s="4"/>
      <c r="J676" s="116"/>
      <c r="K676" s="116"/>
      <c r="L676" s="116"/>
      <c r="M676" s="116"/>
      <c r="N676" s="116"/>
      <c r="O676" s="116"/>
      <c r="P676" s="116"/>
      <c r="Q676" s="116"/>
      <c r="R676" s="116"/>
      <c r="S676" s="116"/>
      <c r="T676" s="119"/>
      <c r="U676" s="119"/>
      <c r="V676" s="119"/>
      <c r="W676" s="119"/>
      <c r="X676" s="119"/>
      <c r="Y676" s="119"/>
      <c r="Z676" s="119"/>
      <c r="AA676" s="119"/>
      <c r="AB676" s="119"/>
      <c r="AC676" s="119"/>
      <c r="AD676" s="119"/>
      <c r="AE676" s="119"/>
      <c r="AF676" s="119"/>
      <c r="AG676" s="119"/>
      <c r="AH676" s="4"/>
      <c r="AI676" s="4"/>
      <c r="AJ676" s="4"/>
      <c r="AK676" s="4"/>
      <c r="AL676" s="4"/>
      <c r="AM676" s="4"/>
      <c r="AN676" s="4"/>
    </row>
    <row r="677">
      <c r="A677" s="4"/>
      <c r="B677" s="4"/>
      <c r="C677" s="4"/>
      <c r="D677" s="4"/>
      <c r="E677" s="4"/>
      <c r="F677" s="4"/>
      <c r="G677" s="4"/>
      <c r="H677" s="4"/>
      <c r="I677" s="4"/>
      <c r="J677" s="116"/>
      <c r="K677" s="116"/>
      <c r="L677" s="116"/>
      <c r="M677" s="116"/>
      <c r="N677" s="116"/>
      <c r="O677" s="116"/>
      <c r="P677" s="116"/>
      <c r="Q677" s="116"/>
      <c r="R677" s="116"/>
      <c r="S677" s="116"/>
      <c r="T677" s="119"/>
      <c r="U677" s="119"/>
      <c r="V677" s="119"/>
      <c r="W677" s="119"/>
      <c r="X677" s="119"/>
      <c r="Y677" s="119"/>
      <c r="Z677" s="119"/>
      <c r="AA677" s="119"/>
      <c r="AB677" s="119"/>
      <c r="AC677" s="119"/>
      <c r="AD677" s="119"/>
      <c r="AE677" s="119"/>
      <c r="AF677" s="119"/>
      <c r="AG677" s="119"/>
      <c r="AH677" s="4"/>
      <c r="AI677" s="4"/>
      <c r="AJ677" s="4"/>
      <c r="AK677" s="4"/>
      <c r="AL677" s="4"/>
      <c r="AM677" s="4"/>
      <c r="AN677" s="4"/>
    </row>
    <row r="678">
      <c r="A678" s="4"/>
      <c r="B678" s="4"/>
      <c r="C678" s="4"/>
      <c r="D678" s="4"/>
      <c r="E678" s="4"/>
      <c r="F678" s="4"/>
      <c r="G678" s="4"/>
      <c r="H678" s="4"/>
      <c r="I678" s="4"/>
      <c r="J678" s="116"/>
      <c r="K678" s="116"/>
      <c r="L678" s="116"/>
      <c r="M678" s="116"/>
      <c r="N678" s="116"/>
      <c r="O678" s="116"/>
      <c r="P678" s="116"/>
      <c r="Q678" s="116"/>
      <c r="R678" s="116"/>
      <c r="S678" s="116"/>
      <c r="T678" s="119"/>
      <c r="U678" s="119"/>
      <c r="V678" s="119"/>
      <c r="W678" s="119"/>
      <c r="X678" s="119"/>
      <c r="Y678" s="119"/>
      <c r="Z678" s="119"/>
      <c r="AA678" s="119"/>
      <c r="AB678" s="119"/>
      <c r="AC678" s="119"/>
      <c r="AD678" s="119"/>
      <c r="AE678" s="119"/>
      <c r="AF678" s="119"/>
      <c r="AG678" s="119"/>
      <c r="AH678" s="4"/>
      <c r="AI678" s="4"/>
      <c r="AJ678" s="4"/>
      <c r="AK678" s="4"/>
      <c r="AL678" s="4"/>
      <c r="AM678" s="4"/>
      <c r="AN678" s="4"/>
    </row>
    <row r="679">
      <c r="A679" s="4"/>
      <c r="B679" s="4"/>
      <c r="C679" s="4"/>
      <c r="D679" s="4"/>
      <c r="E679" s="4"/>
      <c r="F679" s="4"/>
      <c r="G679" s="4"/>
      <c r="H679" s="4"/>
      <c r="I679" s="4"/>
      <c r="J679" s="116"/>
      <c r="K679" s="116"/>
      <c r="L679" s="116"/>
      <c r="M679" s="116"/>
      <c r="N679" s="116"/>
      <c r="O679" s="116"/>
      <c r="P679" s="116"/>
      <c r="Q679" s="116"/>
      <c r="R679" s="116"/>
      <c r="S679" s="116"/>
      <c r="T679" s="119"/>
      <c r="U679" s="119"/>
      <c r="V679" s="119"/>
      <c r="W679" s="119"/>
      <c r="X679" s="119"/>
      <c r="Y679" s="119"/>
      <c r="Z679" s="119"/>
      <c r="AA679" s="119"/>
      <c r="AB679" s="119"/>
      <c r="AC679" s="119"/>
      <c r="AD679" s="119"/>
      <c r="AE679" s="119"/>
      <c r="AF679" s="119"/>
      <c r="AG679" s="119"/>
      <c r="AH679" s="4"/>
      <c r="AI679" s="4"/>
      <c r="AJ679" s="4"/>
      <c r="AK679" s="4"/>
      <c r="AL679" s="4"/>
      <c r="AM679" s="4"/>
      <c r="AN679" s="4"/>
    </row>
    <row r="680">
      <c r="A680" s="4"/>
      <c r="B680" s="4"/>
      <c r="C680" s="4"/>
      <c r="D680" s="4"/>
      <c r="E680" s="4"/>
      <c r="F680" s="4"/>
      <c r="G680" s="4"/>
      <c r="H680" s="4"/>
      <c r="I680" s="4"/>
      <c r="J680" s="116"/>
      <c r="K680" s="116"/>
      <c r="L680" s="116"/>
      <c r="M680" s="116"/>
      <c r="N680" s="116"/>
      <c r="O680" s="116"/>
      <c r="P680" s="116"/>
      <c r="Q680" s="116"/>
      <c r="R680" s="116"/>
      <c r="S680" s="116"/>
      <c r="T680" s="119"/>
      <c r="U680" s="119"/>
      <c r="V680" s="119"/>
      <c r="W680" s="119"/>
      <c r="X680" s="119"/>
      <c r="Y680" s="119"/>
      <c r="Z680" s="119"/>
      <c r="AA680" s="119"/>
      <c r="AB680" s="119"/>
      <c r="AC680" s="119"/>
      <c r="AD680" s="119"/>
      <c r="AE680" s="119"/>
      <c r="AF680" s="119"/>
      <c r="AG680" s="119"/>
      <c r="AH680" s="4"/>
      <c r="AI680" s="4"/>
      <c r="AJ680" s="4"/>
      <c r="AK680" s="4"/>
      <c r="AL680" s="4"/>
      <c r="AM680" s="4"/>
      <c r="AN680" s="4"/>
    </row>
    <row r="681">
      <c r="A681" s="4"/>
      <c r="B681" s="4"/>
      <c r="C681" s="4"/>
      <c r="D681" s="4"/>
      <c r="E681" s="4"/>
      <c r="F681" s="4"/>
      <c r="G681" s="4"/>
      <c r="H681" s="4"/>
      <c r="I681" s="4"/>
      <c r="J681" s="116"/>
      <c r="K681" s="116"/>
      <c r="L681" s="116"/>
      <c r="M681" s="116"/>
      <c r="N681" s="116"/>
      <c r="O681" s="116"/>
      <c r="P681" s="116"/>
      <c r="Q681" s="116"/>
      <c r="R681" s="116"/>
      <c r="S681" s="116"/>
      <c r="T681" s="119"/>
      <c r="U681" s="119"/>
      <c r="V681" s="119"/>
      <c r="W681" s="119"/>
      <c r="X681" s="119"/>
      <c r="Y681" s="119"/>
      <c r="Z681" s="119"/>
      <c r="AA681" s="119"/>
      <c r="AB681" s="119"/>
      <c r="AC681" s="119"/>
      <c r="AD681" s="119"/>
      <c r="AE681" s="119"/>
      <c r="AF681" s="119"/>
      <c r="AG681" s="119"/>
      <c r="AH681" s="4"/>
      <c r="AI681" s="4"/>
      <c r="AJ681" s="4"/>
      <c r="AK681" s="4"/>
      <c r="AL681" s="4"/>
      <c r="AM681" s="4"/>
      <c r="AN681" s="4"/>
    </row>
    <row r="682">
      <c r="A682" s="4"/>
      <c r="B682" s="4"/>
      <c r="C682" s="4"/>
      <c r="D682" s="4"/>
      <c r="E682" s="4"/>
      <c r="F682" s="4"/>
      <c r="G682" s="4"/>
      <c r="H682" s="4"/>
      <c r="I682" s="4"/>
      <c r="J682" s="116"/>
      <c r="K682" s="116"/>
      <c r="L682" s="116"/>
      <c r="M682" s="116"/>
      <c r="N682" s="116"/>
      <c r="O682" s="116"/>
      <c r="P682" s="116"/>
      <c r="Q682" s="116"/>
      <c r="R682" s="116"/>
      <c r="S682" s="116"/>
      <c r="T682" s="119"/>
      <c r="U682" s="119"/>
      <c r="V682" s="119"/>
      <c r="W682" s="119"/>
      <c r="X682" s="119"/>
      <c r="Y682" s="119"/>
      <c r="Z682" s="119"/>
      <c r="AA682" s="119"/>
      <c r="AB682" s="119"/>
      <c r="AC682" s="119"/>
      <c r="AD682" s="119"/>
      <c r="AE682" s="119"/>
      <c r="AF682" s="119"/>
      <c r="AG682" s="119"/>
      <c r="AH682" s="4"/>
      <c r="AI682" s="4"/>
      <c r="AJ682" s="4"/>
      <c r="AK682" s="4"/>
      <c r="AL682" s="4"/>
      <c r="AM682" s="4"/>
      <c r="AN682" s="4"/>
    </row>
    <row r="683">
      <c r="A683" s="4"/>
      <c r="B683" s="4"/>
      <c r="C683" s="4"/>
      <c r="D683" s="4"/>
      <c r="E683" s="4"/>
      <c r="F683" s="4"/>
      <c r="G683" s="4"/>
      <c r="H683" s="4"/>
      <c r="I683" s="4"/>
      <c r="J683" s="116"/>
      <c r="K683" s="116"/>
      <c r="L683" s="116"/>
      <c r="M683" s="116"/>
      <c r="N683" s="116"/>
      <c r="O683" s="116"/>
      <c r="P683" s="116"/>
      <c r="Q683" s="116"/>
      <c r="R683" s="116"/>
      <c r="S683" s="116"/>
      <c r="T683" s="119"/>
      <c r="U683" s="119"/>
      <c r="V683" s="119"/>
      <c r="W683" s="119"/>
      <c r="X683" s="119"/>
      <c r="Y683" s="119"/>
      <c r="Z683" s="119"/>
      <c r="AA683" s="119"/>
      <c r="AB683" s="119"/>
      <c r="AC683" s="119"/>
      <c r="AD683" s="119"/>
      <c r="AE683" s="119"/>
      <c r="AF683" s="119"/>
      <c r="AG683" s="119"/>
      <c r="AH683" s="4"/>
      <c r="AI683" s="4"/>
      <c r="AJ683" s="4"/>
      <c r="AK683" s="4"/>
      <c r="AL683" s="4"/>
      <c r="AM683" s="4"/>
      <c r="AN683" s="4"/>
    </row>
    <row r="684">
      <c r="A684" s="4"/>
      <c r="B684" s="4"/>
      <c r="C684" s="4"/>
      <c r="D684" s="4"/>
      <c r="E684" s="4"/>
      <c r="F684" s="4"/>
      <c r="G684" s="4"/>
      <c r="H684" s="4"/>
      <c r="I684" s="4"/>
      <c r="J684" s="116"/>
      <c r="K684" s="116"/>
      <c r="L684" s="116"/>
      <c r="M684" s="116"/>
      <c r="N684" s="116"/>
      <c r="O684" s="116"/>
      <c r="P684" s="116"/>
      <c r="Q684" s="116"/>
      <c r="R684" s="116"/>
      <c r="S684" s="116"/>
      <c r="T684" s="119"/>
      <c r="U684" s="119"/>
      <c r="V684" s="119"/>
      <c r="W684" s="119"/>
      <c r="X684" s="119"/>
      <c r="Y684" s="119"/>
      <c r="Z684" s="119"/>
      <c r="AA684" s="119"/>
      <c r="AB684" s="119"/>
      <c r="AC684" s="119"/>
      <c r="AD684" s="119"/>
      <c r="AE684" s="119"/>
      <c r="AF684" s="119"/>
      <c r="AG684" s="119"/>
      <c r="AH684" s="4"/>
      <c r="AI684" s="4"/>
      <c r="AJ684" s="4"/>
      <c r="AK684" s="4"/>
      <c r="AL684" s="4"/>
      <c r="AM684" s="4"/>
      <c r="AN684" s="4"/>
    </row>
    <row r="685">
      <c r="A685" s="4"/>
      <c r="B685" s="4"/>
      <c r="C685" s="4"/>
      <c r="D685" s="4"/>
      <c r="E685" s="4"/>
      <c r="F685" s="4"/>
      <c r="G685" s="4"/>
      <c r="H685" s="4"/>
      <c r="I685" s="4"/>
      <c r="J685" s="116"/>
      <c r="K685" s="116"/>
      <c r="L685" s="116"/>
      <c r="M685" s="116"/>
      <c r="N685" s="116"/>
      <c r="O685" s="116"/>
      <c r="P685" s="116"/>
      <c r="Q685" s="116"/>
      <c r="R685" s="116"/>
      <c r="S685" s="116"/>
      <c r="T685" s="119"/>
      <c r="U685" s="119"/>
      <c r="V685" s="119"/>
      <c r="W685" s="119"/>
      <c r="X685" s="119"/>
      <c r="Y685" s="119"/>
      <c r="Z685" s="119"/>
      <c r="AA685" s="119"/>
      <c r="AB685" s="119"/>
      <c r="AC685" s="119"/>
      <c r="AD685" s="119"/>
      <c r="AE685" s="119"/>
      <c r="AF685" s="119"/>
      <c r="AG685" s="119"/>
      <c r="AH685" s="4"/>
      <c r="AI685" s="4"/>
      <c r="AJ685" s="4"/>
      <c r="AK685" s="4"/>
      <c r="AL685" s="4"/>
      <c r="AM685" s="4"/>
      <c r="AN685" s="4"/>
    </row>
    <row r="686">
      <c r="A686" s="4"/>
      <c r="B686" s="4"/>
      <c r="C686" s="4"/>
      <c r="D686" s="4"/>
      <c r="E686" s="4"/>
      <c r="F686" s="4"/>
      <c r="G686" s="4"/>
      <c r="H686" s="4"/>
      <c r="I686" s="4"/>
      <c r="J686" s="116"/>
      <c r="K686" s="116"/>
      <c r="L686" s="116"/>
      <c r="M686" s="116"/>
      <c r="N686" s="116"/>
      <c r="O686" s="116"/>
      <c r="P686" s="116"/>
      <c r="Q686" s="116"/>
      <c r="R686" s="116"/>
      <c r="S686" s="116"/>
      <c r="T686" s="119"/>
      <c r="U686" s="119"/>
      <c r="V686" s="119"/>
      <c r="W686" s="119"/>
      <c r="X686" s="119"/>
      <c r="Y686" s="119"/>
      <c r="Z686" s="119"/>
      <c r="AA686" s="119"/>
      <c r="AB686" s="119"/>
      <c r="AC686" s="119"/>
      <c r="AD686" s="119"/>
      <c r="AE686" s="119"/>
      <c r="AF686" s="119"/>
      <c r="AG686" s="119"/>
      <c r="AH686" s="4"/>
      <c r="AI686" s="4"/>
      <c r="AJ686" s="4"/>
      <c r="AK686" s="4"/>
      <c r="AL686" s="4"/>
      <c r="AM686" s="4"/>
      <c r="AN686" s="4"/>
    </row>
    <row r="687">
      <c r="A687" s="4"/>
      <c r="B687" s="4"/>
      <c r="C687" s="4"/>
      <c r="D687" s="4"/>
      <c r="E687" s="4"/>
      <c r="F687" s="4"/>
      <c r="G687" s="4"/>
      <c r="H687" s="4"/>
      <c r="I687" s="4"/>
      <c r="J687" s="116"/>
      <c r="K687" s="116"/>
      <c r="L687" s="116"/>
      <c r="M687" s="116"/>
      <c r="N687" s="116"/>
      <c r="O687" s="116"/>
      <c r="P687" s="116"/>
      <c r="Q687" s="116"/>
      <c r="R687" s="116"/>
      <c r="S687" s="116"/>
      <c r="T687" s="119"/>
      <c r="U687" s="119"/>
      <c r="V687" s="119"/>
      <c r="W687" s="119"/>
      <c r="X687" s="119"/>
      <c r="Y687" s="119"/>
      <c r="Z687" s="119"/>
      <c r="AA687" s="119"/>
      <c r="AB687" s="119"/>
      <c r="AC687" s="119"/>
      <c r="AD687" s="119"/>
      <c r="AE687" s="119"/>
      <c r="AF687" s="119"/>
      <c r="AG687" s="119"/>
      <c r="AH687" s="4"/>
      <c r="AI687" s="4"/>
      <c r="AJ687" s="4"/>
      <c r="AK687" s="4"/>
      <c r="AL687" s="4"/>
      <c r="AM687" s="4"/>
      <c r="AN687" s="4"/>
    </row>
    <row r="688">
      <c r="A688" s="4"/>
      <c r="B688" s="4"/>
      <c r="C688" s="4"/>
      <c r="D688" s="4"/>
      <c r="E688" s="4"/>
      <c r="F688" s="4"/>
      <c r="G688" s="4"/>
      <c r="H688" s="4"/>
      <c r="I688" s="4"/>
      <c r="J688" s="116"/>
      <c r="K688" s="116"/>
      <c r="L688" s="116"/>
      <c r="M688" s="116"/>
      <c r="N688" s="116"/>
      <c r="O688" s="116"/>
      <c r="P688" s="116"/>
      <c r="Q688" s="116"/>
      <c r="R688" s="116"/>
      <c r="S688" s="116"/>
      <c r="T688" s="119"/>
      <c r="U688" s="119"/>
      <c r="V688" s="119"/>
      <c r="W688" s="119"/>
      <c r="X688" s="119"/>
      <c r="Y688" s="119"/>
      <c r="Z688" s="119"/>
      <c r="AA688" s="119"/>
      <c r="AB688" s="119"/>
      <c r="AC688" s="119"/>
      <c r="AD688" s="119"/>
      <c r="AE688" s="119"/>
      <c r="AF688" s="119"/>
      <c r="AG688" s="119"/>
      <c r="AH688" s="4"/>
      <c r="AI688" s="4"/>
      <c r="AJ688" s="4"/>
      <c r="AK688" s="4"/>
      <c r="AL688" s="4"/>
      <c r="AM688" s="4"/>
      <c r="AN688" s="4"/>
    </row>
    <row r="689">
      <c r="A689" s="4"/>
      <c r="B689" s="4"/>
      <c r="C689" s="4"/>
      <c r="D689" s="4"/>
      <c r="E689" s="4"/>
      <c r="F689" s="4"/>
      <c r="G689" s="4"/>
      <c r="H689" s="4"/>
      <c r="I689" s="4"/>
      <c r="J689" s="116"/>
      <c r="K689" s="116"/>
      <c r="L689" s="116"/>
      <c r="M689" s="116"/>
      <c r="N689" s="116"/>
      <c r="O689" s="116"/>
      <c r="P689" s="116"/>
      <c r="Q689" s="116"/>
      <c r="R689" s="116"/>
      <c r="S689" s="116"/>
      <c r="T689" s="119"/>
      <c r="U689" s="119"/>
      <c r="V689" s="119"/>
      <c r="W689" s="119"/>
      <c r="X689" s="119"/>
      <c r="Y689" s="119"/>
      <c r="Z689" s="119"/>
      <c r="AA689" s="119"/>
      <c r="AB689" s="119"/>
      <c r="AC689" s="119"/>
      <c r="AD689" s="119"/>
      <c r="AE689" s="119"/>
      <c r="AF689" s="119"/>
      <c r="AG689" s="119"/>
      <c r="AH689" s="4"/>
      <c r="AI689" s="4"/>
      <c r="AJ689" s="4"/>
      <c r="AK689" s="4"/>
      <c r="AL689" s="4"/>
      <c r="AM689" s="4"/>
      <c r="AN689" s="4"/>
    </row>
    <row r="690">
      <c r="A690" s="4"/>
      <c r="B690" s="4"/>
      <c r="C690" s="4"/>
      <c r="D690" s="4"/>
      <c r="E690" s="4"/>
      <c r="F690" s="4"/>
      <c r="G690" s="4"/>
      <c r="H690" s="4"/>
      <c r="I690" s="4"/>
      <c r="J690" s="116"/>
      <c r="K690" s="116"/>
      <c r="L690" s="116"/>
      <c r="M690" s="116"/>
      <c r="N690" s="116"/>
      <c r="O690" s="116"/>
      <c r="P690" s="116"/>
      <c r="Q690" s="116"/>
      <c r="R690" s="116"/>
      <c r="S690" s="116"/>
      <c r="T690" s="119"/>
      <c r="U690" s="119"/>
      <c r="V690" s="119"/>
      <c r="W690" s="119"/>
      <c r="X690" s="119"/>
      <c r="Y690" s="119"/>
      <c r="Z690" s="119"/>
      <c r="AA690" s="119"/>
      <c r="AB690" s="119"/>
      <c r="AC690" s="119"/>
      <c r="AD690" s="119"/>
      <c r="AE690" s="119"/>
      <c r="AF690" s="119"/>
      <c r="AG690" s="119"/>
      <c r="AH690" s="4"/>
      <c r="AI690" s="4"/>
      <c r="AJ690" s="4"/>
      <c r="AK690" s="4"/>
      <c r="AL690" s="4"/>
      <c r="AM690" s="4"/>
      <c r="AN690" s="4"/>
    </row>
    <row r="691">
      <c r="A691" s="4"/>
      <c r="B691" s="4"/>
      <c r="C691" s="4"/>
      <c r="D691" s="4"/>
      <c r="E691" s="4"/>
      <c r="F691" s="4"/>
      <c r="G691" s="4"/>
      <c r="H691" s="4"/>
      <c r="I691" s="4"/>
      <c r="J691" s="116"/>
      <c r="K691" s="116"/>
      <c r="L691" s="116"/>
      <c r="M691" s="116"/>
      <c r="N691" s="116"/>
      <c r="O691" s="116"/>
      <c r="P691" s="116"/>
      <c r="Q691" s="116"/>
      <c r="R691" s="116"/>
      <c r="S691" s="116"/>
      <c r="T691" s="119"/>
      <c r="U691" s="119"/>
      <c r="V691" s="119"/>
      <c r="W691" s="119"/>
      <c r="X691" s="119"/>
      <c r="Y691" s="119"/>
      <c r="Z691" s="119"/>
      <c r="AA691" s="119"/>
      <c r="AB691" s="119"/>
      <c r="AC691" s="119"/>
      <c r="AD691" s="119"/>
      <c r="AE691" s="119"/>
      <c r="AF691" s="119"/>
      <c r="AG691" s="119"/>
      <c r="AH691" s="4"/>
      <c r="AI691" s="4"/>
      <c r="AJ691" s="4"/>
      <c r="AK691" s="4"/>
      <c r="AL691" s="4"/>
      <c r="AM691" s="4"/>
      <c r="AN691" s="4"/>
    </row>
    <row r="692">
      <c r="A692" s="4"/>
      <c r="B692" s="4"/>
      <c r="C692" s="4"/>
      <c r="D692" s="4"/>
      <c r="E692" s="4"/>
      <c r="F692" s="4"/>
      <c r="G692" s="4"/>
      <c r="H692" s="4"/>
      <c r="I692" s="4"/>
      <c r="J692" s="116"/>
      <c r="K692" s="116"/>
      <c r="L692" s="116"/>
      <c r="M692" s="116"/>
      <c r="N692" s="116"/>
      <c r="O692" s="116"/>
      <c r="P692" s="116"/>
      <c r="Q692" s="116"/>
      <c r="R692" s="116"/>
      <c r="S692" s="116"/>
      <c r="T692" s="119"/>
      <c r="U692" s="119"/>
      <c r="V692" s="119"/>
      <c r="W692" s="119"/>
      <c r="X692" s="119"/>
      <c r="Y692" s="119"/>
      <c r="Z692" s="119"/>
      <c r="AA692" s="119"/>
      <c r="AB692" s="119"/>
      <c r="AC692" s="119"/>
      <c r="AD692" s="119"/>
      <c r="AE692" s="119"/>
      <c r="AF692" s="119"/>
      <c r="AG692" s="119"/>
      <c r="AH692" s="4"/>
      <c r="AI692" s="4"/>
      <c r="AJ692" s="4"/>
      <c r="AK692" s="4"/>
      <c r="AL692" s="4"/>
      <c r="AM692" s="4"/>
      <c r="AN692" s="4"/>
    </row>
    <row r="693">
      <c r="A693" s="4"/>
      <c r="B693" s="4"/>
      <c r="C693" s="4"/>
      <c r="D693" s="4"/>
      <c r="E693" s="4"/>
      <c r="F693" s="4"/>
      <c r="G693" s="4"/>
      <c r="H693" s="4"/>
      <c r="I693" s="4"/>
      <c r="J693" s="116"/>
      <c r="K693" s="116"/>
      <c r="L693" s="116"/>
      <c r="M693" s="116"/>
      <c r="N693" s="116"/>
      <c r="O693" s="116"/>
      <c r="P693" s="116"/>
      <c r="Q693" s="116"/>
      <c r="R693" s="116"/>
      <c r="S693" s="116"/>
      <c r="T693" s="119"/>
      <c r="U693" s="119"/>
      <c r="V693" s="119"/>
      <c r="W693" s="119"/>
      <c r="X693" s="119"/>
      <c r="Y693" s="119"/>
      <c r="Z693" s="119"/>
      <c r="AA693" s="119"/>
      <c r="AB693" s="119"/>
      <c r="AC693" s="119"/>
      <c r="AD693" s="119"/>
      <c r="AE693" s="119"/>
      <c r="AF693" s="119"/>
      <c r="AG693" s="119"/>
      <c r="AH693" s="4"/>
      <c r="AI693" s="4"/>
      <c r="AJ693" s="4"/>
      <c r="AK693" s="4"/>
      <c r="AL693" s="4"/>
      <c r="AM693" s="4"/>
      <c r="AN693" s="4"/>
    </row>
    <row r="694">
      <c r="A694" s="4"/>
      <c r="B694" s="4"/>
      <c r="C694" s="4"/>
      <c r="D694" s="4"/>
      <c r="E694" s="4"/>
      <c r="F694" s="4"/>
      <c r="G694" s="4"/>
      <c r="H694" s="4"/>
      <c r="I694" s="4"/>
      <c r="J694" s="116"/>
      <c r="K694" s="116"/>
      <c r="L694" s="116"/>
      <c r="M694" s="116"/>
      <c r="N694" s="116"/>
      <c r="O694" s="116"/>
      <c r="P694" s="116"/>
      <c r="Q694" s="116"/>
      <c r="R694" s="116"/>
      <c r="S694" s="116"/>
      <c r="T694" s="119"/>
      <c r="U694" s="119"/>
      <c r="V694" s="119"/>
      <c r="W694" s="119"/>
      <c r="X694" s="119"/>
      <c r="Y694" s="119"/>
      <c r="Z694" s="119"/>
      <c r="AA694" s="119"/>
      <c r="AB694" s="119"/>
      <c r="AC694" s="119"/>
      <c r="AD694" s="119"/>
      <c r="AE694" s="119"/>
      <c r="AF694" s="119"/>
      <c r="AG694" s="119"/>
      <c r="AH694" s="4"/>
      <c r="AI694" s="4"/>
      <c r="AJ694" s="4"/>
      <c r="AK694" s="4"/>
      <c r="AL694" s="4"/>
      <c r="AM694" s="4"/>
      <c r="AN694" s="4"/>
    </row>
    <row r="695">
      <c r="A695" s="4"/>
      <c r="B695" s="4"/>
      <c r="C695" s="4"/>
      <c r="D695" s="4"/>
      <c r="E695" s="4"/>
      <c r="F695" s="4"/>
      <c r="G695" s="4"/>
      <c r="H695" s="4"/>
      <c r="I695" s="4"/>
      <c r="J695" s="116"/>
      <c r="K695" s="116"/>
      <c r="L695" s="116"/>
      <c r="M695" s="116"/>
      <c r="N695" s="116"/>
      <c r="O695" s="116"/>
      <c r="P695" s="116"/>
      <c r="Q695" s="116"/>
      <c r="R695" s="116"/>
      <c r="S695" s="116"/>
      <c r="T695" s="119"/>
      <c r="U695" s="119"/>
      <c r="V695" s="119"/>
      <c r="W695" s="119"/>
      <c r="X695" s="119"/>
      <c r="Y695" s="119"/>
      <c r="Z695" s="119"/>
      <c r="AA695" s="119"/>
      <c r="AB695" s="119"/>
      <c r="AC695" s="119"/>
      <c r="AD695" s="119"/>
      <c r="AE695" s="119"/>
      <c r="AF695" s="119"/>
      <c r="AG695" s="119"/>
      <c r="AH695" s="4"/>
      <c r="AI695" s="4"/>
      <c r="AJ695" s="4"/>
      <c r="AK695" s="4"/>
      <c r="AL695" s="4"/>
      <c r="AM695" s="4"/>
      <c r="AN695" s="4"/>
    </row>
    <row r="696">
      <c r="A696" s="4"/>
      <c r="B696" s="4"/>
      <c r="C696" s="4"/>
      <c r="D696" s="4"/>
      <c r="E696" s="4"/>
      <c r="F696" s="4"/>
      <c r="G696" s="4"/>
      <c r="H696" s="4"/>
      <c r="I696" s="4"/>
      <c r="J696" s="116"/>
      <c r="K696" s="116"/>
      <c r="L696" s="116"/>
      <c r="M696" s="116"/>
      <c r="N696" s="116"/>
      <c r="O696" s="116"/>
      <c r="P696" s="116"/>
      <c r="Q696" s="116"/>
      <c r="R696" s="116"/>
      <c r="S696" s="116"/>
      <c r="T696" s="119"/>
      <c r="U696" s="119"/>
      <c r="V696" s="119"/>
      <c r="W696" s="119"/>
      <c r="X696" s="119"/>
      <c r="Y696" s="119"/>
      <c r="Z696" s="119"/>
      <c r="AA696" s="119"/>
      <c r="AB696" s="119"/>
      <c r="AC696" s="119"/>
      <c r="AD696" s="119"/>
      <c r="AE696" s="119"/>
      <c r="AF696" s="119"/>
      <c r="AG696" s="119"/>
      <c r="AH696" s="4"/>
      <c r="AI696" s="4"/>
      <c r="AJ696" s="4"/>
      <c r="AK696" s="4"/>
      <c r="AL696" s="4"/>
      <c r="AM696" s="4"/>
      <c r="AN696" s="4"/>
    </row>
    <row r="697">
      <c r="A697" s="4"/>
      <c r="B697" s="4"/>
      <c r="C697" s="4"/>
      <c r="D697" s="4"/>
      <c r="E697" s="4"/>
      <c r="F697" s="4"/>
      <c r="G697" s="4"/>
      <c r="H697" s="4"/>
      <c r="I697" s="4"/>
      <c r="J697" s="116"/>
      <c r="K697" s="116"/>
      <c r="L697" s="116"/>
      <c r="M697" s="116"/>
      <c r="N697" s="116"/>
      <c r="O697" s="116"/>
      <c r="P697" s="116"/>
      <c r="Q697" s="116"/>
      <c r="R697" s="116"/>
      <c r="S697" s="116"/>
      <c r="T697" s="119"/>
      <c r="U697" s="119"/>
      <c r="V697" s="119"/>
      <c r="W697" s="119"/>
      <c r="X697" s="119"/>
      <c r="Y697" s="119"/>
      <c r="Z697" s="119"/>
      <c r="AA697" s="119"/>
      <c r="AB697" s="119"/>
      <c r="AC697" s="119"/>
      <c r="AD697" s="119"/>
      <c r="AE697" s="119"/>
      <c r="AF697" s="119"/>
      <c r="AG697" s="119"/>
      <c r="AH697" s="4"/>
      <c r="AI697" s="4"/>
      <c r="AJ697" s="4"/>
      <c r="AK697" s="4"/>
      <c r="AL697" s="4"/>
      <c r="AM697" s="4"/>
      <c r="AN697" s="4"/>
    </row>
    <row r="698">
      <c r="A698" s="4"/>
      <c r="B698" s="4"/>
      <c r="C698" s="4"/>
      <c r="D698" s="4"/>
      <c r="E698" s="4"/>
      <c r="F698" s="4"/>
      <c r="G698" s="4"/>
      <c r="H698" s="4"/>
      <c r="I698" s="4"/>
      <c r="J698" s="116"/>
      <c r="K698" s="116"/>
      <c r="L698" s="116"/>
      <c r="M698" s="116"/>
      <c r="N698" s="116"/>
      <c r="O698" s="116"/>
      <c r="P698" s="116"/>
      <c r="Q698" s="116"/>
      <c r="R698" s="116"/>
      <c r="S698" s="116"/>
      <c r="T698" s="119"/>
      <c r="U698" s="119"/>
      <c r="V698" s="119"/>
      <c r="W698" s="119"/>
      <c r="X698" s="119"/>
      <c r="Y698" s="119"/>
      <c r="Z698" s="119"/>
      <c r="AA698" s="119"/>
      <c r="AB698" s="119"/>
      <c r="AC698" s="119"/>
      <c r="AD698" s="119"/>
      <c r="AE698" s="119"/>
      <c r="AF698" s="119"/>
      <c r="AG698" s="119"/>
      <c r="AH698" s="4"/>
      <c r="AI698" s="4"/>
      <c r="AJ698" s="4"/>
      <c r="AK698" s="4"/>
      <c r="AL698" s="4"/>
      <c r="AM698" s="4"/>
      <c r="AN698" s="4"/>
    </row>
    <row r="699">
      <c r="A699" s="4"/>
      <c r="B699" s="4"/>
      <c r="C699" s="4"/>
      <c r="D699" s="4"/>
      <c r="E699" s="4"/>
      <c r="F699" s="4"/>
      <c r="G699" s="4"/>
      <c r="H699" s="4"/>
      <c r="I699" s="4"/>
      <c r="J699" s="116"/>
      <c r="K699" s="116"/>
      <c r="L699" s="116"/>
      <c r="M699" s="116"/>
      <c r="N699" s="116"/>
      <c r="O699" s="116"/>
      <c r="P699" s="116"/>
      <c r="Q699" s="116"/>
      <c r="R699" s="116"/>
      <c r="S699" s="116"/>
      <c r="T699" s="119"/>
      <c r="U699" s="119"/>
      <c r="V699" s="119"/>
      <c r="W699" s="119"/>
      <c r="X699" s="119"/>
      <c r="Y699" s="119"/>
      <c r="Z699" s="119"/>
      <c r="AA699" s="119"/>
      <c r="AB699" s="119"/>
      <c r="AC699" s="119"/>
      <c r="AD699" s="119"/>
      <c r="AE699" s="119"/>
      <c r="AF699" s="119"/>
      <c r="AG699" s="119"/>
      <c r="AH699" s="4"/>
      <c r="AI699" s="4"/>
      <c r="AJ699" s="4"/>
      <c r="AK699" s="4"/>
      <c r="AL699" s="4"/>
      <c r="AM699" s="4"/>
      <c r="AN699" s="4"/>
    </row>
    <row r="700">
      <c r="A700" s="4"/>
      <c r="B700" s="4"/>
      <c r="C700" s="4"/>
      <c r="D700" s="4"/>
      <c r="E700" s="4"/>
      <c r="F700" s="4"/>
      <c r="G700" s="4"/>
      <c r="H700" s="4"/>
      <c r="I700" s="4"/>
      <c r="J700" s="116"/>
      <c r="K700" s="116"/>
      <c r="L700" s="116"/>
      <c r="M700" s="116"/>
      <c r="N700" s="116"/>
      <c r="O700" s="116"/>
      <c r="P700" s="116"/>
      <c r="Q700" s="116"/>
      <c r="R700" s="116"/>
      <c r="S700" s="116"/>
      <c r="T700" s="119"/>
      <c r="U700" s="119"/>
      <c r="V700" s="119"/>
      <c r="W700" s="119"/>
      <c r="X700" s="119"/>
      <c r="Y700" s="119"/>
      <c r="Z700" s="119"/>
      <c r="AA700" s="119"/>
      <c r="AB700" s="119"/>
      <c r="AC700" s="119"/>
      <c r="AD700" s="119"/>
      <c r="AE700" s="119"/>
      <c r="AF700" s="119"/>
      <c r="AG700" s="119"/>
      <c r="AH700" s="4"/>
      <c r="AI700" s="4"/>
      <c r="AJ700" s="4"/>
      <c r="AK700" s="4"/>
      <c r="AL700" s="4"/>
      <c r="AM700" s="4"/>
      <c r="AN700" s="4"/>
    </row>
    <row r="701">
      <c r="A701" s="4"/>
      <c r="B701" s="4"/>
      <c r="C701" s="4"/>
      <c r="D701" s="4"/>
      <c r="E701" s="4"/>
      <c r="F701" s="4"/>
      <c r="G701" s="4"/>
      <c r="H701" s="4"/>
      <c r="I701" s="4"/>
      <c r="J701" s="116"/>
      <c r="K701" s="116"/>
      <c r="L701" s="116"/>
      <c r="M701" s="116"/>
      <c r="N701" s="116"/>
      <c r="O701" s="116"/>
      <c r="P701" s="116"/>
      <c r="Q701" s="116"/>
      <c r="R701" s="116"/>
      <c r="S701" s="116"/>
      <c r="T701" s="119"/>
      <c r="U701" s="119"/>
      <c r="V701" s="119"/>
      <c r="W701" s="119"/>
      <c r="X701" s="119"/>
      <c r="Y701" s="119"/>
      <c r="Z701" s="119"/>
      <c r="AA701" s="119"/>
      <c r="AB701" s="119"/>
      <c r="AC701" s="119"/>
      <c r="AD701" s="119"/>
      <c r="AE701" s="119"/>
      <c r="AF701" s="119"/>
      <c r="AG701" s="119"/>
      <c r="AH701" s="4"/>
      <c r="AI701" s="4"/>
      <c r="AJ701" s="4"/>
      <c r="AK701" s="4"/>
      <c r="AL701" s="4"/>
      <c r="AM701" s="4"/>
      <c r="AN701" s="4"/>
    </row>
    <row r="702">
      <c r="A702" s="4"/>
      <c r="B702" s="4"/>
      <c r="C702" s="4"/>
      <c r="D702" s="4"/>
      <c r="E702" s="4"/>
      <c r="F702" s="4"/>
      <c r="G702" s="4"/>
      <c r="H702" s="4"/>
      <c r="I702" s="4"/>
      <c r="J702" s="116"/>
      <c r="K702" s="116"/>
      <c r="L702" s="116"/>
      <c r="M702" s="116"/>
      <c r="N702" s="116"/>
      <c r="O702" s="116"/>
      <c r="P702" s="116"/>
      <c r="Q702" s="116"/>
      <c r="R702" s="116"/>
      <c r="S702" s="116"/>
      <c r="T702" s="119"/>
      <c r="U702" s="119"/>
      <c r="V702" s="119"/>
      <c r="W702" s="119"/>
      <c r="X702" s="119"/>
      <c r="Y702" s="119"/>
      <c r="Z702" s="119"/>
      <c r="AA702" s="119"/>
      <c r="AB702" s="119"/>
      <c r="AC702" s="119"/>
      <c r="AD702" s="119"/>
      <c r="AE702" s="119"/>
      <c r="AF702" s="119"/>
      <c r="AG702" s="119"/>
      <c r="AH702" s="4"/>
      <c r="AI702" s="4"/>
      <c r="AJ702" s="4"/>
      <c r="AK702" s="4"/>
      <c r="AL702" s="4"/>
      <c r="AM702" s="4"/>
      <c r="AN702" s="4"/>
    </row>
    <row r="703">
      <c r="A703" s="4"/>
      <c r="B703" s="4"/>
      <c r="C703" s="4"/>
      <c r="D703" s="4"/>
      <c r="E703" s="4"/>
      <c r="F703" s="4"/>
      <c r="G703" s="4"/>
      <c r="H703" s="4"/>
      <c r="I703" s="4"/>
      <c r="J703" s="116"/>
      <c r="K703" s="116"/>
      <c r="L703" s="116"/>
      <c r="M703" s="116"/>
      <c r="N703" s="116"/>
      <c r="O703" s="116"/>
      <c r="P703" s="116"/>
      <c r="Q703" s="116"/>
      <c r="R703" s="116"/>
      <c r="S703" s="116"/>
      <c r="T703" s="119"/>
      <c r="U703" s="119"/>
      <c r="V703" s="119"/>
      <c r="W703" s="119"/>
      <c r="X703" s="119"/>
      <c r="Y703" s="119"/>
      <c r="Z703" s="119"/>
      <c r="AA703" s="119"/>
      <c r="AB703" s="119"/>
      <c r="AC703" s="119"/>
      <c r="AD703" s="119"/>
      <c r="AE703" s="119"/>
      <c r="AF703" s="119"/>
      <c r="AG703" s="119"/>
      <c r="AH703" s="4"/>
      <c r="AI703" s="4"/>
      <c r="AJ703" s="4"/>
      <c r="AK703" s="4"/>
      <c r="AL703" s="4"/>
      <c r="AM703" s="4"/>
      <c r="AN703" s="4"/>
    </row>
    <row r="704">
      <c r="A704" s="4"/>
      <c r="B704" s="4"/>
      <c r="C704" s="4"/>
      <c r="D704" s="4"/>
      <c r="E704" s="4"/>
      <c r="F704" s="4"/>
      <c r="G704" s="4"/>
      <c r="H704" s="4"/>
      <c r="I704" s="4"/>
      <c r="J704" s="116"/>
      <c r="K704" s="116"/>
      <c r="L704" s="116"/>
      <c r="M704" s="116"/>
      <c r="N704" s="116"/>
      <c r="O704" s="116"/>
      <c r="P704" s="116"/>
      <c r="Q704" s="116"/>
      <c r="R704" s="116"/>
      <c r="S704" s="116"/>
      <c r="T704" s="119"/>
      <c r="U704" s="119"/>
      <c r="V704" s="119"/>
      <c r="W704" s="119"/>
      <c r="X704" s="119"/>
      <c r="Y704" s="119"/>
      <c r="Z704" s="119"/>
      <c r="AA704" s="119"/>
      <c r="AB704" s="119"/>
      <c r="AC704" s="119"/>
      <c r="AD704" s="119"/>
      <c r="AE704" s="119"/>
      <c r="AF704" s="119"/>
      <c r="AG704" s="119"/>
      <c r="AH704" s="4"/>
      <c r="AI704" s="4"/>
      <c r="AJ704" s="4"/>
      <c r="AK704" s="4"/>
      <c r="AL704" s="4"/>
      <c r="AM704" s="4"/>
      <c r="AN704" s="4"/>
    </row>
    <row r="705">
      <c r="A705" s="4"/>
      <c r="B705" s="4"/>
      <c r="C705" s="4"/>
      <c r="D705" s="4"/>
      <c r="E705" s="4"/>
      <c r="F705" s="4"/>
      <c r="G705" s="4"/>
      <c r="H705" s="4"/>
      <c r="I705" s="4"/>
      <c r="J705" s="116"/>
      <c r="K705" s="116"/>
      <c r="L705" s="116"/>
      <c r="M705" s="116"/>
      <c r="N705" s="116"/>
      <c r="O705" s="116"/>
      <c r="P705" s="116"/>
      <c r="Q705" s="116"/>
      <c r="R705" s="116"/>
      <c r="S705" s="116"/>
      <c r="T705" s="119"/>
      <c r="U705" s="119"/>
      <c r="V705" s="119"/>
      <c r="W705" s="119"/>
      <c r="X705" s="119"/>
      <c r="Y705" s="119"/>
      <c r="Z705" s="119"/>
      <c r="AA705" s="119"/>
      <c r="AB705" s="119"/>
      <c r="AC705" s="119"/>
      <c r="AD705" s="119"/>
      <c r="AE705" s="119"/>
      <c r="AF705" s="119"/>
      <c r="AG705" s="119"/>
      <c r="AH705" s="4"/>
      <c r="AI705" s="4"/>
      <c r="AJ705" s="4"/>
      <c r="AK705" s="4"/>
      <c r="AL705" s="4"/>
      <c r="AM705" s="4"/>
      <c r="AN705" s="4"/>
    </row>
    <row r="706">
      <c r="A706" s="4"/>
      <c r="B706" s="4"/>
      <c r="C706" s="4"/>
      <c r="D706" s="4"/>
      <c r="E706" s="4"/>
      <c r="F706" s="4"/>
      <c r="G706" s="4"/>
      <c r="H706" s="4"/>
      <c r="I706" s="4"/>
      <c r="J706" s="116"/>
      <c r="K706" s="116"/>
      <c r="L706" s="116"/>
      <c r="M706" s="116"/>
      <c r="N706" s="116"/>
      <c r="O706" s="116"/>
      <c r="P706" s="116"/>
      <c r="Q706" s="116"/>
      <c r="R706" s="116"/>
      <c r="S706" s="116"/>
      <c r="T706" s="119"/>
      <c r="U706" s="119"/>
      <c r="V706" s="119"/>
      <c r="W706" s="119"/>
      <c r="X706" s="119"/>
      <c r="Y706" s="119"/>
      <c r="Z706" s="119"/>
      <c r="AA706" s="119"/>
      <c r="AB706" s="119"/>
      <c r="AC706" s="119"/>
      <c r="AD706" s="119"/>
      <c r="AE706" s="119"/>
      <c r="AF706" s="119"/>
      <c r="AG706" s="119"/>
      <c r="AH706" s="4"/>
      <c r="AI706" s="4"/>
      <c r="AJ706" s="4"/>
      <c r="AK706" s="4"/>
      <c r="AL706" s="4"/>
      <c r="AM706" s="4"/>
      <c r="AN706" s="4"/>
    </row>
    <row r="707">
      <c r="A707" s="4"/>
      <c r="B707" s="4"/>
      <c r="C707" s="4"/>
      <c r="D707" s="4"/>
      <c r="E707" s="4"/>
      <c r="F707" s="4"/>
      <c r="G707" s="4"/>
      <c r="H707" s="4"/>
      <c r="I707" s="4"/>
      <c r="J707" s="116"/>
      <c r="K707" s="116"/>
      <c r="L707" s="116"/>
      <c r="M707" s="116"/>
      <c r="N707" s="116"/>
      <c r="O707" s="116"/>
      <c r="P707" s="116"/>
      <c r="Q707" s="116"/>
      <c r="R707" s="116"/>
      <c r="S707" s="116"/>
      <c r="T707" s="119"/>
      <c r="U707" s="119"/>
      <c r="V707" s="119"/>
      <c r="W707" s="119"/>
      <c r="X707" s="119"/>
      <c r="Y707" s="119"/>
      <c r="Z707" s="119"/>
      <c r="AA707" s="119"/>
      <c r="AB707" s="119"/>
      <c r="AC707" s="119"/>
      <c r="AD707" s="119"/>
      <c r="AE707" s="119"/>
      <c r="AF707" s="119"/>
      <c r="AG707" s="119"/>
      <c r="AH707" s="4"/>
      <c r="AI707" s="4"/>
      <c r="AJ707" s="4"/>
      <c r="AK707" s="4"/>
      <c r="AL707" s="4"/>
      <c r="AM707" s="4"/>
      <c r="AN707" s="4"/>
    </row>
    <row r="708">
      <c r="A708" s="4"/>
      <c r="B708" s="4"/>
      <c r="C708" s="4"/>
      <c r="D708" s="4"/>
      <c r="E708" s="4"/>
      <c r="F708" s="4"/>
      <c r="G708" s="4"/>
      <c r="H708" s="4"/>
      <c r="I708" s="4"/>
      <c r="J708" s="116"/>
      <c r="K708" s="116"/>
      <c r="L708" s="116"/>
      <c r="M708" s="116"/>
      <c r="N708" s="116"/>
      <c r="O708" s="116"/>
      <c r="P708" s="116"/>
      <c r="Q708" s="116"/>
      <c r="R708" s="116"/>
      <c r="S708" s="116"/>
      <c r="T708" s="119"/>
      <c r="U708" s="119"/>
      <c r="V708" s="119"/>
      <c r="W708" s="119"/>
      <c r="X708" s="119"/>
      <c r="Y708" s="119"/>
      <c r="Z708" s="119"/>
      <c r="AA708" s="119"/>
      <c r="AB708" s="119"/>
      <c r="AC708" s="119"/>
      <c r="AD708" s="119"/>
      <c r="AE708" s="119"/>
      <c r="AF708" s="119"/>
      <c r="AG708" s="119"/>
      <c r="AH708" s="4"/>
      <c r="AI708" s="4"/>
      <c r="AJ708" s="4"/>
      <c r="AK708" s="4"/>
      <c r="AL708" s="4"/>
      <c r="AM708" s="4"/>
      <c r="AN708" s="4"/>
    </row>
    <row r="709">
      <c r="A709" s="4"/>
      <c r="B709" s="4"/>
      <c r="C709" s="4"/>
      <c r="D709" s="4"/>
      <c r="E709" s="4"/>
      <c r="F709" s="4"/>
      <c r="G709" s="4"/>
      <c r="H709" s="4"/>
      <c r="I709" s="4"/>
      <c r="J709" s="116"/>
      <c r="K709" s="116"/>
      <c r="L709" s="116"/>
      <c r="M709" s="116"/>
      <c r="N709" s="116"/>
      <c r="O709" s="116"/>
      <c r="P709" s="116"/>
      <c r="Q709" s="116"/>
      <c r="R709" s="116"/>
      <c r="S709" s="116"/>
      <c r="T709" s="119"/>
      <c r="U709" s="119"/>
      <c r="V709" s="119"/>
      <c r="W709" s="119"/>
      <c r="X709" s="119"/>
      <c r="Y709" s="119"/>
      <c r="Z709" s="119"/>
      <c r="AA709" s="119"/>
      <c r="AB709" s="119"/>
      <c r="AC709" s="119"/>
      <c r="AD709" s="119"/>
      <c r="AE709" s="119"/>
      <c r="AF709" s="119"/>
      <c r="AG709" s="119"/>
      <c r="AH709" s="4"/>
      <c r="AI709" s="4"/>
      <c r="AJ709" s="4"/>
      <c r="AK709" s="4"/>
      <c r="AL709" s="4"/>
      <c r="AM709" s="4"/>
      <c r="AN709" s="4"/>
    </row>
    <row r="710">
      <c r="A710" s="4"/>
      <c r="B710" s="4"/>
      <c r="C710" s="4"/>
      <c r="D710" s="4"/>
      <c r="E710" s="4"/>
      <c r="F710" s="4"/>
      <c r="G710" s="4"/>
      <c r="H710" s="4"/>
      <c r="I710" s="4"/>
      <c r="J710" s="116"/>
      <c r="K710" s="116"/>
      <c r="L710" s="116"/>
      <c r="M710" s="116"/>
      <c r="N710" s="116"/>
      <c r="O710" s="116"/>
      <c r="P710" s="116"/>
      <c r="Q710" s="116"/>
      <c r="R710" s="116"/>
      <c r="S710" s="116"/>
      <c r="T710" s="119"/>
      <c r="U710" s="119"/>
      <c r="V710" s="119"/>
      <c r="W710" s="119"/>
      <c r="X710" s="119"/>
      <c r="Y710" s="119"/>
      <c r="Z710" s="119"/>
      <c r="AA710" s="119"/>
      <c r="AB710" s="119"/>
      <c r="AC710" s="119"/>
      <c r="AD710" s="119"/>
      <c r="AE710" s="119"/>
      <c r="AF710" s="119"/>
      <c r="AG710" s="119"/>
      <c r="AH710" s="4"/>
      <c r="AI710" s="4"/>
      <c r="AJ710" s="4"/>
      <c r="AK710" s="4"/>
      <c r="AL710" s="4"/>
      <c r="AM710" s="4"/>
      <c r="AN710" s="4"/>
    </row>
    <row r="711">
      <c r="A711" s="4"/>
      <c r="B711" s="4"/>
      <c r="C711" s="4"/>
      <c r="D711" s="4"/>
      <c r="E711" s="4"/>
      <c r="F711" s="4"/>
      <c r="G711" s="4"/>
      <c r="H711" s="4"/>
      <c r="I711" s="4"/>
      <c r="J711" s="116"/>
      <c r="K711" s="116"/>
      <c r="L711" s="116"/>
      <c r="M711" s="116"/>
      <c r="N711" s="116"/>
      <c r="O711" s="116"/>
      <c r="P711" s="116"/>
      <c r="Q711" s="116"/>
      <c r="R711" s="116"/>
      <c r="S711" s="116"/>
      <c r="T711" s="119"/>
      <c r="U711" s="119"/>
      <c r="V711" s="119"/>
      <c r="W711" s="119"/>
      <c r="X711" s="119"/>
      <c r="Y711" s="119"/>
      <c r="Z711" s="119"/>
      <c r="AA711" s="119"/>
      <c r="AB711" s="119"/>
      <c r="AC711" s="119"/>
      <c r="AD711" s="119"/>
      <c r="AE711" s="119"/>
      <c r="AF711" s="119"/>
      <c r="AG711" s="119"/>
      <c r="AH711" s="4"/>
      <c r="AI711" s="4"/>
      <c r="AJ711" s="4"/>
      <c r="AK711" s="4"/>
      <c r="AL711" s="4"/>
      <c r="AM711" s="4"/>
      <c r="AN711" s="4"/>
    </row>
    <row r="712">
      <c r="A712" s="4"/>
      <c r="B712" s="4"/>
      <c r="C712" s="4"/>
      <c r="D712" s="4"/>
      <c r="E712" s="4"/>
      <c r="F712" s="4"/>
      <c r="G712" s="4"/>
      <c r="H712" s="4"/>
      <c r="I712" s="4"/>
      <c r="J712" s="116"/>
      <c r="K712" s="116"/>
      <c r="L712" s="116"/>
      <c r="M712" s="116"/>
      <c r="N712" s="116"/>
      <c r="O712" s="116"/>
      <c r="P712" s="116"/>
      <c r="Q712" s="116"/>
      <c r="R712" s="116"/>
      <c r="S712" s="116"/>
      <c r="T712" s="119"/>
      <c r="U712" s="119"/>
      <c r="V712" s="119"/>
      <c r="W712" s="119"/>
      <c r="X712" s="119"/>
      <c r="Y712" s="119"/>
      <c r="Z712" s="119"/>
      <c r="AA712" s="119"/>
      <c r="AB712" s="119"/>
      <c r="AC712" s="119"/>
      <c r="AD712" s="119"/>
      <c r="AE712" s="119"/>
      <c r="AF712" s="119"/>
      <c r="AG712" s="119"/>
      <c r="AH712" s="4"/>
      <c r="AI712" s="4"/>
      <c r="AJ712" s="4"/>
      <c r="AK712" s="4"/>
      <c r="AL712" s="4"/>
      <c r="AM712" s="4"/>
      <c r="AN712" s="4"/>
    </row>
    <row r="713">
      <c r="A713" s="4"/>
      <c r="B713" s="4"/>
      <c r="C713" s="4"/>
      <c r="D713" s="4"/>
      <c r="E713" s="4"/>
      <c r="F713" s="4"/>
      <c r="G713" s="4"/>
      <c r="H713" s="4"/>
      <c r="I713" s="4"/>
      <c r="J713" s="116"/>
      <c r="K713" s="116"/>
      <c r="L713" s="116"/>
      <c r="M713" s="116"/>
      <c r="N713" s="116"/>
      <c r="O713" s="116"/>
      <c r="P713" s="116"/>
      <c r="Q713" s="116"/>
      <c r="R713" s="116"/>
      <c r="S713" s="116"/>
      <c r="T713" s="119"/>
      <c r="U713" s="119"/>
      <c r="V713" s="119"/>
      <c r="W713" s="119"/>
      <c r="X713" s="119"/>
      <c r="Y713" s="119"/>
      <c r="Z713" s="119"/>
      <c r="AA713" s="119"/>
      <c r="AB713" s="119"/>
      <c r="AC713" s="119"/>
      <c r="AD713" s="119"/>
      <c r="AE713" s="119"/>
      <c r="AF713" s="119"/>
      <c r="AG713" s="119"/>
      <c r="AH713" s="4"/>
      <c r="AI713" s="4"/>
      <c r="AJ713" s="4"/>
      <c r="AK713" s="4"/>
      <c r="AL713" s="4"/>
      <c r="AM713" s="4"/>
      <c r="AN713" s="4"/>
    </row>
    <row r="714">
      <c r="A714" s="4"/>
      <c r="B714" s="4"/>
      <c r="C714" s="4"/>
      <c r="D714" s="4"/>
      <c r="E714" s="4"/>
      <c r="F714" s="4"/>
      <c r="G714" s="4"/>
      <c r="H714" s="4"/>
      <c r="I714" s="4"/>
      <c r="J714" s="116"/>
      <c r="K714" s="116"/>
      <c r="L714" s="116"/>
      <c r="M714" s="116"/>
      <c r="N714" s="116"/>
      <c r="O714" s="116"/>
      <c r="P714" s="116"/>
      <c r="Q714" s="116"/>
      <c r="R714" s="116"/>
      <c r="S714" s="116"/>
      <c r="T714" s="119"/>
      <c r="U714" s="119"/>
      <c r="V714" s="119"/>
      <c r="W714" s="119"/>
      <c r="X714" s="119"/>
      <c r="Y714" s="119"/>
      <c r="Z714" s="119"/>
      <c r="AA714" s="119"/>
      <c r="AB714" s="119"/>
      <c r="AC714" s="119"/>
      <c r="AD714" s="119"/>
      <c r="AE714" s="119"/>
      <c r="AF714" s="119"/>
      <c r="AG714" s="119"/>
      <c r="AH714" s="4"/>
      <c r="AI714" s="4"/>
      <c r="AJ714" s="4"/>
      <c r="AK714" s="4"/>
      <c r="AL714" s="4"/>
      <c r="AM714" s="4"/>
      <c r="AN714" s="4"/>
    </row>
    <row r="715">
      <c r="A715" s="4"/>
      <c r="B715" s="4"/>
      <c r="C715" s="4"/>
      <c r="D715" s="4"/>
      <c r="E715" s="4"/>
      <c r="F715" s="4"/>
      <c r="G715" s="4"/>
      <c r="H715" s="4"/>
      <c r="I715" s="4"/>
      <c r="J715" s="116"/>
      <c r="K715" s="116"/>
      <c r="L715" s="116"/>
      <c r="M715" s="116"/>
      <c r="N715" s="116"/>
      <c r="O715" s="116"/>
      <c r="P715" s="116"/>
      <c r="Q715" s="116"/>
      <c r="R715" s="116"/>
      <c r="S715" s="116"/>
      <c r="T715" s="119"/>
      <c r="U715" s="119"/>
      <c r="V715" s="119"/>
      <c r="W715" s="119"/>
      <c r="X715" s="119"/>
      <c r="Y715" s="119"/>
      <c r="Z715" s="119"/>
      <c r="AA715" s="119"/>
      <c r="AB715" s="119"/>
      <c r="AC715" s="119"/>
      <c r="AD715" s="119"/>
      <c r="AE715" s="119"/>
      <c r="AF715" s="119"/>
      <c r="AG715" s="119"/>
      <c r="AH715" s="4"/>
      <c r="AI715" s="4"/>
      <c r="AJ715" s="4"/>
      <c r="AK715" s="4"/>
      <c r="AL715" s="4"/>
      <c r="AM715" s="4"/>
      <c r="AN715" s="4"/>
    </row>
    <row r="716">
      <c r="A716" s="4"/>
      <c r="B716" s="4"/>
      <c r="C716" s="4"/>
      <c r="D716" s="4"/>
      <c r="E716" s="4"/>
      <c r="F716" s="4"/>
      <c r="G716" s="4"/>
      <c r="H716" s="4"/>
      <c r="I716" s="4"/>
      <c r="J716" s="116"/>
      <c r="K716" s="116"/>
      <c r="L716" s="116"/>
      <c r="M716" s="116"/>
      <c r="N716" s="116"/>
      <c r="O716" s="116"/>
      <c r="P716" s="116"/>
      <c r="Q716" s="116"/>
      <c r="R716" s="116"/>
      <c r="S716" s="116"/>
      <c r="T716" s="119"/>
      <c r="U716" s="119"/>
      <c r="V716" s="119"/>
      <c r="W716" s="119"/>
      <c r="X716" s="119"/>
      <c r="Y716" s="119"/>
      <c r="Z716" s="119"/>
      <c r="AA716" s="119"/>
      <c r="AB716" s="119"/>
      <c r="AC716" s="119"/>
      <c r="AD716" s="119"/>
      <c r="AE716" s="119"/>
      <c r="AF716" s="119"/>
      <c r="AG716" s="119"/>
      <c r="AH716" s="4"/>
      <c r="AI716" s="4"/>
      <c r="AJ716" s="4"/>
      <c r="AK716" s="4"/>
      <c r="AL716" s="4"/>
      <c r="AM716" s="4"/>
      <c r="AN716" s="4"/>
    </row>
    <row r="717">
      <c r="A717" s="4"/>
      <c r="B717" s="4"/>
      <c r="C717" s="4"/>
      <c r="D717" s="4"/>
      <c r="E717" s="4"/>
      <c r="F717" s="4"/>
      <c r="G717" s="4"/>
      <c r="H717" s="4"/>
      <c r="I717" s="4"/>
      <c r="J717" s="116"/>
      <c r="K717" s="116"/>
      <c r="L717" s="116"/>
      <c r="M717" s="116"/>
      <c r="N717" s="116"/>
      <c r="O717" s="116"/>
      <c r="P717" s="116"/>
      <c r="Q717" s="116"/>
      <c r="R717" s="116"/>
      <c r="S717" s="116"/>
      <c r="T717" s="119"/>
      <c r="U717" s="119"/>
      <c r="V717" s="119"/>
      <c r="W717" s="119"/>
      <c r="X717" s="119"/>
      <c r="Y717" s="119"/>
      <c r="Z717" s="119"/>
      <c r="AA717" s="119"/>
      <c r="AB717" s="119"/>
      <c r="AC717" s="119"/>
      <c r="AD717" s="119"/>
      <c r="AE717" s="119"/>
      <c r="AF717" s="119"/>
      <c r="AG717" s="119"/>
      <c r="AH717" s="4"/>
      <c r="AI717" s="4"/>
      <c r="AJ717" s="4"/>
      <c r="AK717" s="4"/>
      <c r="AL717" s="4"/>
      <c r="AM717" s="4"/>
      <c r="AN717" s="4"/>
    </row>
    <row r="718">
      <c r="A718" s="4"/>
      <c r="B718" s="4"/>
      <c r="C718" s="4"/>
      <c r="D718" s="4"/>
      <c r="E718" s="4"/>
      <c r="F718" s="4"/>
      <c r="G718" s="4"/>
      <c r="H718" s="4"/>
      <c r="I718" s="4"/>
      <c r="J718" s="116"/>
      <c r="K718" s="116"/>
      <c r="L718" s="116"/>
      <c r="M718" s="116"/>
      <c r="N718" s="116"/>
      <c r="O718" s="116"/>
      <c r="P718" s="116"/>
      <c r="Q718" s="116"/>
      <c r="R718" s="116"/>
      <c r="S718" s="116"/>
      <c r="T718" s="119"/>
      <c r="U718" s="119"/>
      <c r="V718" s="119"/>
      <c r="W718" s="119"/>
      <c r="X718" s="119"/>
      <c r="Y718" s="119"/>
      <c r="Z718" s="119"/>
      <c r="AA718" s="119"/>
      <c r="AB718" s="119"/>
      <c r="AC718" s="119"/>
      <c r="AD718" s="119"/>
      <c r="AE718" s="119"/>
      <c r="AF718" s="119"/>
      <c r="AG718" s="119"/>
      <c r="AH718" s="4"/>
      <c r="AI718" s="4"/>
      <c r="AJ718" s="4"/>
      <c r="AK718" s="4"/>
      <c r="AL718" s="4"/>
      <c r="AM718" s="4"/>
      <c r="AN718" s="4"/>
    </row>
    <row r="719">
      <c r="A719" s="4"/>
      <c r="B719" s="4"/>
      <c r="C719" s="4"/>
      <c r="D719" s="4"/>
      <c r="E719" s="4"/>
      <c r="F719" s="4"/>
      <c r="G719" s="4"/>
      <c r="H719" s="4"/>
      <c r="I719" s="4"/>
      <c r="J719" s="116"/>
      <c r="K719" s="116"/>
      <c r="L719" s="116"/>
      <c r="M719" s="116"/>
      <c r="N719" s="116"/>
      <c r="O719" s="116"/>
      <c r="P719" s="116"/>
      <c r="Q719" s="116"/>
      <c r="R719" s="116"/>
      <c r="S719" s="116"/>
      <c r="T719" s="119"/>
      <c r="U719" s="119"/>
      <c r="V719" s="119"/>
      <c r="W719" s="119"/>
      <c r="X719" s="119"/>
      <c r="Y719" s="119"/>
      <c r="Z719" s="119"/>
      <c r="AA719" s="119"/>
      <c r="AB719" s="119"/>
      <c r="AC719" s="119"/>
      <c r="AD719" s="119"/>
      <c r="AE719" s="119"/>
      <c r="AF719" s="119"/>
      <c r="AG719" s="119"/>
      <c r="AH719" s="4"/>
      <c r="AI719" s="4"/>
      <c r="AJ719" s="4"/>
      <c r="AK719" s="4"/>
      <c r="AL719" s="4"/>
      <c r="AM719" s="4"/>
      <c r="AN719" s="4"/>
    </row>
    <row r="720">
      <c r="A720" s="4"/>
      <c r="B720" s="4"/>
      <c r="C720" s="4"/>
      <c r="D720" s="4"/>
      <c r="E720" s="4"/>
      <c r="F720" s="4"/>
      <c r="G720" s="4"/>
      <c r="H720" s="4"/>
      <c r="I720" s="4"/>
      <c r="J720" s="116"/>
      <c r="K720" s="116"/>
      <c r="L720" s="116"/>
      <c r="M720" s="116"/>
      <c r="N720" s="116"/>
      <c r="O720" s="116"/>
      <c r="P720" s="116"/>
      <c r="Q720" s="116"/>
      <c r="R720" s="116"/>
      <c r="S720" s="116"/>
      <c r="T720" s="119"/>
      <c r="U720" s="119"/>
      <c r="V720" s="119"/>
      <c r="W720" s="119"/>
      <c r="X720" s="119"/>
      <c r="Y720" s="119"/>
      <c r="Z720" s="119"/>
      <c r="AA720" s="119"/>
      <c r="AB720" s="119"/>
      <c r="AC720" s="119"/>
      <c r="AD720" s="119"/>
      <c r="AE720" s="119"/>
      <c r="AF720" s="119"/>
      <c r="AG720" s="119"/>
      <c r="AH720" s="4"/>
      <c r="AI720" s="4"/>
      <c r="AJ720" s="4"/>
      <c r="AK720" s="4"/>
      <c r="AL720" s="4"/>
      <c r="AM720" s="4"/>
      <c r="AN720" s="4"/>
    </row>
    <row r="721">
      <c r="A721" s="4"/>
      <c r="B721" s="4"/>
      <c r="C721" s="4"/>
      <c r="D721" s="4"/>
      <c r="E721" s="4"/>
      <c r="F721" s="4"/>
      <c r="G721" s="4"/>
      <c r="H721" s="4"/>
      <c r="I721" s="4"/>
      <c r="J721" s="116"/>
      <c r="K721" s="116"/>
      <c r="L721" s="116"/>
      <c r="M721" s="116"/>
      <c r="N721" s="116"/>
      <c r="O721" s="116"/>
      <c r="P721" s="116"/>
      <c r="Q721" s="116"/>
      <c r="R721" s="116"/>
      <c r="S721" s="116"/>
      <c r="T721" s="119"/>
      <c r="U721" s="119"/>
      <c r="V721" s="119"/>
      <c r="W721" s="119"/>
      <c r="X721" s="119"/>
      <c r="Y721" s="119"/>
      <c r="Z721" s="119"/>
      <c r="AA721" s="119"/>
      <c r="AB721" s="119"/>
      <c r="AC721" s="119"/>
      <c r="AD721" s="119"/>
      <c r="AE721" s="119"/>
      <c r="AF721" s="119"/>
      <c r="AG721" s="119"/>
      <c r="AH721" s="4"/>
      <c r="AI721" s="4"/>
      <c r="AJ721" s="4"/>
      <c r="AK721" s="4"/>
      <c r="AL721" s="4"/>
      <c r="AM721" s="4"/>
      <c r="AN721" s="4"/>
    </row>
    <row r="722">
      <c r="A722" s="4"/>
      <c r="B722" s="4"/>
      <c r="C722" s="4"/>
      <c r="D722" s="4"/>
      <c r="E722" s="4"/>
      <c r="F722" s="4"/>
      <c r="G722" s="4"/>
      <c r="H722" s="4"/>
      <c r="I722" s="4"/>
      <c r="J722" s="116"/>
      <c r="K722" s="116"/>
      <c r="L722" s="116"/>
      <c r="M722" s="116"/>
      <c r="N722" s="116"/>
      <c r="O722" s="116"/>
      <c r="P722" s="116"/>
      <c r="Q722" s="116"/>
      <c r="R722" s="116"/>
      <c r="S722" s="116"/>
      <c r="T722" s="119"/>
      <c r="U722" s="119"/>
      <c r="V722" s="119"/>
      <c r="W722" s="119"/>
      <c r="X722" s="119"/>
      <c r="Y722" s="119"/>
      <c r="Z722" s="119"/>
      <c r="AA722" s="119"/>
      <c r="AB722" s="119"/>
      <c r="AC722" s="119"/>
      <c r="AD722" s="119"/>
      <c r="AE722" s="119"/>
      <c r="AF722" s="119"/>
      <c r="AG722" s="119"/>
      <c r="AH722" s="4"/>
      <c r="AI722" s="4"/>
      <c r="AJ722" s="4"/>
      <c r="AK722" s="4"/>
      <c r="AL722" s="4"/>
      <c r="AM722" s="4"/>
      <c r="AN722" s="4"/>
    </row>
    <row r="723">
      <c r="A723" s="4"/>
      <c r="B723" s="4"/>
      <c r="C723" s="4"/>
      <c r="D723" s="4"/>
      <c r="E723" s="4"/>
      <c r="F723" s="4"/>
      <c r="G723" s="4"/>
      <c r="H723" s="4"/>
      <c r="I723" s="4"/>
      <c r="J723" s="116"/>
      <c r="K723" s="116"/>
      <c r="L723" s="116"/>
      <c r="M723" s="116"/>
      <c r="N723" s="116"/>
      <c r="O723" s="116"/>
      <c r="P723" s="116"/>
      <c r="Q723" s="116"/>
      <c r="R723" s="116"/>
      <c r="S723" s="116"/>
      <c r="T723" s="119"/>
      <c r="U723" s="119"/>
      <c r="V723" s="119"/>
      <c r="W723" s="119"/>
      <c r="X723" s="119"/>
      <c r="Y723" s="119"/>
      <c r="Z723" s="119"/>
      <c r="AA723" s="119"/>
      <c r="AB723" s="119"/>
      <c r="AC723" s="119"/>
      <c r="AD723" s="119"/>
      <c r="AE723" s="119"/>
      <c r="AF723" s="119"/>
      <c r="AG723" s="119"/>
      <c r="AH723" s="4"/>
      <c r="AI723" s="4"/>
      <c r="AJ723" s="4"/>
      <c r="AK723" s="4"/>
      <c r="AL723" s="4"/>
      <c r="AM723" s="4"/>
      <c r="AN723" s="4"/>
    </row>
    <row r="724">
      <c r="A724" s="4"/>
      <c r="B724" s="4"/>
      <c r="C724" s="4"/>
      <c r="D724" s="4"/>
      <c r="E724" s="4"/>
      <c r="F724" s="4"/>
      <c r="G724" s="4"/>
      <c r="H724" s="4"/>
      <c r="I724" s="4"/>
      <c r="J724" s="116"/>
      <c r="K724" s="116"/>
      <c r="L724" s="116"/>
      <c r="M724" s="116"/>
      <c r="N724" s="116"/>
      <c r="O724" s="116"/>
      <c r="P724" s="116"/>
      <c r="Q724" s="116"/>
      <c r="R724" s="116"/>
      <c r="S724" s="116"/>
      <c r="T724" s="119"/>
      <c r="U724" s="119"/>
      <c r="V724" s="119"/>
      <c r="W724" s="119"/>
      <c r="X724" s="119"/>
      <c r="Y724" s="119"/>
      <c r="Z724" s="119"/>
      <c r="AA724" s="119"/>
      <c r="AB724" s="119"/>
      <c r="AC724" s="119"/>
      <c r="AD724" s="119"/>
      <c r="AE724" s="119"/>
      <c r="AF724" s="119"/>
      <c r="AG724" s="119"/>
      <c r="AH724" s="4"/>
      <c r="AI724" s="4"/>
      <c r="AJ724" s="4"/>
      <c r="AK724" s="4"/>
      <c r="AL724" s="4"/>
      <c r="AM724" s="4"/>
      <c r="AN724" s="4"/>
    </row>
    <row r="725">
      <c r="A725" s="4"/>
      <c r="B725" s="4"/>
      <c r="C725" s="4"/>
      <c r="D725" s="4"/>
      <c r="E725" s="4"/>
      <c r="F725" s="4"/>
      <c r="G725" s="4"/>
      <c r="H725" s="4"/>
      <c r="I725" s="4"/>
      <c r="J725" s="116"/>
      <c r="K725" s="116"/>
      <c r="L725" s="116"/>
      <c r="M725" s="116"/>
      <c r="N725" s="116"/>
      <c r="O725" s="116"/>
      <c r="P725" s="116"/>
      <c r="Q725" s="116"/>
      <c r="R725" s="116"/>
      <c r="S725" s="116"/>
      <c r="T725" s="119"/>
      <c r="U725" s="119"/>
      <c r="V725" s="119"/>
      <c r="W725" s="119"/>
      <c r="X725" s="119"/>
      <c r="Y725" s="119"/>
      <c r="Z725" s="119"/>
      <c r="AA725" s="119"/>
      <c r="AB725" s="119"/>
      <c r="AC725" s="119"/>
      <c r="AD725" s="119"/>
      <c r="AE725" s="119"/>
      <c r="AF725" s="119"/>
      <c r="AG725" s="119"/>
      <c r="AH725" s="4"/>
      <c r="AI725" s="4"/>
      <c r="AJ725" s="4"/>
      <c r="AK725" s="4"/>
      <c r="AL725" s="4"/>
      <c r="AM725" s="4"/>
      <c r="AN725" s="4"/>
    </row>
    <row r="726">
      <c r="A726" s="4"/>
      <c r="B726" s="4"/>
      <c r="C726" s="4"/>
      <c r="D726" s="4"/>
      <c r="E726" s="4"/>
      <c r="F726" s="4"/>
      <c r="G726" s="4"/>
      <c r="H726" s="4"/>
      <c r="I726" s="4"/>
      <c r="J726" s="116"/>
      <c r="K726" s="116"/>
      <c r="L726" s="116"/>
      <c r="M726" s="116"/>
      <c r="N726" s="116"/>
      <c r="O726" s="116"/>
      <c r="P726" s="116"/>
      <c r="Q726" s="116"/>
      <c r="R726" s="116"/>
      <c r="S726" s="116"/>
      <c r="T726" s="119"/>
      <c r="U726" s="119"/>
      <c r="V726" s="119"/>
      <c r="W726" s="119"/>
      <c r="X726" s="119"/>
      <c r="Y726" s="119"/>
      <c r="Z726" s="119"/>
      <c r="AA726" s="119"/>
      <c r="AB726" s="119"/>
      <c r="AC726" s="119"/>
      <c r="AD726" s="119"/>
      <c r="AE726" s="119"/>
      <c r="AF726" s="119"/>
      <c r="AG726" s="119"/>
      <c r="AH726" s="4"/>
      <c r="AI726" s="4"/>
      <c r="AJ726" s="4"/>
      <c r="AK726" s="4"/>
      <c r="AL726" s="4"/>
      <c r="AM726" s="4"/>
      <c r="AN726" s="4"/>
    </row>
    <row r="727">
      <c r="A727" s="4"/>
      <c r="B727" s="4"/>
      <c r="C727" s="4"/>
      <c r="D727" s="4"/>
      <c r="E727" s="4"/>
      <c r="F727" s="4"/>
      <c r="G727" s="4"/>
      <c r="H727" s="4"/>
      <c r="I727" s="4"/>
      <c r="J727" s="116"/>
      <c r="K727" s="116"/>
      <c r="L727" s="116"/>
      <c r="M727" s="116"/>
      <c r="N727" s="116"/>
      <c r="O727" s="116"/>
      <c r="P727" s="116"/>
      <c r="Q727" s="116"/>
      <c r="R727" s="116"/>
      <c r="S727" s="116"/>
      <c r="T727" s="119"/>
      <c r="U727" s="119"/>
      <c r="V727" s="119"/>
      <c r="W727" s="119"/>
      <c r="X727" s="119"/>
      <c r="Y727" s="119"/>
      <c r="Z727" s="119"/>
      <c r="AA727" s="119"/>
      <c r="AB727" s="119"/>
      <c r="AC727" s="119"/>
      <c r="AD727" s="119"/>
      <c r="AE727" s="119"/>
      <c r="AF727" s="119"/>
      <c r="AG727" s="119"/>
      <c r="AH727" s="4"/>
      <c r="AI727" s="4"/>
      <c r="AJ727" s="4"/>
      <c r="AK727" s="4"/>
      <c r="AL727" s="4"/>
      <c r="AM727" s="4"/>
      <c r="AN727" s="4"/>
    </row>
    <row r="728">
      <c r="A728" s="4"/>
      <c r="B728" s="4"/>
      <c r="C728" s="4"/>
      <c r="D728" s="4"/>
      <c r="E728" s="4"/>
      <c r="F728" s="4"/>
      <c r="G728" s="4"/>
      <c r="H728" s="4"/>
      <c r="I728" s="4"/>
      <c r="J728" s="116"/>
      <c r="K728" s="116"/>
      <c r="L728" s="116"/>
      <c r="M728" s="116"/>
      <c r="N728" s="116"/>
      <c r="O728" s="116"/>
      <c r="P728" s="116"/>
      <c r="Q728" s="116"/>
      <c r="R728" s="116"/>
      <c r="S728" s="116"/>
      <c r="T728" s="119"/>
      <c r="U728" s="119"/>
      <c r="V728" s="119"/>
      <c r="W728" s="119"/>
      <c r="X728" s="119"/>
      <c r="Y728" s="119"/>
      <c r="Z728" s="119"/>
      <c r="AA728" s="119"/>
      <c r="AB728" s="119"/>
      <c r="AC728" s="119"/>
      <c r="AD728" s="119"/>
      <c r="AE728" s="119"/>
      <c r="AF728" s="119"/>
      <c r="AG728" s="119"/>
      <c r="AH728" s="4"/>
      <c r="AI728" s="4"/>
      <c r="AJ728" s="4"/>
      <c r="AK728" s="4"/>
      <c r="AL728" s="4"/>
      <c r="AM728" s="4"/>
      <c r="AN728" s="4"/>
    </row>
    <row r="729">
      <c r="A729" s="4"/>
      <c r="B729" s="4"/>
      <c r="C729" s="4"/>
      <c r="D729" s="4"/>
      <c r="E729" s="4"/>
      <c r="F729" s="4"/>
      <c r="G729" s="4"/>
      <c r="H729" s="4"/>
      <c r="I729" s="4"/>
      <c r="J729" s="116"/>
      <c r="K729" s="116"/>
      <c r="L729" s="116"/>
      <c r="M729" s="116"/>
      <c r="N729" s="116"/>
      <c r="O729" s="116"/>
      <c r="P729" s="116"/>
      <c r="Q729" s="116"/>
      <c r="R729" s="116"/>
      <c r="S729" s="116"/>
      <c r="T729" s="119"/>
      <c r="U729" s="119"/>
      <c r="V729" s="119"/>
      <c r="W729" s="119"/>
      <c r="X729" s="119"/>
      <c r="Y729" s="119"/>
      <c r="Z729" s="119"/>
      <c r="AA729" s="119"/>
      <c r="AB729" s="119"/>
      <c r="AC729" s="119"/>
      <c r="AD729" s="119"/>
      <c r="AE729" s="119"/>
      <c r="AF729" s="119"/>
      <c r="AG729" s="119"/>
      <c r="AH729" s="4"/>
      <c r="AI729" s="4"/>
      <c r="AJ729" s="4"/>
      <c r="AK729" s="4"/>
      <c r="AL729" s="4"/>
      <c r="AM729" s="4"/>
      <c r="AN729" s="4"/>
    </row>
    <row r="730">
      <c r="A730" s="4"/>
      <c r="B730" s="4"/>
      <c r="C730" s="4"/>
      <c r="D730" s="4"/>
      <c r="E730" s="4"/>
      <c r="F730" s="4"/>
      <c r="G730" s="4"/>
      <c r="H730" s="4"/>
      <c r="I730" s="4"/>
      <c r="J730" s="116"/>
      <c r="K730" s="116"/>
      <c r="L730" s="116"/>
      <c r="M730" s="116"/>
      <c r="N730" s="116"/>
      <c r="O730" s="116"/>
      <c r="P730" s="116"/>
      <c r="Q730" s="116"/>
      <c r="R730" s="116"/>
      <c r="S730" s="116"/>
      <c r="T730" s="119"/>
      <c r="U730" s="119"/>
      <c r="V730" s="119"/>
      <c r="W730" s="119"/>
      <c r="X730" s="119"/>
      <c r="Y730" s="119"/>
      <c r="Z730" s="119"/>
      <c r="AA730" s="119"/>
      <c r="AB730" s="119"/>
      <c r="AC730" s="119"/>
      <c r="AD730" s="119"/>
      <c r="AE730" s="119"/>
      <c r="AF730" s="119"/>
      <c r="AG730" s="119"/>
      <c r="AH730" s="4"/>
      <c r="AI730" s="4"/>
      <c r="AJ730" s="4"/>
      <c r="AK730" s="4"/>
      <c r="AL730" s="4"/>
      <c r="AM730" s="4"/>
      <c r="AN730" s="4"/>
    </row>
    <row r="731">
      <c r="A731" s="4"/>
      <c r="B731" s="4"/>
      <c r="C731" s="4"/>
      <c r="D731" s="4"/>
      <c r="E731" s="4"/>
      <c r="F731" s="4"/>
      <c r="G731" s="4"/>
      <c r="H731" s="4"/>
      <c r="I731" s="4"/>
      <c r="J731" s="116"/>
      <c r="K731" s="116"/>
      <c r="L731" s="116"/>
      <c r="M731" s="116"/>
      <c r="N731" s="116"/>
      <c r="O731" s="116"/>
      <c r="P731" s="116"/>
      <c r="Q731" s="116"/>
      <c r="R731" s="116"/>
      <c r="S731" s="116"/>
      <c r="T731" s="119"/>
      <c r="U731" s="119"/>
      <c r="V731" s="119"/>
      <c r="W731" s="119"/>
      <c r="X731" s="119"/>
      <c r="Y731" s="119"/>
      <c r="Z731" s="119"/>
      <c r="AA731" s="119"/>
      <c r="AB731" s="119"/>
      <c r="AC731" s="119"/>
      <c r="AD731" s="119"/>
      <c r="AE731" s="119"/>
      <c r="AF731" s="119"/>
      <c r="AG731" s="119"/>
      <c r="AH731" s="4"/>
      <c r="AI731" s="4"/>
      <c r="AJ731" s="4"/>
      <c r="AK731" s="4"/>
      <c r="AL731" s="4"/>
      <c r="AM731" s="4"/>
      <c r="AN731" s="4"/>
    </row>
    <row r="732">
      <c r="A732" s="4"/>
      <c r="B732" s="4"/>
      <c r="C732" s="4"/>
      <c r="D732" s="4"/>
      <c r="E732" s="4"/>
      <c r="F732" s="4"/>
      <c r="G732" s="4"/>
      <c r="H732" s="4"/>
      <c r="I732" s="4"/>
      <c r="J732" s="116"/>
      <c r="K732" s="116"/>
      <c r="L732" s="116"/>
      <c r="M732" s="116"/>
      <c r="N732" s="116"/>
      <c r="O732" s="116"/>
      <c r="P732" s="116"/>
      <c r="Q732" s="116"/>
      <c r="R732" s="116"/>
      <c r="S732" s="116"/>
      <c r="T732" s="119"/>
      <c r="U732" s="119"/>
      <c r="V732" s="119"/>
      <c r="W732" s="119"/>
      <c r="X732" s="119"/>
      <c r="Y732" s="119"/>
      <c r="Z732" s="119"/>
      <c r="AA732" s="119"/>
      <c r="AB732" s="119"/>
      <c r="AC732" s="119"/>
      <c r="AD732" s="119"/>
      <c r="AE732" s="119"/>
      <c r="AF732" s="119"/>
      <c r="AG732" s="119"/>
      <c r="AH732" s="4"/>
      <c r="AI732" s="4"/>
      <c r="AJ732" s="4"/>
      <c r="AK732" s="4"/>
      <c r="AL732" s="4"/>
      <c r="AM732" s="4"/>
      <c r="AN732" s="4"/>
    </row>
    <row r="733">
      <c r="A733" s="4"/>
      <c r="B733" s="4"/>
      <c r="C733" s="4"/>
      <c r="D733" s="4"/>
      <c r="E733" s="4"/>
      <c r="F733" s="4"/>
      <c r="G733" s="4"/>
      <c r="H733" s="4"/>
      <c r="I733" s="4"/>
      <c r="J733" s="116"/>
      <c r="K733" s="116"/>
      <c r="L733" s="116"/>
      <c r="M733" s="116"/>
      <c r="N733" s="116"/>
      <c r="O733" s="116"/>
      <c r="P733" s="116"/>
      <c r="Q733" s="116"/>
      <c r="R733" s="116"/>
      <c r="S733" s="116"/>
      <c r="T733" s="119"/>
      <c r="U733" s="119"/>
      <c r="V733" s="119"/>
      <c r="W733" s="119"/>
      <c r="X733" s="119"/>
      <c r="Y733" s="119"/>
      <c r="Z733" s="119"/>
      <c r="AA733" s="119"/>
      <c r="AB733" s="119"/>
      <c r="AC733" s="119"/>
      <c r="AD733" s="119"/>
      <c r="AE733" s="119"/>
      <c r="AF733" s="119"/>
      <c r="AG733" s="119"/>
      <c r="AH733" s="4"/>
      <c r="AI733" s="4"/>
      <c r="AJ733" s="4"/>
      <c r="AK733" s="4"/>
      <c r="AL733" s="4"/>
      <c r="AM733" s="4"/>
      <c r="AN733" s="4"/>
    </row>
    <row r="734">
      <c r="A734" s="4"/>
      <c r="B734" s="4"/>
      <c r="C734" s="4"/>
      <c r="D734" s="4"/>
      <c r="E734" s="4"/>
      <c r="F734" s="4"/>
      <c r="G734" s="4"/>
      <c r="H734" s="4"/>
      <c r="I734" s="4"/>
      <c r="J734" s="116"/>
      <c r="K734" s="116"/>
      <c r="L734" s="116"/>
      <c r="M734" s="116"/>
      <c r="N734" s="116"/>
      <c r="O734" s="116"/>
      <c r="P734" s="116"/>
      <c r="Q734" s="116"/>
      <c r="R734" s="116"/>
      <c r="S734" s="116"/>
      <c r="T734" s="119"/>
      <c r="U734" s="119"/>
      <c r="V734" s="119"/>
      <c r="W734" s="119"/>
      <c r="X734" s="119"/>
      <c r="Y734" s="119"/>
      <c r="Z734" s="119"/>
      <c r="AA734" s="119"/>
      <c r="AB734" s="119"/>
      <c r="AC734" s="119"/>
      <c r="AD734" s="119"/>
      <c r="AE734" s="119"/>
      <c r="AF734" s="119"/>
      <c r="AG734" s="119"/>
      <c r="AH734" s="4"/>
      <c r="AI734" s="4"/>
      <c r="AJ734" s="4"/>
      <c r="AK734" s="4"/>
      <c r="AL734" s="4"/>
      <c r="AM734" s="4"/>
      <c r="AN734" s="4"/>
    </row>
    <row r="735">
      <c r="A735" s="4"/>
      <c r="B735" s="4"/>
      <c r="C735" s="4"/>
      <c r="D735" s="4"/>
      <c r="E735" s="4"/>
      <c r="F735" s="4"/>
      <c r="G735" s="4"/>
      <c r="H735" s="4"/>
      <c r="I735" s="4"/>
      <c r="J735" s="116"/>
      <c r="K735" s="116"/>
      <c r="L735" s="116"/>
      <c r="M735" s="116"/>
      <c r="N735" s="116"/>
      <c r="O735" s="116"/>
      <c r="P735" s="116"/>
      <c r="Q735" s="116"/>
      <c r="R735" s="116"/>
      <c r="S735" s="116"/>
      <c r="T735" s="119"/>
      <c r="U735" s="119"/>
      <c r="V735" s="119"/>
      <c r="W735" s="119"/>
      <c r="X735" s="119"/>
      <c r="Y735" s="119"/>
      <c r="Z735" s="119"/>
      <c r="AA735" s="119"/>
      <c r="AB735" s="119"/>
      <c r="AC735" s="119"/>
      <c r="AD735" s="119"/>
      <c r="AE735" s="119"/>
      <c r="AF735" s="119"/>
      <c r="AG735" s="119"/>
      <c r="AH735" s="4"/>
      <c r="AI735" s="4"/>
      <c r="AJ735" s="4"/>
      <c r="AK735" s="4"/>
      <c r="AL735" s="4"/>
      <c r="AM735" s="4"/>
      <c r="AN735" s="4"/>
    </row>
    <row r="736">
      <c r="A736" s="4"/>
      <c r="B736" s="4"/>
      <c r="C736" s="4"/>
      <c r="D736" s="4"/>
      <c r="E736" s="4"/>
      <c r="F736" s="4"/>
      <c r="G736" s="4"/>
      <c r="H736" s="4"/>
      <c r="I736" s="4"/>
      <c r="J736" s="116"/>
      <c r="K736" s="116"/>
      <c r="L736" s="116"/>
      <c r="M736" s="116"/>
      <c r="N736" s="116"/>
      <c r="O736" s="116"/>
      <c r="P736" s="116"/>
      <c r="Q736" s="116"/>
      <c r="R736" s="116"/>
      <c r="S736" s="116"/>
      <c r="T736" s="119"/>
      <c r="U736" s="119"/>
      <c r="V736" s="119"/>
      <c r="W736" s="119"/>
      <c r="X736" s="119"/>
      <c r="Y736" s="119"/>
      <c r="Z736" s="119"/>
      <c r="AA736" s="119"/>
      <c r="AB736" s="119"/>
      <c r="AC736" s="119"/>
      <c r="AD736" s="119"/>
      <c r="AE736" s="119"/>
      <c r="AF736" s="119"/>
      <c r="AG736" s="119"/>
      <c r="AH736" s="4"/>
      <c r="AI736" s="4"/>
      <c r="AJ736" s="4"/>
      <c r="AK736" s="4"/>
      <c r="AL736" s="4"/>
      <c r="AM736" s="4"/>
      <c r="AN736" s="4"/>
    </row>
    <row r="737">
      <c r="A737" s="4"/>
      <c r="B737" s="4"/>
      <c r="C737" s="4"/>
      <c r="D737" s="4"/>
      <c r="E737" s="4"/>
      <c r="F737" s="4"/>
      <c r="G737" s="4"/>
      <c r="H737" s="4"/>
      <c r="I737" s="4"/>
      <c r="J737" s="116"/>
      <c r="K737" s="116"/>
      <c r="L737" s="116"/>
      <c r="M737" s="116"/>
      <c r="N737" s="116"/>
      <c r="O737" s="116"/>
      <c r="P737" s="116"/>
      <c r="Q737" s="116"/>
      <c r="R737" s="116"/>
      <c r="S737" s="116"/>
      <c r="T737" s="119"/>
      <c r="U737" s="119"/>
      <c r="V737" s="119"/>
      <c r="W737" s="119"/>
      <c r="X737" s="119"/>
      <c r="Y737" s="119"/>
      <c r="Z737" s="119"/>
      <c r="AA737" s="119"/>
      <c r="AB737" s="119"/>
      <c r="AC737" s="119"/>
      <c r="AD737" s="119"/>
      <c r="AE737" s="119"/>
      <c r="AF737" s="119"/>
      <c r="AG737" s="119"/>
      <c r="AH737" s="4"/>
      <c r="AI737" s="4"/>
      <c r="AJ737" s="4"/>
      <c r="AK737" s="4"/>
      <c r="AL737" s="4"/>
      <c r="AM737" s="4"/>
      <c r="AN737" s="4"/>
    </row>
    <row r="738">
      <c r="A738" s="4"/>
      <c r="B738" s="4"/>
      <c r="C738" s="4"/>
      <c r="D738" s="4"/>
      <c r="E738" s="4"/>
      <c r="F738" s="4"/>
      <c r="G738" s="4"/>
      <c r="H738" s="4"/>
      <c r="I738" s="4"/>
      <c r="J738" s="116"/>
      <c r="K738" s="116"/>
      <c r="L738" s="116"/>
      <c r="M738" s="116"/>
      <c r="N738" s="116"/>
      <c r="O738" s="116"/>
      <c r="P738" s="116"/>
      <c r="Q738" s="116"/>
      <c r="R738" s="116"/>
      <c r="S738" s="116"/>
      <c r="T738" s="119"/>
      <c r="U738" s="119"/>
      <c r="V738" s="119"/>
      <c r="W738" s="119"/>
      <c r="X738" s="119"/>
      <c r="Y738" s="119"/>
      <c r="Z738" s="119"/>
      <c r="AA738" s="119"/>
      <c r="AB738" s="119"/>
      <c r="AC738" s="119"/>
      <c r="AD738" s="119"/>
      <c r="AE738" s="119"/>
      <c r="AF738" s="119"/>
      <c r="AG738" s="119"/>
      <c r="AH738" s="4"/>
      <c r="AI738" s="4"/>
      <c r="AJ738" s="4"/>
      <c r="AK738" s="4"/>
      <c r="AL738" s="4"/>
      <c r="AM738" s="4"/>
      <c r="AN738" s="4"/>
    </row>
    <row r="739">
      <c r="A739" s="4"/>
      <c r="B739" s="4"/>
      <c r="C739" s="4"/>
      <c r="D739" s="4"/>
      <c r="E739" s="4"/>
      <c r="F739" s="4"/>
      <c r="G739" s="4"/>
      <c r="H739" s="4"/>
      <c r="I739" s="4"/>
      <c r="J739" s="116"/>
      <c r="K739" s="116"/>
      <c r="L739" s="116"/>
      <c r="M739" s="116"/>
      <c r="N739" s="116"/>
      <c r="O739" s="116"/>
      <c r="P739" s="116"/>
      <c r="Q739" s="116"/>
      <c r="R739" s="116"/>
      <c r="S739" s="116"/>
      <c r="T739" s="119"/>
      <c r="U739" s="119"/>
      <c r="V739" s="119"/>
      <c r="W739" s="119"/>
      <c r="X739" s="119"/>
      <c r="Y739" s="119"/>
      <c r="Z739" s="119"/>
      <c r="AA739" s="119"/>
      <c r="AB739" s="119"/>
      <c r="AC739" s="119"/>
      <c r="AD739" s="119"/>
      <c r="AE739" s="119"/>
      <c r="AF739" s="119"/>
      <c r="AG739" s="119"/>
      <c r="AH739" s="4"/>
      <c r="AI739" s="4"/>
      <c r="AJ739" s="4"/>
      <c r="AK739" s="4"/>
      <c r="AL739" s="4"/>
      <c r="AM739" s="4"/>
      <c r="AN739" s="4"/>
    </row>
    <row r="740">
      <c r="A740" s="4"/>
      <c r="B740" s="4"/>
      <c r="C740" s="4"/>
      <c r="D740" s="4"/>
      <c r="E740" s="4"/>
      <c r="F740" s="4"/>
      <c r="G740" s="4"/>
      <c r="H740" s="4"/>
      <c r="I740" s="4"/>
      <c r="J740" s="116"/>
      <c r="K740" s="116"/>
      <c r="L740" s="116"/>
      <c r="M740" s="116"/>
      <c r="N740" s="116"/>
      <c r="O740" s="116"/>
      <c r="P740" s="116"/>
      <c r="Q740" s="116"/>
      <c r="R740" s="116"/>
      <c r="S740" s="116"/>
      <c r="T740" s="119"/>
      <c r="U740" s="119"/>
      <c r="V740" s="119"/>
      <c r="W740" s="119"/>
      <c r="X740" s="119"/>
      <c r="Y740" s="119"/>
      <c r="Z740" s="119"/>
      <c r="AA740" s="119"/>
      <c r="AB740" s="119"/>
      <c r="AC740" s="119"/>
      <c r="AD740" s="119"/>
      <c r="AE740" s="119"/>
      <c r="AF740" s="119"/>
      <c r="AG740" s="119"/>
      <c r="AH740" s="4"/>
      <c r="AI740" s="4"/>
      <c r="AJ740" s="4"/>
      <c r="AK740" s="4"/>
      <c r="AL740" s="4"/>
      <c r="AM740" s="4"/>
      <c r="AN740" s="4"/>
    </row>
    <row r="741">
      <c r="A741" s="4"/>
      <c r="B741" s="4"/>
      <c r="C741" s="4"/>
      <c r="D741" s="4"/>
      <c r="E741" s="4"/>
      <c r="F741" s="4"/>
      <c r="G741" s="4"/>
      <c r="H741" s="4"/>
      <c r="I741" s="4"/>
      <c r="J741" s="116"/>
      <c r="K741" s="116"/>
      <c r="L741" s="116"/>
      <c r="M741" s="116"/>
      <c r="N741" s="116"/>
      <c r="O741" s="116"/>
      <c r="P741" s="116"/>
      <c r="Q741" s="116"/>
      <c r="R741" s="116"/>
      <c r="S741" s="116"/>
      <c r="T741" s="119"/>
      <c r="U741" s="119"/>
      <c r="V741" s="119"/>
      <c r="W741" s="119"/>
      <c r="X741" s="119"/>
      <c r="Y741" s="119"/>
      <c r="Z741" s="119"/>
      <c r="AA741" s="119"/>
      <c r="AB741" s="119"/>
      <c r="AC741" s="119"/>
      <c r="AD741" s="119"/>
      <c r="AE741" s="119"/>
      <c r="AF741" s="119"/>
      <c r="AG741" s="119"/>
      <c r="AH741" s="4"/>
      <c r="AI741" s="4"/>
      <c r="AJ741" s="4"/>
      <c r="AK741" s="4"/>
      <c r="AL741" s="4"/>
      <c r="AM741" s="4"/>
      <c r="AN741" s="4"/>
    </row>
    <row r="742">
      <c r="A742" s="4"/>
      <c r="B742" s="4"/>
      <c r="C742" s="4"/>
      <c r="D742" s="4"/>
      <c r="E742" s="4"/>
      <c r="F742" s="4"/>
      <c r="G742" s="4"/>
      <c r="H742" s="4"/>
      <c r="I742" s="4"/>
      <c r="J742" s="116"/>
      <c r="K742" s="116"/>
      <c r="L742" s="116"/>
      <c r="M742" s="116"/>
      <c r="N742" s="116"/>
      <c r="O742" s="116"/>
      <c r="P742" s="116"/>
      <c r="Q742" s="116"/>
      <c r="R742" s="116"/>
      <c r="S742" s="116"/>
      <c r="T742" s="119"/>
      <c r="U742" s="119"/>
      <c r="V742" s="119"/>
      <c r="W742" s="119"/>
      <c r="X742" s="119"/>
      <c r="Y742" s="119"/>
      <c r="Z742" s="119"/>
      <c r="AA742" s="119"/>
      <c r="AB742" s="119"/>
      <c r="AC742" s="119"/>
      <c r="AD742" s="119"/>
      <c r="AE742" s="119"/>
      <c r="AF742" s="119"/>
      <c r="AG742" s="119"/>
      <c r="AH742" s="4"/>
      <c r="AI742" s="4"/>
      <c r="AJ742" s="4"/>
      <c r="AK742" s="4"/>
      <c r="AL742" s="4"/>
      <c r="AM742" s="4"/>
      <c r="AN742" s="4"/>
    </row>
    <row r="743">
      <c r="A743" s="4"/>
      <c r="B743" s="4"/>
      <c r="C743" s="4"/>
      <c r="D743" s="4"/>
      <c r="E743" s="4"/>
      <c r="F743" s="4"/>
      <c r="G743" s="4"/>
      <c r="H743" s="4"/>
      <c r="I743" s="4"/>
      <c r="J743" s="116"/>
      <c r="K743" s="116"/>
      <c r="L743" s="116"/>
      <c r="M743" s="116"/>
      <c r="N743" s="116"/>
      <c r="O743" s="116"/>
      <c r="P743" s="116"/>
      <c r="Q743" s="116"/>
      <c r="R743" s="116"/>
      <c r="S743" s="116"/>
      <c r="T743" s="119"/>
      <c r="U743" s="119"/>
      <c r="V743" s="119"/>
      <c r="W743" s="119"/>
      <c r="X743" s="119"/>
      <c r="Y743" s="119"/>
      <c r="Z743" s="119"/>
      <c r="AA743" s="119"/>
      <c r="AB743" s="119"/>
      <c r="AC743" s="119"/>
      <c r="AD743" s="119"/>
      <c r="AE743" s="119"/>
      <c r="AF743" s="119"/>
      <c r="AG743" s="119"/>
      <c r="AH743" s="4"/>
      <c r="AI743" s="4"/>
      <c r="AJ743" s="4"/>
      <c r="AK743" s="4"/>
      <c r="AL743" s="4"/>
      <c r="AM743" s="4"/>
      <c r="AN743" s="4"/>
    </row>
    <row r="744">
      <c r="A744" s="4"/>
      <c r="B744" s="4"/>
      <c r="C744" s="4"/>
      <c r="D744" s="4"/>
      <c r="E744" s="4"/>
      <c r="F744" s="4"/>
      <c r="G744" s="4"/>
      <c r="H744" s="4"/>
      <c r="I744" s="4"/>
      <c r="J744" s="116"/>
      <c r="K744" s="116"/>
      <c r="L744" s="116"/>
      <c r="M744" s="116"/>
      <c r="N744" s="116"/>
      <c r="O744" s="116"/>
      <c r="P744" s="116"/>
      <c r="Q744" s="116"/>
      <c r="R744" s="116"/>
      <c r="S744" s="116"/>
      <c r="T744" s="119"/>
      <c r="U744" s="119"/>
      <c r="V744" s="119"/>
      <c r="W744" s="119"/>
      <c r="X744" s="119"/>
      <c r="Y744" s="119"/>
      <c r="Z744" s="119"/>
      <c r="AA744" s="119"/>
      <c r="AB744" s="119"/>
      <c r="AC744" s="119"/>
      <c r="AD744" s="119"/>
      <c r="AE744" s="119"/>
      <c r="AF744" s="119"/>
      <c r="AG744" s="119"/>
      <c r="AH744" s="4"/>
      <c r="AI744" s="4"/>
      <c r="AJ744" s="4"/>
      <c r="AK744" s="4"/>
      <c r="AL744" s="4"/>
      <c r="AM744" s="4"/>
      <c r="AN744" s="4"/>
    </row>
    <row r="745">
      <c r="A745" s="4"/>
      <c r="B745" s="4"/>
      <c r="C745" s="4"/>
      <c r="D745" s="4"/>
      <c r="E745" s="4"/>
      <c r="F745" s="4"/>
      <c r="G745" s="4"/>
      <c r="H745" s="4"/>
      <c r="I745" s="4"/>
      <c r="J745" s="116"/>
      <c r="K745" s="116"/>
      <c r="L745" s="116"/>
      <c r="M745" s="116"/>
      <c r="N745" s="116"/>
      <c r="O745" s="116"/>
      <c r="P745" s="116"/>
      <c r="Q745" s="116"/>
      <c r="R745" s="116"/>
      <c r="S745" s="116"/>
      <c r="T745" s="119"/>
      <c r="U745" s="119"/>
      <c r="V745" s="119"/>
      <c r="W745" s="119"/>
      <c r="X745" s="119"/>
      <c r="Y745" s="119"/>
      <c r="Z745" s="119"/>
      <c r="AA745" s="119"/>
      <c r="AB745" s="119"/>
      <c r="AC745" s="119"/>
      <c r="AD745" s="119"/>
      <c r="AE745" s="119"/>
      <c r="AF745" s="119"/>
      <c r="AG745" s="119"/>
      <c r="AH745" s="4"/>
      <c r="AI745" s="4"/>
      <c r="AJ745" s="4"/>
      <c r="AK745" s="4"/>
      <c r="AL745" s="4"/>
      <c r="AM745" s="4"/>
      <c r="AN745" s="4"/>
    </row>
    <row r="746">
      <c r="A746" s="4"/>
      <c r="B746" s="4"/>
      <c r="C746" s="4"/>
      <c r="D746" s="4"/>
      <c r="E746" s="4"/>
      <c r="F746" s="4"/>
      <c r="G746" s="4"/>
      <c r="H746" s="4"/>
      <c r="I746" s="4"/>
      <c r="J746" s="116"/>
      <c r="K746" s="116"/>
      <c r="L746" s="116"/>
      <c r="M746" s="116"/>
      <c r="N746" s="116"/>
      <c r="O746" s="116"/>
      <c r="P746" s="116"/>
      <c r="Q746" s="116"/>
      <c r="R746" s="116"/>
      <c r="S746" s="116"/>
      <c r="T746" s="119"/>
      <c r="U746" s="119"/>
      <c r="V746" s="119"/>
      <c r="W746" s="119"/>
      <c r="X746" s="119"/>
      <c r="Y746" s="119"/>
      <c r="Z746" s="119"/>
      <c r="AA746" s="119"/>
      <c r="AB746" s="119"/>
      <c r="AC746" s="119"/>
      <c r="AD746" s="119"/>
      <c r="AE746" s="119"/>
      <c r="AF746" s="119"/>
      <c r="AG746" s="119"/>
      <c r="AH746" s="4"/>
      <c r="AI746" s="4"/>
      <c r="AJ746" s="4"/>
      <c r="AK746" s="4"/>
      <c r="AL746" s="4"/>
      <c r="AM746" s="4"/>
      <c r="AN746" s="4"/>
    </row>
    <row r="747">
      <c r="A747" s="4"/>
      <c r="B747" s="4"/>
      <c r="C747" s="4"/>
      <c r="D747" s="4"/>
      <c r="E747" s="4"/>
      <c r="F747" s="4"/>
      <c r="G747" s="4"/>
      <c r="H747" s="4"/>
      <c r="I747" s="4"/>
      <c r="J747" s="116"/>
      <c r="K747" s="116"/>
      <c r="L747" s="116"/>
      <c r="M747" s="116"/>
      <c r="N747" s="116"/>
      <c r="O747" s="116"/>
      <c r="P747" s="116"/>
      <c r="Q747" s="116"/>
      <c r="R747" s="116"/>
      <c r="S747" s="116"/>
      <c r="T747" s="119"/>
      <c r="U747" s="119"/>
      <c r="V747" s="119"/>
      <c r="W747" s="119"/>
      <c r="X747" s="119"/>
      <c r="Y747" s="119"/>
      <c r="Z747" s="119"/>
      <c r="AA747" s="119"/>
      <c r="AB747" s="119"/>
      <c r="AC747" s="119"/>
      <c r="AD747" s="119"/>
      <c r="AE747" s="119"/>
      <c r="AF747" s="119"/>
      <c r="AG747" s="119"/>
      <c r="AH747" s="4"/>
      <c r="AI747" s="4"/>
      <c r="AJ747" s="4"/>
      <c r="AK747" s="4"/>
      <c r="AL747" s="4"/>
      <c r="AM747" s="4"/>
      <c r="AN747" s="4"/>
    </row>
    <row r="748">
      <c r="A748" s="4"/>
      <c r="B748" s="4"/>
      <c r="C748" s="4"/>
      <c r="D748" s="4"/>
      <c r="E748" s="4"/>
      <c r="F748" s="4"/>
      <c r="G748" s="4"/>
      <c r="H748" s="4"/>
      <c r="I748" s="4"/>
      <c r="J748" s="116"/>
      <c r="K748" s="116"/>
      <c r="L748" s="116"/>
      <c r="M748" s="116"/>
      <c r="N748" s="116"/>
      <c r="O748" s="116"/>
      <c r="P748" s="116"/>
      <c r="Q748" s="116"/>
      <c r="R748" s="116"/>
      <c r="S748" s="116"/>
      <c r="T748" s="119"/>
      <c r="U748" s="119"/>
      <c r="V748" s="119"/>
      <c r="W748" s="119"/>
      <c r="X748" s="119"/>
      <c r="Y748" s="119"/>
      <c r="Z748" s="119"/>
      <c r="AA748" s="119"/>
      <c r="AB748" s="119"/>
      <c r="AC748" s="119"/>
      <c r="AD748" s="119"/>
      <c r="AE748" s="119"/>
      <c r="AF748" s="119"/>
      <c r="AG748" s="119"/>
      <c r="AH748" s="4"/>
      <c r="AI748" s="4"/>
      <c r="AJ748" s="4"/>
      <c r="AK748" s="4"/>
      <c r="AL748" s="4"/>
      <c r="AM748" s="4"/>
      <c r="AN748" s="4"/>
    </row>
    <row r="749">
      <c r="A749" s="4"/>
      <c r="B749" s="4"/>
      <c r="C749" s="4"/>
      <c r="D749" s="4"/>
      <c r="E749" s="4"/>
      <c r="F749" s="4"/>
      <c r="G749" s="4"/>
      <c r="H749" s="4"/>
      <c r="I749" s="4"/>
      <c r="J749" s="116"/>
      <c r="K749" s="116"/>
      <c r="L749" s="116"/>
      <c r="M749" s="116"/>
      <c r="N749" s="116"/>
      <c r="O749" s="116"/>
      <c r="P749" s="116"/>
      <c r="Q749" s="116"/>
      <c r="R749" s="116"/>
      <c r="S749" s="116"/>
      <c r="T749" s="119"/>
      <c r="U749" s="119"/>
      <c r="V749" s="119"/>
      <c r="W749" s="119"/>
      <c r="X749" s="119"/>
      <c r="Y749" s="119"/>
      <c r="Z749" s="119"/>
      <c r="AA749" s="119"/>
      <c r="AB749" s="119"/>
      <c r="AC749" s="119"/>
      <c r="AD749" s="119"/>
      <c r="AE749" s="119"/>
      <c r="AF749" s="119"/>
      <c r="AG749" s="119"/>
      <c r="AH749" s="4"/>
      <c r="AI749" s="4"/>
      <c r="AJ749" s="4"/>
      <c r="AK749" s="4"/>
      <c r="AL749" s="4"/>
      <c r="AM749" s="4"/>
      <c r="AN749" s="4"/>
    </row>
    <row r="750">
      <c r="A750" s="4"/>
      <c r="B750" s="4"/>
      <c r="C750" s="4"/>
      <c r="D750" s="4"/>
      <c r="E750" s="4"/>
      <c r="F750" s="4"/>
      <c r="G750" s="4"/>
      <c r="H750" s="4"/>
      <c r="I750" s="4"/>
      <c r="J750" s="116"/>
      <c r="K750" s="116"/>
      <c r="L750" s="116"/>
      <c r="M750" s="116"/>
      <c r="N750" s="116"/>
      <c r="O750" s="116"/>
      <c r="P750" s="116"/>
      <c r="Q750" s="116"/>
      <c r="R750" s="116"/>
      <c r="S750" s="116"/>
      <c r="T750" s="119"/>
      <c r="U750" s="119"/>
      <c r="V750" s="119"/>
      <c r="W750" s="119"/>
      <c r="X750" s="119"/>
      <c r="Y750" s="119"/>
      <c r="Z750" s="119"/>
      <c r="AA750" s="119"/>
      <c r="AB750" s="119"/>
      <c r="AC750" s="119"/>
      <c r="AD750" s="119"/>
      <c r="AE750" s="119"/>
      <c r="AF750" s="119"/>
      <c r="AG750" s="119"/>
      <c r="AH750" s="4"/>
      <c r="AI750" s="4"/>
      <c r="AJ750" s="4"/>
      <c r="AK750" s="4"/>
      <c r="AL750" s="4"/>
      <c r="AM750" s="4"/>
      <c r="AN750" s="4"/>
    </row>
    <row r="751">
      <c r="A751" s="4"/>
      <c r="B751" s="4"/>
      <c r="C751" s="4"/>
      <c r="D751" s="4"/>
      <c r="E751" s="4"/>
      <c r="F751" s="4"/>
      <c r="G751" s="4"/>
      <c r="H751" s="4"/>
      <c r="I751" s="4"/>
      <c r="J751" s="116"/>
      <c r="K751" s="116"/>
      <c r="L751" s="116"/>
      <c r="M751" s="116"/>
      <c r="N751" s="116"/>
      <c r="O751" s="116"/>
      <c r="P751" s="116"/>
      <c r="Q751" s="116"/>
      <c r="R751" s="116"/>
      <c r="S751" s="116"/>
      <c r="T751" s="119"/>
      <c r="U751" s="119"/>
      <c r="V751" s="119"/>
      <c r="W751" s="119"/>
      <c r="X751" s="119"/>
      <c r="Y751" s="119"/>
      <c r="Z751" s="119"/>
      <c r="AA751" s="119"/>
      <c r="AB751" s="119"/>
      <c r="AC751" s="119"/>
      <c r="AD751" s="119"/>
      <c r="AE751" s="119"/>
      <c r="AF751" s="119"/>
      <c r="AG751" s="119"/>
      <c r="AH751" s="4"/>
      <c r="AI751" s="4"/>
      <c r="AJ751" s="4"/>
      <c r="AK751" s="4"/>
      <c r="AL751" s="4"/>
      <c r="AM751" s="4"/>
      <c r="AN751" s="4"/>
    </row>
    <row r="752">
      <c r="A752" s="4"/>
      <c r="B752" s="4"/>
      <c r="C752" s="4"/>
      <c r="D752" s="4"/>
      <c r="E752" s="4"/>
      <c r="F752" s="4"/>
      <c r="G752" s="4"/>
      <c r="H752" s="4"/>
      <c r="I752" s="4"/>
      <c r="J752" s="116"/>
      <c r="K752" s="116"/>
      <c r="L752" s="116"/>
      <c r="M752" s="116"/>
      <c r="N752" s="116"/>
      <c r="O752" s="116"/>
      <c r="P752" s="116"/>
      <c r="Q752" s="116"/>
      <c r="R752" s="116"/>
      <c r="S752" s="116"/>
      <c r="T752" s="119"/>
      <c r="U752" s="119"/>
      <c r="V752" s="119"/>
      <c r="W752" s="119"/>
      <c r="X752" s="119"/>
      <c r="Y752" s="119"/>
      <c r="Z752" s="119"/>
      <c r="AA752" s="119"/>
      <c r="AB752" s="119"/>
      <c r="AC752" s="119"/>
      <c r="AD752" s="119"/>
      <c r="AE752" s="119"/>
      <c r="AF752" s="119"/>
      <c r="AG752" s="119"/>
      <c r="AH752" s="4"/>
      <c r="AI752" s="4"/>
      <c r="AJ752" s="4"/>
      <c r="AK752" s="4"/>
      <c r="AL752" s="4"/>
      <c r="AM752" s="4"/>
      <c r="AN752" s="4"/>
    </row>
    <row r="753">
      <c r="A753" s="4"/>
      <c r="B753" s="4"/>
      <c r="C753" s="4"/>
      <c r="D753" s="4"/>
      <c r="E753" s="4"/>
      <c r="F753" s="4"/>
      <c r="G753" s="4"/>
      <c r="H753" s="4"/>
      <c r="I753" s="4"/>
      <c r="J753" s="116"/>
      <c r="K753" s="116"/>
      <c r="L753" s="116"/>
      <c r="M753" s="116"/>
      <c r="N753" s="116"/>
      <c r="O753" s="116"/>
      <c r="P753" s="116"/>
      <c r="Q753" s="116"/>
      <c r="R753" s="116"/>
      <c r="S753" s="116"/>
      <c r="T753" s="119"/>
      <c r="U753" s="119"/>
      <c r="V753" s="119"/>
      <c r="W753" s="119"/>
      <c r="X753" s="119"/>
      <c r="Y753" s="119"/>
      <c r="Z753" s="119"/>
      <c r="AA753" s="119"/>
      <c r="AB753" s="119"/>
      <c r="AC753" s="119"/>
      <c r="AD753" s="119"/>
      <c r="AE753" s="119"/>
      <c r="AF753" s="119"/>
      <c r="AG753" s="119"/>
      <c r="AH753" s="4"/>
      <c r="AI753" s="4"/>
      <c r="AJ753" s="4"/>
      <c r="AK753" s="4"/>
      <c r="AL753" s="4"/>
      <c r="AM753" s="4"/>
      <c r="AN753" s="4"/>
    </row>
    <row r="754">
      <c r="A754" s="4"/>
      <c r="B754" s="4"/>
      <c r="C754" s="4"/>
      <c r="D754" s="4"/>
      <c r="E754" s="4"/>
      <c r="F754" s="4"/>
      <c r="G754" s="4"/>
      <c r="H754" s="4"/>
      <c r="I754" s="4"/>
      <c r="J754" s="116"/>
      <c r="K754" s="116"/>
      <c r="L754" s="116"/>
      <c r="M754" s="116"/>
      <c r="N754" s="116"/>
      <c r="O754" s="116"/>
      <c r="P754" s="116"/>
      <c r="Q754" s="116"/>
      <c r="R754" s="116"/>
      <c r="S754" s="116"/>
      <c r="T754" s="119"/>
      <c r="U754" s="119"/>
      <c r="V754" s="119"/>
      <c r="W754" s="119"/>
      <c r="X754" s="119"/>
      <c r="Y754" s="119"/>
      <c r="Z754" s="119"/>
      <c r="AA754" s="119"/>
      <c r="AB754" s="119"/>
      <c r="AC754" s="119"/>
      <c r="AD754" s="119"/>
      <c r="AE754" s="119"/>
      <c r="AF754" s="119"/>
      <c r="AG754" s="119"/>
      <c r="AH754" s="4"/>
      <c r="AI754" s="4"/>
      <c r="AJ754" s="4"/>
      <c r="AK754" s="4"/>
      <c r="AL754" s="4"/>
      <c r="AM754" s="4"/>
      <c r="AN754" s="4"/>
    </row>
    <row r="755">
      <c r="A755" s="4"/>
      <c r="B755" s="4"/>
      <c r="C755" s="4"/>
      <c r="D755" s="4"/>
      <c r="E755" s="4"/>
      <c r="F755" s="4"/>
      <c r="G755" s="4"/>
      <c r="H755" s="4"/>
      <c r="I755" s="4"/>
      <c r="J755" s="116"/>
      <c r="K755" s="116"/>
      <c r="L755" s="116"/>
      <c r="M755" s="116"/>
      <c r="N755" s="116"/>
      <c r="O755" s="116"/>
      <c r="P755" s="116"/>
      <c r="Q755" s="116"/>
      <c r="R755" s="116"/>
      <c r="S755" s="116"/>
      <c r="T755" s="119"/>
      <c r="U755" s="119"/>
      <c r="V755" s="119"/>
      <c r="W755" s="119"/>
      <c r="X755" s="119"/>
      <c r="Y755" s="119"/>
      <c r="Z755" s="119"/>
      <c r="AA755" s="119"/>
      <c r="AB755" s="119"/>
      <c r="AC755" s="119"/>
      <c r="AD755" s="119"/>
      <c r="AE755" s="119"/>
      <c r="AF755" s="119"/>
      <c r="AG755" s="119"/>
      <c r="AH755" s="4"/>
      <c r="AI755" s="4"/>
      <c r="AJ755" s="4"/>
      <c r="AK755" s="4"/>
      <c r="AL755" s="4"/>
      <c r="AM755" s="4"/>
      <c r="AN755" s="4"/>
    </row>
    <row r="756">
      <c r="A756" s="4"/>
      <c r="B756" s="4"/>
      <c r="C756" s="4"/>
      <c r="D756" s="4"/>
      <c r="E756" s="4"/>
      <c r="F756" s="4"/>
      <c r="G756" s="4"/>
      <c r="H756" s="4"/>
      <c r="I756" s="4"/>
      <c r="J756" s="116"/>
      <c r="K756" s="116"/>
      <c r="L756" s="116"/>
      <c r="M756" s="116"/>
      <c r="N756" s="116"/>
      <c r="O756" s="116"/>
      <c r="P756" s="116"/>
      <c r="Q756" s="116"/>
      <c r="R756" s="116"/>
      <c r="S756" s="116"/>
      <c r="T756" s="119"/>
      <c r="U756" s="119"/>
      <c r="V756" s="119"/>
      <c r="W756" s="119"/>
      <c r="X756" s="119"/>
      <c r="Y756" s="119"/>
      <c r="Z756" s="119"/>
      <c r="AA756" s="119"/>
      <c r="AB756" s="119"/>
      <c r="AC756" s="119"/>
      <c r="AD756" s="119"/>
      <c r="AE756" s="119"/>
      <c r="AF756" s="119"/>
      <c r="AG756" s="119"/>
      <c r="AH756" s="4"/>
      <c r="AI756" s="4"/>
      <c r="AJ756" s="4"/>
      <c r="AK756" s="4"/>
      <c r="AL756" s="4"/>
      <c r="AM756" s="4"/>
      <c r="AN756" s="4"/>
    </row>
    <row r="757">
      <c r="A757" s="4"/>
      <c r="B757" s="4"/>
      <c r="C757" s="4"/>
      <c r="D757" s="4"/>
      <c r="E757" s="4"/>
      <c r="F757" s="4"/>
      <c r="G757" s="4"/>
      <c r="H757" s="4"/>
      <c r="I757" s="4"/>
      <c r="J757" s="116"/>
      <c r="K757" s="116"/>
      <c r="L757" s="116"/>
      <c r="M757" s="116"/>
      <c r="N757" s="116"/>
      <c r="O757" s="116"/>
      <c r="P757" s="116"/>
      <c r="Q757" s="116"/>
      <c r="R757" s="116"/>
      <c r="S757" s="116"/>
      <c r="T757" s="119"/>
      <c r="U757" s="119"/>
      <c r="V757" s="119"/>
      <c r="W757" s="119"/>
      <c r="X757" s="119"/>
      <c r="Y757" s="119"/>
      <c r="Z757" s="119"/>
      <c r="AA757" s="119"/>
      <c r="AB757" s="119"/>
      <c r="AC757" s="119"/>
      <c r="AD757" s="119"/>
      <c r="AE757" s="119"/>
      <c r="AF757" s="119"/>
      <c r="AG757" s="119"/>
      <c r="AH757" s="4"/>
      <c r="AI757" s="4"/>
      <c r="AJ757" s="4"/>
      <c r="AK757" s="4"/>
      <c r="AL757" s="4"/>
      <c r="AM757" s="4"/>
      <c r="AN757" s="4"/>
    </row>
    <row r="758">
      <c r="A758" s="4"/>
      <c r="B758" s="4"/>
      <c r="C758" s="4"/>
      <c r="D758" s="4"/>
      <c r="E758" s="4"/>
      <c r="F758" s="4"/>
      <c r="G758" s="4"/>
      <c r="H758" s="4"/>
      <c r="I758" s="4"/>
      <c r="J758" s="116"/>
      <c r="K758" s="116"/>
      <c r="L758" s="116"/>
      <c r="M758" s="116"/>
      <c r="N758" s="116"/>
      <c r="O758" s="116"/>
      <c r="P758" s="116"/>
      <c r="Q758" s="116"/>
      <c r="R758" s="116"/>
      <c r="S758" s="116"/>
      <c r="T758" s="119"/>
      <c r="U758" s="119"/>
      <c r="V758" s="119"/>
      <c r="W758" s="119"/>
      <c r="X758" s="119"/>
      <c r="Y758" s="119"/>
      <c r="Z758" s="119"/>
      <c r="AA758" s="119"/>
      <c r="AB758" s="119"/>
      <c r="AC758" s="119"/>
      <c r="AD758" s="119"/>
      <c r="AE758" s="119"/>
      <c r="AF758" s="119"/>
      <c r="AG758" s="119"/>
      <c r="AH758" s="4"/>
      <c r="AI758" s="4"/>
      <c r="AJ758" s="4"/>
      <c r="AK758" s="4"/>
      <c r="AL758" s="4"/>
      <c r="AM758" s="4"/>
      <c r="AN758" s="4"/>
    </row>
    <row r="759">
      <c r="A759" s="4"/>
      <c r="B759" s="4"/>
      <c r="C759" s="4"/>
      <c r="D759" s="4"/>
      <c r="E759" s="4"/>
      <c r="F759" s="4"/>
      <c r="G759" s="4"/>
      <c r="H759" s="4"/>
      <c r="I759" s="4"/>
      <c r="J759" s="116"/>
      <c r="K759" s="116"/>
      <c r="L759" s="116"/>
      <c r="M759" s="116"/>
      <c r="N759" s="116"/>
      <c r="O759" s="116"/>
      <c r="P759" s="116"/>
      <c r="Q759" s="116"/>
      <c r="R759" s="116"/>
      <c r="S759" s="116"/>
      <c r="T759" s="119"/>
      <c r="U759" s="119"/>
      <c r="V759" s="119"/>
      <c r="W759" s="119"/>
      <c r="X759" s="119"/>
      <c r="Y759" s="119"/>
      <c r="Z759" s="119"/>
      <c r="AA759" s="119"/>
      <c r="AB759" s="119"/>
      <c r="AC759" s="119"/>
      <c r="AD759" s="119"/>
      <c r="AE759" s="119"/>
      <c r="AF759" s="119"/>
      <c r="AG759" s="119"/>
      <c r="AH759" s="4"/>
      <c r="AI759" s="4"/>
      <c r="AJ759" s="4"/>
      <c r="AK759" s="4"/>
      <c r="AL759" s="4"/>
      <c r="AM759" s="4"/>
      <c r="AN759" s="4"/>
    </row>
    <row r="760">
      <c r="A760" s="4"/>
      <c r="B760" s="4"/>
      <c r="C760" s="4"/>
      <c r="D760" s="4"/>
      <c r="E760" s="4"/>
      <c r="F760" s="4"/>
      <c r="G760" s="4"/>
      <c r="H760" s="4"/>
      <c r="I760" s="4"/>
      <c r="J760" s="116"/>
      <c r="K760" s="116"/>
      <c r="L760" s="116"/>
      <c r="M760" s="116"/>
      <c r="N760" s="116"/>
      <c r="O760" s="116"/>
      <c r="P760" s="116"/>
      <c r="Q760" s="116"/>
      <c r="R760" s="116"/>
      <c r="S760" s="116"/>
      <c r="T760" s="119"/>
      <c r="U760" s="119"/>
      <c r="V760" s="119"/>
      <c r="W760" s="119"/>
      <c r="X760" s="119"/>
      <c r="Y760" s="119"/>
      <c r="Z760" s="119"/>
      <c r="AA760" s="119"/>
      <c r="AB760" s="119"/>
      <c r="AC760" s="119"/>
      <c r="AD760" s="119"/>
      <c r="AE760" s="119"/>
      <c r="AF760" s="119"/>
      <c r="AG760" s="119"/>
      <c r="AH760" s="4"/>
      <c r="AI760" s="4"/>
      <c r="AJ760" s="4"/>
      <c r="AK760" s="4"/>
      <c r="AL760" s="4"/>
      <c r="AM760" s="4"/>
      <c r="AN760" s="4"/>
    </row>
    <row r="761">
      <c r="A761" s="4"/>
      <c r="B761" s="4"/>
      <c r="C761" s="4"/>
      <c r="D761" s="4"/>
      <c r="E761" s="4"/>
      <c r="F761" s="4"/>
      <c r="G761" s="4"/>
      <c r="H761" s="4"/>
      <c r="I761" s="4"/>
      <c r="J761" s="116"/>
      <c r="K761" s="116"/>
      <c r="L761" s="116"/>
      <c r="M761" s="116"/>
      <c r="N761" s="116"/>
      <c r="O761" s="116"/>
      <c r="P761" s="116"/>
      <c r="Q761" s="116"/>
      <c r="R761" s="116"/>
      <c r="S761" s="116"/>
      <c r="T761" s="119"/>
      <c r="U761" s="119"/>
      <c r="V761" s="119"/>
      <c r="W761" s="119"/>
      <c r="X761" s="119"/>
      <c r="Y761" s="119"/>
      <c r="Z761" s="119"/>
      <c r="AA761" s="119"/>
      <c r="AB761" s="119"/>
      <c r="AC761" s="119"/>
      <c r="AD761" s="119"/>
      <c r="AE761" s="119"/>
      <c r="AF761" s="119"/>
      <c r="AG761" s="119"/>
      <c r="AH761" s="4"/>
      <c r="AI761" s="4"/>
      <c r="AJ761" s="4"/>
      <c r="AK761" s="4"/>
      <c r="AL761" s="4"/>
      <c r="AM761" s="4"/>
      <c r="AN761" s="4"/>
    </row>
    <row r="762">
      <c r="A762" s="4"/>
      <c r="B762" s="4"/>
      <c r="C762" s="4"/>
      <c r="D762" s="4"/>
      <c r="E762" s="4"/>
      <c r="F762" s="4"/>
      <c r="G762" s="4"/>
      <c r="H762" s="4"/>
      <c r="I762" s="4"/>
      <c r="J762" s="116"/>
      <c r="K762" s="116"/>
      <c r="L762" s="116"/>
      <c r="M762" s="116"/>
      <c r="N762" s="116"/>
      <c r="O762" s="116"/>
      <c r="P762" s="116"/>
      <c r="Q762" s="116"/>
      <c r="R762" s="116"/>
      <c r="S762" s="116"/>
      <c r="T762" s="119"/>
      <c r="U762" s="119"/>
      <c r="V762" s="119"/>
      <c r="W762" s="119"/>
      <c r="X762" s="119"/>
      <c r="Y762" s="119"/>
      <c r="Z762" s="119"/>
      <c r="AA762" s="119"/>
      <c r="AB762" s="119"/>
      <c r="AC762" s="119"/>
      <c r="AD762" s="119"/>
      <c r="AE762" s="119"/>
      <c r="AF762" s="119"/>
      <c r="AG762" s="119"/>
      <c r="AH762" s="4"/>
      <c r="AI762" s="4"/>
      <c r="AJ762" s="4"/>
      <c r="AK762" s="4"/>
      <c r="AL762" s="4"/>
      <c r="AM762" s="4"/>
      <c r="AN762" s="4"/>
    </row>
    <row r="763">
      <c r="A763" s="4"/>
      <c r="B763" s="4"/>
      <c r="C763" s="4"/>
      <c r="D763" s="4"/>
      <c r="E763" s="4"/>
      <c r="F763" s="4"/>
      <c r="G763" s="4"/>
      <c r="H763" s="4"/>
      <c r="I763" s="4"/>
      <c r="J763" s="116"/>
      <c r="K763" s="116"/>
      <c r="L763" s="116"/>
      <c r="M763" s="116"/>
      <c r="N763" s="116"/>
      <c r="O763" s="116"/>
      <c r="P763" s="116"/>
      <c r="Q763" s="116"/>
      <c r="R763" s="116"/>
      <c r="S763" s="116"/>
      <c r="T763" s="119"/>
      <c r="U763" s="119"/>
      <c r="V763" s="119"/>
      <c r="W763" s="119"/>
      <c r="X763" s="119"/>
      <c r="Y763" s="119"/>
      <c r="Z763" s="119"/>
      <c r="AA763" s="119"/>
      <c r="AB763" s="119"/>
      <c r="AC763" s="119"/>
      <c r="AD763" s="119"/>
      <c r="AE763" s="119"/>
      <c r="AF763" s="119"/>
      <c r="AG763" s="119"/>
      <c r="AH763" s="4"/>
      <c r="AI763" s="4"/>
      <c r="AJ763" s="4"/>
      <c r="AK763" s="4"/>
      <c r="AL763" s="4"/>
      <c r="AM763" s="4"/>
      <c r="AN763" s="4"/>
    </row>
    <row r="764">
      <c r="A764" s="4"/>
      <c r="B764" s="4"/>
      <c r="C764" s="4"/>
      <c r="D764" s="4"/>
      <c r="E764" s="4"/>
      <c r="F764" s="4"/>
      <c r="G764" s="4"/>
      <c r="H764" s="4"/>
      <c r="I764" s="4"/>
      <c r="J764" s="116"/>
      <c r="K764" s="116"/>
      <c r="L764" s="116"/>
      <c r="M764" s="116"/>
      <c r="N764" s="116"/>
      <c r="O764" s="116"/>
      <c r="P764" s="116"/>
      <c r="Q764" s="116"/>
      <c r="R764" s="116"/>
      <c r="S764" s="116"/>
      <c r="T764" s="119"/>
      <c r="U764" s="119"/>
      <c r="V764" s="119"/>
      <c r="W764" s="119"/>
      <c r="X764" s="119"/>
      <c r="Y764" s="119"/>
      <c r="Z764" s="119"/>
      <c r="AA764" s="119"/>
      <c r="AB764" s="119"/>
      <c r="AC764" s="119"/>
      <c r="AD764" s="119"/>
      <c r="AE764" s="119"/>
      <c r="AF764" s="119"/>
      <c r="AG764" s="119"/>
      <c r="AH764" s="4"/>
      <c r="AI764" s="4"/>
      <c r="AJ764" s="4"/>
      <c r="AK764" s="4"/>
      <c r="AL764" s="4"/>
      <c r="AM764" s="4"/>
      <c r="AN764" s="4"/>
    </row>
    <row r="765">
      <c r="A765" s="4"/>
      <c r="B765" s="4"/>
      <c r="C765" s="4"/>
      <c r="D765" s="4"/>
      <c r="E765" s="4"/>
      <c r="F765" s="4"/>
      <c r="G765" s="4"/>
      <c r="H765" s="4"/>
      <c r="I765" s="4"/>
      <c r="J765" s="116"/>
      <c r="K765" s="116"/>
      <c r="L765" s="116"/>
      <c r="M765" s="116"/>
      <c r="N765" s="116"/>
      <c r="O765" s="116"/>
      <c r="P765" s="116"/>
      <c r="Q765" s="116"/>
      <c r="R765" s="116"/>
      <c r="S765" s="116"/>
      <c r="T765" s="119"/>
      <c r="U765" s="119"/>
      <c r="V765" s="119"/>
      <c r="W765" s="119"/>
      <c r="X765" s="119"/>
      <c r="Y765" s="119"/>
      <c r="Z765" s="119"/>
      <c r="AA765" s="119"/>
      <c r="AB765" s="119"/>
      <c r="AC765" s="119"/>
      <c r="AD765" s="119"/>
      <c r="AE765" s="119"/>
      <c r="AF765" s="119"/>
      <c r="AG765" s="119"/>
      <c r="AH765" s="4"/>
      <c r="AI765" s="4"/>
      <c r="AJ765" s="4"/>
      <c r="AK765" s="4"/>
      <c r="AL765" s="4"/>
      <c r="AM765" s="4"/>
      <c r="AN765" s="4"/>
    </row>
    <row r="766">
      <c r="A766" s="4"/>
      <c r="B766" s="4"/>
      <c r="C766" s="4"/>
      <c r="D766" s="4"/>
      <c r="E766" s="4"/>
      <c r="F766" s="4"/>
      <c r="G766" s="4"/>
      <c r="H766" s="4"/>
      <c r="I766" s="4"/>
      <c r="J766" s="116"/>
      <c r="K766" s="116"/>
      <c r="L766" s="116"/>
      <c r="M766" s="116"/>
      <c r="N766" s="116"/>
      <c r="O766" s="116"/>
      <c r="P766" s="116"/>
      <c r="Q766" s="116"/>
      <c r="R766" s="116"/>
      <c r="S766" s="116"/>
      <c r="T766" s="119"/>
      <c r="U766" s="119"/>
      <c r="V766" s="119"/>
      <c r="W766" s="119"/>
      <c r="X766" s="119"/>
      <c r="Y766" s="119"/>
      <c r="Z766" s="119"/>
      <c r="AA766" s="119"/>
      <c r="AB766" s="119"/>
      <c r="AC766" s="119"/>
      <c r="AD766" s="119"/>
      <c r="AE766" s="119"/>
      <c r="AF766" s="119"/>
      <c r="AG766" s="119"/>
      <c r="AH766" s="4"/>
      <c r="AI766" s="4"/>
      <c r="AJ766" s="4"/>
      <c r="AK766" s="4"/>
      <c r="AL766" s="4"/>
      <c r="AM766" s="4"/>
      <c r="AN766" s="4"/>
    </row>
    <row r="767">
      <c r="A767" s="4"/>
      <c r="B767" s="4"/>
      <c r="C767" s="4"/>
      <c r="D767" s="4"/>
      <c r="E767" s="4"/>
      <c r="F767" s="4"/>
      <c r="G767" s="4"/>
      <c r="H767" s="4"/>
      <c r="I767" s="4"/>
      <c r="J767" s="116"/>
      <c r="K767" s="116"/>
      <c r="L767" s="116"/>
      <c r="M767" s="116"/>
      <c r="N767" s="116"/>
      <c r="O767" s="116"/>
      <c r="P767" s="116"/>
      <c r="Q767" s="116"/>
      <c r="R767" s="116"/>
      <c r="S767" s="116"/>
      <c r="T767" s="119"/>
      <c r="U767" s="119"/>
      <c r="V767" s="119"/>
      <c r="W767" s="119"/>
      <c r="X767" s="119"/>
      <c r="Y767" s="119"/>
      <c r="Z767" s="119"/>
      <c r="AA767" s="119"/>
      <c r="AB767" s="119"/>
      <c r="AC767" s="119"/>
      <c r="AD767" s="119"/>
      <c r="AE767" s="119"/>
      <c r="AF767" s="119"/>
      <c r="AG767" s="119"/>
      <c r="AH767" s="4"/>
      <c r="AI767" s="4"/>
      <c r="AJ767" s="4"/>
      <c r="AK767" s="4"/>
      <c r="AL767" s="4"/>
      <c r="AM767" s="4"/>
      <c r="AN767" s="4"/>
    </row>
    <row r="768">
      <c r="A768" s="4"/>
      <c r="B768" s="4"/>
      <c r="C768" s="4"/>
      <c r="D768" s="4"/>
      <c r="E768" s="4"/>
      <c r="F768" s="4"/>
      <c r="G768" s="4"/>
      <c r="H768" s="4"/>
      <c r="I768" s="4"/>
      <c r="J768" s="116"/>
      <c r="K768" s="116"/>
      <c r="L768" s="116"/>
      <c r="M768" s="116"/>
      <c r="N768" s="116"/>
      <c r="O768" s="116"/>
      <c r="P768" s="116"/>
      <c r="Q768" s="116"/>
      <c r="R768" s="116"/>
      <c r="S768" s="116"/>
      <c r="T768" s="119"/>
      <c r="U768" s="119"/>
      <c r="V768" s="119"/>
      <c r="W768" s="119"/>
      <c r="X768" s="119"/>
      <c r="Y768" s="119"/>
      <c r="Z768" s="119"/>
      <c r="AA768" s="119"/>
      <c r="AB768" s="119"/>
      <c r="AC768" s="119"/>
      <c r="AD768" s="119"/>
      <c r="AE768" s="119"/>
      <c r="AF768" s="119"/>
      <c r="AG768" s="119"/>
      <c r="AH768" s="4"/>
      <c r="AI768" s="4"/>
      <c r="AJ768" s="4"/>
      <c r="AK768" s="4"/>
      <c r="AL768" s="4"/>
      <c r="AM768" s="4"/>
      <c r="AN768" s="4"/>
    </row>
    <row r="769">
      <c r="A769" s="4"/>
      <c r="B769" s="4"/>
      <c r="C769" s="4"/>
      <c r="D769" s="4"/>
      <c r="E769" s="4"/>
      <c r="F769" s="4"/>
      <c r="G769" s="4"/>
      <c r="H769" s="4"/>
      <c r="I769" s="4"/>
      <c r="J769" s="116"/>
      <c r="K769" s="116"/>
      <c r="L769" s="116"/>
      <c r="M769" s="116"/>
      <c r="N769" s="116"/>
      <c r="O769" s="116"/>
      <c r="P769" s="116"/>
      <c r="Q769" s="116"/>
      <c r="R769" s="116"/>
      <c r="S769" s="116"/>
      <c r="T769" s="119"/>
      <c r="U769" s="119"/>
      <c r="V769" s="119"/>
      <c r="W769" s="119"/>
      <c r="X769" s="119"/>
      <c r="Y769" s="119"/>
      <c r="Z769" s="119"/>
      <c r="AA769" s="119"/>
      <c r="AB769" s="119"/>
      <c r="AC769" s="119"/>
      <c r="AD769" s="119"/>
      <c r="AE769" s="119"/>
      <c r="AF769" s="119"/>
      <c r="AG769" s="119"/>
      <c r="AH769" s="4"/>
      <c r="AI769" s="4"/>
      <c r="AJ769" s="4"/>
      <c r="AK769" s="4"/>
      <c r="AL769" s="4"/>
      <c r="AM769" s="4"/>
      <c r="AN769" s="4"/>
    </row>
    <row r="770">
      <c r="A770" s="4"/>
      <c r="B770" s="4"/>
      <c r="C770" s="4"/>
      <c r="D770" s="4"/>
      <c r="E770" s="4"/>
      <c r="F770" s="4"/>
      <c r="G770" s="4"/>
      <c r="H770" s="4"/>
      <c r="I770" s="4"/>
      <c r="J770" s="116"/>
      <c r="K770" s="116"/>
      <c r="L770" s="116"/>
      <c r="M770" s="116"/>
      <c r="N770" s="116"/>
      <c r="O770" s="116"/>
      <c r="P770" s="116"/>
      <c r="Q770" s="116"/>
      <c r="R770" s="116"/>
      <c r="S770" s="116"/>
      <c r="T770" s="119"/>
      <c r="U770" s="119"/>
      <c r="V770" s="119"/>
      <c r="W770" s="119"/>
      <c r="X770" s="119"/>
      <c r="Y770" s="119"/>
      <c r="Z770" s="119"/>
      <c r="AA770" s="119"/>
      <c r="AB770" s="119"/>
      <c r="AC770" s="119"/>
      <c r="AD770" s="119"/>
      <c r="AE770" s="119"/>
      <c r="AF770" s="119"/>
      <c r="AG770" s="119"/>
      <c r="AH770" s="4"/>
      <c r="AI770" s="4"/>
      <c r="AJ770" s="4"/>
      <c r="AK770" s="4"/>
      <c r="AL770" s="4"/>
      <c r="AM770" s="4"/>
      <c r="AN770" s="4"/>
    </row>
    <row r="771">
      <c r="A771" s="4"/>
      <c r="B771" s="4"/>
      <c r="C771" s="4"/>
      <c r="D771" s="4"/>
      <c r="E771" s="4"/>
      <c r="F771" s="4"/>
      <c r="G771" s="4"/>
      <c r="H771" s="4"/>
      <c r="I771" s="4"/>
      <c r="J771" s="116"/>
      <c r="K771" s="116"/>
      <c r="L771" s="116"/>
      <c r="M771" s="116"/>
      <c r="N771" s="116"/>
      <c r="O771" s="116"/>
      <c r="P771" s="116"/>
      <c r="Q771" s="116"/>
      <c r="R771" s="116"/>
      <c r="S771" s="116"/>
      <c r="T771" s="119"/>
      <c r="U771" s="119"/>
      <c r="V771" s="119"/>
      <c r="W771" s="119"/>
      <c r="X771" s="119"/>
      <c r="Y771" s="119"/>
      <c r="Z771" s="119"/>
      <c r="AA771" s="119"/>
      <c r="AB771" s="119"/>
      <c r="AC771" s="119"/>
      <c r="AD771" s="119"/>
      <c r="AE771" s="119"/>
      <c r="AF771" s="119"/>
      <c r="AG771" s="119"/>
      <c r="AH771" s="4"/>
      <c r="AI771" s="4"/>
      <c r="AJ771" s="4"/>
      <c r="AK771" s="4"/>
      <c r="AL771" s="4"/>
      <c r="AM771" s="4"/>
      <c r="AN771" s="4"/>
    </row>
    <row r="772">
      <c r="A772" s="4"/>
      <c r="B772" s="4"/>
      <c r="C772" s="4"/>
      <c r="D772" s="4"/>
      <c r="E772" s="4"/>
      <c r="F772" s="4"/>
      <c r="G772" s="4"/>
      <c r="H772" s="4"/>
      <c r="I772" s="4"/>
      <c r="J772" s="116"/>
      <c r="K772" s="116"/>
      <c r="L772" s="116"/>
      <c r="M772" s="116"/>
      <c r="N772" s="116"/>
      <c r="O772" s="116"/>
      <c r="P772" s="116"/>
      <c r="Q772" s="116"/>
      <c r="R772" s="116"/>
      <c r="S772" s="116"/>
      <c r="T772" s="119"/>
      <c r="U772" s="119"/>
      <c r="V772" s="119"/>
      <c r="W772" s="119"/>
      <c r="X772" s="119"/>
      <c r="Y772" s="119"/>
      <c r="Z772" s="119"/>
      <c r="AA772" s="119"/>
      <c r="AB772" s="119"/>
      <c r="AC772" s="119"/>
      <c r="AD772" s="119"/>
      <c r="AE772" s="119"/>
      <c r="AF772" s="119"/>
      <c r="AG772" s="119"/>
      <c r="AH772" s="4"/>
      <c r="AI772" s="4"/>
      <c r="AJ772" s="4"/>
      <c r="AK772" s="4"/>
      <c r="AL772" s="4"/>
      <c r="AM772" s="4"/>
      <c r="AN772" s="4"/>
    </row>
    <row r="773">
      <c r="A773" s="4"/>
      <c r="B773" s="4"/>
      <c r="C773" s="4"/>
      <c r="D773" s="4"/>
      <c r="E773" s="4"/>
      <c r="F773" s="4"/>
      <c r="G773" s="4"/>
      <c r="H773" s="4"/>
      <c r="I773" s="4"/>
      <c r="J773" s="116"/>
      <c r="K773" s="116"/>
      <c r="L773" s="116"/>
      <c r="M773" s="116"/>
      <c r="N773" s="116"/>
      <c r="O773" s="116"/>
      <c r="P773" s="116"/>
      <c r="Q773" s="116"/>
      <c r="R773" s="116"/>
      <c r="S773" s="116"/>
      <c r="T773" s="119"/>
      <c r="U773" s="119"/>
      <c r="V773" s="119"/>
      <c r="W773" s="119"/>
      <c r="X773" s="119"/>
      <c r="Y773" s="119"/>
      <c r="Z773" s="119"/>
      <c r="AA773" s="119"/>
      <c r="AB773" s="119"/>
      <c r="AC773" s="119"/>
      <c r="AD773" s="119"/>
      <c r="AE773" s="119"/>
      <c r="AF773" s="119"/>
      <c r="AG773" s="119"/>
      <c r="AH773" s="4"/>
      <c r="AI773" s="4"/>
      <c r="AJ773" s="4"/>
      <c r="AK773" s="4"/>
      <c r="AL773" s="4"/>
      <c r="AM773" s="4"/>
      <c r="AN773" s="4"/>
    </row>
    <row r="774">
      <c r="A774" s="4"/>
      <c r="B774" s="4"/>
      <c r="C774" s="4"/>
      <c r="D774" s="4"/>
      <c r="E774" s="4"/>
      <c r="F774" s="4"/>
      <c r="G774" s="4"/>
      <c r="H774" s="4"/>
      <c r="I774" s="4"/>
      <c r="J774" s="116"/>
      <c r="K774" s="116"/>
      <c r="L774" s="116"/>
      <c r="M774" s="116"/>
      <c r="N774" s="116"/>
      <c r="O774" s="116"/>
      <c r="P774" s="116"/>
      <c r="Q774" s="116"/>
      <c r="R774" s="116"/>
      <c r="S774" s="116"/>
      <c r="T774" s="119"/>
      <c r="U774" s="119"/>
      <c r="V774" s="119"/>
      <c r="W774" s="119"/>
      <c r="X774" s="119"/>
      <c r="Y774" s="119"/>
      <c r="Z774" s="119"/>
      <c r="AA774" s="119"/>
      <c r="AB774" s="119"/>
      <c r="AC774" s="119"/>
      <c r="AD774" s="119"/>
      <c r="AE774" s="119"/>
      <c r="AF774" s="119"/>
      <c r="AG774" s="119"/>
      <c r="AH774" s="4"/>
      <c r="AI774" s="4"/>
      <c r="AJ774" s="4"/>
      <c r="AK774" s="4"/>
      <c r="AL774" s="4"/>
      <c r="AM774" s="4"/>
      <c r="AN774" s="4"/>
    </row>
    <row r="775">
      <c r="A775" s="4"/>
      <c r="B775" s="4"/>
      <c r="C775" s="4"/>
      <c r="D775" s="4"/>
      <c r="E775" s="4"/>
      <c r="F775" s="4"/>
      <c r="G775" s="4"/>
      <c r="H775" s="4"/>
      <c r="I775" s="4"/>
      <c r="J775" s="116"/>
      <c r="K775" s="116"/>
      <c r="L775" s="116"/>
      <c r="M775" s="116"/>
      <c r="N775" s="116"/>
      <c r="O775" s="116"/>
      <c r="P775" s="116"/>
      <c r="Q775" s="116"/>
      <c r="R775" s="116"/>
      <c r="S775" s="116"/>
      <c r="T775" s="119"/>
      <c r="U775" s="119"/>
      <c r="V775" s="119"/>
      <c r="W775" s="119"/>
      <c r="X775" s="119"/>
      <c r="Y775" s="119"/>
      <c r="Z775" s="119"/>
      <c r="AA775" s="119"/>
      <c r="AB775" s="119"/>
      <c r="AC775" s="119"/>
      <c r="AD775" s="119"/>
      <c r="AE775" s="119"/>
      <c r="AF775" s="119"/>
      <c r="AG775" s="119"/>
      <c r="AH775" s="4"/>
      <c r="AI775" s="4"/>
      <c r="AJ775" s="4"/>
      <c r="AK775" s="4"/>
      <c r="AL775" s="4"/>
      <c r="AM775" s="4"/>
      <c r="AN775" s="4"/>
    </row>
    <row r="776">
      <c r="A776" s="4"/>
      <c r="B776" s="4"/>
      <c r="C776" s="4"/>
      <c r="D776" s="4"/>
      <c r="E776" s="4"/>
      <c r="F776" s="4"/>
      <c r="G776" s="4"/>
      <c r="H776" s="4"/>
      <c r="I776" s="4"/>
      <c r="J776" s="116"/>
      <c r="K776" s="116"/>
      <c r="L776" s="116"/>
      <c r="M776" s="116"/>
      <c r="N776" s="116"/>
      <c r="O776" s="116"/>
      <c r="P776" s="116"/>
      <c r="Q776" s="116"/>
      <c r="R776" s="116"/>
      <c r="S776" s="116"/>
      <c r="T776" s="119"/>
      <c r="U776" s="119"/>
      <c r="V776" s="119"/>
      <c r="W776" s="119"/>
      <c r="X776" s="119"/>
      <c r="Y776" s="119"/>
      <c r="Z776" s="119"/>
      <c r="AA776" s="119"/>
      <c r="AB776" s="119"/>
      <c r="AC776" s="119"/>
      <c r="AD776" s="119"/>
      <c r="AE776" s="119"/>
      <c r="AF776" s="119"/>
      <c r="AG776" s="119"/>
      <c r="AH776" s="4"/>
      <c r="AI776" s="4"/>
      <c r="AJ776" s="4"/>
      <c r="AK776" s="4"/>
      <c r="AL776" s="4"/>
      <c r="AM776" s="4"/>
      <c r="AN776" s="4"/>
    </row>
    <row r="777">
      <c r="A777" s="4"/>
      <c r="B777" s="4"/>
      <c r="C777" s="4"/>
      <c r="D777" s="4"/>
      <c r="E777" s="4"/>
      <c r="F777" s="4"/>
      <c r="G777" s="4"/>
      <c r="H777" s="4"/>
      <c r="I777" s="4"/>
      <c r="J777" s="116"/>
      <c r="K777" s="116"/>
      <c r="L777" s="116"/>
      <c r="M777" s="116"/>
      <c r="N777" s="116"/>
      <c r="O777" s="116"/>
      <c r="P777" s="116"/>
      <c r="Q777" s="116"/>
      <c r="R777" s="116"/>
      <c r="S777" s="116"/>
      <c r="T777" s="119"/>
      <c r="U777" s="119"/>
      <c r="V777" s="119"/>
      <c r="W777" s="119"/>
      <c r="X777" s="119"/>
      <c r="Y777" s="119"/>
      <c r="Z777" s="119"/>
      <c r="AA777" s="119"/>
      <c r="AB777" s="119"/>
      <c r="AC777" s="119"/>
      <c r="AD777" s="119"/>
      <c r="AE777" s="119"/>
      <c r="AF777" s="119"/>
      <c r="AG777" s="119"/>
      <c r="AH777" s="4"/>
      <c r="AI777" s="4"/>
      <c r="AJ777" s="4"/>
      <c r="AK777" s="4"/>
      <c r="AL777" s="4"/>
      <c r="AM777" s="4"/>
      <c r="AN777" s="4"/>
    </row>
    <row r="778">
      <c r="A778" s="4"/>
      <c r="B778" s="4"/>
      <c r="C778" s="4"/>
      <c r="D778" s="4"/>
      <c r="E778" s="4"/>
      <c r="F778" s="4"/>
      <c r="G778" s="4"/>
      <c r="H778" s="4"/>
      <c r="I778" s="4"/>
      <c r="J778" s="116"/>
      <c r="K778" s="116"/>
      <c r="L778" s="116"/>
      <c r="M778" s="116"/>
      <c r="N778" s="116"/>
      <c r="O778" s="116"/>
      <c r="P778" s="116"/>
      <c r="Q778" s="116"/>
      <c r="R778" s="116"/>
      <c r="S778" s="116"/>
      <c r="T778" s="119"/>
      <c r="U778" s="119"/>
      <c r="V778" s="119"/>
      <c r="W778" s="119"/>
      <c r="X778" s="119"/>
      <c r="Y778" s="119"/>
      <c r="Z778" s="119"/>
      <c r="AA778" s="119"/>
      <c r="AB778" s="119"/>
      <c r="AC778" s="119"/>
      <c r="AD778" s="119"/>
      <c r="AE778" s="119"/>
      <c r="AF778" s="119"/>
      <c r="AG778" s="119"/>
      <c r="AH778" s="4"/>
      <c r="AI778" s="4"/>
      <c r="AJ778" s="4"/>
      <c r="AK778" s="4"/>
      <c r="AL778" s="4"/>
      <c r="AM778" s="4"/>
      <c r="AN778" s="4"/>
    </row>
    <row r="779">
      <c r="A779" s="4"/>
      <c r="B779" s="4"/>
      <c r="C779" s="4"/>
      <c r="D779" s="4"/>
      <c r="E779" s="4"/>
      <c r="F779" s="4"/>
      <c r="G779" s="4"/>
      <c r="H779" s="4"/>
      <c r="I779" s="4"/>
      <c r="J779" s="116"/>
      <c r="K779" s="116"/>
      <c r="L779" s="116"/>
      <c r="M779" s="116"/>
      <c r="N779" s="116"/>
      <c r="O779" s="116"/>
      <c r="P779" s="116"/>
      <c r="Q779" s="116"/>
      <c r="R779" s="116"/>
      <c r="S779" s="116"/>
      <c r="T779" s="119"/>
      <c r="U779" s="119"/>
      <c r="V779" s="119"/>
      <c r="W779" s="119"/>
      <c r="X779" s="119"/>
      <c r="Y779" s="119"/>
      <c r="Z779" s="119"/>
      <c r="AA779" s="119"/>
      <c r="AB779" s="119"/>
      <c r="AC779" s="119"/>
      <c r="AD779" s="119"/>
      <c r="AE779" s="119"/>
      <c r="AF779" s="119"/>
      <c r="AG779" s="119"/>
      <c r="AH779" s="4"/>
      <c r="AI779" s="4"/>
      <c r="AJ779" s="4"/>
      <c r="AK779" s="4"/>
      <c r="AL779" s="4"/>
      <c r="AM779" s="4"/>
      <c r="AN779" s="4"/>
    </row>
    <row r="780">
      <c r="A780" s="4"/>
      <c r="B780" s="4"/>
      <c r="C780" s="4"/>
      <c r="D780" s="4"/>
      <c r="E780" s="4"/>
      <c r="F780" s="4"/>
      <c r="G780" s="4"/>
      <c r="H780" s="4"/>
      <c r="I780" s="4"/>
      <c r="J780" s="116"/>
      <c r="K780" s="116"/>
      <c r="L780" s="116"/>
      <c r="M780" s="116"/>
      <c r="N780" s="116"/>
      <c r="O780" s="116"/>
      <c r="P780" s="116"/>
      <c r="Q780" s="116"/>
      <c r="R780" s="116"/>
      <c r="S780" s="116"/>
      <c r="T780" s="119"/>
      <c r="U780" s="119"/>
      <c r="V780" s="119"/>
      <c r="W780" s="119"/>
      <c r="X780" s="119"/>
      <c r="Y780" s="119"/>
      <c r="Z780" s="119"/>
      <c r="AA780" s="119"/>
      <c r="AB780" s="119"/>
      <c r="AC780" s="119"/>
      <c r="AD780" s="119"/>
      <c r="AE780" s="119"/>
      <c r="AF780" s="119"/>
      <c r="AG780" s="119"/>
      <c r="AH780" s="4"/>
      <c r="AI780" s="4"/>
      <c r="AJ780" s="4"/>
      <c r="AK780" s="4"/>
      <c r="AL780" s="4"/>
      <c r="AM780" s="4"/>
      <c r="AN780" s="4"/>
    </row>
    <row r="781">
      <c r="A781" s="4"/>
      <c r="B781" s="4"/>
      <c r="C781" s="4"/>
      <c r="D781" s="4"/>
      <c r="E781" s="4"/>
      <c r="F781" s="4"/>
      <c r="G781" s="4"/>
      <c r="H781" s="4"/>
      <c r="I781" s="4"/>
      <c r="J781" s="116"/>
      <c r="K781" s="116"/>
      <c r="L781" s="116"/>
      <c r="M781" s="116"/>
      <c r="N781" s="116"/>
      <c r="O781" s="116"/>
      <c r="P781" s="116"/>
      <c r="Q781" s="116"/>
      <c r="R781" s="116"/>
      <c r="S781" s="116"/>
      <c r="T781" s="119"/>
      <c r="U781" s="119"/>
      <c r="V781" s="119"/>
      <c r="W781" s="119"/>
      <c r="X781" s="119"/>
      <c r="Y781" s="119"/>
      <c r="Z781" s="119"/>
      <c r="AA781" s="119"/>
      <c r="AB781" s="119"/>
      <c r="AC781" s="119"/>
      <c r="AD781" s="119"/>
      <c r="AE781" s="119"/>
      <c r="AF781" s="119"/>
      <c r="AG781" s="119"/>
      <c r="AH781" s="4"/>
      <c r="AI781" s="4"/>
      <c r="AJ781" s="4"/>
      <c r="AK781" s="4"/>
      <c r="AL781" s="4"/>
      <c r="AM781" s="4"/>
      <c r="AN781" s="4"/>
    </row>
    <row r="782">
      <c r="A782" s="4"/>
      <c r="B782" s="4"/>
      <c r="C782" s="4"/>
      <c r="D782" s="4"/>
      <c r="E782" s="4"/>
      <c r="F782" s="4"/>
      <c r="G782" s="4"/>
      <c r="H782" s="4"/>
      <c r="I782" s="4"/>
      <c r="J782" s="116"/>
      <c r="K782" s="116"/>
      <c r="L782" s="116"/>
      <c r="M782" s="116"/>
      <c r="N782" s="116"/>
      <c r="O782" s="116"/>
      <c r="P782" s="116"/>
      <c r="Q782" s="116"/>
      <c r="R782" s="116"/>
      <c r="S782" s="116"/>
      <c r="T782" s="119"/>
      <c r="U782" s="119"/>
      <c r="V782" s="119"/>
      <c r="W782" s="119"/>
      <c r="X782" s="119"/>
      <c r="Y782" s="119"/>
      <c r="Z782" s="119"/>
      <c r="AA782" s="119"/>
      <c r="AB782" s="119"/>
      <c r="AC782" s="119"/>
      <c r="AD782" s="119"/>
      <c r="AE782" s="119"/>
      <c r="AF782" s="119"/>
      <c r="AG782" s="119"/>
      <c r="AH782" s="4"/>
      <c r="AI782" s="4"/>
      <c r="AJ782" s="4"/>
      <c r="AK782" s="4"/>
      <c r="AL782" s="4"/>
      <c r="AM782" s="4"/>
      <c r="AN782" s="4"/>
    </row>
    <row r="783">
      <c r="A783" s="4"/>
      <c r="B783" s="4"/>
      <c r="C783" s="4"/>
      <c r="D783" s="4"/>
      <c r="E783" s="4"/>
      <c r="F783" s="4"/>
      <c r="G783" s="4"/>
      <c r="H783" s="4"/>
      <c r="I783" s="4"/>
      <c r="J783" s="116"/>
      <c r="K783" s="116"/>
      <c r="L783" s="116"/>
      <c r="M783" s="116"/>
      <c r="N783" s="116"/>
      <c r="O783" s="116"/>
      <c r="P783" s="116"/>
      <c r="Q783" s="116"/>
      <c r="R783" s="116"/>
      <c r="S783" s="116"/>
      <c r="T783" s="119"/>
      <c r="U783" s="119"/>
      <c r="V783" s="119"/>
      <c r="W783" s="119"/>
      <c r="X783" s="119"/>
      <c r="Y783" s="119"/>
      <c r="Z783" s="119"/>
      <c r="AA783" s="119"/>
      <c r="AB783" s="119"/>
      <c r="AC783" s="119"/>
      <c r="AD783" s="119"/>
      <c r="AE783" s="119"/>
      <c r="AF783" s="119"/>
      <c r="AG783" s="119"/>
      <c r="AH783" s="4"/>
      <c r="AI783" s="4"/>
      <c r="AJ783" s="4"/>
      <c r="AK783" s="4"/>
      <c r="AL783" s="4"/>
      <c r="AM783" s="4"/>
      <c r="AN783" s="4"/>
    </row>
    <row r="784">
      <c r="A784" s="4"/>
      <c r="B784" s="4"/>
      <c r="C784" s="4"/>
      <c r="D784" s="4"/>
      <c r="E784" s="4"/>
      <c r="F784" s="4"/>
      <c r="G784" s="4"/>
      <c r="H784" s="4"/>
      <c r="I784" s="4"/>
      <c r="J784" s="116"/>
      <c r="K784" s="116"/>
      <c r="L784" s="116"/>
      <c r="M784" s="116"/>
      <c r="N784" s="116"/>
      <c r="O784" s="116"/>
      <c r="P784" s="116"/>
      <c r="Q784" s="116"/>
      <c r="R784" s="116"/>
      <c r="S784" s="116"/>
      <c r="T784" s="119"/>
      <c r="U784" s="119"/>
      <c r="V784" s="119"/>
      <c r="W784" s="119"/>
      <c r="X784" s="119"/>
      <c r="Y784" s="119"/>
      <c r="Z784" s="119"/>
      <c r="AA784" s="119"/>
      <c r="AB784" s="119"/>
      <c r="AC784" s="119"/>
      <c r="AD784" s="119"/>
      <c r="AE784" s="119"/>
      <c r="AF784" s="119"/>
      <c r="AG784" s="119"/>
      <c r="AH784" s="4"/>
      <c r="AI784" s="4"/>
      <c r="AJ784" s="4"/>
      <c r="AK784" s="4"/>
      <c r="AL784" s="4"/>
      <c r="AM784" s="4"/>
      <c r="AN784" s="4"/>
    </row>
    <row r="785">
      <c r="A785" s="4"/>
      <c r="B785" s="4"/>
      <c r="C785" s="4"/>
      <c r="D785" s="4"/>
      <c r="E785" s="4"/>
      <c r="F785" s="4"/>
      <c r="G785" s="4"/>
      <c r="H785" s="4"/>
      <c r="I785" s="4"/>
      <c r="J785" s="116"/>
      <c r="K785" s="116"/>
      <c r="L785" s="116"/>
      <c r="M785" s="116"/>
      <c r="N785" s="116"/>
      <c r="O785" s="116"/>
      <c r="P785" s="116"/>
      <c r="Q785" s="116"/>
      <c r="R785" s="116"/>
      <c r="S785" s="116"/>
      <c r="T785" s="119"/>
      <c r="U785" s="119"/>
      <c r="V785" s="119"/>
      <c r="W785" s="119"/>
      <c r="X785" s="119"/>
      <c r="Y785" s="119"/>
      <c r="Z785" s="119"/>
      <c r="AA785" s="119"/>
      <c r="AB785" s="119"/>
      <c r="AC785" s="119"/>
      <c r="AD785" s="119"/>
      <c r="AE785" s="119"/>
      <c r="AF785" s="119"/>
      <c r="AG785" s="119"/>
      <c r="AH785" s="4"/>
      <c r="AI785" s="4"/>
      <c r="AJ785" s="4"/>
      <c r="AK785" s="4"/>
      <c r="AL785" s="4"/>
      <c r="AM785" s="4"/>
      <c r="AN785" s="4"/>
    </row>
    <row r="786">
      <c r="A786" s="4"/>
      <c r="B786" s="4"/>
      <c r="C786" s="4"/>
      <c r="D786" s="4"/>
      <c r="E786" s="4"/>
      <c r="F786" s="4"/>
      <c r="G786" s="4"/>
      <c r="H786" s="4"/>
      <c r="I786" s="4"/>
      <c r="J786" s="116"/>
      <c r="K786" s="116"/>
      <c r="L786" s="116"/>
      <c r="M786" s="116"/>
      <c r="N786" s="116"/>
      <c r="O786" s="116"/>
      <c r="P786" s="116"/>
      <c r="Q786" s="116"/>
      <c r="R786" s="116"/>
      <c r="S786" s="116"/>
      <c r="T786" s="119"/>
      <c r="U786" s="119"/>
      <c r="V786" s="119"/>
      <c r="W786" s="119"/>
      <c r="X786" s="119"/>
      <c r="Y786" s="119"/>
      <c r="Z786" s="119"/>
      <c r="AA786" s="119"/>
      <c r="AB786" s="119"/>
      <c r="AC786" s="119"/>
      <c r="AD786" s="119"/>
      <c r="AE786" s="119"/>
      <c r="AF786" s="119"/>
      <c r="AG786" s="119"/>
      <c r="AH786" s="4"/>
      <c r="AI786" s="4"/>
      <c r="AJ786" s="4"/>
      <c r="AK786" s="4"/>
      <c r="AL786" s="4"/>
      <c r="AM786" s="4"/>
      <c r="AN786" s="4"/>
    </row>
    <row r="787">
      <c r="A787" s="4"/>
      <c r="B787" s="4"/>
      <c r="C787" s="4"/>
      <c r="D787" s="4"/>
      <c r="E787" s="4"/>
      <c r="F787" s="4"/>
      <c r="G787" s="4"/>
      <c r="H787" s="4"/>
      <c r="I787" s="4"/>
      <c r="J787" s="116"/>
      <c r="K787" s="116"/>
      <c r="L787" s="116"/>
      <c r="M787" s="116"/>
      <c r="N787" s="116"/>
      <c r="O787" s="116"/>
      <c r="P787" s="116"/>
      <c r="Q787" s="116"/>
      <c r="R787" s="116"/>
      <c r="S787" s="116"/>
      <c r="T787" s="119"/>
      <c r="U787" s="119"/>
      <c r="V787" s="119"/>
      <c r="W787" s="119"/>
      <c r="X787" s="119"/>
      <c r="Y787" s="119"/>
      <c r="Z787" s="119"/>
      <c r="AA787" s="119"/>
      <c r="AB787" s="119"/>
      <c r="AC787" s="119"/>
      <c r="AD787" s="119"/>
      <c r="AE787" s="119"/>
      <c r="AF787" s="119"/>
      <c r="AG787" s="119"/>
      <c r="AH787" s="4"/>
      <c r="AI787" s="4"/>
      <c r="AJ787" s="4"/>
      <c r="AK787" s="4"/>
      <c r="AL787" s="4"/>
      <c r="AM787" s="4"/>
      <c r="AN787" s="4"/>
    </row>
    <row r="788">
      <c r="A788" s="4"/>
      <c r="B788" s="4"/>
      <c r="C788" s="4"/>
      <c r="D788" s="4"/>
      <c r="E788" s="4"/>
      <c r="F788" s="4"/>
      <c r="G788" s="4"/>
      <c r="H788" s="4"/>
      <c r="I788" s="4"/>
      <c r="J788" s="116"/>
      <c r="K788" s="116"/>
      <c r="L788" s="116"/>
      <c r="M788" s="116"/>
      <c r="N788" s="116"/>
      <c r="O788" s="116"/>
      <c r="P788" s="116"/>
      <c r="Q788" s="116"/>
      <c r="R788" s="116"/>
      <c r="S788" s="116"/>
      <c r="T788" s="119"/>
      <c r="U788" s="119"/>
      <c r="V788" s="119"/>
      <c r="W788" s="119"/>
      <c r="X788" s="119"/>
      <c r="Y788" s="119"/>
      <c r="Z788" s="119"/>
      <c r="AA788" s="119"/>
      <c r="AB788" s="119"/>
      <c r="AC788" s="119"/>
      <c r="AD788" s="119"/>
      <c r="AE788" s="119"/>
      <c r="AF788" s="119"/>
      <c r="AG788" s="119"/>
      <c r="AH788" s="4"/>
      <c r="AI788" s="4"/>
      <c r="AJ788" s="4"/>
      <c r="AK788" s="4"/>
      <c r="AL788" s="4"/>
      <c r="AM788" s="4"/>
      <c r="AN788" s="4"/>
    </row>
    <row r="789">
      <c r="A789" s="4"/>
      <c r="B789" s="4"/>
      <c r="C789" s="4"/>
      <c r="D789" s="4"/>
      <c r="E789" s="4"/>
      <c r="F789" s="4"/>
      <c r="G789" s="4"/>
      <c r="H789" s="4"/>
      <c r="I789" s="4"/>
      <c r="J789" s="116"/>
      <c r="K789" s="116"/>
      <c r="L789" s="116"/>
      <c r="M789" s="116"/>
      <c r="N789" s="116"/>
      <c r="O789" s="116"/>
      <c r="P789" s="116"/>
      <c r="Q789" s="116"/>
      <c r="R789" s="116"/>
      <c r="S789" s="116"/>
      <c r="T789" s="119"/>
      <c r="U789" s="119"/>
      <c r="V789" s="119"/>
      <c r="W789" s="119"/>
      <c r="X789" s="119"/>
      <c r="Y789" s="119"/>
      <c r="Z789" s="119"/>
      <c r="AA789" s="119"/>
      <c r="AB789" s="119"/>
      <c r="AC789" s="119"/>
      <c r="AD789" s="119"/>
      <c r="AE789" s="119"/>
      <c r="AF789" s="119"/>
      <c r="AG789" s="119"/>
      <c r="AH789" s="4"/>
      <c r="AI789" s="4"/>
      <c r="AJ789" s="4"/>
      <c r="AK789" s="4"/>
      <c r="AL789" s="4"/>
      <c r="AM789" s="4"/>
      <c r="AN789" s="4"/>
    </row>
    <row r="790">
      <c r="A790" s="4"/>
      <c r="B790" s="4"/>
      <c r="C790" s="4"/>
      <c r="D790" s="4"/>
      <c r="E790" s="4"/>
      <c r="F790" s="4"/>
      <c r="G790" s="4"/>
      <c r="H790" s="4"/>
      <c r="I790" s="4"/>
      <c r="J790" s="116"/>
      <c r="K790" s="116"/>
      <c r="L790" s="116"/>
      <c r="M790" s="116"/>
      <c r="N790" s="116"/>
      <c r="O790" s="116"/>
      <c r="P790" s="116"/>
      <c r="Q790" s="116"/>
      <c r="R790" s="116"/>
      <c r="S790" s="116"/>
      <c r="T790" s="119"/>
      <c r="U790" s="119"/>
      <c r="V790" s="119"/>
      <c r="W790" s="119"/>
      <c r="X790" s="119"/>
      <c r="Y790" s="119"/>
      <c r="Z790" s="119"/>
      <c r="AA790" s="119"/>
      <c r="AB790" s="119"/>
      <c r="AC790" s="119"/>
      <c r="AD790" s="119"/>
      <c r="AE790" s="119"/>
      <c r="AF790" s="119"/>
      <c r="AG790" s="119"/>
      <c r="AH790" s="4"/>
      <c r="AI790" s="4"/>
      <c r="AJ790" s="4"/>
      <c r="AK790" s="4"/>
      <c r="AL790" s="4"/>
      <c r="AM790" s="4"/>
      <c r="AN790" s="4"/>
    </row>
    <row r="791">
      <c r="A791" s="4"/>
      <c r="B791" s="4"/>
      <c r="C791" s="4"/>
      <c r="D791" s="4"/>
      <c r="E791" s="4"/>
      <c r="F791" s="4"/>
      <c r="G791" s="4"/>
      <c r="H791" s="4"/>
      <c r="I791" s="4"/>
      <c r="J791" s="116"/>
      <c r="K791" s="116"/>
      <c r="L791" s="116"/>
      <c r="M791" s="116"/>
      <c r="N791" s="116"/>
      <c r="O791" s="116"/>
      <c r="P791" s="116"/>
      <c r="Q791" s="116"/>
      <c r="R791" s="116"/>
      <c r="S791" s="116"/>
      <c r="T791" s="119"/>
      <c r="U791" s="119"/>
      <c r="V791" s="119"/>
      <c r="W791" s="119"/>
      <c r="X791" s="119"/>
      <c r="Y791" s="119"/>
      <c r="Z791" s="119"/>
      <c r="AA791" s="119"/>
      <c r="AB791" s="119"/>
      <c r="AC791" s="119"/>
      <c r="AD791" s="119"/>
      <c r="AE791" s="119"/>
      <c r="AF791" s="119"/>
      <c r="AG791" s="119"/>
      <c r="AH791" s="4"/>
      <c r="AI791" s="4"/>
      <c r="AJ791" s="4"/>
      <c r="AK791" s="4"/>
      <c r="AL791" s="4"/>
      <c r="AM791" s="4"/>
      <c r="AN791" s="4"/>
    </row>
    <row r="792">
      <c r="A792" s="4"/>
      <c r="B792" s="4"/>
      <c r="C792" s="4"/>
      <c r="D792" s="4"/>
      <c r="E792" s="4"/>
      <c r="F792" s="4"/>
      <c r="G792" s="4"/>
      <c r="H792" s="4"/>
      <c r="I792" s="4"/>
      <c r="J792" s="116"/>
      <c r="K792" s="116"/>
      <c r="L792" s="116"/>
      <c r="M792" s="116"/>
      <c r="N792" s="116"/>
      <c r="O792" s="116"/>
      <c r="P792" s="116"/>
      <c r="Q792" s="116"/>
      <c r="R792" s="116"/>
      <c r="S792" s="116"/>
      <c r="T792" s="119"/>
      <c r="U792" s="119"/>
      <c r="V792" s="119"/>
      <c r="W792" s="119"/>
      <c r="X792" s="119"/>
      <c r="Y792" s="119"/>
      <c r="Z792" s="119"/>
      <c r="AA792" s="119"/>
      <c r="AB792" s="119"/>
      <c r="AC792" s="119"/>
      <c r="AD792" s="119"/>
      <c r="AE792" s="119"/>
      <c r="AF792" s="119"/>
      <c r="AG792" s="119"/>
      <c r="AH792" s="4"/>
      <c r="AI792" s="4"/>
      <c r="AJ792" s="4"/>
      <c r="AK792" s="4"/>
      <c r="AL792" s="4"/>
      <c r="AM792" s="4"/>
      <c r="AN792" s="4"/>
    </row>
    <row r="793">
      <c r="A793" s="4"/>
      <c r="B793" s="4"/>
      <c r="C793" s="4"/>
      <c r="D793" s="4"/>
      <c r="E793" s="4"/>
      <c r="F793" s="4"/>
      <c r="G793" s="4"/>
      <c r="H793" s="4"/>
      <c r="I793" s="4"/>
      <c r="J793" s="116"/>
      <c r="K793" s="116"/>
      <c r="L793" s="116"/>
      <c r="M793" s="116"/>
      <c r="N793" s="116"/>
      <c r="O793" s="116"/>
      <c r="P793" s="116"/>
      <c r="Q793" s="116"/>
      <c r="R793" s="116"/>
      <c r="S793" s="116"/>
      <c r="T793" s="119"/>
      <c r="U793" s="119"/>
      <c r="V793" s="119"/>
      <c r="W793" s="119"/>
      <c r="X793" s="119"/>
      <c r="Y793" s="119"/>
      <c r="Z793" s="119"/>
      <c r="AA793" s="119"/>
      <c r="AB793" s="119"/>
      <c r="AC793" s="119"/>
      <c r="AD793" s="119"/>
      <c r="AE793" s="119"/>
      <c r="AF793" s="119"/>
      <c r="AG793" s="119"/>
      <c r="AH793" s="4"/>
      <c r="AI793" s="4"/>
      <c r="AJ793" s="4"/>
      <c r="AK793" s="4"/>
      <c r="AL793" s="4"/>
      <c r="AM793" s="4"/>
      <c r="AN793" s="4"/>
    </row>
    <row r="794">
      <c r="A794" s="4"/>
      <c r="B794" s="4"/>
      <c r="C794" s="4"/>
      <c r="D794" s="4"/>
      <c r="E794" s="4"/>
      <c r="F794" s="4"/>
      <c r="G794" s="4"/>
      <c r="H794" s="4"/>
      <c r="I794" s="4"/>
      <c r="J794" s="116"/>
      <c r="K794" s="116"/>
      <c r="L794" s="116"/>
      <c r="M794" s="116"/>
      <c r="N794" s="116"/>
      <c r="O794" s="116"/>
      <c r="P794" s="116"/>
      <c r="Q794" s="116"/>
      <c r="R794" s="116"/>
      <c r="S794" s="116"/>
      <c r="T794" s="119"/>
      <c r="U794" s="119"/>
      <c r="V794" s="119"/>
      <c r="W794" s="119"/>
      <c r="X794" s="119"/>
      <c r="Y794" s="119"/>
      <c r="Z794" s="119"/>
      <c r="AA794" s="119"/>
      <c r="AB794" s="119"/>
      <c r="AC794" s="119"/>
      <c r="AD794" s="119"/>
      <c r="AE794" s="119"/>
      <c r="AF794" s="119"/>
      <c r="AG794" s="119"/>
      <c r="AH794" s="4"/>
      <c r="AI794" s="4"/>
      <c r="AJ794" s="4"/>
      <c r="AK794" s="4"/>
      <c r="AL794" s="4"/>
      <c r="AM794" s="4"/>
      <c r="AN794" s="4"/>
    </row>
    <row r="795">
      <c r="A795" s="4"/>
      <c r="B795" s="4"/>
      <c r="C795" s="4"/>
      <c r="D795" s="4"/>
      <c r="E795" s="4"/>
      <c r="F795" s="4"/>
      <c r="G795" s="4"/>
      <c r="H795" s="4"/>
      <c r="I795" s="4"/>
      <c r="J795" s="116"/>
      <c r="K795" s="116"/>
      <c r="L795" s="116"/>
      <c r="M795" s="116"/>
      <c r="N795" s="116"/>
      <c r="O795" s="116"/>
      <c r="P795" s="116"/>
      <c r="Q795" s="116"/>
      <c r="R795" s="116"/>
      <c r="S795" s="116"/>
      <c r="T795" s="119"/>
      <c r="U795" s="119"/>
      <c r="V795" s="119"/>
      <c r="W795" s="119"/>
      <c r="X795" s="119"/>
      <c r="Y795" s="119"/>
      <c r="Z795" s="119"/>
      <c r="AA795" s="119"/>
      <c r="AB795" s="119"/>
      <c r="AC795" s="119"/>
      <c r="AD795" s="119"/>
      <c r="AE795" s="119"/>
      <c r="AF795" s="119"/>
      <c r="AG795" s="119"/>
      <c r="AH795" s="4"/>
      <c r="AI795" s="4"/>
      <c r="AJ795" s="4"/>
      <c r="AK795" s="4"/>
      <c r="AL795" s="4"/>
      <c r="AM795" s="4"/>
      <c r="AN795" s="4"/>
    </row>
    <row r="796">
      <c r="A796" s="4"/>
      <c r="B796" s="4"/>
      <c r="C796" s="4"/>
      <c r="D796" s="4"/>
      <c r="E796" s="4"/>
      <c r="F796" s="4"/>
      <c r="G796" s="4"/>
      <c r="H796" s="4"/>
      <c r="I796" s="4"/>
      <c r="J796" s="116"/>
      <c r="K796" s="116"/>
      <c r="L796" s="116"/>
      <c r="M796" s="116"/>
      <c r="N796" s="116"/>
      <c r="O796" s="116"/>
      <c r="P796" s="116"/>
      <c r="Q796" s="116"/>
      <c r="R796" s="116"/>
      <c r="S796" s="116"/>
      <c r="T796" s="119"/>
      <c r="U796" s="119"/>
      <c r="V796" s="119"/>
      <c r="W796" s="119"/>
      <c r="X796" s="119"/>
      <c r="Y796" s="119"/>
      <c r="Z796" s="119"/>
      <c r="AA796" s="119"/>
      <c r="AB796" s="119"/>
      <c r="AC796" s="119"/>
      <c r="AD796" s="119"/>
      <c r="AE796" s="119"/>
      <c r="AF796" s="119"/>
      <c r="AG796" s="119"/>
      <c r="AH796" s="4"/>
      <c r="AI796" s="4"/>
      <c r="AJ796" s="4"/>
      <c r="AK796" s="4"/>
      <c r="AL796" s="4"/>
      <c r="AM796" s="4"/>
      <c r="AN796" s="4"/>
    </row>
    <row r="797">
      <c r="A797" s="4"/>
      <c r="B797" s="4"/>
      <c r="C797" s="4"/>
      <c r="D797" s="4"/>
      <c r="E797" s="4"/>
      <c r="F797" s="4"/>
      <c r="G797" s="4"/>
      <c r="H797" s="4"/>
      <c r="I797" s="4"/>
      <c r="J797" s="116"/>
      <c r="K797" s="116"/>
      <c r="L797" s="116"/>
      <c r="M797" s="116"/>
      <c r="N797" s="116"/>
      <c r="O797" s="116"/>
      <c r="P797" s="116"/>
      <c r="Q797" s="116"/>
      <c r="R797" s="116"/>
      <c r="S797" s="116"/>
      <c r="T797" s="119"/>
      <c r="U797" s="119"/>
      <c r="V797" s="119"/>
      <c r="W797" s="119"/>
      <c r="X797" s="119"/>
      <c r="Y797" s="119"/>
      <c r="Z797" s="119"/>
      <c r="AA797" s="119"/>
      <c r="AB797" s="119"/>
      <c r="AC797" s="119"/>
      <c r="AD797" s="119"/>
      <c r="AE797" s="119"/>
      <c r="AF797" s="119"/>
      <c r="AG797" s="119"/>
      <c r="AH797" s="4"/>
      <c r="AI797" s="4"/>
      <c r="AJ797" s="4"/>
      <c r="AK797" s="4"/>
      <c r="AL797" s="4"/>
      <c r="AM797" s="4"/>
      <c r="AN797" s="4"/>
    </row>
    <row r="798">
      <c r="A798" s="4"/>
      <c r="B798" s="4"/>
      <c r="C798" s="4"/>
      <c r="D798" s="4"/>
      <c r="E798" s="4"/>
      <c r="F798" s="4"/>
      <c r="G798" s="4"/>
      <c r="H798" s="4"/>
      <c r="I798" s="4"/>
      <c r="J798" s="116"/>
      <c r="K798" s="116"/>
      <c r="L798" s="116"/>
      <c r="M798" s="116"/>
      <c r="N798" s="116"/>
      <c r="O798" s="116"/>
      <c r="P798" s="116"/>
      <c r="Q798" s="116"/>
      <c r="R798" s="116"/>
      <c r="S798" s="116"/>
      <c r="T798" s="119"/>
      <c r="U798" s="119"/>
      <c r="V798" s="119"/>
      <c r="W798" s="119"/>
      <c r="X798" s="119"/>
      <c r="Y798" s="119"/>
      <c r="Z798" s="119"/>
      <c r="AA798" s="119"/>
      <c r="AB798" s="119"/>
      <c r="AC798" s="119"/>
      <c r="AD798" s="119"/>
      <c r="AE798" s="119"/>
      <c r="AF798" s="119"/>
      <c r="AG798" s="119"/>
      <c r="AH798" s="4"/>
      <c r="AI798" s="4"/>
      <c r="AJ798" s="4"/>
      <c r="AK798" s="4"/>
      <c r="AL798" s="4"/>
      <c r="AM798" s="4"/>
      <c r="AN798" s="4"/>
    </row>
    <row r="799">
      <c r="A799" s="4"/>
      <c r="B799" s="4"/>
      <c r="C799" s="4"/>
      <c r="D799" s="4"/>
      <c r="E799" s="4"/>
      <c r="F799" s="4"/>
      <c r="G799" s="4"/>
      <c r="H799" s="4"/>
      <c r="I799" s="4"/>
      <c r="J799" s="116"/>
      <c r="K799" s="116"/>
      <c r="L799" s="116"/>
      <c r="M799" s="116"/>
      <c r="N799" s="116"/>
      <c r="O799" s="116"/>
      <c r="P799" s="116"/>
      <c r="Q799" s="116"/>
      <c r="R799" s="116"/>
      <c r="S799" s="116"/>
      <c r="T799" s="119"/>
      <c r="U799" s="119"/>
      <c r="V799" s="119"/>
      <c r="W799" s="119"/>
      <c r="X799" s="119"/>
      <c r="Y799" s="119"/>
      <c r="Z799" s="119"/>
      <c r="AA799" s="119"/>
      <c r="AB799" s="119"/>
      <c r="AC799" s="119"/>
      <c r="AD799" s="119"/>
      <c r="AE799" s="119"/>
      <c r="AF799" s="119"/>
      <c r="AG799" s="119"/>
      <c r="AH799" s="4"/>
      <c r="AI799" s="4"/>
      <c r="AJ799" s="4"/>
      <c r="AK799" s="4"/>
      <c r="AL799" s="4"/>
      <c r="AM799" s="4"/>
      <c r="AN799" s="4"/>
    </row>
    <row r="800">
      <c r="A800" s="4"/>
      <c r="B800" s="4"/>
      <c r="C800" s="4"/>
      <c r="D800" s="4"/>
      <c r="E800" s="4"/>
      <c r="F800" s="4"/>
      <c r="G800" s="4"/>
      <c r="H800" s="4"/>
      <c r="I800" s="4"/>
      <c r="J800" s="116"/>
      <c r="K800" s="116"/>
      <c r="L800" s="116"/>
      <c r="M800" s="116"/>
      <c r="N800" s="116"/>
      <c r="O800" s="116"/>
      <c r="P800" s="116"/>
      <c r="Q800" s="116"/>
      <c r="R800" s="116"/>
      <c r="S800" s="116"/>
      <c r="T800" s="119"/>
      <c r="U800" s="119"/>
      <c r="V800" s="119"/>
      <c r="W800" s="119"/>
      <c r="X800" s="119"/>
      <c r="Y800" s="119"/>
      <c r="Z800" s="119"/>
      <c r="AA800" s="119"/>
      <c r="AB800" s="119"/>
      <c r="AC800" s="119"/>
      <c r="AD800" s="119"/>
      <c r="AE800" s="119"/>
      <c r="AF800" s="119"/>
      <c r="AG800" s="119"/>
      <c r="AH800" s="4"/>
      <c r="AI800" s="4"/>
      <c r="AJ800" s="4"/>
      <c r="AK800" s="4"/>
      <c r="AL800" s="4"/>
      <c r="AM800" s="4"/>
      <c r="AN800" s="4"/>
    </row>
    <row r="801">
      <c r="A801" s="4"/>
      <c r="B801" s="4"/>
      <c r="C801" s="4"/>
      <c r="D801" s="4"/>
      <c r="E801" s="4"/>
      <c r="F801" s="4"/>
      <c r="G801" s="4"/>
      <c r="H801" s="4"/>
      <c r="I801" s="4"/>
      <c r="J801" s="116"/>
      <c r="K801" s="116"/>
      <c r="L801" s="116"/>
      <c r="M801" s="116"/>
      <c r="N801" s="116"/>
      <c r="O801" s="116"/>
      <c r="P801" s="116"/>
      <c r="Q801" s="116"/>
      <c r="R801" s="116"/>
      <c r="S801" s="116"/>
      <c r="T801" s="119"/>
      <c r="U801" s="119"/>
      <c r="V801" s="119"/>
      <c r="W801" s="119"/>
      <c r="X801" s="119"/>
      <c r="Y801" s="119"/>
      <c r="Z801" s="119"/>
      <c r="AA801" s="119"/>
      <c r="AB801" s="119"/>
      <c r="AC801" s="119"/>
      <c r="AD801" s="119"/>
      <c r="AE801" s="119"/>
      <c r="AF801" s="119"/>
      <c r="AG801" s="119"/>
      <c r="AH801" s="4"/>
      <c r="AI801" s="4"/>
      <c r="AJ801" s="4"/>
      <c r="AK801" s="4"/>
      <c r="AL801" s="4"/>
      <c r="AM801" s="4"/>
      <c r="AN801" s="4"/>
    </row>
    <row r="802">
      <c r="A802" s="4"/>
      <c r="B802" s="4"/>
      <c r="C802" s="4"/>
      <c r="D802" s="4"/>
      <c r="E802" s="4"/>
      <c r="F802" s="4"/>
      <c r="G802" s="4"/>
      <c r="H802" s="4"/>
      <c r="I802" s="4"/>
      <c r="J802" s="116"/>
      <c r="K802" s="116"/>
      <c r="L802" s="116"/>
      <c r="M802" s="116"/>
      <c r="N802" s="116"/>
      <c r="O802" s="116"/>
      <c r="P802" s="116"/>
      <c r="Q802" s="116"/>
      <c r="R802" s="116"/>
      <c r="S802" s="116"/>
      <c r="T802" s="119"/>
      <c r="U802" s="119"/>
      <c r="V802" s="119"/>
      <c r="W802" s="119"/>
      <c r="X802" s="119"/>
      <c r="Y802" s="119"/>
      <c r="Z802" s="119"/>
      <c r="AA802" s="119"/>
      <c r="AB802" s="119"/>
      <c r="AC802" s="119"/>
      <c r="AD802" s="119"/>
      <c r="AE802" s="119"/>
      <c r="AF802" s="119"/>
      <c r="AG802" s="119"/>
      <c r="AH802" s="4"/>
      <c r="AI802" s="4"/>
      <c r="AJ802" s="4"/>
      <c r="AK802" s="4"/>
      <c r="AL802" s="4"/>
      <c r="AM802" s="4"/>
      <c r="AN802" s="4"/>
    </row>
    <row r="803">
      <c r="A803" s="4"/>
      <c r="B803" s="4"/>
      <c r="C803" s="4"/>
      <c r="D803" s="4"/>
      <c r="E803" s="4"/>
      <c r="F803" s="4"/>
      <c r="G803" s="4"/>
      <c r="H803" s="4"/>
      <c r="I803" s="4"/>
      <c r="J803" s="116"/>
      <c r="K803" s="116"/>
      <c r="L803" s="116"/>
      <c r="M803" s="116"/>
      <c r="N803" s="116"/>
      <c r="O803" s="116"/>
      <c r="P803" s="116"/>
      <c r="Q803" s="116"/>
      <c r="R803" s="116"/>
      <c r="S803" s="116"/>
      <c r="T803" s="119"/>
      <c r="U803" s="119"/>
      <c r="V803" s="119"/>
      <c r="W803" s="119"/>
      <c r="X803" s="119"/>
      <c r="Y803" s="119"/>
      <c r="Z803" s="119"/>
      <c r="AA803" s="119"/>
      <c r="AB803" s="119"/>
      <c r="AC803" s="119"/>
      <c r="AD803" s="119"/>
      <c r="AE803" s="119"/>
      <c r="AF803" s="119"/>
      <c r="AG803" s="119"/>
      <c r="AH803" s="4"/>
      <c r="AI803" s="4"/>
      <c r="AJ803" s="4"/>
      <c r="AK803" s="4"/>
      <c r="AL803" s="4"/>
      <c r="AM803" s="4"/>
      <c r="AN803" s="4"/>
    </row>
    <row r="804">
      <c r="A804" s="4"/>
      <c r="B804" s="4"/>
      <c r="C804" s="4"/>
      <c r="D804" s="4"/>
      <c r="E804" s="4"/>
      <c r="F804" s="4"/>
      <c r="G804" s="4"/>
      <c r="H804" s="4"/>
      <c r="I804" s="4"/>
      <c r="J804" s="116"/>
      <c r="K804" s="116"/>
      <c r="L804" s="116"/>
      <c r="M804" s="116"/>
      <c r="N804" s="116"/>
      <c r="O804" s="116"/>
      <c r="P804" s="116"/>
      <c r="Q804" s="116"/>
      <c r="R804" s="116"/>
      <c r="S804" s="116"/>
      <c r="T804" s="119"/>
      <c r="U804" s="119"/>
      <c r="V804" s="119"/>
      <c r="W804" s="119"/>
      <c r="X804" s="119"/>
      <c r="Y804" s="119"/>
      <c r="Z804" s="119"/>
      <c r="AA804" s="119"/>
      <c r="AB804" s="119"/>
      <c r="AC804" s="119"/>
      <c r="AD804" s="119"/>
      <c r="AE804" s="119"/>
      <c r="AF804" s="119"/>
      <c r="AG804" s="119"/>
      <c r="AH804" s="4"/>
      <c r="AI804" s="4"/>
      <c r="AJ804" s="4"/>
      <c r="AK804" s="4"/>
      <c r="AL804" s="4"/>
      <c r="AM804" s="4"/>
      <c r="AN804" s="4"/>
    </row>
    <row r="805">
      <c r="A805" s="4"/>
      <c r="B805" s="4"/>
      <c r="C805" s="4"/>
      <c r="D805" s="4"/>
      <c r="E805" s="4"/>
      <c r="F805" s="4"/>
      <c r="G805" s="4"/>
      <c r="H805" s="4"/>
      <c r="I805" s="4"/>
      <c r="J805" s="116"/>
      <c r="K805" s="116"/>
      <c r="L805" s="116"/>
      <c r="M805" s="116"/>
      <c r="N805" s="116"/>
      <c r="O805" s="116"/>
      <c r="P805" s="116"/>
      <c r="Q805" s="116"/>
      <c r="R805" s="116"/>
      <c r="S805" s="116"/>
      <c r="T805" s="119"/>
      <c r="U805" s="119"/>
      <c r="V805" s="119"/>
      <c r="W805" s="119"/>
      <c r="X805" s="119"/>
      <c r="Y805" s="119"/>
      <c r="Z805" s="119"/>
      <c r="AA805" s="119"/>
      <c r="AB805" s="119"/>
      <c r="AC805" s="119"/>
      <c r="AD805" s="119"/>
      <c r="AE805" s="119"/>
      <c r="AF805" s="119"/>
      <c r="AG805" s="119"/>
      <c r="AH805" s="4"/>
      <c r="AI805" s="4"/>
      <c r="AJ805" s="4"/>
      <c r="AK805" s="4"/>
      <c r="AL805" s="4"/>
      <c r="AM805" s="4"/>
      <c r="AN805" s="4"/>
    </row>
    <row r="806">
      <c r="A806" s="4"/>
      <c r="B806" s="4"/>
      <c r="C806" s="4"/>
      <c r="D806" s="4"/>
      <c r="E806" s="4"/>
      <c r="F806" s="4"/>
      <c r="G806" s="4"/>
      <c r="H806" s="4"/>
      <c r="I806" s="4"/>
      <c r="J806" s="116"/>
      <c r="K806" s="116"/>
      <c r="L806" s="116"/>
      <c r="M806" s="116"/>
      <c r="N806" s="116"/>
      <c r="O806" s="116"/>
      <c r="P806" s="116"/>
      <c r="Q806" s="116"/>
      <c r="R806" s="116"/>
      <c r="S806" s="116"/>
      <c r="T806" s="119"/>
      <c r="U806" s="119"/>
      <c r="V806" s="119"/>
      <c r="W806" s="119"/>
      <c r="X806" s="119"/>
      <c r="Y806" s="119"/>
      <c r="Z806" s="119"/>
      <c r="AA806" s="119"/>
      <c r="AB806" s="119"/>
      <c r="AC806" s="119"/>
      <c r="AD806" s="119"/>
      <c r="AE806" s="119"/>
      <c r="AF806" s="119"/>
      <c r="AG806" s="119"/>
      <c r="AH806" s="4"/>
      <c r="AI806" s="4"/>
      <c r="AJ806" s="4"/>
      <c r="AK806" s="4"/>
      <c r="AL806" s="4"/>
      <c r="AM806" s="4"/>
      <c r="AN806" s="4"/>
    </row>
    <row r="807">
      <c r="A807" s="4"/>
      <c r="B807" s="4"/>
      <c r="C807" s="4"/>
      <c r="D807" s="4"/>
      <c r="E807" s="4"/>
      <c r="F807" s="4"/>
      <c r="G807" s="4"/>
      <c r="H807" s="4"/>
      <c r="I807" s="4"/>
      <c r="J807" s="116"/>
      <c r="K807" s="116"/>
      <c r="L807" s="116"/>
      <c r="M807" s="116"/>
      <c r="N807" s="116"/>
      <c r="O807" s="116"/>
      <c r="P807" s="116"/>
      <c r="Q807" s="116"/>
      <c r="R807" s="116"/>
      <c r="S807" s="116"/>
      <c r="T807" s="119"/>
      <c r="U807" s="119"/>
      <c r="V807" s="119"/>
      <c r="W807" s="119"/>
      <c r="X807" s="119"/>
      <c r="Y807" s="119"/>
      <c r="Z807" s="119"/>
      <c r="AA807" s="119"/>
      <c r="AB807" s="119"/>
      <c r="AC807" s="119"/>
      <c r="AD807" s="119"/>
      <c r="AE807" s="119"/>
      <c r="AF807" s="119"/>
      <c r="AG807" s="119"/>
      <c r="AH807" s="4"/>
      <c r="AI807" s="4"/>
      <c r="AJ807" s="4"/>
      <c r="AK807" s="4"/>
      <c r="AL807" s="4"/>
      <c r="AM807" s="4"/>
      <c r="AN807" s="4"/>
    </row>
    <row r="808">
      <c r="A808" s="4"/>
      <c r="B808" s="4"/>
      <c r="C808" s="4"/>
      <c r="D808" s="4"/>
      <c r="E808" s="4"/>
      <c r="F808" s="4"/>
      <c r="G808" s="4"/>
      <c r="H808" s="4"/>
      <c r="I808" s="4"/>
      <c r="J808" s="116"/>
      <c r="K808" s="116"/>
      <c r="L808" s="116"/>
      <c r="M808" s="116"/>
      <c r="N808" s="116"/>
      <c r="O808" s="116"/>
      <c r="P808" s="116"/>
      <c r="Q808" s="116"/>
      <c r="R808" s="116"/>
      <c r="S808" s="116"/>
      <c r="T808" s="119"/>
      <c r="U808" s="119"/>
      <c r="V808" s="119"/>
      <c r="W808" s="119"/>
      <c r="X808" s="119"/>
      <c r="Y808" s="119"/>
      <c r="Z808" s="119"/>
      <c r="AA808" s="119"/>
      <c r="AB808" s="119"/>
      <c r="AC808" s="119"/>
      <c r="AD808" s="119"/>
      <c r="AE808" s="119"/>
      <c r="AF808" s="119"/>
      <c r="AG808" s="119"/>
      <c r="AH808" s="4"/>
      <c r="AI808" s="4"/>
      <c r="AJ808" s="4"/>
      <c r="AK808" s="4"/>
      <c r="AL808" s="4"/>
      <c r="AM808" s="4"/>
      <c r="AN808" s="4"/>
    </row>
    <row r="809">
      <c r="A809" s="4"/>
      <c r="B809" s="4"/>
      <c r="C809" s="4"/>
      <c r="D809" s="4"/>
      <c r="E809" s="4"/>
      <c r="F809" s="4"/>
      <c r="G809" s="4"/>
      <c r="H809" s="4"/>
      <c r="I809" s="4"/>
      <c r="J809" s="116"/>
      <c r="K809" s="116"/>
      <c r="L809" s="116"/>
      <c r="M809" s="116"/>
      <c r="N809" s="116"/>
      <c r="O809" s="116"/>
      <c r="P809" s="116"/>
      <c r="Q809" s="116"/>
      <c r="R809" s="116"/>
      <c r="S809" s="116"/>
      <c r="T809" s="119"/>
      <c r="U809" s="119"/>
      <c r="V809" s="119"/>
      <c r="W809" s="119"/>
      <c r="X809" s="119"/>
      <c r="Y809" s="119"/>
      <c r="Z809" s="119"/>
      <c r="AA809" s="119"/>
      <c r="AB809" s="119"/>
      <c r="AC809" s="119"/>
      <c r="AD809" s="119"/>
      <c r="AE809" s="119"/>
      <c r="AF809" s="119"/>
      <c r="AG809" s="119"/>
      <c r="AH809" s="4"/>
      <c r="AI809" s="4"/>
      <c r="AJ809" s="4"/>
      <c r="AK809" s="4"/>
      <c r="AL809" s="4"/>
      <c r="AM809" s="4"/>
      <c r="AN809" s="4"/>
    </row>
    <row r="810">
      <c r="A810" s="4"/>
      <c r="B810" s="4"/>
      <c r="C810" s="4"/>
      <c r="D810" s="4"/>
      <c r="E810" s="4"/>
      <c r="F810" s="4"/>
      <c r="G810" s="4"/>
      <c r="H810" s="4"/>
      <c r="I810" s="4"/>
      <c r="J810" s="116"/>
      <c r="K810" s="116"/>
      <c r="L810" s="116"/>
      <c r="M810" s="116"/>
      <c r="N810" s="116"/>
      <c r="O810" s="116"/>
      <c r="P810" s="116"/>
      <c r="Q810" s="116"/>
      <c r="R810" s="116"/>
      <c r="S810" s="116"/>
      <c r="T810" s="119"/>
      <c r="U810" s="119"/>
      <c r="V810" s="119"/>
      <c r="W810" s="119"/>
      <c r="X810" s="119"/>
      <c r="Y810" s="119"/>
      <c r="Z810" s="119"/>
      <c r="AA810" s="119"/>
      <c r="AB810" s="119"/>
      <c r="AC810" s="119"/>
      <c r="AD810" s="119"/>
      <c r="AE810" s="119"/>
      <c r="AF810" s="119"/>
      <c r="AG810" s="119"/>
      <c r="AH810" s="4"/>
      <c r="AI810" s="4"/>
      <c r="AJ810" s="4"/>
      <c r="AK810" s="4"/>
      <c r="AL810" s="4"/>
      <c r="AM810" s="4"/>
      <c r="AN810" s="4"/>
    </row>
    <row r="811">
      <c r="A811" s="4"/>
      <c r="B811" s="4"/>
      <c r="C811" s="4"/>
      <c r="D811" s="4"/>
      <c r="E811" s="4"/>
      <c r="F811" s="4"/>
      <c r="G811" s="4"/>
      <c r="H811" s="4"/>
      <c r="I811" s="4"/>
      <c r="J811" s="116"/>
      <c r="K811" s="116"/>
      <c r="L811" s="116"/>
      <c r="M811" s="116"/>
      <c r="N811" s="116"/>
      <c r="O811" s="116"/>
      <c r="P811" s="116"/>
      <c r="Q811" s="116"/>
      <c r="R811" s="116"/>
      <c r="S811" s="116"/>
      <c r="T811" s="119"/>
      <c r="U811" s="119"/>
      <c r="V811" s="119"/>
      <c r="W811" s="119"/>
      <c r="X811" s="119"/>
      <c r="Y811" s="119"/>
      <c r="Z811" s="119"/>
      <c r="AA811" s="119"/>
      <c r="AB811" s="119"/>
      <c r="AC811" s="119"/>
      <c r="AD811" s="119"/>
      <c r="AE811" s="119"/>
      <c r="AF811" s="119"/>
      <c r="AG811" s="119"/>
      <c r="AH811" s="4"/>
      <c r="AI811" s="4"/>
      <c r="AJ811" s="4"/>
      <c r="AK811" s="4"/>
      <c r="AL811" s="4"/>
      <c r="AM811" s="4"/>
      <c r="AN811" s="4"/>
    </row>
    <row r="812">
      <c r="A812" s="4"/>
      <c r="B812" s="4"/>
      <c r="C812" s="4"/>
      <c r="D812" s="4"/>
      <c r="E812" s="4"/>
      <c r="F812" s="4"/>
      <c r="G812" s="4"/>
      <c r="H812" s="4"/>
      <c r="I812" s="4"/>
      <c r="J812" s="116"/>
      <c r="K812" s="116"/>
      <c r="L812" s="116"/>
      <c r="M812" s="116"/>
      <c r="N812" s="116"/>
      <c r="O812" s="116"/>
      <c r="P812" s="116"/>
      <c r="Q812" s="116"/>
      <c r="R812" s="116"/>
      <c r="S812" s="116"/>
      <c r="T812" s="119"/>
      <c r="U812" s="119"/>
      <c r="V812" s="119"/>
      <c r="W812" s="119"/>
      <c r="X812" s="119"/>
      <c r="Y812" s="119"/>
      <c r="Z812" s="119"/>
      <c r="AA812" s="119"/>
      <c r="AB812" s="119"/>
      <c r="AC812" s="119"/>
      <c r="AD812" s="119"/>
      <c r="AE812" s="119"/>
      <c r="AF812" s="119"/>
      <c r="AG812" s="119"/>
      <c r="AH812" s="4"/>
      <c r="AI812" s="4"/>
      <c r="AJ812" s="4"/>
      <c r="AK812" s="4"/>
      <c r="AL812" s="4"/>
      <c r="AM812" s="4"/>
      <c r="AN812" s="4"/>
    </row>
    <row r="813">
      <c r="A813" s="4"/>
      <c r="B813" s="4"/>
      <c r="C813" s="4"/>
      <c r="D813" s="4"/>
      <c r="E813" s="4"/>
      <c r="F813" s="4"/>
      <c r="G813" s="4"/>
      <c r="H813" s="4"/>
      <c r="I813" s="4"/>
      <c r="J813" s="116"/>
      <c r="K813" s="116"/>
      <c r="L813" s="116"/>
      <c r="M813" s="116"/>
      <c r="N813" s="116"/>
      <c r="O813" s="116"/>
      <c r="P813" s="116"/>
      <c r="Q813" s="116"/>
      <c r="R813" s="116"/>
      <c r="S813" s="116"/>
      <c r="T813" s="119"/>
      <c r="U813" s="119"/>
      <c r="V813" s="119"/>
      <c r="W813" s="119"/>
      <c r="X813" s="119"/>
      <c r="Y813" s="119"/>
      <c r="Z813" s="119"/>
      <c r="AA813" s="119"/>
      <c r="AB813" s="119"/>
      <c r="AC813" s="119"/>
      <c r="AD813" s="119"/>
      <c r="AE813" s="119"/>
      <c r="AF813" s="119"/>
      <c r="AG813" s="119"/>
      <c r="AH813" s="4"/>
      <c r="AI813" s="4"/>
      <c r="AJ813" s="4"/>
      <c r="AK813" s="4"/>
      <c r="AL813" s="4"/>
      <c r="AM813" s="4"/>
      <c r="AN813" s="4"/>
    </row>
    <row r="814">
      <c r="A814" s="4"/>
      <c r="B814" s="4"/>
      <c r="C814" s="4"/>
      <c r="D814" s="4"/>
      <c r="E814" s="4"/>
      <c r="F814" s="4"/>
      <c r="G814" s="4"/>
      <c r="H814" s="4"/>
      <c r="I814" s="4"/>
      <c r="J814" s="116"/>
      <c r="K814" s="116"/>
      <c r="L814" s="116"/>
      <c r="M814" s="116"/>
      <c r="N814" s="116"/>
      <c r="O814" s="116"/>
      <c r="P814" s="116"/>
      <c r="Q814" s="116"/>
      <c r="R814" s="116"/>
      <c r="S814" s="116"/>
      <c r="T814" s="119"/>
      <c r="U814" s="119"/>
      <c r="V814" s="119"/>
      <c r="W814" s="119"/>
      <c r="X814" s="119"/>
      <c r="Y814" s="119"/>
      <c r="Z814" s="119"/>
      <c r="AA814" s="119"/>
      <c r="AB814" s="119"/>
      <c r="AC814" s="119"/>
      <c r="AD814" s="119"/>
      <c r="AE814" s="119"/>
      <c r="AF814" s="119"/>
      <c r="AG814" s="119"/>
      <c r="AH814" s="4"/>
      <c r="AI814" s="4"/>
      <c r="AJ814" s="4"/>
      <c r="AK814" s="4"/>
      <c r="AL814" s="4"/>
      <c r="AM814" s="4"/>
      <c r="AN814" s="4"/>
    </row>
    <row r="815">
      <c r="A815" s="4"/>
      <c r="B815" s="4"/>
      <c r="C815" s="4"/>
      <c r="D815" s="4"/>
      <c r="E815" s="4"/>
      <c r="F815" s="4"/>
      <c r="G815" s="4"/>
      <c r="H815" s="4"/>
      <c r="I815" s="4"/>
      <c r="J815" s="116"/>
      <c r="K815" s="116"/>
      <c r="L815" s="116"/>
      <c r="M815" s="116"/>
      <c r="N815" s="116"/>
      <c r="O815" s="116"/>
      <c r="P815" s="116"/>
      <c r="Q815" s="116"/>
      <c r="R815" s="116"/>
      <c r="S815" s="116"/>
      <c r="T815" s="119"/>
      <c r="U815" s="119"/>
      <c r="V815" s="119"/>
      <c r="W815" s="119"/>
      <c r="X815" s="119"/>
      <c r="Y815" s="119"/>
      <c r="Z815" s="119"/>
      <c r="AA815" s="119"/>
      <c r="AB815" s="119"/>
      <c r="AC815" s="119"/>
      <c r="AD815" s="119"/>
      <c r="AE815" s="119"/>
      <c r="AF815" s="119"/>
      <c r="AG815" s="119"/>
      <c r="AH815" s="4"/>
      <c r="AI815" s="4"/>
      <c r="AJ815" s="4"/>
      <c r="AK815" s="4"/>
      <c r="AL815" s="4"/>
      <c r="AM815" s="4"/>
      <c r="AN815" s="4"/>
    </row>
    <row r="816">
      <c r="A816" s="4"/>
      <c r="B816" s="4"/>
      <c r="C816" s="4"/>
      <c r="D816" s="4"/>
      <c r="E816" s="4"/>
      <c r="F816" s="4"/>
      <c r="G816" s="4"/>
      <c r="H816" s="4"/>
      <c r="I816" s="4"/>
      <c r="J816" s="116"/>
      <c r="K816" s="116"/>
      <c r="L816" s="116"/>
      <c r="M816" s="116"/>
      <c r="N816" s="116"/>
      <c r="O816" s="116"/>
      <c r="P816" s="116"/>
      <c r="Q816" s="116"/>
      <c r="R816" s="116"/>
      <c r="S816" s="116"/>
      <c r="T816" s="119"/>
      <c r="U816" s="119"/>
      <c r="V816" s="119"/>
      <c r="W816" s="119"/>
      <c r="X816" s="119"/>
      <c r="Y816" s="119"/>
      <c r="Z816" s="119"/>
      <c r="AA816" s="119"/>
      <c r="AB816" s="119"/>
      <c r="AC816" s="119"/>
      <c r="AD816" s="119"/>
      <c r="AE816" s="119"/>
      <c r="AF816" s="119"/>
      <c r="AG816" s="119"/>
      <c r="AH816" s="4"/>
      <c r="AI816" s="4"/>
      <c r="AJ816" s="4"/>
      <c r="AK816" s="4"/>
      <c r="AL816" s="4"/>
      <c r="AM816" s="4"/>
      <c r="AN816" s="4"/>
    </row>
    <row r="817">
      <c r="A817" s="4"/>
      <c r="B817" s="4"/>
      <c r="C817" s="4"/>
      <c r="D817" s="4"/>
      <c r="E817" s="4"/>
      <c r="F817" s="4"/>
      <c r="G817" s="4"/>
      <c r="H817" s="4"/>
      <c r="I817" s="4"/>
      <c r="J817" s="116"/>
      <c r="K817" s="116"/>
      <c r="L817" s="116"/>
      <c r="M817" s="116"/>
      <c r="N817" s="116"/>
      <c r="O817" s="116"/>
      <c r="P817" s="116"/>
      <c r="Q817" s="116"/>
      <c r="R817" s="116"/>
      <c r="S817" s="116"/>
      <c r="T817" s="119"/>
      <c r="U817" s="119"/>
      <c r="V817" s="119"/>
      <c r="W817" s="119"/>
      <c r="X817" s="119"/>
      <c r="Y817" s="119"/>
      <c r="Z817" s="119"/>
      <c r="AA817" s="119"/>
      <c r="AB817" s="119"/>
      <c r="AC817" s="119"/>
      <c r="AD817" s="119"/>
      <c r="AE817" s="119"/>
      <c r="AF817" s="119"/>
      <c r="AG817" s="119"/>
      <c r="AH817" s="4"/>
      <c r="AI817" s="4"/>
      <c r="AJ817" s="4"/>
      <c r="AK817" s="4"/>
      <c r="AL817" s="4"/>
      <c r="AM817" s="4"/>
      <c r="AN817" s="4"/>
    </row>
    <row r="818">
      <c r="A818" s="4"/>
      <c r="B818" s="4"/>
      <c r="C818" s="4"/>
      <c r="D818" s="4"/>
      <c r="E818" s="4"/>
      <c r="F818" s="4"/>
      <c r="G818" s="4"/>
      <c r="H818" s="4"/>
      <c r="I818" s="4"/>
      <c r="J818" s="116"/>
      <c r="K818" s="116"/>
      <c r="L818" s="116"/>
      <c r="M818" s="116"/>
      <c r="N818" s="116"/>
      <c r="O818" s="116"/>
      <c r="P818" s="116"/>
      <c r="Q818" s="116"/>
      <c r="R818" s="116"/>
      <c r="S818" s="116"/>
      <c r="T818" s="119"/>
      <c r="U818" s="119"/>
      <c r="V818" s="119"/>
      <c r="W818" s="119"/>
      <c r="X818" s="119"/>
      <c r="Y818" s="119"/>
      <c r="Z818" s="119"/>
      <c r="AA818" s="119"/>
      <c r="AB818" s="119"/>
      <c r="AC818" s="119"/>
      <c r="AD818" s="119"/>
      <c r="AE818" s="119"/>
      <c r="AF818" s="119"/>
      <c r="AG818" s="119"/>
      <c r="AH818" s="4"/>
      <c r="AI818" s="4"/>
      <c r="AJ818" s="4"/>
      <c r="AK818" s="4"/>
      <c r="AL818" s="4"/>
      <c r="AM818" s="4"/>
      <c r="AN818" s="4"/>
    </row>
    <row r="819">
      <c r="A819" s="4"/>
      <c r="B819" s="4"/>
      <c r="C819" s="4"/>
      <c r="D819" s="4"/>
      <c r="E819" s="4"/>
      <c r="F819" s="4"/>
      <c r="G819" s="4"/>
      <c r="H819" s="4"/>
      <c r="I819" s="4"/>
      <c r="J819" s="116"/>
      <c r="K819" s="116"/>
      <c r="L819" s="116"/>
      <c r="M819" s="116"/>
      <c r="N819" s="116"/>
      <c r="O819" s="116"/>
      <c r="P819" s="116"/>
      <c r="Q819" s="116"/>
      <c r="R819" s="116"/>
      <c r="S819" s="116"/>
      <c r="T819" s="119"/>
      <c r="U819" s="119"/>
      <c r="V819" s="119"/>
      <c r="W819" s="119"/>
      <c r="X819" s="119"/>
      <c r="Y819" s="119"/>
      <c r="Z819" s="119"/>
      <c r="AA819" s="119"/>
      <c r="AB819" s="119"/>
      <c r="AC819" s="119"/>
      <c r="AD819" s="119"/>
      <c r="AE819" s="119"/>
      <c r="AF819" s="119"/>
      <c r="AG819" s="119"/>
      <c r="AH819" s="4"/>
      <c r="AI819" s="4"/>
      <c r="AJ819" s="4"/>
      <c r="AK819" s="4"/>
      <c r="AL819" s="4"/>
      <c r="AM819" s="4"/>
      <c r="AN819" s="4"/>
    </row>
    <row r="820">
      <c r="A820" s="4"/>
      <c r="B820" s="4"/>
      <c r="C820" s="4"/>
      <c r="D820" s="4"/>
      <c r="E820" s="4"/>
      <c r="F820" s="4"/>
      <c r="G820" s="4"/>
      <c r="H820" s="4"/>
      <c r="I820" s="4"/>
      <c r="J820" s="116"/>
      <c r="K820" s="116"/>
      <c r="L820" s="116"/>
      <c r="M820" s="116"/>
      <c r="N820" s="116"/>
      <c r="O820" s="116"/>
      <c r="P820" s="116"/>
      <c r="Q820" s="116"/>
      <c r="R820" s="116"/>
      <c r="S820" s="116"/>
      <c r="T820" s="119"/>
      <c r="U820" s="119"/>
      <c r="V820" s="119"/>
      <c r="W820" s="119"/>
      <c r="X820" s="119"/>
      <c r="Y820" s="119"/>
      <c r="Z820" s="119"/>
      <c r="AA820" s="119"/>
      <c r="AB820" s="119"/>
      <c r="AC820" s="119"/>
      <c r="AD820" s="119"/>
      <c r="AE820" s="119"/>
      <c r="AF820" s="119"/>
      <c r="AG820" s="119"/>
      <c r="AH820" s="4"/>
      <c r="AI820" s="4"/>
      <c r="AJ820" s="4"/>
      <c r="AK820" s="4"/>
      <c r="AL820" s="4"/>
      <c r="AM820" s="4"/>
      <c r="AN820" s="4"/>
    </row>
    <row r="821">
      <c r="A821" s="4"/>
      <c r="B821" s="4"/>
      <c r="C821" s="4"/>
      <c r="D821" s="4"/>
      <c r="E821" s="4"/>
      <c r="F821" s="4"/>
      <c r="G821" s="4"/>
      <c r="H821" s="4"/>
      <c r="I821" s="4"/>
      <c r="J821" s="116"/>
      <c r="K821" s="116"/>
      <c r="L821" s="116"/>
      <c r="M821" s="116"/>
      <c r="N821" s="116"/>
      <c r="O821" s="116"/>
      <c r="P821" s="116"/>
      <c r="Q821" s="116"/>
      <c r="R821" s="116"/>
      <c r="S821" s="116"/>
      <c r="T821" s="119"/>
      <c r="U821" s="119"/>
      <c r="V821" s="119"/>
      <c r="W821" s="119"/>
      <c r="X821" s="119"/>
      <c r="Y821" s="119"/>
      <c r="Z821" s="119"/>
      <c r="AA821" s="119"/>
      <c r="AB821" s="119"/>
      <c r="AC821" s="119"/>
      <c r="AD821" s="119"/>
      <c r="AE821" s="119"/>
      <c r="AF821" s="119"/>
      <c r="AG821" s="119"/>
      <c r="AH821" s="4"/>
      <c r="AI821" s="4"/>
      <c r="AJ821" s="4"/>
      <c r="AK821" s="4"/>
      <c r="AL821" s="4"/>
      <c r="AM821" s="4"/>
      <c r="AN821" s="4"/>
    </row>
    <row r="822">
      <c r="A822" s="4"/>
      <c r="B822" s="4"/>
      <c r="C822" s="4"/>
      <c r="D822" s="4"/>
      <c r="E822" s="4"/>
      <c r="F822" s="4"/>
      <c r="G822" s="4"/>
      <c r="H822" s="4"/>
      <c r="I822" s="4"/>
      <c r="J822" s="116"/>
      <c r="K822" s="116"/>
      <c r="L822" s="116"/>
      <c r="M822" s="116"/>
      <c r="N822" s="116"/>
      <c r="O822" s="116"/>
      <c r="P822" s="116"/>
      <c r="Q822" s="116"/>
      <c r="R822" s="116"/>
      <c r="S822" s="116"/>
      <c r="T822" s="119"/>
      <c r="U822" s="119"/>
      <c r="V822" s="119"/>
      <c r="W822" s="119"/>
      <c r="X822" s="119"/>
      <c r="Y822" s="119"/>
      <c r="Z822" s="119"/>
      <c r="AA822" s="119"/>
      <c r="AB822" s="119"/>
      <c r="AC822" s="119"/>
      <c r="AD822" s="119"/>
      <c r="AE822" s="119"/>
      <c r="AF822" s="119"/>
      <c r="AG822" s="119"/>
      <c r="AH822" s="4"/>
      <c r="AI822" s="4"/>
      <c r="AJ822" s="4"/>
      <c r="AK822" s="4"/>
      <c r="AL822" s="4"/>
      <c r="AM822" s="4"/>
      <c r="AN822" s="4"/>
    </row>
    <row r="823">
      <c r="A823" s="4"/>
      <c r="B823" s="4"/>
      <c r="C823" s="4"/>
      <c r="D823" s="4"/>
      <c r="E823" s="4"/>
      <c r="F823" s="4"/>
      <c r="G823" s="4"/>
      <c r="H823" s="4"/>
      <c r="I823" s="4"/>
      <c r="J823" s="116"/>
      <c r="K823" s="116"/>
      <c r="L823" s="116"/>
      <c r="M823" s="116"/>
      <c r="N823" s="116"/>
      <c r="O823" s="116"/>
      <c r="P823" s="116"/>
      <c r="Q823" s="116"/>
      <c r="R823" s="116"/>
      <c r="S823" s="116"/>
      <c r="T823" s="119"/>
      <c r="U823" s="119"/>
      <c r="V823" s="119"/>
      <c r="W823" s="119"/>
      <c r="X823" s="119"/>
      <c r="Y823" s="119"/>
      <c r="Z823" s="119"/>
      <c r="AA823" s="119"/>
      <c r="AB823" s="119"/>
      <c r="AC823" s="119"/>
      <c r="AD823" s="119"/>
      <c r="AE823" s="119"/>
      <c r="AF823" s="119"/>
      <c r="AG823" s="119"/>
      <c r="AH823" s="4"/>
      <c r="AI823" s="4"/>
      <c r="AJ823" s="4"/>
      <c r="AK823" s="4"/>
      <c r="AL823" s="4"/>
      <c r="AM823" s="4"/>
      <c r="AN823" s="4"/>
    </row>
    <row r="824">
      <c r="A824" s="4"/>
      <c r="B824" s="4"/>
      <c r="C824" s="4"/>
      <c r="D824" s="4"/>
      <c r="E824" s="4"/>
      <c r="F824" s="4"/>
      <c r="G824" s="4"/>
      <c r="H824" s="4"/>
      <c r="I824" s="4"/>
      <c r="J824" s="116"/>
      <c r="K824" s="116"/>
      <c r="L824" s="116"/>
      <c r="M824" s="116"/>
      <c r="N824" s="116"/>
      <c r="O824" s="116"/>
      <c r="P824" s="116"/>
      <c r="Q824" s="116"/>
      <c r="R824" s="116"/>
      <c r="S824" s="116"/>
      <c r="T824" s="119"/>
      <c r="U824" s="119"/>
      <c r="V824" s="119"/>
      <c r="W824" s="119"/>
      <c r="X824" s="119"/>
      <c r="Y824" s="119"/>
      <c r="Z824" s="119"/>
      <c r="AA824" s="119"/>
      <c r="AB824" s="119"/>
      <c r="AC824" s="119"/>
      <c r="AD824" s="119"/>
      <c r="AE824" s="119"/>
      <c r="AF824" s="119"/>
      <c r="AG824" s="119"/>
      <c r="AH824" s="4"/>
      <c r="AI824" s="4"/>
      <c r="AJ824" s="4"/>
      <c r="AK824" s="4"/>
      <c r="AL824" s="4"/>
      <c r="AM824" s="4"/>
      <c r="AN824" s="4"/>
    </row>
    <row r="825">
      <c r="A825" s="4"/>
      <c r="B825" s="4"/>
      <c r="C825" s="4"/>
      <c r="D825" s="4"/>
      <c r="E825" s="4"/>
      <c r="F825" s="4"/>
      <c r="G825" s="4"/>
      <c r="H825" s="4"/>
      <c r="I825" s="4"/>
      <c r="J825" s="116"/>
      <c r="K825" s="116"/>
      <c r="L825" s="116"/>
      <c r="M825" s="116"/>
      <c r="N825" s="116"/>
      <c r="O825" s="116"/>
      <c r="P825" s="116"/>
      <c r="Q825" s="116"/>
      <c r="R825" s="116"/>
      <c r="S825" s="116"/>
      <c r="T825" s="119"/>
      <c r="U825" s="119"/>
      <c r="V825" s="119"/>
      <c r="W825" s="119"/>
      <c r="X825" s="119"/>
      <c r="Y825" s="119"/>
      <c r="Z825" s="119"/>
      <c r="AA825" s="119"/>
      <c r="AB825" s="119"/>
      <c r="AC825" s="119"/>
      <c r="AD825" s="119"/>
      <c r="AE825" s="119"/>
      <c r="AF825" s="119"/>
      <c r="AG825" s="119"/>
      <c r="AH825" s="4"/>
      <c r="AI825" s="4"/>
      <c r="AJ825" s="4"/>
      <c r="AK825" s="4"/>
      <c r="AL825" s="4"/>
      <c r="AM825" s="4"/>
      <c r="AN825" s="4"/>
    </row>
    <row r="826">
      <c r="A826" s="4"/>
      <c r="B826" s="4"/>
      <c r="C826" s="4"/>
      <c r="D826" s="4"/>
      <c r="E826" s="4"/>
      <c r="F826" s="4"/>
      <c r="G826" s="4"/>
      <c r="H826" s="4"/>
      <c r="I826" s="4"/>
      <c r="J826" s="116"/>
      <c r="K826" s="116"/>
      <c r="L826" s="116"/>
      <c r="M826" s="116"/>
      <c r="N826" s="116"/>
      <c r="O826" s="116"/>
      <c r="P826" s="116"/>
      <c r="Q826" s="116"/>
      <c r="R826" s="116"/>
      <c r="S826" s="116"/>
      <c r="T826" s="119"/>
      <c r="U826" s="119"/>
      <c r="V826" s="119"/>
      <c r="W826" s="119"/>
      <c r="X826" s="119"/>
      <c r="Y826" s="119"/>
      <c r="Z826" s="119"/>
      <c r="AA826" s="119"/>
      <c r="AB826" s="119"/>
      <c r="AC826" s="119"/>
      <c r="AD826" s="119"/>
      <c r="AE826" s="119"/>
      <c r="AF826" s="119"/>
      <c r="AG826" s="119"/>
      <c r="AH826" s="4"/>
      <c r="AI826" s="4"/>
      <c r="AJ826" s="4"/>
      <c r="AK826" s="4"/>
      <c r="AL826" s="4"/>
      <c r="AM826" s="4"/>
      <c r="AN826" s="4"/>
    </row>
    <row r="827">
      <c r="A827" s="4"/>
      <c r="B827" s="4"/>
      <c r="C827" s="4"/>
      <c r="D827" s="4"/>
      <c r="E827" s="4"/>
      <c r="F827" s="4"/>
      <c r="G827" s="4"/>
      <c r="H827" s="4"/>
      <c r="I827" s="4"/>
      <c r="J827" s="116"/>
      <c r="K827" s="116"/>
      <c r="L827" s="116"/>
      <c r="M827" s="116"/>
      <c r="N827" s="116"/>
      <c r="O827" s="116"/>
      <c r="P827" s="116"/>
      <c r="Q827" s="116"/>
      <c r="R827" s="116"/>
      <c r="S827" s="116"/>
      <c r="T827" s="119"/>
      <c r="U827" s="119"/>
      <c r="V827" s="119"/>
      <c r="W827" s="119"/>
      <c r="X827" s="119"/>
      <c r="Y827" s="119"/>
      <c r="Z827" s="119"/>
      <c r="AA827" s="119"/>
      <c r="AB827" s="119"/>
      <c r="AC827" s="119"/>
      <c r="AD827" s="119"/>
      <c r="AE827" s="119"/>
      <c r="AF827" s="119"/>
      <c r="AG827" s="119"/>
      <c r="AH827" s="4"/>
      <c r="AI827" s="4"/>
      <c r="AJ827" s="4"/>
      <c r="AK827" s="4"/>
      <c r="AL827" s="4"/>
      <c r="AM827" s="4"/>
      <c r="AN827" s="4"/>
    </row>
    <row r="828">
      <c r="A828" s="4"/>
      <c r="B828" s="4"/>
      <c r="C828" s="4"/>
      <c r="D828" s="4"/>
      <c r="E828" s="4"/>
      <c r="F828" s="4"/>
      <c r="G828" s="4"/>
      <c r="H828" s="4"/>
      <c r="I828" s="4"/>
      <c r="J828" s="116"/>
      <c r="K828" s="116"/>
      <c r="L828" s="116"/>
      <c r="M828" s="116"/>
      <c r="N828" s="116"/>
      <c r="O828" s="116"/>
      <c r="P828" s="116"/>
      <c r="Q828" s="116"/>
      <c r="R828" s="116"/>
      <c r="S828" s="116"/>
      <c r="T828" s="119"/>
      <c r="U828" s="119"/>
      <c r="V828" s="119"/>
      <c r="W828" s="119"/>
      <c r="X828" s="119"/>
      <c r="Y828" s="119"/>
      <c r="Z828" s="119"/>
      <c r="AA828" s="119"/>
      <c r="AB828" s="119"/>
      <c r="AC828" s="119"/>
      <c r="AD828" s="119"/>
      <c r="AE828" s="119"/>
      <c r="AF828" s="119"/>
      <c r="AG828" s="119"/>
      <c r="AH828" s="4"/>
      <c r="AI828" s="4"/>
      <c r="AJ828" s="4"/>
      <c r="AK828" s="4"/>
      <c r="AL828" s="4"/>
      <c r="AM828" s="4"/>
      <c r="AN828" s="4"/>
    </row>
    <row r="829">
      <c r="A829" s="4"/>
      <c r="B829" s="4"/>
      <c r="C829" s="4"/>
      <c r="D829" s="4"/>
      <c r="E829" s="4"/>
      <c r="F829" s="4"/>
      <c r="G829" s="4"/>
      <c r="H829" s="4"/>
      <c r="I829" s="4"/>
      <c r="J829" s="116"/>
      <c r="K829" s="116"/>
      <c r="L829" s="116"/>
      <c r="M829" s="116"/>
      <c r="N829" s="116"/>
      <c r="O829" s="116"/>
      <c r="P829" s="116"/>
      <c r="Q829" s="116"/>
      <c r="R829" s="116"/>
      <c r="S829" s="116"/>
      <c r="T829" s="119"/>
      <c r="U829" s="119"/>
      <c r="V829" s="119"/>
      <c r="W829" s="119"/>
      <c r="X829" s="119"/>
      <c r="Y829" s="119"/>
      <c r="Z829" s="119"/>
      <c r="AA829" s="119"/>
      <c r="AB829" s="119"/>
      <c r="AC829" s="119"/>
      <c r="AD829" s="119"/>
      <c r="AE829" s="119"/>
      <c r="AF829" s="119"/>
      <c r="AG829" s="119"/>
      <c r="AH829" s="4"/>
      <c r="AI829" s="4"/>
      <c r="AJ829" s="4"/>
      <c r="AK829" s="4"/>
      <c r="AL829" s="4"/>
      <c r="AM829" s="4"/>
      <c r="AN829" s="4"/>
    </row>
    <row r="830">
      <c r="A830" s="4"/>
      <c r="B830" s="4"/>
      <c r="C830" s="4"/>
      <c r="D830" s="4"/>
      <c r="E830" s="4"/>
      <c r="F830" s="4"/>
      <c r="G830" s="4"/>
      <c r="H830" s="4"/>
      <c r="I830" s="4"/>
      <c r="J830" s="116"/>
      <c r="K830" s="116"/>
      <c r="L830" s="116"/>
      <c r="M830" s="116"/>
      <c r="N830" s="116"/>
      <c r="O830" s="116"/>
      <c r="P830" s="116"/>
      <c r="Q830" s="116"/>
      <c r="R830" s="116"/>
      <c r="S830" s="116"/>
      <c r="T830" s="119"/>
      <c r="U830" s="119"/>
      <c r="V830" s="119"/>
      <c r="W830" s="119"/>
      <c r="X830" s="119"/>
      <c r="Y830" s="119"/>
      <c r="Z830" s="119"/>
      <c r="AA830" s="119"/>
      <c r="AB830" s="119"/>
      <c r="AC830" s="119"/>
      <c r="AD830" s="119"/>
      <c r="AE830" s="119"/>
      <c r="AF830" s="119"/>
      <c r="AG830" s="119"/>
      <c r="AH830" s="4"/>
      <c r="AI830" s="4"/>
      <c r="AJ830" s="4"/>
      <c r="AK830" s="4"/>
      <c r="AL830" s="4"/>
      <c r="AM830" s="4"/>
      <c r="AN830" s="4"/>
    </row>
    <row r="831">
      <c r="A831" s="4"/>
      <c r="B831" s="4"/>
      <c r="C831" s="4"/>
      <c r="D831" s="4"/>
      <c r="E831" s="4"/>
      <c r="F831" s="4"/>
      <c r="G831" s="4"/>
      <c r="H831" s="4"/>
      <c r="I831" s="4"/>
      <c r="J831" s="116"/>
      <c r="K831" s="116"/>
      <c r="L831" s="116"/>
      <c r="M831" s="116"/>
      <c r="N831" s="116"/>
      <c r="O831" s="116"/>
      <c r="P831" s="116"/>
      <c r="Q831" s="116"/>
      <c r="R831" s="116"/>
      <c r="S831" s="116"/>
      <c r="T831" s="119"/>
      <c r="U831" s="119"/>
      <c r="V831" s="119"/>
      <c r="W831" s="119"/>
      <c r="X831" s="119"/>
      <c r="Y831" s="119"/>
      <c r="Z831" s="119"/>
      <c r="AA831" s="119"/>
      <c r="AB831" s="119"/>
      <c r="AC831" s="119"/>
      <c r="AD831" s="119"/>
      <c r="AE831" s="119"/>
      <c r="AF831" s="119"/>
      <c r="AG831" s="119"/>
      <c r="AH831" s="4"/>
      <c r="AI831" s="4"/>
      <c r="AJ831" s="4"/>
      <c r="AK831" s="4"/>
      <c r="AL831" s="4"/>
      <c r="AM831" s="4"/>
      <c r="AN831" s="4"/>
    </row>
    <row r="832">
      <c r="A832" s="4"/>
      <c r="B832" s="4"/>
      <c r="C832" s="4"/>
      <c r="D832" s="4"/>
      <c r="E832" s="4"/>
      <c r="F832" s="4"/>
      <c r="G832" s="4"/>
      <c r="H832" s="4"/>
      <c r="I832" s="4"/>
      <c r="J832" s="116"/>
      <c r="K832" s="116"/>
      <c r="L832" s="116"/>
      <c r="M832" s="116"/>
      <c r="N832" s="116"/>
      <c r="O832" s="116"/>
      <c r="P832" s="116"/>
      <c r="Q832" s="116"/>
      <c r="R832" s="116"/>
      <c r="S832" s="116"/>
      <c r="T832" s="119"/>
      <c r="U832" s="119"/>
      <c r="V832" s="119"/>
      <c r="W832" s="119"/>
      <c r="X832" s="119"/>
      <c r="Y832" s="119"/>
      <c r="Z832" s="119"/>
      <c r="AA832" s="119"/>
      <c r="AB832" s="119"/>
      <c r="AC832" s="119"/>
      <c r="AD832" s="119"/>
      <c r="AE832" s="119"/>
      <c r="AF832" s="119"/>
      <c r="AG832" s="119"/>
      <c r="AH832" s="4"/>
      <c r="AI832" s="4"/>
      <c r="AJ832" s="4"/>
      <c r="AK832" s="4"/>
      <c r="AL832" s="4"/>
      <c r="AM832" s="4"/>
      <c r="AN832" s="4"/>
    </row>
    <row r="833">
      <c r="A833" s="4"/>
      <c r="B833" s="4"/>
      <c r="C833" s="4"/>
      <c r="D833" s="4"/>
      <c r="E833" s="4"/>
      <c r="F833" s="4"/>
      <c r="G833" s="4"/>
      <c r="H833" s="4"/>
      <c r="I833" s="4"/>
      <c r="J833" s="116"/>
      <c r="K833" s="116"/>
      <c r="L833" s="116"/>
      <c r="M833" s="116"/>
      <c r="N833" s="116"/>
      <c r="O833" s="116"/>
      <c r="P833" s="116"/>
      <c r="Q833" s="116"/>
      <c r="R833" s="116"/>
      <c r="S833" s="116"/>
      <c r="T833" s="119"/>
      <c r="U833" s="119"/>
      <c r="V833" s="119"/>
      <c r="W833" s="119"/>
      <c r="X833" s="119"/>
      <c r="Y833" s="119"/>
      <c r="Z833" s="119"/>
      <c r="AA833" s="119"/>
      <c r="AB833" s="119"/>
      <c r="AC833" s="119"/>
      <c r="AD833" s="119"/>
      <c r="AE833" s="119"/>
      <c r="AF833" s="119"/>
      <c r="AG833" s="119"/>
      <c r="AH833" s="4"/>
      <c r="AI833" s="4"/>
      <c r="AJ833" s="4"/>
      <c r="AK833" s="4"/>
      <c r="AL833" s="4"/>
      <c r="AM833" s="4"/>
      <c r="AN833" s="4"/>
    </row>
    <row r="834">
      <c r="A834" s="4"/>
      <c r="B834" s="4"/>
      <c r="C834" s="4"/>
      <c r="D834" s="4"/>
      <c r="E834" s="4"/>
      <c r="F834" s="4"/>
      <c r="G834" s="4"/>
      <c r="H834" s="4"/>
      <c r="I834" s="4"/>
      <c r="J834" s="116"/>
      <c r="K834" s="116"/>
      <c r="L834" s="116"/>
      <c r="M834" s="116"/>
      <c r="N834" s="116"/>
      <c r="O834" s="116"/>
      <c r="P834" s="116"/>
      <c r="Q834" s="116"/>
      <c r="R834" s="116"/>
      <c r="S834" s="116"/>
      <c r="T834" s="119"/>
      <c r="U834" s="119"/>
      <c r="V834" s="119"/>
      <c r="W834" s="119"/>
      <c r="X834" s="119"/>
      <c r="Y834" s="119"/>
      <c r="Z834" s="119"/>
      <c r="AA834" s="119"/>
      <c r="AB834" s="119"/>
      <c r="AC834" s="119"/>
      <c r="AD834" s="119"/>
      <c r="AE834" s="119"/>
      <c r="AF834" s="119"/>
      <c r="AG834" s="119"/>
      <c r="AH834" s="4"/>
      <c r="AI834" s="4"/>
      <c r="AJ834" s="4"/>
      <c r="AK834" s="4"/>
      <c r="AL834" s="4"/>
      <c r="AM834" s="4"/>
      <c r="AN834" s="4"/>
    </row>
    <row r="835">
      <c r="A835" s="4"/>
      <c r="B835" s="4"/>
      <c r="C835" s="4"/>
      <c r="D835" s="4"/>
      <c r="E835" s="4"/>
      <c r="F835" s="4"/>
      <c r="G835" s="4"/>
      <c r="H835" s="4"/>
      <c r="I835" s="4"/>
      <c r="J835" s="116"/>
      <c r="K835" s="116"/>
      <c r="L835" s="116"/>
      <c r="M835" s="116"/>
      <c r="N835" s="116"/>
      <c r="O835" s="116"/>
      <c r="P835" s="116"/>
      <c r="Q835" s="116"/>
      <c r="R835" s="116"/>
      <c r="S835" s="116"/>
      <c r="T835" s="119"/>
      <c r="U835" s="119"/>
      <c r="V835" s="119"/>
      <c r="W835" s="119"/>
      <c r="X835" s="119"/>
      <c r="Y835" s="119"/>
      <c r="Z835" s="119"/>
      <c r="AA835" s="119"/>
      <c r="AB835" s="119"/>
      <c r="AC835" s="119"/>
      <c r="AD835" s="119"/>
      <c r="AE835" s="119"/>
      <c r="AF835" s="119"/>
      <c r="AG835" s="119"/>
      <c r="AH835" s="4"/>
      <c r="AI835" s="4"/>
      <c r="AJ835" s="4"/>
      <c r="AK835" s="4"/>
      <c r="AL835" s="4"/>
      <c r="AM835" s="4"/>
      <c r="AN835" s="4"/>
    </row>
    <row r="836">
      <c r="A836" s="4"/>
      <c r="B836" s="4"/>
      <c r="C836" s="4"/>
      <c r="D836" s="4"/>
      <c r="E836" s="4"/>
      <c r="F836" s="4"/>
      <c r="G836" s="4"/>
      <c r="H836" s="4"/>
      <c r="I836" s="4"/>
      <c r="J836" s="116"/>
      <c r="K836" s="116"/>
      <c r="L836" s="116"/>
      <c r="M836" s="116"/>
      <c r="N836" s="116"/>
      <c r="O836" s="116"/>
      <c r="P836" s="116"/>
      <c r="Q836" s="116"/>
      <c r="R836" s="116"/>
      <c r="S836" s="116"/>
      <c r="T836" s="119"/>
      <c r="U836" s="119"/>
      <c r="V836" s="119"/>
      <c r="W836" s="119"/>
      <c r="X836" s="119"/>
      <c r="Y836" s="119"/>
      <c r="Z836" s="119"/>
      <c r="AA836" s="119"/>
      <c r="AB836" s="119"/>
      <c r="AC836" s="119"/>
      <c r="AD836" s="119"/>
      <c r="AE836" s="119"/>
      <c r="AF836" s="119"/>
      <c r="AG836" s="119"/>
      <c r="AH836" s="4"/>
      <c r="AI836" s="4"/>
      <c r="AJ836" s="4"/>
      <c r="AK836" s="4"/>
      <c r="AL836" s="4"/>
      <c r="AM836" s="4"/>
      <c r="AN836" s="4"/>
    </row>
    <row r="837">
      <c r="A837" s="4"/>
      <c r="B837" s="4"/>
      <c r="C837" s="4"/>
      <c r="D837" s="4"/>
      <c r="E837" s="4"/>
      <c r="F837" s="4"/>
      <c r="G837" s="4"/>
      <c r="H837" s="4"/>
      <c r="I837" s="4"/>
      <c r="J837" s="116"/>
      <c r="K837" s="116"/>
      <c r="L837" s="116"/>
      <c r="M837" s="116"/>
      <c r="N837" s="116"/>
      <c r="O837" s="116"/>
      <c r="P837" s="116"/>
      <c r="Q837" s="116"/>
      <c r="R837" s="116"/>
      <c r="S837" s="116"/>
      <c r="T837" s="119"/>
      <c r="U837" s="119"/>
      <c r="V837" s="119"/>
      <c r="W837" s="119"/>
      <c r="X837" s="119"/>
      <c r="Y837" s="119"/>
      <c r="Z837" s="119"/>
      <c r="AA837" s="119"/>
      <c r="AB837" s="119"/>
      <c r="AC837" s="119"/>
      <c r="AD837" s="119"/>
      <c r="AE837" s="119"/>
      <c r="AF837" s="119"/>
      <c r="AG837" s="119"/>
      <c r="AH837" s="4"/>
      <c r="AI837" s="4"/>
      <c r="AJ837" s="4"/>
      <c r="AK837" s="4"/>
      <c r="AL837" s="4"/>
      <c r="AM837" s="4"/>
      <c r="AN837" s="4"/>
    </row>
    <row r="838">
      <c r="A838" s="4"/>
      <c r="B838" s="4"/>
      <c r="C838" s="4"/>
      <c r="D838" s="4"/>
      <c r="E838" s="4"/>
      <c r="F838" s="4"/>
      <c r="G838" s="4"/>
      <c r="H838" s="4"/>
      <c r="I838" s="4"/>
      <c r="J838" s="116"/>
      <c r="K838" s="116"/>
      <c r="L838" s="116"/>
      <c r="M838" s="116"/>
      <c r="N838" s="116"/>
      <c r="O838" s="116"/>
      <c r="P838" s="116"/>
      <c r="Q838" s="116"/>
      <c r="R838" s="116"/>
      <c r="S838" s="116"/>
      <c r="T838" s="119"/>
      <c r="U838" s="119"/>
      <c r="V838" s="119"/>
      <c r="W838" s="119"/>
      <c r="X838" s="119"/>
      <c r="Y838" s="119"/>
      <c r="Z838" s="119"/>
      <c r="AA838" s="119"/>
      <c r="AB838" s="119"/>
      <c r="AC838" s="119"/>
      <c r="AD838" s="119"/>
      <c r="AE838" s="119"/>
      <c r="AF838" s="119"/>
      <c r="AG838" s="119"/>
      <c r="AH838" s="4"/>
      <c r="AI838" s="4"/>
      <c r="AJ838" s="4"/>
      <c r="AK838" s="4"/>
      <c r="AL838" s="4"/>
      <c r="AM838" s="4"/>
      <c r="AN838" s="4"/>
    </row>
    <row r="839">
      <c r="A839" s="4"/>
      <c r="B839" s="4"/>
      <c r="C839" s="4"/>
      <c r="D839" s="4"/>
      <c r="E839" s="4"/>
      <c r="F839" s="4"/>
      <c r="G839" s="4"/>
      <c r="H839" s="4"/>
      <c r="I839" s="4"/>
      <c r="J839" s="116"/>
      <c r="K839" s="116"/>
      <c r="L839" s="116"/>
      <c r="M839" s="116"/>
      <c r="N839" s="116"/>
      <c r="O839" s="116"/>
      <c r="P839" s="116"/>
      <c r="Q839" s="116"/>
      <c r="R839" s="116"/>
      <c r="S839" s="116"/>
      <c r="T839" s="119"/>
      <c r="U839" s="119"/>
      <c r="V839" s="119"/>
      <c r="W839" s="119"/>
      <c r="X839" s="119"/>
      <c r="Y839" s="119"/>
      <c r="Z839" s="119"/>
      <c r="AA839" s="119"/>
      <c r="AB839" s="119"/>
      <c r="AC839" s="119"/>
      <c r="AD839" s="119"/>
      <c r="AE839" s="119"/>
      <c r="AF839" s="119"/>
      <c r="AG839" s="119"/>
      <c r="AH839" s="4"/>
      <c r="AI839" s="4"/>
      <c r="AJ839" s="4"/>
      <c r="AK839" s="4"/>
      <c r="AL839" s="4"/>
      <c r="AM839" s="4"/>
      <c r="AN839" s="4"/>
    </row>
    <row r="840">
      <c r="A840" s="4"/>
      <c r="B840" s="4"/>
      <c r="C840" s="4"/>
      <c r="D840" s="4"/>
      <c r="E840" s="4"/>
      <c r="F840" s="4"/>
      <c r="G840" s="4"/>
      <c r="H840" s="4"/>
      <c r="I840" s="4"/>
      <c r="J840" s="116"/>
      <c r="K840" s="116"/>
      <c r="L840" s="116"/>
      <c r="M840" s="116"/>
      <c r="N840" s="116"/>
      <c r="O840" s="116"/>
      <c r="P840" s="116"/>
      <c r="Q840" s="116"/>
      <c r="R840" s="116"/>
      <c r="S840" s="116"/>
      <c r="T840" s="119"/>
      <c r="U840" s="119"/>
      <c r="V840" s="119"/>
      <c r="W840" s="119"/>
      <c r="X840" s="119"/>
      <c r="Y840" s="119"/>
      <c r="Z840" s="119"/>
      <c r="AA840" s="119"/>
      <c r="AB840" s="119"/>
      <c r="AC840" s="119"/>
      <c r="AD840" s="119"/>
      <c r="AE840" s="119"/>
      <c r="AF840" s="119"/>
      <c r="AG840" s="119"/>
      <c r="AH840" s="4"/>
      <c r="AI840" s="4"/>
      <c r="AJ840" s="4"/>
      <c r="AK840" s="4"/>
      <c r="AL840" s="4"/>
      <c r="AM840" s="4"/>
      <c r="AN840" s="4"/>
    </row>
    <row r="841">
      <c r="A841" s="4"/>
      <c r="B841" s="4"/>
      <c r="C841" s="4"/>
      <c r="D841" s="4"/>
      <c r="E841" s="4"/>
      <c r="F841" s="4"/>
      <c r="G841" s="4"/>
      <c r="H841" s="4"/>
      <c r="I841" s="4"/>
      <c r="J841" s="116"/>
      <c r="K841" s="116"/>
      <c r="L841" s="116"/>
      <c r="M841" s="116"/>
      <c r="N841" s="116"/>
      <c r="O841" s="116"/>
      <c r="P841" s="116"/>
      <c r="Q841" s="116"/>
      <c r="R841" s="116"/>
      <c r="S841" s="116"/>
      <c r="T841" s="119"/>
      <c r="U841" s="119"/>
      <c r="V841" s="119"/>
      <c r="W841" s="119"/>
      <c r="X841" s="119"/>
      <c r="Y841" s="119"/>
      <c r="Z841" s="119"/>
      <c r="AA841" s="119"/>
      <c r="AB841" s="119"/>
      <c r="AC841" s="119"/>
      <c r="AD841" s="119"/>
      <c r="AE841" s="119"/>
      <c r="AF841" s="119"/>
      <c r="AG841" s="119"/>
      <c r="AH841" s="4"/>
      <c r="AI841" s="4"/>
      <c r="AJ841" s="4"/>
      <c r="AK841" s="4"/>
      <c r="AL841" s="4"/>
      <c r="AM841" s="4"/>
      <c r="AN841" s="4"/>
    </row>
    <row r="842">
      <c r="A842" s="4"/>
      <c r="B842" s="4"/>
      <c r="C842" s="4"/>
      <c r="D842" s="4"/>
      <c r="E842" s="4"/>
      <c r="F842" s="4"/>
      <c r="G842" s="4"/>
      <c r="H842" s="4"/>
      <c r="I842" s="4"/>
      <c r="J842" s="116"/>
      <c r="K842" s="116"/>
      <c r="L842" s="116"/>
      <c r="M842" s="116"/>
      <c r="N842" s="116"/>
      <c r="O842" s="116"/>
      <c r="P842" s="116"/>
      <c r="Q842" s="116"/>
      <c r="R842" s="116"/>
      <c r="S842" s="116"/>
      <c r="T842" s="119"/>
      <c r="U842" s="119"/>
      <c r="V842" s="119"/>
      <c r="W842" s="119"/>
      <c r="X842" s="119"/>
      <c r="Y842" s="119"/>
      <c r="Z842" s="119"/>
      <c r="AA842" s="119"/>
      <c r="AB842" s="119"/>
      <c r="AC842" s="119"/>
      <c r="AD842" s="119"/>
      <c r="AE842" s="119"/>
      <c r="AF842" s="119"/>
      <c r="AG842" s="119"/>
      <c r="AH842" s="4"/>
      <c r="AI842" s="4"/>
      <c r="AJ842" s="4"/>
      <c r="AK842" s="4"/>
      <c r="AL842" s="4"/>
      <c r="AM842" s="4"/>
      <c r="AN842" s="4"/>
    </row>
    <row r="843">
      <c r="A843" s="4"/>
      <c r="B843" s="4"/>
      <c r="C843" s="4"/>
      <c r="D843" s="4"/>
      <c r="E843" s="4"/>
      <c r="F843" s="4"/>
      <c r="G843" s="4"/>
      <c r="H843" s="4"/>
      <c r="I843" s="4"/>
      <c r="J843" s="116"/>
      <c r="K843" s="116"/>
      <c r="L843" s="116"/>
      <c r="M843" s="116"/>
      <c r="N843" s="116"/>
      <c r="O843" s="116"/>
      <c r="P843" s="116"/>
      <c r="Q843" s="116"/>
      <c r="R843" s="116"/>
      <c r="S843" s="116"/>
      <c r="T843" s="119"/>
      <c r="U843" s="119"/>
      <c r="V843" s="119"/>
      <c r="W843" s="119"/>
      <c r="X843" s="119"/>
      <c r="Y843" s="119"/>
      <c r="Z843" s="119"/>
      <c r="AA843" s="119"/>
      <c r="AB843" s="119"/>
      <c r="AC843" s="119"/>
      <c r="AD843" s="119"/>
      <c r="AE843" s="119"/>
      <c r="AF843" s="119"/>
      <c r="AG843" s="119"/>
      <c r="AH843" s="4"/>
      <c r="AI843" s="4"/>
      <c r="AJ843" s="4"/>
      <c r="AK843" s="4"/>
      <c r="AL843" s="4"/>
      <c r="AM843" s="4"/>
      <c r="AN843" s="4"/>
    </row>
    <row r="844">
      <c r="A844" s="4"/>
      <c r="B844" s="4"/>
      <c r="C844" s="4"/>
      <c r="D844" s="4"/>
      <c r="E844" s="4"/>
      <c r="F844" s="4"/>
      <c r="G844" s="4"/>
      <c r="H844" s="4"/>
      <c r="I844" s="4"/>
      <c r="J844" s="116"/>
      <c r="K844" s="116"/>
      <c r="L844" s="116"/>
      <c r="M844" s="116"/>
      <c r="N844" s="116"/>
      <c r="O844" s="116"/>
      <c r="P844" s="116"/>
      <c r="Q844" s="116"/>
      <c r="R844" s="116"/>
      <c r="S844" s="116"/>
      <c r="T844" s="119"/>
      <c r="U844" s="119"/>
      <c r="V844" s="119"/>
      <c r="W844" s="119"/>
      <c r="X844" s="119"/>
      <c r="Y844" s="119"/>
      <c r="Z844" s="119"/>
      <c r="AA844" s="119"/>
      <c r="AB844" s="119"/>
      <c r="AC844" s="119"/>
      <c r="AD844" s="119"/>
      <c r="AE844" s="119"/>
      <c r="AF844" s="119"/>
      <c r="AG844" s="119"/>
      <c r="AH844" s="4"/>
      <c r="AI844" s="4"/>
      <c r="AJ844" s="4"/>
      <c r="AK844" s="4"/>
      <c r="AL844" s="4"/>
      <c r="AM844" s="4"/>
      <c r="AN844" s="4"/>
    </row>
    <row r="845">
      <c r="A845" s="4"/>
      <c r="B845" s="4"/>
      <c r="C845" s="4"/>
      <c r="D845" s="4"/>
      <c r="E845" s="4"/>
      <c r="F845" s="4"/>
      <c r="G845" s="4"/>
      <c r="H845" s="4"/>
      <c r="I845" s="4"/>
      <c r="J845" s="116"/>
      <c r="K845" s="116"/>
      <c r="L845" s="116"/>
      <c r="M845" s="116"/>
      <c r="N845" s="116"/>
      <c r="O845" s="116"/>
      <c r="P845" s="116"/>
      <c r="Q845" s="116"/>
      <c r="R845" s="116"/>
      <c r="S845" s="116"/>
      <c r="T845" s="119"/>
      <c r="U845" s="119"/>
      <c r="V845" s="119"/>
      <c r="W845" s="119"/>
      <c r="X845" s="119"/>
      <c r="Y845" s="119"/>
      <c r="Z845" s="119"/>
      <c r="AA845" s="119"/>
      <c r="AB845" s="119"/>
      <c r="AC845" s="119"/>
      <c r="AD845" s="119"/>
      <c r="AE845" s="119"/>
      <c r="AF845" s="119"/>
      <c r="AG845" s="119"/>
      <c r="AH845" s="4"/>
      <c r="AI845" s="4"/>
      <c r="AJ845" s="4"/>
      <c r="AK845" s="4"/>
      <c r="AL845" s="4"/>
      <c r="AM845" s="4"/>
      <c r="AN845" s="4"/>
    </row>
    <row r="846">
      <c r="A846" s="4"/>
      <c r="B846" s="4"/>
      <c r="C846" s="4"/>
      <c r="D846" s="4"/>
      <c r="E846" s="4"/>
      <c r="F846" s="4"/>
      <c r="G846" s="4"/>
      <c r="H846" s="4"/>
      <c r="I846" s="4"/>
      <c r="J846" s="116"/>
      <c r="K846" s="116"/>
      <c r="L846" s="116"/>
      <c r="M846" s="116"/>
      <c r="N846" s="116"/>
      <c r="O846" s="116"/>
      <c r="P846" s="116"/>
      <c r="Q846" s="116"/>
      <c r="R846" s="116"/>
      <c r="S846" s="116"/>
      <c r="T846" s="119"/>
      <c r="U846" s="119"/>
      <c r="V846" s="119"/>
      <c r="W846" s="119"/>
      <c r="X846" s="119"/>
      <c r="Y846" s="119"/>
      <c r="Z846" s="119"/>
      <c r="AA846" s="119"/>
      <c r="AB846" s="119"/>
      <c r="AC846" s="119"/>
      <c r="AD846" s="119"/>
      <c r="AE846" s="119"/>
      <c r="AF846" s="119"/>
      <c r="AG846" s="119"/>
      <c r="AH846" s="4"/>
      <c r="AI846" s="4"/>
      <c r="AJ846" s="4"/>
      <c r="AK846" s="4"/>
      <c r="AL846" s="4"/>
      <c r="AM846" s="4"/>
      <c r="AN846" s="4"/>
    </row>
    <row r="847">
      <c r="A847" s="4"/>
      <c r="B847" s="4"/>
      <c r="C847" s="4"/>
      <c r="D847" s="4"/>
      <c r="E847" s="4"/>
      <c r="F847" s="4"/>
      <c r="G847" s="4"/>
      <c r="H847" s="4"/>
      <c r="I847" s="4"/>
      <c r="J847" s="116"/>
      <c r="K847" s="116"/>
      <c r="L847" s="116"/>
      <c r="M847" s="116"/>
      <c r="N847" s="116"/>
      <c r="O847" s="116"/>
      <c r="P847" s="116"/>
      <c r="Q847" s="116"/>
      <c r="R847" s="116"/>
      <c r="S847" s="116"/>
      <c r="T847" s="119"/>
      <c r="U847" s="119"/>
      <c r="V847" s="119"/>
      <c r="W847" s="119"/>
      <c r="X847" s="119"/>
      <c r="Y847" s="119"/>
      <c r="Z847" s="119"/>
      <c r="AA847" s="119"/>
      <c r="AB847" s="119"/>
      <c r="AC847" s="119"/>
      <c r="AD847" s="119"/>
      <c r="AE847" s="119"/>
      <c r="AF847" s="119"/>
      <c r="AG847" s="119"/>
      <c r="AH847" s="4"/>
      <c r="AI847" s="4"/>
      <c r="AJ847" s="4"/>
      <c r="AK847" s="4"/>
      <c r="AL847" s="4"/>
      <c r="AM847" s="4"/>
      <c r="AN847" s="4"/>
    </row>
    <row r="848">
      <c r="A848" s="4"/>
      <c r="B848" s="4"/>
      <c r="C848" s="4"/>
      <c r="D848" s="4"/>
      <c r="E848" s="4"/>
      <c r="F848" s="4"/>
      <c r="G848" s="4"/>
      <c r="H848" s="4"/>
      <c r="I848" s="4"/>
      <c r="J848" s="116"/>
      <c r="K848" s="116"/>
      <c r="L848" s="116"/>
      <c r="M848" s="116"/>
      <c r="N848" s="116"/>
      <c r="O848" s="116"/>
      <c r="P848" s="116"/>
      <c r="Q848" s="116"/>
      <c r="R848" s="116"/>
      <c r="S848" s="116"/>
      <c r="T848" s="119"/>
      <c r="U848" s="119"/>
      <c r="V848" s="119"/>
      <c r="W848" s="119"/>
      <c r="X848" s="119"/>
      <c r="Y848" s="119"/>
      <c r="Z848" s="119"/>
      <c r="AA848" s="119"/>
      <c r="AB848" s="119"/>
      <c r="AC848" s="119"/>
      <c r="AD848" s="119"/>
      <c r="AE848" s="119"/>
      <c r="AF848" s="119"/>
      <c r="AG848" s="119"/>
      <c r="AH848" s="4"/>
      <c r="AI848" s="4"/>
      <c r="AJ848" s="4"/>
      <c r="AK848" s="4"/>
      <c r="AL848" s="4"/>
      <c r="AM848" s="4"/>
      <c r="AN848" s="4"/>
    </row>
    <row r="849">
      <c r="A849" s="4"/>
      <c r="B849" s="4"/>
      <c r="C849" s="4"/>
      <c r="D849" s="4"/>
      <c r="E849" s="4"/>
      <c r="F849" s="4"/>
      <c r="G849" s="4"/>
      <c r="H849" s="4"/>
      <c r="I849" s="4"/>
      <c r="J849" s="116"/>
      <c r="K849" s="116"/>
      <c r="L849" s="116"/>
      <c r="M849" s="116"/>
      <c r="N849" s="116"/>
      <c r="O849" s="116"/>
      <c r="P849" s="116"/>
      <c r="Q849" s="116"/>
      <c r="R849" s="116"/>
      <c r="S849" s="116"/>
      <c r="T849" s="119"/>
      <c r="U849" s="119"/>
      <c r="V849" s="119"/>
      <c r="W849" s="119"/>
      <c r="X849" s="119"/>
      <c r="Y849" s="119"/>
      <c r="Z849" s="119"/>
      <c r="AA849" s="119"/>
      <c r="AB849" s="119"/>
      <c r="AC849" s="119"/>
      <c r="AD849" s="119"/>
      <c r="AE849" s="119"/>
      <c r="AF849" s="119"/>
      <c r="AG849" s="119"/>
      <c r="AH849" s="4"/>
      <c r="AI849" s="4"/>
      <c r="AJ849" s="4"/>
      <c r="AK849" s="4"/>
      <c r="AL849" s="4"/>
      <c r="AM849" s="4"/>
      <c r="AN849" s="4"/>
    </row>
    <row r="850">
      <c r="A850" s="4"/>
      <c r="B850" s="4"/>
      <c r="C850" s="4"/>
      <c r="D850" s="4"/>
      <c r="E850" s="4"/>
      <c r="F850" s="4"/>
      <c r="G850" s="4"/>
      <c r="H850" s="4"/>
      <c r="I850" s="4"/>
      <c r="J850" s="116"/>
      <c r="K850" s="116"/>
      <c r="L850" s="116"/>
      <c r="M850" s="116"/>
      <c r="N850" s="116"/>
      <c r="O850" s="116"/>
      <c r="P850" s="116"/>
      <c r="Q850" s="116"/>
      <c r="R850" s="116"/>
      <c r="S850" s="116"/>
      <c r="T850" s="119"/>
      <c r="U850" s="119"/>
      <c r="V850" s="119"/>
      <c r="W850" s="119"/>
      <c r="X850" s="119"/>
      <c r="Y850" s="119"/>
      <c r="Z850" s="119"/>
      <c r="AA850" s="119"/>
      <c r="AB850" s="119"/>
      <c r="AC850" s="119"/>
      <c r="AD850" s="119"/>
      <c r="AE850" s="119"/>
      <c r="AF850" s="119"/>
      <c r="AG850" s="119"/>
      <c r="AH850" s="4"/>
      <c r="AI850" s="4"/>
      <c r="AJ850" s="4"/>
      <c r="AK850" s="4"/>
      <c r="AL850" s="4"/>
      <c r="AM850" s="4"/>
      <c r="AN850" s="4"/>
    </row>
    <row r="851">
      <c r="A851" s="4"/>
      <c r="B851" s="4"/>
      <c r="C851" s="4"/>
      <c r="D851" s="4"/>
      <c r="E851" s="4"/>
      <c r="F851" s="4"/>
      <c r="G851" s="4"/>
      <c r="H851" s="4"/>
      <c r="I851" s="4"/>
      <c r="J851" s="116"/>
      <c r="K851" s="116"/>
      <c r="L851" s="116"/>
      <c r="M851" s="116"/>
      <c r="N851" s="116"/>
      <c r="O851" s="116"/>
      <c r="P851" s="116"/>
      <c r="Q851" s="116"/>
      <c r="R851" s="116"/>
      <c r="S851" s="116"/>
      <c r="T851" s="119"/>
      <c r="U851" s="119"/>
      <c r="V851" s="119"/>
      <c r="W851" s="119"/>
      <c r="X851" s="119"/>
      <c r="Y851" s="119"/>
      <c r="Z851" s="119"/>
      <c r="AA851" s="119"/>
      <c r="AB851" s="119"/>
      <c r="AC851" s="119"/>
      <c r="AD851" s="119"/>
      <c r="AE851" s="119"/>
      <c r="AF851" s="119"/>
      <c r="AG851" s="119"/>
      <c r="AH851" s="4"/>
      <c r="AI851" s="4"/>
      <c r="AJ851" s="4"/>
      <c r="AK851" s="4"/>
      <c r="AL851" s="4"/>
      <c r="AM851" s="4"/>
      <c r="AN851" s="4"/>
    </row>
    <row r="852">
      <c r="A852" s="4"/>
      <c r="B852" s="4"/>
      <c r="C852" s="4"/>
      <c r="D852" s="4"/>
      <c r="E852" s="4"/>
      <c r="F852" s="4"/>
      <c r="G852" s="4"/>
      <c r="H852" s="4"/>
      <c r="I852" s="4"/>
      <c r="J852" s="116"/>
      <c r="K852" s="116"/>
      <c r="L852" s="116"/>
      <c r="M852" s="116"/>
      <c r="N852" s="116"/>
      <c r="O852" s="116"/>
      <c r="P852" s="116"/>
      <c r="Q852" s="116"/>
      <c r="R852" s="116"/>
      <c r="S852" s="116"/>
      <c r="T852" s="119"/>
      <c r="U852" s="119"/>
      <c r="V852" s="119"/>
      <c r="W852" s="119"/>
      <c r="X852" s="119"/>
      <c r="Y852" s="119"/>
      <c r="Z852" s="119"/>
      <c r="AA852" s="119"/>
      <c r="AB852" s="119"/>
      <c r="AC852" s="119"/>
      <c r="AD852" s="119"/>
      <c r="AE852" s="119"/>
      <c r="AF852" s="119"/>
      <c r="AG852" s="119"/>
      <c r="AH852" s="4"/>
      <c r="AI852" s="4"/>
      <c r="AJ852" s="4"/>
      <c r="AK852" s="4"/>
      <c r="AL852" s="4"/>
      <c r="AM852" s="4"/>
      <c r="AN852" s="4"/>
    </row>
    <row r="853">
      <c r="A853" s="4"/>
      <c r="B853" s="4"/>
      <c r="C853" s="4"/>
      <c r="D853" s="4"/>
      <c r="E853" s="4"/>
      <c r="F853" s="4"/>
      <c r="G853" s="4"/>
      <c r="H853" s="4"/>
      <c r="I853" s="4"/>
      <c r="J853" s="116"/>
      <c r="K853" s="116"/>
      <c r="L853" s="116"/>
      <c r="M853" s="116"/>
      <c r="N853" s="116"/>
      <c r="O853" s="116"/>
      <c r="P853" s="116"/>
      <c r="Q853" s="116"/>
      <c r="R853" s="116"/>
      <c r="S853" s="116"/>
      <c r="T853" s="119"/>
      <c r="U853" s="119"/>
      <c r="V853" s="119"/>
      <c r="W853" s="119"/>
      <c r="X853" s="119"/>
      <c r="Y853" s="119"/>
      <c r="Z853" s="119"/>
      <c r="AA853" s="119"/>
      <c r="AB853" s="119"/>
      <c r="AC853" s="119"/>
      <c r="AD853" s="119"/>
      <c r="AE853" s="119"/>
      <c r="AF853" s="119"/>
      <c r="AG853" s="119"/>
      <c r="AH853" s="4"/>
      <c r="AI853" s="4"/>
      <c r="AJ853" s="4"/>
      <c r="AK853" s="4"/>
      <c r="AL853" s="4"/>
      <c r="AM853" s="4"/>
      <c r="AN853" s="4"/>
    </row>
    <row r="854">
      <c r="A854" s="4"/>
      <c r="B854" s="4"/>
      <c r="C854" s="4"/>
      <c r="D854" s="4"/>
      <c r="E854" s="4"/>
      <c r="F854" s="4"/>
      <c r="G854" s="4"/>
      <c r="H854" s="4"/>
      <c r="I854" s="4"/>
      <c r="J854" s="116"/>
      <c r="K854" s="116"/>
      <c r="L854" s="116"/>
      <c r="M854" s="116"/>
      <c r="N854" s="116"/>
      <c r="O854" s="116"/>
      <c r="P854" s="116"/>
      <c r="Q854" s="116"/>
      <c r="R854" s="116"/>
      <c r="S854" s="116"/>
      <c r="T854" s="119"/>
      <c r="U854" s="119"/>
      <c r="V854" s="119"/>
      <c r="W854" s="119"/>
      <c r="X854" s="119"/>
      <c r="Y854" s="119"/>
      <c r="Z854" s="119"/>
      <c r="AA854" s="119"/>
      <c r="AB854" s="119"/>
      <c r="AC854" s="119"/>
      <c r="AD854" s="119"/>
      <c r="AE854" s="119"/>
      <c r="AF854" s="119"/>
      <c r="AG854" s="119"/>
      <c r="AH854" s="4"/>
      <c r="AI854" s="4"/>
      <c r="AJ854" s="4"/>
      <c r="AK854" s="4"/>
      <c r="AL854" s="4"/>
      <c r="AM854" s="4"/>
      <c r="AN854" s="4"/>
    </row>
    <row r="855">
      <c r="A855" s="4"/>
      <c r="B855" s="4"/>
      <c r="C855" s="4"/>
      <c r="D855" s="4"/>
      <c r="E855" s="4"/>
      <c r="F855" s="4"/>
      <c r="G855" s="4"/>
      <c r="H855" s="4"/>
      <c r="I855" s="4"/>
      <c r="J855" s="116"/>
      <c r="K855" s="116"/>
      <c r="L855" s="116"/>
      <c r="M855" s="116"/>
      <c r="N855" s="116"/>
      <c r="O855" s="116"/>
      <c r="P855" s="116"/>
      <c r="Q855" s="116"/>
      <c r="R855" s="116"/>
      <c r="S855" s="116"/>
      <c r="T855" s="119"/>
      <c r="U855" s="119"/>
      <c r="V855" s="119"/>
      <c r="W855" s="119"/>
      <c r="X855" s="119"/>
      <c r="Y855" s="119"/>
      <c r="Z855" s="119"/>
      <c r="AA855" s="119"/>
      <c r="AB855" s="119"/>
      <c r="AC855" s="119"/>
      <c r="AD855" s="119"/>
      <c r="AE855" s="119"/>
      <c r="AF855" s="119"/>
      <c r="AG855" s="119"/>
      <c r="AH855" s="4"/>
      <c r="AI855" s="4"/>
      <c r="AJ855" s="4"/>
      <c r="AK855" s="4"/>
      <c r="AL855" s="4"/>
      <c r="AM855" s="4"/>
      <c r="AN855" s="4"/>
    </row>
    <row r="856">
      <c r="A856" s="4"/>
      <c r="B856" s="4"/>
      <c r="C856" s="4"/>
      <c r="D856" s="4"/>
      <c r="E856" s="4"/>
      <c r="F856" s="4"/>
      <c r="G856" s="4"/>
      <c r="H856" s="4"/>
      <c r="I856" s="4"/>
      <c r="J856" s="116"/>
      <c r="K856" s="116"/>
      <c r="L856" s="116"/>
      <c r="M856" s="116"/>
      <c r="N856" s="116"/>
      <c r="O856" s="116"/>
      <c r="P856" s="116"/>
      <c r="Q856" s="116"/>
      <c r="R856" s="116"/>
      <c r="S856" s="116"/>
      <c r="T856" s="119"/>
      <c r="U856" s="119"/>
      <c r="V856" s="119"/>
      <c r="W856" s="119"/>
      <c r="X856" s="119"/>
      <c r="Y856" s="119"/>
      <c r="Z856" s="119"/>
      <c r="AA856" s="119"/>
      <c r="AB856" s="119"/>
      <c r="AC856" s="119"/>
      <c r="AD856" s="119"/>
      <c r="AE856" s="119"/>
      <c r="AF856" s="119"/>
      <c r="AG856" s="119"/>
      <c r="AH856" s="4"/>
      <c r="AI856" s="4"/>
      <c r="AJ856" s="4"/>
      <c r="AK856" s="4"/>
      <c r="AL856" s="4"/>
      <c r="AM856" s="4"/>
      <c r="AN856" s="4"/>
    </row>
    <row r="857">
      <c r="A857" s="4"/>
      <c r="B857" s="4"/>
      <c r="C857" s="4"/>
      <c r="D857" s="4"/>
      <c r="E857" s="4"/>
      <c r="F857" s="4"/>
      <c r="G857" s="4"/>
      <c r="H857" s="4"/>
      <c r="I857" s="4"/>
      <c r="J857" s="116"/>
      <c r="K857" s="116"/>
      <c r="L857" s="116"/>
      <c r="M857" s="116"/>
      <c r="N857" s="116"/>
      <c r="O857" s="116"/>
      <c r="P857" s="116"/>
      <c r="Q857" s="116"/>
      <c r="R857" s="116"/>
      <c r="S857" s="116"/>
      <c r="T857" s="119"/>
      <c r="U857" s="119"/>
      <c r="V857" s="119"/>
      <c r="W857" s="119"/>
      <c r="X857" s="119"/>
      <c r="Y857" s="119"/>
      <c r="Z857" s="119"/>
      <c r="AA857" s="119"/>
      <c r="AB857" s="119"/>
      <c r="AC857" s="119"/>
      <c r="AD857" s="119"/>
      <c r="AE857" s="119"/>
      <c r="AF857" s="119"/>
      <c r="AG857" s="119"/>
      <c r="AH857" s="4"/>
      <c r="AI857" s="4"/>
      <c r="AJ857" s="4"/>
      <c r="AK857" s="4"/>
      <c r="AL857" s="4"/>
      <c r="AM857" s="4"/>
      <c r="AN857" s="4"/>
    </row>
    <row r="858">
      <c r="A858" s="4"/>
      <c r="B858" s="4"/>
      <c r="C858" s="4"/>
      <c r="D858" s="4"/>
      <c r="E858" s="4"/>
      <c r="F858" s="4"/>
      <c r="G858" s="4"/>
      <c r="H858" s="4"/>
      <c r="I858" s="4"/>
      <c r="J858" s="116"/>
      <c r="K858" s="116"/>
      <c r="L858" s="116"/>
      <c r="M858" s="116"/>
      <c r="N858" s="116"/>
      <c r="O858" s="116"/>
      <c r="P858" s="116"/>
      <c r="Q858" s="116"/>
      <c r="R858" s="116"/>
      <c r="S858" s="116"/>
      <c r="T858" s="119"/>
      <c r="U858" s="119"/>
      <c r="V858" s="119"/>
      <c r="W858" s="119"/>
      <c r="X858" s="119"/>
      <c r="Y858" s="119"/>
      <c r="Z858" s="119"/>
      <c r="AA858" s="119"/>
      <c r="AB858" s="119"/>
      <c r="AC858" s="119"/>
      <c r="AD858" s="119"/>
      <c r="AE858" s="119"/>
      <c r="AF858" s="119"/>
      <c r="AG858" s="119"/>
      <c r="AH858" s="4"/>
      <c r="AI858" s="4"/>
      <c r="AJ858" s="4"/>
      <c r="AK858" s="4"/>
      <c r="AL858" s="4"/>
      <c r="AM858" s="4"/>
      <c r="AN858" s="4"/>
    </row>
    <row r="859">
      <c r="A859" s="4"/>
      <c r="B859" s="4"/>
      <c r="C859" s="4"/>
      <c r="D859" s="4"/>
      <c r="E859" s="4"/>
      <c r="F859" s="4"/>
      <c r="G859" s="4"/>
      <c r="H859" s="4"/>
      <c r="I859" s="4"/>
      <c r="J859" s="116"/>
      <c r="K859" s="116"/>
      <c r="L859" s="116"/>
      <c r="M859" s="116"/>
      <c r="N859" s="116"/>
      <c r="O859" s="116"/>
      <c r="P859" s="116"/>
      <c r="Q859" s="116"/>
      <c r="R859" s="116"/>
      <c r="S859" s="116"/>
      <c r="T859" s="119"/>
      <c r="U859" s="119"/>
      <c r="V859" s="119"/>
      <c r="W859" s="119"/>
      <c r="X859" s="119"/>
      <c r="Y859" s="119"/>
      <c r="Z859" s="119"/>
      <c r="AA859" s="119"/>
      <c r="AB859" s="119"/>
      <c r="AC859" s="119"/>
      <c r="AD859" s="119"/>
      <c r="AE859" s="119"/>
      <c r="AF859" s="119"/>
      <c r="AG859" s="119"/>
      <c r="AH859" s="4"/>
      <c r="AI859" s="4"/>
      <c r="AJ859" s="4"/>
      <c r="AK859" s="4"/>
      <c r="AL859" s="4"/>
      <c r="AM859" s="4"/>
      <c r="AN859" s="4"/>
    </row>
    <row r="860">
      <c r="A860" s="4"/>
      <c r="B860" s="4"/>
      <c r="C860" s="4"/>
      <c r="D860" s="4"/>
      <c r="E860" s="4"/>
      <c r="F860" s="4"/>
      <c r="G860" s="4"/>
      <c r="H860" s="4"/>
      <c r="I860" s="4"/>
      <c r="J860" s="116"/>
      <c r="K860" s="116"/>
      <c r="L860" s="116"/>
      <c r="M860" s="116"/>
      <c r="N860" s="116"/>
      <c r="O860" s="116"/>
      <c r="P860" s="116"/>
      <c r="Q860" s="116"/>
      <c r="R860" s="116"/>
      <c r="S860" s="116"/>
      <c r="T860" s="119"/>
      <c r="U860" s="119"/>
      <c r="V860" s="119"/>
      <c r="W860" s="119"/>
      <c r="X860" s="119"/>
      <c r="Y860" s="119"/>
      <c r="Z860" s="119"/>
      <c r="AA860" s="119"/>
      <c r="AB860" s="119"/>
      <c r="AC860" s="119"/>
      <c r="AD860" s="119"/>
      <c r="AE860" s="119"/>
      <c r="AF860" s="119"/>
      <c r="AG860" s="119"/>
      <c r="AH860" s="4"/>
      <c r="AI860" s="4"/>
      <c r="AJ860" s="4"/>
      <c r="AK860" s="4"/>
      <c r="AL860" s="4"/>
      <c r="AM860" s="4"/>
      <c r="AN860" s="4"/>
    </row>
    <row r="861">
      <c r="A861" s="4"/>
      <c r="B861" s="4"/>
      <c r="C861" s="4"/>
      <c r="D861" s="4"/>
      <c r="E861" s="4"/>
      <c r="F861" s="4"/>
      <c r="G861" s="4"/>
      <c r="H861" s="4"/>
      <c r="I861" s="4"/>
      <c r="J861" s="116"/>
      <c r="K861" s="116"/>
      <c r="L861" s="116"/>
      <c r="M861" s="116"/>
      <c r="N861" s="116"/>
      <c r="O861" s="116"/>
      <c r="P861" s="116"/>
      <c r="Q861" s="116"/>
      <c r="R861" s="116"/>
      <c r="S861" s="116"/>
      <c r="T861" s="119"/>
      <c r="U861" s="119"/>
      <c r="V861" s="119"/>
      <c r="W861" s="119"/>
      <c r="X861" s="119"/>
      <c r="Y861" s="119"/>
      <c r="Z861" s="119"/>
      <c r="AA861" s="119"/>
      <c r="AB861" s="119"/>
      <c r="AC861" s="119"/>
      <c r="AD861" s="119"/>
      <c r="AE861" s="119"/>
      <c r="AF861" s="119"/>
      <c r="AG861" s="119"/>
      <c r="AH861" s="4"/>
      <c r="AI861" s="4"/>
      <c r="AJ861" s="4"/>
      <c r="AK861" s="4"/>
      <c r="AL861" s="4"/>
      <c r="AM861" s="4"/>
      <c r="AN861" s="4"/>
    </row>
    <row r="862">
      <c r="A862" s="4"/>
      <c r="B862" s="4"/>
      <c r="C862" s="4"/>
      <c r="D862" s="4"/>
      <c r="E862" s="4"/>
      <c r="F862" s="4"/>
      <c r="G862" s="4"/>
      <c r="H862" s="4"/>
      <c r="I862" s="4"/>
      <c r="J862" s="116"/>
      <c r="K862" s="116"/>
      <c r="L862" s="116"/>
      <c r="M862" s="116"/>
      <c r="N862" s="116"/>
      <c r="O862" s="116"/>
      <c r="P862" s="116"/>
      <c r="Q862" s="116"/>
      <c r="R862" s="116"/>
      <c r="S862" s="116"/>
      <c r="T862" s="119"/>
      <c r="U862" s="119"/>
      <c r="V862" s="119"/>
      <c r="W862" s="119"/>
      <c r="X862" s="119"/>
      <c r="Y862" s="119"/>
      <c r="Z862" s="119"/>
      <c r="AA862" s="119"/>
      <c r="AB862" s="119"/>
      <c r="AC862" s="119"/>
      <c r="AD862" s="119"/>
      <c r="AE862" s="119"/>
      <c r="AF862" s="119"/>
      <c r="AG862" s="119"/>
      <c r="AH862" s="4"/>
      <c r="AI862" s="4"/>
      <c r="AJ862" s="4"/>
      <c r="AK862" s="4"/>
      <c r="AL862" s="4"/>
      <c r="AM862" s="4"/>
      <c r="AN862" s="4"/>
    </row>
    <row r="863">
      <c r="A863" s="4"/>
      <c r="B863" s="4"/>
      <c r="C863" s="4"/>
      <c r="D863" s="4"/>
      <c r="E863" s="4"/>
      <c r="F863" s="4"/>
      <c r="G863" s="4"/>
      <c r="H863" s="4"/>
      <c r="I863" s="4"/>
      <c r="J863" s="116"/>
      <c r="K863" s="116"/>
      <c r="L863" s="116"/>
      <c r="M863" s="116"/>
      <c r="N863" s="116"/>
      <c r="O863" s="116"/>
      <c r="P863" s="116"/>
      <c r="Q863" s="116"/>
      <c r="R863" s="116"/>
      <c r="S863" s="116"/>
      <c r="T863" s="119"/>
      <c r="U863" s="119"/>
      <c r="V863" s="119"/>
      <c r="W863" s="119"/>
      <c r="X863" s="119"/>
      <c r="Y863" s="119"/>
      <c r="Z863" s="119"/>
      <c r="AA863" s="119"/>
      <c r="AB863" s="119"/>
      <c r="AC863" s="119"/>
      <c r="AD863" s="119"/>
      <c r="AE863" s="119"/>
      <c r="AF863" s="119"/>
      <c r="AG863" s="119"/>
      <c r="AH863" s="4"/>
      <c r="AI863" s="4"/>
      <c r="AJ863" s="4"/>
      <c r="AK863" s="4"/>
      <c r="AL863" s="4"/>
      <c r="AM863" s="4"/>
      <c r="AN863" s="4"/>
    </row>
    <row r="864">
      <c r="A864" s="4"/>
      <c r="B864" s="4"/>
      <c r="C864" s="4"/>
      <c r="D864" s="4"/>
      <c r="E864" s="4"/>
      <c r="F864" s="4"/>
      <c r="G864" s="4"/>
      <c r="H864" s="4"/>
      <c r="I864" s="4"/>
      <c r="J864" s="116"/>
      <c r="K864" s="116"/>
      <c r="L864" s="116"/>
      <c r="M864" s="116"/>
      <c r="N864" s="116"/>
      <c r="O864" s="116"/>
      <c r="P864" s="116"/>
      <c r="Q864" s="116"/>
      <c r="R864" s="116"/>
      <c r="S864" s="116"/>
      <c r="T864" s="119"/>
      <c r="U864" s="119"/>
      <c r="V864" s="119"/>
      <c r="W864" s="119"/>
      <c r="X864" s="119"/>
      <c r="Y864" s="119"/>
      <c r="Z864" s="119"/>
      <c r="AA864" s="119"/>
      <c r="AB864" s="119"/>
      <c r="AC864" s="119"/>
      <c r="AD864" s="119"/>
      <c r="AE864" s="119"/>
      <c r="AF864" s="119"/>
      <c r="AG864" s="119"/>
      <c r="AH864" s="4"/>
      <c r="AI864" s="4"/>
      <c r="AJ864" s="4"/>
      <c r="AK864" s="4"/>
      <c r="AL864" s="4"/>
      <c r="AM864" s="4"/>
      <c r="AN864" s="4"/>
    </row>
    <row r="865">
      <c r="A865" s="4"/>
      <c r="B865" s="4"/>
      <c r="C865" s="4"/>
      <c r="D865" s="4"/>
      <c r="E865" s="4"/>
      <c r="F865" s="4"/>
      <c r="G865" s="4"/>
      <c r="H865" s="4"/>
      <c r="I865" s="4"/>
      <c r="J865" s="116"/>
      <c r="K865" s="116"/>
      <c r="L865" s="116"/>
      <c r="M865" s="116"/>
      <c r="N865" s="116"/>
      <c r="O865" s="116"/>
      <c r="P865" s="116"/>
      <c r="Q865" s="116"/>
      <c r="R865" s="116"/>
      <c r="S865" s="116"/>
      <c r="T865" s="119"/>
      <c r="U865" s="119"/>
      <c r="V865" s="119"/>
      <c r="W865" s="119"/>
      <c r="X865" s="119"/>
      <c r="Y865" s="119"/>
      <c r="Z865" s="119"/>
      <c r="AA865" s="119"/>
      <c r="AB865" s="119"/>
      <c r="AC865" s="119"/>
      <c r="AD865" s="119"/>
      <c r="AE865" s="119"/>
      <c r="AF865" s="119"/>
      <c r="AG865" s="119"/>
      <c r="AH865" s="4"/>
      <c r="AI865" s="4"/>
      <c r="AJ865" s="4"/>
      <c r="AK865" s="4"/>
      <c r="AL865" s="4"/>
      <c r="AM865" s="4"/>
      <c r="AN865" s="4"/>
    </row>
    <row r="866">
      <c r="A866" s="4"/>
      <c r="B866" s="4"/>
      <c r="C866" s="4"/>
      <c r="D866" s="4"/>
      <c r="E866" s="4"/>
      <c r="F866" s="4"/>
      <c r="G866" s="4"/>
      <c r="H866" s="4"/>
      <c r="I866" s="4"/>
      <c r="J866" s="116"/>
      <c r="K866" s="116"/>
      <c r="L866" s="116"/>
      <c r="M866" s="116"/>
      <c r="N866" s="116"/>
      <c r="O866" s="116"/>
      <c r="P866" s="116"/>
      <c r="Q866" s="116"/>
      <c r="R866" s="116"/>
      <c r="S866" s="116"/>
      <c r="T866" s="119"/>
      <c r="U866" s="119"/>
      <c r="V866" s="119"/>
      <c r="W866" s="119"/>
      <c r="X866" s="119"/>
      <c r="Y866" s="119"/>
      <c r="Z866" s="119"/>
      <c r="AA866" s="119"/>
      <c r="AB866" s="119"/>
      <c r="AC866" s="119"/>
      <c r="AD866" s="119"/>
      <c r="AE866" s="119"/>
      <c r="AF866" s="119"/>
      <c r="AG866" s="119"/>
      <c r="AH866" s="4"/>
      <c r="AI866" s="4"/>
      <c r="AJ866" s="4"/>
      <c r="AK866" s="4"/>
      <c r="AL866" s="4"/>
      <c r="AM866" s="4"/>
      <c r="AN866" s="4"/>
    </row>
    <row r="867">
      <c r="A867" s="4"/>
      <c r="B867" s="4"/>
      <c r="C867" s="4"/>
      <c r="D867" s="4"/>
      <c r="E867" s="4"/>
      <c r="F867" s="4"/>
      <c r="G867" s="4"/>
      <c r="H867" s="4"/>
      <c r="I867" s="4"/>
      <c r="J867" s="116"/>
      <c r="K867" s="116"/>
      <c r="L867" s="116"/>
      <c r="M867" s="116"/>
      <c r="N867" s="116"/>
      <c r="O867" s="116"/>
      <c r="P867" s="116"/>
      <c r="Q867" s="116"/>
      <c r="R867" s="116"/>
      <c r="S867" s="116"/>
      <c r="T867" s="119"/>
      <c r="U867" s="119"/>
      <c r="V867" s="119"/>
      <c r="W867" s="119"/>
      <c r="X867" s="119"/>
      <c r="Y867" s="119"/>
      <c r="Z867" s="119"/>
      <c r="AA867" s="119"/>
      <c r="AB867" s="119"/>
      <c r="AC867" s="119"/>
      <c r="AD867" s="119"/>
      <c r="AE867" s="119"/>
      <c r="AF867" s="119"/>
      <c r="AG867" s="119"/>
      <c r="AH867" s="4"/>
      <c r="AI867" s="4"/>
      <c r="AJ867" s="4"/>
      <c r="AK867" s="4"/>
      <c r="AL867" s="4"/>
      <c r="AM867" s="4"/>
      <c r="AN867" s="4"/>
    </row>
    <row r="868">
      <c r="A868" s="4"/>
      <c r="B868" s="4"/>
      <c r="C868" s="4"/>
      <c r="D868" s="4"/>
      <c r="E868" s="4"/>
      <c r="F868" s="4"/>
      <c r="G868" s="4"/>
      <c r="H868" s="4"/>
      <c r="I868" s="4"/>
      <c r="J868" s="116"/>
      <c r="K868" s="116"/>
      <c r="L868" s="116"/>
      <c r="M868" s="116"/>
      <c r="N868" s="116"/>
      <c r="O868" s="116"/>
      <c r="P868" s="116"/>
      <c r="Q868" s="116"/>
      <c r="R868" s="116"/>
      <c r="S868" s="116"/>
      <c r="T868" s="119"/>
      <c r="U868" s="119"/>
      <c r="V868" s="119"/>
      <c r="W868" s="119"/>
      <c r="X868" s="119"/>
      <c r="Y868" s="119"/>
      <c r="Z868" s="119"/>
      <c r="AA868" s="119"/>
      <c r="AB868" s="119"/>
      <c r="AC868" s="119"/>
      <c r="AD868" s="119"/>
      <c r="AE868" s="119"/>
      <c r="AF868" s="119"/>
      <c r="AG868" s="119"/>
      <c r="AH868" s="4"/>
      <c r="AI868" s="4"/>
      <c r="AJ868" s="4"/>
      <c r="AK868" s="4"/>
      <c r="AL868" s="4"/>
      <c r="AM868" s="4"/>
      <c r="AN868" s="4"/>
    </row>
    <row r="869">
      <c r="A869" s="4"/>
      <c r="B869" s="4"/>
      <c r="C869" s="4"/>
      <c r="D869" s="4"/>
      <c r="E869" s="4"/>
      <c r="F869" s="4"/>
      <c r="G869" s="4"/>
      <c r="H869" s="4"/>
      <c r="I869" s="4"/>
      <c r="J869" s="116"/>
      <c r="K869" s="116"/>
      <c r="L869" s="116"/>
      <c r="M869" s="116"/>
      <c r="N869" s="116"/>
      <c r="O869" s="116"/>
      <c r="P869" s="116"/>
      <c r="Q869" s="116"/>
      <c r="R869" s="116"/>
      <c r="S869" s="116"/>
      <c r="T869" s="119"/>
      <c r="U869" s="119"/>
      <c r="V869" s="119"/>
      <c r="W869" s="119"/>
      <c r="X869" s="119"/>
      <c r="Y869" s="119"/>
      <c r="Z869" s="119"/>
      <c r="AA869" s="119"/>
      <c r="AB869" s="119"/>
      <c r="AC869" s="119"/>
      <c r="AD869" s="119"/>
      <c r="AE869" s="119"/>
      <c r="AF869" s="119"/>
      <c r="AG869" s="119"/>
      <c r="AH869" s="4"/>
      <c r="AI869" s="4"/>
      <c r="AJ869" s="4"/>
      <c r="AK869" s="4"/>
      <c r="AL869" s="4"/>
      <c r="AM869" s="4"/>
      <c r="AN869" s="4"/>
    </row>
    <row r="870">
      <c r="A870" s="4"/>
      <c r="B870" s="4"/>
      <c r="C870" s="4"/>
      <c r="D870" s="4"/>
      <c r="E870" s="4"/>
      <c r="F870" s="4"/>
      <c r="G870" s="4"/>
      <c r="H870" s="4"/>
      <c r="I870" s="4"/>
      <c r="J870" s="116"/>
      <c r="K870" s="116"/>
      <c r="L870" s="116"/>
      <c r="M870" s="116"/>
      <c r="N870" s="116"/>
      <c r="O870" s="116"/>
      <c r="P870" s="116"/>
      <c r="Q870" s="116"/>
      <c r="R870" s="116"/>
      <c r="S870" s="116"/>
      <c r="T870" s="119"/>
      <c r="U870" s="119"/>
      <c r="V870" s="119"/>
      <c r="W870" s="119"/>
      <c r="X870" s="119"/>
      <c r="Y870" s="119"/>
      <c r="Z870" s="119"/>
      <c r="AA870" s="119"/>
      <c r="AB870" s="119"/>
      <c r="AC870" s="119"/>
      <c r="AD870" s="119"/>
      <c r="AE870" s="119"/>
      <c r="AF870" s="119"/>
      <c r="AG870" s="119"/>
      <c r="AH870" s="4"/>
      <c r="AI870" s="4"/>
      <c r="AJ870" s="4"/>
      <c r="AK870" s="4"/>
      <c r="AL870" s="4"/>
      <c r="AM870" s="4"/>
      <c r="AN870" s="4"/>
    </row>
    <row r="871">
      <c r="A871" s="4"/>
      <c r="B871" s="4"/>
      <c r="C871" s="4"/>
      <c r="D871" s="4"/>
      <c r="E871" s="4"/>
      <c r="F871" s="4"/>
      <c r="G871" s="4"/>
      <c r="H871" s="4"/>
      <c r="I871" s="4"/>
      <c r="J871" s="116"/>
      <c r="K871" s="116"/>
      <c r="L871" s="116"/>
      <c r="M871" s="116"/>
      <c r="N871" s="116"/>
      <c r="O871" s="116"/>
      <c r="P871" s="116"/>
      <c r="Q871" s="116"/>
      <c r="R871" s="116"/>
      <c r="S871" s="116"/>
      <c r="T871" s="119"/>
      <c r="U871" s="119"/>
      <c r="V871" s="119"/>
      <c r="W871" s="119"/>
      <c r="X871" s="119"/>
      <c r="Y871" s="119"/>
      <c r="Z871" s="119"/>
      <c r="AA871" s="119"/>
      <c r="AB871" s="119"/>
      <c r="AC871" s="119"/>
      <c r="AD871" s="119"/>
      <c r="AE871" s="119"/>
      <c r="AF871" s="119"/>
      <c r="AG871" s="119"/>
      <c r="AH871" s="4"/>
      <c r="AI871" s="4"/>
      <c r="AJ871" s="4"/>
      <c r="AK871" s="4"/>
      <c r="AL871" s="4"/>
      <c r="AM871" s="4"/>
      <c r="AN871" s="4"/>
    </row>
    <row r="872">
      <c r="A872" s="4"/>
      <c r="B872" s="4"/>
      <c r="C872" s="4"/>
      <c r="D872" s="4"/>
      <c r="E872" s="4"/>
      <c r="F872" s="4"/>
      <c r="G872" s="4"/>
      <c r="H872" s="4"/>
      <c r="I872" s="4"/>
      <c r="J872" s="116"/>
      <c r="K872" s="116"/>
      <c r="L872" s="116"/>
      <c r="M872" s="116"/>
      <c r="N872" s="116"/>
      <c r="O872" s="116"/>
      <c r="P872" s="116"/>
      <c r="Q872" s="116"/>
      <c r="R872" s="116"/>
      <c r="S872" s="116"/>
      <c r="T872" s="119"/>
      <c r="U872" s="119"/>
      <c r="V872" s="119"/>
      <c r="W872" s="119"/>
      <c r="X872" s="119"/>
      <c r="Y872" s="119"/>
      <c r="Z872" s="119"/>
      <c r="AA872" s="119"/>
      <c r="AB872" s="119"/>
      <c r="AC872" s="119"/>
      <c r="AD872" s="119"/>
      <c r="AE872" s="119"/>
      <c r="AF872" s="119"/>
      <c r="AG872" s="119"/>
      <c r="AH872" s="4"/>
      <c r="AI872" s="4"/>
      <c r="AJ872" s="4"/>
      <c r="AK872" s="4"/>
      <c r="AL872" s="4"/>
      <c r="AM872" s="4"/>
      <c r="AN872" s="4"/>
    </row>
    <row r="873">
      <c r="A873" s="4"/>
      <c r="B873" s="4"/>
      <c r="C873" s="4"/>
      <c r="D873" s="4"/>
      <c r="E873" s="4"/>
      <c r="F873" s="4"/>
      <c r="G873" s="4"/>
      <c r="H873" s="4"/>
      <c r="I873" s="4"/>
      <c r="J873" s="116"/>
      <c r="K873" s="116"/>
      <c r="L873" s="116"/>
      <c r="M873" s="116"/>
      <c r="N873" s="116"/>
      <c r="O873" s="116"/>
      <c r="P873" s="116"/>
      <c r="Q873" s="116"/>
      <c r="R873" s="116"/>
      <c r="S873" s="116"/>
      <c r="T873" s="119"/>
      <c r="U873" s="119"/>
      <c r="V873" s="119"/>
      <c r="W873" s="119"/>
      <c r="X873" s="119"/>
      <c r="Y873" s="119"/>
      <c r="Z873" s="119"/>
      <c r="AA873" s="119"/>
      <c r="AB873" s="119"/>
      <c r="AC873" s="119"/>
      <c r="AD873" s="119"/>
      <c r="AE873" s="119"/>
      <c r="AF873" s="119"/>
      <c r="AG873" s="119"/>
      <c r="AH873" s="4"/>
      <c r="AI873" s="4"/>
      <c r="AJ873" s="4"/>
      <c r="AK873" s="4"/>
      <c r="AL873" s="4"/>
      <c r="AM873" s="4"/>
      <c r="AN873" s="4"/>
    </row>
    <row r="874">
      <c r="A874" s="4"/>
      <c r="B874" s="4"/>
      <c r="C874" s="4"/>
      <c r="D874" s="4"/>
      <c r="E874" s="4"/>
      <c r="F874" s="4"/>
      <c r="G874" s="4"/>
      <c r="H874" s="4"/>
      <c r="I874" s="4"/>
      <c r="J874" s="116"/>
      <c r="K874" s="116"/>
      <c r="L874" s="116"/>
      <c r="M874" s="116"/>
      <c r="N874" s="116"/>
      <c r="O874" s="116"/>
      <c r="P874" s="116"/>
      <c r="Q874" s="116"/>
      <c r="R874" s="116"/>
      <c r="S874" s="116"/>
      <c r="T874" s="119"/>
      <c r="U874" s="119"/>
      <c r="V874" s="119"/>
      <c r="W874" s="119"/>
      <c r="X874" s="119"/>
      <c r="Y874" s="119"/>
      <c r="Z874" s="119"/>
      <c r="AA874" s="119"/>
      <c r="AB874" s="119"/>
      <c r="AC874" s="119"/>
      <c r="AD874" s="119"/>
      <c r="AE874" s="119"/>
      <c r="AF874" s="119"/>
      <c r="AG874" s="119"/>
      <c r="AH874" s="4"/>
      <c r="AI874" s="4"/>
      <c r="AJ874" s="4"/>
      <c r="AK874" s="4"/>
      <c r="AL874" s="4"/>
      <c r="AM874" s="4"/>
      <c r="AN874" s="4"/>
    </row>
    <row r="875">
      <c r="A875" s="4"/>
      <c r="B875" s="4"/>
      <c r="C875" s="4"/>
      <c r="D875" s="4"/>
      <c r="E875" s="4"/>
      <c r="F875" s="4"/>
      <c r="G875" s="4"/>
      <c r="H875" s="4"/>
      <c r="I875" s="4"/>
      <c r="J875" s="116"/>
      <c r="K875" s="116"/>
      <c r="L875" s="116"/>
      <c r="M875" s="116"/>
      <c r="N875" s="116"/>
      <c r="O875" s="116"/>
      <c r="P875" s="116"/>
      <c r="Q875" s="116"/>
      <c r="R875" s="116"/>
      <c r="S875" s="116"/>
      <c r="T875" s="119"/>
      <c r="U875" s="119"/>
      <c r="V875" s="119"/>
      <c r="W875" s="119"/>
      <c r="X875" s="119"/>
      <c r="Y875" s="119"/>
      <c r="Z875" s="119"/>
      <c r="AA875" s="119"/>
      <c r="AB875" s="119"/>
      <c r="AC875" s="119"/>
      <c r="AD875" s="119"/>
      <c r="AE875" s="119"/>
      <c r="AF875" s="119"/>
      <c r="AG875" s="119"/>
      <c r="AH875" s="4"/>
      <c r="AI875" s="4"/>
      <c r="AJ875" s="4"/>
      <c r="AK875" s="4"/>
      <c r="AL875" s="4"/>
      <c r="AM875" s="4"/>
      <c r="AN875" s="4"/>
    </row>
    <row r="876">
      <c r="A876" s="4"/>
      <c r="B876" s="4"/>
      <c r="C876" s="4"/>
      <c r="D876" s="4"/>
      <c r="E876" s="4"/>
      <c r="F876" s="4"/>
      <c r="G876" s="4"/>
      <c r="H876" s="4"/>
      <c r="I876" s="4"/>
      <c r="J876" s="116"/>
      <c r="K876" s="116"/>
      <c r="L876" s="116"/>
      <c r="M876" s="116"/>
      <c r="N876" s="116"/>
      <c r="O876" s="116"/>
      <c r="P876" s="116"/>
      <c r="Q876" s="116"/>
      <c r="R876" s="116"/>
      <c r="S876" s="116"/>
      <c r="T876" s="119"/>
      <c r="U876" s="119"/>
      <c r="V876" s="119"/>
      <c r="W876" s="119"/>
      <c r="X876" s="119"/>
      <c r="Y876" s="119"/>
      <c r="Z876" s="119"/>
      <c r="AA876" s="119"/>
      <c r="AB876" s="119"/>
      <c r="AC876" s="119"/>
      <c r="AD876" s="119"/>
      <c r="AE876" s="119"/>
      <c r="AF876" s="119"/>
      <c r="AG876" s="119"/>
      <c r="AH876" s="4"/>
      <c r="AI876" s="4"/>
      <c r="AJ876" s="4"/>
      <c r="AK876" s="4"/>
      <c r="AL876" s="4"/>
      <c r="AM876" s="4"/>
      <c r="AN876" s="4"/>
    </row>
    <row r="877">
      <c r="A877" s="4"/>
      <c r="B877" s="4"/>
      <c r="C877" s="4"/>
      <c r="D877" s="4"/>
      <c r="E877" s="4"/>
      <c r="F877" s="4"/>
      <c r="G877" s="4"/>
      <c r="H877" s="4"/>
      <c r="I877" s="4"/>
      <c r="J877" s="116"/>
      <c r="K877" s="116"/>
      <c r="L877" s="116"/>
      <c r="M877" s="116"/>
      <c r="N877" s="116"/>
      <c r="O877" s="116"/>
      <c r="P877" s="116"/>
      <c r="Q877" s="116"/>
      <c r="R877" s="116"/>
      <c r="S877" s="116"/>
      <c r="T877" s="119"/>
      <c r="U877" s="119"/>
      <c r="V877" s="119"/>
      <c r="W877" s="119"/>
      <c r="X877" s="119"/>
      <c r="Y877" s="119"/>
      <c r="Z877" s="119"/>
      <c r="AA877" s="119"/>
      <c r="AB877" s="119"/>
      <c r="AC877" s="119"/>
      <c r="AD877" s="119"/>
      <c r="AE877" s="119"/>
      <c r="AF877" s="119"/>
      <c r="AG877" s="119"/>
      <c r="AH877" s="4"/>
      <c r="AI877" s="4"/>
      <c r="AJ877" s="4"/>
      <c r="AK877" s="4"/>
      <c r="AL877" s="4"/>
      <c r="AM877" s="4"/>
      <c r="AN877" s="4"/>
    </row>
    <row r="878">
      <c r="A878" s="4"/>
      <c r="B878" s="4"/>
      <c r="C878" s="4"/>
      <c r="D878" s="4"/>
      <c r="E878" s="4"/>
      <c r="F878" s="4"/>
      <c r="G878" s="4"/>
      <c r="H878" s="4"/>
      <c r="I878" s="4"/>
      <c r="J878" s="116"/>
      <c r="K878" s="116"/>
      <c r="L878" s="116"/>
      <c r="M878" s="116"/>
      <c r="N878" s="116"/>
      <c r="O878" s="116"/>
      <c r="P878" s="116"/>
      <c r="Q878" s="116"/>
      <c r="R878" s="116"/>
      <c r="S878" s="116"/>
      <c r="T878" s="119"/>
      <c r="U878" s="119"/>
      <c r="V878" s="119"/>
      <c r="W878" s="119"/>
      <c r="X878" s="119"/>
      <c r="Y878" s="119"/>
      <c r="Z878" s="119"/>
      <c r="AA878" s="119"/>
      <c r="AB878" s="119"/>
      <c r="AC878" s="119"/>
      <c r="AD878" s="119"/>
      <c r="AE878" s="119"/>
      <c r="AF878" s="119"/>
      <c r="AG878" s="119"/>
      <c r="AH878" s="4"/>
      <c r="AI878" s="4"/>
      <c r="AJ878" s="4"/>
      <c r="AK878" s="4"/>
      <c r="AL878" s="4"/>
      <c r="AM878" s="4"/>
      <c r="AN878" s="4"/>
    </row>
    <row r="879">
      <c r="A879" s="4"/>
      <c r="B879" s="4"/>
      <c r="C879" s="4"/>
      <c r="D879" s="4"/>
      <c r="E879" s="4"/>
      <c r="F879" s="4"/>
      <c r="G879" s="4"/>
      <c r="H879" s="4"/>
      <c r="I879" s="4"/>
      <c r="J879" s="116"/>
      <c r="K879" s="116"/>
      <c r="L879" s="116"/>
      <c r="M879" s="116"/>
      <c r="N879" s="116"/>
      <c r="O879" s="116"/>
      <c r="P879" s="116"/>
      <c r="Q879" s="116"/>
      <c r="R879" s="116"/>
      <c r="S879" s="116"/>
      <c r="T879" s="119"/>
      <c r="U879" s="119"/>
      <c r="V879" s="119"/>
      <c r="W879" s="119"/>
      <c r="X879" s="119"/>
      <c r="Y879" s="119"/>
      <c r="Z879" s="119"/>
      <c r="AA879" s="119"/>
      <c r="AB879" s="119"/>
      <c r="AC879" s="119"/>
      <c r="AD879" s="119"/>
      <c r="AE879" s="119"/>
      <c r="AF879" s="119"/>
      <c r="AG879" s="119"/>
      <c r="AH879" s="4"/>
      <c r="AI879" s="4"/>
      <c r="AJ879" s="4"/>
      <c r="AK879" s="4"/>
      <c r="AL879" s="4"/>
      <c r="AM879" s="4"/>
      <c r="AN879" s="4"/>
    </row>
    <row r="880">
      <c r="A880" s="4"/>
      <c r="B880" s="4"/>
      <c r="C880" s="4"/>
      <c r="D880" s="4"/>
      <c r="E880" s="4"/>
      <c r="F880" s="4"/>
      <c r="G880" s="4"/>
      <c r="H880" s="4"/>
      <c r="I880" s="4"/>
      <c r="J880" s="116"/>
      <c r="K880" s="116"/>
      <c r="L880" s="116"/>
      <c r="M880" s="116"/>
      <c r="N880" s="116"/>
      <c r="O880" s="116"/>
      <c r="P880" s="116"/>
      <c r="Q880" s="116"/>
      <c r="R880" s="116"/>
      <c r="S880" s="116"/>
      <c r="T880" s="119"/>
      <c r="U880" s="119"/>
      <c r="V880" s="119"/>
      <c r="W880" s="119"/>
      <c r="X880" s="119"/>
      <c r="Y880" s="119"/>
      <c r="Z880" s="119"/>
      <c r="AA880" s="119"/>
      <c r="AB880" s="119"/>
      <c r="AC880" s="119"/>
      <c r="AD880" s="119"/>
      <c r="AE880" s="119"/>
      <c r="AF880" s="119"/>
      <c r="AG880" s="119"/>
      <c r="AH880" s="4"/>
      <c r="AI880" s="4"/>
      <c r="AJ880" s="4"/>
      <c r="AK880" s="4"/>
      <c r="AL880" s="4"/>
      <c r="AM880" s="4"/>
      <c r="AN880" s="4"/>
    </row>
    <row r="881">
      <c r="A881" s="4"/>
      <c r="B881" s="4"/>
      <c r="C881" s="4"/>
      <c r="D881" s="4"/>
      <c r="E881" s="4"/>
      <c r="F881" s="4"/>
      <c r="G881" s="4"/>
      <c r="H881" s="4"/>
      <c r="I881" s="4"/>
      <c r="J881" s="116"/>
      <c r="K881" s="116"/>
      <c r="L881" s="116"/>
      <c r="M881" s="116"/>
      <c r="N881" s="116"/>
      <c r="O881" s="116"/>
      <c r="P881" s="116"/>
      <c r="Q881" s="116"/>
      <c r="R881" s="116"/>
      <c r="S881" s="116"/>
      <c r="T881" s="119"/>
      <c r="U881" s="119"/>
      <c r="V881" s="119"/>
      <c r="W881" s="119"/>
      <c r="X881" s="119"/>
      <c r="Y881" s="119"/>
      <c r="Z881" s="119"/>
      <c r="AA881" s="119"/>
      <c r="AB881" s="119"/>
      <c r="AC881" s="119"/>
      <c r="AD881" s="119"/>
      <c r="AE881" s="119"/>
      <c r="AF881" s="119"/>
      <c r="AG881" s="119"/>
      <c r="AH881" s="4"/>
      <c r="AI881" s="4"/>
      <c r="AJ881" s="4"/>
      <c r="AK881" s="4"/>
      <c r="AL881" s="4"/>
      <c r="AM881" s="4"/>
      <c r="AN881" s="4"/>
    </row>
    <row r="882">
      <c r="A882" s="4"/>
      <c r="B882" s="4"/>
      <c r="C882" s="4"/>
      <c r="D882" s="4"/>
      <c r="E882" s="4"/>
      <c r="F882" s="4"/>
      <c r="G882" s="4"/>
      <c r="H882" s="4"/>
      <c r="I882" s="4"/>
      <c r="J882" s="116"/>
      <c r="K882" s="116"/>
      <c r="L882" s="116"/>
      <c r="M882" s="116"/>
      <c r="N882" s="116"/>
      <c r="O882" s="116"/>
      <c r="P882" s="116"/>
      <c r="Q882" s="116"/>
      <c r="R882" s="116"/>
      <c r="S882" s="116"/>
      <c r="T882" s="119"/>
      <c r="U882" s="119"/>
      <c r="V882" s="119"/>
      <c r="W882" s="119"/>
      <c r="X882" s="119"/>
      <c r="Y882" s="119"/>
      <c r="Z882" s="119"/>
      <c r="AA882" s="119"/>
      <c r="AB882" s="119"/>
      <c r="AC882" s="119"/>
      <c r="AD882" s="119"/>
      <c r="AE882" s="119"/>
      <c r="AF882" s="119"/>
      <c r="AG882" s="119"/>
      <c r="AH882" s="4"/>
      <c r="AI882" s="4"/>
      <c r="AJ882" s="4"/>
      <c r="AK882" s="4"/>
      <c r="AL882" s="4"/>
      <c r="AM882" s="4"/>
      <c r="AN882" s="4"/>
    </row>
    <row r="883">
      <c r="A883" s="4"/>
      <c r="B883" s="4"/>
      <c r="C883" s="4"/>
      <c r="D883" s="4"/>
      <c r="E883" s="4"/>
      <c r="F883" s="4"/>
      <c r="G883" s="4"/>
      <c r="H883" s="4"/>
      <c r="I883" s="4"/>
      <c r="J883" s="116"/>
      <c r="K883" s="116"/>
      <c r="L883" s="116"/>
      <c r="M883" s="116"/>
      <c r="N883" s="116"/>
      <c r="O883" s="116"/>
      <c r="P883" s="116"/>
      <c r="Q883" s="116"/>
      <c r="R883" s="116"/>
      <c r="S883" s="116"/>
      <c r="T883" s="119"/>
      <c r="U883" s="119"/>
      <c r="V883" s="119"/>
      <c r="W883" s="119"/>
      <c r="X883" s="119"/>
      <c r="Y883" s="119"/>
      <c r="Z883" s="119"/>
      <c r="AA883" s="119"/>
      <c r="AB883" s="119"/>
      <c r="AC883" s="119"/>
      <c r="AD883" s="119"/>
      <c r="AE883" s="119"/>
      <c r="AF883" s="119"/>
      <c r="AG883" s="119"/>
      <c r="AH883" s="4"/>
      <c r="AI883" s="4"/>
      <c r="AJ883" s="4"/>
      <c r="AK883" s="4"/>
      <c r="AL883" s="4"/>
      <c r="AM883" s="4"/>
      <c r="AN883" s="4"/>
    </row>
    <row r="884">
      <c r="A884" s="4"/>
      <c r="B884" s="4"/>
      <c r="C884" s="4"/>
      <c r="D884" s="4"/>
      <c r="E884" s="4"/>
      <c r="F884" s="4"/>
      <c r="G884" s="4"/>
      <c r="H884" s="4"/>
      <c r="I884" s="4"/>
      <c r="J884" s="116"/>
      <c r="K884" s="116"/>
      <c r="L884" s="116"/>
      <c r="M884" s="116"/>
      <c r="N884" s="116"/>
      <c r="O884" s="116"/>
      <c r="P884" s="116"/>
      <c r="Q884" s="116"/>
      <c r="R884" s="116"/>
      <c r="S884" s="116"/>
      <c r="T884" s="119"/>
      <c r="U884" s="119"/>
      <c r="V884" s="119"/>
      <c r="W884" s="119"/>
      <c r="X884" s="119"/>
      <c r="Y884" s="119"/>
      <c r="Z884" s="119"/>
      <c r="AA884" s="119"/>
      <c r="AB884" s="119"/>
      <c r="AC884" s="119"/>
      <c r="AD884" s="119"/>
      <c r="AE884" s="119"/>
      <c r="AF884" s="119"/>
      <c r="AG884" s="119"/>
      <c r="AH884" s="4"/>
      <c r="AI884" s="4"/>
      <c r="AJ884" s="4"/>
      <c r="AK884" s="4"/>
      <c r="AL884" s="4"/>
      <c r="AM884" s="4"/>
      <c r="AN884" s="4"/>
    </row>
    <row r="885">
      <c r="A885" s="4"/>
      <c r="B885" s="4"/>
      <c r="C885" s="4"/>
      <c r="D885" s="4"/>
      <c r="E885" s="4"/>
      <c r="F885" s="4"/>
      <c r="G885" s="4"/>
      <c r="H885" s="4"/>
      <c r="I885" s="4"/>
      <c r="J885" s="116"/>
      <c r="K885" s="116"/>
      <c r="L885" s="116"/>
      <c r="M885" s="116"/>
      <c r="N885" s="116"/>
      <c r="O885" s="116"/>
      <c r="P885" s="116"/>
      <c r="Q885" s="116"/>
      <c r="R885" s="116"/>
      <c r="S885" s="116"/>
      <c r="T885" s="119"/>
      <c r="U885" s="119"/>
      <c r="V885" s="119"/>
      <c r="W885" s="119"/>
      <c r="X885" s="119"/>
      <c r="Y885" s="119"/>
      <c r="Z885" s="119"/>
      <c r="AA885" s="119"/>
      <c r="AB885" s="119"/>
      <c r="AC885" s="119"/>
      <c r="AD885" s="119"/>
      <c r="AE885" s="119"/>
      <c r="AF885" s="119"/>
      <c r="AG885" s="119"/>
      <c r="AH885" s="4"/>
      <c r="AI885" s="4"/>
      <c r="AJ885" s="4"/>
      <c r="AK885" s="4"/>
      <c r="AL885" s="4"/>
      <c r="AM885" s="4"/>
      <c r="AN885" s="4"/>
    </row>
    <row r="886">
      <c r="A886" s="4"/>
      <c r="B886" s="4"/>
      <c r="C886" s="4"/>
      <c r="D886" s="4"/>
      <c r="E886" s="4"/>
      <c r="F886" s="4"/>
      <c r="G886" s="4"/>
      <c r="H886" s="4"/>
      <c r="I886" s="4"/>
      <c r="J886" s="116"/>
      <c r="K886" s="116"/>
      <c r="L886" s="116"/>
      <c r="M886" s="116"/>
      <c r="N886" s="116"/>
      <c r="O886" s="116"/>
      <c r="P886" s="116"/>
      <c r="Q886" s="116"/>
      <c r="R886" s="116"/>
      <c r="S886" s="116"/>
      <c r="T886" s="119"/>
      <c r="U886" s="119"/>
      <c r="V886" s="119"/>
      <c r="W886" s="119"/>
      <c r="X886" s="119"/>
      <c r="Y886" s="119"/>
      <c r="Z886" s="119"/>
      <c r="AA886" s="119"/>
      <c r="AB886" s="119"/>
      <c r="AC886" s="119"/>
      <c r="AD886" s="119"/>
      <c r="AE886" s="119"/>
      <c r="AF886" s="119"/>
      <c r="AG886" s="119"/>
      <c r="AH886" s="4"/>
      <c r="AI886" s="4"/>
      <c r="AJ886" s="4"/>
      <c r="AK886" s="4"/>
      <c r="AL886" s="4"/>
      <c r="AM886" s="4"/>
      <c r="AN886" s="4"/>
    </row>
    <row r="887">
      <c r="A887" s="4"/>
      <c r="B887" s="4"/>
      <c r="C887" s="4"/>
      <c r="D887" s="4"/>
      <c r="E887" s="4"/>
      <c r="F887" s="4"/>
      <c r="G887" s="4"/>
      <c r="H887" s="4"/>
      <c r="I887" s="4"/>
      <c r="J887" s="116"/>
      <c r="K887" s="116"/>
      <c r="L887" s="116"/>
      <c r="M887" s="116"/>
      <c r="N887" s="116"/>
      <c r="O887" s="116"/>
      <c r="P887" s="116"/>
      <c r="Q887" s="116"/>
      <c r="R887" s="116"/>
      <c r="S887" s="116"/>
      <c r="T887" s="119"/>
      <c r="U887" s="119"/>
      <c r="V887" s="119"/>
      <c r="W887" s="119"/>
      <c r="X887" s="119"/>
      <c r="Y887" s="119"/>
      <c r="Z887" s="119"/>
      <c r="AA887" s="119"/>
      <c r="AB887" s="119"/>
      <c r="AC887" s="119"/>
      <c r="AD887" s="119"/>
      <c r="AE887" s="119"/>
      <c r="AF887" s="119"/>
      <c r="AG887" s="119"/>
      <c r="AH887" s="4"/>
      <c r="AI887" s="4"/>
      <c r="AJ887" s="4"/>
      <c r="AK887" s="4"/>
      <c r="AL887" s="4"/>
      <c r="AM887" s="4"/>
      <c r="AN887" s="4"/>
    </row>
    <row r="888">
      <c r="A888" s="4"/>
      <c r="B888" s="4"/>
      <c r="C888" s="4"/>
      <c r="D888" s="4"/>
      <c r="E888" s="4"/>
      <c r="F888" s="4"/>
      <c r="G888" s="4"/>
      <c r="H888" s="4"/>
      <c r="I888" s="4"/>
      <c r="J888" s="116"/>
      <c r="K888" s="116"/>
      <c r="L888" s="116"/>
      <c r="M888" s="116"/>
      <c r="N888" s="116"/>
      <c r="O888" s="116"/>
      <c r="P888" s="116"/>
      <c r="Q888" s="116"/>
      <c r="R888" s="116"/>
      <c r="S888" s="116"/>
      <c r="T888" s="119"/>
      <c r="U888" s="119"/>
      <c r="V888" s="119"/>
      <c r="W888" s="119"/>
      <c r="X888" s="119"/>
      <c r="Y888" s="119"/>
      <c r="Z888" s="119"/>
      <c r="AA888" s="119"/>
      <c r="AB888" s="119"/>
      <c r="AC888" s="119"/>
      <c r="AD888" s="119"/>
      <c r="AE888" s="119"/>
      <c r="AF888" s="119"/>
      <c r="AG888" s="119"/>
      <c r="AH888" s="4"/>
      <c r="AI888" s="4"/>
      <c r="AJ888" s="4"/>
      <c r="AK888" s="4"/>
      <c r="AL888" s="4"/>
      <c r="AM888" s="4"/>
      <c r="AN888" s="4"/>
    </row>
    <row r="889">
      <c r="A889" s="4"/>
      <c r="B889" s="4"/>
      <c r="C889" s="4"/>
      <c r="D889" s="4"/>
      <c r="E889" s="4"/>
      <c r="F889" s="4"/>
      <c r="G889" s="4"/>
      <c r="H889" s="4"/>
      <c r="I889" s="4"/>
      <c r="J889" s="116"/>
      <c r="K889" s="116"/>
      <c r="L889" s="116"/>
      <c r="M889" s="116"/>
      <c r="N889" s="116"/>
      <c r="O889" s="116"/>
      <c r="P889" s="116"/>
      <c r="Q889" s="116"/>
      <c r="R889" s="116"/>
      <c r="S889" s="116"/>
      <c r="T889" s="119"/>
      <c r="U889" s="119"/>
      <c r="V889" s="119"/>
      <c r="W889" s="119"/>
      <c r="X889" s="119"/>
      <c r="Y889" s="119"/>
      <c r="Z889" s="119"/>
      <c r="AA889" s="119"/>
      <c r="AB889" s="119"/>
      <c r="AC889" s="119"/>
      <c r="AD889" s="119"/>
      <c r="AE889" s="119"/>
      <c r="AF889" s="119"/>
      <c r="AG889" s="119"/>
      <c r="AH889" s="4"/>
      <c r="AI889" s="4"/>
      <c r="AJ889" s="4"/>
      <c r="AK889" s="4"/>
      <c r="AL889" s="4"/>
      <c r="AM889" s="4"/>
      <c r="AN889" s="4"/>
    </row>
    <row r="890">
      <c r="A890" s="4"/>
      <c r="B890" s="4"/>
      <c r="C890" s="4"/>
      <c r="D890" s="4"/>
      <c r="E890" s="4"/>
      <c r="F890" s="4"/>
      <c r="G890" s="4"/>
      <c r="H890" s="4"/>
      <c r="I890" s="4"/>
      <c r="J890" s="116"/>
      <c r="K890" s="116"/>
      <c r="L890" s="116"/>
      <c r="M890" s="116"/>
      <c r="N890" s="116"/>
      <c r="O890" s="116"/>
      <c r="P890" s="116"/>
      <c r="Q890" s="116"/>
      <c r="R890" s="116"/>
      <c r="S890" s="116"/>
      <c r="T890" s="119"/>
      <c r="U890" s="119"/>
      <c r="V890" s="119"/>
      <c r="W890" s="119"/>
      <c r="X890" s="119"/>
      <c r="Y890" s="119"/>
      <c r="Z890" s="119"/>
      <c r="AA890" s="119"/>
      <c r="AB890" s="119"/>
      <c r="AC890" s="119"/>
      <c r="AD890" s="119"/>
      <c r="AE890" s="119"/>
      <c r="AF890" s="119"/>
      <c r="AG890" s="119"/>
      <c r="AH890" s="4"/>
      <c r="AI890" s="4"/>
      <c r="AJ890" s="4"/>
      <c r="AK890" s="4"/>
      <c r="AL890" s="4"/>
      <c r="AM890" s="4"/>
      <c r="AN890" s="4"/>
    </row>
    <row r="891">
      <c r="A891" s="4"/>
      <c r="B891" s="4"/>
      <c r="C891" s="4"/>
      <c r="D891" s="4"/>
      <c r="E891" s="4"/>
      <c r="F891" s="4"/>
      <c r="G891" s="4"/>
      <c r="H891" s="4"/>
      <c r="I891" s="4"/>
      <c r="J891" s="116"/>
      <c r="K891" s="116"/>
      <c r="L891" s="116"/>
      <c r="M891" s="116"/>
      <c r="N891" s="116"/>
      <c r="O891" s="116"/>
      <c r="P891" s="116"/>
      <c r="Q891" s="116"/>
      <c r="R891" s="116"/>
      <c r="S891" s="116"/>
      <c r="T891" s="119"/>
      <c r="U891" s="119"/>
      <c r="V891" s="119"/>
      <c r="W891" s="119"/>
      <c r="X891" s="119"/>
      <c r="Y891" s="119"/>
      <c r="Z891" s="119"/>
      <c r="AA891" s="119"/>
      <c r="AB891" s="119"/>
      <c r="AC891" s="119"/>
      <c r="AD891" s="119"/>
      <c r="AE891" s="119"/>
      <c r="AF891" s="119"/>
      <c r="AG891" s="119"/>
      <c r="AH891" s="4"/>
      <c r="AI891" s="4"/>
      <c r="AJ891" s="4"/>
      <c r="AK891" s="4"/>
      <c r="AL891" s="4"/>
      <c r="AM891" s="4"/>
      <c r="AN891" s="4"/>
    </row>
    <row r="892">
      <c r="A892" s="4"/>
      <c r="B892" s="4"/>
      <c r="C892" s="4"/>
      <c r="D892" s="4"/>
      <c r="E892" s="4"/>
      <c r="F892" s="4"/>
      <c r="G892" s="4"/>
      <c r="H892" s="4"/>
      <c r="I892" s="4"/>
      <c r="J892" s="116"/>
      <c r="K892" s="116"/>
      <c r="L892" s="116"/>
      <c r="M892" s="116"/>
      <c r="N892" s="116"/>
      <c r="O892" s="116"/>
      <c r="P892" s="116"/>
      <c r="Q892" s="116"/>
      <c r="R892" s="116"/>
      <c r="S892" s="116"/>
      <c r="T892" s="119"/>
      <c r="U892" s="119"/>
      <c r="V892" s="119"/>
      <c r="W892" s="119"/>
      <c r="X892" s="119"/>
      <c r="Y892" s="119"/>
      <c r="Z892" s="119"/>
      <c r="AA892" s="119"/>
      <c r="AB892" s="119"/>
      <c r="AC892" s="119"/>
      <c r="AD892" s="119"/>
      <c r="AE892" s="119"/>
      <c r="AF892" s="119"/>
      <c r="AG892" s="119"/>
      <c r="AH892" s="4"/>
      <c r="AI892" s="4"/>
      <c r="AJ892" s="4"/>
      <c r="AK892" s="4"/>
      <c r="AL892" s="4"/>
      <c r="AM892" s="4"/>
      <c r="AN892" s="4"/>
    </row>
    <row r="893">
      <c r="A893" s="4"/>
      <c r="B893" s="4"/>
      <c r="C893" s="4"/>
      <c r="D893" s="4"/>
      <c r="E893" s="4"/>
      <c r="F893" s="4"/>
      <c r="G893" s="4"/>
      <c r="H893" s="4"/>
      <c r="I893" s="4"/>
      <c r="J893" s="116"/>
      <c r="K893" s="116"/>
      <c r="L893" s="116"/>
      <c r="M893" s="116"/>
      <c r="N893" s="116"/>
      <c r="O893" s="116"/>
      <c r="P893" s="116"/>
      <c r="Q893" s="116"/>
      <c r="R893" s="116"/>
      <c r="S893" s="116"/>
      <c r="T893" s="119"/>
      <c r="U893" s="119"/>
      <c r="V893" s="119"/>
      <c r="W893" s="119"/>
      <c r="X893" s="119"/>
      <c r="Y893" s="119"/>
      <c r="Z893" s="119"/>
      <c r="AA893" s="119"/>
      <c r="AB893" s="119"/>
      <c r="AC893" s="119"/>
      <c r="AD893" s="119"/>
      <c r="AE893" s="119"/>
      <c r="AF893" s="119"/>
      <c r="AG893" s="119"/>
      <c r="AH893" s="4"/>
      <c r="AI893" s="4"/>
      <c r="AJ893" s="4"/>
      <c r="AK893" s="4"/>
      <c r="AL893" s="4"/>
      <c r="AM893" s="4"/>
      <c r="AN893" s="4"/>
    </row>
    <row r="894">
      <c r="A894" s="4"/>
      <c r="B894" s="4"/>
      <c r="C894" s="4"/>
      <c r="D894" s="4"/>
      <c r="E894" s="4"/>
      <c r="F894" s="4"/>
      <c r="G894" s="4"/>
      <c r="H894" s="4"/>
      <c r="I894" s="4"/>
      <c r="J894" s="116"/>
      <c r="K894" s="116"/>
      <c r="L894" s="116"/>
      <c r="M894" s="116"/>
      <c r="N894" s="116"/>
      <c r="O894" s="116"/>
      <c r="P894" s="116"/>
      <c r="Q894" s="116"/>
      <c r="R894" s="116"/>
      <c r="S894" s="116"/>
      <c r="T894" s="119"/>
      <c r="U894" s="119"/>
      <c r="V894" s="119"/>
      <c r="W894" s="119"/>
      <c r="X894" s="119"/>
      <c r="Y894" s="119"/>
      <c r="Z894" s="119"/>
      <c r="AA894" s="119"/>
      <c r="AB894" s="119"/>
      <c r="AC894" s="119"/>
      <c r="AD894" s="119"/>
      <c r="AE894" s="119"/>
      <c r="AF894" s="119"/>
      <c r="AG894" s="119"/>
      <c r="AH894" s="4"/>
      <c r="AI894" s="4"/>
      <c r="AJ894" s="4"/>
      <c r="AK894" s="4"/>
      <c r="AL894" s="4"/>
      <c r="AM894" s="4"/>
      <c r="AN894" s="4"/>
    </row>
    <row r="895">
      <c r="A895" s="4"/>
      <c r="B895" s="4"/>
      <c r="C895" s="4"/>
      <c r="D895" s="4"/>
      <c r="E895" s="4"/>
      <c r="F895" s="4"/>
      <c r="G895" s="4"/>
      <c r="H895" s="4"/>
      <c r="I895" s="4"/>
      <c r="J895" s="116"/>
      <c r="K895" s="116"/>
      <c r="L895" s="116"/>
      <c r="M895" s="116"/>
      <c r="N895" s="116"/>
      <c r="O895" s="116"/>
      <c r="P895" s="116"/>
      <c r="Q895" s="116"/>
      <c r="R895" s="116"/>
      <c r="S895" s="116"/>
      <c r="T895" s="119"/>
      <c r="U895" s="119"/>
      <c r="V895" s="119"/>
      <c r="W895" s="119"/>
      <c r="X895" s="119"/>
      <c r="Y895" s="119"/>
      <c r="Z895" s="119"/>
      <c r="AA895" s="119"/>
      <c r="AB895" s="119"/>
      <c r="AC895" s="119"/>
      <c r="AD895" s="119"/>
      <c r="AE895" s="119"/>
      <c r="AF895" s="119"/>
      <c r="AG895" s="119"/>
      <c r="AH895" s="4"/>
      <c r="AI895" s="4"/>
      <c r="AJ895" s="4"/>
      <c r="AK895" s="4"/>
      <c r="AL895" s="4"/>
      <c r="AM895" s="4"/>
      <c r="AN895" s="4"/>
    </row>
    <row r="896">
      <c r="A896" s="4"/>
      <c r="B896" s="4"/>
      <c r="C896" s="4"/>
      <c r="D896" s="4"/>
      <c r="E896" s="4"/>
      <c r="F896" s="4"/>
      <c r="G896" s="4"/>
      <c r="H896" s="4"/>
      <c r="I896" s="4"/>
      <c r="J896" s="116"/>
      <c r="K896" s="116"/>
      <c r="L896" s="116"/>
      <c r="M896" s="116"/>
      <c r="N896" s="116"/>
      <c r="O896" s="116"/>
      <c r="P896" s="116"/>
      <c r="Q896" s="116"/>
      <c r="R896" s="116"/>
      <c r="S896" s="116"/>
      <c r="T896" s="119"/>
      <c r="U896" s="119"/>
      <c r="V896" s="119"/>
      <c r="W896" s="119"/>
      <c r="X896" s="119"/>
      <c r="Y896" s="119"/>
      <c r="Z896" s="119"/>
      <c r="AA896" s="119"/>
      <c r="AB896" s="119"/>
      <c r="AC896" s="119"/>
      <c r="AD896" s="119"/>
      <c r="AE896" s="119"/>
      <c r="AF896" s="119"/>
      <c r="AG896" s="119"/>
      <c r="AH896" s="4"/>
      <c r="AI896" s="4"/>
      <c r="AJ896" s="4"/>
      <c r="AK896" s="4"/>
      <c r="AL896" s="4"/>
      <c r="AM896" s="4"/>
      <c r="AN896" s="4"/>
    </row>
    <row r="897">
      <c r="A897" s="4"/>
      <c r="B897" s="4"/>
      <c r="C897" s="4"/>
      <c r="D897" s="4"/>
      <c r="E897" s="4"/>
      <c r="F897" s="4"/>
      <c r="G897" s="4"/>
      <c r="H897" s="4"/>
      <c r="I897" s="4"/>
      <c r="J897" s="116"/>
      <c r="K897" s="116"/>
      <c r="L897" s="116"/>
      <c r="M897" s="116"/>
      <c r="N897" s="116"/>
      <c r="O897" s="116"/>
      <c r="P897" s="116"/>
      <c r="Q897" s="116"/>
      <c r="R897" s="116"/>
      <c r="S897" s="116"/>
      <c r="T897" s="119"/>
      <c r="U897" s="119"/>
      <c r="V897" s="119"/>
      <c r="W897" s="119"/>
      <c r="X897" s="119"/>
      <c r="Y897" s="119"/>
      <c r="Z897" s="119"/>
      <c r="AA897" s="119"/>
      <c r="AB897" s="119"/>
      <c r="AC897" s="119"/>
      <c r="AD897" s="119"/>
      <c r="AE897" s="119"/>
      <c r="AF897" s="119"/>
      <c r="AG897" s="119"/>
      <c r="AH897" s="4"/>
      <c r="AI897" s="4"/>
      <c r="AJ897" s="4"/>
      <c r="AK897" s="4"/>
      <c r="AL897" s="4"/>
      <c r="AM897" s="4"/>
      <c r="AN897" s="4"/>
    </row>
    <row r="898">
      <c r="A898" s="4"/>
      <c r="B898" s="4"/>
      <c r="C898" s="4"/>
      <c r="D898" s="4"/>
      <c r="E898" s="4"/>
      <c r="F898" s="4"/>
      <c r="G898" s="4"/>
      <c r="H898" s="4"/>
      <c r="I898" s="4"/>
      <c r="J898" s="116"/>
      <c r="K898" s="116"/>
      <c r="L898" s="116"/>
      <c r="M898" s="116"/>
      <c r="N898" s="116"/>
      <c r="O898" s="116"/>
      <c r="P898" s="116"/>
      <c r="Q898" s="116"/>
      <c r="R898" s="116"/>
      <c r="S898" s="116"/>
      <c r="T898" s="119"/>
      <c r="U898" s="119"/>
      <c r="V898" s="119"/>
      <c r="W898" s="119"/>
      <c r="X898" s="119"/>
      <c r="Y898" s="119"/>
      <c r="Z898" s="119"/>
      <c r="AA898" s="119"/>
      <c r="AB898" s="119"/>
      <c r="AC898" s="119"/>
      <c r="AD898" s="119"/>
      <c r="AE898" s="119"/>
      <c r="AF898" s="119"/>
      <c r="AG898" s="119"/>
      <c r="AH898" s="4"/>
      <c r="AI898" s="4"/>
      <c r="AJ898" s="4"/>
      <c r="AK898" s="4"/>
      <c r="AL898" s="4"/>
      <c r="AM898" s="4"/>
      <c r="AN898" s="4"/>
    </row>
    <row r="899">
      <c r="A899" s="4"/>
      <c r="B899" s="4"/>
      <c r="C899" s="4"/>
      <c r="D899" s="4"/>
      <c r="E899" s="4"/>
      <c r="F899" s="4"/>
      <c r="G899" s="4"/>
      <c r="H899" s="4"/>
      <c r="I899" s="4"/>
      <c r="J899" s="116"/>
      <c r="K899" s="116"/>
      <c r="L899" s="116"/>
      <c r="M899" s="116"/>
      <c r="N899" s="116"/>
      <c r="O899" s="116"/>
      <c r="P899" s="116"/>
      <c r="Q899" s="116"/>
      <c r="R899" s="116"/>
      <c r="S899" s="116"/>
      <c r="T899" s="119"/>
      <c r="U899" s="119"/>
      <c r="V899" s="119"/>
      <c r="W899" s="119"/>
      <c r="X899" s="119"/>
      <c r="Y899" s="119"/>
      <c r="Z899" s="119"/>
      <c r="AA899" s="119"/>
      <c r="AB899" s="119"/>
      <c r="AC899" s="119"/>
      <c r="AD899" s="119"/>
      <c r="AE899" s="119"/>
      <c r="AF899" s="119"/>
      <c r="AG899" s="119"/>
      <c r="AH899" s="4"/>
      <c r="AI899" s="4"/>
      <c r="AJ899" s="4"/>
      <c r="AK899" s="4"/>
      <c r="AL899" s="4"/>
      <c r="AM899" s="4"/>
      <c r="AN899" s="4"/>
    </row>
    <row r="900">
      <c r="A900" s="4"/>
      <c r="B900" s="4"/>
      <c r="C900" s="4"/>
      <c r="D900" s="4"/>
      <c r="E900" s="4"/>
      <c r="F900" s="4"/>
      <c r="G900" s="4"/>
      <c r="H900" s="4"/>
      <c r="I900" s="4"/>
      <c r="J900" s="116"/>
      <c r="K900" s="116"/>
      <c r="L900" s="116"/>
      <c r="M900" s="116"/>
      <c r="N900" s="116"/>
      <c r="O900" s="116"/>
      <c r="P900" s="116"/>
      <c r="Q900" s="116"/>
      <c r="R900" s="116"/>
      <c r="S900" s="116"/>
      <c r="T900" s="119"/>
      <c r="U900" s="119"/>
      <c r="V900" s="119"/>
      <c r="W900" s="119"/>
      <c r="X900" s="119"/>
      <c r="Y900" s="119"/>
      <c r="Z900" s="119"/>
      <c r="AA900" s="119"/>
      <c r="AB900" s="119"/>
      <c r="AC900" s="119"/>
      <c r="AD900" s="119"/>
      <c r="AE900" s="119"/>
      <c r="AF900" s="119"/>
      <c r="AG900" s="119"/>
      <c r="AH900" s="4"/>
      <c r="AI900" s="4"/>
      <c r="AJ900" s="4"/>
      <c r="AK900" s="4"/>
      <c r="AL900" s="4"/>
      <c r="AM900" s="4"/>
      <c r="AN900" s="4"/>
    </row>
    <row r="901">
      <c r="A901" s="4"/>
      <c r="B901" s="4"/>
      <c r="C901" s="4"/>
      <c r="D901" s="4"/>
      <c r="E901" s="4"/>
      <c r="F901" s="4"/>
      <c r="G901" s="4"/>
      <c r="H901" s="4"/>
      <c r="I901" s="4"/>
      <c r="J901" s="116"/>
      <c r="K901" s="116"/>
      <c r="L901" s="116"/>
      <c r="M901" s="116"/>
      <c r="N901" s="116"/>
      <c r="O901" s="116"/>
      <c r="P901" s="116"/>
      <c r="Q901" s="116"/>
      <c r="R901" s="116"/>
      <c r="S901" s="116"/>
      <c r="T901" s="119"/>
      <c r="U901" s="119"/>
      <c r="V901" s="119"/>
      <c r="W901" s="119"/>
      <c r="X901" s="119"/>
      <c r="Y901" s="119"/>
      <c r="Z901" s="119"/>
      <c r="AA901" s="119"/>
      <c r="AB901" s="119"/>
      <c r="AC901" s="119"/>
      <c r="AD901" s="119"/>
      <c r="AE901" s="119"/>
      <c r="AF901" s="119"/>
      <c r="AG901" s="119"/>
      <c r="AH901" s="4"/>
      <c r="AI901" s="4"/>
      <c r="AJ901" s="4"/>
      <c r="AK901" s="4"/>
      <c r="AL901" s="4"/>
      <c r="AM901" s="4"/>
      <c r="AN901" s="4"/>
    </row>
    <row r="902">
      <c r="A902" s="4"/>
      <c r="B902" s="4"/>
      <c r="C902" s="4"/>
      <c r="D902" s="4"/>
      <c r="E902" s="4"/>
      <c r="F902" s="4"/>
      <c r="G902" s="4"/>
      <c r="H902" s="4"/>
      <c r="I902" s="4"/>
      <c r="J902" s="116"/>
      <c r="K902" s="116"/>
      <c r="L902" s="116"/>
      <c r="M902" s="116"/>
      <c r="N902" s="116"/>
      <c r="O902" s="116"/>
      <c r="P902" s="116"/>
      <c r="Q902" s="116"/>
      <c r="R902" s="116"/>
      <c r="S902" s="116"/>
      <c r="T902" s="119"/>
      <c r="U902" s="119"/>
      <c r="V902" s="119"/>
      <c r="W902" s="119"/>
      <c r="X902" s="119"/>
      <c r="Y902" s="119"/>
      <c r="Z902" s="119"/>
      <c r="AA902" s="119"/>
      <c r="AB902" s="119"/>
      <c r="AC902" s="119"/>
      <c r="AD902" s="119"/>
      <c r="AE902" s="119"/>
      <c r="AF902" s="119"/>
      <c r="AG902" s="119"/>
      <c r="AH902" s="4"/>
      <c r="AI902" s="4"/>
      <c r="AJ902" s="4"/>
      <c r="AK902" s="4"/>
      <c r="AL902" s="4"/>
      <c r="AM902" s="4"/>
      <c r="AN902" s="4"/>
    </row>
    <row r="903">
      <c r="A903" s="4"/>
      <c r="B903" s="4"/>
      <c r="C903" s="4"/>
      <c r="D903" s="4"/>
      <c r="E903" s="4"/>
      <c r="F903" s="4"/>
      <c r="G903" s="4"/>
      <c r="H903" s="4"/>
      <c r="I903" s="4"/>
      <c r="J903" s="116"/>
      <c r="K903" s="116"/>
      <c r="L903" s="116"/>
      <c r="M903" s="116"/>
      <c r="N903" s="116"/>
      <c r="O903" s="116"/>
      <c r="P903" s="116"/>
      <c r="Q903" s="116"/>
      <c r="R903" s="116"/>
      <c r="S903" s="116"/>
      <c r="T903" s="119"/>
      <c r="U903" s="119"/>
      <c r="V903" s="119"/>
      <c r="W903" s="119"/>
      <c r="X903" s="119"/>
      <c r="Y903" s="119"/>
      <c r="Z903" s="119"/>
      <c r="AA903" s="119"/>
      <c r="AB903" s="119"/>
      <c r="AC903" s="119"/>
      <c r="AD903" s="119"/>
      <c r="AE903" s="119"/>
      <c r="AF903" s="119"/>
      <c r="AG903" s="119"/>
      <c r="AH903" s="4"/>
      <c r="AI903" s="4"/>
      <c r="AJ903" s="4"/>
      <c r="AK903" s="4"/>
      <c r="AL903" s="4"/>
      <c r="AM903" s="4"/>
      <c r="AN903" s="4"/>
    </row>
    <row r="904">
      <c r="A904" s="4"/>
      <c r="B904" s="4"/>
      <c r="C904" s="4"/>
      <c r="D904" s="4"/>
      <c r="E904" s="4"/>
      <c r="F904" s="4"/>
      <c r="G904" s="4"/>
      <c r="H904" s="4"/>
      <c r="I904" s="4"/>
      <c r="J904" s="116"/>
      <c r="K904" s="116"/>
      <c r="L904" s="116"/>
      <c r="M904" s="116"/>
      <c r="N904" s="116"/>
      <c r="O904" s="116"/>
      <c r="P904" s="116"/>
      <c r="Q904" s="116"/>
      <c r="R904" s="116"/>
      <c r="S904" s="116"/>
      <c r="T904" s="119"/>
      <c r="U904" s="119"/>
      <c r="V904" s="119"/>
      <c r="W904" s="119"/>
      <c r="X904" s="119"/>
      <c r="Y904" s="119"/>
      <c r="Z904" s="119"/>
      <c r="AA904" s="119"/>
      <c r="AB904" s="119"/>
      <c r="AC904" s="119"/>
      <c r="AD904" s="119"/>
      <c r="AE904" s="119"/>
      <c r="AF904" s="119"/>
      <c r="AG904" s="119"/>
      <c r="AH904" s="4"/>
      <c r="AI904" s="4"/>
      <c r="AJ904" s="4"/>
      <c r="AK904" s="4"/>
      <c r="AL904" s="4"/>
      <c r="AM904" s="4"/>
      <c r="AN904" s="4"/>
    </row>
    <row r="905">
      <c r="A905" s="4"/>
      <c r="B905" s="4"/>
      <c r="C905" s="4"/>
      <c r="D905" s="4"/>
      <c r="E905" s="4"/>
      <c r="F905" s="4"/>
      <c r="G905" s="4"/>
      <c r="H905" s="4"/>
      <c r="I905" s="4"/>
      <c r="J905" s="116"/>
      <c r="K905" s="116"/>
      <c r="L905" s="116"/>
      <c r="M905" s="116"/>
      <c r="N905" s="116"/>
      <c r="O905" s="116"/>
      <c r="P905" s="116"/>
      <c r="Q905" s="116"/>
      <c r="R905" s="116"/>
      <c r="S905" s="116"/>
      <c r="T905" s="119"/>
      <c r="U905" s="119"/>
      <c r="V905" s="119"/>
      <c r="W905" s="119"/>
      <c r="X905" s="119"/>
      <c r="Y905" s="119"/>
      <c r="Z905" s="119"/>
      <c r="AA905" s="119"/>
      <c r="AB905" s="119"/>
      <c r="AC905" s="119"/>
      <c r="AD905" s="119"/>
      <c r="AE905" s="119"/>
      <c r="AF905" s="119"/>
      <c r="AG905" s="119"/>
      <c r="AH905" s="4"/>
      <c r="AI905" s="4"/>
      <c r="AJ905" s="4"/>
      <c r="AK905" s="4"/>
      <c r="AL905" s="4"/>
      <c r="AM905" s="4"/>
      <c r="AN905" s="4"/>
    </row>
    <row r="906">
      <c r="A906" s="4"/>
      <c r="B906" s="4"/>
      <c r="C906" s="4"/>
      <c r="D906" s="4"/>
      <c r="E906" s="4"/>
      <c r="F906" s="4"/>
      <c r="G906" s="4"/>
      <c r="H906" s="4"/>
      <c r="I906" s="4"/>
      <c r="J906" s="116"/>
      <c r="K906" s="116"/>
      <c r="L906" s="116"/>
      <c r="M906" s="116"/>
      <c r="N906" s="116"/>
      <c r="O906" s="116"/>
      <c r="P906" s="116"/>
      <c r="Q906" s="116"/>
      <c r="R906" s="116"/>
      <c r="S906" s="116"/>
      <c r="T906" s="119"/>
      <c r="U906" s="119"/>
      <c r="V906" s="119"/>
      <c r="W906" s="119"/>
      <c r="X906" s="119"/>
      <c r="Y906" s="119"/>
      <c r="Z906" s="119"/>
      <c r="AA906" s="119"/>
      <c r="AB906" s="119"/>
      <c r="AC906" s="119"/>
      <c r="AD906" s="119"/>
      <c r="AE906" s="119"/>
      <c r="AF906" s="119"/>
      <c r="AG906" s="119"/>
      <c r="AH906" s="4"/>
      <c r="AI906" s="4"/>
      <c r="AJ906" s="4"/>
      <c r="AK906" s="4"/>
      <c r="AL906" s="4"/>
      <c r="AM906" s="4"/>
      <c r="AN906" s="4"/>
    </row>
    <row r="907">
      <c r="A907" s="4"/>
      <c r="B907" s="4"/>
      <c r="C907" s="4"/>
      <c r="D907" s="4"/>
      <c r="E907" s="4"/>
      <c r="F907" s="4"/>
      <c r="G907" s="4"/>
      <c r="H907" s="4"/>
      <c r="I907" s="4"/>
      <c r="J907" s="116"/>
      <c r="K907" s="116"/>
      <c r="L907" s="116"/>
      <c r="M907" s="116"/>
      <c r="N907" s="116"/>
      <c r="O907" s="116"/>
      <c r="P907" s="116"/>
      <c r="Q907" s="116"/>
      <c r="R907" s="116"/>
      <c r="S907" s="116"/>
      <c r="T907" s="119"/>
      <c r="U907" s="119"/>
      <c r="V907" s="119"/>
      <c r="W907" s="119"/>
      <c r="X907" s="119"/>
      <c r="Y907" s="119"/>
      <c r="Z907" s="119"/>
      <c r="AA907" s="119"/>
      <c r="AB907" s="119"/>
      <c r="AC907" s="119"/>
      <c r="AD907" s="119"/>
      <c r="AE907" s="119"/>
      <c r="AF907" s="119"/>
      <c r="AG907" s="119"/>
      <c r="AH907" s="4"/>
      <c r="AI907" s="4"/>
      <c r="AJ907" s="4"/>
      <c r="AK907" s="4"/>
      <c r="AL907" s="4"/>
      <c r="AM907" s="4"/>
      <c r="AN907" s="4"/>
    </row>
    <row r="908">
      <c r="A908" s="4"/>
      <c r="B908" s="4"/>
      <c r="C908" s="4"/>
      <c r="D908" s="4"/>
      <c r="E908" s="4"/>
      <c r="F908" s="4"/>
      <c r="G908" s="4"/>
      <c r="H908" s="4"/>
      <c r="I908" s="4"/>
      <c r="J908" s="116"/>
      <c r="K908" s="116"/>
      <c r="L908" s="116"/>
      <c r="M908" s="116"/>
      <c r="N908" s="116"/>
      <c r="O908" s="116"/>
      <c r="P908" s="116"/>
      <c r="Q908" s="116"/>
      <c r="R908" s="116"/>
      <c r="S908" s="116"/>
      <c r="T908" s="119"/>
      <c r="U908" s="119"/>
      <c r="V908" s="119"/>
      <c r="W908" s="119"/>
      <c r="X908" s="119"/>
      <c r="Y908" s="119"/>
      <c r="Z908" s="119"/>
      <c r="AA908" s="119"/>
      <c r="AB908" s="119"/>
      <c r="AC908" s="119"/>
      <c r="AD908" s="119"/>
      <c r="AE908" s="119"/>
      <c r="AF908" s="119"/>
      <c r="AG908" s="119"/>
      <c r="AH908" s="4"/>
      <c r="AI908" s="4"/>
      <c r="AJ908" s="4"/>
      <c r="AK908" s="4"/>
      <c r="AL908" s="4"/>
      <c r="AM908" s="4"/>
      <c r="AN908" s="4"/>
    </row>
    <row r="909">
      <c r="A909" s="4"/>
      <c r="B909" s="4"/>
      <c r="C909" s="4"/>
      <c r="D909" s="4"/>
      <c r="E909" s="4"/>
      <c r="F909" s="4"/>
      <c r="G909" s="4"/>
      <c r="H909" s="4"/>
      <c r="I909" s="4"/>
      <c r="J909" s="116"/>
      <c r="K909" s="116"/>
      <c r="L909" s="116"/>
      <c r="M909" s="116"/>
      <c r="N909" s="116"/>
      <c r="O909" s="116"/>
      <c r="P909" s="116"/>
      <c r="Q909" s="116"/>
      <c r="R909" s="116"/>
      <c r="S909" s="116"/>
      <c r="T909" s="119"/>
      <c r="U909" s="119"/>
      <c r="V909" s="119"/>
      <c r="W909" s="119"/>
      <c r="X909" s="119"/>
      <c r="Y909" s="119"/>
      <c r="Z909" s="119"/>
      <c r="AA909" s="119"/>
      <c r="AB909" s="119"/>
      <c r="AC909" s="119"/>
      <c r="AD909" s="119"/>
      <c r="AE909" s="119"/>
      <c r="AF909" s="119"/>
      <c r="AG909" s="119"/>
      <c r="AH909" s="4"/>
      <c r="AI909" s="4"/>
      <c r="AJ909" s="4"/>
      <c r="AK909" s="4"/>
      <c r="AL909" s="4"/>
      <c r="AM909" s="4"/>
      <c r="AN909" s="4"/>
    </row>
    <row r="910">
      <c r="A910" s="4"/>
      <c r="B910" s="4"/>
      <c r="C910" s="4"/>
      <c r="D910" s="4"/>
      <c r="E910" s="4"/>
      <c r="F910" s="4"/>
      <c r="G910" s="4"/>
      <c r="H910" s="4"/>
      <c r="I910" s="4"/>
      <c r="J910" s="116"/>
      <c r="K910" s="116"/>
      <c r="L910" s="116"/>
      <c r="M910" s="116"/>
      <c r="N910" s="116"/>
      <c r="O910" s="116"/>
      <c r="P910" s="116"/>
      <c r="Q910" s="116"/>
      <c r="R910" s="116"/>
      <c r="S910" s="116"/>
      <c r="T910" s="119"/>
      <c r="U910" s="119"/>
      <c r="V910" s="119"/>
      <c r="W910" s="119"/>
      <c r="X910" s="119"/>
      <c r="Y910" s="119"/>
      <c r="Z910" s="119"/>
      <c r="AA910" s="119"/>
      <c r="AB910" s="119"/>
      <c r="AC910" s="119"/>
      <c r="AD910" s="119"/>
      <c r="AE910" s="119"/>
      <c r="AF910" s="119"/>
      <c r="AG910" s="119"/>
      <c r="AH910" s="4"/>
      <c r="AI910" s="4"/>
      <c r="AJ910" s="4"/>
      <c r="AK910" s="4"/>
      <c r="AL910" s="4"/>
      <c r="AM910" s="4"/>
      <c r="AN910" s="4"/>
    </row>
    <row r="911">
      <c r="A911" s="4"/>
      <c r="B911" s="4"/>
      <c r="C911" s="4"/>
      <c r="D911" s="4"/>
      <c r="E911" s="4"/>
      <c r="F911" s="4"/>
      <c r="G911" s="4"/>
      <c r="H911" s="4"/>
      <c r="I911" s="4"/>
      <c r="J911" s="116"/>
      <c r="K911" s="116"/>
      <c r="L911" s="116"/>
      <c r="M911" s="116"/>
      <c r="N911" s="116"/>
      <c r="O911" s="116"/>
      <c r="P911" s="116"/>
      <c r="Q911" s="116"/>
      <c r="R911" s="116"/>
      <c r="S911" s="116"/>
      <c r="T911" s="119"/>
      <c r="U911" s="119"/>
      <c r="V911" s="119"/>
      <c r="W911" s="119"/>
      <c r="X911" s="119"/>
      <c r="Y911" s="119"/>
      <c r="Z911" s="119"/>
      <c r="AA911" s="119"/>
      <c r="AB911" s="119"/>
      <c r="AC911" s="119"/>
      <c r="AD911" s="119"/>
      <c r="AE911" s="119"/>
      <c r="AF911" s="119"/>
      <c r="AG911" s="119"/>
      <c r="AH911" s="4"/>
      <c r="AI911" s="4"/>
      <c r="AJ911" s="4"/>
      <c r="AK911" s="4"/>
      <c r="AL911" s="4"/>
      <c r="AM911" s="4"/>
      <c r="AN911" s="4"/>
    </row>
    <row r="912">
      <c r="A912" s="4"/>
      <c r="B912" s="4"/>
      <c r="C912" s="4"/>
      <c r="D912" s="4"/>
      <c r="E912" s="4"/>
      <c r="F912" s="4"/>
      <c r="G912" s="4"/>
      <c r="H912" s="4"/>
      <c r="I912" s="4"/>
      <c r="J912" s="116"/>
      <c r="K912" s="116"/>
      <c r="L912" s="116"/>
      <c r="M912" s="116"/>
      <c r="N912" s="116"/>
      <c r="O912" s="116"/>
      <c r="P912" s="116"/>
      <c r="Q912" s="116"/>
      <c r="R912" s="116"/>
      <c r="S912" s="116"/>
      <c r="T912" s="119"/>
      <c r="U912" s="119"/>
      <c r="V912" s="119"/>
      <c r="W912" s="119"/>
      <c r="X912" s="119"/>
      <c r="Y912" s="119"/>
      <c r="Z912" s="119"/>
      <c r="AA912" s="119"/>
      <c r="AB912" s="119"/>
      <c r="AC912" s="119"/>
      <c r="AD912" s="119"/>
      <c r="AE912" s="119"/>
      <c r="AF912" s="119"/>
      <c r="AG912" s="119"/>
      <c r="AH912" s="4"/>
      <c r="AI912" s="4"/>
      <c r="AJ912" s="4"/>
      <c r="AK912" s="4"/>
      <c r="AL912" s="4"/>
      <c r="AM912" s="4"/>
      <c r="AN912" s="4"/>
    </row>
    <row r="913">
      <c r="A913" s="4"/>
      <c r="B913" s="4"/>
      <c r="C913" s="4"/>
      <c r="D913" s="4"/>
      <c r="E913" s="4"/>
      <c r="F913" s="4"/>
      <c r="G913" s="4"/>
      <c r="H913" s="4"/>
      <c r="I913" s="4"/>
      <c r="J913" s="116"/>
      <c r="K913" s="116"/>
      <c r="L913" s="116"/>
      <c r="M913" s="116"/>
      <c r="N913" s="116"/>
      <c r="O913" s="116"/>
      <c r="P913" s="116"/>
      <c r="Q913" s="116"/>
      <c r="R913" s="116"/>
      <c r="S913" s="116"/>
      <c r="T913" s="119"/>
      <c r="U913" s="119"/>
      <c r="V913" s="119"/>
      <c r="W913" s="119"/>
      <c r="X913" s="119"/>
      <c r="Y913" s="119"/>
      <c r="Z913" s="119"/>
      <c r="AA913" s="119"/>
      <c r="AB913" s="119"/>
      <c r="AC913" s="119"/>
      <c r="AD913" s="119"/>
      <c r="AE913" s="119"/>
      <c r="AF913" s="119"/>
      <c r="AG913" s="119"/>
      <c r="AH913" s="4"/>
      <c r="AI913" s="4"/>
      <c r="AJ913" s="4"/>
      <c r="AK913" s="4"/>
      <c r="AL913" s="4"/>
      <c r="AM913" s="4"/>
      <c r="AN913" s="4"/>
    </row>
    <row r="914">
      <c r="A914" s="4"/>
      <c r="B914" s="4"/>
      <c r="C914" s="4"/>
      <c r="D914" s="4"/>
      <c r="E914" s="4"/>
      <c r="F914" s="4"/>
      <c r="G914" s="4"/>
      <c r="H914" s="4"/>
      <c r="I914" s="4"/>
      <c r="J914" s="116"/>
      <c r="K914" s="116"/>
      <c r="L914" s="116"/>
      <c r="M914" s="116"/>
      <c r="N914" s="116"/>
      <c r="O914" s="116"/>
      <c r="P914" s="116"/>
      <c r="Q914" s="116"/>
      <c r="R914" s="116"/>
      <c r="S914" s="116"/>
      <c r="T914" s="119"/>
      <c r="U914" s="119"/>
      <c r="V914" s="119"/>
      <c r="W914" s="119"/>
      <c r="X914" s="119"/>
      <c r="Y914" s="119"/>
      <c r="Z914" s="119"/>
      <c r="AA914" s="119"/>
      <c r="AB914" s="119"/>
      <c r="AC914" s="119"/>
      <c r="AD914" s="119"/>
      <c r="AE914" s="119"/>
      <c r="AF914" s="119"/>
      <c r="AG914" s="119"/>
      <c r="AH914" s="4"/>
      <c r="AI914" s="4"/>
      <c r="AJ914" s="4"/>
      <c r="AK914" s="4"/>
      <c r="AL914" s="4"/>
      <c r="AM914" s="4"/>
      <c r="AN914" s="4"/>
    </row>
    <row r="915">
      <c r="A915" s="4"/>
      <c r="B915" s="4"/>
      <c r="C915" s="4"/>
      <c r="D915" s="4"/>
      <c r="E915" s="4"/>
      <c r="F915" s="4"/>
      <c r="G915" s="4"/>
      <c r="H915" s="4"/>
      <c r="I915" s="4"/>
      <c r="J915" s="116"/>
      <c r="K915" s="116"/>
      <c r="L915" s="116"/>
      <c r="M915" s="116"/>
      <c r="N915" s="116"/>
      <c r="O915" s="116"/>
      <c r="P915" s="116"/>
      <c r="Q915" s="116"/>
      <c r="R915" s="116"/>
      <c r="S915" s="116"/>
      <c r="T915" s="119"/>
      <c r="U915" s="119"/>
      <c r="V915" s="119"/>
      <c r="W915" s="119"/>
      <c r="X915" s="119"/>
      <c r="Y915" s="119"/>
      <c r="Z915" s="119"/>
      <c r="AA915" s="119"/>
      <c r="AB915" s="119"/>
      <c r="AC915" s="119"/>
      <c r="AD915" s="119"/>
      <c r="AE915" s="119"/>
      <c r="AF915" s="119"/>
      <c r="AG915" s="119"/>
      <c r="AH915" s="4"/>
      <c r="AI915" s="4"/>
      <c r="AJ915" s="4"/>
      <c r="AK915" s="4"/>
      <c r="AL915" s="4"/>
      <c r="AM915" s="4"/>
      <c r="AN915" s="4"/>
    </row>
    <row r="916">
      <c r="A916" s="4"/>
      <c r="B916" s="4"/>
      <c r="C916" s="4"/>
      <c r="D916" s="4"/>
      <c r="E916" s="4"/>
      <c r="F916" s="4"/>
      <c r="G916" s="4"/>
      <c r="H916" s="4"/>
      <c r="I916" s="4"/>
      <c r="J916" s="116"/>
      <c r="K916" s="116"/>
      <c r="L916" s="116"/>
      <c r="M916" s="116"/>
      <c r="N916" s="116"/>
      <c r="O916" s="116"/>
      <c r="P916" s="116"/>
      <c r="Q916" s="116"/>
      <c r="R916" s="116"/>
      <c r="S916" s="116"/>
      <c r="T916" s="119"/>
      <c r="U916" s="119"/>
      <c r="V916" s="119"/>
      <c r="W916" s="119"/>
      <c r="X916" s="119"/>
      <c r="Y916" s="119"/>
      <c r="Z916" s="119"/>
      <c r="AA916" s="119"/>
      <c r="AB916" s="119"/>
      <c r="AC916" s="119"/>
      <c r="AD916" s="119"/>
      <c r="AE916" s="119"/>
      <c r="AF916" s="119"/>
      <c r="AG916" s="119"/>
      <c r="AH916" s="4"/>
      <c r="AI916" s="4"/>
      <c r="AJ916" s="4"/>
      <c r="AK916" s="4"/>
      <c r="AL916" s="4"/>
      <c r="AM916" s="4"/>
      <c r="AN916" s="4"/>
    </row>
    <row r="917">
      <c r="A917" s="4"/>
      <c r="B917" s="4"/>
      <c r="C917" s="4"/>
      <c r="D917" s="4"/>
      <c r="E917" s="4"/>
      <c r="F917" s="4"/>
      <c r="G917" s="4"/>
      <c r="H917" s="4"/>
      <c r="I917" s="4"/>
      <c r="J917" s="116"/>
      <c r="K917" s="116"/>
      <c r="L917" s="116"/>
      <c r="M917" s="116"/>
      <c r="N917" s="116"/>
      <c r="O917" s="116"/>
      <c r="P917" s="116"/>
      <c r="Q917" s="116"/>
      <c r="R917" s="116"/>
      <c r="S917" s="116"/>
      <c r="T917" s="119"/>
      <c r="U917" s="119"/>
      <c r="V917" s="119"/>
      <c r="W917" s="119"/>
      <c r="X917" s="119"/>
      <c r="Y917" s="119"/>
      <c r="Z917" s="119"/>
      <c r="AA917" s="119"/>
      <c r="AB917" s="119"/>
      <c r="AC917" s="119"/>
      <c r="AD917" s="119"/>
      <c r="AE917" s="119"/>
      <c r="AF917" s="119"/>
      <c r="AG917" s="119"/>
      <c r="AH917" s="4"/>
      <c r="AI917" s="4"/>
      <c r="AJ917" s="4"/>
      <c r="AK917" s="4"/>
      <c r="AL917" s="4"/>
      <c r="AM917" s="4"/>
      <c r="AN917" s="4"/>
    </row>
    <row r="918">
      <c r="A918" s="4"/>
      <c r="B918" s="4"/>
      <c r="C918" s="4"/>
      <c r="D918" s="4"/>
      <c r="E918" s="4"/>
      <c r="F918" s="4"/>
      <c r="G918" s="4"/>
      <c r="H918" s="4"/>
      <c r="I918" s="4"/>
      <c r="J918" s="116"/>
      <c r="K918" s="116"/>
      <c r="L918" s="116"/>
      <c r="M918" s="116"/>
      <c r="N918" s="116"/>
      <c r="O918" s="116"/>
      <c r="P918" s="116"/>
      <c r="Q918" s="116"/>
      <c r="R918" s="116"/>
      <c r="S918" s="116"/>
      <c r="T918" s="119"/>
      <c r="U918" s="119"/>
      <c r="V918" s="119"/>
      <c r="W918" s="119"/>
      <c r="X918" s="119"/>
      <c r="Y918" s="119"/>
      <c r="Z918" s="119"/>
      <c r="AA918" s="119"/>
      <c r="AB918" s="119"/>
      <c r="AC918" s="119"/>
      <c r="AD918" s="119"/>
      <c r="AE918" s="119"/>
      <c r="AF918" s="119"/>
      <c r="AG918" s="119"/>
      <c r="AH918" s="4"/>
      <c r="AI918" s="4"/>
      <c r="AJ918" s="4"/>
      <c r="AK918" s="4"/>
      <c r="AL918" s="4"/>
      <c r="AM918" s="4"/>
      <c r="AN918" s="4"/>
    </row>
    <row r="919">
      <c r="A919" s="4"/>
      <c r="B919" s="4"/>
      <c r="C919" s="4"/>
      <c r="D919" s="4"/>
      <c r="E919" s="4"/>
      <c r="F919" s="4"/>
      <c r="G919" s="4"/>
      <c r="H919" s="4"/>
      <c r="I919" s="4"/>
      <c r="J919" s="116"/>
      <c r="K919" s="116"/>
      <c r="L919" s="116"/>
      <c r="M919" s="116"/>
      <c r="N919" s="116"/>
      <c r="O919" s="116"/>
      <c r="P919" s="116"/>
      <c r="Q919" s="116"/>
      <c r="R919" s="116"/>
      <c r="S919" s="116"/>
      <c r="T919" s="119"/>
      <c r="U919" s="119"/>
      <c r="V919" s="119"/>
      <c r="W919" s="119"/>
      <c r="X919" s="119"/>
      <c r="Y919" s="119"/>
      <c r="Z919" s="119"/>
      <c r="AA919" s="119"/>
      <c r="AB919" s="119"/>
      <c r="AC919" s="119"/>
      <c r="AD919" s="119"/>
      <c r="AE919" s="119"/>
      <c r="AF919" s="119"/>
      <c r="AG919" s="119"/>
      <c r="AH919" s="4"/>
      <c r="AI919" s="4"/>
      <c r="AJ919" s="4"/>
      <c r="AK919" s="4"/>
      <c r="AL919" s="4"/>
      <c r="AM919" s="4"/>
      <c r="AN919" s="4"/>
    </row>
    <row r="920">
      <c r="A920" s="4"/>
      <c r="B920" s="4"/>
      <c r="C920" s="4"/>
      <c r="D920" s="4"/>
      <c r="E920" s="4"/>
      <c r="F920" s="4"/>
      <c r="G920" s="4"/>
      <c r="H920" s="4"/>
      <c r="I920" s="4"/>
      <c r="J920" s="116"/>
      <c r="K920" s="116"/>
      <c r="L920" s="116"/>
      <c r="M920" s="116"/>
      <c r="N920" s="116"/>
      <c r="O920" s="116"/>
      <c r="P920" s="116"/>
      <c r="Q920" s="116"/>
      <c r="R920" s="116"/>
      <c r="S920" s="116"/>
      <c r="T920" s="119"/>
      <c r="U920" s="119"/>
      <c r="V920" s="119"/>
      <c r="W920" s="119"/>
      <c r="X920" s="119"/>
      <c r="Y920" s="119"/>
      <c r="Z920" s="119"/>
      <c r="AA920" s="119"/>
      <c r="AB920" s="119"/>
      <c r="AC920" s="119"/>
      <c r="AD920" s="119"/>
      <c r="AE920" s="119"/>
      <c r="AF920" s="119"/>
      <c r="AG920" s="119"/>
      <c r="AH920" s="4"/>
      <c r="AI920" s="4"/>
      <c r="AJ920" s="4"/>
      <c r="AK920" s="4"/>
      <c r="AL920" s="4"/>
      <c r="AM920" s="4"/>
      <c r="AN920" s="4"/>
    </row>
    <row r="921">
      <c r="A921" s="4"/>
      <c r="B921" s="4"/>
      <c r="C921" s="4"/>
      <c r="D921" s="4"/>
      <c r="E921" s="4"/>
      <c r="F921" s="4"/>
      <c r="G921" s="4"/>
      <c r="H921" s="4"/>
      <c r="I921" s="4"/>
      <c r="J921" s="116"/>
      <c r="K921" s="116"/>
      <c r="L921" s="116"/>
      <c r="M921" s="116"/>
      <c r="N921" s="116"/>
      <c r="O921" s="116"/>
      <c r="P921" s="116"/>
      <c r="Q921" s="116"/>
      <c r="R921" s="116"/>
      <c r="S921" s="116"/>
      <c r="T921" s="119"/>
      <c r="U921" s="119"/>
      <c r="V921" s="119"/>
      <c r="W921" s="119"/>
      <c r="X921" s="119"/>
      <c r="Y921" s="119"/>
      <c r="Z921" s="119"/>
      <c r="AA921" s="119"/>
      <c r="AB921" s="119"/>
      <c r="AC921" s="119"/>
      <c r="AD921" s="119"/>
      <c r="AE921" s="119"/>
      <c r="AF921" s="119"/>
      <c r="AG921" s="119"/>
      <c r="AH921" s="4"/>
      <c r="AI921" s="4"/>
      <c r="AJ921" s="4"/>
      <c r="AK921" s="4"/>
      <c r="AL921" s="4"/>
      <c r="AM921" s="4"/>
      <c r="AN921" s="4"/>
    </row>
    <row r="922">
      <c r="A922" s="4"/>
      <c r="B922" s="4"/>
      <c r="C922" s="4"/>
      <c r="D922" s="4"/>
      <c r="E922" s="4"/>
      <c r="F922" s="4"/>
      <c r="G922" s="4"/>
      <c r="H922" s="4"/>
      <c r="I922" s="4"/>
      <c r="J922" s="116"/>
      <c r="K922" s="116"/>
      <c r="L922" s="116"/>
      <c r="M922" s="116"/>
      <c r="N922" s="116"/>
      <c r="O922" s="116"/>
      <c r="P922" s="116"/>
      <c r="Q922" s="116"/>
      <c r="R922" s="116"/>
      <c r="S922" s="116"/>
      <c r="T922" s="119"/>
      <c r="U922" s="119"/>
      <c r="V922" s="119"/>
      <c r="W922" s="119"/>
      <c r="X922" s="119"/>
      <c r="Y922" s="119"/>
      <c r="Z922" s="119"/>
      <c r="AA922" s="119"/>
      <c r="AB922" s="119"/>
      <c r="AC922" s="119"/>
      <c r="AD922" s="119"/>
      <c r="AE922" s="119"/>
      <c r="AF922" s="119"/>
      <c r="AG922" s="119"/>
      <c r="AH922" s="4"/>
      <c r="AI922" s="4"/>
      <c r="AJ922" s="4"/>
      <c r="AK922" s="4"/>
      <c r="AL922" s="4"/>
      <c r="AM922" s="4"/>
      <c r="AN922" s="4"/>
    </row>
    <row r="923">
      <c r="A923" s="4"/>
      <c r="B923" s="4"/>
      <c r="C923" s="4"/>
      <c r="D923" s="4"/>
      <c r="E923" s="4"/>
      <c r="F923" s="4"/>
      <c r="G923" s="4"/>
      <c r="H923" s="4"/>
      <c r="I923" s="4"/>
      <c r="J923" s="116"/>
      <c r="K923" s="116"/>
      <c r="L923" s="116"/>
      <c r="M923" s="116"/>
      <c r="N923" s="116"/>
      <c r="O923" s="116"/>
      <c r="P923" s="116"/>
      <c r="Q923" s="116"/>
      <c r="R923" s="116"/>
      <c r="S923" s="116"/>
      <c r="T923" s="119"/>
      <c r="U923" s="119"/>
      <c r="V923" s="119"/>
      <c r="W923" s="119"/>
      <c r="X923" s="119"/>
      <c r="Y923" s="119"/>
      <c r="Z923" s="119"/>
      <c r="AA923" s="119"/>
      <c r="AB923" s="119"/>
      <c r="AC923" s="119"/>
      <c r="AD923" s="119"/>
      <c r="AE923" s="119"/>
      <c r="AF923" s="119"/>
      <c r="AG923" s="119"/>
      <c r="AH923" s="4"/>
      <c r="AI923" s="4"/>
      <c r="AJ923" s="4"/>
      <c r="AK923" s="4"/>
      <c r="AL923" s="4"/>
      <c r="AM923" s="4"/>
      <c r="AN923" s="4"/>
    </row>
    <row r="924">
      <c r="A924" s="4"/>
      <c r="B924" s="4"/>
      <c r="C924" s="4"/>
      <c r="D924" s="4"/>
      <c r="E924" s="4"/>
      <c r="F924" s="4"/>
      <c r="G924" s="4"/>
      <c r="H924" s="4"/>
      <c r="I924" s="4"/>
      <c r="J924" s="116"/>
      <c r="K924" s="116"/>
      <c r="L924" s="116"/>
      <c r="M924" s="116"/>
      <c r="N924" s="116"/>
      <c r="O924" s="116"/>
      <c r="P924" s="116"/>
      <c r="Q924" s="116"/>
      <c r="R924" s="116"/>
      <c r="S924" s="116"/>
      <c r="T924" s="119"/>
      <c r="U924" s="119"/>
      <c r="V924" s="119"/>
      <c r="W924" s="119"/>
      <c r="X924" s="119"/>
      <c r="Y924" s="119"/>
      <c r="Z924" s="119"/>
      <c r="AA924" s="119"/>
      <c r="AB924" s="119"/>
      <c r="AC924" s="119"/>
      <c r="AD924" s="119"/>
      <c r="AE924" s="119"/>
      <c r="AF924" s="119"/>
      <c r="AG924" s="119"/>
      <c r="AH924" s="4"/>
      <c r="AI924" s="4"/>
      <c r="AJ924" s="4"/>
      <c r="AK924" s="4"/>
      <c r="AL924" s="4"/>
      <c r="AM924" s="4"/>
      <c r="AN924" s="4"/>
    </row>
    <row r="925">
      <c r="A925" s="4"/>
      <c r="B925" s="4"/>
      <c r="C925" s="4"/>
      <c r="D925" s="4"/>
      <c r="E925" s="4"/>
      <c r="F925" s="4"/>
      <c r="G925" s="4"/>
      <c r="H925" s="4"/>
      <c r="I925" s="4"/>
      <c r="J925" s="116"/>
      <c r="K925" s="116"/>
      <c r="L925" s="116"/>
      <c r="M925" s="116"/>
      <c r="N925" s="116"/>
      <c r="O925" s="116"/>
      <c r="P925" s="116"/>
      <c r="Q925" s="116"/>
      <c r="R925" s="116"/>
      <c r="S925" s="116"/>
      <c r="T925" s="119"/>
      <c r="U925" s="119"/>
      <c r="V925" s="119"/>
      <c r="W925" s="119"/>
      <c r="X925" s="119"/>
      <c r="Y925" s="119"/>
      <c r="Z925" s="119"/>
      <c r="AA925" s="119"/>
      <c r="AB925" s="119"/>
      <c r="AC925" s="119"/>
      <c r="AD925" s="119"/>
      <c r="AE925" s="119"/>
      <c r="AF925" s="119"/>
      <c r="AG925" s="119"/>
      <c r="AH925" s="4"/>
      <c r="AI925" s="4"/>
      <c r="AJ925" s="4"/>
      <c r="AK925" s="4"/>
      <c r="AL925" s="4"/>
      <c r="AM925" s="4"/>
      <c r="AN925" s="4"/>
    </row>
    <row r="926">
      <c r="A926" s="4"/>
      <c r="B926" s="4"/>
      <c r="C926" s="4"/>
      <c r="D926" s="4"/>
      <c r="E926" s="4"/>
      <c r="F926" s="4"/>
      <c r="G926" s="4"/>
      <c r="H926" s="4"/>
      <c r="I926" s="4"/>
      <c r="J926" s="116"/>
      <c r="K926" s="116"/>
      <c r="L926" s="116"/>
      <c r="M926" s="116"/>
      <c r="N926" s="116"/>
      <c r="O926" s="116"/>
      <c r="P926" s="116"/>
      <c r="Q926" s="116"/>
      <c r="R926" s="116"/>
      <c r="S926" s="116"/>
      <c r="T926" s="119"/>
      <c r="U926" s="119"/>
      <c r="V926" s="119"/>
      <c r="W926" s="119"/>
      <c r="X926" s="119"/>
      <c r="Y926" s="119"/>
      <c r="Z926" s="119"/>
      <c r="AA926" s="119"/>
      <c r="AB926" s="119"/>
      <c r="AC926" s="119"/>
      <c r="AD926" s="119"/>
      <c r="AE926" s="119"/>
      <c r="AF926" s="119"/>
      <c r="AG926" s="119"/>
      <c r="AH926" s="4"/>
      <c r="AI926" s="4"/>
      <c r="AJ926" s="4"/>
      <c r="AK926" s="4"/>
      <c r="AL926" s="4"/>
      <c r="AM926" s="4"/>
      <c r="AN926" s="4"/>
    </row>
    <row r="927">
      <c r="A927" s="4"/>
      <c r="B927" s="4"/>
      <c r="C927" s="4"/>
      <c r="D927" s="4"/>
      <c r="E927" s="4"/>
      <c r="F927" s="4"/>
      <c r="G927" s="4"/>
      <c r="H927" s="4"/>
      <c r="I927" s="4"/>
      <c r="J927" s="116"/>
      <c r="K927" s="116"/>
      <c r="L927" s="116"/>
      <c r="M927" s="116"/>
      <c r="N927" s="116"/>
      <c r="O927" s="116"/>
      <c r="P927" s="116"/>
      <c r="Q927" s="116"/>
      <c r="R927" s="116"/>
      <c r="S927" s="116"/>
      <c r="T927" s="119"/>
      <c r="U927" s="119"/>
      <c r="V927" s="119"/>
      <c r="W927" s="119"/>
      <c r="X927" s="119"/>
      <c r="Y927" s="119"/>
      <c r="Z927" s="119"/>
      <c r="AA927" s="119"/>
      <c r="AB927" s="119"/>
      <c r="AC927" s="119"/>
      <c r="AD927" s="119"/>
      <c r="AE927" s="119"/>
      <c r="AF927" s="119"/>
      <c r="AG927" s="119"/>
      <c r="AH927" s="4"/>
      <c r="AI927" s="4"/>
      <c r="AJ927" s="4"/>
      <c r="AK927" s="4"/>
      <c r="AL927" s="4"/>
      <c r="AM927" s="4"/>
      <c r="AN927" s="4"/>
    </row>
    <row r="928">
      <c r="A928" s="4"/>
      <c r="B928" s="4"/>
      <c r="C928" s="4"/>
      <c r="D928" s="4"/>
      <c r="E928" s="4"/>
      <c r="F928" s="4"/>
      <c r="G928" s="4"/>
      <c r="H928" s="4"/>
      <c r="I928" s="4"/>
      <c r="J928" s="116"/>
      <c r="K928" s="116"/>
      <c r="L928" s="116"/>
      <c r="M928" s="116"/>
      <c r="N928" s="116"/>
      <c r="O928" s="116"/>
      <c r="P928" s="116"/>
      <c r="Q928" s="116"/>
      <c r="R928" s="116"/>
      <c r="S928" s="116"/>
      <c r="T928" s="119"/>
      <c r="U928" s="119"/>
      <c r="V928" s="119"/>
      <c r="W928" s="119"/>
      <c r="X928" s="119"/>
      <c r="Y928" s="119"/>
      <c r="Z928" s="119"/>
      <c r="AA928" s="119"/>
      <c r="AB928" s="119"/>
      <c r="AC928" s="119"/>
      <c r="AD928" s="119"/>
      <c r="AE928" s="119"/>
      <c r="AF928" s="119"/>
      <c r="AG928" s="119"/>
      <c r="AH928" s="4"/>
      <c r="AI928" s="4"/>
      <c r="AJ928" s="4"/>
      <c r="AK928" s="4"/>
      <c r="AL928" s="4"/>
      <c r="AM928" s="4"/>
      <c r="AN928" s="4"/>
    </row>
    <row r="929">
      <c r="A929" s="4"/>
      <c r="B929" s="4"/>
      <c r="C929" s="4"/>
      <c r="D929" s="4"/>
      <c r="E929" s="4"/>
      <c r="F929" s="4"/>
      <c r="G929" s="4"/>
      <c r="H929" s="4"/>
      <c r="I929" s="4"/>
      <c r="J929" s="116"/>
      <c r="K929" s="116"/>
      <c r="L929" s="116"/>
      <c r="M929" s="116"/>
      <c r="N929" s="116"/>
      <c r="O929" s="116"/>
      <c r="P929" s="116"/>
      <c r="Q929" s="116"/>
      <c r="R929" s="116"/>
      <c r="S929" s="116"/>
      <c r="T929" s="119"/>
      <c r="U929" s="119"/>
      <c r="V929" s="119"/>
      <c r="W929" s="119"/>
      <c r="X929" s="119"/>
      <c r="Y929" s="119"/>
      <c r="Z929" s="119"/>
      <c r="AA929" s="119"/>
      <c r="AB929" s="119"/>
      <c r="AC929" s="119"/>
      <c r="AD929" s="119"/>
      <c r="AE929" s="119"/>
      <c r="AF929" s="119"/>
      <c r="AG929" s="119"/>
      <c r="AH929" s="4"/>
      <c r="AI929" s="4"/>
      <c r="AJ929" s="4"/>
      <c r="AK929" s="4"/>
      <c r="AL929" s="4"/>
      <c r="AM929" s="4"/>
      <c r="AN929" s="4"/>
    </row>
    <row r="930">
      <c r="A930" s="4"/>
      <c r="B930" s="4"/>
      <c r="C930" s="4"/>
      <c r="D930" s="4"/>
      <c r="E930" s="4"/>
      <c r="F930" s="4"/>
      <c r="G930" s="4"/>
      <c r="H930" s="4"/>
      <c r="I930" s="4"/>
      <c r="J930" s="116"/>
      <c r="K930" s="116"/>
      <c r="L930" s="116"/>
      <c r="M930" s="116"/>
      <c r="N930" s="116"/>
      <c r="O930" s="116"/>
      <c r="P930" s="116"/>
      <c r="Q930" s="116"/>
      <c r="R930" s="116"/>
      <c r="S930" s="116"/>
      <c r="T930" s="119"/>
      <c r="U930" s="119"/>
      <c r="V930" s="119"/>
      <c r="W930" s="119"/>
      <c r="X930" s="119"/>
      <c r="Y930" s="119"/>
      <c r="Z930" s="119"/>
      <c r="AA930" s="119"/>
      <c r="AB930" s="119"/>
      <c r="AC930" s="119"/>
      <c r="AD930" s="119"/>
      <c r="AE930" s="119"/>
      <c r="AF930" s="119"/>
      <c r="AG930" s="119"/>
      <c r="AH930" s="4"/>
      <c r="AI930" s="4"/>
      <c r="AJ930" s="4"/>
      <c r="AK930" s="4"/>
      <c r="AL930" s="4"/>
      <c r="AM930" s="4"/>
      <c r="AN930" s="4"/>
    </row>
    <row r="931">
      <c r="A931" s="4"/>
      <c r="B931" s="4"/>
      <c r="C931" s="4"/>
      <c r="D931" s="4"/>
      <c r="E931" s="4"/>
      <c r="F931" s="4"/>
      <c r="G931" s="4"/>
      <c r="H931" s="4"/>
      <c r="I931" s="4"/>
      <c r="J931" s="116"/>
      <c r="K931" s="116"/>
      <c r="L931" s="116"/>
      <c r="M931" s="116"/>
      <c r="N931" s="116"/>
      <c r="O931" s="116"/>
      <c r="P931" s="116"/>
      <c r="Q931" s="116"/>
      <c r="R931" s="116"/>
      <c r="S931" s="116"/>
      <c r="T931" s="119"/>
      <c r="U931" s="119"/>
      <c r="V931" s="119"/>
      <c r="W931" s="119"/>
      <c r="X931" s="119"/>
      <c r="Y931" s="119"/>
      <c r="Z931" s="119"/>
      <c r="AA931" s="119"/>
      <c r="AB931" s="119"/>
      <c r="AC931" s="119"/>
      <c r="AD931" s="119"/>
      <c r="AE931" s="119"/>
      <c r="AF931" s="119"/>
      <c r="AG931" s="119"/>
      <c r="AH931" s="4"/>
      <c r="AI931" s="4"/>
      <c r="AJ931" s="4"/>
      <c r="AK931" s="4"/>
      <c r="AL931" s="4"/>
      <c r="AM931" s="4"/>
      <c r="AN931" s="4"/>
    </row>
    <row r="932">
      <c r="A932" s="4"/>
      <c r="B932" s="4"/>
      <c r="C932" s="4"/>
      <c r="D932" s="4"/>
      <c r="E932" s="4"/>
      <c r="F932" s="4"/>
      <c r="G932" s="4"/>
      <c r="H932" s="4"/>
      <c r="I932" s="4"/>
      <c r="J932" s="116"/>
      <c r="K932" s="116"/>
      <c r="L932" s="116"/>
      <c r="M932" s="116"/>
      <c r="N932" s="116"/>
      <c r="O932" s="116"/>
      <c r="P932" s="116"/>
      <c r="Q932" s="116"/>
      <c r="R932" s="116"/>
      <c r="S932" s="116"/>
      <c r="T932" s="119"/>
      <c r="U932" s="119"/>
      <c r="V932" s="119"/>
      <c r="W932" s="119"/>
      <c r="X932" s="119"/>
      <c r="Y932" s="119"/>
      <c r="Z932" s="119"/>
      <c r="AA932" s="119"/>
      <c r="AB932" s="119"/>
      <c r="AC932" s="119"/>
      <c r="AD932" s="119"/>
      <c r="AE932" s="119"/>
      <c r="AF932" s="119"/>
      <c r="AG932" s="119"/>
      <c r="AH932" s="4"/>
      <c r="AI932" s="4"/>
      <c r="AJ932" s="4"/>
      <c r="AK932" s="4"/>
      <c r="AL932" s="4"/>
      <c r="AM932" s="4"/>
      <c r="AN932" s="4"/>
    </row>
    <row r="933">
      <c r="A933" s="4"/>
      <c r="B933" s="4"/>
      <c r="C933" s="4"/>
      <c r="D933" s="4"/>
      <c r="E933" s="4"/>
      <c r="F933" s="4"/>
      <c r="G933" s="4"/>
      <c r="H933" s="4"/>
      <c r="I933" s="4"/>
      <c r="J933" s="116"/>
      <c r="K933" s="116"/>
      <c r="L933" s="116"/>
      <c r="M933" s="116"/>
      <c r="N933" s="116"/>
      <c r="O933" s="116"/>
      <c r="P933" s="116"/>
      <c r="Q933" s="116"/>
      <c r="R933" s="116"/>
      <c r="S933" s="116"/>
      <c r="T933" s="119"/>
      <c r="U933" s="119"/>
      <c r="V933" s="119"/>
      <c r="W933" s="119"/>
      <c r="X933" s="119"/>
      <c r="Y933" s="119"/>
      <c r="Z933" s="119"/>
      <c r="AA933" s="119"/>
      <c r="AB933" s="119"/>
      <c r="AC933" s="119"/>
      <c r="AD933" s="119"/>
      <c r="AE933" s="119"/>
      <c r="AF933" s="119"/>
      <c r="AG933" s="119"/>
      <c r="AH933" s="4"/>
      <c r="AI933" s="4"/>
      <c r="AJ933" s="4"/>
      <c r="AK933" s="4"/>
      <c r="AL933" s="4"/>
      <c r="AM933" s="4"/>
      <c r="AN933" s="4"/>
    </row>
    <row r="934">
      <c r="A934" s="4"/>
      <c r="B934" s="4"/>
      <c r="C934" s="4"/>
      <c r="D934" s="4"/>
      <c r="E934" s="4"/>
      <c r="F934" s="4"/>
      <c r="G934" s="4"/>
      <c r="H934" s="4"/>
      <c r="I934" s="4"/>
      <c r="J934" s="116"/>
      <c r="K934" s="116"/>
      <c r="L934" s="116"/>
      <c r="M934" s="116"/>
      <c r="N934" s="116"/>
      <c r="O934" s="116"/>
      <c r="P934" s="116"/>
      <c r="Q934" s="116"/>
      <c r="R934" s="116"/>
      <c r="S934" s="116"/>
      <c r="T934" s="119"/>
      <c r="U934" s="119"/>
      <c r="V934" s="119"/>
      <c r="W934" s="119"/>
      <c r="X934" s="119"/>
      <c r="Y934" s="119"/>
      <c r="Z934" s="119"/>
      <c r="AA934" s="119"/>
      <c r="AB934" s="119"/>
      <c r="AC934" s="119"/>
      <c r="AD934" s="119"/>
      <c r="AE934" s="119"/>
      <c r="AF934" s="119"/>
      <c r="AG934" s="119"/>
      <c r="AH934" s="4"/>
      <c r="AI934" s="4"/>
      <c r="AJ934" s="4"/>
      <c r="AK934" s="4"/>
      <c r="AL934" s="4"/>
      <c r="AM934" s="4"/>
      <c r="AN934" s="4"/>
    </row>
    <row r="935">
      <c r="A935" s="4"/>
      <c r="B935" s="4"/>
      <c r="C935" s="4"/>
      <c r="D935" s="4"/>
      <c r="E935" s="4"/>
      <c r="F935" s="4"/>
      <c r="G935" s="4"/>
      <c r="H935" s="4"/>
      <c r="I935" s="4"/>
      <c r="J935" s="116"/>
      <c r="K935" s="116"/>
      <c r="L935" s="116"/>
      <c r="M935" s="116"/>
      <c r="N935" s="116"/>
      <c r="O935" s="116"/>
      <c r="P935" s="116"/>
      <c r="Q935" s="116"/>
      <c r="R935" s="116"/>
      <c r="S935" s="116"/>
      <c r="T935" s="119"/>
      <c r="U935" s="119"/>
      <c r="V935" s="119"/>
      <c r="W935" s="119"/>
      <c r="X935" s="119"/>
      <c r="Y935" s="119"/>
      <c r="Z935" s="119"/>
      <c r="AA935" s="119"/>
      <c r="AB935" s="119"/>
      <c r="AC935" s="119"/>
      <c r="AD935" s="119"/>
      <c r="AE935" s="119"/>
      <c r="AF935" s="119"/>
      <c r="AG935" s="119"/>
      <c r="AH935" s="4"/>
      <c r="AI935" s="4"/>
      <c r="AJ935" s="4"/>
      <c r="AK935" s="4"/>
      <c r="AL935" s="4"/>
      <c r="AM935" s="4"/>
      <c r="AN935" s="4"/>
    </row>
    <row r="936">
      <c r="A936" s="4"/>
      <c r="B936" s="4"/>
      <c r="C936" s="4"/>
      <c r="D936" s="4"/>
      <c r="E936" s="4"/>
      <c r="F936" s="4"/>
      <c r="G936" s="4"/>
      <c r="H936" s="4"/>
      <c r="I936" s="4"/>
      <c r="J936" s="116"/>
      <c r="K936" s="116"/>
      <c r="L936" s="116"/>
      <c r="M936" s="116"/>
      <c r="N936" s="116"/>
      <c r="O936" s="116"/>
      <c r="P936" s="116"/>
      <c r="Q936" s="116"/>
      <c r="R936" s="116"/>
      <c r="S936" s="116"/>
      <c r="T936" s="119"/>
      <c r="U936" s="119"/>
      <c r="V936" s="119"/>
      <c r="W936" s="119"/>
      <c r="X936" s="119"/>
      <c r="Y936" s="119"/>
      <c r="Z936" s="119"/>
      <c r="AA936" s="119"/>
      <c r="AB936" s="119"/>
      <c r="AC936" s="119"/>
      <c r="AD936" s="119"/>
      <c r="AE936" s="119"/>
      <c r="AF936" s="119"/>
      <c r="AG936" s="119"/>
      <c r="AH936" s="4"/>
      <c r="AI936" s="4"/>
      <c r="AJ936" s="4"/>
      <c r="AK936" s="4"/>
      <c r="AL936" s="4"/>
      <c r="AM936" s="4"/>
      <c r="AN936" s="4"/>
    </row>
    <row r="937">
      <c r="A937" s="4"/>
      <c r="B937" s="4"/>
      <c r="C937" s="4"/>
      <c r="D937" s="4"/>
      <c r="E937" s="4"/>
      <c r="F937" s="4"/>
      <c r="G937" s="4"/>
      <c r="H937" s="4"/>
      <c r="I937" s="4"/>
      <c r="J937" s="116"/>
      <c r="K937" s="116"/>
      <c r="L937" s="116"/>
      <c r="M937" s="116"/>
      <c r="N937" s="116"/>
      <c r="O937" s="116"/>
      <c r="P937" s="116"/>
      <c r="Q937" s="116"/>
      <c r="R937" s="116"/>
      <c r="S937" s="116"/>
      <c r="T937" s="119"/>
      <c r="U937" s="119"/>
      <c r="V937" s="119"/>
      <c r="W937" s="119"/>
      <c r="X937" s="119"/>
      <c r="Y937" s="119"/>
      <c r="Z937" s="119"/>
      <c r="AA937" s="119"/>
      <c r="AB937" s="119"/>
      <c r="AC937" s="119"/>
      <c r="AD937" s="119"/>
      <c r="AE937" s="119"/>
      <c r="AF937" s="119"/>
      <c r="AG937" s="119"/>
      <c r="AH937" s="4"/>
      <c r="AI937" s="4"/>
      <c r="AJ937" s="4"/>
      <c r="AK937" s="4"/>
      <c r="AL937" s="4"/>
      <c r="AM937" s="4"/>
      <c r="AN937" s="4"/>
    </row>
    <row r="938">
      <c r="A938" s="4"/>
      <c r="B938" s="4"/>
      <c r="C938" s="4"/>
      <c r="D938" s="4"/>
      <c r="E938" s="4"/>
      <c r="F938" s="4"/>
      <c r="G938" s="4"/>
      <c r="H938" s="4"/>
      <c r="I938" s="4"/>
      <c r="J938" s="116"/>
      <c r="K938" s="116"/>
      <c r="L938" s="116"/>
      <c r="M938" s="116"/>
      <c r="N938" s="116"/>
      <c r="O938" s="116"/>
      <c r="P938" s="116"/>
      <c r="Q938" s="116"/>
      <c r="R938" s="116"/>
      <c r="S938" s="116"/>
      <c r="T938" s="119"/>
      <c r="U938" s="119"/>
      <c r="V938" s="119"/>
      <c r="W938" s="119"/>
      <c r="X938" s="119"/>
      <c r="Y938" s="119"/>
      <c r="Z938" s="119"/>
      <c r="AA938" s="119"/>
      <c r="AB938" s="119"/>
      <c r="AC938" s="119"/>
      <c r="AD938" s="119"/>
      <c r="AE938" s="119"/>
      <c r="AF938" s="119"/>
      <c r="AG938" s="119"/>
      <c r="AH938" s="4"/>
      <c r="AI938" s="4"/>
      <c r="AJ938" s="4"/>
      <c r="AK938" s="4"/>
      <c r="AL938" s="4"/>
      <c r="AM938" s="4"/>
      <c r="AN938" s="4"/>
    </row>
    <row r="939">
      <c r="A939" s="4"/>
      <c r="B939" s="4"/>
      <c r="C939" s="4"/>
      <c r="D939" s="4"/>
      <c r="E939" s="4"/>
      <c r="F939" s="4"/>
      <c r="G939" s="4"/>
      <c r="H939" s="4"/>
      <c r="I939" s="4"/>
      <c r="J939" s="116"/>
      <c r="K939" s="116"/>
      <c r="L939" s="116"/>
      <c r="M939" s="116"/>
      <c r="N939" s="116"/>
      <c r="O939" s="116"/>
      <c r="P939" s="116"/>
      <c r="Q939" s="116"/>
      <c r="R939" s="116"/>
      <c r="S939" s="116"/>
      <c r="T939" s="119"/>
      <c r="U939" s="119"/>
      <c r="V939" s="119"/>
      <c r="W939" s="119"/>
      <c r="X939" s="119"/>
      <c r="Y939" s="119"/>
      <c r="Z939" s="119"/>
      <c r="AA939" s="119"/>
      <c r="AB939" s="119"/>
      <c r="AC939" s="119"/>
      <c r="AD939" s="119"/>
      <c r="AE939" s="119"/>
      <c r="AF939" s="119"/>
      <c r="AG939" s="119"/>
      <c r="AH939" s="4"/>
      <c r="AI939" s="4"/>
      <c r="AJ939" s="4"/>
      <c r="AK939" s="4"/>
      <c r="AL939" s="4"/>
      <c r="AM939" s="4"/>
      <c r="AN939" s="4"/>
    </row>
    <row r="940">
      <c r="A940" s="4"/>
      <c r="B940" s="4"/>
      <c r="C940" s="4"/>
      <c r="D940" s="4"/>
      <c r="E940" s="4"/>
      <c r="F940" s="4"/>
      <c r="G940" s="4"/>
      <c r="H940" s="4"/>
      <c r="I940" s="4"/>
      <c r="J940" s="116"/>
      <c r="K940" s="116"/>
      <c r="L940" s="116"/>
      <c r="M940" s="116"/>
      <c r="N940" s="116"/>
      <c r="O940" s="116"/>
      <c r="P940" s="116"/>
      <c r="Q940" s="116"/>
      <c r="R940" s="116"/>
      <c r="S940" s="116"/>
      <c r="T940" s="119"/>
      <c r="U940" s="119"/>
      <c r="V940" s="119"/>
      <c r="W940" s="119"/>
      <c r="X940" s="119"/>
      <c r="Y940" s="119"/>
      <c r="Z940" s="119"/>
      <c r="AA940" s="119"/>
      <c r="AB940" s="119"/>
      <c r="AC940" s="119"/>
      <c r="AD940" s="119"/>
      <c r="AE940" s="119"/>
      <c r="AF940" s="119"/>
      <c r="AG940" s="119"/>
      <c r="AH940" s="4"/>
      <c r="AI940" s="4"/>
      <c r="AJ940" s="4"/>
      <c r="AK940" s="4"/>
      <c r="AL940" s="4"/>
      <c r="AM940" s="4"/>
      <c r="AN940" s="4"/>
    </row>
    <row r="941">
      <c r="A941" s="4"/>
      <c r="B941" s="4"/>
      <c r="C941" s="4"/>
      <c r="D941" s="4"/>
      <c r="E941" s="4"/>
      <c r="F941" s="4"/>
      <c r="G941" s="4"/>
      <c r="H941" s="4"/>
      <c r="I941" s="4"/>
      <c r="J941" s="116"/>
      <c r="K941" s="116"/>
      <c r="L941" s="116"/>
      <c r="M941" s="116"/>
      <c r="N941" s="116"/>
      <c r="O941" s="116"/>
      <c r="P941" s="116"/>
      <c r="Q941" s="116"/>
      <c r="R941" s="116"/>
      <c r="S941" s="116"/>
      <c r="T941" s="119"/>
      <c r="U941" s="119"/>
      <c r="V941" s="119"/>
      <c r="W941" s="119"/>
      <c r="X941" s="119"/>
      <c r="Y941" s="119"/>
      <c r="Z941" s="119"/>
      <c r="AA941" s="119"/>
      <c r="AB941" s="119"/>
      <c r="AC941" s="119"/>
      <c r="AD941" s="119"/>
      <c r="AE941" s="119"/>
      <c r="AF941" s="119"/>
      <c r="AG941" s="119"/>
      <c r="AH941" s="4"/>
      <c r="AI941" s="4"/>
      <c r="AJ941" s="4"/>
      <c r="AK941" s="4"/>
      <c r="AL941" s="4"/>
      <c r="AM941" s="4"/>
      <c r="AN941" s="4"/>
    </row>
    <row r="942">
      <c r="A942" s="4"/>
      <c r="B942" s="4"/>
      <c r="C942" s="4"/>
      <c r="D942" s="4"/>
      <c r="E942" s="4"/>
      <c r="F942" s="4"/>
      <c r="G942" s="4"/>
      <c r="H942" s="4"/>
      <c r="I942" s="4"/>
      <c r="J942" s="116"/>
      <c r="K942" s="116"/>
      <c r="L942" s="116"/>
      <c r="M942" s="116"/>
      <c r="N942" s="116"/>
      <c r="O942" s="116"/>
      <c r="P942" s="116"/>
      <c r="Q942" s="116"/>
      <c r="R942" s="116"/>
      <c r="S942" s="116"/>
      <c r="T942" s="119"/>
      <c r="U942" s="119"/>
      <c r="V942" s="119"/>
      <c r="W942" s="119"/>
      <c r="X942" s="119"/>
      <c r="Y942" s="119"/>
      <c r="Z942" s="119"/>
      <c r="AA942" s="119"/>
      <c r="AB942" s="119"/>
      <c r="AC942" s="119"/>
      <c r="AD942" s="119"/>
      <c r="AE942" s="119"/>
      <c r="AF942" s="119"/>
      <c r="AG942" s="119"/>
      <c r="AH942" s="4"/>
      <c r="AI942" s="4"/>
      <c r="AJ942" s="4"/>
      <c r="AK942" s="4"/>
      <c r="AL942" s="4"/>
      <c r="AM942" s="4"/>
      <c r="AN942" s="4"/>
    </row>
    <row r="943">
      <c r="A943" s="4"/>
      <c r="B943" s="4"/>
      <c r="C943" s="4"/>
      <c r="D943" s="4"/>
      <c r="E943" s="4"/>
      <c r="F943" s="4"/>
      <c r="G943" s="4"/>
      <c r="H943" s="4"/>
      <c r="I943" s="4"/>
      <c r="J943" s="116"/>
      <c r="K943" s="116"/>
      <c r="L943" s="116"/>
      <c r="M943" s="116"/>
      <c r="N943" s="116"/>
      <c r="O943" s="116"/>
      <c r="P943" s="116"/>
      <c r="Q943" s="116"/>
      <c r="R943" s="116"/>
      <c r="S943" s="116"/>
      <c r="T943" s="119"/>
      <c r="U943" s="119"/>
      <c r="V943" s="119"/>
      <c r="W943" s="119"/>
      <c r="X943" s="119"/>
      <c r="Y943" s="119"/>
      <c r="Z943" s="119"/>
      <c r="AA943" s="119"/>
      <c r="AB943" s="119"/>
      <c r="AC943" s="119"/>
      <c r="AD943" s="119"/>
      <c r="AE943" s="119"/>
      <c r="AF943" s="119"/>
      <c r="AG943" s="119"/>
      <c r="AH943" s="4"/>
      <c r="AI943" s="4"/>
      <c r="AJ943" s="4"/>
      <c r="AK943" s="4"/>
      <c r="AL943" s="4"/>
      <c r="AM943" s="4"/>
      <c r="AN943" s="4"/>
    </row>
    <row r="944">
      <c r="A944" s="4"/>
      <c r="B944" s="4"/>
      <c r="C944" s="4"/>
      <c r="D944" s="4"/>
      <c r="E944" s="4"/>
      <c r="F944" s="4"/>
      <c r="G944" s="4"/>
      <c r="H944" s="4"/>
      <c r="I944" s="4"/>
      <c r="J944" s="116"/>
      <c r="K944" s="116"/>
      <c r="L944" s="116"/>
      <c r="M944" s="116"/>
      <c r="N944" s="116"/>
      <c r="O944" s="116"/>
      <c r="P944" s="116"/>
      <c r="Q944" s="116"/>
      <c r="R944" s="116"/>
      <c r="S944" s="116"/>
      <c r="T944" s="119"/>
      <c r="U944" s="119"/>
      <c r="V944" s="119"/>
      <c r="W944" s="119"/>
      <c r="X944" s="119"/>
      <c r="Y944" s="119"/>
      <c r="Z944" s="119"/>
      <c r="AA944" s="119"/>
      <c r="AB944" s="119"/>
      <c r="AC944" s="119"/>
      <c r="AD944" s="119"/>
      <c r="AE944" s="119"/>
      <c r="AF944" s="119"/>
      <c r="AG944" s="119"/>
      <c r="AH944" s="4"/>
      <c r="AI944" s="4"/>
      <c r="AJ944" s="4"/>
      <c r="AK944" s="4"/>
      <c r="AL944" s="4"/>
      <c r="AM944" s="4"/>
      <c r="AN944" s="4"/>
    </row>
    <row r="945">
      <c r="A945" s="4"/>
      <c r="B945" s="4"/>
      <c r="C945" s="4"/>
      <c r="D945" s="4"/>
      <c r="E945" s="4"/>
      <c r="F945" s="4"/>
      <c r="G945" s="4"/>
      <c r="H945" s="4"/>
      <c r="I945" s="4"/>
      <c r="J945" s="116"/>
      <c r="K945" s="116"/>
      <c r="L945" s="116"/>
      <c r="M945" s="116"/>
      <c r="N945" s="116"/>
      <c r="O945" s="116"/>
      <c r="P945" s="116"/>
      <c r="Q945" s="116"/>
      <c r="R945" s="116"/>
      <c r="S945" s="116"/>
      <c r="T945" s="119"/>
      <c r="U945" s="119"/>
      <c r="V945" s="119"/>
      <c r="W945" s="119"/>
      <c r="X945" s="119"/>
      <c r="Y945" s="119"/>
      <c r="Z945" s="119"/>
      <c r="AA945" s="119"/>
      <c r="AB945" s="119"/>
      <c r="AC945" s="119"/>
      <c r="AD945" s="119"/>
      <c r="AE945" s="119"/>
      <c r="AF945" s="119"/>
      <c r="AG945" s="119"/>
      <c r="AH945" s="4"/>
      <c r="AI945" s="4"/>
      <c r="AJ945" s="4"/>
      <c r="AK945" s="4"/>
      <c r="AL945" s="4"/>
      <c r="AM945" s="4"/>
      <c r="AN945" s="4"/>
    </row>
    <row r="946">
      <c r="A946" s="4"/>
      <c r="B946" s="4"/>
      <c r="C946" s="4"/>
      <c r="D946" s="4"/>
      <c r="E946" s="4"/>
      <c r="F946" s="4"/>
      <c r="G946" s="4"/>
      <c r="H946" s="4"/>
      <c r="I946" s="4"/>
      <c r="J946" s="116"/>
      <c r="K946" s="116"/>
      <c r="L946" s="116"/>
      <c r="M946" s="116"/>
      <c r="N946" s="116"/>
      <c r="O946" s="116"/>
      <c r="P946" s="116"/>
      <c r="Q946" s="116"/>
      <c r="R946" s="116"/>
      <c r="S946" s="116"/>
      <c r="T946" s="119"/>
      <c r="U946" s="119"/>
      <c r="V946" s="119"/>
      <c r="W946" s="119"/>
      <c r="X946" s="119"/>
      <c r="Y946" s="119"/>
      <c r="Z946" s="119"/>
      <c r="AA946" s="119"/>
      <c r="AB946" s="119"/>
      <c r="AC946" s="119"/>
      <c r="AD946" s="119"/>
      <c r="AE946" s="119"/>
      <c r="AF946" s="119"/>
      <c r="AG946" s="119"/>
      <c r="AH946" s="4"/>
      <c r="AI946" s="4"/>
      <c r="AJ946" s="4"/>
      <c r="AK946" s="4"/>
      <c r="AL946" s="4"/>
      <c r="AM946" s="4"/>
      <c r="AN946" s="4"/>
    </row>
    <row r="947">
      <c r="A947" s="4"/>
      <c r="B947" s="4"/>
      <c r="C947" s="4"/>
      <c r="D947" s="4"/>
      <c r="E947" s="4"/>
      <c r="F947" s="4"/>
      <c r="G947" s="4"/>
      <c r="H947" s="4"/>
      <c r="I947" s="4"/>
      <c r="J947" s="116"/>
      <c r="K947" s="116"/>
      <c r="L947" s="116"/>
      <c r="M947" s="116"/>
      <c r="N947" s="116"/>
      <c r="O947" s="116"/>
      <c r="P947" s="116"/>
      <c r="Q947" s="116"/>
      <c r="R947" s="116"/>
      <c r="S947" s="116"/>
      <c r="T947" s="119"/>
      <c r="U947" s="119"/>
      <c r="V947" s="119"/>
      <c r="W947" s="119"/>
      <c r="X947" s="119"/>
      <c r="Y947" s="119"/>
      <c r="Z947" s="119"/>
      <c r="AA947" s="119"/>
      <c r="AB947" s="119"/>
      <c r="AC947" s="119"/>
      <c r="AD947" s="119"/>
      <c r="AE947" s="119"/>
      <c r="AF947" s="119"/>
      <c r="AG947" s="119"/>
      <c r="AH947" s="4"/>
      <c r="AI947" s="4"/>
      <c r="AJ947" s="4"/>
      <c r="AK947" s="4"/>
      <c r="AL947" s="4"/>
      <c r="AM947" s="4"/>
      <c r="AN947" s="4"/>
    </row>
    <row r="948">
      <c r="A948" s="4"/>
      <c r="B948" s="4"/>
      <c r="C948" s="4"/>
      <c r="D948" s="4"/>
      <c r="E948" s="4"/>
      <c r="F948" s="4"/>
      <c r="G948" s="4"/>
      <c r="H948" s="4"/>
      <c r="I948" s="4"/>
      <c r="J948" s="116"/>
      <c r="K948" s="116"/>
      <c r="L948" s="116"/>
      <c r="M948" s="116"/>
      <c r="N948" s="116"/>
      <c r="O948" s="116"/>
      <c r="P948" s="116"/>
      <c r="Q948" s="116"/>
      <c r="R948" s="116"/>
      <c r="S948" s="116"/>
      <c r="T948" s="119"/>
      <c r="U948" s="119"/>
      <c r="V948" s="119"/>
      <c r="W948" s="119"/>
      <c r="X948" s="119"/>
      <c r="Y948" s="119"/>
      <c r="Z948" s="119"/>
      <c r="AA948" s="119"/>
      <c r="AB948" s="119"/>
      <c r="AC948" s="119"/>
      <c r="AD948" s="119"/>
      <c r="AE948" s="119"/>
      <c r="AF948" s="119"/>
      <c r="AG948" s="119"/>
      <c r="AH948" s="4"/>
      <c r="AI948" s="4"/>
      <c r="AJ948" s="4"/>
      <c r="AK948" s="4"/>
      <c r="AL948" s="4"/>
      <c r="AM948" s="4"/>
      <c r="AN948" s="4"/>
    </row>
    <row r="949">
      <c r="A949" s="4"/>
      <c r="B949" s="4"/>
      <c r="C949" s="4"/>
      <c r="D949" s="4"/>
      <c r="E949" s="4"/>
      <c r="F949" s="4"/>
      <c r="G949" s="4"/>
      <c r="H949" s="4"/>
      <c r="I949" s="4"/>
      <c r="J949" s="116"/>
      <c r="K949" s="116"/>
      <c r="L949" s="116"/>
      <c r="M949" s="116"/>
      <c r="N949" s="116"/>
      <c r="O949" s="116"/>
      <c r="P949" s="116"/>
      <c r="Q949" s="116"/>
      <c r="R949" s="116"/>
      <c r="S949" s="116"/>
      <c r="T949" s="119"/>
      <c r="U949" s="119"/>
      <c r="V949" s="119"/>
      <c r="W949" s="119"/>
      <c r="X949" s="119"/>
      <c r="Y949" s="119"/>
      <c r="Z949" s="119"/>
      <c r="AA949" s="119"/>
      <c r="AB949" s="119"/>
      <c r="AC949" s="119"/>
      <c r="AD949" s="119"/>
      <c r="AE949" s="119"/>
      <c r="AF949" s="119"/>
      <c r="AG949" s="119"/>
      <c r="AH949" s="4"/>
      <c r="AI949" s="4"/>
      <c r="AJ949" s="4"/>
      <c r="AK949" s="4"/>
      <c r="AL949" s="4"/>
      <c r="AM949" s="4"/>
      <c r="AN949" s="4"/>
    </row>
    <row r="950">
      <c r="A950" s="4"/>
      <c r="B950" s="4"/>
      <c r="C950" s="4"/>
      <c r="D950" s="4"/>
      <c r="E950" s="4"/>
      <c r="F950" s="4"/>
      <c r="G950" s="4"/>
      <c r="H950" s="4"/>
      <c r="I950" s="4"/>
      <c r="J950" s="116"/>
      <c r="K950" s="116"/>
      <c r="L950" s="116"/>
      <c r="M950" s="116"/>
      <c r="N950" s="116"/>
      <c r="O950" s="116"/>
      <c r="P950" s="116"/>
      <c r="Q950" s="116"/>
      <c r="R950" s="116"/>
      <c r="S950" s="116"/>
      <c r="T950" s="119"/>
      <c r="U950" s="119"/>
      <c r="V950" s="119"/>
      <c r="W950" s="119"/>
      <c r="X950" s="119"/>
      <c r="Y950" s="119"/>
      <c r="Z950" s="119"/>
      <c r="AA950" s="119"/>
      <c r="AB950" s="119"/>
      <c r="AC950" s="119"/>
      <c r="AD950" s="119"/>
      <c r="AE950" s="119"/>
      <c r="AF950" s="119"/>
      <c r="AG950" s="119"/>
      <c r="AH950" s="4"/>
      <c r="AI950" s="4"/>
      <c r="AJ950" s="4"/>
      <c r="AK950" s="4"/>
      <c r="AL950" s="4"/>
      <c r="AM950" s="4"/>
      <c r="AN950" s="4"/>
    </row>
    <row r="951">
      <c r="A951" s="4"/>
      <c r="B951" s="4"/>
      <c r="C951" s="4"/>
      <c r="D951" s="4"/>
      <c r="E951" s="4"/>
      <c r="F951" s="4"/>
      <c r="G951" s="4"/>
      <c r="H951" s="4"/>
      <c r="I951" s="4"/>
      <c r="J951" s="116"/>
      <c r="K951" s="116"/>
      <c r="L951" s="116"/>
      <c r="M951" s="116"/>
      <c r="N951" s="116"/>
      <c r="O951" s="116"/>
      <c r="P951" s="116"/>
      <c r="Q951" s="116"/>
      <c r="R951" s="116"/>
      <c r="S951" s="116"/>
      <c r="T951" s="119"/>
      <c r="U951" s="119"/>
      <c r="V951" s="119"/>
      <c r="W951" s="119"/>
      <c r="X951" s="119"/>
      <c r="Y951" s="119"/>
      <c r="Z951" s="119"/>
      <c r="AA951" s="119"/>
      <c r="AB951" s="119"/>
      <c r="AC951" s="119"/>
      <c r="AD951" s="119"/>
      <c r="AE951" s="119"/>
      <c r="AF951" s="119"/>
      <c r="AG951" s="119"/>
      <c r="AH951" s="4"/>
      <c r="AI951" s="4"/>
      <c r="AJ951" s="4"/>
      <c r="AK951" s="4"/>
      <c r="AL951" s="4"/>
      <c r="AM951" s="4"/>
      <c r="AN951" s="4"/>
    </row>
    <row r="952">
      <c r="A952" s="4"/>
      <c r="B952" s="4"/>
      <c r="C952" s="4"/>
      <c r="D952" s="4"/>
      <c r="E952" s="4"/>
      <c r="F952" s="4"/>
      <c r="G952" s="4"/>
      <c r="H952" s="4"/>
      <c r="I952" s="4"/>
      <c r="J952" s="116"/>
      <c r="K952" s="116"/>
      <c r="L952" s="116"/>
      <c r="M952" s="116"/>
      <c r="N952" s="116"/>
      <c r="O952" s="116"/>
      <c r="P952" s="116"/>
      <c r="Q952" s="116"/>
      <c r="R952" s="116"/>
      <c r="S952" s="116"/>
      <c r="T952" s="119"/>
      <c r="U952" s="119"/>
      <c r="V952" s="119"/>
      <c r="W952" s="119"/>
      <c r="X952" s="119"/>
      <c r="Y952" s="119"/>
      <c r="Z952" s="119"/>
      <c r="AA952" s="119"/>
      <c r="AB952" s="119"/>
      <c r="AC952" s="119"/>
      <c r="AD952" s="119"/>
      <c r="AE952" s="119"/>
      <c r="AF952" s="119"/>
      <c r="AG952" s="119"/>
      <c r="AH952" s="4"/>
      <c r="AI952" s="4"/>
      <c r="AJ952" s="4"/>
      <c r="AK952" s="4"/>
      <c r="AL952" s="4"/>
      <c r="AM952" s="4"/>
      <c r="AN952" s="4"/>
    </row>
    <row r="953">
      <c r="A953" s="4"/>
      <c r="B953" s="4"/>
      <c r="C953" s="4"/>
      <c r="D953" s="4"/>
      <c r="E953" s="4"/>
      <c r="F953" s="4"/>
      <c r="G953" s="4"/>
      <c r="H953" s="4"/>
      <c r="I953" s="4"/>
      <c r="J953" s="116"/>
      <c r="K953" s="116"/>
      <c r="L953" s="116"/>
      <c r="M953" s="116"/>
      <c r="N953" s="116"/>
      <c r="O953" s="116"/>
      <c r="P953" s="116"/>
      <c r="Q953" s="116"/>
      <c r="R953" s="116"/>
      <c r="S953" s="116"/>
      <c r="T953" s="119"/>
      <c r="U953" s="119"/>
      <c r="V953" s="119"/>
      <c r="W953" s="119"/>
      <c r="X953" s="119"/>
      <c r="Y953" s="119"/>
      <c r="Z953" s="119"/>
      <c r="AA953" s="119"/>
      <c r="AB953" s="119"/>
      <c r="AC953" s="119"/>
      <c r="AD953" s="119"/>
      <c r="AE953" s="119"/>
      <c r="AF953" s="119"/>
      <c r="AG953" s="119"/>
      <c r="AH953" s="4"/>
      <c r="AI953" s="4"/>
      <c r="AJ953" s="4"/>
      <c r="AK953" s="4"/>
      <c r="AL953" s="4"/>
      <c r="AM953" s="4"/>
      <c r="AN953" s="4"/>
    </row>
    <row r="954">
      <c r="A954" s="4"/>
      <c r="B954" s="4"/>
      <c r="C954" s="4"/>
      <c r="D954" s="4"/>
      <c r="E954" s="4"/>
      <c r="F954" s="4"/>
      <c r="G954" s="4"/>
      <c r="H954" s="4"/>
      <c r="I954" s="4"/>
      <c r="J954" s="116"/>
      <c r="K954" s="116"/>
      <c r="L954" s="116"/>
      <c r="M954" s="116"/>
      <c r="N954" s="116"/>
      <c r="O954" s="116"/>
      <c r="P954" s="116"/>
      <c r="Q954" s="116"/>
      <c r="R954" s="116"/>
      <c r="S954" s="116"/>
      <c r="T954" s="119"/>
      <c r="U954" s="119"/>
      <c r="V954" s="119"/>
      <c r="W954" s="119"/>
      <c r="X954" s="119"/>
      <c r="Y954" s="119"/>
      <c r="Z954" s="119"/>
      <c r="AA954" s="119"/>
      <c r="AB954" s="119"/>
      <c r="AC954" s="119"/>
      <c r="AD954" s="119"/>
      <c r="AE954" s="119"/>
      <c r="AF954" s="119"/>
      <c r="AG954" s="119"/>
      <c r="AH954" s="4"/>
      <c r="AI954" s="4"/>
      <c r="AJ954" s="4"/>
      <c r="AK954" s="4"/>
      <c r="AL954" s="4"/>
      <c r="AM954" s="4"/>
      <c r="AN954" s="4"/>
    </row>
    <row r="955">
      <c r="A955" s="4"/>
      <c r="B955" s="4"/>
      <c r="C955" s="4"/>
      <c r="D955" s="4"/>
      <c r="E955" s="4"/>
      <c r="F955" s="4"/>
      <c r="G955" s="4"/>
      <c r="H955" s="4"/>
      <c r="I955" s="4"/>
      <c r="J955" s="116"/>
      <c r="K955" s="116"/>
      <c r="L955" s="116"/>
      <c r="M955" s="116"/>
      <c r="N955" s="116"/>
      <c r="O955" s="116"/>
      <c r="P955" s="116"/>
      <c r="Q955" s="116"/>
      <c r="R955" s="116"/>
      <c r="S955" s="116"/>
      <c r="T955" s="119"/>
      <c r="U955" s="119"/>
      <c r="V955" s="119"/>
      <c r="W955" s="119"/>
      <c r="X955" s="119"/>
      <c r="Y955" s="119"/>
      <c r="Z955" s="119"/>
      <c r="AA955" s="119"/>
      <c r="AB955" s="119"/>
      <c r="AC955" s="119"/>
      <c r="AD955" s="119"/>
      <c r="AE955" s="119"/>
      <c r="AF955" s="119"/>
      <c r="AG955" s="119"/>
      <c r="AH955" s="4"/>
      <c r="AI955" s="4"/>
      <c r="AJ955" s="4"/>
      <c r="AK955" s="4"/>
      <c r="AL955" s="4"/>
      <c r="AM955" s="4"/>
      <c r="AN955" s="4"/>
    </row>
    <row r="956">
      <c r="A956" s="4"/>
      <c r="B956" s="4"/>
      <c r="C956" s="4"/>
      <c r="D956" s="4"/>
      <c r="E956" s="4"/>
      <c r="F956" s="4"/>
      <c r="G956" s="4"/>
      <c r="H956" s="4"/>
      <c r="I956" s="4"/>
      <c r="J956" s="116"/>
      <c r="K956" s="116"/>
      <c r="L956" s="116"/>
      <c r="M956" s="116"/>
      <c r="N956" s="116"/>
      <c r="O956" s="116"/>
      <c r="P956" s="116"/>
      <c r="Q956" s="116"/>
      <c r="R956" s="116"/>
      <c r="S956" s="116"/>
      <c r="T956" s="119"/>
      <c r="U956" s="119"/>
      <c r="V956" s="119"/>
      <c r="W956" s="119"/>
      <c r="X956" s="119"/>
      <c r="Y956" s="119"/>
      <c r="Z956" s="119"/>
      <c r="AA956" s="119"/>
      <c r="AB956" s="119"/>
      <c r="AC956" s="119"/>
      <c r="AD956" s="119"/>
      <c r="AE956" s="119"/>
      <c r="AF956" s="119"/>
      <c r="AG956" s="119"/>
      <c r="AH956" s="4"/>
      <c r="AI956" s="4"/>
      <c r="AJ956" s="4"/>
      <c r="AK956" s="4"/>
      <c r="AL956" s="4"/>
      <c r="AM956" s="4"/>
      <c r="AN956" s="4"/>
    </row>
    <row r="957">
      <c r="A957" s="4"/>
      <c r="B957" s="4"/>
      <c r="C957" s="4"/>
      <c r="D957" s="4"/>
      <c r="E957" s="4"/>
      <c r="F957" s="4"/>
      <c r="G957" s="4"/>
      <c r="H957" s="4"/>
      <c r="I957" s="4"/>
      <c r="J957" s="116"/>
      <c r="K957" s="116"/>
      <c r="L957" s="116"/>
      <c r="M957" s="116"/>
      <c r="N957" s="116"/>
      <c r="O957" s="116"/>
      <c r="P957" s="116"/>
      <c r="Q957" s="116"/>
      <c r="R957" s="116"/>
      <c r="S957" s="116"/>
      <c r="T957" s="119"/>
      <c r="U957" s="119"/>
      <c r="V957" s="119"/>
      <c r="W957" s="119"/>
      <c r="X957" s="119"/>
      <c r="Y957" s="119"/>
      <c r="Z957" s="119"/>
      <c r="AA957" s="119"/>
      <c r="AB957" s="119"/>
      <c r="AC957" s="119"/>
      <c r="AD957" s="119"/>
      <c r="AE957" s="119"/>
      <c r="AF957" s="119"/>
      <c r="AG957" s="119"/>
      <c r="AH957" s="4"/>
      <c r="AI957" s="4"/>
      <c r="AJ957" s="4"/>
      <c r="AK957" s="4"/>
      <c r="AL957" s="4"/>
      <c r="AM957" s="4"/>
      <c r="AN957" s="4"/>
    </row>
    <row r="958">
      <c r="A958" s="4"/>
      <c r="B958" s="4"/>
      <c r="C958" s="4"/>
      <c r="D958" s="4"/>
      <c r="E958" s="4"/>
      <c r="F958" s="4"/>
      <c r="G958" s="4"/>
      <c r="H958" s="4"/>
      <c r="I958" s="4"/>
      <c r="J958" s="116"/>
      <c r="K958" s="116"/>
      <c r="L958" s="116"/>
      <c r="M958" s="116"/>
      <c r="N958" s="116"/>
      <c r="O958" s="116"/>
      <c r="P958" s="116"/>
      <c r="Q958" s="116"/>
      <c r="R958" s="116"/>
      <c r="S958" s="116"/>
      <c r="T958" s="119"/>
      <c r="U958" s="119"/>
      <c r="V958" s="119"/>
      <c r="W958" s="119"/>
      <c r="X958" s="119"/>
      <c r="Y958" s="119"/>
      <c r="Z958" s="119"/>
      <c r="AA958" s="119"/>
      <c r="AB958" s="119"/>
      <c r="AC958" s="119"/>
      <c r="AD958" s="119"/>
      <c r="AE958" s="119"/>
      <c r="AF958" s="119"/>
      <c r="AG958" s="119"/>
      <c r="AH958" s="4"/>
      <c r="AI958" s="4"/>
      <c r="AJ958" s="4"/>
      <c r="AK958" s="4"/>
      <c r="AL958" s="4"/>
      <c r="AM958" s="4"/>
      <c r="AN958" s="4"/>
    </row>
    <row r="959">
      <c r="A959" s="4"/>
      <c r="B959" s="4"/>
      <c r="C959" s="4"/>
      <c r="D959" s="4"/>
      <c r="E959" s="4"/>
      <c r="F959" s="4"/>
      <c r="G959" s="4"/>
      <c r="H959" s="4"/>
      <c r="I959" s="4"/>
      <c r="J959" s="116"/>
      <c r="K959" s="116"/>
      <c r="L959" s="116"/>
      <c r="M959" s="116"/>
      <c r="N959" s="116"/>
      <c r="O959" s="116"/>
      <c r="P959" s="116"/>
      <c r="Q959" s="116"/>
      <c r="R959" s="116"/>
      <c r="S959" s="116"/>
      <c r="T959" s="119"/>
      <c r="U959" s="119"/>
      <c r="V959" s="119"/>
      <c r="W959" s="119"/>
      <c r="X959" s="119"/>
      <c r="Y959" s="119"/>
      <c r="Z959" s="119"/>
      <c r="AA959" s="119"/>
      <c r="AB959" s="119"/>
      <c r="AC959" s="119"/>
      <c r="AD959" s="119"/>
      <c r="AE959" s="119"/>
      <c r="AF959" s="119"/>
      <c r="AG959" s="119"/>
      <c r="AH959" s="4"/>
      <c r="AI959" s="4"/>
      <c r="AJ959" s="4"/>
      <c r="AK959" s="4"/>
      <c r="AL959" s="4"/>
      <c r="AM959" s="4"/>
      <c r="AN959" s="4"/>
    </row>
    <row r="960">
      <c r="A960" s="4"/>
      <c r="B960" s="4"/>
      <c r="C960" s="4"/>
      <c r="D960" s="4"/>
      <c r="E960" s="4"/>
      <c r="F960" s="4"/>
      <c r="G960" s="4"/>
      <c r="H960" s="4"/>
      <c r="I960" s="4"/>
      <c r="J960" s="116"/>
      <c r="K960" s="116"/>
      <c r="L960" s="116"/>
      <c r="M960" s="116"/>
      <c r="N960" s="116"/>
      <c r="O960" s="116"/>
      <c r="P960" s="116"/>
      <c r="Q960" s="116"/>
      <c r="R960" s="116"/>
      <c r="S960" s="116"/>
      <c r="T960" s="119"/>
      <c r="U960" s="119"/>
      <c r="V960" s="119"/>
      <c r="W960" s="119"/>
      <c r="X960" s="119"/>
      <c r="Y960" s="119"/>
      <c r="Z960" s="119"/>
      <c r="AA960" s="119"/>
      <c r="AB960" s="119"/>
      <c r="AC960" s="119"/>
      <c r="AD960" s="119"/>
      <c r="AE960" s="119"/>
      <c r="AF960" s="119"/>
      <c r="AG960" s="119"/>
      <c r="AH960" s="4"/>
      <c r="AI960" s="4"/>
      <c r="AJ960" s="4"/>
      <c r="AK960" s="4"/>
      <c r="AL960" s="4"/>
      <c r="AM960" s="4"/>
      <c r="AN960" s="4"/>
    </row>
    <row r="961">
      <c r="A961" s="4"/>
      <c r="B961" s="4"/>
      <c r="C961" s="4"/>
      <c r="D961" s="4"/>
      <c r="E961" s="4"/>
      <c r="F961" s="4"/>
      <c r="G961" s="4"/>
      <c r="H961" s="4"/>
      <c r="I961" s="4"/>
      <c r="J961" s="116"/>
      <c r="K961" s="116"/>
      <c r="L961" s="116"/>
      <c r="M961" s="116"/>
      <c r="N961" s="116"/>
      <c r="O961" s="116"/>
      <c r="P961" s="116"/>
      <c r="Q961" s="116"/>
      <c r="R961" s="116"/>
      <c r="S961" s="116"/>
      <c r="T961" s="119"/>
      <c r="U961" s="119"/>
      <c r="V961" s="119"/>
      <c r="W961" s="119"/>
      <c r="X961" s="119"/>
      <c r="Y961" s="119"/>
      <c r="Z961" s="119"/>
      <c r="AA961" s="119"/>
      <c r="AB961" s="119"/>
      <c r="AC961" s="119"/>
      <c r="AD961" s="119"/>
      <c r="AE961" s="119"/>
      <c r="AF961" s="119"/>
      <c r="AG961" s="119"/>
      <c r="AH961" s="4"/>
      <c r="AI961" s="4"/>
      <c r="AJ961" s="4"/>
      <c r="AK961" s="4"/>
      <c r="AL961" s="4"/>
      <c r="AM961" s="4"/>
      <c r="AN961" s="4"/>
    </row>
    <row r="962">
      <c r="A962" s="4"/>
      <c r="B962" s="4"/>
      <c r="C962" s="4"/>
      <c r="D962" s="4"/>
      <c r="E962" s="4"/>
      <c r="F962" s="4"/>
      <c r="G962" s="4"/>
      <c r="H962" s="4"/>
      <c r="I962" s="4"/>
      <c r="J962" s="116"/>
      <c r="K962" s="116"/>
      <c r="L962" s="116"/>
      <c r="M962" s="116"/>
      <c r="N962" s="116"/>
      <c r="O962" s="116"/>
      <c r="P962" s="116"/>
      <c r="Q962" s="116"/>
      <c r="R962" s="116"/>
      <c r="S962" s="116"/>
      <c r="T962" s="119"/>
      <c r="U962" s="119"/>
      <c r="V962" s="119"/>
      <c r="W962" s="119"/>
      <c r="X962" s="119"/>
      <c r="Y962" s="119"/>
      <c r="Z962" s="119"/>
      <c r="AA962" s="119"/>
      <c r="AB962" s="119"/>
      <c r="AC962" s="119"/>
      <c r="AD962" s="119"/>
      <c r="AE962" s="119"/>
      <c r="AF962" s="119"/>
      <c r="AG962" s="119"/>
      <c r="AH962" s="4"/>
      <c r="AI962" s="4"/>
      <c r="AJ962" s="4"/>
      <c r="AK962" s="4"/>
      <c r="AL962" s="4"/>
      <c r="AM962" s="4"/>
      <c r="AN962" s="4"/>
    </row>
    <row r="963">
      <c r="A963" s="4"/>
      <c r="B963" s="4"/>
      <c r="C963" s="4"/>
      <c r="D963" s="4"/>
      <c r="E963" s="4"/>
      <c r="F963" s="4"/>
      <c r="G963" s="4"/>
      <c r="H963" s="4"/>
      <c r="I963" s="4"/>
      <c r="J963" s="116"/>
      <c r="K963" s="116"/>
      <c r="L963" s="116"/>
      <c r="M963" s="116"/>
      <c r="N963" s="116"/>
      <c r="O963" s="116"/>
      <c r="P963" s="116"/>
      <c r="Q963" s="116"/>
      <c r="R963" s="116"/>
      <c r="S963" s="116"/>
      <c r="T963" s="119"/>
      <c r="U963" s="119"/>
      <c r="V963" s="119"/>
      <c r="W963" s="119"/>
      <c r="X963" s="119"/>
      <c r="Y963" s="119"/>
      <c r="Z963" s="119"/>
      <c r="AA963" s="119"/>
      <c r="AB963" s="119"/>
      <c r="AC963" s="119"/>
      <c r="AD963" s="119"/>
      <c r="AE963" s="119"/>
      <c r="AF963" s="119"/>
      <c r="AG963" s="119"/>
      <c r="AH963" s="4"/>
      <c r="AI963" s="4"/>
      <c r="AJ963" s="4"/>
      <c r="AK963" s="4"/>
      <c r="AL963" s="4"/>
      <c r="AM963" s="4"/>
      <c r="AN963" s="4"/>
    </row>
    <row r="964">
      <c r="A964" s="4"/>
      <c r="B964" s="4"/>
      <c r="C964" s="4"/>
      <c r="D964" s="4"/>
      <c r="E964" s="4"/>
      <c r="F964" s="4"/>
      <c r="G964" s="4"/>
      <c r="H964" s="4"/>
      <c r="I964" s="4"/>
      <c r="J964" s="116"/>
      <c r="K964" s="116"/>
      <c r="L964" s="116"/>
      <c r="M964" s="116"/>
      <c r="N964" s="116"/>
      <c r="O964" s="116"/>
      <c r="P964" s="116"/>
      <c r="Q964" s="116"/>
      <c r="R964" s="116"/>
      <c r="S964" s="116"/>
      <c r="T964" s="119"/>
      <c r="U964" s="119"/>
      <c r="V964" s="119"/>
      <c r="W964" s="119"/>
      <c r="X964" s="119"/>
      <c r="Y964" s="119"/>
      <c r="Z964" s="119"/>
      <c r="AA964" s="119"/>
      <c r="AB964" s="119"/>
      <c r="AC964" s="119"/>
      <c r="AD964" s="119"/>
      <c r="AE964" s="119"/>
      <c r="AF964" s="119"/>
      <c r="AG964" s="119"/>
      <c r="AH964" s="4"/>
      <c r="AI964" s="4"/>
      <c r="AJ964" s="4"/>
      <c r="AK964" s="4"/>
      <c r="AL964" s="4"/>
      <c r="AM964" s="4"/>
      <c r="AN964" s="4"/>
    </row>
    <row r="965">
      <c r="A965" s="4"/>
      <c r="B965" s="4"/>
      <c r="C965" s="4"/>
      <c r="D965" s="4"/>
      <c r="E965" s="4"/>
      <c r="F965" s="4"/>
      <c r="G965" s="4"/>
      <c r="H965" s="4"/>
      <c r="I965" s="4"/>
      <c r="J965" s="116"/>
      <c r="K965" s="116"/>
      <c r="L965" s="116"/>
      <c r="M965" s="116"/>
      <c r="N965" s="116"/>
      <c r="O965" s="116"/>
      <c r="P965" s="116"/>
      <c r="Q965" s="116"/>
      <c r="R965" s="116"/>
      <c r="S965" s="116"/>
      <c r="T965" s="119"/>
      <c r="U965" s="119"/>
      <c r="V965" s="119"/>
      <c r="W965" s="119"/>
      <c r="X965" s="119"/>
      <c r="Y965" s="119"/>
      <c r="Z965" s="119"/>
      <c r="AA965" s="119"/>
      <c r="AB965" s="119"/>
      <c r="AC965" s="119"/>
      <c r="AD965" s="119"/>
      <c r="AE965" s="119"/>
      <c r="AF965" s="119"/>
      <c r="AG965" s="119"/>
      <c r="AH965" s="4"/>
      <c r="AI965" s="4"/>
      <c r="AJ965" s="4"/>
      <c r="AK965" s="4"/>
      <c r="AL965" s="4"/>
      <c r="AM965" s="4"/>
      <c r="AN965" s="4"/>
    </row>
    <row r="966">
      <c r="A966" s="4"/>
      <c r="B966" s="4"/>
      <c r="C966" s="4"/>
      <c r="D966" s="4"/>
      <c r="E966" s="4"/>
      <c r="F966" s="4"/>
      <c r="G966" s="4"/>
      <c r="H966" s="4"/>
      <c r="I966" s="4"/>
      <c r="J966" s="116"/>
      <c r="K966" s="116"/>
      <c r="L966" s="116"/>
      <c r="M966" s="116"/>
      <c r="N966" s="116"/>
      <c r="O966" s="116"/>
      <c r="P966" s="116"/>
      <c r="Q966" s="116"/>
      <c r="R966" s="116"/>
      <c r="S966" s="116"/>
      <c r="T966" s="119"/>
      <c r="U966" s="119"/>
      <c r="V966" s="119"/>
      <c r="W966" s="119"/>
      <c r="X966" s="119"/>
      <c r="Y966" s="119"/>
      <c r="Z966" s="119"/>
      <c r="AA966" s="119"/>
      <c r="AB966" s="119"/>
      <c r="AC966" s="119"/>
      <c r="AD966" s="119"/>
      <c r="AE966" s="119"/>
      <c r="AF966" s="119"/>
      <c r="AG966" s="119"/>
      <c r="AH966" s="4"/>
      <c r="AI966" s="4"/>
      <c r="AJ966" s="4"/>
      <c r="AK966" s="4"/>
      <c r="AL966" s="4"/>
      <c r="AM966" s="4"/>
      <c r="AN966" s="4"/>
    </row>
    <row r="967">
      <c r="A967" s="4"/>
      <c r="B967" s="4"/>
      <c r="C967" s="4"/>
      <c r="D967" s="4"/>
      <c r="E967" s="4"/>
      <c r="F967" s="4"/>
      <c r="G967" s="4"/>
      <c r="H967" s="4"/>
      <c r="I967" s="4"/>
      <c r="J967" s="116"/>
      <c r="K967" s="116"/>
      <c r="L967" s="116"/>
      <c r="M967" s="116"/>
      <c r="N967" s="116"/>
      <c r="O967" s="116"/>
      <c r="P967" s="116"/>
      <c r="Q967" s="116"/>
      <c r="R967" s="116"/>
      <c r="S967" s="116"/>
      <c r="T967" s="119"/>
      <c r="U967" s="119"/>
      <c r="V967" s="119"/>
      <c r="W967" s="119"/>
      <c r="X967" s="119"/>
      <c r="Y967" s="119"/>
      <c r="Z967" s="119"/>
      <c r="AA967" s="119"/>
      <c r="AB967" s="119"/>
      <c r="AC967" s="119"/>
      <c r="AD967" s="119"/>
      <c r="AE967" s="119"/>
      <c r="AF967" s="119"/>
      <c r="AG967" s="119"/>
      <c r="AH967" s="4"/>
      <c r="AI967" s="4"/>
      <c r="AJ967" s="4"/>
      <c r="AK967" s="4"/>
      <c r="AL967" s="4"/>
      <c r="AM967" s="4"/>
      <c r="AN967" s="4"/>
    </row>
    <row r="968">
      <c r="A968" s="4"/>
      <c r="B968" s="4"/>
      <c r="C968" s="4"/>
      <c r="D968" s="4"/>
      <c r="E968" s="4"/>
      <c r="F968" s="4"/>
      <c r="G968" s="4"/>
      <c r="H968" s="4"/>
      <c r="I968" s="4"/>
      <c r="J968" s="116"/>
      <c r="K968" s="116"/>
      <c r="L968" s="116"/>
      <c r="M968" s="116"/>
      <c r="N968" s="116"/>
      <c r="O968" s="116"/>
      <c r="P968" s="116"/>
      <c r="Q968" s="116"/>
      <c r="R968" s="116"/>
      <c r="S968" s="116"/>
      <c r="T968" s="119"/>
      <c r="U968" s="119"/>
      <c r="V968" s="119"/>
      <c r="W968" s="119"/>
      <c r="X968" s="119"/>
      <c r="Y968" s="119"/>
      <c r="Z968" s="119"/>
      <c r="AA968" s="119"/>
      <c r="AB968" s="119"/>
      <c r="AC968" s="119"/>
      <c r="AD968" s="119"/>
      <c r="AE968" s="119"/>
      <c r="AF968" s="119"/>
      <c r="AG968" s="119"/>
      <c r="AH968" s="4"/>
      <c r="AI968" s="4"/>
      <c r="AJ968" s="4"/>
      <c r="AK968" s="4"/>
      <c r="AL968" s="4"/>
      <c r="AM968" s="4"/>
      <c r="AN968" s="4"/>
    </row>
    <row r="969">
      <c r="A969" s="4"/>
      <c r="B969" s="4"/>
      <c r="C969" s="4"/>
      <c r="D969" s="4"/>
      <c r="E969" s="4"/>
      <c r="F969" s="4"/>
      <c r="G969" s="4"/>
      <c r="H969" s="4"/>
      <c r="I969" s="4"/>
      <c r="J969" s="116"/>
      <c r="K969" s="116"/>
      <c r="L969" s="116"/>
      <c r="M969" s="116"/>
      <c r="N969" s="116"/>
      <c r="O969" s="116"/>
      <c r="P969" s="116"/>
      <c r="Q969" s="116"/>
      <c r="R969" s="116"/>
      <c r="S969" s="116"/>
      <c r="T969" s="119"/>
      <c r="U969" s="119"/>
      <c r="V969" s="119"/>
      <c r="W969" s="119"/>
      <c r="X969" s="119"/>
      <c r="Y969" s="119"/>
      <c r="Z969" s="119"/>
      <c r="AA969" s="119"/>
      <c r="AB969" s="119"/>
      <c r="AC969" s="119"/>
      <c r="AD969" s="119"/>
      <c r="AE969" s="119"/>
      <c r="AF969" s="119"/>
      <c r="AG969" s="119"/>
      <c r="AH969" s="4"/>
      <c r="AI969" s="4"/>
      <c r="AJ969" s="4"/>
      <c r="AK969" s="4"/>
      <c r="AL969" s="4"/>
      <c r="AM969" s="4"/>
      <c r="AN969" s="4"/>
    </row>
    <row r="970">
      <c r="A970" s="4"/>
      <c r="B970" s="4"/>
      <c r="C970" s="4"/>
      <c r="D970" s="4"/>
      <c r="E970" s="4"/>
      <c r="F970" s="4"/>
      <c r="G970" s="4"/>
      <c r="H970" s="4"/>
      <c r="I970" s="4"/>
      <c r="J970" s="116"/>
      <c r="K970" s="116"/>
      <c r="L970" s="116"/>
      <c r="M970" s="116"/>
      <c r="N970" s="116"/>
      <c r="O970" s="116"/>
      <c r="P970" s="116"/>
      <c r="Q970" s="116"/>
      <c r="R970" s="116"/>
      <c r="S970" s="116"/>
      <c r="T970" s="119"/>
      <c r="U970" s="119"/>
      <c r="V970" s="119"/>
      <c r="W970" s="119"/>
      <c r="X970" s="119"/>
      <c r="Y970" s="119"/>
      <c r="Z970" s="119"/>
      <c r="AA970" s="119"/>
      <c r="AB970" s="119"/>
      <c r="AC970" s="119"/>
      <c r="AD970" s="119"/>
      <c r="AE970" s="119"/>
      <c r="AF970" s="119"/>
      <c r="AG970" s="119"/>
      <c r="AH970" s="4"/>
      <c r="AI970" s="4"/>
      <c r="AJ970" s="4"/>
      <c r="AK970" s="4"/>
      <c r="AL970" s="4"/>
      <c r="AM970" s="4"/>
      <c r="AN970" s="4"/>
    </row>
    <row r="971">
      <c r="A971" s="4"/>
      <c r="B971" s="4"/>
      <c r="C971" s="4"/>
      <c r="D971" s="4"/>
      <c r="E971" s="4"/>
      <c r="F971" s="4"/>
      <c r="G971" s="4"/>
      <c r="H971" s="4"/>
      <c r="I971" s="4"/>
      <c r="J971" s="116"/>
      <c r="K971" s="116"/>
      <c r="L971" s="116"/>
      <c r="M971" s="116"/>
      <c r="N971" s="116"/>
      <c r="O971" s="116"/>
      <c r="P971" s="116"/>
      <c r="Q971" s="116"/>
      <c r="R971" s="116"/>
      <c r="S971" s="116"/>
      <c r="T971" s="119"/>
      <c r="U971" s="119"/>
      <c r="V971" s="119"/>
      <c r="W971" s="119"/>
      <c r="X971" s="119"/>
      <c r="Y971" s="119"/>
      <c r="Z971" s="119"/>
      <c r="AA971" s="119"/>
      <c r="AB971" s="119"/>
      <c r="AC971" s="119"/>
      <c r="AD971" s="119"/>
      <c r="AE971" s="119"/>
      <c r="AF971" s="119"/>
      <c r="AG971" s="119"/>
      <c r="AH971" s="4"/>
      <c r="AI971" s="4"/>
      <c r="AJ971" s="4"/>
      <c r="AK971" s="4"/>
      <c r="AL971" s="4"/>
      <c r="AM971" s="4"/>
      <c r="AN971" s="4"/>
    </row>
    <row r="972">
      <c r="A972" s="4"/>
      <c r="B972" s="4"/>
      <c r="C972" s="4"/>
      <c r="D972" s="4"/>
      <c r="E972" s="4"/>
      <c r="F972" s="4"/>
      <c r="G972" s="4"/>
      <c r="H972" s="4"/>
      <c r="I972" s="4"/>
      <c r="J972" s="116"/>
      <c r="K972" s="116"/>
      <c r="L972" s="116"/>
      <c r="M972" s="116"/>
      <c r="N972" s="116"/>
      <c r="O972" s="116"/>
      <c r="P972" s="116"/>
      <c r="Q972" s="116"/>
      <c r="R972" s="116"/>
      <c r="S972" s="116"/>
      <c r="T972" s="119"/>
      <c r="U972" s="119"/>
      <c r="V972" s="119"/>
      <c r="W972" s="119"/>
      <c r="X972" s="119"/>
      <c r="Y972" s="119"/>
      <c r="Z972" s="119"/>
      <c r="AA972" s="119"/>
      <c r="AB972" s="119"/>
      <c r="AC972" s="119"/>
      <c r="AD972" s="119"/>
      <c r="AE972" s="119"/>
      <c r="AF972" s="119"/>
      <c r="AG972" s="119"/>
      <c r="AH972" s="4"/>
      <c r="AI972" s="4"/>
      <c r="AJ972" s="4"/>
      <c r="AK972" s="4"/>
      <c r="AL972" s="4"/>
      <c r="AM972" s="4"/>
      <c r="AN972" s="4"/>
    </row>
    <row r="973">
      <c r="A973" s="4"/>
      <c r="B973" s="4"/>
      <c r="C973" s="4"/>
      <c r="D973" s="4"/>
      <c r="E973" s="4"/>
      <c r="F973" s="4"/>
      <c r="G973" s="4"/>
      <c r="H973" s="4"/>
      <c r="I973" s="4"/>
      <c r="J973" s="116"/>
      <c r="K973" s="116"/>
      <c r="L973" s="116"/>
      <c r="M973" s="116"/>
      <c r="N973" s="116"/>
      <c r="O973" s="116"/>
      <c r="P973" s="116"/>
      <c r="Q973" s="116"/>
      <c r="R973" s="116"/>
      <c r="S973" s="116"/>
      <c r="T973" s="119"/>
      <c r="U973" s="119"/>
      <c r="V973" s="119"/>
      <c r="W973" s="119"/>
      <c r="X973" s="119"/>
      <c r="Y973" s="119"/>
      <c r="Z973" s="119"/>
      <c r="AA973" s="119"/>
      <c r="AB973" s="119"/>
      <c r="AC973" s="119"/>
      <c r="AD973" s="119"/>
      <c r="AE973" s="119"/>
      <c r="AF973" s="119"/>
      <c r="AG973" s="119"/>
      <c r="AH973" s="4"/>
      <c r="AI973" s="4"/>
      <c r="AJ973" s="4"/>
      <c r="AK973" s="4"/>
      <c r="AL973" s="4"/>
      <c r="AM973" s="4"/>
      <c r="AN973" s="4"/>
    </row>
    <row r="974">
      <c r="A974" s="4"/>
      <c r="B974" s="4"/>
      <c r="C974" s="4"/>
      <c r="D974" s="4"/>
      <c r="E974" s="4"/>
      <c r="F974" s="4"/>
      <c r="G974" s="4"/>
      <c r="H974" s="4"/>
      <c r="I974" s="4"/>
      <c r="J974" s="116"/>
      <c r="K974" s="116"/>
      <c r="L974" s="116"/>
      <c r="M974" s="116"/>
      <c r="N974" s="116"/>
      <c r="O974" s="116"/>
      <c r="P974" s="116"/>
      <c r="Q974" s="116"/>
      <c r="R974" s="116"/>
      <c r="S974" s="116"/>
      <c r="T974" s="119"/>
      <c r="U974" s="119"/>
      <c r="V974" s="119"/>
      <c r="W974" s="119"/>
      <c r="X974" s="119"/>
      <c r="Y974" s="119"/>
      <c r="Z974" s="119"/>
      <c r="AA974" s="119"/>
      <c r="AB974" s="119"/>
      <c r="AC974" s="119"/>
      <c r="AD974" s="119"/>
      <c r="AE974" s="119"/>
      <c r="AF974" s="119"/>
      <c r="AG974" s="119"/>
      <c r="AH974" s="4"/>
      <c r="AI974" s="4"/>
      <c r="AJ974" s="4"/>
      <c r="AK974" s="4"/>
      <c r="AL974" s="4"/>
      <c r="AM974" s="4"/>
      <c r="AN974" s="4"/>
    </row>
    <row r="975">
      <c r="A975" s="4"/>
      <c r="B975" s="4"/>
      <c r="C975" s="4"/>
      <c r="D975" s="4"/>
      <c r="E975" s="4"/>
      <c r="F975" s="4"/>
      <c r="G975" s="4"/>
      <c r="H975" s="4"/>
      <c r="I975" s="4"/>
      <c r="J975" s="116"/>
      <c r="K975" s="116"/>
      <c r="L975" s="116"/>
      <c r="M975" s="116"/>
      <c r="N975" s="116"/>
      <c r="O975" s="116"/>
      <c r="P975" s="116"/>
      <c r="Q975" s="116"/>
      <c r="R975" s="116"/>
      <c r="S975" s="116"/>
      <c r="T975" s="119"/>
      <c r="U975" s="119"/>
      <c r="V975" s="119"/>
      <c r="W975" s="119"/>
      <c r="X975" s="119"/>
      <c r="Y975" s="119"/>
      <c r="Z975" s="119"/>
      <c r="AA975" s="119"/>
      <c r="AB975" s="119"/>
      <c r="AC975" s="119"/>
      <c r="AD975" s="119"/>
      <c r="AE975" s="119"/>
      <c r="AF975" s="119"/>
      <c r="AG975" s="119"/>
      <c r="AH975" s="4"/>
      <c r="AI975" s="4"/>
      <c r="AJ975" s="4"/>
      <c r="AK975" s="4"/>
      <c r="AL975" s="4"/>
      <c r="AM975" s="4"/>
      <c r="AN975" s="4"/>
    </row>
    <row r="976">
      <c r="A976" s="4"/>
      <c r="B976" s="4"/>
      <c r="C976" s="4"/>
      <c r="D976" s="4"/>
      <c r="E976" s="4"/>
      <c r="F976" s="4"/>
      <c r="G976" s="4"/>
      <c r="H976" s="4"/>
      <c r="I976" s="4"/>
      <c r="J976" s="116"/>
      <c r="K976" s="116"/>
      <c r="L976" s="116"/>
      <c r="M976" s="116"/>
      <c r="N976" s="116"/>
      <c r="O976" s="116"/>
      <c r="P976" s="116"/>
      <c r="Q976" s="116"/>
      <c r="R976" s="116"/>
      <c r="S976" s="116"/>
      <c r="T976" s="119"/>
      <c r="U976" s="119"/>
      <c r="V976" s="119"/>
      <c r="W976" s="119"/>
      <c r="X976" s="119"/>
      <c r="Y976" s="119"/>
      <c r="Z976" s="119"/>
      <c r="AA976" s="119"/>
      <c r="AB976" s="119"/>
      <c r="AC976" s="119"/>
      <c r="AD976" s="119"/>
      <c r="AE976" s="119"/>
      <c r="AF976" s="119"/>
      <c r="AG976" s="119"/>
      <c r="AH976" s="4"/>
      <c r="AI976" s="4"/>
      <c r="AJ976" s="4"/>
      <c r="AK976" s="4"/>
      <c r="AL976" s="4"/>
      <c r="AM976" s="4"/>
      <c r="AN976" s="4"/>
    </row>
    <row r="977">
      <c r="A977" s="4"/>
      <c r="B977" s="4"/>
      <c r="C977" s="4"/>
      <c r="D977" s="4"/>
      <c r="E977" s="4"/>
      <c r="F977" s="4"/>
      <c r="G977" s="4"/>
      <c r="H977" s="4"/>
      <c r="I977" s="4"/>
      <c r="J977" s="116"/>
      <c r="K977" s="116"/>
      <c r="L977" s="116"/>
      <c r="M977" s="116"/>
      <c r="N977" s="116"/>
      <c r="O977" s="116"/>
      <c r="P977" s="116"/>
      <c r="Q977" s="116"/>
      <c r="R977" s="116"/>
      <c r="S977" s="116"/>
      <c r="T977" s="119"/>
      <c r="U977" s="119"/>
      <c r="V977" s="119"/>
      <c r="W977" s="119"/>
      <c r="X977" s="119"/>
      <c r="Y977" s="119"/>
      <c r="Z977" s="119"/>
      <c r="AA977" s="119"/>
      <c r="AB977" s="119"/>
      <c r="AC977" s="119"/>
      <c r="AD977" s="119"/>
      <c r="AE977" s="119"/>
      <c r="AF977" s="119"/>
      <c r="AG977" s="119"/>
      <c r="AH977" s="4"/>
      <c r="AI977" s="4"/>
      <c r="AJ977" s="4"/>
      <c r="AK977" s="4"/>
      <c r="AL977" s="4"/>
      <c r="AM977" s="4"/>
      <c r="AN977" s="4"/>
    </row>
    <row r="978">
      <c r="A978" s="4"/>
      <c r="B978" s="4"/>
      <c r="C978" s="4"/>
      <c r="D978" s="4"/>
      <c r="E978" s="4"/>
      <c r="F978" s="4"/>
      <c r="G978" s="4"/>
      <c r="H978" s="4"/>
      <c r="I978" s="4"/>
      <c r="J978" s="116"/>
      <c r="K978" s="116"/>
      <c r="L978" s="116"/>
      <c r="M978" s="116"/>
      <c r="N978" s="116"/>
      <c r="O978" s="116"/>
      <c r="P978" s="116"/>
      <c r="Q978" s="116"/>
      <c r="R978" s="116"/>
      <c r="S978" s="116"/>
      <c r="T978" s="119"/>
      <c r="U978" s="119"/>
      <c r="V978" s="119"/>
      <c r="W978" s="119"/>
      <c r="X978" s="119"/>
      <c r="Y978" s="119"/>
      <c r="Z978" s="119"/>
      <c r="AA978" s="119"/>
      <c r="AB978" s="119"/>
      <c r="AC978" s="119"/>
      <c r="AD978" s="119"/>
      <c r="AE978" s="119"/>
      <c r="AF978" s="119"/>
      <c r="AG978" s="119"/>
      <c r="AH978" s="4"/>
      <c r="AI978" s="4"/>
      <c r="AJ978" s="4"/>
      <c r="AK978" s="4"/>
      <c r="AL978" s="4"/>
      <c r="AM978" s="4"/>
      <c r="AN978" s="4"/>
    </row>
    <row r="979">
      <c r="A979" s="4"/>
      <c r="B979" s="4"/>
      <c r="C979" s="4"/>
      <c r="D979" s="4"/>
      <c r="E979" s="4"/>
      <c r="F979" s="4"/>
      <c r="G979" s="4"/>
      <c r="H979" s="4"/>
      <c r="I979" s="4"/>
      <c r="J979" s="116"/>
      <c r="K979" s="116"/>
      <c r="L979" s="116"/>
      <c r="M979" s="116"/>
      <c r="N979" s="116"/>
      <c r="O979" s="116"/>
      <c r="P979" s="116"/>
      <c r="Q979" s="116"/>
      <c r="R979" s="116"/>
      <c r="S979" s="116"/>
      <c r="T979" s="119"/>
      <c r="U979" s="119"/>
      <c r="V979" s="119"/>
      <c r="W979" s="119"/>
      <c r="X979" s="119"/>
      <c r="Y979" s="119"/>
      <c r="Z979" s="119"/>
      <c r="AA979" s="119"/>
      <c r="AB979" s="119"/>
      <c r="AC979" s="119"/>
      <c r="AD979" s="119"/>
      <c r="AE979" s="119"/>
      <c r="AF979" s="119"/>
      <c r="AG979" s="119"/>
      <c r="AH979" s="4"/>
      <c r="AI979" s="4"/>
      <c r="AJ979" s="4"/>
      <c r="AK979" s="4"/>
      <c r="AL979" s="4"/>
      <c r="AM979" s="4"/>
      <c r="AN979" s="4"/>
    </row>
    <row r="980">
      <c r="A980" s="4"/>
      <c r="B980" s="4"/>
      <c r="C980" s="4"/>
      <c r="D980" s="4"/>
      <c r="E980" s="4"/>
      <c r="F980" s="4"/>
      <c r="G980" s="4"/>
      <c r="H980" s="4"/>
      <c r="I980" s="4"/>
      <c r="J980" s="116"/>
      <c r="K980" s="116"/>
      <c r="L980" s="116"/>
      <c r="M980" s="116"/>
      <c r="N980" s="116"/>
      <c r="O980" s="116"/>
      <c r="P980" s="116"/>
      <c r="Q980" s="116"/>
      <c r="R980" s="116"/>
      <c r="S980" s="116"/>
      <c r="T980" s="119"/>
      <c r="U980" s="119"/>
      <c r="V980" s="119"/>
      <c r="W980" s="119"/>
      <c r="X980" s="119"/>
      <c r="Y980" s="119"/>
      <c r="Z980" s="119"/>
      <c r="AA980" s="119"/>
      <c r="AB980" s="119"/>
      <c r="AC980" s="119"/>
      <c r="AD980" s="119"/>
      <c r="AE980" s="119"/>
      <c r="AF980" s="119"/>
      <c r="AG980" s="119"/>
      <c r="AH980" s="4"/>
      <c r="AI980" s="4"/>
      <c r="AJ980" s="4"/>
      <c r="AK980" s="4"/>
      <c r="AL980" s="4"/>
      <c r="AM980" s="4"/>
      <c r="AN980" s="4"/>
    </row>
    <row r="981">
      <c r="A981" s="4"/>
      <c r="B981" s="4"/>
      <c r="C981" s="4"/>
      <c r="D981" s="4"/>
      <c r="E981" s="4"/>
      <c r="F981" s="4"/>
      <c r="G981" s="4"/>
      <c r="H981" s="4"/>
      <c r="I981" s="4"/>
      <c r="J981" s="116"/>
      <c r="K981" s="116"/>
      <c r="L981" s="116"/>
      <c r="M981" s="116"/>
      <c r="N981" s="116"/>
      <c r="O981" s="116"/>
      <c r="P981" s="116"/>
      <c r="Q981" s="116"/>
      <c r="R981" s="116"/>
      <c r="S981" s="116"/>
      <c r="T981" s="119"/>
      <c r="U981" s="119"/>
      <c r="V981" s="119"/>
      <c r="W981" s="119"/>
      <c r="X981" s="119"/>
      <c r="Y981" s="119"/>
      <c r="Z981" s="119"/>
      <c r="AA981" s="119"/>
      <c r="AB981" s="119"/>
      <c r="AC981" s="119"/>
      <c r="AD981" s="119"/>
      <c r="AE981" s="119"/>
      <c r="AF981" s="119"/>
      <c r="AG981" s="119"/>
      <c r="AH981" s="4"/>
      <c r="AI981" s="4"/>
      <c r="AJ981" s="4"/>
      <c r="AK981" s="4"/>
      <c r="AL981" s="4"/>
      <c r="AM981" s="4"/>
      <c r="AN981" s="4"/>
    </row>
    <row r="982">
      <c r="A982" s="4"/>
      <c r="B982" s="4"/>
      <c r="C982" s="4"/>
      <c r="D982" s="4"/>
      <c r="E982" s="4"/>
      <c r="F982" s="4"/>
      <c r="G982" s="4"/>
      <c r="H982" s="4"/>
      <c r="I982" s="4"/>
      <c r="J982" s="116"/>
      <c r="K982" s="116"/>
      <c r="L982" s="116"/>
      <c r="M982" s="116"/>
      <c r="N982" s="116"/>
      <c r="O982" s="116"/>
      <c r="P982" s="116"/>
      <c r="Q982" s="116"/>
      <c r="R982" s="116"/>
      <c r="S982" s="116"/>
      <c r="T982" s="119"/>
      <c r="U982" s="119"/>
      <c r="V982" s="119"/>
      <c r="W982" s="119"/>
      <c r="X982" s="119"/>
      <c r="Y982" s="119"/>
      <c r="Z982" s="119"/>
      <c r="AA982" s="119"/>
      <c r="AB982" s="119"/>
      <c r="AC982" s="119"/>
      <c r="AD982" s="119"/>
      <c r="AE982" s="119"/>
      <c r="AF982" s="119"/>
      <c r="AG982" s="119"/>
      <c r="AH982" s="4"/>
      <c r="AI982" s="4"/>
      <c r="AJ982" s="4"/>
      <c r="AK982" s="4"/>
      <c r="AL982" s="4"/>
      <c r="AM982" s="4"/>
      <c r="AN982" s="4"/>
    </row>
    <row r="983">
      <c r="A983" s="4"/>
      <c r="B983" s="4"/>
      <c r="C983" s="4"/>
      <c r="D983" s="4"/>
      <c r="E983" s="4"/>
      <c r="F983" s="4"/>
      <c r="G983" s="4"/>
      <c r="H983" s="4"/>
      <c r="I983" s="4"/>
      <c r="J983" s="116"/>
      <c r="K983" s="116"/>
      <c r="L983" s="116"/>
      <c r="M983" s="116"/>
      <c r="N983" s="116"/>
      <c r="O983" s="116"/>
      <c r="P983" s="116"/>
      <c r="Q983" s="116"/>
      <c r="R983" s="116"/>
      <c r="S983" s="116"/>
      <c r="T983" s="119"/>
      <c r="U983" s="119"/>
      <c r="V983" s="119"/>
      <c r="W983" s="119"/>
      <c r="X983" s="119"/>
      <c r="Y983" s="119"/>
      <c r="Z983" s="119"/>
      <c r="AA983" s="119"/>
      <c r="AB983" s="119"/>
      <c r="AC983" s="119"/>
      <c r="AD983" s="119"/>
      <c r="AE983" s="119"/>
      <c r="AF983" s="119"/>
      <c r="AG983" s="119"/>
      <c r="AH983" s="4"/>
      <c r="AI983" s="4"/>
      <c r="AJ983" s="4"/>
      <c r="AK983" s="4"/>
      <c r="AL983" s="4"/>
      <c r="AM983" s="4"/>
      <c r="AN983" s="4"/>
    </row>
    <row r="984">
      <c r="A984" s="4"/>
      <c r="B984" s="4"/>
      <c r="C984" s="4"/>
      <c r="D984" s="4"/>
      <c r="E984" s="4"/>
      <c r="F984" s="4"/>
      <c r="G984" s="4"/>
      <c r="H984" s="4"/>
      <c r="I984" s="4"/>
      <c r="J984" s="116"/>
      <c r="K984" s="116"/>
      <c r="L984" s="116"/>
      <c r="M984" s="116"/>
      <c r="N984" s="116"/>
      <c r="O984" s="116"/>
      <c r="P984" s="116"/>
      <c r="Q984" s="116"/>
      <c r="R984" s="116"/>
      <c r="S984" s="116"/>
      <c r="T984" s="119"/>
      <c r="U984" s="119"/>
      <c r="V984" s="119"/>
      <c r="W984" s="119"/>
      <c r="X984" s="119"/>
      <c r="Y984" s="119"/>
      <c r="Z984" s="119"/>
      <c r="AA984" s="119"/>
      <c r="AB984" s="119"/>
      <c r="AC984" s="119"/>
      <c r="AD984" s="119"/>
      <c r="AE984" s="119"/>
      <c r="AF984" s="119"/>
      <c r="AG984" s="119"/>
      <c r="AH984" s="4"/>
      <c r="AI984" s="4"/>
      <c r="AJ984" s="4"/>
      <c r="AK984" s="4"/>
      <c r="AL984" s="4"/>
      <c r="AM984" s="4"/>
      <c r="AN984" s="4"/>
    </row>
    <row r="985">
      <c r="A985" s="4"/>
      <c r="B985" s="4"/>
      <c r="C985" s="4"/>
      <c r="D985" s="4"/>
      <c r="E985" s="4"/>
      <c r="F985" s="4"/>
      <c r="G985" s="4"/>
      <c r="H985" s="4"/>
      <c r="I985" s="4"/>
      <c r="J985" s="116"/>
      <c r="K985" s="116"/>
      <c r="L985" s="116"/>
      <c r="M985" s="116"/>
      <c r="N985" s="116"/>
      <c r="O985" s="116"/>
      <c r="P985" s="116"/>
      <c r="Q985" s="116"/>
      <c r="R985" s="116"/>
      <c r="S985" s="116"/>
      <c r="T985" s="119"/>
      <c r="U985" s="119"/>
      <c r="V985" s="119"/>
      <c r="W985" s="119"/>
      <c r="X985" s="119"/>
      <c r="Y985" s="119"/>
      <c r="Z985" s="119"/>
      <c r="AA985" s="119"/>
      <c r="AB985" s="119"/>
      <c r="AC985" s="119"/>
      <c r="AD985" s="119"/>
      <c r="AE985" s="119"/>
      <c r="AF985" s="119"/>
      <c r="AG985" s="119"/>
      <c r="AH985" s="4"/>
      <c r="AI985" s="4"/>
      <c r="AJ985" s="4"/>
      <c r="AK985" s="4"/>
      <c r="AL985" s="4"/>
      <c r="AM985" s="4"/>
      <c r="AN985" s="4"/>
    </row>
    <row r="986">
      <c r="A986" s="4"/>
      <c r="B986" s="4"/>
      <c r="C986" s="4"/>
      <c r="D986" s="4"/>
      <c r="E986" s="4"/>
      <c r="F986" s="4"/>
      <c r="G986" s="4"/>
      <c r="H986" s="4"/>
      <c r="I986" s="4"/>
      <c r="J986" s="116"/>
      <c r="K986" s="116"/>
      <c r="L986" s="116"/>
      <c r="M986" s="116"/>
      <c r="N986" s="116"/>
      <c r="O986" s="116"/>
      <c r="P986" s="116"/>
      <c r="Q986" s="116"/>
      <c r="R986" s="116"/>
      <c r="S986" s="116"/>
      <c r="T986" s="119"/>
      <c r="U986" s="119"/>
      <c r="V986" s="119"/>
      <c r="W986" s="119"/>
      <c r="X986" s="119"/>
      <c r="Y986" s="119"/>
      <c r="Z986" s="119"/>
      <c r="AA986" s="119"/>
      <c r="AB986" s="119"/>
      <c r="AC986" s="119"/>
      <c r="AD986" s="119"/>
      <c r="AE986" s="119"/>
      <c r="AF986" s="119"/>
      <c r="AG986" s="119"/>
      <c r="AH986" s="4"/>
      <c r="AI986" s="4"/>
      <c r="AJ986" s="4"/>
      <c r="AK986" s="4"/>
      <c r="AL986" s="4"/>
      <c r="AM986" s="4"/>
      <c r="AN986" s="4"/>
    </row>
    <row r="987">
      <c r="A987" s="4"/>
      <c r="B987" s="4"/>
      <c r="C987" s="4"/>
      <c r="D987" s="4"/>
      <c r="E987" s="4"/>
      <c r="F987" s="4"/>
      <c r="G987" s="4"/>
      <c r="H987" s="4"/>
      <c r="I987" s="4"/>
      <c r="J987" s="116"/>
      <c r="K987" s="116"/>
      <c r="L987" s="116"/>
      <c r="M987" s="116"/>
      <c r="N987" s="116"/>
      <c r="O987" s="116"/>
      <c r="P987" s="116"/>
      <c r="Q987" s="116"/>
      <c r="R987" s="116"/>
      <c r="S987" s="116"/>
      <c r="T987" s="119"/>
      <c r="U987" s="119"/>
      <c r="V987" s="119"/>
      <c r="W987" s="119"/>
      <c r="X987" s="119"/>
      <c r="Y987" s="119"/>
      <c r="Z987" s="119"/>
      <c r="AA987" s="119"/>
      <c r="AB987" s="119"/>
      <c r="AC987" s="119"/>
      <c r="AD987" s="119"/>
      <c r="AE987" s="119"/>
      <c r="AF987" s="119"/>
      <c r="AG987" s="119"/>
      <c r="AH987" s="4"/>
      <c r="AI987" s="4"/>
      <c r="AJ987" s="4"/>
      <c r="AK987" s="4"/>
      <c r="AL987" s="4"/>
      <c r="AM987" s="4"/>
      <c r="AN987" s="4"/>
    </row>
    <row r="988">
      <c r="A988" s="4"/>
      <c r="B988" s="4"/>
      <c r="C988" s="4"/>
      <c r="D988" s="4"/>
      <c r="E988" s="4"/>
      <c r="F988" s="4"/>
      <c r="G988" s="4"/>
      <c r="H988" s="4"/>
      <c r="I988" s="4"/>
      <c r="J988" s="116"/>
      <c r="K988" s="116"/>
      <c r="L988" s="116"/>
      <c r="M988" s="116"/>
      <c r="N988" s="116"/>
      <c r="O988" s="116"/>
      <c r="P988" s="116"/>
      <c r="Q988" s="116"/>
      <c r="R988" s="116"/>
      <c r="S988" s="116"/>
      <c r="T988" s="119"/>
      <c r="U988" s="119"/>
      <c r="V988" s="119"/>
      <c r="W988" s="119"/>
      <c r="X988" s="119"/>
      <c r="Y988" s="119"/>
      <c r="Z988" s="119"/>
      <c r="AA988" s="119"/>
      <c r="AB988" s="119"/>
      <c r="AC988" s="119"/>
      <c r="AD988" s="119"/>
      <c r="AE988" s="119"/>
      <c r="AF988" s="119"/>
      <c r="AG988" s="119"/>
      <c r="AH988" s="4"/>
      <c r="AI988" s="4"/>
      <c r="AJ988" s="4"/>
      <c r="AK988" s="4"/>
      <c r="AL988" s="4"/>
      <c r="AM988" s="4"/>
      <c r="AN988" s="4"/>
    </row>
    <row r="989">
      <c r="A989" s="4"/>
      <c r="B989" s="4"/>
      <c r="C989" s="4"/>
      <c r="D989" s="4"/>
      <c r="E989" s="4"/>
      <c r="F989" s="4"/>
      <c r="G989" s="4"/>
      <c r="H989" s="4"/>
      <c r="I989" s="4"/>
      <c r="J989" s="116"/>
      <c r="K989" s="116"/>
      <c r="L989" s="116"/>
      <c r="M989" s="116"/>
      <c r="N989" s="116"/>
      <c r="O989" s="116"/>
      <c r="P989" s="116"/>
      <c r="Q989" s="116"/>
      <c r="R989" s="116"/>
      <c r="S989" s="116"/>
      <c r="T989" s="119"/>
      <c r="U989" s="119"/>
      <c r="V989" s="119"/>
      <c r="W989" s="119"/>
      <c r="X989" s="119"/>
      <c r="Y989" s="119"/>
      <c r="Z989" s="119"/>
      <c r="AA989" s="119"/>
      <c r="AB989" s="119"/>
      <c r="AC989" s="119"/>
      <c r="AD989" s="119"/>
      <c r="AE989" s="119"/>
      <c r="AF989" s="119"/>
      <c r="AG989" s="119"/>
      <c r="AH989" s="4"/>
      <c r="AI989" s="4"/>
      <c r="AJ989" s="4"/>
      <c r="AK989" s="4"/>
      <c r="AL989" s="4"/>
      <c r="AM989" s="4"/>
      <c r="AN989" s="4"/>
    </row>
    <row r="990">
      <c r="A990" s="4"/>
      <c r="B990" s="4"/>
      <c r="C990" s="4"/>
      <c r="D990" s="4"/>
      <c r="E990" s="4"/>
      <c r="F990" s="4"/>
      <c r="G990" s="4"/>
      <c r="H990" s="4"/>
      <c r="I990" s="4"/>
      <c r="J990" s="116"/>
      <c r="K990" s="116"/>
      <c r="L990" s="116"/>
      <c r="M990" s="116"/>
      <c r="N990" s="116"/>
      <c r="O990" s="116"/>
      <c r="P990" s="116"/>
      <c r="Q990" s="116"/>
      <c r="R990" s="116"/>
      <c r="S990" s="116"/>
      <c r="T990" s="119"/>
      <c r="U990" s="119"/>
      <c r="V990" s="119"/>
      <c r="W990" s="119"/>
      <c r="X990" s="119"/>
      <c r="Y990" s="119"/>
      <c r="Z990" s="119"/>
      <c r="AA990" s="119"/>
      <c r="AB990" s="119"/>
      <c r="AC990" s="119"/>
      <c r="AD990" s="119"/>
      <c r="AE990" s="119"/>
      <c r="AF990" s="119"/>
      <c r="AG990" s="119"/>
      <c r="AH990" s="4"/>
      <c r="AI990" s="4"/>
      <c r="AJ990" s="4"/>
      <c r="AK990" s="4"/>
      <c r="AL990" s="4"/>
      <c r="AM990" s="4"/>
      <c r="AN990" s="4"/>
    </row>
    <row r="991">
      <c r="A991" s="4"/>
      <c r="B991" s="4"/>
      <c r="C991" s="4"/>
      <c r="D991" s="4"/>
      <c r="E991" s="4"/>
      <c r="F991" s="4"/>
      <c r="G991" s="4"/>
      <c r="H991" s="4"/>
      <c r="I991" s="4"/>
      <c r="J991" s="116"/>
      <c r="K991" s="116"/>
      <c r="L991" s="116"/>
      <c r="M991" s="116"/>
      <c r="N991" s="116"/>
      <c r="O991" s="116"/>
      <c r="P991" s="116"/>
      <c r="Q991" s="116"/>
      <c r="R991" s="116"/>
      <c r="S991" s="116"/>
      <c r="T991" s="119"/>
      <c r="U991" s="119"/>
      <c r="V991" s="119"/>
      <c r="W991" s="119"/>
      <c r="X991" s="119"/>
      <c r="Y991" s="119"/>
      <c r="Z991" s="119"/>
      <c r="AA991" s="119"/>
      <c r="AB991" s="119"/>
      <c r="AC991" s="119"/>
      <c r="AD991" s="119"/>
      <c r="AE991" s="119"/>
      <c r="AF991" s="119"/>
      <c r="AG991" s="119"/>
      <c r="AH991" s="4"/>
      <c r="AI991" s="4"/>
      <c r="AJ991" s="4"/>
      <c r="AK991" s="4"/>
      <c r="AL991" s="4"/>
      <c r="AM991" s="4"/>
      <c r="AN991" s="4"/>
    </row>
    <row r="992">
      <c r="A992" s="4"/>
      <c r="B992" s="4"/>
      <c r="C992" s="4"/>
      <c r="D992" s="4"/>
      <c r="E992" s="4"/>
      <c r="F992" s="4"/>
      <c r="G992" s="4"/>
      <c r="H992" s="4"/>
      <c r="I992" s="4"/>
      <c r="J992" s="116"/>
      <c r="K992" s="116"/>
      <c r="L992" s="116"/>
      <c r="M992" s="116"/>
      <c r="N992" s="116"/>
      <c r="O992" s="116"/>
      <c r="P992" s="116"/>
      <c r="Q992" s="116"/>
      <c r="R992" s="116"/>
      <c r="S992" s="116"/>
      <c r="T992" s="119"/>
      <c r="U992" s="119"/>
      <c r="V992" s="119"/>
      <c r="W992" s="119"/>
      <c r="X992" s="119"/>
      <c r="Y992" s="119"/>
      <c r="Z992" s="119"/>
      <c r="AA992" s="119"/>
      <c r="AB992" s="119"/>
      <c r="AC992" s="119"/>
      <c r="AD992" s="119"/>
      <c r="AE992" s="119"/>
      <c r="AF992" s="119"/>
      <c r="AG992" s="119"/>
      <c r="AH992" s="4"/>
      <c r="AI992" s="4"/>
      <c r="AJ992" s="4"/>
      <c r="AK992" s="4"/>
      <c r="AL992" s="4"/>
      <c r="AM992" s="4"/>
      <c r="AN992" s="4"/>
    </row>
    <row r="993">
      <c r="A993" s="4"/>
      <c r="B993" s="4"/>
      <c r="C993" s="4"/>
      <c r="D993" s="4"/>
      <c r="E993" s="4"/>
      <c r="F993" s="4"/>
      <c r="G993" s="4"/>
      <c r="H993" s="4"/>
      <c r="I993" s="4"/>
      <c r="J993" s="116"/>
      <c r="K993" s="116"/>
      <c r="L993" s="116"/>
      <c r="M993" s="116"/>
      <c r="N993" s="116"/>
      <c r="O993" s="116"/>
      <c r="P993" s="116"/>
      <c r="Q993" s="116"/>
      <c r="R993" s="116"/>
      <c r="S993" s="116"/>
      <c r="T993" s="119"/>
      <c r="U993" s="119"/>
      <c r="V993" s="119"/>
      <c r="W993" s="119"/>
      <c r="X993" s="119"/>
      <c r="Y993" s="119"/>
      <c r="Z993" s="119"/>
      <c r="AA993" s="119"/>
      <c r="AB993" s="119"/>
      <c r="AC993" s="119"/>
      <c r="AD993" s="119"/>
      <c r="AE993" s="119"/>
      <c r="AF993" s="119"/>
      <c r="AG993" s="119"/>
      <c r="AH993" s="4"/>
      <c r="AI993" s="4"/>
      <c r="AJ993" s="4"/>
      <c r="AK993" s="4"/>
      <c r="AL993" s="4"/>
      <c r="AM993" s="4"/>
      <c r="AN993" s="4"/>
    </row>
    <row r="994">
      <c r="A994" s="4"/>
      <c r="B994" s="4"/>
      <c r="C994" s="4"/>
      <c r="D994" s="4"/>
      <c r="E994" s="4"/>
      <c r="F994" s="4"/>
      <c r="G994" s="4"/>
      <c r="H994" s="4"/>
      <c r="I994" s="4"/>
      <c r="J994" s="116"/>
      <c r="K994" s="116"/>
      <c r="L994" s="116"/>
      <c r="M994" s="116"/>
      <c r="N994" s="116"/>
      <c r="O994" s="116"/>
      <c r="P994" s="116"/>
      <c r="Q994" s="116"/>
      <c r="R994" s="116"/>
      <c r="S994" s="116"/>
      <c r="T994" s="119"/>
      <c r="U994" s="119"/>
      <c r="V994" s="119"/>
      <c r="W994" s="119"/>
      <c r="X994" s="119"/>
      <c r="Y994" s="119"/>
      <c r="Z994" s="119"/>
      <c r="AA994" s="119"/>
      <c r="AB994" s="119"/>
      <c r="AC994" s="119"/>
      <c r="AD994" s="119"/>
      <c r="AE994" s="119"/>
      <c r="AF994" s="119"/>
      <c r="AG994" s="119"/>
      <c r="AH994" s="4"/>
      <c r="AI994" s="4"/>
      <c r="AJ994" s="4"/>
      <c r="AK994" s="4"/>
      <c r="AL994" s="4"/>
      <c r="AM994" s="4"/>
      <c r="AN994" s="4"/>
    </row>
    <row r="995">
      <c r="A995" s="4"/>
      <c r="B995" s="4"/>
      <c r="C995" s="4"/>
      <c r="D995" s="4"/>
      <c r="E995" s="4"/>
      <c r="F995" s="4"/>
      <c r="G995" s="4"/>
      <c r="H995" s="4"/>
      <c r="I995" s="4"/>
      <c r="J995" s="116"/>
      <c r="K995" s="116"/>
      <c r="L995" s="116"/>
      <c r="M995" s="116"/>
      <c r="N995" s="116"/>
      <c r="O995" s="116"/>
      <c r="P995" s="116"/>
      <c r="Q995" s="116"/>
      <c r="R995" s="116"/>
      <c r="S995" s="116"/>
      <c r="T995" s="119"/>
      <c r="U995" s="119"/>
      <c r="V995" s="119"/>
      <c r="W995" s="119"/>
      <c r="X995" s="119"/>
      <c r="Y995" s="119"/>
      <c r="Z995" s="119"/>
      <c r="AA995" s="119"/>
      <c r="AB995" s="119"/>
      <c r="AC995" s="119"/>
      <c r="AD995" s="119"/>
      <c r="AE995" s="119"/>
      <c r="AF995" s="119"/>
      <c r="AG995" s="119"/>
      <c r="AH995" s="4"/>
      <c r="AI995" s="4"/>
      <c r="AJ995" s="4"/>
      <c r="AK995" s="4"/>
      <c r="AL995" s="4"/>
      <c r="AM995" s="4"/>
      <c r="AN995" s="4"/>
    </row>
    <row r="996">
      <c r="A996" s="4"/>
      <c r="B996" s="4"/>
      <c r="C996" s="4"/>
      <c r="D996" s="4"/>
      <c r="E996" s="4"/>
      <c r="F996" s="4"/>
      <c r="G996" s="4"/>
      <c r="H996" s="4"/>
      <c r="I996" s="4"/>
      <c r="J996" s="116"/>
      <c r="K996" s="116"/>
      <c r="L996" s="116"/>
      <c r="M996" s="116"/>
      <c r="N996" s="116"/>
      <c r="O996" s="116"/>
      <c r="P996" s="116"/>
      <c r="Q996" s="116"/>
      <c r="R996" s="116"/>
      <c r="S996" s="116"/>
      <c r="T996" s="119"/>
      <c r="U996" s="119"/>
      <c r="V996" s="119"/>
      <c r="W996" s="119"/>
      <c r="X996" s="119"/>
      <c r="Y996" s="119"/>
      <c r="Z996" s="119"/>
      <c r="AA996" s="119"/>
      <c r="AB996" s="119"/>
      <c r="AC996" s="119"/>
      <c r="AD996" s="119"/>
      <c r="AE996" s="119"/>
      <c r="AF996" s="119"/>
      <c r="AG996" s="119"/>
      <c r="AH996" s="4"/>
      <c r="AI996" s="4"/>
      <c r="AJ996" s="4"/>
      <c r="AK996" s="4"/>
      <c r="AL996" s="4"/>
      <c r="AM996" s="4"/>
      <c r="AN996" s="4"/>
    </row>
    <row r="997">
      <c r="A997" s="4"/>
      <c r="B997" s="4"/>
      <c r="C997" s="4"/>
      <c r="D997" s="4"/>
      <c r="E997" s="4"/>
      <c r="F997" s="4"/>
      <c r="G997" s="4"/>
      <c r="H997" s="4"/>
      <c r="I997" s="4"/>
      <c r="J997" s="116"/>
      <c r="K997" s="116"/>
      <c r="L997" s="116"/>
      <c r="M997" s="116"/>
      <c r="N997" s="116"/>
      <c r="O997" s="116"/>
      <c r="P997" s="116"/>
      <c r="Q997" s="116"/>
      <c r="R997" s="116"/>
      <c r="S997" s="116"/>
      <c r="T997" s="119"/>
      <c r="U997" s="119"/>
      <c r="V997" s="119"/>
      <c r="W997" s="119"/>
      <c r="X997" s="119"/>
      <c r="Y997" s="119"/>
      <c r="Z997" s="119"/>
      <c r="AA997" s="119"/>
      <c r="AB997" s="119"/>
      <c r="AC997" s="119"/>
      <c r="AD997" s="119"/>
      <c r="AE997" s="119"/>
      <c r="AF997" s="119"/>
      <c r="AG997" s="119"/>
      <c r="AH997" s="4"/>
      <c r="AI997" s="4"/>
      <c r="AJ997" s="4"/>
      <c r="AK997" s="4"/>
      <c r="AL997" s="4"/>
      <c r="AM997" s="4"/>
      <c r="AN997" s="4"/>
    </row>
    <row r="998">
      <c r="A998" s="4"/>
      <c r="B998" s="4"/>
      <c r="C998" s="4"/>
      <c r="D998" s="4"/>
      <c r="E998" s="4"/>
      <c r="F998" s="4"/>
      <c r="G998" s="4"/>
      <c r="H998" s="4"/>
      <c r="I998" s="4"/>
      <c r="J998" s="116"/>
      <c r="K998" s="116"/>
      <c r="L998" s="116"/>
      <c r="M998" s="116"/>
      <c r="N998" s="116"/>
      <c r="O998" s="116"/>
      <c r="P998" s="116"/>
      <c r="Q998" s="116"/>
      <c r="R998" s="116"/>
      <c r="S998" s="116"/>
      <c r="T998" s="119"/>
      <c r="U998" s="119"/>
      <c r="V998" s="119"/>
      <c r="W998" s="119"/>
      <c r="X998" s="119"/>
      <c r="Y998" s="119"/>
      <c r="Z998" s="119"/>
      <c r="AA998" s="119"/>
      <c r="AB998" s="119"/>
      <c r="AC998" s="119"/>
      <c r="AD998" s="119"/>
      <c r="AE998" s="119"/>
      <c r="AF998" s="119"/>
      <c r="AG998" s="119"/>
      <c r="AH998" s="4"/>
      <c r="AI998" s="4"/>
      <c r="AJ998" s="4"/>
      <c r="AK998" s="4"/>
      <c r="AL998" s="4"/>
      <c r="AM998" s="4"/>
      <c r="AN998" s="4"/>
    </row>
    <row r="999">
      <c r="A999" s="4"/>
      <c r="B999" s="4"/>
      <c r="C999" s="4"/>
      <c r="D999" s="4"/>
      <c r="E999" s="4"/>
      <c r="F999" s="4"/>
      <c r="G999" s="4"/>
      <c r="H999" s="4"/>
      <c r="I999" s="4"/>
      <c r="J999" s="116"/>
      <c r="K999" s="116"/>
      <c r="L999" s="116"/>
      <c r="M999" s="116"/>
      <c r="N999" s="116"/>
      <c r="O999" s="116"/>
      <c r="P999" s="116"/>
      <c r="Q999" s="116"/>
      <c r="R999" s="116"/>
      <c r="S999" s="116"/>
      <c r="T999" s="119"/>
      <c r="U999" s="119"/>
      <c r="V999" s="119"/>
      <c r="W999" s="119"/>
      <c r="X999" s="119"/>
      <c r="Y999" s="119"/>
      <c r="Z999" s="119"/>
      <c r="AA999" s="119"/>
      <c r="AB999" s="119"/>
      <c r="AC999" s="119"/>
      <c r="AD999" s="119"/>
      <c r="AE999" s="119"/>
      <c r="AF999" s="119"/>
      <c r="AG999" s="119"/>
      <c r="AH999" s="4"/>
      <c r="AI999" s="4"/>
      <c r="AJ999" s="4"/>
      <c r="AK999" s="4"/>
      <c r="AL999" s="4"/>
      <c r="AM999" s="4"/>
      <c r="AN999" s="4"/>
    </row>
    <row r="1000">
      <c r="A1000" s="4"/>
      <c r="B1000" s="4"/>
      <c r="C1000" s="4"/>
      <c r="D1000" s="4"/>
      <c r="E1000" s="4"/>
      <c r="F1000" s="4"/>
      <c r="G1000" s="4"/>
      <c r="H1000" s="4"/>
      <c r="I1000" s="4"/>
      <c r="J1000" s="116"/>
      <c r="K1000" s="116"/>
      <c r="L1000" s="116"/>
      <c r="M1000" s="116"/>
      <c r="N1000" s="116"/>
      <c r="O1000" s="116"/>
      <c r="P1000" s="116"/>
      <c r="Q1000" s="116"/>
      <c r="R1000" s="116"/>
      <c r="S1000" s="116"/>
      <c r="T1000" s="119"/>
      <c r="U1000" s="119"/>
      <c r="V1000" s="119"/>
      <c r="W1000" s="119"/>
      <c r="X1000" s="119"/>
      <c r="Y1000" s="119"/>
      <c r="Z1000" s="119"/>
      <c r="AA1000" s="119"/>
      <c r="AB1000" s="119"/>
      <c r="AC1000" s="119"/>
      <c r="AD1000" s="119"/>
      <c r="AE1000" s="119"/>
      <c r="AF1000" s="119"/>
      <c r="AG1000" s="119"/>
      <c r="AH1000" s="4"/>
      <c r="AI1000" s="4"/>
      <c r="AJ1000" s="4"/>
      <c r="AK1000" s="4"/>
      <c r="AL1000" s="4"/>
      <c r="AM1000" s="4"/>
      <c r="AN1000" s="4"/>
    </row>
    <row r="1001">
      <c r="A1001" s="4"/>
      <c r="B1001" s="4"/>
      <c r="C1001" s="4"/>
      <c r="D1001" s="4"/>
      <c r="E1001" s="4"/>
      <c r="F1001" s="4"/>
      <c r="G1001" s="4"/>
      <c r="H1001" s="4"/>
      <c r="I1001" s="4"/>
      <c r="J1001" s="116"/>
      <c r="K1001" s="116"/>
      <c r="L1001" s="116"/>
      <c r="M1001" s="116"/>
      <c r="N1001" s="116"/>
      <c r="O1001" s="116"/>
      <c r="P1001" s="116"/>
      <c r="Q1001" s="116"/>
      <c r="R1001" s="116"/>
      <c r="S1001" s="116"/>
      <c r="T1001" s="119"/>
      <c r="U1001" s="119"/>
      <c r="V1001" s="119"/>
      <c r="W1001" s="119"/>
      <c r="X1001" s="119"/>
      <c r="Y1001" s="119"/>
      <c r="Z1001" s="119"/>
      <c r="AA1001" s="119"/>
      <c r="AB1001" s="119"/>
      <c r="AC1001" s="119"/>
      <c r="AD1001" s="119"/>
      <c r="AE1001" s="119"/>
      <c r="AF1001" s="119"/>
      <c r="AG1001" s="119"/>
      <c r="AH1001" s="4"/>
      <c r="AI1001" s="4"/>
      <c r="AJ1001" s="4"/>
      <c r="AK1001" s="4"/>
      <c r="AL1001" s="4"/>
      <c r="AM1001" s="4"/>
      <c r="AN1001" s="4"/>
    </row>
    <row r="1002">
      <c r="A1002" s="4"/>
      <c r="B1002" s="4"/>
      <c r="C1002" s="4"/>
      <c r="D1002" s="4"/>
      <c r="E1002" s="4"/>
      <c r="F1002" s="4"/>
      <c r="G1002" s="4"/>
      <c r="H1002" s="4"/>
      <c r="I1002" s="4"/>
      <c r="J1002" s="116"/>
      <c r="K1002" s="116"/>
      <c r="L1002" s="116"/>
      <c r="M1002" s="116"/>
      <c r="N1002" s="116"/>
      <c r="O1002" s="116"/>
      <c r="P1002" s="116"/>
      <c r="Q1002" s="116"/>
      <c r="R1002" s="116"/>
      <c r="S1002" s="116"/>
      <c r="T1002" s="119"/>
      <c r="U1002" s="119"/>
      <c r="V1002" s="119"/>
      <c r="W1002" s="119"/>
      <c r="X1002" s="119"/>
      <c r="Y1002" s="119"/>
      <c r="Z1002" s="119"/>
      <c r="AA1002" s="119"/>
      <c r="AB1002" s="119"/>
      <c r="AC1002" s="119"/>
      <c r="AD1002" s="119"/>
      <c r="AE1002" s="119"/>
      <c r="AF1002" s="119"/>
      <c r="AG1002" s="119"/>
      <c r="AH1002" s="4"/>
      <c r="AI1002" s="4"/>
      <c r="AJ1002" s="4"/>
      <c r="AK1002" s="4"/>
      <c r="AL1002" s="4"/>
      <c r="AM1002" s="4"/>
      <c r="AN1002" s="4"/>
    </row>
    <row r="1003">
      <c r="A1003" s="4"/>
      <c r="B1003" s="4"/>
      <c r="C1003" s="4"/>
      <c r="D1003" s="4"/>
      <c r="E1003" s="4"/>
      <c r="F1003" s="4"/>
      <c r="G1003" s="4"/>
      <c r="H1003" s="4"/>
      <c r="I1003" s="4"/>
      <c r="J1003" s="116"/>
      <c r="K1003" s="116"/>
      <c r="L1003" s="116"/>
      <c r="M1003" s="116"/>
      <c r="N1003" s="116"/>
      <c r="O1003" s="116"/>
      <c r="P1003" s="116"/>
      <c r="Q1003" s="116"/>
      <c r="R1003" s="116"/>
      <c r="S1003" s="116"/>
      <c r="T1003" s="119"/>
      <c r="U1003" s="119"/>
      <c r="V1003" s="119"/>
      <c r="W1003" s="119"/>
      <c r="X1003" s="119"/>
      <c r="Y1003" s="119"/>
      <c r="Z1003" s="119"/>
      <c r="AA1003" s="119"/>
      <c r="AB1003" s="119"/>
      <c r="AC1003" s="119"/>
      <c r="AD1003" s="119"/>
      <c r="AE1003" s="119"/>
      <c r="AF1003" s="119"/>
      <c r="AG1003" s="119"/>
      <c r="AH1003" s="4"/>
      <c r="AI1003" s="4"/>
      <c r="AJ1003" s="4"/>
      <c r="AK1003" s="4"/>
      <c r="AL1003" s="4"/>
      <c r="AM1003" s="4"/>
      <c r="AN1003" s="4"/>
    </row>
    <row r="1004">
      <c r="A1004" s="4"/>
      <c r="B1004" s="4"/>
      <c r="C1004" s="4"/>
      <c r="D1004" s="4"/>
      <c r="E1004" s="4"/>
      <c r="F1004" s="4"/>
      <c r="G1004" s="4"/>
      <c r="H1004" s="4"/>
      <c r="I1004" s="4"/>
      <c r="J1004" s="116"/>
      <c r="K1004" s="116"/>
      <c r="L1004" s="116"/>
      <c r="M1004" s="116"/>
      <c r="N1004" s="116"/>
      <c r="O1004" s="116"/>
      <c r="P1004" s="116"/>
      <c r="Q1004" s="116"/>
      <c r="R1004" s="116"/>
      <c r="S1004" s="116"/>
      <c r="T1004" s="119"/>
      <c r="U1004" s="119"/>
      <c r="V1004" s="119"/>
      <c r="W1004" s="119"/>
      <c r="X1004" s="119"/>
      <c r="Y1004" s="119"/>
      <c r="Z1004" s="119"/>
      <c r="AA1004" s="119"/>
      <c r="AB1004" s="119"/>
      <c r="AC1004" s="119"/>
      <c r="AD1004" s="119"/>
      <c r="AE1004" s="119"/>
      <c r="AF1004" s="119"/>
      <c r="AG1004" s="119"/>
      <c r="AH1004" s="4"/>
      <c r="AI1004" s="4"/>
      <c r="AJ1004" s="4"/>
      <c r="AK1004" s="4"/>
      <c r="AL1004" s="4"/>
      <c r="AM1004" s="4"/>
      <c r="AN1004" s="4"/>
    </row>
    <row r="1005">
      <c r="A1005" s="4"/>
      <c r="B1005" s="4"/>
      <c r="C1005" s="4"/>
      <c r="D1005" s="4"/>
      <c r="E1005" s="4"/>
      <c r="F1005" s="4"/>
      <c r="G1005" s="4"/>
      <c r="H1005" s="4"/>
      <c r="I1005" s="4"/>
      <c r="J1005" s="116"/>
      <c r="K1005" s="116"/>
      <c r="L1005" s="116"/>
      <c r="M1005" s="116"/>
      <c r="N1005" s="116"/>
      <c r="O1005" s="116"/>
      <c r="P1005" s="116"/>
      <c r="Q1005" s="116"/>
      <c r="R1005" s="116"/>
      <c r="S1005" s="116"/>
      <c r="T1005" s="119"/>
      <c r="U1005" s="119"/>
      <c r="V1005" s="119"/>
      <c r="W1005" s="119"/>
      <c r="X1005" s="119"/>
      <c r="Y1005" s="119"/>
      <c r="Z1005" s="119"/>
      <c r="AA1005" s="119"/>
      <c r="AB1005" s="119"/>
      <c r="AC1005" s="119"/>
      <c r="AD1005" s="119"/>
      <c r="AE1005" s="119"/>
      <c r="AF1005" s="119"/>
      <c r="AG1005" s="119"/>
      <c r="AH1005" s="4"/>
      <c r="AI1005" s="4"/>
      <c r="AJ1005" s="4"/>
      <c r="AK1005" s="4"/>
      <c r="AL1005" s="4"/>
      <c r="AM1005" s="4"/>
      <c r="AN1005" s="4"/>
    </row>
    <row r="1006">
      <c r="A1006" s="4"/>
      <c r="B1006" s="4"/>
      <c r="C1006" s="4"/>
      <c r="D1006" s="4"/>
      <c r="E1006" s="4"/>
      <c r="F1006" s="4"/>
      <c r="G1006" s="4"/>
      <c r="H1006" s="4"/>
      <c r="I1006" s="4"/>
      <c r="J1006" s="116"/>
      <c r="K1006" s="116"/>
      <c r="L1006" s="116"/>
      <c r="M1006" s="116"/>
      <c r="N1006" s="116"/>
      <c r="O1006" s="116"/>
      <c r="P1006" s="116"/>
      <c r="Q1006" s="116"/>
      <c r="R1006" s="116"/>
      <c r="S1006" s="116"/>
      <c r="T1006" s="119"/>
      <c r="U1006" s="119"/>
      <c r="V1006" s="119"/>
      <c r="W1006" s="119"/>
      <c r="X1006" s="119"/>
      <c r="Y1006" s="119"/>
      <c r="Z1006" s="119"/>
      <c r="AA1006" s="119"/>
      <c r="AB1006" s="119"/>
      <c r="AC1006" s="119"/>
      <c r="AD1006" s="119"/>
      <c r="AE1006" s="119"/>
      <c r="AF1006" s="119"/>
      <c r="AG1006" s="119"/>
      <c r="AH1006" s="4"/>
      <c r="AI1006" s="4"/>
      <c r="AJ1006" s="4"/>
      <c r="AK1006" s="4"/>
      <c r="AL1006" s="4"/>
      <c r="AM1006" s="4"/>
      <c r="AN1006" s="4"/>
    </row>
    <row r="1007">
      <c r="A1007" s="4"/>
      <c r="B1007" s="4"/>
      <c r="C1007" s="4"/>
      <c r="D1007" s="4"/>
      <c r="E1007" s="4"/>
      <c r="F1007" s="4"/>
      <c r="G1007" s="4"/>
      <c r="H1007" s="4"/>
      <c r="I1007" s="4"/>
      <c r="J1007" s="116"/>
      <c r="K1007" s="116"/>
      <c r="L1007" s="116"/>
      <c r="M1007" s="116"/>
      <c r="N1007" s="116"/>
      <c r="O1007" s="116"/>
      <c r="P1007" s="116"/>
      <c r="Q1007" s="116"/>
      <c r="R1007" s="116"/>
      <c r="S1007" s="116"/>
      <c r="T1007" s="119"/>
      <c r="U1007" s="119"/>
      <c r="V1007" s="119"/>
      <c r="W1007" s="119"/>
      <c r="X1007" s="119"/>
      <c r="Y1007" s="119"/>
      <c r="Z1007" s="119"/>
      <c r="AA1007" s="119"/>
      <c r="AB1007" s="119"/>
      <c r="AC1007" s="119"/>
      <c r="AD1007" s="119"/>
      <c r="AE1007" s="119"/>
      <c r="AF1007" s="119"/>
      <c r="AG1007" s="119"/>
      <c r="AH1007" s="4"/>
      <c r="AI1007" s="4"/>
      <c r="AJ1007" s="4"/>
      <c r="AK1007" s="4"/>
      <c r="AL1007" s="4"/>
      <c r="AM1007" s="4"/>
      <c r="AN1007" s="4"/>
    </row>
    <row r="1008">
      <c r="A1008" s="4"/>
      <c r="B1008" s="4"/>
      <c r="C1008" s="4"/>
      <c r="D1008" s="4"/>
      <c r="E1008" s="4"/>
      <c r="F1008" s="4"/>
      <c r="G1008" s="4"/>
      <c r="H1008" s="4"/>
      <c r="I1008" s="4"/>
      <c r="J1008" s="116"/>
      <c r="K1008" s="116"/>
      <c r="L1008" s="116"/>
      <c r="M1008" s="116"/>
      <c r="N1008" s="116"/>
      <c r="O1008" s="116"/>
      <c r="P1008" s="116"/>
      <c r="Q1008" s="116"/>
      <c r="R1008" s="116"/>
      <c r="S1008" s="116"/>
      <c r="T1008" s="119"/>
      <c r="U1008" s="119"/>
      <c r="V1008" s="119"/>
      <c r="W1008" s="119"/>
      <c r="X1008" s="119"/>
      <c r="Y1008" s="119"/>
      <c r="Z1008" s="119"/>
      <c r="AA1008" s="119"/>
      <c r="AB1008" s="119"/>
      <c r="AC1008" s="119"/>
      <c r="AD1008" s="119"/>
      <c r="AE1008" s="119"/>
      <c r="AF1008" s="119"/>
      <c r="AG1008" s="119"/>
      <c r="AH1008" s="4"/>
      <c r="AI1008" s="4"/>
      <c r="AJ1008" s="4"/>
      <c r="AK1008" s="4"/>
      <c r="AL1008" s="4"/>
      <c r="AM1008" s="4"/>
      <c r="AN1008" s="4"/>
    </row>
    <row r="1009">
      <c r="A1009" s="4"/>
      <c r="B1009" s="4"/>
      <c r="C1009" s="4"/>
      <c r="D1009" s="4"/>
      <c r="E1009" s="4"/>
      <c r="F1009" s="4"/>
      <c r="G1009" s="4"/>
      <c r="H1009" s="4"/>
      <c r="I1009" s="4"/>
      <c r="J1009" s="116"/>
      <c r="K1009" s="116"/>
      <c r="L1009" s="116"/>
      <c r="M1009" s="116"/>
      <c r="N1009" s="116"/>
      <c r="O1009" s="116"/>
      <c r="P1009" s="116"/>
      <c r="Q1009" s="116"/>
      <c r="R1009" s="116"/>
      <c r="S1009" s="116"/>
      <c r="T1009" s="119"/>
      <c r="U1009" s="119"/>
      <c r="V1009" s="119"/>
      <c r="W1009" s="119"/>
      <c r="X1009" s="119"/>
      <c r="Y1009" s="119"/>
      <c r="Z1009" s="119"/>
      <c r="AA1009" s="119"/>
      <c r="AB1009" s="119"/>
      <c r="AC1009" s="119"/>
      <c r="AD1009" s="119"/>
      <c r="AE1009" s="119"/>
      <c r="AF1009" s="119"/>
      <c r="AG1009" s="119"/>
      <c r="AH1009" s="4"/>
      <c r="AI1009" s="4"/>
      <c r="AJ1009" s="4"/>
      <c r="AK1009" s="4"/>
      <c r="AL1009" s="4"/>
      <c r="AM1009" s="4"/>
      <c r="AN1009" s="4"/>
    </row>
    <row r="1010">
      <c r="A1010" s="4"/>
      <c r="B1010" s="4"/>
      <c r="C1010" s="4"/>
      <c r="D1010" s="4"/>
      <c r="E1010" s="4"/>
      <c r="F1010" s="4"/>
      <c r="G1010" s="4"/>
      <c r="H1010" s="4"/>
      <c r="I1010" s="4"/>
      <c r="J1010" s="116"/>
      <c r="K1010" s="116"/>
      <c r="L1010" s="116"/>
      <c r="M1010" s="116"/>
      <c r="N1010" s="116"/>
      <c r="O1010" s="116"/>
      <c r="P1010" s="116"/>
      <c r="Q1010" s="116"/>
      <c r="R1010" s="116"/>
      <c r="S1010" s="116"/>
      <c r="T1010" s="119"/>
      <c r="U1010" s="119"/>
      <c r="V1010" s="119"/>
      <c r="W1010" s="119"/>
      <c r="X1010" s="119"/>
      <c r="Y1010" s="119"/>
      <c r="Z1010" s="119"/>
      <c r="AA1010" s="119"/>
      <c r="AB1010" s="119"/>
      <c r="AC1010" s="119"/>
      <c r="AD1010" s="119"/>
      <c r="AE1010" s="119"/>
      <c r="AF1010" s="119"/>
      <c r="AG1010" s="119"/>
      <c r="AH1010" s="4"/>
      <c r="AI1010" s="4"/>
      <c r="AJ1010" s="4"/>
      <c r="AK1010" s="4"/>
      <c r="AL1010" s="4"/>
      <c r="AM1010" s="4"/>
      <c r="AN1010" s="4"/>
    </row>
    <row r="1011">
      <c r="A1011" s="4"/>
      <c r="B1011" s="4"/>
      <c r="C1011" s="4"/>
      <c r="D1011" s="4"/>
      <c r="E1011" s="4"/>
      <c r="F1011" s="4"/>
      <c r="G1011" s="4"/>
      <c r="H1011" s="4"/>
      <c r="I1011" s="4"/>
      <c r="J1011" s="116"/>
      <c r="K1011" s="116"/>
      <c r="L1011" s="116"/>
      <c r="M1011" s="116"/>
      <c r="N1011" s="116"/>
      <c r="O1011" s="116"/>
      <c r="P1011" s="116"/>
      <c r="Q1011" s="116"/>
      <c r="R1011" s="116"/>
      <c r="S1011" s="116"/>
      <c r="T1011" s="119"/>
      <c r="U1011" s="119"/>
      <c r="V1011" s="119"/>
      <c r="W1011" s="119"/>
      <c r="X1011" s="119"/>
      <c r="Y1011" s="119"/>
      <c r="Z1011" s="119"/>
      <c r="AA1011" s="119"/>
      <c r="AB1011" s="119"/>
      <c r="AC1011" s="119"/>
      <c r="AD1011" s="119"/>
      <c r="AE1011" s="119"/>
      <c r="AF1011" s="119"/>
      <c r="AG1011" s="119"/>
      <c r="AH1011" s="4"/>
      <c r="AI1011" s="4"/>
      <c r="AJ1011" s="4"/>
      <c r="AK1011" s="4"/>
      <c r="AL1011" s="4"/>
      <c r="AM1011" s="4"/>
      <c r="AN1011"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 customWidth="1" min="10" max="10" width="15.88"/>
  </cols>
  <sheetData>
    <row r="1">
      <c r="A1" s="1" t="s">
        <v>0</v>
      </c>
      <c r="B1" s="2">
        <v>44378.0</v>
      </c>
      <c r="C1" s="2">
        <v>44409.0</v>
      </c>
      <c r="D1" s="2">
        <v>44440.0</v>
      </c>
      <c r="E1" s="2">
        <v>44470.0</v>
      </c>
      <c r="F1" s="2">
        <v>44501.0</v>
      </c>
      <c r="G1" s="2">
        <v>44531.0</v>
      </c>
      <c r="H1" s="396"/>
      <c r="I1" s="396" t="s">
        <v>214</v>
      </c>
      <c r="J1" s="396" t="s">
        <v>193</v>
      </c>
      <c r="K1" s="396" t="s">
        <v>194</v>
      </c>
      <c r="L1" s="19" t="s">
        <v>215</v>
      </c>
      <c r="M1" s="4"/>
      <c r="N1" s="4"/>
      <c r="O1" s="4"/>
      <c r="P1" s="4"/>
      <c r="Q1" s="4"/>
      <c r="R1" s="4"/>
      <c r="S1" s="4"/>
      <c r="T1" s="4"/>
      <c r="U1" s="4"/>
      <c r="V1" s="4"/>
      <c r="W1" s="4"/>
      <c r="X1" s="4"/>
      <c r="Y1" s="4"/>
      <c r="Z1" s="4"/>
      <c r="AA1" s="4"/>
    </row>
    <row r="2">
      <c r="A2" s="19" t="s">
        <v>2</v>
      </c>
      <c r="B2" s="131">
        <v>17.5</v>
      </c>
      <c r="C2" s="131">
        <v>143.5</v>
      </c>
      <c r="D2" s="131">
        <v>507.5</v>
      </c>
      <c r="E2" s="131">
        <v>1179.51</v>
      </c>
      <c r="F2" s="131">
        <v>1295.0</v>
      </c>
      <c r="G2" s="131">
        <v>1519.0</v>
      </c>
      <c r="H2" s="325"/>
      <c r="I2" s="316">
        <f t="shared" ref="I2:K2" si="1">$G$2</f>
        <v>1519</v>
      </c>
      <c r="J2" s="316">
        <f t="shared" si="1"/>
        <v>1519</v>
      </c>
      <c r="K2" s="316">
        <f t="shared" si="1"/>
        <v>1519</v>
      </c>
      <c r="L2" s="4"/>
      <c r="M2" s="4"/>
      <c r="N2" s="4"/>
      <c r="O2" s="4"/>
      <c r="P2" s="4"/>
      <c r="Q2" s="4"/>
      <c r="R2" s="4"/>
      <c r="S2" s="4"/>
      <c r="T2" s="4"/>
      <c r="U2" s="4"/>
      <c r="V2" s="4"/>
      <c r="W2" s="4"/>
      <c r="X2" s="4"/>
      <c r="Y2" s="4"/>
      <c r="Z2" s="4"/>
      <c r="AA2" s="4"/>
    </row>
    <row r="3">
      <c r="A3" s="19" t="s">
        <v>3</v>
      </c>
      <c r="B3" s="131">
        <v>0.0</v>
      </c>
      <c r="C3" s="131">
        <v>0.0</v>
      </c>
      <c r="D3" s="131">
        <v>0.0</v>
      </c>
      <c r="E3" s="131">
        <v>0.0</v>
      </c>
      <c r="F3" s="131">
        <v>2196.0</v>
      </c>
      <c r="G3" s="131">
        <f>SUM(G12:G13)</f>
        <v>6188.664</v>
      </c>
      <c r="H3" s="325"/>
      <c r="I3" s="316">
        <f t="shared" ref="I3:K3" si="2">SUM(I12:I17)</f>
        <v>6188.664</v>
      </c>
      <c r="J3" s="316">
        <f t="shared" si="2"/>
        <v>10999.21903</v>
      </c>
      <c r="K3" s="316">
        <f t="shared" si="2"/>
        <v>24149.43807</v>
      </c>
      <c r="L3" s="4"/>
      <c r="M3" s="4"/>
      <c r="N3" s="4"/>
      <c r="O3" s="4"/>
      <c r="P3" s="4"/>
      <c r="Q3" s="4"/>
      <c r="R3" s="4"/>
      <c r="S3" s="4"/>
      <c r="T3" s="4"/>
      <c r="U3" s="4"/>
      <c r="V3" s="4"/>
      <c r="W3" s="4"/>
      <c r="X3" s="4"/>
      <c r="Y3" s="4"/>
      <c r="Z3" s="4"/>
      <c r="AA3" s="4"/>
    </row>
    <row r="4">
      <c r="A4" s="19" t="s">
        <v>4</v>
      </c>
      <c r="B4" s="131">
        <f t="shared" ref="B4:G4" si="3">B2-B3</f>
        <v>17.5</v>
      </c>
      <c r="C4" s="131">
        <f t="shared" si="3"/>
        <v>143.5</v>
      </c>
      <c r="D4" s="131">
        <f t="shared" si="3"/>
        <v>507.5</v>
      </c>
      <c r="E4" s="131">
        <f t="shared" si="3"/>
        <v>1179.51</v>
      </c>
      <c r="F4" s="131">
        <f t="shared" si="3"/>
        <v>-901</v>
      </c>
      <c r="G4" s="131">
        <f t="shared" si="3"/>
        <v>-4669.664</v>
      </c>
      <c r="H4" s="325"/>
      <c r="I4" s="316">
        <f t="shared" ref="I4:K4" si="4">I2-I3</f>
        <v>-4669.664</v>
      </c>
      <c r="J4" s="316">
        <f t="shared" si="4"/>
        <v>-9480.219033</v>
      </c>
      <c r="K4" s="316">
        <f t="shared" si="4"/>
        <v>-22630.43807</v>
      </c>
      <c r="L4" s="4"/>
      <c r="M4" s="4"/>
      <c r="N4" s="4"/>
      <c r="O4" s="4"/>
      <c r="P4" s="4"/>
      <c r="Q4" s="4"/>
      <c r="R4" s="4"/>
      <c r="S4" s="4"/>
      <c r="T4" s="4"/>
      <c r="U4" s="4"/>
      <c r="V4" s="4"/>
      <c r="W4" s="4"/>
      <c r="X4" s="4"/>
      <c r="Y4" s="4"/>
      <c r="Z4" s="4"/>
      <c r="AA4" s="4"/>
    </row>
    <row r="5">
      <c r="A5" s="19" t="s">
        <v>5</v>
      </c>
      <c r="B5" s="131"/>
      <c r="C5" s="131"/>
      <c r="D5" s="131"/>
      <c r="E5" s="131"/>
      <c r="F5" s="131">
        <f t="shared" ref="F5:G5" si="5">(E18+F18)/2</f>
        <v>40310.615</v>
      </c>
      <c r="G5" s="131">
        <f t="shared" si="5"/>
        <v>48892.115</v>
      </c>
      <c r="H5" s="325"/>
      <c r="I5" s="316">
        <f t="shared" ref="I5:K5" si="6">$G$5</f>
        <v>48892.115</v>
      </c>
      <c r="J5" s="316">
        <f t="shared" si="6"/>
        <v>48892.115</v>
      </c>
      <c r="K5" s="316">
        <f t="shared" si="6"/>
        <v>48892.115</v>
      </c>
      <c r="L5" s="4"/>
      <c r="M5" s="4"/>
      <c r="N5" s="4"/>
      <c r="O5" s="4"/>
      <c r="P5" s="4"/>
      <c r="Q5" s="4"/>
      <c r="R5" s="4"/>
      <c r="S5" s="4"/>
      <c r="T5" s="4"/>
      <c r="U5" s="4"/>
      <c r="V5" s="4"/>
      <c r="W5" s="4"/>
      <c r="X5" s="4"/>
      <c r="Y5" s="4"/>
      <c r="Z5" s="4"/>
      <c r="AA5" s="4"/>
    </row>
    <row r="6">
      <c r="A6" s="19" t="s">
        <v>6</v>
      </c>
      <c r="B6" s="2"/>
      <c r="C6" s="2"/>
      <c r="D6" s="2"/>
      <c r="E6" s="2"/>
      <c r="F6" s="203">
        <f t="shared" ref="F6:G6" si="7">F4/F5</f>
        <v>-0.02235143274</v>
      </c>
      <c r="G6" s="203">
        <f t="shared" si="7"/>
        <v>-0.095509552</v>
      </c>
      <c r="H6" s="329"/>
      <c r="I6" s="329">
        <f t="shared" ref="I6:K6" si="8">I4/I5</f>
        <v>-0.095509552</v>
      </c>
      <c r="J6" s="329">
        <f t="shared" si="8"/>
        <v>-0.1939007759</v>
      </c>
      <c r="K6" s="329">
        <f t="shared" si="8"/>
        <v>-0.4628647803</v>
      </c>
      <c r="L6" s="4"/>
      <c r="M6" s="4"/>
      <c r="N6" s="4"/>
      <c r="O6" s="4"/>
      <c r="P6" s="4"/>
      <c r="Q6" s="4"/>
      <c r="R6" s="4"/>
      <c r="S6" s="4"/>
      <c r="T6" s="4"/>
      <c r="U6" s="4"/>
      <c r="V6" s="4"/>
      <c r="W6" s="4"/>
      <c r="X6" s="4"/>
      <c r="Y6" s="4"/>
      <c r="Z6" s="4"/>
      <c r="AA6" s="4"/>
    </row>
    <row r="7">
      <c r="A7" s="19" t="s">
        <v>7</v>
      </c>
      <c r="B7" s="2"/>
      <c r="C7" s="2"/>
      <c r="D7" s="2"/>
      <c r="E7" s="2"/>
      <c r="F7" s="203">
        <f t="shared" ref="F7:G7" si="9">F6*12</f>
        <v>-0.2682171929</v>
      </c>
      <c r="G7" s="203">
        <f t="shared" si="9"/>
        <v>-1.146114624</v>
      </c>
      <c r="H7" s="329"/>
      <c r="I7" s="329">
        <f t="shared" ref="I7:K7" si="10">I6*12</f>
        <v>-1.146114624</v>
      </c>
      <c r="J7" s="329">
        <f t="shared" si="10"/>
        <v>-2.326809311</v>
      </c>
      <c r="K7" s="329">
        <f t="shared" si="10"/>
        <v>-5.554377363</v>
      </c>
      <c r="L7" s="4"/>
      <c r="M7" s="4"/>
      <c r="N7" s="4"/>
      <c r="O7" s="4"/>
      <c r="P7" s="4"/>
      <c r="Q7" s="4"/>
      <c r="R7" s="4"/>
      <c r="S7" s="4"/>
      <c r="T7" s="4"/>
      <c r="U7" s="4"/>
      <c r="V7" s="4"/>
      <c r="W7" s="4"/>
      <c r="X7" s="4"/>
      <c r="Y7" s="4"/>
      <c r="Z7" s="4"/>
      <c r="AA7" s="4"/>
    </row>
    <row r="8">
      <c r="A8" s="19" t="s">
        <v>8</v>
      </c>
      <c r="B8" s="20">
        <v>118844.0</v>
      </c>
      <c r="C8" s="20">
        <v>125096.0</v>
      </c>
      <c r="D8" s="20">
        <v>132478.0</v>
      </c>
      <c r="E8" s="20">
        <v>141301.0</v>
      </c>
      <c r="F8" s="20">
        <f>'EP (dont use)'!U8</f>
        <v>153179</v>
      </c>
      <c r="G8" s="80">
        <f>'CB Old'!G8</f>
        <v>163638</v>
      </c>
      <c r="H8" s="325"/>
      <c r="I8" s="331">
        <f t="shared" ref="I8:K8" si="11">$G$8</f>
        <v>163638</v>
      </c>
      <c r="J8" s="331">
        <f t="shared" si="11"/>
        <v>163638</v>
      </c>
      <c r="K8" s="331">
        <f t="shared" si="11"/>
        <v>163638</v>
      </c>
      <c r="L8" s="4"/>
      <c r="M8" s="4"/>
      <c r="N8" s="4"/>
      <c r="O8" s="4"/>
      <c r="P8" s="4"/>
      <c r="Q8" s="4"/>
      <c r="R8" s="4"/>
      <c r="S8" s="4"/>
      <c r="T8" s="4"/>
      <c r="U8" s="4"/>
      <c r="V8" s="4"/>
      <c r="W8" s="4"/>
      <c r="X8" s="4"/>
      <c r="Y8" s="4"/>
      <c r="Z8" s="4"/>
      <c r="AA8" s="4"/>
    </row>
    <row r="9">
      <c r="A9" s="19" t="s">
        <v>9</v>
      </c>
      <c r="B9" s="2"/>
      <c r="C9" s="2"/>
      <c r="D9" s="2"/>
      <c r="E9" s="2"/>
      <c r="F9" s="335">
        <f t="shared" ref="F9:G9" si="12">F4/F8</f>
        <v>-0.005882007325</v>
      </c>
      <c r="G9" s="335">
        <f t="shared" si="12"/>
        <v>-0.02853655019</v>
      </c>
      <c r="H9" s="433"/>
      <c r="I9" s="433">
        <f t="shared" ref="I9:K9" si="13">I4/I8</f>
        <v>-0.02853655019</v>
      </c>
      <c r="J9" s="433">
        <f t="shared" si="13"/>
        <v>-0.05793409253</v>
      </c>
      <c r="K9" s="433">
        <f t="shared" si="13"/>
        <v>-0.1382957386</v>
      </c>
      <c r="L9" s="4"/>
      <c r="M9" s="4"/>
      <c r="N9" s="4"/>
      <c r="O9" s="4"/>
      <c r="P9" s="4"/>
      <c r="Q9" s="4"/>
      <c r="R9" s="4"/>
      <c r="S9" s="4"/>
      <c r="T9" s="4"/>
      <c r="U9" s="4"/>
      <c r="V9" s="4"/>
      <c r="W9" s="4"/>
      <c r="X9" s="4"/>
      <c r="Y9" s="4"/>
      <c r="Z9" s="4"/>
      <c r="AA9" s="4"/>
    </row>
    <row r="10">
      <c r="A10" s="21" t="s">
        <v>68</v>
      </c>
      <c r="B10" s="475"/>
      <c r="C10" s="475"/>
      <c r="D10" s="475"/>
      <c r="E10" s="475"/>
      <c r="F10" s="181">
        <f t="shared" ref="F10:G10" si="14">F4/F2</f>
        <v>-0.6957528958</v>
      </c>
      <c r="G10" s="181">
        <f t="shared" si="14"/>
        <v>-3.074169849</v>
      </c>
      <c r="H10" s="434"/>
      <c r="I10" s="434">
        <f t="shared" ref="I10:K10" si="15">I4/I2</f>
        <v>-3.074169849</v>
      </c>
      <c r="J10" s="434">
        <f t="shared" si="15"/>
        <v>-6.241092188</v>
      </c>
      <c r="K10" s="434">
        <f t="shared" si="15"/>
        <v>-14.89824757</v>
      </c>
      <c r="L10" s="23"/>
      <c r="M10" s="23"/>
      <c r="N10" s="23"/>
      <c r="O10" s="23"/>
      <c r="P10" s="23"/>
      <c r="Q10" s="23"/>
      <c r="R10" s="23"/>
      <c r="S10" s="23"/>
      <c r="T10" s="23"/>
      <c r="U10" s="23"/>
      <c r="V10" s="23"/>
      <c r="W10" s="23"/>
      <c r="X10" s="23"/>
      <c r="Y10" s="23"/>
      <c r="Z10" s="23"/>
      <c r="AA10" s="23"/>
    </row>
    <row r="11">
      <c r="A11" s="24" t="s">
        <v>69</v>
      </c>
      <c r="B11" s="2"/>
      <c r="C11" s="2"/>
      <c r="D11" s="2"/>
      <c r="E11" s="2"/>
      <c r="F11" s="335"/>
      <c r="G11" s="19"/>
      <c r="H11" s="4"/>
      <c r="I11" s="4"/>
      <c r="J11" s="4"/>
      <c r="K11" s="4"/>
      <c r="L11" s="4"/>
      <c r="M11" s="4"/>
      <c r="N11" s="4"/>
      <c r="O11" s="4"/>
      <c r="P11" s="4"/>
      <c r="Q11" s="4"/>
      <c r="R11" s="4"/>
      <c r="S11" s="4"/>
      <c r="T11" s="4"/>
      <c r="U11" s="4"/>
      <c r="V11" s="4"/>
      <c r="W11" s="4"/>
      <c r="X11" s="4"/>
      <c r="Y11" s="4"/>
      <c r="Z11" s="4"/>
      <c r="AA11" s="4"/>
    </row>
    <row r="12">
      <c r="A12" s="19" t="s">
        <v>186</v>
      </c>
      <c r="B12" s="2"/>
      <c r="C12" s="2"/>
      <c r="D12" s="2"/>
      <c r="E12" s="2"/>
      <c r="F12" s="131">
        <f>F75</f>
        <v>2196</v>
      </c>
      <c r="G12" s="131">
        <f>G76</f>
        <v>6143.664</v>
      </c>
      <c r="H12" s="4"/>
      <c r="I12" s="27">
        <f t="shared" ref="I12:K12" si="16">I76</f>
        <v>6143.664</v>
      </c>
      <c r="J12" s="27">
        <f t="shared" si="16"/>
        <v>10954.21903</v>
      </c>
      <c r="K12" s="27">
        <f t="shared" si="16"/>
        <v>24104.43807</v>
      </c>
      <c r="L12" s="4"/>
      <c r="M12" s="4"/>
      <c r="N12" s="4"/>
      <c r="O12" s="4"/>
      <c r="P12" s="4"/>
      <c r="Q12" s="4"/>
      <c r="R12" s="4"/>
      <c r="S12" s="4"/>
      <c r="T12" s="4"/>
      <c r="U12" s="4"/>
      <c r="V12" s="4"/>
      <c r="W12" s="4"/>
      <c r="X12" s="4"/>
      <c r="Y12" s="4"/>
      <c r="Z12" s="4"/>
      <c r="AA12" s="4"/>
    </row>
    <row r="13">
      <c r="A13" s="21" t="s">
        <v>23</v>
      </c>
      <c r="B13" s="475"/>
      <c r="C13" s="475"/>
      <c r="D13" s="475"/>
      <c r="E13" s="475"/>
      <c r="F13" s="112">
        <v>0.0</v>
      </c>
      <c r="G13" s="112">
        <f>G78</f>
        <v>45</v>
      </c>
      <c r="H13" s="23"/>
      <c r="I13" s="22">
        <f t="shared" ref="I13:K13" si="17">$G$13</f>
        <v>45</v>
      </c>
      <c r="J13" s="22">
        <f t="shared" si="17"/>
        <v>45</v>
      </c>
      <c r="K13" s="22">
        <f t="shared" si="17"/>
        <v>45</v>
      </c>
      <c r="L13" s="23"/>
      <c r="M13" s="23"/>
      <c r="N13" s="23"/>
      <c r="O13" s="23"/>
      <c r="P13" s="23"/>
      <c r="Q13" s="23"/>
      <c r="R13" s="23"/>
      <c r="S13" s="23"/>
      <c r="T13" s="23"/>
      <c r="U13" s="23"/>
      <c r="V13" s="23"/>
      <c r="W13" s="23"/>
      <c r="X13" s="23"/>
      <c r="Y13" s="23"/>
      <c r="Z13" s="23"/>
      <c r="AA13" s="23"/>
    </row>
    <row r="14">
      <c r="A14" s="24" t="s">
        <v>73</v>
      </c>
      <c r="B14" s="2"/>
      <c r="C14" s="2"/>
      <c r="D14" s="2"/>
      <c r="E14" s="2"/>
      <c r="F14" s="131"/>
      <c r="G14" s="19"/>
      <c r="H14" s="4"/>
      <c r="I14" s="4"/>
      <c r="J14" s="4"/>
      <c r="K14" s="4"/>
      <c r="L14" s="4"/>
      <c r="M14" s="4"/>
      <c r="N14" s="4"/>
      <c r="O14" s="4"/>
      <c r="P14" s="4"/>
      <c r="Q14" s="4"/>
      <c r="R14" s="4"/>
      <c r="S14" s="4"/>
      <c r="T14" s="4"/>
      <c r="U14" s="4"/>
      <c r="V14" s="4"/>
      <c r="W14" s="4"/>
      <c r="X14" s="4"/>
      <c r="Y14" s="4"/>
      <c r="Z14" s="4"/>
      <c r="AA14" s="4"/>
    </row>
    <row r="15">
      <c r="A15" s="358" t="s">
        <v>74</v>
      </c>
      <c r="B15" s="2"/>
      <c r="C15" s="2"/>
      <c r="D15" s="2"/>
      <c r="E15" s="2"/>
      <c r="F15" s="274">
        <f t="shared" ref="F15:G15" si="18">F13/F18</f>
        <v>0</v>
      </c>
      <c r="G15" s="274">
        <f t="shared" si="18"/>
        <v>0.0008609638969</v>
      </c>
      <c r="H15" s="4"/>
      <c r="I15" s="4"/>
      <c r="J15" s="4"/>
      <c r="K15" s="4"/>
      <c r="L15" s="4"/>
      <c r="M15" s="4"/>
      <c r="N15" s="4"/>
      <c r="O15" s="4"/>
      <c r="P15" s="4"/>
      <c r="Q15" s="4"/>
      <c r="R15" s="4"/>
      <c r="S15" s="4"/>
      <c r="T15" s="4"/>
      <c r="U15" s="4"/>
      <c r="V15" s="4"/>
      <c r="W15" s="4"/>
      <c r="X15" s="4"/>
      <c r="Y15" s="4"/>
      <c r="Z15" s="4"/>
      <c r="AA15" s="4"/>
    </row>
    <row r="16">
      <c r="A16" s="451" t="s">
        <v>75</v>
      </c>
      <c r="B16" s="475"/>
      <c r="C16" s="475"/>
      <c r="D16" s="475"/>
      <c r="E16" s="475"/>
      <c r="F16" s="291">
        <f t="shared" ref="F16:G16" si="19">F12/F18</f>
        <v>0.04824546661</v>
      </c>
      <c r="G16" s="291">
        <f t="shared" si="19"/>
        <v>0.1175438422</v>
      </c>
      <c r="H16" s="23"/>
      <c r="I16" s="23"/>
      <c r="J16" s="23"/>
      <c r="K16" s="23"/>
      <c r="L16" s="23"/>
      <c r="M16" s="23"/>
      <c r="N16" s="23"/>
      <c r="O16" s="23"/>
      <c r="P16" s="23"/>
      <c r="Q16" s="23"/>
      <c r="R16" s="23"/>
      <c r="S16" s="23"/>
      <c r="T16" s="23"/>
      <c r="U16" s="23"/>
      <c r="V16" s="23"/>
      <c r="W16" s="23"/>
      <c r="X16" s="23"/>
      <c r="Y16" s="23"/>
      <c r="Z16" s="23"/>
      <c r="AA16" s="23"/>
    </row>
    <row r="17">
      <c r="A17" s="126" t="s">
        <v>122</v>
      </c>
      <c r="B17" s="38"/>
      <c r="C17" s="38"/>
      <c r="D17" s="4"/>
      <c r="E17" s="131"/>
      <c r="F17" s="131"/>
      <c r="H17" s="4"/>
      <c r="I17" s="4"/>
      <c r="J17" s="4"/>
      <c r="K17" s="4"/>
      <c r="L17" s="4"/>
      <c r="M17" s="4"/>
      <c r="N17" s="4"/>
      <c r="O17" s="4"/>
      <c r="P17" s="4"/>
      <c r="Q17" s="4"/>
      <c r="R17" s="4"/>
      <c r="S17" s="4"/>
      <c r="T17" s="4"/>
      <c r="U17" s="4"/>
      <c r="V17" s="4"/>
      <c r="W17" s="4"/>
      <c r="X17" s="4"/>
      <c r="Y17" s="4"/>
      <c r="Z17" s="4"/>
      <c r="AA17" s="4"/>
    </row>
    <row r="18">
      <c r="A18" s="38" t="s">
        <v>13</v>
      </c>
      <c r="B18" s="38"/>
      <c r="C18" s="38"/>
      <c r="D18" s="4"/>
      <c r="E18" s="131">
        <v>35104.0</v>
      </c>
      <c r="F18" s="131">
        <v>45517.23</v>
      </c>
      <c r="G18" s="18">
        <v>52267.0</v>
      </c>
      <c r="H18" s="4"/>
      <c r="I18" s="4"/>
      <c r="J18" s="4"/>
      <c r="K18" s="4"/>
      <c r="L18" s="4"/>
      <c r="M18" s="4"/>
      <c r="N18" s="4"/>
      <c r="O18" s="4"/>
      <c r="P18" s="4"/>
      <c r="Q18" s="4"/>
      <c r="R18" s="4"/>
      <c r="S18" s="4"/>
      <c r="T18" s="4"/>
      <c r="U18" s="4"/>
      <c r="V18" s="4"/>
      <c r="W18" s="4"/>
      <c r="X18" s="4"/>
      <c r="Y18" s="4"/>
      <c r="Z18" s="4"/>
      <c r="AA18" s="4"/>
    </row>
    <row r="19">
      <c r="A19" s="36" t="s">
        <v>136</v>
      </c>
      <c r="B19" s="38"/>
      <c r="C19" s="38"/>
      <c r="D19" s="4"/>
      <c r="E19" s="19">
        <v>83.0</v>
      </c>
      <c r="F19" s="19">
        <v>95.0</v>
      </c>
      <c r="G19" s="19">
        <v>104.0</v>
      </c>
      <c r="H19" s="4"/>
      <c r="I19" s="4"/>
      <c r="J19" s="4"/>
      <c r="K19" s="4"/>
      <c r="L19" s="4"/>
      <c r="M19" s="4"/>
      <c r="N19" s="4"/>
      <c r="O19" s="4"/>
      <c r="P19" s="4"/>
      <c r="Q19" s="4"/>
      <c r="R19" s="4"/>
      <c r="S19" s="4"/>
      <c r="T19" s="4"/>
      <c r="U19" s="4"/>
      <c r="V19" s="4"/>
      <c r="W19" s="4"/>
      <c r="X19" s="4"/>
      <c r="Y19" s="4"/>
      <c r="Z19" s="4"/>
      <c r="AA19" s="4"/>
    </row>
    <row r="20">
      <c r="A20" s="39" t="s">
        <v>15</v>
      </c>
      <c r="B20" s="39"/>
      <c r="C20" s="39"/>
      <c r="D20" s="23"/>
      <c r="E20" s="22">
        <f t="shared" ref="E20:G20" si="20">E18/E19</f>
        <v>422.939759</v>
      </c>
      <c r="F20" s="22">
        <f t="shared" si="20"/>
        <v>479.1287368</v>
      </c>
      <c r="G20" s="22">
        <f t="shared" si="20"/>
        <v>502.5673077</v>
      </c>
      <c r="H20" s="23"/>
      <c r="I20" s="23"/>
      <c r="J20" s="23"/>
      <c r="K20" s="23"/>
      <c r="L20" s="23"/>
      <c r="M20" s="23"/>
      <c r="N20" s="23"/>
      <c r="O20" s="23"/>
      <c r="P20" s="23"/>
      <c r="Q20" s="23"/>
      <c r="R20" s="23"/>
      <c r="S20" s="23"/>
      <c r="T20" s="23"/>
      <c r="U20" s="23"/>
      <c r="V20" s="23"/>
      <c r="W20" s="23"/>
      <c r="X20" s="23"/>
      <c r="Y20" s="23"/>
      <c r="Z20" s="23"/>
      <c r="AA20" s="23"/>
    </row>
    <row r="21">
      <c r="A21" s="270" t="s">
        <v>16</v>
      </c>
      <c r="B21" s="38"/>
      <c r="C21" s="38"/>
      <c r="D21" s="4"/>
      <c r="E21" s="4"/>
      <c r="F21" s="4"/>
      <c r="G21" s="4"/>
      <c r="H21" s="4"/>
      <c r="I21" s="4"/>
      <c r="J21" s="4"/>
      <c r="K21" s="4"/>
      <c r="L21" s="4"/>
      <c r="M21" s="4"/>
      <c r="N21" s="4"/>
      <c r="O21" s="4"/>
      <c r="P21" s="4"/>
      <c r="Q21" s="4"/>
      <c r="R21" s="4"/>
      <c r="S21" s="4"/>
      <c r="T21" s="4"/>
      <c r="U21" s="4"/>
      <c r="V21" s="4"/>
      <c r="W21" s="4"/>
      <c r="X21" s="4"/>
      <c r="Y21" s="4"/>
      <c r="Z21" s="4"/>
      <c r="AA21" s="4"/>
    </row>
    <row r="22">
      <c r="A22" s="36" t="s">
        <v>17</v>
      </c>
      <c r="B22" s="38"/>
      <c r="C22" s="38"/>
      <c r="D22" s="4"/>
      <c r="E22" s="492">
        <v>34260.0</v>
      </c>
      <c r="F22" s="492">
        <v>39811.62</v>
      </c>
      <c r="G22" s="18">
        <v>32607.0</v>
      </c>
      <c r="H22" s="4"/>
      <c r="I22" s="4"/>
      <c r="J22" s="4"/>
      <c r="K22" s="4"/>
      <c r="L22" s="4"/>
      <c r="M22" s="4"/>
      <c r="N22" s="4"/>
      <c r="O22" s="4"/>
      <c r="P22" s="4"/>
      <c r="Q22" s="4"/>
      <c r="R22" s="4"/>
      <c r="S22" s="4"/>
      <c r="T22" s="4"/>
      <c r="U22" s="4"/>
      <c r="V22" s="4"/>
      <c r="W22" s="4"/>
      <c r="X22" s="4"/>
      <c r="Y22" s="4"/>
      <c r="Z22" s="4"/>
      <c r="AA22" s="4"/>
    </row>
    <row r="23">
      <c r="A23" s="180" t="s">
        <v>18</v>
      </c>
      <c r="B23" s="38"/>
      <c r="C23" s="38"/>
      <c r="D23" s="4"/>
      <c r="E23" s="492">
        <v>799.0</v>
      </c>
      <c r="F23" s="492">
        <v>4861.36</v>
      </c>
      <c r="G23" s="18">
        <v>14026.0</v>
      </c>
      <c r="H23" s="4"/>
      <c r="I23" s="4"/>
      <c r="J23" s="4"/>
      <c r="K23" s="4"/>
      <c r="L23" s="4"/>
      <c r="M23" s="4"/>
      <c r="N23" s="4"/>
      <c r="O23" s="4"/>
      <c r="P23" s="4"/>
      <c r="Q23" s="4"/>
      <c r="R23" s="4"/>
      <c r="S23" s="4"/>
      <c r="T23" s="4"/>
      <c r="U23" s="4"/>
      <c r="V23" s="4"/>
      <c r="W23" s="4"/>
      <c r="X23" s="4"/>
      <c r="Y23" s="4"/>
      <c r="Z23" s="4"/>
      <c r="AA23" s="4"/>
    </row>
    <row r="24">
      <c r="A24" s="38" t="s">
        <v>19</v>
      </c>
      <c r="B24" s="38"/>
      <c r="C24" s="38"/>
      <c r="D24" s="4"/>
      <c r="E24" s="493">
        <v>45.0</v>
      </c>
      <c r="F24" s="492">
        <v>799.25</v>
      </c>
      <c r="G24" s="18">
        <v>4861.0</v>
      </c>
      <c r="H24" s="4"/>
      <c r="I24" s="4"/>
      <c r="J24" s="4"/>
      <c r="K24" s="4"/>
      <c r="L24" s="4"/>
      <c r="M24" s="4"/>
      <c r="N24" s="4"/>
      <c r="O24" s="4"/>
      <c r="P24" s="4"/>
      <c r="Q24" s="4"/>
      <c r="R24" s="4"/>
      <c r="S24" s="4"/>
      <c r="T24" s="4"/>
      <c r="U24" s="4"/>
      <c r="V24" s="4"/>
      <c r="W24" s="4"/>
      <c r="X24" s="4"/>
      <c r="Y24" s="4"/>
      <c r="Z24" s="4"/>
      <c r="AA24" s="4"/>
    </row>
    <row r="25">
      <c r="A25" s="38" t="s">
        <v>20</v>
      </c>
      <c r="B25" s="38"/>
      <c r="C25" s="38"/>
      <c r="D25" s="4"/>
      <c r="E25" s="493"/>
      <c r="F25" s="492">
        <v>45.0</v>
      </c>
      <c r="G25" s="18">
        <v>727.0</v>
      </c>
      <c r="H25" s="4"/>
      <c r="I25" s="4"/>
      <c r="J25" s="4"/>
      <c r="K25" s="4"/>
      <c r="L25" s="4"/>
      <c r="M25" s="4"/>
      <c r="N25" s="4"/>
      <c r="O25" s="4"/>
      <c r="P25" s="4"/>
      <c r="Q25" s="4"/>
      <c r="R25" s="4"/>
      <c r="S25" s="4"/>
      <c r="T25" s="4"/>
      <c r="U25" s="4"/>
      <c r="V25" s="4"/>
      <c r="W25" s="4"/>
      <c r="X25" s="4"/>
      <c r="Y25" s="4"/>
      <c r="Z25" s="4"/>
      <c r="AA25" s="4"/>
    </row>
    <row r="26">
      <c r="A26" s="36" t="s">
        <v>85</v>
      </c>
      <c r="B26" s="38"/>
      <c r="C26" s="38"/>
      <c r="D26" s="4"/>
      <c r="E26" s="27"/>
      <c r="F26" s="492"/>
      <c r="G26" s="18">
        <v>45.0</v>
      </c>
      <c r="H26" s="4"/>
      <c r="I26" s="4"/>
      <c r="J26" s="4"/>
      <c r="K26" s="4"/>
      <c r="L26" s="4"/>
      <c r="M26" s="4"/>
      <c r="N26" s="4"/>
      <c r="O26" s="4"/>
      <c r="P26" s="4"/>
      <c r="Q26" s="4"/>
      <c r="R26" s="4"/>
      <c r="S26" s="4"/>
      <c r="T26" s="4"/>
      <c r="U26" s="4"/>
      <c r="V26" s="4"/>
      <c r="W26" s="4"/>
      <c r="X26" s="4"/>
      <c r="Y26" s="4"/>
      <c r="Z26" s="4"/>
      <c r="AA26" s="4"/>
    </row>
    <row r="27">
      <c r="A27" s="38" t="s">
        <v>22</v>
      </c>
      <c r="B27" s="38"/>
      <c r="C27" s="38"/>
      <c r="D27" s="4"/>
      <c r="E27" s="27">
        <f t="shared" ref="E27:G27" si="21">E38-SUM(E22:E26)</f>
        <v>49014</v>
      </c>
      <c r="F27" s="18">
        <f t="shared" si="21"/>
        <v>44312.77</v>
      </c>
      <c r="G27" s="18">
        <f t="shared" si="21"/>
        <v>47770</v>
      </c>
      <c r="H27" s="4"/>
      <c r="I27" s="4"/>
      <c r="J27" s="4"/>
      <c r="K27" s="4"/>
      <c r="L27" s="4"/>
      <c r="M27" s="4"/>
      <c r="N27" s="4"/>
      <c r="O27" s="4"/>
      <c r="P27" s="4"/>
      <c r="Q27" s="4"/>
      <c r="R27" s="4"/>
      <c r="S27" s="4"/>
      <c r="T27" s="4"/>
      <c r="U27" s="4"/>
      <c r="V27" s="4"/>
      <c r="W27" s="4"/>
      <c r="X27" s="4"/>
      <c r="Y27" s="4"/>
      <c r="Z27" s="4"/>
      <c r="AA27" s="4"/>
    </row>
    <row r="28">
      <c r="A28" s="259" t="s">
        <v>188</v>
      </c>
      <c r="B28" s="39"/>
      <c r="C28" s="39"/>
      <c r="D28" s="23"/>
      <c r="E28" s="22" t="str">
        <f>E26</f>
        <v/>
      </c>
      <c r="F28" s="494"/>
      <c r="G28" s="22">
        <f>G26-F26</f>
        <v>45</v>
      </c>
      <c r="H28" s="23"/>
      <c r="I28" s="23"/>
      <c r="J28" s="23"/>
      <c r="K28" s="23"/>
      <c r="L28" s="23"/>
      <c r="M28" s="23"/>
      <c r="N28" s="23"/>
      <c r="O28" s="23"/>
      <c r="P28" s="23"/>
      <c r="Q28" s="23"/>
      <c r="R28" s="23"/>
      <c r="S28" s="23"/>
      <c r="T28" s="23"/>
      <c r="U28" s="23"/>
      <c r="V28" s="23"/>
      <c r="W28" s="23"/>
      <c r="X28" s="23"/>
      <c r="Y28" s="23"/>
      <c r="Z28" s="23"/>
      <c r="AA28" s="23"/>
    </row>
    <row r="29">
      <c r="A29" s="285" t="s">
        <v>25</v>
      </c>
      <c r="B29" s="38"/>
      <c r="C29" s="38"/>
      <c r="D29" s="4"/>
      <c r="E29" s="4"/>
      <c r="F29" s="4"/>
      <c r="G29" s="4"/>
      <c r="H29" s="4"/>
      <c r="I29" s="4"/>
      <c r="J29" s="4"/>
      <c r="K29" s="4"/>
      <c r="L29" s="4"/>
      <c r="M29" s="4"/>
      <c r="N29" s="4"/>
      <c r="O29" s="4"/>
      <c r="P29" s="4"/>
      <c r="Q29" s="4"/>
      <c r="R29" s="4"/>
      <c r="S29" s="4"/>
      <c r="T29" s="4"/>
      <c r="U29" s="4"/>
      <c r="V29" s="4"/>
      <c r="W29" s="4"/>
      <c r="X29" s="4"/>
      <c r="Y29" s="4"/>
      <c r="Z29" s="4"/>
      <c r="AA29" s="4"/>
    </row>
    <row r="30">
      <c r="A30" s="36" t="s">
        <v>17</v>
      </c>
      <c r="B30" s="38"/>
      <c r="C30" s="38"/>
      <c r="D30" s="4"/>
      <c r="E30" s="495">
        <v>79.0</v>
      </c>
      <c r="F30" s="495">
        <v>83.0</v>
      </c>
      <c r="G30" s="25">
        <v>85.0</v>
      </c>
      <c r="H30" s="496"/>
      <c r="I30" s="4"/>
      <c r="J30" s="4"/>
      <c r="K30" s="4"/>
      <c r="L30" s="4"/>
      <c r="M30" s="4"/>
      <c r="N30" s="4"/>
      <c r="O30" s="4"/>
      <c r="P30" s="4"/>
      <c r="Q30" s="4"/>
      <c r="R30" s="4"/>
      <c r="S30" s="4"/>
      <c r="T30" s="4"/>
      <c r="U30" s="4"/>
      <c r="V30" s="4"/>
      <c r="W30" s="4"/>
      <c r="X30" s="4"/>
      <c r="Y30" s="4"/>
      <c r="Z30" s="4"/>
      <c r="AA30" s="4"/>
    </row>
    <row r="31">
      <c r="A31" s="180" t="s">
        <v>18</v>
      </c>
      <c r="B31" s="38"/>
      <c r="C31" s="38"/>
      <c r="D31" s="4"/>
      <c r="E31" s="495">
        <v>3.0</v>
      </c>
      <c r="F31" s="495">
        <v>8.0</v>
      </c>
      <c r="G31" s="25">
        <v>8.0</v>
      </c>
      <c r="H31" s="496"/>
      <c r="I31" s="4"/>
      <c r="J31" s="4"/>
      <c r="K31" s="4"/>
      <c r="L31" s="4"/>
      <c r="M31" s="4"/>
      <c r="N31" s="4"/>
      <c r="O31" s="4"/>
      <c r="P31" s="4"/>
      <c r="Q31" s="4"/>
      <c r="R31" s="4"/>
      <c r="S31" s="4"/>
      <c r="T31" s="4"/>
      <c r="U31" s="4"/>
      <c r="V31" s="4"/>
      <c r="W31" s="4"/>
      <c r="X31" s="4"/>
      <c r="Y31" s="4"/>
      <c r="Z31" s="4"/>
      <c r="AA31" s="4"/>
    </row>
    <row r="32">
      <c r="A32" s="38" t="s">
        <v>19</v>
      </c>
      <c r="B32" s="38"/>
      <c r="C32" s="38"/>
      <c r="D32" s="4"/>
      <c r="E32" s="495">
        <v>1.0</v>
      </c>
      <c r="F32" s="495">
        <v>3.0</v>
      </c>
      <c r="G32" s="25">
        <v>8.0</v>
      </c>
      <c r="H32" s="496"/>
      <c r="I32" s="4"/>
      <c r="J32" s="4"/>
      <c r="K32" s="4"/>
      <c r="L32" s="4"/>
      <c r="M32" s="4"/>
      <c r="N32" s="4"/>
      <c r="O32" s="4"/>
      <c r="P32" s="4"/>
      <c r="Q32" s="4"/>
      <c r="R32" s="4"/>
      <c r="S32" s="4"/>
      <c r="T32" s="4"/>
      <c r="U32" s="4"/>
      <c r="V32" s="4"/>
      <c r="W32" s="4"/>
      <c r="X32" s="4"/>
      <c r="Y32" s="4"/>
      <c r="Z32" s="4"/>
      <c r="AA32" s="4"/>
    </row>
    <row r="33">
      <c r="A33" s="38" t="s">
        <v>20</v>
      </c>
      <c r="B33" s="38"/>
      <c r="C33" s="38"/>
      <c r="D33" s="4"/>
      <c r="E33" s="495"/>
      <c r="F33" s="495">
        <v>1.0</v>
      </c>
      <c r="G33" s="25">
        <v>2.0</v>
      </c>
      <c r="H33" s="496"/>
      <c r="I33" s="4"/>
      <c r="J33" s="4" t="str">
        <f>F34</f>
        <v/>
      </c>
      <c r="K33" s="4"/>
      <c r="L33" s="4"/>
      <c r="M33" s="4"/>
      <c r="N33" s="4"/>
      <c r="O33" s="4"/>
      <c r="P33" s="4"/>
      <c r="Q33" s="4"/>
      <c r="R33" s="4"/>
      <c r="S33" s="4"/>
      <c r="T33" s="4"/>
      <c r="U33" s="4"/>
      <c r="V33" s="4"/>
      <c r="W33" s="4"/>
      <c r="X33" s="4"/>
      <c r="Y33" s="4"/>
      <c r="Z33" s="4"/>
      <c r="AA33" s="4"/>
    </row>
    <row r="34">
      <c r="A34" s="36" t="s">
        <v>85</v>
      </c>
      <c r="B34" s="38"/>
      <c r="C34" s="38"/>
      <c r="D34" s="4"/>
      <c r="E34" s="19"/>
      <c r="F34" s="25"/>
      <c r="G34" s="25">
        <v>1.0</v>
      </c>
      <c r="H34" s="496"/>
      <c r="I34" s="4"/>
      <c r="J34" s="4"/>
      <c r="K34" s="4"/>
      <c r="L34" s="4"/>
      <c r="M34" s="4"/>
      <c r="N34" s="4"/>
      <c r="O34" s="4"/>
      <c r="P34" s="4"/>
      <c r="Q34" s="4"/>
      <c r="R34" s="4"/>
      <c r="S34" s="4"/>
      <c r="T34" s="4"/>
      <c r="U34" s="4"/>
      <c r="V34" s="4"/>
      <c r="W34" s="4"/>
      <c r="X34" s="4"/>
      <c r="Y34" s="4"/>
      <c r="Z34" s="4"/>
      <c r="AA34" s="4"/>
    </row>
    <row r="35">
      <c r="A35" s="38" t="s">
        <v>22</v>
      </c>
      <c r="B35" s="38"/>
      <c r="C35" s="38"/>
      <c r="D35" s="4"/>
      <c r="E35" s="4">
        <f t="shared" ref="E35:G35" si="22">E39-SUM(E30:E34)</f>
        <v>22</v>
      </c>
      <c r="F35" s="4">
        <f t="shared" si="22"/>
        <v>29</v>
      </c>
      <c r="G35" s="4">
        <f t="shared" si="22"/>
        <v>22</v>
      </c>
      <c r="H35" s="496"/>
      <c r="I35" s="4"/>
      <c r="J35" s="4"/>
      <c r="K35" s="4"/>
      <c r="L35" s="4"/>
      <c r="M35" s="4"/>
      <c r="N35" s="4"/>
      <c r="O35" s="4"/>
      <c r="P35" s="4"/>
      <c r="Q35" s="4"/>
      <c r="R35" s="4"/>
      <c r="S35" s="4"/>
      <c r="T35" s="4"/>
      <c r="U35" s="4"/>
      <c r="V35" s="4"/>
      <c r="W35" s="4"/>
      <c r="X35" s="4"/>
      <c r="Y35" s="4"/>
      <c r="Z35" s="4"/>
      <c r="AA35" s="4"/>
    </row>
    <row r="36">
      <c r="A36" s="259" t="s">
        <v>188</v>
      </c>
      <c r="B36" s="39"/>
      <c r="C36" s="39"/>
      <c r="D36" s="23"/>
      <c r="E36" s="23" t="str">
        <f t="shared" ref="E36:F36" si="23">E34</f>
        <v/>
      </c>
      <c r="F36" s="23" t="str">
        <f t="shared" si="23"/>
        <v/>
      </c>
      <c r="G36" s="23">
        <f>G34-F34</f>
        <v>1</v>
      </c>
      <c r="H36" s="23"/>
      <c r="I36" s="23"/>
      <c r="J36" s="23"/>
      <c r="K36" s="23"/>
      <c r="L36" s="23"/>
      <c r="M36" s="23"/>
      <c r="N36" s="23"/>
      <c r="O36" s="23"/>
      <c r="P36" s="23"/>
      <c r="Q36" s="23"/>
      <c r="R36" s="23"/>
      <c r="S36" s="23"/>
      <c r="T36" s="23"/>
      <c r="U36" s="23"/>
      <c r="V36" s="23"/>
      <c r="W36" s="23"/>
      <c r="X36" s="23"/>
      <c r="Y36" s="23"/>
      <c r="Z36" s="23"/>
      <c r="AA36" s="23"/>
    </row>
    <row r="37">
      <c r="A37" s="126" t="s">
        <v>26</v>
      </c>
      <c r="B37" s="38"/>
      <c r="C37" s="38"/>
      <c r="D37" s="4"/>
      <c r="E37" s="4"/>
      <c r="F37" s="4"/>
      <c r="G37" s="4"/>
      <c r="H37" s="4"/>
      <c r="I37" s="4"/>
      <c r="J37" s="4"/>
      <c r="K37" s="4"/>
      <c r="L37" s="4"/>
      <c r="M37" s="4"/>
      <c r="N37" s="4"/>
      <c r="O37" s="4"/>
      <c r="P37" s="4"/>
      <c r="Q37" s="4"/>
      <c r="R37" s="4"/>
      <c r="S37" s="4"/>
      <c r="T37" s="4"/>
      <c r="U37" s="4"/>
      <c r="V37" s="4"/>
      <c r="W37" s="4"/>
      <c r="X37" s="4"/>
      <c r="Y37" s="4"/>
      <c r="Z37" s="4"/>
      <c r="AA37" s="4"/>
    </row>
    <row r="38">
      <c r="A38" s="38" t="s">
        <v>27</v>
      </c>
      <c r="B38" s="147">
        <v>3055.0</v>
      </c>
      <c r="C38" s="147">
        <v>11165.0</v>
      </c>
      <c r="D38" s="147">
        <v>34347.0</v>
      </c>
      <c r="E38" s="147">
        <v>84118.0</v>
      </c>
      <c r="F38" s="131">
        <v>89830.0</v>
      </c>
      <c r="G38" s="131">
        <v>100036.0</v>
      </c>
      <c r="H38" s="4"/>
      <c r="I38" s="4"/>
      <c r="J38" s="4"/>
      <c r="K38" s="4"/>
      <c r="L38" s="4"/>
      <c r="M38" s="4"/>
      <c r="N38" s="4"/>
      <c r="O38" s="4"/>
      <c r="P38" s="4"/>
      <c r="Q38" s="4"/>
      <c r="R38" s="4"/>
      <c r="S38" s="4"/>
      <c r="T38" s="4"/>
      <c r="U38" s="4"/>
      <c r="V38" s="4"/>
      <c r="W38" s="4"/>
      <c r="X38" s="4"/>
      <c r="Y38" s="4"/>
      <c r="Z38" s="4"/>
      <c r="AA38" s="4"/>
    </row>
    <row r="39">
      <c r="A39" s="38" t="s">
        <v>28</v>
      </c>
      <c r="B39" s="4">
        <v>8.0</v>
      </c>
      <c r="C39" s="4">
        <v>19.0</v>
      </c>
      <c r="D39" s="4">
        <v>64.0</v>
      </c>
      <c r="E39" s="4">
        <v>105.0</v>
      </c>
      <c r="F39" s="19">
        <v>124.0</v>
      </c>
      <c r="G39" s="19">
        <v>126.0</v>
      </c>
      <c r="H39" s="4"/>
      <c r="I39" s="4"/>
      <c r="J39" s="4"/>
      <c r="K39" s="4"/>
      <c r="L39" s="4"/>
      <c r="M39" s="4"/>
      <c r="N39" s="4"/>
      <c r="O39" s="4"/>
      <c r="P39" s="4"/>
      <c r="Q39" s="4"/>
      <c r="R39" s="4"/>
      <c r="S39" s="4"/>
      <c r="T39" s="4"/>
      <c r="U39" s="4"/>
      <c r="V39" s="4"/>
      <c r="W39" s="4"/>
      <c r="X39" s="4"/>
      <c r="Y39" s="4"/>
      <c r="Z39" s="4"/>
      <c r="AA39" s="4"/>
    </row>
    <row r="40">
      <c r="A40" s="38" t="s">
        <v>29</v>
      </c>
      <c r="B40" s="27">
        <f t="shared" ref="B40:G40" si="24">B38/B39</f>
        <v>381.875</v>
      </c>
      <c r="C40" s="27">
        <f t="shared" si="24"/>
        <v>587.6315789</v>
      </c>
      <c r="D40" s="27">
        <f t="shared" si="24"/>
        <v>536.671875</v>
      </c>
      <c r="E40" s="27">
        <f t="shared" si="24"/>
        <v>801.1238095</v>
      </c>
      <c r="F40" s="27">
        <f t="shared" si="24"/>
        <v>724.4354839</v>
      </c>
      <c r="G40" s="27">
        <f t="shared" si="24"/>
        <v>793.9365079</v>
      </c>
      <c r="H40" s="4"/>
      <c r="I40" s="4"/>
      <c r="J40" s="4"/>
      <c r="K40" s="4"/>
      <c r="L40" s="4"/>
      <c r="M40" s="4"/>
      <c r="N40" s="4"/>
      <c r="O40" s="4"/>
      <c r="P40" s="4"/>
      <c r="Q40" s="4"/>
      <c r="R40" s="4"/>
      <c r="S40" s="4"/>
      <c r="T40" s="4"/>
      <c r="U40" s="4"/>
      <c r="V40" s="4"/>
      <c r="W40" s="4"/>
      <c r="X40" s="4"/>
      <c r="Y40" s="4"/>
      <c r="Z40" s="4"/>
      <c r="AA40" s="4"/>
    </row>
    <row r="41">
      <c r="A41" s="39" t="s">
        <v>30</v>
      </c>
      <c r="B41" s="259">
        <v>142.0</v>
      </c>
      <c r="C41" s="259">
        <v>242.0</v>
      </c>
      <c r="D41" s="21">
        <v>227.0</v>
      </c>
      <c r="E41" s="21">
        <v>107.0</v>
      </c>
      <c r="F41" s="21">
        <v>508.0</v>
      </c>
      <c r="G41" s="21">
        <v>261.0</v>
      </c>
      <c r="H41" s="21"/>
      <c r="I41" s="21"/>
      <c r="J41" s="23"/>
      <c r="K41" s="23"/>
      <c r="L41" s="23"/>
      <c r="M41" s="23"/>
      <c r="N41" s="23"/>
      <c r="O41" s="23"/>
      <c r="P41" s="23"/>
      <c r="Q41" s="23"/>
      <c r="R41" s="23"/>
      <c r="S41" s="23"/>
      <c r="T41" s="23"/>
      <c r="U41" s="23"/>
      <c r="V41" s="23"/>
      <c r="W41" s="23"/>
      <c r="X41" s="23"/>
      <c r="Y41" s="23"/>
      <c r="Z41" s="23"/>
      <c r="AA41" s="23"/>
    </row>
    <row r="42">
      <c r="A42" s="1" t="s">
        <v>36</v>
      </c>
      <c r="B42" s="4"/>
      <c r="C42" s="4"/>
      <c r="D42" s="4"/>
      <c r="E42" s="4"/>
      <c r="F42" s="149"/>
      <c r="G42" s="4"/>
      <c r="H42" s="4"/>
      <c r="I42" s="4"/>
      <c r="J42" s="4"/>
      <c r="K42" s="4"/>
      <c r="L42" s="4"/>
      <c r="M42" s="4"/>
      <c r="N42" s="4"/>
      <c r="O42" s="4"/>
      <c r="P42" s="4"/>
      <c r="Q42" s="4"/>
      <c r="R42" s="4"/>
      <c r="S42" s="4"/>
      <c r="T42" s="4"/>
      <c r="U42" s="4"/>
      <c r="V42" s="4"/>
      <c r="W42" s="4"/>
      <c r="X42" s="4"/>
      <c r="Y42" s="4"/>
      <c r="Z42" s="4"/>
      <c r="AA42" s="4"/>
    </row>
    <row r="43">
      <c r="A43" s="36" t="s">
        <v>37</v>
      </c>
      <c r="B43" s="4"/>
      <c r="C43" s="35"/>
      <c r="D43" s="35"/>
      <c r="E43" s="4"/>
      <c r="F43" s="274">
        <f t="shared" ref="F43:G43" si="25">F23/E22</f>
        <v>0.1418960887</v>
      </c>
      <c r="G43" s="274">
        <f t="shared" si="25"/>
        <v>0.3523092002</v>
      </c>
      <c r="H43" s="4"/>
      <c r="I43" s="4"/>
      <c r="J43" s="4"/>
      <c r="K43" s="4"/>
      <c r="L43" s="4"/>
      <c r="M43" s="4"/>
      <c r="N43" s="4"/>
      <c r="O43" s="4"/>
      <c r="P43" s="4"/>
      <c r="Q43" s="4"/>
      <c r="R43" s="4"/>
      <c r="S43" s="4"/>
      <c r="T43" s="4"/>
      <c r="U43" s="4"/>
      <c r="V43" s="4"/>
      <c r="W43" s="4"/>
      <c r="X43" s="4"/>
      <c r="Y43" s="4"/>
      <c r="Z43" s="4"/>
      <c r="AA43" s="4"/>
    </row>
    <row r="44">
      <c r="A44" s="38" t="s">
        <v>38</v>
      </c>
      <c r="B44" s="4"/>
      <c r="C44" s="35"/>
      <c r="D44" s="35"/>
      <c r="E44" s="4"/>
      <c r="F44" s="274">
        <f t="shared" ref="F44:G44" si="26">F24/E23</f>
        <v>1.000312891</v>
      </c>
      <c r="G44" s="274">
        <f t="shared" si="26"/>
        <v>0.9999259466</v>
      </c>
      <c r="H44" s="4"/>
      <c r="I44" s="4"/>
      <c r="J44" s="4"/>
      <c r="K44" s="4"/>
      <c r="L44" s="4"/>
      <c r="M44" s="4"/>
      <c r="N44" s="4"/>
      <c r="O44" s="4"/>
      <c r="P44" s="4"/>
      <c r="Q44" s="4"/>
      <c r="R44" s="4"/>
      <c r="S44" s="4"/>
      <c r="T44" s="4"/>
      <c r="U44" s="4"/>
      <c r="V44" s="4"/>
      <c r="W44" s="4"/>
      <c r="X44" s="4"/>
      <c r="Y44" s="4"/>
      <c r="Z44" s="4"/>
      <c r="AA44" s="4"/>
    </row>
    <row r="45">
      <c r="A45" s="38" t="s">
        <v>39</v>
      </c>
      <c r="B45" s="4"/>
      <c r="C45" s="4"/>
      <c r="D45" s="4"/>
      <c r="E45" s="4"/>
      <c r="F45" s="274">
        <f t="shared" ref="F45:G45" si="27">F25/E24</f>
        <v>1</v>
      </c>
      <c r="G45" s="274">
        <f t="shared" si="27"/>
        <v>0.9096027526</v>
      </c>
      <c r="H45" s="4"/>
      <c r="I45" s="4"/>
      <c r="J45" s="4"/>
      <c r="K45" s="4"/>
      <c r="L45" s="4"/>
      <c r="M45" s="4"/>
      <c r="N45" s="4"/>
      <c r="O45" s="4"/>
      <c r="P45" s="4"/>
      <c r="Q45" s="4"/>
      <c r="R45" s="4"/>
      <c r="S45" s="4"/>
      <c r="T45" s="4"/>
      <c r="U45" s="4"/>
      <c r="V45" s="4"/>
      <c r="W45" s="4"/>
      <c r="X45" s="4"/>
      <c r="Y45" s="4"/>
      <c r="Z45" s="4"/>
      <c r="AA45" s="4"/>
    </row>
    <row r="46">
      <c r="A46" s="39" t="s">
        <v>40</v>
      </c>
      <c r="B46" s="23"/>
      <c r="C46" s="23"/>
      <c r="D46" s="23"/>
      <c r="E46" s="23"/>
      <c r="F46" s="122"/>
      <c r="G46" s="291">
        <f>G26/F25</f>
        <v>1</v>
      </c>
      <c r="H46" s="23"/>
      <c r="I46" s="23"/>
      <c r="J46" s="23"/>
      <c r="K46" s="23"/>
      <c r="L46" s="23"/>
      <c r="M46" s="23"/>
      <c r="N46" s="23"/>
      <c r="O46" s="23"/>
      <c r="P46" s="23"/>
      <c r="Q46" s="23"/>
      <c r="R46" s="23"/>
      <c r="S46" s="23"/>
      <c r="T46" s="23"/>
      <c r="U46" s="23"/>
      <c r="V46" s="23"/>
      <c r="W46" s="23"/>
      <c r="X46" s="23"/>
      <c r="Y46" s="23"/>
      <c r="Z46" s="23"/>
      <c r="AA46" s="23"/>
    </row>
    <row r="47">
      <c r="A47" s="1" t="s">
        <v>41</v>
      </c>
      <c r="B47" s="4"/>
      <c r="C47" s="4"/>
      <c r="D47" s="4"/>
      <c r="E47" s="4"/>
      <c r="F47" s="4"/>
      <c r="G47" s="4"/>
      <c r="H47" s="4"/>
      <c r="I47" s="4"/>
      <c r="J47" s="4"/>
      <c r="K47" s="4"/>
      <c r="L47" s="4"/>
      <c r="M47" s="4"/>
      <c r="N47" s="4"/>
      <c r="O47" s="4"/>
      <c r="P47" s="4"/>
      <c r="Q47" s="4"/>
      <c r="R47" s="4"/>
      <c r="S47" s="4"/>
      <c r="T47" s="4"/>
      <c r="U47" s="4"/>
      <c r="V47" s="4"/>
      <c r="W47" s="4"/>
      <c r="X47" s="4"/>
      <c r="Y47" s="4"/>
      <c r="Z47" s="4"/>
      <c r="AA47" s="4"/>
    </row>
    <row r="48">
      <c r="A48" s="487" t="s">
        <v>37</v>
      </c>
      <c r="B48" s="75"/>
      <c r="C48" s="75"/>
      <c r="D48" s="75"/>
      <c r="E48" s="75"/>
      <c r="F48" s="274">
        <f t="shared" ref="F48:G48" si="28">F31/E30</f>
        <v>0.1012658228</v>
      </c>
      <c r="G48" s="274">
        <f t="shared" si="28"/>
        <v>0.09638554217</v>
      </c>
      <c r="H48" s="75"/>
      <c r="I48" s="75"/>
      <c r="J48" s="75"/>
      <c r="K48" s="75"/>
      <c r="L48" s="75"/>
      <c r="M48" s="75"/>
      <c r="N48" s="75"/>
      <c r="O48" s="75"/>
      <c r="P48" s="75"/>
      <c r="Q48" s="75"/>
      <c r="R48" s="75"/>
      <c r="S48" s="75"/>
      <c r="T48" s="75"/>
      <c r="U48" s="75"/>
      <c r="V48" s="75"/>
      <c r="W48" s="75"/>
      <c r="X48" s="75"/>
      <c r="Y48" s="75"/>
      <c r="Z48" s="75"/>
      <c r="AA48" s="75"/>
    </row>
    <row r="49">
      <c r="A49" s="38" t="s">
        <v>38</v>
      </c>
      <c r="B49" s="4"/>
      <c r="C49" s="35"/>
      <c r="D49" s="35"/>
      <c r="E49" s="4"/>
      <c r="F49" s="274">
        <f t="shared" ref="F49:G49" si="29">F32/E31</f>
        <v>1</v>
      </c>
      <c r="G49" s="274">
        <f t="shared" si="29"/>
        <v>1</v>
      </c>
      <c r="H49" s="4"/>
      <c r="I49" s="4"/>
      <c r="J49" s="4"/>
      <c r="K49" s="4"/>
      <c r="L49" s="4"/>
      <c r="M49" s="4"/>
      <c r="N49" s="4"/>
      <c r="O49" s="4"/>
      <c r="P49" s="4"/>
      <c r="Q49" s="4"/>
      <c r="R49" s="4"/>
      <c r="S49" s="4"/>
      <c r="T49" s="4"/>
      <c r="U49" s="4"/>
      <c r="V49" s="4"/>
      <c r="W49" s="4"/>
      <c r="X49" s="4"/>
      <c r="Y49" s="4"/>
      <c r="Z49" s="4"/>
      <c r="AA49" s="4"/>
    </row>
    <row r="50">
      <c r="A50" s="38" t="s">
        <v>39</v>
      </c>
      <c r="B50" s="4"/>
      <c r="C50" s="4"/>
      <c r="D50" s="4"/>
      <c r="E50" s="4"/>
      <c r="F50" s="274">
        <f t="shared" ref="F50:G50" si="30">F33/E32</f>
        <v>1</v>
      </c>
      <c r="G50" s="274">
        <f t="shared" si="30"/>
        <v>0.6666666667</v>
      </c>
      <c r="H50" s="4"/>
      <c r="I50" s="4"/>
      <c r="J50" s="4"/>
      <c r="K50" s="4"/>
      <c r="L50" s="4"/>
      <c r="M50" s="4"/>
      <c r="N50" s="4"/>
      <c r="O50" s="4"/>
      <c r="P50" s="4"/>
      <c r="Q50" s="4"/>
      <c r="R50" s="4"/>
      <c r="S50" s="4"/>
      <c r="T50" s="4"/>
      <c r="U50" s="4"/>
      <c r="V50" s="4"/>
      <c r="W50" s="4"/>
      <c r="X50" s="4"/>
      <c r="Y50" s="4"/>
      <c r="Z50" s="4"/>
      <c r="AA50" s="4"/>
    </row>
    <row r="51">
      <c r="A51" s="39" t="s">
        <v>40</v>
      </c>
      <c r="B51" s="23"/>
      <c r="C51" s="23"/>
      <c r="D51" s="23"/>
      <c r="E51" s="23"/>
      <c r="F51" s="122"/>
      <c r="G51" s="291">
        <f>G34/F33</f>
        <v>1</v>
      </c>
      <c r="H51" s="23"/>
      <c r="I51" s="23"/>
      <c r="J51" s="23"/>
      <c r="K51" s="23"/>
      <c r="L51" s="23"/>
      <c r="M51" s="23"/>
      <c r="N51" s="23"/>
      <c r="O51" s="23"/>
      <c r="P51" s="23"/>
      <c r="Q51" s="23"/>
      <c r="R51" s="23"/>
      <c r="S51" s="23"/>
      <c r="T51" s="23"/>
      <c r="U51" s="23"/>
      <c r="V51" s="23"/>
      <c r="W51" s="23"/>
      <c r="X51" s="23"/>
      <c r="Y51" s="23"/>
      <c r="Z51" s="23"/>
      <c r="AA51" s="23"/>
    </row>
    <row r="52">
      <c r="A52" s="1" t="s">
        <v>93</v>
      </c>
      <c r="B52" s="4"/>
      <c r="C52" s="4"/>
      <c r="D52" s="4"/>
      <c r="E52" s="4"/>
      <c r="F52" s="4"/>
      <c r="G52" s="4"/>
      <c r="H52" s="4"/>
      <c r="I52" s="4"/>
      <c r="J52" s="4"/>
      <c r="K52" s="4"/>
      <c r="L52" s="4"/>
      <c r="M52" s="4"/>
      <c r="N52" s="4"/>
      <c r="O52" s="4"/>
      <c r="P52" s="4"/>
      <c r="Q52" s="4"/>
      <c r="R52" s="4"/>
      <c r="S52" s="4"/>
      <c r="T52" s="4"/>
      <c r="U52" s="4"/>
      <c r="V52" s="4"/>
      <c r="W52" s="4"/>
      <c r="X52" s="4"/>
      <c r="Y52" s="4"/>
      <c r="Z52" s="4"/>
      <c r="AA52" s="4"/>
    </row>
    <row r="53">
      <c r="A53" s="116" t="s">
        <v>17</v>
      </c>
      <c r="B53" s="4"/>
      <c r="C53" s="4"/>
      <c r="D53" s="4"/>
      <c r="E53" s="4"/>
      <c r="F53" s="75">
        <f>F43*F44*F45</f>
        <v>0.1419404868</v>
      </c>
      <c r="G53" s="75">
        <f>G43*G44*G45*G46</f>
        <v>0.320437687</v>
      </c>
      <c r="H53" s="4"/>
      <c r="I53" s="4"/>
      <c r="J53" s="4"/>
      <c r="K53" s="4"/>
      <c r="L53" s="4"/>
      <c r="M53" s="4"/>
      <c r="N53" s="4"/>
      <c r="O53" s="4"/>
      <c r="P53" s="4"/>
      <c r="Q53" s="4"/>
      <c r="R53" s="4"/>
      <c r="S53" s="4"/>
      <c r="T53" s="4"/>
      <c r="U53" s="4"/>
      <c r="V53" s="4"/>
      <c r="W53" s="4"/>
      <c r="X53" s="4"/>
      <c r="Y53" s="4"/>
      <c r="Z53" s="4"/>
      <c r="AA53" s="4"/>
    </row>
    <row r="54">
      <c r="A54" s="490" t="s">
        <v>18</v>
      </c>
      <c r="B54" s="4"/>
      <c r="C54" s="4"/>
      <c r="D54" s="4"/>
      <c r="E54" s="4"/>
      <c r="F54" s="75">
        <f>F44*F45</f>
        <v>1.000312891</v>
      </c>
      <c r="G54" s="75">
        <f>G44*G45*G46</f>
        <v>0.9095353934</v>
      </c>
      <c r="H54" s="4"/>
      <c r="I54" s="4"/>
      <c r="J54" s="4"/>
      <c r="K54" s="4"/>
      <c r="L54" s="4"/>
      <c r="M54" s="4"/>
      <c r="N54" s="4"/>
      <c r="O54" s="4"/>
      <c r="P54" s="4"/>
      <c r="Q54" s="4"/>
      <c r="R54" s="4"/>
      <c r="S54" s="4"/>
      <c r="T54" s="4"/>
      <c r="U54" s="4"/>
      <c r="V54" s="4"/>
      <c r="W54" s="4"/>
      <c r="X54" s="4"/>
      <c r="Y54" s="4"/>
      <c r="Z54" s="4"/>
      <c r="AA54" s="4"/>
    </row>
    <row r="55">
      <c r="A55" s="116" t="s">
        <v>19</v>
      </c>
      <c r="B55" s="4"/>
      <c r="C55" s="4"/>
      <c r="D55" s="4"/>
      <c r="E55" s="4"/>
      <c r="F55" s="75">
        <f t="shared" ref="F55:F56" si="31">F45</f>
        <v>1</v>
      </c>
      <c r="G55" s="75">
        <f>G45*G46</f>
        <v>0.9096027526</v>
      </c>
      <c r="H55" s="4"/>
      <c r="I55" s="4"/>
      <c r="J55" s="4"/>
      <c r="K55" s="4"/>
      <c r="L55" s="4"/>
      <c r="M55" s="4"/>
      <c r="N55" s="4"/>
      <c r="O55" s="4"/>
      <c r="P55" s="4"/>
      <c r="Q55" s="4"/>
      <c r="R55" s="4"/>
      <c r="S55" s="4"/>
      <c r="T55" s="4"/>
      <c r="U55" s="4"/>
      <c r="V55" s="4"/>
      <c r="W55" s="4"/>
      <c r="X55" s="4"/>
      <c r="Y55" s="4"/>
      <c r="Z55" s="4"/>
      <c r="AA55" s="4"/>
    </row>
    <row r="56">
      <c r="A56" s="491" t="s">
        <v>20</v>
      </c>
      <c r="B56" s="23"/>
      <c r="C56" s="23"/>
      <c r="D56" s="23"/>
      <c r="E56" s="23"/>
      <c r="F56" s="122" t="str">
        <f t="shared" si="31"/>
        <v/>
      </c>
      <c r="G56" s="122">
        <f>G46</f>
        <v>1</v>
      </c>
      <c r="H56" s="23"/>
      <c r="I56" s="23"/>
      <c r="J56" s="23"/>
      <c r="K56" s="23"/>
      <c r="L56" s="23"/>
      <c r="M56" s="23"/>
      <c r="N56" s="23"/>
      <c r="O56" s="23"/>
      <c r="P56" s="23"/>
      <c r="Q56" s="23"/>
      <c r="R56" s="23"/>
      <c r="S56" s="23"/>
      <c r="T56" s="23"/>
      <c r="U56" s="23"/>
      <c r="V56" s="23"/>
      <c r="W56" s="23"/>
      <c r="X56" s="23"/>
      <c r="Y56" s="23"/>
      <c r="Z56" s="23"/>
      <c r="AA56" s="23"/>
    </row>
    <row r="57">
      <c r="A57" s="1" t="s">
        <v>142</v>
      </c>
      <c r="B57" s="4"/>
      <c r="C57" s="4"/>
      <c r="D57" s="4"/>
      <c r="E57" s="4"/>
      <c r="G57" s="4"/>
      <c r="H57" s="4"/>
      <c r="I57" s="4"/>
      <c r="J57" s="4"/>
      <c r="K57" s="4"/>
      <c r="L57" s="4"/>
      <c r="M57" s="4"/>
      <c r="N57" s="4"/>
      <c r="O57" s="4"/>
      <c r="P57" s="4"/>
      <c r="Q57" s="4"/>
      <c r="R57" s="4"/>
      <c r="S57" s="4"/>
      <c r="T57" s="4"/>
      <c r="U57" s="4"/>
      <c r="V57" s="4"/>
      <c r="W57" s="4"/>
      <c r="X57" s="4"/>
      <c r="Y57" s="4"/>
      <c r="Z57" s="4"/>
      <c r="AA57" s="4"/>
    </row>
    <row r="58">
      <c r="A58" s="116" t="s">
        <v>17</v>
      </c>
      <c r="B58" s="4"/>
      <c r="C58" s="4"/>
      <c r="D58" s="4"/>
      <c r="E58" s="4"/>
      <c r="F58" s="4"/>
      <c r="G58" s="75">
        <f t="shared" ref="G58:G61" si="32">AVERAGE(F53:G53)</f>
        <v>0.2311890869</v>
      </c>
      <c r="H58" s="4"/>
      <c r="I58" s="4"/>
      <c r="J58" s="4"/>
      <c r="K58" s="4"/>
      <c r="L58" s="4"/>
      <c r="M58" s="4"/>
      <c r="N58" s="4"/>
      <c r="O58" s="4"/>
      <c r="P58" s="4"/>
      <c r="Q58" s="4"/>
      <c r="R58" s="4"/>
      <c r="S58" s="4"/>
      <c r="T58" s="4"/>
      <c r="U58" s="4"/>
      <c r="V58" s="4"/>
      <c r="W58" s="4"/>
      <c r="X58" s="4"/>
      <c r="Y58" s="4"/>
      <c r="Z58" s="4"/>
      <c r="AA58" s="4"/>
    </row>
    <row r="59">
      <c r="A59" s="490" t="s">
        <v>18</v>
      </c>
      <c r="B59" s="4"/>
      <c r="C59" s="4"/>
      <c r="D59" s="4"/>
      <c r="E59" s="4"/>
      <c r="F59" s="4"/>
      <c r="G59" s="75">
        <f t="shared" si="32"/>
        <v>0.9549241423</v>
      </c>
      <c r="H59" s="4"/>
      <c r="I59" s="4"/>
      <c r="J59" s="4"/>
      <c r="K59" s="4"/>
      <c r="L59" s="4"/>
      <c r="M59" s="4"/>
      <c r="N59" s="4"/>
      <c r="O59" s="4"/>
      <c r="P59" s="4"/>
      <c r="Q59" s="4"/>
      <c r="R59" s="4"/>
      <c r="S59" s="4"/>
      <c r="T59" s="4"/>
      <c r="U59" s="4"/>
      <c r="V59" s="4"/>
      <c r="W59" s="4"/>
      <c r="X59" s="4"/>
      <c r="Y59" s="4"/>
      <c r="Z59" s="4"/>
      <c r="AA59" s="4"/>
    </row>
    <row r="60">
      <c r="A60" s="116" t="s">
        <v>19</v>
      </c>
      <c r="B60" s="4"/>
      <c r="C60" s="4"/>
      <c r="D60" s="4"/>
      <c r="E60" s="4"/>
      <c r="F60" s="4"/>
      <c r="G60" s="75">
        <f t="shared" si="32"/>
        <v>0.9548013763</v>
      </c>
      <c r="H60" s="4"/>
      <c r="I60" s="4"/>
      <c r="J60" s="4"/>
      <c r="K60" s="4"/>
      <c r="L60" s="4"/>
      <c r="M60" s="4"/>
      <c r="N60" s="4"/>
      <c r="O60" s="4"/>
      <c r="P60" s="4"/>
      <c r="Q60" s="4"/>
      <c r="R60" s="4"/>
      <c r="S60" s="4"/>
      <c r="T60" s="4"/>
      <c r="U60" s="4"/>
      <c r="V60" s="4"/>
      <c r="W60" s="4"/>
      <c r="X60" s="4"/>
      <c r="Y60" s="4"/>
      <c r="Z60" s="4"/>
      <c r="AA60" s="4"/>
    </row>
    <row r="61">
      <c r="A61" s="491" t="s">
        <v>20</v>
      </c>
      <c r="B61" s="23"/>
      <c r="C61" s="23"/>
      <c r="D61" s="23"/>
      <c r="E61" s="23"/>
      <c r="F61" s="23"/>
      <c r="G61" s="122">
        <f t="shared" si="32"/>
        <v>1</v>
      </c>
      <c r="H61" s="23"/>
      <c r="I61" s="23"/>
      <c r="J61" s="23"/>
      <c r="K61" s="23"/>
      <c r="L61" s="23"/>
      <c r="M61" s="23"/>
      <c r="N61" s="23"/>
      <c r="O61" s="23"/>
      <c r="P61" s="23"/>
      <c r="Q61" s="23"/>
      <c r="R61" s="23"/>
      <c r="S61" s="23"/>
      <c r="T61" s="23"/>
      <c r="U61" s="23"/>
      <c r="V61" s="23"/>
      <c r="W61" s="23"/>
      <c r="X61" s="23"/>
      <c r="Y61" s="23"/>
      <c r="Z61" s="23"/>
      <c r="AA61" s="23"/>
    </row>
    <row r="62">
      <c r="A62" s="1" t="s">
        <v>95</v>
      </c>
      <c r="B62" s="4"/>
      <c r="C62" s="4"/>
      <c r="D62" s="4"/>
      <c r="E62" s="4"/>
      <c r="F62" s="4"/>
      <c r="G62" s="4"/>
      <c r="H62" s="253"/>
      <c r="I62" s="253" t="s">
        <v>214</v>
      </c>
      <c r="J62" s="253" t="s">
        <v>193</v>
      </c>
      <c r="K62" s="253" t="s">
        <v>194</v>
      </c>
      <c r="L62" s="4"/>
      <c r="M62" s="4"/>
      <c r="N62" s="4"/>
      <c r="O62" s="4"/>
      <c r="P62" s="4"/>
      <c r="Q62" s="4"/>
      <c r="R62" s="4"/>
      <c r="S62" s="4"/>
      <c r="T62" s="4"/>
      <c r="U62" s="4"/>
      <c r="V62" s="4"/>
      <c r="W62" s="4"/>
      <c r="X62" s="4"/>
      <c r="Y62" s="4"/>
      <c r="Z62" s="4"/>
      <c r="AA62" s="4"/>
    </row>
    <row r="63">
      <c r="A63" s="1"/>
      <c r="B63" s="4"/>
      <c r="C63" s="4"/>
      <c r="D63" s="4"/>
      <c r="E63" s="4"/>
      <c r="F63" s="4"/>
      <c r="G63" s="4"/>
      <c r="H63" s="253"/>
      <c r="I63" s="253" t="s">
        <v>216</v>
      </c>
      <c r="J63" s="253" t="s">
        <v>217</v>
      </c>
      <c r="K63" s="253" t="s">
        <v>218</v>
      </c>
      <c r="L63" s="4"/>
      <c r="M63" s="4"/>
      <c r="N63" s="4"/>
      <c r="O63" s="4"/>
      <c r="P63" s="4"/>
      <c r="Q63" s="4"/>
      <c r="R63" s="4"/>
      <c r="S63" s="4"/>
      <c r="T63" s="4"/>
      <c r="U63" s="4"/>
      <c r="V63" s="4"/>
      <c r="W63" s="4"/>
      <c r="X63" s="4"/>
      <c r="Y63" s="4"/>
      <c r="Z63" s="4"/>
      <c r="AA63" s="4"/>
    </row>
    <row r="64">
      <c r="A64" s="116" t="s">
        <v>17</v>
      </c>
      <c r="B64" s="4"/>
      <c r="C64" s="4"/>
      <c r="D64" s="4"/>
      <c r="E64" s="4"/>
      <c r="F64" s="4"/>
      <c r="G64" s="75">
        <f t="shared" ref="G64:G67" si="33">I64</f>
        <v>0.021</v>
      </c>
      <c r="H64" s="497"/>
      <c r="I64" s="497">
        <v>0.021</v>
      </c>
      <c r="J64" s="497">
        <f t="shared" ref="J64:J67" si="34">G58*50%</f>
        <v>0.1155945434</v>
      </c>
      <c r="K64" s="78">
        <f t="shared" ref="K64:K67" si="35">G58</f>
        <v>0.2311890869</v>
      </c>
      <c r="L64" s="4"/>
      <c r="M64" s="4"/>
      <c r="N64" s="4"/>
      <c r="O64" s="4"/>
      <c r="P64" s="4"/>
      <c r="Q64" s="4"/>
      <c r="R64" s="4"/>
      <c r="S64" s="4"/>
      <c r="T64" s="4"/>
      <c r="U64" s="4"/>
      <c r="V64" s="4"/>
      <c r="W64" s="4"/>
      <c r="X64" s="4"/>
      <c r="Y64" s="4"/>
      <c r="Z64" s="4"/>
      <c r="AA64" s="4"/>
    </row>
    <row r="65">
      <c r="A65" s="490" t="s">
        <v>18</v>
      </c>
      <c r="B65" s="4"/>
      <c r="C65" s="4"/>
      <c r="D65" s="4"/>
      <c r="E65" s="4"/>
      <c r="F65" s="4"/>
      <c r="G65" s="75">
        <f t="shared" si="33"/>
        <v>0.279</v>
      </c>
      <c r="H65" s="497"/>
      <c r="I65" s="497">
        <v>0.279</v>
      </c>
      <c r="J65" s="497">
        <f t="shared" si="34"/>
        <v>0.4774620711</v>
      </c>
      <c r="K65" s="78">
        <f t="shared" si="35"/>
        <v>0.9549241423</v>
      </c>
      <c r="L65" s="4"/>
      <c r="M65" s="4"/>
      <c r="N65" s="4"/>
      <c r="O65" s="4"/>
      <c r="P65" s="4"/>
      <c r="Q65" s="4"/>
      <c r="R65" s="4"/>
      <c r="S65" s="4"/>
      <c r="T65" s="4"/>
      <c r="U65" s="4"/>
      <c r="V65" s="4"/>
      <c r="W65" s="4"/>
      <c r="X65" s="4"/>
      <c r="Y65" s="4"/>
      <c r="Z65" s="4"/>
      <c r="AA65" s="4"/>
    </row>
    <row r="66">
      <c r="A66" s="116" t="s">
        <v>19</v>
      </c>
      <c r="B66" s="4"/>
      <c r="C66" s="4"/>
      <c r="D66" s="4"/>
      <c r="E66" s="4"/>
      <c r="F66" s="4"/>
      <c r="G66" s="75">
        <f t="shared" si="33"/>
        <v>0.645</v>
      </c>
      <c r="H66" s="497"/>
      <c r="I66" s="497">
        <v>0.645</v>
      </c>
      <c r="J66" s="497">
        <f t="shared" si="34"/>
        <v>0.4774006881</v>
      </c>
      <c r="K66" s="78">
        <f t="shared" si="35"/>
        <v>0.9548013763</v>
      </c>
      <c r="L66" s="4"/>
      <c r="M66" s="4"/>
      <c r="N66" s="4"/>
      <c r="O66" s="4"/>
      <c r="P66" s="4"/>
      <c r="Q66" s="4"/>
      <c r="R66" s="4"/>
      <c r="S66" s="4"/>
      <c r="T66" s="4"/>
      <c r="U66" s="4"/>
      <c r="V66" s="4"/>
      <c r="W66" s="4"/>
      <c r="X66" s="4"/>
      <c r="Y66" s="4"/>
      <c r="Z66" s="4"/>
      <c r="AA66" s="4"/>
    </row>
    <row r="67">
      <c r="A67" s="491" t="s">
        <v>20</v>
      </c>
      <c r="B67" s="23"/>
      <c r="C67" s="23"/>
      <c r="D67" s="23"/>
      <c r="E67" s="23"/>
      <c r="F67" s="23"/>
      <c r="G67" s="122">
        <f t="shared" si="33"/>
        <v>0.834</v>
      </c>
      <c r="H67" s="404"/>
      <c r="I67" s="404">
        <v>0.834</v>
      </c>
      <c r="J67" s="404">
        <f t="shared" si="34"/>
        <v>0.5</v>
      </c>
      <c r="K67" s="125">
        <f t="shared" si="35"/>
        <v>1</v>
      </c>
      <c r="L67" s="23"/>
      <c r="M67" s="23"/>
      <c r="N67" s="23"/>
      <c r="O67" s="23"/>
      <c r="P67" s="23"/>
      <c r="Q67" s="23"/>
      <c r="R67" s="23"/>
      <c r="S67" s="23"/>
      <c r="T67" s="23"/>
      <c r="U67" s="23"/>
      <c r="V67" s="23"/>
      <c r="W67" s="23"/>
      <c r="X67" s="23"/>
      <c r="Y67" s="23"/>
      <c r="Z67" s="23"/>
      <c r="AA67" s="23"/>
    </row>
    <row r="68">
      <c r="A68" s="1" t="s">
        <v>96</v>
      </c>
      <c r="B68" s="4"/>
      <c r="C68" s="4"/>
      <c r="D68" s="4"/>
      <c r="E68" s="4"/>
      <c r="F68" s="4"/>
      <c r="G68" s="4"/>
      <c r="H68" s="118"/>
      <c r="I68" s="118"/>
      <c r="J68" s="498"/>
      <c r="K68" s="118"/>
      <c r="L68" s="4"/>
      <c r="M68" s="4"/>
      <c r="N68" s="4"/>
      <c r="O68" s="4"/>
      <c r="P68" s="4"/>
      <c r="Q68" s="4"/>
      <c r="R68" s="4"/>
      <c r="S68" s="4"/>
      <c r="T68" s="4"/>
      <c r="U68" s="4"/>
      <c r="V68" s="4"/>
      <c r="W68" s="4"/>
      <c r="X68" s="4"/>
      <c r="Y68" s="4"/>
      <c r="Z68" s="4"/>
      <c r="AA68" s="4"/>
    </row>
    <row r="69">
      <c r="A69" s="116" t="s">
        <v>17</v>
      </c>
      <c r="B69" s="4"/>
      <c r="C69" s="4"/>
      <c r="D69" s="4"/>
      <c r="E69" s="4"/>
      <c r="F69" s="4"/>
      <c r="G69" s="27">
        <f t="shared" ref="G69:G72" si="36">G22*G64</f>
        <v>684.747</v>
      </c>
      <c r="H69" s="118"/>
      <c r="I69" s="73">
        <f t="shared" ref="I69:I72" si="37">G22*I64</f>
        <v>684.747</v>
      </c>
      <c r="J69" s="73">
        <f t="shared" ref="J69:J72" si="38">G22*J64</f>
        <v>3769.191278</v>
      </c>
      <c r="K69" s="73">
        <f t="shared" ref="K69:K72" si="39">G22*K64</f>
        <v>7538.382556</v>
      </c>
      <c r="L69" s="4"/>
      <c r="M69" s="4"/>
      <c r="N69" s="4"/>
      <c r="O69" s="4"/>
      <c r="P69" s="4"/>
      <c r="Q69" s="4"/>
      <c r="R69" s="4"/>
      <c r="S69" s="4"/>
      <c r="T69" s="4"/>
      <c r="U69" s="4"/>
      <c r="V69" s="4"/>
      <c r="W69" s="4"/>
      <c r="X69" s="4"/>
      <c r="Y69" s="4"/>
      <c r="Z69" s="4"/>
      <c r="AA69" s="4"/>
    </row>
    <row r="70">
      <c r="A70" s="490" t="s">
        <v>18</v>
      </c>
      <c r="B70" s="4"/>
      <c r="C70" s="4"/>
      <c r="D70" s="4"/>
      <c r="E70" s="4"/>
      <c r="F70" s="4"/>
      <c r="G70" s="27">
        <f t="shared" si="36"/>
        <v>3913.254</v>
      </c>
      <c r="H70" s="118"/>
      <c r="I70" s="73">
        <f t="shared" si="37"/>
        <v>3913.254</v>
      </c>
      <c r="J70" s="73">
        <f t="shared" si="38"/>
        <v>6696.88301</v>
      </c>
      <c r="K70" s="73">
        <f t="shared" si="39"/>
        <v>13393.76602</v>
      </c>
      <c r="L70" s="4"/>
      <c r="M70" s="4"/>
      <c r="N70" s="4"/>
      <c r="O70" s="4"/>
      <c r="P70" s="4"/>
      <c r="Q70" s="4"/>
      <c r="R70" s="4"/>
      <c r="S70" s="4"/>
      <c r="T70" s="4"/>
      <c r="U70" s="4"/>
      <c r="V70" s="4"/>
      <c r="W70" s="4"/>
      <c r="X70" s="4"/>
      <c r="Y70" s="4"/>
      <c r="Z70" s="4"/>
      <c r="AA70" s="4"/>
    </row>
    <row r="71">
      <c r="A71" s="116" t="s">
        <v>19</v>
      </c>
      <c r="B71" s="4"/>
      <c r="C71" s="4"/>
      <c r="D71" s="4"/>
      <c r="E71" s="4"/>
      <c r="F71" s="4"/>
      <c r="G71" s="27">
        <f t="shared" si="36"/>
        <v>3135.345</v>
      </c>
      <c r="H71" s="118"/>
      <c r="I71" s="73">
        <f t="shared" si="37"/>
        <v>3135.345</v>
      </c>
      <c r="J71" s="73">
        <f t="shared" si="38"/>
        <v>2320.644745</v>
      </c>
      <c r="K71" s="73">
        <f t="shared" si="39"/>
        <v>4641.28949</v>
      </c>
      <c r="L71" s="4"/>
      <c r="M71" s="4"/>
      <c r="N71" s="4"/>
      <c r="O71" s="4"/>
      <c r="P71" s="4"/>
      <c r="Q71" s="4"/>
      <c r="R71" s="4"/>
      <c r="S71" s="4"/>
      <c r="T71" s="4"/>
      <c r="U71" s="4"/>
      <c r="V71" s="4"/>
      <c r="W71" s="4"/>
      <c r="X71" s="4"/>
      <c r="Y71" s="4"/>
      <c r="Z71" s="4"/>
      <c r="AA71" s="4"/>
    </row>
    <row r="72">
      <c r="A72" s="116" t="s">
        <v>20</v>
      </c>
      <c r="B72" s="4"/>
      <c r="C72" s="4"/>
      <c r="D72" s="4"/>
      <c r="E72" s="4"/>
      <c r="F72" s="4"/>
      <c r="G72" s="27">
        <f t="shared" si="36"/>
        <v>606.318</v>
      </c>
      <c r="H72" s="118"/>
      <c r="I72" s="73">
        <f t="shared" si="37"/>
        <v>606.318</v>
      </c>
      <c r="J72" s="73">
        <f t="shared" si="38"/>
        <v>363.5</v>
      </c>
      <c r="K72" s="73">
        <f t="shared" si="39"/>
        <v>727</v>
      </c>
      <c r="L72" s="4"/>
      <c r="M72" s="4"/>
      <c r="N72" s="4"/>
      <c r="O72" s="4"/>
      <c r="P72" s="4"/>
      <c r="Q72" s="4"/>
      <c r="R72" s="4"/>
      <c r="S72" s="4"/>
      <c r="T72" s="4"/>
      <c r="U72" s="4"/>
      <c r="V72" s="4"/>
      <c r="W72" s="4"/>
      <c r="X72" s="4"/>
      <c r="Y72" s="4"/>
      <c r="Z72" s="4"/>
      <c r="AA72" s="4"/>
    </row>
    <row r="73">
      <c r="A73" s="21" t="s">
        <v>88</v>
      </c>
      <c r="B73" s="23"/>
      <c r="C73" s="23"/>
      <c r="D73" s="23"/>
      <c r="E73" s="23"/>
      <c r="F73" s="22">
        <f>F3</f>
        <v>2196</v>
      </c>
      <c r="G73" s="22">
        <f>SUM(G69:G72)</f>
        <v>8339.664</v>
      </c>
      <c r="H73" s="155"/>
      <c r="I73" s="110">
        <f t="shared" ref="I73:K73" si="40">SUM(I69:I72)</f>
        <v>8339.664</v>
      </c>
      <c r="J73" s="110">
        <f t="shared" si="40"/>
        <v>13150.21903</v>
      </c>
      <c r="K73" s="110">
        <f t="shared" si="40"/>
        <v>26300.43807</v>
      </c>
      <c r="L73" s="23"/>
      <c r="M73" s="23"/>
      <c r="N73" s="23"/>
      <c r="O73" s="23"/>
      <c r="P73" s="23"/>
      <c r="Q73" s="23"/>
      <c r="R73" s="23"/>
      <c r="S73" s="23"/>
      <c r="T73" s="23"/>
      <c r="U73" s="23"/>
      <c r="V73" s="23"/>
      <c r="W73" s="23"/>
      <c r="X73" s="23"/>
      <c r="Y73" s="23"/>
      <c r="Z73" s="23"/>
      <c r="AA73" s="23"/>
    </row>
    <row r="74">
      <c r="A74" s="4"/>
      <c r="B74" s="4"/>
      <c r="C74" s="4"/>
      <c r="D74" s="4"/>
      <c r="E74" s="4"/>
      <c r="F74" s="4"/>
      <c r="G74" s="4"/>
      <c r="H74" s="118"/>
      <c r="I74" s="118"/>
      <c r="J74" s="118"/>
      <c r="K74" s="118"/>
      <c r="L74" s="4"/>
      <c r="M74" s="4"/>
      <c r="N74" s="4"/>
      <c r="O74" s="4"/>
      <c r="P74" s="4"/>
      <c r="Q74" s="4"/>
      <c r="R74" s="4"/>
      <c r="S74" s="4"/>
      <c r="T74" s="4"/>
      <c r="U74" s="4"/>
      <c r="V74" s="4"/>
      <c r="W74" s="4"/>
      <c r="X74" s="4"/>
      <c r="Y74" s="4"/>
      <c r="Z74" s="4"/>
      <c r="AA74" s="4"/>
    </row>
    <row r="75">
      <c r="A75" s="292" t="s">
        <v>98</v>
      </c>
      <c r="B75" s="4"/>
      <c r="C75" s="4"/>
      <c r="D75" s="4"/>
      <c r="E75" s="4"/>
      <c r="F75" s="27">
        <f t="shared" ref="F75:G75" si="41">F73</f>
        <v>2196</v>
      </c>
      <c r="G75" s="27">
        <f t="shared" si="41"/>
        <v>8339.664</v>
      </c>
      <c r="H75" s="118"/>
      <c r="I75" s="73">
        <f t="shared" ref="I75:K75" si="42">I73</f>
        <v>8339.664</v>
      </c>
      <c r="J75" s="73">
        <f t="shared" si="42"/>
        <v>13150.21903</v>
      </c>
      <c r="K75" s="73">
        <f t="shared" si="42"/>
        <v>26300.43807</v>
      </c>
      <c r="L75" s="4"/>
      <c r="M75" s="4"/>
      <c r="N75" s="4"/>
      <c r="O75" s="4"/>
      <c r="P75" s="4"/>
      <c r="Q75" s="4"/>
      <c r="R75" s="4"/>
      <c r="S75" s="4"/>
      <c r="T75" s="4"/>
      <c r="U75" s="4"/>
      <c r="V75" s="4"/>
      <c r="W75" s="4"/>
      <c r="X75" s="4"/>
      <c r="Y75" s="4"/>
      <c r="Z75" s="4"/>
      <c r="AA75" s="4"/>
    </row>
    <row r="76">
      <c r="A76" s="300" t="s">
        <v>70</v>
      </c>
      <c r="B76" s="4"/>
      <c r="C76" s="4"/>
      <c r="D76" s="4"/>
      <c r="E76" s="4"/>
      <c r="F76" s="4"/>
      <c r="G76" s="188">
        <f>G75-F75</f>
        <v>6143.664</v>
      </c>
      <c r="H76" s="499"/>
      <c r="I76" s="191">
        <f>I75-F75</f>
        <v>6143.664</v>
      </c>
      <c r="J76" s="191">
        <f>J75-F75</f>
        <v>10954.21903</v>
      </c>
      <c r="K76" s="191">
        <f>K75-F75</f>
        <v>24104.43807</v>
      </c>
      <c r="L76" s="4"/>
      <c r="M76" s="4"/>
      <c r="N76" s="4"/>
      <c r="O76" s="4"/>
      <c r="P76" s="4"/>
      <c r="Q76" s="4"/>
      <c r="R76" s="4"/>
      <c r="S76" s="4"/>
      <c r="T76" s="4"/>
      <c r="U76" s="4"/>
      <c r="V76" s="4"/>
      <c r="W76" s="4"/>
      <c r="X76" s="4"/>
      <c r="Y76" s="4"/>
      <c r="Z76" s="4"/>
      <c r="AA76" s="4"/>
    </row>
    <row r="77">
      <c r="A77" s="292" t="s">
        <v>101</v>
      </c>
      <c r="B77" s="4"/>
      <c r="C77" s="4"/>
      <c r="D77" s="4"/>
      <c r="E77" s="4"/>
      <c r="F77" s="27" t="str">
        <f t="shared" ref="F77:G77" si="43">F26</f>
        <v/>
      </c>
      <c r="G77" s="27">
        <f t="shared" si="43"/>
        <v>45</v>
      </c>
      <c r="H77" s="4"/>
      <c r="I77" s="4"/>
      <c r="J77" s="4"/>
      <c r="K77" s="4"/>
      <c r="L77" s="4"/>
      <c r="M77" s="4"/>
      <c r="N77" s="4"/>
      <c r="O77" s="4"/>
      <c r="P77" s="4"/>
      <c r="Q77" s="4"/>
      <c r="R77" s="4"/>
      <c r="S77" s="4"/>
      <c r="T77" s="4"/>
      <c r="U77" s="4"/>
      <c r="V77" s="4"/>
      <c r="W77" s="4"/>
      <c r="X77" s="4"/>
      <c r="Y77" s="4"/>
      <c r="Z77" s="4"/>
      <c r="AA77" s="4"/>
    </row>
    <row r="78">
      <c r="A78" s="19" t="s">
        <v>103</v>
      </c>
      <c r="B78" s="4"/>
      <c r="C78" s="4"/>
      <c r="D78" s="4"/>
      <c r="E78" s="4"/>
      <c r="F78" s="4"/>
      <c r="G78" s="188">
        <f>G77-F77</f>
        <v>45</v>
      </c>
      <c r="H78" s="4"/>
      <c r="I78" s="4"/>
      <c r="J78" s="4"/>
      <c r="K78" s="4"/>
      <c r="L78" s="4"/>
      <c r="M78" s="4"/>
      <c r="N78" s="4"/>
      <c r="O78" s="4"/>
      <c r="P78" s="4"/>
      <c r="Q78" s="4"/>
      <c r="R78" s="4"/>
      <c r="S78" s="4"/>
      <c r="T78" s="4"/>
      <c r="U78" s="4"/>
      <c r="V78" s="4"/>
      <c r="W78" s="4"/>
      <c r="X78" s="4"/>
      <c r="Y78" s="4"/>
      <c r="Z78" s="4"/>
      <c r="A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0"/>
  </cols>
  <sheetData>
    <row r="1">
      <c r="A1" s="500" t="s">
        <v>0</v>
      </c>
      <c r="B1" s="501">
        <v>44378.0</v>
      </c>
      <c r="C1" s="501">
        <v>44409.0</v>
      </c>
      <c r="D1" s="501">
        <v>44440.0</v>
      </c>
      <c r="E1" s="501">
        <v>44470.0</v>
      </c>
      <c r="F1" s="501">
        <v>44501.0</v>
      </c>
      <c r="G1" s="501">
        <v>44531.0</v>
      </c>
      <c r="H1" s="501">
        <v>44562.0</v>
      </c>
      <c r="I1" s="501">
        <v>44593.0</v>
      </c>
      <c r="J1" s="315" t="s">
        <v>57</v>
      </c>
      <c r="K1" s="315" t="s">
        <v>58</v>
      </c>
      <c r="L1" s="315" t="s">
        <v>59</v>
      </c>
      <c r="M1" s="315" t="s">
        <v>60</v>
      </c>
      <c r="N1" s="4"/>
      <c r="O1" s="4"/>
      <c r="P1" s="4"/>
      <c r="Q1" s="4"/>
      <c r="R1" s="4"/>
      <c r="S1" s="4"/>
      <c r="T1" s="4"/>
      <c r="U1" s="4"/>
      <c r="V1" s="4"/>
      <c r="W1" s="4"/>
      <c r="X1" s="4"/>
      <c r="Y1" s="4"/>
      <c r="Z1" s="4"/>
    </row>
    <row r="2">
      <c r="A2" s="177" t="s">
        <v>2</v>
      </c>
      <c r="B2" s="69">
        <v>17.5</v>
      </c>
      <c r="C2" s="69">
        <v>143.5</v>
      </c>
      <c r="D2" s="69">
        <v>507.5</v>
      </c>
      <c r="E2" s="69">
        <v>1179.51</v>
      </c>
      <c r="F2" s="69">
        <v>1295.0</v>
      </c>
      <c r="G2" s="69">
        <v>1519.0</v>
      </c>
      <c r="H2" s="69">
        <v>1155.0</v>
      </c>
      <c r="I2" s="69">
        <v>1145.0</v>
      </c>
      <c r="J2" s="200">
        <v>1355.0</v>
      </c>
      <c r="K2" s="200">
        <v>1479.0</v>
      </c>
      <c r="L2" s="200">
        <v>2045.0</v>
      </c>
      <c r="M2" s="200">
        <v>2647.0</v>
      </c>
      <c r="N2" s="4"/>
      <c r="O2" s="4"/>
      <c r="P2" s="4"/>
      <c r="Q2" s="4"/>
      <c r="R2" s="4"/>
      <c r="S2" s="4"/>
      <c r="T2" s="4"/>
      <c r="U2" s="4"/>
      <c r="V2" s="4"/>
      <c r="W2" s="4"/>
      <c r="X2" s="4"/>
      <c r="Y2" s="4"/>
      <c r="Z2" s="4"/>
    </row>
    <row r="3">
      <c r="A3" s="177" t="s">
        <v>3</v>
      </c>
      <c r="B3" s="69">
        <v>0.0</v>
      </c>
      <c r="C3" s="69">
        <v>0.0</v>
      </c>
      <c r="D3" s="69">
        <v>0.0</v>
      </c>
      <c r="E3" s="69">
        <v>0.0</v>
      </c>
      <c r="F3" s="69">
        <v>2196.0</v>
      </c>
      <c r="G3" s="69">
        <f t="shared" ref="G3:M3" si="1">SUM(G14:G17)</f>
        <v>8820</v>
      </c>
      <c r="H3" s="69">
        <f t="shared" si="1"/>
        <v>11115.17425</v>
      </c>
      <c r="I3" s="69">
        <f t="shared" si="1"/>
        <v>-534.4447652</v>
      </c>
      <c r="J3" s="70">
        <f t="shared" si="1"/>
        <v>4491.512471</v>
      </c>
      <c r="K3" s="70">
        <f t="shared" si="1"/>
        <v>2378.827778</v>
      </c>
      <c r="L3" s="70">
        <f t="shared" si="1"/>
        <v>2461.896205</v>
      </c>
      <c r="M3" s="70">
        <f t="shared" si="1"/>
        <v>3419.324484</v>
      </c>
      <c r="N3" s="4"/>
      <c r="O3" s="4"/>
      <c r="P3" s="4"/>
      <c r="Q3" s="4"/>
      <c r="R3" s="4"/>
      <c r="S3" s="4"/>
      <c r="T3" s="4"/>
      <c r="U3" s="4"/>
      <c r="V3" s="4"/>
      <c r="W3" s="4"/>
      <c r="X3" s="4"/>
      <c r="Y3" s="4"/>
      <c r="Z3" s="4"/>
    </row>
    <row r="4">
      <c r="A4" s="177" t="s">
        <v>4</v>
      </c>
      <c r="B4" s="69">
        <f t="shared" ref="B4:M4" si="2">B2-B3</f>
        <v>17.5</v>
      </c>
      <c r="C4" s="69">
        <f t="shared" si="2"/>
        <v>143.5</v>
      </c>
      <c r="D4" s="69">
        <f t="shared" si="2"/>
        <v>507.5</v>
      </c>
      <c r="E4" s="69">
        <f t="shared" si="2"/>
        <v>1179.51</v>
      </c>
      <c r="F4" s="69">
        <f t="shared" si="2"/>
        <v>-901</v>
      </c>
      <c r="G4" s="69">
        <f t="shared" si="2"/>
        <v>-7301</v>
      </c>
      <c r="H4" s="69">
        <f t="shared" si="2"/>
        <v>-9960.174251</v>
      </c>
      <c r="I4" s="69">
        <f t="shared" si="2"/>
        <v>1679.444765</v>
      </c>
      <c r="J4" s="70">
        <f t="shared" si="2"/>
        <v>-3136.512471</v>
      </c>
      <c r="K4" s="70">
        <f t="shared" si="2"/>
        <v>-899.8277777</v>
      </c>
      <c r="L4" s="70">
        <f t="shared" si="2"/>
        <v>-416.8962051</v>
      </c>
      <c r="M4" s="70">
        <f t="shared" si="2"/>
        <v>-772.3244842</v>
      </c>
      <c r="N4" s="4"/>
      <c r="O4" s="4"/>
      <c r="P4" s="4"/>
      <c r="Q4" s="4"/>
      <c r="R4" s="4"/>
      <c r="S4" s="4"/>
      <c r="T4" s="4"/>
      <c r="U4" s="4"/>
      <c r="V4" s="4"/>
      <c r="W4" s="4"/>
      <c r="X4" s="4"/>
      <c r="Y4" s="4"/>
      <c r="Z4" s="4"/>
    </row>
    <row r="5">
      <c r="A5" s="177" t="s">
        <v>5</v>
      </c>
      <c r="B5" s="103"/>
      <c r="C5" s="103"/>
      <c r="D5" s="103"/>
      <c r="E5" s="103"/>
      <c r="F5" s="69">
        <f t="shared" ref="F5:M5" si="3">(E23+F23)/2</f>
        <v>36520.305</v>
      </c>
      <c r="G5" s="69">
        <f t="shared" si="3"/>
        <v>49893.14</v>
      </c>
      <c r="H5" s="69">
        <f t="shared" si="3"/>
        <v>51639.71</v>
      </c>
      <c r="I5" s="69">
        <f t="shared" si="3"/>
        <v>45179.785</v>
      </c>
      <c r="J5" s="70">
        <f t="shared" si="3"/>
        <v>38390.81789</v>
      </c>
      <c r="K5" s="70">
        <f t="shared" si="3"/>
        <v>36893.01283</v>
      </c>
      <c r="L5" s="70">
        <f t="shared" si="3"/>
        <v>43161.6638</v>
      </c>
      <c r="M5" s="70">
        <f t="shared" si="3"/>
        <v>55619.64298</v>
      </c>
      <c r="N5" s="4"/>
      <c r="O5" s="4"/>
      <c r="P5" s="4"/>
      <c r="Q5" s="4"/>
      <c r="R5" s="4"/>
      <c r="S5" s="4"/>
      <c r="T5" s="4"/>
      <c r="U5" s="4"/>
      <c r="V5" s="4"/>
      <c r="W5" s="4"/>
      <c r="X5" s="4"/>
      <c r="Y5" s="4"/>
      <c r="Z5" s="4"/>
    </row>
    <row r="6">
      <c r="A6" s="177" t="s">
        <v>6</v>
      </c>
      <c r="B6" s="501"/>
      <c r="C6" s="501"/>
      <c r="D6" s="501"/>
      <c r="E6" s="501"/>
      <c r="F6" s="204">
        <f t="shared" ref="F6:M6" si="4">F4/F5</f>
        <v>-0.02467120688</v>
      </c>
      <c r="G6" s="204">
        <f t="shared" si="4"/>
        <v>-0.1463327423</v>
      </c>
      <c r="H6" s="204">
        <f t="shared" si="4"/>
        <v>-0.1928781988</v>
      </c>
      <c r="I6" s="204">
        <f t="shared" si="4"/>
        <v>0.03717248246</v>
      </c>
      <c r="J6" s="469">
        <f t="shared" si="4"/>
        <v>-0.08169954806</v>
      </c>
      <c r="K6" s="469">
        <f t="shared" si="4"/>
        <v>-0.02439019502</v>
      </c>
      <c r="L6" s="469">
        <f t="shared" si="4"/>
        <v>-0.009658946583</v>
      </c>
      <c r="M6" s="469">
        <f t="shared" si="4"/>
        <v>-0.0138858224</v>
      </c>
      <c r="N6" s="4"/>
      <c r="O6" s="4"/>
      <c r="P6" s="4"/>
      <c r="Q6" s="4"/>
      <c r="R6" s="4"/>
      <c r="S6" s="4"/>
      <c r="T6" s="4"/>
      <c r="U6" s="4"/>
      <c r="V6" s="4"/>
      <c r="W6" s="4"/>
      <c r="X6" s="4"/>
      <c r="Y6" s="4"/>
      <c r="Z6" s="4"/>
    </row>
    <row r="7">
      <c r="A7" s="177" t="s">
        <v>7</v>
      </c>
      <c r="B7" s="501"/>
      <c r="C7" s="501"/>
      <c r="D7" s="501"/>
      <c r="E7" s="501"/>
      <c r="F7" s="204">
        <f t="shared" ref="F7:M7" si="5">F6*12</f>
        <v>-0.2960544826</v>
      </c>
      <c r="G7" s="204">
        <f t="shared" si="5"/>
        <v>-1.755992908</v>
      </c>
      <c r="H7" s="204">
        <f t="shared" si="5"/>
        <v>-2.314538386</v>
      </c>
      <c r="I7" s="204">
        <f t="shared" si="5"/>
        <v>0.4460697895</v>
      </c>
      <c r="J7" s="469">
        <f t="shared" si="5"/>
        <v>-0.9803945768</v>
      </c>
      <c r="K7" s="469">
        <f t="shared" si="5"/>
        <v>-0.2926823402</v>
      </c>
      <c r="L7" s="469">
        <f t="shared" si="5"/>
        <v>-0.115907359</v>
      </c>
      <c r="M7" s="469">
        <f t="shared" si="5"/>
        <v>-0.1666298687</v>
      </c>
      <c r="N7" s="4"/>
      <c r="O7" s="4"/>
      <c r="P7" s="4"/>
      <c r="Q7" s="4"/>
      <c r="R7" s="4"/>
      <c r="S7" s="4"/>
      <c r="T7" s="4"/>
      <c r="U7" s="4"/>
      <c r="V7" s="4"/>
      <c r="W7" s="4"/>
      <c r="X7" s="4"/>
      <c r="Y7" s="4"/>
      <c r="Z7" s="4"/>
    </row>
    <row r="8">
      <c r="A8" s="177" t="s">
        <v>8</v>
      </c>
      <c r="B8" s="81">
        <v>118844.0</v>
      </c>
      <c r="C8" s="81">
        <v>125096.0</v>
      </c>
      <c r="D8" s="81">
        <v>132478.0</v>
      </c>
      <c r="E8" s="81">
        <v>141301.0</v>
      </c>
      <c r="F8" s="81">
        <f>'EP (dont use)'!U8</f>
        <v>153179</v>
      </c>
      <c r="G8" s="81">
        <f>'CB Old'!G8</f>
        <v>163638</v>
      </c>
      <c r="H8" s="81">
        <v>176242.0</v>
      </c>
      <c r="I8" s="81">
        <f>'Cover Me Old Q2'!G8</f>
        <v>185447</v>
      </c>
      <c r="J8" s="127">
        <v>195356.0</v>
      </c>
      <c r="K8" s="127">
        <v>203855.0</v>
      </c>
      <c r="L8" s="127">
        <v>213191.0</v>
      </c>
      <c r="M8" s="127">
        <v>223187.0</v>
      </c>
      <c r="N8" s="4"/>
      <c r="O8" s="4"/>
      <c r="P8" s="4"/>
      <c r="Q8" s="4"/>
      <c r="R8" s="4"/>
      <c r="S8" s="4"/>
      <c r="T8" s="4"/>
      <c r="U8" s="4"/>
      <c r="V8" s="4"/>
      <c r="W8" s="4"/>
      <c r="X8" s="4"/>
      <c r="Y8" s="4"/>
      <c r="Z8" s="4"/>
    </row>
    <row r="9">
      <c r="A9" s="177" t="s">
        <v>66</v>
      </c>
      <c r="B9" s="92">
        <f t="shared" ref="B9:M9" si="6">B2/B8</f>
        <v>0.0001472518596</v>
      </c>
      <c r="C9" s="92">
        <f t="shared" si="6"/>
        <v>0.001147119013</v>
      </c>
      <c r="D9" s="92">
        <f t="shared" si="6"/>
        <v>0.003830824741</v>
      </c>
      <c r="E9" s="92">
        <f t="shared" si="6"/>
        <v>0.00834749931</v>
      </c>
      <c r="F9" s="92">
        <f t="shared" si="6"/>
        <v>0.008454161471</v>
      </c>
      <c r="G9" s="92">
        <f t="shared" si="6"/>
        <v>0.009282684951</v>
      </c>
      <c r="H9" s="92">
        <f t="shared" si="6"/>
        <v>0.006553488953</v>
      </c>
      <c r="I9" s="92">
        <f t="shared" si="6"/>
        <v>0.006174270816</v>
      </c>
      <c r="J9" s="93">
        <f t="shared" si="6"/>
        <v>0.006936055202</v>
      </c>
      <c r="K9" s="93">
        <f t="shared" si="6"/>
        <v>0.007255156852</v>
      </c>
      <c r="L9" s="93">
        <f t="shared" si="6"/>
        <v>0.009592337388</v>
      </c>
      <c r="M9" s="93">
        <f t="shared" si="6"/>
        <v>0.01186000977</v>
      </c>
      <c r="N9" s="4"/>
      <c r="O9" s="4"/>
      <c r="P9" s="4"/>
      <c r="Q9" s="4"/>
      <c r="R9" s="4"/>
      <c r="S9" s="4"/>
      <c r="T9" s="4"/>
      <c r="U9" s="4"/>
      <c r="V9" s="4"/>
      <c r="W9" s="4"/>
      <c r="X9" s="4"/>
      <c r="Y9" s="4"/>
      <c r="Z9" s="4"/>
    </row>
    <row r="10">
      <c r="A10" s="177" t="s">
        <v>67</v>
      </c>
      <c r="B10" s="92">
        <f t="shared" ref="B10:M10" si="7">B3/B8</f>
        <v>0</v>
      </c>
      <c r="C10" s="92">
        <f t="shared" si="7"/>
        <v>0</v>
      </c>
      <c r="D10" s="92">
        <f t="shared" si="7"/>
        <v>0</v>
      </c>
      <c r="E10" s="92">
        <f t="shared" si="7"/>
        <v>0</v>
      </c>
      <c r="F10" s="92">
        <f t="shared" si="7"/>
        <v>0.0143361688</v>
      </c>
      <c r="G10" s="92">
        <f t="shared" si="7"/>
        <v>0.05389946101</v>
      </c>
      <c r="H10" s="92">
        <f t="shared" si="7"/>
        <v>0.06306768109</v>
      </c>
      <c r="I10" s="92">
        <f t="shared" si="7"/>
        <v>-0.002881927264</v>
      </c>
      <c r="J10" s="502">
        <f t="shared" si="7"/>
        <v>0.0229914232</v>
      </c>
      <c r="K10" s="502">
        <f t="shared" si="7"/>
        <v>0.01166921477</v>
      </c>
      <c r="L10" s="502">
        <f t="shared" si="7"/>
        <v>0.01154784304</v>
      </c>
      <c r="M10" s="502">
        <f t="shared" si="7"/>
        <v>0.01532044646</v>
      </c>
      <c r="N10" s="4"/>
      <c r="O10" s="4"/>
      <c r="P10" s="4"/>
      <c r="Q10" s="4"/>
      <c r="R10" s="4"/>
      <c r="S10" s="4"/>
      <c r="T10" s="4"/>
      <c r="U10" s="4"/>
      <c r="V10" s="4"/>
      <c r="W10" s="4"/>
      <c r="X10" s="4"/>
      <c r="Y10" s="4"/>
      <c r="Z10" s="4"/>
    </row>
    <row r="11">
      <c r="A11" s="177" t="s">
        <v>9</v>
      </c>
      <c r="B11" s="92">
        <f t="shared" ref="B11:M11" si="8">B4/B8</f>
        <v>0.0001472518596</v>
      </c>
      <c r="C11" s="92">
        <f t="shared" si="8"/>
        <v>0.001147119013</v>
      </c>
      <c r="D11" s="92">
        <f t="shared" si="8"/>
        <v>0.003830824741</v>
      </c>
      <c r="E11" s="92">
        <f t="shared" si="8"/>
        <v>0.00834749931</v>
      </c>
      <c r="F11" s="92">
        <f t="shared" si="8"/>
        <v>-0.005882007325</v>
      </c>
      <c r="G11" s="92">
        <f t="shared" si="8"/>
        <v>-0.04461677605</v>
      </c>
      <c r="H11" s="92">
        <f t="shared" si="8"/>
        <v>-0.05651419214</v>
      </c>
      <c r="I11" s="92">
        <f t="shared" si="8"/>
        <v>0.00905619808</v>
      </c>
      <c r="J11" s="93">
        <f t="shared" si="8"/>
        <v>-0.016055368</v>
      </c>
      <c r="K11" s="93">
        <f t="shared" si="8"/>
        <v>-0.004414057922</v>
      </c>
      <c r="L11" s="502">
        <f t="shared" si="8"/>
        <v>-0.00195550565</v>
      </c>
      <c r="M11" s="93">
        <f t="shared" si="8"/>
        <v>-0.003460436693</v>
      </c>
      <c r="N11" s="4"/>
      <c r="O11" s="4"/>
      <c r="P11" s="4"/>
      <c r="Q11" s="4"/>
      <c r="R11" s="4"/>
      <c r="S11" s="4"/>
      <c r="T11" s="4"/>
      <c r="U11" s="4"/>
      <c r="V11" s="4"/>
      <c r="W11" s="4"/>
      <c r="X11" s="4"/>
      <c r="Y11" s="4"/>
      <c r="Z11" s="4"/>
    </row>
    <row r="12">
      <c r="A12" s="177" t="s">
        <v>68</v>
      </c>
      <c r="B12" s="503">
        <f t="shared" ref="B12:M12" si="9">B4/B2</f>
        <v>1</v>
      </c>
      <c r="C12" s="503">
        <f t="shared" si="9"/>
        <v>1</v>
      </c>
      <c r="D12" s="503">
        <f t="shared" si="9"/>
        <v>1</v>
      </c>
      <c r="E12" s="503">
        <f t="shared" si="9"/>
        <v>1</v>
      </c>
      <c r="F12" s="503">
        <f t="shared" si="9"/>
        <v>-0.6957528958</v>
      </c>
      <c r="G12" s="503">
        <f t="shared" si="9"/>
        <v>-4.806451613</v>
      </c>
      <c r="H12" s="503">
        <f t="shared" si="9"/>
        <v>-8.62352749</v>
      </c>
      <c r="I12" s="503">
        <f t="shared" si="9"/>
        <v>1.466763987</v>
      </c>
      <c r="J12" s="504">
        <f t="shared" si="9"/>
        <v>-2.314769351</v>
      </c>
      <c r="K12" s="504">
        <f t="shared" si="9"/>
        <v>-0.6084028247</v>
      </c>
      <c r="L12" s="504">
        <f t="shared" si="9"/>
        <v>-0.203861225</v>
      </c>
      <c r="M12" s="504">
        <f t="shared" si="9"/>
        <v>-0.2917735112</v>
      </c>
      <c r="N12" s="23"/>
      <c r="O12" s="23"/>
      <c r="P12" s="23"/>
      <c r="Q12" s="23"/>
      <c r="R12" s="23"/>
      <c r="S12" s="23"/>
      <c r="T12" s="23"/>
      <c r="U12" s="23"/>
      <c r="V12" s="23"/>
      <c r="W12" s="23"/>
      <c r="X12" s="23"/>
      <c r="Y12" s="23"/>
      <c r="Z12" s="23"/>
    </row>
    <row r="13">
      <c r="A13" s="505" t="s">
        <v>69</v>
      </c>
      <c r="B13" s="501"/>
      <c r="C13" s="501"/>
      <c r="D13" s="501"/>
      <c r="E13" s="501"/>
      <c r="F13" s="311"/>
      <c r="G13" s="177"/>
      <c r="H13" s="177"/>
      <c r="I13" s="177"/>
      <c r="J13" s="506"/>
      <c r="K13" s="506"/>
      <c r="L13" s="506"/>
      <c r="M13" s="506"/>
      <c r="N13" s="4"/>
      <c r="O13" s="4"/>
      <c r="P13" s="4"/>
      <c r="Q13" s="4"/>
      <c r="R13" s="4"/>
      <c r="S13" s="4"/>
      <c r="T13" s="4"/>
      <c r="U13" s="4"/>
      <c r="V13" s="4"/>
      <c r="W13" s="4"/>
      <c r="X13" s="4"/>
      <c r="Y13" s="4"/>
      <c r="Z13" s="4"/>
    </row>
    <row r="14">
      <c r="A14" s="177" t="s">
        <v>186</v>
      </c>
      <c r="B14" s="501"/>
      <c r="C14" s="501"/>
      <c r="D14" s="501"/>
      <c r="E14" s="501"/>
      <c r="F14" s="69">
        <f>F81</f>
        <v>2196</v>
      </c>
      <c r="G14" s="69">
        <v>6144.0</v>
      </c>
      <c r="H14" s="69">
        <f t="shared" ref="H14:M14" si="10">H82</f>
        <v>5767.814251</v>
      </c>
      <c r="I14" s="69">
        <f t="shared" si="10"/>
        <v>-5311.654765</v>
      </c>
      <c r="J14" s="70">
        <f t="shared" si="10"/>
        <v>-3039.855936</v>
      </c>
      <c r="K14" s="70">
        <f t="shared" si="10"/>
        <v>-1096.873262</v>
      </c>
      <c r="L14" s="70">
        <f t="shared" si="10"/>
        <v>608.2117116</v>
      </c>
      <c r="M14" s="70">
        <f t="shared" si="10"/>
        <v>296.94008</v>
      </c>
      <c r="N14" s="4"/>
      <c r="O14" s="4"/>
      <c r="P14" s="4"/>
      <c r="Q14" s="4"/>
      <c r="R14" s="4"/>
      <c r="S14" s="4"/>
      <c r="T14" s="4"/>
      <c r="U14" s="4"/>
      <c r="V14" s="4"/>
      <c r="W14" s="4"/>
      <c r="X14" s="4"/>
      <c r="Y14" s="4"/>
      <c r="Z14" s="4"/>
    </row>
    <row r="15">
      <c r="A15" s="177" t="s">
        <v>23</v>
      </c>
      <c r="B15" s="501"/>
      <c r="C15" s="501"/>
      <c r="D15" s="501"/>
      <c r="E15" s="501"/>
      <c r="F15" s="69">
        <f>F84</f>
        <v>4.5</v>
      </c>
      <c r="G15" s="69">
        <v>45.0</v>
      </c>
      <c r="H15" s="69">
        <f t="shared" ref="H15:M15" si="11">H34</f>
        <v>4631.36</v>
      </c>
      <c r="I15" s="69">
        <f t="shared" si="11"/>
        <v>4132.21</v>
      </c>
      <c r="J15" s="70">
        <f t="shared" si="11"/>
        <v>6805.868407</v>
      </c>
      <c r="K15" s="70">
        <f t="shared" si="11"/>
        <v>2638.20104</v>
      </c>
      <c r="L15" s="70">
        <f t="shared" si="11"/>
        <v>614.1844936</v>
      </c>
      <c r="M15" s="70">
        <f t="shared" si="11"/>
        <v>1365.884404</v>
      </c>
      <c r="N15" s="4"/>
      <c r="O15" s="4"/>
      <c r="P15" s="4"/>
      <c r="Q15" s="4"/>
      <c r="R15" s="4"/>
      <c r="S15" s="4"/>
      <c r="T15" s="4"/>
      <c r="U15" s="4"/>
      <c r="V15" s="4"/>
      <c r="W15" s="4"/>
      <c r="X15" s="4"/>
      <c r="Y15" s="4"/>
      <c r="Z15" s="4"/>
    </row>
    <row r="16">
      <c r="A16" s="177" t="s">
        <v>209</v>
      </c>
      <c r="B16" s="501"/>
      <c r="C16" s="501"/>
      <c r="D16" s="501"/>
      <c r="E16" s="501"/>
      <c r="F16" s="177"/>
      <c r="G16" s="103"/>
      <c r="H16" s="103"/>
      <c r="I16" s="103"/>
      <c r="J16" s="200">
        <v>48.0</v>
      </c>
      <c r="K16" s="200">
        <v>98.0</v>
      </c>
      <c r="L16" s="200">
        <v>217.0</v>
      </c>
      <c r="M16" s="200">
        <v>433.0</v>
      </c>
      <c r="N16" s="4"/>
      <c r="O16" s="4"/>
      <c r="P16" s="4"/>
      <c r="Q16" s="4"/>
      <c r="R16" s="4"/>
      <c r="S16" s="4"/>
      <c r="T16" s="4"/>
      <c r="U16" s="4"/>
      <c r="V16" s="4"/>
      <c r="W16" s="4"/>
      <c r="X16" s="4"/>
      <c r="Y16" s="4"/>
      <c r="Z16" s="4"/>
    </row>
    <row r="17">
      <c r="A17" s="177" t="s">
        <v>210</v>
      </c>
      <c r="B17" s="507"/>
      <c r="C17" s="507"/>
      <c r="D17" s="507"/>
      <c r="E17" s="507"/>
      <c r="F17" s="177"/>
      <c r="G17" s="69">
        <v>2631.0</v>
      </c>
      <c r="H17" s="69">
        <v>716.0</v>
      </c>
      <c r="I17" s="69">
        <v>645.0</v>
      </c>
      <c r="J17" s="70">
        <f t="shared" ref="J17:M17" si="12">J2*50%</f>
        <v>677.5</v>
      </c>
      <c r="K17" s="70">
        <f t="shared" si="12"/>
        <v>739.5</v>
      </c>
      <c r="L17" s="70">
        <f t="shared" si="12"/>
        <v>1022.5</v>
      </c>
      <c r="M17" s="70">
        <f t="shared" si="12"/>
        <v>1323.5</v>
      </c>
      <c r="N17" s="23"/>
      <c r="O17" s="23"/>
      <c r="P17" s="23"/>
      <c r="Q17" s="23"/>
      <c r="R17" s="23"/>
      <c r="S17" s="23"/>
      <c r="T17" s="23"/>
      <c r="U17" s="23"/>
      <c r="V17" s="23"/>
      <c r="W17" s="23"/>
      <c r="X17" s="23"/>
      <c r="Y17" s="23"/>
      <c r="Z17" s="23"/>
    </row>
    <row r="18">
      <c r="A18" s="505" t="s">
        <v>73</v>
      </c>
      <c r="B18" s="501"/>
      <c r="C18" s="501"/>
      <c r="D18" s="501"/>
      <c r="E18" s="501"/>
      <c r="F18" s="103"/>
      <c r="G18" s="103"/>
      <c r="H18" s="177"/>
      <c r="I18" s="177"/>
      <c r="J18" s="117"/>
      <c r="K18" s="117"/>
      <c r="L18" s="117"/>
      <c r="M18" s="117"/>
      <c r="N18" s="4"/>
      <c r="O18" s="4"/>
      <c r="P18" s="4"/>
      <c r="Q18" s="4"/>
      <c r="R18" s="4"/>
      <c r="S18" s="4"/>
      <c r="T18" s="4"/>
      <c r="U18" s="4"/>
      <c r="V18" s="4"/>
      <c r="W18" s="4"/>
      <c r="X18" s="4"/>
      <c r="Y18" s="4"/>
      <c r="Z18" s="4"/>
    </row>
    <row r="19">
      <c r="A19" s="358" t="s">
        <v>74</v>
      </c>
      <c r="B19" s="501"/>
      <c r="C19" s="501"/>
      <c r="D19" s="501"/>
      <c r="E19" s="501"/>
      <c r="F19" s="76">
        <f t="shared" ref="F19:M19" si="13">F15/F23</f>
        <v>0.00009613983603</v>
      </c>
      <c r="G19" s="76">
        <f t="shared" si="13"/>
        <v>0.0008493857808</v>
      </c>
      <c r="H19" s="76">
        <f t="shared" si="13"/>
        <v>0.09207482471</v>
      </c>
      <c r="I19" s="76">
        <f t="shared" si="13"/>
        <v>0.1031515284</v>
      </c>
      <c r="J19" s="77">
        <f t="shared" si="13"/>
        <v>0.1853347756</v>
      </c>
      <c r="K19" s="77">
        <f t="shared" si="13"/>
        <v>0.07117960954</v>
      </c>
      <c r="L19" s="77">
        <f t="shared" si="13"/>
        <v>0.01246838968</v>
      </c>
      <c r="M19" s="77">
        <f t="shared" si="13"/>
        <v>0.02203751733</v>
      </c>
      <c r="N19" s="4"/>
      <c r="O19" s="4"/>
      <c r="P19" s="4"/>
      <c r="Q19" s="4"/>
      <c r="R19" s="4"/>
      <c r="S19" s="4"/>
      <c r="T19" s="4"/>
      <c r="U19" s="4"/>
      <c r="V19" s="4"/>
      <c r="W19" s="4"/>
      <c r="X19" s="4"/>
      <c r="Y19" s="4"/>
      <c r="Z19" s="4"/>
    </row>
    <row r="20">
      <c r="A20" s="358" t="s">
        <v>75</v>
      </c>
      <c r="B20" s="501"/>
      <c r="C20" s="501"/>
      <c r="D20" s="501"/>
      <c r="E20" s="501"/>
      <c r="F20" s="76">
        <f t="shared" ref="F20:I20" si="14">F14/F23</f>
        <v>0.04691623998</v>
      </c>
      <c r="G20" s="76">
        <f t="shared" si="14"/>
        <v>0.1159694719</v>
      </c>
      <c r="H20" s="76">
        <f t="shared" si="14"/>
        <v>0.1146683666</v>
      </c>
      <c r="I20" s="76">
        <f t="shared" si="14"/>
        <v>-0.1325937713</v>
      </c>
      <c r="J20" s="117"/>
      <c r="K20" s="117"/>
      <c r="L20" s="117"/>
      <c r="M20" s="117"/>
      <c r="N20" s="4"/>
      <c r="O20" s="4"/>
      <c r="P20" s="4"/>
      <c r="Q20" s="4"/>
      <c r="R20" s="4"/>
      <c r="S20" s="4"/>
      <c r="T20" s="4"/>
      <c r="U20" s="4"/>
      <c r="V20" s="4"/>
      <c r="W20" s="4"/>
      <c r="X20" s="4"/>
      <c r="Y20" s="4"/>
      <c r="Z20" s="4"/>
    </row>
    <row r="21">
      <c r="A21" s="508" t="s">
        <v>211</v>
      </c>
      <c r="B21" s="204">
        <f t="shared" ref="B21:E21" si="15">F15/B44</f>
        <v>0.001472946876</v>
      </c>
      <c r="C21" s="204">
        <f t="shared" si="15"/>
        <v>0.003994539021</v>
      </c>
      <c r="D21" s="204">
        <f t="shared" si="15"/>
        <v>0.1292530391</v>
      </c>
      <c r="E21" s="204">
        <f t="shared" si="15"/>
        <v>0.04803883182</v>
      </c>
      <c r="F21" s="172"/>
      <c r="G21" s="172"/>
      <c r="H21" s="172"/>
      <c r="I21" s="172"/>
      <c r="J21" s="509"/>
      <c r="K21" s="117"/>
      <c r="L21" s="117"/>
      <c r="M21" s="117"/>
      <c r="N21" s="23"/>
      <c r="O21" s="23"/>
      <c r="P21" s="23"/>
      <c r="Q21" s="23"/>
      <c r="R21" s="23"/>
      <c r="S21" s="23"/>
      <c r="T21" s="23"/>
      <c r="U21" s="23"/>
      <c r="V21" s="23"/>
      <c r="W21" s="23"/>
      <c r="X21" s="23"/>
      <c r="Y21" s="23"/>
      <c r="Z21" s="23"/>
    </row>
    <row r="22">
      <c r="A22" s="510" t="s">
        <v>122</v>
      </c>
      <c r="B22" s="116"/>
      <c r="C22" s="116"/>
      <c r="D22" s="116"/>
      <c r="E22" s="103"/>
      <c r="F22" s="103"/>
      <c r="G22" s="116"/>
      <c r="H22" s="116"/>
      <c r="I22" s="116"/>
      <c r="J22" s="117"/>
      <c r="K22" s="117"/>
      <c r="L22" s="117"/>
      <c r="M22" s="117"/>
      <c r="N22" s="4"/>
      <c r="O22" s="4"/>
      <c r="P22" s="4"/>
      <c r="Q22" s="4"/>
      <c r="R22" s="4"/>
      <c r="S22" s="4"/>
      <c r="T22" s="4"/>
      <c r="U22" s="4"/>
      <c r="V22" s="4"/>
      <c r="W22" s="4"/>
      <c r="X22" s="4"/>
      <c r="Y22" s="4"/>
      <c r="Z22" s="4"/>
    </row>
    <row r="23">
      <c r="A23" s="116" t="s">
        <v>13</v>
      </c>
      <c r="B23" s="69">
        <f t="shared" ref="B23:M23" si="16">sum(B27:B30)</f>
        <v>2892.68</v>
      </c>
      <c r="C23" s="69">
        <f t="shared" si="16"/>
        <v>5739.91</v>
      </c>
      <c r="D23" s="69">
        <f t="shared" si="16"/>
        <v>8414.31</v>
      </c>
      <c r="E23" s="69">
        <f t="shared" si="16"/>
        <v>26233.79</v>
      </c>
      <c r="F23" s="69">
        <f t="shared" si="16"/>
        <v>46806.82</v>
      </c>
      <c r="G23" s="69">
        <f t="shared" si="16"/>
        <v>52979.46</v>
      </c>
      <c r="H23" s="69">
        <f t="shared" si="16"/>
        <v>50299.96</v>
      </c>
      <c r="I23" s="69">
        <f t="shared" si="16"/>
        <v>40059.61</v>
      </c>
      <c r="J23" s="70">
        <f t="shared" si="16"/>
        <v>36722.02577</v>
      </c>
      <c r="K23" s="70">
        <f t="shared" si="16"/>
        <v>37063.99988</v>
      </c>
      <c r="L23" s="70">
        <f t="shared" si="16"/>
        <v>49259.32772</v>
      </c>
      <c r="M23" s="70">
        <f t="shared" si="16"/>
        <v>61979.95825</v>
      </c>
      <c r="N23" s="4"/>
      <c r="O23" s="4"/>
      <c r="P23" s="4"/>
      <c r="Q23" s="4"/>
      <c r="R23" s="4"/>
      <c r="S23" s="4"/>
      <c r="T23" s="4"/>
      <c r="U23" s="4"/>
      <c r="V23" s="4"/>
      <c r="W23" s="4"/>
      <c r="X23" s="4"/>
      <c r="Y23" s="4"/>
      <c r="Z23" s="4"/>
    </row>
    <row r="24">
      <c r="A24" s="177" t="s">
        <v>136</v>
      </c>
      <c r="B24" s="480">
        <f t="shared" ref="B24:I24" si="17">sum(B36:B40)</f>
        <v>6</v>
      </c>
      <c r="C24" s="480">
        <f t="shared" si="17"/>
        <v>19</v>
      </c>
      <c r="D24" s="480">
        <f t="shared" si="17"/>
        <v>30</v>
      </c>
      <c r="E24" s="480">
        <f t="shared" si="17"/>
        <v>77</v>
      </c>
      <c r="F24" s="480">
        <f t="shared" si="17"/>
        <v>123</v>
      </c>
      <c r="G24" s="480">
        <f t="shared" si="17"/>
        <v>126</v>
      </c>
      <c r="H24" s="480">
        <f t="shared" si="17"/>
        <v>134</v>
      </c>
      <c r="I24" s="480">
        <f t="shared" si="17"/>
        <v>129</v>
      </c>
      <c r="J24" s="117"/>
      <c r="K24" s="117"/>
      <c r="L24" s="117"/>
      <c r="M24" s="117"/>
      <c r="N24" s="4"/>
      <c r="O24" s="4"/>
      <c r="P24" s="4"/>
      <c r="Q24" s="4"/>
      <c r="R24" s="4"/>
      <c r="S24" s="4"/>
      <c r="T24" s="4"/>
      <c r="U24" s="4"/>
      <c r="V24" s="4"/>
      <c r="W24" s="4"/>
      <c r="X24" s="4"/>
      <c r="Y24" s="4"/>
      <c r="Z24" s="4"/>
    </row>
    <row r="25">
      <c r="A25" s="116" t="s">
        <v>15</v>
      </c>
      <c r="B25" s="69">
        <f t="shared" ref="B25:I25" si="18">B23/B24</f>
        <v>482.1133333</v>
      </c>
      <c r="C25" s="69">
        <f t="shared" si="18"/>
        <v>302.1005263</v>
      </c>
      <c r="D25" s="69">
        <f t="shared" si="18"/>
        <v>280.477</v>
      </c>
      <c r="E25" s="69">
        <f t="shared" si="18"/>
        <v>340.6985714</v>
      </c>
      <c r="F25" s="69">
        <f t="shared" si="18"/>
        <v>380.543252</v>
      </c>
      <c r="G25" s="69">
        <f t="shared" si="18"/>
        <v>420.4719048</v>
      </c>
      <c r="H25" s="69">
        <f t="shared" si="18"/>
        <v>375.3728358</v>
      </c>
      <c r="I25" s="69">
        <f t="shared" si="18"/>
        <v>310.5396124</v>
      </c>
      <c r="J25" s="117"/>
      <c r="K25" s="117"/>
      <c r="L25" s="117"/>
      <c r="M25" s="117"/>
      <c r="N25" s="23"/>
      <c r="O25" s="23"/>
      <c r="P25" s="23"/>
      <c r="Q25" s="23"/>
      <c r="R25" s="23"/>
      <c r="S25" s="23"/>
      <c r="T25" s="23"/>
      <c r="U25" s="23"/>
      <c r="V25" s="23"/>
      <c r="W25" s="23"/>
      <c r="X25" s="23"/>
      <c r="Y25" s="23"/>
      <c r="Z25" s="23"/>
    </row>
    <row r="26">
      <c r="A26" s="511" t="s">
        <v>16</v>
      </c>
      <c r="B26" s="116"/>
      <c r="C26" s="116"/>
      <c r="D26" s="116"/>
      <c r="E26" s="116"/>
      <c r="F26" s="116"/>
      <c r="G26" s="116"/>
      <c r="H26" s="116"/>
      <c r="I26" s="116"/>
      <c r="J26" s="117"/>
      <c r="K26" s="117"/>
      <c r="L26" s="117"/>
      <c r="M26" s="117"/>
      <c r="N26" s="4"/>
      <c r="O26" s="4"/>
      <c r="P26" s="4"/>
      <c r="Q26" s="4"/>
      <c r="R26" s="4"/>
      <c r="S26" s="4"/>
      <c r="T26" s="4"/>
      <c r="U26" s="4"/>
      <c r="V26" s="4"/>
      <c r="W26" s="4"/>
      <c r="X26" s="4"/>
      <c r="Y26" s="4"/>
      <c r="Z26" s="4"/>
    </row>
    <row r="27">
      <c r="A27" s="177" t="s">
        <v>17</v>
      </c>
      <c r="B27" s="69">
        <v>2892.68</v>
      </c>
      <c r="C27" s="69">
        <v>5416.77</v>
      </c>
      <c r="D27" s="69">
        <v>6616.22</v>
      </c>
      <c r="E27" s="69">
        <v>14418.63</v>
      </c>
      <c r="F27" s="69">
        <v>21477.24</v>
      </c>
      <c r="G27" s="69">
        <v>21909.86</v>
      </c>
      <c r="H27" s="69">
        <v>26719.89</v>
      </c>
      <c r="I27" s="512">
        <f>25877.57-1983.41</f>
        <v>23894.16</v>
      </c>
      <c r="J27" s="70">
        <f t="shared" ref="J27:M27" si="19">I27*(1+(J2/I2-1))</f>
        <v>28276.49502</v>
      </c>
      <c r="K27" s="70">
        <f t="shared" si="19"/>
        <v>30864.15951</v>
      </c>
      <c r="L27" s="70">
        <f t="shared" si="19"/>
        <v>42675.59581</v>
      </c>
      <c r="M27" s="70">
        <f t="shared" si="19"/>
        <v>55238.28954</v>
      </c>
      <c r="N27" s="4"/>
      <c r="O27" s="4"/>
      <c r="P27" s="4"/>
      <c r="Q27" s="4"/>
      <c r="R27" s="4"/>
      <c r="S27" s="4"/>
      <c r="T27" s="4"/>
      <c r="U27" s="4"/>
      <c r="V27" s="4"/>
      <c r="W27" s="4"/>
      <c r="X27" s="4"/>
      <c r="Y27" s="4"/>
      <c r="Z27" s="4"/>
    </row>
    <row r="28">
      <c r="A28" s="490" t="s">
        <v>18</v>
      </c>
      <c r="B28" s="69"/>
      <c r="C28" s="69">
        <v>323.14</v>
      </c>
      <c r="D28" s="69">
        <v>1474.95</v>
      </c>
      <c r="E28" s="69">
        <v>11220.96</v>
      </c>
      <c r="F28" s="69">
        <v>13518.92</v>
      </c>
      <c r="G28" s="69">
        <v>11060.72</v>
      </c>
      <c r="H28" s="69">
        <v>4850.53</v>
      </c>
      <c r="I28" s="512">
        <f>2582.57-1252.12</f>
        <v>1330.45</v>
      </c>
      <c r="J28" s="70">
        <f t="shared" ref="J28:M28" si="20">(I27+J27)/2*J49</f>
        <v>3287.540768</v>
      </c>
      <c r="K28" s="70">
        <f t="shared" si="20"/>
        <v>2236.053729</v>
      </c>
      <c r="L28" s="70">
        <f t="shared" si="20"/>
        <v>2502.423432</v>
      </c>
      <c r="M28" s="70">
        <f t="shared" si="20"/>
        <v>3331.830517</v>
      </c>
      <c r="N28" s="4"/>
      <c r="O28" s="4"/>
      <c r="P28" s="4"/>
      <c r="Q28" s="4"/>
      <c r="R28" s="4"/>
      <c r="S28" s="4"/>
      <c r="T28" s="4"/>
      <c r="U28" s="4"/>
      <c r="V28" s="4"/>
      <c r="W28" s="4"/>
      <c r="X28" s="4"/>
      <c r="Y28" s="4"/>
      <c r="Z28" s="4"/>
    </row>
    <row r="29">
      <c r="A29" s="116" t="s">
        <v>19</v>
      </c>
      <c r="B29" s="69"/>
      <c r="C29" s="69"/>
      <c r="D29" s="69">
        <v>323.14</v>
      </c>
      <c r="E29" s="69">
        <v>589.7</v>
      </c>
      <c r="F29" s="69">
        <v>11220.96</v>
      </c>
      <c r="G29" s="69">
        <v>10574.09</v>
      </c>
      <c r="H29" s="69">
        <v>10514.83</v>
      </c>
      <c r="I29" s="309">
        <v>4595.0</v>
      </c>
      <c r="J29" s="70">
        <f t="shared" ref="J29:M29" si="21">I28*J50</f>
        <v>1188.595185</v>
      </c>
      <c r="K29" s="70">
        <f t="shared" si="21"/>
        <v>2937.017647</v>
      </c>
      <c r="L29" s="70">
        <f t="shared" si="21"/>
        <v>1797.87773</v>
      </c>
      <c r="M29" s="70">
        <f t="shared" si="21"/>
        <v>2012.049756</v>
      </c>
      <c r="N29" s="4"/>
      <c r="O29" s="4"/>
      <c r="P29" s="4"/>
      <c r="Q29" s="4"/>
      <c r="R29" s="4"/>
      <c r="S29" s="4"/>
      <c r="T29" s="4"/>
      <c r="U29" s="4"/>
      <c r="V29" s="4"/>
      <c r="W29" s="4"/>
      <c r="X29" s="4"/>
      <c r="Y29" s="4"/>
      <c r="Z29" s="4"/>
    </row>
    <row r="30">
      <c r="A30" s="116" t="s">
        <v>20</v>
      </c>
      <c r="B30" s="69"/>
      <c r="C30" s="69"/>
      <c r="D30" s="69"/>
      <c r="E30" s="69">
        <v>4.5</v>
      </c>
      <c r="F30" s="69">
        <v>589.7</v>
      </c>
      <c r="G30" s="69">
        <v>9434.79</v>
      </c>
      <c r="H30" s="69">
        <v>8214.71</v>
      </c>
      <c r="I30" s="309">
        <f>10174+66</f>
        <v>10240</v>
      </c>
      <c r="J30" s="70">
        <f t="shared" ref="J30:M30" si="22">I29*J51</f>
        <v>3969.394797</v>
      </c>
      <c r="K30" s="70">
        <f t="shared" si="22"/>
        <v>1026.768998</v>
      </c>
      <c r="L30" s="70">
        <f t="shared" si="22"/>
        <v>2283.430753</v>
      </c>
      <c r="M30" s="70">
        <f t="shared" si="22"/>
        <v>1397.788435</v>
      </c>
      <c r="N30" s="4"/>
      <c r="O30" s="4"/>
      <c r="P30" s="4"/>
      <c r="Q30" s="4"/>
      <c r="R30" s="4"/>
      <c r="S30" s="4"/>
      <c r="T30" s="4"/>
      <c r="U30" s="4"/>
      <c r="V30" s="4"/>
      <c r="W30" s="4"/>
      <c r="X30" s="4"/>
      <c r="Y30" s="4"/>
      <c r="Z30" s="4"/>
    </row>
    <row r="31">
      <c r="A31" s="177" t="s">
        <v>85</v>
      </c>
      <c r="B31" s="69"/>
      <c r="C31" s="69"/>
      <c r="D31" s="69"/>
      <c r="E31" s="103"/>
      <c r="F31" s="69">
        <v>4.5</v>
      </c>
      <c r="G31" s="69">
        <v>698.7</v>
      </c>
      <c r="H31" s="69">
        <f>9152.06-3822</f>
        <v>5330.06</v>
      </c>
      <c r="I31" s="512">
        <f>7545.27+1917</f>
        <v>9462.27</v>
      </c>
      <c r="J31" s="70">
        <f t="shared" ref="J31:M31" si="23">I31+J34</f>
        <v>16268.13841</v>
      </c>
      <c r="K31" s="70">
        <f t="shared" si="23"/>
        <v>18906.33945</v>
      </c>
      <c r="L31" s="70">
        <f t="shared" si="23"/>
        <v>19520.52394</v>
      </c>
      <c r="M31" s="70">
        <f t="shared" si="23"/>
        <v>20886.40834</v>
      </c>
      <c r="N31" s="4"/>
      <c r="O31" s="4"/>
      <c r="P31" s="4"/>
      <c r="Q31" s="4"/>
      <c r="R31" s="4"/>
      <c r="S31" s="4"/>
      <c r="T31" s="4"/>
      <c r="U31" s="4"/>
      <c r="V31" s="4"/>
      <c r="W31" s="4"/>
      <c r="X31" s="4"/>
      <c r="Y31" s="4"/>
      <c r="Z31" s="4"/>
    </row>
    <row r="32">
      <c r="A32" s="177" t="s">
        <v>213</v>
      </c>
      <c r="B32" s="69">
        <f t="shared" ref="B32:I32" si="24">sum($B44:B44)-sum(B27:B31)</f>
        <v>162.42</v>
      </c>
      <c r="C32" s="69">
        <f t="shared" si="24"/>
        <v>8580.57</v>
      </c>
      <c r="D32" s="69">
        <f t="shared" si="24"/>
        <v>41737.9</v>
      </c>
      <c r="E32" s="69">
        <f t="shared" si="24"/>
        <v>109936.54</v>
      </c>
      <c r="F32" s="69">
        <f t="shared" si="24"/>
        <v>181123.55</v>
      </c>
      <c r="G32" s="69">
        <f t="shared" si="24"/>
        <v>274825.36</v>
      </c>
      <c r="H32" s="69">
        <f t="shared" si="24"/>
        <v>352536.03</v>
      </c>
      <c r="I32" s="69">
        <f t="shared" si="24"/>
        <v>427137.23</v>
      </c>
      <c r="J32" s="117"/>
      <c r="K32" s="117"/>
      <c r="L32" s="117"/>
      <c r="M32" s="117"/>
      <c r="N32" s="19"/>
      <c r="O32" s="19"/>
      <c r="P32" s="19"/>
      <c r="Q32" s="19"/>
      <c r="R32" s="19"/>
      <c r="S32" s="4"/>
      <c r="T32" s="4"/>
      <c r="U32" s="4"/>
      <c r="V32" s="4"/>
      <c r="W32" s="4"/>
      <c r="X32" s="4"/>
      <c r="Y32" s="4"/>
      <c r="Z32" s="4"/>
    </row>
    <row r="33">
      <c r="A33" s="177" t="s">
        <v>86</v>
      </c>
      <c r="B33" s="69">
        <f>B32-J33</f>
        <v>162.42</v>
      </c>
      <c r="C33" s="69">
        <f t="shared" ref="C33:I33" si="25">C32-B32</f>
        <v>8418.15</v>
      </c>
      <c r="D33" s="69">
        <f t="shared" si="25"/>
        <v>33157.33</v>
      </c>
      <c r="E33" s="69">
        <f t="shared" si="25"/>
        <v>68198.64</v>
      </c>
      <c r="F33" s="69">
        <f t="shared" si="25"/>
        <v>71187.01</v>
      </c>
      <c r="G33" s="69">
        <f t="shared" si="25"/>
        <v>93701.81</v>
      </c>
      <c r="H33" s="69">
        <f t="shared" si="25"/>
        <v>77710.67</v>
      </c>
      <c r="I33" s="69">
        <f t="shared" si="25"/>
        <v>74601.2</v>
      </c>
      <c r="J33" s="117"/>
      <c r="K33" s="117"/>
      <c r="L33" s="117"/>
      <c r="M33" s="117"/>
      <c r="S33" s="4"/>
      <c r="T33" s="4"/>
      <c r="U33" s="4"/>
      <c r="V33" s="4"/>
      <c r="W33" s="4"/>
      <c r="X33" s="4"/>
      <c r="Y33" s="4"/>
      <c r="Z33" s="4"/>
    </row>
    <row r="34">
      <c r="A34" s="177" t="s">
        <v>188</v>
      </c>
      <c r="B34" s="116"/>
      <c r="C34" s="116"/>
      <c r="D34" s="116"/>
      <c r="E34" s="103" t="str">
        <f>E31</f>
        <v/>
      </c>
      <c r="F34" s="69">
        <f t="shared" ref="F34:I34" si="26">F31-E31</f>
        <v>4.5</v>
      </c>
      <c r="G34" s="69">
        <f t="shared" si="26"/>
        <v>694.2</v>
      </c>
      <c r="H34" s="69">
        <f t="shared" si="26"/>
        <v>4631.36</v>
      </c>
      <c r="I34" s="69">
        <f t="shared" si="26"/>
        <v>4132.21</v>
      </c>
      <c r="J34" s="70">
        <f t="shared" ref="J34:M34" si="27">I30*J52</f>
        <v>6805.868407</v>
      </c>
      <c r="K34" s="70">
        <f t="shared" si="27"/>
        <v>2638.20104</v>
      </c>
      <c r="L34" s="70">
        <f t="shared" si="27"/>
        <v>614.1844936</v>
      </c>
      <c r="M34" s="70">
        <f t="shared" si="27"/>
        <v>1365.884404</v>
      </c>
      <c r="N34" s="251"/>
      <c r="O34" s="251"/>
      <c r="P34" s="251"/>
      <c r="Q34" s="251"/>
      <c r="R34" s="251"/>
      <c r="S34" s="23"/>
      <c r="T34" s="23"/>
      <c r="U34" s="23"/>
      <c r="V34" s="23"/>
      <c r="W34" s="23"/>
      <c r="X34" s="23"/>
      <c r="Y34" s="23"/>
      <c r="Z34" s="23"/>
    </row>
    <row r="35">
      <c r="A35" s="505" t="s">
        <v>25</v>
      </c>
      <c r="B35" s="116"/>
      <c r="C35" s="116"/>
      <c r="D35" s="116"/>
      <c r="E35" s="116"/>
      <c r="F35" s="116"/>
      <c r="G35" s="116"/>
      <c r="H35" s="116"/>
      <c r="I35" s="116"/>
      <c r="J35" s="117"/>
      <c r="K35" s="117"/>
      <c r="L35" s="117"/>
      <c r="M35" s="117"/>
      <c r="N35" s="4"/>
      <c r="O35" s="4"/>
      <c r="P35" s="4"/>
      <c r="Q35" s="4"/>
      <c r="R35" s="4"/>
      <c r="S35" s="4"/>
      <c r="T35" s="4"/>
      <c r="U35" s="4"/>
      <c r="V35" s="4"/>
      <c r="W35" s="4"/>
      <c r="X35" s="4"/>
      <c r="Y35" s="4"/>
      <c r="Z35" s="4"/>
    </row>
    <row r="36">
      <c r="A36" s="177" t="s">
        <v>17</v>
      </c>
      <c r="B36" s="480">
        <v>6.0</v>
      </c>
      <c r="C36" s="480">
        <v>17.0</v>
      </c>
      <c r="D36" s="480">
        <v>22.0</v>
      </c>
      <c r="E36" s="480">
        <v>54.0</v>
      </c>
      <c r="F36" s="480">
        <v>78.0</v>
      </c>
      <c r="G36" s="480">
        <v>77.0</v>
      </c>
      <c r="H36" s="480">
        <v>79.0</v>
      </c>
      <c r="I36" s="480">
        <f>80-1</f>
        <v>79</v>
      </c>
      <c r="J36" s="117"/>
      <c r="K36" s="117"/>
      <c r="L36" s="117"/>
      <c r="M36" s="117"/>
      <c r="N36" s="4"/>
      <c r="O36" s="4"/>
      <c r="P36" s="4"/>
      <c r="Q36" s="4"/>
      <c r="R36" s="4"/>
      <c r="S36" s="4"/>
      <c r="T36" s="4"/>
      <c r="U36" s="4"/>
      <c r="V36" s="4"/>
      <c r="W36" s="4"/>
      <c r="X36" s="4"/>
      <c r="Y36" s="4"/>
      <c r="Z36" s="4"/>
    </row>
    <row r="37">
      <c r="A37" s="490" t="s">
        <v>18</v>
      </c>
      <c r="B37" s="177"/>
      <c r="C37" s="480">
        <v>2.0</v>
      </c>
      <c r="D37" s="480">
        <v>6.0</v>
      </c>
      <c r="E37" s="480">
        <v>19.0</v>
      </c>
      <c r="F37" s="480">
        <v>22.0</v>
      </c>
      <c r="G37" s="480">
        <v>15.0</v>
      </c>
      <c r="H37" s="480">
        <v>14.0</v>
      </c>
      <c r="I37" s="480">
        <f>9-1</f>
        <v>8</v>
      </c>
      <c r="J37" s="117"/>
      <c r="K37" s="117"/>
      <c r="L37" s="117"/>
      <c r="M37" s="117"/>
      <c r="N37" s="4"/>
      <c r="O37" s="4"/>
      <c r="P37" s="4"/>
      <c r="Q37" s="4"/>
      <c r="R37" s="4"/>
      <c r="S37" s="4"/>
      <c r="T37" s="4"/>
      <c r="U37" s="4"/>
      <c r="V37" s="4"/>
      <c r="W37" s="4"/>
      <c r="X37" s="4"/>
      <c r="Y37" s="4"/>
      <c r="Z37" s="4"/>
    </row>
    <row r="38">
      <c r="A38" s="116" t="s">
        <v>19</v>
      </c>
      <c r="B38" s="177"/>
      <c r="C38" s="177"/>
      <c r="D38" s="480">
        <v>2.0</v>
      </c>
      <c r="E38" s="480">
        <v>3.0</v>
      </c>
      <c r="F38" s="480">
        <v>19.0</v>
      </c>
      <c r="G38" s="480">
        <v>15.0</v>
      </c>
      <c r="H38" s="480">
        <v>17.0</v>
      </c>
      <c r="I38" s="480">
        <v>12.0</v>
      </c>
      <c r="J38" s="117"/>
      <c r="K38" s="117"/>
      <c r="L38" s="117"/>
      <c r="M38" s="117"/>
      <c r="N38" s="4"/>
      <c r="O38" s="4"/>
      <c r="P38" s="4"/>
      <c r="Q38" s="4"/>
      <c r="R38" s="4"/>
      <c r="S38" s="4"/>
      <c r="T38" s="4"/>
      <c r="U38" s="4"/>
      <c r="V38" s="4"/>
      <c r="W38" s="4"/>
      <c r="X38" s="4"/>
      <c r="Y38" s="4"/>
      <c r="Z38" s="4"/>
    </row>
    <row r="39">
      <c r="A39" s="116" t="s">
        <v>20</v>
      </c>
      <c r="B39" s="177"/>
      <c r="C39" s="177"/>
      <c r="D39" s="177"/>
      <c r="E39" s="480">
        <v>1.0</v>
      </c>
      <c r="F39" s="480">
        <v>3.0</v>
      </c>
      <c r="G39" s="480">
        <v>16.0</v>
      </c>
      <c r="H39" s="480">
        <v>11.0</v>
      </c>
      <c r="I39" s="480">
        <f>13+1</f>
        <v>14</v>
      </c>
      <c r="J39" s="117"/>
      <c r="K39" s="117"/>
      <c r="L39" s="117"/>
      <c r="M39" s="117"/>
      <c r="N39" s="4"/>
      <c r="O39" s="4"/>
      <c r="P39" s="4"/>
      <c r="Q39" s="4"/>
      <c r="R39" s="4"/>
      <c r="S39" s="4"/>
      <c r="T39" s="4"/>
      <c r="U39" s="4"/>
      <c r="V39" s="4"/>
      <c r="W39" s="4"/>
      <c r="X39" s="4"/>
      <c r="Y39" s="4"/>
      <c r="Z39" s="4"/>
    </row>
    <row r="40">
      <c r="A40" s="177" t="s">
        <v>85</v>
      </c>
      <c r="B40" s="177"/>
      <c r="C40" s="177"/>
      <c r="D40" s="177"/>
      <c r="E40" s="177"/>
      <c r="F40" s="480">
        <v>1.0</v>
      </c>
      <c r="G40" s="480">
        <v>3.0</v>
      </c>
      <c r="H40" s="480">
        <v>13.0</v>
      </c>
      <c r="I40" s="480">
        <f>15+1</f>
        <v>16</v>
      </c>
      <c r="J40" s="117"/>
      <c r="K40" s="117"/>
      <c r="L40" s="117"/>
      <c r="M40" s="117"/>
      <c r="N40" s="4"/>
      <c r="O40" s="4"/>
      <c r="P40" s="4"/>
      <c r="Q40" s="4"/>
      <c r="R40" s="4"/>
      <c r="S40" s="4"/>
      <c r="T40" s="4"/>
      <c r="U40" s="4"/>
      <c r="V40" s="4"/>
      <c r="W40" s="4"/>
      <c r="X40" s="4"/>
      <c r="Y40" s="4"/>
      <c r="Z40" s="4"/>
    </row>
    <row r="41">
      <c r="A41" s="116" t="s">
        <v>22</v>
      </c>
      <c r="B41" s="480">
        <v>2.0</v>
      </c>
      <c r="C41" s="480">
        <v>7.0</v>
      </c>
      <c r="D41" s="480">
        <v>49.0</v>
      </c>
      <c r="E41" s="480">
        <v>86.0</v>
      </c>
      <c r="F41" s="480">
        <v>99.0</v>
      </c>
      <c r="G41" s="480">
        <v>114.0</v>
      </c>
      <c r="H41" s="480">
        <v>107.0</v>
      </c>
      <c r="I41" s="480">
        <v>100.0</v>
      </c>
      <c r="J41" s="117"/>
      <c r="K41" s="117"/>
      <c r="L41" s="117"/>
      <c r="M41" s="117"/>
      <c r="N41" s="4"/>
      <c r="O41" s="4"/>
      <c r="P41" s="4"/>
      <c r="Q41" s="4"/>
      <c r="R41" s="4"/>
      <c r="S41" s="4"/>
      <c r="T41" s="4"/>
      <c r="U41" s="4"/>
      <c r="V41" s="4"/>
      <c r="W41" s="4"/>
      <c r="X41" s="4"/>
      <c r="Y41" s="4"/>
      <c r="Z41" s="4"/>
    </row>
    <row r="42">
      <c r="A42" s="177" t="s">
        <v>188</v>
      </c>
      <c r="B42" s="116" t="str">
        <f>B40</f>
        <v/>
      </c>
      <c r="C42" s="116"/>
      <c r="D42" s="116"/>
      <c r="E42" s="116"/>
      <c r="F42" s="496">
        <f t="shared" ref="F42:I42" si="28">F40-E40</f>
        <v>1</v>
      </c>
      <c r="G42" s="496">
        <f t="shared" si="28"/>
        <v>2</v>
      </c>
      <c r="H42" s="496">
        <f t="shared" si="28"/>
        <v>10</v>
      </c>
      <c r="I42" s="496">
        <f t="shared" si="28"/>
        <v>3</v>
      </c>
      <c r="J42" s="117"/>
      <c r="K42" s="117"/>
      <c r="L42" s="117"/>
      <c r="M42" s="117"/>
      <c r="N42" s="23"/>
      <c r="O42" s="23"/>
      <c r="P42" s="23"/>
      <c r="Q42" s="23"/>
      <c r="R42" s="23"/>
      <c r="S42" s="23"/>
      <c r="T42" s="23"/>
      <c r="U42" s="23"/>
      <c r="V42" s="23"/>
      <c r="W42" s="23"/>
      <c r="X42" s="23"/>
      <c r="Y42" s="23"/>
      <c r="Z42" s="23"/>
    </row>
    <row r="43">
      <c r="A43" s="510" t="s">
        <v>26</v>
      </c>
      <c r="B43" s="116"/>
      <c r="C43" s="116"/>
      <c r="D43" s="116"/>
      <c r="E43" s="116"/>
      <c r="F43" s="116"/>
      <c r="G43" s="116"/>
      <c r="H43" s="116"/>
      <c r="I43" s="116"/>
      <c r="J43" s="117"/>
      <c r="K43" s="117"/>
      <c r="L43" s="117"/>
      <c r="M43" s="117"/>
      <c r="N43" s="4"/>
      <c r="O43" s="4"/>
      <c r="P43" s="4"/>
      <c r="Q43" s="4"/>
      <c r="R43" s="4"/>
      <c r="S43" s="4"/>
      <c r="T43" s="4"/>
      <c r="U43" s="4"/>
      <c r="V43" s="4"/>
      <c r="W43" s="4"/>
      <c r="X43" s="4"/>
      <c r="Y43" s="4"/>
      <c r="Z43" s="4"/>
    </row>
    <row r="44">
      <c r="A44" s="116" t="s">
        <v>27</v>
      </c>
      <c r="B44" s="69">
        <v>3055.1</v>
      </c>
      <c r="C44" s="69">
        <v>11265.38</v>
      </c>
      <c r="D44" s="69">
        <v>35831.73</v>
      </c>
      <c r="E44" s="69">
        <v>86018.12</v>
      </c>
      <c r="F44" s="69">
        <v>91764.54</v>
      </c>
      <c r="G44" s="69">
        <v>100568.65</v>
      </c>
      <c r="H44" s="69">
        <v>79662.53</v>
      </c>
      <c r="I44" s="69">
        <v>68493.0599999999</v>
      </c>
      <c r="J44" s="117"/>
      <c r="K44" s="513"/>
      <c r="L44" s="117"/>
      <c r="M44" s="117"/>
      <c r="N44" s="4"/>
      <c r="O44" s="4"/>
      <c r="P44" s="4"/>
      <c r="Q44" s="4"/>
      <c r="R44" s="4"/>
      <c r="S44" s="4"/>
      <c r="T44" s="4"/>
      <c r="U44" s="4"/>
      <c r="V44" s="4"/>
      <c r="W44" s="4"/>
      <c r="X44" s="4"/>
      <c r="Y44" s="4"/>
      <c r="Z44" s="4"/>
    </row>
    <row r="45">
      <c r="A45" s="116" t="s">
        <v>28</v>
      </c>
      <c r="B45" s="496">
        <v>8.0</v>
      </c>
      <c r="C45" s="496">
        <v>19.0</v>
      </c>
      <c r="D45" s="496">
        <v>64.0</v>
      </c>
      <c r="E45" s="496">
        <v>105.0</v>
      </c>
      <c r="F45" s="480">
        <v>124.0</v>
      </c>
      <c r="G45" s="480">
        <v>126.0</v>
      </c>
      <c r="H45" s="480">
        <v>112.0</v>
      </c>
      <c r="I45" s="480">
        <v>108.0</v>
      </c>
      <c r="J45" s="117"/>
      <c r="K45" s="513"/>
      <c r="L45" s="117"/>
      <c r="M45" s="117"/>
      <c r="N45" s="4"/>
      <c r="O45" s="4"/>
      <c r="P45" s="4"/>
      <c r="Q45" s="4"/>
      <c r="R45" s="4"/>
      <c r="S45" s="4"/>
      <c r="T45" s="4"/>
      <c r="U45" s="4"/>
      <c r="V45" s="4"/>
      <c r="W45" s="4"/>
      <c r="X45" s="4"/>
      <c r="Y45" s="4"/>
      <c r="Z45" s="4"/>
    </row>
    <row r="46">
      <c r="A46" s="116" t="s">
        <v>29</v>
      </c>
      <c r="B46" s="69">
        <f t="shared" ref="B46:I46" si="29">B44/B45</f>
        <v>381.8875</v>
      </c>
      <c r="C46" s="69">
        <f t="shared" si="29"/>
        <v>592.9147368</v>
      </c>
      <c r="D46" s="69">
        <f t="shared" si="29"/>
        <v>559.8707813</v>
      </c>
      <c r="E46" s="69">
        <f t="shared" si="29"/>
        <v>819.2201905</v>
      </c>
      <c r="F46" s="69">
        <f t="shared" si="29"/>
        <v>740.0366129</v>
      </c>
      <c r="G46" s="69">
        <f t="shared" si="29"/>
        <v>798.1638889</v>
      </c>
      <c r="H46" s="69">
        <f t="shared" si="29"/>
        <v>711.2725893</v>
      </c>
      <c r="I46" s="69">
        <f t="shared" si="29"/>
        <v>634.195</v>
      </c>
      <c r="J46" s="117"/>
      <c r="K46" s="117"/>
      <c r="L46" s="117"/>
      <c r="M46" s="117"/>
      <c r="N46" s="4"/>
      <c r="O46" s="4"/>
      <c r="P46" s="4"/>
      <c r="Q46" s="4"/>
      <c r="R46" s="4"/>
      <c r="S46" s="4"/>
      <c r="T46" s="4"/>
      <c r="U46" s="4"/>
      <c r="V46" s="4"/>
      <c r="W46" s="4"/>
      <c r="X46" s="4"/>
      <c r="Y46" s="4"/>
      <c r="Z46" s="4"/>
    </row>
    <row r="47">
      <c r="A47" s="116" t="s">
        <v>30</v>
      </c>
      <c r="B47" s="480">
        <v>142.0</v>
      </c>
      <c r="C47" s="480">
        <v>423.0</v>
      </c>
      <c r="D47" s="480">
        <v>110.0</v>
      </c>
      <c r="E47" s="480">
        <v>78.0</v>
      </c>
      <c r="F47" s="480">
        <v>507.0</v>
      </c>
      <c r="G47" s="480">
        <v>254.0</v>
      </c>
      <c r="H47" s="480">
        <v>143.0</v>
      </c>
      <c r="I47" s="480">
        <v>118.0</v>
      </c>
      <c r="J47" s="117"/>
      <c r="K47" s="117"/>
      <c r="L47" s="117"/>
      <c r="M47" s="117"/>
      <c r="N47" s="23"/>
      <c r="O47" s="23"/>
      <c r="P47" s="23"/>
      <c r="Q47" s="23"/>
      <c r="R47" s="23"/>
      <c r="S47" s="23"/>
      <c r="T47" s="23"/>
      <c r="U47" s="23"/>
      <c r="V47" s="23"/>
      <c r="W47" s="23"/>
      <c r="X47" s="23"/>
      <c r="Y47" s="23"/>
      <c r="Z47" s="23"/>
    </row>
    <row r="48">
      <c r="A48" s="500" t="s">
        <v>36</v>
      </c>
      <c r="B48" s="116"/>
      <c r="C48" s="116"/>
      <c r="D48" s="116"/>
      <c r="E48" s="116"/>
      <c r="F48" s="357"/>
      <c r="G48" s="116"/>
      <c r="H48" s="116"/>
      <c r="I48" s="116"/>
      <c r="J48" s="117"/>
      <c r="K48" s="117"/>
      <c r="L48" s="117"/>
      <c r="M48" s="117"/>
      <c r="N48" s="4"/>
      <c r="O48" s="4"/>
      <c r="P48" s="4"/>
      <c r="Q48" s="4"/>
      <c r="R48" s="4"/>
      <c r="S48" s="4"/>
      <c r="T48" s="4"/>
      <c r="U48" s="4"/>
      <c r="V48" s="4"/>
      <c r="W48" s="4"/>
      <c r="X48" s="4"/>
      <c r="Y48" s="4"/>
      <c r="Z48" s="4"/>
    </row>
    <row r="49">
      <c r="A49" s="177" t="s">
        <v>37</v>
      </c>
      <c r="B49" s="172"/>
      <c r="C49" s="76">
        <f t="shared" ref="C49:D49" si="30">C28/(C27+B27)*2</f>
        <v>0.07777650747</v>
      </c>
      <c r="D49" s="76">
        <f t="shared" si="30"/>
        <v>0.2451510389</v>
      </c>
      <c r="E49" s="360">
        <f>E28/E27</f>
        <v>0.7782265028</v>
      </c>
      <c r="F49" s="76">
        <f t="shared" ref="F49:I49" si="31">F28/(F27+E27)*2</f>
        <v>0.7532298284</v>
      </c>
      <c r="G49" s="76">
        <f t="shared" si="31"/>
        <v>0.509862148</v>
      </c>
      <c r="H49" s="76">
        <f t="shared" si="31"/>
        <v>0.1994881734</v>
      </c>
      <c r="I49" s="76">
        <f t="shared" si="31"/>
        <v>0.05257235886</v>
      </c>
      <c r="J49" s="77">
        <f>average(H49:I49)</f>
        <v>0.1260302661</v>
      </c>
      <c r="K49" s="77">
        <f>J49*0.6</f>
        <v>0.07561815968</v>
      </c>
      <c r="L49" s="77">
        <f t="shared" ref="L49:L52" si="33">K49*90%</f>
        <v>0.06805634371</v>
      </c>
      <c r="M49" s="77">
        <f t="shared" ref="M49:M52" si="34">L49</f>
        <v>0.06805634371</v>
      </c>
      <c r="N49" s="4"/>
      <c r="O49" s="4"/>
      <c r="P49" s="4"/>
      <c r="Q49" s="4"/>
      <c r="R49" s="4"/>
      <c r="S49" s="4"/>
      <c r="T49" s="4"/>
      <c r="U49" s="4"/>
      <c r="V49" s="4"/>
      <c r="W49" s="4"/>
      <c r="X49" s="4"/>
      <c r="Y49" s="4"/>
      <c r="Z49" s="4"/>
    </row>
    <row r="50">
      <c r="A50" s="116" t="s">
        <v>38</v>
      </c>
      <c r="B50" s="116"/>
      <c r="C50" s="357"/>
      <c r="D50" s="76">
        <f t="shared" ref="D50:I50" si="32">D29/C28</f>
        <v>1</v>
      </c>
      <c r="E50" s="76">
        <f t="shared" si="32"/>
        <v>0.3998101631</v>
      </c>
      <c r="F50" s="76">
        <f t="shared" si="32"/>
        <v>1</v>
      </c>
      <c r="G50" s="76">
        <f t="shared" si="32"/>
        <v>0.7821697295</v>
      </c>
      <c r="H50" s="76">
        <f t="shared" si="32"/>
        <v>0.9506460701</v>
      </c>
      <c r="I50" s="76">
        <f t="shared" si="32"/>
        <v>0.9473191589</v>
      </c>
      <c r="J50" s="77">
        <f t="shared" ref="J50:J52" si="36">AVERAGE(G50:I50)</f>
        <v>0.8933783195</v>
      </c>
      <c r="K50" s="77">
        <f t="shared" ref="K50:K52" si="37">J50</f>
        <v>0.8933783195</v>
      </c>
      <c r="L50" s="77">
        <f t="shared" si="33"/>
        <v>0.8040404876</v>
      </c>
      <c r="M50" s="77">
        <f t="shared" si="34"/>
        <v>0.8040404876</v>
      </c>
      <c r="N50" s="4"/>
      <c r="O50" s="4"/>
      <c r="P50" s="4"/>
      <c r="Q50" s="4"/>
      <c r="R50" s="4"/>
      <c r="S50" s="4"/>
      <c r="T50" s="4"/>
      <c r="U50" s="4"/>
      <c r="V50" s="4"/>
      <c r="W50" s="4"/>
      <c r="X50" s="4"/>
      <c r="Y50" s="4"/>
      <c r="Z50" s="4"/>
    </row>
    <row r="51">
      <c r="A51" s="116" t="s">
        <v>39</v>
      </c>
      <c r="B51" s="116"/>
      <c r="C51" s="116"/>
      <c r="D51" s="116"/>
      <c r="E51" s="76">
        <f t="shared" ref="E51:I51" si="35">E30/D29</f>
        <v>0.01392585257</v>
      </c>
      <c r="F51" s="76">
        <f t="shared" si="35"/>
        <v>1</v>
      </c>
      <c r="G51" s="76">
        <f t="shared" si="35"/>
        <v>0.8408184326</v>
      </c>
      <c r="H51" s="76">
        <f t="shared" si="35"/>
        <v>0.7768715795</v>
      </c>
      <c r="I51" s="76">
        <f t="shared" si="35"/>
        <v>0.9738626302</v>
      </c>
      <c r="J51" s="77">
        <f t="shared" si="36"/>
        <v>0.8638508808</v>
      </c>
      <c r="K51" s="77">
        <f t="shared" si="37"/>
        <v>0.8638508808</v>
      </c>
      <c r="L51" s="77">
        <f t="shared" si="33"/>
        <v>0.7774657927</v>
      </c>
      <c r="M51" s="77">
        <f t="shared" si="34"/>
        <v>0.7774657927</v>
      </c>
      <c r="N51" s="4"/>
      <c r="O51" s="4"/>
      <c r="P51" s="4"/>
      <c r="Q51" s="4"/>
      <c r="R51" s="4"/>
      <c r="S51" s="4"/>
      <c r="T51" s="4"/>
      <c r="U51" s="4"/>
      <c r="V51" s="4"/>
      <c r="W51" s="4"/>
      <c r="X51" s="4"/>
      <c r="Y51" s="4"/>
      <c r="Z51" s="4"/>
    </row>
    <row r="52">
      <c r="A52" s="116" t="s">
        <v>40</v>
      </c>
      <c r="B52" s="116"/>
      <c r="C52" s="116"/>
      <c r="D52" s="116"/>
      <c r="E52" s="116"/>
      <c r="F52" s="76">
        <f t="shared" ref="F52:I52" si="38">min(F34/E30,100%)</f>
        <v>1</v>
      </c>
      <c r="G52" s="489">
        <f t="shared" si="38"/>
        <v>1</v>
      </c>
      <c r="H52" s="76">
        <f t="shared" si="38"/>
        <v>0.4908810901</v>
      </c>
      <c r="I52" s="76">
        <f t="shared" si="38"/>
        <v>0.5030256698</v>
      </c>
      <c r="J52" s="77">
        <f t="shared" si="36"/>
        <v>0.6646355866</v>
      </c>
      <c r="K52" s="77">
        <f t="shared" si="37"/>
        <v>0.6646355866</v>
      </c>
      <c r="L52" s="77">
        <f t="shared" si="33"/>
        <v>0.598172028</v>
      </c>
      <c r="M52" s="77">
        <f t="shared" si="34"/>
        <v>0.598172028</v>
      </c>
      <c r="N52" s="23"/>
      <c r="O52" s="23"/>
      <c r="P52" s="23"/>
      <c r="Q52" s="23"/>
      <c r="R52" s="23"/>
      <c r="S52" s="23"/>
      <c r="T52" s="23"/>
      <c r="U52" s="23"/>
      <c r="V52" s="23"/>
      <c r="W52" s="23"/>
      <c r="X52" s="23"/>
      <c r="Y52" s="23"/>
      <c r="Z52" s="23"/>
    </row>
    <row r="53">
      <c r="A53" s="500" t="s">
        <v>41</v>
      </c>
      <c r="B53" s="116"/>
      <c r="C53" s="116"/>
      <c r="D53" s="116"/>
      <c r="E53" s="116"/>
      <c r="F53" s="116"/>
      <c r="G53" s="116"/>
      <c r="H53" s="116"/>
      <c r="I53" s="116"/>
      <c r="J53" s="117"/>
      <c r="K53" s="117"/>
      <c r="L53" s="117"/>
      <c r="M53" s="117"/>
      <c r="N53" s="4"/>
      <c r="O53" s="4"/>
      <c r="P53" s="4"/>
      <c r="Q53" s="4"/>
      <c r="R53" s="4"/>
      <c r="S53" s="4"/>
      <c r="T53" s="4"/>
      <c r="U53" s="4"/>
      <c r="V53" s="4"/>
      <c r="W53" s="4"/>
      <c r="X53" s="4"/>
      <c r="Y53" s="4"/>
      <c r="Z53" s="4"/>
    </row>
    <row r="54">
      <c r="A54" s="172" t="s">
        <v>37</v>
      </c>
      <c r="B54" s="172"/>
      <c r="C54" s="76">
        <f t="shared" ref="C54:I54" si="39">C37/(C36+B36)*2</f>
        <v>0.1739130435</v>
      </c>
      <c r="D54" s="76">
        <f t="shared" si="39"/>
        <v>0.3076923077</v>
      </c>
      <c r="E54" s="76">
        <f t="shared" si="39"/>
        <v>0.5</v>
      </c>
      <c r="F54" s="76">
        <f t="shared" si="39"/>
        <v>0.3333333333</v>
      </c>
      <c r="G54" s="76">
        <f t="shared" si="39"/>
        <v>0.1935483871</v>
      </c>
      <c r="H54" s="76">
        <f t="shared" si="39"/>
        <v>0.1794871795</v>
      </c>
      <c r="I54" s="76">
        <f t="shared" si="39"/>
        <v>0.1012658228</v>
      </c>
      <c r="J54" s="77">
        <f t="shared" ref="J54:J57" si="42">AVERAGE(H54:I54)</f>
        <v>0.1403765011</v>
      </c>
      <c r="K54" s="77">
        <f t="shared" ref="K54:M54" si="40">J54</f>
        <v>0.1403765011</v>
      </c>
      <c r="L54" s="77">
        <f t="shared" si="40"/>
        <v>0.1403765011</v>
      </c>
      <c r="M54" s="77">
        <f t="shared" si="40"/>
        <v>0.1403765011</v>
      </c>
      <c r="N54" s="75"/>
      <c r="O54" s="75"/>
      <c r="P54" s="75"/>
      <c r="Q54" s="75"/>
      <c r="R54" s="75"/>
      <c r="S54" s="75"/>
      <c r="T54" s="75"/>
      <c r="U54" s="75"/>
      <c r="V54" s="75"/>
      <c r="W54" s="75"/>
      <c r="X54" s="75"/>
      <c r="Y54" s="75"/>
      <c r="Z54" s="75"/>
    </row>
    <row r="55">
      <c r="A55" s="116" t="s">
        <v>38</v>
      </c>
      <c r="B55" s="116"/>
      <c r="C55" s="357"/>
      <c r="D55" s="76">
        <f t="shared" ref="D55:G55" si="41">D38/C37</f>
        <v>1</v>
      </c>
      <c r="E55" s="76">
        <f t="shared" si="41"/>
        <v>0.5</v>
      </c>
      <c r="F55" s="76">
        <f t="shared" si="41"/>
        <v>1</v>
      </c>
      <c r="G55" s="76">
        <f t="shared" si="41"/>
        <v>0.6818181818</v>
      </c>
      <c r="H55" s="489">
        <f>min(H38/G37,100%)</f>
        <v>1</v>
      </c>
      <c r="I55" s="489">
        <f>I38/H37</f>
        <v>0.8571428571</v>
      </c>
      <c r="J55" s="77">
        <f t="shared" si="42"/>
        <v>0.9285714286</v>
      </c>
      <c r="K55" s="77">
        <f t="shared" ref="K55:M55" si="43">J55</f>
        <v>0.9285714286</v>
      </c>
      <c r="L55" s="77">
        <f t="shared" si="43"/>
        <v>0.9285714286</v>
      </c>
      <c r="M55" s="77">
        <f t="shared" si="43"/>
        <v>0.9285714286</v>
      </c>
      <c r="N55" s="4"/>
      <c r="O55" s="4"/>
      <c r="P55" s="4"/>
      <c r="Q55" s="4"/>
      <c r="R55" s="4"/>
      <c r="S55" s="4"/>
      <c r="T55" s="4"/>
      <c r="U55" s="4"/>
      <c r="V55" s="4"/>
      <c r="W55" s="4"/>
      <c r="X55" s="4"/>
      <c r="Y55" s="4"/>
      <c r="Z55" s="4"/>
    </row>
    <row r="56">
      <c r="A56" s="116" t="s">
        <v>39</v>
      </c>
      <c r="B56" s="116"/>
      <c r="C56" s="116"/>
      <c r="D56" s="116"/>
      <c r="E56" s="76">
        <f t="shared" ref="E56:I56" si="44">E39/D38</f>
        <v>0.5</v>
      </c>
      <c r="F56" s="76">
        <f t="shared" si="44"/>
        <v>1</v>
      </c>
      <c r="G56" s="76">
        <f t="shared" si="44"/>
        <v>0.8421052632</v>
      </c>
      <c r="H56" s="76">
        <f t="shared" si="44"/>
        <v>0.7333333333</v>
      </c>
      <c r="I56" s="76">
        <f t="shared" si="44"/>
        <v>0.8235294118</v>
      </c>
      <c r="J56" s="77">
        <f t="shared" si="42"/>
        <v>0.7784313725</v>
      </c>
      <c r="K56" s="77">
        <f t="shared" ref="K56:M56" si="45">J56</f>
        <v>0.7784313725</v>
      </c>
      <c r="L56" s="77">
        <f t="shared" si="45"/>
        <v>0.7784313725</v>
      </c>
      <c r="M56" s="77">
        <f t="shared" si="45"/>
        <v>0.7784313725</v>
      </c>
      <c r="N56" s="4"/>
      <c r="O56" s="4"/>
      <c r="P56" s="4"/>
      <c r="Q56" s="4"/>
      <c r="R56" s="4"/>
      <c r="S56" s="4"/>
      <c r="T56" s="4"/>
      <c r="U56" s="4"/>
      <c r="V56" s="4"/>
      <c r="W56" s="4"/>
      <c r="X56" s="4"/>
      <c r="Y56" s="4"/>
      <c r="Z56" s="4"/>
    </row>
    <row r="57">
      <c r="A57" s="116" t="s">
        <v>40</v>
      </c>
      <c r="B57" s="116"/>
      <c r="C57" s="116"/>
      <c r="D57" s="116"/>
      <c r="E57" s="116"/>
      <c r="F57" s="76">
        <f t="shared" ref="F57:I57" si="46">F42/E39</f>
        <v>1</v>
      </c>
      <c r="G57" s="76">
        <f t="shared" si="46"/>
        <v>0.6666666667</v>
      </c>
      <c r="H57" s="76">
        <f t="shared" si="46"/>
        <v>0.625</v>
      </c>
      <c r="I57" s="76">
        <f t="shared" si="46"/>
        <v>0.2727272727</v>
      </c>
      <c r="J57" s="77">
        <f t="shared" si="42"/>
        <v>0.4488636364</v>
      </c>
      <c r="K57" s="77">
        <f t="shared" ref="K57:M57" si="47">J57</f>
        <v>0.4488636364</v>
      </c>
      <c r="L57" s="77">
        <f t="shared" si="47"/>
        <v>0.4488636364</v>
      </c>
      <c r="M57" s="77">
        <f t="shared" si="47"/>
        <v>0.4488636364</v>
      </c>
      <c r="N57" s="23"/>
      <c r="O57" s="23"/>
      <c r="P57" s="23"/>
      <c r="Q57" s="23"/>
      <c r="R57" s="23"/>
      <c r="S57" s="23"/>
      <c r="T57" s="23"/>
      <c r="U57" s="23"/>
      <c r="V57" s="23"/>
      <c r="W57" s="23"/>
      <c r="X57" s="23"/>
      <c r="Y57" s="23"/>
      <c r="Z57" s="23"/>
    </row>
    <row r="58">
      <c r="A58" s="500" t="s">
        <v>93</v>
      </c>
      <c r="B58" s="116"/>
      <c r="C58" s="116"/>
      <c r="D58" s="116"/>
      <c r="E58" s="116"/>
      <c r="F58" s="116"/>
      <c r="G58" s="116"/>
      <c r="H58" s="116"/>
      <c r="I58" s="116"/>
      <c r="J58" s="117"/>
      <c r="K58" s="117"/>
      <c r="L58" s="117"/>
      <c r="M58" s="117"/>
      <c r="N58" s="4"/>
      <c r="O58" s="4"/>
      <c r="P58" s="4"/>
      <c r="Q58" s="4"/>
      <c r="R58" s="4"/>
      <c r="S58" s="4"/>
      <c r="T58" s="4"/>
      <c r="U58" s="4"/>
      <c r="V58" s="4"/>
      <c r="W58" s="4"/>
      <c r="X58" s="4"/>
      <c r="Y58" s="4"/>
      <c r="Z58" s="4"/>
    </row>
    <row r="59">
      <c r="A59" s="116" t="s">
        <v>17</v>
      </c>
      <c r="B59" s="116"/>
      <c r="C59" s="116"/>
      <c r="D59" s="116"/>
      <c r="E59" s="116"/>
      <c r="F59" s="76">
        <f t="shared" ref="F59:M59" si="48">F49*F50*F51*F52</f>
        <v>0.7532298284</v>
      </c>
      <c r="G59" s="76">
        <f t="shared" si="48"/>
        <v>0.3353173301</v>
      </c>
      <c r="H59" s="76">
        <f t="shared" si="48"/>
        <v>0.07232052116</v>
      </c>
      <c r="I59" s="76">
        <f t="shared" si="48"/>
        <v>0.02439729253</v>
      </c>
      <c r="J59" s="77">
        <f t="shared" si="48"/>
        <v>0.06464465672</v>
      </c>
      <c r="K59" s="77">
        <f t="shared" si="48"/>
        <v>0.03878679403</v>
      </c>
      <c r="L59" s="77">
        <f t="shared" si="48"/>
        <v>0.02544801556</v>
      </c>
      <c r="M59" s="77">
        <f t="shared" si="48"/>
        <v>0.02544801556</v>
      </c>
      <c r="N59" s="4"/>
      <c r="O59" s="4"/>
      <c r="P59" s="4"/>
      <c r="Q59" s="4"/>
      <c r="R59" s="4"/>
      <c r="S59" s="4"/>
      <c r="T59" s="4"/>
      <c r="U59" s="4"/>
      <c r="V59" s="4"/>
      <c r="W59" s="4"/>
      <c r="X59" s="4"/>
      <c r="Y59" s="4"/>
      <c r="Z59" s="4"/>
    </row>
    <row r="60">
      <c r="A60" s="490" t="s">
        <v>18</v>
      </c>
      <c r="B60" s="116"/>
      <c r="C60" s="116"/>
      <c r="D60" s="116"/>
      <c r="E60" s="116"/>
      <c r="F60" s="76">
        <f t="shared" ref="F60:M60" si="49">F50*F51*F52</f>
        <v>1</v>
      </c>
      <c r="G60" s="76">
        <f t="shared" si="49"/>
        <v>0.6576627261</v>
      </c>
      <c r="H60" s="76">
        <f t="shared" si="49"/>
        <v>0.3625303692</v>
      </c>
      <c r="I60" s="76">
        <f t="shared" si="49"/>
        <v>0.464070722</v>
      </c>
      <c r="J60" s="77">
        <f t="shared" si="49"/>
        <v>0.5129296216</v>
      </c>
      <c r="K60" s="77">
        <f t="shared" si="49"/>
        <v>0.5129296216</v>
      </c>
      <c r="L60" s="77">
        <f t="shared" si="49"/>
        <v>0.3739256942</v>
      </c>
      <c r="M60" s="77">
        <f t="shared" si="49"/>
        <v>0.3739256942</v>
      </c>
      <c r="N60" s="4"/>
      <c r="O60" s="4"/>
      <c r="P60" s="4"/>
      <c r="Q60" s="4"/>
      <c r="R60" s="4"/>
      <c r="S60" s="4"/>
      <c r="T60" s="4"/>
      <c r="U60" s="4"/>
      <c r="V60" s="4"/>
      <c r="W60" s="4"/>
      <c r="X60" s="4"/>
      <c r="Y60" s="4"/>
      <c r="Z60" s="4"/>
    </row>
    <row r="61">
      <c r="A61" s="116" t="s">
        <v>19</v>
      </c>
      <c r="B61" s="116"/>
      <c r="C61" s="116"/>
      <c r="D61" s="116"/>
      <c r="E61" s="116"/>
      <c r="F61" s="76">
        <f t="shared" ref="F61:M61" si="50">F51*F52</f>
        <v>1</v>
      </c>
      <c r="G61" s="76">
        <f t="shared" si="50"/>
        <v>0.8408184326</v>
      </c>
      <c r="H61" s="76">
        <f t="shared" si="50"/>
        <v>0.3813515678</v>
      </c>
      <c r="I61" s="76">
        <f t="shared" si="50"/>
        <v>0.4898779019</v>
      </c>
      <c r="J61" s="77">
        <f t="shared" si="50"/>
        <v>0.5741460369</v>
      </c>
      <c r="K61" s="77">
        <f t="shared" si="50"/>
        <v>0.5741460369</v>
      </c>
      <c r="L61" s="77">
        <f t="shared" si="50"/>
        <v>0.4650582899</v>
      </c>
      <c r="M61" s="77">
        <f t="shared" si="50"/>
        <v>0.4650582899</v>
      </c>
      <c r="N61" s="4"/>
      <c r="O61" s="4"/>
      <c r="P61" s="4"/>
      <c r="Q61" s="4"/>
      <c r="R61" s="4"/>
      <c r="S61" s="4"/>
      <c r="T61" s="4"/>
      <c r="U61" s="4"/>
      <c r="V61" s="4"/>
      <c r="W61" s="4"/>
      <c r="X61" s="4"/>
      <c r="Y61" s="4"/>
      <c r="Z61" s="4"/>
    </row>
    <row r="62">
      <c r="A62" s="116" t="s">
        <v>20</v>
      </c>
      <c r="B62" s="116"/>
      <c r="C62" s="116"/>
      <c r="D62" s="116"/>
      <c r="E62" s="116"/>
      <c r="F62" s="76">
        <f t="shared" ref="F62:M62" si="51">F52</f>
        <v>1</v>
      </c>
      <c r="G62" s="76">
        <f t="shared" si="51"/>
        <v>1</v>
      </c>
      <c r="H62" s="76">
        <f t="shared" si="51"/>
        <v>0.4908810901</v>
      </c>
      <c r="I62" s="76">
        <f t="shared" si="51"/>
        <v>0.5030256698</v>
      </c>
      <c r="J62" s="77">
        <f t="shared" si="51"/>
        <v>0.6646355866</v>
      </c>
      <c r="K62" s="77">
        <f t="shared" si="51"/>
        <v>0.6646355866</v>
      </c>
      <c r="L62" s="77">
        <f t="shared" si="51"/>
        <v>0.598172028</v>
      </c>
      <c r="M62" s="77">
        <f t="shared" si="51"/>
        <v>0.598172028</v>
      </c>
      <c r="N62" s="23"/>
      <c r="O62" s="23"/>
      <c r="P62" s="23"/>
      <c r="Q62" s="23"/>
      <c r="R62" s="23"/>
      <c r="S62" s="23"/>
      <c r="T62" s="23"/>
      <c r="U62" s="23"/>
      <c r="V62" s="23"/>
      <c r="W62" s="23"/>
      <c r="X62" s="23"/>
      <c r="Y62" s="23"/>
      <c r="Z62" s="23"/>
    </row>
    <row r="63">
      <c r="A63" s="500" t="s">
        <v>142</v>
      </c>
      <c r="B63" s="116"/>
      <c r="C63" s="116"/>
      <c r="D63" s="116"/>
      <c r="E63" s="116"/>
      <c r="F63" s="116"/>
      <c r="G63" s="116"/>
      <c r="H63" s="116"/>
      <c r="I63" s="116"/>
      <c r="J63" s="117"/>
      <c r="K63" s="117"/>
      <c r="L63" s="117"/>
      <c r="M63" s="117"/>
      <c r="N63" s="4"/>
      <c r="O63" s="4"/>
      <c r="P63" s="4"/>
      <c r="Q63" s="4"/>
      <c r="R63" s="4"/>
      <c r="S63" s="4"/>
      <c r="T63" s="4"/>
      <c r="U63" s="4"/>
      <c r="V63" s="4"/>
      <c r="W63" s="4"/>
      <c r="X63" s="4"/>
      <c r="Y63" s="4"/>
      <c r="Z63" s="4"/>
    </row>
    <row r="64">
      <c r="A64" s="116" t="s">
        <v>17</v>
      </c>
      <c r="B64" s="116"/>
      <c r="C64" s="116"/>
      <c r="D64" s="116"/>
      <c r="E64" s="116"/>
      <c r="F64" s="116"/>
      <c r="G64" s="76">
        <f t="shared" ref="G64:G67" si="52">AVERAGE(F59:G59)</f>
        <v>0.5442735793</v>
      </c>
      <c r="H64" s="76">
        <f t="shared" ref="H64:H67" si="53">AVERAGE(F59:H59)</f>
        <v>0.3869558932</v>
      </c>
      <c r="I64" s="76">
        <f t="shared" ref="I64:I67" si="54">AVERAGE(H59:I59)</f>
        <v>0.04835890685</v>
      </c>
      <c r="J64" s="77">
        <f t="shared" ref="J64:J67" si="55">AVERAGE(H59:J59)</f>
        <v>0.05378749014</v>
      </c>
      <c r="K64" s="77">
        <f t="shared" ref="K64:K67" si="56">AVERAGE(H59:K59)</f>
        <v>0.05003731611</v>
      </c>
      <c r="L64" s="77">
        <f t="shared" ref="L64:L67" si="57">AVERAGE(H59:L59)</f>
        <v>0.045119456</v>
      </c>
      <c r="M64" s="77">
        <f t="shared" ref="M64:M67" si="58">AVERAGE(H59:M59)</f>
        <v>0.04184088259</v>
      </c>
      <c r="N64" s="4"/>
      <c r="O64" s="4"/>
      <c r="P64" s="4"/>
      <c r="Q64" s="4"/>
      <c r="R64" s="4"/>
      <c r="S64" s="4"/>
      <c r="T64" s="4"/>
      <c r="U64" s="4"/>
      <c r="V64" s="4"/>
      <c r="W64" s="4"/>
      <c r="X64" s="4"/>
      <c r="Y64" s="4"/>
      <c r="Z64" s="4"/>
    </row>
    <row r="65">
      <c r="A65" s="490" t="s">
        <v>18</v>
      </c>
      <c r="B65" s="116"/>
      <c r="C65" s="116"/>
      <c r="D65" s="116"/>
      <c r="E65" s="116"/>
      <c r="F65" s="116"/>
      <c r="G65" s="76">
        <f t="shared" si="52"/>
        <v>0.828831363</v>
      </c>
      <c r="H65" s="76">
        <f t="shared" si="53"/>
        <v>0.6733976984</v>
      </c>
      <c r="I65" s="76">
        <f t="shared" si="54"/>
        <v>0.4133005456</v>
      </c>
      <c r="J65" s="77">
        <f t="shared" si="55"/>
        <v>0.4465102376</v>
      </c>
      <c r="K65" s="77">
        <f t="shared" si="56"/>
        <v>0.4631150836</v>
      </c>
      <c r="L65" s="77">
        <f t="shared" si="57"/>
        <v>0.4452772057</v>
      </c>
      <c r="M65" s="77">
        <f t="shared" si="58"/>
        <v>0.4333852871</v>
      </c>
      <c r="N65" s="4"/>
      <c r="O65" s="4"/>
      <c r="P65" s="4"/>
      <c r="Q65" s="4"/>
      <c r="R65" s="4"/>
      <c r="S65" s="4"/>
      <c r="T65" s="4"/>
      <c r="U65" s="4"/>
      <c r="V65" s="4"/>
      <c r="W65" s="4"/>
      <c r="X65" s="4"/>
      <c r="Y65" s="4"/>
      <c r="Z65" s="4"/>
    </row>
    <row r="66">
      <c r="A66" s="116" t="s">
        <v>19</v>
      </c>
      <c r="B66" s="116"/>
      <c r="C66" s="116"/>
      <c r="D66" s="116"/>
      <c r="E66" s="116"/>
      <c r="F66" s="116"/>
      <c r="G66" s="76">
        <f t="shared" si="52"/>
        <v>0.9204092163</v>
      </c>
      <c r="H66" s="76">
        <f t="shared" si="53"/>
        <v>0.7407233335</v>
      </c>
      <c r="I66" s="76">
        <f t="shared" si="54"/>
        <v>0.4356147348</v>
      </c>
      <c r="J66" s="77">
        <f t="shared" si="55"/>
        <v>0.4817918355</v>
      </c>
      <c r="K66" s="77">
        <f t="shared" si="56"/>
        <v>0.5048803859</v>
      </c>
      <c r="L66" s="77">
        <f t="shared" si="57"/>
        <v>0.4969159667</v>
      </c>
      <c r="M66" s="77">
        <f t="shared" si="58"/>
        <v>0.4916063539</v>
      </c>
      <c r="N66" s="4"/>
      <c r="O66" s="4"/>
      <c r="P66" s="4"/>
      <c r="Q66" s="4"/>
      <c r="R66" s="4"/>
      <c r="S66" s="4"/>
      <c r="T66" s="4"/>
      <c r="U66" s="4"/>
      <c r="V66" s="4"/>
      <c r="W66" s="4"/>
      <c r="X66" s="4"/>
      <c r="Y66" s="4"/>
      <c r="Z66" s="4"/>
    </row>
    <row r="67">
      <c r="A67" s="116" t="s">
        <v>20</v>
      </c>
      <c r="B67" s="116"/>
      <c r="C67" s="116"/>
      <c r="D67" s="116"/>
      <c r="E67" s="116"/>
      <c r="F67" s="116"/>
      <c r="G67" s="76">
        <f t="shared" si="52"/>
        <v>1</v>
      </c>
      <c r="H67" s="76">
        <f t="shared" si="53"/>
        <v>0.8302936967</v>
      </c>
      <c r="I67" s="76">
        <f t="shared" si="54"/>
        <v>0.4969533799</v>
      </c>
      <c r="J67" s="77">
        <f t="shared" si="55"/>
        <v>0.5528474488</v>
      </c>
      <c r="K67" s="77">
        <f t="shared" si="56"/>
        <v>0.5807944833</v>
      </c>
      <c r="L67" s="77">
        <f t="shared" si="57"/>
        <v>0.5842699922</v>
      </c>
      <c r="M67" s="77">
        <f t="shared" si="58"/>
        <v>0.5865869982</v>
      </c>
      <c r="N67" s="23"/>
      <c r="O67" s="23"/>
      <c r="P67" s="23"/>
      <c r="Q67" s="23"/>
      <c r="R67" s="23"/>
      <c r="S67" s="23"/>
      <c r="T67" s="23"/>
      <c r="U67" s="23"/>
      <c r="V67" s="23"/>
      <c r="W67" s="23"/>
      <c r="X67" s="23"/>
      <c r="Y67" s="23"/>
      <c r="Z67" s="23"/>
    </row>
    <row r="68">
      <c r="A68" s="500" t="s">
        <v>95</v>
      </c>
      <c r="B68" s="116"/>
      <c r="C68" s="116"/>
      <c r="D68" s="116"/>
      <c r="E68" s="116"/>
      <c r="F68" s="116"/>
      <c r="G68" s="116"/>
      <c r="H68" s="116"/>
      <c r="I68" s="116"/>
      <c r="J68" s="117"/>
      <c r="K68" s="117"/>
      <c r="L68" s="117"/>
      <c r="M68" s="117"/>
      <c r="N68" s="4"/>
      <c r="O68" s="4"/>
      <c r="P68" s="4"/>
      <c r="Q68" s="4"/>
      <c r="R68" s="4"/>
      <c r="S68" s="4"/>
      <c r="T68" s="4"/>
      <c r="U68" s="4"/>
      <c r="V68" s="4"/>
      <c r="W68" s="4"/>
      <c r="X68" s="4"/>
      <c r="Y68" s="4"/>
      <c r="Z68" s="4"/>
    </row>
    <row r="69">
      <c r="A69" s="500"/>
      <c r="B69" s="116"/>
      <c r="C69" s="116"/>
      <c r="D69" s="116"/>
      <c r="E69" s="116"/>
      <c r="F69" s="116"/>
      <c r="G69" s="116"/>
      <c r="H69" s="116"/>
      <c r="I69" s="116"/>
      <c r="J69" s="117"/>
      <c r="K69" s="117"/>
      <c r="L69" s="117"/>
      <c r="M69" s="117"/>
      <c r="N69" s="4"/>
      <c r="O69" s="4"/>
      <c r="P69" s="4"/>
      <c r="Q69" s="4"/>
      <c r="R69" s="4"/>
      <c r="S69" s="4"/>
      <c r="T69" s="4"/>
      <c r="U69" s="4"/>
      <c r="V69" s="4"/>
      <c r="W69" s="4"/>
      <c r="X69" s="4"/>
      <c r="Y69" s="4"/>
      <c r="Z69" s="4"/>
    </row>
    <row r="70">
      <c r="A70" s="116" t="s">
        <v>17</v>
      </c>
      <c r="B70" s="116"/>
      <c r="C70" s="116"/>
      <c r="D70" s="116"/>
      <c r="E70" s="116"/>
      <c r="F70" s="116"/>
      <c r="G70" s="76">
        <f t="shared" ref="G70:H70" si="59">G64*50%</f>
        <v>0.2721367896</v>
      </c>
      <c r="H70" s="76">
        <f t="shared" si="59"/>
        <v>0.1934779466</v>
      </c>
      <c r="I70" s="76">
        <f t="shared" ref="I70:M70" si="60">I64</f>
        <v>0.04835890685</v>
      </c>
      <c r="J70" s="77">
        <f t="shared" si="60"/>
        <v>0.05378749014</v>
      </c>
      <c r="K70" s="77">
        <f t="shared" si="60"/>
        <v>0.05003731611</v>
      </c>
      <c r="L70" s="77">
        <f t="shared" si="60"/>
        <v>0.045119456</v>
      </c>
      <c r="M70" s="77">
        <f t="shared" si="60"/>
        <v>0.04184088259</v>
      </c>
      <c r="N70" s="4"/>
      <c r="O70" s="4"/>
      <c r="P70" s="4"/>
      <c r="Q70" s="4"/>
      <c r="R70" s="4"/>
      <c r="S70" s="4"/>
      <c r="T70" s="4"/>
      <c r="U70" s="4"/>
      <c r="V70" s="4"/>
      <c r="W70" s="4"/>
      <c r="X70" s="4"/>
      <c r="Y70" s="4"/>
      <c r="Z70" s="4"/>
    </row>
    <row r="71">
      <c r="A71" s="490" t="s">
        <v>18</v>
      </c>
      <c r="B71" s="116"/>
      <c r="C71" s="116"/>
      <c r="D71" s="116"/>
      <c r="E71" s="116"/>
      <c r="F71" s="116"/>
      <c r="G71" s="76">
        <f t="shared" ref="G71:H71" si="61">G65*50%</f>
        <v>0.4144156815</v>
      </c>
      <c r="H71" s="76">
        <f t="shared" si="61"/>
        <v>0.3366988492</v>
      </c>
      <c r="I71" s="76">
        <f t="shared" ref="I71:M71" si="62">I65</f>
        <v>0.4133005456</v>
      </c>
      <c r="J71" s="77">
        <f t="shared" si="62"/>
        <v>0.4465102376</v>
      </c>
      <c r="K71" s="77">
        <f t="shared" si="62"/>
        <v>0.4631150836</v>
      </c>
      <c r="L71" s="77">
        <f t="shared" si="62"/>
        <v>0.4452772057</v>
      </c>
      <c r="M71" s="77">
        <f t="shared" si="62"/>
        <v>0.4333852871</v>
      </c>
      <c r="N71" s="4"/>
      <c r="O71" s="4"/>
      <c r="P71" s="4"/>
      <c r="Q71" s="4"/>
      <c r="R71" s="4"/>
      <c r="S71" s="4"/>
      <c r="T71" s="4"/>
      <c r="U71" s="4"/>
      <c r="V71" s="4"/>
      <c r="W71" s="4"/>
      <c r="X71" s="4"/>
      <c r="Y71" s="4"/>
      <c r="Z71" s="4"/>
    </row>
    <row r="72">
      <c r="A72" s="116" t="s">
        <v>19</v>
      </c>
      <c r="B72" s="116"/>
      <c r="C72" s="116"/>
      <c r="D72" s="116"/>
      <c r="E72" s="116"/>
      <c r="F72" s="116"/>
      <c r="G72" s="76">
        <f t="shared" ref="G72:H72" si="63">G66*50%</f>
        <v>0.4602046082</v>
      </c>
      <c r="H72" s="76">
        <f t="shared" si="63"/>
        <v>0.3703616667</v>
      </c>
      <c r="I72" s="76">
        <f t="shared" ref="I72:M72" si="64">I66</f>
        <v>0.4356147348</v>
      </c>
      <c r="J72" s="77">
        <f t="shared" si="64"/>
        <v>0.4817918355</v>
      </c>
      <c r="K72" s="77">
        <f t="shared" si="64"/>
        <v>0.5048803859</v>
      </c>
      <c r="L72" s="77">
        <f t="shared" si="64"/>
        <v>0.4969159667</v>
      </c>
      <c r="M72" s="77">
        <f t="shared" si="64"/>
        <v>0.4916063539</v>
      </c>
      <c r="N72" s="4"/>
      <c r="O72" s="4"/>
      <c r="P72" s="4"/>
      <c r="Q72" s="4"/>
      <c r="R72" s="4"/>
      <c r="S72" s="4"/>
      <c r="T72" s="4"/>
      <c r="U72" s="4"/>
      <c r="V72" s="4"/>
      <c r="W72" s="4"/>
      <c r="X72" s="4"/>
      <c r="Y72" s="4"/>
      <c r="Z72" s="4"/>
    </row>
    <row r="73">
      <c r="A73" s="116" t="s">
        <v>20</v>
      </c>
      <c r="B73" s="116"/>
      <c r="C73" s="116"/>
      <c r="D73" s="116"/>
      <c r="E73" s="116"/>
      <c r="F73" s="116"/>
      <c r="G73" s="76">
        <f t="shared" ref="G73:H73" si="65">G67*50%</f>
        <v>0.5</v>
      </c>
      <c r="H73" s="76">
        <f t="shared" si="65"/>
        <v>0.4151468483</v>
      </c>
      <c r="I73" s="76">
        <f t="shared" ref="I73:M73" si="66">I67</f>
        <v>0.4969533799</v>
      </c>
      <c r="J73" s="77">
        <f t="shared" si="66"/>
        <v>0.5528474488</v>
      </c>
      <c r="K73" s="77">
        <f t="shared" si="66"/>
        <v>0.5807944833</v>
      </c>
      <c r="L73" s="77">
        <f t="shared" si="66"/>
        <v>0.5842699922</v>
      </c>
      <c r="M73" s="77">
        <f t="shared" si="66"/>
        <v>0.5865869982</v>
      </c>
      <c r="N73" s="23"/>
      <c r="O73" s="23"/>
      <c r="P73" s="23"/>
      <c r="Q73" s="23"/>
      <c r="R73" s="23"/>
      <c r="S73" s="23"/>
      <c r="T73" s="23"/>
      <c r="U73" s="23"/>
      <c r="V73" s="23"/>
      <c r="W73" s="23"/>
      <c r="X73" s="23"/>
      <c r="Y73" s="23"/>
      <c r="Z73" s="23"/>
    </row>
    <row r="74">
      <c r="A74" s="500" t="s">
        <v>96</v>
      </c>
      <c r="B74" s="116"/>
      <c r="C74" s="116"/>
      <c r="D74" s="116"/>
      <c r="E74" s="116"/>
      <c r="F74" s="116"/>
      <c r="G74" s="116"/>
      <c r="H74" s="116"/>
      <c r="I74" s="116"/>
      <c r="J74" s="117"/>
      <c r="K74" s="117"/>
      <c r="L74" s="117"/>
      <c r="M74" s="117"/>
      <c r="N74" s="4"/>
      <c r="O74" s="4"/>
      <c r="P74" s="4"/>
      <c r="Q74" s="4"/>
      <c r="R74" s="4"/>
      <c r="S74" s="4"/>
      <c r="T74" s="4"/>
      <c r="U74" s="4"/>
      <c r="V74" s="4"/>
      <c r="W74" s="4"/>
      <c r="X74" s="4"/>
      <c r="Y74" s="4"/>
      <c r="Z74" s="4"/>
    </row>
    <row r="75">
      <c r="A75" s="116" t="s">
        <v>17</v>
      </c>
      <c r="B75" s="116"/>
      <c r="C75" s="116"/>
      <c r="D75" s="116"/>
      <c r="E75" s="116"/>
      <c r="F75" s="116"/>
      <c r="G75" s="69">
        <f t="shared" ref="G75:M75" si="67">G27*G70</f>
        <v>5962.478962</v>
      </c>
      <c r="H75" s="69">
        <f t="shared" si="67"/>
        <v>5169.709451</v>
      </c>
      <c r="I75" s="69">
        <f t="shared" si="67"/>
        <v>1155.495458</v>
      </c>
      <c r="J75" s="70">
        <f t="shared" si="67"/>
        <v>1520.921697</v>
      </c>
      <c r="K75" s="70">
        <f t="shared" si="67"/>
        <v>1544.359706</v>
      </c>
      <c r="L75" s="70">
        <f t="shared" si="67"/>
        <v>1925.499667</v>
      </c>
      <c r="M75" s="70">
        <f t="shared" si="67"/>
        <v>2311.218787</v>
      </c>
      <c r="N75" s="4"/>
      <c r="O75" s="4"/>
      <c r="P75" s="4"/>
      <c r="Q75" s="4"/>
      <c r="R75" s="4"/>
      <c r="S75" s="4"/>
      <c r="T75" s="4"/>
      <c r="U75" s="4"/>
      <c r="V75" s="4"/>
      <c r="W75" s="4"/>
      <c r="X75" s="4"/>
      <c r="Y75" s="4"/>
      <c r="Z75" s="4"/>
    </row>
    <row r="76">
      <c r="A76" s="490" t="s">
        <v>18</v>
      </c>
      <c r="B76" s="116"/>
      <c r="C76" s="116"/>
      <c r="D76" s="116"/>
      <c r="E76" s="116"/>
      <c r="F76" s="116"/>
      <c r="G76" s="69">
        <f t="shared" ref="G76:M76" si="68">G28*G71</f>
        <v>4583.735817</v>
      </c>
      <c r="H76" s="69">
        <f t="shared" si="68"/>
        <v>1633.167869</v>
      </c>
      <c r="I76" s="69">
        <f t="shared" si="68"/>
        <v>549.8757109</v>
      </c>
      <c r="J76" s="70">
        <f t="shared" si="68"/>
        <v>1467.92061</v>
      </c>
      <c r="K76" s="70">
        <f t="shared" si="68"/>
        <v>1035.55021</v>
      </c>
      <c r="L76" s="70">
        <f t="shared" si="68"/>
        <v>1114.272113</v>
      </c>
      <c r="M76" s="70">
        <f t="shared" si="68"/>
        <v>1443.966325</v>
      </c>
      <c r="N76" s="4"/>
      <c r="O76" s="4"/>
      <c r="P76" s="4"/>
      <c r="Q76" s="4"/>
      <c r="R76" s="4"/>
      <c r="S76" s="4"/>
      <c r="T76" s="4"/>
      <c r="U76" s="4"/>
      <c r="V76" s="4"/>
      <c r="W76" s="4"/>
      <c r="X76" s="4"/>
      <c r="Y76" s="4"/>
      <c r="Z76" s="4"/>
    </row>
    <row r="77">
      <c r="A77" s="116" t="s">
        <v>19</v>
      </c>
      <c r="B77" s="116"/>
      <c r="C77" s="116"/>
      <c r="D77" s="116"/>
      <c r="E77" s="116"/>
      <c r="F77" s="116"/>
      <c r="G77" s="69">
        <f t="shared" ref="G77:M77" si="69">G29*G72</f>
        <v>4866.244945</v>
      </c>
      <c r="H77" s="69">
        <f t="shared" si="69"/>
        <v>3894.289964</v>
      </c>
      <c r="I77" s="69">
        <f t="shared" si="69"/>
        <v>2001.649707</v>
      </c>
      <c r="J77" s="70">
        <f t="shared" si="69"/>
        <v>572.655456</v>
      </c>
      <c r="K77" s="70">
        <f t="shared" si="69"/>
        <v>1482.842603</v>
      </c>
      <c r="L77" s="70">
        <f t="shared" si="69"/>
        <v>893.3941504</v>
      </c>
      <c r="M77" s="70">
        <f t="shared" si="69"/>
        <v>989.1364446</v>
      </c>
      <c r="N77" s="4"/>
      <c r="O77" s="4"/>
      <c r="P77" s="4"/>
      <c r="Q77" s="4"/>
      <c r="R77" s="4"/>
      <c r="S77" s="4"/>
      <c r="T77" s="4"/>
      <c r="U77" s="4"/>
      <c r="V77" s="4"/>
      <c r="W77" s="4"/>
      <c r="X77" s="4"/>
      <c r="Y77" s="4"/>
      <c r="Z77" s="4"/>
    </row>
    <row r="78">
      <c r="A78" s="116" t="s">
        <v>20</v>
      </c>
      <c r="B78" s="116"/>
      <c r="C78" s="116"/>
      <c r="D78" s="116"/>
      <c r="E78" s="116"/>
      <c r="F78" s="116"/>
      <c r="G78" s="69">
        <f t="shared" ref="G78:M78" si="70">G30*G73</f>
        <v>4717.395</v>
      </c>
      <c r="H78" s="69">
        <f t="shared" si="70"/>
        <v>3410.310967</v>
      </c>
      <c r="I78" s="69">
        <f t="shared" si="70"/>
        <v>5088.802611</v>
      </c>
      <c r="J78" s="70">
        <f t="shared" si="70"/>
        <v>2194.469787</v>
      </c>
      <c r="K78" s="70">
        <f t="shared" si="70"/>
        <v>596.3417694</v>
      </c>
      <c r="L78" s="70">
        <f t="shared" si="70"/>
        <v>1334.140068</v>
      </c>
      <c r="M78" s="70">
        <f t="shared" si="70"/>
        <v>819.9245221</v>
      </c>
      <c r="N78" s="4"/>
      <c r="O78" s="4"/>
      <c r="P78" s="4"/>
      <c r="Q78" s="4"/>
      <c r="R78" s="4"/>
      <c r="S78" s="4"/>
      <c r="T78" s="4"/>
      <c r="U78" s="4"/>
      <c r="V78" s="4"/>
      <c r="W78" s="4"/>
      <c r="X78" s="4"/>
      <c r="Y78" s="4"/>
      <c r="Z78" s="4"/>
    </row>
    <row r="79">
      <c r="A79" s="177" t="s">
        <v>88</v>
      </c>
      <c r="B79" s="116"/>
      <c r="C79" s="116"/>
      <c r="D79" s="116"/>
      <c r="E79" s="116"/>
      <c r="F79" s="69">
        <f>F3</f>
        <v>2196</v>
      </c>
      <c r="G79" s="69">
        <f t="shared" ref="G79:M79" si="71">SUM(G75:G78)</f>
        <v>20129.85472</v>
      </c>
      <c r="H79" s="69">
        <f t="shared" si="71"/>
        <v>14107.47825</v>
      </c>
      <c r="I79" s="69">
        <f t="shared" si="71"/>
        <v>8795.823486</v>
      </c>
      <c r="J79" s="70">
        <f t="shared" si="71"/>
        <v>5755.96755</v>
      </c>
      <c r="K79" s="70">
        <f t="shared" si="71"/>
        <v>4659.094288</v>
      </c>
      <c r="L79" s="70">
        <f t="shared" si="71"/>
        <v>5267.305999</v>
      </c>
      <c r="M79" s="70">
        <f t="shared" si="71"/>
        <v>5564.246079</v>
      </c>
      <c r="N79" s="23"/>
      <c r="O79" s="23"/>
      <c r="P79" s="23"/>
      <c r="Q79" s="23"/>
      <c r="R79" s="23"/>
      <c r="S79" s="23"/>
      <c r="T79" s="23"/>
      <c r="U79" s="23"/>
      <c r="V79" s="23"/>
      <c r="W79" s="23"/>
      <c r="X79" s="23"/>
      <c r="Y79" s="23"/>
      <c r="Z79" s="23"/>
    </row>
    <row r="80">
      <c r="A80" s="116"/>
      <c r="B80" s="116"/>
      <c r="C80" s="116"/>
      <c r="D80" s="116"/>
      <c r="E80" s="116"/>
      <c r="F80" s="116"/>
      <c r="G80" s="69">
        <v>8339.664</v>
      </c>
      <c r="H80" s="116"/>
      <c r="I80" s="116"/>
      <c r="J80" s="117"/>
      <c r="K80" s="117"/>
      <c r="L80" s="117"/>
      <c r="M80" s="117"/>
      <c r="N80" s="4"/>
      <c r="O80" s="4"/>
      <c r="P80" s="4"/>
      <c r="Q80" s="4"/>
      <c r="R80" s="4"/>
      <c r="S80" s="4"/>
      <c r="T80" s="4"/>
      <c r="U80" s="4"/>
      <c r="V80" s="4"/>
      <c r="W80" s="4"/>
      <c r="X80" s="4"/>
      <c r="Y80" s="4"/>
      <c r="Z80" s="4"/>
    </row>
    <row r="81">
      <c r="A81" s="116" t="s">
        <v>98</v>
      </c>
      <c r="B81" s="116"/>
      <c r="C81" s="116"/>
      <c r="D81" s="116"/>
      <c r="E81" s="116"/>
      <c r="F81" s="69">
        <f t="shared" ref="F81:M81" si="72">F79</f>
        <v>2196</v>
      </c>
      <c r="G81" s="69">
        <f t="shared" si="72"/>
        <v>20129.85472</v>
      </c>
      <c r="H81" s="69">
        <f t="shared" si="72"/>
        <v>14107.47825</v>
      </c>
      <c r="I81" s="69">
        <f t="shared" si="72"/>
        <v>8795.823486</v>
      </c>
      <c r="J81" s="70">
        <f t="shared" si="72"/>
        <v>5755.96755</v>
      </c>
      <c r="K81" s="70">
        <f t="shared" si="72"/>
        <v>4659.094288</v>
      </c>
      <c r="L81" s="70">
        <f t="shared" si="72"/>
        <v>5267.305999</v>
      </c>
      <c r="M81" s="70">
        <f t="shared" si="72"/>
        <v>5564.246079</v>
      </c>
      <c r="N81" s="4"/>
      <c r="O81" s="4"/>
      <c r="P81" s="4"/>
      <c r="Q81" s="4"/>
      <c r="R81" s="4"/>
      <c r="S81" s="4"/>
      <c r="T81" s="4"/>
      <c r="U81" s="4"/>
      <c r="V81" s="4"/>
      <c r="W81" s="4"/>
      <c r="X81" s="4"/>
      <c r="Y81" s="4"/>
      <c r="Z81" s="4"/>
    </row>
    <row r="82">
      <c r="A82" s="177" t="s">
        <v>70</v>
      </c>
      <c r="B82" s="116"/>
      <c r="C82" s="116"/>
      <c r="D82" s="116"/>
      <c r="E82" s="116"/>
      <c r="F82" s="116"/>
      <c r="G82" s="189">
        <f>G81-F81</f>
        <v>17933.85472</v>
      </c>
      <c r="H82" s="189">
        <f>H81-G80</f>
        <v>5767.814251</v>
      </c>
      <c r="I82" s="189">
        <f t="shared" ref="I82:M82" si="73">I81-H81</f>
        <v>-5311.654765</v>
      </c>
      <c r="J82" s="190">
        <f t="shared" si="73"/>
        <v>-3039.855936</v>
      </c>
      <c r="K82" s="190">
        <f t="shared" si="73"/>
        <v>-1096.873262</v>
      </c>
      <c r="L82" s="190">
        <f t="shared" si="73"/>
        <v>608.2117116</v>
      </c>
      <c r="M82" s="190">
        <f t="shared" si="73"/>
        <v>296.94008</v>
      </c>
      <c r="N82" s="4"/>
      <c r="O82" s="4"/>
      <c r="P82" s="4"/>
      <c r="Q82" s="4"/>
      <c r="R82" s="4"/>
      <c r="S82" s="4"/>
      <c r="T82" s="4"/>
      <c r="U82" s="4"/>
      <c r="V82" s="4"/>
      <c r="W82" s="4"/>
      <c r="X82" s="4"/>
      <c r="Y82" s="4"/>
      <c r="Z82" s="4"/>
    </row>
    <row r="83">
      <c r="A83" s="116" t="s">
        <v>101</v>
      </c>
      <c r="B83" s="116"/>
      <c r="C83" s="116"/>
      <c r="D83" s="116"/>
      <c r="E83" s="116"/>
      <c r="F83" s="69">
        <f t="shared" ref="F83:M83" si="74">F31</f>
        <v>4.5</v>
      </c>
      <c r="G83" s="69">
        <f t="shared" si="74"/>
        <v>698.7</v>
      </c>
      <c r="H83" s="69">
        <f t="shared" si="74"/>
        <v>5330.06</v>
      </c>
      <c r="I83" s="69">
        <f t="shared" si="74"/>
        <v>9462.27</v>
      </c>
      <c r="J83" s="70">
        <f t="shared" si="74"/>
        <v>16268.13841</v>
      </c>
      <c r="K83" s="70">
        <f t="shared" si="74"/>
        <v>18906.33945</v>
      </c>
      <c r="L83" s="70">
        <f t="shared" si="74"/>
        <v>19520.52394</v>
      </c>
      <c r="M83" s="70">
        <f t="shared" si="74"/>
        <v>20886.40834</v>
      </c>
      <c r="N83" s="4"/>
      <c r="O83" s="4"/>
      <c r="P83" s="4"/>
      <c r="Q83" s="4"/>
      <c r="R83" s="4"/>
      <c r="S83" s="4"/>
      <c r="T83" s="4"/>
      <c r="U83" s="4"/>
      <c r="V83" s="4"/>
      <c r="W83" s="4"/>
      <c r="X83" s="4"/>
      <c r="Y83" s="4"/>
      <c r="Z83" s="4"/>
    </row>
    <row r="84">
      <c r="A84" s="177" t="s">
        <v>103</v>
      </c>
      <c r="B84" s="116"/>
      <c r="C84" s="116"/>
      <c r="D84" s="116"/>
      <c r="E84" s="116"/>
      <c r="F84" s="69">
        <f t="shared" ref="F84:M84" si="75">F83-E83</f>
        <v>4.5</v>
      </c>
      <c r="G84" s="189">
        <f t="shared" si="75"/>
        <v>694.2</v>
      </c>
      <c r="H84" s="189">
        <f t="shared" si="75"/>
        <v>4631.36</v>
      </c>
      <c r="I84" s="189">
        <f t="shared" si="75"/>
        <v>4132.21</v>
      </c>
      <c r="J84" s="190">
        <f t="shared" si="75"/>
        <v>6805.868407</v>
      </c>
      <c r="K84" s="190">
        <f t="shared" si="75"/>
        <v>2638.20104</v>
      </c>
      <c r="L84" s="190">
        <f t="shared" si="75"/>
        <v>614.1844936</v>
      </c>
      <c r="M84" s="190">
        <f t="shared" si="75"/>
        <v>1365.884404</v>
      </c>
      <c r="N84" s="4"/>
      <c r="O84" s="4"/>
      <c r="P84" s="4"/>
      <c r="Q84" s="4"/>
      <c r="R84" s="4"/>
      <c r="S84" s="4"/>
      <c r="T84" s="4"/>
      <c r="U84" s="4"/>
      <c r="V84" s="4"/>
      <c r="W84" s="4"/>
      <c r="X84" s="4"/>
      <c r="Y84" s="4"/>
      <c r="Z84" s="4"/>
    </row>
    <row r="85">
      <c r="A85" s="116"/>
      <c r="B85" s="116"/>
      <c r="C85" s="116"/>
      <c r="D85" s="116"/>
      <c r="E85" s="116"/>
      <c r="F85" s="116"/>
      <c r="G85" s="69">
        <v>45.0</v>
      </c>
      <c r="H85" s="116"/>
      <c r="I85" s="116"/>
      <c r="J85" s="117"/>
      <c r="K85" s="117"/>
      <c r="L85" s="117"/>
      <c r="M85" s="117"/>
      <c r="N85" s="4"/>
      <c r="O85" s="4"/>
      <c r="P85" s="4"/>
      <c r="Q85" s="4"/>
      <c r="R85" s="4"/>
      <c r="S85" s="4"/>
      <c r="T85" s="4"/>
      <c r="U85" s="4"/>
      <c r="V85" s="4"/>
      <c r="W85" s="4"/>
      <c r="X85" s="4"/>
      <c r="Y85" s="4"/>
      <c r="Z85" s="4"/>
    </row>
    <row r="86">
      <c r="A86" s="514" t="s">
        <v>143</v>
      </c>
      <c r="B86" s="116"/>
      <c r="C86" s="116"/>
      <c r="D86" s="116"/>
      <c r="E86" s="116"/>
      <c r="F86" s="116"/>
      <c r="G86" s="69">
        <f>G81-G80+(G84-G85)</f>
        <v>12439.39072</v>
      </c>
      <c r="H86" s="116"/>
      <c r="I86" s="116"/>
      <c r="J86" s="117"/>
      <c r="K86" s="117"/>
      <c r="L86" s="117"/>
      <c r="M86" s="117"/>
      <c r="N86" s="4"/>
      <c r="O86" s="4"/>
      <c r="P86" s="4"/>
      <c r="Q86" s="4"/>
      <c r="R86" s="4"/>
      <c r="S86" s="4"/>
      <c r="T86" s="4"/>
      <c r="U86" s="4"/>
      <c r="V86" s="4"/>
      <c r="W86" s="4"/>
      <c r="X86" s="4"/>
      <c r="Y86" s="4"/>
      <c r="Z86" s="4"/>
    </row>
    <row r="87">
      <c r="A87" s="177" t="s">
        <v>144</v>
      </c>
      <c r="B87" s="116"/>
      <c r="C87" s="116"/>
      <c r="D87" s="116"/>
      <c r="E87" s="116"/>
      <c r="F87" s="116"/>
      <c r="G87" s="92">
        <f>G86/H8</f>
        <v>0.07058130709</v>
      </c>
      <c r="H87" s="116"/>
      <c r="I87" s="116"/>
      <c r="J87" s="117"/>
      <c r="K87" s="117"/>
      <c r="L87" s="117"/>
      <c r="M87" s="117"/>
      <c r="N87" s="4"/>
      <c r="O87" s="4"/>
      <c r="P87" s="4"/>
      <c r="Q87" s="4"/>
      <c r="R87" s="4"/>
      <c r="S87" s="4"/>
      <c r="T87" s="4"/>
      <c r="U87" s="4"/>
      <c r="V87" s="4"/>
      <c r="W87" s="4"/>
      <c r="X87" s="4"/>
      <c r="Y87" s="4"/>
      <c r="Z87" s="4"/>
    </row>
    <row r="88">
      <c r="A88" s="4"/>
      <c r="B88" s="4"/>
      <c r="C88" s="4"/>
      <c r="D88" s="4"/>
      <c r="E88" s="4"/>
      <c r="F88" s="4"/>
      <c r="G88" s="4"/>
      <c r="H88" s="4"/>
      <c r="I88" s="4"/>
      <c r="J88" s="119"/>
      <c r="K88" s="119"/>
      <c r="L88" s="119"/>
      <c r="M88" s="119"/>
      <c r="N88" s="4"/>
      <c r="O88" s="4"/>
      <c r="P88" s="4"/>
      <c r="Q88" s="4"/>
      <c r="R88" s="4"/>
      <c r="S88" s="4"/>
      <c r="T88" s="4"/>
      <c r="U88" s="4"/>
      <c r="V88" s="4"/>
      <c r="W88" s="4"/>
      <c r="X88" s="4"/>
      <c r="Y88" s="4"/>
      <c r="Z88" s="4"/>
    </row>
    <row r="89">
      <c r="A89" s="4"/>
      <c r="B89" s="4"/>
      <c r="C89" s="4"/>
      <c r="D89" s="4"/>
      <c r="E89" s="4"/>
      <c r="F89" s="4"/>
      <c r="G89" s="4"/>
      <c r="H89" s="4"/>
      <c r="I89" s="4"/>
      <c r="J89" s="119"/>
      <c r="K89" s="119"/>
      <c r="L89" s="119"/>
      <c r="M89" s="119"/>
      <c r="N89" s="4"/>
      <c r="O89" s="4"/>
      <c r="P89" s="4"/>
      <c r="Q89" s="4"/>
      <c r="R89" s="4"/>
      <c r="S89" s="4"/>
      <c r="T89" s="4"/>
      <c r="U89" s="4"/>
      <c r="V89" s="4"/>
      <c r="W89" s="4"/>
      <c r="X89" s="4"/>
      <c r="Y89" s="4"/>
      <c r="Z89" s="4"/>
    </row>
    <row r="90">
      <c r="A90" s="4"/>
      <c r="B90" s="4"/>
      <c r="C90" s="4"/>
      <c r="D90" s="4"/>
      <c r="E90" s="4"/>
      <c r="F90" s="4"/>
      <c r="G90" s="4"/>
      <c r="H90" s="4"/>
      <c r="I90" s="4"/>
      <c r="J90" s="119"/>
      <c r="K90" s="119"/>
      <c r="L90" s="119"/>
      <c r="M90" s="119"/>
      <c r="N90" s="4"/>
      <c r="O90" s="4"/>
      <c r="P90" s="4"/>
      <c r="Q90" s="4"/>
      <c r="R90" s="4"/>
      <c r="S90" s="4"/>
      <c r="T90" s="4"/>
      <c r="U90" s="4"/>
      <c r="V90" s="4"/>
      <c r="W90" s="4"/>
      <c r="X90" s="4"/>
      <c r="Y90" s="4"/>
      <c r="Z90" s="4"/>
    </row>
    <row r="91">
      <c r="A91" s="4"/>
      <c r="B91" s="4"/>
      <c r="C91" s="4"/>
      <c r="D91" s="4"/>
      <c r="E91" s="4"/>
      <c r="F91" s="4"/>
      <c r="G91" s="4"/>
      <c r="H91" s="4"/>
      <c r="I91" s="4"/>
      <c r="J91" s="119"/>
      <c r="K91" s="119"/>
      <c r="L91" s="119"/>
      <c r="M91" s="119"/>
      <c r="N91" s="4"/>
      <c r="O91" s="4"/>
      <c r="P91" s="4"/>
      <c r="Q91" s="4"/>
      <c r="R91" s="4"/>
      <c r="S91" s="4"/>
      <c r="T91" s="4"/>
      <c r="U91" s="4"/>
      <c r="V91" s="4"/>
      <c r="W91" s="4"/>
      <c r="X91" s="4"/>
      <c r="Y91" s="4"/>
      <c r="Z91" s="4"/>
    </row>
    <row r="92">
      <c r="A92" s="4"/>
      <c r="B92" s="4"/>
      <c r="C92" s="4"/>
      <c r="D92" s="4"/>
      <c r="E92" s="4"/>
      <c r="F92" s="4"/>
      <c r="G92" s="4"/>
      <c r="H92" s="4"/>
      <c r="I92" s="4"/>
      <c r="J92" s="119"/>
      <c r="K92" s="119"/>
      <c r="L92" s="119"/>
      <c r="M92" s="119"/>
      <c r="N92" s="4"/>
      <c r="O92" s="4"/>
      <c r="P92" s="4"/>
      <c r="Q92" s="4"/>
      <c r="R92" s="4"/>
      <c r="S92" s="4"/>
      <c r="T92" s="4"/>
      <c r="U92" s="4"/>
      <c r="V92" s="4"/>
      <c r="W92" s="4"/>
      <c r="X92" s="4"/>
      <c r="Y92" s="4"/>
      <c r="Z92" s="4"/>
    </row>
    <row r="93">
      <c r="A93" s="4"/>
      <c r="B93" s="4"/>
      <c r="C93" s="4"/>
      <c r="D93" s="4"/>
      <c r="E93" s="4"/>
      <c r="F93" s="4"/>
      <c r="G93" s="4"/>
      <c r="H93" s="4"/>
      <c r="I93" s="4"/>
      <c r="J93" s="119"/>
      <c r="K93" s="119"/>
      <c r="L93" s="119"/>
      <c r="M93" s="119"/>
      <c r="N93" s="4"/>
      <c r="O93" s="4"/>
      <c r="P93" s="4"/>
      <c r="Q93" s="4"/>
      <c r="R93" s="4"/>
      <c r="S93" s="4"/>
      <c r="T93" s="4"/>
      <c r="U93" s="4"/>
      <c r="V93" s="4"/>
      <c r="W93" s="4"/>
      <c r="X93" s="4"/>
      <c r="Y93" s="4"/>
      <c r="Z93" s="4"/>
    </row>
    <row r="94">
      <c r="A94" s="4"/>
      <c r="B94" s="4"/>
      <c r="C94" s="4"/>
      <c r="D94" s="4"/>
      <c r="E94" s="4"/>
      <c r="F94" s="4"/>
      <c r="G94" s="4"/>
      <c r="H94" s="4"/>
      <c r="I94" s="4"/>
      <c r="J94" s="119"/>
      <c r="K94" s="119"/>
      <c r="L94" s="119"/>
      <c r="M94" s="119"/>
      <c r="N94" s="4"/>
      <c r="O94" s="4"/>
      <c r="P94" s="4"/>
      <c r="Q94" s="4"/>
      <c r="R94" s="4"/>
      <c r="S94" s="4"/>
      <c r="T94" s="4"/>
      <c r="U94" s="4"/>
      <c r="V94" s="4"/>
      <c r="W94" s="4"/>
      <c r="X94" s="4"/>
      <c r="Y94" s="4"/>
      <c r="Z94" s="4"/>
    </row>
    <row r="95">
      <c r="A95" s="4"/>
      <c r="B95" s="4"/>
      <c r="C95" s="4"/>
      <c r="D95" s="4"/>
      <c r="E95" s="4"/>
      <c r="F95" s="4"/>
      <c r="G95" s="4"/>
      <c r="H95" s="4"/>
      <c r="I95" s="4"/>
      <c r="J95" s="119"/>
      <c r="K95" s="119"/>
      <c r="L95" s="119"/>
      <c r="M95" s="119"/>
      <c r="N95" s="4"/>
      <c r="O95" s="4"/>
      <c r="P95" s="4"/>
      <c r="Q95" s="4"/>
      <c r="R95" s="4"/>
      <c r="S95" s="4"/>
      <c r="T95" s="4"/>
      <c r="U95" s="4"/>
      <c r="V95" s="4"/>
      <c r="W95" s="4"/>
      <c r="X95" s="4"/>
      <c r="Y95" s="4"/>
      <c r="Z95" s="4"/>
    </row>
    <row r="96">
      <c r="A96" s="4"/>
      <c r="B96" s="4"/>
      <c r="C96" s="4"/>
      <c r="D96" s="4"/>
      <c r="E96" s="4"/>
      <c r="F96" s="4"/>
      <c r="G96" s="4"/>
      <c r="H96" s="4"/>
      <c r="I96" s="4"/>
      <c r="J96" s="119"/>
      <c r="K96" s="119"/>
      <c r="L96" s="119"/>
      <c r="M96" s="119"/>
      <c r="N96" s="4"/>
      <c r="O96" s="4"/>
      <c r="P96" s="4"/>
      <c r="Q96" s="4"/>
      <c r="R96" s="4"/>
      <c r="S96" s="4"/>
      <c r="T96" s="4"/>
      <c r="U96" s="4"/>
      <c r="V96" s="4"/>
      <c r="W96" s="4"/>
      <c r="X96" s="4"/>
      <c r="Y96" s="4"/>
      <c r="Z96" s="4"/>
    </row>
    <row r="97">
      <c r="A97" s="4"/>
      <c r="B97" s="4"/>
      <c r="C97" s="4"/>
      <c r="D97" s="4"/>
      <c r="E97" s="4"/>
      <c r="F97" s="4"/>
      <c r="G97" s="4"/>
      <c r="H97" s="4"/>
      <c r="I97" s="4"/>
      <c r="J97" s="119"/>
      <c r="K97" s="119"/>
      <c r="L97" s="119"/>
      <c r="M97" s="119"/>
      <c r="N97" s="4"/>
      <c r="O97" s="4"/>
      <c r="P97" s="4"/>
      <c r="Q97" s="4"/>
      <c r="R97" s="4"/>
      <c r="S97" s="4"/>
      <c r="T97" s="4"/>
      <c r="U97" s="4"/>
      <c r="V97" s="4"/>
      <c r="W97" s="4"/>
      <c r="X97" s="4"/>
      <c r="Y97" s="4"/>
      <c r="Z97" s="4"/>
    </row>
    <row r="98">
      <c r="A98" s="4"/>
      <c r="B98" s="4"/>
      <c r="C98" s="4"/>
      <c r="D98" s="4"/>
      <c r="E98" s="4"/>
      <c r="F98" s="4"/>
      <c r="G98" s="4"/>
      <c r="H98" s="4"/>
      <c r="I98" s="4"/>
      <c r="J98" s="119"/>
      <c r="K98" s="119"/>
      <c r="L98" s="119"/>
      <c r="M98" s="119"/>
      <c r="N98" s="4"/>
      <c r="O98" s="4"/>
      <c r="P98" s="4"/>
      <c r="Q98" s="4"/>
      <c r="R98" s="4"/>
      <c r="S98" s="4"/>
      <c r="T98" s="4"/>
      <c r="U98" s="4"/>
      <c r="V98" s="4"/>
      <c r="W98" s="4"/>
      <c r="X98" s="4"/>
      <c r="Y98" s="4"/>
      <c r="Z98" s="4"/>
    </row>
    <row r="99">
      <c r="A99" s="4"/>
      <c r="B99" s="4"/>
      <c r="C99" s="4"/>
      <c r="D99" s="4"/>
      <c r="E99" s="4"/>
      <c r="F99" s="4"/>
      <c r="G99" s="4"/>
      <c r="H99" s="4"/>
      <c r="I99" s="4"/>
      <c r="J99" s="119"/>
      <c r="K99" s="119"/>
      <c r="L99" s="119"/>
      <c r="M99" s="119"/>
      <c r="N99" s="4"/>
      <c r="O99" s="4"/>
      <c r="P99" s="4"/>
      <c r="Q99" s="4"/>
      <c r="R99" s="4"/>
      <c r="S99" s="4"/>
      <c r="T99" s="4"/>
      <c r="U99" s="4"/>
      <c r="V99" s="4"/>
      <c r="W99" s="4"/>
      <c r="X99" s="4"/>
      <c r="Y99" s="4"/>
      <c r="Z99" s="4"/>
    </row>
    <row r="100">
      <c r="A100" s="4"/>
      <c r="B100" s="4"/>
      <c r="C100" s="4"/>
      <c r="D100" s="4"/>
      <c r="E100" s="4"/>
      <c r="F100" s="4"/>
      <c r="G100" s="4"/>
      <c r="H100" s="4"/>
      <c r="I100" s="4"/>
      <c r="J100" s="119"/>
      <c r="K100" s="119"/>
      <c r="L100" s="119"/>
      <c r="M100" s="119"/>
      <c r="N100" s="4"/>
      <c r="O100" s="4"/>
      <c r="P100" s="4"/>
      <c r="Q100" s="4"/>
      <c r="R100" s="4"/>
      <c r="S100" s="4"/>
      <c r="T100" s="4"/>
      <c r="U100" s="4"/>
      <c r="V100" s="4"/>
      <c r="W100" s="4"/>
      <c r="X100" s="4"/>
      <c r="Y100" s="4"/>
      <c r="Z100" s="4"/>
    </row>
    <row r="101">
      <c r="A101" s="4"/>
      <c r="B101" s="4"/>
      <c r="C101" s="4"/>
      <c r="D101" s="4"/>
      <c r="E101" s="4"/>
      <c r="F101" s="4"/>
      <c r="G101" s="4"/>
      <c r="H101" s="4"/>
      <c r="I101" s="4"/>
      <c r="J101" s="119"/>
      <c r="K101" s="119"/>
      <c r="L101" s="119"/>
      <c r="M101" s="119"/>
      <c r="N101" s="4"/>
      <c r="O101" s="4"/>
      <c r="P101" s="4"/>
      <c r="Q101" s="4"/>
      <c r="R101" s="4"/>
      <c r="S101" s="4"/>
      <c r="T101" s="4"/>
      <c r="U101" s="4"/>
      <c r="V101" s="4"/>
      <c r="W101" s="4"/>
      <c r="X101" s="4"/>
      <c r="Y101" s="4"/>
      <c r="Z101" s="4"/>
    </row>
    <row r="102">
      <c r="A102" s="4"/>
      <c r="B102" s="19"/>
      <c r="C102" s="19"/>
      <c r="D102" s="19"/>
      <c r="E102" s="19"/>
      <c r="F102" s="19"/>
      <c r="G102" s="19"/>
      <c r="H102" s="19"/>
      <c r="I102" s="19"/>
      <c r="J102" s="119"/>
      <c r="K102" s="119"/>
      <c r="L102" s="119"/>
      <c r="M102" s="119"/>
      <c r="N102" s="4"/>
      <c r="O102" s="4"/>
      <c r="P102" s="4"/>
      <c r="Q102" s="4"/>
      <c r="R102" s="4"/>
      <c r="S102" s="4"/>
      <c r="T102" s="4"/>
      <c r="U102" s="4"/>
      <c r="V102" s="4"/>
      <c r="W102" s="4"/>
      <c r="X102" s="4"/>
      <c r="Y102" s="4"/>
      <c r="Z102" s="4"/>
    </row>
    <row r="103">
      <c r="A103" s="4"/>
      <c r="B103" s="4"/>
      <c r="C103" s="4"/>
      <c r="D103" s="4"/>
      <c r="E103" s="4"/>
      <c r="F103" s="4"/>
      <c r="G103" s="4"/>
      <c r="H103" s="4"/>
      <c r="I103" s="4"/>
      <c r="J103" s="119"/>
      <c r="K103" s="119"/>
      <c r="L103" s="119"/>
      <c r="M103" s="119"/>
      <c r="N103" s="4"/>
      <c r="O103" s="4"/>
      <c r="P103" s="4"/>
      <c r="Q103" s="4"/>
      <c r="R103" s="4"/>
      <c r="S103" s="4"/>
      <c r="T103" s="4"/>
      <c r="U103" s="4"/>
      <c r="V103" s="4"/>
      <c r="W103" s="4"/>
      <c r="X103" s="4"/>
      <c r="Y103" s="4"/>
      <c r="Z103" s="4"/>
    </row>
    <row r="104">
      <c r="A104" s="4"/>
      <c r="B104" s="4"/>
      <c r="C104" s="4"/>
      <c r="D104" s="4"/>
      <c r="E104" s="4"/>
      <c r="F104" s="4"/>
      <c r="G104" s="4"/>
      <c r="H104" s="4"/>
      <c r="I104" s="4"/>
      <c r="J104" s="119"/>
      <c r="K104" s="119"/>
      <c r="L104" s="119"/>
      <c r="M104" s="119"/>
      <c r="N104" s="4"/>
      <c r="O104" s="4"/>
      <c r="P104" s="4"/>
      <c r="Q104" s="4"/>
      <c r="R104" s="4"/>
      <c r="S104" s="4"/>
      <c r="T104" s="4"/>
      <c r="U104" s="4"/>
      <c r="V104" s="4"/>
      <c r="W104" s="4"/>
      <c r="X104" s="4"/>
      <c r="Y104" s="4"/>
      <c r="Z104" s="4"/>
    </row>
    <row r="105">
      <c r="A105" s="4"/>
      <c r="B105" s="4"/>
      <c r="C105" s="4"/>
      <c r="D105" s="4"/>
      <c r="E105" s="4"/>
      <c r="F105" s="4"/>
      <c r="G105" s="4"/>
      <c r="H105" s="4"/>
      <c r="I105" s="4"/>
      <c r="J105" s="119"/>
      <c r="K105" s="119"/>
      <c r="L105" s="119"/>
      <c r="M105" s="119"/>
      <c r="N105" s="4"/>
      <c r="O105" s="4"/>
      <c r="P105" s="4"/>
      <c r="Q105" s="4"/>
      <c r="R105" s="4"/>
      <c r="S105" s="4"/>
      <c r="T105" s="4"/>
      <c r="U105" s="4"/>
      <c r="V105" s="4"/>
      <c r="W105" s="4"/>
      <c r="X105" s="4"/>
      <c r="Y105" s="4"/>
      <c r="Z105" s="4"/>
    </row>
    <row r="106">
      <c r="A106" s="4"/>
      <c r="B106" s="4"/>
      <c r="C106" s="4"/>
      <c r="D106" s="4"/>
      <c r="E106" s="4"/>
      <c r="F106" s="4"/>
      <c r="G106" s="4"/>
      <c r="H106" s="4"/>
      <c r="I106" s="4"/>
      <c r="J106" s="119"/>
      <c r="K106" s="119"/>
      <c r="L106" s="119"/>
      <c r="M106" s="119"/>
      <c r="N106" s="4"/>
      <c r="O106" s="4"/>
      <c r="P106" s="4"/>
      <c r="Q106" s="4"/>
      <c r="R106" s="4"/>
      <c r="S106" s="4"/>
      <c r="T106" s="4"/>
      <c r="U106" s="4"/>
      <c r="V106" s="4"/>
      <c r="W106" s="4"/>
      <c r="X106" s="4"/>
      <c r="Y106" s="4"/>
      <c r="Z106" s="4"/>
    </row>
    <row r="107">
      <c r="A107" s="4"/>
      <c r="B107" s="4"/>
      <c r="C107" s="4"/>
      <c r="D107" s="4"/>
      <c r="E107" s="4"/>
      <c r="F107" s="4"/>
      <c r="G107" s="4"/>
      <c r="H107" s="4"/>
      <c r="I107" s="4"/>
      <c r="J107" s="119"/>
      <c r="K107" s="119"/>
      <c r="L107" s="119"/>
      <c r="M107" s="119"/>
      <c r="N107" s="4"/>
      <c r="O107" s="4"/>
      <c r="P107" s="4"/>
      <c r="Q107" s="4"/>
      <c r="R107" s="4"/>
      <c r="S107" s="4"/>
      <c r="T107" s="4"/>
      <c r="U107" s="4"/>
      <c r="V107" s="4"/>
      <c r="W107" s="4"/>
      <c r="X107" s="4"/>
      <c r="Y107" s="4"/>
      <c r="Z107" s="4"/>
    </row>
    <row r="108">
      <c r="A108" s="4"/>
      <c r="B108" s="4"/>
      <c r="C108" s="4"/>
      <c r="D108" s="4"/>
      <c r="E108" s="4"/>
      <c r="F108" s="4"/>
      <c r="G108" s="4"/>
      <c r="H108" s="4"/>
      <c r="I108" s="4"/>
      <c r="J108" s="119"/>
      <c r="K108" s="119"/>
      <c r="L108" s="119"/>
      <c r="M108" s="119"/>
      <c r="N108" s="4"/>
      <c r="O108" s="4"/>
      <c r="P108" s="4"/>
      <c r="Q108" s="4"/>
      <c r="R108" s="4"/>
      <c r="S108" s="4"/>
      <c r="T108" s="4"/>
      <c r="U108" s="4"/>
      <c r="V108" s="4"/>
      <c r="W108" s="4"/>
      <c r="X108" s="4"/>
      <c r="Y108" s="4"/>
      <c r="Z108" s="4"/>
    </row>
    <row r="109">
      <c r="A109" s="4"/>
      <c r="B109" s="4"/>
      <c r="C109" s="4"/>
      <c r="D109" s="4"/>
      <c r="E109" s="4"/>
      <c r="F109" s="4"/>
      <c r="G109" s="4"/>
      <c r="H109" s="4"/>
      <c r="I109" s="4"/>
      <c r="J109" s="119"/>
      <c r="K109" s="119"/>
      <c r="L109" s="119"/>
      <c r="M109" s="119"/>
      <c r="N109" s="4"/>
      <c r="O109" s="4"/>
      <c r="P109" s="4"/>
      <c r="Q109" s="4"/>
      <c r="R109" s="4"/>
      <c r="S109" s="4"/>
      <c r="T109" s="4"/>
      <c r="U109" s="4"/>
      <c r="V109" s="4"/>
      <c r="W109" s="4"/>
      <c r="X109" s="4"/>
      <c r="Y109" s="4"/>
      <c r="Z109" s="4"/>
    </row>
    <row r="110">
      <c r="A110" s="4"/>
      <c r="B110" s="4"/>
      <c r="C110" s="4"/>
      <c r="D110" s="4"/>
      <c r="E110" s="4"/>
      <c r="F110" s="4"/>
      <c r="G110" s="4"/>
      <c r="H110" s="4"/>
      <c r="I110" s="4"/>
      <c r="J110" s="119"/>
      <c r="K110" s="119"/>
      <c r="L110" s="119"/>
      <c r="M110" s="119"/>
      <c r="N110" s="4"/>
      <c r="O110" s="4"/>
      <c r="P110" s="4"/>
      <c r="Q110" s="4"/>
      <c r="R110" s="4"/>
      <c r="S110" s="4"/>
      <c r="T110" s="4"/>
      <c r="U110" s="4"/>
      <c r="V110" s="4"/>
      <c r="W110" s="4"/>
      <c r="X110" s="4"/>
      <c r="Y110" s="4"/>
      <c r="Z110" s="4"/>
    </row>
    <row r="111">
      <c r="A111" s="4"/>
      <c r="B111" s="4"/>
      <c r="C111" s="4"/>
      <c r="D111" s="4"/>
      <c r="E111" s="4"/>
      <c r="F111" s="4"/>
      <c r="G111" s="4"/>
      <c r="H111" s="4"/>
      <c r="I111" s="4"/>
      <c r="J111" s="119"/>
      <c r="K111" s="119"/>
      <c r="L111" s="119"/>
      <c r="M111" s="119"/>
      <c r="N111" s="4"/>
      <c r="O111" s="4"/>
      <c r="P111" s="4"/>
      <c r="Q111" s="4"/>
      <c r="R111" s="4"/>
      <c r="S111" s="4"/>
      <c r="T111" s="4"/>
      <c r="U111" s="4"/>
      <c r="V111" s="4"/>
      <c r="W111" s="4"/>
      <c r="X111" s="4"/>
      <c r="Y111" s="4"/>
      <c r="Z111" s="4"/>
    </row>
    <row r="112">
      <c r="A112" s="4"/>
      <c r="B112" s="4"/>
      <c r="C112" s="4"/>
      <c r="D112" s="4"/>
      <c r="E112" s="4"/>
      <c r="F112" s="4"/>
      <c r="G112" s="4"/>
      <c r="H112" s="4"/>
      <c r="I112" s="4"/>
      <c r="J112" s="119"/>
      <c r="K112" s="119"/>
      <c r="L112" s="119"/>
      <c r="M112" s="119"/>
      <c r="N112" s="4"/>
      <c r="O112" s="4"/>
      <c r="P112" s="4"/>
      <c r="Q112" s="4"/>
      <c r="R112" s="4"/>
      <c r="S112" s="4"/>
      <c r="T112" s="4"/>
      <c r="U112" s="4"/>
      <c r="V112" s="4"/>
      <c r="W112" s="4"/>
      <c r="X112" s="4"/>
      <c r="Y112" s="4"/>
      <c r="Z112" s="4"/>
    </row>
    <row r="113">
      <c r="A113" s="4"/>
      <c r="B113" s="4"/>
      <c r="C113" s="4"/>
      <c r="D113" s="4"/>
      <c r="E113" s="4"/>
      <c r="F113" s="4"/>
      <c r="G113" s="4"/>
      <c r="H113" s="4"/>
      <c r="I113" s="4"/>
      <c r="J113" s="119"/>
      <c r="K113" s="119"/>
      <c r="L113" s="119"/>
      <c r="M113" s="119"/>
      <c r="N113" s="4"/>
      <c r="O113" s="4"/>
      <c r="P113" s="4"/>
      <c r="Q113" s="4"/>
      <c r="R113" s="4"/>
      <c r="S113" s="4"/>
      <c r="T113" s="4"/>
      <c r="U113" s="4"/>
      <c r="V113" s="4"/>
      <c r="W113" s="4"/>
      <c r="X113" s="4"/>
      <c r="Y113" s="4"/>
      <c r="Z113" s="4"/>
    </row>
    <row r="114">
      <c r="A114" s="4"/>
      <c r="B114" s="4"/>
      <c r="C114" s="4"/>
      <c r="D114" s="4"/>
      <c r="E114" s="4"/>
      <c r="F114" s="4"/>
      <c r="G114" s="4"/>
      <c r="H114" s="4"/>
      <c r="I114" s="4"/>
      <c r="J114" s="119"/>
      <c r="K114" s="119"/>
      <c r="L114" s="119"/>
      <c r="M114" s="119"/>
      <c r="N114" s="4"/>
      <c r="O114" s="4"/>
      <c r="P114" s="4"/>
      <c r="Q114" s="4"/>
      <c r="R114" s="4"/>
      <c r="S114" s="4"/>
      <c r="T114" s="4"/>
      <c r="U114" s="4"/>
      <c r="V114" s="4"/>
      <c r="W114" s="4"/>
      <c r="X114" s="4"/>
      <c r="Y114" s="4"/>
      <c r="Z114" s="4"/>
    </row>
    <row r="115">
      <c r="A115" s="4"/>
      <c r="B115" s="4"/>
      <c r="C115" s="4"/>
      <c r="D115" s="4"/>
      <c r="E115" s="4"/>
      <c r="F115" s="4"/>
      <c r="G115" s="4"/>
      <c r="H115" s="4"/>
      <c r="I115" s="4"/>
      <c r="J115" s="119"/>
      <c r="K115" s="119"/>
      <c r="L115" s="119"/>
      <c r="M115" s="119"/>
      <c r="N115" s="4"/>
      <c r="O115" s="4"/>
      <c r="P115" s="4"/>
      <c r="Q115" s="4"/>
      <c r="R115" s="4"/>
      <c r="S115" s="4"/>
      <c r="T115" s="4"/>
      <c r="U115" s="4"/>
      <c r="V115" s="4"/>
      <c r="W115" s="4"/>
      <c r="X115" s="4"/>
      <c r="Y115" s="4"/>
      <c r="Z115" s="4"/>
    </row>
    <row r="116">
      <c r="A116" s="4"/>
      <c r="B116" s="4"/>
      <c r="C116" s="4"/>
      <c r="D116" s="4"/>
      <c r="E116" s="4"/>
      <c r="F116" s="4"/>
      <c r="G116" s="4"/>
      <c r="H116" s="4"/>
      <c r="I116" s="4"/>
      <c r="J116" s="119"/>
      <c r="K116" s="119"/>
      <c r="L116" s="119"/>
      <c r="M116" s="119"/>
      <c r="N116" s="4"/>
      <c r="O116" s="4"/>
      <c r="P116" s="4"/>
      <c r="Q116" s="4"/>
      <c r="R116" s="4"/>
      <c r="S116" s="4"/>
      <c r="T116" s="4"/>
      <c r="U116" s="4"/>
      <c r="V116" s="4"/>
      <c r="W116" s="4"/>
      <c r="X116" s="4"/>
      <c r="Y116" s="4"/>
      <c r="Z116" s="4"/>
    </row>
    <row r="117">
      <c r="A117" s="4"/>
      <c r="B117" s="4"/>
      <c r="C117" s="4"/>
      <c r="D117" s="4"/>
      <c r="E117" s="4"/>
      <c r="F117" s="4"/>
      <c r="G117" s="4"/>
      <c r="H117" s="4"/>
      <c r="I117" s="4"/>
      <c r="J117" s="119"/>
      <c r="K117" s="119"/>
      <c r="L117" s="119"/>
      <c r="M117" s="119"/>
      <c r="N117" s="4"/>
      <c r="O117" s="4"/>
      <c r="P117" s="4"/>
      <c r="Q117" s="4"/>
      <c r="R117" s="4"/>
      <c r="S117" s="4"/>
      <c r="T117" s="4"/>
      <c r="U117" s="4"/>
      <c r="V117" s="4"/>
      <c r="W117" s="4"/>
      <c r="X117" s="4"/>
      <c r="Y117" s="4"/>
      <c r="Z117" s="4"/>
    </row>
    <row r="118">
      <c r="A118" s="4"/>
      <c r="B118" s="4"/>
      <c r="C118" s="4"/>
      <c r="D118" s="4"/>
      <c r="E118" s="4"/>
      <c r="F118" s="4"/>
      <c r="G118" s="4"/>
      <c r="H118" s="4"/>
      <c r="I118" s="4"/>
      <c r="J118" s="119"/>
      <c r="K118" s="119"/>
      <c r="L118" s="119"/>
      <c r="M118" s="119"/>
      <c r="N118" s="4"/>
      <c r="O118" s="4"/>
      <c r="P118" s="4"/>
      <c r="Q118" s="4"/>
      <c r="R118" s="4"/>
      <c r="S118" s="4"/>
      <c r="T118" s="4"/>
      <c r="U118" s="4"/>
      <c r="V118" s="4"/>
      <c r="W118" s="4"/>
      <c r="X118" s="4"/>
      <c r="Y118" s="4"/>
      <c r="Z118" s="4"/>
    </row>
    <row r="119">
      <c r="A119" s="4"/>
      <c r="B119" s="4"/>
      <c r="C119" s="4"/>
      <c r="D119" s="4"/>
      <c r="E119" s="4"/>
      <c r="F119" s="4"/>
      <c r="G119" s="4"/>
      <c r="H119" s="4"/>
      <c r="I119" s="4"/>
      <c r="J119" s="119"/>
      <c r="K119" s="119"/>
      <c r="L119" s="119"/>
      <c r="M119" s="119"/>
      <c r="N119" s="4"/>
      <c r="O119" s="4"/>
      <c r="P119" s="4"/>
      <c r="Q119" s="4"/>
      <c r="R119" s="4"/>
      <c r="S119" s="4"/>
      <c r="T119" s="4"/>
      <c r="U119" s="4"/>
      <c r="V119" s="4"/>
      <c r="W119" s="4"/>
      <c r="X119" s="4"/>
      <c r="Y119" s="4"/>
      <c r="Z119" s="4"/>
    </row>
    <row r="120">
      <c r="A120" s="4"/>
      <c r="B120" s="4"/>
      <c r="C120" s="4"/>
      <c r="D120" s="4"/>
      <c r="E120" s="4"/>
      <c r="F120" s="4"/>
      <c r="G120" s="4"/>
      <c r="H120" s="4"/>
      <c r="I120" s="4"/>
      <c r="J120" s="119"/>
      <c r="K120" s="119"/>
      <c r="L120" s="119"/>
      <c r="M120" s="119"/>
      <c r="N120" s="4"/>
      <c r="O120" s="4"/>
      <c r="P120" s="4"/>
      <c r="Q120" s="4"/>
      <c r="R120" s="4"/>
      <c r="S120" s="4"/>
      <c r="T120" s="4"/>
      <c r="U120" s="4"/>
      <c r="V120" s="4"/>
      <c r="W120" s="4"/>
      <c r="X120" s="4"/>
      <c r="Y120" s="4"/>
      <c r="Z120" s="4"/>
    </row>
    <row r="121">
      <c r="A121" s="4"/>
      <c r="B121" s="4"/>
      <c r="C121" s="4"/>
      <c r="D121" s="4"/>
      <c r="E121" s="4"/>
      <c r="F121" s="4"/>
      <c r="G121" s="4"/>
      <c r="H121" s="4"/>
      <c r="I121" s="4"/>
      <c r="J121" s="119"/>
      <c r="K121" s="119"/>
      <c r="L121" s="119"/>
      <c r="M121" s="119"/>
      <c r="N121" s="4"/>
      <c r="O121" s="4"/>
      <c r="P121" s="4"/>
      <c r="Q121" s="4"/>
      <c r="R121" s="4"/>
      <c r="S121" s="4"/>
      <c r="T121" s="4"/>
      <c r="U121" s="4"/>
      <c r="V121" s="4"/>
      <c r="W121" s="4"/>
      <c r="X121" s="4"/>
      <c r="Y121" s="4"/>
      <c r="Z121" s="4"/>
    </row>
    <row r="122">
      <c r="A122" s="4"/>
      <c r="B122" s="4"/>
      <c r="C122" s="4"/>
      <c r="D122" s="4"/>
      <c r="E122" s="4"/>
      <c r="F122" s="4"/>
      <c r="G122" s="4"/>
      <c r="H122" s="4"/>
      <c r="I122" s="4"/>
      <c r="J122" s="119"/>
      <c r="K122" s="119"/>
      <c r="L122" s="119"/>
      <c r="M122" s="119"/>
      <c r="N122" s="4"/>
      <c r="O122" s="4"/>
      <c r="P122" s="4"/>
      <c r="Q122" s="4"/>
      <c r="R122" s="4"/>
      <c r="S122" s="4"/>
      <c r="T122" s="4"/>
      <c r="U122" s="4"/>
      <c r="V122" s="4"/>
      <c r="W122" s="4"/>
      <c r="X122" s="4"/>
      <c r="Y122" s="4"/>
      <c r="Z122" s="4"/>
    </row>
    <row r="123">
      <c r="A123" s="4"/>
      <c r="B123" s="4"/>
      <c r="C123" s="4"/>
      <c r="D123" s="4"/>
      <c r="E123" s="4"/>
      <c r="F123" s="4"/>
      <c r="G123" s="4"/>
      <c r="H123" s="4"/>
      <c r="I123" s="4"/>
      <c r="J123" s="119"/>
      <c r="K123" s="119"/>
      <c r="L123" s="119"/>
      <c r="M123" s="119"/>
      <c r="N123" s="4"/>
      <c r="O123" s="4"/>
      <c r="P123" s="4"/>
      <c r="Q123" s="4"/>
      <c r="R123" s="4"/>
      <c r="S123" s="4"/>
      <c r="T123" s="4"/>
      <c r="U123" s="4"/>
      <c r="V123" s="4"/>
      <c r="W123" s="4"/>
      <c r="X123" s="4"/>
      <c r="Y123" s="4"/>
      <c r="Z123" s="4"/>
    </row>
    <row r="124">
      <c r="A124" s="4"/>
      <c r="B124" s="4"/>
      <c r="C124" s="4"/>
      <c r="D124" s="4"/>
      <c r="E124" s="4"/>
      <c r="F124" s="4"/>
      <c r="G124" s="4"/>
      <c r="H124" s="4"/>
      <c r="I124" s="4"/>
      <c r="J124" s="119"/>
      <c r="K124" s="119"/>
      <c r="L124" s="119"/>
      <c r="M124" s="119"/>
      <c r="N124" s="4"/>
      <c r="O124" s="4"/>
      <c r="P124" s="4"/>
      <c r="Q124" s="4"/>
      <c r="R124" s="4"/>
      <c r="S124" s="4"/>
      <c r="T124" s="4"/>
      <c r="U124" s="4"/>
      <c r="V124" s="4"/>
      <c r="W124" s="4"/>
      <c r="X124" s="4"/>
      <c r="Y124" s="4"/>
      <c r="Z124" s="4"/>
    </row>
    <row r="125">
      <c r="A125" s="4"/>
      <c r="B125" s="4"/>
      <c r="C125" s="4"/>
      <c r="D125" s="4"/>
      <c r="E125" s="4"/>
      <c r="F125" s="4"/>
      <c r="G125" s="4"/>
      <c r="H125" s="4"/>
      <c r="I125" s="4"/>
      <c r="J125" s="119"/>
      <c r="K125" s="119"/>
      <c r="L125" s="119"/>
      <c r="M125" s="119"/>
      <c r="N125" s="4"/>
      <c r="O125" s="4"/>
      <c r="P125" s="4"/>
      <c r="Q125" s="4"/>
      <c r="R125" s="4"/>
      <c r="S125" s="4"/>
      <c r="T125" s="4"/>
      <c r="U125" s="4"/>
      <c r="V125" s="4"/>
      <c r="W125" s="4"/>
      <c r="X125" s="4"/>
      <c r="Y125" s="4"/>
      <c r="Z125" s="4"/>
    </row>
    <row r="126">
      <c r="A126" s="4"/>
      <c r="B126" s="4"/>
      <c r="C126" s="4"/>
      <c r="D126" s="4"/>
      <c r="E126" s="4"/>
      <c r="F126" s="4"/>
      <c r="G126" s="4"/>
      <c r="H126" s="4"/>
      <c r="I126" s="4"/>
      <c r="J126" s="119"/>
      <c r="K126" s="119"/>
      <c r="L126" s="119"/>
      <c r="M126" s="119"/>
      <c r="N126" s="4"/>
      <c r="O126" s="4"/>
      <c r="P126" s="4"/>
      <c r="Q126" s="4"/>
      <c r="R126" s="4"/>
      <c r="S126" s="4"/>
      <c r="T126" s="4"/>
      <c r="U126" s="4"/>
      <c r="V126" s="4"/>
      <c r="W126" s="4"/>
      <c r="X126" s="4"/>
      <c r="Y126" s="4"/>
      <c r="Z126" s="4"/>
    </row>
    <row r="127">
      <c r="A127" s="4"/>
      <c r="B127" s="4"/>
      <c r="C127" s="4"/>
      <c r="D127" s="4"/>
      <c r="E127" s="4"/>
      <c r="F127" s="4"/>
      <c r="G127" s="4"/>
      <c r="H127" s="4"/>
      <c r="I127" s="4"/>
      <c r="J127" s="119"/>
      <c r="K127" s="119"/>
      <c r="L127" s="119"/>
      <c r="M127" s="119"/>
      <c r="N127" s="4"/>
      <c r="O127" s="4"/>
      <c r="P127" s="4"/>
      <c r="Q127" s="4"/>
      <c r="R127" s="4"/>
      <c r="S127" s="4"/>
      <c r="T127" s="4"/>
      <c r="U127" s="4"/>
      <c r="V127" s="4"/>
      <c r="W127" s="4"/>
      <c r="X127" s="4"/>
      <c r="Y127" s="4"/>
      <c r="Z127" s="4"/>
    </row>
    <row r="128">
      <c r="A128" s="4"/>
      <c r="B128" s="4"/>
      <c r="C128" s="4"/>
      <c r="D128" s="4"/>
      <c r="E128" s="4"/>
      <c r="F128" s="4"/>
      <c r="G128" s="4"/>
      <c r="H128" s="4"/>
      <c r="I128" s="4"/>
      <c r="J128" s="119"/>
      <c r="K128" s="119"/>
      <c r="L128" s="119"/>
      <c r="M128" s="119"/>
      <c r="N128" s="4"/>
      <c r="O128" s="4"/>
      <c r="P128" s="4"/>
      <c r="Q128" s="4"/>
      <c r="R128" s="4"/>
      <c r="S128" s="4"/>
      <c r="T128" s="4"/>
      <c r="U128" s="4"/>
      <c r="V128" s="4"/>
      <c r="W128" s="4"/>
      <c r="X128" s="4"/>
      <c r="Y128" s="4"/>
      <c r="Z128" s="4"/>
    </row>
    <row r="129">
      <c r="A129" s="4"/>
      <c r="B129" s="4"/>
      <c r="C129" s="4"/>
      <c r="D129" s="4"/>
      <c r="E129" s="4"/>
      <c r="F129" s="4"/>
      <c r="G129" s="4"/>
      <c r="H129" s="4"/>
      <c r="I129" s="4"/>
      <c r="J129" s="119"/>
      <c r="K129" s="119"/>
      <c r="L129" s="119"/>
      <c r="M129" s="119"/>
      <c r="N129" s="4"/>
      <c r="O129" s="4"/>
      <c r="P129" s="4"/>
      <c r="Q129" s="4"/>
      <c r="R129" s="4"/>
      <c r="S129" s="4"/>
      <c r="T129" s="4"/>
      <c r="U129" s="4"/>
      <c r="V129" s="4"/>
      <c r="W129" s="4"/>
      <c r="X129" s="4"/>
      <c r="Y129" s="4"/>
      <c r="Z129" s="4"/>
    </row>
    <row r="130">
      <c r="A130" s="4"/>
      <c r="B130" s="4"/>
      <c r="C130" s="4"/>
      <c r="D130" s="4"/>
      <c r="E130" s="4"/>
      <c r="F130" s="4"/>
      <c r="G130" s="4"/>
      <c r="H130" s="4"/>
      <c r="I130" s="4"/>
      <c r="J130" s="119"/>
      <c r="K130" s="119"/>
      <c r="L130" s="119"/>
      <c r="M130" s="119"/>
      <c r="N130" s="4"/>
      <c r="O130" s="4"/>
      <c r="P130" s="4"/>
      <c r="Q130" s="4"/>
      <c r="R130" s="4"/>
      <c r="S130" s="4"/>
      <c r="T130" s="4"/>
      <c r="U130" s="4"/>
      <c r="V130" s="4"/>
      <c r="W130" s="4"/>
      <c r="X130" s="4"/>
      <c r="Y130" s="4"/>
      <c r="Z130" s="4"/>
    </row>
    <row r="131">
      <c r="A131" s="4"/>
      <c r="B131" s="4"/>
      <c r="C131" s="4"/>
      <c r="D131" s="4"/>
      <c r="E131" s="4"/>
      <c r="F131" s="4"/>
      <c r="G131" s="4"/>
      <c r="H131" s="4"/>
      <c r="I131" s="4"/>
      <c r="J131" s="119"/>
      <c r="K131" s="119"/>
      <c r="L131" s="119"/>
      <c r="M131" s="119"/>
      <c r="N131" s="4"/>
      <c r="O131" s="4"/>
      <c r="P131" s="4"/>
      <c r="Q131" s="4"/>
      <c r="R131" s="4"/>
      <c r="S131" s="4"/>
      <c r="T131" s="4"/>
      <c r="U131" s="4"/>
      <c r="V131" s="4"/>
      <c r="W131" s="4"/>
      <c r="X131" s="4"/>
      <c r="Y131" s="4"/>
      <c r="Z131" s="4"/>
    </row>
    <row r="132">
      <c r="A132" s="4"/>
      <c r="B132" s="4"/>
      <c r="C132" s="4"/>
      <c r="D132" s="4"/>
      <c r="E132" s="4"/>
      <c r="F132" s="4"/>
      <c r="G132" s="4"/>
      <c r="H132" s="4"/>
      <c r="I132" s="4"/>
      <c r="J132" s="119"/>
      <c r="K132" s="119"/>
      <c r="L132" s="119"/>
      <c r="M132" s="119"/>
      <c r="N132" s="4"/>
      <c r="O132" s="4"/>
      <c r="P132" s="4"/>
      <c r="Q132" s="4"/>
      <c r="R132" s="4"/>
      <c r="S132" s="4"/>
      <c r="T132" s="4"/>
      <c r="U132" s="4"/>
      <c r="V132" s="4"/>
      <c r="W132" s="4"/>
      <c r="X132" s="4"/>
      <c r="Y132" s="4"/>
      <c r="Z132" s="4"/>
    </row>
    <row r="133">
      <c r="A133" s="4"/>
      <c r="B133" s="4"/>
      <c r="C133" s="4"/>
      <c r="D133" s="4"/>
      <c r="E133" s="4"/>
      <c r="F133" s="4"/>
      <c r="G133" s="4"/>
      <c r="H133" s="4"/>
      <c r="I133" s="4"/>
      <c r="J133" s="119"/>
      <c r="K133" s="119"/>
      <c r="L133" s="119"/>
      <c r="M133" s="119"/>
      <c r="N133" s="4"/>
      <c r="O133" s="4"/>
      <c r="P133" s="4"/>
      <c r="Q133" s="4"/>
      <c r="R133" s="4"/>
      <c r="S133" s="4"/>
      <c r="T133" s="4"/>
      <c r="U133" s="4"/>
      <c r="V133" s="4"/>
      <c r="W133" s="4"/>
      <c r="X133" s="4"/>
      <c r="Y133" s="4"/>
      <c r="Z133" s="4"/>
    </row>
    <row r="134">
      <c r="A134" s="4"/>
      <c r="B134" s="4"/>
      <c r="C134" s="4"/>
      <c r="D134" s="4"/>
      <c r="E134" s="4"/>
      <c r="F134" s="4"/>
      <c r="G134" s="4"/>
      <c r="H134" s="4"/>
      <c r="I134" s="4"/>
      <c r="J134" s="119"/>
      <c r="K134" s="119"/>
      <c r="L134" s="119"/>
      <c r="M134" s="119"/>
      <c r="N134" s="4"/>
      <c r="O134" s="4"/>
      <c r="P134" s="4"/>
      <c r="Q134" s="4"/>
      <c r="R134" s="4"/>
      <c r="S134" s="4"/>
      <c r="T134" s="4"/>
      <c r="U134" s="4"/>
      <c r="V134" s="4"/>
      <c r="W134" s="4"/>
      <c r="X134" s="4"/>
      <c r="Y134" s="4"/>
      <c r="Z134" s="4"/>
    </row>
    <row r="135">
      <c r="A135" s="4"/>
      <c r="B135" s="4"/>
      <c r="C135" s="4"/>
      <c r="D135" s="4"/>
      <c r="E135" s="4"/>
      <c r="F135" s="4"/>
      <c r="G135" s="4"/>
      <c r="H135" s="4"/>
      <c r="I135" s="4"/>
      <c r="J135" s="119"/>
      <c r="K135" s="119"/>
      <c r="L135" s="119"/>
      <c r="M135" s="119"/>
      <c r="N135" s="4"/>
      <c r="O135" s="4"/>
      <c r="P135" s="4"/>
      <c r="Q135" s="4"/>
      <c r="R135" s="4"/>
      <c r="S135" s="4"/>
      <c r="T135" s="4"/>
      <c r="U135" s="4"/>
      <c r="V135" s="4"/>
      <c r="W135" s="4"/>
      <c r="X135" s="4"/>
      <c r="Y135" s="4"/>
      <c r="Z135" s="4"/>
    </row>
    <row r="136">
      <c r="A136" s="4"/>
      <c r="B136" s="4"/>
      <c r="C136" s="4"/>
      <c r="D136" s="4"/>
      <c r="E136" s="4"/>
      <c r="F136" s="4"/>
      <c r="G136" s="4"/>
      <c r="H136" s="4"/>
      <c r="I136" s="4"/>
      <c r="J136" s="119"/>
      <c r="K136" s="119"/>
      <c r="L136" s="119"/>
      <c r="M136" s="119"/>
      <c r="N136" s="4"/>
      <c r="O136" s="4"/>
      <c r="P136" s="4"/>
      <c r="Q136" s="4"/>
      <c r="R136" s="4"/>
      <c r="S136" s="4"/>
      <c r="T136" s="4"/>
      <c r="U136" s="4"/>
      <c r="V136" s="4"/>
      <c r="W136" s="4"/>
      <c r="X136" s="4"/>
      <c r="Y136" s="4"/>
      <c r="Z136" s="4"/>
    </row>
    <row r="137">
      <c r="A137" s="4"/>
      <c r="B137" s="4"/>
      <c r="C137" s="4"/>
      <c r="D137" s="4"/>
      <c r="E137" s="4"/>
      <c r="F137" s="4"/>
      <c r="G137" s="4"/>
      <c r="H137" s="4"/>
      <c r="I137" s="4"/>
      <c r="J137" s="119"/>
      <c r="K137" s="119"/>
      <c r="L137" s="119"/>
      <c r="M137" s="119"/>
      <c r="N137" s="4"/>
      <c r="O137" s="4"/>
      <c r="P137" s="4"/>
      <c r="Q137" s="4"/>
      <c r="R137" s="4"/>
      <c r="S137" s="4"/>
      <c r="T137" s="4"/>
      <c r="U137" s="4"/>
      <c r="V137" s="4"/>
      <c r="W137" s="4"/>
      <c r="X137" s="4"/>
      <c r="Y137" s="4"/>
      <c r="Z137" s="4"/>
    </row>
    <row r="138">
      <c r="A138" s="4"/>
      <c r="B138" s="4"/>
      <c r="C138" s="4"/>
      <c r="D138" s="4"/>
      <c r="E138" s="4"/>
      <c r="F138" s="4"/>
      <c r="G138" s="4"/>
      <c r="H138" s="4"/>
      <c r="I138" s="4"/>
      <c r="J138" s="119"/>
      <c r="K138" s="119"/>
      <c r="L138" s="119"/>
      <c r="M138" s="119"/>
      <c r="N138" s="4"/>
      <c r="O138" s="4"/>
      <c r="P138" s="4"/>
      <c r="Q138" s="4"/>
      <c r="R138" s="4"/>
      <c r="S138" s="4"/>
      <c r="T138" s="4"/>
      <c r="U138" s="4"/>
      <c r="V138" s="4"/>
      <c r="W138" s="4"/>
      <c r="X138" s="4"/>
      <c r="Y138" s="4"/>
      <c r="Z138" s="4"/>
    </row>
    <row r="139">
      <c r="A139" s="4"/>
      <c r="B139" s="4"/>
      <c r="C139" s="4"/>
      <c r="D139" s="4"/>
      <c r="E139" s="4"/>
      <c r="F139" s="4"/>
      <c r="G139" s="4"/>
      <c r="H139" s="4"/>
      <c r="I139" s="4"/>
      <c r="J139" s="119"/>
      <c r="K139" s="119"/>
      <c r="L139" s="119"/>
      <c r="M139" s="119"/>
      <c r="N139" s="4"/>
      <c r="O139" s="4"/>
      <c r="P139" s="4"/>
      <c r="Q139" s="4"/>
      <c r="R139" s="4"/>
      <c r="S139" s="4"/>
      <c r="T139" s="4"/>
      <c r="U139" s="4"/>
      <c r="V139" s="4"/>
      <c r="W139" s="4"/>
      <c r="X139" s="4"/>
      <c r="Y139" s="4"/>
      <c r="Z139" s="4"/>
    </row>
    <row r="140">
      <c r="A140" s="4"/>
      <c r="B140" s="4"/>
      <c r="C140" s="4"/>
      <c r="D140" s="4"/>
      <c r="E140" s="4"/>
      <c r="F140" s="4"/>
      <c r="G140" s="4"/>
      <c r="H140" s="4"/>
      <c r="I140" s="4"/>
      <c r="J140" s="119"/>
      <c r="K140" s="119"/>
      <c r="L140" s="119"/>
      <c r="M140" s="119"/>
      <c r="N140" s="4"/>
      <c r="O140" s="4"/>
      <c r="P140" s="4"/>
      <c r="Q140" s="4"/>
      <c r="R140" s="4"/>
      <c r="S140" s="4"/>
      <c r="T140" s="4"/>
      <c r="U140" s="4"/>
      <c r="V140" s="4"/>
      <c r="W140" s="4"/>
      <c r="X140" s="4"/>
      <c r="Y140" s="4"/>
      <c r="Z140" s="4"/>
    </row>
    <row r="141">
      <c r="A141" s="4"/>
      <c r="B141" s="4"/>
      <c r="C141" s="4"/>
      <c r="D141" s="4"/>
      <c r="E141" s="4"/>
      <c r="F141" s="4"/>
      <c r="G141" s="4"/>
      <c r="H141" s="4"/>
      <c r="I141" s="4"/>
      <c r="J141" s="119"/>
      <c r="K141" s="119"/>
      <c r="L141" s="119"/>
      <c r="M141" s="119"/>
      <c r="N141" s="4"/>
      <c r="O141" s="4"/>
      <c r="P141" s="4"/>
      <c r="Q141" s="4"/>
      <c r="R141" s="4"/>
      <c r="S141" s="4"/>
      <c r="T141" s="4"/>
      <c r="U141" s="4"/>
      <c r="V141" s="4"/>
      <c r="W141" s="4"/>
      <c r="X141" s="4"/>
      <c r="Y141" s="4"/>
      <c r="Z141" s="4"/>
    </row>
    <row r="142">
      <c r="A142" s="4"/>
      <c r="B142" s="4"/>
      <c r="C142" s="4"/>
      <c r="D142" s="4"/>
      <c r="E142" s="4"/>
      <c r="F142" s="4"/>
      <c r="G142" s="4"/>
      <c r="H142" s="4"/>
      <c r="I142" s="4"/>
      <c r="J142" s="119"/>
      <c r="K142" s="119"/>
      <c r="L142" s="119"/>
      <c r="M142" s="119"/>
      <c r="N142" s="4"/>
      <c r="O142" s="4"/>
      <c r="P142" s="4"/>
      <c r="Q142" s="4"/>
      <c r="R142" s="4"/>
      <c r="S142" s="4"/>
      <c r="T142" s="4"/>
      <c r="U142" s="4"/>
      <c r="V142" s="4"/>
      <c r="W142" s="4"/>
      <c r="X142" s="4"/>
      <c r="Y142" s="4"/>
      <c r="Z142" s="4"/>
    </row>
    <row r="143">
      <c r="A143" s="4"/>
      <c r="B143" s="4"/>
      <c r="C143" s="4"/>
      <c r="D143" s="4"/>
      <c r="E143" s="4"/>
      <c r="F143" s="4"/>
      <c r="G143" s="4"/>
      <c r="H143" s="4"/>
      <c r="I143" s="4"/>
      <c r="J143" s="119"/>
      <c r="K143" s="119"/>
      <c r="L143" s="119"/>
      <c r="M143" s="119"/>
      <c r="N143" s="4"/>
      <c r="O143" s="4"/>
      <c r="P143" s="4"/>
      <c r="Q143" s="4"/>
      <c r="R143" s="4"/>
      <c r="S143" s="4"/>
      <c r="T143" s="4"/>
      <c r="U143" s="4"/>
      <c r="V143" s="4"/>
      <c r="W143" s="4"/>
      <c r="X143" s="4"/>
      <c r="Y143" s="4"/>
      <c r="Z143" s="4"/>
    </row>
    <row r="144">
      <c r="A144" s="4"/>
      <c r="B144" s="4"/>
      <c r="C144" s="4"/>
      <c r="D144" s="4"/>
      <c r="E144" s="4"/>
      <c r="F144" s="4"/>
      <c r="G144" s="4"/>
      <c r="H144" s="4"/>
      <c r="I144" s="4"/>
      <c r="J144" s="119"/>
      <c r="K144" s="119"/>
      <c r="L144" s="119"/>
      <c r="M144" s="119"/>
      <c r="N144" s="4"/>
      <c r="O144" s="4"/>
      <c r="P144" s="4"/>
      <c r="Q144" s="4"/>
      <c r="R144" s="4"/>
      <c r="S144" s="4"/>
      <c r="T144" s="4"/>
      <c r="U144" s="4"/>
      <c r="V144" s="4"/>
      <c r="W144" s="4"/>
      <c r="X144" s="4"/>
      <c r="Y144" s="4"/>
      <c r="Z144" s="4"/>
    </row>
    <row r="145">
      <c r="A145" s="4"/>
      <c r="B145" s="4"/>
      <c r="C145" s="4"/>
      <c r="D145" s="4"/>
      <c r="E145" s="4"/>
      <c r="F145" s="4"/>
      <c r="G145" s="4"/>
      <c r="H145" s="4"/>
      <c r="I145" s="4"/>
      <c r="J145" s="119"/>
      <c r="K145" s="119"/>
      <c r="L145" s="119"/>
      <c r="M145" s="119"/>
      <c r="N145" s="4"/>
      <c r="O145" s="4"/>
      <c r="P145" s="4"/>
      <c r="Q145" s="4"/>
      <c r="R145" s="4"/>
      <c r="S145" s="4"/>
      <c r="T145" s="4"/>
      <c r="U145" s="4"/>
      <c r="V145" s="4"/>
      <c r="W145" s="4"/>
      <c r="X145" s="4"/>
      <c r="Y145" s="4"/>
      <c r="Z145" s="4"/>
    </row>
    <row r="146">
      <c r="A146" s="4"/>
      <c r="B146" s="4"/>
      <c r="C146" s="4"/>
      <c r="D146" s="4"/>
      <c r="E146" s="4"/>
      <c r="F146" s="4"/>
      <c r="G146" s="4"/>
      <c r="H146" s="4"/>
      <c r="I146" s="4"/>
      <c r="J146" s="119"/>
      <c r="K146" s="119"/>
      <c r="L146" s="119"/>
      <c r="M146" s="119"/>
      <c r="N146" s="4"/>
      <c r="O146" s="4"/>
      <c r="P146" s="4"/>
      <c r="Q146" s="4"/>
      <c r="R146" s="4"/>
      <c r="S146" s="4"/>
      <c r="T146" s="4"/>
      <c r="U146" s="4"/>
      <c r="V146" s="4"/>
      <c r="W146" s="4"/>
      <c r="X146" s="4"/>
      <c r="Y146" s="4"/>
      <c r="Z146" s="4"/>
    </row>
    <row r="147">
      <c r="A147" s="4"/>
      <c r="B147" s="4"/>
      <c r="C147" s="4"/>
      <c r="D147" s="4"/>
      <c r="E147" s="4"/>
      <c r="F147" s="4"/>
      <c r="G147" s="4"/>
      <c r="H147" s="4"/>
      <c r="I147" s="4"/>
      <c r="J147" s="119"/>
      <c r="K147" s="119"/>
      <c r="L147" s="119"/>
      <c r="M147" s="119"/>
      <c r="N147" s="4"/>
      <c r="O147" s="4"/>
      <c r="P147" s="4"/>
      <c r="Q147" s="4"/>
      <c r="R147" s="4"/>
      <c r="S147" s="4"/>
      <c r="T147" s="4"/>
      <c r="U147" s="4"/>
      <c r="V147" s="4"/>
      <c r="W147" s="4"/>
      <c r="X147" s="4"/>
      <c r="Y147" s="4"/>
      <c r="Z147" s="4"/>
    </row>
    <row r="148">
      <c r="A148" s="4"/>
      <c r="B148" s="4"/>
      <c r="C148" s="4"/>
      <c r="D148" s="4"/>
      <c r="E148" s="4"/>
      <c r="F148" s="4"/>
      <c r="G148" s="4"/>
      <c r="H148" s="4"/>
      <c r="I148" s="4"/>
      <c r="J148" s="119"/>
      <c r="K148" s="119"/>
      <c r="L148" s="119"/>
      <c r="M148" s="119"/>
      <c r="N148" s="4"/>
      <c r="O148" s="4"/>
      <c r="P148" s="4"/>
      <c r="Q148" s="4"/>
      <c r="R148" s="4"/>
      <c r="S148" s="4"/>
      <c r="T148" s="4"/>
      <c r="U148" s="4"/>
      <c r="V148" s="4"/>
      <c r="W148" s="4"/>
      <c r="X148" s="4"/>
      <c r="Y148" s="4"/>
      <c r="Z148" s="4"/>
    </row>
    <row r="149">
      <c r="A149" s="4"/>
      <c r="B149" s="4"/>
      <c r="C149" s="4"/>
      <c r="D149" s="4"/>
      <c r="E149" s="4"/>
      <c r="F149" s="4"/>
      <c r="G149" s="4"/>
      <c r="H149" s="4"/>
      <c r="I149" s="4"/>
      <c r="J149" s="119"/>
      <c r="K149" s="119"/>
      <c r="L149" s="119"/>
      <c r="M149" s="119"/>
      <c r="N149" s="4"/>
      <c r="O149" s="4"/>
      <c r="P149" s="4"/>
      <c r="Q149" s="4"/>
      <c r="R149" s="4"/>
      <c r="S149" s="4"/>
      <c r="T149" s="4"/>
      <c r="U149" s="4"/>
      <c r="V149" s="4"/>
      <c r="W149" s="4"/>
      <c r="X149" s="4"/>
      <c r="Y149" s="4"/>
      <c r="Z149" s="4"/>
    </row>
    <row r="150">
      <c r="A150" s="4"/>
      <c r="B150" s="4"/>
      <c r="C150" s="4"/>
      <c r="D150" s="4"/>
      <c r="E150" s="4"/>
      <c r="F150" s="4"/>
      <c r="G150" s="4"/>
      <c r="H150" s="4"/>
      <c r="I150" s="4"/>
      <c r="J150" s="119"/>
      <c r="K150" s="119"/>
      <c r="L150" s="119"/>
      <c r="M150" s="119"/>
      <c r="N150" s="4"/>
      <c r="O150" s="4"/>
      <c r="P150" s="4"/>
      <c r="Q150" s="4"/>
      <c r="R150" s="4"/>
      <c r="S150" s="4"/>
      <c r="T150" s="4"/>
      <c r="U150" s="4"/>
      <c r="V150" s="4"/>
      <c r="W150" s="4"/>
      <c r="X150" s="4"/>
      <c r="Y150" s="4"/>
      <c r="Z150" s="4"/>
    </row>
    <row r="151">
      <c r="A151" s="4"/>
      <c r="B151" s="4"/>
      <c r="C151" s="4"/>
      <c r="D151" s="4"/>
      <c r="E151" s="4"/>
      <c r="F151" s="4"/>
      <c r="G151" s="4"/>
      <c r="H151" s="4"/>
      <c r="I151" s="4"/>
      <c r="J151" s="119"/>
      <c r="K151" s="119"/>
      <c r="L151" s="119"/>
      <c r="M151" s="119"/>
      <c r="N151" s="4"/>
      <c r="O151" s="4"/>
      <c r="P151" s="4"/>
      <c r="Q151" s="4"/>
      <c r="R151" s="4"/>
      <c r="S151" s="4"/>
      <c r="T151" s="4"/>
      <c r="U151" s="4"/>
      <c r="V151" s="4"/>
      <c r="W151" s="4"/>
      <c r="X151" s="4"/>
      <c r="Y151" s="4"/>
      <c r="Z151" s="4"/>
    </row>
    <row r="152">
      <c r="A152" s="4"/>
      <c r="B152" s="4"/>
      <c r="C152" s="4"/>
      <c r="D152" s="4"/>
      <c r="E152" s="4"/>
      <c r="F152" s="4"/>
      <c r="G152" s="4"/>
      <c r="H152" s="4"/>
      <c r="I152" s="4"/>
      <c r="J152" s="119"/>
      <c r="K152" s="119"/>
      <c r="L152" s="119"/>
      <c r="M152" s="119"/>
      <c r="N152" s="4"/>
      <c r="O152" s="4"/>
      <c r="P152" s="4"/>
      <c r="Q152" s="4"/>
      <c r="R152" s="4"/>
      <c r="S152" s="4"/>
      <c r="T152" s="4"/>
      <c r="U152" s="4"/>
      <c r="V152" s="4"/>
      <c r="W152" s="4"/>
      <c r="X152" s="4"/>
      <c r="Y152" s="4"/>
      <c r="Z152" s="4"/>
    </row>
    <row r="153">
      <c r="A153" s="4"/>
      <c r="B153" s="4"/>
      <c r="C153" s="4"/>
      <c r="D153" s="4"/>
      <c r="E153" s="4"/>
      <c r="F153" s="4"/>
      <c r="G153" s="4"/>
      <c r="H153" s="4"/>
      <c r="I153" s="4"/>
      <c r="J153" s="119"/>
      <c r="K153" s="119"/>
      <c r="L153" s="119"/>
      <c r="M153" s="119"/>
      <c r="N153" s="4"/>
      <c r="O153" s="4"/>
      <c r="P153" s="4"/>
      <c r="Q153" s="4"/>
      <c r="R153" s="4"/>
      <c r="S153" s="4"/>
      <c r="T153" s="4"/>
      <c r="U153" s="4"/>
      <c r="V153" s="4"/>
      <c r="W153" s="4"/>
      <c r="X153" s="4"/>
      <c r="Y153" s="4"/>
      <c r="Z153" s="4"/>
    </row>
    <row r="154">
      <c r="A154" s="4"/>
      <c r="B154" s="4"/>
      <c r="C154" s="4"/>
      <c r="D154" s="4"/>
      <c r="E154" s="4"/>
      <c r="F154" s="4"/>
      <c r="G154" s="4"/>
      <c r="H154" s="4"/>
      <c r="I154" s="4"/>
      <c r="J154" s="119"/>
      <c r="K154" s="119"/>
      <c r="L154" s="119"/>
      <c r="M154" s="119"/>
      <c r="N154" s="4"/>
      <c r="O154" s="4"/>
      <c r="P154" s="4"/>
      <c r="Q154" s="4"/>
      <c r="R154" s="4"/>
      <c r="S154" s="4"/>
      <c r="T154" s="4"/>
      <c r="U154" s="4"/>
      <c r="V154" s="4"/>
      <c r="W154" s="4"/>
      <c r="X154" s="4"/>
      <c r="Y154" s="4"/>
      <c r="Z154" s="4"/>
    </row>
    <row r="155">
      <c r="A155" s="4"/>
      <c r="B155" s="4"/>
      <c r="C155" s="4"/>
      <c r="D155" s="4"/>
      <c r="E155" s="4"/>
      <c r="F155" s="4"/>
      <c r="G155" s="4"/>
      <c r="H155" s="4"/>
      <c r="I155" s="4"/>
      <c r="J155" s="119"/>
      <c r="K155" s="119"/>
      <c r="L155" s="119"/>
      <c r="M155" s="119"/>
      <c r="N155" s="4"/>
      <c r="O155" s="4"/>
      <c r="P155" s="4"/>
      <c r="Q155" s="4"/>
      <c r="R155" s="4"/>
      <c r="S155" s="4"/>
      <c r="T155" s="4"/>
      <c r="U155" s="4"/>
      <c r="V155" s="4"/>
      <c r="W155" s="4"/>
      <c r="X155" s="4"/>
      <c r="Y155" s="4"/>
      <c r="Z155" s="4"/>
    </row>
    <row r="156">
      <c r="A156" s="4"/>
      <c r="B156" s="4"/>
      <c r="C156" s="4"/>
      <c r="D156" s="4"/>
      <c r="E156" s="4"/>
      <c r="F156" s="4"/>
      <c r="G156" s="4"/>
      <c r="H156" s="4"/>
      <c r="I156" s="4"/>
      <c r="J156" s="119"/>
      <c r="K156" s="119"/>
      <c r="L156" s="119"/>
      <c r="M156" s="119"/>
      <c r="N156" s="4"/>
      <c r="O156" s="4"/>
      <c r="P156" s="4"/>
      <c r="Q156" s="4"/>
      <c r="R156" s="4"/>
      <c r="S156" s="4"/>
      <c r="T156" s="4"/>
      <c r="U156" s="4"/>
      <c r="V156" s="4"/>
      <c r="W156" s="4"/>
      <c r="X156" s="4"/>
      <c r="Y156" s="4"/>
      <c r="Z156" s="4"/>
    </row>
    <row r="157">
      <c r="A157" s="4"/>
      <c r="B157" s="4"/>
      <c r="C157" s="4"/>
      <c r="D157" s="4"/>
      <c r="E157" s="4"/>
      <c r="F157" s="4"/>
      <c r="G157" s="4"/>
      <c r="H157" s="4"/>
      <c r="I157" s="4"/>
      <c r="J157" s="119"/>
      <c r="K157" s="119"/>
      <c r="L157" s="119"/>
      <c r="M157" s="119"/>
      <c r="N157" s="4"/>
      <c r="O157" s="4"/>
      <c r="P157" s="4"/>
      <c r="Q157" s="4"/>
      <c r="R157" s="4"/>
      <c r="S157" s="4"/>
      <c r="T157" s="4"/>
      <c r="U157" s="4"/>
      <c r="V157" s="4"/>
      <c r="W157" s="4"/>
      <c r="X157" s="4"/>
      <c r="Y157" s="4"/>
      <c r="Z157" s="4"/>
    </row>
    <row r="158">
      <c r="A158" s="4"/>
      <c r="B158" s="4"/>
      <c r="C158" s="4"/>
      <c r="D158" s="4"/>
      <c r="E158" s="4"/>
      <c r="F158" s="4"/>
      <c r="G158" s="4"/>
      <c r="H158" s="4"/>
      <c r="I158" s="4"/>
      <c r="J158" s="119"/>
      <c r="K158" s="119"/>
      <c r="L158" s="119"/>
      <c r="M158" s="119"/>
      <c r="N158" s="4"/>
      <c r="O158" s="4"/>
      <c r="P158" s="4"/>
      <c r="Q158" s="4"/>
      <c r="R158" s="4"/>
      <c r="S158" s="4"/>
      <c r="T158" s="4"/>
      <c r="U158" s="4"/>
      <c r="V158" s="4"/>
      <c r="W158" s="4"/>
      <c r="X158" s="4"/>
      <c r="Y158" s="4"/>
      <c r="Z158" s="4"/>
    </row>
    <row r="159">
      <c r="A159" s="4"/>
      <c r="B159" s="4"/>
      <c r="C159" s="4"/>
      <c r="D159" s="4"/>
      <c r="E159" s="4"/>
      <c r="F159" s="4"/>
      <c r="G159" s="4"/>
      <c r="H159" s="4"/>
      <c r="I159" s="4"/>
      <c r="J159" s="119"/>
      <c r="K159" s="119"/>
      <c r="L159" s="119"/>
      <c r="M159" s="119"/>
      <c r="N159" s="4"/>
      <c r="O159" s="4"/>
      <c r="P159" s="4"/>
      <c r="Q159" s="4"/>
      <c r="R159" s="4"/>
      <c r="S159" s="4"/>
      <c r="T159" s="4"/>
      <c r="U159" s="4"/>
      <c r="V159" s="4"/>
      <c r="W159" s="4"/>
      <c r="X159" s="4"/>
      <c r="Y159" s="4"/>
      <c r="Z159" s="4"/>
    </row>
    <row r="160">
      <c r="A160" s="4"/>
      <c r="B160" s="4"/>
      <c r="C160" s="4"/>
      <c r="D160" s="4"/>
      <c r="E160" s="4"/>
      <c r="F160" s="4"/>
      <c r="G160" s="4"/>
      <c r="H160" s="4"/>
      <c r="I160" s="4"/>
      <c r="J160" s="119"/>
      <c r="K160" s="119"/>
      <c r="L160" s="119"/>
      <c r="M160" s="119"/>
      <c r="N160" s="4"/>
      <c r="O160" s="4"/>
      <c r="P160" s="4"/>
      <c r="Q160" s="4"/>
      <c r="R160" s="4"/>
      <c r="S160" s="4"/>
      <c r="T160" s="4"/>
      <c r="U160" s="4"/>
      <c r="V160" s="4"/>
      <c r="W160" s="4"/>
      <c r="X160" s="4"/>
      <c r="Y160" s="4"/>
      <c r="Z160" s="4"/>
    </row>
    <row r="161">
      <c r="A161" s="4"/>
      <c r="B161" s="4"/>
      <c r="C161" s="4"/>
      <c r="D161" s="4"/>
      <c r="E161" s="4"/>
      <c r="F161" s="4"/>
      <c r="G161" s="4"/>
      <c r="H161" s="4"/>
      <c r="I161" s="4"/>
      <c r="J161" s="119"/>
      <c r="K161" s="119"/>
      <c r="L161" s="119"/>
      <c r="M161" s="119"/>
      <c r="N161" s="4"/>
      <c r="O161" s="4"/>
      <c r="P161" s="4"/>
      <c r="Q161" s="4"/>
      <c r="R161" s="4"/>
      <c r="S161" s="4"/>
      <c r="T161" s="4"/>
      <c r="U161" s="4"/>
      <c r="V161" s="4"/>
      <c r="W161" s="4"/>
      <c r="X161" s="4"/>
      <c r="Y161" s="4"/>
      <c r="Z161" s="4"/>
    </row>
    <row r="162">
      <c r="A162" s="4"/>
      <c r="B162" s="4"/>
      <c r="C162" s="4"/>
      <c r="D162" s="4"/>
      <c r="E162" s="4"/>
      <c r="F162" s="4"/>
      <c r="G162" s="4"/>
      <c r="H162" s="4"/>
      <c r="I162" s="4"/>
      <c r="J162" s="119"/>
      <c r="K162" s="119"/>
      <c r="L162" s="119"/>
      <c r="M162" s="119"/>
      <c r="N162" s="4"/>
      <c r="O162" s="4"/>
      <c r="P162" s="4"/>
      <c r="Q162" s="4"/>
      <c r="R162" s="4"/>
      <c r="S162" s="4"/>
      <c r="T162" s="4"/>
      <c r="U162" s="4"/>
      <c r="V162" s="4"/>
      <c r="W162" s="4"/>
      <c r="X162" s="4"/>
      <c r="Y162" s="4"/>
      <c r="Z162" s="4"/>
    </row>
    <row r="163">
      <c r="A163" s="4"/>
      <c r="B163" s="4"/>
      <c r="C163" s="4"/>
      <c r="D163" s="4"/>
      <c r="E163" s="4"/>
      <c r="F163" s="4"/>
      <c r="G163" s="4"/>
      <c r="H163" s="4"/>
      <c r="I163" s="4"/>
      <c r="J163" s="119"/>
      <c r="K163" s="119"/>
      <c r="L163" s="119"/>
      <c r="M163" s="119"/>
      <c r="N163" s="4"/>
      <c r="O163" s="4"/>
      <c r="P163" s="4"/>
      <c r="Q163" s="4"/>
      <c r="R163" s="4"/>
      <c r="S163" s="4"/>
      <c r="T163" s="4"/>
      <c r="U163" s="4"/>
      <c r="V163" s="4"/>
      <c r="W163" s="4"/>
      <c r="X163" s="4"/>
      <c r="Y163" s="4"/>
      <c r="Z163" s="4"/>
    </row>
    <row r="164">
      <c r="A164" s="4"/>
      <c r="B164" s="4"/>
      <c r="C164" s="4"/>
      <c r="D164" s="4"/>
      <c r="E164" s="4"/>
      <c r="F164" s="4"/>
      <c r="G164" s="4"/>
      <c r="H164" s="4"/>
      <c r="I164" s="4"/>
      <c r="J164" s="119"/>
      <c r="K164" s="119"/>
      <c r="L164" s="119"/>
      <c r="M164" s="119"/>
      <c r="N164" s="4"/>
      <c r="O164" s="4"/>
      <c r="P164" s="4"/>
      <c r="Q164" s="4"/>
      <c r="R164" s="4"/>
      <c r="S164" s="4"/>
      <c r="T164" s="4"/>
      <c r="U164" s="4"/>
      <c r="V164" s="4"/>
      <c r="W164" s="4"/>
      <c r="X164" s="4"/>
      <c r="Y164" s="4"/>
      <c r="Z164" s="4"/>
    </row>
    <row r="165">
      <c r="A165" s="4"/>
      <c r="B165" s="4"/>
      <c r="C165" s="4"/>
      <c r="D165" s="4"/>
      <c r="E165" s="4"/>
      <c r="F165" s="4"/>
      <c r="G165" s="4"/>
      <c r="H165" s="4"/>
      <c r="I165" s="4"/>
      <c r="J165" s="119"/>
      <c r="K165" s="119"/>
      <c r="L165" s="119"/>
      <c r="M165" s="119"/>
      <c r="N165" s="4"/>
      <c r="O165" s="4"/>
      <c r="P165" s="4"/>
      <c r="Q165" s="4"/>
      <c r="R165" s="4"/>
      <c r="S165" s="4"/>
      <c r="T165" s="4"/>
      <c r="U165" s="4"/>
      <c r="V165" s="4"/>
      <c r="W165" s="4"/>
      <c r="X165" s="4"/>
      <c r="Y165" s="4"/>
      <c r="Z165" s="4"/>
    </row>
    <row r="166">
      <c r="A166" s="4"/>
      <c r="B166" s="4"/>
      <c r="C166" s="4"/>
      <c r="D166" s="4"/>
      <c r="E166" s="4"/>
      <c r="F166" s="4"/>
      <c r="G166" s="4"/>
      <c r="H166" s="4"/>
      <c r="I166" s="4"/>
      <c r="J166" s="119"/>
      <c r="K166" s="119"/>
      <c r="L166" s="119"/>
      <c r="M166" s="119"/>
      <c r="N166" s="4"/>
      <c r="O166" s="4"/>
      <c r="P166" s="4"/>
      <c r="Q166" s="4"/>
      <c r="R166" s="4"/>
      <c r="S166" s="4"/>
      <c r="T166" s="4"/>
      <c r="U166" s="4"/>
      <c r="V166" s="4"/>
      <c r="W166" s="4"/>
      <c r="X166" s="4"/>
      <c r="Y166" s="4"/>
      <c r="Z166" s="4"/>
    </row>
    <row r="167">
      <c r="A167" s="4"/>
      <c r="B167" s="4"/>
      <c r="C167" s="4"/>
      <c r="D167" s="4"/>
      <c r="E167" s="4"/>
      <c r="F167" s="4"/>
      <c r="G167" s="4"/>
      <c r="H167" s="4"/>
      <c r="I167" s="4"/>
      <c r="J167" s="119"/>
      <c r="K167" s="119"/>
      <c r="L167" s="119"/>
      <c r="M167" s="119"/>
      <c r="N167" s="4"/>
      <c r="O167" s="4"/>
      <c r="P167" s="4"/>
      <c r="Q167" s="4"/>
      <c r="R167" s="4"/>
      <c r="S167" s="4"/>
      <c r="T167" s="4"/>
      <c r="U167" s="4"/>
      <c r="V167" s="4"/>
      <c r="W167" s="4"/>
      <c r="X167" s="4"/>
      <c r="Y167" s="4"/>
      <c r="Z167" s="4"/>
    </row>
    <row r="168">
      <c r="A168" s="4"/>
      <c r="B168" s="4"/>
      <c r="C168" s="4"/>
      <c r="D168" s="4"/>
      <c r="E168" s="4"/>
      <c r="F168" s="4"/>
      <c r="G168" s="4"/>
      <c r="H168" s="4"/>
      <c r="I168" s="4"/>
      <c r="J168" s="119"/>
      <c r="K168" s="119"/>
      <c r="L168" s="119"/>
      <c r="M168" s="119"/>
      <c r="N168" s="4"/>
      <c r="O168" s="4"/>
      <c r="P168" s="4"/>
      <c r="Q168" s="4"/>
      <c r="R168" s="4"/>
      <c r="S168" s="4"/>
      <c r="T168" s="4"/>
      <c r="U168" s="4"/>
      <c r="V168" s="4"/>
      <c r="W168" s="4"/>
      <c r="X168" s="4"/>
      <c r="Y168" s="4"/>
      <c r="Z168" s="4"/>
    </row>
    <row r="169">
      <c r="A169" s="4"/>
      <c r="B169" s="4"/>
      <c r="C169" s="4"/>
      <c r="D169" s="4"/>
      <c r="E169" s="4"/>
      <c r="F169" s="4"/>
      <c r="G169" s="4"/>
      <c r="H169" s="4"/>
      <c r="I169" s="4"/>
      <c r="J169" s="119"/>
      <c r="K169" s="119"/>
      <c r="L169" s="119"/>
      <c r="M169" s="119"/>
      <c r="N169" s="4"/>
      <c r="O169" s="4"/>
      <c r="P169" s="4"/>
      <c r="Q169" s="4"/>
      <c r="R169" s="4"/>
      <c r="S169" s="4"/>
      <c r="T169" s="4"/>
      <c r="U169" s="4"/>
      <c r="V169" s="4"/>
      <c r="W169" s="4"/>
      <c r="X169" s="4"/>
      <c r="Y169" s="4"/>
      <c r="Z169" s="4"/>
    </row>
    <row r="170">
      <c r="A170" s="4"/>
      <c r="B170" s="4"/>
      <c r="C170" s="4"/>
      <c r="D170" s="4"/>
      <c r="E170" s="4"/>
      <c r="F170" s="4"/>
      <c r="G170" s="4"/>
      <c r="H170" s="4"/>
      <c r="I170" s="4"/>
      <c r="J170" s="119"/>
      <c r="K170" s="119"/>
      <c r="L170" s="119"/>
      <c r="M170" s="119"/>
      <c r="N170" s="4"/>
      <c r="O170" s="4"/>
      <c r="P170" s="4"/>
      <c r="Q170" s="4"/>
      <c r="R170" s="4"/>
      <c r="S170" s="4"/>
      <c r="T170" s="4"/>
      <c r="U170" s="4"/>
      <c r="V170" s="4"/>
      <c r="W170" s="4"/>
      <c r="X170" s="4"/>
      <c r="Y170" s="4"/>
      <c r="Z170" s="4"/>
    </row>
    <row r="171">
      <c r="A171" s="4"/>
      <c r="B171" s="4"/>
      <c r="C171" s="4"/>
      <c r="D171" s="4"/>
      <c r="E171" s="4"/>
      <c r="F171" s="4"/>
      <c r="G171" s="4"/>
      <c r="H171" s="4"/>
      <c r="I171" s="4"/>
      <c r="J171" s="119"/>
      <c r="K171" s="119"/>
      <c r="L171" s="119"/>
      <c r="M171" s="119"/>
      <c r="N171" s="4"/>
      <c r="O171" s="4"/>
      <c r="P171" s="4"/>
      <c r="Q171" s="4"/>
      <c r="R171" s="4"/>
      <c r="S171" s="4"/>
      <c r="T171" s="4"/>
      <c r="U171" s="4"/>
      <c r="V171" s="4"/>
      <c r="W171" s="4"/>
      <c r="X171" s="4"/>
      <c r="Y171" s="4"/>
      <c r="Z171" s="4"/>
    </row>
    <row r="172">
      <c r="A172" s="4"/>
      <c r="B172" s="4"/>
      <c r="C172" s="4"/>
      <c r="D172" s="4"/>
      <c r="E172" s="4"/>
      <c r="F172" s="4"/>
      <c r="G172" s="4"/>
      <c r="H172" s="4"/>
      <c r="I172" s="4"/>
      <c r="J172" s="119"/>
      <c r="K172" s="119"/>
      <c r="L172" s="119"/>
      <c r="M172" s="119"/>
      <c r="N172" s="4"/>
      <c r="O172" s="4"/>
      <c r="P172" s="4"/>
      <c r="Q172" s="4"/>
      <c r="R172" s="4"/>
      <c r="S172" s="4"/>
      <c r="T172" s="4"/>
      <c r="U172" s="4"/>
      <c r="V172" s="4"/>
      <c r="W172" s="4"/>
      <c r="X172" s="4"/>
      <c r="Y172" s="4"/>
      <c r="Z172" s="4"/>
    </row>
    <row r="173">
      <c r="A173" s="4"/>
      <c r="B173" s="4"/>
      <c r="C173" s="4"/>
      <c r="D173" s="4"/>
      <c r="E173" s="4"/>
      <c r="F173" s="4"/>
      <c r="G173" s="4"/>
      <c r="H173" s="4"/>
      <c r="I173" s="4"/>
      <c r="J173" s="119"/>
      <c r="K173" s="119"/>
      <c r="L173" s="119"/>
      <c r="M173" s="119"/>
      <c r="N173" s="4"/>
      <c r="O173" s="4"/>
      <c r="P173" s="4"/>
      <c r="Q173" s="4"/>
      <c r="R173" s="4"/>
      <c r="S173" s="4"/>
      <c r="T173" s="4"/>
      <c r="U173" s="4"/>
      <c r="V173" s="4"/>
      <c r="W173" s="4"/>
      <c r="X173" s="4"/>
      <c r="Y173" s="4"/>
      <c r="Z173" s="4"/>
    </row>
    <row r="174">
      <c r="A174" s="4"/>
      <c r="B174" s="4"/>
      <c r="C174" s="4"/>
      <c r="D174" s="4"/>
      <c r="E174" s="4"/>
      <c r="F174" s="4"/>
      <c r="G174" s="4"/>
      <c r="H174" s="4"/>
      <c r="I174" s="4"/>
      <c r="J174" s="119"/>
      <c r="K174" s="119"/>
      <c r="L174" s="119"/>
      <c r="M174" s="119"/>
      <c r="N174" s="4"/>
      <c r="O174" s="4"/>
      <c r="P174" s="4"/>
      <c r="Q174" s="4"/>
      <c r="R174" s="4"/>
      <c r="S174" s="4"/>
      <c r="T174" s="4"/>
      <c r="U174" s="4"/>
      <c r="V174" s="4"/>
      <c r="W174" s="4"/>
      <c r="X174" s="4"/>
      <c r="Y174" s="4"/>
      <c r="Z174" s="4"/>
    </row>
    <row r="175">
      <c r="A175" s="4"/>
      <c r="B175" s="4"/>
      <c r="C175" s="4"/>
      <c r="D175" s="4"/>
      <c r="E175" s="4"/>
      <c r="F175" s="4"/>
      <c r="G175" s="4"/>
      <c r="H175" s="4"/>
      <c r="I175" s="4"/>
      <c r="J175" s="119"/>
      <c r="K175" s="119"/>
      <c r="L175" s="119"/>
      <c r="M175" s="119"/>
      <c r="N175" s="4"/>
      <c r="O175" s="4"/>
      <c r="P175" s="4"/>
      <c r="Q175" s="4"/>
      <c r="R175" s="4"/>
      <c r="S175" s="4"/>
      <c r="T175" s="4"/>
      <c r="U175" s="4"/>
      <c r="V175" s="4"/>
      <c r="W175" s="4"/>
      <c r="X175" s="4"/>
      <c r="Y175" s="4"/>
      <c r="Z175" s="4"/>
    </row>
    <row r="176">
      <c r="A176" s="4"/>
      <c r="B176" s="4"/>
      <c r="C176" s="4"/>
      <c r="D176" s="4"/>
      <c r="E176" s="4"/>
      <c r="F176" s="4"/>
      <c r="G176" s="4"/>
      <c r="H176" s="4"/>
      <c r="I176" s="4"/>
      <c r="J176" s="119"/>
      <c r="K176" s="119"/>
      <c r="L176" s="119"/>
      <c r="M176" s="119"/>
      <c r="N176" s="4"/>
      <c r="O176" s="4"/>
      <c r="P176" s="4"/>
      <c r="Q176" s="4"/>
      <c r="R176" s="4"/>
      <c r="S176" s="4"/>
      <c r="T176" s="4"/>
      <c r="U176" s="4"/>
      <c r="V176" s="4"/>
      <c r="W176" s="4"/>
      <c r="X176" s="4"/>
      <c r="Y176" s="4"/>
      <c r="Z176" s="4"/>
    </row>
    <row r="177">
      <c r="A177" s="4"/>
      <c r="B177" s="4"/>
      <c r="C177" s="4"/>
      <c r="D177" s="4"/>
      <c r="E177" s="4"/>
      <c r="F177" s="4"/>
      <c r="G177" s="4"/>
      <c r="H177" s="4"/>
      <c r="I177" s="4"/>
      <c r="J177" s="119"/>
      <c r="K177" s="119"/>
      <c r="L177" s="119"/>
      <c r="M177" s="119"/>
      <c r="N177" s="4"/>
      <c r="O177" s="4"/>
      <c r="P177" s="4"/>
      <c r="Q177" s="4"/>
      <c r="R177" s="4"/>
      <c r="S177" s="4"/>
      <c r="T177" s="4"/>
      <c r="U177" s="4"/>
      <c r="V177" s="4"/>
      <c r="W177" s="4"/>
      <c r="X177" s="4"/>
      <c r="Y177" s="4"/>
      <c r="Z177" s="4"/>
    </row>
    <row r="178">
      <c r="A178" s="4"/>
      <c r="B178" s="4"/>
      <c r="C178" s="4"/>
      <c r="D178" s="4"/>
      <c r="E178" s="4"/>
      <c r="F178" s="4"/>
      <c r="G178" s="4"/>
      <c r="H178" s="4"/>
      <c r="I178" s="4"/>
      <c r="J178" s="119"/>
      <c r="K178" s="119"/>
      <c r="L178" s="119"/>
      <c r="M178" s="119"/>
      <c r="N178" s="4"/>
      <c r="O178" s="4"/>
      <c r="P178" s="4"/>
      <c r="Q178" s="4"/>
      <c r="R178" s="4"/>
      <c r="S178" s="4"/>
      <c r="T178" s="4"/>
      <c r="U178" s="4"/>
      <c r="V178" s="4"/>
      <c r="W178" s="4"/>
      <c r="X178" s="4"/>
      <c r="Y178" s="4"/>
      <c r="Z178" s="4"/>
    </row>
    <row r="179">
      <c r="A179" s="4"/>
      <c r="B179" s="4"/>
      <c r="C179" s="4"/>
      <c r="D179" s="4"/>
      <c r="E179" s="4"/>
      <c r="F179" s="4"/>
      <c r="G179" s="4"/>
      <c r="H179" s="4"/>
      <c r="I179" s="4"/>
      <c r="J179" s="119"/>
      <c r="K179" s="119"/>
      <c r="L179" s="119"/>
      <c r="M179" s="119"/>
      <c r="N179" s="4"/>
      <c r="O179" s="4"/>
      <c r="P179" s="4"/>
      <c r="Q179" s="4"/>
      <c r="R179" s="4"/>
      <c r="S179" s="4"/>
      <c r="T179" s="4"/>
      <c r="U179" s="4"/>
      <c r="V179" s="4"/>
      <c r="W179" s="4"/>
      <c r="X179" s="4"/>
      <c r="Y179" s="4"/>
      <c r="Z179" s="4"/>
    </row>
    <row r="180">
      <c r="A180" s="4"/>
      <c r="B180" s="4"/>
      <c r="C180" s="4"/>
      <c r="D180" s="4"/>
      <c r="E180" s="4"/>
      <c r="F180" s="4"/>
      <c r="G180" s="4"/>
      <c r="H180" s="4"/>
      <c r="I180" s="4"/>
      <c r="J180" s="119"/>
      <c r="K180" s="119"/>
      <c r="L180" s="119"/>
      <c r="M180" s="119"/>
      <c r="N180" s="4"/>
      <c r="O180" s="4"/>
      <c r="P180" s="4"/>
      <c r="Q180" s="4"/>
      <c r="R180" s="4"/>
      <c r="S180" s="4"/>
      <c r="T180" s="4"/>
      <c r="U180" s="4"/>
      <c r="V180" s="4"/>
      <c r="W180" s="4"/>
      <c r="X180" s="4"/>
      <c r="Y180" s="4"/>
      <c r="Z180" s="4"/>
    </row>
    <row r="181">
      <c r="A181" s="4"/>
      <c r="B181" s="4"/>
      <c r="C181" s="4"/>
      <c r="D181" s="4"/>
      <c r="E181" s="4"/>
      <c r="F181" s="4"/>
      <c r="G181" s="4"/>
      <c r="H181" s="4"/>
      <c r="I181" s="4"/>
      <c r="J181" s="119"/>
      <c r="K181" s="119"/>
      <c r="L181" s="119"/>
      <c r="M181" s="119"/>
      <c r="N181" s="4"/>
      <c r="O181" s="4"/>
      <c r="P181" s="4"/>
      <c r="Q181" s="4"/>
      <c r="R181" s="4"/>
      <c r="S181" s="4"/>
      <c r="T181" s="4"/>
      <c r="U181" s="4"/>
      <c r="V181" s="4"/>
      <c r="W181" s="4"/>
      <c r="X181" s="4"/>
      <c r="Y181" s="4"/>
      <c r="Z181" s="4"/>
    </row>
    <row r="182">
      <c r="A182" s="4"/>
      <c r="B182" s="4"/>
      <c r="C182" s="4"/>
      <c r="D182" s="4"/>
      <c r="E182" s="4"/>
      <c r="F182" s="4"/>
      <c r="G182" s="4"/>
      <c r="H182" s="4"/>
      <c r="I182" s="4"/>
      <c r="J182" s="119"/>
      <c r="K182" s="119"/>
      <c r="L182" s="119"/>
      <c r="M182" s="119"/>
      <c r="N182" s="4"/>
      <c r="O182" s="4"/>
      <c r="P182" s="4"/>
      <c r="Q182" s="4"/>
      <c r="R182" s="4"/>
      <c r="S182" s="4"/>
      <c r="T182" s="4"/>
      <c r="U182" s="4"/>
      <c r="V182" s="4"/>
      <c r="W182" s="4"/>
      <c r="X182" s="4"/>
      <c r="Y182" s="4"/>
      <c r="Z182" s="4"/>
    </row>
    <row r="183">
      <c r="A183" s="4"/>
      <c r="B183" s="4"/>
      <c r="C183" s="4"/>
      <c r="D183" s="4"/>
      <c r="E183" s="4"/>
      <c r="F183" s="4"/>
      <c r="G183" s="4"/>
      <c r="H183" s="4"/>
      <c r="I183" s="4"/>
      <c r="J183" s="119"/>
      <c r="K183" s="119"/>
      <c r="L183" s="119"/>
      <c r="M183" s="119"/>
      <c r="N183" s="4"/>
      <c r="O183" s="4"/>
      <c r="P183" s="4"/>
      <c r="Q183" s="4"/>
      <c r="R183" s="4"/>
      <c r="S183" s="4"/>
      <c r="T183" s="4"/>
      <c r="U183" s="4"/>
      <c r="V183" s="4"/>
      <c r="W183" s="4"/>
      <c r="X183" s="4"/>
      <c r="Y183" s="4"/>
      <c r="Z183" s="4"/>
    </row>
    <row r="184">
      <c r="A184" s="4"/>
      <c r="B184" s="4"/>
      <c r="C184" s="4"/>
      <c r="D184" s="4"/>
      <c r="E184" s="4"/>
      <c r="F184" s="4"/>
      <c r="G184" s="4"/>
      <c r="H184" s="4"/>
      <c r="I184" s="4"/>
      <c r="J184" s="119"/>
      <c r="K184" s="119"/>
      <c r="L184" s="119"/>
      <c r="M184" s="119"/>
      <c r="N184" s="4"/>
      <c r="O184" s="4"/>
      <c r="P184" s="4"/>
      <c r="Q184" s="4"/>
      <c r="R184" s="4"/>
      <c r="S184" s="4"/>
      <c r="T184" s="4"/>
      <c r="U184" s="4"/>
      <c r="V184" s="4"/>
      <c r="W184" s="4"/>
      <c r="X184" s="4"/>
      <c r="Y184" s="4"/>
      <c r="Z184" s="4"/>
    </row>
    <row r="185">
      <c r="A185" s="4"/>
      <c r="B185" s="4"/>
      <c r="C185" s="4"/>
      <c r="D185" s="4"/>
      <c r="E185" s="4"/>
      <c r="F185" s="4"/>
      <c r="G185" s="4"/>
      <c r="H185" s="4"/>
      <c r="I185" s="4"/>
      <c r="J185" s="119"/>
      <c r="K185" s="119"/>
      <c r="L185" s="119"/>
      <c r="M185" s="119"/>
      <c r="N185" s="4"/>
      <c r="O185" s="4"/>
      <c r="P185" s="4"/>
      <c r="Q185" s="4"/>
      <c r="R185" s="4"/>
      <c r="S185" s="4"/>
      <c r="T185" s="4"/>
      <c r="U185" s="4"/>
      <c r="V185" s="4"/>
      <c r="W185" s="4"/>
      <c r="X185" s="4"/>
      <c r="Y185" s="4"/>
      <c r="Z185" s="4"/>
    </row>
    <row r="186">
      <c r="A186" s="4"/>
      <c r="B186" s="4"/>
      <c r="C186" s="4"/>
      <c r="D186" s="4"/>
      <c r="E186" s="4"/>
      <c r="F186" s="4"/>
      <c r="G186" s="4"/>
      <c r="H186" s="4"/>
      <c r="I186" s="4"/>
      <c r="J186" s="119"/>
      <c r="K186" s="119"/>
      <c r="L186" s="119"/>
      <c r="M186" s="119"/>
      <c r="N186" s="4"/>
      <c r="O186" s="4"/>
      <c r="P186" s="4"/>
      <c r="Q186" s="4"/>
      <c r="R186" s="4"/>
      <c r="S186" s="4"/>
      <c r="T186" s="4"/>
      <c r="U186" s="4"/>
      <c r="V186" s="4"/>
      <c r="W186" s="4"/>
      <c r="X186" s="4"/>
      <c r="Y186" s="4"/>
      <c r="Z186" s="4"/>
    </row>
    <row r="187">
      <c r="A187" s="4"/>
      <c r="B187" s="4"/>
      <c r="C187" s="4"/>
      <c r="D187" s="4"/>
      <c r="E187" s="4"/>
      <c r="F187" s="4"/>
      <c r="G187" s="4"/>
      <c r="H187" s="4"/>
      <c r="I187" s="4"/>
      <c r="J187" s="119"/>
      <c r="K187" s="119"/>
      <c r="L187" s="119"/>
      <c r="M187" s="119"/>
      <c r="N187" s="4"/>
      <c r="O187" s="4"/>
      <c r="P187" s="4"/>
      <c r="Q187" s="4"/>
      <c r="R187" s="4"/>
      <c r="S187" s="4"/>
      <c r="T187" s="4"/>
      <c r="U187" s="4"/>
      <c r="V187" s="4"/>
      <c r="W187" s="4"/>
      <c r="X187" s="4"/>
      <c r="Y187" s="4"/>
      <c r="Z187" s="4"/>
    </row>
    <row r="188">
      <c r="A188" s="4"/>
      <c r="B188" s="4"/>
      <c r="C188" s="4"/>
      <c r="D188" s="4"/>
      <c r="E188" s="4"/>
      <c r="F188" s="4"/>
      <c r="G188" s="4"/>
      <c r="H188" s="4"/>
      <c r="I188" s="4"/>
      <c r="J188" s="119"/>
      <c r="K188" s="119"/>
      <c r="L188" s="119"/>
      <c r="M188" s="119"/>
      <c r="N188" s="4"/>
      <c r="O188" s="4"/>
      <c r="P188" s="4"/>
      <c r="Q188" s="4"/>
      <c r="R188" s="4"/>
      <c r="S188" s="4"/>
      <c r="T188" s="4"/>
      <c r="U188" s="4"/>
      <c r="V188" s="4"/>
      <c r="W188" s="4"/>
      <c r="X188" s="4"/>
      <c r="Y188" s="4"/>
      <c r="Z188" s="4"/>
    </row>
    <row r="189">
      <c r="A189" s="4"/>
      <c r="B189" s="4"/>
      <c r="C189" s="4"/>
      <c r="D189" s="4"/>
      <c r="E189" s="4"/>
      <c r="F189" s="4"/>
      <c r="G189" s="4"/>
      <c r="H189" s="4"/>
      <c r="I189" s="4"/>
      <c r="J189" s="119"/>
      <c r="K189" s="119"/>
      <c r="L189" s="119"/>
      <c r="M189" s="119"/>
      <c r="N189" s="4"/>
      <c r="O189" s="4"/>
      <c r="P189" s="4"/>
      <c r="Q189" s="4"/>
      <c r="R189" s="4"/>
      <c r="S189" s="4"/>
      <c r="T189" s="4"/>
      <c r="U189" s="4"/>
      <c r="V189" s="4"/>
      <c r="W189" s="4"/>
      <c r="X189" s="4"/>
      <c r="Y189" s="4"/>
      <c r="Z189" s="4"/>
    </row>
    <row r="190">
      <c r="A190" s="4"/>
      <c r="B190" s="4"/>
      <c r="C190" s="4"/>
      <c r="D190" s="4"/>
      <c r="E190" s="4"/>
      <c r="F190" s="4"/>
      <c r="G190" s="4"/>
      <c r="H190" s="4"/>
      <c r="I190" s="4"/>
      <c r="J190" s="119"/>
      <c r="K190" s="119"/>
      <c r="L190" s="119"/>
      <c r="M190" s="119"/>
      <c r="N190" s="4"/>
      <c r="O190" s="4"/>
      <c r="P190" s="4"/>
      <c r="Q190" s="4"/>
      <c r="R190" s="4"/>
      <c r="S190" s="4"/>
      <c r="T190" s="4"/>
      <c r="U190" s="4"/>
      <c r="V190" s="4"/>
      <c r="W190" s="4"/>
      <c r="X190" s="4"/>
      <c r="Y190" s="4"/>
      <c r="Z190" s="4"/>
    </row>
    <row r="191">
      <c r="A191" s="4"/>
      <c r="B191" s="4"/>
      <c r="C191" s="4"/>
      <c r="D191" s="4"/>
      <c r="E191" s="4"/>
      <c r="F191" s="4"/>
      <c r="G191" s="4"/>
      <c r="H191" s="4"/>
      <c r="I191" s="4"/>
      <c r="J191" s="119"/>
      <c r="K191" s="119"/>
      <c r="L191" s="119"/>
      <c r="M191" s="119"/>
      <c r="N191" s="4"/>
      <c r="O191" s="4"/>
      <c r="P191" s="4"/>
      <c r="Q191" s="4"/>
      <c r="R191" s="4"/>
      <c r="S191" s="4"/>
      <c r="T191" s="4"/>
      <c r="U191" s="4"/>
      <c r="V191" s="4"/>
      <c r="W191" s="4"/>
      <c r="X191" s="4"/>
      <c r="Y191" s="4"/>
      <c r="Z191" s="4"/>
    </row>
    <row r="192">
      <c r="A192" s="4"/>
      <c r="B192" s="4"/>
      <c r="C192" s="4"/>
      <c r="D192" s="4"/>
      <c r="E192" s="4"/>
      <c r="F192" s="4"/>
      <c r="G192" s="4"/>
      <c r="H192" s="4"/>
      <c r="I192" s="4"/>
      <c r="J192" s="119"/>
      <c r="K192" s="119"/>
      <c r="L192" s="119"/>
      <c r="M192" s="119"/>
      <c r="N192" s="4"/>
      <c r="O192" s="4"/>
      <c r="P192" s="4"/>
      <c r="Q192" s="4"/>
      <c r="R192" s="4"/>
      <c r="S192" s="4"/>
      <c r="T192" s="4"/>
      <c r="U192" s="4"/>
      <c r="V192" s="4"/>
      <c r="W192" s="4"/>
      <c r="X192" s="4"/>
      <c r="Y192" s="4"/>
      <c r="Z192" s="4"/>
    </row>
    <row r="193">
      <c r="A193" s="4"/>
      <c r="B193" s="4"/>
      <c r="C193" s="4"/>
      <c r="D193" s="4"/>
      <c r="E193" s="4"/>
      <c r="F193" s="4"/>
      <c r="G193" s="4"/>
      <c r="H193" s="4"/>
      <c r="I193" s="4"/>
      <c r="J193" s="119"/>
      <c r="K193" s="119"/>
      <c r="L193" s="119"/>
      <c r="M193" s="119"/>
      <c r="N193" s="4"/>
      <c r="O193" s="4"/>
      <c r="P193" s="4"/>
      <c r="Q193" s="4"/>
      <c r="R193" s="4"/>
      <c r="S193" s="4"/>
      <c r="T193" s="4"/>
      <c r="U193" s="4"/>
      <c r="V193" s="4"/>
      <c r="W193" s="4"/>
      <c r="X193" s="4"/>
      <c r="Y193" s="4"/>
      <c r="Z193" s="4"/>
    </row>
    <row r="194">
      <c r="A194" s="4"/>
      <c r="B194" s="4"/>
      <c r="C194" s="4"/>
      <c r="D194" s="4"/>
      <c r="E194" s="4"/>
      <c r="F194" s="4"/>
      <c r="G194" s="4"/>
      <c r="H194" s="4"/>
      <c r="I194" s="4"/>
      <c r="J194" s="119"/>
      <c r="K194" s="119"/>
      <c r="L194" s="119"/>
      <c r="M194" s="119"/>
      <c r="N194" s="4"/>
      <c r="O194" s="4"/>
      <c r="P194" s="4"/>
      <c r="Q194" s="4"/>
      <c r="R194" s="4"/>
      <c r="S194" s="4"/>
      <c r="T194" s="4"/>
      <c r="U194" s="4"/>
      <c r="V194" s="4"/>
      <c r="W194" s="4"/>
      <c r="X194" s="4"/>
      <c r="Y194" s="4"/>
      <c r="Z194" s="4"/>
    </row>
    <row r="195">
      <c r="A195" s="4"/>
      <c r="B195" s="4"/>
      <c r="C195" s="4"/>
      <c r="D195" s="4"/>
      <c r="E195" s="4"/>
      <c r="F195" s="4"/>
      <c r="G195" s="4"/>
      <c r="H195" s="4"/>
      <c r="I195" s="4"/>
      <c r="J195" s="119"/>
      <c r="K195" s="119"/>
      <c r="L195" s="119"/>
      <c r="M195" s="119"/>
      <c r="N195" s="4"/>
      <c r="O195" s="4"/>
      <c r="P195" s="4"/>
      <c r="Q195" s="4"/>
      <c r="R195" s="4"/>
      <c r="S195" s="4"/>
      <c r="T195" s="4"/>
      <c r="U195" s="4"/>
      <c r="V195" s="4"/>
      <c r="W195" s="4"/>
      <c r="X195" s="4"/>
      <c r="Y195" s="4"/>
      <c r="Z195" s="4"/>
    </row>
    <row r="196">
      <c r="A196" s="4"/>
      <c r="B196" s="4"/>
      <c r="C196" s="4"/>
      <c r="D196" s="4"/>
      <c r="E196" s="4"/>
      <c r="F196" s="4"/>
      <c r="G196" s="4"/>
      <c r="H196" s="4"/>
      <c r="I196" s="4"/>
      <c r="J196" s="119"/>
      <c r="K196" s="119"/>
      <c r="L196" s="119"/>
      <c r="M196" s="119"/>
      <c r="N196" s="4"/>
      <c r="O196" s="4"/>
      <c r="P196" s="4"/>
      <c r="Q196" s="4"/>
      <c r="R196" s="4"/>
      <c r="S196" s="4"/>
      <c r="T196" s="4"/>
      <c r="U196" s="4"/>
      <c r="V196" s="4"/>
      <c r="W196" s="4"/>
      <c r="X196" s="4"/>
      <c r="Y196" s="4"/>
      <c r="Z196" s="4"/>
    </row>
    <row r="197">
      <c r="A197" s="4"/>
      <c r="B197" s="4"/>
      <c r="C197" s="4"/>
      <c r="D197" s="4"/>
      <c r="E197" s="4"/>
      <c r="F197" s="4"/>
      <c r="G197" s="4"/>
      <c r="H197" s="4"/>
      <c r="I197" s="4"/>
      <c r="J197" s="119"/>
      <c r="K197" s="119"/>
      <c r="L197" s="119"/>
      <c r="M197" s="119"/>
      <c r="N197" s="4"/>
      <c r="O197" s="4"/>
      <c r="P197" s="4"/>
      <c r="Q197" s="4"/>
      <c r="R197" s="4"/>
      <c r="S197" s="4"/>
      <c r="T197" s="4"/>
      <c r="U197" s="4"/>
      <c r="V197" s="4"/>
      <c r="W197" s="4"/>
      <c r="X197" s="4"/>
      <c r="Y197" s="4"/>
      <c r="Z197" s="4"/>
    </row>
    <row r="198">
      <c r="A198" s="4"/>
      <c r="B198" s="4"/>
      <c r="C198" s="4"/>
      <c r="D198" s="4"/>
      <c r="E198" s="4"/>
      <c r="F198" s="4"/>
      <c r="G198" s="4"/>
      <c r="H198" s="4"/>
      <c r="I198" s="4"/>
      <c r="J198" s="119"/>
      <c r="K198" s="119"/>
      <c r="L198" s="119"/>
      <c r="M198" s="119"/>
      <c r="N198" s="4"/>
      <c r="O198" s="4"/>
      <c r="P198" s="4"/>
      <c r="Q198" s="4"/>
      <c r="R198" s="4"/>
      <c r="S198" s="4"/>
      <c r="T198" s="4"/>
      <c r="U198" s="4"/>
      <c r="V198" s="4"/>
      <c r="W198" s="4"/>
      <c r="X198" s="4"/>
      <c r="Y198" s="4"/>
      <c r="Z198" s="4"/>
    </row>
    <row r="199">
      <c r="A199" s="4"/>
      <c r="B199" s="4"/>
      <c r="C199" s="4"/>
      <c r="D199" s="4"/>
      <c r="E199" s="4"/>
      <c r="F199" s="4"/>
      <c r="G199" s="4"/>
      <c r="H199" s="4"/>
      <c r="I199" s="4"/>
      <c r="J199" s="119"/>
      <c r="K199" s="119"/>
      <c r="L199" s="119"/>
      <c r="M199" s="119"/>
      <c r="N199" s="4"/>
      <c r="O199" s="4"/>
      <c r="P199" s="4"/>
      <c r="Q199" s="4"/>
      <c r="R199" s="4"/>
      <c r="S199" s="4"/>
      <c r="T199" s="4"/>
      <c r="U199" s="4"/>
      <c r="V199" s="4"/>
      <c r="W199" s="4"/>
      <c r="X199" s="4"/>
      <c r="Y199" s="4"/>
      <c r="Z199" s="4"/>
    </row>
    <row r="200">
      <c r="A200" s="4"/>
      <c r="B200" s="4"/>
      <c r="C200" s="4"/>
      <c r="D200" s="4"/>
      <c r="E200" s="4"/>
      <c r="F200" s="4"/>
      <c r="G200" s="4"/>
      <c r="H200" s="4"/>
      <c r="I200" s="4"/>
      <c r="J200" s="119"/>
      <c r="K200" s="119"/>
      <c r="L200" s="119"/>
      <c r="M200" s="119"/>
      <c r="N200" s="4"/>
      <c r="O200" s="4"/>
      <c r="P200" s="4"/>
      <c r="Q200" s="4"/>
      <c r="R200" s="4"/>
      <c r="S200" s="4"/>
      <c r="T200" s="4"/>
      <c r="U200" s="4"/>
      <c r="V200" s="4"/>
      <c r="W200" s="4"/>
      <c r="X200" s="4"/>
      <c r="Y200" s="4"/>
      <c r="Z200" s="4"/>
    </row>
    <row r="201">
      <c r="A201" s="4"/>
      <c r="B201" s="4"/>
      <c r="C201" s="4"/>
      <c r="D201" s="4"/>
      <c r="E201" s="4"/>
      <c r="F201" s="4"/>
      <c r="G201" s="4"/>
      <c r="H201" s="4"/>
      <c r="I201" s="4"/>
      <c r="J201" s="119"/>
      <c r="K201" s="119"/>
      <c r="L201" s="119"/>
      <c r="M201" s="119"/>
      <c r="N201" s="4"/>
      <c r="O201" s="4"/>
      <c r="P201" s="4"/>
      <c r="Q201" s="4"/>
      <c r="R201" s="4"/>
      <c r="S201" s="4"/>
      <c r="T201" s="4"/>
      <c r="U201" s="4"/>
      <c r="V201" s="4"/>
      <c r="W201" s="4"/>
      <c r="X201" s="4"/>
      <c r="Y201" s="4"/>
      <c r="Z201" s="4"/>
    </row>
    <row r="202">
      <c r="A202" s="4"/>
      <c r="B202" s="4"/>
      <c r="C202" s="4"/>
      <c r="D202" s="4"/>
      <c r="E202" s="4"/>
      <c r="F202" s="4"/>
      <c r="G202" s="4"/>
      <c r="H202" s="4"/>
      <c r="I202" s="4"/>
      <c r="J202" s="119"/>
      <c r="K202" s="119"/>
      <c r="L202" s="119"/>
      <c r="M202" s="119"/>
      <c r="N202" s="4"/>
      <c r="O202" s="4"/>
      <c r="P202" s="4"/>
      <c r="Q202" s="4"/>
      <c r="R202" s="4"/>
      <c r="S202" s="4"/>
      <c r="T202" s="4"/>
      <c r="U202" s="4"/>
      <c r="V202" s="4"/>
      <c r="W202" s="4"/>
      <c r="X202" s="4"/>
      <c r="Y202" s="4"/>
      <c r="Z202" s="4"/>
    </row>
    <row r="203">
      <c r="A203" s="4"/>
      <c r="B203" s="4"/>
      <c r="C203" s="4"/>
      <c r="D203" s="4"/>
      <c r="E203" s="4"/>
      <c r="F203" s="4"/>
      <c r="G203" s="4"/>
      <c r="H203" s="4"/>
      <c r="I203" s="4"/>
      <c r="J203" s="119"/>
      <c r="K203" s="119"/>
      <c r="L203" s="119"/>
      <c r="M203" s="119"/>
      <c r="N203" s="4"/>
      <c r="O203" s="4"/>
      <c r="P203" s="4"/>
      <c r="Q203" s="4"/>
      <c r="R203" s="4"/>
      <c r="S203" s="4"/>
      <c r="T203" s="4"/>
      <c r="U203" s="4"/>
      <c r="V203" s="4"/>
      <c r="W203" s="4"/>
      <c r="X203" s="4"/>
      <c r="Y203" s="4"/>
      <c r="Z203" s="4"/>
    </row>
    <row r="204">
      <c r="A204" s="4"/>
      <c r="B204" s="4"/>
      <c r="C204" s="4"/>
      <c r="D204" s="4"/>
      <c r="E204" s="4"/>
      <c r="F204" s="4"/>
      <c r="G204" s="4"/>
      <c r="H204" s="4"/>
      <c r="I204" s="4"/>
      <c r="J204" s="119"/>
      <c r="K204" s="119"/>
      <c r="L204" s="119"/>
      <c r="M204" s="119"/>
      <c r="N204" s="4"/>
      <c r="O204" s="4"/>
      <c r="P204" s="4"/>
      <c r="Q204" s="4"/>
      <c r="R204" s="4"/>
      <c r="S204" s="4"/>
      <c r="T204" s="4"/>
      <c r="U204" s="4"/>
      <c r="V204" s="4"/>
      <c r="W204" s="4"/>
      <c r="X204" s="4"/>
      <c r="Y204" s="4"/>
      <c r="Z204" s="4"/>
    </row>
    <row r="205">
      <c r="A205" s="4"/>
      <c r="B205" s="4"/>
      <c r="C205" s="4"/>
      <c r="D205" s="4"/>
      <c r="E205" s="4"/>
      <c r="F205" s="4"/>
      <c r="G205" s="4"/>
      <c r="H205" s="4"/>
      <c r="I205" s="4"/>
      <c r="J205" s="119"/>
      <c r="K205" s="119"/>
      <c r="L205" s="119"/>
      <c r="M205" s="119"/>
      <c r="N205" s="4"/>
      <c r="O205" s="4"/>
      <c r="P205" s="4"/>
      <c r="Q205" s="4"/>
      <c r="R205" s="4"/>
      <c r="S205" s="4"/>
      <c r="T205" s="4"/>
      <c r="U205" s="4"/>
      <c r="V205" s="4"/>
      <c r="W205" s="4"/>
      <c r="X205" s="4"/>
      <c r="Y205" s="4"/>
      <c r="Z205" s="4"/>
    </row>
    <row r="206">
      <c r="A206" s="4"/>
      <c r="B206" s="4"/>
      <c r="C206" s="4"/>
      <c r="D206" s="4"/>
      <c r="E206" s="4"/>
      <c r="F206" s="4"/>
      <c r="G206" s="4"/>
      <c r="H206" s="4"/>
      <c r="I206" s="4"/>
      <c r="J206" s="119"/>
      <c r="K206" s="119"/>
      <c r="L206" s="119"/>
      <c r="M206" s="119"/>
      <c r="N206" s="4"/>
      <c r="O206" s="4"/>
      <c r="P206" s="4"/>
      <c r="Q206" s="4"/>
      <c r="R206" s="4"/>
      <c r="S206" s="4"/>
      <c r="T206" s="4"/>
      <c r="U206" s="4"/>
      <c r="V206" s="4"/>
      <c r="W206" s="4"/>
      <c r="X206" s="4"/>
      <c r="Y206" s="4"/>
      <c r="Z206" s="4"/>
    </row>
    <row r="207">
      <c r="A207" s="4"/>
      <c r="B207" s="4"/>
      <c r="C207" s="4"/>
      <c r="D207" s="4"/>
      <c r="E207" s="4"/>
      <c r="F207" s="4"/>
      <c r="G207" s="4"/>
      <c r="H207" s="4"/>
      <c r="I207" s="4"/>
      <c r="J207" s="119"/>
      <c r="K207" s="119"/>
      <c r="L207" s="119"/>
      <c r="M207" s="119"/>
      <c r="N207" s="4"/>
      <c r="O207" s="4"/>
      <c r="P207" s="4"/>
      <c r="Q207" s="4"/>
      <c r="R207" s="4"/>
      <c r="S207" s="4"/>
      <c r="T207" s="4"/>
      <c r="U207" s="4"/>
      <c r="V207" s="4"/>
      <c r="W207" s="4"/>
      <c r="X207" s="4"/>
      <c r="Y207" s="4"/>
      <c r="Z207" s="4"/>
    </row>
    <row r="208">
      <c r="A208" s="4"/>
      <c r="B208" s="4"/>
      <c r="C208" s="4"/>
      <c r="D208" s="4"/>
      <c r="E208" s="4"/>
      <c r="F208" s="4"/>
      <c r="G208" s="4"/>
      <c r="H208" s="4"/>
      <c r="I208" s="4"/>
      <c r="J208" s="119"/>
      <c r="K208" s="119"/>
      <c r="L208" s="119"/>
      <c r="M208" s="119"/>
      <c r="N208" s="4"/>
      <c r="O208" s="4"/>
      <c r="P208" s="4"/>
      <c r="Q208" s="4"/>
      <c r="R208" s="4"/>
      <c r="S208" s="4"/>
      <c r="T208" s="4"/>
      <c r="U208" s="4"/>
      <c r="V208" s="4"/>
      <c r="W208" s="4"/>
      <c r="X208" s="4"/>
      <c r="Y208" s="4"/>
      <c r="Z208" s="4"/>
    </row>
    <row r="209">
      <c r="A209" s="4"/>
      <c r="B209" s="4"/>
      <c r="C209" s="4"/>
      <c r="D209" s="4"/>
      <c r="E209" s="4"/>
      <c r="F209" s="4"/>
      <c r="G209" s="4"/>
      <c r="H209" s="4"/>
      <c r="I209" s="4"/>
      <c r="J209" s="119"/>
      <c r="K209" s="119"/>
      <c r="L209" s="119"/>
      <c r="M209" s="119"/>
      <c r="N209" s="4"/>
      <c r="O209" s="4"/>
      <c r="P209" s="4"/>
      <c r="Q209" s="4"/>
      <c r="R209" s="4"/>
      <c r="S209" s="4"/>
      <c r="T209" s="4"/>
      <c r="U209" s="4"/>
      <c r="V209" s="4"/>
      <c r="W209" s="4"/>
      <c r="X209" s="4"/>
      <c r="Y209" s="4"/>
      <c r="Z209" s="4"/>
    </row>
    <row r="210">
      <c r="A210" s="4"/>
      <c r="B210" s="4"/>
      <c r="C210" s="4"/>
      <c r="D210" s="4"/>
      <c r="E210" s="4"/>
      <c r="F210" s="4"/>
      <c r="G210" s="4"/>
      <c r="H210" s="4"/>
      <c r="I210" s="4"/>
      <c r="J210" s="119"/>
      <c r="K210" s="119"/>
      <c r="L210" s="119"/>
      <c r="M210" s="119"/>
      <c r="N210" s="4"/>
      <c r="O210" s="4"/>
      <c r="P210" s="4"/>
      <c r="Q210" s="4"/>
      <c r="R210" s="4"/>
      <c r="S210" s="4"/>
      <c r="T210" s="4"/>
      <c r="U210" s="4"/>
      <c r="V210" s="4"/>
      <c r="W210" s="4"/>
      <c r="X210" s="4"/>
      <c r="Y210" s="4"/>
      <c r="Z210" s="4"/>
    </row>
    <row r="211">
      <c r="A211" s="4"/>
      <c r="B211" s="4"/>
      <c r="C211" s="4"/>
      <c r="D211" s="4"/>
      <c r="E211" s="4"/>
      <c r="F211" s="4"/>
      <c r="G211" s="4"/>
      <c r="H211" s="4"/>
      <c r="I211" s="4"/>
      <c r="J211" s="119"/>
      <c r="K211" s="119"/>
      <c r="L211" s="119"/>
      <c r="M211" s="119"/>
      <c r="N211" s="4"/>
      <c r="O211" s="4"/>
      <c r="P211" s="4"/>
      <c r="Q211" s="4"/>
      <c r="R211" s="4"/>
      <c r="S211" s="4"/>
      <c r="T211" s="4"/>
      <c r="U211" s="4"/>
      <c r="V211" s="4"/>
      <c r="W211" s="4"/>
      <c r="X211" s="4"/>
      <c r="Y211" s="4"/>
      <c r="Z211" s="4"/>
    </row>
    <row r="212">
      <c r="A212" s="4"/>
      <c r="B212" s="4"/>
      <c r="C212" s="4"/>
      <c r="D212" s="4"/>
      <c r="E212" s="4"/>
      <c r="F212" s="4"/>
      <c r="G212" s="4"/>
      <c r="H212" s="4"/>
      <c r="I212" s="4"/>
      <c r="J212" s="119"/>
      <c r="K212" s="119"/>
      <c r="L212" s="119"/>
      <c r="M212" s="119"/>
      <c r="N212" s="4"/>
      <c r="O212" s="4"/>
      <c r="P212" s="4"/>
      <c r="Q212" s="4"/>
      <c r="R212" s="4"/>
      <c r="S212" s="4"/>
      <c r="T212" s="4"/>
      <c r="U212" s="4"/>
      <c r="V212" s="4"/>
      <c r="W212" s="4"/>
      <c r="X212" s="4"/>
      <c r="Y212" s="4"/>
      <c r="Z212" s="4"/>
    </row>
    <row r="213">
      <c r="A213" s="4"/>
      <c r="B213" s="4"/>
      <c r="C213" s="4"/>
      <c r="D213" s="4"/>
      <c r="E213" s="4"/>
      <c r="F213" s="4"/>
      <c r="G213" s="4"/>
      <c r="H213" s="4"/>
      <c r="I213" s="4"/>
      <c r="J213" s="119"/>
      <c r="K213" s="119"/>
      <c r="L213" s="119"/>
      <c r="M213" s="119"/>
      <c r="N213" s="4"/>
      <c r="O213" s="4"/>
      <c r="P213" s="4"/>
      <c r="Q213" s="4"/>
      <c r="R213" s="4"/>
      <c r="S213" s="4"/>
      <c r="T213" s="4"/>
      <c r="U213" s="4"/>
      <c r="V213" s="4"/>
      <c r="W213" s="4"/>
      <c r="X213" s="4"/>
      <c r="Y213" s="4"/>
      <c r="Z213" s="4"/>
    </row>
    <row r="214">
      <c r="A214" s="4"/>
      <c r="B214" s="4"/>
      <c r="C214" s="4"/>
      <c r="D214" s="4"/>
      <c r="E214" s="4"/>
      <c r="F214" s="4"/>
      <c r="G214" s="4"/>
      <c r="H214" s="4"/>
      <c r="I214" s="4"/>
      <c r="J214" s="119"/>
      <c r="K214" s="119"/>
      <c r="L214" s="119"/>
      <c r="M214" s="119"/>
      <c r="N214" s="4"/>
      <c r="O214" s="4"/>
      <c r="P214" s="4"/>
      <c r="Q214" s="4"/>
      <c r="R214" s="4"/>
      <c r="S214" s="4"/>
      <c r="T214" s="4"/>
      <c r="U214" s="4"/>
      <c r="V214" s="4"/>
      <c r="W214" s="4"/>
      <c r="X214" s="4"/>
      <c r="Y214" s="4"/>
      <c r="Z214" s="4"/>
    </row>
    <row r="215">
      <c r="A215" s="4"/>
      <c r="B215" s="4"/>
      <c r="C215" s="4"/>
      <c r="D215" s="4"/>
      <c r="E215" s="4"/>
      <c r="F215" s="4"/>
      <c r="G215" s="4"/>
      <c r="H215" s="4"/>
      <c r="I215" s="4"/>
      <c r="J215" s="119"/>
      <c r="K215" s="119"/>
      <c r="L215" s="119"/>
      <c r="M215" s="119"/>
      <c r="N215" s="4"/>
      <c r="O215" s="4"/>
      <c r="P215" s="4"/>
      <c r="Q215" s="4"/>
      <c r="R215" s="4"/>
      <c r="S215" s="4"/>
      <c r="T215" s="4"/>
      <c r="U215" s="4"/>
      <c r="V215" s="4"/>
      <c r="W215" s="4"/>
      <c r="X215" s="4"/>
      <c r="Y215" s="4"/>
      <c r="Z215" s="4"/>
    </row>
    <row r="216">
      <c r="A216" s="4"/>
      <c r="B216" s="4"/>
      <c r="C216" s="4"/>
      <c r="D216" s="4"/>
      <c r="E216" s="4"/>
      <c r="F216" s="4"/>
      <c r="G216" s="4"/>
      <c r="H216" s="4"/>
      <c r="I216" s="4"/>
      <c r="J216" s="119"/>
      <c r="K216" s="119"/>
      <c r="L216" s="119"/>
      <c r="M216" s="119"/>
      <c r="N216" s="4"/>
      <c r="O216" s="4"/>
      <c r="P216" s="4"/>
      <c r="Q216" s="4"/>
      <c r="R216" s="4"/>
      <c r="S216" s="4"/>
      <c r="T216" s="4"/>
      <c r="U216" s="4"/>
      <c r="V216" s="4"/>
      <c r="W216" s="4"/>
      <c r="X216" s="4"/>
      <c r="Y216" s="4"/>
      <c r="Z216" s="4"/>
    </row>
    <row r="217">
      <c r="A217" s="4"/>
      <c r="B217" s="4"/>
      <c r="C217" s="4"/>
      <c r="D217" s="4"/>
      <c r="E217" s="4"/>
      <c r="F217" s="4"/>
      <c r="G217" s="4"/>
      <c r="H217" s="4"/>
      <c r="I217" s="4"/>
      <c r="J217" s="119"/>
      <c r="K217" s="119"/>
      <c r="L217" s="119"/>
      <c r="M217" s="119"/>
      <c r="N217" s="4"/>
      <c r="O217" s="4"/>
      <c r="P217" s="4"/>
      <c r="Q217" s="4"/>
      <c r="R217" s="4"/>
      <c r="S217" s="4"/>
      <c r="T217" s="4"/>
      <c r="U217" s="4"/>
      <c r="V217" s="4"/>
      <c r="W217" s="4"/>
      <c r="X217" s="4"/>
      <c r="Y217" s="4"/>
      <c r="Z217" s="4"/>
    </row>
    <row r="218">
      <c r="A218" s="4"/>
      <c r="B218" s="4"/>
      <c r="C218" s="4"/>
      <c r="D218" s="4"/>
      <c r="E218" s="4"/>
      <c r="F218" s="4"/>
      <c r="G218" s="4"/>
      <c r="H218" s="4"/>
      <c r="I218" s="4"/>
      <c r="J218" s="119"/>
      <c r="K218" s="119"/>
      <c r="L218" s="119"/>
      <c r="M218" s="119"/>
      <c r="N218" s="4"/>
      <c r="O218" s="4"/>
      <c r="P218" s="4"/>
      <c r="Q218" s="4"/>
      <c r="R218" s="4"/>
      <c r="S218" s="4"/>
      <c r="T218" s="4"/>
      <c r="U218" s="4"/>
      <c r="V218" s="4"/>
      <c r="W218" s="4"/>
      <c r="X218" s="4"/>
      <c r="Y218" s="4"/>
      <c r="Z218" s="4"/>
    </row>
    <row r="219">
      <c r="A219" s="4"/>
      <c r="B219" s="4"/>
      <c r="C219" s="4"/>
      <c r="D219" s="4"/>
      <c r="E219" s="4"/>
      <c r="F219" s="4"/>
      <c r="G219" s="4"/>
      <c r="H219" s="4"/>
      <c r="I219" s="4"/>
      <c r="J219" s="119"/>
      <c r="K219" s="119"/>
      <c r="L219" s="119"/>
      <c r="M219" s="119"/>
      <c r="N219" s="4"/>
      <c r="O219" s="4"/>
      <c r="P219" s="4"/>
      <c r="Q219" s="4"/>
      <c r="R219" s="4"/>
      <c r="S219" s="4"/>
      <c r="T219" s="4"/>
      <c r="U219" s="4"/>
      <c r="V219" s="4"/>
      <c r="W219" s="4"/>
      <c r="X219" s="4"/>
      <c r="Y219" s="4"/>
      <c r="Z219" s="4"/>
    </row>
    <row r="220">
      <c r="A220" s="4"/>
      <c r="B220" s="4"/>
      <c r="C220" s="4"/>
      <c r="D220" s="4"/>
      <c r="E220" s="4"/>
      <c r="F220" s="4"/>
      <c r="G220" s="4"/>
      <c r="H220" s="4"/>
      <c r="I220" s="4"/>
      <c r="J220" s="119"/>
      <c r="K220" s="119"/>
      <c r="L220" s="119"/>
      <c r="M220" s="119"/>
      <c r="N220" s="4"/>
      <c r="O220" s="4"/>
      <c r="P220" s="4"/>
      <c r="Q220" s="4"/>
      <c r="R220" s="4"/>
      <c r="S220" s="4"/>
      <c r="T220" s="4"/>
      <c r="U220" s="4"/>
      <c r="V220" s="4"/>
      <c r="W220" s="4"/>
      <c r="X220" s="4"/>
      <c r="Y220" s="4"/>
      <c r="Z220" s="4"/>
    </row>
    <row r="221">
      <c r="A221" s="4"/>
      <c r="B221" s="4"/>
      <c r="C221" s="4"/>
      <c r="D221" s="4"/>
      <c r="E221" s="4"/>
      <c r="F221" s="4"/>
      <c r="G221" s="4"/>
      <c r="H221" s="4"/>
      <c r="I221" s="4"/>
      <c r="J221" s="119"/>
      <c r="K221" s="119"/>
      <c r="L221" s="119"/>
      <c r="M221" s="119"/>
      <c r="N221" s="4"/>
      <c r="O221" s="4"/>
      <c r="P221" s="4"/>
      <c r="Q221" s="4"/>
      <c r="R221" s="4"/>
      <c r="S221" s="4"/>
      <c r="T221" s="4"/>
      <c r="U221" s="4"/>
      <c r="V221" s="4"/>
      <c r="W221" s="4"/>
      <c r="X221" s="4"/>
      <c r="Y221" s="4"/>
      <c r="Z221" s="4"/>
    </row>
    <row r="222">
      <c r="A222" s="4"/>
      <c r="B222" s="4"/>
      <c r="C222" s="4"/>
      <c r="D222" s="4"/>
      <c r="E222" s="4"/>
      <c r="F222" s="4"/>
      <c r="G222" s="4"/>
      <c r="H222" s="4"/>
      <c r="I222" s="4"/>
      <c r="J222" s="119"/>
      <c r="K222" s="119"/>
      <c r="L222" s="119"/>
      <c r="M222" s="119"/>
      <c r="N222" s="4"/>
      <c r="O222" s="4"/>
      <c r="P222" s="4"/>
      <c r="Q222" s="4"/>
      <c r="R222" s="4"/>
      <c r="S222" s="4"/>
      <c r="T222" s="4"/>
      <c r="U222" s="4"/>
      <c r="V222" s="4"/>
      <c r="W222" s="4"/>
      <c r="X222" s="4"/>
      <c r="Y222" s="4"/>
      <c r="Z222" s="4"/>
    </row>
    <row r="223">
      <c r="A223" s="4"/>
      <c r="B223" s="4"/>
      <c r="C223" s="4"/>
      <c r="D223" s="4"/>
      <c r="E223" s="4"/>
      <c r="F223" s="4"/>
      <c r="G223" s="4"/>
      <c r="H223" s="4"/>
      <c r="I223" s="4"/>
      <c r="J223" s="119"/>
      <c r="K223" s="119"/>
      <c r="L223" s="119"/>
      <c r="M223" s="119"/>
      <c r="N223" s="4"/>
      <c r="O223" s="4"/>
      <c r="P223" s="4"/>
      <c r="Q223" s="4"/>
      <c r="R223" s="4"/>
      <c r="S223" s="4"/>
      <c r="T223" s="4"/>
      <c r="U223" s="4"/>
      <c r="V223" s="4"/>
      <c r="W223" s="4"/>
      <c r="X223" s="4"/>
      <c r="Y223" s="4"/>
      <c r="Z223" s="4"/>
    </row>
    <row r="224">
      <c r="A224" s="4"/>
      <c r="B224" s="4"/>
      <c r="C224" s="4"/>
      <c r="D224" s="4"/>
      <c r="E224" s="4"/>
      <c r="F224" s="4"/>
      <c r="G224" s="4"/>
      <c r="H224" s="4"/>
      <c r="I224" s="4"/>
      <c r="J224" s="119"/>
      <c r="K224" s="119"/>
      <c r="L224" s="119"/>
      <c r="M224" s="119"/>
      <c r="N224" s="4"/>
      <c r="O224" s="4"/>
      <c r="P224" s="4"/>
      <c r="Q224" s="4"/>
      <c r="R224" s="4"/>
      <c r="S224" s="4"/>
      <c r="T224" s="4"/>
      <c r="U224" s="4"/>
      <c r="V224" s="4"/>
      <c r="W224" s="4"/>
      <c r="X224" s="4"/>
      <c r="Y224" s="4"/>
      <c r="Z224" s="4"/>
    </row>
    <row r="225">
      <c r="A225" s="4"/>
      <c r="B225" s="4"/>
      <c r="C225" s="4"/>
      <c r="D225" s="4"/>
      <c r="E225" s="4"/>
      <c r="F225" s="4"/>
      <c r="G225" s="4"/>
      <c r="H225" s="4"/>
      <c r="I225" s="4"/>
      <c r="J225" s="119"/>
      <c r="K225" s="119"/>
      <c r="L225" s="119"/>
      <c r="M225" s="119"/>
      <c r="N225" s="4"/>
      <c r="O225" s="4"/>
      <c r="P225" s="4"/>
      <c r="Q225" s="4"/>
      <c r="R225" s="4"/>
      <c r="S225" s="4"/>
      <c r="T225" s="4"/>
      <c r="U225" s="4"/>
      <c r="V225" s="4"/>
      <c r="W225" s="4"/>
      <c r="X225" s="4"/>
      <c r="Y225" s="4"/>
      <c r="Z225" s="4"/>
    </row>
    <row r="226">
      <c r="A226" s="4"/>
      <c r="B226" s="4"/>
      <c r="C226" s="4"/>
      <c r="D226" s="4"/>
      <c r="E226" s="4"/>
      <c r="F226" s="4"/>
      <c r="G226" s="4"/>
      <c r="H226" s="4"/>
      <c r="I226" s="4"/>
      <c r="J226" s="119"/>
      <c r="K226" s="119"/>
      <c r="L226" s="119"/>
      <c r="M226" s="119"/>
      <c r="N226" s="4"/>
      <c r="O226" s="4"/>
      <c r="P226" s="4"/>
      <c r="Q226" s="4"/>
      <c r="R226" s="4"/>
      <c r="S226" s="4"/>
      <c r="T226" s="4"/>
      <c r="U226" s="4"/>
      <c r="V226" s="4"/>
      <c r="W226" s="4"/>
      <c r="X226" s="4"/>
      <c r="Y226" s="4"/>
      <c r="Z226" s="4"/>
    </row>
    <row r="227">
      <c r="A227" s="4"/>
      <c r="B227" s="4"/>
      <c r="C227" s="4"/>
      <c r="D227" s="4"/>
      <c r="E227" s="4"/>
      <c r="F227" s="4"/>
      <c r="G227" s="4"/>
      <c r="H227" s="4"/>
      <c r="I227" s="4"/>
      <c r="J227" s="119"/>
      <c r="K227" s="119"/>
      <c r="L227" s="119"/>
      <c r="M227" s="119"/>
      <c r="N227" s="4"/>
      <c r="O227" s="4"/>
      <c r="P227" s="4"/>
      <c r="Q227" s="4"/>
      <c r="R227" s="4"/>
      <c r="S227" s="4"/>
      <c r="T227" s="4"/>
      <c r="U227" s="4"/>
      <c r="V227" s="4"/>
      <c r="W227" s="4"/>
      <c r="X227" s="4"/>
      <c r="Y227" s="4"/>
      <c r="Z227" s="4"/>
    </row>
    <row r="228">
      <c r="A228" s="4"/>
      <c r="B228" s="4"/>
      <c r="C228" s="4"/>
      <c r="D228" s="4"/>
      <c r="E228" s="4"/>
      <c r="F228" s="4"/>
      <c r="G228" s="4"/>
      <c r="H228" s="4"/>
      <c r="I228" s="4"/>
      <c r="J228" s="119"/>
      <c r="K228" s="119"/>
      <c r="L228" s="119"/>
      <c r="M228" s="119"/>
      <c r="N228" s="4"/>
      <c r="O228" s="4"/>
      <c r="P228" s="4"/>
      <c r="Q228" s="4"/>
      <c r="R228" s="4"/>
      <c r="S228" s="4"/>
      <c r="T228" s="4"/>
      <c r="U228" s="4"/>
      <c r="V228" s="4"/>
      <c r="W228" s="4"/>
      <c r="X228" s="4"/>
      <c r="Y228" s="4"/>
      <c r="Z228" s="4"/>
    </row>
    <row r="229">
      <c r="A229" s="4"/>
      <c r="B229" s="4"/>
      <c r="C229" s="4"/>
      <c r="D229" s="4"/>
      <c r="E229" s="4"/>
      <c r="F229" s="4"/>
      <c r="G229" s="4"/>
      <c r="H229" s="4"/>
      <c r="I229" s="4"/>
      <c r="J229" s="119"/>
      <c r="K229" s="119"/>
      <c r="L229" s="119"/>
      <c r="M229" s="119"/>
      <c r="N229" s="4"/>
      <c r="O229" s="4"/>
      <c r="P229" s="4"/>
      <c r="Q229" s="4"/>
      <c r="R229" s="4"/>
      <c r="S229" s="4"/>
      <c r="T229" s="4"/>
      <c r="U229" s="4"/>
      <c r="V229" s="4"/>
      <c r="W229" s="4"/>
      <c r="X229" s="4"/>
      <c r="Y229" s="4"/>
      <c r="Z229" s="4"/>
    </row>
    <row r="230">
      <c r="A230" s="4"/>
      <c r="B230" s="4"/>
      <c r="C230" s="4"/>
      <c r="D230" s="4"/>
      <c r="E230" s="4"/>
      <c r="F230" s="4"/>
      <c r="G230" s="4"/>
      <c r="H230" s="4"/>
      <c r="I230" s="4"/>
      <c r="J230" s="119"/>
      <c r="K230" s="119"/>
      <c r="L230" s="119"/>
      <c r="M230" s="119"/>
      <c r="N230" s="4"/>
      <c r="O230" s="4"/>
      <c r="P230" s="4"/>
      <c r="Q230" s="4"/>
      <c r="R230" s="4"/>
      <c r="S230" s="4"/>
      <c r="T230" s="4"/>
      <c r="U230" s="4"/>
      <c r="V230" s="4"/>
      <c r="W230" s="4"/>
      <c r="X230" s="4"/>
      <c r="Y230" s="4"/>
      <c r="Z230" s="4"/>
    </row>
    <row r="231">
      <c r="A231" s="4"/>
      <c r="B231" s="4"/>
      <c r="C231" s="4"/>
      <c r="D231" s="4"/>
      <c r="E231" s="4"/>
      <c r="F231" s="4"/>
      <c r="G231" s="4"/>
      <c r="H231" s="4"/>
      <c r="I231" s="4"/>
      <c r="J231" s="119"/>
      <c r="K231" s="119"/>
      <c r="L231" s="119"/>
      <c r="M231" s="119"/>
      <c r="N231" s="4"/>
      <c r="O231" s="4"/>
      <c r="P231" s="4"/>
      <c r="Q231" s="4"/>
      <c r="R231" s="4"/>
      <c r="S231" s="4"/>
      <c r="T231" s="4"/>
      <c r="U231" s="4"/>
      <c r="V231" s="4"/>
      <c r="W231" s="4"/>
      <c r="X231" s="4"/>
      <c r="Y231" s="4"/>
      <c r="Z231" s="4"/>
    </row>
    <row r="232">
      <c r="A232" s="4"/>
      <c r="B232" s="4"/>
      <c r="C232" s="4"/>
      <c r="D232" s="4"/>
      <c r="E232" s="4"/>
      <c r="F232" s="4"/>
      <c r="G232" s="4"/>
      <c r="H232" s="4"/>
      <c r="I232" s="4"/>
      <c r="J232" s="119"/>
      <c r="K232" s="119"/>
      <c r="L232" s="119"/>
      <c r="M232" s="119"/>
      <c r="N232" s="4"/>
      <c r="O232" s="4"/>
      <c r="P232" s="4"/>
      <c r="Q232" s="4"/>
      <c r="R232" s="4"/>
      <c r="S232" s="4"/>
      <c r="T232" s="4"/>
      <c r="U232" s="4"/>
      <c r="V232" s="4"/>
      <c r="W232" s="4"/>
      <c r="X232" s="4"/>
      <c r="Y232" s="4"/>
      <c r="Z232" s="4"/>
    </row>
    <row r="233">
      <c r="A233" s="4"/>
      <c r="B233" s="4"/>
      <c r="C233" s="4"/>
      <c r="D233" s="4"/>
      <c r="E233" s="4"/>
      <c r="F233" s="4"/>
      <c r="G233" s="4"/>
      <c r="H233" s="4"/>
      <c r="I233" s="4"/>
      <c r="J233" s="119"/>
      <c r="K233" s="119"/>
      <c r="L233" s="119"/>
      <c r="M233" s="119"/>
      <c r="N233" s="4"/>
      <c r="O233" s="4"/>
      <c r="P233" s="4"/>
      <c r="Q233" s="4"/>
      <c r="R233" s="4"/>
      <c r="S233" s="4"/>
      <c r="T233" s="4"/>
      <c r="U233" s="4"/>
      <c r="V233" s="4"/>
      <c r="W233" s="4"/>
      <c r="X233" s="4"/>
      <c r="Y233" s="4"/>
      <c r="Z233" s="4"/>
    </row>
    <row r="234">
      <c r="A234" s="4"/>
      <c r="B234" s="4"/>
      <c r="C234" s="4"/>
      <c r="D234" s="4"/>
      <c r="E234" s="4"/>
      <c r="F234" s="4"/>
      <c r="G234" s="4"/>
      <c r="H234" s="4"/>
      <c r="I234" s="4"/>
      <c r="J234" s="119"/>
      <c r="K234" s="119"/>
      <c r="L234" s="119"/>
      <c r="M234" s="119"/>
      <c r="N234" s="4"/>
      <c r="O234" s="4"/>
      <c r="P234" s="4"/>
      <c r="Q234" s="4"/>
      <c r="R234" s="4"/>
      <c r="S234" s="4"/>
      <c r="T234" s="4"/>
      <c r="U234" s="4"/>
      <c r="V234" s="4"/>
      <c r="W234" s="4"/>
      <c r="X234" s="4"/>
      <c r="Y234" s="4"/>
      <c r="Z234" s="4"/>
    </row>
    <row r="235">
      <c r="A235" s="4"/>
      <c r="B235" s="4"/>
      <c r="C235" s="4"/>
      <c r="D235" s="4"/>
      <c r="E235" s="4"/>
      <c r="F235" s="4"/>
      <c r="G235" s="4"/>
      <c r="H235" s="4"/>
      <c r="I235" s="4"/>
      <c r="J235" s="119"/>
      <c r="K235" s="119"/>
      <c r="L235" s="119"/>
      <c r="M235" s="119"/>
      <c r="N235" s="4"/>
      <c r="O235" s="4"/>
      <c r="P235" s="4"/>
      <c r="Q235" s="4"/>
      <c r="R235" s="4"/>
      <c r="S235" s="4"/>
      <c r="T235" s="4"/>
      <c r="U235" s="4"/>
      <c r="V235" s="4"/>
      <c r="W235" s="4"/>
      <c r="X235" s="4"/>
      <c r="Y235" s="4"/>
      <c r="Z235" s="4"/>
    </row>
    <row r="236">
      <c r="A236" s="4"/>
      <c r="B236" s="4"/>
      <c r="C236" s="4"/>
      <c r="D236" s="4"/>
      <c r="E236" s="4"/>
      <c r="F236" s="4"/>
      <c r="G236" s="4"/>
      <c r="H236" s="4"/>
      <c r="I236" s="4"/>
      <c r="J236" s="119"/>
      <c r="K236" s="119"/>
      <c r="L236" s="119"/>
      <c r="M236" s="119"/>
      <c r="N236" s="4"/>
      <c r="O236" s="4"/>
      <c r="P236" s="4"/>
      <c r="Q236" s="4"/>
      <c r="R236" s="4"/>
      <c r="S236" s="4"/>
      <c r="T236" s="4"/>
      <c r="U236" s="4"/>
      <c r="V236" s="4"/>
      <c r="W236" s="4"/>
      <c r="X236" s="4"/>
      <c r="Y236" s="4"/>
      <c r="Z236" s="4"/>
    </row>
    <row r="237">
      <c r="A237" s="4"/>
      <c r="B237" s="4"/>
      <c r="C237" s="4"/>
      <c r="D237" s="4"/>
      <c r="E237" s="4"/>
      <c r="F237" s="4"/>
      <c r="G237" s="4"/>
      <c r="H237" s="4"/>
      <c r="I237" s="4"/>
      <c r="J237" s="119"/>
      <c r="K237" s="119"/>
      <c r="L237" s="119"/>
      <c r="M237" s="119"/>
      <c r="N237" s="4"/>
      <c r="O237" s="4"/>
      <c r="P237" s="4"/>
      <c r="Q237" s="4"/>
      <c r="R237" s="4"/>
      <c r="S237" s="4"/>
      <c r="T237" s="4"/>
      <c r="U237" s="4"/>
      <c r="V237" s="4"/>
      <c r="W237" s="4"/>
      <c r="X237" s="4"/>
      <c r="Y237" s="4"/>
      <c r="Z237" s="4"/>
    </row>
    <row r="238">
      <c r="A238" s="4"/>
      <c r="B238" s="4"/>
      <c r="C238" s="4"/>
      <c r="D238" s="4"/>
      <c r="E238" s="4"/>
      <c r="F238" s="4"/>
      <c r="G238" s="4"/>
      <c r="H238" s="4"/>
      <c r="I238" s="4"/>
      <c r="J238" s="119"/>
      <c r="K238" s="119"/>
      <c r="L238" s="119"/>
      <c r="M238" s="119"/>
      <c r="N238" s="4"/>
      <c r="O238" s="4"/>
      <c r="P238" s="4"/>
      <c r="Q238" s="4"/>
      <c r="R238" s="4"/>
      <c r="S238" s="4"/>
      <c r="T238" s="4"/>
      <c r="U238" s="4"/>
      <c r="V238" s="4"/>
      <c r="W238" s="4"/>
      <c r="X238" s="4"/>
      <c r="Y238" s="4"/>
      <c r="Z238" s="4"/>
    </row>
    <row r="239">
      <c r="A239" s="4"/>
      <c r="B239" s="4"/>
      <c r="C239" s="4"/>
      <c r="D239" s="4"/>
      <c r="E239" s="4"/>
      <c r="F239" s="4"/>
      <c r="G239" s="4"/>
      <c r="H239" s="4"/>
      <c r="I239" s="4"/>
      <c r="J239" s="119"/>
      <c r="K239" s="119"/>
      <c r="L239" s="119"/>
      <c r="M239" s="119"/>
      <c r="N239" s="4"/>
      <c r="O239" s="4"/>
      <c r="P239" s="4"/>
      <c r="Q239" s="4"/>
      <c r="R239" s="4"/>
      <c r="S239" s="4"/>
      <c r="T239" s="4"/>
      <c r="U239" s="4"/>
      <c r="V239" s="4"/>
      <c r="W239" s="4"/>
      <c r="X239" s="4"/>
      <c r="Y239" s="4"/>
      <c r="Z239" s="4"/>
    </row>
    <row r="240">
      <c r="A240" s="4"/>
      <c r="B240" s="4"/>
      <c r="C240" s="4"/>
      <c r="D240" s="4"/>
      <c r="E240" s="4"/>
      <c r="F240" s="4"/>
      <c r="G240" s="4"/>
      <c r="H240" s="4"/>
      <c r="I240" s="4"/>
      <c r="J240" s="119"/>
      <c r="K240" s="119"/>
      <c r="L240" s="119"/>
      <c r="M240" s="119"/>
      <c r="N240" s="4"/>
      <c r="O240" s="4"/>
      <c r="P240" s="4"/>
      <c r="Q240" s="4"/>
      <c r="R240" s="4"/>
      <c r="S240" s="4"/>
      <c r="T240" s="4"/>
      <c r="U240" s="4"/>
      <c r="V240" s="4"/>
      <c r="W240" s="4"/>
      <c r="X240" s="4"/>
      <c r="Y240" s="4"/>
      <c r="Z240" s="4"/>
    </row>
    <row r="241">
      <c r="A241" s="4"/>
      <c r="B241" s="4"/>
      <c r="C241" s="4"/>
      <c r="D241" s="4"/>
      <c r="E241" s="4"/>
      <c r="F241" s="4"/>
      <c r="G241" s="4"/>
      <c r="H241" s="4"/>
      <c r="I241" s="4"/>
      <c r="J241" s="119"/>
      <c r="K241" s="119"/>
      <c r="L241" s="119"/>
      <c r="M241" s="119"/>
      <c r="N241" s="4"/>
      <c r="O241" s="4"/>
      <c r="P241" s="4"/>
      <c r="Q241" s="4"/>
      <c r="R241" s="4"/>
      <c r="S241" s="4"/>
      <c r="T241" s="4"/>
      <c r="U241" s="4"/>
      <c r="V241" s="4"/>
      <c r="W241" s="4"/>
      <c r="X241" s="4"/>
      <c r="Y241" s="4"/>
      <c r="Z241" s="4"/>
    </row>
    <row r="242">
      <c r="A242" s="4"/>
      <c r="B242" s="4"/>
      <c r="C242" s="4"/>
      <c r="D242" s="4"/>
      <c r="E242" s="4"/>
      <c r="F242" s="4"/>
      <c r="G242" s="4"/>
      <c r="H242" s="4"/>
      <c r="I242" s="4"/>
      <c r="J242" s="119"/>
      <c r="K242" s="119"/>
      <c r="L242" s="119"/>
      <c r="M242" s="119"/>
      <c r="N242" s="4"/>
      <c r="O242" s="4"/>
      <c r="P242" s="4"/>
      <c r="Q242" s="4"/>
      <c r="R242" s="4"/>
      <c r="S242" s="4"/>
      <c r="T242" s="4"/>
      <c r="U242" s="4"/>
      <c r="V242" s="4"/>
      <c r="W242" s="4"/>
      <c r="X242" s="4"/>
      <c r="Y242" s="4"/>
      <c r="Z242" s="4"/>
    </row>
    <row r="243">
      <c r="A243" s="4"/>
      <c r="B243" s="4"/>
      <c r="C243" s="4"/>
      <c r="D243" s="4"/>
      <c r="E243" s="4"/>
      <c r="F243" s="4"/>
      <c r="G243" s="4"/>
      <c r="H243" s="4"/>
      <c r="I243" s="4"/>
      <c r="J243" s="119"/>
      <c r="K243" s="119"/>
      <c r="L243" s="119"/>
      <c r="M243" s="119"/>
      <c r="N243" s="4"/>
      <c r="O243" s="4"/>
      <c r="P243" s="4"/>
      <c r="Q243" s="4"/>
      <c r="R243" s="4"/>
      <c r="S243" s="4"/>
      <c r="T243" s="4"/>
      <c r="U243" s="4"/>
      <c r="V243" s="4"/>
      <c r="W243" s="4"/>
      <c r="X243" s="4"/>
      <c r="Y243" s="4"/>
      <c r="Z243" s="4"/>
    </row>
    <row r="244">
      <c r="A244" s="4"/>
      <c r="B244" s="4"/>
      <c r="C244" s="4"/>
      <c r="D244" s="4"/>
      <c r="E244" s="4"/>
      <c r="F244" s="4"/>
      <c r="G244" s="4"/>
      <c r="H244" s="4"/>
      <c r="I244" s="4"/>
      <c r="J244" s="119"/>
      <c r="K244" s="119"/>
      <c r="L244" s="119"/>
      <c r="M244" s="119"/>
      <c r="N244" s="4"/>
      <c r="O244" s="4"/>
      <c r="P244" s="4"/>
      <c r="Q244" s="4"/>
      <c r="R244" s="4"/>
      <c r="S244" s="4"/>
      <c r="T244" s="4"/>
      <c r="U244" s="4"/>
      <c r="V244" s="4"/>
      <c r="W244" s="4"/>
      <c r="X244" s="4"/>
      <c r="Y244" s="4"/>
      <c r="Z244" s="4"/>
    </row>
    <row r="245">
      <c r="A245" s="4"/>
      <c r="B245" s="4"/>
      <c r="C245" s="4"/>
      <c r="D245" s="4"/>
      <c r="E245" s="4"/>
      <c r="F245" s="4"/>
      <c r="G245" s="4"/>
      <c r="H245" s="4"/>
      <c r="I245" s="4"/>
      <c r="J245" s="119"/>
      <c r="K245" s="119"/>
      <c r="L245" s="119"/>
      <c r="M245" s="119"/>
      <c r="N245" s="4"/>
      <c r="O245" s="4"/>
      <c r="P245" s="4"/>
      <c r="Q245" s="4"/>
      <c r="R245" s="4"/>
      <c r="S245" s="4"/>
      <c r="T245" s="4"/>
      <c r="U245" s="4"/>
      <c r="V245" s="4"/>
      <c r="W245" s="4"/>
      <c r="X245" s="4"/>
      <c r="Y245" s="4"/>
      <c r="Z245" s="4"/>
    </row>
    <row r="246">
      <c r="A246" s="4"/>
      <c r="B246" s="4"/>
      <c r="C246" s="4"/>
      <c r="D246" s="4"/>
      <c r="E246" s="4"/>
      <c r="F246" s="4"/>
      <c r="G246" s="4"/>
      <c r="H246" s="4"/>
      <c r="I246" s="4"/>
      <c r="J246" s="119"/>
      <c r="K246" s="119"/>
      <c r="L246" s="119"/>
      <c r="M246" s="119"/>
      <c r="N246" s="4"/>
      <c r="O246" s="4"/>
      <c r="P246" s="4"/>
      <c r="Q246" s="4"/>
      <c r="R246" s="4"/>
      <c r="S246" s="4"/>
      <c r="T246" s="4"/>
      <c r="U246" s="4"/>
      <c r="V246" s="4"/>
      <c r="W246" s="4"/>
      <c r="X246" s="4"/>
      <c r="Y246" s="4"/>
      <c r="Z246" s="4"/>
    </row>
    <row r="247">
      <c r="A247" s="4"/>
      <c r="B247" s="4"/>
      <c r="C247" s="4"/>
      <c r="D247" s="4"/>
      <c r="E247" s="4"/>
      <c r="F247" s="4"/>
      <c r="G247" s="4"/>
      <c r="H247" s="4"/>
      <c r="I247" s="4"/>
      <c r="J247" s="119"/>
      <c r="K247" s="119"/>
      <c r="L247" s="119"/>
      <c r="M247" s="119"/>
      <c r="N247" s="4"/>
      <c r="O247" s="4"/>
      <c r="P247" s="4"/>
      <c r="Q247" s="4"/>
      <c r="R247" s="4"/>
      <c r="S247" s="4"/>
      <c r="T247" s="4"/>
      <c r="U247" s="4"/>
      <c r="V247" s="4"/>
      <c r="W247" s="4"/>
      <c r="X247" s="4"/>
      <c r="Y247" s="4"/>
      <c r="Z247" s="4"/>
    </row>
    <row r="248">
      <c r="A248" s="4"/>
      <c r="B248" s="4"/>
      <c r="C248" s="4"/>
      <c r="D248" s="4"/>
      <c r="E248" s="4"/>
      <c r="F248" s="4"/>
      <c r="G248" s="4"/>
      <c r="H248" s="4"/>
      <c r="I248" s="4"/>
      <c r="J248" s="119"/>
      <c r="K248" s="119"/>
      <c r="L248" s="119"/>
      <c r="M248" s="119"/>
      <c r="N248" s="4"/>
      <c r="O248" s="4"/>
      <c r="P248" s="4"/>
      <c r="Q248" s="4"/>
      <c r="R248" s="4"/>
      <c r="S248" s="4"/>
      <c r="T248" s="4"/>
      <c r="U248" s="4"/>
      <c r="V248" s="4"/>
      <c r="W248" s="4"/>
      <c r="X248" s="4"/>
      <c r="Y248" s="4"/>
      <c r="Z248" s="4"/>
    </row>
    <row r="249">
      <c r="A249" s="4"/>
      <c r="B249" s="4"/>
      <c r="C249" s="4"/>
      <c r="D249" s="4"/>
      <c r="E249" s="4"/>
      <c r="F249" s="4"/>
      <c r="G249" s="4"/>
      <c r="H249" s="4"/>
      <c r="I249" s="4"/>
      <c r="J249" s="119"/>
      <c r="K249" s="119"/>
      <c r="L249" s="119"/>
      <c r="M249" s="119"/>
      <c r="N249" s="4"/>
      <c r="O249" s="4"/>
      <c r="P249" s="4"/>
      <c r="Q249" s="4"/>
      <c r="R249" s="4"/>
      <c r="S249" s="4"/>
      <c r="T249" s="4"/>
      <c r="U249" s="4"/>
      <c r="V249" s="4"/>
      <c r="W249" s="4"/>
      <c r="X249" s="4"/>
      <c r="Y249" s="4"/>
      <c r="Z249" s="4"/>
    </row>
    <row r="250">
      <c r="A250" s="4"/>
      <c r="B250" s="4"/>
      <c r="C250" s="4"/>
      <c r="D250" s="4"/>
      <c r="E250" s="4"/>
      <c r="F250" s="4"/>
      <c r="G250" s="4"/>
      <c r="H250" s="4"/>
      <c r="I250" s="4"/>
      <c r="J250" s="119"/>
      <c r="K250" s="119"/>
      <c r="L250" s="119"/>
      <c r="M250" s="119"/>
      <c r="N250" s="4"/>
      <c r="O250" s="4"/>
      <c r="P250" s="4"/>
      <c r="Q250" s="4"/>
      <c r="R250" s="4"/>
      <c r="S250" s="4"/>
      <c r="T250" s="4"/>
      <c r="U250" s="4"/>
      <c r="V250" s="4"/>
      <c r="W250" s="4"/>
      <c r="X250" s="4"/>
      <c r="Y250" s="4"/>
      <c r="Z250" s="4"/>
    </row>
    <row r="251">
      <c r="A251" s="4"/>
      <c r="B251" s="4"/>
      <c r="C251" s="4"/>
      <c r="D251" s="4"/>
      <c r="E251" s="4"/>
      <c r="F251" s="4"/>
      <c r="G251" s="4"/>
      <c r="H251" s="4"/>
      <c r="I251" s="4"/>
      <c r="J251" s="119"/>
      <c r="K251" s="119"/>
      <c r="L251" s="119"/>
      <c r="M251" s="119"/>
      <c r="N251" s="4"/>
      <c r="O251" s="4"/>
      <c r="P251" s="4"/>
      <c r="Q251" s="4"/>
      <c r="R251" s="4"/>
      <c r="S251" s="4"/>
      <c r="T251" s="4"/>
      <c r="U251" s="4"/>
      <c r="V251" s="4"/>
      <c r="W251" s="4"/>
      <c r="X251" s="4"/>
      <c r="Y251" s="4"/>
      <c r="Z251" s="4"/>
    </row>
    <row r="252">
      <c r="A252" s="4"/>
      <c r="B252" s="4"/>
      <c r="C252" s="4"/>
      <c r="D252" s="4"/>
      <c r="E252" s="4"/>
      <c r="F252" s="4"/>
      <c r="G252" s="4"/>
      <c r="H252" s="4"/>
      <c r="I252" s="4"/>
      <c r="J252" s="119"/>
      <c r="K252" s="119"/>
      <c r="L252" s="119"/>
      <c r="M252" s="119"/>
      <c r="N252" s="4"/>
      <c r="O252" s="4"/>
      <c r="P252" s="4"/>
      <c r="Q252" s="4"/>
      <c r="R252" s="4"/>
      <c r="S252" s="4"/>
      <c r="T252" s="4"/>
      <c r="U252" s="4"/>
      <c r="V252" s="4"/>
      <c r="W252" s="4"/>
      <c r="X252" s="4"/>
      <c r="Y252" s="4"/>
      <c r="Z252" s="4"/>
    </row>
    <row r="253">
      <c r="A253" s="4"/>
      <c r="B253" s="4"/>
      <c r="C253" s="4"/>
      <c r="D253" s="4"/>
      <c r="E253" s="4"/>
      <c r="F253" s="4"/>
      <c r="G253" s="4"/>
      <c r="H253" s="4"/>
      <c r="I253" s="4"/>
      <c r="J253" s="119"/>
      <c r="K253" s="119"/>
      <c r="L253" s="119"/>
      <c r="M253" s="119"/>
      <c r="N253" s="4"/>
      <c r="O253" s="4"/>
      <c r="P253" s="4"/>
      <c r="Q253" s="4"/>
      <c r="R253" s="4"/>
      <c r="S253" s="4"/>
      <c r="T253" s="4"/>
      <c r="U253" s="4"/>
      <c r="V253" s="4"/>
      <c r="W253" s="4"/>
      <c r="X253" s="4"/>
      <c r="Y253" s="4"/>
      <c r="Z253" s="4"/>
    </row>
    <row r="254">
      <c r="A254" s="4"/>
      <c r="B254" s="4"/>
      <c r="C254" s="4"/>
      <c r="D254" s="4"/>
      <c r="E254" s="4"/>
      <c r="F254" s="4"/>
      <c r="G254" s="4"/>
      <c r="H254" s="4"/>
      <c r="I254" s="4"/>
      <c r="J254" s="119"/>
      <c r="K254" s="119"/>
      <c r="L254" s="119"/>
      <c r="M254" s="119"/>
      <c r="N254" s="4"/>
      <c r="O254" s="4"/>
      <c r="P254" s="4"/>
      <c r="Q254" s="4"/>
      <c r="R254" s="4"/>
      <c r="S254" s="4"/>
      <c r="T254" s="4"/>
      <c r="U254" s="4"/>
      <c r="V254" s="4"/>
      <c r="W254" s="4"/>
      <c r="X254" s="4"/>
      <c r="Y254" s="4"/>
      <c r="Z254" s="4"/>
    </row>
    <row r="255">
      <c r="A255" s="4"/>
      <c r="B255" s="4"/>
      <c r="C255" s="4"/>
      <c r="D255" s="4"/>
      <c r="E255" s="4"/>
      <c r="F255" s="4"/>
      <c r="G255" s="4"/>
      <c r="H255" s="4"/>
      <c r="I255" s="4"/>
      <c r="J255" s="119"/>
      <c r="K255" s="119"/>
      <c r="L255" s="119"/>
      <c r="M255" s="119"/>
      <c r="N255" s="4"/>
      <c r="O255" s="4"/>
      <c r="P255" s="4"/>
      <c r="Q255" s="4"/>
      <c r="R255" s="4"/>
      <c r="S255" s="4"/>
      <c r="T255" s="4"/>
      <c r="U255" s="4"/>
      <c r="V255" s="4"/>
      <c r="W255" s="4"/>
      <c r="X255" s="4"/>
      <c r="Y255" s="4"/>
      <c r="Z255" s="4"/>
    </row>
    <row r="256">
      <c r="A256" s="4"/>
      <c r="B256" s="4"/>
      <c r="C256" s="4"/>
      <c r="D256" s="4"/>
      <c r="E256" s="4"/>
      <c r="F256" s="4"/>
      <c r="G256" s="4"/>
      <c r="H256" s="4"/>
      <c r="I256" s="4"/>
      <c r="J256" s="119"/>
      <c r="K256" s="119"/>
      <c r="L256" s="119"/>
      <c r="M256" s="119"/>
      <c r="N256" s="4"/>
      <c r="O256" s="4"/>
      <c r="P256" s="4"/>
      <c r="Q256" s="4"/>
      <c r="R256" s="4"/>
      <c r="S256" s="4"/>
      <c r="T256" s="4"/>
      <c r="U256" s="4"/>
      <c r="V256" s="4"/>
      <c r="W256" s="4"/>
      <c r="X256" s="4"/>
      <c r="Y256" s="4"/>
      <c r="Z256" s="4"/>
    </row>
    <row r="257">
      <c r="A257" s="4"/>
      <c r="B257" s="4"/>
      <c r="C257" s="4"/>
      <c r="D257" s="4"/>
      <c r="E257" s="4"/>
      <c r="F257" s="4"/>
      <c r="G257" s="4"/>
      <c r="H257" s="4"/>
      <c r="I257" s="4"/>
      <c r="J257" s="119"/>
      <c r="K257" s="119"/>
      <c r="L257" s="119"/>
      <c r="M257" s="119"/>
      <c r="N257" s="4"/>
      <c r="O257" s="4"/>
      <c r="P257" s="4"/>
      <c r="Q257" s="4"/>
      <c r="R257" s="4"/>
      <c r="S257" s="4"/>
      <c r="T257" s="4"/>
      <c r="U257" s="4"/>
      <c r="V257" s="4"/>
      <c r="W257" s="4"/>
      <c r="X257" s="4"/>
      <c r="Y257" s="4"/>
      <c r="Z257" s="4"/>
    </row>
    <row r="258">
      <c r="A258" s="4"/>
      <c r="B258" s="4"/>
      <c r="C258" s="4"/>
      <c r="D258" s="4"/>
      <c r="E258" s="4"/>
      <c r="F258" s="4"/>
      <c r="G258" s="4"/>
      <c r="H258" s="4"/>
      <c r="I258" s="4"/>
      <c r="J258" s="119"/>
      <c r="K258" s="119"/>
      <c r="L258" s="119"/>
      <c r="M258" s="119"/>
      <c r="N258" s="4"/>
      <c r="O258" s="4"/>
      <c r="P258" s="4"/>
      <c r="Q258" s="4"/>
      <c r="R258" s="4"/>
      <c r="S258" s="4"/>
      <c r="T258" s="4"/>
      <c r="U258" s="4"/>
      <c r="V258" s="4"/>
      <c r="W258" s="4"/>
      <c r="X258" s="4"/>
      <c r="Y258" s="4"/>
      <c r="Z258" s="4"/>
    </row>
    <row r="259">
      <c r="A259" s="4"/>
      <c r="B259" s="4"/>
      <c r="C259" s="4"/>
      <c r="D259" s="4"/>
      <c r="E259" s="4"/>
      <c r="F259" s="4"/>
      <c r="G259" s="4"/>
      <c r="H259" s="4"/>
      <c r="I259" s="4"/>
      <c r="J259" s="119"/>
      <c r="K259" s="119"/>
      <c r="L259" s="119"/>
      <c r="M259" s="119"/>
      <c r="N259" s="4"/>
      <c r="O259" s="4"/>
      <c r="P259" s="4"/>
      <c r="Q259" s="4"/>
      <c r="R259" s="4"/>
      <c r="S259" s="4"/>
      <c r="T259" s="4"/>
      <c r="U259" s="4"/>
      <c r="V259" s="4"/>
      <c r="W259" s="4"/>
      <c r="X259" s="4"/>
      <c r="Y259" s="4"/>
      <c r="Z259" s="4"/>
    </row>
    <row r="260">
      <c r="A260" s="4"/>
      <c r="B260" s="4"/>
      <c r="C260" s="4"/>
      <c r="D260" s="4"/>
      <c r="E260" s="4"/>
      <c r="F260" s="4"/>
      <c r="G260" s="4"/>
      <c r="H260" s="4"/>
      <c r="I260" s="4"/>
      <c r="J260" s="119"/>
      <c r="K260" s="119"/>
      <c r="L260" s="119"/>
      <c r="M260" s="119"/>
      <c r="N260" s="4"/>
      <c r="O260" s="4"/>
      <c r="P260" s="4"/>
      <c r="Q260" s="4"/>
      <c r="R260" s="4"/>
      <c r="S260" s="4"/>
      <c r="T260" s="4"/>
      <c r="U260" s="4"/>
      <c r="V260" s="4"/>
      <c r="W260" s="4"/>
      <c r="X260" s="4"/>
      <c r="Y260" s="4"/>
      <c r="Z260" s="4"/>
    </row>
    <row r="261">
      <c r="A261" s="4"/>
      <c r="B261" s="4"/>
      <c r="C261" s="4"/>
      <c r="D261" s="4"/>
      <c r="E261" s="4"/>
      <c r="F261" s="4"/>
      <c r="G261" s="4"/>
      <c r="H261" s="4"/>
      <c r="I261" s="4"/>
      <c r="J261" s="119"/>
      <c r="K261" s="119"/>
      <c r="L261" s="119"/>
      <c r="M261" s="119"/>
      <c r="N261" s="4"/>
      <c r="O261" s="4"/>
      <c r="P261" s="4"/>
      <c r="Q261" s="4"/>
      <c r="R261" s="4"/>
      <c r="S261" s="4"/>
      <c r="T261" s="4"/>
      <c r="U261" s="4"/>
      <c r="V261" s="4"/>
      <c r="W261" s="4"/>
      <c r="X261" s="4"/>
      <c r="Y261" s="4"/>
      <c r="Z261" s="4"/>
    </row>
    <row r="262">
      <c r="A262" s="4"/>
      <c r="B262" s="4"/>
      <c r="C262" s="4"/>
      <c r="D262" s="4"/>
      <c r="E262" s="4"/>
      <c r="F262" s="4"/>
      <c r="G262" s="4"/>
      <c r="H262" s="4"/>
      <c r="I262" s="4"/>
      <c r="J262" s="119"/>
      <c r="K262" s="119"/>
      <c r="L262" s="119"/>
      <c r="M262" s="119"/>
      <c r="N262" s="4"/>
      <c r="O262" s="4"/>
      <c r="P262" s="4"/>
      <c r="Q262" s="4"/>
      <c r="R262" s="4"/>
      <c r="S262" s="4"/>
      <c r="T262" s="4"/>
      <c r="U262" s="4"/>
      <c r="V262" s="4"/>
      <c r="W262" s="4"/>
      <c r="X262" s="4"/>
      <c r="Y262" s="4"/>
      <c r="Z262" s="4"/>
    </row>
    <row r="263">
      <c r="A263" s="4"/>
      <c r="B263" s="4"/>
      <c r="C263" s="4"/>
      <c r="D263" s="4"/>
      <c r="E263" s="4"/>
      <c r="F263" s="4"/>
      <c r="G263" s="4"/>
      <c r="H263" s="4"/>
      <c r="I263" s="4"/>
      <c r="J263" s="119"/>
      <c r="K263" s="119"/>
      <c r="L263" s="119"/>
      <c r="M263" s="119"/>
      <c r="N263" s="4"/>
      <c r="O263" s="4"/>
      <c r="P263" s="4"/>
      <c r="Q263" s="4"/>
      <c r="R263" s="4"/>
      <c r="S263" s="4"/>
      <c r="T263" s="4"/>
      <c r="U263" s="4"/>
      <c r="V263" s="4"/>
      <c r="W263" s="4"/>
      <c r="X263" s="4"/>
      <c r="Y263" s="4"/>
      <c r="Z263" s="4"/>
    </row>
    <row r="264">
      <c r="A264" s="4"/>
      <c r="B264" s="4"/>
      <c r="C264" s="4"/>
      <c r="D264" s="4"/>
      <c r="E264" s="4"/>
      <c r="F264" s="4"/>
      <c r="G264" s="4"/>
      <c r="H264" s="4"/>
      <c r="I264" s="4"/>
      <c r="J264" s="119"/>
      <c r="K264" s="119"/>
      <c r="L264" s="119"/>
      <c r="M264" s="119"/>
      <c r="N264" s="4"/>
      <c r="O264" s="4"/>
      <c r="P264" s="4"/>
      <c r="Q264" s="4"/>
      <c r="R264" s="4"/>
      <c r="S264" s="4"/>
      <c r="T264" s="4"/>
      <c r="U264" s="4"/>
      <c r="V264" s="4"/>
      <c r="W264" s="4"/>
      <c r="X264" s="4"/>
      <c r="Y264" s="4"/>
      <c r="Z264" s="4"/>
    </row>
    <row r="265">
      <c r="A265" s="4"/>
      <c r="B265" s="4"/>
      <c r="C265" s="4"/>
      <c r="D265" s="4"/>
      <c r="E265" s="4"/>
      <c r="F265" s="4"/>
      <c r="G265" s="4"/>
      <c r="H265" s="4"/>
      <c r="I265" s="4"/>
      <c r="J265" s="119"/>
      <c r="K265" s="119"/>
      <c r="L265" s="119"/>
      <c r="M265" s="119"/>
      <c r="N265" s="4"/>
      <c r="O265" s="4"/>
      <c r="P265" s="4"/>
      <c r="Q265" s="4"/>
      <c r="R265" s="4"/>
      <c r="S265" s="4"/>
      <c r="T265" s="4"/>
      <c r="U265" s="4"/>
      <c r="V265" s="4"/>
      <c r="W265" s="4"/>
      <c r="X265" s="4"/>
      <c r="Y265" s="4"/>
      <c r="Z265" s="4"/>
    </row>
    <row r="266">
      <c r="A266" s="4"/>
      <c r="B266" s="4"/>
      <c r="C266" s="4"/>
      <c r="D266" s="4"/>
      <c r="E266" s="4"/>
      <c r="F266" s="4"/>
      <c r="G266" s="4"/>
      <c r="H266" s="4"/>
      <c r="I266" s="4"/>
      <c r="J266" s="119"/>
      <c r="K266" s="119"/>
      <c r="L266" s="119"/>
      <c r="M266" s="119"/>
      <c r="N266" s="4"/>
      <c r="O266" s="4"/>
      <c r="P266" s="4"/>
      <c r="Q266" s="4"/>
      <c r="R266" s="4"/>
      <c r="S266" s="4"/>
      <c r="T266" s="4"/>
      <c r="U266" s="4"/>
      <c r="V266" s="4"/>
      <c r="W266" s="4"/>
      <c r="X266" s="4"/>
      <c r="Y266" s="4"/>
      <c r="Z266" s="4"/>
    </row>
    <row r="267">
      <c r="A267" s="4"/>
      <c r="B267" s="4"/>
      <c r="C267" s="4"/>
      <c r="D267" s="4"/>
      <c r="E267" s="4"/>
      <c r="F267" s="4"/>
      <c r="G267" s="4"/>
      <c r="H267" s="4"/>
      <c r="I267" s="4"/>
      <c r="J267" s="119"/>
      <c r="K267" s="119"/>
      <c r="L267" s="119"/>
      <c r="M267" s="119"/>
      <c r="N267" s="4"/>
      <c r="O267" s="4"/>
      <c r="P267" s="4"/>
      <c r="Q267" s="4"/>
      <c r="R267" s="4"/>
      <c r="S267" s="4"/>
      <c r="T267" s="4"/>
      <c r="U267" s="4"/>
      <c r="V267" s="4"/>
      <c r="W267" s="4"/>
      <c r="X267" s="4"/>
      <c r="Y267" s="4"/>
      <c r="Z267" s="4"/>
    </row>
    <row r="268">
      <c r="A268" s="4"/>
      <c r="B268" s="4"/>
      <c r="C268" s="4"/>
      <c r="D268" s="4"/>
      <c r="E268" s="4"/>
      <c r="F268" s="4"/>
      <c r="G268" s="4"/>
      <c r="H268" s="4"/>
      <c r="I268" s="4"/>
      <c r="J268" s="119"/>
      <c r="K268" s="119"/>
      <c r="L268" s="119"/>
      <c r="M268" s="119"/>
      <c r="N268" s="4"/>
      <c r="O268" s="4"/>
      <c r="P268" s="4"/>
      <c r="Q268" s="4"/>
      <c r="R268" s="4"/>
      <c r="S268" s="4"/>
      <c r="T268" s="4"/>
      <c r="U268" s="4"/>
      <c r="V268" s="4"/>
      <c r="W268" s="4"/>
      <c r="X268" s="4"/>
      <c r="Y268" s="4"/>
      <c r="Z268" s="4"/>
    </row>
    <row r="269">
      <c r="A269" s="4"/>
      <c r="B269" s="4"/>
      <c r="C269" s="4"/>
      <c r="D269" s="4"/>
      <c r="E269" s="4"/>
      <c r="F269" s="4"/>
      <c r="G269" s="4"/>
      <c r="H269" s="4"/>
      <c r="I269" s="4"/>
      <c r="J269" s="119"/>
      <c r="K269" s="119"/>
      <c r="L269" s="119"/>
      <c r="M269" s="119"/>
      <c r="N269" s="4"/>
      <c r="O269" s="4"/>
      <c r="P269" s="4"/>
      <c r="Q269" s="4"/>
      <c r="R269" s="4"/>
      <c r="S269" s="4"/>
      <c r="T269" s="4"/>
      <c r="U269" s="4"/>
      <c r="V269" s="4"/>
      <c r="W269" s="4"/>
      <c r="X269" s="4"/>
      <c r="Y269" s="4"/>
      <c r="Z269" s="4"/>
    </row>
    <row r="270">
      <c r="A270" s="4"/>
      <c r="B270" s="4"/>
      <c r="C270" s="4"/>
      <c r="D270" s="4"/>
      <c r="E270" s="4"/>
      <c r="F270" s="4"/>
      <c r="G270" s="4"/>
      <c r="H270" s="4"/>
      <c r="I270" s="4"/>
      <c r="J270" s="119"/>
      <c r="K270" s="119"/>
      <c r="L270" s="119"/>
      <c r="M270" s="119"/>
      <c r="N270" s="4"/>
      <c r="O270" s="4"/>
      <c r="P270" s="4"/>
      <c r="Q270" s="4"/>
      <c r="R270" s="4"/>
      <c r="S270" s="4"/>
      <c r="T270" s="4"/>
      <c r="U270" s="4"/>
      <c r="V270" s="4"/>
      <c r="W270" s="4"/>
      <c r="X270" s="4"/>
      <c r="Y270" s="4"/>
      <c r="Z270" s="4"/>
    </row>
    <row r="271">
      <c r="A271" s="4"/>
      <c r="B271" s="4"/>
      <c r="C271" s="4"/>
      <c r="D271" s="4"/>
      <c r="E271" s="4"/>
      <c r="F271" s="4"/>
      <c r="G271" s="4"/>
      <c r="H271" s="4"/>
      <c r="I271" s="4"/>
      <c r="J271" s="119"/>
      <c r="K271" s="119"/>
      <c r="L271" s="119"/>
      <c r="M271" s="119"/>
      <c r="N271" s="4"/>
      <c r="O271" s="4"/>
      <c r="P271" s="4"/>
      <c r="Q271" s="4"/>
      <c r="R271" s="4"/>
      <c r="S271" s="4"/>
      <c r="T271" s="4"/>
      <c r="U271" s="4"/>
      <c r="V271" s="4"/>
      <c r="W271" s="4"/>
      <c r="X271" s="4"/>
      <c r="Y271" s="4"/>
      <c r="Z271" s="4"/>
    </row>
    <row r="272">
      <c r="A272" s="4"/>
      <c r="B272" s="4"/>
      <c r="C272" s="4"/>
      <c r="D272" s="4"/>
      <c r="E272" s="4"/>
      <c r="F272" s="4"/>
      <c r="G272" s="4"/>
      <c r="H272" s="4"/>
      <c r="I272" s="4"/>
      <c r="J272" s="119"/>
      <c r="K272" s="119"/>
      <c r="L272" s="119"/>
      <c r="M272" s="119"/>
      <c r="N272" s="4"/>
      <c r="O272" s="4"/>
      <c r="P272" s="4"/>
      <c r="Q272" s="4"/>
      <c r="R272" s="4"/>
      <c r="S272" s="4"/>
      <c r="T272" s="4"/>
      <c r="U272" s="4"/>
      <c r="V272" s="4"/>
      <c r="W272" s="4"/>
      <c r="X272" s="4"/>
      <c r="Y272" s="4"/>
      <c r="Z272" s="4"/>
    </row>
    <row r="273">
      <c r="A273" s="4"/>
      <c r="B273" s="4"/>
      <c r="C273" s="4"/>
      <c r="D273" s="4"/>
      <c r="E273" s="4"/>
      <c r="F273" s="4"/>
      <c r="G273" s="4"/>
      <c r="H273" s="4"/>
      <c r="I273" s="4"/>
      <c r="J273" s="119"/>
      <c r="K273" s="119"/>
      <c r="L273" s="119"/>
      <c r="M273" s="119"/>
      <c r="N273" s="4"/>
      <c r="O273" s="4"/>
      <c r="P273" s="4"/>
      <c r="Q273" s="4"/>
      <c r="R273" s="4"/>
      <c r="S273" s="4"/>
      <c r="T273" s="4"/>
      <c r="U273" s="4"/>
      <c r="V273" s="4"/>
      <c r="W273" s="4"/>
      <c r="X273" s="4"/>
      <c r="Y273" s="4"/>
      <c r="Z273" s="4"/>
    </row>
    <row r="274">
      <c r="A274" s="4"/>
      <c r="B274" s="4"/>
      <c r="C274" s="4"/>
      <c r="D274" s="4"/>
      <c r="E274" s="4"/>
      <c r="F274" s="4"/>
      <c r="G274" s="4"/>
      <c r="H274" s="4"/>
      <c r="I274" s="4"/>
      <c r="J274" s="119"/>
      <c r="K274" s="119"/>
      <c r="L274" s="119"/>
      <c r="M274" s="119"/>
      <c r="N274" s="4"/>
      <c r="O274" s="4"/>
      <c r="P274" s="4"/>
      <c r="Q274" s="4"/>
      <c r="R274" s="4"/>
      <c r="S274" s="4"/>
      <c r="T274" s="4"/>
      <c r="U274" s="4"/>
      <c r="V274" s="4"/>
      <c r="W274" s="4"/>
      <c r="X274" s="4"/>
      <c r="Y274" s="4"/>
      <c r="Z274" s="4"/>
    </row>
    <row r="275">
      <c r="A275" s="4"/>
      <c r="B275" s="4"/>
      <c r="C275" s="4"/>
      <c r="D275" s="4"/>
      <c r="E275" s="4"/>
      <c r="F275" s="4"/>
      <c r="G275" s="4"/>
      <c r="H275" s="4"/>
      <c r="I275" s="4"/>
      <c r="J275" s="119"/>
      <c r="K275" s="119"/>
      <c r="L275" s="119"/>
      <c r="M275" s="119"/>
      <c r="N275" s="4"/>
      <c r="O275" s="4"/>
      <c r="P275" s="4"/>
      <c r="Q275" s="4"/>
      <c r="R275" s="4"/>
      <c r="S275" s="4"/>
      <c r="T275" s="4"/>
      <c r="U275" s="4"/>
      <c r="V275" s="4"/>
      <c r="W275" s="4"/>
      <c r="X275" s="4"/>
      <c r="Y275" s="4"/>
      <c r="Z275" s="4"/>
    </row>
    <row r="276">
      <c r="A276" s="4"/>
      <c r="B276" s="4"/>
      <c r="C276" s="4"/>
      <c r="D276" s="4"/>
      <c r="E276" s="4"/>
      <c r="F276" s="4"/>
      <c r="G276" s="4"/>
      <c r="H276" s="4"/>
      <c r="I276" s="4"/>
      <c r="J276" s="119"/>
      <c r="K276" s="119"/>
      <c r="L276" s="119"/>
      <c r="M276" s="119"/>
      <c r="N276" s="4"/>
      <c r="O276" s="4"/>
      <c r="P276" s="4"/>
      <c r="Q276" s="4"/>
      <c r="R276" s="4"/>
      <c r="S276" s="4"/>
      <c r="T276" s="4"/>
      <c r="U276" s="4"/>
      <c r="V276" s="4"/>
      <c r="W276" s="4"/>
      <c r="X276" s="4"/>
      <c r="Y276" s="4"/>
      <c r="Z276" s="4"/>
    </row>
    <row r="277">
      <c r="A277" s="4"/>
      <c r="B277" s="4"/>
      <c r="C277" s="4"/>
      <c r="D277" s="4"/>
      <c r="E277" s="4"/>
      <c r="F277" s="4"/>
      <c r="G277" s="4"/>
      <c r="H277" s="4"/>
      <c r="I277" s="4"/>
      <c r="J277" s="119"/>
      <c r="K277" s="119"/>
      <c r="L277" s="119"/>
      <c r="M277" s="119"/>
      <c r="N277" s="4"/>
      <c r="O277" s="4"/>
      <c r="P277" s="4"/>
      <c r="Q277" s="4"/>
      <c r="R277" s="4"/>
      <c r="S277" s="4"/>
      <c r="T277" s="4"/>
      <c r="U277" s="4"/>
      <c r="V277" s="4"/>
      <c r="W277" s="4"/>
      <c r="X277" s="4"/>
      <c r="Y277" s="4"/>
      <c r="Z277" s="4"/>
    </row>
    <row r="278">
      <c r="A278" s="4"/>
      <c r="B278" s="4"/>
      <c r="C278" s="4"/>
      <c r="D278" s="4"/>
      <c r="E278" s="4"/>
      <c r="F278" s="4"/>
      <c r="G278" s="4"/>
      <c r="H278" s="4"/>
      <c r="I278" s="4"/>
      <c r="J278" s="119"/>
      <c r="K278" s="119"/>
      <c r="L278" s="119"/>
      <c r="M278" s="119"/>
      <c r="N278" s="4"/>
      <c r="O278" s="4"/>
      <c r="P278" s="4"/>
      <c r="Q278" s="4"/>
      <c r="R278" s="4"/>
      <c r="S278" s="4"/>
      <c r="T278" s="4"/>
      <c r="U278" s="4"/>
      <c r="V278" s="4"/>
      <c r="W278" s="4"/>
      <c r="X278" s="4"/>
      <c r="Y278" s="4"/>
      <c r="Z278" s="4"/>
    </row>
    <row r="279">
      <c r="A279" s="4"/>
      <c r="B279" s="4"/>
      <c r="C279" s="4"/>
      <c r="D279" s="4"/>
      <c r="E279" s="4"/>
      <c r="F279" s="4"/>
      <c r="G279" s="4"/>
      <c r="H279" s="4"/>
      <c r="I279" s="4"/>
      <c r="J279" s="119"/>
      <c r="K279" s="119"/>
      <c r="L279" s="119"/>
      <c r="M279" s="119"/>
      <c r="N279" s="4"/>
      <c r="O279" s="4"/>
      <c r="P279" s="4"/>
      <c r="Q279" s="4"/>
      <c r="R279" s="4"/>
      <c r="S279" s="4"/>
      <c r="T279" s="4"/>
      <c r="U279" s="4"/>
      <c r="V279" s="4"/>
      <c r="W279" s="4"/>
      <c r="X279" s="4"/>
      <c r="Y279" s="4"/>
      <c r="Z279" s="4"/>
    </row>
    <row r="280">
      <c r="A280" s="4"/>
      <c r="B280" s="4"/>
      <c r="C280" s="4"/>
      <c r="D280" s="4"/>
      <c r="E280" s="4"/>
      <c r="F280" s="4"/>
      <c r="G280" s="4"/>
      <c r="H280" s="4"/>
      <c r="I280" s="4"/>
      <c r="J280" s="119"/>
      <c r="K280" s="119"/>
      <c r="L280" s="119"/>
      <c r="M280" s="119"/>
      <c r="N280" s="4"/>
      <c r="O280" s="4"/>
      <c r="P280" s="4"/>
      <c r="Q280" s="4"/>
      <c r="R280" s="4"/>
      <c r="S280" s="4"/>
      <c r="T280" s="4"/>
      <c r="U280" s="4"/>
      <c r="V280" s="4"/>
      <c r="W280" s="4"/>
      <c r="X280" s="4"/>
      <c r="Y280" s="4"/>
      <c r="Z280" s="4"/>
    </row>
    <row r="281">
      <c r="A281" s="4"/>
      <c r="B281" s="4"/>
      <c r="C281" s="4"/>
      <c r="D281" s="4"/>
      <c r="E281" s="4"/>
      <c r="F281" s="4"/>
      <c r="G281" s="4"/>
      <c r="H281" s="4"/>
      <c r="I281" s="4"/>
      <c r="J281" s="119"/>
      <c r="K281" s="119"/>
      <c r="L281" s="119"/>
      <c r="M281" s="119"/>
      <c r="N281" s="4"/>
      <c r="O281" s="4"/>
      <c r="P281" s="4"/>
      <c r="Q281" s="4"/>
      <c r="R281" s="4"/>
      <c r="S281" s="4"/>
      <c r="T281" s="4"/>
      <c r="U281" s="4"/>
      <c r="V281" s="4"/>
      <c r="W281" s="4"/>
      <c r="X281" s="4"/>
      <c r="Y281" s="4"/>
      <c r="Z281" s="4"/>
    </row>
    <row r="282">
      <c r="A282" s="4"/>
      <c r="B282" s="4"/>
      <c r="C282" s="4"/>
      <c r="D282" s="4"/>
      <c r="E282" s="4"/>
      <c r="F282" s="4"/>
      <c r="G282" s="4"/>
      <c r="H282" s="4"/>
      <c r="I282" s="4"/>
      <c r="J282" s="119"/>
      <c r="K282" s="119"/>
      <c r="L282" s="119"/>
      <c r="M282" s="119"/>
      <c r="N282" s="4"/>
      <c r="O282" s="4"/>
      <c r="P282" s="4"/>
      <c r="Q282" s="4"/>
      <c r="R282" s="4"/>
      <c r="S282" s="4"/>
      <c r="T282" s="4"/>
      <c r="U282" s="4"/>
      <c r="V282" s="4"/>
      <c r="W282" s="4"/>
      <c r="X282" s="4"/>
      <c r="Y282" s="4"/>
      <c r="Z282" s="4"/>
    </row>
    <row r="283">
      <c r="A283" s="4"/>
      <c r="B283" s="4"/>
      <c r="C283" s="4"/>
      <c r="D283" s="4"/>
      <c r="E283" s="4"/>
      <c r="F283" s="4"/>
      <c r="G283" s="4"/>
      <c r="H283" s="4"/>
      <c r="I283" s="4"/>
      <c r="J283" s="119"/>
      <c r="K283" s="119"/>
      <c r="L283" s="119"/>
      <c r="M283" s="119"/>
      <c r="N283" s="4"/>
      <c r="O283" s="4"/>
      <c r="P283" s="4"/>
      <c r="Q283" s="4"/>
      <c r="R283" s="4"/>
      <c r="S283" s="4"/>
      <c r="T283" s="4"/>
      <c r="U283" s="4"/>
      <c r="V283" s="4"/>
      <c r="W283" s="4"/>
      <c r="X283" s="4"/>
      <c r="Y283" s="4"/>
      <c r="Z283" s="4"/>
    </row>
    <row r="284">
      <c r="A284" s="4"/>
      <c r="B284" s="4"/>
      <c r="C284" s="4"/>
      <c r="D284" s="4"/>
      <c r="E284" s="4"/>
      <c r="F284" s="4"/>
      <c r="G284" s="4"/>
      <c r="H284" s="4"/>
      <c r="I284" s="4"/>
      <c r="J284" s="119"/>
      <c r="K284" s="119"/>
      <c r="L284" s="119"/>
      <c r="M284" s="119"/>
      <c r="N284" s="4"/>
      <c r="O284" s="4"/>
      <c r="P284" s="4"/>
      <c r="Q284" s="4"/>
      <c r="R284" s="4"/>
      <c r="S284" s="4"/>
      <c r="T284" s="4"/>
      <c r="U284" s="4"/>
      <c r="V284" s="4"/>
      <c r="W284" s="4"/>
      <c r="X284" s="4"/>
      <c r="Y284" s="4"/>
      <c r="Z284" s="4"/>
    </row>
    <row r="285">
      <c r="A285" s="4"/>
      <c r="B285" s="4"/>
      <c r="C285" s="4"/>
      <c r="D285" s="4"/>
      <c r="E285" s="4"/>
      <c r="F285" s="4"/>
      <c r="G285" s="4"/>
      <c r="H285" s="4"/>
      <c r="I285" s="4"/>
      <c r="J285" s="119"/>
      <c r="K285" s="119"/>
      <c r="L285" s="119"/>
      <c r="M285" s="119"/>
      <c r="N285" s="4"/>
      <c r="O285" s="4"/>
      <c r="P285" s="4"/>
      <c r="Q285" s="4"/>
      <c r="R285" s="4"/>
      <c r="S285" s="4"/>
      <c r="T285" s="4"/>
      <c r="U285" s="4"/>
      <c r="V285" s="4"/>
      <c r="W285" s="4"/>
      <c r="X285" s="4"/>
      <c r="Y285" s="4"/>
      <c r="Z285" s="4"/>
    </row>
    <row r="286">
      <c r="A286" s="4"/>
      <c r="B286" s="4"/>
      <c r="C286" s="4"/>
      <c r="D286" s="4"/>
      <c r="E286" s="4"/>
      <c r="F286" s="4"/>
      <c r="G286" s="4"/>
      <c r="H286" s="4"/>
      <c r="I286" s="4"/>
      <c r="J286" s="119"/>
      <c r="K286" s="119"/>
      <c r="L286" s="119"/>
      <c r="M286" s="119"/>
      <c r="N286" s="4"/>
      <c r="O286" s="4"/>
      <c r="P286" s="4"/>
      <c r="Q286" s="4"/>
      <c r="R286" s="4"/>
      <c r="S286" s="4"/>
      <c r="T286" s="4"/>
      <c r="U286" s="4"/>
      <c r="V286" s="4"/>
      <c r="W286" s="4"/>
      <c r="X286" s="4"/>
      <c r="Y286" s="4"/>
      <c r="Z286" s="4"/>
    </row>
    <row r="287">
      <c r="A287" s="4"/>
      <c r="B287" s="4"/>
      <c r="C287" s="4"/>
      <c r="D287" s="4"/>
      <c r="E287" s="4"/>
      <c r="F287" s="4"/>
      <c r="G287" s="4"/>
      <c r="H287" s="4"/>
      <c r="I287" s="4"/>
      <c r="J287" s="119"/>
      <c r="K287" s="119"/>
      <c r="L287" s="119"/>
      <c r="M287" s="119"/>
      <c r="N287" s="4"/>
      <c r="O287" s="4"/>
      <c r="P287" s="4"/>
      <c r="Q287" s="4"/>
      <c r="R287" s="4"/>
      <c r="S287" s="4"/>
      <c r="T287" s="4"/>
      <c r="U287" s="4"/>
      <c r="V287" s="4"/>
      <c r="W287" s="4"/>
      <c r="X287" s="4"/>
      <c r="Y287" s="4"/>
      <c r="Z287" s="4"/>
    </row>
    <row r="288">
      <c r="A288" s="4"/>
      <c r="B288" s="4"/>
      <c r="C288" s="4"/>
      <c r="D288" s="4"/>
      <c r="E288" s="4"/>
      <c r="F288" s="4"/>
      <c r="G288" s="4"/>
      <c r="H288" s="4"/>
      <c r="I288" s="4"/>
      <c r="J288" s="119"/>
      <c r="K288" s="119"/>
      <c r="L288" s="119"/>
      <c r="M288" s="119"/>
      <c r="N288" s="4"/>
      <c r="O288" s="4"/>
      <c r="P288" s="4"/>
      <c r="Q288" s="4"/>
      <c r="R288" s="4"/>
      <c r="S288" s="4"/>
      <c r="T288" s="4"/>
      <c r="U288" s="4"/>
      <c r="V288" s="4"/>
      <c r="W288" s="4"/>
      <c r="X288" s="4"/>
      <c r="Y288" s="4"/>
      <c r="Z288" s="4"/>
    </row>
    <row r="289">
      <c r="A289" s="4"/>
      <c r="B289" s="4"/>
      <c r="C289" s="4"/>
      <c r="D289" s="4"/>
      <c r="E289" s="4"/>
      <c r="F289" s="4"/>
      <c r="G289" s="4"/>
      <c r="H289" s="4"/>
      <c r="I289" s="4"/>
      <c r="J289" s="119"/>
      <c r="K289" s="119"/>
      <c r="L289" s="119"/>
      <c r="M289" s="119"/>
      <c r="N289" s="4"/>
      <c r="O289" s="4"/>
      <c r="P289" s="4"/>
      <c r="Q289" s="4"/>
      <c r="R289" s="4"/>
      <c r="S289" s="4"/>
      <c r="T289" s="4"/>
      <c r="U289" s="4"/>
      <c r="V289" s="4"/>
      <c r="W289" s="4"/>
      <c r="X289" s="4"/>
      <c r="Y289" s="4"/>
      <c r="Z289" s="4"/>
    </row>
    <row r="290">
      <c r="A290" s="4"/>
      <c r="B290" s="4"/>
      <c r="C290" s="4"/>
      <c r="D290" s="4"/>
      <c r="E290" s="4"/>
      <c r="F290" s="4"/>
      <c r="G290" s="4"/>
      <c r="H290" s="4"/>
      <c r="I290" s="4"/>
      <c r="J290" s="119"/>
      <c r="K290" s="119"/>
      <c r="L290" s="119"/>
      <c r="M290" s="119"/>
      <c r="N290" s="4"/>
      <c r="O290" s="4"/>
      <c r="P290" s="4"/>
      <c r="Q290" s="4"/>
      <c r="R290" s="4"/>
      <c r="S290" s="4"/>
      <c r="T290" s="4"/>
      <c r="U290" s="4"/>
      <c r="V290" s="4"/>
      <c r="W290" s="4"/>
      <c r="X290" s="4"/>
      <c r="Y290" s="4"/>
      <c r="Z290" s="4"/>
    </row>
    <row r="291">
      <c r="A291" s="4"/>
      <c r="B291" s="4"/>
      <c r="C291" s="4"/>
      <c r="D291" s="4"/>
      <c r="E291" s="4"/>
      <c r="F291" s="4"/>
      <c r="G291" s="4"/>
      <c r="H291" s="4"/>
      <c r="I291" s="4"/>
      <c r="J291" s="119"/>
      <c r="K291" s="119"/>
      <c r="L291" s="119"/>
      <c r="M291" s="119"/>
      <c r="N291" s="4"/>
      <c r="O291" s="4"/>
      <c r="P291" s="4"/>
      <c r="Q291" s="4"/>
      <c r="R291" s="4"/>
      <c r="S291" s="4"/>
      <c r="T291" s="4"/>
      <c r="U291" s="4"/>
      <c r="V291" s="4"/>
      <c r="W291" s="4"/>
      <c r="X291" s="4"/>
      <c r="Y291" s="4"/>
      <c r="Z291" s="4"/>
    </row>
    <row r="292">
      <c r="A292" s="4"/>
      <c r="B292" s="4"/>
      <c r="C292" s="4"/>
      <c r="D292" s="4"/>
      <c r="E292" s="4"/>
      <c r="F292" s="4"/>
      <c r="G292" s="4"/>
      <c r="H292" s="4"/>
      <c r="I292" s="4"/>
      <c r="J292" s="119"/>
      <c r="K292" s="119"/>
      <c r="L292" s="119"/>
      <c r="M292" s="119"/>
      <c r="N292" s="4"/>
      <c r="O292" s="4"/>
      <c r="P292" s="4"/>
      <c r="Q292" s="4"/>
      <c r="R292" s="4"/>
      <c r="S292" s="4"/>
      <c r="T292" s="4"/>
      <c r="U292" s="4"/>
      <c r="V292" s="4"/>
      <c r="W292" s="4"/>
      <c r="X292" s="4"/>
      <c r="Y292" s="4"/>
      <c r="Z292" s="4"/>
    </row>
    <row r="293">
      <c r="A293" s="4"/>
      <c r="B293" s="4"/>
      <c r="C293" s="4"/>
      <c r="D293" s="4"/>
      <c r="E293" s="4"/>
      <c r="F293" s="4"/>
      <c r="G293" s="4"/>
      <c r="H293" s="4"/>
      <c r="I293" s="4"/>
      <c r="J293" s="119"/>
      <c r="K293" s="119"/>
      <c r="L293" s="119"/>
      <c r="M293" s="119"/>
      <c r="N293" s="4"/>
      <c r="O293" s="4"/>
      <c r="P293" s="4"/>
      <c r="Q293" s="4"/>
      <c r="R293" s="4"/>
      <c r="S293" s="4"/>
      <c r="T293" s="4"/>
      <c r="U293" s="4"/>
      <c r="V293" s="4"/>
      <c r="W293" s="4"/>
      <c r="X293" s="4"/>
      <c r="Y293" s="4"/>
      <c r="Z293" s="4"/>
    </row>
    <row r="294">
      <c r="A294" s="4"/>
      <c r="B294" s="4"/>
      <c r="C294" s="4"/>
      <c r="D294" s="4"/>
      <c r="E294" s="4"/>
      <c r="F294" s="4"/>
      <c r="G294" s="4"/>
      <c r="H294" s="4"/>
      <c r="I294" s="4"/>
      <c r="J294" s="119"/>
      <c r="K294" s="119"/>
      <c r="L294" s="119"/>
      <c r="M294" s="119"/>
      <c r="N294" s="4"/>
      <c r="O294" s="4"/>
      <c r="P294" s="4"/>
      <c r="Q294" s="4"/>
      <c r="R294" s="4"/>
      <c r="S294" s="4"/>
      <c r="T294" s="4"/>
      <c r="U294" s="4"/>
      <c r="V294" s="4"/>
      <c r="W294" s="4"/>
      <c r="X294" s="4"/>
      <c r="Y294" s="4"/>
      <c r="Z294" s="4"/>
    </row>
    <row r="295">
      <c r="A295" s="4"/>
      <c r="B295" s="4"/>
      <c r="C295" s="4"/>
      <c r="D295" s="4"/>
      <c r="E295" s="4"/>
      <c r="F295" s="4"/>
      <c r="G295" s="4"/>
      <c r="H295" s="4"/>
      <c r="I295" s="4"/>
      <c r="J295" s="119"/>
      <c r="K295" s="119"/>
      <c r="L295" s="119"/>
      <c r="M295" s="119"/>
      <c r="N295" s="4"/>
      <c r="O295" s="4"/>
      <c r="P295" s="4"/>
      <c r="Q295" s="4"/>
      <c r="R295" s="4"/>
      <c r="S295" s="4"/>
      <c r="T295" s="4"/>
      <c r="U295" s="4"/>
      <c r="V295" s="4"/>
      <c r="W295" s="4"/>
      <c r="X295" s="4"/>
      <c r="Y295" s="4"/>
      <c r="Z295" s="4"/>
    </row>
    <row r="296">
      <c r="A296" s="4"/>
      <c r="B296" s="4"/>
      <c r="C296" s="4"/>
      <c r="D296" s="4"/>
      <c r="E296" s="4"/>
      <c r="F296" s="4"/>
      <c r="G296" s="4"/>
      <c r="H296" s="4"/>
      <c r="I296" s="4"/>
      <c r="J296" s="119"/>
      <c r="K296" s="119"/>
      <c r="L296" s="119"/>
      <c r="M296" s="119"/>
      <c r="N296" s="4"/>
      <c r="O296" s="4"/>
      <c r="P296" s="4"/>
      <c r="Q296" s="4"/>
      <c r="R296" s="4"/>
      <c r="S296" s="4"/>
      <c r="T296" s="4"/>
      <c r="U296" s="4"/>
      <c r="V296" s="4"/>
      <c r="W296" s="4"/>
      <c r="X296" s="4"/>
      <c r="Y296" s="4"/>
      <c r="Z296" s="4"/>
    </row>
    <row r="297">
      <c r="A297" s="4"/>
      <c r="B297" s="4"/>
      <c r="C297" s="4"/>
      <c r="D297" s="4"/>
      <c r="E297" s="4"/>
      <c r="F297" s="4"/>
      <c r="G297" s="4"/>
      <c r="H297" s="4"/>
      <c r="I297" s="4"/>
      <c r="J297" s="119"/>
      <c r="K297" s="119"/>
      <c r="L297" s="119"/>
      <c r="M297" s="119"/>
      <c r="N297" s="4"/>
      <c r="O297" s="4"/>
      <c r="P297" s="4"/>
      <c r="Q297" s="4"/>
      <c r="R297" s="4"/>
      <c r="S297" s="4"/>
      <c r="T297" s="4"/>
      <c r="U297" s="4"/>
      <c r="V297" s="4"/>
      <c r="W297" s="4"/>
      <c r="X297" s="4"/>
      <c r="Y297" s="4"/>
      <c r="Z297" s="4"/>
    </row>
    <row r="298">
      <c r="A298" s="4"/>
      <c r="B298" s="4"/>
      <c r="C298" s="4"/>
      <c r="D298" s="4"/>
      <c r="E298" s="4"/>
      <c r="F298" s="4"/>
      <c r="G298" s="4"/>
      <c r="H298" s="4"/>
      <c r="I298" s="4"/>
      <c r="J298" s="119"/>
      <c r="K298" s="119"/>
      <c r="L298" s="119"/>
      <c r="M298" s="119"/>
      <c r="N298" s="4"/>
      <c r="O298" s="4"/>
      <c r="P298" s="4"/>
      <c r="Q298" s="4"/>
      <c r="R298" s="4"/>
      <c r="S298" s="4"/>
      <c r="T298" s="4"/>
      <c r="U298" s="4"/>
      <c r="V298" s="4"/>
      <c r="W298" s="4"/>
      <c r="X298" s="4"/>
      <c r="Y298" s="4"/>
      <c r="Z298" s="4"/>
    </row>
    <row r="299">
      <c r="A299" s="4"/>
      <c r="B299" s="4"/>
      <c r="C299" s="4"/>
      <c r="D299" s="4"/>
      <c r="E299" s="4"/>
      <c r="F299" s="4"/>
      <c r="G299" s="4"/>
      <c r="H299" s="4"/>
      <c r="I299" s="4"/>
      <c r="J299" s="119"/>
      <c r="K299" s="119"/>
      <c r="L299" s="119"/>
      <c r="M299" s="119"/>
      <c r="N299" s="4"/>
      <c r="O299" s="4"/>
      <c r="P299" s="4"/>
      <c r="Q299" s="4"/>
      <c r="R299" s="4"/>
      <c r="S299" s="4"/>
      <c r="T299" s="4"/>
      <c r="U299" s="4"/>
      <c r="V299" s="4"/>
      <c r="W299" s="4"/>
      <c r="X299" s="4"/>
      <c r="Y299" s="4"/>
      <c r="Z299" s="4"/>
    </row>
    <row r="300">
      <c r="A300" s="4"/>
      <c r="B300" s="4"/>
      <c r="C300" s="4"/>
      <c r="D300" s="4"/>
      <c r="E300" s="4"/>
      <c r="F300" s="4"/>
      <c r="G300" s="4"/>
      <c r="H300" s="4"/>
      <c r="I300" s="4"/>
      <c r="J300" s="119"/>
      <c r="K300" s="119"/>
      <c r="L300" s="119"/>
      <c r="M300" s="119"/>
      <c r="N300" s="4"/>
      <c r="O300" s="4"/>
      <c r="P300" s="4"/>
      <c r="Q300" s="4"/>
      <c r="R300" s="4"/>
      <c r="S300" s="4"/>
      <c r="T300" s="4"/>
      <c r="U300" s="4"/>
      <c r="V300" s="4"/>
      <c r="W300" s="4"/>
      <c r="X300" s="4"/>
      <c r="Y300" s="4"/>
      <c r="Z300" s="4"/>
    </row>
    <row r="301">
      <c r="A301" s="4"/>
      <c r="B301" s="4"/>
      <c r="C301" s="4"/>
      <c r="D301" s="4"/>
      <c r="E301" s="4"/>
      <c r="F301" s="4"/>
      <c r="G301" s="4"/>
      <c r="H301" s="4"/>
      <c r="I301" s="4"/>
      <c r="J301" s="119"/>
      <c r="K301" s="119"/>
      <c r="L301" s="119"/>
      <c r="M301" s="119"/>
      <c r="N301" s="4"/>
      <c r="O301" s="4"/>
      <c r="P301" s="4"/>
      <c r="Q301" s="4"/>
      <c r="R301" s="4"/>
      <c r="S301" s="4"/>
      <c r="T301" s="4"/>
      <c r="U301" s="4"/>
      <c r="V301" s="4"/>
      <c r="W301" s="4"/>
      <c r="X301" s="4"/>
      <c r="Y301" s="4"/>
      <c r="Z301" s="4"/>
    </row>
    <row r="302">
      <c r="A302" s="4"/>
      <c r="B302" s="4"/>
      <c r="C302" s="4"/>
      <c r="D302" s="4"/>
      <c r="E302" s="4"/>
      <c r="F302" s="4"/>
      <c r="G302" s="4"/>
      <c r="H302" s="4"/>
      <c r="I302" s="4"/>
      <c r="J302" s="119"/>
      <c r="K302" s="119"/>
      <c r="L302" s="119"/>
      <c r="M302" s="119"/>
      <c r="N302" s="4"/>
      <c r="O302" s="4"/>
      <c r="P302" s="4"/>
      <c r="Q302" s="4"/>
      <c r="R302" s="4"/>
      <c r="S302" s="4"/>
      <c r="T302" s="4"/>
      <c r="U302" s="4"/>
      <c r="V302" s="4"/>
      <c r="W302" s="4"/>
      <c r="X302" s="4"/>
      <c r="Y302" s="4"/>
      <c r="Z302" s="4"/>
    </row>
    <row r="303">
      <c r="A303" s="4"/>
      <c r="B303" s="4"/>
      <c r="C303" s="4"/>
      <c r="D303" s="4"/>
      <c r="E303" s="4"/>
      <c r="F303" s="4"/>
      <c r="G303" s="4"/>
      <c r="H303" s="4"/>
      <c r="I303" s="4"/>
      <c r="J303" s="119"/>
      <c r="K303" s="119"/>
      <c r="L303" s="119"/>
      <c r="M303" s="119"/>
      <c r="N303" s="4"/>
      <c r="O303" s="4"/>
      <c r="P303" s="4"/>
      <c r="Q303" s="4"/>
      <c r="R303" s="4"/>
      <c r="S303" s="4"/>
      <c r="T303" s="4"/>
      <c r="U303" s="4"/>
      <c r="V303" s="4"/>
      <c r="W303" s="4"/>
      <c r="X303" s="4"/>
      <c r="Y303" s="4"/>
      <c r="Z303" s="4"/>
    </row>
    <row r="304">
      <c r="A304" s="4"/>
      <c r="B304" s="4"/>
      <c r="C304" s="4"/>
      <c r="D304" s="4"/>
      <c r="E304" s="4"/>
      <c r="F304" s="4"/>
      <c r="G304" s="4"/>
      <c r="H304" s="4"/>
      <c r="I304" s="4"/>
      <c r="J304" s="119"/>
      <c r="K304" s="119"/>
      <c r="L304" s="119"/>
      <c r="M304" s="119"/>
      <c r="N304" s="4"/>
      <c r="O304" s="4"/>
      <c r="P304" s="4"/>
      <c r="Q304" s="4"/>
      <c r="R304" s="4"/>
      <c r="S304" s="4"/>
      <c r="T304" s="4"/>
      <c r="U304" s="4"/>
      <c r="V304" s="4"/>
      <c r="W304" s="4"/>
      <c r="X304" s="4"/>
      <c r="Y304" s="4"/>
      <c r="Z304" s="4"/>
    </row>
    <row r="305">
      <c r="A305" s="4"/>
      <c r="B305" s="4"/>
      <c r="C305" s="4"/>
      <c r="D305" s="4"/>
      <c r="E305" s="4"/>
      <c r="F305" s="4"/>
      <c r="G305" s="4"/>
      <c r="H305" s="4"/>
      <c r="I305" s="4"/>
      <c r="J305" s="119"/>
      <c r="K305" s="119"/>
      <c r="L305" s="119"/>
      <c r="M305" s="119"/>
      <c r="N305" s="4"/>
      <c r="O305" s="4"/>
      <c r="P305" s="4"/>
      <c r="Q305" s="4"/>
      <c r="R305" s="4"/>
      <c r="S305" s="4"/>
      <c r="T305" s="4"/>
      <c r="U305" s="4"/>
      <c r="V305" s="4"/>
      <c r="W305" s="4"/>
      <c r="X305" s="4"/>
      <c r="Y305" s="4"/>
      <c r="Z305" s="4"/>
    </row>
    <row r="306">
      <c r="A306" s="4"/>
      <c r="B306" s="4"/>
      <c r="C306" s="4"/>
      <c r="D306" s="4"/>
      <c r="E306" s="4"/>
      <c r="F306" s="4"/>
      <c r="G306" s="4"/>
      <c r="H306" s="4"/>
      <c r="I306" s="4"/>
      <c r="J306" s="119"/>
      <c r="K306" s="119"/>
      <c r="L306" s="119"/>
      <c r="M306" s="119"/>
      <c r="N306" s="4"/>
      <c r="O306" s="4"/>
      <c r="P306" s="4"/>
      <c r="Q306" s="4"/>
      <c r="R306" s="4"/>
      <c r="S306" s="4"/>
      <c r="T306" s="4"/>
      <c r="U306" s="4"/>
      <c r="V306" s="4"/>
      <c r="W306" s="4"/>
      <c r="X306" s="4"/>
      <c r="Y306" s="4"/>
      <c r="Z306" s="4"/>
    </row>
    <row r="307">
      <c r="A307" s="4"/>
      <c r="B307" s="4"/>
      <c r="C307" s="4"/>
      <c r="D307" s="4"/>
      <c r="E307" s="4"/>
      <c r="F307" s="4"/>
      <c r="G307" s="4"/>
      <c r="H307" s="4"/>
      <c r="I307" s="4"/>
      <c r="J307" s="119"/>
      <c r="K307" s="119"/>
      <c r="L307" s="119"/>
      <c r="M307" s="119"/>
      <c r="N307" s="4"/>
      <c r="O307" s="4"/>
      <c r="P307" s="4"/>
      <c r="Q307" s="4"/>
      <c r="R307" s="4"/>
      <c r="S307" s="4"/>
      <c r="T307" s="4"/>
      <c r="U307" s="4"/>
      <c r="V307" s="4"/>
      <c r="W307" s="4"/>
      <c r="X307" s="4"/>
      <c r="Y307" s="4"/>
      <c r="Z307" s="4"/>
    </row>
    <row r="308">
      <c r="A308" s="4"/>
      <c r="B308" s="4"/>
      <c r="C308" s="4"/>
      <c r="D308" s="4"/>
      <c r="E308" s="4"/>
      <c r="F308" s="4"/>
      <c r="G308" s="4"/>
      <c r="H308" s="4"/>
      <c r="I308" s="4"/>
      <c r="J308" s="119"/>
      <c r="K308" s="119"/>
      <c r="L308" s="119"/>
      <c r="M308" s="119"/>
      <c r="N308" s="4"/>
      <c r="O308" s="4"/>
      <c r="P308" s="4"/>
      <c r="Q308" s="4"/>
      <c r="R308" s="4"/>
      <c r="S308" s="4"/>
      <c r="T308" s="4"/>
      <c r="U308" s="4"/>
      <c r="V308" s="4"/>
      <c r="W308" s="4"/>
      <c r="X308" s="4"/>
      <c r="Y308" s="4"/>
      <c r="Z308" s="4"/>
    </row>
    <row r="309">
      <c r="A309" s="4"/>
      <c r="B309" s="4"/>
      <c r="C309" s="4"/>
      <c r="D309" s="4"/>
      <c r="E309" s="4"/>
      <c r="F309" s="4"/>
      <c r="G309" s="4"/>
      <c r="H309" s="4"/>
      <c r="I309" s="4"/>
      <c r="J309" s="119"/>
      <c r="K309" s="119"/>
      <c r="L309" s="119"/>
      <c r="M309" s="119"/>
      <c r="N309" s="4"/>
      <c r="O309" s="4"/>
      <c r="P309" s="4"/>
      <c r="Q309" s="4"/>
      <c r="R309" s="4"/>
      <c r="S309" s="4"/>
      <c r="T309" s="4"/>
      <c r="U309" s="4"/>
      <c r="V309" s="4"/>
      <c r="W309" s="4"/>
      <c r="X309" s="4"/>
      <c r="Y309" s="4"/>
      <c r="Z309" s="4"/>
    </row>
    <row r="310">
      <c r="A310" s="4"/>
      <c r="B310" s="4"/>
      <c r="C310" s="4"/>
      <c r="D310" s="4"/>
      <c r="E310" s="4"/>
      <c r="F310" s="4"/>
      <c r="G310" s="4"/>
      <c r="H310" s="4"/>
      <c r="I310" s="4"/>
      <c r="J310" s="119"/>
      <c r="K310" s="119"/>
      <c r="L310" s="119"/>
      <c r="M310" s="119"/>
      <c r="N310" s="4"/>
      <c r="O310" s="4"/>
      <c r="P310" s="4"/>
      <c r="Q310" s="4"/>
      <c r="R310" s="4"/>
      <c r="S310" s="4"/>
      <c r="T310" s="4"/>
      <c r="U310" s="4"/>
      <c r="V310" s="4"/>
      <c r="W310" s="4"/>
      <c r="X310" s="4"/>
      <c r="Y310" s="4"/>
      <c r="Z310" s="4"/>
    </row>
    <row r="311">
      <c r="A311" s="4"/>
      <c r="B311" s="4"/>
      <c r="C311" s="4"/>
      <c r="D311" s="4"/>
      <c r="E311" s="4"/>
      <c r="F311" s="4"/>
      <c r="G311" s="4"/>
      <c r="H311" s="4"/>
      <c r="I311" s="4"/>
      <c r="J311" s="119"/>
      <c r="K311" s="119"/>
      <c r="L311" s="119"/>
      <c r="M311" s="119"/>
      <c r="N311" s="4"/>
      <c r="O311" s="4"/>
      <c r="P311" s="4"/>
      <c r="Q311" s="4"/>
      <c r="R311" s="4"/>
      <c r="S311" s="4"/>
      <c r="T311" s="4"/>
      <c r="U311" s="4"/>
      <c r="V311" s="4"/>
      <c r="W311" s="4"/>
      <c r="X311" s="4"/>
      <c r="Y311" s="4"/>
      <c r="Z311" s="4"/>
    </row>
    <row r="312">
      <c r="A312" s="4"/>
      <c r="B312" s="4"/>
      <c r="C312" s="4"/>
      <c r="D312" s="4"/>
      <c r="E312" s="4"/>
      <c r="F312" s="4"/>
      <c r="G312" s="4"/>
      <c r="H312" s="4"/>
      <c r="I312" s="4"/>
      <c r="J312" s="119"/>
      <c r="K312" s="119"/>
      <c r="L312" s="119"/>
      <c r="M312" s="119"/>
      <c r="N312" s="4"/>
      <c r="O312" s="4"/>
      <c r="P312" s="4"/>
      <c r="Q312" s="4"/>
      <c r="R312" s="4"/>
      <c r="S312" s="4"/>
      <c r="T312" s="4"/>
      <c r="U312" s="4"/>
      <c r="V312" s="4"/>
      <c r="W312" s="4"/>
      <c r="X312" s="4"/>
      <c r="Y312" s="4"/>
      <c r="Z312" s="4"/>
    </row>
    <row r="313">
      <c r="A313" s="4"/>
      <c r="B313" s="4"/>
      <c r="C313" s="4"/>
      <c r="D313" s="4"/>
      <c r="E313" s="4"/>
      <c r="F313" s="4"/>
      <c r="G313" s="4"/>
      <c r="H313" s="4"/>
      <c r="I313" s="4"/>
      <c r="J313" s="119"/>
      <c r="K313" s="119"/>
      <c r="L313" s="119"/>
      <c r="M313" s="119"/>
      <c r="N313" s="4"/>
      <c r="O313" s="4"/>
      <c r="P313" s="4"/>
      <c r="Q313" s="4"/>
      <c r="R313" s="4"/>
      <c r="S313" s="4"/>
      <c r="T313" s="4"/>
      <c r="U313" s="4"/>
      <c r="V313" s="4"/>
      <c r="W313" s="4"/>
      <c r="X313" s="4"/>
      <c r="Y313" s="4"/>
      <c r="Z313" s="4"/>
    </row>
    <row r="314">
      <c r="A314" s="4"/>
      <c r="B314" s="4"/>
      <c r="C314" s="4"/>
      <c r="D314" s="4"/>
      <c r="E314" s="4"/>
      <c r="F314" s="4"/>
      <c r="G314" s="4"/>
      <c r="H314" s="4"/>
      <c r="I314" s="4"/>
      <c r="J314" s="119"/>
      <c r="K314" s="119"/>
      <c r="L314" s="119"/>
      <c r="M314" s="119"/>
      <c r="N314" s="4"/>
      <c r="O314" s="4"/>
      <c r="P314" s="4"/>
      <c r="Q314" s="4"/>
      <c r="R314" s="4"/>
      <c r="S314" s="4"/>
      <c r="T314" s="4"/>
      <c r="U314" s="4"/>
      <c r="V314" s="4"/>
      <c r="W314" s="4"/>
      <c r="X314" s="4"/>
      <c r="Y314" s="4"/>
      <c r="Z314" s="4"/>
    </row>
    <row r="315">
      <c r="A315" s="4"/>
      <c r="B315" s="4"/>
      <c r="C315" s="4"/>
      <c r="D315" s="4"/>
      <c r="E315" s="4"/>
      <c r="F315" s="4"/>
      <c r="G315" s="4"/>
      <c r="H315" s="4"/>
      <c r="I315" s="4"/>
      <c r="J315" s="119"/>
      <c r="K315" s="119"/>
      <c r="L315" s="119"/>
      <c r="M315" s="119"/>
      <c r="N315" s="4"/>
      <c r="O315" s="4"/>
      <c r="P315" s="4"/>
      <c r="Q315" s="4"/>
      <c r="R315" s="4"/>
      <c r="S315" s="4"/>
      <c r="T315" s="4"/>
      <c r="U315" s="4"/>
      <c r="V315" s="4"/>
      <c r="W315" s="4"/>
      <c r="X315" s="4"/>
      <c r="Y315" s="4"/>
      <c r="Z315" s="4"/>
    </row>
    <row r="316">
      <c r="A316" s="4"/>
      <c r="B316" s="4"/>
      <c r="C316" s="4"/>
      <c r="D316" s="4"/>
      <c r="E316" s="4"/>
      <c r="F316" s="4"/>
      <c r="G316" s="4"/>
      <c r="H316" s="4"/>
      <c r="I316" s="4"/>
      <c r="J316" s="119"/>
      <c r="K316" s="119"/>
      <c r="L316" s="119"/>
      <c r="M316" s="119"/>
      <c r="N316" s="4"/>
      <c r="O316" s="4"/>
      <c r="P316" s="4"/>
      <c r="Q316" s="4"/>
      <c r="R316" s="4"/>
      <c r="S316" s="4"/>
      <c r="T316" s="4"/>
      <c r="U316" s="4"/>
      <c r="V316" s="4"/>
      <c r="W316" s="4"/>
      <c r="X316" s="4"/>
      <c r="Y316" s="4"/>
      <c r="Z316" s="4"/>
    </row>
    <row r="317">
      <c r="A317" s="4"/>
      <c r="B317" s="4"/>
      <c r="C317" s="4"/>
      <c r="D317" s="4"/>
      <c r="E317" s="4"/>
      <c r="F317" s="4"/>
      <c r="G317" s="4"/>
      <c r="H317" s="4"/>
      <c r="I317" s="4"/>
      <c r="J317" s="119"/>
      <c r="K317" s="119"/>
      <c r="L317" s="119"/>
      <c r="M317" s="119"/>
      <c r="N317" s="4"/>
      <c r="O317" s="4"/>
      <c r="P317" s="4"/>
      <c r="Q317" s="4"/>
      <c r="R317" s="4"/>
      <c r="S317" s="4"/>
      <c r="T317" s="4"/>
      <c r="U317" s="4"/>
      <c r="V317" s="4"/>
      <c r="W317" s="4"/>
      <c r="X317" s="4"/>
      <c r="Y317" s="4"/>
      <c r="Z317" s="4"/>
    </row>
    <row r="318">
      <c r="A318" s="4"/>
      <c r="B318" s="4"/>
      <c r="C318" s="4"/>
      <c r="D318" s="4"/>
      <c r="E318" s="4"/>
      <c r="F318" s="4"/>
      <c r="G318" s="4"/>
      <c r="H318" s="4"/>
      <c r="I318" s="4"/>
      <c r="J318" s="119"/>
      <c r="K318" s="119"/>
      <c r="L318" s="119"/>
      <c r="M318" s="119"/>
      <c r="N318" s="4"/>
      <c r="O318" s="4"/>
      <c r="P318" s="4"/>
      <c r="Q318" s="4"/>
      <c r="R318" s="4"/>
      <c r="S318" s="4"/>
      <c r="T318" s="4"/>
      <c r="U318" s="4"/>
      <c r="V318" s="4"/>
      <c r="W318" s="4"/>
      <c r="X318" s="4"/>
      <c r="Y318" s="4"/>
      <c r="Z318" s="4"/>
    </row>
    <row r="319">
      <c r="A319" s="4"/>
      <c r="B319" s="4"/>
      <c r="C319" s="4"/>
      <c r="D319" s="4"/>
      <c r="E319" s="4"/>
      <c r="F319" s="4"/>
      <c r="G319" s="4"/>
      <c r="H319" s="4"/>
      <c r="I319" s="4"/>
      <c r="J319" s="119"/>
      <c r="K319" s="119"/>
      <c r="L319" s="119"/>
      <c r="M319" s="119"/>
      <c r="N319" s="4"/>
      <c r="O319" s="4"/>
      <c r="P319" s="4"/>
      <c r="Q319" s="4"/>
      <c r="R319" s="4"/>
      <c r="S319" s="4"/>
      <c r="T319" s="4"/>
      <c r="U319" s="4"/>
      <c r="V319" s="4"/>
      <c r="W319" s="4"/>
      <c r="X319" s="4"/>
      <c r="Y319" s="4"/>
      <c r="Z319" s="4"/>
    </row>
    <row r="320">
      <c r="A320" s="4"/>
      <c r="B320" s="4"/>
      <c r="C320" s="4"/>
      <c r="D320" s="4"/>
      <c r="E320" s="4"/>
      <c r="F320" s="4"/>
      <c r="G320" s="4"/>
      <c r="H320" s="4"/>
      <c r="I320" s="4"/>
      <c r="J320" s="119"/>
      <c r="K320" s="119"/>
      <c r="L320" s="119"/>
      <c r="M320" s="119"/>
      <c r="N320" s="4"/>
      <c r="O320" s="4"/>
      <c r="P320" s="4"/>
      <c r="Q320" s="4"/>
      <c r="R320" s="4"/>
      <c r="S320" s="4"/>
      <c r="T320" s="4"/>
      <c r="U320" s="4"/>
      <c r="V320" s="4"/>
      <c r="W320" s="4"/>
      <c r="X320" s="4"/>
      <c r="Y320" s="4"/>
      <c r="Z320" s="4"/>
    </row>
    <row r="321">
      <c r="A321" s="4"/>
      <c r="B321" s="4"/>
      <c r="C321" s="4"/>
      <c r="D321" s="4"/>
      <c r="E321" s="4"/>
      <c r="F321" s="4"/>
      <c r="G321" s="4"/>
      <c r="H321" s="4"/>
      <c r="I321" s="4"/>
      <c r="J321" s="119"/>
      <c r="K321" s="119"/>
      <c r="L321" s="119"/>
      <c r="M321" s="119"/>
      <c r="N321" s="4"/>
      <c r="O321" s="4"/>
      <c r="P321" s="4"/>
      <c r="Q321" s="4"/>
      <c r="R321" s="4"/>
      <c r="S321" s="4"/>
      <c r="T321" s="4"/>
      <c r="U321" s="4"/>
      <c r="V321" s="4"/>
      <c r="W321" s="4"/>
      <c r="X321" s="4"/>
      <c r="Y321" s="4"/>
      <c r="Z321" s="4"/>
    </row>
    <row r="322">
      <c r="A322" s="4"/>
      <c r="B322" s="4"/>
      <c r="C322" s="4"/>
      <c r="D322" s="4"/>
      <c r="E322" s="4"/>
      <c r="F322" s="4"/>
      <c r="G322" s="4"/>
      <c r="H322" s="4"/>
      <c r="I322" s="4"/>
      <c r="J322" s="119"/>
      <c r="K322" s="119"/>
      <c r="L322" s="119"/>
      <c r="M322" s="119"/>
      <c r="N322" s="4"/>
      <c r="O322" s="4"/>
      <c r="P322" s="4"/>
      <c r="Q322" s="4"/>
      <c r="R322" s="4"/>
      <c r="S322" s="4"/>
      <c r="T322" s="4"/>
      <c r="U322" s="4"/>
      <c r="V322" s="4"/>
      <c r="W322" s="4"/>
      <c r="X322" s="4"/>
      <c r="Y322" s="4"/>
      <c r="Z322" s="4"/>
    </row>
    <row r="323">
      <c r="A323" s="4"/>
      <c r="B323" s="4"/>
      <c r="C323" s="4"/>
      <c r="D323" s="4"/>
      <c r="E323" s="4"/>
      <c r="F323" s="4"/>
      <c r="G323" s="4"/>
      <c r="H323" s="4"/>
      <c r="I323" s="4"/>
      <c r="J323" s="119"/>
      <c r="K323" s="119"/>
      <c r="L323" s="119"/>
      <c r="M323" s="119"/>
      <c r="N323" s="4"/>
      <c r="O323" s="4"/>
      <c r="P323" s="4"/>
      <c r="Q323" s="4"/>
      <c r="R323" s="4"/>
      <c r="S323" s="4"/>
      <c r="T323" s="4"/>
      <c r="U323" s="4"/>
      <c r="V323" s="4"/>
      <c r="W323" s="4"/>
      <c r="X323" s="4"/>
      <c r="Y323" s="4"/>
      <c r="Z323" s="4"/>
    </row>
    <row r="324">
      <c r="A324" s="4"/>
      <c r="B324" s="4"/>
      <c r="C324" s="4"/>
      <c r="D324" s="4"/>
      <c r="E324" s="4"/>
      <c r="F324" s="4"/>
      <c r="G324" s="4"/>
      <c r="H324" s="4"/>
      <c r="I324" s="4"/>
      <c r="J324" s="119"/>
      <c r="K324" s="119"/>
      <c r="L324" s="119"/>
      <c r="M324" s="119"/>
      <c r="N324" s="4"/>
      <c r="O324" s="4"/>
      <c r="P324" s="4"/>
      <c r="Q324" s="4"/>
      <c r="R324" s="4"/>
      <c r="S324" s="4"/>
      <c r="T324" s="4"/>
      <c r="U324" s="4"/>
      <c r="V324" s="4"/>
      <c r="W324" s="4"/>
      <c r="X324" s="4"/>
      <c r="Y324" s="4"/>
      <c r="Z324" s="4"/>
    </row>
    <row r="325">
      <c r="A325" s="4"/>
      <c r="B325" s="4"/>
      <c r="C325" s="4"/>
      <c r="D325" s="4"/>
      <c r="E325" s="4"/>
      <c r="F325" s="4"/>
      <c r="G325" s="4"/>
      <c r="H325" s="4"/>
      <c r="I325" s="4"/>
      <c r="J325" s="119"/>
      <c r="K325" s="119"/>
      <c r="L325" s="119"/>
      <c r="M325" s="119"/>
      <c r="N325" s="4"/>
      <c r="O325" s="4"/>
      <c r="P325" s="4"/>
      <c r="Q325" s="4"/>
      <c r="R325" s="4"/>
      <c r="S325" s="4"/>
      <c r="T325" s="4"/>
      <c r="U325" s="4"/>
      <c r="V325" s="4"/>
      <c r="W325" s="4"/>
      <c r="X325" s="4"/>
      <c r="Y325" s="4"/>
      <c r="Z325" s="4"/>
    </row>
    <row r="326">
      <c r="A326" s="4"/>
      <c r="B326" s="4"/>
      <c r="C326" s="4"/>
      <c r="D326" s="4"/>
      <c r="E326" s="4"/>
      <c r="F326" s="4"/>
      <c r="G326" s="4"/>
      <c r="H326" s="4"/>
      <c r="I326" s="4"/>
      <c r="J326" s="119"/>
      <c r="K326" s="119"/>
      <c r="L326" s="119"/>
      <c r="M326" s="119"/>
      <c r="N326" s="4"/>
      <c r="O326" s="4"/>
      <c r="P326" s="4"/>
      <c r="Q326" s="4"/>
      <c r="R326" s="4"/>
      <c r="S326" s="4"/>
      <c r="T326" s="4"/>
      <c r="U326" s="4"/>
      <c r="V326" s="4"/>
      <c r="W326" s="4"/>
      <c r="X326" s="4"/>
      <c r="Y326" s="4"/>
      <c r="Z326" s="4"/>
    </row>
    <row r="327">
      <c r="A327" s="4"/>
      <c r="B327" s="4"/>
      <c r="C327" s="4"/>
      <c r="D327" s="4"/>
      <c r="E327" s="4"/>
      <c r="F327" s="4"/>
      <c r="G327" s="4"/>
      <c r="H327" s="4"/>
      <c r="I327" s="4"/>
      <c r="J327" s="119"/>
      <c r="K327" s="119"/>
      <c r="L327" s="119"/>
      <c r="M327" s="119"/>
      <c r="N327" s="4"/>
      <c r="O327" s="4"/>
      <c r="P327" s="4"/>
      <c r="Q327" s="4"/>
      <c r="R327" s="4"/>
      <c r="S327" s="4"/>
      <c r="T327" s="4"/>
      <c r="U327" s="4"/>
      <c r="V327" s="4"/>
      <c r="W327" s="4"/>
      <c r="X327" s="4"/>
      <c r="Y327" s="4"/>
      <c r="Z327" s="4"/>
    </row>
    <row r="328">
      <c r="A328" s="4"/>
      <c r="B328" s="4"/>
      <c r="C328" s="4"/>
      <c r="D328" s="4"/>
      <c r="E328" s="4"/>
      <c r="F328" s="4"/>
      <c r="G328" s="4"/>
      <c r="H328" s="4"/>
      <c r="I328" s="4"/>
      <c r="J328" s="119"/>
      <c r="K328" s="119"/>
      <c r="L328" s="119"/>
      <c r="M328" s="119"/>
      <c r="N328" s="4"/>
      <c r="O328" s="4"/>
      <c r="P328" s="4"/>
      <c r="Q328" s="4"/>
      <c r="R328" s="4"/>
      <c r="S328" s="4"/>
      <c r="T328" s="4"/>
      <c r="U328" s="4"/>
      <c r="V328" s="4"/>
      <c r="W328" s="4"/>
      <c r="X328" s="4"/>
      <c r="Y328" s="4"/>
      <c r="Z328" s="4"/>
    </row>
    <row r="329">
      <c r="A329" s="4"/>
      <c r="B329" s="4"/>
      <c r="C329" s="4"/>
      <c r="D329" s="4"/>
      <c r="E329" s="4"/>
      <c r="F329" s="4"/>
      <c r="G329" s="4"/>
      <c r="H329" s="4"/>
      <c r="I329" s="4"/>
      <c r="J329" s="119"/>
      <c r="K329" s="119"/>
      <c r="L329" s="119"/>
      <c r="M329" s="119"/>
      <c r="N329" s="4"/>
      <c r="O329" s="4"/>
      <c r="P329" s="4"/>
      <c r="Q329" s="4"/>
      <c r="R329" s="4"/>
      <c r="S329" s="4"/>
      <c r="T329" s="4"/>
      <c r="U329" s="4"/>
      <c r="V329" s="4"/>
      <c r="W329" s="4"/>
      <c r="X329" s="4"/>
      <c r="Y329" s="4"/>
      <c r="Z329" s="4"/>
    </row>
    <row r="330">
      <c r="A330" s="4"/>
      <c r="B330" s="4"/>
      <c r="C330" s="4"/>
      <c r="D330" s="4"/>
      <c r="E330" s="4"/>
      <c r="F330" s="4"/>
      <c r="G330" s="4"/>
      <c r="H330" s="4"/>
      <c r="I330" s="4"/>
      <c r="J330" s="119"/>
      <c r="K330" s="119"/>
      <c r="L330" s="119"/>
      <c r="M330" s="119"/>
      <c r="N330" s="4"/>
      <c r="O330" s="4"/>
      <c r="P330" s="4"/>
      <c r="Q330" s="4"/>
      <c r="R330" s="4"/>
      <c r="S330" s="4"/>
      <c r="T330" s="4"/>
      <c r="U330" s="4"/>
      <c r="V330" s="4"/>
      <c r="W330" s="4"/>
      <c r="X330" s="4"/>
      <c r="Y330" s="4"/>
      <c r="Z330" s="4"/>
    </row>
    <row r="331">
      <c r="A331" s="4"/>
      <c r="B331" s="4"/>
      <c r="C331" s="4"/>
      <c r="D331" s="4"/>
      <c r="E331" s="4"/>
      <c r="F331" s="4"/>
      <c r="G331" s="4"/>
      <c r="H331" s="4"/>
      <c r="I331" s="4"/>
      <c r="J331" s="119"/>
      <c r="K331" s="119"/>
      <c r="L331" s="119"/>
      <c r="M331" s="119"/>
      <c r="N331" s="4"/>
      <c r="O331" s="4"/>
      <c r="P331" s="4"/>
      <c r="Q331" s="4"/>
      <c r="R331" s="4"/>
      <c r="S331" s="4"/>
      <c r="T331" s="4"/>
      <c r="U331" s="4"/>
      <c r="V331" s="4"/>
      <c r="W331" s="4"/>
      <c r="X331" s="4"/>
      <c r="Y331" s="4"/>
      <c r="Z331" s="4"/>
    </row>
    <row r="332">
      <c r="A332" s="4"/>
      <c r="B332" s="4"/>
      <c r="C332" s="4"/>
      <c r="D332" s="4"/>
      <c r="E332" s="4"/>
      <c r="F332" s="4"/>
      <c r="G332" s="4"/>
      <c r="H332" s="4"/>
      <c r="I332" s="4"/>
      <c r="J332" s="119"/>
      <c r="K332" s="119"/>
      <c r="L332" s="119"/>
      <c r="M332" s="119"/>
      <c r="N332" s="4"/>
      <c r="O332" s="4"/>
      <c r="P332" s="4"/>
      <c r="Q332" s="4"/>
      <c r="R332" s="4"/>
      <c r="S332" s="4"/>
      <c r="T332" s="4"/>
      <c r="U332" s="4"/>
      <c r="V332" s="4"/>
      <c r="W332" s="4"/>
      <c r="X332" s="4"/>
      <c r="Y332" s="4"/>
      <c r="Z332" s="4"/>
    </row>
    <row r="333">
      <c r="A333" s="4"/>
      <c r="B333" s="4"/>
      <c r="C333" s="4"/>
      <c r="D333" s="4"/>
      <c r="E333" s="4"/>
      <c r="F333" s="4"/>
      <c r="G333" s="4"/>
      <c r="H333" s="4"/>
      <c r="I333" s="4"/>
      <c r="J333" s="119"/>
      <c r="K333" s="119"/>
      <c r="L333" s="119"/>
      <c r="M333" s="119"/>
      <c r="N333" s="4"/>
      <c r="O333" s="4"/>
      <c r="P333" s="4"/>
      <c r="Q333" s="4"/>
      <c r="R333" s="4"/>
      <c r="S333" s="4"/>
      <c r="T333" s="4"/>
      <c r="U333" s="4"/>
      <c r="V333" s="4"/>
      <c r="W333" s="4"/>
      <c r="X333" s="4"/>
      <c r="Y333" s="4"/>
      <c r="Z333" s="4"/>
    </row>
    <row r="334">
      <c r="A334" s="4"/>
      <c r="B334" s="4"/>
      <c r="C334" s="4"/>
      <c r="D334" s="4"/>
      <c r="E334" s="4"/>
      <c r="F334" s="4"/>
      <c r="G334" s="4"/>
      <c r="H334" s="4"/>
      <c r="I334" s="4"/>
      <c r="J334" s="119"/>
      <c r="K334" s="119"/>
      <c r="L334" s="119"/>
      <c r="M334" s="119"/>
      <c r="N334" s="4"/>
      <c r="O334" s="4"/>
      <c r="P334" s="4"/>
      <c r="Q334" s="4"/>
      <c r="R334" s="4"/>
      <c r="S334" s="4"/>
      <c r="T334" s="4"/>
      <c r="U334" s="4"/>
      <c r="V334" s="4"/>
      <c r="W334" s="4"/>
      <c r="X334" s="4"/>
      <c r="Y334" s="4"/>
      <c r="Z334" s="4"/>
    </row>
    <row r="335">
      <c r="A335" s="4"/>
      <c r="B335" s="4"/>
      <c r="C335" s="4"/>
      <c r="D335" s="4"/>
      <c r="E335" s="4"/>
      <c r="F335" s="4"/>
      <c r="G335" s="4"/>
      <c r="H335" s="4"/>
      <c r="I335" s="4"/>
      <c r="J335" s="119"/>
      <c r="K335" s="119"/>
      <c r="L335" s="119"/>
      <c r="M335" s="119"/>
      <c r="N335" s="4"/>
      <c r="O335" s="4"/>
      <c r="P335" s="4"/>
      <c r="Q335" s="4"/>
      <c r="R335" s="4"/>
      <c r="S335" s="4"/>
      <c r="T335" s="4"/>
      <c r="U335" s="4"/>
      <c r="V335" s="4"/>
      <c r="W335" s="4"/>
      <c r="X335" s="4"/>
      <c r="Y335" s="4"/>
      <c r="Z335" s="4"/>
    </row>
    <row r="336">
      <c r="A336" s="4"/>
      <c r="B336" s="4"/>
      <c r="C336" s="4"/>
      <c r="D336" s="4"/>
      <c r="E336" s="4"/>
      <c r="F336" s="4"/>
      <c r="G336" s="4"/>
      <c r="H336" s="4"/>
      <c r="I336" s="4"/>
      <c r="J336" s="119"/>
      <c r="K336" s="119"/>
      <c r="L336" s="119"/>
      <c r="M336" s="119"/>
      <c r="N336" s="4"/>
      <c r="O336" s="4"/>
      <c r="P336" s="4"/>
      <c r="Q336" s="4"/>
      <c r="R336" s="4"/>
      <c r="S336" s="4"/>
      <c r="T336" s="4"/>
      <c r="U336" s="4"/>
      <c r="V336" s="4"/>
      <c r="W336" s="4"/>
      <c r="X336" s="4"/>
      <c r="Y336" s="4"/>
      <c r="Z336" s="4"/>
    </row>
    <row r="337">
      <c r="A337" s="4"/>
      <c r="B337" s="4"/>
      <c r="C337" s="4"/>
      <c r="D337" s="4"/>
      <c r="E337" s="4"/>
      <c r="F337" s="4"/>
      <c r="G337" s="4"/>
      <c r="H337" s="4"/>
      <c r="I337" s="4"/>
      <c r="J337" s="119"/>
      <c r="K337" s="119"/>
      <c r="L337" s="119"/>
      <c r="M337" s="119"/>
      <c r="N337" s="4"/>
      <c r="O337" s="4"/>
      <c r="P337" s="4"/>
      <c r="Q337" s="4"/>
      <c r="R337" s="4"/>
      <c r="S337" s="4"/>
      <c r="T337" s="4"/>
      <c r="U337" s="4"/>
      <c r="V337" s="4"/>
      <c r="W337" s="4"/>
      <c r="X337" s="4"/>
      <c r="Y337" s="4"/>
      <c r="Z337" s="4"/>
    </row>
    <row r="338">
      <c r="A338" s="4"/>
      <c r="B338" s="4"/>
      <c r="C338" s="4"/>
      <c r="D338" s="4"/>
      <c r="E338" s="4"/>
      <c r="F338" s="4"/>
      <c r="G338" s="4"/>
      <c r="H338" s="4"/>
      <c r="I338" s="4"/>
      <c r="J338" s="119"/>
      <c r="K338" s="119"/>
      <c r="L338" s="119"/>
      <c r="M338" s="119"/>
      <c r="N338" s="4"/>
      <c r="O338" s="4"/>
      <c r="P338" s="4"/>
      <c r="Q338" s="4"/>
      <c r="R338" s="4"/>
      <c r="S338" s="4"/>
      <c r="T338" s="4"/>
      <c r="U338" s="4"/>
      <c r="V338" s="4"/>
      <c r="W338" s="4"/>
      <c r="X338" s="4"/>
      <c r="Y338" s="4"/>
      <c r="Z338" s="4"/>
    </row>
    <row r="339">
      <c r="A339" s="4"/>
      <c r="B339" s="4"/>
      <c r="C339" s="4"/>
      <c r="D339" s="4"/>
      <c r="E339" s="4"/>
      <c r="F339" s="4"/>
      <c r="G339" s="4"/>
      <c r="H339" s="4"/>
      <c r="I339" s="4"/>
      <c r="J339" s="119"/>
      <c r="K339" s="119"/>
      <c r="L339" s="119"/>
      <c r="M339" s="119"/>
      <c r="N339" s="4"/>
      <c r="O339" s="4"/>
      <c r="P339" s="4"/>
      <c r="Q339" s="4"/>
      <c r="R339" s="4"/>
      <c r="S339" s="4"/>
      <c r="T339" s="4"/>
      <c r="U339" s="4"/>
      <c r="V339" s="4"/>
      <c r="W339" s="4"/>
      <c r="X339" s="4"/>
      <c r="Y339" s="4"/>
      <c r="Z339" s="4"/>
    </row>
    <row r="340">
      <c r="A340" s="4"/>
      <c r="B340" s="4"/>
      <c r="C340" s="4"/>
      <c r="D340" s="4"/>
      <c r="E340" s="4"/>
      <c r="F340" s="4"/>
      <c r="G340" s="4"/>
      <c r="H340" s="4"/>
      <c r="I340" s="4"/>
      <c r="J340" s="119"/>
      <c r="K340" s="119"/>
      <c r="L340" s="119"/>
      <c r="M340" s="119"/>
      <c r="N340" s="4"/>
      <c r="O340" s="4"/>
      <c r="P340" s="4"/>
      <c r="Q340" s="4"/>
      <c r="R340" s="4"/>
      <c r="S340" s="4"/>
      <c r="T340" s="4"/>
      <c r="U340" s="4"/>
      <c r="V340" s="4"/>
      <c r="W340" s="4"/>
      <c r="X340" s="4"/>
      <c r="Y340" s="4"/>
      <c r="Z340" s="4"/>
    </row>
    <row r="341">
      <c r="A341" s="4"/>
      <c r="B341" s="4"/>
      <c r="C341" s="4"/>
      <c r="D341" s="4"/>
      <c r="E341" s="4"/>
      <c r="F341" s="4"/>
      <c r="G341" s="4"/>
      <c r="H341" s="4"/>
      <c r="I341" s="4"/>
      <c r="J341" s="119"/>
      <c r="K341" s="119"/>
      <c r="L341" s="119"/>
      <c r="M341" s="119"/>
      <c r="N341" s="4"/>
      <c r="O341" s="4"/>
      <c r="P341" s="4"/>
      <c r="Q341" s="4"/>
      <c r="R341" s="4"/>
      <c r="S341" s="4"/>
      <c r="T341" s="4"/>
      <c r="U341" s="4"/>
      <c r="V341" s="4"/>
      <c r="W341" s="4"/>
      <c r="X341" s="4"/>
      <c r="Y341" s="4"/>
      <c r="Z341" s="4"/>
    </row>
    <row r="342">
      <c r="A342" s="4"/>
      <c r="B342" s="4"/>
      <c r="C342" s="4"/>
      <c r="D342" s="4"/>
      <c r="E342" s="4"/>
      <c r="F342" s="4"/>
      <c r="G342" s="4"/>
      <c r="H342" s="4"/>
      <c r="I342" s="4"/>
      <c r="J342" s="119"/>
      <c r="K342" s="119"/>
      <c r="L342" s="119"/>
      <c r="M342" s="119"/>
      <c r="N342" s="4"/>
      <c r="O342" s="4"/>
      <c r="P342" s="4"/>
      <c r="Q342" s="4"/>
      <c r="R342" s="4"/>
      <c r="S342" s="4"/>
      <c r="T342" s="4"/>
      <c r="U342" s="4"/>
      <c r="V342" s="4"/>
      <c r="W342" s="4"/>
      <c r="X342" s="4"/>
      <c r="Y342" s="4"/>
      <c r="Z342" s="4"/>
    </row>
    <row r="343">
      <c r="A343" s="4"/>
      <c r="B343" s="4"/>
      <c r="C343" s="4"/>
      <c r="D343" s="4"/>
      <c r="E343" s="4"/>
      <c r="F343" s="4"/>
      <c r="G343" s="4"/>
      <c r="H343" s="4"/>
      <c r="I343" s="4"/>
      <c r="J343" s="119"/>
      <c r="K343" s="119"/>
      <c r="L343" s="119"/>
      <c r="M343" s="119"/>
      <c r="N343" s="4"/>
      <c r="O343" s="4"/>
      <c r="P343" s="4"/>
      <c r="Q343" s="4"/>
      <c r="R343" s="4"/>
      <c r="S343" s="4"/>
      <c r="T343" s="4"/>
      <c r="U343" s="4"/>
      <c r="V343" s="4"/>
      <c r="W343" s="4"/>
      <c r="X343" s="4"/>
      <c r="Y343" s="4"/>
      <c r="Z343" s="4"/>
    </row>
    <row r="344">
      <c r="A344" s="4"/>
      <c r="B344" s="4"/>
      <c r="C344" s="4"/>
      <c r="D344" s="4"/>
      <c r="E344" s="4"/>
      <c r="F344" s="4"/>
      <c r="G344" s="4"/>
      <c r="H344" s="4"/>
      <c r="I344" s="4"/>
      <c r="J344" s="119"/>
      <c r="K344" s="119"/>
      <c r="L344" s="119"/>
      <c r="M344" s="119"/>
      <c r="N344" s="4"/>
      <c r="O344" s="4"/>
      <c r="P344" s="4"/>
      <c r="Q344" s="4"/>
      <c r="R344" s="4"/>
      <c r="S344" s="4"/>
      <c r="T344" s="4"/>
      <c r="U344" s="4"/>
      <c r="V344" s="4"/>
      <c r="W344" s="4"/>
      <c r="X344" s="4"/>
      <c r="Y344" s="4"/>
      <c r="Z344" s="4"/>
    </row>
    <row r="345">
      <c r="A345" s="4"/>
      <c r="B345" s="4"/>
      <c r="C345" s="4"/>
      <c r="D345" s="4"/>
      <c r="E345" s="4"/>
      <c r="F345" s="4"/>
      <c r="G345" s="4"/>
      <c r="H345" s="4"/>
      <c r="I345" s="4"/>
      <c r="J345" s="119"/>
      <c r="K345" s="119"/>
      <c r="L345" s="119"/>
      <c r="M345" s="119"/>
      <c r="N345" s="4"/>
      <c r="O345" s="4"/>
      <c r="P345" s="4"/>
      <c r="Q345" s="4"/>
      <c r="R345" s="4"/>
      <c r="S345" s="4"/>
      <c r="T345" s="4"/>
      <c r="U345" s="4"/>
      <c r="V345" s="4"/>
      <c r="W345" s="4"/>
      <c r="X345" s="4"/>
      <c r="Y345" s="4"/>
      <c r="Z345" s="4"/>
    </row>
    <row r="346">
      <c r="A346" s="4"/>
      <c r="B346" s="4"/>
      <c r="C346" s="4"/>
      <c r="D346" s="4"/>
      <c r="E346" s="4"/>
      <c r="F346" s="4"/>
      <c r="G346" s="4"/>
      <c r="H346" s="4"/>
      <c r="I346" s="4"/>
      <c r="J346" s="119"/>
      <c r="K346" s="119"/>
      <c r="L346" s="119"/>
      <c r="M346" s="119"/>
      <c r="N346" s="4"/>
      <c r="O346" s="4"/>
      <c r="P346" s="4"/>
      <c r="Q346" s="4"/>
      <c r="R346" s="4"/>
      <c r="S346" s="4"/>
      <c r="T346" s="4"/>
      <c r="U346" s="4"/>
      <c r="V346" s="4"/>
      <c r="W346" s="4"/>
      <c r="X346" s="4"/>
      <c r="Y346" s="4"/>
      <c r="Z346" s="4"/>
    </row>
    <row r="347">
      <c r="A347" s="4"/>
      <c r="B347" s="4"/>
      <c r="C347" s="4"/>
      <c r="D347" s="4"/>
      <c r="E347" s="4"/>
      <c r="F347" s="4"/>
      <c r="G347" s="4"/>
      <c r="H347" s="4"/>
      <c r="I347" s="4"/>
      <c r="J347" s="119"/>
      <c r="K347" s="119"/>
      <c r="L347" s="119"/>
      <c r="M347" s="119"/>
      <c r="N347" s="4"/>
      <c r="O347" s="4"/>
      <c r="P347" s="4"/>
      <c r="Q347" s="4"/>
      <c r="R347" s="4"/>
      <c r="S347" s="4"/>
      <c r="T347" s="4"/>
      <c r="U347" s="4"/>
      <c r="V347" s="4"/>
      <c r="W347" s="4"/>
      <c r="X347" s="4"/>
      <c r="Y347" s="4"/>
      <c r="Z347" s="4"/>
    </row>
    <row r="348">
      <c r="A348" s="4"/>
      <c r="B348" s="4"/>
      <c r="C348" s="4"/>
      <c r="D348" s="4"/>
      <c r="E348" s="4"/>
      <c r="F348" s="4"/>
      <c r="G348" s="4"/>
      <c r="H348" s="4"/>
      <c r="I348" s="4"/>
      <c r="J348" s="119"/>
      <c r="K348" s="119"/>
      <c r="L348" s="119"/>
      <c r="M348" s="119"/>
      <c r="N348" s="4"/>
      <c r="O348" s="4"/>
      <c r="P348" s="4"/>
      <c r="Q348" s="4"/>
      <c r="R348" s="4"/>
      <c r="S348" s="4"/>
      <c r="T348" s="4"/>
      <c r="U348" s="4"/>
      <c r="V348" s="4"/>
      <c r="W348" s="4"/>
      <c r="X348" s="4"/>
      <c r="Y348" s="4"/>
      <c r="Z348" s="4"/>
    </row>
    <row r="349">
      <c r="A349" s="4"/>
      <c r="B349" s="4"/>
      <c r="C349" s="4"/>
      <c r="D349" s="4"/>
      <c r="E349" s="4"/>
      <c r="F349" s="4"/>
      <c r="G349" s="4"/>
      <c r="H349" s="4"/>
      <c r="I349" s="4"/>
      <c r="J349" s="119"/>
      <c r="K349" s="119"/>
      <c r="L349" s="119"/>
      <c r="M349" s="119"/>
      <c r="N349" s="4"/>
      <c r="O349" s="4"/>
      <c r="P349" s="4"/>
      <c r="Q349" s="4"/>
      <c r="R349" s="4"/>
      <c r="S349" s="4"/>
      <c r="T349" s="4"/>
      <c r="U349" s="4"/>
      <c r="V349" s="4"/>
      <c r="W349" s="4"/>
      <c r="X349" s="4"/>
      <c r="Y349" s="4"/>
      <c r="Z349" s="4"/>
    </row>
    <row r="350">
      <c r="A350" s="4"/>
      <c r="B350" s="4"/>
      <c r="C350" s="4"/>
      <c r="D350" s="4"/>
      <c r="E350" s="4"/>
      <c r="F350" s="4"/>
      <c r="G350" s="4"/>
      <c r="H350" s="4"/>
      <c r="I350" s="4"/>
      <c r="J350" s="119"/>
      <c r="K350" s="119"/>
      <c r="L350" s="119"/>
      <c r="M350" s="119"/>
      <c r="N350" s="4"/>
      <c r="O350" s="4"/>
      <c r="P350" s="4"/>
      <c r="Q350" s="4"/>
      <c r="R350" s="4"/>
      <c r="S350" s="4"/>
      <c r="T350" s="4"/>
      <c r="U350" s="4"/>
      <c r="V350" s="4"/>
      <c r="W350" s="4"/>
      <c r="X350" s="4"/>
      <c r="Y350" s="4"/>
      <c r="Z350" s="4"/>
    </row>
    <row r="351">
      <c r="A351" s="4"/>
      <c r="B351" s="4"/>
      <c r="C351" s="4"/>
      <c r="D351" s="4"/>
      <c r="E351" s="4"/>
      <c r="F351" s="4"/>
      <c r="G351" s="4"/>
      <c r="H351" s="4"/>
      <c r="I351" s="4"/>
      <c r="J351" s="119"/>
      <c r="K351" s="119"/>
      <c r="L351" s="119"/>
      <c r="M351" s="119"/>
      <c r="N351" s="4"/>
      <c r="O351" s="4"/>
      <c r="P351" s="4"/>
      <c r="Q351" s="4"/>
      <c r="R351" s="4"/>
      <c r="S351" s="4"/>
      <c r="T351" s="4"/>
      <c r="U351" s="4"/>
      <c r="V351" s="4"/>
      <c r="W351" s="4"/>
      <c r="X351" s="4"/>
      <c r="Y351" s="4"/>
      <c r="Z351" s="4"/>
    </row>
    <row r="352">
      <c r="A352" s="4"/>
      <c r="B352" s="4"/>
      <c r="C352" s="4"/>
      <c r="D352" s="4"/>
      <c r="E352" s="4"/>
      <c r="F352" s="4"/>
      <c r="G352" s="4"/>
      <c r="H352" s="4"/>
      <c r="I352" s="4"/>
      <c r="J352" s="119"/>
      <c r="K352" s="119"/>
      <c r="L352" s="119"/>
      <c r="M352" s="119"/>
      <c r="N352" s="4"/>
      <c r="O352" s="4"/>
      <c r="P352" s="4"/>
      <c r="Q352" s="4"/>
      <c r="R352" s="4"/>
      <c r="S352" s="4"/>
      <c r="T352" s="4"/>
      <c r="U352" s="4"/>
      <c r="V352" s="4"/>
      <c r="W352" s="4"/>
      <c r="X352" s="4"/>
      <c r="Y352" s="4"/>
      <c r="Z352" s="4"/>
    </row>
    <row r="353">
      <c r="A353" s="4"/>
      <c r="B353" s="4"/>
      <c r="C353" s="4"/>
      <c r="D353" s="4"/>
      <c r="E353" s="4"/>
      <c r="F353" s="4"/>
      <c r="G353" s="4"/>
      <c r="H353" s="4"/>
      <c r="I353" s="4"/>
      <c r="J353" s="119"/>
      <c r="K353" s="119"/>
      <c r="L353" s="119"/>
      <c r="M353" s="119"/>
      <c r="N353" s="4"/>
      <c r="O353" s="4"/>
      <c r="P353" s="4"/>
      <c r="Q353" s="4"/>
      <c r="R353" s="4"/>
      <c r="S353" s="4"/>
      <c r="T353" s="4"/>
      <c r="U353" s="4"/>
      <c r="V353" s="4"/>
      <c r="W353" s="4"/>
      <c r="X353" s="4"/>
      <c r="Y353" s="4"/>
      <c r="Z353" s="4"/>
    </row>
    <row r="354">
      <c r="A354" s="4"/>
      <c r="B354" s="4"/>
      <c r="C354" s="4"/>
      <c r="D354" s="4"/>
      <c r="E354" s="4"/>
      <c r="F354" s="4"/>
      <c r="G354" s="4"/>
      <c r="H354" s="4"/>
      <c r="I354" s="4"/>
      <c r="J354" s="119"/>
      <c r="K354" s="119"/>
      <c r="L354" s="119"/>
      <c r="M354" s="119"/>
      <c r="N354" s="4"/>
      <c r="O354" s="4"/>
      <c r="P354" s="4"/>
      <c r="Q354" s="4"/>
      <c r="R354" s="4"/>
      <c r="S354" s="4"/>
      <c r="T354" s="4"/>
      <c r="U354" s="4"/>
      <c r="V354" s="4"/>
      <c r="W354" s="4"/>
      <c r="X354" s="4"/>
      <c r="Y354" s="4"/>
      <c r="Z354" s="4"/>
    </row>
    <row r="355">
      <c r="A355" s="4"/>
      <c r="B355" s="4"/>
      <c r="C355" s="4"/>
      <c r="D355" s="4"/>
      <c r="E355" s="4"/>
      <c r="F355" s="4"/>
      <c r="G355" s="4"/>
      <c r="H355" s="4"/>
      <c r="I355" s="4"/>
      <c r="J355" s="119"/>
      <c r="K355" s="119"/>
      <c r="L355" s="119"/>
      <c r="M355" s="119"/>
      <c r="N355" s="4"/>
      <c r="O355" s="4"/>
      <c r="P355" s="4"/>
      <c r="Q355" s="4"/>
      <c r="R355" s="4"/>
      <c r="S355" s="4"/>
      <c r="T355" s="4"/>
      <c r="U355" s="4"/>
      <c r="V355" s="4"/>
      <c r="W355" s="4"/>
      <c r="X355" s="4"/>
      <c r="Y355" s="4"/>
      <c r="Z355" s="4"/>
    </row>
    <row r="356">
      <c r="A356" s="4"/>
      <c r="B356" s="4"/>
      <c r="C356" s="4"/>
      <c r="D356" s="4"/>
      <c r="E356" s="4"/>
      <c r="F356" s="4"/>
      <c r="G356" s="4"/>
      <c r="H356" s="4"/>
      <c r="I356" s="4"/>
      <c r="J356" s="119"/>
      <c r="K356" s="119"/>
      <c r="L356" s="119"/>
      <c r="M356" s="119"/>
      <c r="N356" s="4"/>
      <c r="O356" s="4"/>
      <c r="P356" s="4"/>
      <c r="Q356" s="4"/>
      <c r="R356" s="4"/>
      <c r="S356" s="4"/>
      <c r="T356" s="4"/>
      <c r="U356" s="4"/>
      <c r="V356" s="4"/>
      <c r="W356" s="4"/>
      <c r="X356" s="4"/>
      <c r="Y356" s="4"/>
      <c r="Z356" s="4"/>
    </row>
    <row r="357">
      <c r="A357" s="4"/>
      <c r="B357" s="4"/>
      <c r="C357" s="4"/>
      <c r="D357" s="4"/>
      <c r="E357" s="4"/>
      <c r="F357" s="4"/>
      <c r="G357" s="4"/>
      <c r="H357" s="4"/>
      <c r="I357" s="4"/>
      <c r="J357" s="119"/>
      <c r="K357" s="119"/>
      <c r="L357" s="119"/>
      <c r="M357" s="119"/>
      <c r="N357" s="4"/>
      <c r="O357" s="4"/>
      <c r="P357" s="4"/>
      <c r="Q357" s="4"/>
      <c r="R357" s="4"/>
      <c r="S357" s="4"/>
      <c r="T357" s="4"/>
      <c r="U357" s="4"/>
      <c r="V357" s="4"/>
      <c r="W357" s="4"/>
      <c r="X357" s="4"/>
      <c r="Y357" s="4"/>
      <c r="Z357" s="4"/>
    </row>
    <row r="358">
      <c r="A358" s="4"/>
      <c r="B358" s="4"/>
      <c r="C358" s="4"/>
      <c r="D358" s="4"/>
      <c r="E358" s="4"/>
      <c r="F358" s="4"/>
      <c r="G358" s="4"/>
      <c r="H358" s="4"/>
      <c r="I358" s="4"/>
      <c r="J358" s="119"/>
      <c r="K358" s="119"/>
      <c r="L358" s="119"/>
      <c r="M358" s="119"/>
      <c r="N358" s="4"/>
      <c r="O358" s="4"/>
      <c r="P358" s="4"/>
      <c r="Q358" s="4"/>
      <c r="R358" s="4"/>
      <c r="S358" s="4"/>
      <c r="T358" s="4"/>
      <c r="U358" s="4"/>
      <c r="V358" s="4"/>
      <c r="W358" s="4"/>
      <c r="X358" s="4"/>
      <c r="Y358" s="4"/>
      <c r="Z358" s="4"/>
    </row>
    <row r="359">
      <c r="A359" s="4"/>
      <c r="B359" s="4"/>
      <c r="C359" s="4"/>
      <c r="D359" s="4"/>
      <c r="E359" s="4"/>
      <c r="F359" s="4"/>
      <c r="G359" s="4"/>
      <c r="H359" s="4"/>
      <c r="I359" s="4"/>
      <c r="J359" s="119"/>
      <c r="K359" s="119"/>
      <c r="L359" s="119"/>
      <c r="M359" s="119"/>
      <c r="N359" s="4"/>
      <c r="O359" s="4"/>
      <c r="P359" s="4"/>
      <c r="Q359" s="4"/>
      <c r="R359" s="4"/>
      <c r="S359" s="4"/>
      <c r="T359" s="4"/>
      <c r="U359" s="4"/>
      <c r="V359" s="4"/>
      <c r="W359" s="4"/>
      <c r="X359" s="4"/>
      <c r="Y359" s="4"/>
      <c r="Z359" s="4"/>
    </row>
    <row r="360">
      <c r="A360" s="4"/>
      <c r="B360" s="4"/>
      <c r="C360" s="4"/>
      <c r="D360" s="4"/>
      <c r="E360" s="4"/>
      <c r="F360" s="4"/>
      <c r="G360" s="4"/>
      <c r="H360" s="4"/>
      <c r="I360" s="4"/>
      <c r="J360" s="119"/>
      <c r="K360" s="119"/>
      <c r="L360" s="119"/>
      <c r="M360" s="119"/>
      <c r="N360" s="4"/>
      <c r="O360" s="4"/>
      <c r="P360" s="4"/>
      <c r="Q360" s="4"/>
      <c r="R360" s="4"/>
      <c r="S360" s="4"/>
      <c r="T360" s="4"/>
      <c r="U360" s="4"/>
      <c r="V360" s="4"/>
      <c r="W360" s="4"/>
      <c r="X360" s="4"/>
      <c r="Y360" s="4"/>
      <c r="Z360" s="4"/>
    </row>
    <row r="361">
      <c r="A361" s="4"/>
      <c r="B361" s="4"/>
      <c r="C361" s="4"/>
      <c r="D361" s="4"/>
      <c r="E361" s="4"/>
      <c r="F361" s="4"/>
      <c r="G361" s="4"/>
      <c r="H361" s="4"/>
      <c r="I361" s="4"/>
      <c r="J361" s="119"/>
      <c r="K361" s="119"/>
      <c r="L361" s="119"/>
      <c r="M361" s="119"/>
      <c r="N361" s="4"/>
      <c r="O361" s="4"/>
      <c r="P361" s="4"/>
      <c r="Q361" s="4"/>
      <c r="R361" s="4"/>
      <c r="S361" s="4"/>
      <c r="T361" s="4"/>
      <c r="U361" s="4"/>
      <c r="V361" s="4"/>
      <c r="W361" s="4"/>
      <c r="X361" s="4"/>
      <c r="Y361" s="4"/>
      <c r="Z361" s="4"/>
    </row>
    <row r="362">
      <c r="A362" s="4"/>
      <c r="B362" s="4"/>
      <c r="C362" s="4"/>
      <c r="D362" s="4"/>
      <c r="E362" s="4"/>
      <c r="F362" s="4"/>
      <c r="G362" s="4"/>
      <c r="H362" s="4"/>
      <c r="I362" s="4"/>
      <c r="J362" s="119"/>
      <c r="K362" s="119"/>
      <c r="L362" s="119"/>
      <c r="M362" s="119"/>
      <c r="N362" s="4"/>
      <c r="O362" s="4"/>
      <c r="P362" s="4"/>
      <c r="Q362" s="4"/>
      <c r="R362" s="4"/>
      <c r="S362" s="4"/>
      <c r="T362" s="4"/>
      <c r="U362" s="4"/>
      <c r="V362" s="4"/>
      <c r="W362" s="4"/>
      <c r="X362" s="4"/>
      <c r="Y362" s="4"/>
      <c r="Z362" s="4"/>
    </row>
    <row r="363">
      <c r="A363" s="4"/>
      <c r="B363" s="4"/>
      <c r="C363" s="4"/>
      <c r="D363" s="4"/>
      <c r="E363" s="4"/>
      <c r="F363" s="4"/>
      <c r="G363" s="4"/>
      <c r="H363" s="4"/>
      <c r="I363" s="4"/>
      <c r="J363" s="119"/>
      <c r="K363" s="119"/>
      <c r="L363" s="119"/>
      <c r="M363" s="119"/>
      <c r="N363" s="4"/>
      <c r="O363" s="4"/>
      <c r="P363" s="4"/>
      <c r="Q363" s="4"/>
      <c r="R363" s="4"/>
      <c r="S363" s="4"/>
      <c r="T363" s="4"/>
      <c r="U363" s="4"/>
      <c r="V363" s="4"/>
      <c r="W363" s="4"/>
      <c r="X363" s="4"/>
      <c r="Y363" s="4"/>
      <c r="Z363" s="4"/>
    </row>
    <row r="364">
      <c r="A364" s="4"/>
      <c r="B364" s="4"/>
      <c r="C364" s="4"/>
      <c r="D364" s="4"/>
      <c r="E364" s="4"/>
      <c r="F364" s="4"/>
      <c r="G364" s="4"/>
      <c r="H364" s="4"/>
      <c r="I364" s="4"/>
      <c r="J364" s="119"/>
      <c r="K364" s="119"/>
      <c r="L364" s="119"/>
      <c r="M364" s="119"/>
      <c r="N364" s="4"/>
      <c r="O364" s="4"/>
      <c r="P364" s="4"/>
      <c r="Q364" s="4"/>
      <c r="R364" s="4"/>
      <c r="S364" s="4"/>
      <c r="T364" s="4"/>
      <c r="U364" s="4"/>
      <c r="V364" s="4"/>
      <c r="W364" s="4"/>
      <c r="X364" s="4"/>
      <c r="Y364" s="4"/>
      <c r="Z364" s="4"/>
    </row>
    <row r="365">
      <c r="A365" s="4"/>
      <c r="B365" s="4"/>
      <c r="C365" s="4"/>
      <c r="D365" s="4"/>
      <c r="E365" s="4"/>
      <c r="F365" s="4"/>
      <c r="G365" s="4"/>
      <c r="H365" s="4"/>
      <c r="I365" s="4"/>
      <c r="J365" s="119"/>
      <c r="K365" s="119"/>
      <c r="L365" s="119"/>
      <c r="M365" s="119"/>
      <c r="N365" s="4"/>
      <c r="O365" s="4"/>
      <c r="P365" s="4"/>
      <c r="Q365" s="4"/>
      <c r="R365" s="4"/>
      <c r="S365" s="4"/>
      <c r="T365" s="4"/>
      <c r="U365" s="4"/>
      <c r="V365" s="4"/>
      <c r="W365" s="4"/>
      <c r="X365" s="4"/>
      <c r="Y365" s="4"/>
      <c r="Z365" s="4"/>
    </row>
    <row r="366">
      <c r="A366" s="4"/>
      <c r="B366" s="4"/>
      <c r="C366" s="4"/>
      <c r="D366" s="4"/>
      <c r="E366" s="4"/>
      <c r="F366" s="4"/>
      <c r="G366" s="4"/>
      <c r="H366" s="4"/>
      <c r="I366" s="4"/>
      <c r="J366" s="119"/>
      <c r="K366" s="119"/>
      <c r="L366" s="119"/>
      <c r="M366" s="119"/>
      <c r="N366" s="4"/>
      <c r="O366" s="4"/>
      <c r="P366" s="4"/>
      <c r="Q366" s="4"/>
      <c r="R366" s="4"/>
      <c r="S366" s="4"/>
      <c r="T366" s="4"/>
      <c r="U366" s="4"/>
      <c r="V366" s="4"/>
      <c r="W366" s="4"/>
      <c r="X366" s="4"/>
      <c r="Y366" s="4"/>
      <c r="Z366" s="4"/>
    </row>
    <row r="367">
      <c r="A367" s="4"/>
      <c r="B367" s="4"/>
      <c r="C367" s="4"/>
      <c r="D367" s="4"/>
      <c r="E367" s="4"/>
      <c r="F367" s="4"/>
      <c r="G367" s="4"/>
      <c r="H367" s="4"/>
      <c r="I367" s="4"/>
      <c r="J367" s="119"/>
      <c r="K367" s="119"/>
      <c r="L367" s="119"/>
      <c r="M367" s="119"/>
      <c r="N367" s="4"/>
      <c r="O367" s="4"/>
      <c r="P367" s="4"/>
      <c r="Q367" s="4"/>
      <c r="R367" s="4"/>
      <c r="S367" s="4"/>
      <c r="T367" s="4"/>
      <c r="U367" s="4"/>
      <c r="V367" s="4"/>
      <c r="W367" s="4"/>
      <c r="X367" s="4"/>
      <c r="Y367" s="4"/>
      <c r="Z367" s="4"/>
    </row>
    <row r="368">
      <c r="A368" s="4"/>
      <c r="B368" s="4"/>
      <c r="C368" s="4"/>
      <c r="D368" s="4"/>
      <c r="E368" s="4"/>
      <c r="F368" s="4"/>
      <c r="G368" s="4"/>
      <c r="H368" s="4"/>
      <c r="I368" s="4"/>
      <c r="J368" s="119"/>
      <c r="K368" s="119"/>
      <c r="L368" s="119"/>
      <c r="M368" s="119"/>
      <c r="N368" s="4"/>
      <c r="O368" s="4"/>
      <c r="P368" s="4"/>
      <c r="Q368" s="4"/>
      <c r="R368" s="4"/>
      <c r="S368" s="4"/>
      <c r="T368" s="4"/>
      <c r="U368" s="4"/>
      <c r="V368" s="4"/>
      <c r="W368" s="4"/>
      <c r="X368" s="4"/>
      <c r="Y368" s="4"/>
      <c r="Z368" s="4"/>
    </row>
    <row r="369">
      <c r="A369" s="4"/>
      <c r="B369" s="4"/>
      <c r="C369" s="4"/>
      <c r="D369" s="4"/>
      <c r="E369" s="4"/>
      <c r="F369" s="4"/>
      <c r="G369" s="4"/>
      <c r="H369" s="4"/>
      <c r="I369" s="4"/>
      <c r="J369" s="119"/>
      <c r="K369" s="119"/>
      <c r="L369" s="119"/>
      <c r="M369" s="119"/>
      <c r="N369" s="4"/>
      <c r="O369" s="4"/>
      <c r="P369" s="4"/>
      <c r="Q369" s="4"/>
      <c r="R369" s="4"/>
      <c r="S369" s="4"/>
      <c r="T369" s="4"/>
      <c r="U369" s="4"/>
      <c r="V369" s="4"/>
      <c r="W369" s="4"/>
      <c r="X369" s="4"/>
      <c r="Y369" s="4"/>
      <c r="Z369" s="4"/>
    </row>
    <row r="370">
      <c r="A370" s="4"/>
      <c r="B370" s="4"/>
      <c r="C370" s="4"/>
      <c r="D370" s="4"/>
      <c r="E370" s="4"/>
      <c r="F370" s="4"/>
      <c r="G370" s="4"/>
      <c r="H370" s="4"/>
      <c r="I370" s="4"/>
      <c r="J370" s="119"/>
      <c r="K370" s="119"/>
      <c r="L370" s="119"/>
      <c r="M370" s="119"/>
      <c r="N370" s="4"/>
      <c r="O370" s="4"/>
      <c r="P370" s="4"/>
      <c r="Q370" s="4"/>
      <c r="R370" s="4"/>
      <c r="S370" s="4"/>
      <c r="T370" s="4"/>
      <c r="U370" s="4"/>
      <c r="V370" s="4"/>
      <c r="W370" s="4"/>
      <c r="X370" s="4"/>
      <c r="Y370" s="4"/>
      <c r="Z370" s="4"/>
    </row>
    <row r="371">
      <c r="A371" s="4"/>
      <c r="B371" s="4"/>
      <c r="C371" s="4"/>
      <c r="D371" s="4"/>
      <c r="E371" s="4"/>
      <c r="F371" s="4"/>
      <c r="G371" s="4"/>
      <c r="H371" s="4"/>
      <c r="I371" s="4"/>
      <c r="J371" s="119"/>
      <c r="K371" s="119"/>
      <c r="L371" s="119"/>
      <c r="M371" s="119"/>
      <c r="N371" s="4"/>
      <c r="O371" s="4"/>
      <c r="P371" s="4"/>
      <c r="Q371" s="4"/>
      <c r="R371" s="4"/>
      <c r="S371" s="4"/>
      <c r="T371" s="4"/>
      <c r="U371" s="4"/>
      <c r="V371" s="4"/>
      <c r="W371" s="4"/>
      <c r="X371" s="4"/>
      <c r="Y371" s="4"/>
      <c r="Z371" s="4"/>
    </row>
    <row r="372">
      <c r="A372" s="4"/>
      <c r="B372" s="4"/>
      <c r="C372" s="4"/>
      <c r="D372" s="4"/>
      <c r="E372" s="4"/>
      <c r="F372" s="4"/>
      <c r="G372" s="4"/>
      <c r="H372" s="4"/>
      <c r="I372" s="4"/>
      <c r="J372" s="119"/>
      <c r="K372" s="119"/>
      <c r="L372" s="119"/>
      <c r="M372" s="119"/>
      <c r="N372" s="4"/>
      <c r="O372" s="4"/>
      <c r="P372" s="4"/>
      <c r="Q372" s="4"/>
      <c r="R372" s="4"/>
      <c r="S372" s="4"/>
      <c r="T372" s="4"/>
      <c r="U372" s="4"/>
      <c r="V372" s="4"/>
      <c r="W372" s="4"/>
      <c r="X372" s="4"/>
      <c r="Y372" s="4"/>
      <c r="Z372" s="4"/>
    </row>
    <row r="373">
      <c r="A373" s="4"/>
      <c r="B373" s="4"/>
      <c r="C373" s="4"/>
      <c r="D373" s="4"/>
      <c r="E373" s="4"/>
      <c r="F373" s="4"/>
      <c r="G373" s="4"/>
      <c r="H373" s="4"/>
      <c r="I373" s="4"/>
      <c r="J373" s="119"/>
      <c r="K373" s="119"/>
      <c r="L373" s="119"/>
      <c r="M373" s="119"/>
      <c r="N373" s="4"/>
      <c r="O373" s="4"/>
      <c r="P373" s="4"/>
      <c r="Q373" s="4"/>
      <c r="R373" s="4"/>
      <c r="S373" s="4"/>
      <c r="T373" s="4"/>
      <c r="U373" s="4"/>
      <c r="V373" s="4"/>
      <c r="W373" s="4"/>
      <c r="X373" s="4"/>
      <c r="Y373" s="4"/>
      <c r="Z373" s="4"/>
    </row>
    <row r="374">
      <c r="A374" s="4"/>
      <c r="B374" s="4"/>
      <c r="C374" s="4"/>
      <c r="D374" s="4"/>
      <c r="E374" s="4"/>
      <c r="F374" s="4"/>
      <c r="G374" s="4"/>
      <c r="H374" s="4"/>
      <c r="I374" s="4"/>
      <c r="J374" s="119"/>
      <c r="K374" s="119"/>
      <c r="L374" s="119"/>
      <c r="M374" s="119"/>
      <c r="N374" s="4"/>
      <c r="O374" s="4"/>
      <c r="P374" s="4"/>
      <c r="Q374" s="4"/>
      <c r="R374" s="4"/>
      <c r="S374" s="4"/>
      <c r="T374" s="4"/>
      <c r="U374" s="4"/>
      <c r="V374" s="4"/>
      <c r="W374" s="4"/>
      <c r="X374" s="4"/>
      <c r="Y374" s="4"/>
      <c r="Z374" s="4"/>
    </row>
    <row r="375">
      <c r="A375" s="4"/>
      <c r="B375" s="4"/>
      <c r="C375" s="4"/>
      <c r="D375" s="4"/>
      <c r="E375" s="4"/>
      <c r="F375" s="4"/>
      <c r="G375" s="4"/>
      <c r="H375" s="4"/>
      <c r="I375" s="4"/>
      <c r="J375" s="119"/>
      <c r="K375" s="119"/>
      <c r="L375" s="119"/>
      <c r="M375" s="119"/>
      <c r="N375" s="4"/>
      <c r="O375" s="4"/>
      <c r="P375" s="4"/>
      <c r="Q375" s="4"/>
      <c r="R375" s="4"/>
      <c r="S375" s="4"/>
      <c r="T375" s="4"/>
      <c r="U375" s="4"/>
      <c r="V375" s="4"/>
      <c r="W375" s="4"/>
      <c r="X375" s="4"/>
      <c r="Y375" s="4"/>
      <c r="Z375" s="4"/>
    </row>
    <row r="376">
      <c r="A376" s="4"/>
      <c r="B376" s="4"/>
      <c r="C376" s="4"/>
      <c r="D376" s="4"/>
      <c r="E376" s="4"/>
      <c r="F376" s="4"/>
      <c r="G376" s="4"/>
      <c r="H376" s="4"/>
      <c r="I376" s="4"/>
      <c r="J376" s="119"/>
      <c r="K376" s="119"/>
      <c r="L376" s="119"/>
      <c r="M376" s="119"/>
      <c r="N376" s="4"/>
      <c r="O376" s="4"/>
      <c r="P376" s="4"/>
      <c r="Q376" s="4"/>
      <c r="R376" s="4"/>
      <c r="S376" s="4"/>
      <c r="T376" s="4"/>
      <c r="U376" s="4"/>
      <c r="V376" s="4"/>
      <c r="W376" s="4"/>
      <c r="X376" s="4"/>
      <c r="Y376" s="4"/>
      <c r="Z376" s="4"/>
    </row>
    <row r="377">
      <c r="A377" s="4"/>
      <c r="B377" s="4"/>
      <c r="C377" s="4"/>
      <c r="D377" s="4"/>
      <c r="E377" s="4"/>
      <c r="F377" s="4"/>
      <c r="G377" s="4"/>
      <c r="H377" s="4"/>
      <c r="I377" s="4"/>
      <c r="J377" s="119"/>
      <c r="K377" s="119"/>
      <c r="L377" s="119"/>
      <c r="M377" s="119"/>
      <c r="N377" s="4"/>
      <c r="O377" s="4"/>
      <c r="P377" s="4"/>
      <c r="Q377" s="4"/>
      <c r="R377" s="4"/>
      <c r="S377" s="4"/>
      <c r="T377" s="4"/>
      <c r="U377" s="4"/>
      <c r="V377" s="4"/>
      <c r="W377" s="4"/>
      <c r="X377" s="4"/>
      <c r="Y377" s="4"/>
      <c r="Z377" s="4"/>
    </row>
    <row r="378">
      <c r="A378" s="4"/>
      <c r="B378" s="4"/>
      <c r="C378" s="4"/>
      <c r="D378" s="4"/>
      <c r="E378" s="4"/>
      <c r="F378" s="4"/>
      <c r="G378" s="4"/>
      <c r="H378" s="4"/>
      <c r="I378" s="4"/>
      <c r="J378" s="119"/>
      <c r="K378" s="119"/>
      <c r="L378" s="119"/>
      <c r="M378" s="119"/>
      <c r="N378" s="4"/>
      <c r="O378" s="4"/>
      <c r="P378" s="4"/>
      <c r="Q378" s="4"/>
      <c r="R378" s="4"/>
      <c r="S378" s="4"/>
      <c r="T378" s="4"/>
      <c r="U378" s="4"/>
      <c r="V378" s="4"/>
      <c r="W378" s="4"/>
      <c r="X378" s="4"/>
      <c r="Y378" s="4"/>
      <c r="Z378" s="4"/>
    </row>
    <row r="379">
      <c r="A379" s="4"/>
      <c r="B379" s="4"/>
      <c r="C379" s="4"/>
      <c r="D379" s="4"/>
      <c r="E379" s="4"/>
      <c r="F379" s="4"/>
      <c r="G379" s="4"/>
      <c r="H379" s="4"/>
      <c r="I379" s="4"/>
      <c r="J379" s="119"/>
      <c r="K379" s="119"/>
      <c r="L379" s="119"/>
      <c r="M379" s="119"/>
      <c r="N379" s="4"/>
      <c r="O379" s="4"/>
      <c r="P379" s="4"/>
      <c r="Q379" s="4"/>
      <c r="R379" s="4"/>
      <c r="S379" s="4"/>
      <c r="T379" s="4"/>
      <c r="U379" s="4"/>
      <c r="V379" s="4"/>
      <c r="W379" s="4"/>
      <c r="X379" s="4"/>
      <c r="Y379" s="4"/>
      <c r="Z379" s="4"/>
    </row>
    <row r="380">
      <c r="A380" s="4"/>
      <c r="B380" s="4"/>
      <c r="C380" s="4"/>
      <c r="D380" s="4"/>
      <c r="E380" s="4"/>
      <c r="F380" s="4"/>
      <c r="G380" s="4"/>
      <c r="H380" s="4"/>
      <c r="I380" s="4"/>
      <c r="J380" s="119"/>
      <c r="K380" s="119"/>
      <c r="L380" s="119"/>
      <c r="M380" s="119"/>
      <c r="N380" s="4"/>
      <c r="O380" s="4"/>
      <c r="P380" s="4"/>
      <c r="Q380" s="4"/>
      <c r="R380" s="4"/>
      <c r="S380" s="4"/>
      <c r="T380" s="4"/>
      <c r="U380" s="4"/>
      <c r="V380" s="4"/>
      <c r="W380" s="4"/>
      <c r="X380" s="4"/>
      <c r="Y380" s="4"/>
      <c r="Z380" s="4"/>
    </row>
    <row r="381">
      <c r="A381" s="4"/>
      <c r="B381" s="4"/>
      <c r="C381" s="4"/>
      <c r="D381" s="4"/>
      <c r="E381" s="4"/>
      <c r="F381" s="4"/>
      <c r="G381" s="4"/>
      <c r="H381" s="4"/>
      <c r="I381" s="4"/>
      <c r="J381" s="119"/>
      <c r="K381" s="119"/>
      <c r="L381" s="119"/>
      <c r="M381" s="119"/>
      <c r="N381" s="4"/>
      <c r="O381" s="4"/>
      <c r="P381" s="4"/>
      <c r="Q381" s="4"/>
      <c r="R381" s="4"/>
      <c r="S381" s="4"/>
      <c r="T381" s="4"/>
      <c r="U381" s="4"/>
      <c r="V381" s="4"/>
      <c r="W381" s="4"/>
      <c r="X381" s="4"/>
      <c r="Y381" s="4"/>
      <c r="Z381" s="4"/>
    </row>
    <row r="382">
      <c r="A382" s="4"/>
      <c r="B382" s="4"/>
      <c r="C382" s="4"/>
      <c r="D382" s="4"/>
      <c r="E382" s="4"/>
      <c r="F382" s="4"/>
      <c r="G382" s="4"/>
      <c r="H382" s="4"/>
      <c r="I382" s="4"/>
      <c r="J382" s="119"/>
      <c r="K382" s="119"/>
      <c r="L382" s="119"/>
      <c r="M382" s="119"/>
      <c r="N382" s="4"/>
      <c r="O382" s="4"/>
      <c r="P382" s="4"/>
      <c r="Q382" s="4"/>
      <c r="R382" s="4"/>
      <c r="S382" s="4"/>
      <c r="T382" s="4"/>
      <c r="U382" s="4"/>
      <c r="V382" s="4"/>
      <c r="W382" s="4"/>
      <c r="X382" s="4"/>
      <c r="Y382" s="4"/>
      <c r="Z382" s="4"/>
    </row>
    <row r="383">
      <c r="A383" s="4"/>
      <c r="B383" s="4"/>
      <c r="C383" s="4"/>
      <c r="D383" s="4"/>
      <c r="E383" s="4"/>
      <c r="F383" s="4"/>
      <c r="G383" s="4"/>
      <c r="H383" s="4"/>
      <c r="I383" s="4"/>
      <c r="J383" s="119"/>
      <c r="K383" s="119"/>
      <c r="L383" s="119"/>
      <c r="M383" s="119"/>
      <c r="N383" s="4"/>
      <c r="O383" s="4"/>
      <c r="P383" s="4"/>
      <c r="Q383" s="4"/>
      <c r="R383" s="4"/>
      <c r="S383" s="4"/>
      <c r="T383" s="4"/>
      <c r="U383" s="4"/>
      <c r="V383" s="4"/>
      <c r="W383" s="4"/>
      <c r="X383" s="4"/>
      <c r="Y383" s="4"/>
      <c r="Z383" s="4"/>
    </row>
    <row r="384">
      <c r="A384" s="4"/>
      <c r="B384" s="4"/>
      <c r="C384" s="4"/>
      <c r="D384" s="4"/>
      <c r="E384" s="4"/>
      <c r="F384" s="4"/>
      <c r="G384" s="4"/>
      <c r="H384" s="4"/>
      <c r="I384" s="4"/>
      <c r="J384" s="119"/>
      <c r="K384" s="119"/>
      <c r="L384" s="119"/>
      <c r="M384" s="119"/>
      <c r="N384" s="4"/>
      <c r="O384" s="4"/>
      <c r="P384" s="4"/>
      <c r="Q384" s="4"/>
      <c r="R384" s="4"/>
      <c r="S384" s="4"/>
      <c r="T384" s="4"/>
      <c r="U384" s="4"/>
      <c r="V384" s="4"/>
      <c r="W384" s="4"/>
      <c r="X384" s="4"/>
      <c r="Y384" s="4"/>
      <c r="Z384" s="4"/>
    </row>
    <row r="385">
      <c r="A385" s="4"/>
      <c r="B385" s="4"/>
      <c r="C385" s="4"/>
      <c r="D385" s="4"/>
      <c r="E385" s="4"/>
      <c r="F385" s="4"/>
      <c r="G385" s="4"/>
      <c r="H385" s="4"/>
      <c r="I385" s="4"/>
      <c r="J385" s="119"/>
      <c r="K385" s="119"/>
      <c r="L385" s="119"/>
      <c r="M385" s="119"/>
      <c r="N385" s="4"/>
      <c r="O385" s="4"/>
      <c r="P385" s="4"/>
      <c r="Q385" s="4"/>
      <c r="R385" s="4"/>
      <c r="S385" s="4"/>
      <c r="T385" s="4"/>
      <c r="U385" s="4"/>
      <c r="V385" s="4"/>
      <c r="W385" s="4"/>
      <c r="X385" s="4"/>
      <c r="Y385" s="4"/>
      <c r="Z385" s="4"/>
    </row>
    <row r="386">
      <c r="A386" s="4"/>
      <c r="B386" s="4"/>
      <c r="C386" s="4"/>
      <c r="D386" s="4"/>
      <c r="E386" s="4"/>
      <c r="F386" s="4"/>
      <c r="G386" s="4"/>
      <c r="H386" s="4"/>
      <c r="I386" s="4"/>
      <c r="J386" s="119"/>
      <c r="K386" s="119"/>
      <c r="L386" s="119"/>
      <c r="M386" s="119"/>
      <c r="N386" s="4"/>
      <c r="O386" s="4"/>
      <c r="P386" s="4"/>
      <c r="Q386" s="4"/>
      <c r="R386" s="4"/>
      <c r="S386" s="4"/>
      <c r="T386" s="4"/>
      <c r="U386" s="4"/>
      <c r="V386" s="4"/>
      <c r="W386" s="4"/>
      <c r="X386" s="4"/>
      <c r="Y386" s="4"/>
      <c r="Z386" s="4"/>
    </row>
    <row r="387">
      <c r="A387" s="4"/>
      <c r="B387" s="4"/>
      <c r="C387" s="4"/>
      <c r="D387" s="4"/>
      <c r="E387" s="4"/>
      <c r="F387" s="4"/>
      <c r="G387" s="4"/>
      <c r="H387" s="4"/>
      <c r="I387" s="4"/>
      <c r="J387" s="119"/>
      <c r="K387" s="119"/>
      <c r="L387" s="119"/>
      <c r="M387" s="119"/>
      <c r="N387" s="4"/>
      <c r="O387" s="4"/>
      <c r="P387" s="4"/>
      <c r="Q387" s="4"/>
      <c r="R387" s="4"/>
      <c r="S387" s="4"/>
      <c r="T387" s="4"/>
      <c r="U387" s="4"/>
      <c r="V387" s="4"/>
      <c r="W387" s="4"/>
      <c r="X387" s="4"/>
      <c r="Y387" s="4"/>
      <c r="Z387" s="4"/>
    </row>
    <row r="388">
      <c r="A388" s="4"/>
      <c r="B388" s="4"/>
      <c r="C388" s="4"/>
      <c r="D388" s="4"/>
      <c r="E388" s="4"/>
      <c r="F388" s="4"/>
      <c r="G388" s="4"/>
      <c r="H388" s="4"/>
      <c r="I388" s="4"/>
      <c r="J388" s="119"/>
      <c r="K388" s="119"/>
      <c r="L388" s="119"/>
      <c r="M388" s="119"/>
      <c r="N388" s="4"/>
      <c r="O388" s="4"/>
      <c r="P388" s="4"/>
      <c r="Q388" s="4"/>
      <c r="R388" s="4"/>
      <c r="S388" s="4"/>
      <c r="T388" s="4"/>
      <c r="U388" s="4"/>
      <c r="V388" s="4"/>
      <c r="W388" s="4"/>
      <c r="X388" s="4"/>
      <c r="Y388" s="4"/>
      <c r="Z388" s="4"/>
    </row>
    <row r="389">
      <c r="A389" s="4"/>
      <c r="B389" s="4"/>
      <c r="C389" s="4"/>
      <c r="D389" s="4"/>
      <c r="E389" s="4"/>
      <c r="F389" s="4"/>
      <c r="G389" s="4"/>
      <c r="H389" s="4"/>
      <c r="I389" s="4"/>
      <c r="J389" s="119"/>
      <c r="K389" s="119"/>
      <c r="L389" s="119"/>
      <c r="M389" s="119"/>
      <c r="N389" s="4"/>
      <c r="O389" s="4"/>
      <c r="P389" s="4"/>
      <c r="Q389" s="4"/>
      <c r="R389" s="4"/>
      <c r="S389" s="4"/>
      <c r="T389" s="4"/>
      <c r="U389" s="4"/>
      <c r="V389" s="4"/>
      <c r="W389" s="4"/>
      <c r="X389" s="4"/>
      <c r="Y389" s="4"/>
      <c r="Z389" s="4"/>
    </row>
    <row r="390">
      <c r="A390" s="4"/>
      <c r="B390" s="4"/>
      <c r="C390" s="4"/>
      <c r="D390" s="4"/>
      <c r="E390" s="4"/>
      <c r="F390" s="4"/>
      <c r="G390" s="4"/>
      <c r="H390" s="4"/>
      <c r="I390" s="4"/>
      <c r="J390" s="119"/>
      <c r="K390" s="119"/>
      <c r="L390" s="119"/>
      <c r="M390" s="119"/>
      <c r="N390" s="4"/>
      <c r="O390" s="4"/>
      <c r="P390" s="4"/>
      <c r="Q390" s="4"/>
      <c r="R390" s="4"/>
      <c r="S390" s="4"/>
      <c r="T390" s="4"/>
      <c r="U390" s="4"/>
      <c r="V390" s="4"/>
      <c r="W390" s="4"/>
      <c r="X390" s="4"/>
      <c r="Y390" s="4"/>
      <c r="Z390" s="4"/>
    </row>
    <row r="391">
      <c r="A391" s="4"/>
      <c r="B391" s="4"/>
      <c r="C391" s="4"/>
      <c r="D391" s="4"/>
      <c r="E391" s="4"/>
      <c r="F391" s="4"/>
      <c r="G391" s="4"/>
      <c r="H391" s="4"/>
      <c r="I391" s="4"/>
      <c r="J391" s="119"/>
      <c r="K391" s="119"/>
      <c r="L391" s="119"/>
      <c r="M391" s="119"/>
      <c r="N391" s="4"/>
      <c r="O391" s="4"/>
      <c r="P391" s="4"/>
      <c r="Q391" s="4"/>
      <c r="R391" s="4"/>
      <c r="S391" s="4"/>
      <c r="T391" s="4"/>
      <c r="U391" s="4"/>
      <c r="V391" s="4"/>
      <c r="W391" s="4"/>
      <c r="X391" s="4"/>
      <c r="Y391" s="4"/>
      <c r="Z391" s="4"/>
    </row>
    <row r="392">
      <c r="A392" s="4"/>
      <c r="B392" s="4"/>
      <c r="C392" s="4"/>
      <c r="D392" s="4"/>
      <c r="E392" s="4"/>
      <c r="F392" s="4"/>
      <c r="G392" s="4"/>
      <c r="H392" s="4"/>
      <c r="I392" s="4"/>
      <c r="J392" s="119"/>
      <c r="K392" s="119"/>
      <c r="L392" s="119"/>
      <c r="M392" s="119"/>
      <c r="N392" s="4"/>
      <c r="O392" s="4"/>
      <c r="P392" s="4"/>
      <c r="Q392" s="4"/>
      <c r="R392" s="4"/>
      <c r="S392" s="4"/>
      <c r="T392" s="4"/>
      <c r="U392" s="4"/>
      <c r="V392" s="4"/>
      <c r="W392" s="4"/>
      <c r="X392" s="4"/>
      <c r="Y392" s="4"/>
      <c r="Z392" s="4"/>
    </row>
    <row r="393">
      <c r="A393" s="4"/>
      <c r="B393" s="4"/>
      <c r="C393" s="4"/>
      <c r="D393" s="4"/>
      <c r="E393" s="4"/>
      <c r="F393" s="4"/>
      <c r="G393" s="4"/>
      <c r="H393" s="4"/>
      <c r="I393" s="4"/>
      <c r="J393" s="119"/>
      <c r="K393" s="119"/>
      <c r="L393" s="119"/>
      <c r="M393" s="119"/>
      <c r="N393" s="4"/>
      <c r="O393" s="4"/>
      <c r="P393" s="4"/>
      <c r="Q393" s="4"/>
      <c r="R393" s="4"/>
      <c r="S393" s="4"/>
      <c r="T393" s="4"/>
      <c r="U393" s="4"/>
      <c r="V393" s="4"/>
      <c r="W393" s="4"/>
      <c r="X393" s="4"/>
      <c r="Y393" s="4"/>
      <c r="Z393" s="4"/>
    </row>
    <row r="394">
      <c r="A394" s="4"/>
      <c r="B394" s="4"/>
      <c r="C394" s="4"/>
      <c r="D394" s="4"/>
      <c r="E394" s="4"/>
      <c r="F394" s="4"/>
      <c r="G394" s="4"/>
      <c r="H394" s="4"/>
      <c r="I394" s="4"/>
      <c r="J394" s="119"/>
      <c r="K394" s="119"/>
      <c r="L394" s="119"/>
      <c r="M394" s="119"/>
      <c r="N394" s="4"/>
      <c r="O394" s="4"/>
      <c r="P394" s="4"/>
      <c r="Q394" s="4"/>
      <c r="R394" s="4"/>
      <c r="S394" s="4"/>
      <c r="T394" s="4"/>
      <c r="U394" s="4"/>
      <c r="V394" s="4"/>
      <c r="W394" s="4"/>
      <c r="X394" s="4"/>
      <c r="Y394" s="4"/>
      <c r="Z394" s="4"/>
    </row>
    <row r="395">
      <c r="A395" s="4"/>
      <c r="B395" s="4"/>
      <c r="C395" s="4"/>
      <c r="D395" s="4"/>
      <c r="E395" s="4"/>
      <c r="F395" s="4"/>
      <c r="G395" s="4"/>
      <c r="H395" s="4"/>
      <c r="I395" s="4"/>
      <c r="J395" s="119"/>
      <c r="K395" s="119"/>
      <c r="L395" s="119"/>
      <c r="M395" s="119"/>
      <c r="N395" s="4"/>
      <c r="O395" s="4"/>
      <c r="P395" s="4"/>
      <c r="Q395" s="4"/>
      <c r="R395" s="4"/>
      <c r="S395" s="4"/>
      <c r="T395" s="4"/>
      <c r="U395" s="4"/>
      <c r="V395" s="4"/>
      <c r="W395" s="4"/>
      <c r="X395" s="4"/>
      <c r="Y395" s="4"/>
      <c r="Z395" s="4"/>
    </row>
    <row r="396">
      <c r="A396" s="4"/>
      <c r="B396" s="4"/>
      <c r="C396" s="4"/>
      <c r="D396" s="4"/>
      <c r="E396" s="4"/>
      <c r="F396" s="4"/>
      <c r="G396" s="4"/>
      <c r="H396" s="4"/>
      <c r="I396" s="4"/>
      <c r="J396" s="119"/>
      <c r="K396" s="119"/>
      <c r="L396" s="119"/>
      <c r="M396" s="119"/>
      <c r="N396" s="4"/>
      <c r="O396" s="4"/>
      <c r="P396" s="4"/>
      <c r="Q396" s="4"/>
      <c r="R396" s="4"/>
      <c r="S396" s="4"/>
      <c r="T396" s="4"/>
      <c r="U396" s="4"/>
      <c r="V396" s="4"/>
      <c r="W396" s="4"/>
      <c r="X396" s="4"/>
      <c r="Y396" s="4"/>
      <c r="Z396" s="4"/>
    </row>
    <row r="397">
      <c r="A397" s="4"/>
      <c r="B397" s="4"/>
      <c r="C397" s="4"/>
      <c r="D397" s="4"/>
      <c r="E397" s="4"/>
      <c r="F397" s="4"/>
      <c r="G397" s="4"/>
      <c r="H397" s="4"/>
      <c r="I397" s="4"/>
      <c r="J397" s="119"/>
      <c r="K397" s="119"/>
      <c r="L397" s="119"/>
      <c r="M397" s="119"/>
      <c r="N397" s="4"/>
      <c r="O397" s="4"/>
      <c r="P397" s="4"/>
      <c r="Q397" s="4"/>
      <c r="R397" s="4"/>
      <c r="S397" s="4"/>
      <c r="T397" s="4"/>
      <c r="U397" s="4"/>
      <c r="V397" s="4"/>
      <c r="W397" s="4"/>
      <c r="X397" s="4"/>
      <c r="Y397" s="4"/>
      <c r="Z397" s="4"/>
    </row>
    <row r="398">
      <c r="A398" s="4"/>
      <c r="B398" s="4"/>
      <c r="C398" s="4"/>
      <c r="D398" s="4"/>
      <c r="E398" s="4"/>
      <c r="F398" s="4"/>
      <c r="G398" s="4"/>
      <c r="H398" s="4"/>
      <c r="I398" s="4"/>
      <c r="J398" s="119"/>
      <c r="K398" s="119"/>
      <c r="L398" s="119"/>
      <c r="M398" s="119"/>
      <c r="N398" s="4"/>
      <c r="O398" s="4"/>
      <c r="P398" s="4"/>
      <c r="Q398" s="4"/>
      <c r="R398" s="4"/>
      <c r="S398" s="4"/>
      <c r="T398" s="4"/>
      <c r="U398" s="4"/>
      <c r="V398" s="4"/>
      <c r="W398" s="4"/>
      <c r="X398" s="4"/>
      <c r="Y398" s="4"/>
      <c r="Z398" s="4"/>
    </row>
    <row r="399">
      <c r="A399" s="4"/>
      <c r="B399" s="4"/>
      <c r="C399" s="4"/>
      <c r="D399" s="4"/>
      <c r="E399" s="4"/>
      <c r="F399" s="4"/>
      <c r="G399" s="4"/>
      <c r="H399" s="4"/>
      <c r="I399" s="4"/>
      <c r="J399" s="119"/>
      <c r="K399" s="119"/>
      <c r="L399" s="119"/>
      <c r="M399" s="119"/>
      <c r="N399" s="4"/>
      <c r="O399" s="4"/>
      <c r="P399" s="4"/>
      <c r="Q399" s="4"/>
      <c r="R399" s="4"/>
      <c r="S399" s="4"/>
      <c r="T399" s="4"/>
      <c r="U399" s="4"/>
      <c r="V399" s="4"/>
      <c r="W399" s="4"/>
      <c r="X399" s="4"/>
      <c r="Y399" s="4"/>
      <c r="Z399" s="4"/>
    </row>
    <row r="400">
      <c r="A400" s="4"/>
      <c r="B400" s="4"/>
      <c r="C400" s="4"/>
      <c r="D400" s="4"/>
      <c r="E400" s="4"/>
      <c r="F400" s="4"/>
      <c r="G400" s="4"/>
      <c r="H400" s="4"/>
      <c r="I400" s="4"/>
      <c r="J400" s="119"/>
      <c r="K400" s="119"/>
      <c r="L400" s="119"/>
      <c r="M400" s="119"/>
      <c r="N400" s="4"/>
      <c r="O400" s="4"/>
      <c r="P400" s="4"/>
      <c r="Q400" s="4"/>
      <c r="R400" s="4"/>
      <c r="S400" s="4"/>
      <c r="T400" s="4"/>
      <c r="U400" s="4"/>
      <c r="V400" s="4"/>
      <c r="W400" s="4"/>
      <c r="X400" s="4"/>
      <c r="Y400" s="4"/>
      <c r="Z400" s="4"/>
    </row>
    <row r="401">
      <c r="A401" s="4"/>
      <c r="B401" s="4"/>
      <c r="C401" s="4"/>
      <c r="D401" s="4"/>
      <c r="E401" s="4"/>
      <c r="F401" s="4"/>
      <c r="G401" s="4"/>
      <c r="H401" s="4"/>
      <c r="I401" s="4"/>
      <c r="J401" s="119"/>
      <c r="K401" s="119"/>
      <c r="L401" s="119"/>
      <c r="M401" s="119"/>
      <c r="N401" s="4"/>
      <c r="O401" s="4"/>
      <c r="P401" s="4"/>
      <c r="Q401" s="4"/>
      <c r="R401" s="4"/>
      <c r="S401" s="4"/>
      <c r="T401" s="4"/>
      <c r="U401" s="4"/>
      <c r="V401" s="4"/>
      <c r="W401" s="4"/>
      <c r="X401" s="4"/>
      <c r="Y401" s="4"/>
      <c r="Z401" s="4"/>
    </row>
    <row r="402">
      <c r="A402" s="4"/>
      <c r="B402" s="4"/>
      <c r="C402" s="4"/>
      <c r="D402" s="4"/>
      <c r="E402" s="4"/>
      <c r="F402" s="4"/>
      <c r="G402" s="4"/>
      <c r="H402" s="4"/>
      <c r="I402" s="4"/>
      <c r="J402" s="119"/>
      <c r="K402" s="119"/>
      <c r="L402" s="119"/>
      <c r="M402" s="119"/>
      <c r="N402" s="4"/>
      <c r="O402" s="4"/>
      <c r="P402" s="4"/>
      <c r="Q402" s="4"/>
      <c r="R402" s="4"/>
      <c r="S402" s="4"/>
      <c r="T402" s="4"/>
      <c r="U402" s="4"/>
      <c r="V402" s="4"/>
      <c r="W402" s="4"/>
      <c r="X402" s="4"/>
      <c r="Y402" s="4"/>
      <c r="Z402" s="4"/>
    </row>
    <row r="403">
      <c r="A403" s="4"/>
      <c r="B403" s="4"/>
      <c r="C403" s="4"/>
      <c r="D403" s="4"/>
      <c r="E403" s="4"/>
      <c r="F403" s="4"/>
      <c r="G403" s="4"/>
      <c r="H403" s="4"/>
      <c r="I403" s="4"/>
      <c r="J403" s="119"/>
      <c r="K403" s="119"/>
      <c r="L403" s="119"/>
      <c r="M403" s="119"/>
      <c r="N403" s="4"/>
      <c r="O403" s="4"/>
      <c r="P403" s="4"/>
      <c r="Q403" s="4"/>
      <c r="R403" s="4"/>
      <c r="S403" s="4"/>
      <c r="T403" s="4"/>
      <c r="U403" s="4"/>
      <c r="V403" s="4"/>
      <c r="W403" s="4"/>
      <c r="X403" s="4"/>
      <c r="Y403" s="4"/>
      <c r="Z403" s="4"/>
    </row>
    <row r="404">
      <c r="A404" s="4"/>
      <c r="B404" s="4"/>
      <c r="C404" s="4"/>
      <c r="D404" s="4"/>
      <c r="E404" s="4"/>
      <c r="F404" s="4"/>
      <c r="G404" s="4"/>
      <c r="H404" s="4"/>
      <c r="I404" s="4"/>
      <c r="J404" s="119"/>
      <c r="K404" s="119"/>
      <c r="L404" s="119"/>
      <c r="M404" s="119"/>
      <c r="N404" s="4"/>
      <c r="O404" s="4"/>
      <c r="P404" s="4"/>
      <c r="Q404" s="4"/>
      <c r="R404" s="4"/>
      <c r="S404" s="4"/>
      <c r="T404" s="4"/>
      <c r="U404" s="4"/>
      <c r="V404" s="4"/>
      <c r="W404" s="4"/>
      <c r="X404" s="4"/>
      <c r="Y404" s="4"/>
      <c r="Z404" s="4"/>
    </row>
    <row r="405">
      <c r="A405" s="4"/>
      <c r="B405" s="4"/>
      <c r="C405" s="4"/>
      <c r="D405" s="4"/>
      <c r="E405" s="4"/>
      <c r="F405" s="4"/>
      <c r="G405" s="4"/>
      <c r="H405" s="4"/>
      <c r="I405" s="4"/>
      <c r="J405" s="119"/>
      <c r="K405" s="119"/>
      <c r="L405" s="119"/>
      <c r="M405" s="119"/>
      <c r="N405" s="4"/>
      <c r="O405" s="4"/>
      <c r="P405" s="4"/>
      <c r="Q405" s="4"/>
      <c r="R405" s="4"/>
      <c r="S405" s="4"/>
      <c r="T405" s="4"/>
      <c r="U405" s="4"/>
      <c r="V405" s="4"/>
      <c r="W405" s="4"/>
      <c r="X405" s="4"/>
      <c r="Y405" s="4"/>
      <c r="Z405" s="4"/>
    </row>
    <row r="406">
      <c r="A406" s="4"/>
      <c r="B406" s="4"/>
      <c r="C406" s="4"/>
      <c r="D406" s="4"/>
      <c r="E406" s="4"/>
      <c r="F406" s="4"/>
      <c r="G406" s="4"/>
      <c r="H406" s="4"/>
      <c r="I406" s="4"/>
      <c r="J406" s="119"/>
      <c r="K406" s="119"/>
      <c r="L406" s="119"/>
      <c r="M406" s="119"/>
      <c r="N406" s="4"/>
      <c r="O406" s="4"/>
      <c r="P406" s="4"/>
      <c r="Q406" s="4"/>
      <c r="R406" s="4"/>
      <c r="S406" s="4"/>
      <c r="T406" s="4"/>
      <c r="U406" s="4"/>
      <c r="V406" s="4"/>
      <c r="W406" s="4"/>
      <c r="X406" s="4"/>
      <c r="Y406" s="4"/>
      <c r="Z406" s="4"/>
    </row>
    <row r="407">
      <c r="A407" s="4"/>
      <c r="B407" s="4"/>
      <c r="C407" s="4"/>
      <c r="D407" s="4"/>
      <c r="E407" s="4"/>
      <c r="F407" s="4"/>
      <c r="G407" s="4"/>
      <c r="H407" s="4"/>
      <c r="I407" s="4"/>
      <c r="J407" s="119"/>
      <c r="K407" s="119"/>
      <c r="L407" s="119"/>
      <c r="M407" s="119"/>
      <c r="N407" s="4"/>
      <c r="O407" s="4"/>
      <c r="P407" s="4"/>
      <c r="Q407" s="4"/>
      <c r="R407" s="4"/>
      <c r="S407" s="4"/>
      <c r="T407" s="4"/>
      <c r="U407" s="4"/>
      <c r="V407" s="4"/>
      <c r="W407" s="4"/>
      <c r="X407" s="4"/>
      <c r="Y407" s="4"/>
      <c r="Z407" s="4"/>
    </row>
    <row r="408">
      <c r="A408" s="4"/>
      <c r="B408" s="4"/>
      <c r="C408" s="4"/>
      <c r="D408" s="4"/>
      <c r="E408" s="4"/>
      <c r="F408" s="4"/>
      <c r="G408" s="4"/>
      <c r="H408" s="4"/>
      <c r="I408" s="4"/>
      <c r="J408" s="119"/>
      <c r="K408" s="119"/>
      <c r="L408" s="119"/>
      <c r="M408" s="119"/>
      <c r="N408" s="4"/>
      <c r="O408" s="4"/>
      <c r="P408" s="4"/>
      <c r="Q408" s="4"/>
      <c r="R408" s="4"/>
      <c r="S408" s="4"/>
      <c r="T408" s="4"/>
      <c r="U408" s="4"/>
      <c r="V408" s="4"/>
      <c r="W408" s="4"/>
      <c r="X408" s="4"/>
      <c r="Y408" s="4"/>
      <c r="Z408" s="4"/>
    </row>
    <row r="409">
      <c r="A409" s="4"/>
      <c r="B409" s="4"/>
      <c r="C409" s="4"/>
      <c r="D409" s="4"/>
      <c r="E409" s="4"/>
      <c r="F409" s="4"/>
      <c r="G409" s="4"/>
      <c r="H409" s="4"/>
      <c r="I409" s="4"/>
      <c r="J409" s="119"/>
      <c r="K409" s="119"/>
      <c r="L409" s="119"/>
      <c r="M409" s="119"/>
      <c r="N409" s="4"/>
      <c r="O409" s="4"/>
      <c r="P409" s="4"/>
      <c r="Q409" s="4"/>
      <c r="R409" s="4"/>
      <c r="S409" s="4"/>
      <c r="T409" s="4"/>
      <c r="U409" s="4"/>
      <c r="V409" s="4"/>
      <c r="W409" s="4"/>
      <c r="X409" s="4"/>
      <c r="Y409" s="4"/>
      <c r="Z409" s="4"/>
    </row>
    <row r="410">
      <c r="A410" s="4"/>
      <c r="B410" s="4"/>
      <c r="C410" s="4"/>
      <c r="D410" s="4"/>
      <c r="E410" s="4"/>
      <c r="F410" s="4"/>
      <c r="G410" s="4"/>
      <c r="H410" s="4"/>
      <c r="I410" s="4"/>
      <c r="J410" s="119"/>
      <c r="K410" s="119"/>
      <c r="L410" s="119"/>
      <c r="M410" s="119"/>
      <c r="N410" s="4"/>
      <c r="O410" s="4"/>
      <c r="P410" s="4"/>
      <c r="Q410" s="4"/>
      <c r="R410" s="4"/>
      <c r="S410" s="4"/>
      <c r="T410" s="4"/>
      <c r="U410" s="4"/>
      <c r="V410" s="4"/>
      <c r="W410" s="4"/>
      <c r="X410" s="4"/>
      <c r="Y410" s="4"/>
      <c r="Z410" s="4"/>
    </row>
    <row r="411">
      <c r="A411" s="4"/>
      <c r="B411" s="4"/>
      <c r="C411" s="4"/>
      <c r="D411" s="4"/>
      <c r="E411" s="4"/>
      <c r="F411" s="4"/>
      <c r="G411" s="4"/>
      <c r="H411" s="4"/>
      <c r="I411" s="4"/>
      <c r="J411" s="119"/>
      <c r="K411" s="119"/>
      <c r="L411" s="119"/>
      <c r="M411" s="119"/>
      <c r="N411" s="4"/>
      <c r="O411" s="4"/>
      <c r="P411" s="4"/>
      <c r="Q411" s="4"/>
      <c r="R411" s="4"/>
      <c r="S411" s="4"/>
      <c r="T411" s="4"/>
      <c r="U411" s="4"/>
      <c r="V411" s="4"/>
      <c r="W411" s="4"/>
      <c r="X411" s="4"/>
      <c r="Y411" s="4"/>
      <c r="Z411" s="4"/>
    </row>
    <row r="412">
      <c r="A412" s="4"/>
      <c r="B412" s="4"/>
      <c r="C412" s="4"/>
      <c r="D412" s="4"/>
      <c r="E412" s="4"/>
      <c r="F412" s="4"/>
      <c r="G412" s="4"/>
      <c r="H412" s="4"/>
      <c r="I412" s="4"/>
      <c r="J412" s="119"/>
      <c r="K412" s="119"/>
      <c r="L412" s="119"/>
      <c r="M412" s="119"/>
      <c r="N412" s="4"/>
      <c r="O412" s="4"/>
      <c r="P412" s="4"/>
      <c r="Q412" s="4"/>
      <c r="R412" s="4"/>
      <c r="S412" s="4"/>
      <c r="T412" s="4"/>
      <c r="U412" s="4"/>
      <c r="V412" s="4"/>
      <c r="W412" s="4"/>
      <c r="X412" s="4"/>
      <c r="Y412" s="4"/>
      <c r="Z412" s="4"/>
    </row>
    <row r="413">
      <c r="A413" s="4"/>
      <c r="B413" s="4"/>
      <c r="C413" s="4"/>
      <c r="D413" s="4"/>
      <c r="E413" s="4"/>
      <c r="F413" s="4"/>
      <c r="G413" s="4"/>
      <c r="H413" s="4"/>
      <c r="I413" s="4"/>
      <c r="J413" s="119"/>
      <c r="K413" s="119"/>
      <c r="L413" s="119"/>
      <c r="M413" s="119"/>
      <c r="N413" s="4"/>
      <c r="O413" s="4"/>
      <c r="P413" s="4"/>
      <c r="Q413" s="4"/>
      <c r="R413" s="4"/>
      <c r="S413" s="4"/>
      <c r="T413" s="4"/>
      <c r="U413" s="4"/>
      <c r="V413" s="4"/>
      <c r="W413" s="4"/>
      <c r="X413" s="4"/>
      <c r="Y413" s="4"/>
      <c r="Z413" s="4"/>
    </row>
    <row r="414">
      <c r="A414" s="4"/>
      <c r="B414" s="4"/>
      <c r="C414" s="4"/>
      <c r="D414" s="4"/>
      <c r="E414" s="4"/>
      <c r="F414" s="4"/>
      <c r="G414" s="4"/>
      <c r="H414" s="4"/>
      <c r="I414" s="4"/>
      <c r="J414" s="119"/>
      <c r="K414" s="119"/>
      <c r="L414" s="119"/>
      <c r="M414" s="119"/>
      <c r="N414" s="4"/>
      <c r="O414" s="4"/>
      <c r="P414" s="4"/>
      <c r="Q414" s="4"/>
      <c r="R414" s="4"/>
      <c r="S414" s="4"/>
      <c r="T414" s="4"/>
      <c r="U414" s="4"/>
      <c r="V414" s="4"/>
      <c r="W414" s="4"/>
      <c r="X414" s="4"/>
      <c r="Y414" s="4"/>
      <c r="Z414" s="4"/>
    </row>
    <row r="415">
      <c r="A415" s="4"/>
      <c r="B415" s="4"/>
      <c r="C415" s="4"/>
      <c r="D415" s="4"/>
      <c r="E415" s="4"/>
      <c r="F415" s="4"/>
      <c r="G415" s="4"/>
      <c r="H415" s="4"/>
      <c r="I415" s="4"/>
      <c r="J415" s="119"/>
      <c r="K415" s="119"/>
      <c r="L415" s="119"/>
      <c r="M415" s="119"/>
      <c r="N415" s="4"/>
      <c r="O415" s="4"/>
      <c r="P415" s="4"/>
      <c r="Q415" s="4"/>
      <c r="R415" s="4"/>
      <c r="S415" s="4"/>
      <c r="T415" s="4"/>
      <c r="U415" s="4"/>
      <c r="V415" s="4"/>
      <c r="W415" s="4"/>
      <c r="X415" s="4"/>
      <c r="Y415" s="4"/>
      <c r="Z415" s="4"/>
    </row>
    <row r="416">
      <c r="A416" s="4"/>
      <c r="B416" s="4"/>
      <c r="C416" s="4"/>
      <c r="D416" s="4"/>
      <c r="E416" s="4"/>
      <c r="F416" s="4"/>
      <c r="G416" s="4"/>
      <c r="H416" s="4"/>
      <c r="I416" s="4"/>
      <c r="J416" s="119"/>
      <c r="K416" s="119"/>
      <c r="L416" s="119"/>
      <c r="M416" s="119"/>
      <c r="N416" s="4"/>
      <c r="O416" s="4"/>
      <c r="P416" s="4"/>
      <c r="Q416" s="4"/>
      <c r="R416" s="4"/>
      <c r="S416" s="4"/>
      <c r="T416" s="4"/>
      <c r="U416" s="4"/>
      <c r="V416" s="4"/>
      <c r="W416" s="4"/>
      <c r="X416" s="4"/>
      <c r="Y416" s="4"/>
      <c r="Z416" s="4"/>
    </row>
    <row r="417">
      <c r="A417" s="4"/>
      <c r="B417" s="4"/>
      <c r="C417" s="4"/>
      <c r="D417" s="4"/>
      <c r="E417" s="4"/>
      <c r="F417" s="4"/>
      <c r="G417" s="4"/>
      <c r="H417" s="4"/>
      <c r="I417" s="4"/>
      <c r="J417" s="119"/>
      <c r="K417" s="119"/>
      <c r="L417" s="119"/>
      <c r="M417" s="119"/>
      <c r="N417" s="4"/>
      <c r="O417" s="4"/>
      <c r="P417" s="4"/>
      <c r="Q417" s="4"/>
      <c r="R417" s="4"/>
      <c r="S417" s="4"/>
      <c r="T417" s="4"/>
      <c r="U417" s="4"/>
      <c r="V417" s="4"/>
      <c r="W417" s="4"/>
      <c r="X417" s="4"/>
      <c r="Y417" s="4"/>
      <c r="Z417" s="4"/>
    </row>
    <row r="418">
      <c r="A418" s="4"/>
      <c r="B418" s="4"/>
      <c r="C418" s="4"/>
      <c r="D418" s="4"/>
      <c r="E418" s="4"/>
      <c r="F418" s="4"/>
      <c r="G418" s="4"/>
      <c r="H418" s="4"/>
      <c r="I418" s="4"/>
      <c r="J418" s="119"/>
      <c r="K418" s="119"/>
      <c r="L418" s="119"/>
      <c r="M418" s="119"/>
      <c r="N418" s="4"/>
      <c r="O418" s="4"/>
      <c r="P418" s="4"/>
      <c r="Q418" s="4"/>
      <c r="R418" s="4"/>
      <c r="S418" s="4"/>
      <c r="T418" s="4"/>
      <c r="U418" s="4"/>
      <c r="V418" s="4"/>
      <c r="W418" s="4"/>
      <c r="X418" s="4"/>
      <c r="Y418" s="4"/>
      <c r="Z418" s="4"/>
    </row>
    <row r="419">
      <c r="A419" s="4"/>
      <c r="B419" s="4"/>
      <c r="C419" s="4"/>
      <c r="D419" s="4"/>
      <c r="E419" s="4"/>
      <c r="F419" s="4"/>
      <c r="G419" s="4"/>
      <c r="H419" s="4"/>
      <c r="I419" s="4"/>
      <c r="J419" s="119"/>
      <c r="K419" s="119"/>
      <c r="L419" s="119"/>
      <c r="M419" s="119"/>
      <c r="N419" s="4"/>
      <c r="O419" s="4"/>
      <c r="P419" s="4"/>
      <c r="Q419" s="4"/>
      <c r="R419" s="4"/>
      <c r="S419" s="4"/>
      <c r="T419" s="4"/>
      <c r="U419" s="4"/>
      <c r="V419" s="4"/>
      <c r="W419" s="4"/>
      <c r="X419" s="4"/>
      <c r="Y419" s="4"/>
      <c r="Z419" s="4"/>
    </row>
    <row r="420">
      <c r="A420" s="4"/>
      <c r="B420" s="4"/>
      <c r="C420" s="4"/>
      <c r="D420" s="4"/>
      <c r="E420" s="4"/>
      <c r="F420" s="4"/>
      <c r="G420" s="4"/>
      <c r="H420" s="4"/>
      <c r="I420" s="4"/>
      <c r="J420" s="119"/>
      <c r="K420" s="119"/>
      <c r="L420" s="119"/>
      <c r="M420" s="119"/>
      <c r="N420" s="4"/>
      <c r="O420" s="4"/>
      <c r="P420" s="4"/>
      <c r="Q420" s="4"/>
      <c r="R420" s="4"/>
      <c r="S420" s="4"/>
      <c r="T420" s="4"/>
      <c r="U420" s="4"/>
      <c r="V420" s="4"/>
      <c r="W420" s="4"/>
      <c r="X420" s="4"/>
      <c r="Y420" s="4"/>
      <c r="Z420" s="4"/>
    </row>
    <row r="421">
      <c r="A421" s="4"/>
      <c r="B421" s="4"/>
      <c r="C421" s="4"/>
      <c r="D421" s="4"/>
      <c r="E421" s="4"/>
      <c r="F421" s="4"/>
      <c r="G421" s="4"/>
      <c r="H421" s="4"/>
      <c r="I421" s="4"/>
      <c r="J421" s="119"/>
      <c r="K421" s="119"/>
      <c r="L421" s="119"/>
      <c r="M421" s="119"/>
      <c r="N421" s="4"/>
      <c r="O421" s="4"/>
      <c r="P421" s="4"/>
      <c r="Q421" s="4"/>
      <c r="R421" s="4"/>
      <c r="S421" s="4"/>
      <c r="T421" s="4"/>
      <c r="U421" s="4"/>
      <c r="V421" s="4"/>
      <c r="W421" s="4"/>
      <c r="X421" s="4"/>
      <c r="Y421" s="4"/>
      <c r="Z421" s="4"/>
    </row>
    <row r="422">
      <c r="A422" s="4"/>
      <c r="B422" s="4"/>
      <c r="C422" s="4"/>
      <c r="D422" s="4"/>
      <c r="E422" s="4"/>
      <c r="F422" s="4"/>
      <c r="G422" s="4"/>
      <c r="H422" s="4"/>
      <c r="I422" s="4"/>
      <c r="J422" s="119"/>
      <c r="K422" s="119"/>
      <c r="L422" s="119"/>
      <c r="M422" s="119"/>
      <c r="N422" s="4"/>
      <c r="O422" s="4"/>
      <c r="P422" s="4"/>
      <c r="Q422" s="4"/>
      <c r="R422" s="4"/>
      <c r="S422" s="4"/>
      <c r="T422" s="4"/>
      <c r="U422" s="4"/>
      <c r="V422" s="4"/>
      <c r="W422" s="4"/>
      <c r="X422" s="4"/>
      <c r="Y422" s="4"/>
      <c r="Z422" s="4"/>
    </row>
    <row r="423">
      <c r="A423" s="4"/>
      <c r="B423" s="4"/>
      <c r="C423" s="4"/>
      <c r="D423" s="4"/>
      <c r="E423" s="4"/>
      <c r="F423" s="4"/>
      <c r="G423" s="4"/>
      <c r="H423" s="4"/>
      <c r="I423" s="4"/>
      <c r="J423" s="119"/>
      <c r="K423" s="119"/>
      <c r="L423" s="119"/>
      <c r="M423" s="119"/>
      <c r="N423" s="4"/>
      <c r="O423" s="4"/>
      <c r="P423" s="4"/>
      <c r="Q423" s="4"/>
      <c r="R423" s="4"/>
      <c r="S423" s="4"/>
      <c r="T423" s="4"/>
      <c r="U423" s="4"/>
      <c r="V423" s="4"/>
      <c r="W423" s="4"/>
      <c r="X423" s="4"/>
      <c r="Y423" s="4"/>
      <c r="Z423" s="4"/>
    </row>
    <row r="424">
      <c r="A424" s="4"/>
      <c r="B424" s="4"/>
      <c r="C424" s="4"/>
      <c r="D424" s="4"/>
      <c r="E424" s="4"/>
      <c r="F424" s="4"/>
      <c r="G424" s="4"/>
      <c r="H424" s="4"/>
      <c r="I424" s="4"/>
      <c r="J424" s="119"/>
      <c r="K424" s="119"/>
      <c r="L424" s="119"/>
      <c r="M424" s="119"/>
      <c r="N424" s="4"/>
      <c r="O424" s="4"/>
      <c r="P424" s="4"/>
      <c r="Q424" s="4"/>
      <c r="R424" s="4"/>
      <c r="S424" s="4"/>
      <c r="T424" s="4"/>
      <c r="U424" s="4"/>
      <c r="V424" s="4"/>
      <c r="W424" s="4"/>
      <c r="X424" s="4"/>
      <c r="Y424" s="4"/>
      <c r="Z424" s="4"/>
    </row>
    <row r="425">
      <c r="A425" s="4"/>
      <c r="B425" s="4"/>
      <c r="C425" s="4"/>
      <c r="D425" s="4"/>
      <c r="E425" s="4"/>
      <c r="F425" s="4"/>
      <c r="G425" s="4"/>
      <c r="H425" s="4"/>
      <c r="I425" s="4"/>
      <c r="J425" s="119"/>
      <c r="K425" s="119"/>
      <c r="L425" s="119"/>
      <c r="M425" s="119"/>
      <c r="N425" s="4"/>
      <c r="O425" s="4"/>
      <c r="P425" s="4"/>
      <c r="Q425" s="4"/>
      <c r="R425" s="4"/>
      <c r="S425" s="4"/>
      <c r="T425" s="4"/>
      <c r="U425" s="4"/>
      <c r="V425" s="4"/>
      <c r="W425" s="4"/>
      <c r="X425" s="4"/>
      <c r="Y425" s="4"/>
      <c r="Z425" s="4"/>
    </row>
    <row r="426">
      <c r="A426" s="4"/>
      <c r="B426" s="4"/>
      <c r="C426" s="4"/>
      <c r="D426" s="4"/>
      <c r="E426" s="4"/>
      <c r="F426" s="4"/>
      <c r="G426" s="4"/>
      <c r="H426" s="4"/>
      <c r="I426" s="4"/>
      <c r="J426" s="119"/>
      <c r="K426" s="119"/>
      <c r="L426" s="119"/>
      <c r="M426" s="119"/>
      <c r="N426" s="4"/>
      <c r="O426" s="4"/>
      <c r="P426" s="4"/>
      <c r="Q426" s="4"/>
      <c r="R426" s="4"/>
      <c r="S426" s="4"/>
      <c r="T426" s="4"/>
      <c r="U426" s="4"/>
      <c r="V426" s="4"/>
      <c r="W426" s="4"/>
      <c r="X426" s="4"/>
      <c r="Y426" s="4"/>
      <c r="Z426" s="4"/>
    </row>
    <row r="427">
      <c r="A427" s="4"/>
      <c r="B427" s="4"/>
      <c r="C427" s="4"/>
      <c r="D427" s="4"/>
      <c r="E427" s="4"/>
      <c r="F427" s="4"/>
      <c r="G427" s="4"/>
      <c r="H427" s="4"/>
      <c r="I427" s="4"/>
      <c r="J427" s="119"/>
      <c r="K427" s="119"/>
      <c r="L427" s="119"/>
      <c r="M427" s="119"/>
      <c r="N427" s="4"/>
      <c r="O427" s="4"/>
      <c r="P427" s="4"/>
      <c r="Q427" s="4"/>
      <c r="R427" s="4"/>
      <c r="S427" s="4"/>
      <c r="T427" s="4"/>
      <c r="U427" s="4"/>
      <c r="V427" s="4"/>
      <c r="W427" s="4"/>
      <c r="X427" s="4"/>
      <c r="Y427" s="4"/>
      <c r="Z427" s="4"/>
    </row>
    <row r="428">
      <c r="A428" s="4"/>
      <c r="B428" s="4"/>
      <c r="C428" s="4"/>
      <c r="D428" s="4"/>
      <c r="E428" s="4"/>
      <c r="F428" s="4"/>
      <c r="G428" s="4"/>
      <c r="H428" s="4"/>
      <c r="I428" s="4"/>
      <c r="J428" s="119"/>
      <c r="K428" s="119"/>
      <c r="L428" s="119"/>
      <c r="M428" s="119"/>
      <c r="N428" s="4"/>
      <c r="O428" s="4"/>
      <c r="P428" s="4"/>
      <c r="Q428" s="4"/>
      <c r="R428" s="4"/>
      <c r="S428" s="4"/>
      <c r="T428" s="4"/>
      <c r="U428" s="4"/>
      <c r="V428" s="4"/>
      <c r="W428" s="4"/>
      <c r="X428" s="4"/>
      <c r="Y428" s="4"/>
      <c r="Z428" s="4"/>
    </row>
    <row r="429">
      <c r="A429" s="4"/>
      <c r="B429" s="4"/>
      <c r="C429" s="4"/>
      <c r="D429" s="4"/>
      <c r="E429" s="4"/>
      <c r="F429" s="4"/>
      <c r="G429" s="4"/>
      <c r="H429" s="4"/>
      <c r="I429" s="4"/>
      <c r="J429" s="119"/>
      <c r="K429" s="119"/>
      <c r="L429" s="119"/>
      <c r="M429" s="119"/>
      <c r="N429" s="4"/>
      <c r="O429" s="4"/>
      <c r="P429" s="4"/>
      <c r="Q429" s="4"/>
      <c r="R429" s="4"/>
      <c r="S429" s="4"/>
      <c r="T429" s="4"/>
      <c r="U429" s="4"/>
      <c r="V429" s="4"/>
      <c r="W429" s="4"/>
      <c r="X429" s="4"/>
      <c r="Y429" s="4"/>
      <c r="Z429" s="4"/>
    </row>
    <row r="430">
      <c r="A430" s="4"/>
      <c r="B430" s="4"/>
      <c r="C430" s="4"/>
      <c r="D430" s="4"/>
      <c r="E430" s="4"/>
      <c r="F430" s="4"/>
      <c r="G430" s="4"/>
      <c r="H430" s="4"/>
      <c r="I430" s="4"/>
      <c r="J430" s="119"/>
      <c r="K430" s="119"/>
      <c r="L430" s="119"/>
      <c r="M430" s="119"/>
      <c r="N430" s="4"/>
      <c r="O430" s="4"/>
      <c r="P430" s="4"/>
      <c r="Q430" s="4"/>
      <c r="R430" s="4"/>
      <c r="S430" s="4"/>
      <c r="T430" s="4"/>
      <c r="U430" s="4"/>
      <c r="V430" s="4"/>
      <c r="W430" s="4"/>
      <c r="X430" s="4"/>
      <c r="Y430" s="4"/>
      <c r="Z430" s="4"/>
    </row>
    <row r="431">
      <c r="A431" s="4"/>
      <c r="B431" s="4"/>
      <c r="C431" s="4"/>
      <c r="D431" s="4"/>
      <c r="E431" s="4"/>
      <c r="F431" s="4"/>
      <c r="G431" s="4"/>
      <c r="H431" s="4"/>
      <c r="I431" s="4"/>
      <c r="J431" s="119"/>
      <c r="K431" s="119"/>
      <c r="L431" s="119"/>
      <c r="M431" s="119"/>
      <c r="N431" s="4"/>
      <c r="O431" s="4"/>
      <c r="P431" s="4"/>
      <c r="Q431" s="4"/>
      <c r="R431" s="4"/>
      <c r="S431" s="4"/>
      <c r="T431" s="4"/>
      <c r="U431" s="4"/>
      <c r="V431" s="4"/>
      <c r="W431" s="4"/>
      <c r="X431" s="4"/>
      <c r="Y431" s="4"/>
      <c r="Z431" s="4"/>
    </row>
    <row r="432">
      <c r="A432" s="4"/>
      <c r="B432" s="4"/>
      <c r="C432" s="4"/>
      <c r="D432" s="4"/>
      <c r="E432" s="4"/>
      <c r="F432" s="4"/>
      <c r="G432" s="4"/>
      <c r="H432" s="4"/>
      <c r="I432" s="4"/>
      <c r="J432" s="119"/>
      <c r="K432" s="119"/>
      <c r="L432" s="119"/>
      <c r="M432" s="119"/>
      <c r="N432" s="4"/>
      <c r="O432" s="4"/>
      <c r="P432" s="4"/>
      <c r="Q432" s="4"/>
      <c r="R432" s="4"/>
      <c r="S432" s="4"/>
      <c r="T432" s="4"/>
      <c r="U432" s="4"/>
      <c r="V432" s="4"/>
      <c r="W432" s="4"/>
      <c r="X432" s="4"/>
      <c r="Y432" s="4"/>
      <c r="Z432" s="4"/>
    </row>
    <row r="433">
      <c r="A433" s="4"/>
      <c r="B433" s="4"/>
      <c r="C433" s="4"/>
      <c r="D433" s="4"/>
      <c r="E433" s="4"/>
      <c r="F433" s="4"/>
      <c r="G433" s="4"/>
      <c r="H433" s="4"/>
      <c r="I433" s="4"/>
      <c r="J433" s="119"/>
      <c r="K433" s="119"/>
      <c r="L433" s="119"/>
      <c r="M433" s="119"/>
      <c r="N433" s="4"/>
      <c r="O433" s="4"/>
      <c r="P433" s="4"/>
      <c r="Q433" s="4"/>
      <c r="R433" s="4"/>
      <c r="S433" s="4"/>
      <c r="T433" s="4"/>
      <c r="U433" s="4"/>
      <c r="V433" s="4"/>
      <c r="W433" s="4"/>
      <c r="X433" s="4"/>
      <c r="Y433" s="4"/>
      <c r="Z433" s="4"/>
    </row>
    <row r="434">
      <c r="A434" s="4"/>
      <c r="B434" s="4"/>
      <c r="C434" s="4"/>
      <c r="D434" s="4"/>
      <c r="E434" s="4"/>
      <c r="F434" s="4"/>
      <c r="G434" s="4"/>
      <c r="H434" s="4"/>
      <c r="I434" s="4"/>
      <c r="J434" s="119"/>
      <c r="K434" s="119"/>
      <c r="L434" s="119"/>
      <c r="M434" s="119"/>
      <c r="N434" s="4"/>
      <c r="O434" s="4"/>
      <c r="P434" s="4"/>
      <c r="Q434" s="4"/>
      <c r="R434" s="4"/>
      <c r="S434" s="4"/>
      <c r="T434" s="4"/>
      <c r="U434" s="4"/>
      <c r="V434" s="4"/>
      <c r="W434" s="4"/>
      <c r="X434" s="4"/>
      <c r="Y434" s="4"/>
      <c r="Z434" s="4"/>
    </row>
    <row r="435">
      <c r="A435" s="4"/>
      <c r="B435" s="4"/>
      <c r="C435" s="4"/>
      <c r="D435" s="4"/>
      <c r="E435" s="4"/>
      <c r="F435" s="4"/>
      <c r="G435" s="4"/>
      <c r="H435" s="4"/>
      <c r="I435" s="4"/>
      <c r="J435" s="119"/>
      <c r="K435" s="119"/>
      <c r="L435" s="119"/>
      <c r="M435" s="119"/>
      <c r="N435" s="4"/>
      <c r="O435" s="4"/>
      <c r="P435" s="4"/>
      <c r="Q435" s="4"/>
      <c r="R435" s="4"/>
      <c r="S435" s="4"/>
      <c r="T435" s="4"/>
      <c r="U435" s="4"/>
      <c r="V435" s="4"/>
      <c r="W435" s="4"/>
      <c r="X435" s="4"/>
      <c r="Y435" s="4"/>
      <c r="Z435" s="4"/>
    </row>
    <row r="436">
      <c r="A436" s="4"/>
      <c r="B436" s="4"/>
      <c r="C436" s="4"/>
      <c r="D436" s="4"/>
      <c r="E436" s="4"/>
      <c r="F436" s="4"/>
      <c r="G436" s="4"/>
      <c r="H436" s="4"/>
      <c r="I436" s="4"/>
      <c r="J436" s="119"/>
      <c r="K436" s="119"/>
      <c r="L436" s="119"/>
      <c r="M436" s="119"/>
      <c r="N436" s="4"/>
      <c r="O436" s="4"/>
      <c r="P436" s="4"/>
      <c r="Q436" s="4"/>
      <c r="R436" s="4"/>
      <c r="S436" s="4"/>
      <c r="T436" s="4"/>
      <c r="U436" s="4"/>
      <c r="V436" s="4"/>
      <c r="W436" s="4"/>
      <c r="X436" s="4"/>
      <c r="Y436" s="4"/>
      <c r="Z436" s="4"/>
    </row>
    <row r="437">
      <c r="A437" s="4"/>
      <c r="B437" s="4"/>
      <c r="C437" s="4"/>
      <c r="D437" s="4"/>
      <c r="E437" s="4"/>
      <c r="F437" s="4"/>
      <c r="G437" s="4"/>
      <c r="H437" s="4"/>
      <c r="I437" s="4"/>
      <c r="J437" s="119"/>
      <c r="K437" s="119"/>
      <c r="L437" s="119"/>
      <c r="M437" s="119"/>
      <c r="N437" s="4"/>
      <c r="O437" s="4"/>
      <c r="P437" s="4"/>
      <c r="Q437" s="4"/>
      <c r="R437" s="4"/>
      <c r="S437" s="4"/>
      <c r="T437" s="4"/>
      <c r="U437" s="4"/>
      <c r="V437" s="4"/>
      <c r="W437" s="4"/>
      <c r="X437" s="4"/>
      <c r="Y437" s="4"/>
      <c r="Z437" s="4"/>
    </row>
    <row r="438">
      <c r="A438" s="4"/>
      <c r="B438" s="4"/>
      <c r="C438" s="4"/>
      <c r="D438" s="4"/>
      <c r="E438" s="4"/>
      <c r="F438" s="4"/>
      <c r="G438" s="4"/>
      <c r="H438" s="4"/>
      <c r="I438" s="4"/>
      <c r="J438" s="119"/>
      <c r="K438" s="119"/>
      <c r="L438" s="119"/>
      <c r="M438" s="119"/>
      <c r="N438" s="4"/>
      <c r="O438" s="4"/>
      <c r="P438" s="4"/>
      <c r="Q438" s="4"/>
      <c r="R438" s="4"/>
      <c r="S438" s="4"/>
      <c r="T438" s="4"/>
      <c r="U438" s="4"/>
      <c r="V438" s="4"/>
      <c r="W438" s="4"/>
      <c r="X438" s="4"/>
      <c r="Y438" s="4"/>
      <c r="Z438" s="4"/>
    </row>
    <row r="439">
      <c r="A439" s="4"/>
      <c r="B439" s="4"/>
      <c r="C439" s="4"/>
      <c r="D439" s="4"/>
      <c r="E439" s="4"/>
      <c r="F439" s="4"/>
      <c r="G439" s="4"/>
      <c r="H439" s="4"/>
      <c r="I439" s="4"/>
      <c r="J439" s="119"/>
      <c r="K439" s="119"/>
      <c r="L439" s="119"/>
      <c r="M439" s="119"/>
      <c r="N439" s="4"/>
      <c r="O439" s="4"/>
      <c r="P439" s="4"/>
      <c r="Q439" s="4"/>
      <c r="R439" s="4"/>
      <c r="S439" s="4"/>
      <c r="T439" s="4"/>
      <c r="U439" s="4"/>
      <c r="V439" s="4"/>
      <c r="W439" s="4"/>
      <c r="X439" s="4"/>
      <c r="Y439" s="4"/>
      <c r="Z439" s="4"/>
    </row>
    <row r="440">
      <c r="A440" s="4"/>
      <c r="B440" s="4"/>
      <c r="C440" s="4"/>
      <c r="D440" s="4"/>
      <c r="E440" s="4"/>
      <c r="F440" s="4"/>
      <c r="G440" s="4"/>
      <c r="H440" s="4"/>
      <c r="I440" s="4"/>
      <c r="J440" s="119"/>
      <c r="K440" s="119"/>
      <c r="L440" s="119"/>
      <c r="M440" s="119"/>
      <c r="N440" s="4"/>
      <c r="O440" s="4"/>
      <c r="P440" s="4"/>
      <c r="Q440" s="4"/>
      <c r="R440" s="4"/>
      <c r="S440" s="4"/>
      <c r="T440" s="4"/>
      <c r="U440" s="4"/>
      <c r="V440" s="4"/>
      <c r="W440" s="4"/>
      <c r="X440" s="4"/>
      <c r="Y440" s="4"/>
      <c r="Z440" s="4"/>
    </row>
    <row r="441">
      <c r="A441" s="4"/>
      <c r="B441" s="4"/>
      <c r="C441" s="4"/>
      <c r="D441" s="4"/>
      <c r="E441" s="4"/>
      <c r="F441" s="4"/>
      <c r="G441" s="4"/>
      <c r="H441" s="4"/>
      <c r="I441" s="4"/>
      <c r="J441" s="119"/>
      <c r="K441" s="119"/>
      <c r="L441" s="119"/>
      <c r="M441" s="119"/>
      <c r="N441" s="4"/>
      <c r="O441" s="4"/>
      <c r="P441" s="4"/>
      <c r="Q441" s="4"/>
      <c r="R441" s="4"/>
      <c r="S441" s="4"/>
      <c r="T441" s="4"/>
      <c r="U441" s="4"/>
      <c r="V441" s="4"/>
      <c r="W441" s="4"/>
      <c r="X441" s="4"/>
      <c r="Y441" s="4"/>
      <c r="Z441" s="4"/>
    </row>
    <row r="442">
      <c r="A442" s="4"/>
      <c r="B442" s="4"/>
      <c r="C442" s="4"/>
      <c r="D442" s="4"/>
      <c r="E442" s="4"/>
      <c r="F442" s="4"/>
      <c r="G442" s="4"/>
      <c r="H442" s="4"/>
      <c r="I442" s="4"/>
      <c r="J442" s="119"/>
      <c r="K442" s="119"/>
      <c r="L442" s="119"/>
      <c r="M442" s="119"/>
      <c r="N442" s="4"/>
      <c r="O442" s="4"/>
      <c r="P442" s="4"/>
      <c r="Q442" s="4"/>
      <c r="R442" s="4"/>
      <c r="S442" s="4"/>
      <c r="T442" s="4"/>
      <c r="U442" s="4"/>
      <c r="V442" s="4"/>
      <c r="W442" s="4"/>
      <c r="X442" s="4"/>
      <c r="Y442" s="4"/>
      <c r="Z442" s="4"/>
    </row>
    <row r="443">
      <c r="A443" s="4"/>
      <c r="B443" s="4"/>
      <c r="C443" s="4"/>
      <c r="D443" s="4"/>
      <c r="E443" s="4"/>
      <c r="F443" s="4"/>
      <c r="G443" s="4"/>
      <c r="H443" s="4"/>
      <c r="I443" s="4"/>
      <c r="J443" s="119"/>
      <c r="K443" s="119"/>
      <c r="L443" s="119"/>
      <c r="M443" s="119"/>
      <c r="N443" s="4"/>
      <c r="O443" s="4"/>
      <c r="P443" s="4"/>
      <c r="Q443" s="4"/>
      <c r="R443" s="4"/>
      <c r="S443" s="4"/>
      <c r="T443" s="4"/>
      <c r="U443" s="4"/>
      <c r="V443" s="4"/>
      <c r="W443" s="4"/>
      <c r="X443" s="4"/>
      <c r="Y443" s="4"/>
      <c r="Z443" s="4"/>
    </row>
    <row r="444">
      <c r="A444" s="4"/>
      <c r="B444" s="4"/>
      <c r="C444" s="4"/>
      <c r="D444" s="4"/>
      <c r="E444" s="4"/>
      <c r="F444" s="4"/>
      <c r="G444" s="4"/>
      <c r="H444" s="4"/>
      <c r="I444" s="4"/>
      <c r="J444" s="119"/>
      <c r="K444" s="119"/>
      <c r="L444" s="119"/>
      <c r="M444" s="119"/>
      <c r="N444" s="4"/>
      <c r="O444" s="4"/>
      <c r="P444" s="4"/>
      <c r="Q444" s="4"/>
      <c r="R444" s="4"/>
      <c r="S444" s="4"/>
      <c r="T444" s="4"/>
      <c r="U444" s="4"/>
      <c r="V444" s="4"/>
      <c r="W444" s="4"/>
      <c r="X444" s="4"/>
      <c r="Y444" s="4"/>
      <c r="Z444" s="4"/>
    </row>
    <row r="445">
      <c r="A445" s="4"/>
      <c r="B445" s="4"/>
      <c r="C445" s="4"/>
      <c r="D445" s="4"/>
      <c r="E445" s="4"/>
      <c r="F445" s="4"/>
      <c r="G445" s="4"/>
      <c r="H445" s="4"/>
      <c r="I445" s="4"/>
      <c r="J445" s="119"/>
      <c r="K445" s="119"/>
      <c r="L445" s="119"/>
      <c r="M445" s="119"/>
      <c r="N445" s="4"/>
      <c r="O445" s="4"/>
      <c r="P445" s="4"/>
      <c r="Q445" s="4"/>
      <c r="R445" s="4"/>
      <c r="S445" s="4"/>
      <c r="T445" s="4"/>
      <c r="U445" s="4"/>
      <c r="V445" s="4"/>
      <c r="W445" s="4"/>
      <c r="X445" s="4"/>
      <c r="Y445" s="4"/>
      <c r="Z445" s="4"/>
    </row>
    <row r="446">
      <c r="A446" s="4"/>
      <c r="B446" s="4"/>
      <c r="C446" s="4"/>
      <c r="D446" s="4"/>
      <c r="E446" s="4"/>
      <c r="F446" s="4"/>
      <c r="G446" s="4"/>
      <c r="H446" s="4"/>
      <c r="I446" s="4"/>
      <c r="J446" s="119"/>
      <c r="K446" s="119"/>
      <c r="L446" s="119"/>
      <c r="M446" s="119"/>
      <c r="N446" s="4"/>
      <c r="O446" s="4"/>
      <c r="P446" s="4"/>
      <c r="Q446" s="4"/>
      <c r="R446" s="4"/>
      <c r="S446" s="4"/>
      <c r="T446" s="4"/>
      <c r="U446" s="4"/>
      <c r="V446" s="4"/>
      <c r="W446" s="4"/>
      <c r="X446" s="4"/>
      <c r="Y446" s="4"/>
      <c r="Z446" s="4"/>
    </row>
    <row r="447">
      <c r="A447" s="4"/>
      <c r="B447" s="4"/>
      <c r="C447" s="4"/>
      <c r="D447" s="4"/>
      <c r="E447" s="4"/>
      <c r="F447" s="4"/>
      <c r="G447" s="4"/>
      <c r="H447" s="4"/>
      <c r="I447" s="4"/>
      <c r="J447" s="119"/>
      <c r="K447" s="119"/>
      <c r="L447" s="119"/>
      <c r="M447" s="119"/>
      <c r="N447" s="4"/>
      <c r="O447" s="4"/>
      <c r="P447" s="4"/>
      <c r="Q447" s="4"/>
      <c r="R447" s="4"/>
      <c r="S447" s="4"/>
      <c r="T447" s="4"/>
      <c r="U447" s="4"/>
      <c r="V447" s="4"/>
      <c r="W447" s="4"/>
      <c r="X447" s="4"/>
      <c r="Y447" s="4"/>
      <c r="Z447" s="4"/>
    </row>
    <row r="448">
      <c r="A448" s="4"/>
      <c r="B448" s="4"/>
      <c r="C448" s="4"/>
      <c r="D448" s="4"/>
      <c r="E448" s="4"/>
      <c r="F448" s="4"/>
      <c r="G448" s="4"/>
      <c r="H448" s="4"/>
      <c r="I448" s="4"/>
      <c r="J448" s="119"/>
      <c r="K448" s="119"/>
      <c r="L448" s="119"/>
      <c r="M448" s="119"/>
      <c r="N448" s="4"/>
      <c r="O448" s="4"/>
      <c r="P448" s="4"/>
      <c r="Q448" s="4"/>
      <c r="R448" s="4"/>
      <c r="S448" s="4"/>
      <c r="T448" s="4"/>
      <c r="U448" s="4"/>
      <c r="V448" s="4"/>
      <c r="W448" s="4"/>
      <c r="X448" s="4"/>
      <c r="Y448" s="4"/>
      <c r="Z448" s="4"/>
    </row>
    <row r="449">
      <c r="A449" s="4"/>
      <c r="B449" s="4"/>
      <c r="C449" s="4"/>
      <c r="D449" s="4"/>
      <c r="E449" s="4"/>
      <c r="F449" s="4"/>
      <c r="G449" s="4"/>
      <c r="H449" s="4"/>
      <c r="I449" s="4"/>
      <c r="J449" s="119"/>
      <c r="K449" s="119"/>
      <c r="L449" s="119"/>
      <c r="M449" s="119"/>
      <c r="N449" s="4"/>
      <c r="O449" s="4"/>
      <c r="P449" s="4"/>
      <c r="Q449" s="4"/>
      <c r="R449" s="4"/>
      <c r="S449" s="4"/>
      <c r="T449" s="4"/>
      <c r="U449" s="4"/>
      <c r="V449" s="4"/>
      <c r="W449" s="4"/>
      <c r="X449" s="4"/>
      <c r="Y449" s="4"/>
      <c r="Z449" s="4"/>
    </row>
    <row r="450">
      <c r="A450" s="4"/>
      <c r="B450" s="4"/>
      <c r="C450" s="4"/>
      <c r="D450" s="4"/>
      <c r="E450" s="4"/>
      <c r="F450" s="4"/>
      <c r="G450" s="4"/>
      <c r="H450" s="4"/>
      <c r="I450" s="4"/>
      <c r="J450" s="119"/>
      <c r="K450" s="119"/>
      <c r="L450" s="119"/>
      <c r="M450" s="119"/>
      <c r="N450" s="4"/>
      <c r="O450" s="4"/>
      <c r="P450" s="4"/>
      <c r="Q450" s="4"/>
      <c r="R450" s="4"/>
      <c r="S450" s="4"/>
      <c r="T450" s="4"/>
      <c r="U450" s="4"/>
      <c r="V450" s="4"/>
      <c r="W450" s="4"/>
      <c r="X450" s="4"/>
      <c r="Y450" s="4"/>
      <c r="Z450" s="4"/>
    </row>
    <row r="451">
      <c r="A451" s="4"/>
      <c r="B451" s="4"/>
      <c r="C451" s="4"/>
      <c r="D451" s="4"/>
      <c r="E451" s="4"/>
      <c r="F451" s="4"/>
      <c r="G451" s="4"/>
      <c r="H451" s="4"/>
      <c r="I451" s="4"/>
      <c r="J451" s="119"/>
      <c r="K451" s="119"/>
      <c r="L451" s="119"/>
      <c r="M451" s="119"/>
      <c r="N451" s="4"/>
      <c r="O451" s="4"/>
      <c r="P451" s="4"/>
      <c r="Q451" s="4"/>
      <c r="R451" s="4"/>
      <c r="S451" s="4"/>
      <c r="T451" s="4"/>
      <c r="U451" s="4"/>
      <c r="V451" s="4"/>
      <c r="W451" s="4"/>
      <c r="X451" s="4"/>
      <c r="Y451" s="4"/>
      <c r="Z451" s="4"/>
    </row>
    <row r="452">
      <c r="A452" s="4"/>
      <c r="B452" s="4"/>
      <c r="C452" s="4"/>
      <c r="D452" s="4"/>
      <c r="E452" s="4"/>
      <c r="F452" s="4"/>
      <c r="G452" s="4"/>
      <c r="H452" s="4"/>
      <c r="I452" s="4"/>
      <c r="J452" s="119"/>
      <c r="K452" s="119"/>
      <c r="L452" s="119"/>
      <c r="M452" s="119"/>
      <c r="N452" s="4"/>
      <c r="O452" s="4"/>
      <c r="P452" s="4"/>
      <c r="Q452" s="4"/>
      <c r="R452" s="4"/>
      <c r="S452" s="4"/>
      <c r="T452" s="4"/>
      <c r="U452" s="4"/>
      <c r="V452" s="4"/>
      <c r="W452" s="4"/>
      <c r="X452" s="4"/>
      <c r="Y452" s="4"/>
      <c r="Z452" s="4"/>
    </row>
    <row r="453">
      <c r="A453" s="4"/>
      <c r="B453" s="4"/>
      <c r="C453" s="4"/>
      <c r="D453" s="4"/>
      <c r="E453" s="4"/>
      <c r="F453" s="4"/>
      <c r="G453" s="4"/>
      <c r="H453" s="4"/>
      <c r="I453" s="4"/>
      <c r="J453" s="119"/>
      <c r="K453" s="119"/>
      <c r="L453" s="119"/>
      <c r="M453" s="119"/>
      <c r="N453" s="4"/>
      <c r="O453" s="4"/>
      <c r="P453" s="4"/>
      <c r="Q453" s="4"/>
      <c r="R453" s="4"/>
      <c r="S453" s="4"/>
      <c r="T453" s="4"/>
      <c r="U453" s="4"/>
      <c r="V453" s="4"/>
      <c r="W453" s="4"/>
      <c r="X453" s="4"/>
      <c r="Y453" s="4"/>
      <c r="Z453" s="4"/>
    </row>
    <row r="454">
      <c r="A454" s="4"/>
      <c r="B454" s="4"/>
      <c r="C454" s="4"/>
      <c r="D454" s="4"/>
      <c r="E454" s="4"/>
      <c r="F454" s="4"/>
      <c r="G454" s="4"/>
      <c r="H454" s="4"/>
      <c r="I454" s="4"/>
      <c r="J454" s="119"/>
      <c r="K454" s="119"/>
      <c r="L454" s="119"/>
      <c r="M454" s="119"/>
      <c r="N454" s="4"/>
      <c r="O454" s="4"/>
      <c r="P454" s="4"/>
      <c r="Q454" s="4"/>
      <c r="R454" s="4"/>
      <c r="S454" s="4"/>
      <c r="T454" s="4"/>
      <c r="U454" s="4"/>
      <c r="V454" s="4"/>
      <c r="W454" s="4"/>
      <c r="X454" s="4"/>
      <c r="Y454" s="4"/>
      <c r="Z454" s="4"/>
    </row>
    <row r="455">
      <c r="A455" s="4"/>
      <c r="B455" s="4"/>
      <c r="C455" s="4"/>
      <c r="D455" s="4"/>
      <c r="E455" s="4"/>
      <c r="F455" s="4"/>
      <c r="G455" s="4"/>
      <c r="H455" s="4"/>
      <c r="I455" s="4"/>
      <c r="J455" s="119"/>
      <c r="K455" s="119"/>
      <c r="L455" s="119"/>
      <c r="M455" s="119"/>
      <c r="N455" s="4"/>
      <c r="O455" s="4"/>
      <c r="P455" s="4"/>
      <c r="Q455" s="4"/>
      <c r="R455" s="4"/>
      <c r="S455" s="4"/>
      <c r="T455" s="4"/>
      <c r="U455" s="4"/>
      <c r="V455" s="4"/>
      <c r="W455" s="4"/>
      <c r="X455" s="4"/>
      <c r="Y455" s="4"/>
      <c r="Z455" s="4"/>
    </row>
    <row r="456">
      <c r="A456" s="4"/>
      <c r="B456" s="4"/>
      <c r="C456" s="4"/>
      <c r="D456" s="4"/>
      <c r="E456" s="4"/>
      <c r="F456" s="4"/>
      <c r="G456" s="4"/>
      <c r="H456" s="4"/>
      <c r="I456" s="4"/>
      <c r="J456" s="119"/>
      <c r="K456" s="119"/>
      <c r="L456" s="119"/>
      <c r="M456" s="119"/>
      <c r="N456" s="4"/>
      <c r="O456" s="4"/>
      <c r="P456" s="4"/>
      <c r="Q456" s="4"/>
      <c r="R456" s="4"/>
      <c r="S456" s="4"/>
      <c r="T456" s="4"/>
      <c r="U456" s="4"/>
      <c r="V456" s="4"/>
      <c r="W456" s="4"/>
      <c r="X456" s="4"/>
      <c r="Y456" s="4"/>
      <c r="Z456" s="4"/>
    </row>
    <row r="457">
      <c r="A457" s="4"/>
      <c r="B457" s="4"/>
      <c r="C457" s="4"/>
      <c r="D457" s="4"/>
      <c r="E457" s="4"/>
      <c r="F457" s="4"/>
      <c r="G457" s="4"/>
      <c r="H457" s="4"/>
      <c r="I457" s="4"/>
      <c r="J457" s="119"/>
      <c r="K457" s="119"/>
      <c r="L457" s="119"/>
      <c r="M457" s="119"/>
      <c r="N457" s="4"/>
      <c r="O457" s="4"/>
      <c r="P457" s="4"/>
      <c r="Q457" s="4"/>
      <c r="R457" s="4"/>
      <c r="S457" s="4"/>
      <c r="T457" s="4"/>
      <c r="U457" s="4"/>
      <c r="V457" s="4"/>
      <c r="W457" s="4"/>
      <c r="X457" s="4"/>
      <c r="Y457" s="4"/>
      <c r="Z457" s="4"/>
    </row>
    <row r="458">
      <c r="A458" s="4"/>
      <c r="B458" s="4"/>
      <c r="C458" s="4"/>
      <c r="D458" s="4"/>
      <c r="E458" s="4"/>
      <c r="F458" s="4"/>
      <c r="G458" s="4"/>
      <c r="H458" s="4"/>
      <c r="I458" s="4"/>
      <c r="J458" s="119"/>
      <c r="K458" s="119"/>
      <c r="L458" s="119"/>
      <c r="M458" s="119"/>
      <c r="N458" s="4"/>
      <c r="O458" s="4"/>
      <c r="P458" s="4"/>
      <c r="Q458" s="4"/>
      <c r="R458" s="4"/>
      <c r="S458" s="4"/>
      <c r="T458" s="4"/>
      <c r="U458" s="4"/>
      <c r="V458" s="4"/>
      <c r="W458" s="4"/>
      <c r="X458" s="4"/>
      <c r="Y458" s="4"/>
      <c r="Z458" s="4"/>
    </row>
    <row r="459">
      <c r="A459" s="4"/>
      <c r="B459" s="4"/>
      <c r="C459" s="4"/>
      <c r="D459" s="4"/>
      <c r="E459" s="4"/>
      <c r="F459" s="4"/>
      <c r="G459" s="4"/>
      <c r="H459" s="4"/>
      <c r="I459" s="4"/>
      <c r="J459" s="119"/>
      <c r="K459" s="119"/>
      <c r="L459" s="119"/>
      <c r="M459" s="119"/>
      <c r="N459" s="4"/>
      <c r="O459" s="4"/>
      <c r="P459" s="4"/>
      <c r="Q459" s="4"/>
      <c r="R459" s="4"/>
      <c r="S459" s="4"/>
      <c r="T459" s="4"/>
      <c r="U459" s="4"/>
      <c r="V459" s="4"/>
      <c r="W459" s="4"/>
      <c r="X459" s="4"/>
      <c r="Y459" s="4"/>
      <c r="Z459" s="4"/>
    </row>
    <row r="460">
      <c r="A460" s="4"/>
      <c r="B460" s="4"/>
      <c r="C460" s="4"/>
      <c r="D460" s="4"/>
      <c r="E460" s="4"/>
      <c r="F460" s="4"/>
      <c r="G460" s="4"/>
      <c r="H460" s="4"/>
      <c r="I460" s="4"/>
      <c r="J460" s="119"/>
      <c r="K460" s="119"/>
      <c r="L460" s="119"/>
      <c r="M460" s="119"/>
      <c r="N460" s="4"/>
      <c r="O460" s="4"/>
      <c r="P460" s="4"/>
      <c r="Q460" s="4"/>
      <c r="R460" s="4"/>
      <c r="S460" s="4"/>
      <c r="T460" s="4"/>
      <c r="U460" s="4"/>
      <c r="V460" s="4"/>
      <c r="W460" s="4"/>
      <c r="X460" s="4"/>
      <c r="Y460" s="4"/>
      <c r="Z460" s="4"/>
    </row>
    <row r="461">
      <c r="A461" s="4"/>
      <c r="B461" s="4"/>
      <c r="C461" s="4"/>
      <c r="D461" s="4"/>
      <c r="E461" s="4"/>
      <c r="F461" s="4"/>
      <c r="G461" s="4"/>
      <c r="H461" s="4"/>
      <c r="I461" s="4"/>
      <c r="J461" s="119"/>
      <c r="K461" s="119"/>
      <c r="L461" s="119"/>
      <c r="M461" s="119"/>
      <c r="N461" s="4"/>
      <c r="O461" s="4"/>
      <c r="P461" s="4"/>
      <c r="Q461" s="4"/>
      <c r="R461" s="4"/>
      <c r="S461" s="4"/>
      <c r="T461" s="4"/>
      <c r="U461" s="4"/>
      <c r="V461" s="4"/>
      <c r="W461" s="4"/>
      <c r="X461" s="4"/>
      <c r="Y461" s="4"/>
      <c r="Z461" s="4"/>
    </row>
    <row r="462">
      <c r="A462" s="4"/>
      <c r="B462" s="4"/>
      <c r="C462" s="4"/>
      <c r="D462" s="4"/>
      <c r="E462" s="4"/>
      <c r="F462" s="4"/>
      <c r="G462" s="4"/>
      <c r="H462" s="4"/>
      <c r="I462" s="4"/>
      <c r="J462" s="119"/>
      <c r="K462" s="119"/>
      <c r="L462" s="119"/>
      <c r="M462" s="119"/>
      <c r="N462" s="4"/>
      <c r="O462" s="4"/>
      <c r="P462" s="4"/>
      <c r="Q462" s="4"/>
      <c r="R462" s="4"/>
      <c r="S462" s="4"/>
      <c r="T462" s="4"/>
      <c r="U462" s="4"/>
      <c r="V462" s="4"/>
      <c r="W462" s="4"/>
      <c r="X462" s="4"/>
      <c r="Y462" s="4"/>
      <c r="Z462" s="4"/>
    </row>
    <row r="463">
      <c r="A463" s="4"/>
      <c r="B463" s="4"/>
      <c r="C463" s="4"/>
      <c r="D463" s="4"/>
      <c r="E463" s="4"/>
      <c r="F463" s="4"/>
      <c r="G463" s="4"/>
      <c r="H463" s="4"/>
      <c r="I463" s="4"/>
      <c r="J463" s="119"/>
      <c r="K463" s="119"/>
      <c r="L463" s="119"/>
      <c r="M463" s="119"/>
      <c r="N463" s="4"/>
      <c r="O463" s="4"/>
      <c r="P463" s="4"/>
      <c r="Q463" s="4"/>
      <c r="R463" s="4"/>
      <c r="S463" s="4"/>
      <c r="T463" s="4"/>
      <c r="U463" s="4"/>
      <c r="V463" s="4"/>
      <c r="W463" s="4"/>
      <c r="X463" s="4"/>
      <c r="Y463" s="4"/>
      <c r="Z463" s="4"/>
    </row>
    <row r="464">
      <c r="A464" s="4"/>
      <c r="B464" s="4"/>
      <c r="C464" s="4"/>
      <c r="D464" s="4"/>
      <c r="E464" s="4"/>
      <c r="F464" s="4"/>
      <c r="G464" s="4"/>
      <c r="H464" s="4"/>
      <c r="I464" s="4"/>
      <c r="J464" s="119"/>
      <c r="K464" s="119"/>
      <c r="L464" s="119"/>
      <c r="M464" s="119"/>
      <c r="N464" s="4"/>
      <c r="O464" s="4"/>
      <c r="P464" s="4"/>
      <c r="Q464" s="4"/>
      <c r="R464" s="4"/>
      <c r="S464" s="4"/>
      <c r="T464" s="4"/>
      <c r="U464" s="4"/>
      <c r="V464" s="4"/>
      <c r="W464" s="4"/>
      <c r="X464" s="4"/>
      <c r="Y464" s="4"/>
      <c r="Z464" s="4"/>
    </row>
    <row r="465">
      <c r="A465" s="4"/>
      <c r="B465" s="4"/>
      <c r="C465" s="4"/>
      <c r="D465" s="4"/>
      <c r="E465" s="4"/>
      <c r="F465" s="4"/>
      <c r="G465" s="4"/>
      <c r="H465" s="4"/>
      <c r="I465" s="4"/>
      <c r="J465" s="119"/>
      <c r="K465" s="119"/>
      <c r="L465" s="119"/>
      <c r="M465" s="119"/>
      <c r="N465" s="4"/>
      <c r="O465" s="4"/>
      <c r="P465" s="4"/>
      <c r="Q465" s="4"/>
      <c r="R465" s="4"/>
      <c r="S465" s="4"/>
      <c r="T465" s="4"/>
      <c r="U465" s="4"/>
      <c r="V465" s="4"/>
      <c r="W465" s="4"/>
      <c r="X465" s="4"/>
      <c r="Y465" s="4"/>
      <c r="Z465" s="4"/>
    </row>
    <row r="466">
      <c r="A466" s="4"/>
      <c r="B466" s="4"/>
      <c r="C466" s="4"/>
      <c r="D466" s="4"/>
      <c r="E466" s="4"/>
      <c r="F466" s="4"/>
      <c r="G466" s="4"/>
      <c r="H466" s="4"/>
      <c r="I466" s="4"/>
      <c r="J466" s="119"/>
      <c r="K466" s="119"/>
      <c r="L466" s="119"/>
      <c r="M466" s="119"/>
      <c r="N466" s="4"/>
      <c r="O466" s="4"/>
      <c r="P466" s="4"/>
      <c r="Q466" s="4"/>
      <c r="R466" s="4"/>
      <c r="S466" s="4"/>
      <c r="T466" s="4"/>
      <c r="U466" s="4"/>
      <c r="V466" s="4"/>
      <c r="W466" s="4"/>
      <c r="X466" s="4"/>
      <c r="Y466" s="4"/>
      <c r="Z466" s="4"/>
    </row>
    <row r="467">
      <c r="A467" s="4"/>
      <c r="B467" s="4"/>
      <c r="C467" s="4"/>
      <c r="D467" s="4"/>
      <c r="E467" s="4"/>
      <c r="F467" s="4"/>
      <c r="G467" s="4"/>
      <c r="H467" s="4"/>
      <c r="I467" s="4"/>
      <c r="J467" s="119"/>
      <c r="K467" s="119"/>
      <c r="L467" s="119"/>
      <c r="M467" s="119"/>
      <c r="N467" s="4"/>
      <c r="O467" s="4"/>
      <c r="P467" s="4"/>
      <c r="Q467" s="4"/>
      <c r="R467" s="4"/>
      <c r="S467" s="4"/>
      <c r="T467" s="4"/>
      <c r="U467" s="4"/>
      <c r="V467" s="4"/>
      <c r="W467" s="4"/>
      <c r="X467" s="4"/>
      <c r="Y467" s="4"/>
      <c r="Z467" s="4"/>
    </row>
    <row r="468">
      <c r="A468" s="4"/>
      <c r="B468" s="4"/>
      <c r="C468" s="4"/>
      <c r="D468" s="4"/>
      <c r="E468" s="4"/>
      <c r="F468" s="4"/>
      <c r="G468" s="4"/>
      <c r="H468" s="4"/>
      <c r="I468" s="4"/>
      <c r="J468" s="119"/>
      <c r="K468" s="119"/>
      <c r="L468" s="119"/>
      <c r="M468" s="119"/>
      <c r="N468" s="4"/>
      <c r="O468" s="4"/>
      <c r="P468" s="4"/>
      <c r="Q468" s="4"/>
      <c r="R468" s="4"/>
      <c r="S468" s="4"/>
      <c r="T468" s="4"/>
      <c r="U468" s="4"/>
      <c r="V468" s="4"/>
      <c r="W468" s="4"/>
      <c r="X468" s="4"/>
      <c r="Y468" s="4"/>
      <c r="Z468" s="4"/>
    </row>
    <row r="469">
      <c r="A469" s="4"/>
      <c r="B469" s="4"/>
      <c r="C469" s="4"/>
      <c r="D469" s="4"/>
      <c r="E469" s="4"/>
      <c r="F469" s="4"/>
      <c r="G469" s="4"/>
      <c r="H469" s="4"/>
      <c r="I469" s="4"/>
      <c r="J469" s="119"/>
      <c r="K469" s="119"/>
      <c r="L469" s="119"/>
      <c r="M469" s="119"/>
      <c r="N469" s="4"/>
      <c r="O469" s="4"/>
      <c r="P469" s="4"/>
      <c r="Q469" s="4"/>
      <c r="R469" s="4"/>
      <c r="S469" s="4"/>
      <c r="T469" s="4"/>
      <c r="U469" s="4"/>
      <c r="V469" s="4"/>
      <c r="W469" s="4"/>
      <c r="X469" s="4"/>
      <c r="Y469" s="4"/>
      <c r="Z469" s="4"/>
    </row>
    <row r="470">
      <c r="A470" s="4"/>
      <c r="B470" s="4"/>
      <c r="C470" s="4"/>
      <c r="D470" s="4"/>
      <c r="E470" s="4"/>
      <c r="F470" s="4"/>
      <c r="G470" s="4"/>
      <c r="H470" s="4"/>
      <c r="I470" s="4"/>
      <c r="J470" s="119"/>
      <c r="K470" s="119"/>
      <c r="L470" s="119"/>
      <c r="M470" s="119"/>
      <c r="N470" s="4"/>
      <c r="O470" s="4"/>
      <c r="P470" s="4"/>
      <c r="Q470" s="4"/>
      <c r="R470" s="4"/>
      <c r="S470" s="4"/>
      <c r="T470" s="4"/>
      <c r="U470" s="4"/>
      <c r="V470" s="4"/>
      <c r="W470" s="4"/>
      <c r="X470" s="4"/>
      <c r="Y470" s="4"/>
      <c r="Z470" s="4"/>
    </row>
    <row r="471">
      <c r="A471" s="4"/>
      <c r="B471" s="4"/>
      <c r="C471" s="4"/>
      <c r="D471" s="4"/>
      <c r="E471" s="4"/>
      <c r="F471" s="4"/>
      <c r="G471" s="4"/>
      <c r="H471" s="4"/>
      <c r="I471" s="4"/>
      <c r="J471" s="119"/>
      <c r="K471" s="119"/>
      <c r="L471" s="119"/>
      <c r="M471" s="119"/>
      <c r="N471" s="4"/>
      <c r="O471" s="4"/>
      <c r="P471" s="4"/>
      <c r="Q471" s="4"/>
      <c r="R471" s="4"/>
      <c r="S471" s="4"/>
      <c r="T471" s="4"/>
      <c r="U471" s="4"/>
      <c r="V471" s="4"/>
      <c r="W471" s="4"/>
      <c r="X471" s="4"/>
      <c r="Y471" s="4"/>
      <c r="Z471" s="4"/>
    </row>
    <row r="472">
      <c r="A472" s="4"/>
      <c r="B472" s="4"/>
      <c r="C472" s="4"/>
      <c r="D472" s="4"/>
      <c r="E472" s="4"/>
      <c r="F472" s="4"/>
      <c r="G472" s="4"/>
      <c r="H472" s="4"/>
      <c r="I472" s="4"/>
      <c r="J472" s="119"/>
      <c r="K472" s="119"/>
      <c r="L472" s="119"/>
      <c r="M472" s="119"/>
      <c r="N472" s="4"/>
      <c r="O472" s="4"/>
      <c r="P472" s="4"/>
      <c r="Q472" s="4"/>
      <c r="R472" s="4"/>
      <c r="S472" s="4"/>
      <c r="T472" s="4"/>
      <c r="U472" s="4"/>
      <c r="V472" s="4"/>
      <c r="W472" s="4"/>
      <c r="X472" s="4"/>
      <c r="Y472" s="4"/>
      <c r="Z472" s="4"/>
    </row>
    <row r="473">
      <c r="A473" s="4"/>
      <c r="B473" s="4"/>
      <c r="C473" s="4"/>
      <c r="D473" s="4"/>
      <c r="E473" s="4"/>
      <c r="F473" s="4"/>
      <c r="G473" s="4"/>
      <c r="H473" s="4"/>
      <c r="I473" s="4"/>
      <c r="J473" s="119"/>
      <c r="K473" s="119"/>
      <c r="L473" s="119"/>
      <c r="M473" s="119"/>
      <c r="N473" s="4"/>
      <c r="O473" s="4"/>
      <c r="P473" s="4"/>
      <c r="Q473" s="4"/>
      <c r="R473" s="4"/>
      <c r="S473" s="4"/>
      <c r="T473" s="4"/>
      <c r="U473" s="4"/>
      <c r="V473" s="4"/>
      <c r="W473" s="4"/>
      <c r="X473" s="4"/>
      <c r="Y473" s="4"/>
      <c r="Z473" s="4"/>
    </row>
    <row r="474">
      <c r="A474" s="4"/>
      <c r="B474" s="4"/>
      <c r="C474" s="4"/>
      <c r="D474" s="4"/>
      <c r="E474" s="4"/>
      <c r="F474" s="4"/>
      <c r="G474" s="4"/>
      <c r="H474" s="4"/>
      <c r="I474" s="4"/>
      <c r="J474" s="119"/>
      <c r="K474" s="119"/>
      <c r="L474" s="119"/>
      <c r="M474" s="119"/>
      <c r="N474" s="4"/>
      <c r="O474" s="4"/>
      <c r="P474" s="4"/>
      <c r="Q474" s="4"/>
      <c r="R474" s="4"/>
      <c r="S474" s="4"/>
      <c r="T474" s="4"/>
      <c r="U474" s="4"/>
      <c r="V474" s="4"/>
      <c r="W474" s="4"/>
      <c r="X474" s="4"/>
      <c r="Y474" s="4"/>
      <c r="Z474" s="4"/>
    </row>
    <row r="475">
      <c r="A475" s="4"/>
      <c r="B475" s="4"/>
      <c r="C475" s="4"/>
      <c r="D475" s="4"/>
      <c r="E475" s="4"/>
      <c r="F475" s="4"/>
      <c r="G475" s="4"/>
      <c r="H475" s="4"/>
      <c r="I475" s="4"/>
      <c r="J475" s="119"/>
      <c r="K475" s="119"/>
      <c r="L475" s="119"/>
      <c r="M475" s="119"/>
      <c r="N475" s="4"/>
      <c r="O475" s="4"/>
      <c r="P475" s="4"/>
      <c r="Q475" s="4"/>
      <c r="R475" s="4"/>
      <c r="S475" s="4"/>
      <c r="T475" s="4"/>
      <c r="U475" s="4"/>
      <c r="V475" s="4"/>
      <c r="W475" s="4"/>
      <c r="X475" s="4"/>
      <c r="Y475" s="4"/>
      <c r="Z475" s="4"/>
    </row>
    <row r="476">
      <c r="A476" s="4"/>
      <c r="B476" s="4"/>
      <c r="C476" s="4"/>
      <c r="D476" s="4"/>
      <c r="E476" s="4"/>
      <c r="F476" s="4"/>
      <c r="G476" s="4"/>
      <c r="H476" s="4"/>
      <c r="I476" s="4"/>
      <c r="J476" s="119"/>
      <c r="K476" s="119"/>
      <c r="L476" s="119"/>
      <c r="M476" s="119"/>
      <c r="N476" s="4"/>
      <c r="O476" s="4"/>
      <c r="P476" s="4"/>
      <c r="Q476" s="4"/>
      <c r="R476" s="4"/>
      <c r="S476" s="4"/>
      <c r="T476" s="4"/>
      <c r="U476" s="4"/>
      <c r="V476" s="4"/>
      <c r="W476" s="4"/>
      <c r="X476" s="4"/>
      <c r="Y476" s="4"/>
      <c r="Z476" s="4"/>
    </row>
    <row r="477">
      <c r="A477" s="4"/>
      <c r="B477" s="4"/>
      <c r="C477" s="4"/>
      <c r="D477" s="4"/>
      <c r="E477" s="4"/>
      <c r="F477" s="4"/>
      <c r="G477" s="4"/>
      <c r="H477" s="4"/>
      <c r="I477" s="4"/>
      <c r="J477" s="119"/>
      <c r="K477" s="119"/>
      <c r="L477" s="119"/>
      <c r="M477" s="119"/>
      <c r="N477" s="4"/>
      <c r="O477" s="4"/>
      <c r="P477" s="4"/>
      <c r="Q477" s="4"/>
      <c r="R477" s="4"/>
      <c r="S477" s="4"/>
      <c r="T477" s="4"/>
      <c r="U477" s="4"/>
      <c r="V477" s="4"/>
      <c r="W477" s="4"/>
      <c r="X477" s="4"/>
      <c r="Y477" s="4"/>
      <c r="Z477" s="4"/>
    </row>
    <row r="478">
      <c r="A478" s="4"/>
      <c r="B478" s="4"/>
      <c r="C478" s="4"/>
      <c r="D478" s="4"/>
      <c r="E478" s="4"/>
      <c r="F478" s="4"/>
      <c r="G478" s="4"/>
      <c r="H478" s="4"/>
      <c r="I478" s="4"/>
      <c r="J478" s="119"/>
      <c r="K478" s="119"/>
      <c r="L478" s="119"/>
      <c r="M478" s="119"/>
      <c r="N478" s="4"/>
      <c r="O478" s="4"/>
      <c r="P478" s="4"/>
      <c r="Q478" s="4"/>
      <c r="R478" s="4"/>
      <c r="S478" s="4"/>
      <c r="T478" s="4"/>
      <c r="U478" s="4"/>
      <c r="V478" s="4"/>
      <c r="W478" s="4"/>
      <c r="X478" s="4"/>
      <c r="Y478" s="4"/>
      <c r="Z478" s="4"/>
    </row>
    <row r="479">
      <c r="A479" s="4"/>
      <c r="B479" s="4"/>
      <c r="C479" s="4"/>
      <c r="D479" s="4"/>
      <c r="E479" s="4"/>
      <c r="F479" s="4"/>
      <c r="G479" s="4"/>
      <c r="H479" s="4"/>
      <c r="I479" s="4"/>
      <c r="J479" s="119"/>
      <c r="K479" s="119"/>
      <c r="L479" s="119"/>
      <c r="M479" s="119"/>
      <c r="N479" s="4"/>
      <c r="O479" s="4"/>
      <c r="P479" s="4"/>
      <c r="Q479" s="4"/>
      <c r="R479" s="4"/>
      <c r="S479" s="4"/>
      <c r="T479" s="4"/>
      <c r="U479" s="4"/>
      <c r="V479" s="4"/>
      <c r="W479" s="4"/>
      <c r="X479" s="4"/>
      <c r="Y479" s="4"/>
      <c r="Z479" s="4"/>
    </row>
    <row r="480">
      <c r="A480" s="4"/>
      <c r="B480" s="4"/>
      <c r="C480" s="4"/>
      <c r="D480" s="4"/>
      <c r="E480" s="4"/>
      <c r="F480" s="4"/>
      <c r="G480" s="4"/>
      <c r="H480" s="4"/>
      <c r="I480" s="4"/>
      <c r="J480" s="119"/>
      <c r="K480" s="119"/>
      <c r="L480" s="119"/>
      <c r="M480" s="119"/>
      <c r="N480" s="4"/>
      <c r="O480" s="4"/>
      <c r="P480" s="4"/>
      <c r="Q480" s="4"/>
      <c r="R480" s="4"/>
      <c r="S480" s="4"/>
      <c r="T480" s="4"/>
      <c r="U480" s="4"/>
      <c r="V480" s="4"/>
      <c r="W480" s="4"/>
      <c r="X480" s="4"/>
      <c r="Y480" s="4"/>
      <c r="Z480" s="4"/>
    </row>
    <row r="481">
      <c r="A481" s="4"/>
      <c r="B481" s="4"/>
      <c r="C481" s="4"/>
      <c r="D481" s="4"/>
      <c r="E481" s="4"/>
      <c r="F481" s="4"/>
      <c r="G481" s="4"/>
      <c r="H481" s="4"/>
      <c r="I481" s="4"/>
      <c r="J481" s="119"/>
      <c r="K481" s="119"/>
      <c r="L481" s="119"/>
      <c r="M481" s="119"/>
      <c r="N481" s="4"/>
      <c r="O481" s="4"/>
      <c r="P481" s="4"/>
      <c r="Q481" s="4"/>
      <c r="R481" s="4"/>
      <c r="S481" s="4"/>
      <c r="T481" s="4"/>
      <c r="U481" s="4"/>
      <c r="V481" s="4"/>
      <c r="W481" s="4"/>
      <c r="X481" s="4"/>
      <c r="Y481" s="4"/>
      <c r="Z481" s="4"/>
    </row>
    <row r="482">
      <c r="A482" s="4"/>
      <c r="B482" s="4"/>
      <c r="C482" s="4"/>
      <c r="D482" s="4"/>
      <c r="E482" s="4"/>
      <c r="F482" s="4"/>
      <c r="G482" s="4"/>
      <c r="H482" s="4"/>
      <c r="I482" s="4"/>
      <c r="J482" s="119"/>
      <c r="K482" s="119"/>
      <c r="L482" s="119"/>
      <c r="M482" s="119"/>
      <c r="N482" s="4"/>
      <c r="O482" s="4"/>
      <c r="P482" s="4"/>
      <c r="Q482" s="4"/>
      <c r="R482" s="4"/>
      <c r="S482" s="4"/>
      <c r="T482" s="4"/>
      <c r="U482" s="4"/>
      <c r="V482" s="4"/>
      <c r="W482" s="4"/>
      <c r="X482" s="4"/>
      <c r="Y482" s="4"/>
      <c r="Z482" s="4"/>
    </row>
    <row r="483">
      <c r="A483" s="4"/>
      <c r="B483" s="4"/>
      <c r="C483" s="4"/>
      <c r="D483" s="4"/>
      <c r="E483" s="4"/>
      <c r="F483" s="4"/>
      <c r="G483" s="4"/>
      <c r="H483" s="4"/>
      <c r="I483" s="4"/>
      <c r="J483" s="119"/>
      <c r="K483" s="119"/>
      <c r="L483" s="119"/>
      <c r="M483" s="119"/>
      <c r="N483" s="4"/>
      <c r="O483" s="4"/>
      <c r="P483" s="4"/>
      <c r="Q483" s="4"/>
      <c r="R483" s="4"/>
      <c r="S483" s="4"/>
      <c r="T483" s="4"/>
      <c r="U483" s="4"/>
      <c r="V483" s="4"/>
      <c r="W483" s="4"/>
      <c r="X483" s="4"/>
      <c r="Y483" s="4"/>
      <c r="Z483" s="4"/>
    </row>
    <row r="484">
      <c r="A484" s="4"/>
      <c r="B484" s="4"/>
      <c r="C484" s="4"/>
      <c r="D484" s="4"/>
      <c r="E484" s="4"/>
      <c r="F484" s="4"/>
      <c r="G484" s="4"/>
      <c r="H484" s="4"/>
      <c r="I484" s="4"/>
      <c r="J484" s="119"/>
      <c r="K484" s="119"/>
      <c r="L484" s="119"/>
      <c r="M484" s="119"/>
      <c r="N484" s="4"/>
      <c r="O484" s="4"/>
      <c r="P484" s="4"/>
      <c r="Q484" s="4"/>
      <c r="R484" s="4"/>
      <c r="S484" s="4"/>
      <c r="T484" s="4"/>
      <c r="U484" s="4"/>
      <c r="V484" s="4"/>
      <c r="W484" s="4"/>
      <c r="X484" s="4"/>
      <c r="Y484" s="4"/>
      <c r="Z484" s="4"/>
    </row>
    <row r="485">
      <c r="A485" s="4"/>
      <c r="B485" s="4"/>
      <c r="C485" s="4"/>
      <c r="D485" s="4"/>
      <c r="E485" s="4"/>
      <c r="F485" s="4"/>
      <c r="G485" s="4"/>
      <c r="H485" s="4"/>
      <c r="I485" s="4"/>
      <c r="J485" s="119"/>
      <c r="K485" s="119"/>
      <c r="L485" s="119"/>
      <c r="M485" s="119"/>
      <c r="N485" s="4"/>
      <c r="O485" s="4"/>
      <c r="P485" s="4"/>
      <c r="Q485" s="4"/>
      <c r="R485" s="4"/>
      <c r="S485" s="4"/>
      <c r="T485" s="4"/>
      <c r="U485" s="4"/>
      <c r="V485" s="4"/>
      <c r="W485" s="4"/>
      <c r="X485" s="4"/>
      <c r="Y485" s="4"/>
      <c r="Z485" s="4"/>
    </row>
    <row r="486">
      <c r="A486" s="4"/>
      <c r="B486" s="4"/>
      <c r="C486" s="4"/>
      <c r="D486" s="4"/>
      <c r="E486" s="4"/>
      <c r="F486" s="4"/>
      <c r="G486" s="4"/>
      <c r="H486" s="4"/>
      <c r="I486" s="4"/>
      <c r="J486" s="119"/>
      <c r="K486" s="119"/>
      <c r="L486" s="119"/>
      <c r="M486" s="119"/>
      <c r="N486" s="4"/>
      <c r="O486" s="4"/>
      <c r="P486" s="4"/>
      <c r="Q486" s="4"/>
      <c r="R486" s="4"/>
      <c r="S486" s="4"/>
      <c r="T486" s="4"/>
      <c r="U486" s="4"/>
      <c r="V486" s="4"/>
      <c r="W486" s="4"/>
      <c r="X486" s="4"/>
      <c r="Y486" s="4"/>
      <c r="Z486" s="4"/>
    </row>
    <row r="487">
      <c r="A487" s="4"/>
      <c r="B487" s="4"/>
      <c r="C487" s="4"/>
      <c r="D487" s="4"/>
      <c r="E487" s="4"/>
      <c r="F487" s="4"/>
      <c r="G487" s="4"/>
      <c r="H487" s="4"/>
      <c r="I487" s="4"/>
      <c r="J487" s="119"/>
      <c r="K487" s="119"/>
      <c r="L487" s="119"/>
      <c r="M487" s="119"/>
      <c r="N487" s="4"/>
      <c r="O487" s="4"/>
      <c r="P487" s="4"/>
      <c r="Q487" s="4"/>
      <c r="R487" s="4"/>
      <c r="S487" s="4"/>
      <c r="T487" s="4"/>
      <c r="U487" s="4"/>
      <c r="V487" s="4"/>
      <c r="W487" s="4"/>
      <c r="X487" s="4"/>
      <c r="Y487" s="4"/>
      <c r="Z487" s="4"/>
    </row>
    <row r="488">
      <c r="A488" s="4"/>
      <c r="B488" s="4"/>
      <c r="C488" s="4"/>
      <c r="D488" s="4"/>
      <c r="E488" s="4"/>
      <c r="F488" s="4"/>
      <c r="G488" s="4"/>
      <c r="H488" s="4"/>
      <c r="I488" s="4"/>
      <c r="J488" s="119"/>
      <c r="K488" s="119"/>
      <c r="L488" s="119"/>
      <c r="M488" s="119"/>
      <c r="N488" s="4"/>
      <c r="O488" s="4"/>
      <c r="P488" s="4"/>
      <c r="Q488" s="4"/>
      <c r="R488" s="4"/>
      <c r="S488" s="4"/>
      <c r="T488" s="4"/>
      <c r="U488" s="4"/>
      <c r="V488" s="4"/>
      <c r="W488" s="4"/>
      <c r="X488" s="4"/>
      <c r="Y488" s="4"/>
      <c r="Z488" s="4"/>
    </row>
    <row r="489">
      <c r="A489" s="4"/>
      <c r="B489" s="4"/>
      <c r="C489" s="4"/>
      <c r="D489" s="4"/>
      <c r="E489" s="4"/>
      <c r="F489" s="4"/>
      <c r="G489" s="4"/>
      <c r="H489" s="4"/>
      <c r="I489" s="4"/>
      <c r="J489" s="119"/>
      <c r="K489" s="119"/>
      <c r="L489" s="119"/>
      <c r="M489" s="119"/>
      <c r="N489" s="4"/>
      <c r="O489" s="4"/>
      <c r="P489" s="4"/>
      <c r="Q489" s="4"/>
      <c r="R489" s="4"/>
      <c r="S489" s="4"/>
      <c r="T489" s="4"/>
      <c r="U489" s="4"/>
      <c r="V489" s="4"/>
      <c r="W489" s="4"/>
      <c r="X489" s="4"/>
      <c r="Y489" s="4"/>
      <c r="Z489" s="4"/>
    </row>
    <row r="490">
      <c r="A490" s="4"/>
      <c r="B490" s="4"/>
      <c r="C490" s="4"/>
      <c r="D490" s="4"/>
      <c r="E490" s="4"/>
      <c r="F490" s="4"/>
      <c r="G490" s="4"/>
      <c r="H490" s="4"/>
      <c r="I490" s="4"/>
      <c r="J490" s="119"/>
      <c r="K490" s="119"/>
      <c r="L490" s="119"/>
      <c r="M490" s="119"/>
      <c r="N490" s="4"/>
      <c r="O490" s="4"/>
      <c r="P490" s="4"/>
      <c r="Q490" s="4"/>
      <c r="R490" s="4"/>
      <c r="S490" s="4"/>
      <c r="T490" s="4"/>
      <c r="U490" s="4"/>
      <c r="V490" s="4"/>
      <c r="W490" s="4"/>
      <c r="X490" s="4"/>
      <c r="Y490" s="4"/>
      <c r="Z490" s="4"/>
    </row>
    <row r="491">
      <c r="A491" s="4"/>
      <c r="B491" s="4"/>
      <c r="C491" s="4"/>
      <c r="D491" s="4"/>
      <c r="E491" s="4"/>
      <c r="F491" s="4"/>
      <c r="G491" s="4"/>
      <c r="H491" s="4"/>
      <c r="I491" s="4"/>
      <c r="J491" s="119"/>
      <c r="K491" s="119"/>
      <c r="L491" s="119"/>
      <c r="M491" s="119"/>
      <c r="N491" s="4"/>
      <c r="O491" s="4"/>
      <c r="P491" s="4"/>
      <c r="Q491" s="4"/>
      <c r="R491" s="4"/>
      <c r="S491" s="4"/>
      <c r="T491" s="4"/>
      <c r="U491" s="4"/>
      <c r="V491" s="4"/>
      <c r="W491" s="4"/>
      <c r="X491" s="4"/>
      <c r="Y491" s="4"/>
      <c r="Z491" s="4"/>
    </row>
    <row r="492">
      <c r="A492" s="4"/>
      <c r="B492" s="4"/>
      <c r="C492" s="4"/>
      <c r="D492" s="4"/>
      <c r="E492" s="4"/>
      <c r="F492" s="4"/>
      <c r="G492" s="4"/>
      <c r="H492" s="4"/>
      <c r="I492" s="4"/>
      <c r="J492" s="119"/>
      <c r="K492" s="119"/>
      <c r="L492" s="119"/>
      <c r="M492" s="119"/>
      <c r="N492" s="4"/>
      <c r="O492" s="4"/>
      <c r="P492" s="4"/>
      <c r="Q492" s="4"/>
      <c r="R492" s="4"/>
      <c r="S492" s="4"/>
      <c r="T492" s="4"/>
      <c r="U492" s="4"/>
      <c r="V492" s="4"/>
      <c r="W492" s="4"/>
      <c r="X492" s="4"/>
      <c r="Y492" s="4"/>
      <c r="Z492" s="4"/>
    </row>
    <row r="493">
      <c r="A493" s="4"/>
      <c r="B493" s="4"/>
      <c r="C493" s="4"/>
      <c r="D493" s="4"/>
      <c r="E493" s="4"/>
      <c r="F493" s="4"/>
      <c r="G493" s="4"/>
      <c r="H493" s="4"/>
      <c r="I493" s="4"/>
      <c r="J493" s="119"/>
      <c r="K493" s="119"/>
      <c r="L493" s="119"/>
      <c r="M493" s="119"/>
      <c r="N493" s="4"/>
      <c r="O493" s="4"/>
      <c r="P493" s="4"/>
      <c r="Q493" s="4"/>
      <c r="R493" s="4"/>
      <c r="S493" s="4"/>
      <c r="T493" s="4"/>
      <c r="U493" s="4"/>
      <c r="V493" s="4"/>
      <c r="W493" s="4"/>
      <c r="X493" s="4"/>
      <c r="Y493" s="4"/>
      <c r="Z493" s="4"/>
    </row>
    <row r="494">
      <c r="A494" s="4"/>
      <c r="B494" s="4"/>
      <c r="C494" s="4"/>
      <c r="D494" s="4"/>
      <c r="E494" s="4"/>
      <c r="F494" s="4"/>
      <c r="G494" s="4"/>
      <c r="H494" s="4"/>
      <c r="I494" s="4"/>
      <c r="J494" s="119"/>
      <c r="K494" s="119"/>
      <c r="L494" s="119"/>
      <c r="M494" s="119"/>
      <c r="N494" s="4"/>
      <c r="O494" s="4"/>
      <c r="P494" s="4"/>
      <c r="Q494" s="4"/>
      <c r="R494" s="4"/>
      <c r="S494" s="4"/>
      <c r="T494" s="4"/>
      <c r="U494" s="4"/>
      <c r="V494" s="4"/>
      <c r="W494" s="4"/>
      <c r="X494" s="4"/>
      <c r="Y494" s="4"/>
      <c r="Z494" s="4"/>
    </row>
    <row r="495">
      <c r="A495" s="4"/>
      <c r="B495" s="4"/>
      <c r="C495" s="4"/>
      <c r="D495" s="4"/>
      <c r="E495" s="4"/>
      <c r="F495" s="4"/>
      <c r="G495" s="4"/>
      <c r="H495" s="4"/>
      <c r="I495" s="4"/>
      <c r="J495" s="119"/>
      <c r="K495" s="119"/>
      <c r="L495" s="119"/>
      <c r="M495" s="119"/>
      <c r="N495" s="4"/>
      <c r="O495" s="4"/>
      <c r="P495" s="4"/>
      <c r="Q495" s="4"/>
      <c r="R495" s="4"/>
      <c r="S495" s="4"/>
      <c r="T495" s="4"/>
      <c r="U495" s="4"/>
      <c r="V495" s="4"/>
      <c r="W495" s="4"/>
      <c r="X495" s="4"/>
      <c r="Y495" s="4"/>
      <c r="Z495" s="4"/>
    </row>
    <row r="496">
      <c r="A496" s="4"/>
      <c r="B496" s="4"/>
      <c r="C496" s="4"/>
      <c r="D496" s="4"/>
      <c r="E496" s="4"/>
      <c r="F496" s="4"/>
      <c r="G496" s="4"/>
      <c r="H496" s="4"/>
      <c r="I496" s="4"/>
      <c r="J496" s="119"/>
      <c r="K496" s="119"/>
      <c r="L496" s="119"/>
      <c r="M496" s="119"/>
      <c r="N496" s="4"/>
      <c r="O496" s="4"/>
      <c r="P496" s="4"/>
      <c r="Q496" s="4"/>
      <c r="R496" s="4"/>
      <c r="S496" s="4"/>
      <c r="T496" s="4"/>
      <c r="U496" s="4"/>
      <c r="V496" s="4"/>
      <c r="W496" s="4"/>
      <c r="X496" s="4"/>
      <c r="Y496" s="4"/>
      <c r="Z496" s="4"/>
    </row>
    <row r="497">
      <c r="A497" s="4"/>
      <c r="B497" s="4"/>
      <c r="C497" s="4"/>
      <c r="D497" s="4"/>
      <c r="E497" s="4"/>
      <c r="F497" s="4"/>
      <c r="G497" s="4"/>
      <c r="H497" s="4"/>
      <c r="I497" s="4"/>
      <c r="J497" s="119"/>
      <c r="K497" s="119"/>
      <c r="L497" s="119"/>
      <c r="M497" s="119"/>
      <c r="N497" s="4"/>
      <c r="O497" s="4"/>
      <c r="P497" s="4"/>
      <c r="Q497" s="4"/>
      <c r="R497" s="4"/>
      <c r="S497" s="4"/>
      <c r="T497" s="4"/>
      <c r="U497" s="4"/>
      <c r="V497" s="4"/>
      <c r="W497" s="4"/>
      <c r="X497" s="4"/>
      <c r="Y497" s="4"/>
      <c r="Z497" s="4"/>
    </row>
    <row r="498">
      <c r="A498" s="4"/>
      <c r="B498" s="4"/>
      <c r="C498" s="4"/>
      <c r="D498" s="4"/>
      <c r="E498" s="4"/>
      <c r="F498" s="4"/>
      <c r="G498" s="4"/>
      <c r="H498" s="4"/>
      <c r="I498" s="4"/>
      <c r="J498" s="119"/>
      <c r="K498" s="119"/>
      <c r="L498" s="119"/>
      <c r="M498" s="119"/>
      <c r="N498" s="4"/>
      <c r="O498" s="4"/>
      <c r="P498" s="4"/>
      <c r="Q498" s="4"/>
      <c r="R498" s="4"/>
      <c r="S498" s="4"/>
      <c r="T498" s="4"/>
      <c r="U498" s="4"/>
      <c r="V498" s="4"/>
      <c r="W498" s="4"/>
      <c r="X498" s="4"/>
      <c r="Y498" s="4"/>
      <c r="Z498" s="4"/>
    </row>
    <row r="499">
      <c r="A499" s="4"/>
      <c r="B499" s="4"/>
      <c r="C499" s="4"/>
      <c r="D499" s="4"/>
      <c r="E499" s="4"/>
      <c r="F499" s="4"/>
      <c r="G499" s="4"/>
      <c r="H499" s="4"/>
      <c r="I499" s="4"/>
      <c r="J499" s="119"/>
      <c r="K499" s="119"/>
      <c r="L499" s="119"/>
      <c r="M499" s="119"/>
      <c r="N499" s="4"/>
      <c r="O499" s="4"/>
      <c r="P499" s="4"/>
      <c r="Q499" s="4"/>
      <c r="R499" s="4"/>
      <c r="S499" s="4"/>
      <c r="T499" s="4"/>
      <c r="U499" s="4"/>
      <c r="V499" s="4"/>
      <c r="W499" s="4"/>
      <c r="X499" s="4"/>
      <c r="Y499" s="4"/>
      <c r="Z499" s="4"/>
    </row>
    <row r="500">
      <c r="A500" s="4"/>
      <c r="B500" s="4"/>
      <c r="C500" s="4"/>
      <c r="D500" s="4"/>
      <c r="E500" s="4"/>
      <c r="F500" s="4"/>
      <c r="G500" s="4"/>
      <c r="H500" s="4"/>
      <c r="I500" s="4"/>
      <c r="J500" s="119"/>
      <c r="K500" s="119"/>
      <c r="L500" s="119"/>
      <c r="M500" s="119"/>
      <c r="N500" s="4"/>
      <c r="O500" s="4"/>
      <c r="P500" s="4"/>
      <c r="Q500" s="4"/>
      <c r="R500" s="4"/>
      <c r="S500" s="4"/>
      <c r="T500" s="4"/>
      <c r="U500" s="4"/>
      <c r="V500" s="4"/>
      <c r="W500" s="4"/>
      <c r="X500" s="4"/>
      <c r="Y500" s="4"/>
      <c r="Z500" s="4"/>
    </row>
    <row r="501">
      <c r="A501" s="4"/>
      <c r="B501" s="4"/>
      <c r="C501" s="4"/>
      <c r="D501" s="4"/>
      <c r="E501" s="4"/>
      <c r="F501" s="4"/>
      <c r="G501" s="4"/>
      <c r="H501" s="4"/>
      <c r="I501" s="4"/>
      <c r="J501" s="119"/>
      <c r="K501" s="119"/>
      <c r="L501" s="119"/>
      <c r="M501" s="119"/>
      <c r="N501" s="4"/>
      <c r="O501" s="4"/>
      <c r="P501" s="4"/>
      <c r="Q501" s="4"/>
      <c r="R501" s="4"/>
      <c r="S501" s="4"/>
      <c r="T501" s="4"/>
      <c r="U501" s="4"/>
      <c r="V501" s="4"/>
      <c r="W501" s="4"/>
      <c r="X501" s="4"/>
      <c r="Y501" s="4"/>
      <c r="Z501" s="4"/>
    </row>
    <row r="502">
      <c r="A502" s="4"/>
      <c r="B502" s="4"/>
      <c r="C502" s="4"/>
      <c r="D502" s="4"/>
      <c r="E502" s="4"/>
      <c r="F502" s="4"/>
      <c r="G502" s="4"/>
      <c r="H502" s="4"/>
      <c r="I502" s="4"/>
      <c r="J502" s="119"/>
      <c r="K502" s="119"/>
      <c r="L502" s="119"/>
      <c r="M502" s="119"/>
      <c r="N502" s="4"/>
      <c r="O502" s="4"/>
      <c r="P502" s="4"/>
      <c r="Q502" s="4"/>
      <c r="R502" s="4"/>
      <c r="S502" s="4"/>
      <c r="T502" s="4"/>
      <c r="U502" s="4"/>
      <c r="V502" s="4"/>
      <c r="W502" s="4"/>
      <c r="X502" s="4"/>
      <c r="Y502" s="4"/>
      <c r="Z502" s="4"/>
    </row>
    <row r="503">
      <c r="A503" s="4"/>
      <c r="B503" s="4"/>
      <c r="C503" s="4"/>
      <c r="D503" s="4"/>
      <c r="E503" s="4"/>
      <c r="F503" s="4"/>
      <c r="G503" s="4"/>
      <c r="H503" s="4"/>
      <c r="I503" s="4"/>
      <c r="J503" s="119"/>
      <c r="K503" s="119"/>
      <c r="L503" s="119"/>
      <c r="M503" s="119"/>
      <c r="N503" s="4"/>
      <c r="O503" s="4"/>
      <c r="P503" s="4"/>
      <c r="Q503" s="4"/>
      <c r="R503" s="4"/>
      <c r="S503" s="4"/>
      <c r="T503" s="4"/>
      <c r="U503" s="4"/>
      <c r="V503" s="4"/>
      <c r="W503" s="4"/>
      <c r="X503" s="4"/>
      <c r="Y503" s="4"/>
      <c r="Z503" s="4"/>
    </row>
    <row r="504">
      <c r="A504" s="4"/>
      <c r="B504" s="4"/>
      <c r="C504" s="4"/>
      <c r="D504" s="4"/>
      <c r="E504" s="4"/>
      <c r="F504" s="4"/>
      <c r="G504" s="4"/>
      <c r="H504" s="4"/>
      <c r="I504" s="4"/>
      <c r="J504" s="119"/>
      <c r="K504" s="119"/>
      <c r="L504" s="119"/>
      <c r="M504" s="119"/>
      <c r="N504" s="4"/>
      <c r="O504" s="4"/>
      <c r="P504" s="4"/>
      <c r="Q504" s="4"/>
      <c r="R504" s="4"/>
      <c r="S504" s="4"/>
      <c r="T504" s="4"/>
      <c r="U504" s="4"/>
      <c r="V504" s="4"/>
      <c r="W504" s="4"/>
      <c r="X504" s="4"/>
      <c r="Y504" s="4"/>
      <c r="Z504" s="4"/>
    </row>
    <row r="505">
      <c r="A505" s="4"/>
      <c r="B505" s="4"/>
      <c r="C505" s="4"/>
      <c r="D505" s="4"/>
      <c r="E505" s="4"/>
      <c r="F505" s="4"/>
      <c r="G505" s="4"/>
      <c r="H505" s="4"/>
      <c r="I505" s="4"/>
      <c r="J505" s="119"/>
      <c r="K505" s="119"/>
      <c r="L505" s="119"/>
      <c r="M505" s="119"/>
      <c r="N505" s="4"/>
      <c r="O505" s="4"/>
      <c r="P505" s="4"/>
      <c r="Q505" s="4"/>
      <c r="R505" s="4"/>
      <c r="S505" s="4"/>
      <c r="T505" s="4"/>
      <c r="U505" s="4"/>
      <c r="V505" s="4"/>
      <c r="W505" s="4"/>
      <c r="X505" s="4"/>
      <c r="Y505" s="4"/>
      <c r="Z505" s="4"/>
    </row>
    <row r="506">
      <c r="A506" s="4"/>
      <c r="B506" s="4"/>
      <c r="C506" s="4"/>
      <c r="D506" s="4"/>
      <c r="E506" s="4"/>
      <c r="F506" s="4"/>
      <c r="G506" s="4"/>
      <c r="H506" s="4"/>
      <c r="I506" s="4"/>
      <c r="J506" s="119"/>
      <c r="K506" s="119"/>
      <c r="L506" s="119"/>
      <c r="M506" s="119"/>
      <c r="N506" s="4"/>
      <c r="O506" s="4"/>
      <c r="P506" s="4"/>
      <c r="Q506" s="4"/>
      <c r="R506" s="4"/>
      <c r="S506" s="4"/>
      <c r="T506" s="4"/>
      <c r="U506" s="4"/>
      <c r="V506" s="4"/>
      <c r="W506" s="4"/>
      <c r="X506" s="4"/>
      <c r="Y506" s="4"/>
      <c r="Z506" s="4"/>
    </row>
    <row r="507">
      <c r="A507" s="4"/>
      <c r="B507" s="4"/>
      <c r="C507" s="4"/>
      <c r="D507" s="4"/>
      <c r="E507" s="4"/>
      <c r="F507" s="4"/>
      <c r="G507" s="4"/>
      <c r="H507" s="4"/>
      <c r="I507" s="4"/>
      <c r="J507" s="119"/>
      <c r="K507" s="119"/>
      <c r="L507" s="119"/>
      <c r="M507" s="119"/>
      <c r="N507" s="4"/>
      <c r="O507" s="4"/>
      <c r="P507" s="4"/>
      <c r="Q507" s="4"/>
      <c r="R507" s="4"/>
      <c r="S507" s="4"/>
      <c r="T507" s="4"/>
      <c r="U507" s="4"/>
      <c r="V507" s="4"/>
      <c r="W507" s="4"/>
      <c r="X507" s="4"/>
      <c r="Y507" s="4"/>
      <c r="Z507" s="4"/>
    </row>
    <row r="508">
      <c r="A508" s="4"/>
      <c r="B508" s="4"/>
      <c r="C508" s="4"/>
      <c r="D508" s="4"/>
      <c r="E508" s="4"/>
      <c r="F508" s="4"/>
      <c r="G508" s="4"/>
      <c r="H508" s="4"/>
      <c r="I508" s="4"/>
      <c r="J508" s="119"/>
      <c r="K508" s="119"/>
      <c r="L508" s="119"/>
      <c r="M508" s="119"/>
      <c r="N508" s="4"/>
      <c r="O508" s="4"/>
      <c r="P508" s="4"/>
      <c r="Q508" s="4"/>
      <c r="R508" s="4"/>
      <c r="S508" s="4"/>
      <c r="T508" s="4"/>
      <c r="U508" s="4"/>
      <c r="V508" s="4"/>
      <c r="W508" s="4"/>
      <c r="X508" s="4"/>
      <c r="Y508" s="4"/>
      <c r="Z508" s="4"/>
    </row>
    <row r="509">
      <c r="A509" s="4"/>
      <c r="B509" s="4"/>
      <c r="C509" s="4"/>
      <c r="D509" s="4"/>
      <c r="E509" s="4"/>
      <c r="F509" s="4"/>
      <c r="G509" s="4"/>
      <c r="H509" s="4"/>
      <c r="I509" s="4"/>
      <c r="J509" s="119"/>
      <c r="K509" s="119"/>
      <c r="L509" s="119"/>
      <c r="M509" s="119"/>
      <c r="N509" s="4"/>
      <c r="O509" s="4"/>
      <c r="P509" s="4"/>
      <c r="Q509" s="4"/>
      <c r="R509" s="4"/>
      <c r="S509" s="4"/>
      <c r="T509" s="4"/>
      <c r="U509" s="4"/>
      <c r="V509" s="4"/>
      <c r="W509" s="4"/>
      <c r="X509" s="4"/>
      <c r="Y509" s="4"/>
      <c r="Z509" s="4"/>
    </row>
    <row r="510">
      <c r="A510" s="4"/>
      <c r="B510" s="4"/>
      <c r="C510" s="4"/>
      <c r="D510" s="4"/>
      <c r="E510" s="4"/>
      <c r="F510" s="4"/>
      <c r="G510" s="4"/>
      <c r="H510" s="4"/>
      <c r="I510" s="4"/>
      <c r="J510" s="119"/>
      <c r="K510" s="119"/>
      <c r="L510" s="119"/>
      <c r="M510" s="119"/>
      <c r="N510" s="4"/>
      <c r="O510" s="4"/>
      <c r="P510" s="4"/>
      <c r="Q510" s="4"/>
      <c r="R510" s="4"/>
      <c r="S510" s="4"/>
      <c r="T510" s="4"/>
      <c r="U510" s="4"/>
      <c r="V510" s="4"/>
      <c r="W510" s="4"/>
      <c r="X510" s="4"/>
      <c r="Y510" s="4"/>
      <c r="Z510" s="4"/>
    </row>
    <row r="511">
      <c r="A511" s="4"/>
      <c r="B511" s="4"/>
      <c r="C511" s="4"/>
      <c r="D511" s="4"/>
      <c r="E511" s="4"/>
      <c r="F511" s="4"/>
      <c r="G511" s="4"/>
      <c r="H511" s="4"/>
      <c r="I511" s="4"/>
      <c r="J511" s="119"/>
      <c r="K511" s="119"/>
      <c r="L511" s="119"/>
      <c r="M511" s="119"/>
      <c r="N511" s="4"/>
      <c r="O511" s="4"/>
      <c r="P511" s="4"/>
      <c r="Q511" s="4"/>
      <c r="R511" s="4"/>
      <c r="S511" s="4"/>
      <c r="T511" s="4"/>
      <c r="U511" s="4"/>
      <c r="V511" s="4"/>
      <c r="W511" s="4"/>
      <c r="X511" s="4"/>
      <c r="Y511" s="4"/>
      <c r="Z511" s="4"/>
    </row>
    <row r="512">
      <c r="A512" s="4"/>
      <c r="B512" s="4"/>
      <c r="C512" s="4"/>
      <c r="D512" s="4"/>
      <c r="E512" s="4"/>
      <c r="F512" s="4"/>
      <c r="G512" s="4"/>
      <c r="H512" s="4"/>
      <c r="I512" s="4"/>
      <c r="J512" s="119"/>
      <c r="K512" s="119"/>
      <c r="L512" s="119"/>
      <c r="M512" s="119"/>
      <c r="N512" s="4"/>
      <c r="O512" s="4"/>
      <c r="P512" s="4"/>
      <c r="Q512" s="4"/>
      <c r="R512" s="4"/>
      <c r="S512" s="4"/>
      <c r="T512" s="4"/>
      <c r="U512" s="4"/>
      <c r="V512" s="4"/>
      <c r="W512" s="4"/>
      <c r="X512" s="4"/>
      <c r="Y512" s="4"/>
      <c r="Z512" s="4"/>
    </row>
    <row r="513">
      <c r="A513" s="4"/>
      <c r="B513" s="4"/>
      <c r="C513" s="4"/>
      <c r="D513" s="4"/>
      <c r="E513" s="4"/>
      <c r="F513" s="4"/>
      <c r="G513" s="4"/>
      <c r="H513" s="4"/>
      <c r="I513" s="4"/>
      <c r="J513" s="119"/>
      <c r="K513" s="119"/>
      <c r="L513" s="119"/>
      <c r="M513" s="119"/>
      <c r="N513" s="4"/>
      <c r="O513" s="4"/>
      <c r="P513" s="4"/>
      <c r="Q513" s="4"/>
      <c r="R513" s="4"/>
      <c r="S513" s="4"/>
      <c r="T513" s="4"/>
      <c r="U513" s="4"/>
      <c r="V513" s="4"/>
      <c r="W513" s="4"/>
      <c r="X513" s="4"/>
      <c r="Y513" s="4"/>
      <c r="Z513" s="4"/>
    </row>
    <row r="514">
      <c r="A514" s="4"/>
      <c r="B514" s="4"/>
      <c r="C514" s="4"/>
      <c r="D514" s="4"/>
      <c r="E514" s="4"/>
      <c r="F514" s="4"/>
      <c r="G514" s="4"/>
      <c r="H514" s="4"/>
      <c r="I514" s="4"/>
      <c r="J514" s="119"/>
      <c r="K514" s="119"/>
      <c r="L514" s="119"/>
      <c r="M514" s="119"/>
      <c r="N514" s="4"/>
      <c r="O514" s="4"/>
      <c r="P514" s="4"/>
      <c r="Q514" s="4"/>
      <c r="R514" s="4"/>
      <c r="S514" s="4"/>
      <c r="T514" s="4"/>
      <c r="U514" s="4"/>
      <c r="V514" s="4"/>
      <c r="W514" s="4"/>
      <c r="X514" s="4"/>
      <c r="Y514" s="4"/>
      <c r="Z514" s="4"/>
    </row>
    <row r="515">
      <c r="A515" s="4"/>
      <c r="B515" s="4"/>
      <c r="C515" s="4"/>
      <c r="D515" s="4"/>
      <c r="E515" s="4"/>
      <c r="F515" s="4"/>
      <c r="G515" s="4"/>
      <c r="H515" s="4"/>
      <c r="I515" s="4"/>
      <c r="J515" s="119"/>
      <c r="K515" s="119"/>
      <c r="L515" s="119"/>
      <c r="M515" s="119"/>
      <c r="N515" s="4"/>
      <c r="O515" s="4"/>
      <c r="P515" s="4"/>
      <c r="Q515" s="4"/>
      <c r="R515" s="4"/>
      <c r="S515" s="4"/>
      <c r="T515" s="4"/>
      <c r="U515" s="4"/>
      <c r="V515" s="4"/>
      <c r="W515" s="4"/>
      <c r="X515" s="4"/>
      <c r="Y515" s="4"/>
      <c r="Z515" s="4"/>
    </row>
    <row r="516">
      <c r="A516" s="4"/>
      <c r="B516" s="4"/>
      <c r="C516" s="4"/>
      <c r="D516" s="4"/>
      <c r="E516" s="4"/>
      <c r="F516" s="4"/>
      <c r="G516" s="4"/>
      <c r="H516" s="4"/>
      <c r="I516" s="4"/>
      <c r="J516" s="119"/>
      <c r="K516" s="119"/>
      <c r="L516" s="119"/>
      <c r="M516" s="119"/>
      <c r="N516" s="4"/>
      <c r="O516" s="4"/>
      <c r="P516" s="4"/>
      <c r="Q516" s="4"/>
      <c r="R516" s="4"/>
      <c r="S516" s="4"/>
      <c r="T516" s="4"/>
      <c r="U516" s="4"/>
      <c r="V516" s="4"/>
      <c r="W516" s="4"/>
      <c r="X516" s="4"/>
      <c r="Y516" s="4"/>
      <c r="Z516" s="4"/>
    </row>
    <row r="517">
      <c r="A517" s="4"/>
      <c r="B517" s="4"/>
      <c r="C517" s="4"/>
      <c r="D517" s="4"/>
      <c r="E517" s="4"/>
      <c r="F517" s="4"/>
      <c r="G517" s="4"/>
      <c r="H517" s="4"/>
      <c r="I517" s="4"/>
      <c r="J517" s="119"/>
      <c r="K517" s="119"/>
      <c r="L517" s="119"/>
      <c r="M517" s="119"/>
      <c r="N517" s="4"/>
      <c r="O517" s="4"/>
      <c r="P517" s="4"/>
      <c r="Q517" s="4"/>
      <c r="R517" s="4"/>
      <c r="S517" s="4"/>
      <c r="T517" s="4"/>
      <c r="U517" s="4"/>
      <c r="V517" s="4"/>
      <c r="W517" s="4"/>
      <c r="X517" s="4"/>
      <c r="Y517" s="4"/>
      <c r="Z517" s="4"/>
    </row>
    <row r="518">
      <c r="A518" s="4"/>
      <c r="B518" s="4"/>
      <c r="C518" s="4"/>
      <c r="D518" s="4"/>
      <c r="E518" s="4"/>
      <c r="F518" s="4"/>
      <c r="G518" s="4"/>
      <c r="H518" s="4"/>
      <c r="I518" s="4"/>
      <c r="J518" s="119"/>
      <c r="K518" s="119"/>
      <c r="L518" s="119"/>
      <c r="M518" s="119"/>
      <c r="N518" s="4"/>
      <c r="O518" s="4"/>
      <c r="P518" s="4"/>
      <c r="Q518" s="4"/>
      <c r="R518" s="4"/>
      <c r="S518" s="4"/>
      <c r="T518" s="4"/>
      <c r="U518" s="4"/>
      <c r="V518" s="4"/>
      <c r="W518" s="4"/>
      <c r="X518" s="4"/>
      <c r="Y518" s="4"/>
      <c r="Z518" s="4"/>
    </row>
    <row r="519">
      <c r="A519" s="4"/>
      <c r="B519" s="4"/>
      <c r="C519" s="4"/>
      <c r="D519" s="4"/>
      <c r="E519" s="4"/>
      <c r="F519" s="4"/>
      <c r="G519" s="4"/>
      <c r="H519" s="4"/>
      <c r="I519" s="4"/>
      <c r="J519" s="119"/>
      <c r="K519" s="119"/>
      <c r="L519" s="119"/>
      <c r="M519" s="119"/>
      <c r="N519" s="4"/>
      <c r="O519" s="4"/>
      <c r="P519" s="4"/>
      <c r="Q519" s="4"/>
      <c r="R519" s="4"/>
      <c r="S519" s="4"/>
      <c r="T519" s="4"/>
      <c r="U519" s="4"/>
      <c r="V519" s="4"/>
      <c r="W519" s="4"/>
      <c r="X519" s="4"/>
      <c r="Y519" s="4"/>
      <c r="Z519" s="4"/>
    </row>
    <row r="520">
      <c r="A520" s="4"/>
      <c r="B520" s="4"/>
      <c r="C520" s="4"/>
      <c r="D520" s="4"/>
      <c r="E520" s="4"/>
      <c r="F520" s="4"/>
      <c r="G520" s="4"/>
      <c r="H520" s="4"/>
      <c r="I520" s="4"/>
      <c r="J520" s="119"/>
      <c r="K520" s="119"/>
      <c r="L520" s="119"/>
      <c r="M520" s="119"/>
      <c r="N520" s="4"/>
      <c r="O520" s="4"/>
      <c r="P520" s="4"/>
      <c r="Q520" s="4"/>
      <c r="R520" s="4"/>
      <c r="S520" s="4"/>
      <c r="T520" s="4"/>
      <c r="U520" s="4"/>
      <c r="V520" s="4"/>
      <c r="W520" s="4"/>
      <c r="X520" s="4"/>
      <c r="Y520" s="4"/>
      <c r="Z520" s="4"/>
    </row>
    <row r="521">
      <c r="A521" s="4"/>
      <c r="B521" s="4"/>
      <c r="C521" s="4"/>
      <c r="D521" s="4"/>
      <c r="E521" s="4"/>
      <c r="F521" s="4"/>
      <c r="G521" s="4"/>
      <c r="H521" s="4"/>
      <c r="I521" s="4"/>
      <c r="J521" s="119"/>
      <c r="K521" s="119"/>
      <c r="L521" s="119"/>
      <c r="M521" s="119"/>
      <c r="N521" s="4"/>
      <c r="O521" s="4"/>
      <c r="P521" s="4"/>
      <c r="Q521" s="4"/>
      <c r="R521" s="4"/>
      <c r="S521" s="4"/>
      <c r="T521" s="4"/>
      <c r="U521" s="4"/>
      <c r="V521" s="4"/>
      <c r="W521" s="4"/>
      <c r="X521" s="4"/>
      <c r="Y521" s="4"/>
      <c r="Z521" s="4"/>
    </row>
    <row r="522">
      <c r="A522" s="4"/>
      <c r="B522" s="4"/>
      <c r="C522" s="4"/>
      <c r="D522" s="4"/>
      <c r="E522" s="4"/>
      <c r="F522" s="4"/>
      <c r="G522" s="4"/>
      <c r="H522" s="4"/>
      <c r="I522" s="4"/>
      <c r="J522" s="119"/>
      <c r="K522" s="119"/>
      <c r="L522" s="119"/>
      <c r="M522" s="119"/>
      <c r="N522" s="4"/>
      <c r="O522" s="4"/>
      <c r="P522" s="4"/>
      <c r="Q522" s="4"/>
      <c r="R522" s="4"/>
      <c r="S522" s="4"/>
      <c r="T522" s="4"/>
      <c r="U522" s="4"/>
      <c r="V522" s="4"/>
      <c r="W522" s="4"/>
      <c r="X522" s="4"/>
      <c r="Y522" s="4"/>
      <c r="Z522" s="4"/>
    </row>
    <row r="523">
      <c r="A523" s="4"/>
      <c r="B523" s="4"/>
      <c r="C523" s="4"/>
      <c r="D523" s="4"/>
      <c r="E523" s="4"/>
      <c r="F523" s="4"/>
      <c r="G523" s="4"/>
      <c r="H523" s="4"/>
      <c r="I523" s="4"/>
      <c r="J523" s="119"/>
      <c r="K523" s="119"/>
      <c r="L523" s="119"/>
      <c r="M523" s="119"/>
      <c r="N523" s="4"/>
      <c r="O523" s="4"/>
      <c r="P523" s="4"/>
      <c r="Q523" s="4"/>
      <c r="R523" s="4"/>
      <c r="S523" s="4"/>
      <c r="T523" s="4"/>
      <c r="U523" s="4"/>
      <c r="V523" s="4"/>
      <c r="W523" s="4"/>
      <c r="X523" s="4"/>
      <c r="Y523" s="4"/>
      <c r="Z523" s="4"/>
    </row>
    <row r="524">
      <c r="A524" s="4"/>
      <c r="B524" s="4"/>
      <c r="C524" s="4"/>
      <c r="D524" s="4"/>
      <c r="E524" s="4"/>
      <c r="F524" s="4"/>
      <c r="G524" s="4"/>
      <c r="H524" s="4"/>
      <c r="I524" s="4"/>
      <c r="J524" s="119"/>
      <c r="K524" s="119"/>
      <c r="L524" s="119"/>
      <c r="M524" s="119"/>
      <c r="N524" s="4"/>
      <c r="O524" s="4"/>
      <c r="P524" s="4"/>
      <c r="Q524" s="4"/>
      <c r="R524" s="4"/>
      <c r="S524" s="4"/>
      <c r="T524" s="4"/>
      <c r="U524" s="4"/>
      <c r="V524" s="4"/>
      <c r="W524" s="4"/>
      <c r="X524" s="4"/>
      <c r="Y524" s="4"/>
      <c r="Z524" s="4"/>
    </row>
    <row r="525">
      <c r="A525" s="4"/>
      <c r="B525" s="4"/>
      <c r="C525" s="4"/>
      <c r="D525" s="4"/>
      <c r="E525" s="4"/>
      <c r="F525" s="4"/>
      <c r="G525" s="4"/>
      <c r="H525" s="4"/>
      <c r="I525" s="4"/>
      <c r="J525" s="119"/>
      <c r="K525" s="119"/>
      <c r="L525" s="119"/>
      <c r="M525" s="119"/>
      <c r="N525" s="4"/>
      <c r="O525" s="4"/>
      <c r="P525" s="4"/>
      <c r="Q525" s="4"/>
      <c r="R525" s="4"/>
      <c r="S525" s="4"/>
      <c r="T525" s="4"/>
      <c r="U525" s="4"/>
      <c r="V525" s="4"/>
      <c r="W525" s="4"/>
      <c r="X525" s="4"/>
      <c r="Y525" s="4"/>
      <c r="Z525" s="4"/>
    </row>
    <row r="526">
      <c r="A526" s="4"/>
      <c r="B526" s="4"/>
      <c r="C526" s="4"/>
      <c r="D526" s="4"/>
      <c r="E526" s="4"/>
      <c r="F526" s="4"/>
      <c r="G526" s="4"/>
      <c r="H526" s="4"/>
      <c r="I526" s="4"/>
      <c r="J526" s="119"/>
      <c r="K526" s="119"/>
      <c r="L526" s="119"/>
      <c r="M526" s="119"/>
      <c r="N526" s="4"/>
      <c r="O526" s="4"/>
      <c r="P526" s="4"/>
      <c r="Q526" s="4"/>
      <c r="R526" s="4"/>
      <c r="S526" s="4"/>
      <c r="T526" s="4"/>
      <c r="U526" s="4"/>
      <c r="V526" s="4"/>
      <c r="W526" s="4"/>
      <c r="X526" s="4"/>
      <c r="Y526" s="4"/>
      <c r="Z526" s="4"/>
    </row>
    <row r="527">
      <c r="A527" s="4"/>
      <c r="B527" s="4"/>
      <c r="C527" s="4"/>
      <c r="D527" s="4"/>
      <c r="E527" s="4"/>
      <c r="F527" s="4"/>
      <c r="G527" s="4"/>
      <c r="H527" s="4"/>
      <c r="I527" s="4"/>
      <c r="J527" s="119"/>
      <c r="K527" s="119"/>
      <c r="L527" s="119"/>
      <c r="M527" s="119"/>
      <c r="N527" s="4"/>
      <c r="O527" s="4"/>
      <c r="P527" s="4"/>
      <c r="Q527" s="4"/>
      <c r="R527" s="4"/>
      <c r="S527" s="4"/>
      <c r="T527" s="4"/>
      <c r="U527" s="4"/>
      <c r="V527" s="4"/>
      <c r="W527" s="4"/>
      <c r="X527" s="4"/>
      <c r="Y527" s="4"/>
      <c r="Z527" s="4"/>
    </row>
    <row r="528">
      <c r="A528" s="4"/>
      <c r="B528" s="4"/>
      <c r="C528" s="4"/>
      <c r="D528" s="4"/>
      <c r="E528" s="4"/>
      <c r="F528" s="4"/>
      <c r="G528" s="4"/>
      <c r="H528" s="4"/>
      <c r="I528" s="4"/>
      <c r="J528" s="119"/>
      <c r="K528" s="119"/>
      <c r="L528" s="119"/>
      <c r="M528" s="119"/>
      <c r="N528" s="4"/>
      <c r="O528" s="4"/>
      <c r="P528" s="4"/>
      <c r="Q528" s="4"/>
      <c r="R528" s="4"/>
      <c r="S528" s="4"/>
      <c r="T528" s="4"/>
      <c r="U528" s="4"/>
      <c r="V528" s="4"/>
      <c r="W528" s="4"/>
      <c r="X528" s="4"/>
      <c r="Y528" s="4"/>
      <c r="Z528" s="4"/>
    </row>
    <row r="529">
      <c r="A529" s="4"/>
      <c r="B529" s="4"/>
      <c r="C529" s="4"/>
      <c r="D529" s="4"/>
      <c r="E529" s="4"/>
      <c r="F529" s="4"/>
      <c r="G529" s="4"/>
      <c r="H529" s="4"/>
      <c r="I529" s="4"/>
      <c r="J529" s="119"/>
      <c r="K529" s="119"/>
      <c r="L529" s="119"/>
      <c r="M529" s="119"/>
      <c r="N529" s="4"/>
      <c r="O529" s="4"/>
      <c r="P529" s="4"/>
      <c r="Q529" s="4"/>
      <c r="R529" s="4"/>
      <c r="S529" s="4"/>
      <c r="T529" s="4"/>
      <c r="U529" s="4"/>
      <c r="V529" s="4"/>
      <c r="W529" s="4"/>
      <c r="X529" s="4"/>
      <c r="Y529" s="4"/>
      <c r="Z529" s="4"/>
    </row>
    <row r="530">
      <c r="A530" s="4"/>
      <c r="B530" s="4"/>
      <c r="C530" s="4"/>
      <c r="D530" s="4"/>
      <c r="E530" s="4"/>
      <c r="F530" s="4"/>
      <c r="G530" s="4"/>
      <c r="H530" s="4"/>
      <c r="I530" s="4"/>
      <c r="J530" s="119"/>
      <c r="K530" s="119"/>
      <c r="L530" s="119"/>
      <c r="M530" s="119"/>
      <c r="N530" s="4"/>
      <c r="O530" s="4"/>
      <c r="P530" s="4"/>
      <c r="Q530" s="4"/>
      <c r="R530" s="4"/>
      <c r="S530" s="4"/>
      <c r="T530" s="4"/>
      <c r="U530" s="4"/>
      <c r="V530" s="4"/>
      <c r="W530" s="4"/>
      <c r="X530" s="4"/>
      <c r="Y530" s="4"/>
      <c r="Z530" s="4"/>
    </row>
    <row r="531">
      <c r="A531" s="4"/>
      <c r="B531" s="4"/>
      <c r="C531" s="4"/>
      <c r="D531" s="4"/>
      <c r="E531" s="4"/>
      <c r="F531" s="4"/>
      <c r="G531" s="4"/>
      <c r="H531" s="4"/>
      <c r="I531" s="4"/>
      <c r="J531" s="119"/>
      <c r="K531" s="119"/>
      <c r="L531" s="119"/>
      <c r="M531" s="119"/>
      <c r="N531" s="4"/>
      <c r="O531" s="4"/>
      <c r="P531" s="4"/>
      <c r="Q531" s="4"/>
      <c r="R531" s="4"/>
      <c r="S531" s="4"/>
      <c r="T531" s="4"/>
      <c r="U531" s="4"/>
      <c r="V531" s="4"/>
      <c r="W531" s="4"/>
      <c r="X531" s="4"/>
      <c r="Y531" s="4"/>
      <c r="Z531" s="4"/>
    </row>
    <row r="532">
      <c r="A532" s="4"/>
      <c r="B532" s="4"/>
      <c r="C532" s="4"/>
      <c r="D532" s="4"/>
      <c r="E532" s="4"/>
      <c r="F532" s="4"/>
      <c r="G532" s="4"/>
      <c r="H532" s="4"/>
      <c r="I532" s="4"/>
      <c r="J532" s="119"/>
      <c r="K532" s="119"/>
      <c r="L532" s="119"/>
      <c r="M532" s="119"/>
      <c r="N532" s="4"/>
      <c r="O532" s="4"/>
      <c r="P532" s="4"/>
      <c r="Q532" s="4"/>
      <c r="R532" s="4"/>
      <c r="S532" s="4"/>
      <c r="T532" s="4"/>
      <c r="U532" s="4"/>
      <c r="V532" s="4"/>
      <c r="W532" s="4"/>
      <c r="X532" s="4"/>
      <c r="Y532" s="4"/>
      <c r="Z532" s="4"/>
    </row>
    <row r="533">
      <c r="A533" s="4"/>
      <c r="B533" s="4"/>
      <c r="C533" s="4"/>
      <c r="D533" s="4"/>
      <c r="E533" s="4"/>
      <c r="F533" s="4"/>
      <c r="G533" s="4"/>
      <c r="H533" s="4"/>
      <c r="I533" s="4"/>
      <c r="J533" s="119"/>
      <c r="K533" s="119"/>
      <c r="L533" s="119"/>
      <c r="M533" s="119"/>
      <c r="N533" s="4"/>
      <c r="O533" s="4"/>
      <c r="P533" s="4"/>
      <c r="Q533" s="4"/>
      <c r="R533" s="4"/>
      <c r="S533" s="4"/>
      <c r="T533" s="4"/>
      <c r="U533" s="4"/>
      <c r="V533" s="4"/>
      <c r="W533" s="4"/>
      <c r="X533" s="4"/>
      <c r="Y533" s="4"/>
      <c r="Z533" s="4"/>
    </row>
    <row r="534">
      <c r="A534" s="4"/>
      <c r="B534" s="4"/>
      <c r="C534" s="4"/>
      <c r="D534" s="4"/>
      <c r="E534" s="4"/>
      <c r="F534" s="4"/>
      <c r="G534" s="4"/>
      <c r="H534" s="4"/>
      <c r="I534" s="4"/>
      <c r="J534" s="119"/>
      <c r="K534" s="119"/>
      <c r="L534" s="119"/>
      <c r="M534" s="119"/>
      <c r="N534" s="4"/>
      <c r="O534" s="4"/>
      <c r="P534" s="4"/>
      <c r="Q534" s="4"/>
      <c r="R534" s="4"/>
      <c r="S534" s="4"/>
      <c r="T534" s="4"/>
      <c r="U534" s="4"/>
      <c r="V534" s="4"/>
      <c r="W534" s="4"/>
      <c r="X534" s="4"/>
      <c r="Y534" s="4"/>
      <c r="Z534" s="4"/>
    </row>
    <row r="535">
      <c r="A535" s="4"/>
      <c r="B535" s="4"/>
      <c r="C535" s="4"/>
      <c r="D535" s="4"/>
      <c r="E535" s="4"/>
      <c r="F535" s="4"/>
      <c r="G535" s="4"/>
      <c r="H535" s="4"/>
      <c r="I535" s="4"/>
      <c r="J535" s="119"/>
      <c r="K535" s="119"/>
      <c r="L535" s="119"/>
      <c r="M535" s="119"/>
      <c r="N535" s="4"/>
      <c r="O535" s="4"/>
      <c r="P535" s="4"/>
      <c r="Q535" s="4"/>
      <c r="R535" s="4"/>
      <c r="S535" s="4"/>
      <c r="T535" s="4"/>
      <c r="U535" s="4"/>
      <c r="V535" s="4"/>
      <c r="W535" s="4"/>
      <c r="X535" s="4"/>
      <c r="Y535" s="4"/>
      <c r="Z535" s="4"/>
    </row>
    <row r="536">
      <c r="A536" s="4"/>
      <c r="B536" s="4"/>
      <c r="C536" s="4"/>
      <c r="D536" s="4"/>
      <c r="E536" s="4"/>
      <c r="F536" s="4"/>
      <c r="G536" s="4"/>
      <c r="H536" s="4"/>
      <c r="I536" s="4"/>
      <c r="J536" s="119"/>
      <c r="K536" s="119"/>
      <c r="L536" s="119"/>
      <c r="M536" s="119"/>
      <c r="N536" s="4"/>
      <c r="O536" s="4"/>
      <c r="P536" s="4"/>
      <c r="Q536" s="4"/>
      <c r="R536" s="4"/>
      <c r="S536" s="4"/>
      <c r="T536" s="4"/>
      <c r="U536" s="4"/>
      <c r="V536" s="4"/>
      <c r="W536" s="4"/>
      <c r="X536" s="4"/>
      <c r="Y536" s="4"/>
      <c r="Z536" s="4"/>
    </row>
    <row r="537">
      <c r="A537" s="4"/>
      <c r="B537" s="4"/>
      <c r="C537" s="4"/>
      <c r="D537" s="4"/>
      <c r="E537" s="4"/>
      <c r="F537" s="4"/>
      <c r="G537" s="4"/>
      <c r="H537" s="4"/>
      <c r="I537" s="4"/>
      <c r="J537" s="119"/>
      <c r="K537" s="119"/>
      <c r="L537" s="119"/>
      <c r="M537" s="119"/>
      <c r="N537" s="4"/>
      <c r="O537" s="4"/>
      <c r="P537" s="4"/>
      <c r="Q537" s="4"/>
      <c r="R537" s="4"/>
      <c r="S537" s="4"/>
      <c r="T537" s="4"/>
      <c r="U537" s="4"/>
      <c r="V537" s="4"/>
      <c r="W537" s="4"/>
      <c r="X537" s="4"/>
      <c r="Y537" s="4"/>
      <c r="Z537" s="4"/>
    </row>
    <row r="538">
      <c r="A538" s="4"/>
      <c r="B538" s="4"/>
      <c r="C538" s="4"/>
      <c r="D538" s="4"/>
      <c r="E538" s="4"/>
      <c r="F538" s="4"/>
      <c r="G538" s="4"/>
      <c r="H538" s="4"/>
      <c r="I538" s="4"/>
      <c r="J538" s="119"/>
      <c r="K538" s="119"/>
      <c r="L538" s="119"/>
      <c r="M538" s="119"/>
      <c r="N538" s="4"/>
      <c r="O538" s="4"/>
      <c r="P538" s="4"/>
      <c r="Q538" s="4"/>
      <c r="R538" s="4"/>
      <c r="S538" s="4"/>
      <c r="T538" s="4"/>
      <c r="U538" s="4"/>
      <c r="V538" s="4"/>
      <c r="W538" s="4"/>
      <c r="X538" s="4"/>
      <c r="Y538" s="4"/>
      <c r="Z538" s="4"/>
    </row>
    <row r="539">
      <c r="A539" s="4"/>
      <c r="B539" s="4"/>
      <c r="C539" s="4"/>
      <c r="D539" s="4"/>
      <c r="E539" s="4"/>
      <c r="F539" s="4"/>
      <c r="G539" s="4"/>
      <c r="H539" s="4"/>
      <c r="I539" s="4"/>
      <c r="J539" s="119"/>
      <c r="K539" s="119"/>
      <c r="L539" s="119"/>
      <c r="M539" s="119"/>
      <c r="N539" s="4"/>
      <c r="O539" s="4"/>
      <c r="P539" s="4"/>
      <c r="Q539" s="4"/>
      <c r="R539" s="4"/>
      <c r="S539" s="4"/>
      <c r="T539" s="4"/>
      <c r="U539" s="4"/>
      <c r="V539" s="4"/>
      <c r="W539" s="4"/>
      <c r="X539" s="4"/>
      <c r="Y539" s="4"/>
      <c r="Z539" s="4"/>
    </row>
    <row r="540">
      <c r="A540" s="4"/>
      <c r="B540" s="4"/>
      <c r="C540" s="4"/>
      <c r="D540" s="4"/>
      <c r="E540" s="4"/>
      <c r="F540" s="4"/>
      <c r="G540" s="4"/>
      <c r="H540" s="4"/>
      <c r="I540" s="4"/>
      <c r="J540" s="119"/>
      <c r="K540" s="119"/>
      <c r="L540" s="119"/>
      <c r="M540" s="119"/>
      <c r="N540" s="4"/>
      <c r="O540" s="4"/>
      <c r="P540" s="4"/>
      <c r="Q540" s="4"/>
      <c r="R540" s="4"/>
      <c r="S540" s="4"/>
      <c r="T540" s="4"/>
      <c r="U540" s="4"/>
      <c r="V540" s="4"/>
      <c r="W540" s="4"/>
      <c r="X540" s="4"/>
      <c r="Y540" s="4"/>
      <c r="Z540" s="4"/>
    </row>
    <row r="541">
      <c r="A541" s="4"/>
      <c r="B541" s="4"/>
      <c r="C541" s="4"/>
      <c r="D541" s="4"/>
      <c r="E541" s="4"/>
      <c r="F541" s="4"/>
      <c r="G541" s="4"/>
      <c r="H541" s="4"/>
      <c r="I541" s="4"/>
      <c r="J541" s="119"/>
      <c r="K541" s="119"/>
      <c r="L541" s="119"/>
      <c r="M541" s="119"/>
      <c r="N541" s="4"/>
      <c r="O541" s="4"/>
      <c r="P541" s="4"/>
      <c r="Q541" s="4"/>
      <c r="R541" s="4"/>
      <c r="S541" s="4"/>
      <c r="T541" s="4"/>
      <c r="U541" s="4"/>
      <c r="V541" s="4"/>
      <c r="W541" s="4"/>
      <c r="X541" s="4"/>
      <c r="Y541" s="4"/>
      <c r="Z541" s="4"/>
    </row>
    <row r="542">
      <c r="A542" s="4"/>
      <c r="B542" s="4"/>
      <c r="C542" s="4"/>
      <c r="D542" s="4"/>
      <c r="E542" s="4"/>
      <c r="F542" s="4"/>
      <c r="G542" s="4"/>
      <c r="H542" s="4"/>
      <c r="I542" s="4"/>
      <c r="J542" s="119"/>
      <c r="K542" s="119"/>
      <c r="L542" s="119"/>
      <c r="M542" s="119"/>
      <c r="N542" s="4"/>
      <c r="O542" s="4"/>
      <c r="P542" s="4"/>
      <c r="Q542" s="4"/>
      <c r="R542" s="4"/>
      <c r="S542" s="4"/>
      <c r="T542" s="4"/>
      <c r="U542" s="4"/>
      <c r="V542" s="4"/>
      <c r="W542" s="4"/>
      <c r="X542" s="4"/>
      <c r="Y542" s="4"/>
      <c r="Z542" s="4"/>
    </row>
    <row r="543">
      <c r="A543" s="4"/>
      <c r="B543" s="4"/>
      <c r="C543" s="4"/>
      <c r="D543" s="4"/>
      <c r="E543" s="4"/>
      <c r="F543" s="4"/>
      <c r="G543" s="4"/>
      <c r="H543" s="4"/>
      <c r="I543" s="4"/>
      <c r="J543" s="119"/>
      <c r="K543" s="119"/>
      <c r="L543" s="119"/>
      <c r="M543" s="119"/>
      <c r="N543" s="4"/>
      <c r="O543" s="4"/>
      <c r="P543" s="4"/>
      <c r="Q543" s="4"/>
      <c r="R543" s="4"/>
      <c r="S543" s="4"/>
      <c r="T543" s="4"/>
      <c r="U543" s="4"/>
      <c r="V543" s="4"/>
      <c r="W543" s="4"/>
      <c r="X543" s="4"/>
      <c r="Y543" s="4"/>
      <c r="Z543" s="4"/>
    </row>
    <row r="544">
      <c r="A544" s="4"/>
      <c r="B544" s="4"/>
      <c r="C544" s="4"/>
      <c r="D544" s="4"/>
      <c r="E544" s="4"/>
      <c r="F544" s="4"/>
      <c r="G544" s="4"/>
      <c r="H544" s="4"/>
      <c r="I544" s="4"/>
      <c r="J544" s="119"/>
      <c r="K544" s="119"/>
      <c r="L544" s="119"/>
      <c r="M544" s="119"/>
      <c r="N544" s="4"/>
      <c r="O544" s="4"/>
      <c r="P544" s="4"/>
      <c r="Q544" s="4"/>
      <c r="R544" s="4"/>
      <c r="S544" s="4"/>
      <c r="T544" s="4"/>
      <c r="U544" s="4"/>
      <c r="V544" s="4"/>
      <c r="W544" s="4"/>
      <c r="X544" s="4"/>
      <c r="Y544" s="4"/>
      <c r="Z544" s="4"/>
    </row>
    <row r="545">
      <c r="A545" s="4"/>
      <c r="B545" s="4"/>
      <c r="C545" s="4"/>
      <c r="D545" s="4"/>
      <c r="E545" s="4"/>
      <c r="F545" s="4"/>
      <c r="G545" s="4"/>
      <c r="H545" s="4"/>
      <c r="I545" s="4"/>
      <c r="J545" s="119"/>
      <c r="K545" s="119"/>
      <c r="L545" s="119"/>
      <c r="M545" s="119"/>
      <c r="N545" s="4"/>
      <c r="O545" s="4"/>
      <c r="P545" s="4"/>
      <c r="Q545" s="4"/>
      <c r="R545" s="4"/>
      <c r="S545" s="4"/>
      <c r="T545" s="4"/>
      <c r="U545" s="4"/>
      <c r="V545" s="4"/>
      <c r="W545" s="4"/>
      <c r="X545" s="4"/>
      <c r="Y545" s="4"/>
      <c r="Z545" s="4"/>
    </row>
    <row r="546">
      <c r="A546" s="4"/>
      <c r="B546" s="4"/>
      <c r="C546" s="4"/>
      <c r="D546" s="4"/>
      <c r="E546" s="4"/>
      <c r="F546" s="4"/>
      <c r="G546" s="4"/>
      <c r="H546" s="4"/>
      <c r="I546" s="4"/>
      <c r="J546" s="119"/>
      <c r="K546" s="119"/>
      <c r="L546" s="119"/>
      <c r="M546" s="119"/>
      <c r="N546" s="4"/>
      <c r="O546" s="4"/>
      <c r="P546" s="4"/>
      <c r="Q546" s="4"/>
      <c r="R546" s="4"/>
      <c r="S546" s="4"/>
      <c r="T546" s="4"/>
      <c r="U546" s="4"/>
      <c r="V546" s="4"/>
      <c r="W546" s="4"/>
      <c r="X546" s="4"/>
      <c r="Y546" s="4"/>
      <c r="Z546" s="4"/>
    </row>
    <row r="547">
      <c r="A547" s="4"/>
      <c r="B547" s="4"/>
      <c r="C547" s="4"/>
      <c r="D547" s="4"/>
      <c r="E547" s="4"/>
      <c r="F547" s="4"/>
      <c r="G547" s="4"/>
      <c r="H547" s="4"/>
      <c r="I547" s="4"/>
      <c r="J547" s="119"/>
      <c r="K547" s="119"/>
      <c r="L547" s="119"/>
      <c r="M547" s="119"/>
      <c r="N547" s="4"/>
      <c r="O547" s="4"/>
      <c r="P547" s="4"/>
      <c r="Q547" s="4"/>
      <c r="R547" s="4"/>
      <c r="S547" s="4"/>
      <c r="T547" s="4"/>
      <c r="U547" s="4"/>
      <c r="V547" s="4"/>
      <c r="W547" s="4"/>
      <c r="X547" s="4"/>
      <c r="Y547" s="4"/>
      <c r="Z547" s="4"/>
    </row>
    <row r="548">
      <c r="A548" s="4"/>
      <c r="B548" s="4"/>
      <c r="C548" s="4"/>
      <c r="D548" s="4"/>
      <c r="E548" s="4"/>
      <c r="F548" s="4"/>
      <c r="G548" s="4"/>
      <c r="H548" s="4"/>
      <c r="I548" s="4"/>
      <c r="J548" s="119"/>
      <c r="K548" s="119"/>
      <c r="L548" s="119"/>
      <c r="M548" s="119"/>
      <c r="N548" s="4"/>
      <c r="O548" s="4"/>
      <c r="P548" s="4"/>
      <c r="Q548" s="4"/>
      <c r="R548" s="4"/>
      <c r="S548" s="4"/>
      <c r="T548" s="4"/>
      <c r="U548" s="4"/>
      <c r="V548" s="4"/>
      <c r="W548" s="4"/>
      <c r="X548" s="4"/>
      <c r="Y548" s="4"/>
      <c r="Z548" s="4"/>
    </row>
    <row r="549">
      <c r="A549" s="4"/>
      <c r="B549" s="4"/>
      <c r="C549" s="4"/>
      <c r="D549" s="4"/>
      <c r="E549" s="4"/>
      <c r="F549" s="4"/>
      <c r="G549" s="4"/>
      <c r="H549" s="4"/>
      <c r="I549" s="4"/>
      <c r="J549" s="119"/>
      <c r="K549" s="119"/>
      <c r="L549" s="119"/>
      <c r="M549" s="119"/>
      <c r="N549" s="4"/>
      <c r="O549" s="4"/>
      <c r="P549" s="4"/>
      <c r="Q549" s="4"/>
      <c r="R549" s="4"/>
      <c r="S549" s="4"/>
      <c r="T549" s="4"/>
      <c r="U549" s="4"/>
      <c r="V549" s="4"/>
      <c r="W549" s="4"/>
      <c r="X549" s="4"/>
      <c r="Y549" s="4"/>
      <c r="Z549" s="4"/>
    </row>
    <row r="550">
      <c r="A550" s="4"/>
      <c r="B550" s="4"/>
      <c r="C550" s="4"/>
      <c r="D550" s="4"/>
      <c r="E550" s="4"/>
      <c r="F550" s="4"/>
      <c r="G550" s="4"/>
      <c r="H550" s="4"/>
      <c r="I550" s="4"/>
      <c r="J550" s="119"/>
      <c r="K550" s="119"/>
      <c r="L550" s="119"/>
      <c r="M550" s="119"/>
      <c r="N550" s="4"/>
      <c r="O550" s="4"/>
      <c r="P550" s="4"/>
      <c r="Q550" s="4"/>
      <c r="R550" s="4"/>
      <c r="S550" s="4"/>
      <c r="T550" s="4"/>
      <c r="U550" s="4"/>
      <c r="V550" s="4"/>
      <c r="W550" s="4"/>
      <c r="X550" s="4"/>
      <c r="Y550" s="4"/>
      <c r="Z550" s="4"/>
    </row>
    <row r="551">
      <c r="A551" s="4"/>
      <c r="B551" s="4"/>
      <c r="C551" s="4"/>
      <c r="D551" s="4"/>
      <c r="E551" s="4"/>
      <c r="F551" s="4"/>
      <c r="G551" s="4"/>
      <c r="H551" s="4"/>
      <c r="I551" s="4"/>
      <c r="J551" s="119"/>
      <c r="K551" s="119"/>
      <c r="L551" s="119"/>
      <c r="M551" s="119"/>
      <c r="N551" s="4"/>
      <c r="O551" s="4"/>
      <c r="P551" s="4"/>
      <c r="Q551" s="4"/>
      <c r="R551" s="4"/>
      <c r="S551" s="4"/>
      <c r="T551" s="4"/>
      <c r="U551" s="4"/>
      <c r="V551" s="4"/>
      <c r="W551" s="4"/>
      <c r="X551" s="4"/>
      <c r="Y551" s="4"/>
      <c r="Z551" s="4"/>
    </row>
    <row r="552">
      <c r="A552" s="4"/>
      <c r="B552" s="4"/>
      <c r="C552" s="4"/>
      <c r="D552" s="4"/>
      <c r="E552" s="4"/>
      <c r="F552" s="4"/>
      <c r="G552" s="4"/>
      <c r="H552" s="4"/>
      <c r="I552" s="4"/>
      <c r="J552" s="119"/>
      <c r="K552" s="119"/>
      <c r="L552" s="119"/>
      <c r="M552" s="119"/>
      <c r="N552" s="4"/>
      <c r="O552" s="4"/>
      <c r="P552" s="4"/>
      <c r="Q552" s="4"/>
      <c r="R552" s="4"/>
      <c r="S552" s="4"/>
      <c r="T552" s="4"/>
      <c r="U552" s="4"/>
      <c r="V552" s="4"/>
      <c r="W552" s="4"/>
      <c r="X552" s="4"/>
      <c r="Y552" s="4"/>
      <c r="Z552" s="4"/>
    </row>
    <row r="553">
      <c r="A553" s="4"/>
      <c r="B553" s="4"/>
      <c r="C553" s="4"/>
      <c r="D553" s="4"/>
      <c r="E553" s="4"/>
      <c r="F553" s="4"/>
      <c r="G553" s="4"/>
      <c r="H553" s="4"/>
      <c r="I553" s="4"/>
      <c r="J553" s="119"/>
      <c r="K553" s="119"/>
      <c r="L553" s="119"/>
      <c r="M553" s="119"/>
      <c r="N553" s="4"/>
      <c r="O553" s="4"/>
      <c r="P553" s="4"/>
      <c r="Q553" s="4"/>
      <c r="R553" s="4"/>
      <c r="S553" s="4"/>
      <c r="T553" s="4"/>
      <c r="U553" s="4"/>
      <c r="V553" s="4"/>
      <c r="W553" s="4"/>
      <c r="X553" s="4"/>
      <c r="Y553" s="4"/>
      <c r="Z553" s="4"/>
    </row>
    <row r="554">
      <c r="A554" s="4"/>
      <c r="B554" s="4"/>
      <c r="C554" s="4"/>
      <c r="D554" s="4"/>
      <c r="E554" s="4"/>
      <c r="F554" s="4"/>
      <c r="G554" s="4"/>
      <c r="H554" s="4"/>
      <c r="I554" s="4"/>
      <c r="J554" s="119"/>
      <c r="K554" s="119"/>
      <c r="L554" s="119"/>
      <c r="M554" s="119"/>
      <c r="N554" s="4"/>
      <c r="O554" s="4"/>
      <c r="P554" s="4"/>
      <c r="Q554" s="4"/>
      <c r="R554" s="4"/>
      <c r="S554" s="4"/>
      <c r="T554" s="4"/>
      <c r="U554" s="4"/>
      <c r="V554" s="4"/>
      <c r="W554" s="4"/>
      <c r="X554" s="4"/>
      <c r="Y554" s="4"/>
      <c r="Z554" s="4"/>
    </row>
    <row r="555">
      <c r="A555" s="4"/>
      <c r="B555" s="4"/>
      <c r="C555" s="4"/>
      <c r="D555" s="4"/>
      <c r="E555" s="4"/>
      <c r="F555" s="4"/>
      <c r="G555" s="4"/>
      <c r="H555" s="4"/>
      <c r="I555" s="4"/>
      <c r="J555" s="119"/>
      <c r="K555" s="119"/>
      <c r="L555" s="119"/>
      <c r="M555" s="119"/>
      <c r="N555" s="4"/>
      <c r="O555" s="4"/>
      <c r="P555" s="4"/>
      <c r="Q555" s="4"/>
      <c r="R555" s="4"/>
      <c r="S555" s="4"/>
      <c r="T555" s="4"/>
      <c r="U555" s="4"/>
      <c r="V555" s="4"/>
      <c r="W555" s="4"/>
      <c r="X555" s="4"/>
      <c r="Y555" s="4"/>
      <c r="Z555" s="4"/>
    </row>
    <row r="556">
      <c r="A556" s="4"/>
      <c r="B556" s="4"/>
      <c r="C556" s="4"/>
      <c r="D556" s="4"/>
      <c r="E556" s="4"/>
      <c r="F556" s="4"/>
      <c r="G556" s="4"/>
      <c r="H556" s="4"/>
      <c r="I556" s="4"/>
      <c r="J556" s="119"/>
      <c r="K556" s="119"/>
      <c r="L556" s="119"/>
      <c r="M556" s="119"/>
      <c r="N556" s="4"/>
      <c r="O556" s="4"/>
      <c r="P556" s="4"/>
      <c r="Q556" s="4"/>
      <c r="R556" s="4"/>
      <c r="S556" s="4"/>
      <c r="T556" s="4"/>
      <c r="U556" s="4"/>
      <c r="V556" s="4"/>
      <c r="W556" s="4"/>
      <c r="X556" s="4"/>
      <c r="Y556" s="4"/>
      <c r="Z556" s="4"/>
    </row>
    <row r="557">
      <c r="A557" s="4"/>
      <c r="B557" s="4"/>
      <c r="C557" s="4"/>
      <c r="D557" s="4"/>
      <c r="E557" s="4"/>
      <c r="F557" s="4"/>
      <c r="G557" s="4"/>
      <c r="H557" s="4"/>
      <c r="I557" s="4"/>
      <c r="J557" s="119"/>
      <c r="K557" s="119"/>
      <c r="L557" s="119"/>
      <c r="M557" s="119"/>
      <c r="N557" s="4"/>
      <c r="O557" s="4"/>
      <c r="P557" s="4"/>
      <c r="Q557" s="4"/>
      <c r="R557" s="4"/>
      <c r="S557" s="4"/>
      <c r="T557" s="4"/>
      <c r="U557" s="4"/>
      <c r="V557" s="4"/>
      <c r="W557" s="4"/>
      <c r="X557" s="4"/>
      <c r="Y557" s="4"/>
      <c r="Z557" s="4"/>
    </row>
    <row r="558">
      <c r="A558" s="4"/>
      <c r="B558" s="4"/>
      <c r="C558" s="4"/>
      <c r="D558" s="4"/>
      <c r="E558" s="4"/>
      <c r="F558" s="4"/>
      <c r="G558" s="4"/>
      <c r="H558" s="4"/>
      <c r="I558" s="4"/>
      <c r="J558" s="119"/>
      <c r="K558" s="119"/>
      <c r="L558" s="119"/>
      <c r="M558" s="119"/>
      <c r="N558" s="4"/>
      <c r="O558" s="4"/>
      <c r="P558" s="4"/>
      <c r="Q558" s="4"/>
      <c r="R558" s="4"/>
      <c r="S558" s="4"/>
      <c r="T558" s="4"/>
      <c r="U558" s="4"/>
      <c r="V558" s="4"/>
      <c r="W558" s="4"/>
      <c r="X558" s="4"/>
      <c r="Y558" s="4"/>
      <c r="Z558" s="4"/>
    </row>
    <row r="559">
      <c r="A559" s="4"/>
      <c r="B559" s="4"/>
      <c r="C559" s="4"/>
      <c r="D559" s="4"/>
      <c r="E559" s="4"/>
      <c r="F559" s="4"/>
      <c r="G559" s="4"/>
      <c r="H559" s="4"/>
      <c r="I559" s="4"/>
      <c r="J559" s="119"/>
      <c r="K559" s="119"/>
      <c r="L559" s="119"/>
      <c r="M559" s="119"/>
      <c r="N559" s="4"/>
      <c r="O559" s="4"/>
      <c r="P559" s="4"/>
      <c r="Q559" s="4"/>
      <c r="R559" s="4"/>
      <c r="S559" s="4"/>
      <c r="T559" s="4"/>
      <c r="U559" s="4"/>
      <c r="V559" s="4"/>
      <c r="W559" s="4"/>
      <c r="X559" s="4"/>
      <c r="Y559" s="4"/>
      <c r="Z559" s="4"/>
    </row>
    <row r="560">
      <c r="A560" s="4"/>
      <c r="B560" s="4"/>
      <c r="C560" s="4"/>
      <c r="D560" s="4"/>
      <c r="E560" s="4"/>
      <c r="F560" s="4"/>
      <c r="G560" s="4"/>
      <c r="H560" s="4"/>
      <c r="I560" s="4"/>
      <c r="J560" s="119"/>
      <c r="K560" s="119"/>
      <c r="L560" s="119"/>
      <c r="M560" s="119"/>
      <c r="N560" s="4"/>
      <c r="O560" s="4"/>
      <c r="P560" s="4"/>
      <c r="Q560" s="4"/>
      <c r="R560" s="4"/>
      <c r="S560" s="4"/>
      <c r="T560" s="4"/>
      <c r="U560" s="4"/>
      <c r="V560" s="4"/>
      <c r="W560" s="4"/>
      <c r="X560" s="4"/>
      <c r="Y560" s="4"/>
      <c r="Z560" s="4"/>
    </row>
    <row r="561">
      <c r="A561" s="4"/>
      <c r="B561" s="4"/>
      <c r="C561" s="4"/>
      <c r="D561" s="4"/>
      <c r="E561" s="4"/>
      <c r="F561" s="4"/>
      <c r="G561" s="4"/>
      <c r="H561" s="4"/>
      <c r="I561" s="4"/>
      <c r="J561" s="119"/>
      <c r="K561" s="119"/>
      <c r="L561" s="119"/>
      <c r="M561" s="119"/>
      <c r="N561" s="4"/>
      <c r="O561" s="4"/>
      <c r="P561" s="4"/>
      <c r="Q561" s="4"/>
      <c r="R561" s="4"/>
      <c r="S561" s="4"/>
      <c r="T561" s="4"/>
      <c r="U561" s="4"/>
      <c r="V561" s="4"/>
      <c r="W561" s="4"/>
      <c r="X561" s="4"/>
      <c r="Y561" s="4"/>
      <c r="Z561" s="4"/>
    </row>
    <row r="562">
      <c r="A562" s="4"/>
      <c r="B562" s="4"/>
      <c r="C562" s="4"/>
      <c r="D562" s="4"/>
      <c r="E562" s="4"/>
      <c r="F562" s="4"/>
      <c r="G562" s="4"/>
      <c r="H562" s="4"/>
      <c r="I562" s="4"/>
      <c r="J562" s="119"/>
      <c r="K562" s="119"/>
      <c r="L562" s="119"/>
      <c r="M562" s="119"/>
      <c r="N562" s="4"/>
      <c r="O562" s="4"/>
      <c r="P562" s="4"/>
      <c r="Q562" s="4"/>
      <c r="R562" s="4"/>
      <c r="S562" s="4"/>
      <c r="T562" s="4"/>
      <c r="U562" s="4"/>
      <c r="V562" s="4"/>
      <c r="W562" s="4"/>
      <c r="X562" s="4"/>
      <c r="Y562" s="4"/>
      <c r="Z562" s="4"/>
    </row>
    <row r="563">
      <c r="A563" s="4"/>
      <c r="B563" s="4"/>
      <c r="C563" s="4"/>
      <c r="D563" s="4"/>
      <c r="E563" s="4"/>
      <c r="F563" s="4"/>
      <c r="G563" s="4"/>
      <c r="H563" s="4"/>
      <c r="I563" s="4"/>
      <c r="J563" s="119"/>
      <c r="K563" s="119"/>
      <c r="L563" s="119"/>
      <c r="M563" s="119"/>
      <c r="N563" s="4"/>
      <c r="O563" s="4"/>
      <c r="P563" s="4"/>
      <c r="Q563" s="4"/>
      <c r="R563" s="4"/>
      <c r="S563" s="4"/>
      <c r="T563" s="4"/>
      <c r="U563" s="4"/>
      <c r="V563" s="4"/>
      <c r="W563" s="4"/>
      <c r="X563" s="4"/>
      <c r="Y563" s="4"/>
      <c r="Z563" s="4"/>
    </row>
    <row r="564">
      <c r="A564" s="4"/>
      <c r="B564" s="4"/>
      <c r="C564" s="4"/>
      <c r="D564" s="4"/>
      <c r="E564" s="4"/>
      <c r="F564" s="4"/>
      <c r="G564" s="4"/>
      <c r="H564" s="4"/>
      <c r="I564" s="4"/>
      <c r="J564" s="119"/>
      <c r="K564" s="119"/>
      <c r="L564" s="119"/>
      <c r="M564" s="119"/>
      <c r="N564" s="4"/>
      <c r="O564" s="4"/>
      <c r="P564" s="4"/>
      <c r="Q564" s="4"/>
      <c r="R564" s="4"/>
      <c r="S564" s="4"/>
      <c r="T564" s="4"/>
      <c r="U564" s="4"/>
      <c r="V564" s="4"/>
      <c r="W564" s="4"/>
      <c r="X564" s="4"/>
      <c r="Y564" s="4"/>
      <c r="Z564" s="4"/>
    </row>
    <row r="565">
      <c r="A565" s="4"/>
      <c r="B565" s="4"/>
      <c r="C565" s="4"/>
      <c r="D565" s="4"/>
      <c r="E565" s="4"/>
      <c r="F565" s="4"/>
      <c r="G565" s="4"/>
      <c r="H565" s="4"/>
      <c r="I565" s="4"/>
      <c r="J565" s="119"/>
      <c r="K565" s="119"/>
      <c r="L565" s="119"/>
      <c r="M565" s="119"/>
      <c r="N565" s="4"/>
      <c r="O565" s="4"/>
      <c r="P565" s="4"/>
      <c r="Q565" s="4"/>
      <c r="R565" s="4"/>
      <c r="S565" s="4"/>
      <c r="T565" s="4"/>
      <c r="U565" s="4"/>
      <c r="V565" s="4"/>
      <c r="W565" s="4"/>
      <c r="X565" s="4"/>
      <c r="Y565" s="4"/>
      <c r="Z565" s="4"/>
    </row>
    <row r="566">
      <c r="A566" s="4"/>
      <c r="B566" s="4"/>
      <c r="C566" s="4"/>
      <c r="D566" s="4"/>
      <c r="E566" s="4"/>
      <c r="F566" s="4"/>
      <c r="G566" s="4"/>
      <c r="H566" s="4"/>
      <c r="I566" s="4"/>
      <c r="J566" s="119"/>
      <c r="K566" s="119"/>
      <c r="L566" s="119"/>
      <c r="M566" s="119"/>
      <c r="N566" s="4"/>
      <c r="O566" s="4"/>
      <c r="P566" s="4"/>
      <c r="Q566" s="4"/>
      <c r="R566" s="4"/>
      <c r="S566" s="4"/>
      <c r="T566" s="4"/>
      <c r="U566" s="4"/>
      <c r="V566" s="4"/>
      <c r="W566" s="4"/>
      <c r="X566" s="4"/>
      <c r="Y566" s="4"/>
      <c r="Z566" s="4"/>
    </row>
    <row r="567">
      <c r="A567" s="4"/>
      <c r="B567" s="4"/>
      <c r="C567" s="4"/>
      <c r="D567" s="4"/>
      <c r="E567" s="4"/>
      <c r="F567" s="4"/>
      <c r="G567" s="4"/>
      <c r="H567" s="4"/>
      <c r="I567" s="4"/>
      <c r="J567" s="119"/>
      <c r="K567" s="119"/>
      <c r="L567" s="119"/>
      <c r="M567" s="119"/>
      <c r="N567" s="4"/>
      <c r="O567" s="4"/>
      <c r="P567" s="4"/>
      <c r="Q567" s="4"/>
      <c r="R567" s="4"/>
      <c r="S567" s="4"/>
      <c r="T567" s="4"/>
      <c r="U567" s="4"/>
      <c r="V567" s="4"/>
      <c r="W567" s="4"/>
      <c r="X567" s="4"/>
      <c r="Y567" s="4"/>
      <c r="Z567" s="4"/>
    </row>
    <row r="568">
      <c r="A568" s="4"/>
      <c r="B568" s="4"/>
      <c r="C568" s="4"/>
      <c r="D568" s="4"/>
      <c r="E568" s="4"/>
      <c r="F568" s="4"/>
      <c r="G568" s="4"/>
      <c r="H568" s="4"/>
      <c r="I568" s="4"/>
      <c r="J568" s="119"/>
      <c r="K568" s="119"/>
      <c r="L568" s="119"/>
      <c r="M568" s="119"/>
      <c r="N568" s="4"/>
      <c r="O568" s="4"/>
      <c r="P568" s="4"/>
      <c r="Q568" s="4"/>
      <c r="R568" s="4"/>
      <c r="S568" s="4"/>
      <c r="T568" s="4"/>
      <c r="U568" s="4"/>
      <c r="V568" s="4"/>
      <c r="W568" s="4"/>
      <c r="X568" s="4"/>
      <c r="Y568" s="4"/>
      <c r="Z568" s="4"/>
    </row>
    <row r="569">
      <c r="A569" s="4"/>
      <c r="B569" s="4"/>
      <c r="C569" s="4"/>
      <c r="D569" s="4"/>
      <c r="E569" s="4"/>
      <c r="F569" s="4"/>
      <c r="G569" s="4"/>
      <c r="H569" s="4"/>
      <c r="I569" s="4"/>
      <c r="J569" s="119"/>
      <c r="K569" s="119"/>
      <c r="L569" s="119"/>
      <c r="M569" s="119"/>
      <c r="N569" s="4"/>
      <c r="O569" s="4"/>
      <c r="P569" s="4"/>
      <c r="Q569" s="4"/>
      <c r="R569" s="4"/>
      <c r="S569" s="4"/>
      <c r="T569" s="4"/>
      <c r="U569" s="4"/>
      <c r="V569" s="4"/>
      <c r="W569" s="4"/>
      <c r="X569" s="4"/>
      <c r="Y569" s="4"/>
      <c r="Z569" s="4"/>
    </row>
    <row r="570">
      <c r="A570" s="4"/>
      <c r="B570" s="4"/>
      <c r="C570" s="4"/>
      <c r="D570" s="4"/>
      <c r="E570" s="4"/>
      <c r="F570" s="4"/>
      <c r="G570" s="4"/>
      <c r="H570" s="4"/>
      <c r="I570" s="4"/>
      <c r="J570" s="119"/>
      <c r="K570" s="119"/>
      <c r="L570" s="119"/>
      <c r="M570" s="119"/>
      <c r="N570" s="4"/>
      <c r="O570" s="4"/>
      <c r="P570" s="4"/>
      <c r="Q570" s="4"/>
      <c r="R570" s="4"/>
      <c r="S570" s="4"/>
      <c r="T570" s="4"/>
      <c r="U570" s="4"/>
      <c r="V570" s="4"/>
      <c r="W570" s="4"/>
      <c r="X570" s="4"/>
      <c r="Y570" s="4"/>
      <c r="Z570" s="4"/>
    </row>
    <row r="571">
      <c r="A571" s="4"/>
      <c r="B571" s="4"/>
      <c r="C571" s="4"/>
      <c r="D571" s="4"/>
      <c r="E571" s="4"/>
      <c r="F571" s="4"/>
      <c r="G571" s="4"/>
      <c r="H571" s="4"/>
      <c r="I571" s="4"/>
      <c r="J571" s="119"/>
      <c r="K571" s="119"/>
      <c r="L571" s="119"/>
      <c r="M571" s="119"/>
      <c r="N571" s="4"/>
      <c r="O571" s="4"/>
      <c r="P571" s="4"/>
      <c r="Q571" s="4"/>
      <c r="R571" s="4"/>
      <c r="S571" s="4"/>
      <c r="T571" s="4"/>
      <c r="U571" s="4"/>
      <c r="V571" s="4"/>
      <c r="W571" s="4"/>
      <c r="X571" s="4"/>
      <c r="Y571" s="4"/>
      <c r="Z571" s="4"/>
    </row>
    <row r="572">
      <c r="A572" s="4"/>
      <c r="B572" s="4"/>
      <c r="C572" s="4"/>
      <c r="D572" s="4"/>
      <c r="E572" s="4"/>
      <c r="F572" s="4"/>
      <c r="G572" s="4"/>
      <c r="H572" s="4"/>
      <c r="I572" s="4"/>
      <c r="J572" s="119"/>
      <c r="K572" s="119"/>
      <c r="L572" s="119"/>
      <c r="M572" s="119"/>
      <c r="N572" s="4"/>
      <c r="O572" s="4"/>
      <c r="P572" s="4"/>
      <c r="Q572" s="4"/>
      <c r="R572" s="4"/>
      <c r="S572" s="4"/>
      <c r="T572" s="4"/>
      <c r="U572" s="4"/>
      <c r="V572" s="4"/>
      <c r="W572" s="4"/>
      <c r="X572" s="4"/>
      <c r="Y572" s="4"/>
      <c r="Z572" s="4"/>
    </row>
    <row r="573">
      <c r="A573" s="4"/>
      <c r="B573" s="4"/>
      <c r="C573" s="4"/>
      <c r="D573" s="4"/>
      <c r="E573" s="4"/>
      <c r="F573" s="4"/>
      <c r="G573" s="4"/>
      <c r="H573" s="4"/>
      <c r="I573" s="4"/>
      <c r="J573" s="119"/>
      <c r="K573" s="119"/>
      <c r="L573" s="119"/>
      <c r="M573" s="119"/>
      <c r="N573" s="4"/>
      <c r="O573" s="4"/>
      <c r="P573" s="4"/>
      <c r="Q573" s="4"/>
      <c r="R573" s="4"/>
      <c r="S573" s="4"/>
      <c r="T573" s="4"/>
      <c r="U573" s="4"/>
      <c r="V573" s="4"/>
      <c r="W573" s="4"/>
      <c r="X573" s="4"/>
      <c r="Y573" s="4"/>
      <c r="Z573" s="4"/>
    </row>
    <row r="574">
      <c r="A574" s="4"/>
      <c r="B574" s="4"/>
      <c r="C574" s="4"/>
      <c r="D574" s="4"/>
      <c r="E574" s="4"/>
      <c r="F574" s="4"/>
      <c r="G574" s="4"/>
      <c r="H574" s="4"/>
      <c r="I574" s="4"/>
      <c r="J574" s="119"/>
      <c r="K574" s="119"/>
      <c r="L574" s="119"/>
      <c r="M574" s="119"/>
      <c r="N574" s="4"/>
      <c r="O574" s="4"/>
      <c r="P574" s="4"/>
      <c r="Q574" s="4"/>
      <c r="R574" s="4"/>
      <c r="S574" s="4"/>
      <c r="T574" s="4"/>
      <c r="U574" s="4"/>
      <c r="V574" s="4"/>
      <c r="W574" s="4"/>
      <c r="X574" s="4"/>
      <c r="Y574" s="4"/>
      <c r="Z574" s="4"/>
    </row>
    <row r="575">
      <c r="A575" s="4"/>
      <c r="B575" s="4"/>
      <c r="C575" s="4"/>
      <c r="D575" s="4"/>
      <c r="E575" s="4"/>
      <c r="F575" s="4"/>
      <c r="G575" s="4"/>
      <c r="H575" s="4"/>
      <c r="I575" s="4"/>
      <c r="J575" s="119"/>
      <c r="K575" s="119"/>
      <c r="L575" s="119"/>
      <c r="M575" s="119"/>
      <c r="N575" s="4"/>
      <c r="O575" s="4"/>
      <c r="P575" s="4"/>
      <c r="Q575" s="4"/>
      <c r="R575" s="4"/>
      <c r="S575" s="4"/>
      <c r="T575" s="4"/>
      <c r="U575" s="4"/>
      <c r="V575" s="4"/>
      <c r="W575" s="4"/>
      <c r="X575" s="4"/>
      <c r="Y575" s="4"/>
      <c r="Z575" s="4"/>
    </row>
    <row r="576">
      <c r="A576" s="4"/>
      <c r="B576" s="4"/>
      <c r="C576" s="4"/>
      <c r="D576" s="4"/>
      <c r="E576" s="4"/>
      <c r="F576" s="4"/>
      <c r="G576" s="4"/>
      <c r="H576" s="4"/>
      <c r="I576" s="4"/>
      <c r="J576" s="119"/>
      <c r="K576" s="119"/>
      <c r="L576" s="119"/>
      <c r="M576" s="119"/>
      <c r="N576" s="4"/>
      <c r="O576" s="4"/>
      <c r="P576" s="4"/>
      <c r="Q576" s="4"/>
      <c r="R576" s="4"/>
      <c r="S576" s="4"/>
      <c r="T576" s="4"/>
      <c r="U576" s="4"/>
      <c r="V576" s="4"/>
      <c r="W576" s="4"/>
      <c r="X576" s="4"/>
      <c r="Y576" s="4"/>
      <c r="Z576" s="4"/>
    </row>
    <row r="577">
      <c r="A577" s="4"/>
      <c r="B577" s="4"/>
      <c r="C577" s="4"/>
      <c r="D577" s="4"/>
      <c r="E577" s="4"/>
      <c r="F577" s="4"/>
      <c r="G577" s="4"/>
      <c r="H577" s="4"/>
      <c r="I577" s="4"/>
      <c r="J577" s="119"/>
      <c r="K577" s="119"/>
      <c r="L577" s="119"/>
      <c r="M577" s="119"/>
      <c r="N577" s="4"/>
      <c r="O577" s="4"/>
      <c r="P577" s="4"/>
      <c r="Q577" s="4"/>
      <c r="R577" s="4"/>
      <c r="S577" s="4"/>
      <c r="T577" s="4"/>
      <c r="U577" s="4"/>
      <c r="V577" s="4"/>
      <c r="W577" s="4"/>
      <c r="X577" s="4"/>
      <c r="Y577" s="4"/>
      <c r="Z577" s="4"/>
    </row>
    <row r="578">
      <c r="A578" s="4"/>
      <c r="B578" s="4"/>
      <c r="C578" s="4"/>
      <c r="D578" s="4"/>
      <c r="E578" s="4"/>
      <c r="F578" s="4"/>
      <c r="G578" s="4"/>
      <c r="H578" s="4"/>
      <c r="I578" s="4"/>
      <c r="J578" s="119"/>
      <c r="K578" s="119"/>
      <c r="L578" s="119"/>
      <c r="M578" s="119"/>
      <c r="N578" s="4"/>
      <c r="O578" s="4"/>
      <c r="P578" s="4"/>
      <c r="Q578" s="4"/>
      <c r="R578" s="4"/>
      <c r="S578" s="4"/>
      <c r="T578" s="4"/>
      <c r="U578" s="4"/>
      <c r="V578" s="4"/>
      <c r="W578" s="4"/>
      <c r="X578" s="4"/>
      <c r="Y578" s="4"/>
      <c r="Z578" s="4"/>
    </row>
    <row r="579">
      <c r="A579" s="4"/>
      <c r="B579" s="4"/>
      <c r="C579" s="4"/>
      <c r="D579" s="4"/>
      <c r="E579" s="4"/>
      <c r="F579" s="4"/>
      <c r="G579" s="4"/>
      <c r="H579" s="4"/>
      <c r="I579" s="4"/>
      <c r="J579" s="119"/>
      <c r="K579" s="119"/>
      <c r="L579" s="119"/>
      <c r="M579" s="119"/>
      <c r="N579" s="4"/>
      <c r="O579" s="4"/>
      <c r="P579" s="4"/>
      <c r="Q579" s="4"/>
      <c r="R579" s="4"/>
      <c r="S579" s="4"/>
      <c r="T579" s="4"/>
      <c r="U579" s="4"/>
      <c r="V579" s="4"/>
      <c r="W579" s="4"/>
      <c r="X579" s="4"/>
      <c r="Y579" s="4"/>
      <c r="Z579" s="4"/>
    </row>
    <row r="580">
      <c r="A580" s="4"/>
      <c r="B580" s="4"/>
      <c r="C580" s="4"/>
      <c r="D580" s="4"/>
      <c r="E580" s="4"/>
      <c r="F580" s="4"/>
      <c r="G580" s="4"/>
      <c r="H580" s="4"/>
      <c r="I580" s="4"/>
      <c r="J580" s="119"/>
      <c r="K580" s="119"/>
      <c r="L580" s="119"/>
      <c r="M580" s="119"/>
      <c r="N580" s="4"/>
      <c r="O580" s="4"/>
      <c r="P580" s="4"/>
      <c r="Q580" s="4"/>
      <c r="R580" s="4"/>
      <c r="S580" s="4"/>
      <c r="T580" s="4"/>
      <c r="U580" s="4"/>
      <c r="V580" s="4"/>
      <c r="W580" s="4"/>
      <c r="X580" s="4"/>
      <c r="Y580" s="4"/>
      <c r="Z580" s="4"/>
    </row>
    <row r="581">
      <c r="A581" s="4"/>
      <c r="B581" s="4"/>
      <c r="C581" s="4"/>
      <c r="D581" s="4"/>
      <c r="E581" s="4"/>
      <c r="F581" s="4"/>
      <c r="G581" s="4"/>
      <c r="H581" s="4"/>
      <c r="I581" s="4"/>
      <c r="J581" s="119"/>
      <c r="K581" s="119"/>
      <c r="L581" s="119"/>
      <c r="M581" s="119"/>
      <c r="N581" s="4"/>
      <c r="O581" s="4"/>
      <c r="P581" s="4"/>
      <c r="Q581" s="4"/>
      <c r="R581" s="4"/>
      <c r="S581" s="4"/>
      <c r="T581" s="4"/>
      <c r="U581" s="4"/>
      <c r="V581" s="4"/>
      <c r="W581" s="4"/>
      <c r="X581" s="4"/>
      <c r="Y581" s="4"/>
      <c r="Z581" s="4"/>
    </row>
    <row r="582">
      <c r="A582" s="4"/>
      <c r="B582" s="4"/>
      <c r="C582" s="4"/>
      <c r="D582" s="4"/>
      <c r="E582" s="4"/>
      <c r="F582" s="4"/>
      <c r="G582" s="4"/>
      <c r="H582" s="4"/>
      <c r="I582" s="4"/>
      <c r="J582" s="119"/>
      <c r="K582" s="119"/>
      <c r="L582" s="119"/>
      <c r="M582" s="119"/>
      <c r="N582" s="4"/>
      <c r="O582" s="4"/>
      <c r="P582" s="4"/>
      <c r="Q582" s="4"/>
      <c r="R582" s="4"/>
      <c r="S582" s="4"/>
      <c r="T582" s="4"/>
      <c r="U582" s="4"/>
      <c r="V582" s="4"/>
      <c r="W582" s="4"/>
      <c r="X582" s="4"/>
      <c r="Y582" s="4"/>
      <c r="Z582" s="4"/>
    </row>
    <row r="583">
      <c r="A583" s="4"/>
      <c r="B583" s="4"/>
      <c r="C583" s="4"/>
      <c r="D583" s="4"/>
      <c r="E583" s="4"/>
      <c r="F583" s="4"/>
      <c r="G583" s="4"/>
      <c r="H583" s="4"/>
      <c r="I583" s="4"/>
      <c r="J583" s="119"/>
      <c r="K583" s="119"/>
      <c r="L583" s="119"/>
      <c r="M583" s="119"/>
      <c r="N583" s="4"/>
      <c r="O583" s="4"/>
      <c r="P583" s="4"/>
      <c r="Q583" s="4"/>
      <c r="R583" s="4"/>
      <c r="S583" s="4"/>
      <c r="T583" s="4"/>
      <c r="U583" s="4"/>
      <c r="V583" s="4"/>
      <c r="W583" s="4"/>
      <c r="X583" s="4"/>
      <c r="Y583" s="4"/>
      <c r="Z583" s="4"/>
    </row>
    <row r="584">
      <c r="A584" s="4"/>
      <c r="B584" s="4"/>
      <c r="C584" s="4"/>
      <c r="D584" s="4"/>
      <c r="E584" s="4"/>
      <c r="F584" s="4"/>
      <c r="G584" s="4"/>
      <c r="H584" s="4"/>
      <c r="I584" s="4"/>
      <c r="J584" s="119"/>
      <c r="K584" s="119"/>
      <c r="L584" s="119"/>
      <c r="M584" s="119"/>
      <c r="N584" s="4"/>
      <c r="O584" s="4"/>
      <c r="P584" s="4"/>
      <c r="Q584" s="4"/>
      <c r="R584" s="4"/>
      <c r="S584" s="4"/>
      <c r="T584" s="4"/>
      <c r="U584" s="4"/>
      <c r="V584" s="4"/>
      <c r="W584" s="4"/>
      <c r="X584" s="4"/>
      <c r="Y584" s="4"/>
      <c r="Z584" s="4"/>
    </row>
    <row r="585">
      <c r="A585" s="4"/>
      <c r="B585" s="4"/>
      <c r="C585" s="4"/>
      <c r="D585" s="4"/>
      <c r="E585" s="4"/>
      <c r="F585" s="4"/>
      <c r="G585" s="4"/>
      <c r="H585" s="4"/>
      <c r="I585" s="4"/>
      <c r="J585" s="119"/>
      <c r="K585" s="119"/>
      <c r="L585" s="119"/>
      <c r="M585" s="119"/>
      <c r="N585" s="4"/>
      <c r="O585" s="4"/>
      <c r="P585" s="4"/>
      <c r="Q585" s="4"/>
      <c r="R585" s="4"/>
      <c r="S585" s="4"/>
      <c r="T585" s="4"/>
      <c r="U585" s="4"/>
      <c r="V585" s="4"/>
      <c r="W585" s="4"/>
      <c r="X585" s="4"/>
      <c r="Y585" s="4"/>
      <c r="Z585" s="4"/>
    </row>
    <row r="586">
      <c r="A586" s="4"/>
      <c r="B586" s="4"/>
      <c r="C586" s="4"/>
      <c r="D586" s="4"/>
      <c r="E586" s="4"/>
      <c r="F586" s="4"/>
      <c r="G586" s="4"/>
      <c r="H586" s="4"/>
      <c r="I586" s="4"/>
      <c r="J586" s="119"/>
      <c r="K586" s="119"/>
      <c r="L586" s="119"/>
      <c r="M586" s="119"/>
      <c r="N586" s="4"/>
      <c r="O586" s="4"/>
      <c r="P586" s="4"/>
      <c r="Q586" s="4"/>
      <c r="R586" s="4"/>
      <c r="S586" s="4"/>
      <c r="T586" s="4"/>
      <c r="U586" s="4"/>
      <c r="V586" s="4"/>
      <c r="W586" s="4"/>
      <c r="X586" s="4"/>
      <c r="Y586" s="4"/>
      <c r="Z586" s="4"/>
    </row>
    <row r="587">
      <c r="A587" s="4"/>
      <c r="B587" s="4"/>
      <c r="C587" s="4"/>
      <c r="D587" s="4"/>
      <c r="E587" s="4"/>
      <c r="F587" s="4"/>
      <c r="G587" s="4"/>
      <c r="H587" s="4"/>
      <c r="I587" s="4"/>
      <c r="J587" s="119"/>
      <c r="K587" s="119"/>
      <c r="L587" s="119"/>
      <c r="M587" s="119"/>
      <c r="N587" s="4"/>
      <c r="O587" s="4"/>
      <c r="P587" s="4"/>
      <c r="Q587" s="4"/>
      <c r="R587" s="4"/>
      <c r="S587" s="4"/>
      <c r="T587" s="4"/>
      <c r="U587" s="4"/>
      <c r="V587" s="4"/>
      <c r="W587" s="4"/>
      <c r="X587" s="4"/>
      <c r="Y587" s="4"/>
      <c r="Z587" s="4"/>
    </row>
    <row r="588">
      <c r="A588" s="4"/>
      <c r="B588" s="4"/>
      <c r="C588" s="4"/>
      <c r="D588" s="4"/>
      <c r="E588" s="4"/>
      <c r="F588" s="4"/>
      <c r="G588" s="4"/>
      <c r="H588" s="4"/>
      <c r="I588" s="4"/>
      <c r="J588" s="119"/>
      <c r="K588" s="119"/>
      <c r="L588" s="119"/>
      <c r="M588" s="119"/>
      <c r="N588" s="4"/>
      <c r="O588" s="4"/>
      <c r="P588" s="4"/>
      <c r="Q588" s="4"/>
      <c r="R588" s="4"/>
      <c r="S588" s="4"/>
      <c r="T588" s="4"/>
      <c r="U588" s="4"/>
      <c r="V588" s="4"/>
      <c r="W588" s="4"/>
      <c r="X588" s="4"/>
      <c r="Y588" s="4"/>
      <c r="Z588" s="4"/>
    </row>
    <row r="589">
      <c r="A589" s="4"/>
      <c r="B589" s="4"/>
      <c r="C589" s="4"/>
      <c r="D589" s="4"/>
      <c r="E589" s="4"/>
      <c r="F589" s="4"/>
      <c r="G589" s="4"/>
      <c r="H589" s="4"/>
      <c r="I589" s="4"/>
      <c r="J589" s="119"/>
      <c r="K589" s="119"/>
      <c r="L589" s="119"/>
      <c r="M589" s="119"/>
      <c r="N589" s="4"/>
      <c r="O589" s="4"/>
      <c r="P589" s="4"/>
      <c r="Q589" s="4"/>
      <c r="R589" s="4"/>
      <c r="S589" s="4"/>
      <c r="T589" s="4"/>
      <c r="U589" s="4"/>
      <c r="V589" s="4"/>
      <c r="W589" s="4"/>
      <c r="X589" s="4"/>
      <c r="Y589" s="4"/>
      <c r="Z589" s="4"/>
    </row>
    <row r="590">
      <c r="A590" s="4"/>
      <c r="B590" s="4"/>
      <c r="C590" s="4"/>
      <c r="D590" s="4"/>
      <c r="E590" s="4"/>
      <c r="F590" s="4"/>
      <c r="G590" s="4"/>
      <c r="H590" s="4"/>
      <c r="I590" s="4"/>
      <c r="J590" s="119"/>
      <c r="K590" s="119"/>
      <c r="L590" s="119"/>
      <c r="M590" s="119"/>
      <c r="N590" s="4"/>
      <c r="O590" s="4"/>
      <c r="P590" s="4"/>
      <c r="Q590" s="4"/>
      <c r="R590" s="4"/>
      <c r="S590" s="4"/>
      <c r="T590" s="4"/>
      <c r="U590" s="4"/>
      <c r="V590" s="4"/>
      <c r="W590" s="4"/>
      <c r="X590" s="4"/>
      <c r="Y590" s="4"/>
      <c r="Z590" s="4"/>
    </row>
    <row r="591">
      <c r="A591" s="4"/>
      <c r="B591" s="4"/>
      <c r="C591" s="4"/>
      <c r="D591" s="4"/>
      <c r="E591" s="4"/>
      <c r="F591" s="4"/>
      <c r="G591" s="4"/>
      <c r="H591" s="4"/>
      <c r="I591" s="4"/>
      <c r="J591" s="119"/>
      <c r="K591" s="119"/>
      <c r="L591" s="119"/>
      <c r="M591" s="119"/>
      <c r="N591" s="4"/>
      <c r="O591" s="4"/>
      <c r="P591" s="4"/>
      <c r="Q591" s="4"/>
      <c r="R591" s="4"/>
      <c r="S591" s="4"/>
      <c r="T591" s="4"/>
      <c r="U591" s="4"/>
      <c r="V591" s="4"/>
      <c r="W591" s="4"/>
      <c r="X591" s="4"/>
      <c r="Y591" s="4"/>
      <c r="Z591" s="4"/>
    </row>
    <row r="592">
      <c r="A592" s="4"/>
      <c r="B592" s="4"/>
      <c r="C592" s="4"/>
      <c r="D592" s="4"/>
      <c r="E592" s="4"/>
      <c r="F592" s="4"/>
      <c r="G592" s="4"/>
      <c r="H592" s="4"/>
      <c r="I592" s="4"/>
      <c r="J592" s="119"/>
      <c r="K592" s="119"/>
      <c r="L592" s="119"/>
      <c r="M592" s="119"/>
      <c r="N592" s="4"/>
      <c r="O592" s="4"/>
      <c r="P592" s="4"/>
      <c r="Q592" s="4"/>
      <c r="R592" s="4"/>
      <c r="S592" s="4"/>
      <c r="T592" s="4"/>
      <c r="U592" s="4"/>
      <c r="V592" s="4"/>
      <c r="W592" s="4"/>
      <c r="X592" s="4"/>
      <c r="Y592" s="4"/>
      <c r="Z592" s="4"/>
    </row>
    <row r="593">
      <c r="A593" s="4"/>
      <c r="B593" s="4"/>
      <c r="C593" s="4"/>
      <c r="D593" s="4"/>
      <c r="E593" s="4"/>
      <c r="F593" s="4"/>
      <c r="G593" s="4"/>
      <c r="H593" s="4"/>
      <c r="I593" s="4"/>
      <c r="J593" s="119"/>
      <c r="K593" s="119"/>
      <c r="L593" s="119"/>
      <c r="M593" s="119"/>
      <c r="N593" s="4"/>
      <c r="O593" s="4"/>
      <c r="P593" s="4"/>
      <c r="Q593" s="4"/>
      <c r="R593" s="4"/>
      <c r="S593" s="4"/>
      <c r="T593" s="4"/>
      <c r="U593" s="4"/>
      <c r="V593" s="4"/>
      <c r="W593" s="4"/>
      <c r="X593" s="4"/>
      <c r="Y593" s="4"/>
      <c r="Z593" s="4"/>
    </row>
    <row r="594">
      <c r="A594" s="4"/>
      <c r="B594" s="4"/>
      <c r="C594" s="4"/>
      <c r="D594" s="4"/>
      <c r="E594" s="4"/>
      <c r="F594" s="4"/>
      <c r="G594" s="4"/>
      <c r="H594" s="4"/>
      <c r="I594" s="4"/>
      <c r="J594" s="119"/>
      <c r="K594" s="119"/>
      <c r="L594" s="119"/>
      <c r="M594" s="119"/>
      <c r="N594" s="4"/>
      <c r="O594" s="4"/>
      <c r="P594" s="4"/>
      <c r="Q594" s="4"/>
      <c r="R594" s="4"/>
      <c r="S594" s="4"/>
      <c r="T594" s="4"/>
      <c r="U594" s="4"/>
      <c r="V594" s="4"/>
      <c r="W594" s="4"/>
      <c r="X594" s="4"/>
      <c r="Y594" s="4"/>
      <c r="Z594" s="4"/>
    </row>
    <row r="595">
      <c r="A595" s="4"/>
      <c r="B595" s="4"/>
      <c r="C595" s="4"/>
      <c r="D595" s="4"/>
      <c r="E595" s="4"/>
      <c r="F595" s="4"/>
      <c r="G595" s="4"/>
      <c r="H595" s="4"/>
      <c r="I595" s="4"/>
      <c r="J595" s="119"/>
      <c r="K595" s="119"/>
      <c r="L595" s="119"/>
      <c r="M595" s="119"/>
      <c r="N595" s="4"/>
      <c r="O595" s="4"/>
      <c r="P595" s="4"/>
      <c r="Q595" s="4"/>
      <c r="R595" s="4"/>
      <c r="S595" s="4"/>
      <c r="T595" s="4"/>
      <c r="U595" s="4"/>
      <c r="V595" s="4"/>
      <c r="W595" s="4"/>
      <c r="X595" s="4"/>
      <c r="Y595" s="4"/>
      <c r="Z595" s="4"/>
    </row>
    <row r="596">
      <c r="A596" s="4"/>
      <c r="B596" s="4"/>
      <c r="C596" s="4"/>
      <c r="D596" s="4"/>
      <c r="E596" s="4"/>
      <c r="F596" s="4"/>
      <c r="G596" s="4"/>
      <c r="H596" s="4"/>
      <c r="I596" s="4"/>
      <c r="J596" s="119"/>
      <c r="K596" s="119"/>
      <c r="L596" s="119"/>
      <c r="M596" s="119"/>
      <c r="N596" s="4"/>
      <c r="O596" s="4"/>
      <c r="P596" s="4"/>
      <c r="Q596" s="4"/>
      <c r="R596" s="4"/>
      <c r="S596" s="4"/>
      <c r="T596" s="4"/>
      <c r="U596" s="4"/>
      <c r="V596" s="4"/>
      <c r="W596" s="4"/>
      <c r="X596" s="4"/>
      <c r="Y596" s="4"/>
      <c r="Z596" s="4"/>
    </row>
    <row r="597">
      <c r="A597" s="4"/>
      <c r="B597" s="4"/>
      <c r="C597" s="4"/>
      <c r="D597" s="4"/>
      <c r="E597" s="4"/>
      <c r="F597" s="4"/>
      <c r="G597" s="4"/>
      <c r="H597" s="4"/>
      <c r="I597" s="4"/>
      <c r="J597" s="119"/>
      <c r="K597" s="119"/>
      <c r="L597" s="119"/>
      <c r="M597" s="119"/>
      <c r="N597" s="4"/>
      <c r="O597" s="4"/>
      <c r="P597" s="4"/>
      <c r="Q597" s="4"/>
      <c r="R597" s="4"/>
      <c r="S597" s="4"/>
      <c r="T597" s="4"/>
      <c r="U597" s="4"/>
      <c r="V597" s="4"/>
      <c r="W597" s="4"/>
      <c r="X597" s="4"/>
      <c r="Y597" s="4"/>
      <c r="Z597" s="4"/>
    </row>
    <row r="598">
      <c r="A598" s="4"/>
      <c r="B598" s="4"/>
      <c r="C598" s="4"/>
      <c r="D598" s="4"/>
      <c r="E598" s="4"/>
      <c r="F598" s="4"/>
      <c r="G598" s="4"/>
      <c r="H598" s="4"/>
      <c r="I598" s="4"/>
      <c r="J598" s="119"/>
      <c r="K598" s="119"/>
      <c r="L598" s="119"/>
      <c r="M598" s="119"/>
      <c r="N598" s="4"/>
      <c r="O598" s="4"/>
      <c r="P598" s="4"/>
      <c r="Q598" s="4"/>
      <c r="R598" s="4"/>
      <c r="S598" s="4"/>
      <c r="T598" s="4"/>
      <c r="U598" s="4"/>
      <c r="V598" s="4"/>
      <c r="W598" s="4"/>
      <c r="X598" s="4"/>
      <c r="Y598" s="4"/>
      <c r="Z598" s="4"/>
    </row>
    <row r="599">
      <c r="A599" s="4"/>
      <c r="B599" s="4"/>
      <c r="C599" s="4"/>
      <c r="D599" s="4"/>
      <c r="E599" s="4"/>
      <c r="F599" s="4"/>
      <c r="G599" s="4"/>
      <c r="H599" s="4"/>
      <c r="I599" s="4"/>
      <c r="J599" s="119"/>
      <c r="K599" s="119"/>
      <c r="L599" s="119"/>
      <c r="M599" s="119"/>
      <c r="N599" s="4"/>
      <c r="O599" s="4"/>
      <c r="P599" s="4"/>
      <c r="Q599" s="4"/>
      <c r="R599" s="4"/>
      <c r="S599" s="4"/>
      <c r="T599" s="4"/>
      <c r="U599" s="4"/>
      <c r="V599" s="4"/>
      <c r="W599" s="4"/>
      <c r="X599" s="4"/>
      <c r="Y599" s="4"/>
      <c r="Z599" s="4"/>
    </row>
    <row r="600">
      <c r="A600" s="4"/>
      <c r="B600" s="4"/>
      <c r="C600" s="4"/>
      <c r="D600" s="4"/>
      <c r="E600" s="4"/>
      <c r="F600" s="4"/>
      <c r="G600" s="4"/>
      <c r="H600" s="4"/>
      <c r="I600" s="4"/>
      <c r="J600" s="119"/>
      <c r="K600" s="119"/>
      <c r="L600" s="119"/>
      <c r="M600" s="119"/>
      <c r="N600" s="4"/>
      <c r="O600" s="4"/>
      <c r="P600" s="4"/>
      <c r="Q600" s="4"/>
      <c r="R600" s="4"/>
      <c r="S600" s="4"/>
      <c r="T600" s="4"/>
      <c r="U600" s="4"/>
      <c r="V600" s="4"/>
      <c r="W600" s="4"/>
      <c r="X600" s="4"/>
      <c r="Y600" s="4"/>
      <c r="Z600" s="4"/>
    </row>
    <row r="601">
      <c r="A601" s="4"/>
      <c r="B601" s="4"/>
      <c r="C601" s="4"/>
      <c r="D601" s="4"/>
      <c r="E601" s="4"/>
      <c r="F601" s="4"/>
      <c r="G601" s="4"/>
      <c r="H601" s="4"/>
      <c r="I601" s="4"/>
      <c r="J601" s="119"/>
      <c r="K601" s="119"/>
      <c r="L601" s="119"/>
      <c r="M601" s="119"/>
      <c r="N601" s="4"/>
      <c r="O601" s="4"/>
      <c r="P601" s="4"/>
      <c r="Q601" s="4"/>
      <c r="R601" s="4"/>
      <c r="S601" s="4"/>
      <c r="T601" s="4"/>
      <c r="U601" s="4"/>
      <c r="V601" s="4"/>
      <c r="W601" s="4"/>
      <c r="X601" s="4"/>
      <c r="Y601" s="4"/>
      <c r="Z601" s="4"/>
    </row>
    <row r="602">
      <c r="A602" s="4"/>
      <c r="B602" s="4"/>
      <c r="C602" s="4"/>
      <c r="D602" s="4"/>
      <c r="E602" s="4"/>
      <c r="F602" s="4"/>
      <c r="G602" s="4"/>
      <c r="H602" s="4"/>
      <c r="I602" s="4"/>
      <c r="J602" s="119"/>
      <c r="K602" s="119"/>
      <c r="L602" s="119"/>
      <c r="M602" s="119"/>
      <c r="N602" s="4"/>
      <c r="O602" s="4"/>
      <c r="P602" s="4"/>
      <c r="Q602" s="4"/>
      <c r="R602" s="4"/>
      <c r="S602" s="4"/>
      <c r="T602" s="4"/>
      <c r="U602" s="4"/>
      <c r="V602" s="4"/>
      <c r="W602" s="4"/>
      <c r="X602" s="4"/>
      <c r="Y602" s="4"/>
      <c r="Z602" s="4"/>
    </row>
    <row r="603">
      <c r="A603" s="4"/>
      <c r="B603" s="4"/>
      <c r="C603" s="4"/>
      <c r="D603" s="4"/>
      <c r="E603" s="4"/>
      <c r="F603" s="4"/>
      <c r="G603" s="4"/>
      <c r="H603" s="4"/>
      <c r="I603" s="4"/>
      <c r="J603" s="119"/>
      <c r="K603" s="119"/>
      <c r="L603" s="119"/>
      <c r="M603" s="119"/>
      <c r="N603" s="4"/>
      <c r="O603" s="4"/>
      <c r="P603" s="4"/>
      <c r="Q603" s="4"/>
      <c r="R603" s="4"/>
      <c r="S603" s="4"/>
      <c r="T603" s="4"/>
      <c r="U603" s="4"/>
      <c r="V603" s="4"/>
      <c r="W603" s="4"/>
      <c r="X603" s="4"/>
      <c r="Y603" s="4"/>
      <c r="Z603" s="4"/>
    </row>
    <row r="604">
      <c r="A604" s="4"/>
      <c r="B604" s="4"/>
      <c r="C604" s="4"/>
      <c r="D604" s="4"/>
      <c r="E604" s="4"/>
      <c r="F604" s="4"/>
      <c r="G604" s="4"/>
      <c r="H604" s="4"/>
      <c r="I604" s="4"/>
      <c r="J604" s="119"/>
      <c r="K604" s="119"/>
      <c r="L604" s="119"/>
      <c r="M604" s="119"/>
      <c r="N604" s="4"/>
      <c r="O604" s="4"/>
      <c r="P604" s="4"/>
      <c r="Q604" s="4"/>
      <c r="R604" s="4"/>
      <c r="S604" s="4"/>
      <c r="T604" s="4"/>
      <c r="U604" s="4"/>
      <c r="V604" s="4"/>
      <c r="W604" s="4"/>
      <c r="X604" s="4"/>
      <c r="Y604" s="4"/>
      <c r="Z604" s="4"/>
    </row>
    <row r="605">
      <c r="A605" s="4"/>
      <c r="B605" s="4"/>
      <c r="C605" s="4"/>
      <c r="D605" s="4"/>
      <c r="E605" s="4"/>
      <c r="F605" s="4"/>
      <c r="G605" s="4"/>
      <c r="H605" s="4"/>
      <c r="I605" s="4"/>
      <c r="J605" s="119"/>
      <c r="K605" s="119"/>
      <c r="L605" s="119"/>
      <c r="M605" s="119"/>
      <c r="N605" s="4"/>
      <c r="O605" s="4"/>
      <c r="P605" s="4"/>
      <c r="Q605" s="4"/>
      <c r="R605" s="4"/>
      <c r="S605" s="4"/>
      <c r="T605" s="4"/>
      <c r="U605" s="4"/>
      <c r="V605" s="4"/>
      <c r="W605" s="4"/>
      <c r="X605" s="4"/>
      <c r="Y605" s="4"/>
      <c r="Z605" s="4"/>
    </row>
    <row r="606">
      <c r="A606" s="4"/>
      <c r="B606" s="4"/>
      <c r="C606" s="4"/>
      <c r="D606" s="4"/>
      <c r="E606" s="4"/>
      <c r="F606" s="4"/>
      <c r="G606" s="4"/>
      <c r="H606" s="4"/>
      <c r="I606" s="4"/>
      <c r="J606" s="119"/>
      <c r="K606" s="119"/>
      <c r="L606" s="119"/>
      <c r="M606" s="119"/>
      <c r="N606" s="4"/>
      <c r="O606" s="4"/>
      <c r="P606" s="4"/>
      <c r="Q606" s="4"/>
      <c r="R606" s="4"/>
      <c r="S606" s="4"/>
      <c r="T606" s="4"/>
      <c r="U606" s="4"/>
      <c r="V606" s="4"/>
      <c r="W606" s="4"/>
      <c r="X606" s="4"/>
      <c r="Y606" s="4"/>
      <c r="Z606" s="4"/>
    </row>
    <row r="607">
      <c r="A607" s="4"/>
      <c r="B607" s="4"/>
      <c r="C607" s="4"/>
      <c r="D607" s="4"/>
      <c r="E607" s="4"/>
      <c r="F607" s="4"/>
      <c r="G607" s="4"/>
      <c r="H607" s="4"/>
      <c r="I607" s="4"/>
      <c r="J607" s="119"/>
      <c r="K607" s="119"/>
      <c r="L607" s="119"/>
      <c r="M607" s="119"/>
      <c r="N607" s="4"/>
      <c r="O607" s="4"/>
      <c r="P607" s="4"/>
      <c r="Q607" s="4"/>
      <c r="R607" s="4"/>
      <c r="S607" s="4"/>
      <c r="T607" s="4"/>
      <c r="U607" s="4"/>
      <c r="V607" s="4"/>
      <c r="W607" s="4"/>
      <c r="X607" s="4"/>
      <c r="Y607" s="4"/>
      <c r="Z607" s="4"/>
    </row>
    <row r="608">
      <c r="A608" s="4"/>
      <c r="B608" s="4"/>
      <c r="C608" s="4"/>
      <c r="D608" s="4"/>
      <c r="E608" s="4"/>
      <c r="F608" s="4"/>
      <c r="G608" s="4"/>
      <c r="H608" s="4"/>
      <c r="I608" s="4"/>
      <c r="J608" s="119"/>
      <c r="K608" s="119"/>
      <c r="L608" s="119"/>
      <c r="M608" s="119"/>
      <c r="N608" s="4"/>
      <c r="O608" s="4"/>
      <c r="P608" s="4"/>
      <c r="Q608" s="4"/>
      <c r="R608" s="4"/>
      <c r="S608" s="4"/>
      <c r="T608" s="4"/>
      <c r="U608" s="4"/>
      <c r="V608" s="4"/>
      <c r="W608" s="4"/>
      <c r="X608" s="4"/>
      <c r="Y608" s="4"/>
      <c r="Z608" s="4"/>
    </row>
    <row r="609">
      <c r="A609" s="4"/>
      <c r="B609" s="4"/>
      <c r="C609" s="4"/>
      <c r="D609" s="4"/>
      <c r="E609" s="4"/>
      <c r="F609" s="4"/>
      <c r="G609" s="4"/>
      <c r="H609" s="4"/>
      <c r="I609" s="4"/>
      <c r="J609" s="119"/>
      <c r="K609" s="119"/>
      <c r="L609" s="119"/>
      <c r="M609" s="119"/>
      <c r="N609" s="4"/>
      <c r="O609" s="4"/>
      <c r="P609" s="4"/>
      <c r="Q609" s="4"/>
      <c r="R609" s="4"/>
      <c r="S609" s="4"/>
      <c r="T609" s="4"/>
      <c r="U609" s="4"/>
      <c r="V609" s="4"/>
      <c r="W609" s="4"/>
      <c r="X609" s="4"/>
      <c r="Y609" s="4"/>
      <c r="Z609" s="4"/>
    </row>
    <row r="610">
      <c r="A610" s="4"/>
      <c r="B610" s="4"/>
      <c r="C610" s="4"/>
      <c r="D610" s="4"/>
      <c r="E610" s="4"/>
      <c r="F610" s="4"/>
      <c r="G610" s="4"/>
      <c r="H610" s="4"/>
      <c r="I610" s="4"/>
      <c r="J610" s="119"/>
      <c r="K610" s="119"/>
      <c r="L610" s="119"/>
      <c r="M610" s="119"/>
      <c r="N610" s="4"/>
      <c r="O610" s="4"/>
      <c r="P610" s="4"/>
      <c r="Q610" s="4"/>
      <c r="R610" s="4"/>
      <c r="S610" s="4"/>
      <c r="T610" s="4"/>
      <c r="U610" s="4"/>
      <c r="V610" s="4"/>
      <c r="W610" s="4"/>
      <c r="X610" s="4"/>
      <c r="Y610" s="4"/>
      <c r="Z610" s="4"/>
    </row>
    <row r="611">
      <c r="A611" s="4"/>
      <c r="B611" s="4"/>
      <c r="C611" s="4"/>
      <c r="D611" s="4"/>
      <c r="E611" s="4"/>
      <c r="F611" s="4"/>
      <c r="G611" s="4"/>
      <c r="H611" s="4"/>
      <c r="I611" s="4"/>
      <c r="J611" s="119"/>
      <c r="K611" s="119"/>
      <c r="L611" s="119"/>
      <c r="M611" s="119"/>
      <c r="N611" s="4"/>
      <c r="O611" s="4"/>
      <c r="P611" s="4"/>
      <c r="Q611" s="4"/>
      <c r="R611" s="4"/>
      <c r="S611" s="4"/>
      <c r="T611" s="4"/>
      <c r="U611" s="4"/>
      <c r="V611" s="4"/>
      <c r="W611" s="4"/>
      <c r="X611" s="4"/>
      <c r="Y611" s="4"/>
      <c r="Z611" s="4"/>
    </row>
    <row r="612">
      <c r="A612" s="4"/>
      <c r="B612" s="4"/>
      <c r="C612" s="4"/>
      <c r="D612" s="4"/>
      <c r="E612" s="4"/>
      <c r="F612" s="4"/>
      <c r="G612" s="4"/>
      <c r="H612" s="4"/>
      <c r="I612" s="4"/>
      <c r="J612" s="119"/>
      <c r="K612" s="119"/>
      <c r="L612" s="119"/>
      <c r="M612" s="119"/>
      <c r="N612" s="4"/>
      <c r="O612" s="4"/>
      <c r="P612" s="4"/>
      <c r="Q612" s="4"/>
      <c r="R612" s="4"/>
      <c r="S612" s="4"/>
      <c r="T612" s="4"/>
      <c r="U612" s="4"/>
      <c r="V612" s="4"/>
      <c r="W612" s="4"/>
      <c r="X612" s="4"/>
      <c r="Y612" s="4"/>
      <c r="Z612" s="4"/>
    </row>
    <row r="613">
      <c r="A613" s="4"/>
      <c r="B613" s="4"/>
      <c r="C613" s="4"/>
      <c r="D613" s="4"/>
      <c r="E613" s="4"/>
      <c r="F613" s="4"/>
      <c r="G613" s="4"/>
      <c r="H613" s="4"/>
      <c r="I613" s="4"/>
      <c r="J613" s="119"/>
      <c r="K613" s="119"/>
      <c r="L613" s="119"/>
      <c r="M613" s="119"/>
      <c r="N613" s="4"/>
      <c r="O613" s="4"/>
      <c r="P613" s="4"/>
      <c r="Q613" s="4"/>
      <c r="R613" s="4"/>
      <c r="S613" s="4"/>
      <c r="T613" s="4"/>
      <c r="U613" s="4"/>
      <c r="V613" s="4"/>
      <c r="W613" s="4"/>
      <c r="X613" s="4"/>
      <c r="Y613" s="4"/>
      <c r="Z613" s="4"/>
    </row>
    <row r="614">
      <c r="A614" s="4"/>
      <c r="B614" s="4"/>
      <c r="C614" s="4"/>
      <c r="D614" s="4"/>
      <c r="E614" s="4"/>
      <c r="F614" s="4"/>
      <c r="G614" s="4"/>
      <c r="H614" s="4"/>
      <c r="I614" s="4"/>
      <c r="J614" s="119"/>
      <c r="K614" s="119"/>
      <c r="L614" s="119"/>
      <c r="M614" s="119"/>
      <c r="N614" s="4"/>
      <c r="O614" s="4"/>
      <c r="P614" s="4"/>
      <c r="Q614" s="4"/>
      <c r="R614" s="4"/>
      <c r="S614" s="4"/>
      <c r="T614" s="4"/>
      <c r="U614" s="4"/>
      <c r="V614" s="4"/>
      <c r="W614" s="4"/>
      <c r="X614" s="4"/>
      <c r="Y614" s="4"/>
      <c r="Z614" s="4"/>
    </row>
    <row r="615">
      <c r="A615" s="4"/>
      <c r="B615" s="4"/>
      <c r="C615" s="4"/>
      <c r="D615" s="4"/>
      <c r="E615" s="4"/>
      <c r="F615" s="4"/>
      <c r="G615" s="4"/>
      <c r="H615" s="4"/>
      <c r="I615" s="4"/>
      <c r="J615" s="119"/>
      <c r="K615" s="119"/>
      <c r="L615" s="119"/>
      <c r="M615" s="119"/>
      <c r="N615" s="4"/>
      <c r="O615" s="4"/>
      <c r="P615" s="4"/>
      <c r="Q615" s="4"/>
      <c r="R615" s="4"/>
      <c r="S615" s="4"/>
      <c r="T615" s="4"/>
      <c r="U615" s="4"/>
      <c r="V615" s="4"/>
      <c r="W615" s="4"/>
      <c r="X615" s="4"/>
      <c r="Y615" s="4"/>
      <c r="Z615" s="4"/>
    </row>
    <row r="616">
      <c r="A616" s="4"/>
      <c r="B616" s="4"/>
      <c r="C616" s="4"/>
      <c r="D616" s="4"/>
      <c r="E616" s="4"/>
      <c r="F616" s="4"/>
      <c r="G616" s="4"/>
      <c r="H616" s="4"/>
      <c r="I616" s="4"/>
      <c r="J616" s="119"/>
      <c r="K616" s="119"/>
      <c r="L616" s="119"/>
      <c r="M616" s="119"/>
      <c r="N616" s="4"/>
      <c r="O616" s="4"/>
      <c r="P616" s="4"/>
      <c r="Q616" s="4"/>
      <c r="R616" s="4"/>
      <c r="S616" s="4"/>
      <c r="T616" s="4"/>
      <c r="U616" s="4"/>
      <c r="V616" s="4"/>
      <c r="W616" s="4"/>
      <c r="X616" s="4"/>
      <c r="Y616" s="4"/>
      <c r="Z616" s="4"/>
    </row>
    <row r="617">
      <c r="A617" s="4"/>
      <c r="B617" s="4"/>
      <c r="C617" s="4"/>
      <c r="D617" s="4"/>
      <c r="E617" s="4"/>
      <c r="F617" s="4"/>
      <c r="G617" s="4"/>
      <c r="H617" s="4"/>
      <c r="I617" s="4"/>
      <c r="J617" s="119"/>
      <c r="K617" s="119"/>
      <c r="L617" s="119"/>
      <c r="M617" s="119"/>
      <c r="N617" s="4"/>
      <c r="O617" s="4"/>
      <c r="P617" s="4"/>
      <c r="Q617" s="4"/>
      <c r="R617" s="4"/>
      <c r="S617" s="4"/>
      <c r="T617" s="4"/>
      <c r="U617" s="4"/>
      <c r="V617" s="4"/>
      <c r="W617" s="4"/>
      <c r="X617" s="4"/>
      <c r="Y617" s="4"/>
      <c r="Z617" s="4"/>
    </row>
    <row r="618">
      <c r="A618" s="4"/>
      <c r="B618" s="4"/>
      <c r="C618" s="4"/>
      <c r="D618" s="4"/>
      <c r="E618" s="4"/>
      <c r="F618" s="4"/>
      <c r="G618" s="4"/>
      <c r="H618" s="4"/>
      <c r="I618" s="4"/>
      <c r="J618" s="119"/>
      <c r="K618" s="119"/>
      <c r="L618" s="119"/>
      <c r="M618" s="119"/>
      <c r="N618" s="4"/>
      <c r="O618" s="4"/>
      <c r="P618" s="4"/>
      <c r="Q618" s="4"/>
      <c r="R618" s="4"/>
      <c r="S618" s="4"/>
      <c r="T618" s="4"/>
      <c r="U618" s="4"/>
      <c r="V618" s="4"/>
      <c r="W618" s="4"/>
      <c r="X618" s="4"/>
      <c r="Y618" s="4"/>
      <c r="Z618" s="4"/>
    </row>
    <row r="619">
      <c r="A619" s="4"/>
      <c r="B619" s="4"/>
      <c r="C619" s="4"/>
      <c r="D619" s="4"/>
      <c r="E619" s="4"/>
      <c r="F619" s="4"/>
      <c r="G619" s="4"/>
      <c r="H619" s="4"/>
      <c r="I619" s="4"/>
      <c r="J619" s="119"/>
      <c r="K619" s="119"/>
      <c r="L619" s="119"/>
      <c r="M619" s="119"/>
      <c r="N619" s="4"/>
      <c r="O619" s="4"/>
      <c r="P619" s="4"/>
      <c r="Q619" s="4"/>
      <c r="R619" s="4"/>
      <c r="S619" s="4"/>
      <c r="T619" s="4"/>
      <c r="U619" s="4"/>
      <c r="V619" s="4"/>
      <c r="W619" s="4"/>
      <c r="X619" s="4"/>
      <c r="Y619" s="4"/>
      <c r="Z619" s="4"/>
    </row>
    <row r="620">
      <c r="A620" s="4"/>
      <c r="B620" s="4"/>
      <c r="C620" s="4"/>
      <c r="D620" s="4"/>
      <c r="E620" s="4"/>
      <c r="F620" s="4"/>
      <c r="G620" s="4"/>
      <c r="H620" s="4"/>
      <c r="I620" s="4"/>
      <c r="J620" s="119"/>
      <c r="K620" s="119"/>
      <c r="L620" s="119"/>
      <c r="M620" s="119"/>
      <c r="N620" s="4"/>
      <c r="O620" s="4"/>
      <c r="P620" s="4"/>
      <c r="Q620" s="4"/>
      <c r="R620" s="4"/>
      <c r="S620" s="4"/>
      <c r="T620" s="4"/>
      <c r="U620" s="4"/>
      <c r="V620" s="4"/>
      <c r="W620" s="4"/>
      <c r="X620" s="4"/>
      <c r="Y620" s="4"/>
      <c r="Z620" s="4"/>
    </row>
    <row r="621">
      <c r="A621" s="4"/>
      <c r="B621" s="4"/>
      <c r="C621" s="4"/>
      <c r="D621" s="4"/>
      <c r="E621" s="4"/>
      <c r="F621" s="4"/>
      <c r="G621" s="4"/>
      <c r="H621" s="4"/>
      <c r="I621" s="4"/>
      <c r="J621" s="119"/>
      <c r="K621" s="119"/>
      <c r="L621" s="119"/>
      <c r="M621" s="119"/>
      <c r="N621" s="4"/>
      <c r="O621" s="4"/>
      <c r="P621" s="4"/>
      <c r="Q621" s="4"/>
      <c r="R621" s="4"/>
      <c r="S621" s="4"/>
      <c r="T621" s="4"/>
      <c r="U621" s="4"/>
      <c r="V621" s="4"/>
      <c r="W621" s="4"/>
      <c r="X621" s="4"/>
      <c r="Y621" s="4"/>
      <c r="Z621" s="4"/>
    </row>
    <row r="622">
      <c r="A622" s="4"/>
      <c r="B622" s="4"/>
      <c r="C622" s="4"/>
      <c r="D622" s="4"/>
      <c r="E622" s="4"/>
      <c r="F622" s="4"/>
      <c r="G622" s="4"/>
      <c r="H622" s="4"/>
      <c r="I622" s="4"/>
      <c r="J622" s="119"/>
      <c r="K622" s="119"/>
      <c r="L622" s="119"/>
      <c r="M622" s="119"/>
      <c r="N622" s="4"/>
      <c r="O622" s="4"/>
      <c r="P622" s="4"/>
      <c r="Q622" s="4"/>
      <c r="R622" s="4"/>
      <c r="S622" s="4"/>
      <c r="T622" s="4"/>
      <c r="U622" s="4"/>
      <c r="V622" s="4"/>
      <c r="W622" s="4"/>
      <c r="X622" s="4"/>
      <c r="Y622" s="4"/>
      <c r="Z622" s="4"/>
    </row>
    <row r="623">
      <c r="A623" s="4"/>
      <c r="B623" s="4"/>
      <c r="C623" s="4"/>
      <c r="D623" s="4"/>
      <c r="E623" s="4"/>
      <c r="F623" s="4"/>
      <c r="G623" s="4"/>
      <c r="H623" s="4"/>
      <c r="I623" s="4"/>
      <c r="J623" s="119"/>
      <c r="K623" s="119"/>
      <c r="L623" s="119"/>
      <c r="M623" s="119"/>
      <c r="N623" s="4"/>
      <c r="O623" s="4"/>
      <c r="P623" s="4"/>
      <c r="Q623" s="4"/>
      <c r="R623" s="4"/>
      <c r="S623" s="4"/>
      <c r="T623" s="4"/>
      <c r="U623" s="4"/>
      <c r="V623" s="4"/>
      <c r="W623" s="4"/>
      <c r="X623" s="4"/>
      <c r="Y623" s="4"/>
      <c r="Z623" s="4"/>
    </row>
    <row r="624">
      <c r="A624" s="4"/>
      <c r="B624" s="4"/>
      <c r="C624" s="4"/>
      <c r="D624" s="4"/>
      <c r="E624" s="4"/>
      <c r="F624" s="4"/>
      <c r="G624" s="4"/>
      <c r="H624" s="4"/>
      <c r="I624" s="4"/>
      <c r="J624" s="119"/>
      <c r="K624" s="119"/>
      <c r="L624" s="119"/>
      <c r="M624" s="119"/>
      <c r="N624" s="4"/>
      <c r="O624" s="4"/>
      <c r="P624" s="4"/>
      <c r="Q624" s="4"/>
      <c r="R624" s="4"/>
      <c r="S624" s="4"/>
      <c r="T624" s="4"/>
      <c r="U624" s="4"/>
      <c r="V624" s="4"/>
      <c r="W624" s="4"/>
      <c r="X624" s="4"/>
      <c r="Y624" s="4"/>
      <c r="Z624" s="4"/>
    </row>
    <row r="625">
      <c r="A625" s="4"/>
      <c r="B625" s="4"/>
      <c r="C625" s="4"/>
      <c r="D625" s="4"/>
      <c r="E625" s="4"/>
      <c r="F625" s="4"/>
      <c r="G625" s="4"/>
      <c r="H625" s="4"/>
      <c r="I625" s="4"/>
      <c r="J625" s="119"/>
      <c r="K625" s="119"/>
      <c r="L625" s="119"/>
      <c r="M625" s="119"/>
      <c r="N625" s="4"/>
      <c r="O625" s="4"/>
      <c r="P625" s="4"/>
      <c r="Q625" s="4"/>
      <c r="R625" s="4"/>
      <c r="S625" s="4"/>
      <c r="T625" s="4"/>
      <c r="U625" s="4"/>
      <c r="V625" s="4"/>
      <c r="W625" s="4"/>
      <c r="X625" s="4"/>
      <c r="Y625" s="4"/>
      <c r="Z625" s="4"/>
    </row>
    <row r="626">
      <c r="A626" s="4"/>
      <c r="B626" s="4"/>
      <c r="C626" s="4"/>
      <c r="D626" s="4"/>
      <c r="E626" s="4"/>
      <c r="F626" s="4"/>
      <c r="G626" s="4"/>
      <c r="H626" s="4"/>
      <c r="I626" s="4"/>
      <c r="J626" s="119"/>
      <c r="K626" s="119"/>
      <c r="L626" s="119"/>
      <c r="M626" s="119"/>
      <c r="N626" s="4"/>
      <c r="O626" s="4"/>
      <c r="P626" s="4"/>
      <c r="Q626" s="4"/>
      <c r="R626" s="4"/>
      <c r="S626" s="4"/>
      <c r="T626" s="4"/>
      <c r="U626" s="4"/>
      <c r="V626" s="4"/>
      <c r="W626" s="4"/>
      <c r="X626" s="4"/>
      <c r="Y626" s="4"/>
      <c r="Z626" s="4"/>
    </row>
    <row r="627">
      <c r="A627" s="4"/>
      <c r="B627" s="4"/>
      <c r="C627" s="4"/>
      <c r="D627" s="4"/>
      <c r="E627" s="4"/>
      <c r="F627" s="4"/>
      <c r="G627" s="4"/>
      <c r="H627" s="4"/>
      <c r="I627" s="4"/>
      <c r="J627" s="119"/>
      <c r="K627" s="119"/>
      <c r="L627" s="119"/>
      <c r="M627" s="119"/>
      <c r="N627" s="4"/>
      <c r="O627" s="4"/>
      <c r="P627" s="4"/>
      <c r="Q627" s="4"/>
      <c r="R627" s="4"/>
      <c r="S627" s="4"/>
      <c r="T627" s="4"/>
      <c r="U627" s="4"/>
      <c r="V627" s="4"/>
      <c r="W627" s="4"/>
      <c r="X627" s="4"/>
      <c r="Y627" s="4"/>
      <c r="Z627" s="4"/>
    </row>
    <row r="628">
      <c r="A628" s="4"/>
      <c r="B628" s="4"/>
      <c r="C628" s="4"/>
      <c r="D628" s="4"/>
      <c r="E628" s="4"/>
      <c r="F628" s="4"/>
      <c r="G628" s="4"/>
      <c r="H628" s="4"/>
      <c r="I628" s="4"/>
      <c r="J628" s="119"/>
      <c r="K628" s="119"/>
      <c r="L628" s="119"/>
      <c r="M628" s="119"/>
      <c r="N628" s="4"/>
      <c r="O628" s="4"/>
      <c r="P628" s="4"/>
      <c r="Q628" s="4"/>
      <c r="R628" s="4"/>
      <c r="S628" s="4"/>
      <c r="T628" s="4"/>
      <c r="U628" s="4"/>
      <c r="V628" s="4"/>
      <c r="W628" s="4"/>
      <c r="X628" s="4"/>
      <c r="Y628" s="4"/>
      <c r="Z628" s="4"/>
    </row>
    <row r="629">
      <c r="A629" s="4"/>
      <c r="B629" s="4"/>
      <c r="C629" s="4"/>
      <c r="D629" s="4"/>
      <c r="E629" s="4"/>
      <c r="F629" s="4"/>
      <c r="G629" s="4"/>
      <c r="H629" s="4"/>
      <c r="I629" s="4"/>
      <c r="J629" s="119"/>
      <c r="K629" s="119"/>
      <c r="L629" s="119"/>
      <c r="M629" s="119"/>
      <c r="N629" s="4"/>
      <c r="O629" s="4"/>
      <c r="P629" s="4"/>
      <c r="Q629" s="4"/>
      <c r="R629" s="4"/>
      <c r="S629" s="4"/>
      <c r="T629" s="4"/>
      <c r="U629" s="4"/>
      <c r="V629" s="4"/>
      <c r="W629" s="4"/>
      <c r="X629" s="4"/>
      <c r="Y629" s="4"/>
      <c r="Z629" s="4"/>
    </row>
    <row r="630">
      <c r="A630" s="4"/>
      <c r="B630" s="4"/>
      <c r="C630" s="4"/>
      <c r="D630" s="4"/>
      <c r="E630" s="4"/>
      <c r="F630" s="4"/>
      <c r="G630" s="4"/>
      <c r="H630" s="4"/>
      <c r="I630" s="4"/>
      <c r="J630" s="119"/>
      <c r="K630" s="119"/>
      <c r="L630" s="119"/>
      <c r="M630" s="119"/>
      <c r="N630" s="4"/>
      <c r="O630" s="4"/>
      <c r="P630" s="4"/>
      <c r="Q630" s="4"/>
      <c r="R630" s="4"/>
      <c r="S630" s="4"/>
      <c r="T630" s="4"/>
      <c r="U630" s="4"/>
      <c r="V630" s="4"/>
      <c r="W630" s="4"/>
      <c r="X630" s="4"/>
      <c r="Y630" s="4"/>
      <c r="Z630" s="4"/>
    </row>
    <row r="631">
      <c r="A631" s="4"/>
      <c r="B631" s="4"/>
      <c r="C631" s="4"/>
      <c r="D631" s="4"/>
      <c r="E631" s="4"/>
      <c r="F631" s="4"/>
      <c r="G631" s="4"/>
      <c r="H631" s="4"/>
      <c r="I631" s="4"/>
      <c r="J631" s="119"/>
      <c r="K631" s="119"/>
      <c r="L631" s="119"/>
      <c r="M631" s="119"/>
      <c r="N631" s="4"/>
      <c r="O631" s="4"/>
      <c r="P631" s="4"/>
      <c r="Q631" s="4"/>
      <c r="R631" s="4"/>
      <c r="S631" s="4"/>
      <c r="T631" s="4"/>
      <c r="U631" s="4"/>
      <c r="V631" s="4"/>
      <c r="W631" s="4"/>
      <c r="X631" s="4"/>
      <c r="Y631" s="4"/>
      <c r="Z631" s="4"/>
    </row>
    <row r="632">
      <c r="A632" s="4"/>
      <c r="B632" s="4"/>
      <c r="C632" s="4"/>
      <c r="D632" s="4"/>
      <c r="E632" s="4"/>
      <c r="F632" s="4"/>
      <c r="G632" s="4"/>
      <c r="H632" s="4"/>
      <c r="I632" s="4"/>
      <c r="J632" s="119"/>
      <c r="K632" s="119"/>
      <c r="L632" s="119"/>
      <c r="M632" s="119"/>
      <c r="N632" s="4"/>
      <c r="O632" s="4"/>
      <c r="P632" s="4"/>
      <c r="Q632" s="4"/>
      <c r="R632" s="4"/>
      <c r="S632" s="4"/>
      <c r="T632" s="4"/>
      <c r="U632" s="4"/>
      <c r="V632" s="4"/>
      <c r="W632" s="4"/>
      <c r="X632" s="4"/>
      <c r="Y632" s="4"/>
      <c r="Z632" s="4"/>
    </row>
    <row r="633">
      <c r="A633" s="4"/>
      <c r="B633" s="4"/>
      <c r="C633" s="4"/>
      <c r="D633" s="4"/>
      <c r="E633" s="4"/>
      <c r="F633" s="4"/>
      <c r="G633" s="4"/>
      <c r="H633" s="4"/>
      <c r="I633" s="4"/>
      <c r="J633" s="119"/>
      <c r="K633" s="119"/>
      <c r="L633" s="119"/>
      <c r="M633" s="119"/>
      <c r="N633" s="4"/>
      <c r="O633" s="4"/>
      <c r="P633" s="4"/>
      <c r="Q633" s="4"/>
      <c r="R633" s="4"/>
      <c r="S633" s="4"/>
      <c r="T633" s="4"/>
      <c r="U633" s="4"/>
      <c r="V633" s="4"/>
      <c r="W633" s="4"/>
      <c r="X633" s="4"/>
      <c r="Y633" s="4"/>
      <c r="Z633" s="4"/>
    </row>
    <row r="634">
      <c r="A634" s="4"/>
      <c r="B634" s="4"/>
      <c r="C634" s="4"/>
      <c r="D634" s="4"/>
      <c r="E634" s="4"/>
      <c r="F634" s="4"/>
      <c r="G634" s="4"/>
      <c r="H634" s="4"/>
      <c r="I634" s="4"/>
      <c r="J634" s="119"/>
      <c r="K634" s="119"/>
      <c r="L634" s="119"/>
      <c r="M634" s="119"/>
      <c r="N634" s="4"/>
      <c r="O634" s="4"/>
      <c r="P634" s="4"/>
      <c r="Q634" s="4"/>
      <c r="R634" s="4"/>
      <c r="S634" s="4"/>
      <c r="T634" s="4"/>
      <c r="U634" s="4"/>
      <c r="V634" s="4"/>
      <c r="W634" s="4"/>
      <c r="X634" s="4"/>
      <c r="Y634" s="4"/>
      <c r="Z634" s="4"/>
    </row>
    <row r="635">
      <c r="A635" s="4"/>
      <c r="B635" s="4"/>
      <c r="C635" s="4"/>
      <c r="D635" s="4"/>
      <c r="E635" s="4"/>
      <c r="F635" s="4"/>
      <c r="G635" s="4"/>
      <c r="H635" s="4"/>
      <c r="I635" s="4"/>
      <c r="J635" s="119"/>
      <c r="K635" s="119"/>
      <c r="L635" s="119"/>
      <c r="M635" s="119"/>
      <c r="N635" s="4"/>
      <c r="O635" s="4"/>
      <c r="P635" s="4"/>
      <c r="Q635" s="4"/>
      <c r="R635" s="4"/>
      <c r="S635" s="4"/>
      <c r="T635" s="4"/>
      <c r="U635" s="4"/>
      <c r="V635" s="4"/>
      <c r="W635" s="4"/>
      <c r="X635" s="4"/>
      <c r="Y635" s="4"/>
      <c r="Z635" s="4"/>
    </row>
    <row r="636">
      <c r="A636" s="4"/>
      <c r="B636" s="4"/>
      <c r="C636" s="4"/>
      <c r="D636" s="4"/>
      <c r="E636" s="4"/>
      <c r="F636" s="4"/>
      <c r="G636" s="4"/>
      <c r="H636" s="4"/>
      <c r="I636" s="4"/>
      <c r="J636" s="119"/>
      <c r="K636" s="119"/>
      <c r="L636" s="119"/>
      <c r="M636" s="119"/>
      <c r="N636" s="4"/>
      <c r="O636" s="4"/>
      <c r="P636" s="4"/>
      <c r="Q636" s="4"/>
      <c r="R636" s="4"/>
      <c r="S636" s="4"/>
      <c r="T636" s="4"/>
      <c r="U636" s="4"/>
      <c r="V636" s="4"/>
      <c r="W636" s="4"/>
      <c r="X636" s="4"/>
      <c r="Y636" s="4"/>
      <c r="Z636" s="4"/>
    </row>
    <row r="637">
      <c r="A637" s="4"/>
      <c r="B637" s="4"/>
      <c r="C637" s="4"/>
      <c r="D637" s="4"/>
      <c r="E637" s="4"/>
      <c r="F637" s="4"/>
      <c r="G637" s="4"/>
      <c r="H637" s="4"/>
      <c r="I637" s="4"/>
      <c r="J637" s="119"/>
      <c r="K637" s="119"/>
      <c r="L637" s="119"/>
      <c r="M637" s="119"/>
      <c r="N637" s="4"/>
      <c r="O637" s="4"/>
      <c r="P637" s="4"/>
      <c r="Q637" s="4"/>
      <c r="R637" s="4"/>
      <c r="S637" s="4"/>
      <c r="T637" s="4"/>
      <c r="U637" s="4"/>
      <c r="V637" s="4"/>
      <c r="W637" s="4"/>
      <c r="X637" s="4"/>
      <c r="Y637" s="4"/>
      <c r="Z637" s="4"/>
    </row>
    <row r="638">
      <c r="A638" s="4"/>
      <c r="B638" s="4"/>
      <c r="C638" s="4"/>
      <c r="D638" s="4"/>
      <c r="E638" s="4"/>
      <c r="F638" s="4"/>
      <c r="G638" s="4"/>
      <c r="H638" s="4"/>
      <c r="I638" s="4"/>
      <c r="J638" s="119"/>
      <c r="K638" s="119"/>
      <c r="L638" s="119"/>
      <c r="M638" s="119"/>
      <c r="N638" s="4"/>
      <c r="O638" s="4"/>
      <c r="P638" s="4"/>
      <c r="Q638" s="4"/>
      <c r="R638" s="4"/>
      <c r="S638" s="4"/>
      <c r="T638" s="4"/>
      <c r="U638" s="4"/>
      <c r="V638" s="4"/>
      <c r="W638" s="4"/>
      <c r="X638" s="4"/>
      <c r="Y638" s="4"/>
      <c r="Z638" s="4"/>
    </row>
    <row r="639">
      <c r="A639" s="4"/>
      <c r="B639" s="4"/>
      <c r="C639" s="4"/>
      <c r="D639" s="4"/>
      <c r="E639" s="4"/>
      <c r="F639" s="4"/>
      <c r="G639" s="4"/>
      <c r="H639" s="4"/>
      <c r="I639" s="4"/>
      <c r="J639" s="119"/>
      <c r="K639" s="119"/>
      <c r="L639" s="119"/>
      <c r="M639" s="119"/>
      <c r="N639" s="4"/>
      <c r="O639" s="4"/>
      <c r="P639" s="4"/>
      <c r="Q639" s="4"/>
      <c r="R639" s="4"/>
      <c r="S639" s="4"/>
      <c r="T639" s="4"/>
      <c r="U639" s="4"/>
      <c r="V639" s="4"/>
      <c r="W639" s="4"/>
      <c r="X639" s="4"/>
      <c r="Y639" s="4"/>
      <c r="Z639" s="4"/>
    </row>
    <row r="640">
      <c r="A640" s="4"/>
      <c r="B640" s="4"/>
      <c r="C640" s="4"/>
      <c r="D640" s="4"/>
      <c r="E640" s="4"/>
      <c r="F640" s="4"/>
      <c r="G640" s="4"/>
      <c r="H640" s="4"/>
      <c r="I640" s="4"/>
      <c r="J640" s="119"/>
      <c r="K640" s="119"/>
      <c r="L640" s="119"/>
      <c r="M640" s="119"/>
      <c r="N640" s="4"/>
      <c r="O640" s="4"/>
      <c r="P640" s="4"/>
      <c r="Q640" s="4"/>
      <c r="R640" s="4"/>
      <c r="S640" s="4"/>
      <c r="T640" s="4"/>
      <c r="U640" s="4"/>
      <c r="V640" s="4"/>
      <c r="W640" s="4"/>
      <c r="X640" s="4"/>
      <c r="Y640" s="4"/>
      <c r="Z640" s="4"/>
    </row>
    <row r="641">
      <c r="A641" s="4"/>
      <c r="B641" s="4"/>
      <c r="C641" s="4"/>
      <c r="D641" s="4"/>
      <c r="E641" s="4"/>
      <c r="F641" s="4"/>
      <c r="G641" s="4"/>
      <c r="H641" s="4"/>
      <c r="I641" s="4"/>
      <c r="J641" s="119"/>
      <c r="K641" s="119"/>
      <c r="L641" s="119"/>
      <c r="M641" s="119"/>
      <c r="N641" s="4"/>
      <c r="O641" s="4"/>
      <c r="P641" s="4"/>
      <c r="Q641" s="4"/>
      <c r="R641" s="4"/>
      <c r="S641" s="4"/>
      <c r="T641" s="4"/>
      <c r="U641" s="4"/>
      <c r="V641" s="4"/>
      <c r="W641" s="4"/>
      <c r="X641" s="4"/>
      <c r="Y641" s="4"/>
      <c r="Z641" s="4"/>
    </row>
    <row r="642">
      <c r="A642" s="4"/>
      <c r="B642" s="4"/>
      <c r="C642" s="4"/>
      <c r="D642" s="4"/>
      <c r="E642" s="4"/>
      <c r="F642" s="4"/>
      <c r="G642" s="4"/>
      <c r="H642" s="4"/>
      <c r="I642" s="4"/>
      <c r="J642" s="119"/>
      <c r="K642" s="119"/>
      <c r="L642" s="119"/>
      <c r="M642" s="119"/>
      <c r="N642" s="4"/>
      <c r="O642" s="4"/>
      <c r="P642" s="4"/>
      <c r="Q642" s="4"/>
      <c r="R642" s="4"/>
      <c r="S642" s="4"/>
      <c r="T642" s="4"/>
      <c r="U642" s="4"/>
      <c r="V642" s="4"/>
      <c r="W642" s="4"/>
      <c r="X642" s="4"/>
      <c r="Y642" s="4"/>
      <c r="Z642" s="4"/>
    </row>
    <row r="643">
      <c r="A643" s="4"/>
      <c r="B643" s="4"/>
      <c r="C643" s="4"/>
      <c r="D643" s="4"/>
      <c r="E643" s="4"/>
      <c r="F643" s="4"/>
      <c r="G643" s="4"/>
      <c r="H643" s="4"/>
      <c r="I643" s="4"/>
      <c r="J643" s="119"/>
      <c r="K643" s="119"/>
      <c r="L643" s="119"/>
      <c r="M643" s="119"/>
      <c r="N643" s="4"/>
      <c r="O643" s="4"/>
      <c r="P643" s="4"/>
      <c r="Q643" s="4"/>
      <c r="R643" s="4"/>
      <c r="S643" s="4"/>
      <c r="T643" s="4"/>
      <c r="U643" s="4"/>
      <c r="V643" s="4"/>
      <c r="W643" s="4"/>
      <c r="X643" s="4"/>
      <c r="Y643" s="4"/>
      <c r="Z643" s="4"/>
    </row>
    <row r="644">
      <c r="A644" s="4"/>
      <c r="B644" s="4"/>
      <c r="C644" s="4"/>
      <c r="D644" s="4"/>
      <c r="E644" s="4"/>
      <c r="F644" s="4"/>
      <c r="G644" s="4"/>
      <c r="H644" s="4"/>
      <c r="I644" s="4"/>
      <c r="J644" s="119"/>
      <c r="K644" s="119"/>
      <c r="L644" s="119"/>
      <c r="M644" s="119"/>
      <c r="N644" s="4"/>
      <c r="O644" s="4"/>
      <c r="P644" s="4"/>
      <c r="Q644" s="4"/>
      <c r="R644" s="4"/>
      <c r="S644" s="4"/>
      <c r="T644" s="4"/>
      <c r="U644" s="4"/>
      <c r="V644" s="4"/>
      <c r="W644" s="4"/>
      <c r="X644" s="4"/>
      <c r="Y644" s="4"/>
      <c r="Z644" s="4"/>
    </row>
    <row r="645">
      <c r="A645" s="4"/>
      <c r="B645" s="4"/>
      <c r="C645" s="4"/>
      <c r="D645" s="4"/>
      <c r="E645" s="4"/>
      <c r="F645" s="4"/>
      <c r="G645" s="4"/>
      <c r="H645" s="4"/>
      <c r="I645" s="4"/>
      <c r="J645" s="119"/>
      <c r="K645" s="119"/>
      <c r="L645" s="119"/>
      <c r="M645" s="119"/>
      <c r="N645" s="4"/>
      <c r="O645" s="4"/>
      <c r="P645" s="4"/>
      <c r="Q645" s="4"/>
      <c r="R645" s="4"/>
      <c r="S645" s="4"/>
      <c r="T645" s="4"/>
      <c r="U645" s="4"/>
      <c r="V645" s="4"/>
      <c r="W645" s="4"/>
      <c r="X645" s="4"/>
      <c r="Y645" s="4"/>
      <c r="Z645" s="4"/>
    </row>
    <row r="646">
      <c r="A646" s="4"/>
      <c r="B646" s="4"/>
      <c r="C646" s="4"/>
      <c r="D646" s="4"/>
      <c r="E646" s="4"/>
      <c r="F646" s="4"/>
      <c r="G646" s="4"/>
      <c r="H646" s="4"/>
      <c r="I646" s="4"/>
      <c r="J646" s="119"/>
      <c r="K646" s="119"/>
      <c r="L646" s="119"/>
      <c r="M646" s="119"/>
      <c r="N646" s="4"/>
      <c r="O646" s="4"/>
      <c r="P646" s="4"/>
      <c r="Q646" s="4"/>
      <c r="R646" s="4"/>
      <c r="S646" s="4"/>
      <c r="T646" s="4"/>
      <c r="U646" s="4"/>
      <c r="V646" s="4"/>
      <c r="W646" s="4"/>
      <c r="X646" s="4"/>
      <c r="Y646" s="4"/>
      <c r="Z646" s="4"/>
    </row>
    <row r="647">
      <c r="A647" s="4"/>
      <c r="B647" s="4"/>
      <c r="C647" s="4"/>
      <c r="D647" s="4"/>
      <c r="E647" s="4"/>
      <c r="F647" s="4"/>
      <c r="G647" s="4"/>
      <c r="H647" s="4"/>
      <c r="I647" s="4"/>
      <c r="J647" s="119"/>
      <c r="K647" s="119"/>
      <c r="L647" s="119"/>
      <c r="M647" s="119"/>
      <c r="N647" s="4"/>
      <c r="O647" s="4"/>
      <c r="P647" s="4"/>
      <c r="Q647" s="4"/>
      <c r="R647" s="4"/>
      <c r="S647" s="4"/>
      <c r="T647" s="4"/>
      <c r="U647" s="4"/>
      <c r="V647" s="4"/>
      <c r="W647" s="4"/>
      <c r="X647" s="4"/>
      <c r="Y647" s="4"/>
      <c r="Z647" s="4"/>
    </row>
    <row r="648">
      <c r="A648" s="4"/>
      <c r="B648" s="4"/>
      <c r="C648" s="4"/>
      <c r="D648" s="4"/>
      <c r="E648" s="4"/>
      <c r="F648" s="4"/>
      <c r="G648" s="4"/>
      <c r="H648" s="4"/>
      <c r="I648" s="4"/>
      <c r="J648" s="119"/>
      <c r="K648" s="119"/>
      <c r="L648" s="119"/>
      <c r="M648" s="119"/>
      <c r="N648" s="4"/>
      <c r="O648" s="4"/>
      <c r="P648" s="4"/>
      <c r="Q648" s="4"/>
      <c r="R648" s="4"/>
      <c r="S648" s="4"/>
      <c r="T648" s="4"/>
      <c r="U648" s="4"/>
      <c r="V648" s="4"/>
      <c r="W648" s="4"/>
      <c r="X648" s="4"/>
      <c r="Y648" s="4"/>
      <c r="Z648" s="4"/>
    </row>
    <row r="649">
      <c r="A649" s="4"/>
      <c r="B649" s="4"/>
      <c r="C649" s="4"/>
      <c r="D649" s="4"/>
      <c r="E649" s="4"/>
      <c r="F649" s="4"/>
      <c r="G649" s="4"/>
      <c r="H649" s="4"/>
      <c r="I649" s="4"/>
      <c r="J649" s="119"/>
      <c r="K649" s="119"/>
      <c r="L649" s="119"/>
      <c r="M649" s="119"/>
      <c r="N649" s="4"/>
      <c r="O649" s="4"/>
      <c r="P649" s="4"/>
      <c r="Q649" s="4"/>
      <c r="R649" s="4"/>
      <c r="S649" s="4"/>
      <c r="T649" s="4"/>
      <c r="U649" s="4"/>
      <c r="V649" s="4"/>
      <c r="W649" s="4"/>
      <c r="X649" s="4"/>
      <c r="Y649" s="4"/>
      <c r="Z649" s="4"/>
    </row>
    <row r="650">
      <c r="A650" s="4"/>
      <c r="B650" s="4"/>
      <c r="C650" s="4"/>
      <c r="D650" s="4"/>
      <c r="E650" s="4"/>
      <c r="F650" s="4"/>
      <c r="G650" s="4"/>
      <c r="H650" s="4"/>
      <c r="I650" s="4"/>
      <c r="J650" s="119"/>
      <c r="K650" s="119"/>
      <c r="L650" s="119"/>
      <c r="M650" s="119"/>
      <c r="N650" s="4"/>
      <c r="O650" s="4"/>
      <c r="P650" s="4"/>
      <c r="Q650" s="4"/>
      <c r="R650" s="4"/>
      <c r="S650" s="4"/>
      <c r="T650" s="4"/>
      <c r="U650" s="4"/>
      <c r="V650" s="4"/>
      <c r="W650" s="4"/>
      <c r="X650" s="4"/>
      <c r="Y650" s="4"/>
      <c r="Z650" s="4"/>
    </row>
    <row r="651">
      <c r="A651" s="4"/>
      <c r="B651" s="4"/>
      <c r="C651" s="4"/>
      <c r="D651" s="4"/>
      <c r="E651" s="4"/>
      <c r="F651" s="4"/>
      <c r="G651" s="4"/>
      <c r="H651" s="4"/>
      <c r="I651" s="4"/>
      <c r="J651" s="119"/>
      <c r="K651" s="119"/>
      <c r="L651" s="119"/>
      <c r="M651" s="119"/>
      <c r="N651" s="4"/>
      <c r="O651" s="4"/>
      <c r="P651" s="4"/>
      <c r="Q651" s="4"/>
      <c r="R651" s="4"/>
      <c r="S651" s="4"/>
      <c r="T651" s="4"/>
      <c r="U651" s="4"/>
      <c r="V651" s="4"/>
      <c r="W651" s="4"/>
      <c r="X651" s="4"/>
      <c r="Y651" s="4"/>
      <c r="Z651" s="4"/>
    </row>
    <row r="652">
      <c r="A652" s="4"/>
      <c r="B652" s="4"/>
      <c r="C652" s="4"/>
      <c r="D652" s="4"/>
      <c r="E652" s="4"/>
      <c r="F652" s="4"/>
      <c r="G652" s="4"/>
      <c r="H652" s="4"/>
      <c r="I652" s="4"/>
      <c r="J652" s="119"/>
      <c r="K652" s="119"/>
      <c r="L652" s="119"/>
      <c r="M652" s="119"/>
      <c r="N652" s="4"/>
      <c r="O652" s="4"/>
      <c r="P652" s="4"/>
      <c r="Q652" s="4"/>
      <c r="R652" s="4"/>
      <c r="S652" s="4"/>
      <c r="T652" s="4"/>
      <c r="U652" s="4"/>
      <c r="V652" s="4"/>
      <c r="W652" s="4"/>
      <c r="X652" s="4"/>
      <c r="Y652" s="4"/>
      <c r="Z652" s="4"/>
    </row>
    <row r="653">
      <c r="A653" s="4"/>
      <c r="B653" s="4"/>
      <c r="C653" s="4"/>
      <c r="D653" s="4"/>
      <c r="E653" s="4"/>
      <c r="F653" s="4"/>
      <c r="G653" s="4"/>
      <c r="H653" s="4"/>
      <c r="I653" s="4"/>
      <c r="J653" s="119"/>
      <c r="K653" s="119"/>
      <c r="L653" s="119"/>
      <c r="M653" s="119"/>
      <c r="N653" s="4"/>
      <c r="O653" s="4"/>
      <c r="P653" s="4"/>
      <c r="Q653" s="4"/>
      <c r="R653" s="4"/>
      <c r="S653" s="4"/>
      <c r="T653" s="4"/>
      <c r="U653" s="4"/>
      <c r="V653" s="4"/>
      <c r="W653" s="4"/>
      <c r="X653" s="4"/>
      <c r="Y653" s="4"/>
      <c r="Z653" s="4"/>
    </row>
    <row r="654">
      <c r="A654" s="4"/>
      <c r="B654" s="4"/>
      <c r="C654" s="4"/>
      <c r="D654" s="4"/>
      <c r="E654" s="4"/>
      <c r="F654" s="4"/>
      <c r="G654" s="4"/>
      <c r="H654" s="4"/>
      <c r="I654" s="4"/>
      <c r="J654" s="119"/>
      <c r="K654" s="119"/>
      <c r="L654" s="119"/>
      <c r="M654" s="119"/>
      <c r="N654" s="4"/>
      <c r="O654" s="4"/>
      <c r="P654" s="4"/>
      <c r="Q654" s="4"/>
      <c r="R654" s="4"/>
      <c r="S654" s="4"/>
      <c r="T654" s="4"/>
      <c r="U654" s="4"/>
      <c r="V654" s="4"/>
      <c r="W654" s="4"/>
      <c r="X654" s="4"/>
      <c r="Y654" s="4"/>
      <c r="Z654" s="4"/>
    </row>
    <row r="655">
      <c r="A655" s="4"/>
      <c r="B655" s="4"/>
      <c r="C655" s="4"/>
      <c r="D655" s="4"/>
      <c r="E655" s="4"/>
      <c r="F655" s="4"/>
      <c r="G655" s="4"/>
      <c r="H655" s="4"/>
      <c r="I655" s="4"/>
      <c r="J655" s="119"/>
      <c r="K655" s="119"/>
      <c r="L655" s="119"/>
      <c r="M655" s="119"/>
      <c r="N655" s="4"/>
      <c r="O655" s="4"/>
      <c r="P655" s="4"/>
      <c r="Q655" s="4"/>
      <c r="R655" s="4"/>
      <c r="S655" s="4"/>
      <c r="T655" s="4"/>
      <c r="U655" s="4"/>
      <c r="V655" s="4"/>
      <c r="W655" s="4"/>
      <c r="X655" s="4"/>
      <c r="Y655" s="4"/>
      <c r="Z655" s="4"/>
    </row>
    <row r="656">
      <c r="A656" s="4"/>
      <c r="B656" s="4"/>
      <c r="C656" s="4"/>
      <c r="D656" s="4"/>
      <c r="E656" s="4"/>
      <c r="F656" s="4"/>
      <c r="G656" s="4"/>
      <c r="H656" s="4"/>
      <c r="I656" s="4"/>
      <c r="J656" s="119"/>
      <c r="K656" s="119"/>
      <c r="L656" s="119"/>
      <c r="M656" s="119"/>
      <c r="N656" s="4"/>
      <c r="O656" s="4"/>
      <c r="P656" s="4"/>
      <c r="Q656" s="4"/>
      <c r="R656" s="4"/>
      <c r="S656" s="4"/>
      <c r="T656" s="4"/>
      <c r="U656" s="4"/>
      <c r="V656" s="4"/>
      <c r="W656" s="4"/>
      <c r="X656" s="4"/>
      <c r="Y656" s="4"/>
      <c r="Z656" s="4"/>
    </row>
    <row r="657">
      <c r="A657" s="4"/>
      <c r="B657" s="4"/>
      <c r="C657" s="4"/>
      <c r="D657" s="4"/>
      <c r="E657" s="4"/>
      <c r="F657" s="4"/>
      <c r="G657" s="4"/>
      <c r="H657" s="4"/>
      <c r="I657" s="4"/>
      <c r="J657" s="119"/>
      <c r="K657" s="119"/>
      <c r="L657" s="119"/>
      <c r="M657" s="119"/>
      <c r="N657" s="4"/>
      <c r="O657" s="4"/>
      <c r="P657" s="4"/>
      <c r="Q657" s="4"/>
      <c r="R657" s="4"/>
      <c r="S657" s="4"/>
      <c r="T657" s="4"/>
      <c r="U657" s="4"/>
      <c r="V657" s="4"/>
      <c r="W657" s="4"/>
      <c r="X657" s="4"/>
      <c r="Y657" s="4"/>
      <c r="Z657" s="4"/>
    </row>
    <row r="658">
      <c r="A658" s="4"/>
      <c r="B658" s="4"/>
      <c r="C658" s="4"/>
      <c r="D658" s="4"/>
      <c r="E658" s="4"/>
      <c r="F658" s="4"/>
      <c r="G658" s="4"/>
      <c r="H658" s="4"/>
      <c r="I658" s="4"/>
      <c r="J658" s="119"/>
      <c r="K658" s="119"/>
      <c r="L658" s="119"/>
      <c r="M658" s="119"/>
      <c r="N658" s="4"/>
      <c r="O658" s="4"/>
      <c r="P658" s="4"/>
      <c r="Q658" s="4"/>
      <c r="R658" s="4"/>
      <c r="S658" s="4"/>
      <c r="T658" s="4"/>
      <c r="U658" s="4"/>
      <c r="V658" s="4"/>
      <c r="W658" s="4"/>
      <c r="X658" s="4"/>
      <c r="Y658" s="4"/>
      <c r="Z658" s="4"/>
    </row>
    <row r="659">
      <c r="A659" s="4"/>
      <c r="B659" s="4"/>
      <c r="C659" s="4"/>
      <c r="D659" s="4"/>
      <c r="E659" s="4"/>
      <c r="F659" s="4"/>
      <c r="G659" s="4"/>
      <c r="H659" s="4"/>
      <c r="I659" s="4"/>
      <c r="J659" s="119"/>
      <c r="K659" s="119"/>
      <c r="L659" s="119"/>
      <c r="M659" s="119"/>
      <c r="N659" s="4"/>
      <c r="O659" s="4"/>
      <c r="P659" s="4"/>
      <c r="Q659" s="4"/>
      <c r="R659" s="4"/>
      <c r="S659" s="4"/>
      <c r="T659" s="4"/>
      <c r="U659" s="4"/>
      <c r="V659" s="4"/>
      <c r="W659" s="4"/>
      <c r="X659" s="4"/>
      <c r="Y659" s="4"/>
      <c r="Z659" s="4"/>
    </row>
    <row r="660">
      <c r="A660" s="4"/>
      <c r="B660" s="4"/>
      <c r="C660" s="4"/>
      <c r="D660" s="4"/>
      <c r="E660" s="4"/>
      <c r="F660" s="4"/>
      <c r="G660" s="4"/>
      <c r="H660" s="4"/>
      <c r="I660" s="4"/>
      <c r="J660" s="119"/>
      <c r="K660" s="119"/>
      <c r="L660" s="119"/>
      <c r="M660" s="119"/>
      <c r="N660" s="4"/>
      <c r="O660" s="4"/>
      <c r="P660" s="4"/>
      <c r="Q660" s="4"/>
      <c r="R660" s="4"/>
      <c r="S660" s="4"/>
      <c r="T660" s="4"/>
      <c r="U660" s="4"/>
      <c r="V660" s="4"/>
      <c r="W660" s="4"/>
      <c r="X660" s="4"/>
      <c r="Y660" s="4"/>
      <c r="Z660" s="4"/>
    </row>
    <row r="661">
      <c r="A661" s="4"/>
      <c r="B661" s="4"/>
      <c r="C661" s="4"/>
      <c r="D661" s="4"/>
      <c r="E661" s="4"/>
      <c r="F661" s="4"/>
      <c r="G661" s="4"/>
      <c r="H661" s="4"/>
      <c r="I661" s="4"/>
      <c r="J661" s="119"/>
      <c r="K661" s="119"/>
      <c r="L661" s="119"/>
      <c r="M661" s="119"/>
      <c r="N661" s="4"/>
      <c r="O661" s="4"/>
      <c r="P661" s="4"/>
      <c r="Q661" s="4"/>
      <c r="R661" s="4"/>
      <c r="S661" s="4"/>
      <c r="T661" s="4"/>
      <c r="U661" s="4"/>
      <c r="V661" s="4"/>
      <c r="W661" s="4"/>
      <c r="X661" s="4"/>
      <c r="Y661" s="4"/>
      <c r="Z661" s="4"/>
    </row>
    <row r="662">
      <c r="A662" s="4"/>
      <c r="B662" s="4"/>
      <c r="C662" s="4"/>
      <c r="D662" s="4"/>
      <c r="E662" s="4"/>
      <c r="F662" s="4"/>
      <c r="G662" s="4"/>
      <c r="H662" s="4"/>
      <c r="I662" s="4"/>
      <c r="J662" s="119"/>
      <c r="K662" s="119"/>
      <c r="L662" s="119"/>
      <c r="M662" s="119"/>
      <c r="N662" s="4"/>
      <c r="O662" s="4"/>
      <c r="P662" s="4"/>
      <c r="Q662" s="4"/>
      <c r="R662" s="4"/>
      <c r="S662" s="4"/>
      <c r="T662" s="4"/>
      <c r="U662" s="4"/>
      <c r="V662" s="4"/>
      <c r="W662" s="4"/>
      <c r="X662" s="4"/>
      <c r="Y662" s="4"/>
      <c r="Z662" s="4"/>
    </row>
    <row r="663">
      <c r="A663" s="4"/>
      <c r="B663" s="4"/>
      <c r="C663" s="4"/>
      <c r="D663" s="4"/>
      <c r="E663" s="4"/>
      <c r="F663" s="4"/>
      <c r="G663" s="4"/>
      <c r="H663" s="4"/>
      <c r="I663" s="4"/>
      <c r="J663" s="119"/>
      <c r="K663" s="119"/>
      <c r="L663" s="119"/>
      <c r="M663" s="119"/>
      <c r="N663" s="4"/>
      <c r="O663" s="4"/>
      <c r="P663" s="4"/>
      <c r="Q663" s="4"/>
      <c r="R663" s="4"/>
      <c r="S663" s="4"/>
      <c r="T663" s="4"/>
      <c r="U663" s="4"/>
      <c r="V663" s="4"/>
      <c r="W663" s="4"/>
      <c r="X663" s="4"/>
      <c r="Y663" s="4"/>
      <c r="Z663" s="4"/>
    </row>
    <row r="664">
      <c r="A664" s="4"/>
      <c r="B664" s="4"/>
      <c r="C664" s="4"/>
      <c r="D664" s="4"/>
      <c r="E664" s="4"/>
      <c r="F664" s="4"/>
      <c r="G664" s="4"/>
      <c r="H664" s="4"/>
      <c r="I664" s="4"/>
      <c r="J664" s="119"/>
      <c r="K664" s="119"/>
      <c r="L664" s="119"/>
      <c r="M664" s="119"/>
      <c r="N664" s="4"/>
      <c r="O664" s="4"/>
      <c r="P664" s="4"/>
      <c r="Q664" s="4"/>
      <c r="R664" s="4"/>
      <c r="S664" s="4"/>
      <c r="T664" s="4"/>
      <c r="U664" s="4"/>
      <c r="V664" s="4"/>
      <c r="W664" s="4"/>
      <c r="X664" s="4"/>
      <c r="Y664" s="4"/>
      <c r="Z664" s="4"/>
    </row>
    <row r="665">
      <c r="A665" s="4"/>
      <c r="B665" s="4"/>
      <c r="C665" s="4"/>
      <c r="D665" s="4"/>
      <c r="E665" s="4"/>
      <c r="F665" s="4"/>
      <c r="G665" s="4"/>
      <c r="H665" s="4"/>
      <c r="I665" s="4"/>
      <c r="J665" s="119"/>
      <c r="K665" s="119"/>
      <c r="L665" s="119"/>
      <c r="M665" s="119"/>
      <c r="N665" s="4"/>
      <c r="O665" s="4"/>
      <c r="P665" s="4"/>
      <c r="Q665" s="4"/>
      <c r="R665" s="4"/>
      <c r="S665" s="4"/>
      <c r="T665" s="4"/>
      <c r="U665" s="4"/>
      <c r="V665" s="4"/>
      <c r="W665" s="4"/>
      <c r="X665" s="4"/>
      <c r="Y665" s="4"/>
      <c r="Z665" s="4"/>
    </row>
    <row r="666">
      <c r="A666" s="4"/>
      <c r="B666" s="4"/>
      <c r="C666" s="4"/>
      <c r="D666" s="4"/>
      <c r="E666" s="4"/>
      <c r="F666" s="4"/>
      <c r="G666" s="4"/>
      <c r="H666" s="4"/>
      <c r="I666" s="4"/>
      <c r="J666" s="119"/>
      <c r="K666" s="119"/>
      <c r="L666" s="119"/>
      <c r="M666" s="119"/>
      <c r="N666" s="4"/>
      <c r="O666" s="4"/>
      <c r="P666" s="4"/>
      <c r="Q666" s="4"/>
      <c r="R666" s="4"/>
      <c r="S666" s="4"/>
      <c r="T666" s="4"/>
      <c r="U666" s="4"/>
      <c r="V666" s="4"/>
      <c r="W666" s="4"/>
      <c r="X666" s="4"/>
      <c r="Y666" s="4"/>
      <c r="Z666" s="4"/>
    </row>
    <row r="667">
      <c r="A667" s="4"/>
      <c r="B667" s="4"/>
      <c r="C667" s="4"/>
      <c r="D667" s="4"/>
      <c r="E667" s="4"/>
      <c r="F667" s="4"/>
      <c r="G667" s="4"/>
      <c r="H667" s="4"/>
      <c r="I667" s="4"/>
      <c r="J667" s="119"/>
      <c r="K667" s="119"/>
      <c r="L667" s="119"/>
      <c r="M667" s="119"/>
      <c r="N667" s="4"/>
      <c r="O667" s="4"/>
      <c r="P667" s="4"/>
      <c r="Q667" s="4"/>
      <c r="R667" s="4"/>
      <c r="S667" s="4"/>
      <c r="T667" s="4"/>
      <c r="U667" s="4"/>
      <c r="V667" s="4"/>
      <c r="W667" s="4"/>
      <c r="X667" s="4"/>
      <c r="Y667" s="4"/>
      <c r="Z667" s="4"/>
    </row>
    <row r="668">
      <c r="A668" s="4"/>
      <c r="B668" s="4"/>
      <c r="C668" s="4"/>
      <c r="D668" s="4"/>
      <c r="E668" s="4"/>
      <c r="F668" s="4"/>
      <c r="G668" s="4"/>
      <c r="H668" s="4"/>
      <c r="I668" s="4"/>
      <c r="J668" s="119"/>
      <c r="K668" s="119"/>
      <c r="L668" s="119"/>
      <c r="M668" s="119"/>
      <c r="N668" s="4"/>
      <c r="O668" s="4"/>
      <c r="P668" s="4"/>
      <c r="Q668" s="4"/>
      <c r="R668" s="4"/>
      <c r="S668" s="4"/>
      <c r="T668" s="4"/>
      <c r="U668" s="4"/>
      <c r="V668" s="4"/>
      <c r="W668" s="4"/>
      <c r="X668" s="4"/>
      <c r="Y668" s="4"/>
      <c r="Z668" s="4"/>
    </row>
    <row r="669">
      <c r="A669" s="4"/>
      <c r="B669" s="4"/>
      <c r="C669" s="4"/>
      <c r="D669" s="4"/>
      <c r="E669" s="4"/>
      <c r="F669" s="4"/>
      <c r="G669" s="4"/>
      <c r="H669" s="4"/>
      <c r="I669" s="4"/>
      <c r="J669" s="119"/>
      <c r="K669" s="119"/>
      <c r="L669" s="119"/>
      <c r="M669" s="119"/>
      <c r="N669" s="4"/>
      <c r="O669" s="4"/>
      <c r="P669" s="4"/>
      <c r="Q669" s="4"/>
      <c r="R669" s="4"/>
      <c r="S669" s="4"/>
      <c r="T669" s="4"/>
      <c r="U669" s="4"/>
      <c r="V669" s="4"/>
      <c r="W669" s="4"/>
      <c r="X669" s="4"/>
      <c r="Y669" s="4"/>
      <c r="Z669" s="4"/>
    </row>
    <row r="670">
      <c r="A670" s="4"/>
      <c r="B670" s="4"/>
      <c r="C670" s="4"/>
      <c r="D670" s="4"/>
      <c r="E670" s="4"/>
      <c r="F670" s="4"/>
      <c r="G670" s="4"/>
      <c r="H670" s="4"/>
      <c r="I670" s="4"/>
      <c r="J670" s="119"/>
      <c r="K670" s="119"/>
      <c r="L670" s="119"/>
      <c r="M670" s="119"/>
      <c r="N670" s="4"/>
      <c r="O670" s="4"/>
      <c r="P670" s="4"/>
      <c r="Q670" s="4"/>
      <c r="R670" s="4"/>
      <c r="S670" s="4"/>
      <c r="T670" s="4"/>
      <c r="U670" s="4"/>
      <c r="V670" s="4"/>
      <c r="W670" s="4"/>
      <c r="X670" s="4"/>
      <c r="Y670" s="4"/>
      <c r="Z670" s="4"/>
    </row>
    <row r="671">
      <c r="A671" s="4"/>
      <c r="B671" s="4"/>
      <c r="C671" s="4"/>
      <c r="D671" s="4"/>
      <c r="E671" s="4"/>
      <c r="F671" s="4"/>
      <c r="G671" s="4"/>
      <c r="H671" s="4"/>
      <c r="I671" s="4"/>
      <c r="J671" s="119"/>
      <c r="K671" s="119"/>
      <c r="L671" s="119"/>
      <c r="M671" s="119"/>
      <c r="N671" s="4"/>
      <c r="O671" s="4"/>
      <c r="P671" s="4"/>
      <c r="Q671" s="4"/>
      <c r="R671" s="4"/>
      <c r="S671" s="4"/>
      <c r="T671" s="4"/>
      <c r="U671" s="4"/>
      <c r="V671" s="4"/>
      <c r="W671" s="4"/>
      <c r="X671" s="4"/>
      <c r="Y671" s="4"/>
      <c r="Z671" s="4"/>
    </row>
    <row r="672">
      <c r="A672" s="4"/>
      <c r="B672" s="4"/>
      <c r="C672" s="4"/>
      <c r="D672" s="4"/>
      <c r="E672" s="4"/>
      <c r="F672" s="4"/>
      <c r="G672" s="4"/>
      <c r="H672" s="4"/>
      <c r="I672" s="4"/>
      <c r="J672" s="119"/>
      <c r="K672" s="119"/>
      <c r="L672" s="119"/>
      <c r="M672" s="119"/>
      <c r="N672" s="4"/>
      <c r="O672" s="4"/>
      <c r="P672" s="4"/>
      <c r="Q672" s="4"/>
      <c r="R672" s="4"/>
      <c r="S672" s="4"/>
      <c r="T672" s="4"/>
      <c r="U672" s="4"/>
      <c r="V672" s="4"/>
      <c r="W672" s="4"/>
      <c r="X672" s="4"/>
      <c r="Y672" s="4"/>
      <c r="Z672" s="4"/>
    </row>
    <row r="673">
      <c r="A673" s="4"/>
      <c r="B673" s="4"/>
      <c r="C673" s="4"/>
      <c r="D673" s="4"/>
      <c r="E673" s="4"/>
      <c r="F673" s="4"/>
      <c r="G673" s="4"/>
      <c r="H673" s="4"/>
      <c r="I673" s="4"/>
      <c r="J673" s="119"/>
      <c r="K673" s="119"/>
      <c r="L673" s="119"/>
      <c r="M673" s="119"/>
      <c r="N673" s="4"/>
      <c r="O673" s="4"/>
      <c r="P673" s="4"/>
      <c r="Q673" s="4"/>
      <c r="R673" s="4"/>
      <c r="S673" s="4"/>
      <c r="T673" s="4"/>
      <c r="U673" s="4"/>
      <c r="V673" s="4"/>
      <c r="W673" s="4"/>
      <c r="X673" s="4"/>
      <c r="Y673" s="4"/>
      <c r="Z673" s="4"/>
    </row>
    <row r="674">
      <c r="A674" s="4"/>
      <c r="B674" s="4"/>
      <c r="C674" s="4"/>
      <c r="D674" s="4"/>
      <c r="E674" s="4"/>
      <c r="F674" s="4"/>
      <c r="G674" s="4"/>
      <c r="H674" s="4"/>
      <c r="I674" s="4"/>
      <c r="J674" s="119"/>
      <c r="K674" s="119"/>
      <c r="L674" s="119"/>
      <c r="M674" s="119"/>
      <c r="N674" s="4"/>
      <c r="O674" s="4"/>
      <c r="P674" s="4"/>
      <c r="Q674" s="4"/>
      <c r="R674" s="4"/>
      <c r="S674" s="4"/>
      <c r="T674" s="4"/>
      <c r="U674" s="4"/>
      <c r="V674" s="4"/>
      <c r="W674" s="4"/>
      <c r="X674" s="4"/>
      <c r="Y674" s="4"/>
      <c r="Z674" s="4"/>
    </row>
    <row r="675">
      <c r="A675" s="4"/>
      <c r="B675" s="4"/>
      <c r="C675" s="4"/>
      <c r="D675" s="4"/>
      <c r="E675" s="4"/>
      <c r="F675" s="4"/>
      <c r="G675" s="4"/>
      <c r="H675" s="4"/>
      <c r="I675" s="4"/>
      <c r="J675" s="119"/>
      <c r="K675" s="119"/>
      <c r="L675" s="119"/>
      <c r="M675" s="119"/>
      <c r="N675" s="4"/>
      <c r="O675" s="4"/>
      <c r="P675" s="4"/>
      <c r="Q675" s="4"/>
      <c r="R675" s="4"/>
      <c r="S675" s="4"/>
      <c r="T675" s="4"/>
      <c r="U675" s="4"/>
      <c r="V675" s="4"/>
      <c r="W675" s="4"/>
      <c r="X675" s="4"/>
      <c r="Y675" s="4"/>
      <c r="Z675" s="4"/>
    </row>
    <row r="676">
      <c r="A676" s="4"/>
      <c r="B676" s="4"/>
      <c r="C676" s="4"/>
      <c r="D676" s="4"/>
      <c r="E676" s="4"/>
      <c r="F676" s="4"/>
      <c r="G676" s="4"/>
      <c r="H676" s="4"/>
      <c r="I676" s="4"/>
      <c r="J676" s="119"/>
      <c r="K676" s="119"/>
      <c r="L676" s="119"/>
      <c r="M676" s="119"/>
      <c r="N676" s="4"/>
      <c r="O676" s="4"/>
      <c r="P676" s="4"/>
      <c r="Q676" s="4"/>
      <c r="R676" s="4"/>
      <c r="S676" s="4"/>
      <c r="T676" s="4"/>
      <c r="U676" s="4"/>
      <c r="V676" s="4"/>
      <c r="W676" s="4"/>
      <c r="X676" s="4"/>
      <c r="Y676" s="4"/>
      <c r="Z676" s="4"/>
    </row>
    <row r="677">
      <c r="A677" s="4"/>
      <c r="B677" s="4"/>
      <c r="C677" s="4"/>
      <c r="D677" s="4"/>
      <c r="E677" s="4"/>
      <c r="F677" s="4"/>
      <c r="G677" s="4"/>
      <c r="H677" s="4"/>
      <c r="I677" s="4"/>
      <c r="J677" s="119"/>
      <c r="K677" s="119"/>
      <c r="L677" s="119"/>
      <c r="M677" s="119"/>
      <c r="N677" s="4"/>
      <c r="O677" s="4"/>
      <c r="P677" s="4"/>
      <c r="Q677" s="4"/>
      <c r="R677" s="4"/>
      <c r="S677" s="4"/>
      <c r="T677" s="4"/>
      <c r="U677" s="4"/>
      <c r="V677" s="4"/>
      <c r="W677" s="4"/>
      <c r="X677" s="4"/>
      <c r="Y677" s="4"/>
      <c r="Z677" s="4"/>
    </row>
    <row r="678">
      <c r="A678" s="4"/>
      <c r="B678" s="4"/>
      <c r="C678" s="4"/>
      <c r="D678" s="4"/>
      <c r="E678" s="4"/>
      <c r="F678" s="4"/>
      <c r="G678" s="4"/>
      <c r="H678" s="4"/>
      <c r="I678" s="4"/>
      <c r="J678" s="119"/>
      <c r="K678" s="119"/>
      <c r="L678" s="119"/>
      <c r="M678" s="119"/>
      <c r="N678" s="4"/>
      <c r="O678" s="4"/>
      <c r="P678" s="4"/>
      <c r="Q678" s="4"/>
      <c r="R678" s="4"/>
      <c r="S678" s="4"/>
      <c r="T678" s="4"/>
      <c r="U678" s="4"/>
      <c r="V678" s="4"/>
      <c r="W678" s="4"/>
      <c r="X678" s="4"/>
      <c r="Y678" s="4"/>
      <c r="Z678" s="4"/>
    </row>
    <row r="679">
      <c r="A679" s="4"/>
      <c r="B679" s="4"/>
      <c r="C679" s="4"/>
      <c r="D679" s="4"/>
      <c r="E679" s="4"/>
      <c r="F679" s="4"/>
      <c r="G679" s="4"/>
      <c r="H679" s="4"/>
      <c r="I679" s="4"/>
      <c r="J679" s="119"/>
      <c r="K679" s="119"/>
      <c r="L679" s="119"/>
      <c r="M679" s="119"/>
      <c r="N679" s="4"/>
      <c r="O679" s="4"/>
      <c r="P679" s="4"/>
      <c r="Q679" s="4"/>
      <c r="R679" s="4"/>
      <c r="S679" s="4"/>
      <c r="T679" s="4"/>
      <c r="U679" s="4"/>
      <c r="V679" s="4"/>
      <c r="W679" s="4"/>
      <c r="X679" s="4"/>
      <c r="Y679" s="4"/>
      <c r="Z679" s="4"/>
    </row>
    <row r="680">
      <c r="A680" s="4"/>
      <c r="B680" s="4"/>
      <c r="C680" s="4"/>
      <c r="D680" s="4"/>
      <c r="E680" s="4"/>
      <c r="F680" s="4"/>
      <c r="G680" s="4"/>
      <c r="H680" s="4"/>
      <c r="I680" s="4"/>
      <c r="J680" s="119"/>
      <c r="K680" s="119"/>
      <c r="L680" s="119"/>
      <c r="M680" s="119"/>
      <c r="N680" s="4"/>
      <c r="O680" s="4"/>
      <c r="P680" s="4"/>
      <c r="Q680" s="4"/>
      <c r="R680" s="4"/>
      <c r="S680" s="4"/>
      <c r="T680" s="4"/>
      <c r="U680" s="4"/>
      <c r="V680" s="4"/>
      <c r="W680" s="4"/>
      <c r="X680" s="4"/>
      <c r="Y680" s="4"/>
      <c r="Z680" s="4"/>
    </row>
    <row r="681">
      <c r="A681" s="4"/>
      <c r="B681" s="4"/>
      <c r="C681" s="4"/>
      <c r="D681" s="4"/>
      <c r="E681" s="4"/>
      <c r="F681" s="4"/>
      <c r="G681" s="4"/>
      <c r="H681" s="4"/>
      <c r="I681" s="4"/>
      <c r="J681" s="119"/>
      <c r="K681" s="119"/>
      <c r="L681" s="119"/>
      <c r="M681" s="119"/>
      <c r="N681" s="4"/>
      <c r="O681" s="4"/>
      <c r="P681" s="4"/>
      <c r="Q681" s="4"/>
      <c r="R681" s="4"/>
      <c r="S681" s="4"/>
      <c r="T681" s="4"/>
      <c r="U681" s="4"/>
      <c r="V681" s="4"/>
      <c r="W681" s="4"/>
      <c r="X681" s="4"/>
      <c r="Y681" s="4"/>
      <c r="Z681" s="4"/>
    </row>
    <row r="682">
      <c r="A682" s="4"/>
      <c r="B682" s="4"/>
      <c r="C682" s="4"/>
      <c r="D682" s="4"/>
      <c r="E682" s="4"/>
      <c r="F682" s="4"/>
      <c r="G682" s="4"/>
      <c r="H682" s="4"/>
      <c r="I682" s="4"/>
      <c r="J682" s="119"/>
      <c r="K682" s="119"/>
      <c r="L682" s="119"/>
      <c r="M682" s="119"/>
      <c r="N682" s="4"/>
      <c r="O682" s="4"/>
      <c r="P682" s="4"/>
      <c r="Q682" s="4"/>
      <c r="R682" s="4"/>
      <c r="S682" s="4"/>
      <c r="T682" s="4"/>
      <c r="U682" s="4"/>
      <c r="V682" s="4"/>
      <c r="W682" s="4"/>
      <c r="X682" s="4"/>
      <c r="Y682" s="4"/>
      <c r="Z682" s="4"/>
    </row>
    <row r="683">
      <c r="A683" s="4"/>
      <c r="B683" s="4"/>
      <c r="C683" s="4"/>
      <c r="D683" s="4"/>
      <c r="E683" s="4"/>
      <c r="F683" s="4"/>
      <c r="G683" s="4"/>
      <c r="H683" s="4"/>
      <c r="I683" s="4"/>
      <c r="J683" s="119"/>
      <c r="K683" s="119"/>
      <c r="L683" s="119"/>
      <c r="M683" s="119"/>
      <c r="N683" s="4"/>
      <c r="O683" s="4"/>
      <c r="P683" s="4"/>
      <c r="Q683" s="4"/>
      <c r="R683" s="4"/>
      <c r="S683" s="4"/>
      <c r="T683" s="4"/>
      <c r="U683" s="4"/>
      <c r="V683" s="4"/>
      <c r="W683" s="4"/>
      <c r="X683" s="4"/>
      <c r="Y683" s="4"/>
      <c r="Z683" s="4"/>
    </row>
    <row r="684">
      <c r="A684" s="4"/>
      <c r="B684" s="4"/>
      <c r="C684" s="4"/>
      <c r="D684" s="4"/>
      <c r="E684" s="4"/>
      <c r="F684" s="4"/>
      <c r="G684" s="4"/>
      <c r="H684" s="4"/>
      <c r="I684" s="4"/>
      <c r="J684" s="119"/>
      <c r="K684" s="119"/>
      <c r="L684" s="119"/>
      <c r="M684" s="119"/>
      <c r="N684" s="4"/>
      <c r="O684" s="4"/>
      <c r="P684" s="4"/>
      <c r="Q684" s="4"/>
      <c r="R684" s="4"/>
      <c r="S684" s="4"/>
      <c r="T684" s="4"/>
      <c r="U684" s="4"/>
      <c r="V684" s="4"/>
      <c r="W684" s="4"/>
      <c r="X684" s="4"/>
      <c r="Y684" s="4"/>
      <c r="Z684" s="4"/>
    </row>
    <row r="685">
      <c r="A685" s="4"/>
      <c r="B685" s="4"/>
      <c r="C685" s="4"/>
      <c r="D685" s="4"/>
      <c r="E685" s="4"/>
      <c r="F685" s="4"/>
      <c r="G685" s="4"/>
      <c r="H685" s="4"/>
      <c r="I685" s="4"/>
      <c r="J685" s="119"/>
      <c r="K685" s="119"/>
      <c r="L685" s="119"/>
      <c r="M685" s="119"/>
      <c r="N685" s="4"/>
      <c r="O685" s="4"/>
      <c r="P685" s="4"/>
      <c r="Q685" s="4"/>
      <c r="R685" s="4"/>
      <c r="S685" s="4"/>
      <c r="T685" s="4"/>
      <c r="U685" s="4"/>
      <c r="V685" s="4"/>
      <c r="W685" s="4"/>
      <c r="X685" s="4"/>
      <c r="Y685" s="4"/>
      <c r="Z685" s="4"/>
    </row>
    <row r="686">
      <c r="A686" s="4"/>
      <c r="B686" s="4"/>
      <c r="C686" s="4"/>
      <c r="D686" s="4"/>
      <c r="E686" s="4"/>
      <c r="F686" s="4"/>
      <c r="G686" s="4"/>
      <c r="H686" s="4"/>
      <c r="I686" s="4"/>
      <c r="J686" s="119"/>
      <c r="K686" s="119"/>
      <c r="L686" s="119"/>
      <c r="M686" s="119"/>
      <c r="N686" s="4"/>
      <c r="O686" s="4"/>
      <c r="P686" s="4"/>
      <c r="Q686" s="4"/>
      <c r="R686" s="4"/>
      <c r="S686" s="4"/>
      <c r="T686" s="4"/>
      <c r="U686" s="4"/>
      <c r="V686" s="4"/>
      <c r="W686" s="4"/>
      <c r="X686" s="4"/>
      <c r="Y686" s="4"/>
      <c r="Z686" s="4"/>
    </row>
    <row r="687">
      <c r="A687" s="4"/>
      <c r="B687" s="4"/>
      <c r="C687" s="4"/>
      <c r="D687" s="4"/>
      <c r="E687" s="4"/>
      <c r="F687" s="4"/>
      <c r="G687" s="4"/>
      <c r="H687" s="4"/>
      <c r="I687" s="4"/>
      <c r="J687" s="119"/>
      <c r="K687" s="119"/>
      <c r="L687" s="119"/>
      <c r="M687" s="119"/>
      <c r="N687" s="4"/>
      <c r="O687" s="4"/>
      <c r="P687" s="4"/>
      <c r="Q687" s="4"/>
      <c r="R687" s="4"/>
      <c r="S687" s="4"/>
      <c r="T687" s="4"/>
      <c r="U687" s="4"/>
      <c r="V687" s="4"/>
      <c r="W687" s="4"/>
      <c r="X687" s="4"/>
      <c r="Y687" s="4"/>
      <c r="Z687" s="4"/>
    </row>
    <row r="688">
      <c r="A688" s="4"/>
      <c r="B688" s="4"/>
      <c r="C688" s="4"/>
      <c r="D688" s="4"/>
      <c r="E688" s="4"/>
      <c r="F688" s="4"/>
      <c r="G688" s="4"/>
      <c r="H688" s="4"/>
      <c r="I688" s="4"/>
      <c r="J688" s="119"/>
      <c r="K688" s="119"/>
      <c r="L688" s="119"/>
      <c r="M688" s="119"/>
      <c r="N688" s="4"/>
      <c r="O688" s="4"/>
      <c r="P688" s="4"/>
      <c r="Q688" s="4"/>
      <c r="R688" s="4"/>
      <c r="S688" s="4"/>
      <c r="T688" s="4"/>
      <c r="U688" s="4"/>
      <c r="V688" s="4"/>
      <c r="W688" s="4"/>
      <c r="X688" s="4"/>
      <c r="Y688" s="4"/>
      <c r="Z688" s="4"/>
    </row>
    <row r="689">
      <c r="A689" s="4"/>
      <c r="B689" s="4"/>
      <c r="C689" s="4"/>
      <c r="D689" s="4"/>
      <c r="E689" s="4"/>
      <c r="F689" s="4"/>
      <c r="G689" s="4"/>
      <c r="H689" s="4"/>
      <c r="I689" s="4"/>
      <c r="J689" s="119"/>
      <c r="K689" s="119"/>
      <c r="L689" s="119"/>
      <c r="M689" s="119"/>
      <c r="N689" s="4"/>
      <c r="O689" s="4"/>
      <c r="P689" s="4"/>
      <c r="Q689" s="4"/>
      <c r="R689" s="4"/>
      <c r="S689" s="4"/>
      <c r="T689" s="4"/>
      <c r="U689" s="4"/>
      <c r="V689" s="4"/>
      <c r="W689" s="4"/>
      <c r="X689" s="4"/>
      <c r="Y689" s="4"/>
      <c r="Z689" s="4"/>
    </row>
    <row r="690">
      <c r="A690" s="4"/>
      <c r="B690" s="4"/>
      <c r="C690" s="4"/>
      <c r="D690" s="4"/>
      <c r="E690" s="4"/>
      <c r="F690" s="4"/>
      <c r="G690" s="4"/>
      <c r="H690" s="4"/>
      <c r="I690" s="4"/>
      <c r="J690" s="119"/>
      <c r="K690" s="119"/>
      <c r="L690" s="119"/>
      <c r="M690" s="119"/>
      <c r="N690" s="4"/>
      <c r="O690" s="4"/>
      <c r="P690" s="4"/>
      <c r="Q690" s="4"/>
      <c r="R690" s="4"/>
      <c r="S690" s="4"/>
      <c r="T690" s="4"/>
      <c r="U690" s="4"/>
      <c r="V690" s="4"/>
      <c r="W690" s="4"/>
      <c r="X690" s="4"/>
      <c r="Y690" s="4"/>
      <c r="Z690" s="4"/>
    </row>
    <row r="691">
      <c r="A691" s="4"/>
      <c r="B691" s="4"/>
      <c r="C691" s="4"/>
      <c r="D691" s="4"/>
      <c r="E691" s="4"/>
      <c r="F691" s="4"/>
      <c r="G691" s="4"/>
      <c r="H691" s="4"/>
      <c r="I691" s="4"/>
      <c r="J691" s="119"/>
      <c r="K691" s="119"/>
      <c r="L691" s="119"/>
      <c r="M691" s="119"/>
      <c r="N691" s="4"/>
      <c r="O691" s="4"/>
      <c r="P691" s="4"/>
      <c r="Q691" s="4"/>
      <c r="R691" s="4"/>
      <c r="S691" s="4"/>
      <c r="T691" s="4"/>
      <c r="U691" s="4"/>
      <c r="V691" s="4"/>
      <c r="W691" s="4"/>
      <c r="X691" s="4"/>
      <c r="Y691" s="4"/>
      <c r="Z691" s="4"/>
    </row>
    <row r="692">
      <c r="A692" s="4"/>
      <c r="B692" s="4"/>
      <c r="C692" s="4"/>
      <c r="D692" s="4"/>
      <c r="E692" s="4"/>
      <c r="F692" s="4"/>
      <c r="G692" s="4"/>
      <c r="H692" s="4"/>
      <c r="I692" s="4"/>
      <c r="J692" s="119"/>
      <c r="K692" s="119"/>
      <c r="L692" s="119"/>
      <c r="M692" s="119"/>
      <c r="N692" s="4"/>
      <c r="O692" s="4"/>
      <c r="P692" s="4"/>
      <c r="Q692" s="4"/>
      <c r="R692" s="4"/>
      <c r="S692" s="4"/>
      <c r="T692" s="4"/>
      <c r="U692" s="4"/>
      <c r="V692" s="4"/>
      <c r="W692" s="4"/>
      <c r="X692" s="4"/>
      <c r="Y692" s="4"/>
      <c r="Z692" s="4"/>
    </row>
    <row r="693">
      <c r="A693" s="4"/>
      <c r="B693" s="4"/>
      <c r="C693" s="4"/>
      <c r="D693" s="4"/>
      <c r="E693" s="4"/>
      <c r="F693" s="4"/>
      <c r="G693" s="4"/>
      <c r="H693" s="4"/>
      <c r="I693" s="4"/>
      <c r="J693" s="119"/>
      <c r="K693" s="119"/>
      <c r="L693" s="119"/>
      <c r="M693" s="119"/>
      <c r="N693" s="4"/>
      <c r="O693" s="4"/>
      <c r="P693" s="4"/>
      <c r="Q693" s="4"/>
      <c r="R693" s="4"/>
      <c r="S693" s="4"/>
      <c r="T693" s="4"/>
      <c r="U693" s="4"/>
      <c r="V693" s="4"/>
      <c r="W693" s="4"/>
      <c r="X693" s="4"/>
      <c r="Y693" s="4"/>
      <c r="Z693" s="4"/>
    </row>
    <row r="694">
      <c r="A694" s="4"/>
      <c r="B694" s="4"/>
      <c r="C694" s="4"/>
      <c r="D694" s="4"/>
      <c r="E694" s="4"/>
      <c r="F694" s="4"/>
      <c r="G694" s="4"/>
      <c r="H694" s="4"/>
      <c r="I694" s="4"/>
      <c r="J694" s="119"/>
      <c r="K694" s="119"/>
      <c r="L694" s="119"/>
      <c r="M694" s="119"/>
      <c r="N694" s="4"/>
      <c r="O694" s="4"/>
      <c r="P694" s="4"/>
      <c r="Q694" s="4"/>
      <c r="R694" s="4"/>
      <c r="S694" s="4"/>
      <c r="T694" s="4"/>
      <c r="U694" s="4"/>
      <c r="V694" s="4"/>
      <c r="W694" s="4"/>
      <c r="X694" s="4"/>
      <c r="Y694" s="4"/>
      <c r="Z694" s="4"/>
    </row>
    <row r="695">
      <c r="A695" s="4"/>
      <c r="B695" s="4"/>
      <c r="C695" s="4"/>
      <c r="D695" s="4"/>
      <c r="E695" s="4"/>
      <c r="F695" s="4"/>
      <c r="G695" s="4"/>
      <c r="H695" s="4"/>
      <c r="I695" s="4"/>
      <c r="J695" s="119"/>
      <c r="K695" s="119"/>
      <c r="L695" s="119"/>
      <c r="M695" s="119"/>
      <c r="N695" s="4"/>
      <c r="O695" s="4"/>
      <c r="P695" s="4"/>
      <c r="Q695" s="4"/>
      <c r="R695" s="4"/>
      <c r="S695" s="4"/>
      <c r="T695" s="4"/>
      <c r="U695" s="4"/>
      <c r="V695" s="4"/>
      <c r="W695" s="4"/>
      <c r="X695" s="4"/>
      <c r="Y695" s="4"/>
      <c r="Z695" s="4"/>
    </row>
    <row r="696">
      <c r="A696" s="4"/>
      <c r="B696" s="4"/>
      <c r="C696" s="4"/>
      <c r="D696" s="4"/>
      <c r="E696" s="4"/>
      <c r="F696" s="4"/>
      <c r="G696" s="4"/>
      <c r="H696" s="4"/>
      <c r="I696" s="4"/>
      <c r="J696" s="119"/>
      <c r="K696" s="119"/>
      <c r="L696" s="119"/>
      <c r="M696" s="119"/>
      <c r="N696" s="4"/>
      <c r="O696" s="4"/>
      <c r="P696" s="4"/>
      <c r="Q696" s="4"/>
      <c r="R696" s="4"/>
      <c r="S696" s="4"/>
      <c r="T696" s="4"/>
      <c r="U696" s="4"/>
      <c r="V696" s="4"/>
      <c r="W696" s="4"/>
      <c r="X696" s="4"/>
      <c r="Y696" s="4"/>
      <c r="Z696" s="4"/>
    </row>
    <row r="697">
      <c r="A697" s="4"/>
      <c r="B697" s="4"/>
      <c r="C697" s="4"/>
      <c r="D697" s="4"/>
      <c r="E697" s="4"/>
      <c r="F697" s="4"/>
      <c r="G697" s="4"/>
      <c r="H697" s="4"/>
      <c r="I697" s="4"/>
      <c r="J697" s="119"/>
      <c r="K697" s="119"/>
      <c r="L697" s="119"/>
      <c r="M697" s="119"/>
      <c r="N697" s="4"/>
      <c r="O697" s="4"/>
      <c r="P697" s="4"/>
      <c r="Q697" s="4"/>
      <c r="R697" s="4"/>
      <c r="S697" s="4"/>
      <c r="T697" s="4"/>
      <c r="U697" s="4"/>
      <c r="V697" s="4"/>
      <c r="W697" s="4"/>
      <c r="X697" s="4"/>
      <c r="Y697" s="4"/>
      <c r="Z697" s="4"/>
    </row>
    <row r="698">
      <c r="A698" s="4"/>
      <c r="B698" s="4"/>
      <c r="C698" s="4"/>
      <c r="D698" s="4"/>
      <c r="E698" s="4"/>
      <c r="F698" s="4"/>
      <c r="G698" s="4"/>
      <c r="H698" s="4"/>
      <c r="I698" s="4"/>
      <c r="J698" s="119"/>
      <c r="K698" s="119"/>
      <c r="L698" s="119"/>
      <c r="M698" s="119"/>
      <c r="N698" s="4"/>
      <c r="O698" s="4"/>
      <c r="P698" s="4"/>
      <c r="Q698" s="4"/>
      <c r="R698" s="4"/>
      <c r="S698" s="4"/>
      <c r="T698" s="4"/>
      <c r="U698" s="4"/>
      <c r="V698" s="4"/>
      <c r="W698" s="4"/>
      <c r="X698" s="4"/>
      <c r="Y698" s="4"/>
      <c r="Z698" s="4"/>
    </row>
    <row r="699">
      <c r="A699" s="4"/>
      <c r="B699" s="4"/>
      <c r="C699" s="4"/>
      <c r="D699" s="4"/>
      <c r="E699" s="4"/>
      <c r="F699" s="4"/>
      <c r="G699" s="4"/>
      <c r="H699" s="4"/>
      <c r="I699" s="4"/>
      <c r="J699" s="119"/>
      <c r="K699" s="119"/>
      <c r="L699" s="119"/>
      <c r="M699" s="119"/>
      <c r="N699" s="4"/>
      <c r="O699" s="4"/>
      <c r="P699" s="4"/>
      <c r="Q699" s="4"/>
      <c r="R699" s="4"/>
      <c r="S699" s="4"/>
      <c r="T699" s="4"/>
      <c r="U699" s="4"/>
      <c r="V699" s="4"/>
      <c r="W699" s="4"/>
      <c r="X699" s="4"/>
      <c r="Y699" s="4"/>
      <c r="Z699" s="4"/>
    </row>
    <row r="700">
      <c r="A700" s="4"/>
      <c r="B700" s="4"/>
      <c r="C700" s="4"/>
      <c r="D700" s="4"/>
      <c r="E700" s="4"/>
      <c r="F700" s="4"/>
      <c r="G700" s="4"/>
      <c r="H700" s="4"/>
      <c r="I700" s="4"/>
      <c r="J700" s="119"/>
      <c r="K700" s="119"/>
      <c r="L700" s="119"/>
      <c r="M700" s="119"/>
      <c r="N700" s="4"/>
      <c r="O700" s="4"/>
      <c r="P700" s="4"/>
      <c r="Q700" s="4"/>
      <c r="R700" s="4"/>
      <c r="S700" s="4"/>
      <c r="T700" s="4"/>
      <c r="U700" s="4"/>
      <c r="V700" s="4"/>
      <c r="W700" s="4"/>
      <c r="X700" s="4"/>
      <c r="Y700" s="4"/>
      <c r="Z700" s="4"/>
    </row>
    <row r="701">
      <c r="A701" s="4"/>
      <c r="B701" s="4"/>
      <c r="C701" s="4"/>
      <c r="D701" s="4"/>
      <c r="E701" s="4"/>
      <c r="F701" s="4"/>
      <c r="G701" s="4"/>
      <c r="H701" s="4"/>
      <c r="I701" s="4"/>
      <c r="J701" s="119"/>
      <c r="K701" s="119"/>
      <c r="L701" s="119"/>
      <c r="M701" s="119"/>
      <c r="N701" s="4"/>
      <c r="O701" s="4"/>
      <c r="P701" s="4"/>
      <c r="Q701" s="4"/>
      <c r="R701" s="4"/>
      <c r="S701" s="4"/>
      <c r="T701" s="4"/>
      <c r="U701" s="4"/>
      <c r="V701" s="4"/>
      <c r="W701" s="4"/>
      <c r="X701" s="4"/>
      <c r="Y701" s="4"/>
      <c r="Z701" s="4"/>
    </row>
    <row r="702">
      <c r="A702" s="4"/>
      <c r="B702" s="4"/>
      <c r="C702" s="4"/>
      <c r="D702" s="4"/>
      <c r="E702" s="4"/>
      <c r="F702" s="4"/>
      <c r="G702" s="4"/>
      <c r="H702" s="4"/>
      <c r="I702" s="4"/>
      <c r="J702" s="119"/>
      <c r="K702" s="119"/>
      <c r="L702" s="119"/>
      <c r="M702" s="119"/>
      <c r="N702" s="4"/>
      <c r="O702" s="4"/>
      <c r="P702" s="4"/>
      <c r="Q702" s="4"/>
      <c r="R702" s="4"/>
      <c r="S702" s="4"/>
      <c r="T702" s="4"/>
      <c r="U702" s="4"/>
      <c r="V702" s="4"/>
      <c r="W702" s="4"/>
      <c r="X702" s="4"/>
      <c r="Y702" s="4"/>
      <c r="Z702" s="4"/>
    </row>
    <row r="703">
      <c r="A703" s="4"/>
      <c r="B703" s="4"/>
      <c r="C703" s="4"/>
      <c r="D703" s="4"/>
      <c r="E703" s="4"/>
      <c r="F703" s="4"/>
      <c r="G703" s="4"/>
      <c r="H703" s="4"/>
      <c r="I703" s="4"/>
      <c r="J703" s="119"/>
      <c r="K703" s="119"/>
      <c r="L703" s="119"/>
      <c r="M703" s="119"/>
      <c r="N703" s="4"/>
      <c r="O703" s="4"/>
      <c r="P703" s="4"/>
      <c r="Q703" s="4"/>
      <c r="R703" s="4"/>
      <c r="S703" s="4"/>
      <c r="T703" s="4"/>
      <c r="U703" s="4"/>
      <c r="V703" s="4"/>
      <c r="W703" s="4"/>
      <c r="X703" s="4"/>
      <c r="Y703" s="4"/>
      <c r="Z703" s="4"/>
    </row>
    <row r="704">
      <c r="A704" s="4"/>
      <c r="B704" s="4"/>
      <c r="C704" s="4"/>
      <c r="D704" s="4"/>
      <c r="E704" s="4"/>
      <c r="F704" s="4"/>
      <c r="G704" s="4"/>
      <c r="H704" s="4"/>
      <c r="I704" s="4"/>
      <c r="J704" s="119"/>
      <c r="K704" s="119"/>
      <c r="L704" s="119"/>
      <c r="M704" s="119"/>
      <c r="N704" s="4"/>
      <c r="O704" s="4"/>
      <c r="P704" s="4"/>
      <c r="Q704" s="4"/>
      <c r="R704" s="4"/>
      <c r="S704" s="4"/>
      <c r="T704" s="4"/>
      <c r="U704" s="4"/>
      <c r="V704" s="4"/>
      <c r="W704" s="4"/>
      <c r="X704" s="4"/>
      <c r="Y704" s="4"/>
      <c r="Z704" s="4"/>
    </row>
    <row r="705">
      <c r="A705" s="4"/>
      <c r="B705" s="4"/>
      <c r="C705" s="4"/>
      <c r="D705" s="4"/>
      <c r="E705" s="4"/>
      <c r="F705" s="4"/>
      <c r="G705" s="4"/>
      <c r="H705" s="4"/>
      <c r="I705" s="4"/>
      <c r="J705" s="119"/>
      <c r="K705" s="119"/>
      <c r="L705" s="119"/>
      <c r="M705" s="119"/>
      <c r="N705" s="4"/>
      <c r="O705" s="4"/>
      <c r="P705" s="4"/>
      <c r="Q705" s="4"/>
      <c r="R705" s="4"/>
      <c r="S705" s="4"/>
      <c r="T705" s="4"/>
      <c r="U705" s="4"/>
      <c r="V705" s="4"/>
      <c r="W705" s="4"/>
      <c r="X705" s="4"/>
      <c r="Y705" s="4"/>
      <c r="Z705" s="4"/>
    </row>
    <row r="706">
      <c r="A706" s="4"/>
      <c r="B706" s="4"/>
      <c r="C706" s="4"/>
      <c r="D706" s="4"/>
      <c r="E706" s="4"/>
      <c r="F706" s="4"/>
      <c r="G706" s="4"/>
      <c r="H706" s="4"/>
      <c r="I706" s="4"/>
      <c r="J706" s="119"/>
      <c r="K706" s="119"/>
      <c r="L706" s="119"/>
      <c r="M706" s="119"/>
      <c r="N706" s="4"/>
      <c r="O706" s="4"/>
      <c r="P706" s="4"/>
      <c r="Q706" s="4"/>
      <c r="R706" s="4"/>
      <c r="S706" s="4"/>
      <c r="T706" s="4"/>
      <c r="U706" s="4"/>
      <c r="V706" s="4"/>
      <c r="W706" s="4"/>
      <c r="X706" s="4"/>
      <c r="Y706" s="4"/>
      <c r="Z706" s="4"/>
    </row>
    <row r="707">
      <c r="A707" s="4"/>
      <c r="B707" s="4"/>
      <c r="C707" s="4"/>
      <c r="D707" s="4"/>
      <c r="E707" s="4"/>
      <c r="F707" s="4"/>
      <c r="G707" s="4"/>
      <c r="H707" s="4"/>
      <c r="I707" s="4"/>
      <c r="J707" s="119"/>
      <c r="K707" s="119"/>
      <c r="L707" s="119"/>
      <c r="M707" s="119"/>
      <c r="N707" s="4"/>
      <c r="O707" s="4"/>
      <c r="P707" s="4"/>
      <c r="Q707" s="4"/>
      <c r="R707" s="4"/>
      <c r="S707" s="4"/>
      <c r="T707" s="4"/>
      <c r="U707" s="4"/>
      <c r="V707" s="4"/>
      <c r="W707" s="4"/>
      <c r="X707" s="4"/>
      <c r="Y707" s="4"/>
      <c r="Z707" s="4"/>
    </row>
    <row r="708">
      <c r="A708" s="4"/>
      <c r="B708" s="4"/>
      <c r="C708" s="4"/>
      <c r="D708" s="4"/>
      <c r="E708" s="4"/>
      <c r="F708" s="4"/>
      <c r="G708" s="4"/>
      <c r="H708" s="4"/>
      <c r="I708" s="4"/>
      <c r="J708" s="119"/>
      <c r="K708" s="119"/>
      <c r="L708" s="119"/>
      <c r="M708" s="119"/>
      <c r="N708" s="4"/>
      <c r="O708" s="4"/>
      <c r="P708" s="4"/>
      <c r="Q708" s="4"/>
      <c r="R708" s="4"/>
      <c r="S708" s="4"/>
      <c r="T708" s="4"/>
      <c r="U708" s="4"/>
      <c r="V708" s="4"/>
      <c r="W708" s="4"/>
      <c r="X708" s="4"/>
      <c r="Y708" s="4"/>
      <c r="Z708" s="4"/>
    </row>
    <row r="709">
      <c r="A709" s="4"/>
      <c r="B709" s="4"/>
      <c r="C709" s="4"/>
      <c r="D709" s="4"/>
      <c r="E709" s="4"/>
      <c r="F709" s="4"/>
      <c r="G709" s="4"/>
      <c r="H709" s="4"/>
      <c r="I709" s="4"/>
      <c r="J709" s="119"/>
      <c r="K709" s="119"/>
      <c r="L709" s="119"/>
      <c r="M709" s="119"/>
      <c r="N709" s="4"/>
      <c r="O709" s="4"/>
      <c r="P709" s="4"/>
      <c r="Q709" s="4"/>
      <c r="R709" s="4"/>
      <c r="S709" s="4"/>
      <c r="T709" s="4"/>
      <c r="U709" s="4"/>
      <c r="V709" s="4"/>
      <c r="W709" s="4"/>
      <c r="X709" s="4"/>
      <c r="Y709" s="4"/>
      <c r="Z709" s="4"/>
    </row>
    <row r="710">
      <c r="A710" s="4"/>
      <c r="B710" s="4"/>
      <c r="C710" s="4"/>
      <c r="D710" s="4"/>
      <c r="E710" s="4"/>
      <c r="F710" s="4"/>
      <c r="G710" s="4"/>
      <c r="H710" s="4"/>
      <c r="I710" s="4"/>
      <c r="J710" s="119"/>
      <c r="K710" s="119"/>
      <c r="L710" s="119"/>
      <c r="M710" s="119"/>
      <c r="N710" s="4"/>
      <c r="O710" s="4"/>
      <c r="P710" s="4"/>
      <c r="Q710" s="4"/>
      <c r="R710" s="4"/>
      <c r="S710" s="4"/>
      <c r="T710" s="4"/>
      <c r="U710" s="4"/>
      <c r="V710" s="4"/>
      <c r="W710" s="4"/>
      <c r="X710" s="4"/>
      <c r="Y710" s="4"/>
      <c r="Z710" s="4"/>
    </row>
    <row r="711">
      <c r="A711" s="4"/>
      <c r="B711" s="4"/>
      <c r="C711" s="4"/>
      <c r="D711" s="4"/>
      <c r="E711" s="4"/>
      <c r="F711" s="4"/>
      <c r="G711" s="4"/>
      <c r="H711" s="4"/>
      <c r="I711" s="4"/>
      <c r="J711" s="119"/>
      <c r="K711" s="119"/>
      <c r="L711" s="119"/>
      <c r="M711" s="119"/>
      <c r="N711" s="4"/>
      <c r="O711" s="4"/>
      <c r="P711" s="4"/>
      <c r="Q711" s="4"/>
      <c r="R711" s="4"/>
      <c r="S711" s="4"/>
      <c r="T711" s="4"/>
      <c r="U711" s="4"/>
      <c r="V711" s="4"/>
      <c r="W711" s="4"/>
      <c r="X711" s="4"/>
      <c r="Y711" s="4"/>
      <c r="Z711" s="4"/>
    </row>
    <row r="712">
      <c r="A712" s="4"/>
      <c r="B712" s="4"/>
      <c r="C712" s="4"/>
      <c r="D712" s="4"/>
      <c r="E712" s="4"/>
      <c r="F712" s="4"/>
      <c r="G712" s="4"/>
      <c r="H712" s="4"/>
      <c r="I712" s="4"/>
      <c r="J712" s="119"/>
      <c r="K712" s="119"/>
      <c r="L712" s="119"/>
      <c r="M712" s="119"/>
      <c r="N712" s="4"/>
      <c r="O712" s="4"/>
      <c r="P712" s="4"/>
      <c r="Q712" s="4"/>
      <c r="R712" s="4"/>
      <c r="S712" s="4"/>
      <c r="T712" s="4"/>
      <c r="U712" s="4"/>
      <c r="V712" s="4"/>
      <c r="W712" s="4"/>
      <c r="X712" s="4"/>
      <c r="Y712" s="4"/>
      <c r="Z712" s="4"/>
    </row>
    <row r="713">
      <c r="A713" s="4"/>
      <c r="B713" s="4"/>
      <c r="C713" s="4"/>
      <c r="D713" s="4"/>
      <c r="E713" s="4"/>
      <c r="F713" s="4"/>
      <c r="G713" s="4"/>
      <c r="H713" s="4"/>
      <c r="I713" s="4"/>
      <c r="J713" s="119"/>
      <c r="K713" s="119"/>
      <c r="L713" s="119"/>
      <c r="M713" s="119"/>
      <c r="N713" s="4"/>
      <c r="O713" s="4"/>
      <c r="P713" s="4"/>
      <c r="Q713" s="4"/>
      <c r="R713" s="4"/>
      <c r="S713" s="4"/>
      <c r="T713" s="4"/>
      <c r="U713" s="4"/>
      <c r="V713" s="4"/>
      <c r="W713" s="4"/>
      <c r="X713" s="4"/>
      <c r="Y713" s="4"/>
      <c r="Z713" s="4"/>
    </row>
    <row r="714">
      <c r="A714" s="4"/>
      <c r="B714" s="4"/>
      <c r="C714" s="4"/>
      <c r="D714" s="4"/>
      <c r="E714" s="4"/>
      <c r="F714" s="4"/>
      <c r="G714" s="4"/>
      <c r="H714" s="4"/>
      <c r="I714" s="4"/>
      <c r="J714" s="119"/>
      <c r="K714" s="119"/>
      <c r="L714" s="119"/>
      <c r="M714" s="119"/>
      <c r="N714" s="4"/>
      <c r="O714" s="4"/>
      <c r="P714" s="4"/>
      <c r="Q714" s="4"/>
      <c r="R714" s="4"/>
      <c r="S714" s="4"/>
      <c r="T714" s="4"/>
      <c r="U714" s="4"/>
      <c r="V714" s="4"/>
      <c r="W714" s="4"/>
      <c r="X714" s="4"/>
      <c r="Y714" s="4"/>
      <c r="Z714" s="4"/>
    </row>
    <row r="715">
      <c r="A715" s="4"/>
      <c r="B715" s="4"/>
      <c r="C715" s="4"/>
      <c r="D715" s="4"/>
      <c r="E715" s="4"/>
      <c r="F715" s="4"/>
      <c r="G715" s="4"/>
      <c r="H715" s="4"/>
      <c r="I715" s="4"/>
      <c r="J715" s="119"/>
      <c r="K715" s="119"/>
      <c r="L715" s="119"/>
      <c r="M715" s="119"/>
      <c r="N715" s="4"/>
      <c r="O715" s="4"/>
      <c r="P715" s="4"/>
      <c r="Q715" s="4"/>
      <c r="R715" s="4"/>
      <c r="S715" s="4"/>
      <c r="T715" s="4"/>
      <c r="U715" s="4"/>
      <c r="V715" s="4"/>
      <c r="W715" s="4"/>
      <c r="X715" s="4"/>
      <c r="Y715" s="4"/>
      <c r="Z715" s="4"/>
    </row>
    <row r="716">
      <c r="A716" s="4"/>
      <c r="B716" s="4"/>
      <c r="C716" s="4"/>
      <c r="D716" s="4"/>
      <c r="E716" s="4"/>
      <c r="F716" s="4"/>
      <c r="G716" s="4"/>
      <c r="H716" s="4"/>
      <c r="I716" s="4"/>
      <c r="J716" s="119"/>
      <c r="K716" s="119"/>
      <c r="L716" s="119"/>
      <c r="M716" s="119"/>
      <c r="N716" s="4"/>
      <c r="O716" s="4"/>
      <c r="P716" s="4"/>
      <c r="Q716" s="4"/>
      <c r="R716" s="4"/>
      <c r="S716" s="4"/>
      <c r="T716" s="4"/>
      <c r="U716" s="4"/>
      <c r="V716" s="4"/>
      <c r="W716" s="4"/>
      <c r="X716" s="4"/>
      <c r="Y716" s="4"/>
      <c r="Z716" s="4"/>
    </row>
    <row r="717">
      <c r="A717" s="4"/>
      <c r="B717" s="4"/>
      <c r="C717" s="4"/>
      <c r="D717" s="4"/>
      <c r="E717" s="4"/>
      <c r="F717" s="4"/>
      <c r="G717" s="4"/>
      <c r="H717" s="4"/>
      <c r="I717" s="4"/>
      <c r="J717" s="119"/>
      <c r="K717" s="119"/>
      <c r="L717" s="119"/>
      <c r="M717" s="119"/>
      <c r="N717" s="4"/>
      <c r="O717" s="4"/>
      <c r="P717" s="4"/>
      <c r="Q717" s="4"/>
      <c r="R717" s="4"/>
      <c r="S717" s="4"/>
      <c r="T717" s="4"/>
      <c r="U717" s="4"/>
      <c r="V717" s="4"/>
      <c r="W717" s="4"/>
      <c r="X717" s="4"/>
      <c r="Y717" s="4"/>
      <c r="Z717" s="4"/>
    </row>
    <row r="718">
      <c r="A718" s="4"/>
      <c r="B718" s="4"/>
      <c r="C718" s="4"/>
      <c r="D718" s="4"/>
      <c r="E718" s="4"/>
      <c r="F718" s="4"/>
      <c r="G718" s="4"/>
      <c r="H718" s="4"/>
      <c r="I718" s="4"/>
      <c r="J718" s="119"/>
      <c r="K718" s="119"/>
      <c r="L718" s="119"/>
      <c r="M718" s="119"/>
      <c r="N718" s="4"/>
      <c r="O718" s="4"/>
      <c r="P718" s="4"/>
      <c r="Q718" s="4"/>
      <c r="R718" s="4"/>
      <c r="S718" s="4"/>
      <c r="T718" s="4"/>
      <c r="U718" s="4"/>
      <c r="V718" s="4"/>
      <c r="W718" s="4"/>
      <c r="X718" s="4"/>
      <c r="Y718" s="4"/>
      <c r="Z718" s="4"/>
    </row>
    <row r="719">
      <c r="A719" s="4"/>
      <c r="B719" s="4"/>
      <c r="C719" s="4"/>
      <c r="D719" s="4"/>
      <c r="E719" s="4"/>
      <c r="F719" s="4"/>
      <c r="G719" s="4"/>
      <c r="H719" s="4"/>
      <c r="I719" s="4"/>
      <c r="J719" s="119"/>
      <c r="K719" s="119"/>
      <c r="L719" s="119"/>
      <c r="M719" s="119"/>
      <c r="N719" s="4"/>
      <c r="O719" s="4"/>
      <c r="P719" s="4"/>
      <c r="Q719" s="4"/>
      <c r="R719" s="4"/>
      <c r="S719" s="4"/>
      <c r="T719" s="4"/>
      <c r="U719" s="4"/>
      <c r="V719" s="4"/>
      <c r="W719" s="4"/>
      <c r="X719" s="4"/>
      <c r="Y719" s="4"/>
      <c r="Z719" s="4"/>
    </row>
    <row r="720">
      <c r="A720" s="4"/>
      <c r="B720" s="4"/>
      <c r="C720" s="4"/>
      <c r="D720" s="4"/>
      <c r="E720" s="4"/>
      <c r="F720" s="4"/>
      <c r="G720" s="4"/>
      <c r="H720" s="4"/>
      <c r="I720" s="4"/>
      <c r="J720" s="119"/>
      <c r="K720" s="119"/>
      <c r="L720" s="119"/>
      <c r="M720" s="119"/>
      <c r="N720" s="4"/>
      <c r="O720" s="4"/>
      <c r="P720" s="4"/>
      <c r="Q720" s="4"/>
      <c r="R720" s="4"/>
      <c r="S720" s="4"/>
      <c r="T720" s="4"/>
      <c r="U720" s="4"/>
      <c r="V720" s="4"/>
      <c r="W720" s="4"/>
      <c r="X720" s="4"/>
      <c r="Y720" s="4"/>
      <c r="Z720" s="4"/>
    </row>
    <row r="721">
      <c r="A721" s="4"/>
      <c r="B721" s="4"/>
      <c r="C721" s="4"/>
      <c r="D721" s="4"/>
      <c r="E721" s="4"/>
      <c r="F721" s="4"/>
      <c r="G721" s="4"/>
      <c r="H721" s="4"/>
      <c r="I721" s="4"/>
      <c r="J721" s="119"/>
      <c r="K721" s="119"/>
      <c r="L721" s="119"/>
      <c r="M721" s="119"/>
      <c r="N721" s="4"/>
      <c r="O721" s="4"/>
      <c r="P721" s="4"/>
      <c r="Q721" s="4"/>
      <c r="R721" s="4"/>
      <c r="S721" s="4"/>
      <c r="T721" s="4"/>
      <c r="U721" s="4"/>
      <c r="V721" s="4"/>
      <c r="W721" s="4"/>
      <c r="X721" s="4"/>
      <c r="Y721" s="4"/>
      <c r="Z721" s="4"/>
    </row>
    <row r="722">
      <c r="A722" s="4"/>
      <c r="B722" s="4"/>
      <c r="C722" s="4"/>
      <c r="D722" s="4"/>
      <c r="E722" s="4"/>
      <c r="F722" s="4"/>
      <c r="G722" s="4"/>
      <c r="H722" s="4"/>
      <c r="I722" s="4"/>
      <c r="J722" s="119"/>
      <c r="K722" s="119"/>
      <c r="L722" s="119"/>
      <c r="M722" s="119"/>
      <c r="N722" s="4"/>
      <c r="O722" s="4"/>
      <c r="P722" s="4"/>
      <c r="Q722" s="4"/>
      <c r="R722" s="4"/>
      <c r="S722" s="4"/>
      <c r="T722" s="4"/>
      <c r="U722" s="4"/>
      <c r="V722" s="4"/>
      <c r="W722" s="4"/>
      <c r="X722" s="4"/>
      <c r="Y722" s="4"/>
      <c r="Z722" s="4"/>
    </row>
    <row r="723">
      <c r="A723" s="4"/>
      <c r="B723" s="4"/>
      <c r="C723" s="4"/>
      <c r="D723" s="4"/>
      <c r="E723" s="4"/>
      <c r="F723" s="4"/>
      <c r="G723" s="4"/>
      <c r="H723" s="4"/>
      <c r="I723" s="4"/>
      <c r="J723" s="119"/>
      <c r="K723" s="119"/>
      <c r="L723" s="119"/>
      <c r="M723" s="119"/>
      <c r="N723" s="4"/>
      <c r="O723" s="4"/>
      <c r="P723" s="4"/>
      <c r="Q723" s="4"/>
      <c r="R723" s="4"/>
      <c r="S723" s="4"/>
      <c r="T723" s="4"/>
      <c r="U723" s="4"/>
      <c r="V723" s="4"/>
      <c r="W723" s="4"/>
      <c r="X723" s="4"/>
      <c r="Y723" s="4"/>
      <c r="Z723" s="4"/>
    </row>
    <row r="724">
      <c r="A724" s="4"/>
      <c r="B724" s="4"/>
      <c r="C724" s="4"/>
      <c r="D724" s="4"/>
      <c r="E724" s="4"/>
      <c r="F724" s="4"/>
      <c r="G724" s="4"/>
      <c r="H724" s="4"/>
      <c r="I724" s="4"/>
      <c r="J724" s="119"/>
      <c r="K724" s="119"/>
      <c r="L724" s="119"/>
      <c r="M724" s="119"/>
      <c r="N724" s="4"/>
      <c r="O724" s="4"/>
      <c r="P724" s="4"/>
      <c r="Q724" s="4"/>
      <c r="R724" s="4"/>
      <c r="S724" s="4"/>
      <c r="T724" s="4"/>
      <c r="U724" s="4"/>
      <c r="V724" s="4"/>
      <c r="W724" s="4"/>
      <c r="X724" s="4"/>
      <c r="Y724" s="4"/>
      <c r="Z724" s="4"/>
    </row>
    <row r="725">
      <c r="A725" s="4"/>
      <c r="B725" s="4"/>
      <c r="C725" s="4"/>
      <c r="D725" s="4"/>
      <c r="E725" s="4"/>
      <c r="F725" s="4"/>
      <c r="G725" s="4"/>
      <c r="H725" s="4"/>
      <c r="I725" s="4"/>
      <c r="J725" s="119"/>
      <c r="K725" s="119"/>
      <c r="L725" s="119"/>
      <c r="M725" s="119"/>
      <c r="N725" s="4"/>
      <c r="O725" s="4"/>
      <c r="P725" s="4"/>
      <c r="Q725" s="4"/>
      <c r="R725" s="4"/>
      <c r="S725" s="4"/>
      <c r="T725" s="4"/>
      <c r="U725" s="4"/>
      <c r="V725" s="4"/>
      <c r="W725" s="4"/>
      <c r="X725" s="4"/>
      <c r="Y725" s="4"/>
      <c r="Z725" s="4"/>
    </row>
    <row r="726">
      <c r="A726" s="4"/>
      <c r="B726" s="4"/>
      <c r="C726" s="4"/>
      <c r="D726" s="4"/>
      <c r="E726" s="4"/>
      <c r="F726" s="4"/>
      <c r="G726" s="4"/>
      <c r="H726" s="4"/>
      <c r="I726" s="4"/>
      <c r="J726" s="119"/>
      <c r="K726" s="119"/>
      <c r="L726" s="119"/>
      <c r="M726" s="119"/>
      <c r="N726" s="4"/>
      <c r="O726" s="4"/>
      <c r="P726" s="4"/>
      <c r="Q726" s="4"/>
      <c r="R726" s="4"/>
      <c r="S726" s="4"/>
      <c r="T726" s="4"/>
      <c r="U726" s="4"/>
      <c r="V726" s="4"/>
      <c r="W726" s="4"/>
      <c r="X726" s="4"/>
      <c r="Y726" s="4"/>
      <c r="Z726" s="4"/>
    </row>
    <row r="727">
      <c r="A727" s="4"/>
      <c r="B727" s="4"/>
      <c r="C727" s="4"/>
      <c r="D727" s="4"/>
      <c r="E727" s="4"/>
      <c r="F727" s="4"/>
      <c r="G727" s="4"/>
      <c r="H727" s="4"/>
      <c r="I727" s="4"/>
      <c r="J727" s="119"/>
      <c r="K727" s="119"/>
      <c r="L727" s="119"/>
      <c r="M727" s="119"/>
      <c r="N727" s="4"/>
      <c r="O727" s="4"/>
      <c r="P727" s="4"/>
      <c r="Q727" s="4"/>
      <c r="R727" s="4"/>
      <c r="S727" s="4"/>
      <c r="T727" s="4"/>
      <c r="U727" s="4"/>
      <c r="V727" s="4"/>
      <c r="W727" s="4"/>
      <c r="X727" s="4"/>
      <c r="Y727" s="4"/>
      <c r="Z727" s="4"/>
    </row>
    <row r="728">
      <c r="A728" s="4"/>
      <c r="B728" s="4"/>
      <c r="C728" s="4"/>
      <c r="D728" s="4"/>
      <c r="E728" s="4"/>
      <c r="F728" s="4"/>
      <c r="G728" s="4"/>
      <c r="H728" s="4"/>
      <c r="I728" s="4"/>
      <c r="J728" s="119"/>
      <c r="K728" s="119"/>
      <c r="L728" s="119"/>
      <c r="M728" s="119"/>
      <c r="N728" s="4"/>
      <c r="O728" s="4"/>
      <c r="P728" s="4"/>
      <c r="Q728" s="4"/>
      <c r="R728" s="4"/>
      <c r="S728" s="4"/>
      <c r="T728" s="4"/>
      <c r="U728" s="4"/>
      <c r="V728" s="4"/>
      <c r="W728" s="4"/>
      <c r="X728" s="4"/>
      <c r="Y728" s="4"/>
      <c r="Z728" s="4"/>
    </row>
    <row r="729">
      <c r="A729" s="4"/>
      <c r="B729" s="4"/>
      <c r="C729" s="4"/>
      <c r="D729" s="4"/>
      <c r="E729" s="4"/>
      <c r="F729" s="4"/>
      <c r="G729" s="4"/>
      <c r="H729" s="4"/>
      <c r="I729" s="4"/>
      <c r="J729" s="119"/>
      <c r="K729" s="119"/>
      <c r="L729" s="119"/>
      <c r="M729" s="119"/>
      <c r="N729" s="4"/>
      <c r="O729" s="4"/>
      <c r="P729" s="4"/>
      <c r="Q729" s="4"/>
      <c r="R729" s="4"/>
      <c r="S729" s="4"/>
      <c r="T729" s="4"/>
      <c r="U729" s="4"/>
      <c r="V729" s="4"/>
      <c r="W729" s="4"/>
      <c r="X729" s="4"/>
      <c r="Y729" s="4"/>
      <c r="Z729" s="4"/>
    </row>
    <row r="730">
      <c r="A730" s="4"/>
      <c r="B730" s="4"/>
      <c r="C730" s="4"/>
      <c r="D730" s="4"/>
      <c r="E730" s="4"/>
      <c r="F730" s="4"/>
      <c r="G730" s="4"/>
      <c r="H730" s="4"/>
      <c r="I730" s="4"/>
      <c r="J730" s="119"/>
      <c r="K730" s="119"/>
      <c r="L730" s="119"/>
      <c r="M730" s="119"/>
      <c r="N730" s="4"/>
      <c r="O730" s="4"/>
      <c r="P730" s="4"/>
      <c r="Q730" s="4"/>
      <c r="R730" s="4"/>
      <c r="S730" s="4"/>
      <c r="T730" s="4"/>
      <c r="U730" s="4"/>
      <c r="V730" s="4"/>
      <c r="W730" s="4"/>
      <c r="X730" s="4"/>
      <c r="Y730" s="4"/>
      <c r="Z730" s="4"/>
    </row>
    <row r="731">
      <c r="A731" s="4"/>
      <c r="B731" s="4"/>
      <c r="C731" s="4"/>
      <c r="D731" s="4"/>
      <c r="E731" s="4"/>
      <c r="F731" s="4"/>
      <c r="G731" s="4"/>
      <c r="H731" s="4"/>
      <c r="I731" s="4"/>
      <c r="J731" s="119"/>
      <c r="K731" s="119"/>
      <c r="L731" s="119"/>
      <c r="M731" s="119"/>
      <c r="N731" s="4"/>
      <c r="O731" s="4"/>
      <c r="P731" s="4"/>
      <c r="Q731" s="4"/>
      <c r="R731" s="4"/>
      <c r="S731" s="4"/>
      <c r="T731" s="4"/>
      <c r="U731" s="4"/>
      <c r="V731" s="4"/>
      <c r="W731" s="4"/>
      <c r="X731" s="4"/>
      <c r="Y731" s="4"/>
      <c r="Z731" s="4"/>
    </row>
    <row r="732">
      <c r="A732" s="4"/>
      <c r="B732" s="4"/>
      <c r="C732" s="4"/>
      <c r="D732" s="4"/>
      <c r="E732" s="4"/>
      <c r="F732" s="4"/>
      <c r="G732" s="4"/>
      <c r="H732" s="4"/>
      <c r="I732" s="4"/>
      <c r="J732" s="119"/>
      <c r="K732" s="119"/>
      <c r="L732" s="119"/>
      <c r="M732" s="119"/>
      <c r="N732" s="4"/>
      <c r="O732" s="4"/>
      <c r="P732" s="4"/>
      <c r="Q732" s="4"/>
      <c r="R732" s="4"/>
      <c r="S732" s="4"/>
      <c r="T732" s="4"/>
      <c r="U732" s="4"/>
      <c r="V732" s="4"/>
      <c r="W732" s="4"/>
      <c r="X732" s="4"/>
      <c r="Y732" s="4"/>
      <c r="Z732" s="4"/>
    </row>
    <row r="733">
      <c r="A733" s="4"/>
      <c r="B733" s="4"/>
      <c r="C733" s="4"/>
      <c r="D733" s="4"/>
      <c r="E733" s="4"/>
      <c r="F733" s="4"/>
      <c r="G733" s="4"/>
      <c r="H733" s="4"/>
      <c r="I733" s="4"/>
      <c r="J733" s="119"/>
      <c r="K733" s="119"/>
      <c r="L733" s="119"/>
      <c r="M733" s="119"/>
      <c r="N733" s="4"/>
      <c r="O733" s="4"/>
      <c r="P733" s="4"/>
      <c r="Q733" s="4"/>
      <c r="R733" s="4"/>
      <c r="S733" s="4"/>
      <c r="T733" s="4"/>
      <c r="U733" s="4"/>
      <c r="V733" s="4"/>
      <c r="W733" s="4"/>
      <c r="X733" s="4"/>
      <c r="Y733" s="4"/>
      <c r="Z733" s="4"/>
    </row>
    <row r="734">
      <c r="A734" s="4"/>
      <c r="B734" s="4"/>
      <c r="C734" s="4"/>
      <c r="D734" s="4"/>
      <c r="E734" s="4"/>
      <c r="F734" s="4"/>
      <c r="G734" s="4"/>
      <c r="H734" s="4"/>
      <c r="I734" s="4"/>
      <c r="J734" s="119"/>
      <c r="K734" s="119"/>
      <c r="L734" s="119"/>
      <c r="M734" s="119"/>
      <c r="N734" s="4"/>
      <c r="O734" s="4"/>
      <c r="P734" s="4"/>
      <c r="Q734" s="4"/>
      <c r="R734" s="4"/>
      <c r="S734" s="4"/>
      <c r="T734" s="4"/>
      <c r="U734" s="4"/>
      <c r="V734" s="4"/>
      <c r="W734" s="4"/>
      <c r="X734" s="4"/>
      <c r="Y734" s="4"/>
      <c r="Z734" s="4"/>
    </row>
    <row r="735">
      <c r="A735" s="4"/>
      <c r="B735" s="4"/>
      <c r="C735" s="4"/>
      <c r="D735" s="4"/>
      <c r="E735" s="4"/>
      <c r="F735" s="4"/>
      <c r="G735" s="4"/>
      <c r="H735" s="4"/>
      <c r="I735" s="4"/>
      <c r="J735" s="119"/>
      <c r="K735" s="119"/>
      <c r="L735" s="119"/>
      <c r="M735" s="119"/>
      <c r="N735" s="4"/>
      <c r="O735" s="4"/>
      <c r="P735" s="4"/>
      <c r="Q735" s="4"/>
      <c r="R735" s="4"/>
      <c r="S735" s="4"/>
      <c r="T735" s="4"/>
      <c r="U735" s="4"/>
      <c r="V735" s="4"/>
      <c r="W735" s="4"/>
      <c r="X735" s="4"/>
      <c r="Y735" s="4"/>
      <c r="Z735" s="4"/>
    </row>
    <row r="736">
      <c r="A736" s="4"/>
      <c r="B736" s="4"/>
      <c r="C736" s="4"/>
      <c r="D736" s="4"/>
      <c r="E736" s="4"/>
      <c r="F736" s="4"/>
      <c r="G736" s="4"/>
      <c r="H736" s="4"/>
      <c r="I736" s="4"/>
      <c r="J736" s="119"/>
      <c r="K736" s="119"/>
      <c r="L736" s="119"/>
      <c r="M736" s="119"/>
      <c r="N736" s="4"/>
      <c r="O736" s="4"/>
      <c r="P736" s="4"/>
      <c r="Q736" s="4"/>
      <c r="R736" s="4"/>
      <c r="S736" s="4"/>
      <c r="T736" s="4"/>
      <c r="U736" s="4"/>
      <c r="V736" s="4"/>
      <c r="W736" s="4"/>
      <c r="X736" s="4"/>
      <c r="Y736" s="4"/>
      <c r="Z736" s="4"/>
    </row>
    <row r="737">
      <c r="A737" s="4"/>
      <c r="B737" s="4"/>
      <c r="C737" s="4"/>
      <c r="D737" s="4"/>
      <c r="E737" s="4"/>
      <c r="F737" s="4"/>
      <c r="G737" s="4"/>
      <c r="H737" s="4"/>
      <c r="I737" s="4"/>
      <c r="J737" s="119"/>
      <c r="K737" s="119"/>
      <c r="L737" s="119"/>
      <c r="M737" s="119"/>
      <c r="N737" s="4"/>
      <c r="O737" s="4"/>
      <c r="P737" s="4"/>
      <c r="Q737" s="4"/>
      <c r="R737" s="4"/>
      <c r="S737" s="4"/>
      <c r="T737" s="4"/>
      <c r="U737" s="4"/>
      <c r="V737" s="4"/>
      <c r="W737" s="4"/>
      <c r="X737" s="4"/>
      <c r="Y737" s="4"/>
      <c r="Z737" s="4"/>
    </row>
    <row r="738">
      <c r="A738" s="4"/>
      <c r="B738" s="4"/>
      <c r="C738" s="4"/>
      <c r="D738" s="4"/>
      <c r="E738" s="4"/>
      <c r="F738" s="4"/>
      <c r="G738" s="4"/>
      <c r="H738" s="4"/>
      <c r="I738" s="4"/>
      <c r="J738" s="119"/>
      <c r="K738" s="119"/>
      <c r="L738" s="119"/>
      <c r="M738" s="119"/>
      <c r="N738" s="4"/>
      <c r="O738" s="4"/>
      <c r="P738" s="4"/>
      <c r="Q738" s="4"/>
      <c r="R738" s="4"/>
      <c r="S738" s="4"/>
      <c r="T738" s="4"/>
      <c r="U738" s="4"/>
      <c r="V738" s="4"/>
      <c r="W738" s="4"/>
      <c r="X738" s="4"/>
      <c r="Y738" s="4"/>
      <c r="Z738" s="4"/>
    </row>
    <row r="739">
      <c r="A739" s="4"/>
      <c r="B739" s="4"/>
      <c r="C739" s="4"/>
      <c r="D739" s="4"/>
      <c r="E739" s="4"/>
      <c r="F739" s="4"/>
      <c r="G739" s="4"/>
      <c r="H739" s="4"/>
      <c r="I739" s="4"/>
      <c r="J739" s="119"/>
      <c r="K739" s="119"/>
      <c r="L739" s="119"/>
      <c r="M739" s="119"/>
      <c r="N739" s="4"/>
      <c r="O739" s="4"/>
      <c r="P739" s="4"/>
      <c r="Q739" s="4"/>
      <c r="R739" s="4"/>
      <c r="S739" s="4"/>
      <c r="T739" s="4"/>
      <c r="U739" s="4"/>
      <c r="V739" s="4"/>
      <c r="W739" s="4"/>
      <c r="X739" s="4"/>
      <c r="Y739" s="4"/>
      <c r="Z739" s="4"/>
    </row>
    <row r="740">
      <c r="A740" s="4"/>
      <c r="B740" s="4"/>
      <c r="C740" s="4"/>
      <c r="D740" s="4"/>
      <c r="E740" s="4"/>
      <c r="F740" s="4"/>
      <c r="G740" s="4"/>
      <c r="H740" s="4"/>
      <c r="I740" s="4"/>
      <c r="J740" s="119"/>
      <c r="K740" s="119"/>
      <c r="L740" s="119"/>
      <c r="M740" s="119"/>
      <c r="N740" s="4"/>
      <c r="O740" s="4"/>
      <c r="P740" s="4"/>
      <c r="Q740" s="4"/>
      <c r="R740" s="4"/>
      <c r="S740" s="4"/>
      <c r="T740" s="4"/>
      <c r="U740" s="4"/>
      <c r="V740" s="4"/>
      <c r="W740" s="4"/>
      <c r="X740" s="4"/>
      <c r="Y740" s="4"/>
      <c r="Z740" s="4"/>
    </row>
    <row r="741">
      <c r="A741" s="4"/>
      <c r="B741" s="4"/>
      <c r="C741" s="4"/>
      <c r="D741" s="4"/>
      <c r="E741" s="4"/>
      <c r="F741" s="4"/>
      <c r="G741" s="4"/>
      <c r="H741" s="4"/>
      <c r="I741" s="4"/>
      <c r="J741" s="119"/>
      <c r="K741" s="119"/>
      <c r="L741" s="119"/>
      <c r="M741" s="119"/>
      <c r="N741" s="4"/>
      <c r="O741" s="4"/>
      <c r="P741" s="4"/>
      <c r="Q741" s="4"/>
      <c r="R741" s="4"/>
      <c r="S741" s="4"/>
      <c r="T741" s="4"/>
      <c r="U741" s="4"/>
      <c r="V741" s="4"/>
      <c r="W741" s="4"/>
      <c r="X741" s="4"/>
      <c r="Y741" s="4"/>
      <c r="Z741" s="4"/>
    </row>
    <row r="742">
      <c r="A742" s="4"/>
      <c r="B742" s="4"/>
      <c r="C742" s="4"/>
      <c r="D742" s="4"/>
      <c r="E742" s="4"/>
      <c r="F742" s="4"/>
      <c r="G742" s="4"/>
      <c r="H742" s="4"/>
      <c r="I742" s="4"/>
      <c r="J742" s="119"/>
      <c r="K742" s="119"/>
      <c r="L742" s="119"/>
      <c r="M742" s="119"/>
      <c r="N742" s="4"/>
      <c r="O742" s="4"/>
      <c r="P742" s="4"/>
      <c r="Q742" s="4"/>
      <c r="R742" s="4"/>
      <c r="S742" s="4"/>
      <c r="T742" s="4"/>
      <c r="U742" s="4"/>
      <c r="V742" s="4"/>
      <c r="W742" s="4"/>
      <c r="X742" s="4"/>
      <c r="Y742" s="4"/>
      <c r="Z742" s="4"/>
    </row>
    <row r="743">
      <c r="A743" s="4"/>
      <c r="B743" s="4"/>
      <c r="C743" s="4"/>
      <c r="D743" s="4"/>
      <c r="E743" s="4"/>
      <c r="F743" s="4"/>
      <c r="G743" s="4"/>
      <c r="H743" s="4"/>
      <c r="I743" s="4"/>
      <c r="J743" s="119"/>
      <c r="K743" s="119"/>
      <c r="L743" s="119"/>
      <c r="M743" s="119"/>
      <c r="N743" s="4"/>
      <c r="O743" s="4"/>
      <c r="P743" s="4"/>
      <c r="Q743" s="4"/>
      <c r="R743" s="4"/>
      <c r="S743" s="4"/>
      <c r="T743" s="4"/>
      <c r="U743" s="4"/>
      <c r="V743" s="4"/>
      <c r="W743" s="4"/>
      <c r="X743" s="4"/>
      <c r="Y743" s="4"/>
      <c r="Z743" s="4"/>
    </row>
    <row r="744">
      <c r="A744" s="4"/>
      <c r="B744" s="4"/>
      <c r="C744" s="4"/>
      <c r="D744" s="4"/>
      <c r="E744" s="4"/>
      <c r="F744" s="4"/>
      <c r="G744" s="4"/>
      <c r="H744" s="4"/>
      <c r="I744" s="4"/>
      <c r="J744" s="119"/>
      <c r="K744" s="119"/>
      <c r="L744" s="119"/>
      <c r="M744" s="119"/>
      <c r="N744" s="4"/>
      <c r="O744" s="4"/>
      <c r="P744" s="4"/>
      <c r="Q744" s="4"/>
      <c r="R744" s="4"/>
      <c r="S744" s="4"/>
      <c r="T744" s="4"/>
      <c r="U744" s="4"/>
      <c r="V744" s="4"/>
      <c r="W744" s="4"/>
      <c r="X744" s="4"/>
      <c r="Y744" s="4"/>
      <c r="Z744" s="4"/>
    </row>
    <row r="745">
      <c r="A745" s="4"/>
      <c r="B745" s="4"/>
      <c r="C745" s="4"/>
      <c r="D745" s="4"/>
      <c r="E745" s="4"/>
      <c r="F745" s="4"/>
      <c r="G745" s="4"/>
      <c r="H745" s="4"/>
      <c r="I745" s="4"/>
      <c r="J745" s="119"/>
      <c r="K745" s="119"/>
      <c r="L745" s="119"/>
      <c r="M745" s="119"/>
      <c r="N745" s="4"/>
      <c r="O745" s="4"/>
      <c r="P745" s="4"/>
      <c r="Q745" s="4"/>
      <c r="R745" s="4"/>
      <c r="S745" s="4"/>
      <c r="T745" s="4"/>
      <c r="U745" s="4"/>
      <c r="V745" s="4"/>
      <c r="W745" s="4"/>
      <c r="X745" s="4"/>
      <c r="Y745" s="4"/>
      <c r="Z745" s="4"/>
    </row>
    <row r="746">
      <c r="A746" s="4"/>
      <c r="B746" s="4"/>
      <c r="C746" s="4"/>
      <c r="D746" s="4"/>
      <c r="E746" s="4"/>
      <c r="F746" s="4"/>
      <c r="G746" s="4"/>
      <c r="H746" s="4"/>
      <c r="I746" s="4"/>
      <c r="J746" s="119"/>
      <c r="K746" s="119"/>
      <c r="L746" s="119"/>
      <c r="M746" s="119"/>
      <c r="N746" s="4"/>
      <c r="O746" s="4"/>
      <c r="P746" s="4"/>
      <c r="Q746" s="4"/>
      <c r="R746" s="4"/>
      <c r="S746" s="4"/>
      <c r="T746" s="4"/>
      <c r="U746" s="4"/>
      <c r="V746" s="4"/>
      <c r="W746" s="4"/>
      <c r="X746" s="4"/>
      <c r="Y746" s="4"/>
      <c r="Z746" s="4"/>
    </row>
    <row r="747">
      <c r="A747" s="4"/>
      <c r="B747" s="4"/>
      <c r="C747" s="4"/>
      <c r="D747" s="4"/>
      <c r="E747" s="4"/>
      <c r="F747" s="4"/>
      <c r="G747" s="4"/>
      <c r="H747" s="4"/>
      <c r="I747" s="4"/>
      <c r="J747" s="119"/>
      <c r="K747" s="119"/>
      <c r="L747" s="119"/>
      <c r="M747" s="119"/>
      <c r="N747" s="4"/>
      <c r="O747" s="4"/>
      <c r="P747" s="4"/>
      <c r="Q747" s="4"/>
      <c r="R747" s="4"/>
      <c r="S747" s="4"/>
      <c r="T747" s="4"/>
      <c r="U747" s="4"/>
      <c r="V747" s="4"/>
      <c r="W747" s="4"/>
      <c r="X747" s="4"/>
      <c r="Y747" s="4"/>
      <c r="Z747" s="4"/>
    </row>
    <row r="748">
      <c r="A748" s="4"/>
      <c r="B748" s="4"/>
      <c r="C748" s="4"/>
      <c r="D748" s="4"/>
      <c r="E748" s="4"/>
      <c r="F748" s="4"/>
      <c r="G748" s="4"/>
      <c r="H748" s="4"/>
      <c r="I748" s="4"/>
      <c r="J748" s="119"/>
      <c r="K748" s="119"/>
      <c r="L748" s="119"/>
      <c r="M748" s="119"/>
      <c r="N748" s="4"/>
      <c r="O748" s="4"/>
      <c r="P748" s="4"/>
      <c r="Q748" s="4"/>
      <c r="R748" s="4"/>
      <c r="S748" s="4"/>
      <c r="T748" s="4"/>
      <c r="U748" s="4"/>
      <c r="V748" s="4"/>
      <c r="W748" s="4"/>
      <c r="X748" s="4"/>
      <c r="Y748" s="4"/>
      <c r="Z748" s="4"/>
    </row>
    <row r="749">
      <c r="A749" s="4"/>
      <c r="B749" s="4"/>
      <c r="C749" s="4"/>
      <c r="D749" s="4"/>
      <c r="E749" s="4"/>
      <c r="F749" s="4"/>
      <c r="G749" s="4"/>
      <c r="H749" s="4"/>
      <c r="I749" s="4"/>
      <c r="J749" s="119"/>
      <c r="K749" s="119"/>
      <c r="L749" s="119"/>
      <c r="M749" s="119"/>
      <c r="N749" s="4"/>
      <c r="O749" s="4"/>
      <c r="P749" s="4"/>
      <c r="Q749" s="4"/>
      <c r="R749" s="4"/>
      <c r="S749" s="4"/>
      <c r="T749" s="4"/>
      <c r="U749" s="4"/>
      <c r="V749" s="4"/>
      <c r="W749" s="4"/>
      <c r="X749" s="4"/>
      <c r="Y749" s="4"/>
      <c r="Z749" s="4"/>
    </row>
    <row r="750">
      <c r="A750" s="4"/>
      <c r="B750" s="4"/>
      <c r="C750" s="4"/>
      <c r="D750" s="4"/>
      <c r="E750" s="4"/>
      <c r="F750" s="4"/>
      <c r="G750" s="4"/>
      <c r="H750" s="4"/>
      <c r="I750" s="4"/>
      <c r="J750" s="119"/>
      <c r="K750" s="119"/>
      <c r="L750" s="119"/>
      <c r="M750" s="119"/>
      <c r="N750" s="4"/>
      <c r="O750" s="4"/>
      <c r="P750" s="4"/>
      <c r="Q750" s="4"/>
      <c r="R750" s="4"/>
      <c r="S750" s="4"/>
      <c r="T750" s="4"/>
      <c r="U750" s="4"/>
      <c r="V750" s="4"/>
      <c r="W750" s="4"/>
      <c r="X750" s="4"/>
      <c r="Y750" s="4"/>
      <c r="Z750" s="4"/>
    </row>
    <row r="751">
      <c r="A751" s="4"/>
      <c r="B751" s="4"/>
      <c r="C751" s="4"/>
      <c r="D751" s="4"/>
      <c r="E751" s="4"/>
      <c r="F751" s="4"/>
      <c r="G751" s="4"/>
      <c r="H751" s="4"/>
      <c r="I751" s="4"/>
      <c r="J751" s="119"/>
      <c r="K751" s="119"/>
      <c r="L751" s="119"/>
      <c r="M751" s="119"/>
      <c r="N751" s="4"/>
      <c r="O751" s="4"/>
      <c r="P751" s="4"/>
      <c r="Q751" s="4"/>
      <c r="R751" s="4"/>
      <c r="S751" s="4"/>
      <c r="T751" s="4"/>
      <c r="U751" s="4"/>
      <c r="V751" s="4"/>
      <c r="W751" s="4"/>
      <c r="X751" s="4"/>
      <c r="Y751" s="4"/>
      <c r="Z751" s="4"/>
    </row>
    <row r="752">
      <c r="A752" s="4"/>
      <c r="B752" s="4"/>
      <c r="C752" s="4"/>
      <c r="D752" s="4"/>
      <c r="E752" s="4"/>
      <c r="F752" s="4"/>
      <c r="G752" s="4"/>
      <c r="H752" s="4"/>
      <c r="I752" s="4"/>
      <c r="J752" s="119"/>
      <c r="K752" s="119"/>
      <c r="L752" s="119"/>
      <c r="M752" s="119"/>
      <c r="N752" s="4"/>
      <c r="O752" s="4"/>
      <c r="P752" s="4"/>
      <c r="Q752" s="4"/>
      <c r="R752" s="4"/>
      <c r="S752" s="4"/>
      <c r="T752" s="4"/>
      <c r="U752" s="4"/>
      <c r="V752" s="4"/>
      <c r="W752" s="4"/>
      <c r="X752" s="4"/>
      <c r="Y752" s="4"/>
      <c r="Z752" s="4"/>
    </row>
    <row r="753">
      <c r="A753" s="4"/>
      <c r="B753" s="4"/>
      <c r="C753" s="4"/>
      <c r="D753" s="4"/>
      <c r="E753" s="4"/>
      <c r="F753" s="4"/>
      <c r="G753" s="4"/>
      <c r="H753" s="4"/>
      <c r="I753" s="4"/>
      <c r="J753" s="119"/>
      <c r="K753" s="119"/>
      <c r="L753" s="119"/>
      <c r="M753" s="119"/>
      <c r="N753" s="4"/>
      <c r="O753" s="4"/>
      <c r="P753" s="4"/>
      <c r="Q753" s="4"/>
      <c r="R753" s="4"/>
      <c r="S753" s="4"/>
      <c r="T753" s="4"/>
      <c r="U753" s="4"/>
      <c r="V753" s="4"/>
      <c r="W753" s="4"/>
      <c r="X753" s="4"/>
      <c r="Y753" s="4"/>
      <c r="Z753" s="4"/>
    </row>
    <row r="754">
      <c r="A754" s="4"/>
      <c r="B754" s="4"/>
      <c r="C754" s="4"/>
      <c r="D754" s="4"/>
      <c r="E754" s="4"/>
      <c r="F754" s="4"/>
      <c r="G754" s="4"/>
      <c r="H754" s="4"/>
      <c r="I754" s="4"/>
      <c r="J754" s="119"/>
      <c r="K754" s="119"/>
      <c r="L754" s="119"/>
      <c r="M754" s="119"/>
      <c r="N754" s="4"/>
      <c r="O754" s="4"/>
      <c r="P754" s="4"/>
      <c r="Q754" s="4"/>
      <c r="R754" s="4"/>
      <c r="S754" s="4"/>
      <c r="T754" s="4"/>
      <c r="U754" s="4"/>
      <c r="V754" s="4"/>
      <c r="W754" s="4"/>
      <c r="X754" s="4"/>
      <c r="Y754" s="4"/>
      <c r="Z754" s="4"/>
    </row>
    <row r="755">
      <c r="A755" s="4"/>
      <c r="B755" s="4"/>
      <c r="C755" s="4"/>
      <c r="D755" s="4"/>
      <c r="E755" s="4"/>
      <c r="F755" s="4"/>
      <c r="G755" s="4"/>
      <c r="H755" s="4"/>
      <c r="I755" s="4"/>
      <c r="J755" s="119"/>
      <c r="K755" s="119"/>
      <c r="L755" s="119"/>
      <c r="M755" s="119"/>
      <c r="N755" s="4"/>
      <c r="O755" s="4"/>
      <c r="P755" s="4"/>
      <c r="Q755" s="4"/>
      <c r="R755" s="4"/>
      <c r="S755" s="4"/>
      <c r="T755" s="4"/>
      <c r="U755" s="4"/>
      <c r="V755" s="4"/>
      <c r="W755" s="4"/>
      <c r="X755" s="4"/>
      <c r="Y755" s="4"/>
      <c r="Z755" s="4"/>
    </row>
    <row r="756">
      <c r="A756" s="4"/>
      <c r="B756" s="4"/>
      <c r="C756" s="4"/>
      <c r="D756" s="4"/>
      <c r="E756" s="4"/>
      <c r="F756" s="4"/>
      <c r="G756" s="4"/>
      <c r="H756" s="4"/>
      <c r="I756" s="4"/>
      <c r="J756" s="119"/>
      <c r="K756" s="119"/>
      <c r="L756" s="119"/>
      <c r="M756" s="119"/>
      <c r="N756" s="4"/>
      <c r="O756" s="4"/>
      <c r="P756" s="4"/>
      <c r="Q756" s="4"/>
      <c r="R756" s="4"/>
      <c r="S756" s="4"/>
      <c r="T756" s="4"/>
      <c r="U756" s="4"/>
      <c r="V756" s="4"/>
      <c r="W756" s="4"/>
      <c r="X756" s="4"/>
      <c r="Y756" s="4"/>
      <c r="Z756" s="4"/>
    </row>
    <row r="757">
      <c r="A757" s="4"/>
      <c r="B757" s="4"/>
      <c r="C757" s="4"/>
      <c r="D757" s="4"/>
      <c r="E757" s="4"/>
      <c r="F757" s="4"/>
      <c r="G757" s="4"/>
      <c r="H757" s="4"/>
      <c r="I757" s="4"/>
      <c r="J757" s="119"/>
      <c r="K757" s="119"/>
      <c r="L757" s="119"/>
      <c r="M757" s="119"/>
      <c r="N757" s="4"/>
      <c r="O757" s="4"/>
      <c r="P757" s="4"/>
      <c r="Q757" s="4"/>
      <c r="R757" s="4"/>
      <c r="S757" s="4"/>
      <c r="T757" s="4"/>
      <c r="U757" s="4"/>
      <c r="V757" s="4"/>
      <c r="W757" s="4"/>
      <c r="X757" s="4"/>
      <c r="Y757" s="4"/>
      <c r="Z757" s="4"/>
    </row>
    <row r="758">
      <c r="A758" s="4"/>
      <c r="B758" s="4"/>
      <c r="C758" s="4"/>
      <c r="D758" s="4"/>
      <c r="E758" s="4"/>
      <c r="F758" s="4"/>
      <c r="G758" s="4"/>
      <c r="H758" s="4"/>
      <c r="I758" s="4"/>
      <c r="J758" s="119"/>
      <c r="K758" s="119"/>
      <c r="L758" s="119"/>
      <c r="M758" s="119"/>
      <c r="N758" s="4"/>
      <c r="O758" s="4"/>
      <c r="P758" s="4"/>
      <c r="Q758" s="4"/>
      <c r="R758" s="4"/>
      <c r="S758" s="4"/>
      <c r="T758" s="4"/>
      <c r="U758" s="4"/>
      <c r="V758" s="4"/>
      <c r="W758" s="4"/>
      <c r="X758" s="4"/>
      <c r="Y758" s="4"/>
      <c r="Z758" s="4"/>
    </row>
    <row r="759">
      <c r="A759" s="4"/>
      <c r="B759" s="4"/>
      <c r="C759" s="4"/>
      <c r="D759" s="4"/>
      <c r="E759" s="4"/>
      <c r="F759" s="4"/>
      <c r="G759" s="4"/>
      <c r="H759" s="4"/>
      <c r="I759" s="4"/>
      <c r="J759" s="119"/>
      <c r="K759" s="119"/>
      <c r="L759" s="119"/>
      <c r="M759" s="119"/>
      <c r="N759" s="4"/>
      <c r="O759" s="4"/>
      <c r="P759" s="4"/>
      <c r="Q759" s="4"/>
      <c r="R759" s="4"/>
      <c r="S759" s="4"/>
      <c r="T759" s="4"/>
      <c r="U759" s="4"/>
      <c r="V759" s="4"/>
      <c r="W759" s="4"/>
      <c r="X759" s="4"/>
      <c r="Y759" s="4"/>
      <c r="Z759" s="4"/>
    </row>
    <row r="760">
      <c r="A760" s="4"/>
      <c r="B760" s="4"/>
      <c r="C760" s="4"/>
      <c r="D760" s="4"/>
      <c r="E760" s="4"/>
      <c r="F760" s="4"/>
      <c r="G760" s="4"/>
      <c r="H760" s="4"/>
      <c r="I760" s="4"/>
      <c r="J760" s="119"/>
      <c r="K760" s="119"/>
      <c r="L760" s="119"/>
      <c r="M760" s="119"/>
      <c r="N760" s="4"/>
      <c r="O760" s="4"/>
      <c r="P760" s="4"/>
      <c r="Q760" s="4"/>
      <c r="R760" s="4"/>
      <c r="S760" s="4"/>
      <c r="T760" s="4"/>
      <c r="U760" s="4"/>
      <c r="V760" s="4"/>
      <c r="W760" s="4"/>
      <c r="X760" s="4"/>
      <c r="Y760" s="4"/>
      <c r="Z760" s="4"/>
    </row>
    <row r="761">
      <c r="A761" s="4"/>
      <c r="B761" s="4"/>
      <c r="C761" s="4"/>
      <c r="D761" s="4"/>
      <c r="E761" s="4"/>
      <c r="F761" s="4"/>
      <c r="G761" s="4"/>
      <c r="H761" s="4"/>
      <c r="I761" s="4"/>
      <c r="J761" s="119"/>
      <c r="K761" s="119"/>
      <c r="L761" s="119"/>
      <c r="M761" s="119"/>
      <c r="N761" s="4"/>
      <c r="O761" s="4"/>
      <c r="P761" s="4"/>
      <c r="Q761" s="4"/>
      <c r="R761" s="4"/>
      <c r="S761" s="4"/>
      <c r="T761" s="4"/>
      <c r="U761" s="4"/>
      <c r="V761" s="4"/>
      <c r="W761" s="4"/>
      <c r="X761" s="4"/>
      <c r="Y761" s="4"/>
      <c r="Z761" s="4"/>
    </row>
    <row r="762">
      <c r="A762" s="4"/>
      <c r="B762" s="4"/>
      <c r="C762" s="4"/>
      <c r="D762" s="4"/>
      <c r="E762" s="4"/>
      <c r="F762" s="4"/>
      <c r="G762" s="4"/>
      <c r="H762" s="4"/>
      <c r="I762" s="4"/>
      <c r="J762" s="119"/>
      <c r="K762" s="119"/>
      <c r="L762" s="119"/>
      <c r="M762" s="119"/>
      <c r="N762" s="4"/>
      <c r="O762" s="4"/>
      <c r="P762" s="4"/>
      <c r="Q762" s="4"/>
      <c r="R762" s="4"/>
      <c r="S762" s="4"/>
      <c r="T762" s="4"/>
      <c r="U762" s="4"/>
      <c r="V762" s="4"/>
      <c r="W762" s="4"/>
      <c r="X762" s="4"/>
      <c r="Y762" s="4"/>
      <c r="Z762" s="4"/>
    </row>
    <row r="763">
      <c r="A763" s="4"/>
      <c r="B763" s="4"/>
      <c r="C763" s="4"/>
      <c r="D763" s="4"/>
      <c r="E763" s="4"/>
      <c r="F763" s="4"/>
      <c r="G763" s="4"/>
      <c r="H763" s="4"/>
      <c r="I763" s="4"/>
      <c r="J763" s="119"/>
      <c r="K763" s="119"/>
      <c r="L763" s="119"/>
      <c r="M763" s="119"/>
      <c r="N763" s="4"/>
      <c r="O763" s="4"/>
      <c r="P763" s="4"/>
      <c r="Q763" s="4"/>
      <c r="R763" s="4"/>
      <c r="S763" s="4"/>
      <c r="T763" s="4"/>
      <c r="U763" s="4"/>
      <c r="V763" s="4"/>
      <c r="W763" s="4"/>
      <c r="X763" s="4"/>
      <c r="Y763" s="4"/>
      <c r="Z763" s="4"/>
    </row>
    <row r="764">
      <c r="A764" s="4"/>
      <c r="B764" s="4"/>
      <c r="C764" s="4"/>
      <c r="D764" s="4"/>
      <c r="E764" s="4"/>
      <c r="F764" s="4"/>
      <c r="G764" s="4"/>
      <c r="H764" s="4"/>
      <c r="I764" s="4"/>
      <c r="J764" s="119"/>
      <c r="K764" s="119"/>
      <c r="L764" s="119"/>
      <c r="M764" s="119"/>
      <c r="N764" s="4"/>
      <c r="O764" s="4"/>
      <c r="P764" s="4"/>
      <c r="Q764" s="4"/>
      <c r="R764" s="4"/>
      <c r="S764" s="4"/>
      <c r="T764" s="4"/>
      <c r="U764" s="4"/>
      <c r="V764" s="4"/>
      <c r="W764" s="4"/>
      <c r="X764" s="4"/>
      <c r="Y764" s="4"/>
      <c r="Z764" s="4"/>
    </row>
    <row r="765">
      <c r="A765" s="4"/>
      <c r="B765" s="4"/>
      <c r="C765" s="4"/>
      <c r="D765" s="4"/>
      <c r="E765" s="4"/>
      <c r="F765" s="4"/>
      <c r="G765" s="4"/>
      <c r="H765" s="4"/>
      <c r="I765" s="4"/>
      <c r="J765" s="119"/>
      <c r="K765" s="119"/>
      <c r="L765" s="119"/>
      <c r="M765" s="119"/>
      <c r="N765" s="4"/>
      <c r="O765" s="4"/>
      <c r="P765" s="4"/>
      <c r="Q765" s="4"/>
      <c r="R765" s="4"/>
      <c r="S765" s="4"/>
      <c r="T765" s="4"/>
      <c r="U765" s="4"/>
      <c r="V765" s="4"/>
      <c r="W765" s="4"/>
      <c r="X765" s="4"/>
      <c r="Y765" s="4"/>
      <c r="Z765" s="4"/>
    </row>
    <row r="766">
      <c r="A766" s="4"/>
      <c r="B766" s="4"/>
      <c r="C766" s="4"/>
      <c r="D766" s="4"/>
      <c r="E766" s="4"/>
      <c r="F766" s="4"/>
      <c r="G766" s="4"/>
      <c r="H766" s="4"/>
      <c r="I766" s="4"/>
      <c r="J766" s="119"/>
      <c r="K766" s="119"/>
      <c r="L766" s="119"/>
      <c r="M766" s="119"/>
      <c r="N766" s="4"/>
      <c r="O766" s="4"/>
      <c r="P766" s="4"/>
      <c r="Q766" s="4"/>
      <c r="R766" s="4"/>
      <c r="S766" s="4"/>
      <c r="T766" s="4"/>
      <c r="U766" s="4"/>
      <c r="V766" s="4"/>
      <c r="W766" s="4"/>
      <c r="X766" s="4"/>
      <c r="Y766" s="4"/>
      <c r="Z766" s="4"/>
    </row>
    <row r="767">
      <c r="A767" s="4"/>
      <c r="B767" s="4"/>
      <c r="C767" s="4"/>
      <c r="D767" s="4"/>
      <c r="E767" s="4"/>
      <c r="F767" s="4"/>
      <c r="G767" s="4"/>
      <c r="H767" s="4"/>
      <c r="I767" s="4"/>
      <c r="J767" s="119"/>
      <c r="K767" s="119"/>
      <c r="L767" s="119"/>
      <c r="M767" s="119"/>
      <c r="N767" s="4"/>
      <c r="O767" s="4"/>
      <c r="P767" s="4"/>
      <c r="Q767" s="4"/>
      <c r="R767" s="4"/>
      <c r="S767" s="4"/>
      <c r="T767" s="4"/>
      <c r="U767" s="4"/>
      <c r="V767" s="4"/>
      <c r="W767" s="4"/>
      <c r="X767" s="4"/>
      <c r="Y767" s="4"/>
      <c r="Z767" s="4"/>
    </row>
    <row r="768">
      <c r="A768" s="4"/>
      <c r="B768" s="4"/>
      <c r="C768" s="4"/>
      <c r="D768" s="4"/>
      <c r="E768" s="4"/>
      <c r="F768" s="4"/>
      <c r="G768" s="4"/>
      <c r="H768" s="4"/>
      <c r="I768" s="4"/>
      <c r="J768" s="119"/>
      <c r="K768" s="119"/>
      <c r="L768" s="119"/>
      <c r="M768" s="119"/>
      <c r="N768" s="4"/>
      <c r="O768" s="4"/>
      <c r="P768" s="4"/>
      <c r="Q768" s="4"/>
      <c r="R768" s="4"/>
      <c r="S768" s="4"/>
      <c r="T768" s="4"/>
      <c r="U768" s="4"/>
      <c r="V768" s="4"/>
      <c r="W768" s="4"/>
      <c r="X768" s="4"/>
      <c r="Y768" s="4"/>
      <c r="Z768" s="4"/>
    </row>
    <row r="769">
      <c r="A769" s="4"/>
      <c r="B769" s="4"/>
      <c r="C769" s="4"/>
      <c r="D769" s="4"/>
      <c r="E769" s="4"/>
      <c r="F769" s="4"/>
      <c r="G769" s="4"/>
      <c r="H769" s="4"/>
      <c r="I769" s="4"/>
      <c r="J769" s="119"/>
      <c r="K769" s="119"/>
      <c r="L769" s="119"/>
      <c r="M769" s="119"/>
      <c r="N769" s="4"/>
      <c r="O769" s="4"/>
      <c r="P769" s="4"/>
      <c r="Q769" s="4"/>
      <c r="R769" s="4"/>
      <c r="S769" s="4"/>
      <c r="T769" s="4"/>
      <c r="U769" s="4"/>
      <c r="V769" s="4"/>
      <c r="W769" s="4"/>
      <c r="X769" s="4"/>
      <c r="Y769" s="4"/>
      <c r="Z769" s="4"/>
    </row>
    <row r="770">
      <c r="A770" s="4"/>
      <c r="B770" s="4"/>
      <c r="C770" s="4"/>
      <c r="D770" s="4"/>
      <c r="E770" s="4"/>
      <c r="F770" s="4"/>
      <c r="G770" s="4"/>
      <c r="H770" s="4"/>
      <c r="I770" s="4"/>
      <c r="J770" s="119"/>
      <c r="K770" s="119"/>
      <c r="L770" s="119"/>
      <c r="M770" s="119"/>
      <c r="N770" s="4"/>
      <c r="O770" s="4"/>
      <c r="P770" s="4"/>
      <c r="Q770" s="4"/>
      <c r="R770" s="4"/>
      <c r="S770" s="4"/>
      <c r="T770" s="4"/>
      <c r="U770" s="4"/>
      <c r="V770" s="4"/>
      <c r="W770" s="4"/>
      <c r="X770" s="4"/>
      <c r="Y770" s="4"/>
      <c r="Z770" s="4"/>
    </row>
    <row r="771">
      <c r="A771" s="4"/>
      <c r="B771" s="4"/>
      <c r="C771" s="4"/>
      <c r="D771" s="4"/>
      <c r="E771" s="4"/>
      <c r="F771" s="4"/>
      <c r="G771" s="4"/>
      <c r="H771" s="4"/>
      <c r="I771" s="4"/>
      <c r="J771" s="119"/>
      <c r="K771" s="119"/>
      <c r="L771" s="119"/>
      <c r="M771" s="119"/>
      <c r="N771" s="4"/>
      <c r="O771" s="4"/>
      <c r="P771" s="4"/>
      <c r="Q771" s="4"/>
      <c r="R771" s="4"/>
      <c r="S771" s="4"/>
      <c r="T771" s="4"/>
      <c r="U771" s="4"/>
      <c r="V771" s="4"/>
      <c r="W771" s="4"/>
      <c r="X771" s="4"/>
      <c r="Y771" s="4"/>
      <c r="Z771" s="4"/>
    </row>
    <row r="772">
      <c r="A772" s="4"/>
      <c r="B772" s="4"/>
      <c r="C772" s="4"/>
      <c r="D772" s="4"/>
      <c r="E772" s="4"/>
      <c r="F772" s="4"/>
      <c r="G772" s="4"/>
      <c r="H772" s="4"/>
      <c r="I772" s="4"/>
      <c r="J772" s="119"/>
      <c r="K772" s="119"/>
      <c r="L772" s="119"/>
      <c r="M772" s="119"/>
      <c r="N772" s="4"/>
      <c r="O772" s="4"/>
      <c r="P772" s="4"/>
      <c r="Q772" s="4"/>
      <c r="R772" s="4"/>
      <c r="S772" s="4"/>
      <c r="T772" s="4"/>
      <c r="U772" s="4"/>
      <c r="V772" s="4"/>
      <c r="W772" s="4"/>
      <c r="X772" s="4"/>
      <c r="Y772" s="4"/>
      <c r="Z772" s="4"/>
    </row>
    <row r="773">
      <c r="A773" s="4"/>
      <c r="B773" s="4"/>
      <c r="C773" s="4"/>
      <c r="D773" s="4"/>
      <c r="E773" s="4"/>
      <c r="F773" s="4"/>
      <c r="G773" s="4"/>
      <c r="H773" s="4"/>
      <c r="I773" s="4"/>
      <c r="J773" s="119"/>
      <c r="K773" s="119"/>
      <c r="L773" s="119"/>
      <c r="M773" s="119"/>
      <c r="N773" s="4"/>
      <c r="O773" s="4"/>
      <c r="P773" s="4"/>
      <c r="Q773" s="4"/>
      <c r="R773" s="4"/>
      <c r="S773" s="4"/>
      <c r="T773" s="4"/>
      <c r="U773" s="4"/>
      <c r="V773" s="4"/>
      <c r="W773" s="4"/>
      <c r="X773" s="4"/>
      <c r="Y773" s="4"/>
      <c r="Z773" s="4"/>
    </row>
    <row r="774">
      <c r="A774" s="4"/>
      <c r="B774" s="4"/>
      <c r="C774" s="4"/>
      <c r="D774" s="4"/>
      <c r="E774" s="4"/>
      <c r="F774" s="4"/>
      <c r="G774" s="4"/>
      <c r="H774" s="4"/>
      <c r="I774" s="4"/>
      <c r="J774" s="119"/>
      <c r="K774" s="119"/>
      <c r="L774" s="119"/>
      <c r="M774" s="119"/>
      <c r="N774" s="4"/>
      <c r="O774" s="4"/>
      <c r="P774" s="4"/>
      <c r="Q774" s="4"/>
      <c r="R774" s="4"/>
      <c r="S774" s="4"/>
      <c r="T774" s="4"/>
      <c r="U774" s="4"/>
      <c r="V774" s="4"/>
      <c r="W774" s="4"/>
      <c r="X774" s="4"/>
      <c r="Y774" s="4"/>
      <c r="Z774" s="4"/>
    </row>
    <row r="775">
      <c r="A775" s="4"/>
      <c r="B775" s="4"/>
      <c r="C775" s="4"/>
      <c r="D775" s="4"/>
      <c r="E775" s="4"/>
      <c r="F775" s="4"/>
      <c r="G775" s="4"/>
      <c r="H775" s="4"/>
      <c r="I775" s="4"/>
      <c r="J775" s="119"/>
      <c r="K775" s="119"/>
      <c r="L775" s="119"/>
      <c r="M775" s="119"/>
      <c r="N775" s="4"/>
      <c r="O775" s="4"/>
      <c r="P775" s="4"/>
      <c r="Q775" s="4"/>
      <c r="R775" s="4"/>
      <c r="S775" s="4"/>
      <c r="T775" s="4"/>
      <c r="U775" s="4"/>
      <c r="V775" s="4"/>
      <c r="W775" s="4"/>
      <c r="X775" s="4"/>
      <c r="Y775" s="4"/>
      <c r="Z775" s="4"/>
    </row>
    <row r="776">
      <c r="A776" s="4"/>
      <c r="B776" s="4"/>
      <c r="C776" s="4"/>
      <c r="D776" s="4"/>
      <c r="E776" s="4"/>
      <c r="F776" s="4"/>
      <c r="G776" s="4"/>
      <c r="H776" s="4"/>
      <c r="I776" s="4"/>
      <c r="J776" s="119"/>
      <c r="K776" s="119"/>
      <c r="L776" s="119"/>
      <c r="M776" s="119"/>
      <c r="N776" s="4"/>
      <c r="O776" s="4"/>
      <c r="P776" s="4"/>
      <c r="Q776" s="4"/>
      <c r="R776" s="4"/>
      <c r="S776" s="4"/>
      <c r="T776" s="4"/>
      <c r="U776" s="4"/>
      <c r="V776" s="4"/>
      <c r="W776" s="4"/>
      <c r="X776" s="4"/>
      <c r="Y776" s="4"/>
      <c r="Z776" s="4"/>
    </row>
    <row r="777">
      <c r="A777" s="4"/>
      <c r="B777" s="4"/>
      <c r="C777" s="4"/>
      <c r="D777" s="4"/>
      <c r="E777" s="4"/>
      <c r="F777" s="4"/>
      <c r="G777" s="4"/>
      <c r="H777" s="4"/>
      <c r="I777" s="4"/>
      <c r="J777" s="119"/>
      <c r="K777" s="119"/>
      <c r="L777" s="119"/>
      <c r="M777" s="119"/>
      <c r="N777" s="4"/>
      <c r="O777" s="4"/>
      <c r="P777" s="4"/>
      <c r="Q777" s="4"/>
      <c r="R777" s="4"/>
      <c r="S777" s="4"/>
      <c r="T777" s="4"/>
      <c r="U777" s="4"/>
      <c r="V777" s="4"/>
      <c r="W777" s="4"/>
      <c r="X777" s="4"/>
      <c r="Y777" s="4"/>
      <c r="Z777" s="4"/>
    </row>
    <row r="778">
      <c r="A778" s="4"/>
      <c r="B778" s="4"/>
      <c r="C778" s="4"/>
      <c r="D778" s="4"/>
      <c r="E778" s="4"/>
      <c r="F778" s="4"/>
      <c r="G778" s="4"/>
      <c r="H778" s="4"/>
      <c r="I778" s="4"/>
      <c r="J778" s="119"/>
      <c r="K778" s="119"/>
      <c r="L778" s="119"/>
      <c r="M778" s="119"/>
      <c r="N778" s="4"/>
      <c r="O778" s="4"/>
      <c r="P778" s="4"/>
      <c r="Q778" s="4"/>
      <c r="R778" s="4"/>
      <c r="S778" s="4"/>
      <c r="T778" s="4"/>
      <c r="U778" s="4"/>
      <c r="V778" s="4"/>
      <c r="W778" s="4"/>
      <c r="X778" s="4"/>
      <c r="Y778" s="4"/>
      <c r="Z778" s="4"/>
    </row>
    <row r="779">
      <c r="A779" s="4"/>
      <c r="B779" s="4"/>
      <c r="C779" s="4"/>
      <c r="D779" s="4"/>
      <c r="E779" s="4"/>
      <c r="F779" s="4"/>
      <c r="G779" s="4"/>
      <c r="H779" s="4"/>
      <c r="I779" s="4"/>
      <c r="J779" s="119"/>
      <c r="K779" s="119"/>
      <c r="L779" s="119"/>
      <c r="M779" s="119"/>
      <c r="N779" s="4"/>
      <c r="O779" s="4"/>
      <c r="P779" s="4"/>
      <c r="Q779" s="4"/>
      <c r="R779" s="4"/>
      <c r="S779" s="4"/>
      <c r="T779" s="4"/>
      <c r="U779" s="4"/>
      <c r="V779" s="4"/>
      <c r="W779" s="4"/>
      <c r="X779" s="4"/>
      <c r="Y779" s="4"/>
      <c r="Z779" s="4"/>
    </row>
    <row r="780">
      <c r="A780" s="4"/>
      <c r="B780" s="4"/>
      <c r="C780" s="4"/>
      <c r="D780" s="4"/>
      <c r="E780" s="4"/>
      <c r="F780" s="4"/>
      <c r="G780" s="4"/>
      <c r="H780" s="4"/>
      <c r="I780" s="4"/>
      <c r="J780" s="119"/>
      <c r="K780" s="119"/>
      <c r="L780" s="119"/>
      <c r="M780" s="119"/>
      <c r="N780" s="4"/>
      <c r="O780" s="4"/>
      <c r="P780" s="4"/>
      <c r="Q780" s="4"/>
      <c r="R780" s="4"/>
      <c r="S780" s="4"/>
      <c r="T780" s="4"/>
      <c r="U780" s="4"/>
      <c r="V780" s="4"/>
      <c r="W780" s="4"/>
      <c r="X780" s="4"/>
      <c r="Y780" s="4"/>
      <c r="Z780" s="4"/>
    </row>
    <row r="781">
      <c r="A781" s="4"/>
      <c r="B781" s="4"/>
      <c r="C781" s="4"/>
      <c r="D781" s="4"/>
      <c r="E781" s="4"/>
      <c r="F781" s="4"/>
      <c r="G781" s="4"/>
      <c r="H781" s="4"/>
      <c r="I781" s="4"/>
      <c r="J781" s="119"/>
      <c r="K781" s="119"/>
      <c r="L781" s="119"/>
      <c r="M781" s="119"/>
      <c r="N781" s="4"/>
      <c r="O781" s="4"/>
      <c r="P781" s="4"/>
      <c r="Q781" s="4"/>
      <c r="R781" s="4"/>
      <c r="S781" s="4"/>
      <c r="T781" s="4"/>
      <c r="U781" s="4"/>
      <c r="V781" s="4"/>
      <c r="W781" s="4"/>
      <c r="X781" s="4"/>
      <c r="Y781" s="4"/>
      <c r="Z781" s="4"/>
    </row>
    <row r="782">
      <c r="A782" s="4"/>
      <c r="B782" s="4"/>
      <c r="C782" s="4"/>
      <c r="D782" s="4"/>
      <c r="E782" s="4"/>
      <c r="F782" s="4"/>
      <c r="G782" s="4"/>
      <c r="H782" s="4"/>
      <c r="I782" s="4"/>
      <c r="J782" s="119"/>
      <c r="K782" s="119"/>
      <c r="L782" s="119"/>
      <c r="M782" s="119"/>
      <c r="N782" s="4"/>
      <c r="O782" s="4"/>
      <c r="P782" s="4"/>
      <c r="Q782" s="4"/>
      <c r="R782" s="4"/>
      <c r="S782" s="4"/>
      <c r="T782" s="4"/>
      <c r="U782" s="4"/>
      <c r="V782" s="4"/>
      <c r="W782" s="4"/>
      <c r="X782" s="4"/>
      <c r="Y782" s="4"/>
      <c r="Z782" s="4"/>
    </row>
    <row r="783">
      <c r="A783" s="4"/>
      <c r="B783" s="4"/>
      <c r="C783" s="4"/>
      <c r="D783" s="4"/>
      <c r="E783" s="4"/>
      <c r="F783" s="4"/>
      <c r="G783" s="4"/>
      <c r="H783" s="4"/>
      <c r="I783" s="4"/>
      <c r="J783" s="119"/>
      <c r="K783" s="119"/>
      <c r="L783" s="119"/>
      <c r="M783" s="119"/>
      <c r="N783" s="4"/>
      <c r="O783" s="4"/>
      <c r="P783" s="4"/>
      <c r="Q783" s="4"/>
      <c r="R783" s="4"/>
      <c r="S783" s="4"/>
      <c r="T783" s="4"/>
      <c r="U783" s="4"/>
      <c r="V783" s="4"/>
      <c r="W783" s="4"/>
      <c r="X783" s="4"/>
      <c r="Y783" s="4"/>
      <c r="Z783" s="4"/>
    </row>
    <row r="784">
      <c r="A784" s="4"/>
      <c r="B784" s="4"/>
      <c r="C784" s="4"/>
      <c r="D784" s="4"/>
      <c r="E784" s="4"/>
      <c r="F784" s="4"/>
      <c r="G784" s="4"/>
      <c r="H784" s="4"/>
      <c r="I784" s="4"/>
      <c r="J784" s="119"/>
      <c r="K784" s="119"/>
      <c r="L784" s="119"/>
      <c r="M784" s="119"/>
      <c r="N784" s="4"/>
      <c r="O784" s="4"/>
      <c r="P784" s="4"/>
      <c r="Q784" s="4"/>
      <c r="R784" s="4"/>
      <c r="S784" s="4"/>
      <c r="T784" s="4"/>
      <c r="U784" s="4"/>
      <c r="V784" s="4"/>
      <c r="W784" s="4"/>
      <c r="X784" s="4"/>
      <c r="Y784" s="4"/>
      <c r="Z784" s="4"/>
    </row>
    <row r="785">
      <c r="A785" s="4"/>
      <c r="B785" s="4"/>
      <c r="C785" s="4"/>
      <c r="D785" s="4"/>
      <c r="E785" s="4"/>
      <c r="F785" s="4"/>
      <c r="G785" s="4"/>
      <c r="H785" s="4"/>
      <c r="I785" s="4"/>
      <c r="J785" s="119"/>
      <c r="K785" s="119"/>
      <c r="L785" s="119"/>
      <c r="M785" s="119"/>
      <c r="N785" s="4"/>
      <c r="O785" s="4"/>
      <c r="P785" s="4"/>
      <c r="Q785" s="4"/>
      <c r="R785" s="4"/>
      <c r="S785" s="4"/>
      <c r="T785" s="4"/>
      <c r="U785" s="4"/>
      <c r="V785" s="4"/>
      <c r="W785" s="4"/>
      <c r="X785" s="4"/>
      <c r="Y785" s="4"/>
      <c r="Z785" s="4"/>
    </row>
    <row r="786">
      <c r="A786" s="4"/>
      <c r="B786" s="4"/>
      <c r="C786" s="4"/>
      <c r="D786" s="4"/>
      <c r="E786" s="4"/>
      <c r="F786" s="4"/>
      <c r="G786" s="4"/>
      <c r="H786" s="4"/>
      <c r="I786" s="4"/>
      <c r="J786" s="119"/>
      <c r="K786" s="119"/>
      <c r="L786" s="119"/>
      <c r="M786" s="119"/>
      <c r="N786" s="4"/>
      <c r="O786" s="4"/>
      <c r="P786" s="4"/>
      <c r="Q786" s="4"/>
      <c r="R786" s="4"/>
      <c r="S786" s="4"/>
      <c r="T786" s="4"/>
      <c r="U786" s="4"/>
      <c r="V786" s="4"/>
      <c r="W786" s="4"/>
      <c r="X786" s="4"/>
      <c r="Y786" s="4"/>
      <c r="Z786" s="4"/>
    </row>
    <row r="787">
      <c r="A787" s="4"/>
      <c r="B787" s="4"/>
      <c r="C787" s="4"/>
      <c r="D787" s="4"/>
      <c r="E787" s="4"/>
      <c r="F787" s="4"/>
      <c r="G787" s="4"/>
      <c r="H787" s="4"/>
      <c r="I787" s="4"/>
      <c r="J787" s="119"/>
      <c r="K787" s="119"/>
      <c r="L787" s="119"/>
      <c r="M787" s="119"/>
      <c r="N787" s="4"/>
      <c r="O787" s="4"/>
      <c r="P787" s="4"/>
      <c r="Q787" s="4"/>
      <c r="R787" s="4"/>
      <c r="S787" s="4"/>
      <c r="T787" s="4"/>
      <c r="U787" s="4"/>
      <c r="V787" s="4"/>
      <c r="W787" s="4"/>
      <c r="X787" s="4"/>
      <c r="Y787" s="4"/>
      <c r="Z787" s="4"/>
    </row>
    <row r="788">
      <c r="A788" s="4"/>
      <c r="B788" s="4"/>
      <c r="C788" s="4"/>
      <c r="D788" s="4"/>
      <c r="E788" s="4"/>
      <c r="F788" s="4"/>
      <c r="G788" s="4"/>
      <c r="H788" s="4"/>
      <c r="I788" s="4"/>
      <c r="J788" s="119"/>
      <c r="K788" s="119"/>
      <c r="L788" s="119"/>
      <c r="M788" s="119"/>
      <c r="N788" s="4"/>
      <c r="O788" s="4"/>
      <c r="P788" s="4"/>
      <c r="Q788" s="4"/>
      <c r="R788" s="4"/>
      <c r="S788" s="4"/>
      <c r="T788" s="4"/>
      <c r="U788" s="4"/>
      <c r="V788" s="4"/>
      <c r="W788" s="4"/>
      <c r="X788" s="4"/>
      <c r="Y788" s="4"/>
      <c r="Z788" s="4"/>
    </row>
    <row r="789">
      <c r="A789" s="4"/>
      <c r="B789" s="4"/>
      <c r="C789" s="4"/>
      <c r="D789" s="4"/>
      <c r="E789" s="4"/>
      <c r="F789" s="4"/>
      <c r="G789" s="4"/>
      <c r="H789" s="4"/>
      <c r="I789" s="4"/>
      <c r="J789" s="119"/>
      <c r="K789" s="119"/>
      <c r="L789" s="119"/>
      <c r="M789" s="119"/>
      <c r="N789" s="4"/>
      <c r="O789" s="4"/>
      <c r="P789" s="4"/>
      <c r="Q789" s="4"/>
      <c r="R789" s="4"/>
      <c r="S789" s="4"/>
      <c r="T789" s="4"/>
      <c r="U789" s="4"/>
      <c r="V789" s="4"/>
      <c r="W789" s="4"/>
      <c r="X789" s="4"/>
      <c r="Y789" s="4"/>
      <c r="Z789" s="4"/>
    </row>
    <row r="790">
      <c r="A790" s="4"/>
      <c r="B790" s="4"/>
      <c r="C790" s="4"/>
      <c r="D790" s="4"/>
      <c r="E790" s="4"/>
      <c r="F790" s="4"/>
      <c r="G790" s="4"/>
      <c r="H790" s="4"/>
      <c r="I790" s="4"/>
      <c r="J790" s="119"/>
      <c r="K790" s="119"/>
      <c r="L790" s="119"/>
      <c r="M790" s="119"/>
      <c r="N790" s="4"/>
      <c r="O790" s="4"/>
      <c r="P790" s="4"/>
      <c r="Q790" s="4"/>
      <c r="R790" s="4"/>
      <c r="S790" s="4"/>
      <c r="T790" s="4"/>
      <c r="U790" s="4"/>
      <c r="V790" s="4"/>
      <c r="W790" s="4"/>
      <c r="X790" s="4"/>
      <c r="Y790" s="4"/>
      <c r="Z790" s="4"/>
    </row>
    <row r="791">
      <c r="A791" s="4"/>
      <c r="B791" s="4"/>
      <c r="C791" s="4"/>
      <c r="D791" s="4"/>
      <c r="E791" s="4"/>
      <c r="F791" s="4"/>
      <c r="G791" s="4"/>
      <c r="H791" s="4"/>
      <c r="I791" s="4"/>
      <c r="J791" s="119"/>
      <c r="K791" s="119"/>
      <c r="L791" s="119"/>
      <c r="M791" s="119"/>
      <c r="N791" s="4"/>
      <c r="O791" s="4"/>
      <c r="P791" s="4"/>
      <c r="Q791" s="4"/>
      <c r="R791" s="4"/>
      <c r="S791" s="4"/>
      <c r="T791" s="4"/>
      <c r="U791" s="4"/>
      <c r="V791" s="4"/>
      <c r="W791" s="4"/>
      <c r="X791" s="4"/>
      <c r="Y791" s="4"/>
      <c r="Z791" s="4"/>
    </row>
    <row r="792">
      <c r="A792" s="4"/>
      <c r="B792" s="4"/>
      <c r="C792" s="4"/>
      <c r="D792" s="4"/>
      <c r="E792" s="4"/>
      <c r="F792" s="4"/>
      <c r="G792" s="4"/>
      <c r="H792" s="4"/>
      <c r="I792" s="4"/>
      <c r="J792" s="119"/>
      <c r="K792" s="119"/>
      <c r="L792" s="119"/>
      <c r="M792" s="119"/>
      <c r="N792" s="4"/>
      <c r="O792" s="4"/>
      <c r="P792" s="4"/>
      <c r="Q792" s="4"/>
      <c r="R792" s="4"/>
      <c r="S792" s="4"/>
      <c r="T792" s="4"/>
      <c r="U792" s="4"/>
      <c r="V792" s="4"/>
      <c r="W792" s="4"/>
      <c r="X792" s="4"/>
      <c r="Y792" s="4"/>
      <c r="Z792" s="4"/>
    </row>
    <row r="793">
      <c r="A793" s="4"/>
      <c r="B793" s="4"/>
      <c r="C793" s="4"/>
      <c r="D793" s="4"/>
      <c r="E793" s="4"/>
      <c r="F793" s="4"/>
      <c r="G793" s="4"/>
      <c r="H793" s="4"/>
      <c r="I793" s="4"/>
      <c r="J793" s="119"/>
      <c r="K793" s="119"/>
      <c r="L793" s="119"/>
      <c r="M793" s="119"/>
      <c r="N793" s="4"/>
      <c r="O793" s="4"/>
      <c r="P793" s="4"/>
      <c r="Q793" s="4"/>
      <c r="R793" s="4"/>
      <c r="S793" s="4"/>
      <c r="T793" s="4"/>
      <c r="U793" s="4"/>
      <c r="V793" s="4"/>
      <c r="W793" s="4"/>
      <c r="X793" s="4"/>
      <c r="Y793" s="4"/>
      <c r="Z793" s="4"/>
    </row>
    <row r="794">
      <c r="A794" s="4"/>
      <c r="B794" s="4"/>
      <c r="C794" s="4"/>
      <c r="D794" s="4"/>
      <c r="E794" s="4"/>
      <c r="F794" s="4"/>
      <c r="G794" s="4"/>
      <c r="H794" s="4"/>
      <c r="I794" s="4"/>
      <c r="J794" s="119"/>
      <c r="K794" s="119"/>
      <c r="L794" s="119"/>
      <c r="M794" s="119"/>
      <c r="N794" s="4"/>
      <c r="O794" s="4"/>
      <c r="P794" s="4"/>
      <c r="Q794" s="4"/>
      <c r="R794" s="4"/>
      <c r="S794" s="4"/>
      <c r="T794" s="4"/>
      <c r="U794" s="4"/>
      <c r="V794" s="4"/>
      <c r="W794" s="4"/>
      <c r="X794" s="4"/>
      <c r="Y794" s="4"/>
      <c r="Z794" s="4"/>
    </row>
    <row r="795">
      <c r="A795" s="4"/>
      <c r="B795" s="4"/>
      <c r="C795" s="4"/>
      <c r="D795" s="4"/>
      <c r="E795" s="4"/>
      <c r="F795" s="4"/>
      <c r="G795" s="4"/>
      <c r="H795" s="4"/>
      <c r="I795" s="4"/>
      <c r="J795" s="119"/>
      <c r="K795" s="119"/>
      <c r="L795" s="119"/>
      <c r="M795" s="119"/>
      <c r="N795" s="4"/>
      <c r="O795" s="4"/>
      <c r="P795" s="4"/>
      <c r="Q795" s="4"/>
      <c r="R795" s="4"/>
      <c r="S795" s="4"/>
      <c r="T795" s="4"/>
      <c r="U795" s="4"/>
      <c r="V795" s="4"/>
      <c r="W795" s="4"/>
      <c r="X795" s="4"/>
      <c r="Y795" s="4"/>
      <c r="Z795" s="4"/>
    </row>
    <row r="796">
      <c r="A796" s="4"/>
      <c r="B796" s="4"/>
      <c r="C796" s="4"/>
      <c r="D796" s="4"/>
      <c r="E796" s="4"/>
      <c r="F796" s="4"/>
      <c r="G796" s="4"/>
      <c r="H796" s="4"/>
      <c r="I796" s="4"/>
      <c r="J796" s="119"/>
      <c r="K796" s="119"/>
      <c r="L796" s="119"/>
      <c r="M796" s="119"/>
      <c r="N796" s="4"/>
      <c r="O796" s="4"/>
      <c r="P796" s="4"/>
      <c r="Q796" s="4"/>
      <c r="R796" s="4"/>
      <c r="S796" s="4"/>
      <c r="T796" s="4"/>
      <c r="U796" s="4"/>
      <c r="V796" s="4"/>
      <c r="W796" s="4"/>
      <c r="X796" s="4"/>
      <c r="Y796" s="4"/>
      <c r="Z796" s="4"/>
    </row>
    <row r="797">
      <c r="A797" s="4"/>
      <c r="B797" s="4"/>
      <c r="C797" s="4"/>
      <c r="D797" s="4"/>
      <c r="E797" s="4"/>
      <c r="F797" s="4"/>
      <c r="G797" s="4"/>
      <c r="H797" s="4"/>
      <c r="I797" s="4"/>
      <c r="J797" s="119"/>
      <c r="K797" s="119"/>
      <c r="L797" s="119"/>
      <c r="M797" s="119"/>
      <c r="N797" s="4"/>
      <c r="O797" s="4"/>
      <c r="P797" s="4"/>
      <c r="Q797" s="4"/>
      <c r="R797" s="4"/>
      <c r="S797" s="4"/>
      <c r="T797" s="4"/>
      <c r="U797" s="4"/>
      <c r="V797" s="4"/>
      <c r="W797" s="4"/>
      <c r="X797" s="4"/>
      <c r="Y797" s="4"/>
      <c r="Z797" s="4"/>
    </row>
    <row r="798">
      <c r="A798" s="4"/>
      <c r="B798" s="4"/>
      <c r="C798" s="4"/>
      <c r="D798" s="4"/>
      <c r="E798" s="4"/>
      <c r="F798" s="4"/>
      <c r="G798" s="4"/>
      <c r="H798" s="4"/>
      <c r="I798" s="4"/>
      <c r="J798" s="119"/>
      <c r="K798" s="119"/>
      <c r="L798" s="119"/>
      <c r="M798" s="119"/>
      <c r="N798" s="4"/>
      <c r="O798" s="4"/>
      <c r="P798" s="4"/>
      <c r="Q798" s="4"/>
      <c r="R798" s="4"/>
      <c r="S798" s="4"/>
      <c r="T798" s="4"/>
      <c r="U798" s="4"/>
      <c r="V798" s="4"/>
      <c r="W798" s="4"/>
      <c r="X798" s="4"/>
      <c r="Y798" s="4"/>
      <c r="Z798" s="4"/>
    </row>
    <row r="799">
      <c r="A799" s="4"/>
      <c r="B799" s="4"/>
      <c r="C799" s="4"/>
      <c r="D799" s="4"/>
      <c r="E799" s="4"/>
      <c r="F799" s="4"/>
      <c r="G799" s="4"/>
      <c r="H799" s="4"/>
      <c r="I799" s="4"/>
      <c r="J799" s="119"/>
      <c r="K799" s="119"/>
      <c r="L799" s="119"/>
      <c r="M799" s="119"/>
      <c r="N799" s="4"/>
      <c r="O799" s="4"/>
      <c r="P799" s="4"/>
      <c r="Q799" s="4"/>
      <c r="R799" s="4"/>
      <c r="S799" s="4"/>
      <c r="T799" s="4"/>
      <c r="U799" s="4"/>
      <c r="V799" s="4"/>
      <c r="W799" s="4"/>
      <c r="X799" s="4"/>
      <c r="Y799" s="4"/>
      <c r="Z799" s="4"/>
    </row>
    <row r="800">
      <c r="A800" s="4"/>
      <c r="B800" s="4"/>
      <c r="C800" s="4"/>
      <c r="D800" s="4"/>
      <c r="E800" s="4"/>
      <c r="F800" s="4"/>
      <c r="G800" s="4"/>
      <c r="H800" s="4"/>
      <c r="I800" s="4"/>
      <c r="J800" s="119"/>
      <c r="K800" s="119"/>
      <c r="L800" s="119"/>
      <c r="M800" s="119"/>
      <c r="N800" s="4"/>
      <c r="O800" s="4"/>
      <c r="P800" s="4"/>
      <c r="Q800" s="4"/>
      <c r="R800" s="4"/>
      <c r="S800" s="4"/>
      <c r="T800" s="4"/>
      <c r="U800" s="4"/>
      <c r="V800" s="4"/>
      <c r="W800" s="4"/>
      <c r="X800" s="4"/>
      <c r="Y800" s="4"/>
      <c r="Z800" s="4"/>
    </row>
    <row r="801">
      <c r="A801" s="4"/>
      <c r="B801" s="4"/>
      <c r="C801" s="4"/>
      <c r="D801" s="4"/>
      <c r="E801" s="4"/>
      <c r="F801" s="4"/>
      <c r="G801" s="4"/>
      <c r="H801" s="4"/>
      <c r="I801" s="4"/>
      <c r="J801" s="119"/>
      <c r="K801" s="119"/>
      <c r="L801" s="119"/>
      <c r="M801" s="119"/>
      <c r="N801" s="4"/>
      <c r="O801" s="4"/>
      <c r="P801" s="4"/>
      <c r="Q801" s="4"/>
      <c r="R801" s="4"/>
      <c r="S801" s="4"/>
      <c r="T801" s="4"/>
      <c r="U801" s="4"/>
      <c r="V801" s="4"/>
      <c r="W801" s="4"/>
      <c r="X801" s="4"/>
      <c r="Y801" s="4"/>
      <c r="Z801" s="4"/>
    </row>
    <row r="802">
      <c r="A802" s="4"/>
      <c r="B802" s="4"/>
      <c r="C802" s="4"/>
      <c r="D802" s="4"/>
      <c r="E802" s="4"/>
      <c r="F802" s="4"/>
      <c r="G802" s="4"/>
      <c r="H802" s="4"/>
      <c r="I802" s="4"/>
      <c r="J802" s="119"/>
      <c r="K802" s="119"/>
      <c r="L802" s="119"/>
      <c r="M802" s="119"/>
      <c r="N802" s="4"/>
      <c r="O802" s="4"/>
      <c r="P802" s="4"/>
      <c r="Q802" s="4"/>
      <c r="R802" s="4"/>
      <c r="S802" s="4"/>
      <c r="T802" s="4"/>
      <c r="U802" s="4"/>
      <c r="V802" s="4"/>
      <c r="W802" s="4"/>
      <c r="X802" s="4"/>
      <c r="Y802" s="4"/>
      <c r="Z802" s="4"/>
    </row>
    <row r="803">
      <c r="A803" s="4"/>
      <c r="B803" s="4"/>
      <c r="C803" s="4"/>
      <c r="D803" s="4"/>
      <c r="E803" s="4"/>
      <c r="F803" s="4"/>
      <c r="G803" s="4"/>
      <c r="H803" s="4"/>
      <c r="I803" s="4"/>
      <c r="J803" s="119"/>
      <c r="K803" s="119"/>
      <c r="L803" s="119"/>
      <c r="M803" s="119"/>
      <c r="N803" s="4"/>
      <c r="O803" s="4"/>
      <c r="P803" s="4"/>
      <c r="Q803" s="4"/>
      <c r="R803" s="4"/>
      <c r="S803" s="4"/>
      <c r="T803" s="4"/>
      <c r="U803" s="4"/>
      <c r="V803" s="4"/>
      <c r="W803" s="4"/>
      <c r="X803" s="4"/>
      <c r="Y803" s="4"/>
      <c r="Z803" s="4"/>
    </row>
    <row r="804">
      <c r="A804" s="4"/>
      <c r="B804" s="4"/>
      <c r="C804" s="4"/>
      <c r="D804" s="4"/>
      <c r="E804" s="4"/>
      <c r="F804" s="4"/>
      <c r="G804" s="4"/>
      <c r="H804" s="4"/>
      <c r="I804" s="4"/>
      <c r="J804" s="119"/>
      <c r="K804" s="119"/>
      <c r="L804" s="119"/>
      <c r="M804" s="119"/>
      <c r="N804" s="4"/>
      <c r="O804" s="4"/>
      <c r="P804" s="4"/>
      <c r="Q804" s="4"/>
      <c r="R804" s="4"/>
      <c r="S804" s="4"/>
      <c r="T804" s="4"/>
      <c r="U804" s="4"/>
      <c r="V804" s="4"/>
      <c r="W804" s="4"/>
      <c r="X804" s="4"/>
      <c r="Y804" s="4"/>
      <c r="Z804" s="4"/>
    </row>
    <row r="805">
      <c r="A805" s="4"/>
      <c r="B805" s="4"/>
      <c r="C805" s="4"/>
      <c r="D805" s="4"/>
      <c r="E805" s="4"/>
      <c r="F805" s="4"/>
      <c r="G805" s="4"/>
      <c r="H805" s="4"/>
      <c r="I805" s="4"/>
      <c r="J805" s="119"/>
      <c r="K805" s="119"/>
      <c r="L805" s="119"/>
      <c r="M805" s="119"/>
      <c r="N805" s="4"/>
      <c r="O805" s="4"/>
      <c r="P805" s="4"/>
      <c r="Q805" s="4"/>
      <c r="R805" s="4"/>
      <c r="S805" s="4"/>
      <c r="T805" s="4"/>
      <c r="U805" s="4"/>
      <c r="V805" s="4"/>
      <c r="W805" s="4"/>
      <c r="X805" s="4"/>
      <c r="Y805" s="4"/>
      <c r="Z805" s="4"/>
    </row>
    <row r="806">
      <c r="A806" s="4"/>
      <c r="B806" s="4"/>
      <c r="C806" s="4"/>
      <c r="D806" s="4"/>
      <c r="E806" s="4"/>
      <c r="F806" s="4"/>
      <c r="G806" s="4"/>
      <c r="H806" s="4"/>
      <c r="I806" s="4"/>
      <c r="J806" s="119"/>
      <c r="K806" s="119"/>
      <c r="L806" s="119"/>
      <c r="M806" s="119"/>
      <c r="N806" s="4"/>
      <c r="O806" s="4"/>
      <c r="P806" s="4"/>
      <c r="Q806" s="4"/>
      <c r="R806" s="4"/>
      <c r="S806" s="4"/>
      <c r="T806" s="4"/>
      <c r="U806" s="4"/>
      <c r="V806" s="4"/>
      <c r="W806" s="4"/>
      <c r="X806" s="4"/>
      <c r="Y806" s="4"/>
      <c r="Z806" s="4"/>
    </row>
    <row r="807">
      <c r="A807" s="4"/>
      <c r="B807" s="4"/>
      <c r="C807" s="4"/>
      <c r="D807" s="4"/>
      <c r="E807" s="4"/>
      <c r="F807" s="4"/>
      <c r="G807" s="4"/>
      <c r="H807" s="4"/>
      <c r="I807" s="4"/>
      <c r="J807" s="119"/>
      <c r="K807" s="119"/>
      <c r="L807" s="119"/>
      <c r="M807" s="119"/>
      <c r="N807" s="4"/>
      <c r="O807" s="4"/>
      <c r="P807" s="4"/>
      <c r="Q807" s="4"/>
      <c r="R807" s="4"/>
      <c r="S807" s="4"/>
      <c r="T807" s="4"/>
      <c r="U807" s="4"/>
      <c r="V807" s="4"/>
      <c r="W807" s="4"/>
      <c r="X807" s="4"/>
      <c r="Y807" s="4"/>
      <c r="Z807" s="4"/>
    </row>
    <row r="808">
      <c r="A808" s="4"/>
      <c r="B808" s="4"/>
      <c r="C808" s="4"/>
      <c r="D808" s="4"/>
      <c r="E808" s="4"/>
      <c r="F808" s="4"/>
      <c r="G808" s="4"/>
      <c r="H808" s="4"/>
      <c r="I808" s="4"/>
      <c r="J808" s="119"/>
      <c r="K808" s="119"/>
      <c r="L808" s="119"/>
      <c r="M808" s="119"/>
      <c r="N808" s="4"/>
      <c r="O808" s="4"/>
      <c r="P808" s="4"/>
      <c r="Q808" s="4"/>
      <c r="R808" s="4"/>
      <c r="S808" s="4"/>
      <c r="T808" s="4"/>
      <c r="U808" s="4"/>
      <c r="V808" s="4"/>
      <c r="W808" s="4"/>
      <c r="X808" s="4"/>
      <c r="Y808" s="4"/>
      <c r="Z808" s="4"/>
    </row>
    <row r="809">
      <c r="A809" s="4"/>
      <c r="B809" s="4"/>
      <c r="C809" s="4"/>
      <c r="D809" s="4"/>
      <c r="E809" s="4"/>
      <c r="F809" s="4"/>
      <c r="G809" s="4"/>
      <c r="H809" s="4"/>
      <c r="I809" s="4"/>
      <c r="J809" s="119"/>
      <c r="K809" s="119"/>
      <c r="L809" s="119"/>
      <c r="M809" s="119"/>
      <c r="N809" s="4"/>
      <c r="O809" s="4"/>
      <c r="P809" s="4"/>
      <c r="Q809" s="4"/>
      <c r="R809" s="4"/>
      <c r="S809" s="4"/>
      <c r="T809" s="4"/>
      <c r="U809" s="4"/>
      <c r="V809" s="4"/>
      <c r="W809" s="4"/>
      <c r="X809" s="4"/>
      <c r="Y809" s="4"/>
      <c r="Z809" s="4"/>
    </row>
    <row r="810">
      <c r="A810" s="4"/>
      <c r="B810" s="4"/>
      <c r="C810" s="4"/>
      <c r="D810" s="4"/>
      <c r="E810" s="4"/>
      <c r="F810" s="4"/>
      <c r="G810" s="4"/>
      <c r="H810" s="4"/>
      <c r="I810" s="4"/>
      <c r="J810" s="119"/>
      <c r="K810" s="119"/>
      <c r="L810" s="119"/>
      <c r="M810" s="119"/>
      <c r="N810" s="4"/>
      <c r="O810" s="4"/>
      <c r="P810" s="4"/>
      <c r="Q810" s="4"/>
      <c r="R810" s="4"/>
      <c r="S810" s="4"/>
      <c r="T810" s="4"/>
      <c r="U810" s="4"/>
      <c r="V810" s="4"/>
      <c r="W810" s="4"/>
      <c r="X810" s="4"/>
      <c r="Y810" s="4"/>
      <c r="Z810" s="4"/>
    </row>
    <row r="811">
      <c r="A811" s="4"/>
      <c r="B811" s="4"/>
      <c r="C811" s="4"/>
      <c r="D811" s="4"/>
      <c r="E811" s="4"/>
      <c r="F811" s="4"/>
      <c r="G811" s="4"/>
      <c r="H811" s="4"/>
      <c r="I811" s="4"/>
      <c r="J811" s="119"/>
      <c r="K811" s="119"/>
      <c r="L811" s="119"/>
      <c r="M811" s="119"/>
      <c r="N811" s="4"/>
      <c r="O811" s="4"/>
      <c r="P811" s="4"/>
      <c r="Q811" s="4"/>
      <c r="R811" s="4"/>
      <c r="S811" s="4"/>
      <c r="T811" s="4"/>
      <c r="U811" s="4"/>
      <c r="V811" s="4"/>
      <c r="W811" s="4"/>
      <c r="X811" s="4"/>
      <c r="Y811" s="4"/>
      <c r="Z811" s="4"/>
    </row>
    <row r="812">
      <c r="A812" s="4"/>
      <c r="B812" s="4"/>
      <c r="C812" s="4"/>
      <c r="D812" s="4"/>
      <c r="E812" s="4"/>
      <c r="F812" s="4"/>
      <c r="G812" s="4"/>
      <c r="H812" s="4"/>
      <c r="I812" s="4"/>
      <c r="J812" s="119"/>
      <c r="K812" s="119"/>
      <c r="L812" s="119"/>
      <c r="M812" s="119"/>
      <c r="N812" s="4"/>
      <c r="O812" s="4"/>
      <c r="P812" s="4"/>
      <c r="Q812" s="4"/>
      <c r="R812" s="4"/>
      <c r="S812" s="4"/>
      <c r="T812" s="4"/>
      <c r="U812" s="4"/>
      <c r="V812" s="4"/>
      <c r="W812" s="4"/>
      <c r="X812" s="4"/>
      <c r="Y812" s="4"/>
      <c r="Z812" s="4"/>
    </row>
    <row r="813">
      <c r="A813" s="4"/>
      <c r="B813" s="4"/>
      <c r="C813" s="4"/>
      <c r="D813" s="4"/>
      <c r="E813" s="4"/>
      <c r="F813" s="4"/>
      <c r="G813" s="4"/>
      <c r="H813" s="4"/>
      <c r="I813" s="4"/>
      <c r="J813" s="119"/>
      <c r="K813" s="119"/>
      <c r="L813" s="119"/>
      <c r="M813" s="119"/>
      <c r="N813" s="4"/>
      <c r="O813" s="4"/>
      <c r="P813" s="4"/>
      <c r="Q813" s="4"/>
      <c r="R813" s="4"/>
      <c r="S813" s="4"/>
      <c r="T813" s="4"/>
      <c r="U813" s="4"/>
      <c r="V813" s="4"/>
      <c r="W813" s="4"/>
      <c r="X813" s="4"/>
      <c r="Y813" s="4"/>
      <c r="Z813" s="4"/>
    </row>
    <row r="814">
      <c r="A814" s="4"/>
      <c r="B814" s="4"/>
      <c r="C814" s="4"/>
      <c r="D814" s="4"/>
      <c r="E814" s="4"/>
      <c r="F814" s="4"/>
      <c r="G814" s="4"/>
      <c r="H814" s="4"/>
      <c r="I814" s="4"/>
      <c r="J814" s="119"/>
      <c r="K814" s="119"/>
      <c r="L814" s="119"/>
      <c r="M814" s="119"/>
      <c r="N814" s="4"/>
      <c r="O814" s="4"/>
      <c r="P814" s="4"/>
      <c r="Q814" s="4"/>
      <c r="R814" s="4"/>
      <c r="S814" s="4"/>
      <c r="T814" s="4"/>
      <c r="U814" s="4"/>
      <c r="V814" s="4"/>
      <c r="W814" s="4"/>
      <c r="X814" s="4"/>
      <c r="Y814" s="4"/>
      <c r="Z814" s="4"/>
    </row>
    <row r="815">
      <c r="A815" s="4"/>
      <c r="B815" s="4"/>
      <c r="C815" s="4"/>
      <c r="D815" s="4"/>
      <c r="E815" s="4"/>
      <c r="F815" s="4"/>
      <c r="G815" s="4"/>
      <c r="H815" s="4"/>
      <c r="I815" s="4"/>
      <c r="J815" s="119"/>
      <c r="K815" s="119"/>
      <c r="L815" s="119"/>
      <c r="M815" s="119"/>
      <c r="N815" s="4"/>
      <c r="O815" s="4"/>
      <c r="P815" s="4"/>
      <c r="Q815" s="4"/>
      <c r="R815" s="4"/>
      <c r="S815" s="4"/>
      <c r="T815" s="4"/>
      <c r="U815" s="4"/>
      <c r="V815" s="4"/>
      <c r="W815" s="4"/>
      <c r="X815" s="4"/>
      <c r="Y815" s="4"/>
      <c r="Z815" s="4"/>
    </row>
    <row r="816">
      <c r="A816" s="4"/>
      <c r="B816" s="4"/>
      <c r="C816" s="4"/>
      <c r="D816" s="4"/>
      <c r="E816" s="4"/>
      <c r="F816" s="4"/>
      <c r="G816" s="4"/>
      <c r="H816" s="4"/>
      <c r="I816" s="4"/>
      <c r="J816" s="119"/>
      <c r="K816" s="119"/>
      <c r="L816" s="119"/>
      <c r="M816" s="119"/>
      <c r="N816" s="4"/>
      <c r="O816" s="4"/>
      <c r="P816" s="4"/>
      <c r="Q816" s="4"/>
      <c r="R816" s="4"/>
      <c r="S816" s="4"/>
      <c r="T816" s="4"/>
      <c r="U816" s="4"/>
      <c r="V816" s="4"/>
      <c r="W816" s="4"/>
      <c r="X816" s="4"/>
      <c r="Y816" s="4"/>
      <c r="Z816" s="4"/>
    </row>
    <row r="817">
      <c r="A817" s="4"/>
      <c r="B817" s="4"/>
      <c r="C817" s="4"/>
      <c r="D817" s="4"/>
      <c r="E817" s="4"/>
      <c r="F817" s="4"/>
      <c r="G817" s="4"/>
      <c r="H817" s="4"/>
      <c r="I817" s="4"/>
      <c r="J817" s="119"/>
      <c r="K817" s="119"/>
      <c r="L817" s="119"/>
      <c r="M817" s="119"/>
      <c r="N817" s="4"/>
      <c r="O817" s="4"/>
      <c r="P817" s="4"/>
      <c r="Q817" s="4"/>
      <c r="R817" s="4"/>
      <c r="S817" s="4"/>
      <c r="T817" s="4"/>
      <c r="U817" s="4"/>
      <c r="V817" s="4"/>
      <c r="W817" s="4"/>
      <c r="X817" s="4"/>
      <c r="Y817" s="4"/>
      <c r="Z817" s="4"/>
    </row>
    <row r="818">
      <c r="A818" s="4"/>
      <c r="B818" s="4"/>
      <c r="C818" s="4"/>
      <c r="D818" s="4"/>
      <c r="E818" s="4"/>
      <c r="F818" s="4"/>
      <c r="G818" s="4"/>
      <c r="H818" s="4"/>
      <c r="I818" s="4"/>
      <c r="J818" s="119"/>
      <c r="K818" s="119"/>
      <c r="L818" s="119"/>
      <c r="M818" s="119"/>
      <c r="N818" s="4"/>
      <c r="O818" s="4"/>
      <c r="P818" s="4"/>
      <c r="Q818" s="4"/>
      <c r="R818" s="4"/>
      <c r="S818" s="4"/>
      <c r="T818" s="4"/>
      <c r="U818" s="4"/>
      <c r="V818" s="4"/>
      <c r="W818" s="4"/>
      <c r="X818" s="4"/>
      <c r="Y818" s="4"/>
      <c r="Z818" s="4"/>
    </row>
    <row r="819">
      <c r="A819" s="4"/>
      <c r="B819" s="4"/>
      <c r="C819" s="4"/>
      <c r="D819" s="4"/>
      <c r="E819" s="4"/>
      <c r="F819" s="4"/>
      <c r="G819" s="4"/>
      <c r="H819" s="4"/>
      <c r="I819" s="4"/>
      <c r="J819" s="119"/>
      <c r="K819" s="119"/>
      <c r="L819" s="119"/>
      <c r="M819" s="119"/>
      <c r="N819" s="4"/>
      <c r="O819" s="4"/>
      <c r="P819" s="4"/>
      <c r="Q819" s="4"/>
      <c r="R819" s="4"/>
      <c r="S819" s="4"/>
      <c r="T819" s="4"/>
      <c r="U819" s="4"/>
      <c r="V819" s="4"/>
      <c r="W819" s="4"/>
      <c r="X819" s="4"/>
      <c r="Y819" s="4"/>
      <c r="Z819" s="4"/>
    </row>
    <row r="820">
      <c r="A820" s="4"/>
      <c r="B820" s="4"/>
      <c r="C820" s="4"/>
      <c r="D820" s="4"/>
      <c r="E820" s="4"/>
      <c r="F820" s="4"/>
      <c r="G820" s="4"/>
      <c r="H820" s="4"/>
      <c r="I820" s="4"/>
      <c r="J820" s="119"/>
      <c r="K820" s="119"/>
      <c r="L820" s="119"/>
      <c r="M820" s="119"/>
      <c r="N820" s="4"/>
      <c r="O820" s="4"/>
      <c r="P820" s="4"/>
      <c r="Q820" s="4"/>
      <c r="R820" s="4"/>
      <c r="S820" s="4"/>
      <c r="T820" s="4"/>
      <c r="U820" s="4"/>
      <c r="V820" s="4"/>
      <c r="W820" s="4"/>
      <c r="X820" s="4"/>
      <c r="Y820" s="4"/>
      <c r="Z820" s="4"/>
    </row>
    <row r="821">
      <c r="A821" s="4"/>
      <c r="B821" s="4"/>
      <c r="C821" s="4"/>
      <c r="D821" s="4"/>
      <c r="E821" s="4"/>
      <c r="F821" s="4"/>
      <c r="G821" s="4"/>
      <c r="H821" s="4"/>
      <c r="I821" s="4"/>
      <c r="J821" s="119"/>
      <c r="K821" s="119"/>
      <c r="L821" s="119"/>
      <c r="M821" s="119"/>
      <c r="N821" s="4"/>
      <c r="O821" s="4"/>
      <c r="P821" s="4"/>
      <c r="Q821" s="4"/>
      <c r="R821" s="4"/>
      <c r="S821" s="4"/>
      <c r="T821" s="4"/>
      <c r="U821" s="4"/>
      <c r="V821" s="4"/>
      <c r="W821" s="4"/>
      <c r="X821" s="4"/>
      <c r="Y821" s="4"/>
      <c r="Z821" s="4"/>
    </row>
    <row r="822">
      <c r="A822" s="4"/>
      <c r="B822" s="4"/>
      <c r="C822" s="4"/>
      <c r="D822" s="4"/>
      <c r="E822" s="4"/>
      <c r="F822" s="4"/>
      <c r="G822" s="4"/>
      <c r="H822" s="4"/>
      <c r="I822" s="4"/>
      <c r="J822" s="119"/>
      <c r="K822" s="119"/>
      <c r="L822" s="119"/>
      <c r="M822" s="119"/>
      <c r="N822" s="4"/>
      <c r="O822" s="4"/>
      <c r="P822" s="4"/>
      <c r="Q822" s="4"/>
      <c r="R822" s="4"/>
      <c r="S822" s="4"/>
      <c r="T822" s="4"/>
      <c r="U822" s="4"/>
      <c r="V822" s="4"/>
      <c r="W822" s="4"/>
      <c r="X822" s="4"/>
      <c r="Y822" s="4"/>
      <c r="Z822" s="4"/>
    </row>
    <row r="823">
      <c r="A823" s="4"/>
      <c r="B823" s="4"/>
      <c r="C823" s="4"/>
      <c r="D823" s="4"/>
      <c r="E823" s="4"/>
      <c r="F823" s="4"/>
      <c r="G823" s="4"/>
      <c r="H823" s="4"/>
      <c r="I823" s="4"/>
      <c r="J823" s="119"/>
      <c r="K823" s="119"/>
      <c r="L823" s="119"/>
      <c r="M823" s="119"/>
      <c r="N823" s="4"/>
      <c r="O823" s="4"/>
      <c r="P823" s="4"/>
      <c r="Q823" s="4"/>
      <c r="R823" s="4"/>
      <c r="S823" s="4"/>
      <c r="T823" s="4"/>
      <c r="U823" s="4"/>
      <c r="V823" s="4"/>
      <c r="W823" s="4"/>
      <c r="X823" s="4"/>
      <c r="Y823" s="4"/>
      <c r="Z823" s="4"/>
    </row>
    <row r="824">
      <c r="A824" s="4"/>
      <c r="B824" s="4"/>
      <c r="C824" s="4"/>
      <c r="D824" s="4"/>
      <c r="E824" s="4"/>
      <c r="F824" s="4"/>
      <c r="G824" s="4"/>
      <c r="H824" s="4"/>
      <c r="I824" s="4"/>
      <c r="J824" s="119"/>
      <c r="K824" s="119"/>
      <c r="L824" s="119"/>
      <c r="M824" s="119"/>
      <c r="N824" s="4"/>
      <c r="O824" s="4"/>
      <c r="P824" s="4"/>
      <c r="Q824" s="4"/>
      <c r="R824" s="4"/>
      <c r="S824" s="4"/>
      <c r="T824" s="4"/>
      <c r="U824" s="4"/>
      <c r="V824" s="4"/>
      <c r="W824" s="4"/>
      <c r="X824" s="4"/>
      <c r="Y824" s="4"/>
      <c r="Z824" s="4"/>
    </row>
    <row r="825">
      <c r="A825" s="4"/>
      <c r="B825" s="4"/>
      <c r="C825" s="4"/>
      <c r="D825" s="4"/>
      <c r="E825" s="4"/>
      <c r="F825" s="4"/>
      <c r="G825" s="4"/>
      <c r="H825" s="4"/>
      <c r="I825" s="4"/>
      <c r="J825" s="119"/>
      <c r="K825" s="119"/>
      <c r="L825" s="119"/>
      <c r="M825" s="119"/>
      <c r="N825" s="4"/>
      <c r="O825" s="4"/>
      <c r="P825" s="4"/>
      <c r="Q825" s="4"/>
      <c r="R825" s="4"/>
      <c r="S825" s="4"/>
      <c r="T825" s="4"/>
      <c r="U825" s="4"/>
      <c r="V825" s="4"/>
      <c r="W825" s="4"/>
      <c r="X825" s="4"/>
      <c r="Y825" s="4"/>
      <c r="Z825" s="4"/>
    </row>
    <row r="826">
      <c r="A826" s="4"/>
      <c r="B826" s="4"/>
      <c r="C826" s="4"/>
      <c r="D826" s="4"/>
      <c r="E826" s="4"/>
      <c r="F826" s="4"/>
      <c r="G826" s="4"/>
      <c r="H826" s="4"/>
      <c r="I826" s="4"/>
      <c r="J826" s="119"/>
      <c r="K826" s="119"/>
      <c r="L826" s="119"/>
      <c r="M826" s="119"/>
      <c r="N826" s="4"/>
      <c r="O826" s="4"/>
      <c r="P826" s="4"/>
      <c r="Q826" s="4"/>
      <c r="R826" s="4"/>
      <c r="S826" s="4"/>
      <c r="T826" s="4"/>
      <c r="U826" s="4"/>
      <c r="V826" s="4"/>
      <c r="W826" s="4"/>
      <c r="X826" s="4"/>
      <c r="Y826" s="4"/>
      <c r="Z826" s="4"/>
    </row>
    <row r="827">
      <c r="A827" s="4"/>
      <c r="B827" s="4"/>
      <c r="C827" s="4"/>
      <c r="D827" s="4"/>
      <c r="E827" s="4"/>
      <c r="F827" s="4"/>
      <c r="G827" s="4"/>
      <c r="H827" s="4"/>
      <c r="I827" s="4"/>
      <c r="J827" s="119"/>
      <c r="K827" s="119"/>
      <c r="L827" s="119"/>
      <c r="M827" s="119"/>
      <c r="N827" s="4"/>
      <c r="O827" s="4"/>
      <c r="P827" s="4"/>
      <c r="Q827" s="4"/>
      <c r="R827" s="4"/>
      <c r="S827" s="4"/>
      <c r="T827" s="4"/>
      <c r="U827" s="4"/>
      <c r="V827" s="4"/>
      <c r="W827" s="4"/>
      <c r="X827" s="4"/>
      <c r="Y827" s="4"/>
      <c r="Z827" s="4"/>
    </row>
    <row r="828">
      <c r="A828" s="4"/>
      <c r="B828" s="4"/>
      <c r="C828" s="4"/>
      <c r="D828" s="4"/>
      <c r="E828" s="4"/>
      <c r="F828" s="4"/>
      <c r="G828" s="4"/>
      <c r="H828" s="4"/>
      <c r="I828" s="4"/>
      <c r="J828" s="119"/>
      <c r="K828" s="119"/>
      <c r="L828" s="119"/>
      <c r="M828" s="119"/>
      <c r="N828" s="4"/>
      <c r="O828" s="4"/>
      <c r="P828" s="4"/>
      <c r="Q828" s="4"/>
      <c r="R828" s="4"/>
      <c r="S828" s="4"/>
      <c r="T828" s="4"/>
      <c r="U828" s="4"/>
      <c r="V828" s="4"/>
      <c r="W828" s="4"/>
      <c r="X828" s="4"/>
      <c r="Y828" s="4"/>
      <c r="Z828" s="4"/>
    </row>
    <row r="829">
      <c r="A829" s="4"/>
      <c r="B829" s="4"/>
      <c r="C829" s="4"/>
      <c r="D829" s="4"/>
      <c r="E829" s="4"/>
      <c r="F829" s="4"/>
      <c r="G829" s="4"/>
      <c r="H829" s="4"/>
      <c r="I829" s="4"/>
      <c r="J829" s="119"/>
      <c r="K829" s="119"/>
      <c r="L829" s="119"/>
      <c r="M829" s="119"/>
      <c r="N829" s="4"/>
      <c r="O829" s="4"/>
      <c r="P829" s="4"/>
      <c r="Q829" s="4"/>
      <c r="R829" s="4"/>
      <c r="S829" s="4"/>
      <c r="T829" s="4"/>
      <c r="U829" s="4"/>
      <c r="V829" s="4"/>
      <c r="W829" s="4"/>
      <c r="X829" s="4"/>
      <c r="Y829" s="4"/>
      <c r="Z829" s="4"/>
    </row>
    <row r="830">
      <c r="A830" s="4"/>
      <c r="B830" s="4"/>
      <c r="C830" s="4"/>
      <c r="D830" s="4"/>
      <c r="E830" s="4"/>
      <c r="F830" s="4"/>
      <c r="G830" s="4"/>
      <c r="H830" s="4"/>
      <c r="I830" s="4"/>
      <c r="J830" s="119"/>
      <c r="K830" s="119"/>
      <c r="L830" s="119"/>
      <c r="M830" s="119"/>
      <c r="N830" s="4"/>
      <c r="O830" s="4"/>
      <c r="P830" s="4"/>
      <c r="Q830" s="4"/>
      <c r="R830" s="4"/>
      <c r="S830" s="4"/>
      <c r="T830" s="4"/>
      <c r="U830" s="4"/>
      <c r="V830" s="4"/>
      <c r="W830" s="4"/>
      <c r="X830" s="4"/>
      <c r="Y830" s="4"/>
      <c r="Z830" s="4"/>
    </row>
    <row r="831">
      <c r="A831" s="4"/>
      <c r="B831" s="4"/>
      <c r="C831" s="4"/>
      <c r="D831" s="4"/>
      <c r="E831" s="4"/>
      <c r="F831" s="4"/>
      <c r="G831" s="4"/>
      <c r="H831" s="4"/>
      <c r="I831" s="4"/>
      <c r="J831" s="119"/>
      <c r="K831" s="119"/>
      <c r="L831" s="119"/>
      <c r="M831" s="119"/>
      <c r="N831" s="4"/>
      <c r="O831" s="4"/>
      <c r="P831" s="4"/>
      <c r="Q831" s="4"/>
      <c r="R831" s="4"/>
      <c r="S831" s="4"/>
      <c r="T831" s="4"/>
      <c r="U831" s="4"/>
      <c r="V831" s="4"/>
      <c r="W831" s="4"/>
      <c r="X831" s="4"/>
      <c r="Y831" s="4"/>
      <c r="Z831" s="4"/>
    </row>
    <row r="832">
      <c r="A832" s="4"/>
      <c r="B832" s="4"/>
      <c r="C832" s="4"/>
      <c r="D832" s="4"/>
      <c r="E832" s="4"/>
      <c r="F832" s="4"/>
      <c r="G832" s="4"/>
      <c r="H832" s="4"/>
      <c r="I832" s="4"/>
      <c r="J832" s="119"/>
      <c r="K832" s="119"/>
      <c r="L832" s="119"/>
      <c r="M832" s="119"/>
      <c r="N832" s="4"/>
      <c r="O832" s="4"/>
      <c r="P832" s="4"/>
      <c r="Q832" s="4"/>
      <c r="R832" s="4"/>
      <c r="S832" s="4"/>
      <c r="T832" s="4"/>
      <c r="U832" s="4"/>
      <c r="V832" s="4"/>
      <c r="W832" s="4"/>
      <c r="X832" s="4"/>
      <c r="Y832" s="4"/>
      <c r="Z832" s="4"/>
    </row>
    <row r="833">
      <c r="A833" s="4"/>
      <c r="B833" s="4"/>
      <c r="C833" s="4"/>
      <c r="D833" s="4"/>
      <c r="E833" s="4"/>
      <c r="F833" s="4"/>
      <c r="G833" s="4"/>
      <c r="H833" s="4"/>
      <c r="I833" s="4"/>
      <c r="J833" s="119"/>
      <c r="K833" s="119"/>
      <c r="L833" s="119"/>
      <c r="M833" s="119"/>
      <c r="N833" s="4"/>
      <c r="O833" s="4"/>
      <c r="P833" s="4"/>
      <c r="Q833" s="4"/>
      <c r="R833" s="4"/>
      <c r="S833" s="4"/>
      <c r="T833" s="4"/>
      <c r="U833" s="4"/>
      <c r="V833" s="4"/>
      <c r="W833" s="4"/>
      <c r="X833" s="4"/>
      <c r="Y833" s="4"/>
      <c r="Z833" s="4"/>
    </row>
    <row r="834">
      <c r="A834" s="4"/>
      <c r="B834" s="4"/>
      <c r="C834" s="4"/>
      <c r="D834" s="4"/>
      <c r="E834" s="4"/>
      <c r="F834" s="4"/>
      <c r="G834" s="4"/>
      <c r="H834" s="4"/>
      <c r="I834" s="4"/>
      <c r="J834" s="119"/>
      <c r="K834" s="119"/>
      <c r="L834" s="119"/>
      <c r="M834" s="119"/>
      <c r="N834" s="4"/>
      <c r="O834" s="4"/>
      <c r="P834" s="4"/>
      <c r="Q834" s="4"/>
      <c r="R834" s="4"/>
      <c r="S834" s="4"/>
      <c r="T834" s="4"/>
      <c r="U834" s="4"/>
      <c r="V834" s="4"/>
      <c r="W834" s="4"/>
      <c r="X834" s="4"/>
      <c r="Y834" s="4"/>
      <c r="Z834" s="4"/>
    </row>
    <row r="835">
      <c r="A835" s="4"/>
      <c r="B835" s="4"/>
      <c r="C835" s="4"/>
      <c r="D835" s="4"/>
      <c r="E835" s="4"/>
      <c r="F835" s="4"/>
      <c r="G835" s="4"/>
      <c r="H835" s="4"/>
      <c r="I835" s="4"/>
      <c r="J835" s="119"/>
      <c r="K835" s="119"/>
      <c r="L835" s="119"/>
      <c r="M835" s="119"/>
      <c r="N835" s="4"/>
      <c r="O835" s="4"/>
      <c r="P835" s="4"/>
      <c r="Q835" s="4"/>
      <c r="R835" s="4"/>
      <c r="S835" s="4"/>
      <c r="T835" s="4"/>
      <c r="U835" s="4"/>
      <c r="V835" s="4"/>
      <c r="W835" s="4"/>
      <c r="X835" s="4"/>
      <c r="Y835" s="4"/>
      <c r="Z835" s="4"/>
    </row>
    <row r="836">
      <c r="A836" s="4"/>
      <c r="B836" s="4"/>
      <c r="C836" s="4"/>
      <c r="D836" s="4"/>
      <c r="E836" s="4"/>
      <c r="F836" s="4"/>
      <c r="G836" s="4"/>
      <c r="H836" s="4"/>
      <c r="I836" s="4"/>
      <c r="J836" s="119"/>
      <c r="K836" s="119"/>
      <c r="L836" s="119"/>
      <c r="M836" s="119"/>
      <c r="N836" s="4"/>
      <c r="O836" s="4"/>
      <c r="P836" s="4"/>
      <c r="Q836" s="4"/>
      <c r="R836" s="4"/>
      <c r="S836" s="4"/>
      <c r="T836" s="4"/>
      <c r="U836" s="4"/>
      <c r="V836" s="4"/>
      <c r="W836" s="4"/>
      <c r="X836" s="4"/>
      <c r="Y836" s="4"/>
      <c r="Z836" s="4"/>
    </row>
    <row r="837">
      <c r="A837" s="4"/>
      <c r="B837" s="4"/>
      <c r="C837" s="4"/>
      <c r="D837" s="4"/>
      <c r="E837" s="4"/>
      <c r="F837" s="4"/>
      <c r="G837" s="4"/>
      <c r="H837" s="4"/>
      <c r="I837" s="4"/>
      <c r="J837" s="119"/>
      <c r="K837" s="119"/>
      <c r="L837" s="119"/>
      <c r="M837" s="119"/>
      <c r="N837" s="4"/>
      <c r="O837" s="4"/>
      <c r="P837" s="4"/>
      <c r="Q837" s="4"/>
      <c r="R837" s="4"/>
      <c r="S837" s="4"/>
      <c r="T837" s="4"/>
      <c r="U837" s="4"/>
      <c r="V837" s="4"/>
      <c r="W837" s="4"/>
      <c r="X837" s="4"/>
      <c r="Y837" s="4"/>
      <c r="Z837" s="4"/>
    </row>
    <row r="838">
      <c r="A838" s="4"/>
      <c r="B838" s="4"/>
      <c r="C838" s="4"/>
      <c r="D838" s="4"/>
      <c r="E838" s="4"/>
      <c r="F838" s="4"/>
      <c r="G838" s="4"/>
      <c r="H838" s="4"/>
      <c r="I838" s="4"/>
      <c r="J838" s="119"/>
      <c r="K838" s="119"/>
      <c r="L838" s="119"/>
      <c r="M838" s="119"/>
      <c r="N838" s="4"/>
      <c r="O838" s="4"/>
      <c r="P838" s="4"/>
      <c r="Q838" s="4"/>
      <c r="R838" s="4"/>
      <c r="S838" s="4"/>
      <c r="T838" s="4"/>
      <c r="U838" s="4"/>
      <c r="V838" s="4"/>
      <c r="W838" s="4"/>
      <c r="X838" s="4"/>
      <c r="Y838" s="4"/>
      <c r="Z838" s="4"/>
    </row>
    <row r="839">
      <c r="A839" s="4"/>
      <c r="B839" s="4"/>
      <c r="C839" s="4"/>
      <c r="D839" s="4"/>
      <c r="E839" s="4"/>
      <c r="F839" s="4"/>
      <c r="G839" s="4"/>
      <c r="H839" s="4"/>
      <c r="I839" s="4"/>
      <c r="J839" s="119"/>
      <c r="K839" s="119"/>
      <c r="L839" s="119"/>
      <c r="M839" s="119"/>
      <c r="N839" s="4"/>
      <c r="O839" s="4"/>
      <c r="P839" s="4"/>
      <c r="Q839" s="4"/>
      <c r="R839" s="4"/>
      <c r="S839" s="4"/>
      <c r="T839" s="4"/>
      <c r="U839" s="4"/>
      <c r="V839" s="4"/>
      <c r="W839" s="4"/>
      <c r="X839" s="4"/>
      <c r="Y839" s="4"/>
      <c r="Z839" s="4"/>
    </row>
    <row r="840">
      <c r="A840" s="4"/>
      <c r="B840" s="4"/>
      <c r="C840" s="4"/>
      <c r="D840" s="4"/>
      <c r="E840" s="4"/>
      <c r="F840" s="4"/>
      <c r="G840" s="4"/>
      <c r="H840" s="4"/>
      <c r="I840" s="4"/>
      <c r="J840" s="119"/>
      <c r="K840" s="119"/>
      <c r="L840" s="119"/>
      <c r="M840" s="119"/>
      <c r="N840" s="4"/>
      <c r="O840" s="4"/>
      <c r="P840" s="4"/>
      <c r="Q840" s="4"/>
      <c r="R840" s="4"/>
      <c r="S840" s="4"/>
      <c r="T840" s="4"/>
      <c r="U840" s="4"/>
      <c r="V840" s="4"/>
      <c r="W840" s="4"/>
      <c r="X840" s="4"/>
      <c r="Y840" s="4"/>
      <c r="Z840" s="4"/>
    </row>
    <row r="841">
      <c r="A841" s="4"/>
      <c r="B841" s="4"/>
      <c r="C841" s="4"/>
      <c r="D841" s="4"/>
      <c r="E841" s="4"/>
      <c r="F841" s="4"/>
      <c r="G841" s="4"/>
      <c r="H841" s="4"/>
      <c r="I841" s="4"/>
      <c r="J841" s="119"/>
      <c r="K841" s="119"/>
      <c r="L841" s="119"/>
      <c r="M841" s="119"/>
      <c r="N841" s="4"/>
      <c r="O841" s="4"/>
      <c r="P841" s="4"/>
      <c r="Q841" s="4"/>
      <c r="R841" s="4"/>
      <c r="S841" s="4"/>
      <c r="T841" s="4"/>
      <c r="U841" s="4"/>
      <c r="V841" s="4"/>
      <c r="W841" s="4"/>
      <c r="X841" s="4"/>
      <c r="Y841" s="4"/>
      <c r="Z841" s="4"/>
    </row>
    <row r="842">
      <c r="A842" s="4"/>
      <c r="B842" s="4"/>
      <c r="C842" s="4"/>
      <c r="D842" s="4"/>
      <c r="E842" s="4"/>
      <c r="F842" s="4"/>
      <c r="G842" s="4"/>
      <c r="H842" s="4"/>
      <c r="I842" s="4"/>
      <c r="J842" s="119"/>
      <c r="K842" s="119"/>
      <c r="L842" s="119"/>
      <c r="M842" s="119"/>
      <c r="N842" s="4"/>
      <c r="O842" s="4"/>
      <c r="P842" s="4"/>
      <c r="Q842" s="4"/>
      <c r="R842" s="4"/>
      <c r="S842" s="4"/>
      <c r="T842" s="4"/>
      <c r="U842" s="4"/>
      <c r="V842" s="4"/>
      <c r="W842" s="4"/>
      <c r="X842" s="4"/>
      <c r="Y842" s="4"/>
      <c r="Z842" s="4"/>
    </row>
    <row r="843">
      <c r="A843" s="4"/>
      <c r="B843" s="4"/>
      <c r="C843" s="4"/>
      <c r="D843" s="4"/>
      <c r="E843" s="4"/>
      <c r="F843" s="4"/>
      <c r="G843" s="4"/>
      <c r="H843" s="4"/>
      <c r="I843" s="4"/>
      <c r="J843" s="119"/>
      <c r="K843" s="119"/>
      <c r="L843" s="119"/>
      <c r="M843" s="119"/>
      <c r="N843" s="4"/>
      <c r="O843" s="4"/>
      <c r="P843" s="4"/>
      <c r="Q843" s="4"/>
      <c r="R843" s="4"/>
      <c r="S843" s="4"/>
      <c r="T843" s="4"/>
      <c r="U843" s="4"/>
      <c r="V843" s="4"/>
      <c r="W843" s="4"/>
      <c r="X843" s="4"/>
      <c r="Y843" s="4"/>
      <c r="Z843" s="4"/>
    </row>
    <row r="844">
      <c r="A844" s="4"/>
      <c r="B844" s="4"/>
      <c r="C844" s="4"/>
      <c r="D844" s="4"/>
      <c r="E844" s="4"/>
      <c r="F844" s="4"/>
      <c r="G844" s="4"/>
      <c r="H844" s="4"/>
      <c r="I844" s="4"/>
      <c r="J844" s="119"/>
      <c r="K844" s="119"/>
      <c r="L844" s="119"/>
      <c r="M844" s="119"/>
      <c r="N844" s="4"/>
      <c r="O844" s="4"/>
      <c r="P844" s="4"/>
      <c r="Q844" s="4"/>
      <c r="R844" s="4"/>
      <c r="S844" s="4"/>
      <c r="T844" s="4"/>
      <c r="U844" s="4"/>
      <c r="V844" s="4"/>
      <c r="W844" s="4"/>
      <c r="X844" s="4"/>
      <c r="Y844" s="4"/>
      <c r="Z844" s="4"/>
    </row>
    <row r="845">
      <c r="A845" s="4"/>
      <c r="B845" s="4"/>
      <c r="C845" s="4"/>
      <c r="D845" s="4"/>
      <c r="E845" s="4"/>
      <c r="F845" s="4"/>
      <c r="G845" s="4"/>
      <c r="H845" s="4"/>
      <c r="I845" s="4"/>
      <c r="J845" s="119"/>
      <c r="K845" s="119"/>
      <c r="L845" s="119"/>
      <c r="M845" s="119"/>
      <c r="N845" s="4"/>
      <c r="O845" s="4"/>
      <c r="P845" s="4"/>
      <c r="Q845" s="4"/>
      <c r="R845" s="4"/>
      <c r="S845" s="4"/>
      <c r="T845" s="4"/>
      <c r="U845" s="4"/>
      <c r="V845" s="4"/>
      <c r="W845" s="4"/>
      <c r="X845" s="4"/>
      <c r="Y845" s="4"/>
      <c r="Z845" s="4"/>
    </row>
    <row r="846">
      <c r="A846" s="4"/>
      <c r="B846" s="4"/>
      <c r="C846" s="4"/>
      <c r="D846" s="4"/>
      <c r="E846" s="4"/>
      <c r="F846" s="4"/>
      <c r="G846" s="4"/>
      <c r="H846" s="4"/>
      <c r="I846" s="4"/>
      <c r="J846" s="119"/>
      <c r="K846" s="119"/>
      <c r="L846" s="119"/>
      <c r="M846" s="119"/>
      <c r="N846" s="4"/>
      <c r="O846" s="4"/>
      <c r="P846" s="4"/>
      <c r="Q846" s="4"/>
      <c r="R846" s="4"/>
      <c r="S846" s="4"/>
      <c r="T846" s="4"/>
      <c r="U846" s="4"/>
      <c r="V846" s="4"/>
      <c r="W846" s="4"/>
      <c r="X846" s="4"/>
      <c r="Y846" s="4"/>
      <c r="Z846" s="4"/>
    </row>
    <row r="847">
      <c r="A847" s="4"/>
      <c r="B847" s="4"/>
      <c r="C847" s="4"/>
      <c r="D847" s="4"/>
      <c r="E847" s="4"/>
      <c r="F847" s="4"/>
      <c r="G847" s="4"/>
      <c r="H847" s="4"/>
      <c r="I847" s="4"/>
      <c r="J847" s="119"/>
      <c r="K847" s="119"/>
      <c r="L847" s="119"/>
      <c r="M847" s="119"/>
      <c r="N847" s="4"/>
      <c r="O847" s="4"/>
      <c r="P847" s="4"/>
      <c r="Q847" s="4"/>
      <c r="R847" s="4"/>
      <c r="S847" s="4"/>
      <c r="T847" s="4"/>
      <c r="U847" s="4"/>
      <c r="V847" s="4"/>
      <c r="W847" s="4"/>
      <c r="X847" s="4"/>
      <c r="Y847" s="4"/>
      <c r="Z847" s="4"/>
    </row>
    <row r="848">
      <c r="A848" s="4"/>
      <c r="B848" s="4"/>
      <c r="C848" s="4"/>
      <c r="D848" s="4"/>
      <c r="E848" s="4"/>
      <c r="F848" s="4"/>
      <c r="G848" s="4"/>
      <c r="H848" s="4"/>
      <c r="I848" s="4"/>
      <c r="J848" s="119"/>
      <c r="K848" s="119"/>
      <c r="L848" s="119"/>
      <c r="M848" s="119"/>
      <c r="N848" s="4"/>
      <c r="O848" s="4"/>
      <c r="P848" s="4"/>
      <c r="Q848" s="4"/>
      <c r="R848" s="4"/>
      <c r="S848" s="4"/>
      <c r="T848" s="4"/>
      <c r="U848" s="4"/>
      <c r="V848" s="4"/>
      <c r="W848" s="4"/>
      <c r="X848" s="4"/>
      <c r="Y848" s="4"/>
      <c r="Z848" s="4"/>
    </row>
    <row r="849">
      <c r="A849" s="4"/>
      <c r="B849" s="4"/>
      <c r="C849" s="4"/>
      <c r="D849" s="4"/>
      <c r="E849" s="4"/>
      <c r="F849" s="4"/>
      <c r="G849" s="4"/>
      <c r="H849" s="4"/>
      <c r="I849" s="4"/>
      <c r="J849" s="119"/>
      <c r="K849" s="119"/>
      <c r="L849" s="119"/>
      <c r="M849" s="119"/>
      <c r="N849" s="4"/>
      <c r="O849" s="4"/>
      <c r="P849" s="4"/>
      <c r="Q849" s="4"/>
      <c r="R849" s="4"/>
      <c r="S849" s="4"/>
      <c r="T849" s="4"/>
      <c r="U849" s="4"/>
      <c r="V849" s="4"/>
      <c r="W849" s="4"/>
      <c r="X849" s="4"/>
      <c r="Y849" s="4"/>
      <c r="Z849" s="4"/>
    </row>
    <row r="850">
      <c r="A850" s="4"/>
      <c r="B850" s="4"/>
      <c r="C850" s="4"/>
      <c r="D850" s="4"/>
      <c r="E850" s="4"/>
      <c r="F850" s="4"/>
      <c r="G850" s="4"/>
      <c r="H850" s="4"/>
      <c r="I850" s="4"/>
      <c r="J850" s="119"/>
      <c r="K850" s="119"/>
      <c r="L850" s="119"/>
      <c r="M850" s="119"/>
      <c r="N850" s="4"/>
      <c r="O850" s="4"/>
      <c r="P850" s="4"/>
      <c r="Q850" s="4"/>
      <c r="R850" s="4"/>
      <c r="S850" s="4"/>
      <c r="T850" s="4"/>
      <c r="U850" s="4"/>
      <c r="V850" s="4"/>
      <c r="W850" s="4"/>
      <c r="X850" s="4"/>
      <c r="Y850" s="4"/>
      <c r="Z850" s="4"/>
    </row>
    <row r="851">
      <c r="A851" s="4"/>
      <c r="B851" s="4"/>
      <c r="C851" s="4"/>
      <c r="D851" s="4"/>
      <c r="E851" s="4"/>
      <c r="F851" s="4"/>
      <c r="G851" s="4"/>
      <c r="H851" s="4"/>
      <c r="I851" s="4"/>
      <c r="J851" s="119"/>
      <c r="K851" s="119"/>
      <c r="L851" s="119"/>
      <c r="M851" s="119"/>
      <c r="N851" s="4"/>
      <c r="O851" s="4"/>
      <c r="P851" s="4"/>
      <c r="Q851" s="4"/>
      <c r="R851" s="4"/>
      <c r="S851" s="4"/>
      <c r="T851" s="4"/>
      <c r="U851" s="4"/>
      <c r="V851" s="4"/>
      <c r="W851" s="4"/>
      <c r="X851" s="4"/>
      <c r="Y851" s="4"/>
      <c r="Z851" s="4"/>
    </row>
    <row r="852">
      <c r="A852" s="4"/>
      <c r="B852" s="4"/>
      <c r="C852" s="4"/>
      <c r="D852" s="4"/>
      <c r="E852" s="4"/>
      <c r="F852" s="4"/>
      <c r="G852" s="4"/>
      <c r="H852" s="4"/>
      <c r="I852" s="4"/>
      <c r="J852" s="119"/>
      <c r="K852" s="119"/>
      <c r="L852" s="119"/>
      <c r="M852" s="119"/>
      <c r="N852" s="4"/>
      <c r="O852" s="4"/>
      <c r="P852" s="4"/>
      <c r="Q852" s="4"/>
      <c r="R852" s="4"/>
      <c r="S852" s="4"/>
      <c r="T852" s="4"/>
      <c r="U852" s="4"/>
      <c r="V852" s="4"/>
      <c r="W852" s="4"/>
      <c r="X852" s="4"/>
      <c r="Y852" s="4"/>
      <c r="Z852" s="4"/>
    </row>
    <row r="853">
      <c r="A853" s="4"/>
      <c r="B853" s="4"/>
      <c r="C853" s="4"/>
      <c r="D853" s="4"/>
      <c r="E853" s="4"/>
      <c r="F853" s="4"/>
      <c r="G853" s="4"/>
      <c r="H853" s="4"/>
      <c r="I853" s="4"/>
      <c r="J853" s="119"/>
      <c r="K853" s="119"/>
      <c r="L853" s="119"/>
      <c r="M853" s="119"/>
      <c r="N853" s="4"/>
      <c r="O853" s="4"/>
      <c r="P853" s="4"/>
      <c r="Q853" s="4"/>
      <c r="R853" s="4"/>
      <c r="S853" s="4"/>
      <c r="T853" s="4"/>
      <c r="U853" s="4"/>
      <c r="V853" s="4"/>
      <c r="W853" s="4"/>
      <c r="X853" s="4"/>
      <c r="Y853" s="4"/>
      <c r="Z853" s="4"/>
    </row>
    <row r="854">
      <c r="A854" s="4"/>
      <c r="B854" s="4"/>
      <c r="C854" s="4"/>
      <c r="D854" s="4"/>
      <c r="E854" s="4"/>
      <c r="F854" s="4"/>
      <c r="G854" s="4"/>
      <c r="H854" s="4"/>
      <c r="I854" s="4"/>
      <c r="J854" s="119"/>
      <c r="K854" s="119"/>
      <c r="L854" s="119"/>
      <c r="M854" s="119"/>
      <c r="N854" s="4"/>
      <c r="O854" s="4"/>
      <c r="P854" s="4"/>
      <c r="Q854" s="4"/>
      <c r="R854" s="4"/>
      <c r="S854" s="4"/>
      <c r="T854" s="4"/>
      <c r="U854" s="4"/>
      <c r="V854" s="4"/>
      <c r="W854" s="4"/>
      <c r="X854" s="4"/>
      <c r="Y854" s="4"/>
      <c r="Z854" s="4"/>
    </row>
    <row r="855">
      <c r="A855" s="4"/>
      <c r="B855" s="4"/>
      <c r="C855" s="4"/>
      <c r="D855" s="4"/>
      <c r="E855" s="4"/>
      <c r="F855" s="4"/>
      <c r="G855" s="4"/>
      <c r="H855" s="4"/>
      <c r="I855" s="4"/>
      <c r="J855" s="119"/>
      <c r="K855" s="119"/>
      <c r="L855" s="119"/>
      <c r="M855" s="119"/>
      <c r="N855" s="4"/>
      <c r="O855" s="4"/>
      <c r="P855" s="4"/>
      <c r="Q855" s="4"/>
      <c r="R855" s="4"/>
      <c r="S855" s="4"/>
      <c r="T855" s="4"/>
      <c r="U855" s="4"/>
      <c r="V855" s="4"/>
      <c r="W855" s="4"/>
      <c r="X855" s="4"/>
      <c r="Y855" s="4"/>
      <c r="Z855" s="4"/>
    </row>
    <row r="856">
      <c r="A856" s="4"/>
      <c r="B856" s="4"/>
      <c r="C856" s="4"/>
      <c r="D856" s="4"/>
      <c r="E856" s="4"/>
      <c r="F856" s="4"/>
      <c r="G856" s="4"/>
      <c r="H856" s="4"/>
      <c r="I856" s="4"/>
      <c r="J856" s="119"/>
      <c r="K856" s="119"/>
      <c r="L856" s="119"/>
      <c r="M856" s="119"/>
      <c r="N856" s="4"/>
      <c r="O856" s="4"/>
      <c r="P856" s="4"/>
      <c r="Q856" s="4"/>
      <c r="R856" s="4"/>
      <c r="S856" s="4"/>
      <c r="T856" s="4"/>
      <c r="U856" s="4"/>
      <c r="V856" s="4"/>
      <c r="W856" s="4"/>
      <c r="X856" s="4"/>
      <c r="Y856" s="4"/>
      <c r="Z856" s="4"/>
    </row>
    <row r="857">
      <c r="A857" s="4"/>
      <c r="B857" s="4"/>
      <c r="C857" s="4"/>
      <c r="D857" s="4"/>
      <c r="E857" s="4"/>
      <c r="F857" s="4"/>
      <c r="G857" s="4"/>
      <c r="H857" s="4"/>
      <c r="I857" s="4"/>
      <c r="J857" s="119"/>
      <c r="K857" s="119"/>
      <c r="L857" s="119"/>
      <c r="M857" s="119"/>
      <c r="N857" s="4"/>
      <c r="O857" s="4"/>
      <c r="P857" s="4"/>
      <c r="Q857" s="4"/>
      <c r="R857" s="4"/>
      <c r="S857" s="4"/>
      <c r="T857" s="4"/>
      <c r="U857" s="4"/>
      <c r="V857" s="4"/>
      <c r="W857" s="4"/>
      <c r="X857" s="4"/>
      <c r="Y857" s="4"/>
      <c r="Z857" s="4"/>
    </row>
    <row r="858">
      <c r="A858" s="4"/>
      <c r="B858" s="4"/>
      <c r="C858" s="4"/>
      <c r="D858" s="4"/>
      <c r="E858" s="4"/>
      <c r="F858" s="4"/>
      <c r="G858" s="4"/>
      <c r="H858" s="4"/>
      <c r="I858" s="4"/>
      <c r="J858" s="119"/>
      <c r="K858" s="119"/>
      <c r="L858" s="119"/>
      <c r="M858" s="119"/>
      <c r="N858" s="4"/>
      <c r="O858" s="4"/>
      <c r="P858" s="4"/>
      <c r="Q858" s="4"/>
      <c r="R858" s="4"/>
      <c r="S858" s="4"/>
      <c r="T858" s="4"/>
      <c r="U858" s="4"/>
      <c r="V858" s="4"/>
      <c r="W858" s="4"/>
      <c r="X858" s="4"/>
      <c r="Y858" s="4"/>
      <c r="Z858" s="4"/>
    </row>
    <row r="859">
      <c r="A859" s="4"/>
      <c r="B859" s="4"/>
      <c r="C859" s="4"/>
      <c r="D859" s="4"/>
      <c r="E859" s="4"/>
      <c r="F859" s="4"/>
      <c r="G859" s="4"/>
      <c r="H859" s="4"/>
      <c r="I859" s="4"/>
      <c r="J859" s="119"/>
      <c r="K859" s="119"/>
      <c r="L859" s="119"/>
      <c r="M859" s="119"/>
      <c r="N859" s="4"/>
      <c r="O859" s="4"/>
      <c r="P859" s="4"/>
      <c r="Q859" s="4"/>
      <c r="R859" s="4"/>
      <c r="S859" s="4"/>
      <c r="T859" s="4"/>
      <c r="U859" s="4"/>
      <c r="V859" s="4"/>
      <c r="W859" s="4"/>
      <c r="X859" s="4"/>
      <c r="Y859" s="4"/>
      <c r="Z859" s="4"/>
    </row>
    <row r="860">
      <c r="A860" s="4"/>
      <c r="B860" s="4"/>
      <c r="C860" s="4"/>
      <c r="D860" s="4"/>
      <c r="E860" s="4"/>
      <c r="F860" s="4"/>
      <c r="G860" s="4"/>
      <c r="H860" s="4"/>
      <c r="I860" s="4"/>
      <c r="J860" s="119"/>
      <c r="K860" s="119"/>
      <c r="L860" s="119"/>
      <c r="M860" s="119"/>
      <c r="N860" s="4"/>
      <c r="O860" s="4"/>
      <c r="P860" s="4"/>
      <c r="Q860" s="4"/>
      <c r="R860" s="4"/>
      <c r="S860" s="4"/>
      <c r="T860" s="4"/>
      <c r="U860" s="4"/>
      <c r="V860" s="4"/>
      <c r="W860" s="4"/>
      <c r="X860" s="4"/>
      <c r="Y860" s="4"/>
      <c r="Z860" s="4"/>
    </row>
    <row r="861">
      <c r="A861" s="4"/>
      <c r="B861" s="4"/>
      <c r="C861" s="4"/>
      <c r="D861" s="4"/>
      <c r="E861" s="4"/>
      <c r="F861" s="4"/>
      <c r="G861" s="4"/>
      <c r="H861" s="4"/>
      <c r="I861" s="4"/>
      <c r="J861" s="119"/>
      <c r="K861" s="119"/>
      <c r="L861" s="119"/>
      <c r="M861" s="119"/>
      <c r="N861" s="4"/>
      <c r="O861" s="4"/>
      <c r="P861" s="4"/>
      <c r="Q861" s="4"/>
      <c r="R861" s="4"/>
      <c r="S861" s="4"/>
      <c r="T861" s="4"/>
      <c r="U861" s="4"/>
      <c r="V861" s="4"/>
      <c r="W861" s="4"/>
      <c r="X861" s="4"/>
      <c r="Y861" s="4"/>
      <c r="Z861" s="4"/>
    </row>
    <row r="862">
      <c r="A862" s="4"/>
      <c r="B862" s="4"/>
      <c r="C862" s="4"/>
      <c r="D862" s="4"/>
      <c r="E862" s="4"/>
      <c r="F862" s="4"/>
      <c r="G862" s="4"/>
      <c r="H862" s="4"/>
      <c r="I862" s="4"/>
      <c r="J862" s="119"/>
      <c r="K862" s="119"/>
      <c r="L862" s="119"/>
      <c r="M862" s="119"/>
      <c r="N862" s="4"/>
      <c r="O862" s="4"/>
      <c r="P862" s="4"/>
      <c r="Q862" s="4"/>
      <c r="R862" s="4"/>
      <c r="S862" s="4"/>
      <c r="T862" s="4"/>
      <c r="U862" s="4"/>
      <c r="V862" s="4"/>
      <c r="W862" s="4"/>
      <c r="X862" s="4"/>
      <c r="Y862" s="4"/>
      <c r="Z862" s="4"/>
    </row>
    <row r="863">
      <c r="A863" s="4"/>
      <c r="B863" s="4"/>
      <c r="C863" s="4"/>
      <c r="D863" s="4"/>
      <c r="E863" s="4"/>
      <c r="F863" s="4"/>
      <c r="G863" s="4"/>
      <c r="H863" s="4"/>
      <c r="I863" s="4"/>
      <c r="J863" s="119"/>
      <c r="K863" s="119"/>
      <c r="L863" s="119"/>
      <c r="M863" s="119"/>
      <c r="N863" s="4"/>
      <c r="O863" s="4"/>
      <c r="P863" s="4"/>
      <c r="Q863" s="4"/>
      <c r="R863" s="4"/>
      <c r="S863" s="4"/>
      <c r="T863" s="4"/>
      <c r="U863" s="4"/>
      <c r="V863" s="4"/>
      <c r="W863" s="4"/>
      <c r="X863" s="4"/>
      <c r="Y863" s="4"/>
      <c r="Z863" s="4"/>
    </row>
    <row r="864">
      <c r="A864" s="4"/>
      <c r="B864" s="4"/>
      <c r="C864" s="4"/>
      <c r="D864" s="4"/>
      <c r="E864" s="4"/>
      <c r="F864" s="4"/>
      <c r="G864" s="4"/>
      <c r="H864" s="4"/>
      <c r="I864" s="4"/>
      <c r="J864" s="119"/>
      <c r="K864" s="119"/>
      <c r="L864" s="119"/>
      <c r="M864" s="119"/>
      <c r="N864" s="4"/>
      <c r="O864" s="4"/>
      <c r="P864" s="4"/>
      <c r="Q864" s="4"/>
      <c r="R864" s="4"/>
      <c r="S864" s="4"/>
      <c r="T864" s="4"/>
      <c r="U864" s="4"/>
      <c r="V864" s="4"/>
      <c r="W864" s="4"/>
      <c r="X864" s="4"/>
      <c r="Y864" s="4"/>
      <c r="Z864" s="4"/>
    </row>
    <row r="865">
      <c r="A865" s="4"/>
      <c r="B865" s="4"/>
      <c r="C865" s="4"/>
      <c r="D865" s="4"/>
      <c r="E865" s="4"/>
      <c r="F865" s="4"/>
      <c r="G865" s="4"/>
      <c r="H865" s="4"/>
      <c r="I865" s="4"/>
      <c r="J865" s="119"/>
      <c r="K865" s="119"/>
      <c r="L865" s="119"/>
      <c r="M865" s="119"/>
      <c r="N865" s="4"/>
      <c r="O865" s="4"/>
      <c r="P865" s="4"/>
      <c r="Q865" s="4"/>
      <c r="R865" s="4"/>
      <c r="S865" s="4"/>
      <c r="T865" s="4"/>
      <c r="U865" s="4"/>
      <c r="V865" s="4"/>
      <c r="W865" s="4"/>
      <c r="X865" s="4"/>
      <c r="Y865" s="4"/>
      <c r="Z865" s="4"/>
    </row>
    <row r="866">
      <c r="A866" s="4"/>
      <c r="B866" s="4"/>
      <c r="C866" s="4"/>
      <c r="D866" s="4"/>
      <c r="E866" s="4"/>
      <c r="F866" s="4"/>
      <c r="G866" s="4"/>
      <c r="H866" s="4"/>
      <c r="I866" s="4"/>
      <c r="J866" s="119"/>
      <c r="K866" s="119"/>
      <c r="L866" s="119"/>
      <c r="M866" s="119"/>
      <c r="N866" s="4"/>
      <c r="O866" s="4"/>
      <c r="P866" s="4"/>
      <c r="Q866" s="4"/>
      <c r="R866" s="4"/>
      <c r="S866" s="4"/>
      <c r="T866" s="4"/>
      <c r="U866" s="4"/>
      <c r="V866" s="4"/>
      <c r="W866" s="4"/>
      <c r="X866" s="4"/>
      <c r="Y866" s="4"/>
      <c r="Z866" s="4"/>
    </row>
    <row r="867">
      <c r="A867" s="4"/>
      <c r="B867" s="4"/>
      <c r="C867" s="4"/>
      <c r="D867" s="4"/>
      <c r="E867" s="4"/>
      <c r="F867" s="4"/>
      <c r="G867" s="4"/>
      <c r="H867" s="4"/>
      <c r="I867" s="4"/>
      <c r="J867" s="119"/>
      <c r="K867" s="119"/>
      <c r="L867" s="119"/>
      <c r="M867" s="119"/>
      <c r="N867" s="4"/>
      <c r="O867" s="4"/>
      <c r="P867" s="4"/>
      <c r="Q867" s="4"/>
      <c r="R867" s="4"/>
      <c r="S867" s="4"/>
      <c r="T867" s="4"/>
      <c r="U867" s="4"/>
      <c r="V867" s="4"/>
      <c r="W867" s="4"/>
      <c r="X867" s="4"/>
      <c r="Y867" s="4"/>
      <c r="Z867" s="4"/>
    </row>
    <row r="868">
      <c r="A868" s="4"/>
      <c r="B868" s="4"/>
      <c r="C868" s="4"/>
      <c r="D868" s="4"/>
      <c r="E868" s="4"/>
      <c r="F868" s="4"/>
      <c r="G868" s="4"/>
      <c r="H868" s="4"/>
      <c r="I868" s="4"/>
      <c r="J868" s="119"/>
      <c r="K868" s="119"/>
      <c r="L868" s="119"/>
      <c r="M868" s="119"/>
      <c r="N868" s="4"/>
      <c r="O868" s="4"/>
      <c r="P868" s="4"/>
      <c r="Q868" s="4"/>
      <c r="R868" s="4"/>
      <c r="S868" s="4"/>
      <c r="T868" s="4"/>
      <c r="U868" s="4"/>
      <c r="V868" s="4"/>
      <c r="W868" s="4"/>
      <c r="X868" s="4"/>
      <c r="Y868" s="4"/>
      <c r="Z868" s="4"/>
    </row>
    <row r="869">
      <c r="A869" s="4"/>
      <c r="B869" s="4"/>
      <c r="C869" s="4"/>
      <c r="D869" s="4"/>
      <c r="E869" s="4"/>
      <c r="F869" s="4"/>
      <c r="G869" s="4"/>
      <c r="H869" s="4"/>
      <c r="I869" s="4"/>
      <c r="J869" s="119"/>
      <c r="K869" s="119"/>
      <c r="L869" s="119"/>
      <c r="M869" s="119"/>
      <c r="N869" s="4"/>
      <c r="O869" s="4"/>
      <c r="P869" s="4"/>
      <c r="Q869" s="4"/>
      <c r="R869" s="4"/>
      <c r="S869" s="4"/>
      <c r="T869" s="4"/>
      <c r="U869" s="4"/>
      <c r="V869" s="4"/>
      <c r="W869" s="4"/>
      <c r="X869" s="4"/>
      <c r="Y869" s="4"/>
      <c r="Z869" s="4"/>
    </row>
    <row r="870">
      <c r="A870" s="4"/>
      <c r="B870" s="4"/>
      <c r="C870" s="4"/>
      <c r="D870" s="4"/>
      <c r="E870" s="4"/>
      <c r="F870" s="4"/>
      <c r="G870" s="4"/>
      <c r="H870" s="4"/>
      <c r="I870" s="4"/>
      <c r="J870" s="119"/>
      <c r="K870" s="119"/>
      <c r="L870" s="119"/>
      <c r="M870" s="119"/>
      <c r="N870" s="4"/>
      <c r="O870" s="4"/>
      <c r="P870" s="4"/>
      <c r="Q870" s="4"/>
      <c r="R870" s="4"/>
      <c r="S870" s="4"/>
      <c r="T870" s="4"/>
      <c r="U870" s="4"/>
      <c r="V870" s="4"/>
      <c r="W870" s="4"/>
      <c r="X870" s="4"/>
      <c r="Y870" s="4"/>
      <c r="Z870" s="4"/>
    </row>
    <row r="871">
      <c r="A871" s="4"/>
      <c r="B871" s="4"/>
      <c r="C871" s="4"/>
      <c r="D871" s="4"/>
      <c r="E871" s="4"/>
      <c r="F871" s="4"/>
      <c r="G871" s="4"/>
      <c r="H871" s="4"/>
      <c r="I871" s="4"/>
      <c r="J871" s="119"/>
      <c r="K871" s="119"/>
      <c r="L871" s="119"/>
      <c r="M871" s="119"/>
      <c r="N871" s="4"/>
      <c r="O871" s="4"/>
      <c r="P871" s="4"/>
      <c r="Q871" s="4"/>
      <c r="R871" s="4"/>
      <c r="S871" s="4"/>
      <c r="T871" s="4"/>
      <c r="U871" s="4"/>
      <c r="V871" s="4"/>
      <c r="W871" s="4"/>
      <c r="X871" s="4"/>
      <c r="Y871" s="4"/>
      <c r="Z871" s="4"/>
    </row>
    <row r="872">
      <c r="A872" s="4"/>
      <c r="B872" s="4"/>
      <c r="C872" s="4"/>
      <c r="D872" s="4"/>
      <c r="E872" s="4"/>
      <c r="F872" s="4"/>
      <c r="G872" s="4"/>
      <c r="H872" s="4"/>
      <c r="I872" s="4"/>
      <c r="J872" s="119"/>
      <c r="K872" s="119"/>
      <c r="L872" s="119"/>
      <c r="M872" s="119"/>
      <c r="N872" s="4"/>
      <c r="O872" s="4"/>
      <c r="P872" s="4"/>
      <c r="Q872" s="4"/>
      <c r="R872" s="4"/>
      <c r="S872" s="4"/>
      <c r="T872" s="4"/>
      <c r="U872" s="4"/>
      <c r="V872" s="4"/>
      <c r="W872" s="4"/>
      <c r="X872" s="4"/>
      <c r="Y872" s="4"/>
      <c r="Z872" s="4"/>
    </row>
    <row r="873">
      <c r="A873" s="4"/>
      <c r="B873" s="4"/>
      <c r="C873" s="4"/>
      <c r="D873" s="4"/>
      <c r="E873" s="4"/>
      <c r="F873" s="4"/>
      <c r="G873" s="4"/>
      <c r="H873" s="4"/>
      <c r="I873" s="4"/>
      <c r="J873" s="119"/>
      <c r="K873" s="119"/>
      <c r="L873" s="119"/>
      <c r="M873" s="119"/>
      <c r="N873" s="4"/>
      <c r="O873" s="4"/>
      <c r="P873" s="4"/>
      <c r="Q873" s="4"/>
      <c r="R873" s="4"/>
      <c r="S873" s="4"/>
      <c r="T873" s="4"/>
      <c r="U873" s="4"/>
      <c r="V873" s="4"/>
      <c r="W873" s="4"/>
      <c r="X873" s="4"/>
      <c r="Y873" s="4"/>
      <c r="Z873" s="4"/>
    </row>
    <row r="874">
      <c r="A874" s="4"/>
      <c r="B874" s="4"/>
      <c r="C874" s="4"/>
      <c r="D874" s="4"/>
      <c r="E874" s="4"/>
      <c r="F874" s="4"/>
      <c r="G874" s="4"/>
      <c r="H874" s="4"/>
      <c r="I874" s="4"/>
      <c r="J874" s="119"/>
      <c r="K874" s="119"/>
      <c r="L874" s="119"/>
      <c r="M874" s="119"/>
      <c r="N874" s="4"/>
      <c r="O874" s="4"/>
      <c r="P874" s="4"/>
      <c r="Q874" s="4"/>
      <c r="R874" s="4"/>
      <c r="S874" s="4"/>
      <c r="T874" s="4"/>
      <c r="U874" s="4"/>
      <c r="V874" s="4"/>
      <c r="W874" s="4"/>
      <c r="X874" s="4"/>
      <c r="Y874" s="4"/>
      <c r="Z874" s="4"/>
    </row>
    <row r="875">
      <c r="A875" s="4"/>
      <c r="B875" s="4"/>
      <c r="C875" s="4"/>
      <c r="D875" s="4"/>
      <c r="E875" s="4"/>
      <c r="F875" s="4"/>
      <c r="G875" s="4"/>
      <c r="H875" s="4"/>
      <c r="I875" s="4"/>
      <c r="J875" s="119"/>
      <c r="K875" s="119"/>
      <c r="L875" s="119"/>
      <c r="M875" s="119"/>
      <c r="N875" s="4"/>
      <c r="O875" s="4"/>
      <c r="P875" s="4"/>
      <c r="Q875" s="4"/>
      <c r="R875" s="4"/>
      <c r="S875" s="4"/>
      <c r="T875" s="4"/>
      <c r="U875" s="4"/>
      <c r="V875" s="4"/>
      <c r="W875" s="4"/>
      <c r="X875" s="4"/>
      <c r="Y875" s="4"/>
      <c r="Z875" s="4"/>
    </row>
    <row r="876">
      <c r="A876" s="4"/>
      <c r="B876" s="4"/>
      <c r="C876" s="4"/>
      <c r="D876" s="4"/>
      <c r="E876" s="4"/>
      <c r="F876" s="4"/>
      <c r="G876" s="4"/>
      <c r="H876" s="4"/>
      <c r="I876" s="4"/>
      <c r="J876" s="119"/>
      <c r="K876" s="119"/>
      <c r="L876" s="119"/>
      <c r="M876" s="119"/>
      <c r="N876" s="4"/>
      <c r="O876" s="4"/>
      <c r="P876" s="4"/>
      <c r="Q876" s="4"/>
      <c r="R876" s="4"/>
      <c r="S876" s="4"/>
      <c r="T876" s="4"/>
      <c r="U876" s="4"/>
      <c r="V876" s="4"/>
      <c r="W876" s="4"/>
      <c r="X876" s="4"/>
      <c r="Y876" s="4"/>
      <c r="Z876" s="4"/>
    </row>
    <row r="877">
      <c r="A877" s="4"/>
      <c r="B877" s="4"/>
      <c r="C877" s="4"/>
      <c r="D877" s="4"/>
      <c r="E877" s="4"/>
      <c r="F877" s="4"/>
      <c r="G877" s="4"/>
      <c r="H877" s="4"/>
      <c r="I877" s="4"/>
      <c r="J877" s="119"/>
      <c r="K877" s="119"/>
      <c r="L877" s="119"/>
      <c r="M877" s="119"/>
      <c r="N877" s="4"/>
      <c r="O877" s="4"/>
      <c r="P877" s="4"/>
      <c r="Q877" s="4"/>
      <c r="R877" s="4"/>
      <c r="S877" s="4"/>
      <c r="T877" s="4"/>
      <c r="U877" s="4"/>
      <c r="V877" s="4"/>
      <c r="W877" s="4"/>
      <c r="X877" s="4"/>
      <c r="Y877" s="4"/>
      <c r="Z877" s="4"/>
    </row>
    <row r="878">
      <c r="A878" s="4"/>
      <c r="B878" s="4"/>
      <c r="C878" s="4"/>
      <c r="D878" s="4"/>
      <c r="E878" s="4"/>
      <c r="F878" s="4"/>
      <c r="G878" s="4"/>
      <c r="H878" s="4"/>
      <c r="I878" s="4"/>
      <c r="J878" s="119"/>
      <c r="K878" s="119"/>
      <c r="L878" s="119"/>
      <c r="M878" s="119"/>
      <c r="N878" s="4"/>
      <c r="O878" s="4"/>
      <c r="P878" s="4"/>
      <c r="Q878" s="4"/>
      <c r="R878" s="4"/>
      <c r="S878" s="4"/>
      <c r="T878" s="4"/>
      <c r="U878" s="4"/>
      <c r="V878" s="4"/>
      <c r="W878" s="4"/>
      <c r="X878" s="4"/>
      <c r="Y878" s="4"/>
      <c r="Z878" s="4"/>
    </row>
    <row r="879">
      <c r="A879" s="4"/>
      <c r="B879" s="4"/>
      <c r="C879" s="4"/>
      <c r="D879" s="4"/>
      <c r="E879" s="4"/>
      <c r="F879" s="4"/>
      <c r="G879" s="4"/>
      <c r="H879" s="4"/>
      <c r="I879" s="4"/>
      <c r="J879" s="119"/>
      <c r="K879" s="119"/>
      <c r="L879" s="119"/>
      <c r="M879" s="119"/>
      <c r="N879" s="4"/>
      <c r="O879" s="4"/>
      <c r="P879" s="4"/>
      <c r="Q879" s="4"/>
      <c r="R879" s="4"/>
      <c r="S879" s="4"/>
      <c r="T879" s="4"/>
      <c r="U879" s="4"/>
      <c r="V879" s="4"/>
      <c r="W879" s="4"/>
      <c r="X879" s="4"/>
      <c r="Y879" s="4"/>
      <c r="Z879" s="4"/>
    </row>
    <row r="880">
      <c r="A880" s="4"/>
      <c r="B880" s="4"/>
      <c r="C880" s="4"/>
      <c r="D880" s="4"/>
      <c r="E880" s="4"/>
      <c r="F880" s="4"/>
      <c r="G880" s="4"/>
      <c r="H880" s="4"/>
      <c r="I880" s="4"/>
      <c r="J880" s="119"/>
      <c r="K880" s="119"/>
      <c r="L880" s="119"/>
      <c r="M880" s="119"/>
      <c r="N880" s="4"/>
      <c r="O880" s="4"/>
      <c r="P880" s="4"/>
      <c r="Q880" s="4"/>
      <c r="R880" s="4"/>
      <c r="S880" s="4"/>
      <c r="T880" s="4"/>
      <c r="U880" s="4"/>
      <c r="V880" s="4"/>
      <c r="W880" s="4"/>
      <c r="X880" s="4"/>
      <c r="Y880" s="4"/>
      <c r="Z880" s="4"/>
    </row>
    <row r="881">
      <c r="A881" s="4"/>
      <c r="B881" s="4"/>
      <c r="C881" s="4"/>
      <c r="D881" s="4"/>
      <c r="E881" s="4"/>
      <c r="F881" s="4"/>
      <c r="G881" s="4"/>
      <c r="H881" s="4"/>
      <c r="I881" s="4"/>
      <c r="J881" s="119"/>
      <c r="K881" s="119"/>
      <c r="L881" s="119"/>
      <c r="M881" s="119"/>
      <c r="N881" s="4"/>
      <c r="O881" s="4"/>
      <c r="P881" s="4"/>
      <c r="Q881" s="4"/>
      <c r="R881" s="4"/>
      <c r="S881" s="4"/>
      <c r="T881" s="4"/>
      <c r="U881" s="4"/>
      <c r="V881" s="4"/>
      <c r="W881" s="4"/>
      <c r="X881" s="4"/>
      <c r="Y881" s="4"/>
      <c r="Z881" s="4"/>
    </row>
    <row r="882">
      <c r="A882" s="4"/>
      <c r="B882" s="4"/>
      <c r="C882" s="4"/>
      <c r="D882" s="4"/>
      <c r="E882" s="4"/>
      <c r="F882" s="4"/>
      <c r="G882" s="4"/>
      <c r="H882" s="4"/>
      <c r="I882" s="4"/>
      <c r="J882" s="119"/>
      <c r="K882" s="119"/>
      <c r="L882" s="119"/>
      <c r="M882" s="119"/>
      <c r="N882" s="4"/>
      <c r="O882" s="4"/>
      <c r="P882" s="4"/>
      <c r="Q882" s="4"/>
      <c r="R882" s="4"/>
      <c r="S882" s="4"/>
      <c r="T882" s="4"/>
      <c r="U882" s="4"/>
      <c r="V882" s="4"/>
      <c r="W882" s="4"/>
      <c r="X882" s="4"/>
      <c r="Y882" s="4"/>
      <c r="Z882" s="4"/>
    </row>
    <row r="883">
      <c r="A883" s="4"/>
      <c r="B883" s="4"/>
      <c r="C883" s="4"/>
      <c r="D883" s="4"/>
      <c r="E883" s="4"/>
      <c r="F883" s="4"/>
      <c r="G883" s="4"/>
      <c r="H883" s="4"/>
      <c r="I883" s="4"/>
      <c r="J883" s="119"/>
      <c r="K883" s="119"/>
      <c r="L883" s="119"/>
      <c r="M883" s="119"/>
      <c r="N883" s="4"/>
      <c r="O883" s="4"/>
      <c r="P883" s="4"/>
      <c r="Q883" s="4"/>
      <c r="R883" s="4"/>
      <c r="S883" s="4"/>
      <c r="T883" s="4"/>
      <c r="U883" s="4"/>
      <c r="V883" s="4"/>
      <c r="W883" s="4"/>
      <c r="X883" s="4"/>
      <c r="Y883" s="4"/>
      <c r="Z883" s="4"/>
    </row>
    <row r="884">
      <c r="A884" s="4"/>
      <c r="B884" s="4"/>
      <c r="C884" s="4"/>
      <c r="D884" s="4"/>
      <c r="E884" s="4"/>
      <c r="F884" s="4"/>
      <c r="G884" s="4"/>
      <c r="H884" s="4"/>
      <c r="I884" s="4"/>
      <c r="J884" s="119"/>
      <c r="K884" s="119"/>
      <c r="L884" s="119"/>
      <c r="M884" s="119"/>
      <c r="N884" s="4"/>
      <c r="O884" s="4"/>
      <c r="P884" s="4"/>
      <c r="Q884" s="4"/>
      <c r="R884" s="4"/>
      <c r="S884" s="4"/>
      <c r="T884" s="4"/>
      <c r="U884" s="4"/>
      <c r="V884" s="4"/>
      <c r="W884" s="4"/>
      <c r="X884" s="4"/>
      <c r="Y884" s="4"/>
      <c r="Z884" s="4"/>
    </row>
    <row r="885">
      <c r="A885" s="4"/>
      <c r="B885" s="4"/>
      <c r="C885" s="4"/>
      <c r="D885" s="4"/>
      <c r="E885" s="4"/>
      <c r="F885" s="4"/>
      <c r="G885" s="4"/>
      <c r="H885" s="4"/>
      <c r="I885" s="4"/>
      <c r="J885" s="119"/>
      <c r="K885" s="119"/>
      <c r="L885" s="119"/>
      <c r="M885" s="119"/>
      <c r="N885" s="4"/>
      <c r="O885" s="4"/>
      <c r="P885" s="4"/>
      <c r="Q885" s="4"/>
      <c r="R885" s="4"/>
      <c r="S885" s="4"/>
      <c r="T885" s="4"/>
      <c r="U885" s="4"/>
      <c r="V885" s="4"/>
      <c r="W885" s="4"/>
      <c r="X885" s="4"/>
      <c r="Y885" s="4"/>
      <c r="Z885" s="4"/>
    </row>
    <row r="886">
      <c r="A886" s="4"/>
      <c r="B886" s="4"/>
      <c r="C886" s="4"/>
      <c r="D886" s="4"/>
      <c r="E886" s="4"/>
      <c r="F886" s="4"/>
      <c r="G886" s="4"/>
      <c r="H886" s="4"/>
      <c r="I886" s="4"/>
      <c r="J886" s="119"/>
      <c r="K886" s="119"/>
      <c r="L886" s="119"/>
      <c r="M886" s="119"/>
      <c r="N886" s="4"/>
      <c r="O886" s="4"/>
      <c r="P886" s="4"/>
      <c r="Q886" s="4"/>
      <c r="R886" s="4"/>
      <c r="S886" s="4"/>
      <c r="T886" s="4"/>
      <c r="U886" s="4"/>
      <c r="V886" s="4"/>
      <c r="W886" s="4"/>
      <c r="X886" s="4"/>
      <c r="Y886" s="4"/>
      <c r="Z886" s="4"/>
    </row>
    <row r="887">
      <c r="A887" s="4"/>
      <c r="B887" s="4"/>
      <c r="C887" s="4"/>
      <c r="D887" s="4"/>
      <c r="E887" s="4"/>
      <c r="F887" s="4"/>
      <c r="G887" s="4"/>
      <c r="H887" s="4"/>
      <c r="I887" s="4"/>
      <c r="J887" s="119"/>
      <c r="K887" s="119"/>
      <c r="L887" s="119"/>
      <c r="M887" s="119"/>
      <c r="N887" s="4"/>
      <c r="O887" s="4"/>
      <c r="P887" s="4"/>
      <c r="Q887" s="4"/>
      <c r="R887" s="4"/>
      <c r="S887" s="4"/>
      <c r="T887" s="4"/>
      <c r="U887" s="4"/>
      <c r="V887" s="4"/>
      <c r="W887" s="4"/>
      <c r="X887" s="4"/>
      <c r="Y887" s="4"/>
      <c r="Z887" s="4"/>
    </row>
    <row r="888">
      <c r="A888" s="4"/>
      <c r="B888" s="4"/>
      <c r="C888" s="4"/>
      <c r="D888" s="4"/>
      <c r="E888" s="4"/>
      <c r="F888" s="4"/>
      <c r="G888" s="4"/>
      <c r="H888" s="4"/>
      <c r="I888" s="4"/>
      <c r="J888" s="119"/>
      <c r="K888" s="119"/>
      <c r="L888" s="119"/>
      <c r="M888" s="119"/>
      <c r="N888" s="4"/>
      <c r="O888" s="4"/>
      <c r="P888" s="4"/>
      <c r="Q888" s="4"/>
      <c r="R888" s="4"/>
      <c r="S888" s="4"/>
      <c r="T888" s="4"/>
      <c r="U888" s="4"/>
      <c r="V888" s="4"/>
      <c r="W888" s="4"/>
      <c r="X888" s="4"/>
      <c r="Y888" s="4"/>
      <c r="Z888" s="4"/>
    </row>
    <row r="889">
      <c r="A889" s="4"/>
      <c r="B889" s="4"/>
      <c r="C889" s="4"/>
      <c r="D889" s="4"/>
      <c r="E889" s="4"/>
      <c r="F889" s="4"/>
      <c r="G889" s="4"/>
      <c r="H889" s="4"/>
      <c r="I889" s="4"/>
      <c r="J889" s="119"/>
      <c r="K889" s="119"/>
      <c r="L889" s="119"/>
      <c r="M889" s="119"/>
      <c r="N889" s="4"/>
      <c r="O889" s="4"/>
      <c r="P889" s="4"/>
      <c r="Q889" s="4"/>
      <c r="R889" s="4"/>
      <c r="S889" s="4"/>
      <c r="T889" s="4"/>
      <c r="U889" s="4"/>
      <c r="V889" s="4"/>
      <c r="W889" s="4"/>
      <c r="X889" s="4"/>
      <c r="Y889" s="4"/>
      <c r="Z889" s="4"/>
    </row>
    <row r="890">
      <c r="A890" s="4"/>
      <c r="B890" s="4"/>
      <c r="C890" s="4"/>
      <c r="D890" s="4"/>
      <c r="E890" s="4"/>
      <c r="F890" s="4"/>
      <c r="G890" s="4"/>
      <c r="H890" s="4"/>
      <c r="I890" s="4"/>
      <c r="J890" s="119"/>
      <c r="K890" s="119"/>
      <c r="L890" s="119"/>
      <c r="M890" s="119"/>
      <c r="N890" s="4"/>
      <c r="O890" s="4"/>
      <c r="P890" s="4"/>
      <c r="Q890" s="4"/>
      <c r="R890" s="4"/>
      <c r="S890" s="4"/>
      <c r="T890" s="4"/>
      <c r="U890" s="4"/>
      <c r="V890" s="4"/>
      <c r="W890" s="4"/>
      <c r="X890" s="4"/>
      <c r="Y890" s="4"/>
      <c r="Z890" s="4"/>
    </row>
    <row r="891">
      <c r="A891" s="4"/>
      <c r="B891" s="4"/>
      <c r="C891" s="4"/>
      <c r="D891" s="4"/>
      <c r="E891" s="4"/>
      <c r="F891" s="4"/>
      <c r="G891" s="4"/>
      <c r="H891" s="4"/>
      <c r="I891" s="4"/>
      <c r="J891" s="119"/>
      <c r="K891" s="119"/>
      <c r="L891" s="119"/>
      <c r="M891" s="119"/>
      <c r="N891" s="4"/>
      <c r="O891" s="4"/>
      <c r="P891" s="4"/>
      <c r="Q891" s="4"/>
      <c r="R891" s="4"/>
      <c r="S891" s="4"/>
      <c r="T891" s="4"/>
      <c r="U891" s="4"/>
      <c r="V891" s="4"/>
      <c r="W891" s="4"/>
      <c r="X891" s="4"/>
      <c r="Y891" s="4"/>
      <c r="Z891" s="4"/>
    </row>
    <row r="892">
      <c r="A892" s="4"/>
      <c r="B892" s="4"/>
      <c r="C892" s="4"/>
      <c r="D892" s="4"/>
      <c r="E892" s="4"/>
      <c r="F892" s="4"/>
      <c r="G892" s="4"/>
      <c r="H892" s="4"/>
      <c r="I892" s="4"/>
      <c r="J892" s="119"/>
      <c r="K892" s="119"/>
      <c r="L892" s="119"/>
      <c r="M892" s="119"/>
      <c r="N892" s="4"/>
      <c r="O892" s="4"/>
      <c r="P892" s="4"/>
      <c r="Q892" s="4"/>
      <c r="R892" s="4"/>
      <c r="S892" s="4"/>
      <c r="T892" s="4"/>
      <c r="U892" s="4"/>
      <c r="V892" s="4"/>
      <c r="W892" s="4"/>
      <c r="X892" s="4"/>
      <c r="Y892" s="4"/>
      <c r="Z892" s="4"/>
    </row>
    <row r="893">
      <c r="A893" s="4"/>
      <c r="B893" s="4"/>
      <c r="C893" s="4"/>
      <c r="D893" s="4"/>
      <c r="E893" s="4"/>
      <c r="F893" s="4"/>
      <c r="G893" s="4"/>
      <c r="H893" s="4"/>
      <c r="I893" s="4"/>
      <c r="J893" s="119"/>
      <c r="K893" s="119"/>
      <c r="L893" s="119"/>
      <c r="M893" s="119"/>
      <c r="N893" s="4"/>
      <c r="O893" s="4"/>
      <c r="P893" s="4"/>
      <c r="Q893" s="4"/>
      <c r="R893" s="4"/>
      <c r="S893" s="4"/>
      <c r="T893" s="4"/>
      <c r="U893" s="4"/>
      <c r="V893" s="4"/>
      <c r="W893" s="4"/>
      <c r="X893" s="4"/>
      <c r="Y893" s="4"/>
      <c r="Z893" s="4"/>
    </row>
    <row r="894">
      <c r="A894" s="4"/>
      <c r="B894" s="4"/>
      <c r="C894" s="4"/>
      <c r="D894" s="4"/>
      <c r="E894" s="4"/>
      <c r="F894" s="4"/>
      <c r="G894" s="4"/>
      <c r="H894" s="4"/>
      <c r="I894" s="4"/>
      <c r="J894" s="119"/>
      <c r="K894" s="119"/>
      <c r="L894" s="119"/>
      <c r="M894" s="119"/>
      <c r="N894" s="4"/>
      <c r="O894" s="4"/>
      <c r="P894" s="4"/>
      <c r="Q894" s="4"/>
      <c r="R894" s="4"/>
      <c r="S894" s="4"/>
      <c r="T894" s="4"/>
      <c r="U894" s="4"/>
      <c r="V894" s="4"/>
      <c r="W894" s="4"/>
      <c r="X894" s="4"/>
      <c r="Y894" s="4"/>
      <c r="Z894" s="4"/>
    </row>
    <row r="895">
      <c r="A895" s="4"/>
      <c r="B895" s="4"/>
      <c r="C895" s="4"/>
      <c r="D895" s="4"/>
      <c r="E895" s="4"/>
      <c r="F895" s="4"/>
      <c r="G895" s="4"/>
      <c r="H895" s="4"/>
      <c r="I895" s="4"/>
      <c r="J895" s="119"/>
      <c r="K895" s="119"/>
      <c r="L895" s="119"/>
      <c r="M895" s="119"/>
      <c r="N895" s="4"/>
      <c r="O895" s="4"/>
      <c r="P895" s="4"/>
      <c r="Q895" s="4"/>
      <c r="R895" s="4"/>
      <c r="S895" s="4"/>
      <c r="T895" s="4"/>
      <c r="U895" s="4"/>
      <c r="V895" s="4"/>
      <c r="W895" s="4"/>
      <c r="X895" s="4"/>
      <c r="Y895" s="4"/>
      <c r="Z895" s="4"/>
    </row>
    <row r="896">
      <c r="A896" s="4"/>
      <c r="B896" s="4"/>
      <c r="C896" s="4"/>
      <c r="D896" s="4"/>
      <c r="E896" s="4"/>
      <c r="F896" s="4"/>
      <c r="G896" s="4"/>
      <c r="H896" s="4"/>
      <c r="I896" s="4"/>
      <c r="J896" s="119"/>
      <c r="K896" s="119"/>
      <c r="L896" s="119"/>
      <c r="M896" s="119"/>
      <c r="N896" s="4"/>
      <c r="O896" s="4"/>
      <c r="P896" s="4"/>
      <c r="Q896" s="4"/>
      <c r="R896" s="4"/>
      <c r="S896" s="4"/>
      <c r="T896" s="4"/>
      <c r="U896" s="4"/>
      <c r="V896" s="4"/>
      <c r="W896" s="4"/>
      <c r="X896" s="4"/>
      <c r="Y896" s="4"/>
      <c r="Z896" s="4"/>
    </row>
    <row r="897">
      <c r="A897" s="4"/>
      <c r="B897" s="4"/>
      <c r="C897" s="4"/>
      <c r="D897" s="4"/>
      <c r="E897" s="4"/>
      <c r="F897" s="4"/>
      <c r="G897" s="4"/>
      <c r="H897" s="4"/>
      <c r="I897" s="4"/>
      <c r="J897" s="119"/>
      <c r="K897" s="119"/>
      <c r="L897" s="119"/>
      <c r="M897" s="119"/>
      <c r="N897" s="4"/>
      <c r="O897" s="4"/>
      <c r="P897" s="4"/>
      <c r="Q897" s="4"/>
      <c r="R897" s="4"/>
      <c r="S897" s="4"/>
      <c r="T897" s="4"/>
      <c r="U897" s="4"/>
      <c r="V897" s="4"/>
      <c r="W897" s="4"/>
      <c r="X897" s="4"/>
      <c r="Y897" s="4"/>
      <c r="Z897" s="4"/>
    </row>
    <row r="898">
      <c r="A898" s="4"/>
      <c r="B898" s="4"/>
      <c r="C898" s="4"/>
      <c r="D898" s="4"/>
      <c r="E898" s="4"/>
      <c r="F898" s="4"/>
      <c r="G898" s="4"/>
      <c r="H898" s="4"/>
      <c r="I898" s="4"/>
      <c r="J898" s="119"/>
      <c r="K898" s="119"/>
      <c r="L898" s="119"/>
      <c r="M898" s="119"/>
      <c r="N898" s="4"/>
      <c r="O898" s="4"/>
      <c r="P898" s="4"/>
      <c r="Q898" s="4"/>
      <c r="R898" s="4"/>
      <c r="S898" s="4"/>
      <c r="T898" s="4"/>
      <c r="U898" s="4"/>
      <c r="V898" s="4"/>
      <c r="W898" s="4"/>
      <c r="X898" s="4"/>
      <c r="Y898" s="4"/>
      <c r="Z898" s="4"/>
    </row>
    <row r="899">
      <c r="A899" s="4"/>
      <c r="B899" s="4"/>
      <c r="C899" s="4"/>
      <c r="D899" s="4"/>
      <c r="E899" s="4"/>
      <c r="F899" s="4"/>
      <c r="G899" s="4"/>
      <c r="H899" s="4"/>
      <c r="I899" s="4"/>
      <c r="J899" s="119"/>
      <c r="K899" s="119"/>
      <c r="L899" s="119"/>
      <c r="M899" s="119"/>
      <c r="N899" s="4"/>
      <c r="O899" s="4"/>
      <c r="P899" s="4"/>
      <c r="Q899" s="4"/>
      <c r="R899" s="4"/>
      <c r="S899" s="4"/>
      <c r="T899" s="4"/>
      <c r="U899" s="4"/>
      <c r="V899" s="4"/>
      <c r="W899" s="4"/>
      <c r="X899" s="4"/>
      <c r="Y899" s="4"/>
      <c r="Z899" s="4"/>
    </row>
    <row r="900">
      <c r="A900" s="4"/>
      <c r="B900" s="4"/>
      <c r="C900" s="4"/>
      <c r="D900" s="4"/>
      <c r="E900" s="4"/>
      <c r="F900" s="4"/>
      <c r="G900" s="4"/>
      <c r="H900" s="4"/>
      <c r="I900" s="4"/>
      <c r="J900" s="119"/>
      <c r="K900" s="119"/>
      <c r="L900" s="119"/>
      <c r="M900" s="119"/>
      <c r="N900" s="4"/>
      <c r="O900" s="4"/>
      <c r="P900" s="4"/>
      <c r="Q900" s="4"/>
      <c r="R900" s="4"/>
      <c r="S900" s="4"/>
      <c r="T900" s="4"/>
      <c r="U900" s="4"/>
      <c r="V900" s="4"/>
      <c r="W900" s="4"/>
      <c r="X900" s="4"/>
      <c r="Y900" s="4"/>
      <c r="Z900" s="4"/>
    </row>
    <row r="901">
      <c r="A901" s="4"/>
      <c r="B901" s="4"/>
      <c r="C901" s="4"/>
      <c r="D901" s="4"/>
      <c r="E901" s="4"/>
      <c r="F901" s="4"/>
      <c r="G901" s="4"/>
      <c r="H901" s="4"/>
      <c r="I901" s="4"/>
      <c r="J901" s="119"/>
      <c r="K901" s="119"/>
      <c r="L901" s="119"/>
      <c r="M901" s="119"/>
      <c r="N901" s="4"/>
      <c r="O901" s="4"/>
      <c r="P901" s="4"/>
      <c r="Q901" s="4"/>
      <c r="R901" s="4"/>
      <c r="S901" s="4"/>
      <c r="T901" s="4"/>
      <c r="U901" s="4"/>
      <c r="V901" s="4"/>
      <c r="W901" s="4"/>
      <c r="X901" s="4"/>
      <c r="Y901" s="4"/>
      <c r="Z901" s="4"/>
    </row>
    <row r="902">
      <c r="A902" s="4"/>
      <c r="B902" s="4"/>
      <c r="C902" s="4"/>
      <c r="D902" s="4"/>
      <c r="E902" s="4"/>
      <c r="F902" s="4"/>
      <c r="G902" s="4"/>
      <c r="H902" s="4"/>
      <c r="I902" s="4"/>
      <c r="J902" s="119"/>
      <c r="K902" s="119"/>
      <c r="L902" s="119"/>
      <c r="M902" s="119"/>
      <c r="N902" s="4"/>
      <c r="O902" s="4"/>
      <c r="P902" s="4"/>
      <c r="Q902" s="4"/>
      <c r="R902" s="4"/>
      <c r="S902" s="4"/>
      <c r="T902" s="4"/>
      <c r="U902" s="4"/>
      <c r="V902" s="4"/>
      <c r="W902" s="4"/>
      <c r="X902" s="4"/>
      <c r="Y902" s="4"/>
      <c r="Z902" s="4"/>
    </row>
    <row r="903">
      <c r="A903" s="4"/>
      <c r="B903" s="4"/>
      <c r="C903" s="4"/>
      <c r="D903" s="4"/>
      <c r="E903" s="4"/>
      <c r="F903" s="4"/>
      <c r="G903" s="4"/>
      <c r="H903" s="4"/>
      <c r="I903" s="4"/>
      <c r="J903" s="119"/>
      <c r="K903" s="119"/>
      <c r="L903" s="119"/>
      <c r="M903" s="119"/>
      <c r="N903" s="4"/>
      <c r="O903" s="4"/>
      <c r="P903" s="4"/>
      <c r="Q903" s="4"/>
      <c r="R903" s="4"/>
      <c r="S903" s="4"/>
      <c r="T903" s="4"/>
      <c r="U903" s="4"/>
      <c r="V903" s="4"/>
      <c r="W903" s="4"/>
      <c r="X903" s="4"/>
      <c r="Y903" s="4"/>
      <c r="Z903" s="4"/>
    </row>
    <row r="904">
      <c r="A904" s="4"/>
      <c r="B904" s="4"/>
      <c r="C904" s="4"/>
      <c r="D904" s="4"/>
      <c r="E904" s="4"/>
      <c r="F904" s="4"/>
      <c r="G904" s="4"/>
      <c r="H904" s="4"/>
      <c r="I904" s="4"/>
      <c r="J904" s="119"/>
      <c r="K904" s="119"/>
      <c r="L904" s="119"/>
      <c r="M904" s="119"/>
      <c r="N904" s="4"/>
      <c r="O904" s="4"/>
      <c r="P904" s="4"/>
      <c r="Q904" s="4"/>
      <c r="R904" s="4"/>
      <c r="S904" s="4"/>
      <c r="T904" s="4"/>
      <c r="U904" s="4"/>
      <c r="V904" s="4"/>
      <c r="W904" s="4"/>
      <c r="X904" s="4"/>
      <c r="Y904" s="4"/>
      <c r="Z904" s="4"/>
    </row>
    <row r="905">
      <c r="A905" s="4"/>
      <c r="B905" s="4"/>
      <c r="C905" s="4"/>
      <c r="D905" s="4"/>
      <c r="E905" s="4"/>
      <c r="F905" s="4"/>
      <c r="G905" s="4"/>
      <c r="H905" s="4"/>
      <c r="I905" s="4"/>
      <c r="J905" s="119"/>
      <c r="K905" s="119"/>
      <c r="L905" s="119"/>
      <c r="M905" s="119"/>
      <c r="N905" s="4"/>
      <c r="O905" s="4"/>
      <c r="P905" s="4"/>
      <c r="Q905" s="4"/>
      <c r="R905" s="4"/>
      <c r="S905" s="4"/>
      <c r="T905" s="4"/>
      <c r="U905" s="4"/>
      <c r="V905" s="4"/>
      <c r="W905" s="4"/>
      <c r="X905" s="4"/>
      <c r="Y905" s="4"/>
      <c r="Z905" s="4"/>
    </row>
    <row r="906">
      <c r="A906" s="4"/>
      <c r="B906" s="4"/>
      <c r="C906" s="4"/>
      <c r="D906" s="4"/>
      <c r="E906" s="4"/>
      <c r="F906" s="4"/>
      <c r="G906" s="4"/>
      <c r="H906" s="4"/>
      <c r="I906" s="4"/>
      <c r="J906" s="119"/>
      <c r="K906" s="119"/>
      <c r="L906" s="119"/>
      <c r="M906" s="119"/>
      <c r="N906" s="4"/>
      <c r="O906" s="4"/>
      <c r="P906" s="4"/>
      <c r="Q906" s="4"/>
      <c r="R906" s="4"/>
      <c r="S906" s="4"/>
      <c r="T906" s="4"/>
      <c r="U906" s="4"/>
      <c r="V906" s="4"/>
      <c r="W906" s="4"/>
      <c r="X906" s="4"/>
      <c r="Y906" s="4"/>
      <c r="Z906" s="4"/>
    </row>
    <row r="907">
      <c r="A907" s="4"/>
      <c r="B907" s="4"/>
      <c r="C907" s="4"/>
      <c r="D907" s="4"/>
      <c r="E907" s="4"/>
      <c r="F907" s="4"/>
      <c r="G907" s="4"/>
      <c r="H907" s="4"/>
      <c r="I907" s="4"/>
      <c r="J907" s="119"/>
      <c r="K907" s="119"/>
      <c r="L907" s="119"/>
      <c r="M907" s="119"/>
      <c r="N907" s="4"/>
      <c r="O907" s="4"/>
      <c r="P907" s="4"/>
      <c r="Q907" s="4"/>
      <c r="R907" s="4"/>
      <c r="S907" s="4"/>
      <c r="T907" s="4"/>
      <c r="U907" s="4"/>
      <c r="V907" s="4"/>
      <c r="W907" s="4"/>
      <c r="X907" s="4"/>
      <c r="Y907" s="4"/>
      <c r="Z907" s="4"/>
    </row>
    <row r="908">
      <c r="A908" s="4"/>
      <c r="B908" s="4"/>
      <c r="C908" s="4"/>
      <c r="D908" s="4"/>
      <c r="E908" s="4"/>
      <c r="F908" s="4"/>
      <c r="G908" s="4"/>
      <c r="H908" s="4"/>
      <c r="I908" s="4"/>
      <c r="J908" s="119"/>
      <c r="K908" s="119"/>
      <c r="L908" s="119"/>
      <c r="M908" s="119"/>
      <c r="N908" s="4"/>
      <c r="O908" s="4"/>
      <c r="P908" s="4"/>
      <c r="Q908" s="4"/>
      <c r="R908" s="4"/>
      <c r="S908" s="4"/>
      <c r="T908" s="4"/>
      <c r="U908" s="4"/>
      <c r="V908" s="4"/>
      <c r="W908" s="4"/>
      <c r="X908" s="4"/>
      <c r="Y908" s="4"/>
      <c r="Z908" s="4"/>
    </row>
    <row r="909">
      <c r="A909" s="4"/>
      <c r="B909" s="4"/>
      <c r="C909" s="4"/>
      <c r="D909" s="4"/>
      <c r="E909" s="4"/>
      <c r="F909" s="4"/>
      <c r="G909" s="4"/>
      <c r="H909" s="4"/>
      <c r="I909" s="4"/>
      <c r="J909" s="119"/>
      <c r="K909" s="119"/>
      <c r="L909" s="119"/>
      <c r="M909" s="119"/>
      <c r="N909" s="4"/>
      <c r="O909" s="4"/>
      <c r="P909" s="4"/>
      <c r="Q909" s="4"/>
      <c r="R909" s="4"/>
      <c r="S909" s="4"/>
      <c r="T909" s="4"/>
      <c r="U909" s="4"/>
      <c r="V909" s="4"/>
      <c r="W909" s="4"/>
      <c r="X909" s="4"/>
      <c r="Y909" s="4"/>
      <c r="Z909" s="4"/>
    </row>
    <row r="910">
      <c r="A910" s="4"/>
      <c r="B910" s="4"/>
      <c r="C910" s="4"/>
      <c r="D910" s="4"/>
      <c r="E910" s="4"/>
      <c r="F910" s="4"/>
      <c r="G910" s="4"/>
      <c r="H910" s="4"/>
      <c r="I910" s="4"/>
      <c r="J910" s="119"/>
      <c r="K910" s="119"/>
      <c r="L910" s="119"/>
      <c r="M910" s="119"/>
      <c r="N910" s="4"/>
      <c r="O910" s="4"/>
      <c r="P910" s="4"/>
      <c r="Q910" s="4"/>
      <c r="R910" s="4"/>
      <c r="S910" s="4"/>
      <c r="T910" s="4"/>
      <c r="U910" s="4"/>
      <c r="V910" s="4"/>
      <c r="W910" s="4"/>
      <c r="X910" s="4"/>
      <c r="Y910" s="4"/>
      <c r="Z910" s="4"/>
    </row>
    <row r="911">
      <c r="A911" s="4"/>
      <c r="B911" s="4"/>
      <c r="C911" s="4"/>
      <c r="D911" s="4"/>
      <c r="E911" s="4"/>
      <c r="F911" s="4"/>
      <c r="G911" s="4"/>
      <c r="H911" s="4"/>
      <c r="I911" s="4"/>
      <c r="J911" s="119"/>
      <c r="K911" s="119"/>
      <c r="L911" s="119"/>
      <c r="M911" s="119"/>
      <c r="N911" s="4"/>
      <c r="O911" s="4"/>
      <c r="P911" s="4"/>
      <c r="Q911" s="4"/>
      <c r="R911" s="4"/>
      <c r="S911" s="4"/>
      <c r="T911" s="4"/>
      <c r="U911" s="4"/>
      <c r="V911" s="4"/>
      <c r="W911" s="4"/>
      <c r="X911" s="4"/>
      <c r="Y911" s="4"/>
      <c r="Z911" s="4"/>
    </row>
    <row r="912">
      <c r="A912" s="4"/>
      <c r="B912" s="4"/>
      <c r="C912" s="4"/>
      <c r="D912" s="4"/>
      <c r="E912" s="4"/>
      <c r="F912" s="4"/>
      <c r="G912" s="4"/>
      <c r="H912" s="4"/>
      <c r="I912" s="4"/>
      <c r="J912" s="119"/>
      <c r="K912" s="119"/>
      <c r="L912" s="119"/>
      <c r="M912" s="119"/>
      <c r="N912" s="4"/>
      <c r="O912" s="4"/>
      <c r="P912" s="4"/>
      <c r="Q912" s="4"/>
      <c r="R912" s="4"/>
      <c r="S912" s="4"/>
      <c r="T912" s="4"/>
      <c r="U912" s="4"/>
      <c r="V912" s="4"/>
      <c r="W912" s="4"/>
      <c r="X912" s="4"/>
      <c r="Y912" s="4"/>
      <c r="Z912" s="4"/>
    </row>
    <row r="913">
      <c r="A913" s="4"/>
      <c r="B913" s="4"/>
      <c r="C913" s="4"/>
      <c r="D913" s="4"/>
      <c r="E913" s="4"/>
      <c r="F913" s="4"/>
      <c r="G913" s="4"/>
      <c r="H913" s="4"/>
      <c r="I913" s="4"/>
      <c r="J913" s="119"/>
      <c r="K913" s="119"/>
      <c r="L913" s="119"/>
      <c r="M913" s="119"/>
      <c r="N913" s="4"/>
      <c r="O913" s="4"/>
      <c r="P913" s="4"/>
      <c r="Q913" s="4"/>
      <c r="R913" s="4"/>
      <c r="S913" s="4"/>
      <c r="T913" s="4"/>
      <c r="U913" s="4"/>
      <c r="V913" s="4"/>
      <c r="W913" s="4"/>
      <c r="X913" s="4"/>
      <c r="Y913" s="4"/>
      <c r="Z913" s="4"/>
    </row>
    <row r="914">
      <c r="A914" s="4"/>
      <c r="B914" s="4"/>
      <c r="C914" s="4"/>
      <c r="D914" s="4"/>
      <c r="E914" s="4"/>
      <c r="F914" s="4"/>
      <c r="G914" s="4"/>
      <c r="H914" s="4"/>
      <c r="I914" s="4"/>
      <c r="J914" s="119"/>
      <c r="K914" s="119"/>
      <c r="L914" s="119"/>
      <c r="M914" s="119"/>
      <c r="N914" s="4"/>
      <c r="O914" s="4"/>
      <c r="P914" s="4"/>
      <c r="Q914" s="4"/>
      <c r="R914" s="4"/>
      <c r="S914" s="4"/>
      <c r="T914" s="4"/>
      <c r="U914" s="4"/>
      <c r="V914" s="4"/>
      <c r="W914" s="4"/>
      <c r="X914" s="4"/>
      <c r="Y914" s="4"/>
      <c r="Z914" s="4"/>
    </row>
    <row r="915">
      <c r="A915" s="4"/>
      <c r="B915" s="4"/>
      <c r="C915" s="4"/>
      <c r="D915" s="4"/>
      <c r="E915" s="4"/>
      <c r="F915" s="4"/>
      <c r="G915" s="4"/>
      <c r="H915" s="4"/>
      <c r="I915" s="4"/>
      <c r="J915" s="119"/>
      <c r="K915" s="119"/>
      <c r="L915" s="119"/>
      <c r="M915" s="119"/>
      <c r="N915" s="4"/>
      <c r="O915" s="4"/>
      <c r="P915" s="4"/>
      <c r="Q915" s="4"/>
      <c r="R915" s="4"/>
      <c r="S915" s="4"/>
      <c r="T915" s="4"/>
      <c r="U915" s="4"/>
      <c r="V915" s="4"/>
      <c r="W915" s="4"/>
      <c r="X915" s="4"/>
      <c r="Y915" s="4"/>
      <c r="Z915" s="4"/>
    </row>
    <row r="916">
      <c r="A916" s="4"/>
      <c r="B916" s="4"/>
      <c r="C916" s="4"/>
      <c r="D916" s="4"/>
      <c r="E916" s="4"/>
      <c r="F916" s="4"/>
      <c r="G916" s="4"/>
      <c r="H916" s="4"/>
      <c r="I916" s="4"/>
      <c r="J916" s="119"/>
      <c r="K916" s="119"/>
      <c r="L916" s="119"/>
      <c r="M916" s="119"/>
      <c r="N916" s="4"/>
      <c r="O916" s="4"/>
      <c r="P916" s="4"/>
      <c r="Q916" s="4"/>
      <c r="R916" s="4"/>
      <c r="S916" s="4"/>
      <c r="T916" s="4"/>
      <c r="U916" s="4"/>
      <c r="V916" s="4"/>
      <c r="W916" s="4"/>
      <c r="X916" s="4"/>
      <c r="Y916" s="4"/>
      <c r="Z916" s="4"/>
    </row>
    <row r="917">
      <c r="A917" s="4"/>
      <c r="B917" s="4"/>
      <c r="C917" s="4"/>
      <c r="D917" s="4"/>
      <c r="E917" s="4"/>
      <c r="F917" s="4"/>
      <c r="G917" s="4"/>
      <c r="H917" s="4"/>
      <c r="I917" s="4"/>
      <c r="J917" s="119"/>
      <c r="K917" s="119"/>
      <c r="L917" s="119"/>
      <c r="M917" s="119"/>
      <c r="N917" s="4"/>
      <c r="O917" s="4"/>
      <c r="P917" s="4"/>
      <c r="Q917" s="4"/>
      <c r="R917" s="4"/>
      <c r="S917" s="4"/>
      <c r="T917" s="4"/>
      <c r="U917" s="4"/>
      <c r="V917" s="4"/>
      <c r="W917" s="4"/>
      <c r="X917" s="4"/>
      <c r="Y917" s="4"/>
      <c r="Z917" s="4"/>
    </row>
    <row r="918">
      <c r="A918" s="4"/>
      <c r="B918" s="4"/>
      <c r="C918" s="4"/>
      <c r="D918" s="4"/>
      <c r="E918" s="4"/>
      <c r="F918" s="4"/>
      <c r="G918" s="4"/>
      <c r="H918" s="4"/>
      <c r="I918" s="4"/>
      <c r="J918" s="119"/>
      <c r="K918" s="119"/>
      <c r="L918" s="119"/>
      <c r="M918" s="119"/>
      <c r="N918" s="4"/>
      <c r="O918" s="4"/>
      <c r="P918" s="4"/>
      <c r="Q918" s="4"/>
      <c r="R918" s="4"/>
      <c r="S918" s="4"/>
      <c r="T918" s="4"/>
      <c r="U918" s="4"/>
      <c r="V918" s="4"/>
      <c r="W918" s="4"/>
      <c r="X918" s="4"/>
      <c r="Y918" s="4"/>
      <c r="Z918" s="4"/>
    </row>
    <row r="919">
      <c r="A919" s="4"/>
      <c r="B919" s="4"/>
      <c r="C919" s="4"/>
      <c r="D919" s="4"/>
      <c r="E919" s="4"/>
      <c r="F919" s="4"/>
      <c r="G919" s="4"/>
      <c r="H919" s="4"/>
      <c r="I919" s="4"/>
      <c r="J919" s="119"/>
      <c r="K919" s="119"/>
      <c r="L919" s="119"/>
      <c r="M919" s="119"/>
      <c r="N919" s="4"/>
      <c r="O919" s="4"/>
      <c r="P919" s="4"/>
      <c r="Q919" s="4"/>
      <c r="R919" s="4"/>
      <c r="S919" s="4"/>
      <c r="T919" s="4"/>
      <c r="U919" s="4"/>
      <c r="V919" s="4"/>
      <c r="W919" s="4"/>
      <c r="X919" s="4"/>
      <c r="Y919" s="4"/>
      <c r="Z919" s="4"/>
    </row>
    <row r="920">
      <c r="A920" s="4"/>
      <c r="B920" s="4"/>
      <c r="C920" s="4"/>
      <c r="D920" s="4"/>
      <c r="E920" s="4"/>
      <c r="F920" s="4"/>
      <c r="G920" s="4"/>
      <c r="H920" s="4"/>
      <c r="I920" s="4"/>
      <c r="J920" s="119"/>
      <c r="K920" s="119"/>
      <c r="L920" s="119"/>
      <c r="M920" s="119"/>
      <c r="N920" s="4"/>
      <c r="O920" s="4"/>
      <c r="P920" s="4"/>
      <c r="Q920" s="4"/>
      <c r="R920" s="4"/>
      <c r="S920" s="4"/>
      <c r="T920" s="4"/>
      <c r="U920" s="4"/>
      <c r="V920" s="4"/>
      <c r="W920" s="4"/>
      <c r="X920" s="4"/>
      <c r="Y920" s="4"/>
      <c r="Z920" s="4"/>
    </row>
    <row r="921">
      <c r="A921" s="4"/>
      <c r="B921" s="4"/>
      <c r="C921" s="4"/>
      <c r="D921" s="4"/>
      <c r="E921" s="4"/>
      <c r="F921" s="4"/>
      <c r="G921" s="4"/>
      <c r="H921" s="4"/>
      <c r="I921" s="4"/>
      <c r="J921" s="119"/>
      <c r="K921" s="119"/>
      <c r="L921" s="119"/>
      <c r="M921" s="119"/>
      <c r="N921" s="4"/>
      <c r="O921" s="4"/>
      <c r="P921" s="4"/>
      <c r="Q921" s="4"/>
      <c r="R921" s="4"/>
      <c r="S921" s="4"/>
      <c r="T921" s="4"/>
      <c r="U921" s="4"/>
      <c r="V921" s="4"/>
      <c r="W921" s="4"/>
      <c r="X921" s="4"/>
      <c r="Y921" s="4"/>
      <c r="Z921" s="4"/>
    </row>
    <row r="922">
      <c r="A922" s="4"/>
      <c r="B922" s="4"/>
      <c r="C922" s="4"/>
      <c r="D922" s="4"/>
      <c r="E922" s="4"/>
      <c r="F922" s="4"/>
      <c r="G922" s="4"/>
      <c r="H922" s="4"/>
      <c r="I922" s="4"/>
      <c r="J922" s="119"/>
      <c r="K922" s="119"/>
      <c r="L922" s="119"/>
      <c r="M922" s="119"/>
      <c r="N922" s="4"/>
      <c r="O922" s="4"/>
      <c r="P922" s="4"/>
      <c r="Q922" s="4"/>
      <c r="R922" s="4"/>
      <c r="S922" s="4"/>
      <c r="T922" s="4"/>
      <c r="U922" s="4"/>
      <c r="V922" s="4"/>
      <c r="W922" s="4"/>
      <c r="X922" s="4"/>
      <c r="Y922" s="4"/>
      <c r="Z922" s="4"/>
    </row>
    <row r="923">
      <c r="A923" s="4"/>
      <c r="B923" s="4"/>
      <c r="C923" s="4"/>
      <c r="D923" s="4"/>
      <c r="E923" s="4"/>
      <c r="F923" s="4"/>
      <c r="G923" s="4"/>
      <c r="H923" s="4"/>
      <c r="I923" s="4"/>
      <c r="J923" s="119"/>
      <c r="K923" s="119"/>
      <c r="L923" s="119"/>
      <c r="M923" s="119"/>
      <c r="N923" s="4"/>
      <c r="O923" s="4"/>
      <c r="P923" s="4"/>
      <c r="Q923" s="4"/>
      <c r="R923" s="4"/>
      <c r="S923" s="4"/>
      <c r="T923" s="4"/>
      <c r="U923" s="4"/>
      <c r="V923" s="4"/>
      <c r="W923" s="4"/>
      <c r="X923" s="4"/>
      <c r="Y923" s="4"/>
      <c r="Z923" s="4"/>
    </row>
    <row r="924">
      <c r="A924" s="4"/>
      <c r="B924" s="4"/>
      <c r="C924" s="4"/>
      <c r="D924" s="4"/>
      <c r="E924" s="4"/>
      <c r="F924" s="4"/>
      <c r="G924" s="4"/>
      <c r="H924" s="4"/>
      <c r="I924" s="4"/>
      <c r="J924" s="119"/>
      <c r="K924" s="119"/>
      <c r="L924" s="119"/>
      <c r="M924" s="119"/>
      <c r="N924" s="4"/>
      <c r="O924" s="4"/>
      <c r="P924" s="4"/>
      <c r="Q924" s="4"/>
      <c r="R924" s="4"/>
      <c r="S924" s="4"/>
      <c r="T924" s="4"/>
      <c r="U924" s="4"/>
      <c r="V924" s="4"/>
      <c r="W924" s="4"/>
      <c r="X924" s="4"/>
      <c r="Y924" s="4"/>
      <c r="Z924" s="4"/>
    </row>
    <row r="925">
      <c r="A925" s="4"/>
      <c r="B925" s="4"/>
      <c r="C925" s="4"/>
      <c r="D925" s="4"/>
      <c r="E925" s="4"/>
      <c r="F925" s="4"/>
      <c r="G925" s="4"/>
      <c r="H925" s="4"/>
      <c r="I925" s="4"/>
      <c r="J925" s="119"/>
      <c r="K925" s="119"/>
      <c r="L925" s="119"/>
      <c r="M925" s="119"/>
      <c r="N925" s="4"/>
      <c r="O925" s="4"/>
      <c r="P925" s="4"/>
      <c r="Q925" s="4"/>
      <c r="R925" s="4"/>
      <c r="S925" s="4"/>
      <c r="T925" s="4"/>
      <c r="U925" s="4"/>
      <c r="V925" s="4"/>
      <c r="W925" s="4"/>
      <c r="X925" s="4"/>
      <c r="Y925" s="4"/>
      <c r="Z925" s="4"/>
    </row>
    <row r="926">
      <c r="A926" s="4"/>
      <c r="B926" s="4"/>
      <c r="C926" s="4"/>
      <c r="D926" s="4"/>
      <c r="E926" s="4"/>
      <c r="F926" s="4"/>
      <c r="G926" s="4"/>
      <c r="H926" s="4"/>
      <c r="I926" s="4"/>
      <c r="J926" s="119"/>
      <c r="K926" s="119"/>
      <c r="L926" s="119"/>
      <c r="M926" s="119"/>
      <c r="N926" s="4"/>
      <c r="O926" s="4"/>
      <c r="P926" s="4"/>
      <c r="Q926" s="4"/>
      <c r="R926" s="4"/>
      <c r="S926" s="4"/>
      <c r="T926" s="4"/>
      <c r="U926" s="4"/>
      <c r="V926" s="4"/>
      <c r="W926" s="4"/>
      <c r="X926" s="4"/>
      <c r="Y926" s="4"/>
      <c r="Z926" s="4"/>
    </row>
    <row r="927">
      <c r="A927" s="4"/>
      <c r="B927" s="4"/>
      <c r="C927" s="4"/>
      <c r="D927" s="4"/>
      <c r="E927" s="4"/>
      <c r="F927" s="4"/>
      <c r="G927" s="4"/>
      <c r="H927" s="4"/>
      <c r="I927" s="4"/>
      <c r="J927" s="119"/>
      <c r="K927" s="119"/>
      <c r="L927" s="119"/>
      <c r="M927" s="119"/>
      <c r="N927" s="4"/>
      <c r="O927" s="4"/>
      <c r="P927" s="4"/>
      <c r="Q927" s="4"/>
      <c r="R927" s="4"/>
      <c r="S927" s="4"/>
      <c r="T927" s="4"/>
      <c r="U927" s="4"/>
      <c r="V927" s="4"/>
      <c r="W927" s="4"/>
      <c r="X927" s="4"/>
      <c r="Y927" s="4"/>
      <c r="Z927" s="4"/>
    </row>
    <row r="928">
      <c r="A928" s="4"/>
      <c r="B928" s="4"/>
      <c r="C928" s="4"/>
      <c r="D928" s="4"/>
      <c r="E928" s="4"/>
      <c r="F928" s="4"/>
      <c r="G928" s="4"/>
      <c r="H928" s="4"/>
      <c r="I928" s="4"/>
      <c r="J928" s="119"/>
      <c r="K928" s="119"/>
      <c r="L928" s="119"/>
      <c r="M928" s="119"/>
      <c r="N928" s="4"/>
      <c r="O928" s="4"/>
      <c r="P928" s="4"/>
      <c r="Q928" s="4"/>
      <c r="R928" s="4"/>
      <c r="S928" s="4"/>
      <c r="T928" s="4"/>
      <c r="U928" s="4"/>
      <c r="V928" s="4"/>
      <c r="W928" s="4"/>
      <c r="X928" s="4"/>
      <c r="Y928" s="4"/>
      <c r="Z928" s="4"/>
    </row>
    <row r="929">
      <c r="A929" s="4"/>
      <c r="B929" s="4"/>
      <c r="C929" s="4"/>
      <c r="D929" s="4"/>
      <c r="E929" s="4"/>
      <c r="F929" s="4"/>
      <c r="G929" s="4"/>
      <c r="H929" s="4"/>
      <c r="I929" s="4"/>
      <c r="J929" s="119"/>
      <c r="K929" s="119"/>
      <c r="L929" s="119"/>
      <c r="M929" s="119"/>
      <c r="N929" s="4"/>
      <c r="O929" s="4"/>
      <c r="P929" s="4"/>
      <c r="Q929" s="4"/>
      <c r="R929" s="4"/>
      <c r="S929" s="4"/>
      <c r="T929" s="4"/>
      <c r="U929" s="4"/>
      <c r="V929" s="4"/>
      <c r="W929" s="4"/>
      <c r="X929" s="4"/>
      <c r="Y929" s="4"/>
      <c r="Z929" s="4"/>
    </row>
    <row r="930">
      <c r="A930" s="4"/>
      <c r="B930" s="4"/>
      <c r="C930" s="4"/>
      <c r="D930" s="4"/>
      <c r="E930" s="4"/>
      <c r="F930" s="4"/>
      <c r="G930" s="4"/>
      <c r="H930" s="4"/>
      <c r="I930" s="4"/>
      <c r="J930" s="119"/>
      <c r="K930" s="119"/>
      <c r="L930" s="119"/>
      <c r="M930" s="119"/>
      <c r="N930" s="4"/>
      <c r="O930" s="4"/>
      <c r="P930" s="4"/>
      <c r="Q930" s="4"/>
      <c r="R930" s="4"/>
      <c r="S930" s="4"/>
      <c r="T930" s="4"/>
      <c r="U930" s="4"/>
      <c r="V930" s="4"/>
      <c r="W930" s="4"/>
      <c r="X930" s="4"/>
      <c r="Y930" s="4"/>
      <c r="Z930" s="4"/>
    </row>
    <row r="931">
      <c r="A931" s="4"/>
      <c r="B931" s="4"/>
      <c r="C931" s="4"/>
      <c r="D931" s="4"/>
      <c r="E931" s="4"/>
      <c r="F931" s="4"/>
      <c r="G931" s="4"/>
      <c r="H931" s="4"/>
      <c r="I931" s="4"/>
      <c r="J931" s="119"/>
      <c r="K931" s="119"/>
      <c r="L931" s="119"/>
      <c r="M931" s="119"/>
      <c r="N931" s="4"/>
      <c r="O931" s="4"/>
      <c r="P931" s="4"/>
      <c r="Q931" s="4"/>
      <c r="R931" s="4"/>
      <c r="S931" s="4"/>
      <c r="T931" s="4"/>
      <c r="U931" s="4"/>
      <c r="V931" s="4"/>
      <c r="W931" s="4"/>
      <c r="X931" s="4"/>
      <c r="Y931" s="4"/>
      <c r="Z931" s="4"/>
    </row>
    <row r="932">
      <c r="A932" s="4"/>
      <c r="B932" s="4"/>
      <c r="C932" s="4"/>
      <c r="D932" s="4"/>
      <c r="E932" s="4"/>
      <c r="F932" s="4"/>
      <c r="G932" s="4"/>
      <c r="H932" s="4"/>
      <c r="I932" s="4"/>
      <c r="J932" s="119"/>
      <c r="K932" s="119"/>
      <c r="L932" s="119"/>
      <c r="M932" s="119"/>
      <c r="N932" s="4"/>
      <c r="O932" s="4"/>
      <c r="P932" s="4"/>
      <c r="Q932" s="4"/>
      <c r="R932" s="4"/>
      <c r="S932" s="4"/>
      <c r="T932" s="4"/>
      <c r="U932" s="4"/>
      <c r="V932" s="4"/>
      <c r="W932" s="4"/>
      <c r="X932" s="4"/>
      <c r="Y932" s="4"/>
      <c r="Z932" s="4"/>
    </row>
    <row r="933">
      <c r="A933" s="4"/>
      <c r="B933" s="4"/>
      <c r="C933" s="4"/>
      <c r="D933" s="4"/>
      <c r="E933" s="4"/>
      <c r="F933" s="4"/>
      <c r="G933" s="4"/>
      <c r="H933" s="4"/>
      <c r="I933" s="4"/>
      <c r="J933" s="119"/>
      <c r="K933" s="119"/>
      <c r="L933" s="119"/>
      <c r="M933" s="119"/>
      <c r="N933" s="4"/>
      <c r="O933" s="4"/>
      <c r="P933" s="4"/>
      <c r="Q933" s="4"/>
      <c r="R933" s="4"/>
      <c r="S933" s="4"/>
      <c r="T933" s="4"/>
      <c r="U933" s="4"/>
      <c r="V933" s="4"/>
      <c r="W933" s="4"/>
      <c r="X933" s="4"/>
      <c r="Y933" s="4"/>
      <c r="Z933" s="4"/>
    </row>
    <row r="934">
      <c r="A934" s="4"/>
      <c r="B934" s="4"/>
      <c r="C934" s="4"/>
      <c r="D934" s="4"/>
      <c r="E934" s="4"/>
      <c r="F934" s="4"/>
      <c r="G934" s="4"/>
      <c r="H934" s="4"/>
      <c r="I934" s="4"/>
      <c r="J934" s="119"/>
      <c r="K934" s="119"/>
      <c r="L934" s="119"/>
      <c r="M934" s="119"/>
      <c r="N934" s="4"/>
      <c r="O934" s="4"/>
      <c r="P934" s="4"/>
      <c r="Q934" s="4"/>
      <c r="R934" s="4"/>
      <c r="S934" s="4"/>
      <c r="T934" s="4"/>
      <c r="U934" s="4"/>
      <c r="V934" s="4"/>
      <c r="W934" s="4"/>
      <c r="X934" s="4"/>
      <c r="Y934" s="4"/>
      <c r="Z934" s="4"/>
    </row>
    <row r="935">
      <c r="A935" s="4"/>
      <c r="B935" s="4"/>
      <c r="C935" s="4"/>
      <c r="D935" s="4"/>
      <c r="E935" s="4"/>
      <c r="F935" s="4"/>
      <c r="G935" s="4"/>
      <c r="H935" s="4"/>
      <c r="I935" s="4"/>
      <c r="J935" s="119"/>
      <c r="K935" s="119"/>
      <c r="L935" s="119"/>
      <c r="M935" s="119"/>
      <c r="N935" s="4"/>
      <c r="O935" s="4"/>
      <c r="P935" s="4"/>
      <c r="Q935" s="4"/>
      <c r="R935" s="4"/>
      <c r="S935" s="4"/>
      <c r="T935" s="4"/>
      <c r="U935" s="4"/>
      <c r="V935" s="4"/>
      <c r="W935" s="4"/>
      <c r="X935" s="4"/>
      <c r="Y935" s="4"/>
      <c r="Z935" s="4"/>
    </row>
    <row r="936">
      <c r="A936" s="4"/>
      <c r="B936" s="4"/>
      <c r="C936" s="4"/>
      <c r="D936" s="4"/>
      <c r="E936" s="4"/>
      <c r="F936" s="4"/>
      <c r="G936" s="4"/>
      <c r="H936" s="4"/>
      <c r="I936" s="4"/>
      <c r="J936" s="119"/>
      <c r="K936" s="119"/>
      <c r="L936" s="119"/>
      <c r="M936" s="119"/>
      <c r="N936" s="4"/>
      <c r="O936" s="4"/>
      <c r="P936" s="4"/>
      <c r="Q936" s="4"/>
      <c r="R936" s="4"/>
      <c r="S936" s="4"/>
      <c r="T936" s="4"/>
      <c r="U936" s="4"/>
      <c r="V936" s="4"/>
      <c r="W936" s="4"/>
      <c r="X936" s="4"/>
      <c r="Y936" s="4"/>
      <c r="Z936" s="4"/>
    </row>
    <row r="937">
      <c r="A937" s="4"/>
      <c r="B937" s="4"/>
      <c r="C937" s="4"/>
      <c r="D937" s="4"/>
      <c r="E937" s="4"/>
      <c r="F937" s="4"/>
      <c r="G937" s="4"/>
      <c r="H937" s="4"/>
      <c r="I937" s="4"/>
      <c r="J937" s="119"/>
      <c r="K937" s="119"/>
      <c r="L937" s="119"/>
      <c r="M937" s="119"/>
      <c r="N937" s="4"/>
      <c r="O937" s="4"/>
      <c r="P937" s="4"/>
      <c r="Q937" s="4"/>
      <c r="R937" s="4"/>
      <c r="S937" s="4"/>
      <c r="T937" s="4"/>
      <c r="U937" s="4"/>
      <c r="V937" s="4"/>
      <c r="W937" s="4"/>
      <c r="X937" s="4"/>
      <c r="Y937" s="4"/>
      <c r="Z937" s="4"/>
    </row>
    <row r="938">
      <c r="A938" s="4"/>
      <c r="B938" s="4"/>
      <c r="C938" s="4"/>
      <c r="D938" s="4"/>
      <c r="E938" s="4"/>
      <c r="F938" s="4"/>
      <c r="G938" s="4"/>
      <c r="H938" s="4"/>
      <c r="I938" s="4"/>
      <c r="J938" s="119"/>
      <c r="K938" s="119"/>
      <c r="L938" s="119"/>
      <c r="M938" s="119"/>
      <c r="N938" s="4"/>
      <c r="O938" s="4"/>
      <c r="P938" s="4"/>
      <c r="Q938" s="4"/>
      <c r="R938" s="4"/>
      <c r="S938" s="4"/>
      <c r="T938" s="4"/>
      <c r="U938" s="4"/>
      <c r="V938" s="4"/>
      <c r="W938" s="4"/>
      <c r="X938" s="4"/>
      <c r="Y938" s="4"/>
      <c r="Z938" s="4"/>
    </row>
    <row r="939">
      <c r="A939" s="4"/>
      <c r="B939" s="4"/>
      <c r="C939" s="4"/>
      <c r="D939" s="4"/>
      <c r="E939" s="4"/>
      <c r="F939" s="4"/>
      <c r="G939" s="4"/>
      <c r="H939" s="4"/>
      <c r="I939" s="4"/>
      <c r="J939" s="119"/>
      <c r="K939" s="119"/>
      <c r="L939" s="119"/>
      <c r="M939" s="119"/>
      <c r="N939" s="4"/>
      <c r="O939" s="4"/>
      <c r="P939" s="4"/>
      <c r="Q939" s="4"/>
      <c r="R939" s="4"/>
      <c r="S939" s="4"/>
      <c r="T939" s="4"/>
      <c r="U939" s="4"/>
      <c r="V939" s="4"/>
      <c r="W939" s="4"/>
      <c r="X939" s="4"/>
      <c r="Y939" s="4"/>
      <c r="Z939" s="4"/>
    </row>
    <row r="940">
      <c r="A940" s="4"/>
      <c r="B940" s="4"/>
      <c r="C940" s="4"/>
      <c r="D940" s="4"/>
      <c r="E940" s="4"/>
      <c r="F940" s="4"/>
      <c r="G940" s="4"/>
      <c r="H940" s="4"/>
      <c r="I940" s="4"/>
      <c r="J940" s="119"/>
      <c r="K940" s="119"/>
      <c r="L940" s="119"/>
      <c r="M940" s="119"/>
      <c r="N940" s="4"/>
      <c r="O940" s="4"/>
      <c r="P940" s="4"/>
      <c r="Q940" s="4"/>
      <c r="R940" s="4"/>
      <c r="S940" s="4"/>
      <c r="T940" s="4"/>
      <c r="U940" s="4"/>
      <c r="V940" s="4"/>
      <c r="W940" s="4"/>
      <c r="X940" s="4"/>
      <c r="Y940" s="4"/>
      <c r="Z940" s="4"/>
    </row>
    <row r="941">
      <c r="A941" s="4"/>
      <c r="B941" s="4"/>
      <c r="C941" s="4"/>
      <c r="D941" s="4"/>
      <c r="E941" s="4"/>
      <c r="F941" s="4"/>
      <c r="G941" s="4"/>
      <c r="H941" s="4"/>
      <c r="I941" s="4"/>
      <c r="J941" s="119"/>
      <c r="K941" s="119"/>
      <c r="L941" s="119"/>
      <c r="M941" s="119"/>
      <c r="N941" s="4"/>
      <c r="O941" s="4"/>
      <c r="P941" s="4"/>
      <c r="Q941" s="4"/>
      <c r="R941" s="4"/>
      <c r="S941" s="4"/>
      <c r="T941" s="4"/>
      <c r="U941" s="4"/>
      <c r="V941" s="4"/>
      <c r="W941" s="4"/>
      <c r="X941" s="4"/>
      <c r="Y941" s="4"/>
      <c r="Z941" s="4"/>
    </row>
    <row r="942">
      <c r="A942" s="4"/>
      <c r="B942" s="4"/>
      <c r="C942" s="4"/>
      <c r="D942" s="4"/>
      <c r="E942" s="4"/>
      <c r="F942" s="4"/>
      <c r="G942" s="4"/>
      <c r="H942" s="4"/>
      <c r="I942" s="4"/>
      <c r="J942" s="119"/>
      <c r="K942" s="119"/>
      <c r="L942" s="119"/>
      <c r="M942" s="119"/>
      <c r="N942" s="4"/>
      <c r="O942" s="4"/>
      <c r="P942" s="4"/>
      <c r="Q942" s="4"/>
      <c r="R942" s="4"/>
      <c r="S942" s="4"/>
      <c r="T942" s="4"/>
      <c r="U942" s="4"/>
      <c r="V942" s="4"/>
      <c r="W942" s="4"/>
      <c r="X942" s="4"/>
      <c r="Y942" s="4"/>
      <c r="Z942" s="4"/>
    </row>
    <row r="943">
      <c r="A943" s="4"/>
      <c r="B943" s="4"/>
      <c r="C943" s="4"/>
      <c r="D943" s="4"/>
      <c r="E943" s="4"/>
      <c r="F943" s="4"/>
      <c r="G943" s="4"/>
      <c r="H943" s="4"/>
      <c r="I943" s="4"/>
      <c r="J943" s="119"/>
      <c r="K943" s="119"/>
      <c r="L943" s="119"/>
      <c r="M943" s="119"/>
      <c r="N943" s="4"/>
      <c r="O943" s="4"/>
      <c r="P943" s="4"/>
      <c r="Q943" s="4"/>
      <c r="R943" s="4"/>
      <c r="S943" s="4"/>
      <c r="T943" s="4"/>
      <c r="U943" s="4"/>
      <c r="V943" s="4"/>
      <c r="W943" s="4"/>
      <c r="X943" s="4"/>
      <c r="Y943" s="4"/>
      <c r="Z943" s="4"/>
    </row>
    <row r="944">
      <c r="A944" s="4"/>
      <c r="B944" s="4"/>
      <c r="C944" s="4"/>
      <c r="D944" s="4"/>
      <c r="E944" s="4"/>
      <c r="F944" s="4"/>
      <c r="G944" s="4"/>
      <c r="H944" s="4"/>
      <c r="I944" s="4"/>
      <c r="J944" s="119"/>
      <c r="K944" s="119"/>
      <c r="L944" s="119"/>
      <c r="M944" s="119"/>
      <c r="N944" s="4"/>
      <c r="O944" s="4"/>
      <c r="P944" s="4"/>
      <c r="Q944" s="4"/>
      <c r="R944" s="4"/>
      <c r="S944" s="4"/>
      <c r="T944" s="4"/>
      <c r="U944" s="4"/>
      <c r="V944" s="4"/>
      <c r="W944" s="4"/>
      <c r="X944" s="4"/>
      <c r="Y944" s="4"/>
      <c r="Z944" s="4"/>
    </row>
    <row r="945">
      <c r="A945" s="4"/>
      <c r="B945" s="4"/>
      <c r="C945" s="4"/>
      <c r="D945" s="4"/>
      <c r="E945" s="4"/>
      <c r="F945" s="4"/>
      <c r="G945" s="4"/>
      <c r="H945" s="4"/>
      <c r="I945" s="4"/>
      <c r="J945" s="119"/>
      <c r="K945" s="119"/>
      <c r="L945" s="119"/>
      <c r="M945" s="119"/>
      <c r="N945" s="4"/>
      <c r="O945" s="4"/>
      <c r="P945" s="4"/>
      <c r="Q945" s="4"/>
      <c r="R945" s="4"/>
      <c r="S945" s="4"/>
      <c r="T945" s="4"/>
      <c r="U945" s="4"/>
      <c r="V945" s="4"/>
      <c r="W945" s="4"/>
      <c r="X945" s="4"/>
      <c r="Y945" s="4"/>
      <c r="Z945" s="4"/>
    </row>
    <row r="946">
      <c r="A946" s="4"/>
      <c r="B946" s="4"/>
      <c r="C946" s="4"/>
      <c r="D946" s="4"/>
      <c r="E946" s="4"/>
      <c r="F946" s="4"/>
      <c r="G946" s="4"/>
      <c r="H946" s="4"/>
      <c r="I946" s="4"/>
      <c r="J946" s="119"/>
      <c r="K946" s="119"/>
      <c r="L946" s="119"/>
      <c r="M946" s="119"/>
      <c r="N946" s="4"/>
      <c r="O946" s="4"/>
      <c r="P946" s="4"/>
      <c r="Q946" s="4"/>
      <c r="R946" s="4"/>
      <c r="S946" s="4"/>
      <c r="T946" s="4"/>
      <c r="U946" s="4"/>
      <c r="V946" s="4"/>
      <c r="W946" s="4"/>
      <c r="X946" s="4"/>
      <c r="Y946" s="4"/>
      <c r="Z946" s="4"/>
    </row>
    <row r="947">
      <c r="A947" s="4"/>
      <c r="B947" s="4"/>
      <c r="C947" s="4"/>
      <c r="D947" s="4"/>
      <c r="E947" s="4"/>
      <c r="F947" s="4"/>
      <c r="G947" s="4"/>
      <c r="H947" s="4"/>
      <c r="I947" s="4"/>
      <c r="J947" s="119"/>
      <c r="K947" s="119"/>
      <c r="L947" s="119"/>
      <c r="M947" s="119"/>
      <c r="N947" s="4"/>
      <c r="O947" s="4"/>
      <c r="P947" s="4"/>
      <c r="Q947" s="4"/>
      <c r="R947" s="4"/>
      <c r="S947" s="4"/>
      <c r="T947" s="4"/>
      <c r="U947" s="4"/>
      <c r="V947" s="4"/>
      <c r="W947" s="4"/>
      <c r="X947" s="4"/>
      <c r="Y947" s="4"/>
      <c r="Z947" s="4"/>
    </row>
    <row r="948">
      <c r="A948" s="4"/>
      <c r="B948" s="4"/>
      <c r="C948" s="4"/>
      <c r="D948" s="4"/>
      <c r="E948" s="4"/>
      <c r="F948" s="4"/>
      <c r="G948" s="4"/>
      <c r="H948" s="4"/>
      <c r="I948" s="4"/>
      <c r="J948" s="119"/>
      <c r="K948" s="119"/>
      <c r="L948" s="119"/>
      <c r="M948" s="119"/>
      <c r="N948" s="4"/>
      <c r="O948" s="4"/>
      <c r="P948" s="4"/>
      <c r="Q948" s="4"/>
      <c r="R948" s="4"/>
      <c r="S948" s="4"/>
      <c r="T948" s="4"/>
      <c r="U948" s="4"/>
      <c r="V948" s="4"/>
      <c r="W948" s="4"/>
      <c r="X948" s="4"/>
      <c r="Y948" s="4"/>
      <c r="Z948" s="4"/>
    </row>
    <row r="949">
      <c r="A949" s="4"/>
      <c r="B949" s="4"/>
      <c r="C949" s="4"/>
      <c r="D949" s="4"/>
      <c r="E949" s="4"/>
      <c r="F949" s="4"/>
      <c r="G949" s="4"/>
      <c r="H949" s="4"/>
      <c r="I949" s="4"/>
      <c r="J949" s="119"/>
      <c r="K949" s="119"/>
      <c r="L949" s="119"/>
      <c r="M949" s="119"/>
      <c r="N949" s="4"/>
      <c r="O949" s="4"/>
      <c r="P949" s="4"/>
      <c r="Q949" s="4"/>
      <c r="R949" s="4"/>
      <c r="S949" s="4"/>
      <c r="T949" s="4"/>
      <c r="U949" s="4"/>
      <c r="V949" s="4"/>
      <c r="W949" s="4"/>
      <c r="X949" s="4"/>
      <c r="Y949" s="4"/>
      <c r="Z949" s="4"/>
    </row>
    <row r="950">
      <c r="A950" s="4"/>
      <c r="B950" s="4"/>
      <c r="C950" s="4"/>
      <c r="D950" s="4"/>
      <c r="E950" s="4"/>
      <c r="F950" s="4"/>
      <c r="G950" s="4"/>
      <c r="H950" s="4"/>
      <c r="I950" s="4"/>
      <c r="J950" s="119"/>
      <c r="K950" s="119"/>
      <c r="L950" s="119"/>
      <c r="M950" s="119"/>
      <c r="N950" s="4"/>
      <c r="O950" s="4"/>
      <c r="P950" s="4"/>
      <c r="Q950" s="4"/>
      <c r="R950" s="4"/>
      <c r="S950" s="4"/>
      <c r="T950" s="4"/>
      <c r="U950" s="4"/>
      <c r="V950" s="4"/>
      <c r="W950" s="4"/>
      <c r="X950" s="4"/>
      <c r="Y950" s="4"/>
      <c r="Z950" s="4"/>
    </row>
    <row r="951">
      <c r="A951" s="4"/>
      <c r="B951" s="4"/>
      <c r="C951" s="4"/>
      <c r="D951" s="4"/>
      <c r="E951" s="4"/>
      <c r="F951" s="4"/>
      <c r="G951" s="4"/>
      <c r="H951" s="4"/>
      <c r="I951" s="4"/>
      <c r="J951" s="119"/>
      <c r="K951" s="119"/>
      <c r="L951" s="119"/>
      <c r="M951" s="119"/>
      <c r="N951" s="4"/>
      <c r="O951" s="4"/>
      <c r="P951" s="4"/>
      <c r="Q951" s="4"/>
      <c r="R951" s="4"/>
      <c r="S951" s="4"/>
      <c r="T951" s="4"/>
      <c r="U951" s="4"/>
      <c r="V951" s="4"/>
      <c r="W951" s="4"/>
      <c r="X951" s="4"/>
      <c r="Y951" s="4"/>
      <c r="Z951" s="4"/>
    </row>
    <row r="952">
      <c r="A952" s="4"/>
      <c r="B952" s="4"/>
      <c r="C952" s="4"/>
      <c r="D952" s="4"/>
      <c r="E952" s="4"/>
      <c r="F952" s="4"/>
      <c r="G952" s="4"/>
      <c r="H952" s="4"/>
      <c r="I952" s="4"/>
      <c r="J952" s="119"/>
      <c r="K952" s="119"/>
      <c r="L952" s="119"/>
      <c r="M952" s="119"/>
      <c r="N952" s="4"/>
      <c r="O952" s="4"/>
      <c r="P952" s="4"/>
      <c r="Q952" s="4"/>
      <c r="R952" s="4"/>
      <c r="S952" s="4"/>
      <c r="T952" s="4"/>
      <c r="U952" s="4"/>
      <c r="V952" s="4"/>
      <c r="W952" s="4"/>
      <c r="X952" s="4"/>
      <c r="Y952" s="4"/>
      <c r="Z952" s="4"/>
    </row>
    <row r="953">
      <c r="A953" s="4"/>
      <c r="B953" s="4"/>
      <c r="C953" s="4"/>
      <c r="D953" s="4"/>
      <c r="E953" s="4"/>
      <c r="F953" s="4"/>
      <c r="G953" s="4"/>
      <c r="H953" s="4"/>
      <c r="I953" s="4"/>
      <c r="J953" s="119"/>
      <c r="K953" s="119"/>
      <c r="L953" s="119"/>
      <c r="M953" s="119"/>
      <c r="N953" s="4"/>
      <c r="O953" s="4"/>
      <c r="P953" s="4"/>
      <c r="Q953" s="4"/>
      <c r="R953" s="4"/>
      <c r="S953" s="4"/>
      <c r="T953" s="4"/>
      <c r="U953" s="4"/>
      <c r="V953" s="4"/>
      <c r="W953" s="4"/>
      <c r="X953" s="4"/>
      <c r="Y953" s="4"/>
      <c r="Z953" s="4"/>
    </row>
    <row r="954">
      <c r="A954" s="4"/>
      <c r="B954" s="4"/>
      <c r="C954" s="4"/>
      <c r="D954" s="4"/>
      <c r="E954" s="4"/>
      <c r="F954" s="4"/>
      <c r="G954" s="4"/>
      <c r="H954" s="4"/>
      <c r="I954" s="4"/>
      <c r="J954" s="119"/>
      <c r="K954" s="119"/>
      <c r="L954" s="119"/>
      <c r="M954" s="119"/>
      <c r="N954" s="4"/>
      <c r="O954" s="4"/>
      <c r="P954" s="4"/>
      <c r="Q954" s="4"/>
      <c r="R954" s="4"/>
      <c r="S954" s="4"/>
      <c r="T954" s="4"/>
      <c r="U954" s="4"/>
      <c r="V954" s="4"/>
      <c r="W954" s="4"/>
      <c r="X954" s="4"/>
      <c r="Y954" s="4"/>
      <c r="Z954" s="4"/>
    </row>
    <row r="955">
      <c r="A955" s="4"/>
      <c r="B955" s="4"/>
      <c r="C955" s="4"/>
      <c r="D955" s="4"/>
      <c r="E955" s="4"/>
      <c r="F955" s="4"/>
      <c r="G955" s="4"/>
      <c r="H955" s="4"/>
      <c r="I955" s="4"/>
      <c r="J955" s="119"/>
      <c r="K955" s="119"/>
      <c r="L955" s="119"/>
      <c r="M955" s="119"/>
      <c r="N955" s="4"/>
      <c r="O955" s="4"/>
      <c r="P955" s="4"/>
      <c r="Q955" s="4"/>
      <c r="R955" s="4"/>
      <c r="S955" s="4"/>
      <c r="T955" s="4"/>
      <c r="U955" s="4"/>
      <c r="V955" s="4"/>
      <c r="W955" s="4"/>
      <c r="X955" s="4"/>
      <c r="Y955" s="4"/>
      <c r="Z955" s="4"/>
    </row>
    <row r="956">
      <c r="A956" s="4"/>
      <c r="B956" s="4"/>
      <c r="C956" s="4"/>
      <c r="D956" s="4"/>
      <c r="E956" s="4"/>
      <c r="F956" s="4"/>
      <c r="G956" s="4"/>
      <c r="H956" s="4"/>
      <c r="I956" s="4"/>
      <c r="J956" s="119"/>
      <c r="K956" s="119"/>
      <c r="L956" s="119"/>
      <c r="M956" s="119"/>
      <c r="N956" s="4"/>
      <c r="O956" s="4"/>
      <c r="P956" s="4"/>
      <c r="Q956" s="4"/>
      <c r="R956" s="4"/>
      <c r="S956" s="4"/>
      <c r="T956" s="4"/>
      <c r="U956" s="4"/>
      <c r="V956" s="4"/>
      <c r="W956" s="4"/>
      <c r="X956" s="4"/>
      <c r="Y956" s="4"/>
      <c r="Z956" s="4"/>
    </row>
    <row r="957">
      <c r="A957" s="4"/>
      <c r="B957" s="4"/>
      <c r="C957" s="4"/>
      <c r="D957" s="4"/>
      <c r="E957" s="4"/>
      <c r="F957" s="4"/>
      <c r="G957" s="4"/>
      <c r="H957" s="4"/>
      <c r="I957" s="4"/>
      <c r="J957" s="119"/>
      <c r="K957" s="119"/>
      <c r="L957" s="119"/>
      <c r="M957" s="119"/>
      <c r="N957" s="4"/>
      <c r="O957" s="4"/>
      <c r="P957" s="4"/>
      <c r="Q957" s="4"/>
      <c r="R957" s="4"/>
      <c r="S957" s="4"/>
      <c r="T957" s="4"/>
      <c r="U957" s="4"/>
      <c r="V957" s="4"/>
      <c r="W957" s="4"/>
      <c r="X957" s="4"/>
      <c r="Y957" s="4"/>
      <c r="Z957" s="4"/>
    </row>
    <row r="958">
      <c r="A958" s="4"/>
      <c r="B958" s="4"/>
      <c r="C958" s="4"/>
      <c r="D958" s="4"/>
      <c r="E958" s="4"/>
      <c r="F958" s="4"/>
      <c r="G958" s="4"/>
      <c r="H958" s="4"/>
      <c r="I958" s="4"/>
      <c r="J958" s="119"/>
      <c r="K958" s="119"/>
      <c r="L958" s="119"/>
      <c r="M958" s="119"/>
      <c r="N958" s="4"/>
      <c r="O958" s="4"/>
      <c r="P958" s="4"/>
      <c r="Q958" s="4"/>
      <c r="R958" s="4"/>
      <c r="S958" s="4"/>
      <c r="T958" s="4"/>
      <c r="U958" s="4"/>
      <c r="V958" s="4"/>
      <c r="W958" s="4"/>
      <c r="X958" s="4"/>
      <c r="Y958" s="4"/>
      <c r="Z958" s="4"/>
    </row>
    <row r="959">
      <c r="A959" s="4"/>
      <c r="B959" s="4"/>
      <c r="C959" s="4"/>
      <c r="D959" s="4"/>
      <c r="E959" s="4"/>
      <c r="F959" s="4"/>
      <c r="G959" s="4"/>
      <c r="H959" s="4"/>
      <c r="I959" s="4"/>
      <c r="J959" s="119"/>
      <c r="K959" s="119"/>
      <c r="L959" s="119"/>
      <c r="M959" s="119"/>
      <c r="N959" s="4"/>
      <c r="O959" s="4"/>
      <c r="P959" s="4"/>
      <c r="Q959" s="4"/>
      <c r="R959" s="4"/>
      <c r="S959" s="4"/>
      <c r="T959" s="4"/>
      <c r="U959" s="4"/>
      <c r="V959" s="4"/>
      <c r="W959" s="4"/>
      <c r="X959" s="4"/>
      <c r="Y959" s="4"/>
      <c r="Z959" s="4"/>
    </row>
    <row r="960">
      <c r="A960" s="4"/>
      <c r="B960" s="4"/>
      <c r="C960" s="4"/>
      <c r="D960" s="4"/>
      <c r="E960" s="4"/>
      <c r="F960" s="4"/>
      <c r="G960" s="4"/>
      <c r="H960" s="4"/>
      <c r="I960" s="4"/>
      <c r="J960" s="119"/>
      <c r="K960" s="119"/>
      <c r="L960" s="119"/>
      <c r="M960" s="119"/>
      <c r="N960" s="4"/>
      <c r="O960" s="4"/>
      <c r="P960" s="4"/>
      <c r="Q960" s="4"/>
      <c r="R960" s="4"/>
      <c r="S960" s="4"/>
      <c r="T960" s="4"/>
      <c r="U960" s="4"/>
      <c r="V960" s="4"/>
      <c r="W960" s="4"/>
      <c r="X960" s="4"/>
      <c r="Y960" s="4"/>
      <c r="Z960" s="4"/>
    </row>
    <row r="961">
      <c r="A961" s="4"/>
      <c r="B961" s="4"/>
      <c r="C961" s="4"/>
      <c r="D961" s="4"/>
      <c r="E961" s="4"/>
      <c r="F961" s="4"/>
      <c r="G961" s="4"/>
      <c r="H961" s="4"/>
      <c r="I961" s="4"/>
      <c r="J961" s="119"/>
      <c r="K961" s="119"/>
      <c r="L961" s="119"/>
      <c r="M961" s="119"/>
      <c r="N961" s="4"/>
      <c r="O961" s="4"/>
      <c r="P961" s="4"/>
      <c r="Q961" s="4"/>
      <c r="R961" s="4"/>
      <c r="S961" s="4"/>
      <c r="T961" s="4"/>
      <c r="U961" s="4"/>
      <c r="V961" s="4"/>
      <c r="W961" s="4"/>
      <c r="X961" s="4"/>
      <c r="Y961" s="4"/>
      <c r="Z961" s="4"/>
    </row>
    <row r="962">
      <c r="A962" s="4"/>
      <c r="B962" s="4"/>
      <c r="C962" s="4"/>
      <c r="D962" s="4"/>
      <c r="E962" s="4"/>
      <c r="F962" s="4"/>
      <c r="G962" s="4"/>
      <c r="H962" s="4"/>
      <c r="I962" s="4"/>
      <c r="J962" s="119"/>
      <c r="K962" s="119"/>
      <c r="L962" s="119"/>
      <c r="M962" s="119"/>
      <c r="N962" s="4"/>
      <c r="O962" s="4"/>
      <c r="P962" s="4"/>
      <c r="Q962" s="4"/>
      <c r="R962" s="4"/>
      <c r="S962" s="4"/>
      <c r="T962" s="4"/>
      <c r="U962" s="4"/>
      <c r="V962" s="4"/>
      <c r="W962" s="4"/>
      <c r="X962" s="4"/>
      <c r="Y962" s="4"/>
      <c r="Z962" s="4"/>
    </row>
    <row r="963">
      <c r="A963" s="4"/>
      <c r="B963" s="4"/>
      <c r="C963" s="4"/>
      <c r="D963" s="4"/>
      <c r="E963" s="4"/>
      <c r="F963" s="4"/>
      <c r="G963" s="4"/>
      <c r="H963" s="4"/>
      <c r="I963" s="4"/>
      <c r="J963" s="119"/>
      <c r="K963" s="119"/>
      <c r="L963" s="119"/>
      <c r="M963" s="119"/>
      <c r="N963" s="4"/>
      <c r="O963" s="4"/>
      <c r="P963" s="4"/>
      <c r="Q963" s="4"/>
      <c r="R963" s="4"/>
      <c r="S963" s="4"/>
      <c r="T963" s="4"/>
      <c r="U963" s="4"/>
      <c r="V963" s="4"/>
      <c r="W963" s="4"/>
      <c r="X963" s="4"/>
      <c r="Y963" s="4"/>
      <c r="Z963" s="4"/>
    </row>
    <row r="964">
      <c r="A964" s="4"/>
      <c r="B964" s="4"/>
      <c r="C964" s="4"/>
      <c r="D964" s="4"/>
      <c r="E964" s="4"/>
      <c r="F964" s="4"/>
      <c r="G964" s="4"/>
      <c r="H964" s="4"/>
      <c r="I964" s="4"/>
      <c r="J964" s="119"/>
      <c r="K964" s="119"/>
      <c r="L964" s="119"/>
      <c r="M964" s="119"/>
      <c r="N964" s="4"/>
      <c r="O964" s="4"/>
      <c r="P964" s="4"/>
      <c r="Q964" s="4"/>
      <c r="R964" s="4"/>
      <c r="S964" s="4"/>
      <c r="T964" s="4"/>
      <c r="U964" s="4"/>
      <c r="V964" s="4"/>
      <c r="W964" s="4"/>
      <c r="X964" s="4"/>
      <c r="Y964" s="4"/>
      <c r="Z964" s="4"/>
    </row>
    <row r="965">
      <c r="A965" s="4"/>
      <c r="B965" s="4"/>
      <c r="C965" s="4"/>
      <c r="D965" s="4"/>
      <c r="E965" s="4"/>
      <c r="F965" s="4"/>
      <c r="G965" s="4"/>
      <c r="H965" s="4"/>
      <c r="I965" s="4"/>
      <c r="J965" s="119"/>
      <c r="K965" s="119"/>
      <c r="L965" s="119"/>
      <c r="M965" s="119"/>
      <c r="N965" s="4"/>
      <c r="O965" s="4"/>
      <c r="P965" s="4"/>
      <c r="Q965" s="4"/>
      <c r="R965" s="4"/>
      <c r="S965" s="4"/>
      <c r="T965" s="4"/>
      <c r="U965" s="4"/>
      <c r="V965" s="4"/>
      <c r="W965" s="4"/>
      <c r="X965" s="4"/>
      <c r="Y965" s="4"/>
      <c r="Z965" s="4"/>
    </row>
    <row r="966">
      <c r="A966" s="4"/>
      <c r="B966" s="4"/>
      <c r="C966" s="4"/>
      <c r="D966" s="4"/>
      <c r="E966" s="4"/>
      <c r="F966" s="4"/>
      <c r="G966" s="4"/>
      <c r="H966" s="4"/>
      <c r="I966" s="4"/>
      <c r="J966" s="119"/>
      <c r="K966" s="119"/>
      <c r="L966" s="119"/>
      <c r="M966" s="119"/>
      <c r="N966" s="4"/>
      <c r="O966" s="4"/>
      <c r="P966" s="4"/>
      <c r="Q966" s="4"/>
      <c r="R966" s="4"/>
      <c r="S966" s="4"/>
      <c r="T966" s="4"/>
      <c r="U966" s="4"/>
      <c r="V966" s="4"/>
      <c r="W966" s="4"/>
      <c r="X966" s="4"/>
      <c r="Y966" s="4"/>
      <c r="Z966" s="4"/>
    </row>
    <row r="967">
      <c r="A967" s="4"/>
      <c r="B967" s="4"/>
      <c r="C967" s="4"/>
      <c r="D967" s="4"/>
      <c r="E967" s="4"/>
      <c r="F967" s="4"/>
      <c r="G967" s="4"/>
      <c r="H967" s="4"/>
      <c r="I967" s="4"/>
      <c r="J967" s="119"/>
      <c r="K967" s="119"/>
      <c r="L967" s="119"/>
      <c r="M967" s="119"/>
      <c r="N967" s="4"/>
      <c r="O967" s="4"/>
      <c r="P967" s="4"/>
      <c r="Q967" s="4"/>
      <c r="R967" s="4"/>
      <c r="S967" s="4"/>
      <c r="T967" s="4"/>
      <c r="U967" s="4"/>
      <c r="V967" s="4"/>
      <c r="W967" s="4"/>
      <c r="X967" s="4"/>
      <c r="Y967" s="4"/>
      <c r="Z967" s="4"/>
    </row>
    <row r="968">
      <c r="A968" s="4"/>
      <c r="B968" s="4"/>
      <c r="C968" s="4"/>
      <c r="D968" s="4"/>
      <c r="E968" s="4"/>
      <c r="F968" s="4"/>
      <c r="G968" s="4"/>
      <c r="H968" s="4"/>
      <c r="I968" s="4"/>
      <c r="J968" s="119"/>
      <c r="K968" s="119"/>
      <c r="L968" s="119"/>
      <c r="M968" s="119"/>
      <c r="N968" s="4"/>
      <c r="O968" s="4"/>
      <c r="P968" s="4"/>
      <c r="Q968" s="4"/>
      <c r="R968" s="4"/>
      <c r="S968" s="4"/>
      <c r="T968" s="4"/>
      <c r="U968" s="4"/>
      <c r="V968" s="4"/>
      <c r="W968" s="4"/>
      <c r="X968" s="4"/>
      <c r="Y968" s="4"/>
      <c r="Z968" s="4"/>
    </row>
    <row r="969">
      <c r="A969" s="4"/>
      <c r="B969" s="4"/>
      <c r="C969" s="4"/>
      <c r="D969" s="4"/>
      <c r="E969" s="4"/>
      <c r="F969" s="4"/>
      <c r="G969" s="4"/>
      <c r="H969" s="4"/>
      <c r="I969" s="4"/>
      <c r="J969" s="119"/>
      <c r="K969" s="119"/>
      <c r="L969" s="119"/>
      <c r="M969" s="119"/>
      <c r="N969" s="4"/>
      <c r="O969" s="4"/>
      <c r="P969" s="4"/>
      <c r="Q969" s="4"/>
      <c r="R969" s="4"/>
      <c r="S969" s="4"/>
      <c r="T969" s="4"/>
      <c r="U969" s="4"/>
      <c r="V969" s="4"/>
      <c r="W969" s="4"/>
      <c r="X969" s="4"/>
      <c r="Y969" s="4"/>
      <c r="Z969" s="4"/>
    </row>
    <row r="970">
      <c r="A970" s="4"/>
      <c r="B970" s="4"/>
      <c r="C970" s="4"/>
      <c r="D970" s="4"/>
      <c r="E970" s="4"/>
      <c r="F970" s="4"/>
      <c r="G970" s="4"/>
      <c r="H970" s="4"/>
      <c r="I970" s="4"/>
      <c r="J970" s="119"/>
      <c r="K970" s="119"/>
      <c r="L970" s="119"/>
      <c r="M970" s="119"/>
      <c r="N970" s="4"/>
      <c r="O970" s="4"/>
      <c r="P970" s="4"/>
      <c r="Q970" s="4"/>
      <c r="R970" s="4"/>
      <c r="S970" s="4"/>
      <c r="T970" s="4"/>
      <c r="U970" s="4"/>
      <c r="V970" s="4"/>
      <c r="W970" s="4"/>
      <c r="X970" s="4"/>
      <c r="Y970" s="4"/>
      <c r="Z970" s="4"/>
    </row>
    <row r="971">
      <c r="A971" s="4"/>
      <c r="B971" s="4"/>
      <c r="C971" s="4"/>
      <c r="D971" s="4"/>
      <c r="E971" s="4"/>
      <c r="F971" s="4"/>
      <c r="G971" s="4"/>
      <c r="H971" s="4"/>
      <c r="I971" s="4"/>
      <c r="J971" s="119"/>
      <c r="K971" s="119"/>
      <c r="L971" s="119"/>
      <c r="M971" s="119"/>
      <c r="N971" s="4"/>
      <c r="O971" s="4"/>
      <c r="P971" s="4"/>
      <c r="Q971" s="4"/>
      <c r="R971" s="4"/>
      <c r="S971" s="4"/>
      <c r="T971" s="4"/>
      <c r="U971" s="4"/>
      <c r="V971" s="4"/>
      <c r="W971" s="4"/>
      <c r="X971" s="4"/>
      <c r="Y971" s="4"/>
      <c r="Z971" s="4"/>
    </row>
    <row r="972">
      <c r="A972" s="4"/>
      <c r="B972" s="4"/>
      <c r="C972" s="4"/>
      <c r="D972" s="4"/>
      <c r="E972" s="4"/>
      <c r="F972" s="4"/>
      <c r="G972" s="4"/>
      <c r="H972" s="4"/>
      <c r="I972" s="4"/>
      <c r="J972" s="119"/>
      <c r="K972" s="119"/>
      <c r="L972" s="119"/>
      <c r="M972" s="119"/>
      <c r="N972" s="4"/>
      <c r="O972" s="4"/>
      <c r="P972" s="4"/>
      <c r="Q972" s="4"/>
      <c r="R972" s="4"/>
      <c r="S972" s="4"/>
      <c r="T972" s="4"/>
      <c r="U972" s="4"/>
      <c r="V972" s="4"/>
      <c r="W972" s="4"/>
      <c r="X972" s="4"/>
      <c r="Y972" s="4"/>
      <c r="Z972" s="4"/>
    </row>
    <row r="973">
      <c r="A973" s="4"/>
      <c r="B973" s="4"/>
      <c r="C973" s="4"/>
      <c r="D973" s="4"/>
      <c r="E973" s="4"/>
      <c r="F973" s="4"/>
      <c r="G973" s="4"/>
      <c r="H973" s="4"/>
      <c r="I973" s="4"/>
      <c r="J973" s="119"/>
      <c r="K973" s="119"/>
      <c r="L973" s="119"/>
      <c r="M973" s="119"/>
      <c r="N973" s="4"/>
      <c r="O973" s="4"/>
      <c r="P973" s="4"/>
      <c r="Q973" s="4"/>
      <c r="R973" s="4"/>
      <c r="S973" s="4"/>
      <c r="T973" s="4"/>
      <c r="U973" s="4"/>
      <c r="V973" s="4"/>
      <c r="W973" s="4"/>
      <c r="X973" s="4"/>
      <c r="Y973" s="4"/>
      <c r="Z973" s="4"/>
    </row>
    <row r="974">
      <c r="A974" s="4"/>
      <c r="B974" s="4"/>
      <c r="C974" s="4"/>
      <c r="D974" s="4"/>
      <c r="E974" s="4"/>
      <c r="F974" s="4"/>
      <c r="G974" s="4"/>
      <c r="H974" s="4"/>
      <c r="I974" s="4"/>
      <c r="J974" s="119"/>
      <c r="K974" s="119"/>
      <c r="L974" s="119"/>
      <c r="M974" s="119"/>
      <c r="N974" s="4"/>
      <c r="O974" s="4"/>
      <c r="P974" s="4"/>
      <c r="Q974" s="4"/>
      <c r="R974" s="4"/>
      <c r="S974" s="4"/>
      <c r="T974" s="4"/>
      <c r="U974" s="4"/>
      <c r="V974" s="4"/>
      <c r="W974" s="4"/>
      <c r="X974" s="4"/>
      <c r="Y974" s="4"/>
      <c r="Z974" s="4"/>
    </row>
    <row r="975">
      <c r="A975" s="4"/>
      <c r="B975" s="4"/>
      <c r="C975" s="4"/>
      <c r="D975" s="4"/>
      <c r="E975" s="4"/>
      <c r="F975" s="4"/>
      <c r="G975" s="4"/>
      <c r="H975" s="4"/>
      <c r="I975" s="4"/>
      <c r="J975" s="119"/>
      <c r="K975" s="119"/>
      <c r="L975" s="119"/>
      <c r="M975" s="119"/>
      <c r="N975" s="4"/>
      <c r="O975" s="4"/>
      <c r="P975" s="4"/>
      <c r="Q975" s="4"/>
      <c r="R975" s="4"/>
      <c r="S975" s="4"/>
      <c r="T975" s="4"/>
      <c r="U975" s="4"/>
      <c r="V975" s="4"/>
      <c r="W975" s="4"/>
      <c r="X975" s="4"/>
      <c r="Y975" s="4"/>
      <c r="Z975" s="4"/>
    </row>
    <row r="976">
      <c r="A976" s="4"/>
      <c r="B976" s="4"/>
      <c r="C976" s="4"/>
      <c r="D976" s="4"/>
      <c r="E976" s="4"/>
      <c r="F976" s="4"/>
      <c r="G976" s="4"/>
      <c r="H976" s="4"/>
      <c r="I976" s="4"/>
      <c r="J976" s="119"/>
      <c r="K976" s="119"/>
      <c r="L976" s="119"/>
      <c r="M976" s="119"/>
      <c r="N976" s="4"/>
      <c r="O976" s="4"/>
      <c r="P976" s="4"/>
      <c r="Q976" s="4"/>
      <c r="R976" s="4"/>
      <c r="S976" s="4"/>
      <c r="T976" s="4"/>
      <c r="U976" s="4"/>
      <c r="V976" s="4"/>
      <c r="W976" s="4"/>
      <c r="X976" s="4"/>
      <c r="Y976" s="4"/>
      <c r="Z976" s="4"/>
    </row>
    <row r="977">
      <c r="A977" s="4"/>
      <c r="B977" s="4"/>
      <c r="C977" s="4"/>
      <c r="D977" s="4"/>
      <c r="E977" s="4"/>
      <c r="F977" s="4"/>
      <c r="G977" s="4"/>
      <c r="H977" s="4"/>
      <c r="I977" s="4"/>
      <c r="J977" s="119"/>
      <c r="K977" s="119"/>
      <c r="L977" s="119"/>
      <c r="M977" s="119"/>
      <c r="N977" s="4"/>
      <c r="O977" s="4"/>
      <c r="P977" s="4"/>
      <c r="Q977" s="4"/>
      <c r="R977" s="4"/>
      <c r="S977" s="4"/>
      <c r="T977" s="4"/>
      <c r="U977" s="4"/>
      <c r="V977" s="4"/>
      <c r="W977" s="4"/>
      <c r="X977" s="4"/>
      <c r="Y977" s="4"/>
      <c r="Z977" s="4"/>
    </row>
    <row r="978">
      <c r="A978" s="4"/>
      <c r="B978" s="4"/>
      <c r="C978" s="4"/>
      <c r="D978" s="4"/>
      <c r="E978" s="4"/>
      <c r="F978" s="4"/>
      <c r="G978" s="4"/>
      <c r="H978" s="4"/>
      <c r="I978" s="4"/>
      <c r="J978" s="119"/>
      <c r="K978" s="119"/>
      <c r="L978" s="119"/>
      <c r="M978" s="119"/>
      <c r="N978" s="4"/>
      <c r="O978" s="4"/>
      <c r="P978" s="4"/>
      <c r="Q978" s="4"/>
      <c r="R978" s="4"/>
      <c r="S978" s="4"/>
      <c r="T978" s="4"/>
      <c r="U978" s="4"/>
      <c r="V978" s="4"/>
      <c r="W978" s="4"/>
      <c r="X978" s="4"/>
      <c r="Y978" s="4"/>
      <c r="Z978" s="4"/>
    </row>
    <row r="979">
      <c r="A979" s="4"/>
      <c r="B979" s="4"/>
      <c r="C979" s="4"/>
      <c r="D979" s="4"/>
      <c r="E979" s="4"/>
      <c r="F979" s="4"/>
      <c r="G979" s="4"/>
      <c r="H979" s="4"/>
      <c r="I979" s="4"/>
      <c r="J979" s="119"/>
      <c r="K979" s="119"/>
      <c r="L979" s="119"/>
      <c r="M979" s="119"/>
      <c r="N979" s="4"/>
      <c r="O979" s="4"/>
      <c r="P979" s="4"/>
      <c r="Q979" s="4"/>
      <c r="R979" s="4"/>
      <c r="S979" s="4"/>
      <c r="T979" s="4"/>
      <c r="U979" s="4"/>
      <c r="V979" s="4"/>
      <c r="W979" s="4"/>
      <c r="X979" s="4"/>
      <c r="Y979" s="4"/>
      <c r="Z979" s="4"/>
    </row>
    <row r="980">
      <c r="A980" s="4"/>
      <c r="B980" s="4"/>
      <c r="C980" s="4"/>
      <c r="D980" s="4"/>
      <c r="E980" s="4"/>
      <c r="F980" s="4"/>
      <c r="G980" s="4"/>
      <c r="H980" s="4"/>
      <c r="I980" s="4"/>
      <c r="J980" s="119"/>
      <c r="K980" s="119"/>
      <c r="L980" s="119"/>
      <c r="M980" s="119"/>
      <c r="N980" s="4"/>
      <c r="O980" s="4"/>
      <c r="P980" s="4"/>
      <c r="Q980" s="4"/>
      <c r="R980" s="4"/>
      <c r="S980" s="4"/>
      <c r="T980" s="4"/>
      <c r="U980" s="4"/>
      <c r="V980" s="4"/>
      <c r="W980" s="4"/>
      <c r="X980" s="4"/>
      <c r="Y980" s="4"/>
      <c r="Z980" s="4"/>
    </row>
    <row r="981">
      <c r="A981" s="4"/>
      <c r="B981" s="4"/>
      <c r="C981" s="4"/>
      <c r="D981" s="4"/>
      <c r="E981" s="4"/>
      <c r="F981" s="4"/>
      <c r="G981" s="4"/>
      <c r="H981" s="4"/>
      <c r="I981" s="4"/>
      <c r="J981" s="119"/>
      <c r="K981" s="119"/>
      <c r="L981" s="119"/>
      <c r="M981" s="119"/>
      <c r="N981" s="4"/>
      <c r="O981" s="4"/>
      <c r="P981" s="4"/>
      <c r="Q981" s="4"/>
      <c r="R981" s="4"/>
      <c r="S981" s="4"/>
      <c r="T981" s="4"/>
      <c r="U981" s="4"/>
      <c r="V981" s="4"/>
      <c r="W981" s="4"/>
      <c r="X981" s="4"/>
      <c r="Y981" s="4"/>
      <c r="Z981" s="4"/>
    </row>
    <row r="982">
      <c r="A982" s="4"/>
      <c r="B982" s="4"/>
      <c r="C982" s="4"/>
      <c r="D982" s="4"/>
      <c r="E982" s="4"/>
      <c r="F982" s="4"/>
      <c r="G982" s="4"/>
      <c r="H982" s="4"/>
      <c r="I982" s="4"/>
      <c r="J982" s="119"/>
      <c r="K982" s="119"/>
      <c r="L982" s="119"/>
      <c r="M982" s="119"/>
      <c r="N982" s="4"/>
      <c r="O982" s="4"/>
      <c r="P982" s="4"/>
      <c r="Q982" s="4"/>
      <c r="R982" s="4"/>
      <c r="S982" s="4"/>
      <c r="T982" s="4"/>
      <c r="U982" s="4"/>
      <c r="V982" s="4"/>
      <c r="W982" s="4"/>
      <c r="X982" s="4"/>
      <c r="Y982" s="4"/>
      <c r="Z982" s="4"/>
    </row>
    <row r="983">
      <c r="A983" s="4"/>
      <c r="B983" s="4"/>
      <c r="C983" s="4"/>
      <c r="D983" s="4"/>
      <c r="E983" s="4"/>
      <c r="F983" s="4"/>
      <c r="G983" s="4"/>
      <c r="H983" s="4"/>
      <c r="I983" s="4"/>
      <c r="J983" s="119"/>
      <c r="K983" s="119"/>
      <c r="L983" s="119"/>
      <c r="M983" s="119"/>
      <c r="N983" s="4"/>
      <c r="O983" s="4"/>
      <c r="P983" s="4"/>
      <c r="Q983" s="4"/>
      <c r="R983" s="4"/>
      <c r="S983" s="4"/>
      <c r="T983" s="4"/>
      <c r="U983" s="4"/>
      <c r="V983" s="4"/>
      <c r="W983" s="4"/>
      <c r="X983" s="4"/>
      <c r="Y983" s="4"/>
      <c r="Z983" s="4"/>
    </row>
    <row r="984">
      <c r="A984" s="4"/>
      <c r="B984" s="4"/>
      <c r="C984" s="4"/>
      <c r="D984" s="4"/>
      <c r="E984" s="4"/>
      <c r="F984" s="4"/>
      <c r="G984" s="4"/>
      <c r="H984" s="4"/>
      <c r="I984" s="4"/>
      <c r="J984" s="119"/>
      <c r="K984" s="119"/>
      <c r="L984" s="119"/>
      <c r="M984" s="119"/>
      <c r="N984" s="4"/>
      <c r="O984" s="4"/>
      <c r="P984" s="4"/>
      <c r="Q984" s="4"/>
      <c r="R984" s="4"/>
      <c r="S984" s="4"/>
      <c r="T984" s="4"/>
      <c r="U984" s="4"/>
      <c r="V984" s="4"/>
      <c r="W984" s="4"/>
      <c r="X984" s="4"/>
      <c r="Y984" s="4"/>
      <c r="Z984" s="4"/>
    </row>
    <row r="985">
      <c r="A985" s="4"/>
      <c r="B985" s="4"/>
      <c r="C985" s="4"/>
      <c r="D985" s="4"/>
      <c r="E985" s="4"/>
      <c r="F985" s="4"/>
      <c r="G985" s="4"/>
      <c r="H985" s="4"/>
      <c r="I985" s="4"/>
      <c r="J985" s="119"/>
      <c r="K985" s="119"/>
      <c r="L985" s="119"/>
      <c r="M985" s="119"/>
      <c r="N985" s="4"/>
      <c r="O985" s="4"/>
      <c r="P985" s="4"/>
      <c r="Q985" s="4"/>
      <c r="R985" s="4"/>
      <c r="S985" s="4"/>
      <c r="T985" s="4"/>
      <c r="U985" s="4"/>
      <c r="V985" s="4"/>
      <c r="W985" s="4"/>
      <c r="X985" s="4"/>
      <c r="Y985" s="4"/>
      <c r="Z985" s="4"/>
    </row>
    <row r="986">
      <c r="A986" s="4"/>
      <c r="B986" s="4"/>
      <c r="C986" s="4"/>
      <c r="D986" s="4"/>
      <c r="E986" s="4"/>
      <c r="F986" s="4"/>
      <c r="G986" s="4"/>
      <c r="H986" s="4"/>
      <c r="I986" s="4"/>
      <c r="J986" s="119"/>
      <c r="K986" s="119"/>
      <c r="L986" s="119"/>
      <c r="M986" s="119"/>
      <c r="N986" s="4"/>
      <c r="O986" s="4"/>
      <c r="P986" s="4"/>
      <c r="Q986" s="4"/>
      <c r="R986" s="4"/>
      <c r="S986" s="4"/>
      <c r="T986" s="4"/>
      <c r="U986" s="4"/>
      <c r="V986" s="4"/>
      <c r="W986" s="4"/>
      <c r="X986" s="4"/>
      <c r="Y986" s="4"/>
      <c r="Z986" s="4"/>
    </row>
    <row r="987">
      <c r="A987" s="4"/>
      <c r="B987" s="4"/>
      <c r="C987" s="4"/>
      <c r="D987" s="4"/>
      <c r="E987" s="4"/>
      <c r="F987" s="4"/>
      <c r="G987" s="4"/>
      <c r="H987" s="4"/>
      <c r="I987" s="4"/>
      <c r="J987" s="119"/>
      <c r="K987" s="119"/>
      <c r="L987" s="119"/>
      <c r="M987" s="119"/>
      <c r="N987" s="4"/>
      <c r="O987" s="4"/>
      <c r="P987" s="4"/>
      <c r="Q987" s="4"/>
      <c r="R987" s="4"/>
      <c r="S987" s="4"/>
      <c r="T987" s="4"/>
      <c r="U987" s="4"/>
      <c r="V987" s="4"/>
      <c r="W987" s="4"/>
      <c r="X987" s="4"/>
      <c r="Y987" s="4"/>
      <c r="Z987" s="4"/>
    </row>
    <row r="988">
      <c r="A988" s="4"/>
      <c r="B988" s="4"/>
      <c r="C988" s="4"/>
      <c r="D988" s="4"/>
      <c r="E988" s="4"/>
      <c r="F988" s="4"/>
      <c r="G988" s="4"/>
      <c r="H988" s="4"/>
      <c r="I988" s="4"/>
      <c r="J988" s="119"/>
      <c r="K988" s="119"/>
      <c r="L988" s="119"/>
      <c r="M988" s="119"/>
      <c r="N988" s="4"/>
      <c r="O988" s="4"/>
      <c r="P988" s="4"/>
      <c r="Q988" s="4"/>
      <c r="R988" s="4"/>
      <c r="S988" s="4"/>
      <c r="T988" s="4"/>
      <c r="U988" s="4"/>
      <c r="V988" s="4"/>
      <c r="W988" s="4"/>
      <c r="X988" s="4"/>
      <c r="Y988" s="4"/>
      <c r="Z988" s="4"/>
    </row>
    <row r="989">
      <c r="A989" s="4"/>
      <c r="B989" s="4"/>
      <c r="C989" s="4"/>
      <c r="D989" s="4"/>
      <c r="E989" s="4"/>
      <c r="F989" s="4"/>
      <c r="G989" s="4"/>
      <c r="H989" s="4"/>
      <c r="I989" s="4"/>
      <c r="J989" s="119"/>
      <c r="K989" s="119"/>
      <c r="L989" s="119"/>
      <c r="M989" s="119"/>
      <c r="N989" s="4"/>
      <c r="O989" s="4"/>
      <c r="P989" s="4"/>
      <c r="Q989" s="4"/>
      <c r="R989" s="4"/>
      <c r="S989" s="4"/>
      <c r="T989" s="4"/>
      <c r="U989" s="4"/>
      <c r="V989" s="4"/>
      <c r="W989" s="4"/>
      <c r="X989" s="4"/>
      <c r="Y989" s="4"/>
      <c r="Z989" s="4"/>
    </row>
    <row r="990">
      <c r="A990" s="4"/>
      <c r="B990" s="4"/>
      <c r="C990" s="4"/>
      <c r="D990" s="4"/>
      <c r="E990" s="4"/>
      <c r="F990" s="4"/>
      <c r="G990" s="4"/>
      <c r="H990" s="4"/>
      <c r="I990" s="4"/>
      <c r="J990" s="119"/>
      <c r="K990" s="119"/>
      <c r="L990" s="119"/>
      <c r="M990" s="119"/>
      <c r="N990" s="4"/>
      <c r="O990" s="4"/>
      <c r="P990" s="4"/>
      <c r="Q990" s="4"/>
      <c r="R990" s="4"/>
      <c r="S990" s="4"/>
      <c r="T990" s="4"/>
      <c r="U990" s="4"/>
      <c r="V990" s="4"/>
      <c r="W990" s="4"/>
      <c r="X990" s="4"/>
      <c r="Y990" s="4"/>
      <c r="Z990" s="4"/>
    </row>
    <row r="991">
      <c r="A991" s="4"/>
      <c r="B991" s="4"/>
      <c r="C991" s="4"/>
      <c r="D991" s="4"/>
      <c r="E991" s="4"/>
      <c r="F991" s="4"/>
      <c r="G991" s="4"/>
      <c r="H991" s="4"/>
      <c r="I991" s="4"/>
      <c r="J991" s="119"/>
      <c r="K991" s="119"/>
      <c r="L991" s="119"/>
      <c r="M991" s="119"/>
      <c r="N991" s="4"/>
      <c r="O991" s="4"/>
      <c r="P991" s="4"/>
      <c r="Q991" s="4"/>
      <c r="R991" s="4"/>
      <c r="S991" s="4"/>
      <c r="T991" s="4"/>
      <c r="U991" s="4"/>
      <c r="V991" s="4"/>
      <c r="W991" s="4"/>
      <c r="X991" s="4"/>
      <c r="Y991" s="4"/>
      <c r="Z991" s="4"/>
    </row>
    <row r="992">
      <c r="A992" s="4"/>
      <c r="B992" s="4"/>
      <c r="C992" s="4"/>
      <c r="D992" s="4"/>
      <c r="E992" s="4"/>
      <c r="F992" s="4"/>
      <c r="G992" s="4"/>
      <c r="H992" s="4"/>
      <c r="I992" s="4"/>
      <c r="J992" s="119"/>
      <c r="K992" s="119"/>
      <c r="L992" s="119"/>
      <c r="M992" s="119"/>
      <c r="N992" s="4"/>
      <c r="O992" s="4"/>
      <c r="P992" s="4"/>
      <c r="Q992" s="4"/>
      <c r="R992" s="4"/>
      <c r="S992" s="4"/>
      <c r="T992" s="4"/>
      <c r="U992" s="4"/>
      <c r="V992" s="4"/>
      <c r="W992" s="4"/>
      <c r="X992" s="4"/>
      <c r="Y992" s="4"/>
      <c r="Z992" s="4"/>
    </row>
    <row r="993">
      <c r="A993" s="4"/>
      <c r="B993" s="4"/>
      <c r="C993" s="4"/>
      <c r="D993" s="4"/>
      <c r="E993" s="4"/>
      <c r="F993" s="4"/>
      <c r="G993" s="4"/>
      <c r="H993" s="4"/>
      <c r="I993" s="4"/>
      <c r="J993" s="119"/>
      <c r="K993" s="119"/>
      <c r="L993" s="119"/>
      <c r="M993" s="119"/>
      <c r="N993" s="4"/>
      <c r="O993" s="4"/>
      <c r="P993" s="4"/>
      <c r="Q993" s="4"/>
      <c r="R993" s="4"/>
      <c r="S993" s="4"/>
      <c r="T993" s="4"/>
      <c r="U993" s="4"/>
      <c r="V993" s="4"/>
      <c r="W993" s="4"/>
      <c r="X993" s="4"/>
      <c r="Y993" s="4"/>
      <c r="Z993" s="4"/>
    </row>
    <row r="994">
      <c r="A994" s="4"/>
      <c r="B994" s="4"/>
      <c r="C994" s="4"/>
      <c r="D994" s="4"/>
      <c r="E994" s="4"/>
      <c r="F994" s="4"/>
      <c r="G994" s="4"/>
      <c r="H994" s="4"/>
      <c r="I994" s="4"/>
      <c r="J994" s="119"/>
      <c r="K994" s="119"/>
      <c r="L994" s="119"/>
      <c r="M994" s="119"/>
      <c r="N994" s="4"/>
      <c r="O994" s="4"/>
      <c r="P994" s="4"/>
      <c r="Q994" s="4"/>
      <c r="R994" s="4"/>
      <c r="S994" s="4"/>
      <c r="T994" s="4"/>
      <c r="U994" s="4"/>
      <c r="V994" s="4"/>
      <c r="W994" s="4"/>
      <c r="X994" s="4"/>
      <c r="Y994" s="4"/>
      <c r="Z994" s="4"/>
    </row>
    <row r="995">
      <c r="A995" s="4"/>
      <c r="B995" s="4"/>
      <c r="C995" s="4"/>
      <c r="D995" s="4"/>
      <c r="E995" s="4"/>
      <c r="F995" s="4"/>
      <c r="G995" s="4"/>
      <c r="H995" s="4"/>
      <c r="I995" s="4"/>
      <c r="J995" s="119"/>
      <c r="K995" s="119"/>
      <c r="L995" s="119"/>
      <c r="M995" s="119"/>
      <c r="N995" s="4"/>
      <c r="O995" s="4"/>
      <c r="P995" s="4"/>
      <c r="Q995" s="4"/>
      <c r="R995" s="4"/>
      <c r="S995" s="4"/>
      <c r="T995" s="4"/>
      <c r="U995" s="4"/>
      <c r="V995" s="4"/>
      <c r="W995" s="4"/>
      <c r="X995" s="4"/>
      <c r="Y995" s="4"/>
      <c r="Z995" s="4"/>
    </row>
    <row r="996">
      <c r="A996" s="4"/>
      <c r="B996" s="4"/>
      <c r="C996" s="4"/>
      <c r="D996" s="4"/>
      <c r="E996" s="4"/>
      <c r="F996" s="4"/>
      <c r="G996" s="4"/>
      <c r="H996" s="4"/>
      <c r="I996" s="4"/>
      <c r="J996" s="119"/>
      <c r="K996" s="119"/>
      <c r="L996" s="119"/>
      <c r="M996" s="119"/>
      <c r="N996" s="4"/>
      <c r="O996" s="4"/>
      <c r="P996" s="4"/>
      <c r="Q996" s="4"/>
      <c r="R996" s="4"/>
      <c r="S996" s="4"/>
      <c r="T996" s="4"/>
      <c r="U996" s="4"/>
      <c r="V996" s="4"/>
      <c r="W996" s="4"/>
      <c r="X996" s="4"/>
      <c r="Y996" s="4"/>
      <c r="Z996" s="4"/>
    </row>
    <row r="997">
      <c r="A997" s="4"/>
      <c r="B997" s="4"/>
      <c r="C997" s="4"/>
      <c r="D997" s="4"/>
      <c r="E997" s="4"/>
      <c r="F997" s="4"/>
      <c r="G997" s="4"/>
      <c r="H997" s="4"/>
      <c r="I997" s="4"/>
      <c r="J997" s="119"/>
      <c r="K997" s="119"/>
      <c r="L997" s="119"/>
      <c r="M997" s="119"/>
      <c r="N997" s="4"/>
      <c r="O997" s="4"/>
      <c r="P997" s="4"/>
      <c r="Q997" s="4"/>
      <c r="R997" s="4"/>
      <c r="S997" s="4"/>
      <c r="T997" s="4"/>
      <c r="U997" s="4"/>
      <c r="V997" s="4"/>
      <c r="W997" s="4"/>
      <c r="X997" s="4"/>
      <c r="Y997" s="4"/>
      <c r="Z997" s="4"/>
    </row>
    <row r="998">
      <c r="A998" s="4"/>
      <c r="B998" s="4"/>
      <c r="C998" s="4"/>
      <c r="D998" s="4"/>
      <c r="E998" s="4"/>
      <c r="F998" s="4"/>
      <c r="G998" s="4"/>
      <c r="H998" s="4"/>
      <c r="I998" s="4"/>
      <c r="J998" s="119"/>
      <c r="K998" s="119"/>
      <c r="L998" s="119"/>
      <c r="M998" s="119"/>
      <c r="N998" s="4"/>
      <c r="O998" s="4"/>
      <c r="P998" s="4"/>
      <c r="Q998" s="4"/>
      <c r="R998" s="4"/>
      <c r="S998" s="4"/>
      <c r="T998" s="4"/>
      <c r="U998" s="4"/>
      <c r="V998" s="4"/>
      <c r="W998" s="4"/>
      <c r="X998" s="4"/>
      <c r="Y998" s="4"/>
      <c r="Z998" s="4"/>
    </row>
    <row r="999">
      <c r="A999" s="4"/>
      <c r="B999" s="4"/>
      <c r="C999" s="4"/>
      <c r="D999" s="4"/>
      <c r="E999" s="4"/>
      <c r="F999" s="4"/>
      <c r="G999" s="4"/>
      <c r="H999" s="4"/>
      <c r="I999" s="4"/>
      <c r="J999" s="119"/>
      <c r="K999" s="119"/>
      <c r="L999" s="119"/>
      <c r="M999" s="119"/>
      <c r="N999" s="4"/>
      <c r="O999" s="4"/>
      <c r="P999" s="4"/>
      <c r="Q999" s="4"/>
      <c r="R999" s="4"/>
      <c r="S999" s="4"/>
      <c r="T999" s="4"/>
      <c r="U999" s="4"/>
      <c r="V999" s="4"/>
      <c r="W999" s="4"/>
      <c r="X999" s="4"/>
      <c r="Y999" s="4"/>
      <c r="Z999" s="4"/>
    </row>
    <row r="1000">
      <c r="A1000" s="4"/>
      <c r="B1000" s="4"/>
      <c r="C1000" s="4"/>
      <c r="D1000" s="4"/>
      <c r="E1000" s="4"/>
      <c r="F1000" s="4"/>
      <c r="G1000" s="4"/>
      <c r="H1000" s="4"/>
      <c r="I1000" s="4"/>
      <c r="J1000" s="119"/>
      <c r="K1000" s="119"/>
      <c r="L1000" s="119"/>
      <c r="M1000" s="119"/>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119"/>
      <c r="K1001" s="119"/>
      <c r="L1001" s="119"/>
      <c r="M1001" s="119"/>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119"/>
      <c r="K1002" s="119"/>
      <c r="L1002" s="119"/>
      <c r="M1002" s="119"/>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119"/>
      <c r="K1003" s="119"/>
      <c r="L1003" s="119"/>
      <c r="M1003" s="119"/>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119"/>
      <c r="K1004" s="119"/>
      <c r="L1004" s="119"/>
      <c r="M1004" s="119"/>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119"/>
      <c r="K1005" s="119"/>
      <c r="L1005" s="119"/>
      <c r="M1005" s="119"/>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119"/>
      <c r="K1006" s="119"/>
      <c r="L1006" s="119"/>
      <c r="M1006" s="119"/>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119"/>
      <c r="K1007" s="119"/>
      <c r="L1007" s="119"/>
      <c r="M1007" s="119"/>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119"/>
      <c r="K1008" s="119"/>
      <c r="L1008" s="119"/>
      <c r="M1008" s="119"/>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119"/>
      <c r="K1009" s="119"/>
      <c r="L1009" s="119"/>
      <c r="M1009" s="119"/>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119"/>
      <c r="K1010" s="119"/>
      <c r="L1010" s="119"/>
      <c r="M1010" s="119"/>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119"/>
      <c r="K1011" s="119"/>
      <c r="L1011" s="119"/>
      <c r="M1011" s="119"/>
      <c r="N1011" s="4"/>
      <c r="O1011" s="4"/>
      <c r="P1011" s="4"/>
      <c r="Q1011" s="4"/>
      <c r="R1011" s="4"/>
      <c r="S1011" s="4"/>
      <c r="T1011" s="4"/>
      <c r="U1011" s="4"/>
      <c r="V1011" s="4"/>
      <c r="W1011" s="4"/>
      <c r="X1011" s="4"/>
      <c r="Y1011" s="4"/>
      <c r="Z1011"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outlineLevelRow="1"/>
  <cols>
    <col customWidth="1" min="1" max="1" width="28.25"/>
    <col customWidth="1" hidden="1" min="2" max="3" width="9.38"/>
    <col customWidth="1" min="4" max="11" width="9.38"/>
    <col customWidth="1" min="12" max="13" width="10.0"/>
    <col customWidth="1" min="14" max="15" width="9.38"/>
    <col customWidth="1" min="16" max="16" width="9.0"/>
    <col customWidth="1" min="17" max="18" width="9.13"/>
    <col customWidth="1" min="19" max="19" width="9.0"/>
  </cols>
  <sheetData>
    <row r="1">
      <c r="B1" s="515">
        <v>44501.0</v>
      </c>
      <c r="C1" s="515">
        <v>44531.0</v>
      </c>
      <c r="D1" s="515">
        <v>44562.0</v>
      </c>
      <c r="E1" s="515">
        <v>44593.0</v>
      </c>
      <c r="F1" s="515">
        <v>44621.0</v>
      </c>
      <c r="G1" s="515">
        <v>44652.0</v>
      </c>
      <c r="H1" s="515">
        <v>44682.0</v>
      </c>
      <c r="I1" s="515">
        <v>44713.0</v>
      </c>
      <c r="J1" s="515">
        <v>44743.0</v>
      </c>
      <c r="K1" s="515">
        <v>44774.0</v>
      </c>
      <c r="L1" s="515">
        <v>44805.0</v>
      </c>
      <c r="M1" s="515">
        <v>44835.0</v>
      </c>
      <c r="N1" s="515">
        <v>44866.0</v>
      </c>
      <c r="O1" s="515">
        <v>44896.0</v>
      </c>
      <c r="P1" s="516" t="s">
        <v>55</v>
      </c>
      <c r="Q1" s="516" t="s">
        <v>114</v>
      </c>
      <c r="R1" s="42" t="s">
        <v>115</v>
      </c>
      <c r="S1" s="42" t="s">
        <v>116</v>
      </c>
    </row>
    <row r="2">
      <c r="A2" s="42" t="s">
        <v>219</v>
      </c>
      <c r="B2" s="516"/>
      <c r="C2" s="516"/>
      <c r="D2" s="517"/>
      <c r="E2" s="517"/>
    </row>
    <row r="3">
      <c r="A3" s="41" t="s">
        <v>178</v>
      </c>
      <c r="B3" s="518">
        <f>EP!U29</f>
        <v>18070</v>
      </c>
      <c r="C3" s="518">
        <f>EP!V29</f>
        <v>18669</v>
      </c>
      <c r="D3" s="518">
        <f>EP!W29</f>
        <v>22641</v>
      </c>
      <c r="E3" s="518">
        <f>EP!X29</f>
        <v>21993</v>
      </c>
      <c r="F3" s="518">
        <f>EP!Y29</f>
        <v>24940</v>
      </c>
      <c r="G3" s="518">
        <f>EP!Z29</f>
        <v>28336</v>
      </c>
      <c r="H3" s="518">
        <f>EP!AA29</f>
        <v>26652</v>
      </c>
      <c r="I3" s="518">
        <f>EP!AB29</f>
        <v>26865</v>
      </c>
      <c r="J3" s="518">
        <f>EP!AC29</f>
        <v>30923</v>
      </c>
      <c r="K3" s="518">
        <f>EP!AD29</f>
        <v>25670</v>
      </c>
      <c r="L3" s="518">
        <f>EP!AE29</f>
        <v>6937</v>
      </c>
      <c r="M3" s="518">
        <f>EP!AF29</f>
        <v>0</v>
      </c>
      <c r="N3" s="518">
        <f>EP!AG29</f>
        <v>0</v>
      </c>
      <c r="O3" s="518">
        <f>EP!AH29</f>
        <v>0</v>
      </c>
    </row>
    <row r="4">
      <c r="A4" s="41" t="s">
        <v>173</v>
      </c>
      <c r="B4" s="517">
        <f>' CB_Old'!F33</f>
        <v>855</v>
      </c>
      <c r="C4" s="517">
        <f>' CB_Old'!G33</f>
        <v>1052</v>
      </c>
      <c r="D4" s="517">
        <f>' CB_Old'!H33</f>
        <v>1189</v>
      </c>
      <c r="E4" s="518">
        <f>' CB_Old'!I33</f>
        <v>1371</v>
      </c>
      <c r="F4" s="518">
        <f>' CB_Old'!J33</f>
        <v>1502</v>
      </c>
      <c r="G4" s="518">
        <f>' CB_Old'!K33</f>
        <v>1808</v>
      </c>
      <c r="H4" s="518">
        <f>CB!L34</f>
        <v>2568</v>
      </c>
      <c r="I4" s="518">
        <f>CB!M34</f>
        <v>3219</v>
      </c>
      <c r="J4" s="518">
        <f>CB!N34</f>
        <v>3800</v>
      </c>
      <c r="K4" s="518">
        <f>CB!O34</f>
        <v>4725</v>
      </c>
      <c r="L4" s="518">
        <f>CB!P34</f>
        <v>5689</v>
      </c>
      <c r="M4" s="518">
        <f>CB!Q34</f>
        <v>6457</v>
      </c>
      <c r="N4" s="518">
        <f>CB!R34</f>
        <v>5441</v>
      </c>
      <c r="O4" s="518">
        <f>CB!S34</f>
        <v>7121</v>
      </c>
    </row>
    <row r="5">
      <c r="A5" s="41" t="s">
        <v>220</v>
      </c>
      <c r="B5" s="518">
        <f>Cover!D48</f>
        <v>7317</v>
      </c>
      <c r="C5" s="518">
        <f>Cover!E48</f>
        <v>8288</v>
      </c>
      <c r="D5" s="518">
        <f>Cover!F48</f>
        <v>14264</v>
      </c>
      <c r="E5" s="518">
        <f>Cover!G48</f>
        <v>14094</v>
      </c>
      <c r="F5" s="518">
        <f>Cover!H48</f>
        <v>15009</v>
      </c>
      <c r="G5" s="518">
        <f>Cover!I48</f>
        <v>14477</v>
      </c>
      <c r="H5" s="518">
        <f>Cover!J48</f>
        <v>17104</v>
      </c>
      <c r="I5" s="518">
        <f>Cover!K48</f>
        <v>10128</v>
      </c>
      <c r="J5" s="518">
        <f>Cover!L48</f>
        <v>28130</v>
      </c>
      <c r="K5" s="518">
        <f>Cover!M48</f>
        <v>17155</v>
      </c>
      <c r="L5" s="518">
        <f>Cover!N48</f>
        <v>28803</v>
      </c>
      <c r="M5" s="518">
        <f>Cover!O48</f>
        <v>24020</v>
      </c>
      <c r="N5" s="518">
        <f>Cover!P48</f>
        <v>29564</v>
      </c>
      <c r="O5" s="518">
        <f>Cover!Q48</f>
        <v>24106</v>
      </c>
    </row>
    <row r="6">
      <c r="A6" s="41" t="s">
        <v>179</v>
      </c>
      <c r="B6" s="517">
        <f>'Instant Pay'!F45</f>
        <v>124</v>
      </c>
      <c r="C6" s="517">
        <f>'Instant Pay'!G45</f>
        <v>126</v>
      </c>
      <c r="D6" s="517">
        <f>'Instant Pay'!H45</f>
        <v>112</v>
      </c>
      <c r="E6" s="517">
        <f>'Instant Pay'!I45</f>
        <v>108</v>
      </c>
      <c r="F6" s="517">
        <f>'Instant Pay'!J45</f>
        <v>145</v>
      </c>
      <c r="G6" s="517">
        <f>'Instant Pay'!K45</f>
        <v>146</v>
      </c>
      <c r="H6" s="517">
        <f>'Instant Pay'!L45</f>
        <v>182</v>
      </c>
      <c r="I6" s="517">
        <f>'Instant Pay'!M45</f>
        <v>187</v>
      </c>
      <c r="J6" s="517">
        <f>'Instant Pay'!N45</f>
        <v>210</v>
      </c>
      <c r="K6" s="517">
        <f>'Instant Pay'!O45</f>
        <v>236</v>
      </c>
      <c r="L6" s="517">
        <f>'Instant Pay'!P45</f>
        <v>327</v>
      </c>
      <c r="M6" s="517">
        <f>'Instant Pay'!Q45</f>
        <v>263</v>
      </c>
      <c r="N6" s="517">
        <f>'Instant Pay'!R45</f>
        <v>220</v>
      </c>
      <c r="O6" s="517">
        <f>'Instant Pay'!S45</f>
        <v>143</v>
      </c>
    </row>
    <row r="7">
      <c r="A7" s="42" t="s">
        <v>88</v>
      </c>
      <c r="B7" s="519">
        <f t="shared" ref="B7:O7" si="1">SUM(B3:B6)</f>
        <v>26366</v>
      </c>
      <c r="C7" s="519">
        <f t="shared" si="1"/>
        <v>28135</v>
      </c>
      <c r="D7" s="519">
        <f t="shared" si="1"/>
        <v>38206</v>
      </c>
      <c r="E7" s="519">
        <f t="shared" si="1"/>
        <v>37566</v>
      </c>
      <c r="F7" s="519">
        <f t="shared" si="1"/>
        <v>41596</v>
      </c>
      <c r="G7" s="519">
        <f t="shared" si="1"/>
        <v>44767</v>
      </c>
      <c r="H7" s="519">
        <f t="shared" si="1"/>
        <v>46506</v>
      </c>
      <c r="I7" s="519">
        <f t="shared" si="1"/>
        <v>40399</v>
      </c>
      <c r="J7" s="519">
        <f t="shared" si="1"/>
        <v>63063</v>
      </c>
      <c r="K7" s="519">
        <f t="shared" si="1"/>
        <v>47786</v>
      </c>
      <c r="L7" s="519">
        <f t="shared" si="1"/>
        <v>41756</v>
      </c>
      <c r="M7" s="519">
        <f t="shared" si="1"/>
        <v>30740</v>
      </c>
      <c r="N7" s="519">
        <f t="shared" si="1"/>
        <v>35225</v>
      </c>
      <c r="O7" s="519">
        <f t="shared" si="1"/>
        <v>31370</v>
      </c>
    </row>
    <row r="8">
      <c r="A8" s="41"/>
      <c r="B8" s="517"/>
      <c r="C8" s="517"/>
      <c r="D8" s="517"/>
      <c r="E8" s="517"/>
    </row>
    <row r="9">
      <c r="A9" s="42" t="s">
        <v>221</v>
      </c>
      <c r="B9" s="517"/>
      <c r="C9" s="517"/>
      <c r="D9" s="517"/>
      <c r="E9" s="517"/>
    </row>
    <row r="10">
      <c r="A10" s="41" t="s">
        <v>178</v>
      </c>
      <c r="B10" s="518">
        <f>EP!U25</f>
        <v>8989</v>
      </c>
      <c r="C10" s="518">
        <f>EP!V25</f>
        <v>8775</v>
      </c>
      <c r="D10" s="518">
        <f>EP!W25</f>
        <v>9519</v>
      </c>
      <c r="E10" s="518">
        <f>EP!X25</f>
        <v>10268</v>
      </c>
      <c r="F10" s="518">
        <f>EP!Y25</f>
        <v>9876</v>
      </c>
      <c r="G10" s="518">
        <f>EP!Z25</f>
        <v>11925</v>
      </c>
      <c r="H10" s="518">
        <f>EP!AA25</f>
        <v>12742</v>
      </c>
      <c r="I10" s="518">
        <f>EP!AB25</f>
        <v>12371</v>
      </c>
      <c r="J10" s="518">
        <f>EP!AC25</f>
        <v>13910</v>
      </c>
      <c r="K10" s="518">
        <f>EP!AD25</f>
        <v>12734</v>
      </c>
      <c r="L10" s="518">
        <f>EP!AE25</f>
        <v>3906</v>
      </c>
      <c r="M10" s="518">
        <f>EP!AF25</f>
        <v>1174</v>
      </c>
      <c r="N10" s="518">
        <f>EP!AG25</f>
        <v>317</v>
      </c>
      <c r="O10" s="518">
        <f>EP!AH25</f>
        <v>4</v>
      </c>
    </row>
    <row r="11">
      <c r="A11" s="41" t="s">
        <v>173</v>
      </c>
      <c r="B11" s="518">
        <f>CB!F38</f>
        <v>1428</v>
      </c>
      <c r="C11" s="518">
        <f>CB!G38</f>
        <v>1729</v>
      </c>
      <c r="D11" s="518">
        <f>CB!H38</f>
        <v>2062</v>
      </c>
      <c r="E11" s="518">
        <f>CB!I38</f>
        <v>2283</v>
      </c>
      <c r="F11" s="518">
        <f>CB!J38</f>
        <v>2403</v>
      </c>
      <c r="G11" s="518">
        <f>CB!K38</f>
        <v>2820</v>
      </c>
      <c r="H11" s="518">
        <f>CB!L38</f>
        <v>3707</v>
      </c>
      <c r="I11" s="518">
        <f>CB!M38</f>
        <v>4440</v>
      </c>
      <c r="J11" s="518">
        <f>CB!N38</f>
        <v>5540</v>
      </c>
      <c r="K11" s="518">
        <f>CB!O38</f>
        <v>7109</v>
      </c>
      <c r="L11" s="518">
        <f>CB!P38</f>
        <v>8598</v>
      </c>
      <c r="M11" s="518">
        <f>CB!Q38</f>
        <v>10479</v>
      </c>
      <c r="N11" s="518">
        <f>CB!R38</f>
        <v>10526</v>
      </c>
      <c r="O11" s="518">
        <f>CB!S38</f>
        <v>11392</v>
      </c>
    </row>
    <row r="12">
      <c r="A12" s="41" t="s">
        <v>220</v>
      </c>
      <c r="B12" s="518">
        <f>Cover!D25</f>
        <v>8142</v>
      </c>
      <c r="C12" s="518">
        <f>Cover!E25</f>
        <v>10389</v>
      </c>
      <c r="D12" s="518">
        <f>Cover!F25</f>
        <v>16139</v>
      </c>
      <c r="E12" s="518">
        <f>Cover!G25</f>
        <v>18315</v>
      </c>
      <c r="F12" s="518">
        <f>Cover!H25</f>
        <v>18644</v>
      </c>
      <c r="G12" s="518">
        <f>Cover!I25</f>
        <v>18882</v>
      </c>
      <c r="H12" s="518">
        <f>Cover!J25</f>
        <v>21160</v>
      </c>
      <c r="I12" s="518">
        <f>Cover!K25</f>
        <v>22858</v>
      </c>
      <c r="J12" s="518">
        <f>Cover!L25</f>
        <v>43381</v>
      </c>
      <c r="K12" s="518">
        <f>Cover!M25</f>
        <v>51775</v>
      </c>
      <c r="L12" s="518">
        <f>Cover!N25</f>
        <v>65608</v>
      </c>
      <c r="M12" s="518">
        <f>Cover!O25</f>
        <v>70232</v>
      </c>
      <c r="N12" s="518">
        <f>Cover!P25</f>
        <v>81106</v>
      </c>
      <c r="O12" s="518">
        <f>Cover!Q25</f>
        <v>85458</v>
      </c>
    </row>
    <row r="13">
      <c r="A13" s="41" t="s">
        <v>179</v>
      </c>
      <c r="B13" s="517">
        <f>'Instant Pay'!F24</f>
        <v>123</v>
      </c>
      <c r="C13" s="517">
        <f>'Instant Pay'!G24</f>
        <v>126</v>
      </c>
      <c r="D13" s="517">
        <f>'Instant Pay'!H24</f>
        <v>134</v>
      </c>
      <c r="E13" s="517">
        <f>'Instant Pay'!I24</f>
        <v>129</v>
      </c>
      <c r="F13" s="517">
        <f>'Instant Pay'!J24</f>
        <v>98</v>
      </c>
      <c r="G13" s="517">
        <f>'Instant Pay'!K24</f>
        <v>164</v>
      </c>
      <c r="H13" s="517">
        <f>'Instant Pay'!L24</f>
        <v>216</v>
      </c>
      <c r="I13" s="517">
        <f>'Instant Pay'!M24</f>
        <v>267</v>
      </c>
      <c r="J13" s="517">
        <f>'Instant Pay'!N24</f>
        <v>348</v>
      </c>
      <c r="K13" s="517">
        <f>'Instant Pay'!O24</f>
        <v>415</v>
      </c>
      <c r="L13" s="517">
        <f>'Instant Pay'!P24</f>
        <v>490</v>
      </c>
      <c r="M13" s="517">
        <f>'Instant Pay'!Q24</f>
        <v>496</v>
      </c>
      <c r="N13" s="517">
        <f>'Instant Pay'!R24</f>
        <v>585</v>
      </c>
      <c r="O13" s="517">
        <f>'Instant Pay'!S24</f>
        <v>592</v>
      </c>
    </row>
    <row r="14">
      <c r="A14" s="42" t="s">
        <v>88</v>
      </c>
      <c r="B14" s="519">
        <f t="shared" ref="B14:O14" si="2">sum(B10:B13)</f>
        <v>18682</v>
      </c>
      <c r="C14" s="519">
        <f t="shared" si="2"/>
        <v>21019</v>
      </c>
      <c r="D14" s="519">
        <f t="shared" si="2"/>
        <v>27854</v>
      </c>
      <c r="E14" s="519">
        <f t="shared" si="2"/>
        <v>30995</v>
      </c>
      <c r="F14" s="519">
        <f t="shared" si="2"/>
        <v>31021</v>
      </c>
      <c r="G14" s="519">
        <f t="shared" si="2"/>
        <v>33791</v>
      </c>
      <c r="H14" s="519">
        <f t="shared" si="2"/>
        <v>37825</v>
      </c>
      <c r="I14" s="519">
        <f t="shared" si="2"/>
        <v>39936</v>
      </c>
      <c r="J14" s="519">
        <f t="shared" si="2"/>
        <v>63179</v>
      </c>
      <c r="K14" s="519">
        <f t="shared" si="2"/>
        <v>72033</v>
      </c>
      <c r="L14" s="519">
        <f t="shared" si="2"/>
        <v>78602</v>
      </c>
      <c r="M14" s="519">
        <f t="shared" si="2"/>
        <v>82381</v>
      </c>
      <c r="N14" s="519">
        <f t="shared" si="2"/>
        <v>92534</v>
      </c>
      <c r="O14" s="519">
        <f t="shared" si="2"/>
        <v>97446</v>
      </c>
    </row>
    <row r="15">
      <c r="A15" s="41" t="s">
        <v>222</v>
      </c>
      <c r="B15" s="517"/>
      <c r="C15" s="520">
        <f t="shared" ref="C15:O15" si="3">C14/B14-1</f>
        <v>0.1250936731</v>
      </c>
      <c r="D15" s="520">
        <f t="shared" si="3"/>
        <v>0.3251819782</v>
      </c>
      <c r="E15" s="520">
        <f t="shared" si="3"/>
        <v>0.1127665685</v>
      </c>
      <c r="F15" s="520">
        <f t="shared" si="3"/>
        <v>0.000838844975</v>
      </c>
      <c r="G15" s="520">
        <f t="shared" si="3"/>
        <v>0.08929434899</v>
      </c>
      <c r="H15" s="520">
        <f t="shared" si="3"/>
        <v>0.1193809002</v>
      </c>
      <c r="I15" s="520">
        <f t="shared" si="3"/>
        <v>0.0558096497</v>
      </c>
      <c r="J15" s="520">
        <f t="shared" si="3"/>
        <v>0.5820062099</v>
      </c>
      <c r="K15" s="520">
        <f t="shared" si="3"/>
        <v>0.1401415027</v>
      </c>
      <c r="L15" s="520">
        <f t="shared" si="3"/>
        <v>0.09119431372</v>
      </c>
      <c r="M15" s="520">
        <f t="shared" si="3"/>
        <v>0.04807765706</v>
      </c>
      <c r="N15" s="520">
        <f t="shared" si="3"/>
        <v>0.1232444374</v>
      </c>
      <c r="O15" s="520">
        <f t="shared" si="3"/>
        <v>0.05308319104</v>
      </c>
    </row>
    <row r="16">
      <c r="A16" s="42"/>
      <c r="B16" s="517"/>
      <c r="C16" s="517"/>
      <c r="D16" s="517"/>
      <c r="E16" s="517"/>
    </row>
    <row r="17">
      <c r="A17" s="42" t="s">
        <v>223</v>
      </c>
      <c r="B17" s="517"/>
      <c r="C17" s="517"/>
      <c r="D17" s="517"/>
      <c r="E17" s="517"/>
    </row>
    <row r="18">
      <c r="A18" s="41" t="s">
        <v>178</v>
      </c>
      <c r="B18" s="521">
        <f>EP!U24</f>
        <v>997900</v>
      </c>
      <c r="C18" s="521">
        <f>EP!V24</f>
        <v>970500</v>
      </c>
      <c r="D18" s="521">
        <f>EP!W24</f>
        <v>1048700</v>
      </c>
      <c r="E18" s="521">
        <f>EP!X24</f>
        <v>1129200</v>
      </c>
      <c r="F18" s="521">
        <f>EP!Y24</f>
        <v>1072335.16</v>
      </c>
      <c r="G18" s="521">
        <f>EP!Z24</f>
        <v>1287594.47</v>
      </c>
      <c r="H18" s="521">
        <f>EP!AA24</f>
        <v>1373008.03</v>
      </c>
      <c r="I18" s="521">
        <f>EP!AB24</f>
        <v>1328017.96</v>
      </c>
      <c r="J18" s="521">
        <f>EP!AC24</f>
        <v>1495586.83</v>
      </c>
      <c r="K18" s="521">
        <f>EP!AD24</f>
        <v>1358727.1</v>
      </c>
      <c r="L18" s="521">
        <f>EP!AE24</f>
        <v>413326.51</v>
      </c>
      <c r="M18" s="521">
        <f>EP!AF24</f>
        <v>120731.14</v>
      </c>
      <c r="N18" s="521">
        <f>EP!AG24</f>
        <v>31687.53</v>
      </c>
      <c r="O18" s="521">
        <f>EP!AH24</f>
        <v>387.18</v>
      </c>
      <c r="P18" s="521">
        <v>0.0</v>
      </c>
      <c r="Q18" s="521">
        <v>0.0</v>
      </c>
      <c r="R18" s="521">
        <v>0.0</v>
      </c>
      <c r="S18" s="521">
        <v>0.0</v>
      </c>
    </row>
    <row r="19">
      <c r="A19" s="41" t="s">
        <v>173</v>
      </c>
      <c r="B19" s="521">
        <f>CB!F37</f>
        <v>131991</v>
      </c>
      <c r="C19" s="521">
        <f>CB!G37</f>
        <v>160113</v>
      </c>
      <c r="D19" s="521">
        <f>CB!H37</f>
        <v>188962</v>
      </c>
      <c r="E19" s="521">
        <f>CB!I37</f>
        <v>214470</v>
      </c>
      <c r="F19" s="521">
        <f>CB!J37</f>
        <v>244241</v>
      </c>
      <c r="G19" s="521">
        <f>CB!K37</f>
        <v>285880</v>
      </c>
      <c r="H19" s="521">
        <f>CB!L37</f>
        <v>437652.84</v>
      </c>
      <c r="I19" s="521">
        <f>CB!M37</f>
        <v>590818</v>
      </c>
      <c r="J19" s="521">
        <f>CB!N37</f>
        <v>757876</v>
      </c>
      <c r="K19" s="521">
        <f>CB!O37</f>
        <v>940374.42</v>
      </c>
      <c r="L19" s="521">
        <f>CB!P37</f>
        <v>1065932.58</v>
      </c>
      <c r="M19" s="521">
        <f>CB!Q37</f>
        <v>1316924.9</v>
      </c>
      <c r="N19" s="521">
        <f>CB!R37</f>
        <v>1293097.21</v>
      </c>
      <c r="O19" s="521">
        <f>CB!S37</f>
        <v>1536132.19</v>
      </c>
      <c r="P19" s="443">
        <f>CB!AG37</f>
        <v>1742872.948</v>
      </c>
      <c r="Q19" s="443">
        <f>CB!AH37</f>
        <v>1896246.37</v>
      </c>
      <c r="R19" s="443">
        <f>CB!AI37</f>
        <v>2058427.637</v>
      </c>
      <c r="S19" s="443">
        <f>CB!AJ37</f>
        <v>2145774.349</v>
      </c>
    </row>
    <row r="20">
      <c r="A20" s="41" t="s">
        <v>224</v>
      </c>
      <c r="B20" s="517"/>
      <c r="C20" s="517"/>
      <c r="D20" s="517"/>
      <c r="E20" s="517"/>
      <c r="F20" s="517"/>
      <c r="G20" s="517"/>
      <c r="H20" s="517"/>
      <c r="I20" s="517"/>
      <c r="J20" s="517"/>
      <c r="K20" s="517"/>
      <c r="L20" s="517"/>
      <c r="M20" s="517"/>
      <c r="N20" s="521">
        <f>FlexCB!B24</f>
        <v>28328</v>
      </c>
      <c r="O20" s="521">
        <f>FlexCB!C24</f>
        <v>79380</v>
      </c>
    </row>
    <row r="21">
      <c r="A21" s="41" t="s">
        <v>220</v>
      </c>
      <c r="B21" s="521">
        <f>Cover!D24</f>
        <v>420660</v>
      </c>
      <c r="C21" s="521">
        <f>Cover!E24</f>
        <v>533960</v>
      </c>
      <c r="D21" s="521">
        <f>Cover!F24</f>
        <v>797810</v>
      </c>
      <c r="E21" s="521">
        <f>Cover!G24</f>
        <v>912360</v>
      </c>
      <c r="F21" s="521">
        <f>Cover!H24</f>
        <v>930640</v>
      </c>
      <c r="G21" s="521">
        <f>Cover!I24</f>
        <v>942620</v>
      </c>
      <c r="H21" s="521">
        <f>Cover!J24</f>
        <v>1052705</v>
      </c>
      <c r="I21" s="521">
        <f>Cover!K24</f>
        <v>1335285</v>
      </c>
      <c r="J21" s="521">
        <f>Cover!L24</f>
        <v>2429950</v>
      </c>
      <c r="K21" s="521">
        <f>Cover!M24</f>
        <v>2855340</v>
      </c>
      <c r="L21" s="521">
        <f>Cover!N24</f>
        <v>4127967.55</v>
      </c>
      <c r="M21" s="521">
        <f>Cover!O24</f>
        <v>4722809.51</v>
      </c>
      <c r="N21" s="521">
        <f>Cover!P24</f>
        <v>5537732.28</v>
      </c>
      <c r="O21" s="521">
        <f>Cover!Q24</f>
        <v>5917132.81</v>
      </c>
      <c r="P21" s="443">
        <f>Cover!AO24</f>
        <v>6303141.974</v>
      </c>
      <c r="Q21" s="443">
        <f>Cover!AP24</f>
        <v>6310113.651</v>
      </c>
      <c r="R21" s="443">
        <f>Cover!AQ24</f>
        <v>6020481.445</v>
      </c>
      <c r="S21" s="443">
        <f>Cover!AR24</f>
        <v>6182315.01</v>
      </c>
    </row>
    <row r="22">
      <c r="A22" s="41" t="s">
        <v>179</v>
      </c>
      <c r="B22" s="521">
        <f>'Instant Pay'!F23</f>
        <v>46806.82</v>
      </c>
      <c r="C22" s="521">
        <f>'Instant Pay'!G23</f>
        <v>52979.46</v>
      </c>
      <c r="D22" s="521">
        <f>'Instant Pay'!H23</f>
        <v>50299.96</v>
      </c>
      <c r="E22" s="521">
        <f>'Instant Pay'!I23</f>
        <v>43229.14</v>
      </c>
      <c r="F22" s="521">
        <f>'Instant Pay'!J23</f>
        <v>21287.45</v>
      </c>
      <c r="G22" s="521">
        <f>'Instant Pay'!K23</f>
        <v>43126.04</v>
      </c>
      <c r="H22" s="521">
        <f>'Instant Pay'!L23</f>
        <v>52918.11</v>
      </c>
      <c r="I22" s="521">
        <f>'Instant Pay'!M23</f>
        <v>61860.44</v>
      </c>
      <c r="J22" s="521">
        <f>'Instant Pay'!N23</f>
        <v>72938.99</v>
      </c>
      <c r="K22" s="521">
        <f>'Instant Pay'!O23</f>
        <v>87748.04</v>
      </c>
      <c r="L22" s="521">
        <f>'Instant Pay'!P23</f>
        <v>81720.85</v>
      </c>
      <c r="M22" s="521">
        <f>'Instant Pay'!Q23</f>
        <v>78072.85</v>
      </c>
      <c r="N22" s="521">
        <f>'Instant Pay'!R23</f>
        <v>80746.41</v>
      </c>
      <c r="O22" s="521">
        <f>'Instant Pay'!S23</f>
        <v>63263.26</v>
      </c>
    </row>
    <row r="23">
      <c r="A23" s="42" t="s">
        <v>88</v>
      </c>
      <c r="B23" s="522">
        <f t="shared" ref="B23:S23" si="4">sum(B18:B22)</f>
        <v>1597357.82</v>
      </c>
      <c r="C23" s="522">
        <f t="shared" si="4"/>
        <v>1717552.46</v>
      </c>
      <c r="D23" s="522">
        <f t="shared" si="4"/>
        <v>2085771.96</v>
      </c>
      <c r="E23" s="522">
        <f t="shared" si="4"/>
        <v>2299259.14</v>
      </c>
      <c r="F23" s="522">
        <f t="shared" si="4"/>
        <v>2268503.61</v>
      </c>
      <c r="G23" s="522">
        <f t="shared" si="4"/>
        <v>2559220.51</v>
      </c>
      <c r="H23" s="522">
        <f t="shared" si="4"/>
        <v>2916283.98</v>
      </c>
      <c r="I23" s="522">
        <f t="shared" si="4"/>
        <v>3315981.4</v>
      </c>
      <c r="J23" s="522">
        <f t="shared" si="4"/>
        <v>4756351.82</v>
      </c>
      <c r="K23" s="522">
        <f t="shared" si="4"/>
        <v>5242189.56</v>
      </c>
      <c r="L23" s="522">
        <f t="shared" si="4"/>
        <v>5688947.49</v>
      </c>
      <c r="M23" s="522">
        <f t="shared" si="4"/>
        <v>6238538.4</v>
      </c>
      <c r="N23" s="522">
        <f t="shared" si="4"/>
        <v>6971591.43</v>
      </c>
      <c r="O23" s="523">
        <f t="shared" si="4"/>
        <v>7596295.44</v>
      </c>
      <c r="P23" s="523">
        <f t="shared" si="4"/>
        <v>8046014.923</v>
      </c>
      <c r="Q23" s="523">
        <f t="shared" si="4"/>
        <v>8206360.021</v>
      </c>
      <c r="R23" s="523">
        <f t="shared" si="4"/>
        <v>8078909.081</v>
      </c>
      <c r="S23" s="523">
        <f t="shared" si="4"/>
        <v>8328089.359</v>
      </c>
    </row>
    <row r="24">
      <c r="A24" s="41" t="s">
        <v>222</v>
      </c>
      <c r="C24" s="520">
        <f t="shared" ref="C24:S24" si="5">C23/B23-1</f>
        <v>0.07524590827</v>
      </c>
      <c r="D24" s="520">
        <f t="shared" si="5"/>
        <v>0.2143861737</v>
      </c>
      <c r="E24" s="520">
        <f t="shared" si="5"/>
        <v>0.1023540368</v>
      </c>
      <c r="F24" s="520">
        <f t="shared" si="5"/>
        <v>-0.01337627824</v>
      </c>
      <c r="G24" s="520">
        <f t="shared" si="5"/>
        <v>0.1281535981</v>
      </c>
      <c r="H24" s="520">
        <f t="shared" si="5"/>
        <v>0.1395204003</v>
      </c>
      <c r="I24" s="520">
        <f t="shared" si="5"/>
        <v>0.1370570983</v>
      </c>
      <c r="J24" s="520">
        <f t="shared" si="5"/>
        <v>0.4343722857</v>
      </c>
      <c r="K24" s="520">
        <f t="shared" si="5"/>
        <v>0.1021450385</v>
      </c>
      <c r="L24" s="520">
        <f t="shared" si="5"/>
        <v>0.08522353587</v>
      </c>
      <c r="M24" s="520">
        <f t="shared" si="5"/>
        <v>0.096606782</v>
      </c>
      <c r="N24" s="520">
        <f t="shared" si="5"/>
        <v>0.1175039702</v>
      </c>
      <c r="O24" s="520">
        <f t="shared" si="5"/>
        <v>0.08960708846</v>
      </c>
      <c r="P24" s="520">
        <f t="shared" si="5"/>
        <v>0.05920247391</v>
      </c>
      <c r="Q24" s="520">
        <f t="shared" si="5"/>
        <v>0.01992851116</v>
      </c>
      <c r="R24" s="520">
        <f t="shared" si="5"/>
        <v>-0.01553075164</v>
      </c>
      <c r="S24" s="520">
        <f t="shared" si="5"/>
        <v>0.03084330756</v>
      </c>
    </row>
    <row r="25">
      <c r="A25" s="41"/>
      <c r="B25" s="524"/>
      <c r="C25" s="524"/>
      <c r="D25" s="524"/>
      <c r="E25" s="524"/>
      <c r="F25" s="524"/>
      <c r="G25" s="524"/>
      <c r="H25" s="524"/>
      <c r="I25" s="524"/>
      <c r="J25" s="524"/>
      <c r="K25" s="524"/>
      <c r="L25" s="524"/>
      <c r="M25" s="524"/>
      <c r="N25" s="524"/>
      <c r="O25" s="525"/>
    </row>
    <row r="26">
      <c r="A26" s="42" t="s">
        <v>225</v>
      </c>
    </row>
    <row r="27">
      <c r="A27" s="41" t="s">
        <v>178</v>
      </c>
      <c r="B27" s="443">
        <f t="shared" ref="B27:O27" si="6">B18/B10</f>
        <v>111.0134609</v>
      </c>
      <c r="C27" s="443">
        <f t="shared" si="6"/>
        <v>110.5982906</v>
      </c>
      <c r="D27" s="443">
        <f t="shared" si="6"/>
        <v>110.1691354</v>
      </c>
      <c r="E27" s="443">
        <f t="shared" si="6"/>
        <v>109.9727308</v>
      </c>
      <c r="F27" s="443">
        <f t="shared" si="6"/>
        <v>108.5799068</v>
      </c>
      <c r="G27" s="443">
        <f t="shared" si="6"/>
        <v>107.974379</v>
      </c>
      <c r="H27" s="443">
        <f t="shared" si="6"/>
        <v>107.754515</v>
      </c>
      <c r="I27" s="443">
        <f t="shared" si="6"/>
        <v>107.3492814</v>
      </c>
      <c r="J27" s="443">
        <f t="shared" si="6"/>
        <v>107.5188231</v>
      </c>
      <c r="K27" s="443">
        <f t="shared" si="6"/>
        <v>106.7007303</v>
      </c>
      <c r="L27" s="443">
        <f t="shared" si="6"/>
        <v>105.8183589</v>
      </c>
      <c r="M27" s="443">
        <f t="shared" si="6"/>
        <v>102.8374276</v>
      </c>
      <c r="N27" s="443">
        <f t="shared" si="6"/>
        <v>99.96066246</v>
      </c>
      <c r="O27" s="443">
        <f t="shared" si="6"/>
        <v>96.795</v>
      </c>
    </row>
    <row r="28">
      <c r="A28" s="41" t="s">
        <v>173</v>
      </c>
      <c r="B28" s="443">
        <f t="shared" ref="B28:O28" si="7">B19/B11</f>
        <v>92.43067227</v>
      </c>
      <c r="C28" s="443">
        <f t="shared" si="7"/>
        <v>92.6043956</v>
      </c>
      <c r="D28" s="443">
        <f t="shared" si="7"/>
        <v>91.64015519</v>
      </c>
      <c r="E28" s="443">
        <f t="shared" si="7"/>
        <v>93.94218134</v>
      </c>
      <c r="F28" s="443">
        <f t="shared" si="7"/>
        <v>101.6400333</v>
      </c>
      <c r="G28" s="443">
        <f t="shared" si="7"/>
        <v>101.3758865</v>
      </c>
      <c r="H28" s="443">
        <f t="shared" si="7"/>
        <v>118.0611923</v>
      </c>
      <c r="I28" s="443">
        <f t="shared" si="7"/>
        <v>133.0671171</v>
      </c>
      <c r="J28" s="443">
        <f t="shared" si="7"/>
        <v>136.800722</v>
      </c>
      <c r="K28" s="443">
        <f t="shared" si="7"/>
        <v>132.2794233</v>
      </c>
      <c r="L28" s="443">
        <f t="shared" si="7"/>
        <v>123.9744801</v>
      </c>
      <c r="M28" s="443">
        <f t="shared" si="7"/>
        <v>125.6727646</v>
      </c>
      <c r="N28" s="443">
        <f t="shared" si="7"/>
        <v>122.8479204</v>
      </c>
      <c r="O28" s="443">
        <f t="shared" si="7"/>
        <v>134.8430644</v>
      </c>
    </row>
    <row r="29">
      <c r="A29" s="41" t="s">
        <v>220</v>
      </c>
      <c r="B29" s="443">
        <f t="shared" ref="B29:O29" si="8">B21/B12</f>
        <v>51.66543847</v>
      </c>
      <c r="C29" s="443">
        <f t="shared" si="8"/>
        <v>51.39666955</v>
      </c>
      <c r="D29" s="443">
        <f t="shared" si="8"/>
        <v>49.43366999</v>
      </c>
      <c r="E29" s="443">
        <f t="shared" si="8"/>
        <v>49.81490581</v>
      </c>
      <c r="F29" s="443">
        <f t="shared" si="8"/>
        <v>49.91632697</v>
      </c>
      <c r="G29" s="443">
        <f t="shared" si="8"/>
        <v>49.92161847</v>
      </c>
      <c r="H29" s="443">
        <f t="shared" si="8"/>
        <v>49.74976371</v>
      </c>
      <c r="I29" s="443">
        <f t="shared" si="8"/>
        <v>58.41652813</v>
      </c>
      <c r="J29" s="443">
        <f t="shared" si="8"/>
        <v>56.01415366</v>
      </c>
      <c r="K29" s="443">
        <f t="shared" si="8"/>
        <v>55.14901014</v>
      </c>
      <c r="L29" s="443">
        <f t="shared" si="8"/>
        <v>62.9186616</v>
      </c>
      <c r="M29" s="443">
        <f t="shared" si="8"/>
        <v>67.24583537</v>
      </c>
      <c r="N29" s="443">
        <f t="shared" si="8"/>
        <v>68.2777141</v>
      </c>
      <c r="O29" s="443">
        <f t="shared" si="8"/>
        <v>69.24024445</v>
      </c>
    </row>
    <row r="30">
      <c r="A30" s="41" t="s">
        <v>179</v>
      </c>
      <c r="B30" s="443">
        <f t="shared" ref="B30:O30" si="9">B22/B13</f>
        <v>380.543252</v>
      </c>
      <c r="C30" s="443">
        <f t="shared" si="9"/>
        <v>420.4719048</v>
      </c>
      <c r="D30" s="443">
        <f t="shared" si="9"/>
        <v>375.3728358</v>
      </c>
      <c r="E30" s="443">
        <f t="shared" si="9"/>
        <v>335.1096124</v>
      </c>
      <c r="F30" s="443">
        <f t="shared" si="9"/>
        <v>217.2188776</v>
      </c>
      <c r="G30" s="443">
        <f t="shared" si="9"/>
        <v>262.9636585</v>
      </c>
      <c r="H30" s="443">
        <f t="shared" si="9"/>
        <v>244.99125</v>
      </c>
      <c r="I30" s="443">
        <f t="shared" si="9"/>
        <v>231.6870412</v>
      </c>
      <c r="J30" s="443">
        <f t="shared" si="9"/>
        <v>209.5947989</v>
      </c>
      <c r="K30" s="443">
        <f t="shared" si="9"/>
        <v>211.4410602</v>
      </c>
      <c r="L30" s="443">
        <f t="shared" si="9"/>
        <v>166.7772449</v>
      </c>
      <c r="M30" s="443">
        <f t="shared" si="9"/>
        <v>157.4049395</v>
      </c>
      <c r="N30" s="443">
        <f t="shared" si="9"/>
        <v>138.0280513</v>
      </c>
      <c r="O30" s="443">
        <f t="shared" si="9"/>
        <v>106.8636149</v>
      </c>
    </row>
    <row r="31">
      <c r="A31" s="42" t="s">
        <v>88</v>
      </c>
      <c r="B31" s="523">
        <f t="shared" ref="B31:O31" si="10">B23/B14</f>
        <v>85.50250616</v>
      </c>
      <c r="C31" s="523">
        <f t="shared" si="10"/>
        <v>81.71428041</v>
      </c>
      <c r="D31" s="523">
        <f t="shared" si="10"/>
        <v>74.88231349</v>
      </c>
      <c r="E31" s="523">
        <f t="shared" si="10"/>
        <v>74.18161445</v>
      </c>
      <c r="F31" s="523">
        <f t="shared" si="10"/>
        <v>73.12799749</v>
      </c>
      <c r="G31" s="523">
        <f t="shared" si="10"/>
        <v>75.73674973</v>
      </c>
      <c r="H31" s="523">
        <f t="shared" si="10"/>
        <v>77.09937819</v>
      </c>
      <c r="I31" s="523">
        <f t="shared" si="10"/>
        <v>83.03238682</v>
      </c>
      <c r="J31" s="523">
        <f t="shared" si="10"/>
        <v>75.2837465</v>
      </c>
      <c r="K31" s="523">
        <f t="shared" si="10"/>
        <v>72.7748332</v>
      </c>
      <c r="L31" s="523">
        <f t="shared" si="10"/>
        <v>72.37662515</v>
      </c>
      <c r="M31" s="523">
        <f t="shared" si="10"/>
        <v>75.727879</v>
      </c>
      <c r="N31" s="523">
        <f t="shared" si="10"/>
        <v>75.34086314</v>
      </c>
      <c r="O31" s="523">
        <f t="shared" si="10"/>
        <v>77.95389693</v>
      </c>
    </row>
    <row r="33">
      <c r="A33" s="42" t="s">
        <v>226</v>
      </c>
    </row>
    <row r="34">
      <c r="A34" s="41" t="s">
        <v>178</v>
      </c>
      <c r="B34" s="526">
        <f>EP!U11</f>
        <v>-0.01108507041</v>
      </c>
      <c r="C34" s="526">
        <f>EP!V11</f>
        <v>-0.1626802053</v>
      </c>
      <c r="D34" s="526">
        <f>EP!W11</f>
        <v>0.3273730546</v>
      </c>
      <c r="E34" s="526">
        <f>EP!X11</f>
        <v>0.1040650513</v>
      </c>
      <c r="F34" s="526">
        <f>EP!Y11</f>
        <v>0.1752255555</v>
      </c>
      <c r="G34" s="526">
        <f>EP!Z11</f>
        <v>0.1456928046</v>
      </c>
      <c r="H34" s="526">
        <f>EP!AA11</f>
        <v>0.06867510612</v>
      </c>
      <c r="I34" s="526">
        <f>EP!AB11</f>
        <v>0.1016550072</v>
      </c>
      <c r="J34" s="526">
        <f>EP!AC11</f>
        <v>-0.03065157429</v>
      </c>
      <c r="K34" s="526">
        <f>EP!AD11</f>
        <v>0.20395986</v>
      </c>
      <c r="L34" s="526">
        <f>EP!AE11</f>
        <v>0.08905667317</v>
      </c>
      <c r="M34" s="526">
        <f>EP!AF11</f>
        <v>0.00000127882481</v>
      </c>
      <c r="N34" s="526">
        <f>EP!AG11</f>
        <v>0.000001054020166</v>
      </c>
      <c r="O34" s="526">
        <f>EP!AH11</f>
        <v>0.05233371161</v>
      </c>
    </row>
    <row r="35">
      <c r="A35" s="41" t="s">
        <v>173</v>
      </c>
      <c r="B35" s="526">
        <f>CB!F11</f>
        <v>1.144815216</v>
      </c>
      <c r="C35" s="526">
        <f>CB!G11</f>
        <v>1.06244709</v>
      </c>
      <c r="D35" s="526">
        <f>CB!H11</f>
        <v>1.175300946</v>
      </c>
      <c r="E35" s="526">
        <f>CB!I11</f>
        <v>1.413161342</v>
      </c>
      <c r="F35" s="526">
        <f>CB!J11</f>
        <v>1.576815252</v>
      </c>
      <c r="G35" s="526">
        <f>CB!K11</f>
        <v>1.443204437</v>
      </c>
      <c r="H35" s="526">
        <f>CB!L11</f>
        <v>1.31010967</v>
      </c>
      <c r="I35" s="526">
        <f>CB!M11</f>
        <v>1.222981786</v>
      </c>
      <c r="J35" s="526">
        <f>CB!N11</f>
        <v>1.463129417</v>
      </c>
      <c r="K35" s="526">
        <f>CB!O11</f>
        <v>1.441524862</v>
      </c>
      <c r="L35" s="526">
        <f>CB!P11</f>
        <v>1.124911458</v>
      </c>
      <c r="M35" s="526">
        <f>CB!Q11</f>
        <v>1.42704987</v>
      </c>
      <c r="N35" s="526">
        <f>CB!R11</f>
        <v>1.770504312</v>
      </c>
      <c r="O35" s="526">
        <f>CB!S11</f>
        <v>2.121538702</v>
      </c>
      <c r="P35" s="526">
        <f>CB!AG11</f>
        <v>2.146996235</v>
      </c>
      <c r="Q35" s="526">
        <f>CB!AH11</f>
        <v>2.089900088</v>
      </c>
      <c r="R35" s="526">
        <f>CB!AI11</f>
        <v>2.165257801</v>
      </c>
      <c r="S35" s="526">
        <f>CB!AJ11</f>
        <v>2.165075656</v>
      </c>
    </row>
    <row r="36">
      <c r="A36" s="41" t="s">
        <v>227</v>
      </c>
      <c r="N36" s="524">
        <f>FlexCB!B11</f>
        <v>0.005955155872</v>
      </c>
      <c r="O36" s="524">
        <f>FlexCB!C11</f>
        <v>0.01782440641</v>
      </c>
    </row>
    <row r="37">
      <c r="A37" s="41" t="s">
        <v>220</v>
      </c>
      <c r="B37" s="524">
        <f>Cover!D11</f>
        <v>0.08535112515</v>
      </c>
      <c r="C37" s="524">
        <f>Cover!E11</f>
        <v>0.3961243721</v>
      </c>
      <c r="D37" s="524">
        <f>Cover!F11</f>
        <v>-0.1749178828</v>
      </c>
      <c r="E37" s="524">
        <f>Cover!G11</f>
        <v>0.1814932699</v>
      </c>
      <c r="F37" s="524">
        <f>Cover!H11</f>
        <v>0.2555290493</v>
      </c>
      <c r="G37" s="524">
        <f>Cover!I11</f>
        <v>0.3997310987</v>
      </c>
      <c r="H37" s="524">
        <f>Cover!J11</f>
        <v>0.2421851551</v>
      </c>
      <c r="I37" s="524">
        <f>Cover!K11</f>
        <v>0.2286464347</v>
      </c>
      <c r="J37" s="524">
        <f>Cover!L11</f>
        <v>0.6474322252</v>
      </c>
      <c r="K37" s="524">
        <f>Cover!M11</f>
        <v>0.5553746091</v>
      </c>
      <c r="L37" s="524">
        <f>Cover!N11</f>
        <v>0.552531442</v>
      </c>
      <c r="M37" s="524">
        <f>Cover!O11</f>
        <v>0.7001350358</v>
      </c>
      <c r="N37" s="524">
        <f>Cover!P11</f>
        <v>0.7720625375</v>
      </c>
      <c r="O37" s="524">
        <f>Cover!Q11</f>
        <v>0.7773396163</v>
      </c>
      <c r="P37" s="524">
        <f>Cover!AO11</f>
        <v>0.6318515452</v>
      </c>
      <c r="Q37" s="524">
        <f>Cover!AP11</f>
        <v>0.8669437617</v>
      </c>
      <c r="R37" s="524">
        <f>Cover!AQ11</f>
        <v>0.9992551142</v>
      </c>
      <c r="S37" s="524">
        <f>Cover!AR11</f>
        <v>0.9274172296</v>
      </c>
    </row>
    <row r="38">
      <c r="A38" s="41" t="s">
        <v>179</v>
      </c>
      <c r="B38" s="524">
        <f>'Instant Pay'!F11</f>
        <v>-0.005882007325</v>
      </c>
      <c r="C38" s="524">
        <f>'Instant Pay'!G11</f>
        <v>-0.04461677605</v>
      </c>
      <c r="D38" s="524">
        <f>'Instant Pay'!H11</f>
        <v>-0.05651419214</v>
      </c>
      <c r="E38" s="524">
        <f>'Instant Pay'!I11</f>
        <v>0.02701925646</v>
      </c>
      <c r="F38" s="524">
        <f>'Instant Pay'!J11</f>
        <v>-0.04753433142</v>
      </c>
      <c r="G38" s="524">
        <f>'Instant Pay'!K11</f>
        <v>-0.03913214397</v>
      </c>
      <c r="H38" s="524">
        <f>'Instant Pay'!L11</f>
        <v>-0.06848877045</v>
      </c>
      <c r="I38" s="524">
        <f>'Instant Pay'!M11</f>
        <v>-0.04691261693</v>
      </c>
      <c r="J38" s="524">
        <f>'Instant Pay'!N11</f>
        <v>-0.08343566422</v>
      </c>
      <c r="K38" s="524">
        <f>'Instant Pay'!O11</f>
        <v>-0.05306876585</v>
      </c>
      <c r="L38" s="524">
        <f>'Instant Pay'!P11</f>
        <v>-0.04416990232</v>
      </c>
      <c r="M38" s="524">
        <f>'Instant Pay'!Q11</f>
        <v>-0.04192885372</v>
      </c>
      <c r="N38" s="524">
        <f>'Instant Pay'!R11</f>
        <v>-0.02357008726</v>
      </c>
      <c r="O38" s="524">
        <f>'Instant Pay'!S11</f>
        <v>-0.02626367635</v>
      </c>
    </row>
    <row r="39">
      <c r="A39" s="42" t="s">
        <v>88</v>
      </c>
      <c r="B39" s="527">
        <f t="shared" ref="B39:S39" si="11">sum(B34:B38)</f>
        <v>1.213199264</v>
      </c>
      <c r="C39" s="527">
        <f t="shared" si="11"/>
        <v>1.25127448</v>
      </c>
      <c r="D39" s="527">
        <f t="shared" si="11"/>
        <v>1.271241926</v>
      </c>
      <c r="E39" s="527">
        <f t="shared" si="11"/>
        <v>1.72573892</v>
      </c>
      <c r="F39" s="527">
        <f t="shared" si="11"/>
        <v>1.960035525</v>
      </c>
      <c r="G39" s="527">
        <f t="shared" si="11"/>
        <v>1.949496196</v>
      </c>
      <c r="H39" s="527">
        <f t="shared" si="11"/>
        <v>1.552481161</v>
      </c>
      <c r="I39" s="527">
        <f t="shared" si="11"/>
        <v>1.506370611</v>
      </c>
      <c r="J39" s="527">
        <f t="shared" si="11"/>
        <v>1.996474404</v>
      </c>
      <c r="K39" s="527">
        <f t="shared" si="11"/>
        <v>2.147790565</v>
      </c>
      <c r="L39" s="527">
        <f t="shared" si="11"/>
        <v>1.72232967</v>
      </c>
      <c r="M39" s="527">
        <f t="shared" si="11"/>
        <v>2.085257331</v>
      </c>
      <c r="N39" s="528">
        <f t="shared" si="11"/>
        <v>2.524952972</v>
      </c>
      <c r="O39" s="529">
        <f t="shared" si="11"/>
        <v>2.94277276</v>
      </c>
      <c r="P39" s="529">
        <f t="shared" si="11"/>
        <v>2.77884778</v>
      </c>
      <c r="Q39" s="529">
        <f t="shared" si="11"/>
        <v>2.95684385</v>
      </c>
      <c r="R39" s="529">
        <f t="shared" si="11"/>
        <v>3.164512915</v>
      </c>
      <c r="S39" s="529">
        <f t="shared" si="11"/>
        <v>3.092492885</v>
      </c>
    </row>
    <row r="40">
      <c r="A40" s="42" t="s">
        <v>228</v>
      </c>
      <c r="B40" s="526">
        <f t="shared" ref="B40:S40" si="12">sum(B34:B37)</f>
        <v>1.219081271</v>
      </c>
      <c r="C40" s="526">
        <f t="shared" si="12"/>
        <v>1.295891257</v>
      </c>
      <c r="D40" s="526">
        <f t="shared" si="12"/>
        <v>1.327756118</v>
      </c>
      <c r="E40" s="526">
        <f t="shared" si="12"/>
        <v>1.698719664</v>
      </c>
      <c r="F40" s="526">
        <f t="shared" si="12"/>
        <v>2.007569857</v>
      </c>
      <c r="G40" s="526">
        <f t="shared" si="12"/>
        <v>1.98862834</v>
      </c>
      <c r="H40" s="526">
        <f t="shared" si="12"/>
        <v>1.620969932</v>
      </c>
      <c r="I40" s="526">
        <f t="shared" si="12"/>
        <v>1.553283228</v>
      </c>
      <c r="J40" s="526">
        <f t="shared" si="12"/>
        <v>2.079910068</v>
      </c>
      <c r="K40" s="526">
        <f t="shared" si="12"/>
        <v>2.200859331</v>
      </c>
      <c r="L40" s="526">
        <f t="shared" si="12"/>
        <v>1.766499573</v>
      </c>
      <c r="M40" s="526">
        <f t="shared" si="12"/>
        <v>2.127186184</v>
      </c>
      <c r="N40" s="524">
        <f t="shared" si="12"/>
        <v>2.548523059</v>
      </c>
      <c r="O40" s="524">
        <f t="shared" si="12"/>
        <v>2.969036436</v>
      </c>
      <c r="P40" s="524">
        <f t="shared" si="12"/>
        <v>2.77884778</v>
      </c>
      <c r="Q40" s="524">
        <f t="shared" si="12"/>
        <v>2.95684385</v>
      </c>
      <c r="R40" s="524">
        <f t="shared" si="12"/>
        <v>3.164512915</v>
      </c>
      <c r="S40" s="524">
        <f t="shared" si="12"/>
        <v>3.092492885</v>
      </c>
      <c r="T40" s="530"/>
      <c r="U40" s="530"/>
      <c r="V40" s="530"/>
      <c r="W40" s="530"/>
      <c r="X40" s="530"/>
      <c r="Y40" s="530"/>
      <c r="Z40" s="530"/>
    </row>
    <row r="41">
      <c r="A41" s="42" t="s">
        <v>229</v>
      </c>
      <c r="B41" s="526">
        <f t="shared" ref="B41:S41" si="13">B35+B37</f>
        <v>1.230166341</v>
      </c>
      <c r="C41" s="526">
        <f t="shared" si="13"/>
        <v>1.458571462</v>
      </c>
      <c r="D41" s="526">
        <f t="shared" si="13"/>
        <v>1.000383064</v>
      </c>
      <c r="E41" s="526">
        <f t="shared" si="13"/>
        <v>1.594654612</v>
      </c>
      <c r="F41" s="526">
        <f t="shared" si="13"/>
        <v>1.832344301</v>
      </c>
      <c r="G41" s="526">
        <f t="shared" si="13"/>
        <v>1.842935536</v>
      </c>
      <c r="H41" s="526">
        <f t="shared" si="13"/>
        <v>1.552294825</v>
      </c>
      <c r="I41" s="526">
        <f t="shared" si="13"/>
        <v>1.45162822</v>
      </c>
      <c r="J41" s="526">
        <f t="shared" si="13"/>
        <v>2.110561643</v>
      </c>
      <c r="K41" s="526">
        <f t="shared" si="13"/>
        <v>1.996899471</v>
      </c>
      <c r="L41" s="526">
        <f t="shared" si="13"/>
        <v>1.6774429</v>
      </c>
      <c r="M41" s="526">
        <f t="shared" si="13"/>
        <v>2.127184905</v>
      </c>
      <c r="N41" s="526">
        <f t="shared" si="13"/>
        <v>2.542566849</v>
      </c>
      <c r="O41" s="524">
        <f t="shared" si="13"/>
        <v>2.898878318</v>
      </c>
      <c r="P41" s="524">
        <f t="shared" si="13"/>
        <v>2.77884778</v>
      </c>
      <c r="Q41" s="524">
        <f t="shared" si="13"/>
        <v>2.95684385</v>
      </c>
      <c r="R41" s="524">
        <f t="shared" si="13"/>
        <v>3.164512915</v>
      </c>
      <c r="S41" s="524">
        <f t="shared" si="13"/>
        <v>3.092492885</v>
      </c>
    </row>
    <row r="45" outlineLevel="1">
      <c r="A45" s="42" t="s">
        <v>230</v>
      </c>
      <c r="B45" s="515"/>
      <c r="C45" s="515"/>
      <c r="D45" s="531" t="s">
        <v>231</v>
      </c>
      <c r="E45" s="531" t="s">
        <v>232</v>
      </c>
      <c r="F45" s="531" t="s">
        <v>233</v>
      </c>
      <c r="G45" s="531" t="s">
        <v>234</v>
      </c>
      <c r="H45" s="531" t="s">
        <v>235</v>
      </c>
      <c r="I45" s="531" t="s">
        <v>236</v>
      </c>
      <c r="J45" s="531" t="s">
        <v>237</v>
      </c>
      <c r="K45" s="531" t="s">
        <v>238</v>
      </c>
      <c r="L45" s="531" t="s">
        <v>239</v>
      </c>
      <c r="M45" s="531" t="s">
        <v>240</v>
      </c>
      <c r="N45" s="531" t="s">
        <v>241</v>
      </c>
      <c r="O45" s="531" t="s">
        <v>242</v>
      </c>
    </row>
    <row r="46" outlineLevel="1">
      <c r="A46" s="41" t="s">
        <v>178</v>
      </c>
      <c r="D46" s="532">
        <f t="shared" ref="D46:O46" si="14">D18</f>
        <v>1048700</v>
      </c>
      <c r="E46" s="532">
        <f t="shared" si="14"/>
        <v>1129200</v>
      </c>
      <c r="F46" s="532">
        <f t="shared" si="14"/>
        <v>1072335.16</v>
      </c>
      <c r="G46" s="532">
        <f t="shared" si="14"/>
        <v>1287594.47</v>
      </c>
      <c r="H46" s="532">
        <f t="shared" si="14"/>
        <v>1373008.03</v>
      </c>
      <c r="I46" s="532">
        <f t="shared" si="14"/>
        <v>1328017.96</v>
      </c>
      <c r="J46" s="532">
        <f t="shared" si="14"/>
        <v>1495586.83</v>
      </c>
      <c r="K46" s="532">
        <f t="shared" si="14"/>
        <v>1358727.1</v>
      </c>
      <c r="L46" s="533">
        <f t="shared" si="14"/>
        <v>413326.51</v>
      </c>
      <c r="M46" s="533">
        <f t="shared" si="14"/>
        <v>120731.14</v>
      </c>
      <c r="N46" s="533">
        <f t="shared" si="14"/>
        <v>31687.53</v>
      </c>
      <c r="O46" s="533">
        <f t="shared" si="14"/>
        <v>387.18</v>
      </c>
    </row>
    <row r="47" outlineLevel="1">
      <c r="A47" s="41" t="s">
        <v>173</v>
      </c>
      <c r="D47" s="533">
        <f t="shared" ref="D47:O47" si="15">D19</f>
        <v>188962</v>
      </c>
      <c r="E47" s="533">
        <f t="shared" si="15"/>
        <v>214470</v>
      </c>
      <c r="F47" s="533">
        <f t="shared" si="15"/>
        <v>244241</v>
      </c>
      <c r="G47" s="533">
        <f t="shared" si="15"/>
        <v>285880</v>
      </c>
      <c r="H47" s="533">
        <f t="shared" si="15"/>
        <v>437652.84</v>
      </c>
      <c r="I47" s="533">
        <f t="shared" si="15"/>
        <v>590818</v>
      </c>
      <c r="J47" s="533">
        <f t="shared" si="15"/>
        <v>757876</v>
      </c>
      <c r="K47" s="533">
        <f t="shared" si="15"/>
        <v>940374.42</v>
      </c>
      <c r="L47" s="532">
        <f t="shared" si="15"/>
        <v>1065932.58</v>
      </c>
      <c r="M47" s="532">
        <f t="shared" si="15"/>
        <v>1316924.9</v>
      </c>
      <c r="N47" s="532">
        <f t="shared" si="15"/>
        <v>1293097.21</v>
      </c>
      <c r="O47" s="532">
        <f t="shared" si="15"/>
        <v>1536132.19</v>
      </c>
    </row>
    <row r="48" outlineLevel="1">
      <c r="A48" s="41" t="s">
        <v>220</v>
      </c>
      <c r="D48" s="533">
        <f t="shared" ref="D48:O48" si="16">D21</f>
        <v>797810</v>
      </c>
      <c r="E48" s="533">
        <f t="shared" si="16"/>
        <v>912360</v>
      </c>
      <c r="F48" s="533">
        <f t="shared" si="16"/>
        <v>930640</v>
      </c>
      <c r="G48" s="533">
        <f t="shared" si="16"/>
        <v>942620</v>
      </c>
      <c r="H48" s="532">
        <f t="shared" si="16"/>
        <v>1052705</v>
      </c>
      <c r="I48" s="532">
        <f t="shared" si="16"/>
        <v>1335285</v>
      </c>
      <c r="J48" s="532">
        <f t="shared" si="16"/>
        <v>2429950</v>
      </c>
      <c r="K48" s="532">
        <f t="shared" si="16"/>
        <v>2855340</v>
      </c>
      <c r="L48" s="532">
        <f t="shared" si="16"/>
        <v>4127967.55</v>
      </c>
      <c r="M48" s="532">
        <f t="shared" si="16"/>
        <v>4722809.51</v>
      </c>
      <c r="N48" s="532">
        <f t="shared" si="16"/>
        <v>5537732.28</v>
      </c>
      <c r="O48" s="532">
        <f t="shared" si="16"/>
        <v>5917132.81</v>
      </c>
    </row>
    <row r="49" outlineLevel="1">
      <c r="A49" s="41" t="s">
        <v>227</v>
      </c>
      <c r="D49" s="533"/>
      <c r="E49" s="533"/>
      <c r="F49" s="533"/>
      <c r="G49" s="533"/>
      <c r="H49" s="533"/>
      <c r="I49" s="533"/>
      <c r="J49" s="533"/>
      <c r="K49" s="533"/>
      <c r="L49" s="533"/>
      <c r="M49" s="533"/>
      <c r="N49" s="533">
        <f>FlexCB!B24</f>
        <v>28328</v>
      </c>
      <c r="O49" s="533">
        <f>FlexCB!C24</f>
        <v>79380</v>
      </c>
    </row>
    <row r="50" outlineLevel="1">
      <c r="A50" s="41" t="s">
        <v>179</v>
      </c>
      <c r="D50" s="533">
        <f t="shared" ref="D50:O50" si="17">D22</f>
        <v>50299.96</v>
      </c>
      <c r="E50" s="533">
        <f t="shared" si="17"/>
        <v>43229.14</v>
      </c>
      <c r="F50" s="533">
        <f t="shared" si="17"/>
        <v>21287.45</v>
      </c>
      <c r="G50" s="533">
        <f t="shared" si="17"/>
        <v>43126.04</v>
      </c>
      <c r="H50" s="533">
        <f t="shared" si="17"/>
        <v>52918.11</v>
      </c>
      <c r="I50" s="533">
        <f t="shared" si="17"/>
        <v>61860.44</v>
      </c>
      <c r="J50" s="533">
        <f t="shared" si="17"/>
        <v>72938.99</v>
      </c>
      <c r="K50" s="533">
        <f t="shared" si="17"/>
        <v>87748.04</v>
      </c>
      <c r="L50" s="533">
        <f t="shared" si="17"/>
        <v>81720.85</v>
      </c>
      <c r="M50" s="533">
        <f t="shared" si="17"/>
        <v>78072.85</v>
      </c>
      <c r="N50" s="533">
        <f t="shared" si="17"/>
        <v>80746.41</v>
      </c>
      <c r="O50" s="533">
        <f t="shared" si="17"/>
        <v>63263.26</v>
      </c>
    </row>
    <row r="51">
      <c r="O51" s="534">
        <f>O52</f>
        <v>7596295.44</v>
      </c>
    </row>
    <row r="52">
      <c r="A52" s="41" t="s">
        <v>88</v>
      </c>
      <c r="D52" s="532">
        <f t="shared" ref="D52:O52" si="18">sum(D46:D50)</f>
        <v>2085771.96</v>
      </c>
      <c r="E52" s="532">
        <f t="shared" si="18"/>
        <v>2299259.14</v>
      </c>
      <c r="F52" s="532">
        <f t="shared" si="18"/>
        <v>2268503.61</v>
      </c>
      <c r="G52" s="532">
        <f t="shared" si="18"/>
        <v>2559220.51</v>
      </c>
      <c r="H52" s="532">
        <f t="shared" si="18"/>
        <v>2916283.98</v>
      </c>
      <c r="I52" s="532">
        <f t="shared" si="18"/>
        <v>3315981.4</v>
      </c>
      <c r="J52" s="532">
        <f t="shared" si="18"/>
        <v>4756351.82</v>
      </c>
      <c r="K52" s="532">
        <f t="shared" si="18"/>
        <v>5242189.56</v>
      </c>
      <c r="L52" s="532">
        <f t="shared" si="18"/>
        <v>5688947.49</v>
      </c>
      <c r="M52" s="532">
        <f t="shared" si="18"/>
        <v>6238538.4</v>
      </c>
      <c r="N52" s="532">
        <f t="shared" si="18"/>
        <v>6971591.43</v>
      </c>
      <c r="O52" s="532">
        <f t="shared" si="18"/>
        <v>7596295.44</v>
      </c>
    </row>
    <row r="53">
      <c r="A53" s="41" t="s">
        <v>243</v>
      </c>
      <c r="D53" s="524">
        <f>D52/Cover!F8</f>
        <v>11.83470433</v>
      </c>
      <c r="E53" s="524">
        <f>E52/Cover!G8</f>
        <v>12.3984704</v>
      </c>
      <c r="F53" s="524">
        <f>F52/Cover!H8</f>
        <v>11.52308479</v>
      </c>
      <c r="G53" s="524">
        <f>G52/Cover!I8</f>
        <v>12.41833675</v>
      </c>
      <c r="H53" s="524">
        <f>H52/Cover!J8</f>
        <v>13.49606625</v>
      </c>
      <c r="I53" s="524">
        <f>I52/Cover!K8</f>
        <v>14.7757838</v>
      </c>
      <c r="J53" s="524">
        <f>J52/Cover!L8</f>
        <v>20.60516399</v>
      </c>
      <c r="K53" s="524">
        <f>K52/Cover!M8</f>
        <v>21.93999807</v>
      </c>
      <c r="L53" s="524">
        <f>L52/Cover!N8</f>
        <v>22.97051837</v>
      </c>
      <c r="M53" s="524">
        <f>M52/Cover!O8</f>
        <v>24.09111355</v>
      </c>
      <c r="N53" s="524">
        <f>N52/Cover!P8</f>
        <v>26.21017275</v>
      </c>
      <c r="O53" s="524">
        <f>O52/Cover!Q8</f>
        <v>27.96353926</v>
      </c>
    </row>
    <row r="54">
      <c r="A54" s="41" t="s">
        <v>244</v>
      </c>
      <c r="D54" s="533">
        <f>CB!H28</f>
        <v>668367.73</v>
      </c>
      <c r="E54" s="533">
        <f>CB!I28</f>
        <v>651860</v>
      </c>
      <c r="F54" s="533">
        <f>CB!J28</f>
        <v>778382</v>
      </c>
      <c r="G54" s="533">
        <f>CB!K28</f>
        <v>867562.02</v>
      </c>
      <c r="H54" s="533">
        <f>CB!L28</f>
        <v>911867.75</v>
      </c>
      <c r="I54" s="533">
        <f>CB!M28</f>
        <v>809176.5</v>
      </c>
      <c r="J54" s="533">
        <f>CB!N28</f>
        <v>867737.31</v>
      </c>
      <c r="K54" s="533">
        <f>CB!O28</f>
        <v>938670.28</v>
      </c>
      <c r="L54" s="532">
        <f>CB!P28</f>
        <v>1037180.96</v>
      </c>
      <c r="M54" s="532">
        <f>CB!Q28</f>
        <v>1485621.77</v>
      </c>
      <c r="N54" s="532">
        <f>CB!R28</f>
        <v>1101178.63</v>
      </c>
      <c r="O54" s="532">
        <f>CB!S28</f>
        <v>1176118.21</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25"/>
    <col customWidth="1" hidden="1" min="2" max="2" width="8.13"/>
    <col customWidth="1" hidden="1" min="3" max="3" width="7.75"/>
    <col customWidth="1" hidden="1" min="4" max="5" width="8.13"/>
    <col customWidth="1" min="6" max="6" width="7.88"/>
    <col customWidth="1" min="7" max="8" width="8.0"/>
    <col customWidth="1" min="9" max="9" width="7.75"/>
    <col customWidth="1" min="10" max="10" width="8.38"/>
    <col customWidth="1" min="11" max="11" width="7.88"/>
    <col customWidth="1" min="12" max="12" width="7.25"/>
    <col customWidth="1" min="13" max="13" width="8.13"/>
    <col customWidth="1" min="14" max="14" width="9.38"/>
    <col customWidth="1" min="15" max="16" width="9.25"/>
  </cols>
  <sheetData>
    <row r="1">
      <c r="A1" s="535" t="s">
        <v>173</v>
      </c>
    </row>
    <row r="2">
      <c r="A2" s="536" t="s">
        <v>245</v>
      </c>
      <c r="B2" s="537">
        <v>44440.0</v>
      </c>
      <c r="C2" s="537">
        <v>44470.0</v>
      </c>
      <c r="D2" s="537">
        <v>44501.0</v>
      </c>
      <c r="E2" s="537">
        <v>44531.0</v>
      </c>
      <c r="F2" s="537">
        <v>44562.0</v>
      </c>
      <c r="G2" s="537">
        <v>44593.0</v>
      </c>
      <c r="H2" s="537">
        <v>44621.0</v>
      </c>
      <c r="I2" s="537">
        <v>44652.0</v>
      </c>
      <c r="J2" s="537">
        <v>44682.0</v>
      </c>
      <c r="K2" s="537">
        <v>44713.0</v>
      </c>
      <c r="L2" s="537">
        <v>44743.0</v>
      </c>
      <c r="M2" s="537">
        <v>44774.0</v>
      </c>
      <c r="N2" s="537">
        <v>44805.0</v>
      </c>
      <c r="O2" s="537">
        <v>44835.0</v>
      </c>
      <c r="P2" s="537">
        <v>44866.0</v>
      </c>
      <c r="Q2" s="537">
        <v>44896.0</v>
      </c>
      <c r="R2" s="538"/>
      <c r="S2" s="538"/>
      <c r="T2" s="538"/>
      <c r="U2" s="538"/>
      <c r="V2" s="538"/>
      <c r="W2" s="538"/>
      <c r="X2" s="538"/>
      <c r="Y2" s="538"/>
      <c r="Z2" s="538"/>
    </row>
    <row r="3">
      <c r="A3" s="539" t="s">
        <v>246</v>
      </c>
      <c r="B3" s="540">
        <f>CB!D21</f>
        <v>0.2666327193</v>
      </c>
      <c r="C3" s="540">
        <f>CB!E21</f>
        <v>0.116301226</v>
      </c>
      <c r="D3" s="540">
        <f>CB!F21</f>
        <v>0.09571758982</v>
      </c>
      <c r="E3" s="540">
        <f>CB!G21</f>
        <v>0.1275066904</v>
      </c>
      <c r="F3" s="541">
        <f>CB!H21</f>
        <v>0.1701659347</v>
      </c>
      <c r="G3" s="541">
        <f>CB!I21</f>
        <v>0.1823825203</v>
      </c>
      <c r="H3" s="541">
        <f>CB!J21</f>
        <v>0.1408059571</v>
      </c>
      <c r="I3" s="541">
        <f>CB!K21</f>
        <v>0.07473373165</v>
      </c>
      <c r="J3" s="541">
        <f>CB!L21</f>
        <v>0.1267176938</v>
      </c>
      <c r="K3" s="541">
        <f>CB!M21</f>
        <v>0.1181829126</v>
      </c>
      <c r="L3" s="541">
        <f>CB!N21</f>
        <v>0.14895499</v>
      </c>
      <c r="M3" s="541">
        <f>CB!O21</f>
        <v>0.1067156138</v>
      </c>
      <c r="N3" s="541">
        <f>CB!P21</f>
        <v>0.115417633</v>
      </c>
      <c r="O3" s="542"/>
      <c r="P3" s="542"/>
    </row>
    <row r="4">
      <c r="A4" s="539" t="s">
        <v>247</v>
      </c>
      <c r="B4" s="540">
        <f>CB!D22</f>
        <v>0.04001602084</v>
      </c>
      <c r="C4" s="540">
        <f>CB!E22</f>
        <v>0.01555516001</v>
      </c>
      <c r="D4" s="540">
        <f>CB!F22</f>
        <v>0.01352823901</v>
      </c>
      <c r="E4" s="540">
        <f>CB!G22</f>
        <v>0.02113269926</v>
      </c>
      <c r="F4" s="541">
        <f>CB!H22</f>
        <v>0.02762676768</v>
      </c>
      <c r="G4" s="541">
        <f>CB!I22</f>
        <v>0.03500929647</v>
      </c>
      <c r="H4" s="541">
        <f>CB!J22</f>
        <v>0.0294431269</v>
      </c>
      <c r="I4" s="541">
        <f>CB!K22</f>
        <v>0.01591701767</v>
      </c>
      <c r="J4" s="541">
        <f>CB!L22</f>
        <v>0.04833878597</v>
      </c>
      <c r="K4" s="541">
        <f>CB!M22</f>
        <v>0.06951626746</v>
      </c>
      <c r="L4" s="541">
        <f>CB!N22</f>
        <v>0.1050510667</v>
      </c>
      <c r="M4" s="541">
        <f>CB!O22</f>
        <v>0.08186428359</v>
      </c>
      <c r="N4" s="541"/>
      <c r="O4" s="542"/>
      <c r="P4" s="542"/>
    </row>
    <row r="5">
      <c r="A5" s="539" t="s">
        <v>248</v>
      </c>
      <c r="B5" s="540">
        <f>CB!E61</f>
        <v>0.5502241945</v>
      </c>
      <c r="C5" s="540">
        <f>CB!F61</f>
        <v>0.539436104</v>
      </c>
      <c r="D5" s="540">
        <f>CB!G61</f>
        <v>0.5189718297</v>
      </c>
      <c r="E5" s="540">
        <f>CB!H61</f>
        <v>0.515365354</v>
      </c>
      <c r="F5" s="541">
        <f>CB!I61</f>
        <v>0.4494448788</v>
      </c>
      <c r="G5" s="541">
        <f>CB!J61</f>
        <v>0.3917212986</v>
      </c>
      <c r="H5" s="541">
        <f>CB!K61</f>
        <v>0.4105508472</v>
      </c>
      <c r="I5" s="541">
        <f>CB!L61</f>
        <v>0.4146081092</v>
      </c>
      <c r="J5" s="541">
        <f>CB!M61</f>
        <v>0.4279781475</v>
      </c>
      <c r="K5" s="541">
        <f>CB!N61</f>
        <v>0.3680380323</v>
      </c>
      <c r="L5" s="541">
        <f>CB!O61</f>
        <v>0.4205942602</v>
      </c>
      <c r="M5" s="541">
        <f>CB!P61</f>
        <v>0.3450080623</v>
      </c>
      <c r="N5" s="541">
        <f>CB!Q61</f>
        <v>0.3724500125</v>
      </c>
      <c r="O5" s="541">
        <f>CB!R61</f>
        <v>0.3053297828</v>
      </c>
      <c r="P5" s="541">
        <f>CB!S61</f>
        <v>0.2973702627</v>
      </c>
      <c r="Q5" s="517"/>
    </row>
    <row r="6">
      <c r="A6" s="539" t="s">
        <v>249</v>
      </c>
      <c r="B6" s="540">
        <f>CB!F62</f>
        <v>0.8294967655</v>
      </c>
      <c r="C6" s="540">
        <f>CB!G62</f>
        <v>0.835290524</v>
      </c>
      <c r="D6" s="540">
        <f>CB!H62</f>
        <v>0.8620528817</v>
      </c>
      <c r="E6" s="540">
        <f>CB!I62</f>
        <v>0.6625906639</v>
      </c>
      <c r="F6" s="541">
        <f>CB!J62</f>
        <v>0.6733467864</v>
      </c>
      <c r="G6" s="541">
        <f>CB!K62</f>
        <v>0.7128083912</v>
      </c>
      <c r="H6" s="541">
        <f>CB!L62</f>
        <v>0.7163213478</v>
      </c>
      <c r="I6" s="541">
        <f>CB!M62</f>
        <v>0.6862020158</v>
      </c>
      <c r="J6" s="541">
        <f>CB!N62</f>
        <v>0.6705848985</v>
      </c>
      <c r="K6" s="541">
        <f>CB!O62</f>
        <v>0.6621761558</v>
      </c>
      <c r="L6" s="541">
        <f>CB!P62</f>
        <v>0.6732384484</v>
      </c>
      <c r="M6" s="541">
        <f>CB!Q62</f>
        <v>0.680690012</v>
      </c>
      <c r="N6" s="541">
        <f>CB!R62</f>
        <v>0.694648712</v>
      </c>
      <c r="O6" s="541">
        <f>CB!S62</f>
        <v>0.6507099508</v>
      </c>
      <c r="P6" s="542"/>
    </row>
    <row r="7">
      <c r="A7" s="539" t="s">
        <v>250</v>
      </c>
      <c r="B7" s="540">
        <f>CB!G63</f>
        <v>0.8979591837</v>
      </c>
      <c r="C7" s="540">
        <f>CB!H63</f>
        <v>0.8309292593</v>
      </c>
      <c r="D7" s="540">
        <f>CB!I63</f>
        <v>0.7403875418</v>
      </c>
      <c r="E7" s="540">
        <f>CB!J63</f>
        <v>0.7093888148</v>
      </c>
      <c r="F7" s="541">
        <f>CB!K63</f>
        <v>0.8349293834</v>
      </c>
      <c r="G7" s="541">
        <f>CB!L63</f>
        <v>0.8384106588</v>
      </c>
      <c r="H7" s="541">
        <f>CB!M63</f>
        <v>0.8533789267</v>
      </c>
      <c r="I7" s="541">
        <f>CB!N63</f>
        <v>0.8432588047</v>
      </c>
      <c r="J7" s="541">
        <f>CB!O63</f>
        <v>0.7548393956</v>
      </c>
      <c r="K7" s="541">
        <f>CB!P63</f>
        <v>0.8105882456</v>
      </c>
      <c r="L7" s="541">
        <f>CB!Q63</f>
        <v>0.8407679418</v>
      </c>
      <c r="M7" s="541">
        <f>CB!R63</f>
        <v>0.8559763551</v>
      </c>
      <c r="N7" s="541">
        <f>CB!S63</f>
        <v>0.8060978551</v>
      </c>
      <c r="O7" s="542"/>
      <c r="P7" s="542"/>
    </row>
    <row r="8">
      <c r="A8" s="539" t="s">
        <v>251</v>
      </c>
      <c r="B8" s="540">
        <f>CB!H64</f>
        <v>0.976934356</v>
      </c>
      <c r="C8" s="540">
        <f>CB!I64</f>
        <v>0.6955501222</v>
      </c>
      <c r="D8" s="540">
        <f>CB!J64</f>
        <v>0.8215492829</v>
      </c>
      <c r="E8" s="540">
        <f>CB!K64</f>
        <v>0.8706167466</v>
      </c>
      <c r="F8" s="541">
        <f>CB!L64</f>
        <v>0.9189871277</v>
      </c>
      <c r="G8" s="541">
        <f>CB!M64</f>
        <v>0.9232865257</v>
      </c>
      <c r="H8" s="541">
        <f>CB!N64</f>
        <v>0.8661087866</v>
      </c>
      <c r="I8" s="541">
        <f>CB!O64</f>
        <v>0.7801487702</v>
      </c>
      <c r="J8" s="541">
        <f>CB!P64</f>
        <v>0.8725973717</v>
      </c>
      <c r="K8" s="541">
        <f>CB!Q64</f>
        <v>0.9274734348</v>
      </c>
      <c r="L8" s="541">
        <f>CB!R64</f>
        <v>0.8790541978</v>
      </c>
      <c r="M8" s="541">
        <f>CB!S64</f>
        <v>0.8497936307</v>
      </c>
      <c r="N8" s="541"/>
      <c r="O8" s="542"/>
      <c r="P8" s="542"/>
    </row>
    <row r="9">
      <c r="A9" s="543" t="s">
        <v>252</v>
      </c>
      <c r="B9" s="521">
        <f>CB!H15</f>
        <v>14127.26</v>
      </c>
      <c r="C9" s="521">
        <f>CB!I15</f>
        <v>7831</v>
      </c>
      <c r="D9" s="521">
        <f>CB!J15</f>
        <v>7340</v>
      </c>
      <c r="E9" s="521">
        <f>CB!K15</f>
        <v>12283</v>
      </c>
      <c r="F9" s="544">
        <f>CB!L15</f>
        <v>18464.84</v>
      </c>
      <c r="G9" s="544">
        <f>CB!M15</f>
        <v>22821.16</v>
      </c>
      <c r="H9" s="544">
        <f>CB!N15</f>
        <v>22918</v>
      </c>
      <c r="I9" s="544">
        <f>CB!O15</f>
        <v>13809</v>
      </c>
      <c r="J9" s="544">
        <f>CB!P15</f>
        <v>44078.58</v>
      </c>
      <c r="K9" s="544">
        <f>CB!Q15</f>
        <v>56250.93</v>
      </c>
      <c r="L9" s="544">
        <f>CB!R15</f>
        <v>91156.73</v>
      </c>
      <c r="M9" s="544">
        <f>CB!S15</f>
        <v>76843.57</v>
      </c>
      <c r="N9" s="544"/>
      <c r="O9" s="533"/>
      <c r="P9" s="533"/>
      <c r="Q9" s="533"/>
    </row>
    <row r="10">
      <c r="A10" s="543" t="s">
        <v>2</v>
      </c>
      <c r="B10" s="521">
        <f>CB!D2</f>
        <v>165415.1</v>
      </c>
      <c r="C10" s="521">
        <f>CB!E2</f>
        <v>197327.04</v>
      </c>
      <c r="D10" s="521">
        <f>CB!F2</f>
        <v>218279</v>
      </c>
      <c r="E10" s="521">
        <f>CB!G2</f>
        <v>242284</v>
      </c>
      <c r="F10" s="544">
        <f>CB!H2</f>
        <v>267922</v>
      </c>
      <c r="G10" s="544">
        <f>CB!I2</f>
        <v>291157</v>
      </c>
      <c r="H10" s="544">
        <f>CB!J2</f>
        <v>339333</v>
      </c>
      <c r="I10" s="544">
        <f>CB!K2</f>
        <v>361370</v>
      </c>
      <c r="J10" s="544">
        <f>CB!L2</f>
        <v>395691</v>
      </c>
      <c r="K10" s="544">
        <f>CB!M2</f>
        <v>396283</v>
      </c>
      <c r="L10" s="544">
        <f>CB!N2</f>
        <v>448489</v>
      </c>
      <c r="M10" s="544">
        <f>CB!O2</f>
        <v>445893</v>
      </c>
      <c r="N10" s="544">
        <f>CB!P2</f>
        <v>449066</v>
      </c>
      <c r="O10" s="544">
        <f>CB!Q2</f>
        <v>564162</v>
      </c>
      <c r="P10" s="544">
        <f>CB!R2</f>
        <v>616893</v>
      </c>
      <c r="Q10" s="544">
        <f>CB!S2</f>
        <v>730326</v>
      </c>
    </row>
    <row r="11">
      <c r="A11" s="543" t="s">
        <v>253</v>
      </c>
      <c r="B11" s="521">
        <f t="shared" ref="B11:M11" si="1">B10-B9</f>
        <v>151287.84</v>
      </c>
      <c r="C11" s="521">
        <f t="shared" si="1"/>
        <v>189496.04</v>
      </c>
      <c r="D11" s="521">
        <f t="shared" si="1"/>
        <v>210939</v>
      </c>
      <c r="E11" s="521">
        <f t="shared" si="1"/>
        <v>230001</v>
      </c>
      <c r="F11" s="544">
        <f t="shared" si="1"/>
        <v>249457.16</v>
      </c>
      <c r="G11" s="544">
        <f t="shared" si="1"/>
        <v>268335.84</v>
      </c>
      <c r="H11" s="544">
        <f t="shared" si="1"/>
        <v>316415</v>
      </c>
      <c r="I11" s="544">
        <f t="shared" si="1"/>
        <v>347561</v>
      </c>
      <c r="J11" s="544">
        <f t="shared" si="1"/>
        <v>351612.42</v>
      </c>
      <c r="K11" s="544">
        <f t="shared" si="1"/>
        <v>340032.07</v>
      </c>
      <c r="L11" s="544">
        <f t="shared" si="1"/>
        <v>357332.27</v>
      </c>
      <c r="M11" s="544">
        <f t="shared" si="1"/>
        <v>369049.43</v>
      </c>
      <c r="N11" s="544"/>
      <c r="O11" s="533"/>
      <c r="P11" s="533"/>
      <c r="Q11" s="533"/>
    </row>
    <row r="12">
      <c r="A12" s="543" t="s">
        <v>254</v>
      </c>
      <c r="B12" s="540">
        <f t="shared" ref="B12:M12" si="2">B11/B10</f>
        <v>0.9145951004</v>
      </c>
      <c r="C12" s="540">
        <f t="shared" si="2"/>
        <v>0.9603146127</v>
      </c>
      <c r="D12" s="540">
        <f t="shared" si="2"/>
        <v>0.9663733112</v>
      </c>
      <c r="E12" s="540">
        <f t="shared" si="2"/>
        <v>0.949303297</v>
      </c>
      <c r="F12" s="541">
        <f t="shared" si="2"/>
        <v>0.9310812849</v>
      </c>
      <c r="G12" s="541">
        <f t="shared" si="2"/>
        <v>0.9216190578</v>
      </c>
      <c r="H12" s="541">
        <f t="shared" si="2"/>
        <v>0.9324616232</v>
      </c>
      <c r="I12" s="541">
        <f t="shared" si="2"/>
        <v>0.961787088</v>
      </c>
      <c r="J12" s="541">
        <f t="shared" si="2"/>
        <v>0.8886035315</v>
      </c>
      <c r="K12" s="541">
        <f t="shared" si="2"/>
        <v>0.8580536384</v>
      </c>
      <c r="L12" s="541">
        <f t="shared" si="2"/>
        <v>0.7967470105</v>
      </c>
      <c r="M12" s="541">
        <f t="shared" si="2"/>
        <v>0.8276636547</v>
      </c>
      <c r="N12" s="517"/>
    </row>
    <row r="13">
      <c r="A13" s="539" t="s">
        <v>255</v>
      </c>
      <c r="B13" s="521">
        <f>CB!D32</f>
        <v>52983.97</v>
      </c>
      <c r="C13" s="521">
        <f>CB!E32</f>
        <v>67333.77</v>
      </c>
      <c r="D13" s="521">
        <f>CB!F32</f>
        <v>76683.92</v>
      </c>
      <c r="E13" s="521">
        <f>CB!G32</f>
        <v>96332.2</v>
      </c>
      <c r="F13" s="544">
        <f>CB!H32</f>
        <v>108510.79</v>
      </c>
      <c r="G13" s="544">
        <f>CB!I32</f>
        <v>125128</v>
      </c>
      <c r="H13" s="544">
        <f>CB!J32</f>
        <v>162763</v>
      </c>
      <c r="I13" s="544">
        <f>CB!K32</f>
        <v>184776</v>
      </c>
      <c r="J13" s="544">
        <f>CB!L32</f>
        <v>347848.66</v>
      </c>
      <c r="K13" s="544">
        <f>CB!M32</f>
        <v>475965</v>
      </c>
      <c r="L13" s="544">
        <f>CB!N32</f>
        <v>611975</v>
      </c>
      <c r="M13" s="544">
        <f>CB!O32</f>
        <v>720078.04</v>
      </c>
      <c r="N13" s="544">
        <f>CB!P32</f>
        <v>825362.28</v>
      </c>
      <c r="O13" s="545">
        <f>CB!Q32</f>
        <v>1022765</v>
      </c>
      <c r="P13" s="545">
        <f>CB!R32</f>
        <v>921512.05</v>
      </c>
      <c r="Q13" s="545">
        <f>CB!S32</f>
        <v>1326552.2</v>
      </c>
    </row>
    <row r="14">
      <c r="A14" s="546"/>
    </row>
    <row r="15">
      <c r="A15" s="535" t="s">
        <v>164</v>
      </c>
    </row>
    <row r="16">
      <c r="A16" s="536" t="s">
        <v>245</v>
      </c>
      <c r="B16" s="537">
        <v>44440.0</v>
      </c>
      <c r="C16" s="537">
        <v>44470.0</v>
      </c>
      <c r="D16" s="537">
        <v>44501.0</v>
      </c>
      <c r="E16" s="537">
        <v>44531.0</v>
      </c>
      <c r="F16" s="537">
        <v>44562.0</v>
      </c>
      <c r="G16" s="537">
        <v>44593.0</v>
      </c>
      <c r="H16" s="537">
        <v>44621.0</v>
      </c>
      <c r="I16" s="537">
        <v>44652.0</v>
      </c>
      <c r="J16" s="537">
        <v>44682.0</v>
      </c>
      <c r="K16" s="537">
        <v>44713.0</v>
      </c>
      <c r="L16" s="537">
        <v>44743.0</v>
      </c>
      <c r="M16" s="537">
        <v>44774.0</v>
      </c>
      <c r="N16" s="537">
        <v>44805.0</v>
      </c>
      <c r="O16" s="537">
        <v>44835.0</v>
      </c>
      <c r="P16" s="537">
        <v>44866.0</v>
      </c>
      <c r="Q16" s="537">
        <v>44896.0</v>
      </c>
      <c r="R16" s="538"/>
      <c r="S16" s="538"/>
      <c r="T16" s="538"/>
      <c r="U16" s="538"/>
      <c r="V16" s="538"/>
      <c r="W16" s="538"/>
      <c r="X16" s="538"/>
      <c r="Y16" s="538"/>
      <c r="Z16" s="538"/>
    </row>
    <row r="17">
      <c r="A17" s="539" t="s">
        <v>256</v>
      </c>
      <c r="B17" s="520">
        <f>Cover!B21</f>
        <v>0.1061100239</v>
      </c>
      <c r="C17" s="520">
        <f>Cover!C21</f>
        <v>0.08057700714</v>
      </c>
      <c r="D17" s="520">
        <f>Cover!D21</f>
        <v>0.0527082665</v>
      </c>
      <c r="E17" s="520">
        <f>Cover!E21</f>
        <v>0.03309190216</v>
      </c>
      <c r="F17" s="542">
        <f>Cover!F21</f>
        <v>0.04039438604</v>
      </c>
      <c r="G17" s="542">
        <f>Cover!G21</f>
        <v>0.02901441394</v>
      </c>
      <c r="H17" s="542">
        <f>Cover!H21</f>
        <v>0.02485062193</v>
      </c>
      <c r="I17" s="542">
        <f>Cover!I21</f>
        <v>0.03088364621</v>
      </c>
      <c r="J17" s="542">
        <f>Cover!J21</f>
        <v>0.01700339672</v>
      </c>
      <c r="K17" s="542">
        <f>Cover!K21</f>
        <v>0.01712387315</v>
      </c>
      <c r="L17" s="542">
        <f>Cover!L21</f>
        <v>0.04425150239</v>
      </c>
      <c r="M17" s="542">
        <f>Cover!M21</f>
        <v>0.04501832113</v>
      </c>
      <c r="N17" s="542"/>
      <c r="O17" s="542"/>
      <c r="P17" s="542"/>
    </row>
    <row r="18">
      <c r="A18" s="539" t="s">
        <v>248</v>
      </c>
      <c r="B18" s="520">
        <f>Cover!C54</f>
        <v>0.4013916069</v>
      </c>
      <c r="C18" s="520">
        <f>Cover!D54</f>
        <v>0.3417481395</v>
      </c>
      <c r="D18" s="520">
        <f>Cover!E54</f>
        <v>0.2460647223</v>
      </c>
      <c r="E18" s="520">
        <f>Cover!F54</f>
        <v>0.2021249438</v>
      </c>
      <c r="F18" s="542">
        <f>Cover!G54</f>
        <v>0.2236626556</v>
      </c>
      <c r="G18" s="542">
        <f>Cover!H54</f>
        <v>0.1728788361</v>
      </c>
      <c r="H18" s="542">
        <f>Cover!I54</f>
        <v>0.1881110623</v>
      </c>
      <c r="I18" s="542">
        <f>Cover!J54</f>
        <v>0.1709644199</v>
      </c>
      <c r="J18" s="542">
        <f>Cover!K54</f>
        <v>0.1452638495</v>
      </c>
      <c r="K18" s="542">
        <f>Cover!L54</f>
        <v>0.1481337965</v>
      </c>
      <c r="L18" s="542">
        <f>Cover!M54</f>
        <v>0.1963331501</v>
      </c>
      <c r="M18" s="542">
        <f>Cover!N54</f>
        <v>0.17888295</v>
      </c>
      <c r="N18" s="542">
        <f>Cover!O54</f>
        <v>0.1598646604</v>
      </c>
      <c r="O18" s="542">
        <f>Cover!P54</f>
        <v>0.1394041488</v>
      </c>
      <c r="P18" s="542">
        <f>Cover!Q54</f>
        <v>0.1491254961</v>
      </c>
    </row>
    <row r="19">
      <c r="A19" s="539" t="s">
        <v>249</v>
      </c>
      <c r="B19" s="520">
        <f>Cover!D55</f>
        <v>0.3640303359</v>
      </c>
      <c r="C19" s="520">
        <f>Cover!E55</f>
        <v>0.6208368915</v>
      </c>
      <c r="D19" s="520">
        <f>Cover!F55</f>
        <v>0.3516263463</v>
      </c>
      <c r="E19" s="520">
        <f>Cover!G55</f>
        <v>0.3746917664</v>
      </c>
      <c r="F19" s="542">
        <f>Cover!H55</f>
        <v>0.3762026834</v>
      </c>
      <c r="G19" s="542">
        <f>Cover!I55</f>
        <v>0.3076167076</v>
      </c>
      <c r="H19" s="542">
        <f>Cover!J55</f>
        <v>0.3260091978</v>
      </c>
      <c r="I19" s="542">
        <f>Cover!K55</f>
        <v>0.4319052178</v>
      </c>
      <c r="J19" s="542">
        <f>Cover!L55</f>
        <v>0.3035454692</v>
      </c>
      <c r="K19" s="542">
        <f>Cover!M55</f>
        <v>0.3368110887</v>
      </c>
      <c r="L19" s="542">
        <f>Cover!N55</f>
        <v>0.4257512952</v>
      </c>
      <c r="M19" s="542">
        <f>Cover!O55</f>
        <v>0.390515502</v>
      </c>
      <c r="N19" s="542">
        <f>Cover!P55</f>
        <v>0.3507712595</v>
      </c>
      <c r="O19" s="542">
        <f>Cover!Q55</f>
        <v>0.3734329708</v>
      </c>
      <c r="P19" s="542"/>
    </row>
    <row r="20">
      <c r="A20" s="539" t="s">
        <v>250</v>
      </c>
      <c r="B20" s="520">
        <f>Cover!E56</f>
        <v>0.8392857143</v>
      </c>
      <c r="C20" s="520">
        <f>Cover!F56</f>
        <v>0.4910591472</v>
      </c>
      <c r="D20" s="520">
        <f>Cover!G56</f>
        <v>0.7618901031</v>
      </c>
      <c r="E20" s="520">
        <f>Cover!H56</f>
        <v>0.7640449438</v>
      </c>
      <c r="F20" s="542">
        <f>Cover!I56</f>
        <v>0.6183185841</v>
      </c>
      <c r="G20" s="542">
        <f>Cover!J56</f>
        <v>0.8073748669</v>
      </c>
      <c r="H20" s="542">
        <f>Cover!K56</f>
        <v>0.7776533811</v>
      </c>
      <c r="I20" s="542">
        <f>Cover!L56</f>
        <v>0.6229795881</v>
      </c>
      <c r="J20" s="542">
        <f>Cover!M56</f>
        <v>0.8000532127</v>
      </c>
      <c r="K20" s="542">
        <f>Cover!N56</f>
        <v>0.7725250848</v>
      </c>
      <c r="L20" s="542">
        <f>Cover!O56</f>
        <v>0.6876605437</v>
      </c>
      <c r="M20" s="542">
        <f>Cover!P56</f>
        <v>0.8430595101</v>
      </c>
      <c r="N20" s="542">
        <f>Cover!Q56</f>
        <v>0.79381708</v>
      </c>
      <c r="O20" s="542"/>
      <c r="P20" s="542"/>
    </row>
    <row r="21">
      <c r="A21" s="539" t="s">
        <v>251</v>
      </c>
      <c r="B21" s="520">
        <f>Cover!F57</f>
        <v>0.865248227</v>
      </c>
      <c r="C21" s="520">
        <f>Cover!G57</f>
        <v>0.8487394958</v>
      </c>
      <c r="D21" s="520">
        <f>Cover!H57</f>
        <v>0.8844444444</v>
      </c>
      <c r="E21" s="520">
        <f>Cover!I57</f>
        <v>0.7510504202</v>
      </c>
      <c r="F21" s="542">
        <f>Cover!J57</f>
        <v>0.9056819808</v>
      </c>
      <c r="G21" s="542">
        <f>Cover!K57</f>
        <v>0.8545754328</v>
      </c>
      <c r="H21" s="542">
        <f>Cover!L57</f>
        <v>0.7958537288</v>
      </c>
      <c r="I21" s="542">
        <f>Cover!M57</f>
        <v>0.8839140104</v>
      </c>
      <c r="J21" s="542">
        <f>Cover!N57</f>
        <v>0.8485670103</v>
      </c>
      <c r="K21" s="542">
        <f>Cover!O57</f>
        <v>0.7829806146</v>
      </c>
      <c r="L21" s="542">
        <f>Cover!P57</f>
        <v>0.8691114072</v>
      </c>
      <c r="M21" s="542">
        <f>Cover!Q57</f>
        <v>0.918340602</v>
      </c>
      <c r="N21" s="542"/>
      <c r="O21" s="542"/>
      <c r="P21" s="542"/>
    </row>
    <row r="22">
      <c r="A22" s="543" t="s">
        <v>252</v>
      </c>
      <c r="B22" s="443">
        <f>Cover!F17</f>
        <v>7320</v>
      </c>
      <c r="C22" s="443">
        <f>Cover!G17</f>
        <v>8295</v>
      </c>
      <c r="D22" s="443">
        <f>Cover!H17</f>
        <v>19715</v>
      </c>
      <c r="E22" s="443">
        <f>Cover!I17</f>
        <v>13935</v>
      </c>
      <c r="F22" s="533">
        <f>Cover!J17</f>
        <v>28105</v>
      </c>
      <c r="G22" s="533">
        <f>Cover!K17</f>
        <v>20220</v>
      </c>
      <c r="H22" s="533">
        <f>Cover!L17</f>
        <v>18570</v>
      </c>
      <c r="I22" s="533">
        <f>Cover!M17</f>
        <v>22300</v>
      </c>
      <c r="J22" s="533">
        <f>Cover!N17</f>
        <v>14717.12</v>
      </c>
      <c r="K22" s="533">
        <f>Cover!O17</f>
        <v>19223.26</v>
      </c>
      <c r="L22" s="533">
        <f>Cover!P17</f>
        <v>97014.56</v>
      </c>
      <c r="M22" s="533">
        <f>Cover!Q17</f>
        <v>105290.2</v>
      </c>
      <c r="N22" s="533"/>
      <c r="O22" s="533"/>
      <c r="P22" s="533"/>
      <c r="Q22" s="533"/>
    </row>
    <row r="23">
      <c r="A23" s="543" t="s">
        <v>2</v>
      </c>
      <c r="B23" s="443">
        <f>Cover!B2</f>
        <v>6100.1</v>
      </c>
      <c r="C23" s="443">
        <f>Cover!C2</f>
        <v>9440</v>
      </c>
      <c r="D23" s="443">
        <f>Cover!D2</f>
        <v>36455</v>
      </c>
      <c r="E23" s="443">
        <f>Cover!E2</f>
        <v>41440</v>
      </c>
      <c r="F23" s="533">
        <f>Cover!F2</f>
        <v>71330</v>
      </c>
      <c r="G23" s="533">
        <f>Cover!G2</f>
        <v>70445</v>
      </c>
      <c r="H23" s="533">
        <f>Cover!H2</f>
        <v>75555</v>
      </c>
      <c r="I23" s="533">
        <f>Cover!I2</f>
        <v>72930</v>
      </c>
      <c r="J23" s="533">
        <f>Cover!J2</f>
        <v>86205</v>
      </c>
      <c r="K23" s="533">
        <f>Cover!K2</f>
        <v>93995</v>
      </c>
      <c r="L23" s="533">
        <f>Cover!L2</f>
        <v>206085</v>
      </c>
      <c r="M23" s="533">
        <f>Cover!M2</f>
        <v>224285</v>
      </c>
      <c r="N23" s="533">
        <f>Cover!N2</f>
        <v>291790</v>
      </c>
      <c r="O23" s="533">
        <f>Cover!O2</f>
        <v>311135</v>
      </c>
      <c r="P23" s="533">
        <f>Cover!P2</f>
        <v>356545</v>
      </c>
      <c r="Q23" s="533">
        <f>Cover!Q2</f>
        <v>380750</v>
      </c>
    </row>
    <row r="24">
      <c r="A24" s="543" t="s">
        <v>253</v>
      </c>
      <c r="B24" s="443">
        <f t="shared" ref="B24:M24" si="3">B23-B22</f>
        <v>-1219.9</v>
      </c>
      <c r="C24" s="443">
        <f t="shared" si="3"/>
        <v>1145</v>
      </c>
      <c r="D24" s="443">
        <f t="shared" si="3"/>
        <v>16740</v>
      </c>
      <c r="E24" s="443">
        <f t="shared" si="3"/>
        <v>27505</v>
      </c>
      <c r="F24" s="533">
        <f t="shared" si="3"/>
        <v>43225</v>
      </c>
      <c r="G24" s="533">
        <f t="shared" si="3"/>
        <v>50225</v>
      </c>
      <c r="H24" s="533">
        <f t="shared" si="3"/>
        <v>56985</v>
      </c>
      <c r="I24" s="533">
        <f t="shared" si="3"/>
        <v>50630</v>
      </c>
      <c r="J24" s="533">
        <f t="shared" si="3"/>
        <v>71487.88</v>
      </c>
      <c r="K24" s="533">
        <f t="shared" si="3"/>
        <v>74771.74</v>
      </c>
      <c r="L24" s="533">
        <f t="shared" si="3"/>
        <v>109070.44</v>
      </c>
      <c r="M24" s="533">
        <f t="shared" si="3"/>
        <v>118994.8</v>
      </c>
      <c r="N24" s="533"/>
      <c r="O24" s="533"/>
      <c r="P24" s="533"/>
      <c r="Q24" s="533"/>
    </row>
    <row r="25">
      <c r="A25" s="543" t="s">
        <v>254</v>
      </c>
      <c r="B25" s="520">
        <f t="shared" ref="B25:M25" si="4">B24/B23</f>
        <v>-0.1999803282</v>
      </c>
      <c r="C25" s="520">
        <f t="shared" si="4"/>
        <v>0.1212923729</v>
      </c>
      <c r="D25" s="520">
        <f t="shared" si="4"/>
        <v>0.4591962694</v>
      </c>
      <c r="E25" s="520">
        <f t="shared" si="4"/>
        <v>0.663730695</v>
      </c>
      <c r="F25" s="542">
        <f t="shared" si="4"/>
        <v>0.605986261</v>
      </c>
      <c r="G25" s="542">
        <f t="shared" si="4"/>
        <v>0.7129675633</v>
      </c>
      <c r="H25" s="542">
        <f t="shared" si="4"/>
        <v>0.754218781</v>
      </c>
      <c r="I25" s="542">
        <f t="shared" si="4"/>
        <v>0.6942273413</v>
      </c>
      <c r="J25" s="542">
        <f t="shared" si="4"/>
        <v>0.8292776521</v>
      </c>
      <c r="K25" s="542">
        <f t="shared" si="4"/>
        <v>0.7954863557</v>
      </c>
      <c r="L25" s="542">
        <f t="shared" si="4"/>
        <v>0.5292497756</v>
      </c>
      <c r="M25" s="542">
        <f t="shared" si="4"/>
        <v>0.5305517533</v>
      </c>
    </row>
    <row r="26">
      <c r="A26" s="539" t="s">
        <v>257</v>
      </c>
      <c r="B26" s="443">
        <f>Cover!B47</f>
        <v>68985</v>
      </c>
      <c r="C26" s="443">
        <f>Cover!C47</f>
        <v>102945</v>
      </c>
      <c r="D26" s="443">
        <f>Cover!D47</f>
        <v>374040</v>
      </c>
      <c r="E26" s="443">
        <f>Cover!E47</f>
        <v>421100</v>
      </c>
      <c r="F26" s="533">
        <f>Cover!F47</f>
        <v>695765</v>
      </c>
      <c r="G26" s="533">
        <f>Cover!G47</f>
        <v>696895</v>
      </c>
      <c r="H26" s="533">
        <f>Cover!H47</f>
        <v>747265</v>
      </c>
      <c r="I26" s="533">
        <f>Cover!I47</f>
        <v>722065</v>
      </c>
      <c r="J26" s="533">
        <f>Cover!J47</f>
        <v>865540</v>
      </c>
      <c r="K26" s="533">
        <f>Cover!K47</f>
        <v>639060</v>
      </c>
      <c r="L26" s="532">
        <f>Cover!L47</f>
        <v>1519115</v>
      </c>
      <c r="M26" s="533">
        <f>Cover!M47</f>
        <v>906965</v>
      </c>
      <c r="N26" s="532">
        <f>Cover!N47</f>
        <v>1884727.74</v>
      </c>
      <c r="O26" s="532">
        <f>Cover!O47</f>
        <v>1465714.91</v>
      </c>
      <c r="P26" s="532">
        <f>Cover!P47</f>
        <v>1770390</v>
      </c>
      <c r="Q26" s="532">
        <f>Cover!Q47</f>
        <v>1551514.83</v>
      </c>
    </row>
    <row r="27">
      <c r="A27" s="547"/>
      <c r="B27" s="443"/>
      <c r="C27" s="443"/>
      <c r="D27" s="443"/>
      <c r="E27" s="443"/>
      <c r="F27" s="443"/>
      <c r="G27" s="443"/>
      <c r="H27" s="443"/>
      <c r="I27" s="443"/>
      <c r="J27" s="443"/>
      <c r="K27" s="443"/>
      <c r="L27" s="443"/>
      <c r="M27" s="443"/>
      <c r="N27" s="443"/>
      <c r="O27" s="443"/>
      <c r="P27" s="443"/>
    </row>
    <row r="29">
      <c r="A29" s="536"/>
      <c r="B29" s="537"/>
      <c r="C29" s="537"/>
      <c r="D29" s="537"/>
      <c r="E29" s="537"/>
      <c r="F29" s="537"/>
      <c r="G29" s="537"/>
      <c r="H29" s="537"/>
      <c r="I29" s="537"/>
      <c r="J29" s="537"/>
      <c r="K29" s="537"/>
      <c r="L29" s="537"/>
      <c r="M29" s="537"/>
      <c r="N29" s="537"/>
      <c r="O29" s="537"/>
      <c r="P29" s="537"/>
      <c r="Q29" s="537"/>
      <c r="R29" s="537"/>
      <c r="S29" s="537"/>
      <c r="T29" s="537"/>
      <c r="U29" s="537"/>
      <c r="V29" s="537"/>
      <c r="W29" s="537"/>
      <c r="X29" s="537"/>
      <c r="Y29" s="537"/>
      <c r="Z29" s="537"/>
      <c r="AA29" s="537"/>
      <c r="AB29" s="537"/>
      <c r="AC29" s="537"/>
    </row>
    <row r="30">
      <c r="A30" s="539" t="s">
        <v>178</v>
      </c>
      <c r="B30" s="520"/>
      <c r="C30" s="520"/>
      <c r="D30" s="520"/>
      <c r="E30" s="520"/>
      <c r="F30" s="520"/>
      <c r="G30" s="520"/>
      <c r="H30" s="520"/>
      <c r="I30" s="520"/>
      <c r="J30" s="520"/>
      <c r="K30" s="520"/>
    </row>
    <row r="31">
      <c r="A31" s="41" t="s">
        <v>245</v>
      </c>
      <c r="B31" s="537">
        <v>44440.0</v>
      </c>
      <c r="C31" s="537">
        <v>44470.0</v>
      </c>
      <c r="D31" s="537">
        <v>44501.0</v>
      </c>
      <c r="E31" s="537">
        <v>44531.0</v>
      </c>
      <c r="F31" s="537">
        <v>44562.0</v>
      </c>
      <c r="G31" s="537">
        <v>44593.0</v>
      </c>
      <c r="H31" s="537">
        <v>44621.0</v>
      </c>
      <c r="I31" s="537">
        <v>44652.0</v>
      </c>
      <c r="J31" s="537">
        <v>44682.0</v>
      </c>
      <c r="K31" s="537">
        <v>44713.0</v>
      </c>
      <c r="L31" s="537">
        <v>44743.0</v>
      </c>
      <c r="M31" s="537">
        <v>44774.0</v>
      </c>
      <c r="N31" s="537">
        <v>44805.0</v>
      </c>
      <c r="O31" s="537">
        <v>44835.0</v>
      </c>
      <c r="P31" s="537">
        <v>44866.0</v>
      </c>
      <c r="Q31" s="537">
        <v>44896.0</v>
      </c>
    </row>
    <row r="32">
      <c r="A32" s="539" t="s">
        <v>256</v>
      </c>
      <c r="B32" s="520">
        <f>EP!S21</f>
        <v>0.01152430241</v>
      </c>
      <c r="C32" s="520">
        <f>EP!T21</f>
        <v>0.01810827336</v>
      </c>
      <c r="D32" s="520">
        <f>EP!U21</f>
        <v>0.01554720049</v>
      </c>
      <c r="E32" s="520">
        <f>EP!V21</f>
        <v>0.006206171625</v>
      </c>
      <c r="F32" s="542">
        <f>EP!W21</f>
        <v>0.007148447716</v>
      </c>
      <c r="G32" s="542">
        <f>EP!X21</f>
        <v>0.01214856059</v>
      </c>
      <c r="H32" s="542">
        <f>EP!Y21</f>
        <v>0.01427786565</v>
      </c>
      <c r="I32" s="542">
        <f>EP!Z21</f>
        <v>0.01887449568</v>
      </c>
      <c r="J32" s="542">
        <f>EP!AA21</f>
        <v>0.01040686201</v>
      </c>
      <c r="K32" s="542">
        <f>EP!AB21</f>
        <v>0.01107336892</v>
      </c>
      <c r="L32" s="542">
        <f>EP!AC21</f>
        <v>0.01692061702</v>
      </c>
      <c r="M32" s="542">
        <f>EP!AD21</f>
        <v>0.003929365626</v>
      </c>
      <c r="N32" s="542">
        <f>EP!AE21</f>
        <v>-0.01956174653</v>
      </c>
      <c r="O32" s="520" t="str">
        <f>EP!AF21</f>
        <v/>
      </c>
      <c r="P32" s="520" t="str">
        <f>EP!AG21</f>
        <v/>
      </c>
      <c r="Q32" s="520" t="str">
        <f>EP!AH21</f>
        <v/>
      </c>
    </row>
    <row r="33">
      <c r="A33" s="539" t="s">
        <v>248</v>
      </c>
      <c r="B33" s="520">
        <f>EP!T113</f>
        <v>0.08345316352</v>
      </c>
      <c r="C33" s="520">
        <f>EP!U113</f>
        <v>0.1071428571</v>
      </c>
      <c r="D33" s="520">
        <f>EP!V113</f>
        <v>0.08031923057</v>
      </c>
      <c r="E33" s="520">
        <f>EP!W113</f>
        <v>0.05185246104</v>
      </c>
      <c r="F33" s="542">
        <f>EP!X113</f>
        <v>0.05213909378</v>
      </c>
      <c r="G33" s="542">
        <f>EP!Y113</f>
        <v>0.04696349762</v>
      </c>
      <c r="H33" s="542">
        <f>EP!Z113</f>
        <v>0.07366172682</v>
      </c>
      <c r="I33" s="542">
        <f>EP!AA113</f>
        <v>0.06526178403</v>
      </c>
      <c r="J33" s="542">
        <f>EP!AB113</f>
        <v>0.05000171881</v>
      </c>
      <c r="K33" s="542">
        <f>EP!AC113</f>
        <v>0.07365180014</v>
      </c>
      <c r="L33" s="542">
        <f>EP!AD113</f>
        <v>0.06429481739</v>
      </c>
      <c r="M33" s="542">
        <f>EP!AE113</f>
        <v>0.1332044594</v>
      </c>
      <c r="N33" s="542" t="str">
        <f>EP!AF113</f>
        <v/>
      </c>
      <c r="O33" s="520" t="str">
        <f>EP!AG113</f>
        <v/>
      </c>
      <c r="P33" s="520" t="str">
        <f>EP!AH113</f>
        <v/>
      </c>
      <c r="Q33" s="520" t="str">
        <f>EP!AI113</f>
        <v/>
      </c>
    </row>
    <row r="34">
      <c r="A34" s="539" t="s">
        <v>249</v>
      </c>
      <c r="B34" s="520">
        <f>EP!U114</f>
        <v>0.5495384615</v>
      </c>
      <c r="C34" s="520">
        <f>EP!V114</f>
        <v>0.4634408602</v>
      </c>
      <c r="D34" s="520">
        <f>EP!W114</f>
        <v>0.3694267516</v>
      </c>
      <c r="E34" s="520">
        <f>EP!X114</f>
        <v>0.6217287867</v>
      </c>
      <c r="F34" s="542">
        <f>EP!Y114</f>
        <v>0.6830346807</v>
      </c>
      <c r="G34" s="542">
        <f>EP!Z114</f>
        <v>0.5890660679</v>
      </c>
      <c r="H34" s="542">
        <f>EP!AA114</f>
        <v>0.5537746653</v>
      </c>
      <c r="I34" s="542">
        <f>EP!AB114</f>
        <v>0.5793963145</v>
      </c>
      <c r="J34" s="542">
        <f>EP!AC114</f>
        <v>0.7006883829</v>
      </c>
      <c r="K34" s="542">
        <f>EP!AD114</f>
        <v>0.5063254967</v>
      </c>
      <c r="L34" s="542">
        <f>EP!AE114</f>
        <v>0.6126092977</v>
      </c>
      <c r="M34" s="542">
        <f>EP!AF114</f>
        <v>0.4237203991</v>
      </c>
      <c r="N34" s="542">
        <f>EP!AG114</f>
        <v>0.530657985</v>
      </c>
      <c r="O34" s="520" t="str">
        <f>EP!AH114</f>
        <v/>
      </c>
      <c r="P34" s="520"/>
      <c r="Q34" s="520" t="str">
        <f>EP!AJ114</f>
        <v/>
      </c>
    </row>
    <row r="35">
      <c r="A35" s="539" t="s">
        <v>250</v>
      </c>
      <c r="B35" s="520">
        <f>EP!V115</f>
        <v>0.8197088466</v>
      </c>
      <c r="C35" s="520">
        <f>EP!W115</f>
        <v>0.6438515081</v>
      </c>
      <c r="D35" s="520">
        <f>EP!X115</f>
        <v>0.7706896552</v>
      </c>
      <c r="E35" s="520">
        <f>EP!Y115</f>
        <v>0.7284339286</v>
      </c>
      <c r="F35" s="542">
        <f>EP!Z115</f>
        <v>0.628677786</v>
      </c>
      <c r="G35" s="542">
        <f>EP!AA115</f>
        <v>0.8198463996</v>
      </c>
      <c r="H35" s="542">
        <f>EP!AB115</f>
        <v>0.815110663</v>
      </c>
      <c r="I35" s="542">
        <f>EP!AC115</f>
        <v>0.6690856818</v>
      </c>
      <c r="J35" s="542">
        <f>EP!AD115</f>
        <v>0.7053832479</v>
      </c>
      <c r="K35" s="542">
        <f>EP!AE115</f>
        <v>0.8039921935</v>
      </c>
      <c r="L35" s="542">
        <f>EP!AF115</f>
        <v>0.7314104685</v>
      </c>
      <c r="M35" s="542">
        <f>EP!AG115</f>
        <v>0.7591189039</v>
      </c>
      <c r="N35" s="542">
        <f>EP!AH115</f>
        <v>0.7048607318</v>
      </c>
      <c r="O35" s="520"/>
      <c r="P35" s="520"/>
      <c r="Q35" s="520" t="str">
        <f>EP!AK115</f>
        <v/>
      </c>
    </row>
    <row r="36">
      <c r="A36" s="539" t="s">
        <v>251</v>
      </c>
      <c r="B36" s="520">
        <f>EP!W116</f>
        <v>0.6994535519</v>
      </c>
      <c r="C36" s="520">
        <f>EP!X116</f>
        <v>0.7567567568</v>
      </c>
      <c r="D36" s="520">
        <f>EP!Y116</f>
        <v>0.8855818792</v>
      </c>
      <c r="E36" s="520">
        <f>EP!Z116</f>
        <v>0.5832513559</v>
      </c>
      <c r="F36" s="542">
        <f>EP!AA116</f>
        <v>0.8879145357</v>
      </c>
      <c r="G36" s="542">
        <f>EP!AB116</f>
        <v>0.8632370681</v>
      </c>
      <c r="H36" s="542">
        <f>EP!AC116</f>
        <v>0.7599995292</v>
      </c>
      <c r="I36" s="542">
        <f>EP!AD116</f>
        <v>0.8533521348</v>
      </c>
      <c r="J36" s="542">
        <f>EP!AE116</f>
        <v>0.8292311272</v>
      </c>
      <c r="K36" s="542">
        <f>EP!AF116</f>
        <v>0.8206584685</v>
      </c>
      <c r="L36" s="542">
        <f>EP!AG116</f>
        <v>0.7858510291</v>
      </c>
      <c r="M36" s="542">
        <f>EP!AH116</f>
        <v>0.8429939659</v>
      </c>
      <c r="N36" s="542"/>
      <c r="O36" s="520"/>
      <c r="P36" s="520"/>
      <c r="Q36" s="520"/>
    </row>
    <row r="37">
      <c r="A37" s="543" t="s">
        <v>252</v>
      </c>
      <c r="B37" s="443">
        <f>EP!W15</f>
        <v>38500</v>
      </c>
      <c r="C37" s="443">
        <f>EP!X15</f>
        <v>30600</v>
      </c>
      <c r="D37" s="443">
        <f>EP!Y15</f>
        <v>12620.25</v>
      </c>
      <c r="E37" s="443">
        <f>EP!Z15</f>
        <v>17384.31</v>
      </c>
      <c r="F37" s="533">
        <f>EP!AA15</f>
        <v>28822.46</v>
      </c>
      <c r="G37" s="533">
        <f>EP!AB15</f>
        <v>38377.89</v>
      </c>
      <c r="H37" s="533">
        <f>EP!AC15</f>
        <v>56913.27</v>
      </c>
      <c r="I37" s="533">
        <f>EP!AD15</f>
        <v>29666.81</v>
      </c>
      <c r="J37" s="533">
        <f>EP!AE15</f>
        <v>31816.17</v>
      </c>
      <c r="K37" s="533">
        <f>EP!AF15</f>
        <v>55504.7</v>
      </c>
      <c r="L37" s="533">
        <f>EP!AG15</f>
        <v>11330.08</v>
      </c>
      <c r="M37" s="533">
        <f>EP!AH15</f>
        <v>-14216.53</v>
      </c>
      <c r="N37" s="533"/>
      <c r="O37" s="533"/>
      <c r="P37" s="533"/>
      <c r="Q37" s="533"/>
    </row>
    <row r="38">
      <c r="A38" s="543" t="s">
        <v>2</v>
      </c>
      <c r="B38" s="443">
        <f>EP!S2</f>
        <v>40714</v>
      </c>
      <c r="C38" s="443">
        <f>EP!T2</f>
        <v>46553</v>
      </c>
      <c r="D38" s="443">
        <f>EP!U2</f>
        <v>43955</v>
      </c>
      <c r="E38" s="443">
        <f>EP!V2</f>
        <v>48643</v>
      </c>
      <c r="F38" s="533">
        <f>EP!W2</f>
        <v>55640</v>
      </c>
      <c r="G38" s="533">
        <f>EP!X2</f>
        <v>52938</v>
      </c>
      <c r="H38" s="533">
        <f>EP!Y2</f>
        <v>61281</v>
      </c>
      <c r="I38" s="533">
        <f>EP!Z2</f>
        <v>70240</v>
      </c>
      <c r="J38" s="533">
        <f>EP!AA2</f>
        <v>67730</v>
      </c>
      <c r="K38" s="533">
        <f>EP!AB2</f>
        <v>68860</v>
      </c>
      <c r="L38" s="533">
        <f>EP!AC2</f>
        <v>70760</v>
      </c>
      <c r="M38" s="533">
        <f>EP!AD2</f>
        <v>64510</v>
      </c>
      <c r="N38" s="533">
        <f>EP!AE2</f>
        <v>20075</v>
      </c>
      <c r="O38" s="533">
        <f>EP!AF2</f>
        <v>-283</v>
      </c>
      <c r="P38" s="533">
        <f>EP!AG2</f>
        <v>0</v>
      </c>
      <c r="Q38" s="533">
        <f>EP!AH2</f>
        <v>0</v>
      </c>
    </row>
    <row r="39">
      <c r="A39" s="543" t="s">
        <v>253</v>
      </c>
      <c r="B39" s="443">
        <f t="shared" ref="B39:M39" si="5">B38-B37</f>
        <v>2214</v>
      </c>
      <c r="C39" s="443">
        <f t="shared" si="5"/>
        <v>15953</v>
      </c>
      <c r="D39" s="443">
        <f t="shared" si="5"/>
        <v>31334.75</v>
      </c>
      <c r="E39" s="443">
        <f t="shared" si="5"/>
        <v>31258.69</v>
      </c>
      <c r="F39" s="533">
        <f t="shared" si="5"/>
        <v>26817.54</v>
      </c>
      <c r="G39" s="533">
        <f t="shared" si="5"/>
        <v>14560.11</v>
      </c>
      <c r="H39" s="533">
        <f t="shared" si="5"/>
        <v>4367.73</v>
      </c>
      <c r="I39" s="533">
        <f t="shared" si="5"/>
        <v>40573.19</v>
      </c>
      <c r="J39" s="533">
        <f t="shared" si="5"/>
        <v>35913.83</v>
      </c>
      <c r="K39" s="533">
        <f t="shared" si="5"/>
        <v>13355.3</v>
      </c>
      <c r="L39" s="533">
        <f t="shared" si="5"/>
        <v>59429.92</v>
      </c>
      <c r="M39" s="533">
        <f t="shared" si="5"/>
        <v>78726.53</v>
      </c>
      <c r="N39" s="533"/>
      <c r="O39" s="533"/>
      <c r="P39" s="533"/>
      <c r="Q39" s="533"/>
    </row>
    <row r="40">
      <c r="A40" s="543" t="s">
        <v>254</v>
      </c>
      <c r="B40" s="520">
        <f t="shared" ref="B40:M40" si="6">B39/B38</f>
        <v>0.05437932898</v>
      </c>
      <c r="C40" s="520">
        <f t="shared" si="6"/>
        <v>0.342684682</v>
      </c>
      <c r="D40" s="520">
        <f t="shared" si="6"/>
        <v>0.7128824935</v>
      </c>
      <c r="E40" s="520">
        <f t="shared" si="6"/>
        <v>0.6426143536</v>
      </c>
      <c r="F40" s="542">
        <f t="shared" si="6"/>
        <v>0.4819831057</v>
      </c>
      <c r="G40" s="542">
        <f t="shared" si="6"/>
        <v>0.2750408024</v>
      </c>
      <c r="H40" s="542">
        <f t="shared" si="6"/>
        <v>0.07127380428</v>
      </c>
      <c r="I40" s="542">
        <f t="shared" si="6"/>
        <v>0.5776365319</v>
      </c>
      <c r="J40" s="542">
        <f t="shared" si="6"/>
        <v>0.5302499631</v>
      </c>
      <c r="K40" s="542">
        <f t="shared" si="6"/>
        <v>0.1939485913</v>
      </c>
      <c r="L40" s="542">
        <f t="shared" si="6"/>
        <v>0.8398801583</v>
      </c>
      <c r="M40" s="542">
        <f t="shared" si="6"/>
        <v>1.220377151</v>
      </c>
      <c r="N40" s="520"/>
      <c r="O40" s="520"/>
      <c r="P40" s="520"/>
      <c r="Q40" s="520"/>
    </row>
    <row r="41">
      <c r="A41" s="539" t="s">
        <v>257</v>
      </c>
      <c r="B41" s="526">
        <f>EP!S28</f>
        <v>1874300</v>
      </c>
      <c r="C41" s="526">
        <f>EP!T28</f>
        <v>2126100</v>
      </c>
      <c r="D41" s="526">
        <f>EP!U28</f>
        <v>1968200</v>
      </c>
      <c r="E41" s="526">
        <f>EP!V28</f>
        <v>2033500</v>
      </c>
      <c r="F41" s="532">
        <f>EP!W28</f>
        <v>2431900</v>
      </c>
      <c r="G41" s="532">
        <f>EP!X28</f>
        <v>2372500</v>
      </c>
      <c r="H41" s="532">
        <f>EP!Y28</f>
        <v>2687929.06</v>
      </c>
      <c r="I41" s="532">
        <f>EP!Z28</f>
        <v>3015353.15</v>
      </c>
      <c r="J41" s="532">
        <f>EP!AA28</f>
        <v>2850696.97</v>
      </c>
      <c r="K41" s="532">
        <f>EP!AB28</f>
        <v>2873215.03</v>
      </c>
      <c r="L41" s="532">
        <f>EP!AC28</f>
        <v>3280300</v>
      </c>
      <c r="M41" s="532">
        <f>EP!AD28</f>
        <v>2883437.45</v>
      </c>
      <c r="N41" s="533">
        <f>EP!AE28</f>
        <v>726751.57</v>
      </c>
      <c r="O41" s="533">
        <f>EP!AF28</f>
        <v>0</v>
      </c>
      <c r="P41" s="533">
        <f>EP!AG28</f>
        <v>0</v>
      </c>
      <c r="Q41" s="533">
        <f>EP!AH28</f>
        <v>0</v>
      </c>
    </row>
    <row r="42">
      <c r="A42" s="539"/>
      <c r="B42" s="443"/>
      <c r="C42" s="443"/>
      <c r="D42" s="443"/>
      <c r="E42" s="443"/>
      <c r="F42" s="443"/>
      <c r="G42" s="443"/>
      <c r="H42" s="443"/>
      <c r="I42" s="443"/>
      <c r="J42" s="443"/>
      <c r="K42" s="443"/>
      <c r="L42" s="443"/>
      <c r="M42" s="443"/>
      <c r="N42" s="443"/>
      <c r="O42" s="443"/>
      <c r="P42" s="443"/>
    </row>
    <row r="44">
      <c r="A44" s="41" t="s">
        <v>179</v>
      </c>
    </row>
    <row r="45">
      <c r="A45" s="41" t="s">
        <v>245</v>
      </c>
      <c r="B45" s="537">
        <v>44440.0</v>
      </c>
      <c r="C45" s="537">
        <v>44470.0</v>
      </c>
      <c r="D45" s="537">
        <v>44501.0</v>
      </c>
      <c r="E45" s="537">
        <v>44531.0</v>
      </c>
      <c r="F45" s="537">
        <v>44562.0</v>
      </c>
      <c r="G45" s="537">
        <v>44593.0</v>
      </c>
      <c r="H45" s="537">
        <v>44621.0</v>
      </c>
      <c r="I45" s="537">
        <v>44652.0</v>
      </c>
      <c r="J45" s="537">
        <v>44682.0</v>
      </c>
      <c r="K45" s="537">
        <v>44713.0</v>
      </c>
      <c r="L45" s="537">
        <v>44743.0</v>
      </c>
      <c r="M45" s="537">
        <v>44774.0</v>
      </c>
      <c r="N45" s="537">
        <v>44805.0</v>
      </c>
      <c r="O45" s="537">
        <v>44835.0</v>
      </c>
      <c r="P45" s="537">
        <v>44866.0</v>
      </c>
      <c r="Q45" s="537">
        <v>44896.0</v>
      </c>
    </row>
    <row r="46">
      <c r="A46" s="539" t="s">
        <v>256</v>
      </c>
      <c r="B46" s="548" t="str">
        <f>'Instant Pay'!D19</f>
        <v/>
      </c>
      <c r="C46" s="548" t="str">
        <f>'Instant Pay'!E19</f>
        <v/>
      </c>
      <c r="D46" s="520">
        <f>'Instant Pay'!F19</f>
        <v>0.00009613983603</v>
      </c>
      <c r="E46" s="520">
        <f>'Instant Pay'!G19</f>
        <v>0.0008493857808</v>
      </c>
      <c r="F46" s="542">
        <f>'Instant Pay'!H19</f>
        <v>0.09207482471</v>
      </c>
      <c r="G46" s="542">
        <f>'Instant Pay'!I19</f>
        <v>0.05124344366</v>
      </c>
      <c r="H46" s="542">
        <f>'Instant Pay'!J19</f>
        <v>0.5658578176</v>
      </c>
      <c r="I46" s="542">
        <f>'Instant Pay'!K19</f>
        <v>0.06870489384</v>
      </c>
      <c r="J46" s="542">
        <f>'Instant Pay'!L19</f>
        <v>0.001196565788</v>
      </c>
      <c r="K46" s="542">
        <f>'Instant Pay'!M19</f>
        <v>0.04871740324</v>
      </c>
      <c r="L46" s="542">
        <f>'Instant Pay'!N19</f>
        <v>0.1536111207</v>
      </c>
      <c r="M46" s="542">
        <f>'Instant Pay'!O19</f>
        <v>0.1403461547</v>
      </c>
      <c r="N46" s="542">
        <f>'Instant Pay'!P19</f>
        <v>0.1008594502</v>
      </c>
      <c r="O46" s="542"/>
      <c r="P46" s="542"/>
    </row>
    <row r="47">
      <c r="A47" s="539" t="s">
        <v>248</v>
      </c>
      <c r="B47" s="520">
        <f>'Instant Pay'!E49</f>
        <v>0.7782265028</v>
      </c>
      <c r="C47" s="520">
        <f>'Instant Pay'!F49</f>
        <v>0.7532298284</v>
      </c>
      <c r="D47" s="520">
        <f>'Instant Pay'!G49</f>
        <v>0.509862148</v>
      </c>
      <c r="E47" s="520">
        <f>'Instant Pay'!H49</f>
        <v>0.1994881734</v>
      </c>
      <c r="F47" s="542">
        <f>'Instant Pay'!I49</f>
        <v>0.09820131999</v>
      </c>
      <c r="G47" s="542">
        <f>'Instant Pay'!J49</f>
        <v>0.2493228586</v>
      </c>
      <c r="H47" s="542">
        <f>'Instant Pay'!K49</f>
        <v>0.7393990092</v>
      </c>
      <c r="I47" s="542">
        <f>'Instant Pay'!L49</f>
        <v>0.5919495064</v>
      </c>
      <c r="J47" s="542">
        <f>'Instant Pay'!M49</f>
        <v>0.4345469279</v>
      </c>
      <c r="K47" s="542">
        <f>'Instant Pay'!N49</f>
        <v>0.3639804638</v>
      </c>
      <c r="L47" s="542">
        <f>'Instant Pay'!O49</f>
        <v>0.3160028269</v>
      </c>
      <c r="M47" s="542">
        <f>'Instant Pay'!P49</f>
        <v>0.5584665965</v>
      </c>
      <c r="N47" s="542">
        <f>'Instant Pay'!Q49</f>
        <v>0.8230561605</v>
      </c>
      <c r="O47" s="542">
        <f>'Instant Pay'!R49</f>
        <v>0.6301967972</v>
      </c>
      <c r="P47" s="542">
        <f>'Instant Pay'!S49</f>
        <v>0.7045535947</v>
      </c>
    </row>
    <row r="48">
      <c r="A48" s="539" t="s">
        <v>249</v>
      </c>
      <c r="B48" s="520">
        <f>'Instant Pay'!F50</f>
        <v>1</v>
      </c>
      <c r="C48" s="520">
        <f>'Instant Pay'!G50</f>
        <v>0.7821697295</v>
      </c>
      <c r="D48" s="520">
        <f>'Instant Pay'!H50</f>
        <v>0.9506460701</v>
      </c>
      <c r="E48" s="520">
        <f>'Instant Pay'!I50</f>
        <v>0.9473191589</v>
      </c>
      <c r="F48" s="542">
        <f>'Instant Pay'!J50</f>
        <v>0.3785821114</v>
      </c>
      <c r="G48" s="542">
        <f>'Instant Pay'!K50</f>
        <v>0.718582966</v>
      </c>
      <c r="H48" s="542">
        <f>'Instant Pay'!L50</f>
        <v>0.991477549</v>
      </c>
      <c r="I48" s="542">
        <f>'Instant Pay'!M50</f>
        <v>0.947539713</v>
      </c>
      <c r="J48" s="542">
        <f>'Instant Pay'!N50</f>
        <v>0.9463281933</v>
      </c>
      <c r="K48" s="542">
        <f>'Instant Pay'!O50</f>
        <v>0.9053664425</v>
      </c>
      <c r="L48" s="542">
        <f>'Instant Pay'!P50</f>
        <v>0.9015056147</v>
      </c>
      <c r="M48" s="542">
        <f>'Instant Pay'!Q50</f>
        <v>0.9583773337</v>
      </c>
      <c r="N48" s="542">
        <f>'Instant Pay'!R50</f>
        <v>0.9253308642</v>
      </c>
      <c r="O48" s="542">
        <f>'Instant Pay'!S50</f>
        <v>0.8769488784</v>
      </c>
      <c r="P48" s="542"/>
    </row>
    <row r="49">
      <c r="A49" s="539" t="s">
        <v>250</v>
      </c>
      <c r="B49" s="520">
        <f>'Instant Pay'!G51</f>
        <v>0.8408184326</v>
      </c>
      <c r="C49" s="520">
        <f>'Instant Pay'!H51</f>
        <v>0.7768715795</v>
      </c>
      <c r="D49" s="520">
        <f>'Instant Pay'!I51</f>
        <v>0.9675857812</v>
      </c>
      <c r="E49" s="520">
        <f>'Instant Pay'!J51</f>
        <v>1</v>
      </c>
      <c r="F49" s="542">
        <f>'Instant Pay'!K51</f>
        <v>1</v>
      </c>
      <c r="G49" s="542">
        <f>'Instant Pay'!L51</f>
        <v>0.8328530169</v>
      </c>
      <c r="H49" s="542">
        <f>'Instant Pay'!M51</f>
        <v>0.919870216</v>
      </c>
      <c r="I49" s="542">
        <f>'Instant Pay'!N51</f>
        <v>1</v>
      </c>
      <c r="J49" s="542">
        <f>'Instant Pay'!O51</f>
        <v>0.9405792827</v>
      </c>
      <c r="K49" s="542">
        <f>'Instant Pay'!P51</f>
        <v>0.8627109022</v>
      </c>
      <c r="L49" s="542">
        <f>'Instant Pay'!Q51</f>
        <v>0.9044250535</v>
      </c>
      <c r="M49" s="542">
        <f>'Instant Pay'!R51</f>
        <v>0.9115484038</v>
      </c>
      <c r="N49" s="542">
        <f>'Instant Pay'!S51</f>
        <v>1</v>
      </c>
      <c r="O49" s="542"/>
      <c r="P49" s="542"/>
    </row>
    <row r="50">
      <c r="A50" s="539" t="s">
        <v>251</v>
      </c>
      <c r="B50" s="520">
        <f>'Instant Pay'!H52</f>
        <v>0.4908810901</v>
      </c>
      <c r="C50" s="520">
        <f>'Instant Pay'!I52</f>
        <v>0.2696638104</v>
      </c>
      <c r="D50" s="520">
        <f>'Instant Pay'!J52</f>
        <v>0.9891279297</v>
      </c>
      <c r="E50" s="520">
        <f>'Instant Pay'!K52</f>
        <v>0.6382423708</v>
      </c>
      <c r="F50" s="542">
        <f>'Instant Pay'!L52</f>
        <v>0.8704663212</v>
      </c>
      <c r="G50" s="542">
        <f>'Instant Pay'!M52</f>
        <v>0.8302468966</v>
      </c>
      <c r="H50" s="542">
        <f>'Instant Pay'!N52</f>
        <v>1</v>
      </c>
      <c r="I50" s="542">
        <f>'Instant Pay'!O52</f>
        <v>0.895588924</v>
      </c>
      <c r="J50" s="542">
        <f>'Instant Pay'!P52</f>
        <v>0.870147968</v>
      </c>
      <c r="K50" s="542">
        <f>'Instant Pay'!Q52</f>
        <v>0.868172409</v>
      </c>
      <c r="L50" s="542">
        <f>'Instant Pay'!R52</f>
        <v>0.6995509032</v>
      </c>
      <c r="M50" s="542">
        <f>'Instant Pay'!S52</f>
        <v>0.8021498606</v>
      </c>
      <c r="N50" s="542"/>
      <c r="O50" s="542"/>
      <c r="P50" s="542"/>
    </row>
    <row r="51">
      <c r="A51" s="543" t="s">
        <v>252</v>
      </c>
      <c r="B51" s="443">
        <f>'Instant Pay'!H15</f>
        <v>4631.36</v>
      </c>
      <c r="C51" s="443">
        <f>'Instant Pay'!I15</f>
        <v>2215.21</v>
      </c>
      <c r="D51" s="443">
        <f>'Instant Pay'!J15</f>
        <v>12045.67</v>
      </c>
      <c r="E51" s="443">
        <f>'Instant Pay'!K15</f>
        <v>2962.97</v>
      </c>
      <c r="F51" s="549">
        <f>'Instant Pay'!L15</f>
        <v>63.32</v>
      </c>
      <c r="G51" s="549">
        <f>'Instant Pay'!M15</f>
        <v>3013.68</v>
      </c>
      <c r="H51" s="549">
        <f>'Instant Pay'!N15</f>
        <v>11204.24</v>
      </c>
      <c r="I51" s="549">
        <f>'Instant Pay'!O15</f>
        <v>12315.1</v>
      </c>
      <c r="J51" s="549">
        <f>'Instant Pay'!P15</f>
        <v>8242.32</v>
      </c>
      <c r="K51" s="549">
        <f>'Instant Pay'!Q15</f>
        <v>7876.39</v>
      </c>
      <c r="L51" s="549">
        <f>'Instant Pay'!R15</f>
        <v>8191.86</v>
      </c>
      <c r="M51" s="549">
        <f>'Instant Pay'!S15</f>
        <v>17299.95</v>
      </c>
      <c r="N51" s="549"/>
      <c r="O51" s="549"/>
      <c r="P51" s="549"/>
      <c r="Q51" s="549"/>
    </row>
    <row r="52">
      <c r="A52" s="543" t="s">
        <v>2</v>
      </c>
      <c r="B52" s="443">
        <f>'Instant Pay'!D2</f>
        <v>507.5</v>
      </c>
      <c r="C52" s="443">
        <f>'Instant Pay'!E2</f>
        <v>1179.51</v>
      </c>
      <c r="D52" s="443">
        <f>'Instant Pay'!F2</f>
        <v>1295</v>
      </c>
      <c r="E52" s="443">
        <f>'Instant Pay'!G2</f>
        <v>1519</v>
      </c>
      <c r="F52" s="549">
        <f>'Instant Pay'!H2</f>
        <v>1155</v>
      </c>
      <c r="G52" s="549">
        <f>'Instant Pay'!I2</f>
        <v>1145</v>
      </c>
      <c r="H52" s="549">
        <f>'Instant Pay'!J2</f>
        <v>1243</v>
      </c>
      <c r="I52" s="549">
        <f>'Instant Pay'!K2</f>
        <v>1645</v>
      </c>
      <c r="J52" s="549">
        <f>'Instant Pay'!L2</f>
        <v>1537</v>
      </c>
      <c r="K52" s="549">
        <f>'Instant Pay'!M2</f>
        <v>1526</v>
      </c>
      <c r="L52" s="549">
        <f>'Instant Pay'!N2</f>
        <v>1740</v>
      </c>
      <c r="M52" s="549">
        <f>'Instant Pay'!O2</f>
        <v>2415</v>
      </c>
      <c r="N52" s="549">
        <f>'Instant Pay'!P2</f>
        <v>3241</v>
      </c>
      <c r="O52" s="549">
        <f>'Instant Pay'!Q2</f>
        <v>2034</v>
      </c>
      <c r="P52" s="549">
        <f>'Instant Pay'!R2</f>
        <v>1481</v>
      </c>
      <c r="Q52" s="549">
        <f>'Instant Pay'!S2</f>
        <v>1075</v>
      </c>
    </row>
    <row r="53">
      <c r="A53" s="543" t="s">
        <v>253</v>
      </c>
      <c r="B53" s="443">
        <f t="shared" ref="B53:M53" si="7">B52-B51</f>
        <v>-4123.86</v>
      </c>
      <c r="C53" s="443">
        <f t="shared" si="7"/>
        <v>-1035.7</v>
      </c>
      <c r="D53" s="443">
        <f t="shared" si="7"/>
        <v>-10750.67</v>
      </c>
      <c r="E53" s="443">
        <f t="shared" si="7"/>
        <v>-1443.97</v>
      </c>
      <c r="F53" s="549">
        <f t="shared" si="7"/>
        <v>1091.68</v>
      </c>
      <c r="G53" s="549">
        <f t="shared" si="7"/>
        <v>-1868.68</v>
      </c>
      <c r="H53" s="549">
        <f t="shared" si="7"/>
        <v>-9961.24</v>
      </c>
      <c r="I53" s="549">
        <f t="shared" si="7"/>
        <v>-10670.1</v>
      </c>
      <c r="J53" s="549">
        <f t="shared" si="7"/>
        <v>-6705.32</v>
      </c>
      <c r="K53" s="549">
        <f t="shared" si="7"/>
        <v>-6350.39</v>
      </c>
      <c r="L53" s="549">
        <f t="shared" si="7"/>
        <v>-6451.86</v>
      </c>
      <c r="M53" s="549">
        <f t="shared" si="7"/>
        <v>-14884.95</v>
      </c>
      <c r="N53" s="549"/>
      <c r="O53" s="549"/>
      <c r="P53" s="549"/>
      <c r="Q53" s="549"/>
    </row>
    <row r="54">
      <c r="A54" s="543" t="s">
        <v>254</v>
      </c>
      <c r="B54" s="520">
        <f t="shared" ref="B54:M54" si="8">B53/B52</f>
        <v>-8.125832512</v>
      </c>
      <c r="C54" s="520">
        <f t="shared" si="8"/>
        <v>-0.8780764894</v>
      </c>
      <c r="D54" s="520">
        <f t="shared" si="8"/>
        <v>-8.301675676</v>
      </c>
      <c r="E54" s="520">
        <f t="shared" si="8"/>
        <v>-0.9506056616</v>
      </c>
      <c r="F54" s="542">
        <f t="shared" si="8"/>
        <v>0.9451774892</v>
      </c>
      <c r="G54" s="542">
        <f t="shared" si="8"/>
        <v>-1.632034934</v>
      </c>
      <c r="H54" s="542">
        <f t="shared" si="8"/>
        <v>-8.01386967</v>
      </c>
      <c r="I54" s="542">
        <f t="shared" si="8"/>
        <v>-6.486382979</v>
      </c>
      <c r="J54" s="542">
        <f t="shared" si="8"/>
        <v>-4.362602472</v>
      </c>
      <c r="K54" s="542">
        <f t="shared" si="8"/>
        <v>-4.161461337</v>
      </c>
      <c r="L54" s="542">
        <f t="shared" si="8"/>
        <v>-3.707965517</v>
      </c>
      <c r="M54" s="542">
        <f t="shared" si="8"/>
        <v>-6.163540373</v>
      </c>
      <c r="N54" s="520"/>
      <c r="O54" s="520"/>
      <c r="P54" s="520"/>
      <c r="Q54" s="520"/>
    </row>
    <row r="55">
      <c r="A55" s="539" t="s">
        <v>257</v>
      </c>
      <c r="B55" s="443">
        <f>'Instant Pay'!D44</f>
        <v>35831.73</v>
      </c>
      <c r="C55" s="443">
        <f>'Instant Pay'!E44</f>
        <v>86018.12</v>
      </c>
      <c r="D55" s="443">
        <f>'Instant Pay'!F44</f>
        <v>91764.54</v>
      </c>
      <c r="E55" s="443">
        <f>'Instant Pay'!G44</f>
        <v>100568.65</v>
      </c>
      <c r="F55" s="533">
        <f>'Instant Pay'!H44</f>
        <v>79662.53</v>
      </c>
      <c r="G55" s="533">
        <f>'Instant Pay'!I44</f>
        <v>68493.06</v>
      </c>
      <c r="H55" s="533">
        <f>'Instant Pay'!J44</f>
        <v>89114.72</v>
      </c>
      <c r="I55" s="533">
        <f>'Instant Pay'!K44</f>
        <v>133739.4</v>
      </c>
      <c r="J55" s="533">
        <f>'Instant Pay'!L44</f>
        <v>97738.53</v>
      </c>
      <c r="K55" s="533">
        <f>'Instant Pay'!M44</f>
        <v>100479.97</v>
      </c>
      <c r="L55" s="533">
        <f>'Instant Pay'!N44</f>
        <v>107932.61</v>
      </c>
      <c r="M55" s="533">
        <f>'Instant Pay'!O44</f>
        <v>127322.22</v>
      </c>
      <c r="N55" s="533">
        <f>'Instant Pay'!P44</f>
        <v>149483.14</v>
      </c>
      <c r="O55" s="533">
        <f>'Instant Pay'!Q44</f>
        <v>126657.54</v>
      </c>
      <c r="P55" s="533">
        <f>'Instant Pay'!R44</f>
        <v>78070.55</v>
      </c>
      <c r="Q55" s="533">
        <f>'Instant Pay'!S44</f>
        <v>48804.6</v>
      </c>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3.0"/>
    <col hidden="1" min="2" max="4" width="12.63"/>
  </cols>
  <sheetData>
    <row r="1">
      <c r="A1" s="41" t="s">
        <v>258</v>
      </c>
    </row>
    <row r="2">
      <c r="B2" s="548">
        <f>EP!Q1</f>
        <v>44378</v>
      </c>
      <c r="C2" s="548">
        <f>EP!R1</f>
        <v>44409</v>
      </c>
      <c r="D2" s="548">
        <f>EP!S1</f>
        <v>44440</v>
      </c>
      <c r="E2" s="548">
        <f>EP!T1</f>
        <v>44470</v>
      </c>
      <c r="F2" s="548">
        <f>EP!U1</f>
        <v>44501</v>
      </c>
      <c r="G2" s="548">
        <f>EP!V1</f>
        <v>44531</v>
      </c>
      <c r="H2" s="548">
        <f>EP!W1</f>
        <v>44562</v>
      </c>
      <c r="I2" s="548">
        <f>EP!X1</f>
        <v>44593</v>
      </c>
      <c r="J2" s="548">
        <f>EP!Y1</f>
        <v>44621</v>
      </c>
      <c r="K2" s="548">
        <f>EP!Z1</f>
        <v>44652</v>
      </c>
      <c r="L2" s="548">
        <f>EP!AA1</f>
        <v>44682</v>
      </c>
      <c r="M2" s="548">
        <f>EP!AB1</f>
        <v>44713</v>
      </c>
      <c r="N2" s="550">
        <v>44743.0</v>
      </c>
      <c r="O2" s="550">
        <v>44774.0</v>
      </c>
      <c r="P2" s="550">
        <v>44805.0</v>
      </c>
      <c r="Q2" s="550">
        <v>44835.0</v>
      </c>
      <c r="R2" s="550">
        <f>EP!AG1</f>
        <v>44866</v>
      </c>
      <c r="S2" s="550">
        <f>EP!AH1</f>
        <v>44896</v>
      </c>
    </row>
    <row r="3">
      <c r="A3" s="41" t="s">
        <v>66</v>
      </c>
      <c r="B3" s="551">
        <f>EP!Q9</f>
        <v>0.3181481606</v>
      </c>
      <c r="C3" s="551">
        <f>EP!R9</f>
        <v>0.3024876895</v>
      </c>
      <c r="D3" s="551">
        <f>EP!S9</f>
        <v>0.3073264995</v>
      </c>
      <c r="E3" s="551">
        <f>EP!T9</f>
        <v>0.3294598057</v>
      </c>
      <c r="F3" s="551">
        <f>EP!U9</f>
        <v>0.2869518668</v>
      </c>
      <c r="G3" s="551">
        <f>EP!V9</f>
        <v>0.2972598052</v>
      </c>
      <c r="H3" s="551">
        <f>EP!W9</f>
        <v>0.315702273</v>
      </c>
      <c r="I3" s="551">
        <f>EP!X9</f>
        <v>0.2854616144</v>
      </c>
      <c r="J3" s="551">
        <f>EP!Y9</f>
        <v>0.3112828015</v>
      </c>
      <c r="K3" s="551">
        <f>EP!Z9</f>
        <v>0.3408318938</v>
      </c>
      <c r="L3" s="551">
        <f>EP!AA9</f>
        <v>0.3134429203</v>
      </c>
      <c r="M3" s="551">
        <f>EP!AB9</f>
        <v>0.3068353979</v>
      </c>
      <c r="N3" s="551">
        <f>EP!AC9</f>
        <v>0.3065419589</v>
      </c>
      <c r="O3" s="551">
        <f>EP!AD9</f>
        <v>0.2699920061</v>
      </c>
      <c r="P3" s="551">
        <f>EP!AE9</f>
        <v>0.08105772764</v>
      </c>
      <c r="Q3" s="443">
        <f>EP!AF9</f>
        <v>-0.001092849751</v>
      </c>
      <c r="R3" s="443">
        <f>EP!AG9</f>
        <v>0</v>
      </c>
      <c r="S3" s="443">
        <f>EP!AH9</f>
        <v>0</v>
      </c>
    </row>
    <row r="4">
      <c r="A4" s="41" t="s">
        <v>67</v>
      </c>
      <c r="B4" s="551">
        <f>EP!Q10</f>
        <v>0.1803877352</v>
      </c>
      <c r="C4" s="551">
        <f>EP!R10</f>
        <v>0.233069003</v>
      </c>
      <c r="D4" s="551">
        <f>EP!S10</f>
        <v>0.1909751053</v>
      </c>
      <c r="E4" s="551">
        <f>EP!T10</f>
        <v>0.2033743569</v>
      </c>
      <c r="F4" s="551">
        <f>EP!U10</f>
        <v>0.2980369372</v>
      </c>
      <c r="G4" s="551">
        <f>EP!V10</f>
        <v>0.4599400105</v>
      </c>
      <c r="H4" s="551">
        <f>EP!W10</f>
        <v>-0.01167078158</v>
      </c>
      <c r="I4" s="551">
        <f>EP!X10</f>
        <v>0.1813965631</v>
      </c>
      <c r="J4" s="551">
        <f>EP!Y10</f>
        <v>0.136057246</v>
      </c>
      <c r="K4" s="551">
        <f>EP!Z10</f>
        <v>0.1951390892</v>
      </c>
      <c r="L4" s="551">
        <f>EP!AA10</f>
        <v>0.2447678142</v>
      </c>
      <c r="M4" s="551">
        <f>EP!AB10</f>
        <v>0.2051803907</v>
      </c>
      <c r="N4" s="551">
        <f>EP!AC10</f>
        <v>0.3371935332</v>
      </c>
      <c r="O4" s="551">
        <f>EP!AD10</f>
        <v>0.06603214608</v>
      </c>
      <c r="P4" s="551">
        <f>EP!AE10</f>
        <v>-0.007998945535</v>
      </c>
      <c r="Q4" s="443">
        <f>EP!AF10</f>
        <v>-0.001094128575</v>
      </c>
      <c r="R4" s="443">
        <f>EP!AG10</f>
        <v>-0.000001054020166</v>
      </c>
      <c r="S4" s="443">
        <f>EP!AH10</f>
        <v>-0.05233371161</v>
      </c>
    </row>
    <row r="5">
      <c r="A5" s="41" t="s">
        <v>9</v>
      </c>
      <c r="B5" s="551">
        <f>EP!Q11</f>
        <v>0.1377604254</v>
      </c>
      <c r="C5" s="551">
        <f>EP!R11</f>
        <v>0.06941868645</v>
      </c>
      <c r="D5" s="551">
        <f>EP!S11</f>
        <v>0.1163513942</v>
      </c>
      <c r="E5" s="551">
        <f>EP!T11</f>
        <v>0.1260854488</v>
      </c>
      <c r="F5" s="551">
        <f>EP!U11</f>
        <v>-0.01108507041</v>
      </c>
      <c r="G5" s="551">
        <f>EP!V11</f>
        <v>-0.1626802053</v>
      </c>
      <c r="H5" s="551">
        <f>EP!W11</f>
        <v>0.3273730546</v>
      </c>
      <c r="I5" s="551">
        <f>EP!X11</f>
        <v>0.1040650513</v>
      </c>
      <c r="J5" s="551">
        <f>EP!Y11</f>
        <v>0.1752255555</v>
      </c>
      <c r="K5" s="551">
        <f>EP!Z11</f>
        <v>0.1456928046</v>
      </c>
      <c r="L5" s="551">
        <f>EP!AA11</f>
        <v>0.06867510612</v>
      </c>
      <c r="M5" s="551">
        <f>EP!AB11</f>
        <v>0.1016550072</v>
      </c>
      <c r="N5" s="551">
        <f>EP!AC11</f>
        <v>-0.03065157429</v>
      </c>
      <c r="O5" s="551">
        <f>EP!AD11</f>
        <v>0.20395986</v>
      </c>
      <c r="P5" s="551">
        <f>EP!AE11</f>
        <v>0.08905667317</v>
      </c>
      <c r="Q5" s="524">
        <f>EP!AF11</f>
        <v>0.00000127882481</v>
      </c>
      <c r="R5" s="524">
        <f>EP!AG11</f>
        <v>0.000001054020166</v>
      </c>
      <c r="S5" s="524">
        <f>EP!AH11</f>
        <v>0.05233371161</v>
      </c>
    </row>
    <row r="6">
      <c r="A6" s="41" t="s">
        <v>68</v>
      </c>
      <c r="B6" s="542">
        <f>EP!Q12</f>
        <v>0.433007141</v>
      </c>
      <c r="C6" s="542">
        <f>EP!R12</f>
        <v>0.2294926004</v>
      </c>
      <c r="D6" s="542">
        <f>EP!S12</f>
        <v>0.3785921305</v>
      </c>
      <c r="E6" s="542">
        <f>EP!T12</f>
        <v>0.3827035852</v>
      </c>
      <c r="F6" s="542">
        <f>EP!U12</f>
        <v>-0.03863041747</v>
      </c>
      <c r="G6" s="542">
        <f>EP!V12</f>
        <v>-0.5472660699</v>
      </c>
      <c r="H6" s="542">
        <f>EP!W12</f>
        <v>1.036967683</v>
      </c>
      <c r="I6" s="542">
        <f>EP!X12</f>
        <v>0.3645500693</v>
      </c>
      <c r="J6" s="542">
        <f>EP!Y12</f>
        <v>0.5629143487</v>
      </c>
      <c r="K6" s="542">
        <f>EP!Z12</f>
        <v>0.4274623567</v>
      </c>
      <c r="L6" s="542">
        <f>EP!AA12</f>
        <v>0.2190992415</v>
      </c>
      <c r="M6" s="542">
        <f>EP!AB12</f>
        <v>0.3313014336</v>
      </c>
      <c r="N6" s="542">
        <f>EP!AC12</f>
        <v>-0.09999144781</v>
      </c>
      <c r="O6" s="542">
        <f>EP!AD12</f>
        <v>0.755429255</v>
      </c>
      <c r="P6" s="542">
        <f>EP!AE12</f>
        <v>1.098682085</v>
      </c>
      <c r="Q6" s="542" t="str">
        <f>EP!AF12</f>
        <v/>
      </c>
      <c r="R6" s="542" t="str">
        <f>EP!AG12</f>
        <v/>
      </c>
      <c r="S6" s="542" t="str">
        <f>EP!AH12</f>
        <v/>
      </c>
    </row>
    <row r="7">
      <c r="A7" s="41" t="s">
        <v>74</v>
      </c>
      <c r="B7" s="520">
        <f>EP!Q19</f>
        <v>0.03889216264</v>
      </c>
      <c r="C7" s="520">
        <f>EP!R19</f>
        <v>0.01991712338</v>
      </c>
      <c r="D7" s="520">
        <f>EP!S19</f>
        <v>0.02387303281</v>
      </c>
      <c r="E7" s="520">
        <f>EP!T19</f>
        <v>0.02144380824</v>
      </c>
      <c r="F7" s="520">
        <f>EP!U19</f>
        <v>0.02014229883</v>
      </c>
      <c r="G7" s="520">
        <f>EP!V19</f>
        <v>0.02225656878</v>
      </c>
      <c r="H7" s="520">
        <f>EP!W19</f>
        <v>0.03671211977</v>
      </c>
      <c r="I7" s="520">
        <f>EP!X19</f>
        <v>0.02709883103</v>
      </c>
      <c r="J7" s="520">
        <f>EP!Y19</f>
        <v>0.01176894172</v>
      </c>
      <c r="K7" s="520">
        <f>EP!Z19</f>
        <v>0.01350138604</v>
      </c>
      <c r="L7" s="520">
        <f>EP!AA19</f>
        <v>0.02099220061</v>
      </c>
      <c r="M7" s="520">
        <f>EP!AB19</f>
        <v>0.02889862273</v>
      </c>
      <c r="N7" s="520">
        <f>EP!AC19</f>
        <v>0.03805413959</v>
      </c>
      <c r="O7" s="520">
        <f>EP!AD19</f>
        <v>0.02183426679</v>
      </c>
      <c r="P7" s="520">
        <f>EP!AE19</f>
        <v>0.07697587556</v>
      </c>
      <c r="Q7" s="520">
        <f>EP!AF19</f>
        <v>0.4597380593</v>
      </c>
      <c r="R7" s="520">
        <f>EP!AG19</f>
        <v>0.3575564268</v>
      </c>
      <c r="S7" s="520">
        <f>EP!AH19</f>
        <v>-36.71814143</v>
      </c>
    </row>
    <row r="8">
      <c r="A8" s="552" t="s">
        <v>76</v>
      </c>
      <c r="B8" s="520">
        <f>EP!Q21</f>
        <v>0.01057585825</v>
      </c>
      <c r="C8" s="520">
        <f>EP!R21</f>
        <v>0.01145690834</v>
      </c>
      <c r="D8" s="520">
        <f>EP!S21</f>
        <v>0.01152430241</v>
      </c>
      <c r="E8" s="520">
        <f>EP!T21</f>
        <v>0.01810827336</v>
      </c>
      <c r="F8" s="520">
        <f>EP!U21</f>
        <v>0.01554720049</v>
      </c>
      <c r="G8" s="520">
        <f>EP!V21</f>
        <v>0.006206171625</v>
      </c>
      <c r="H8" s="520">
        <f>EP!W21</f>
        <v>0.007148447716</v>
      </c>
      <c r="I8" s="520">
        <f>EP!X21</f>
        <v>0.01214856059</v>
      </c>
      <c r="J8" s="520">
        <f>EP!Y21</f>
        <v>0.01427786565</v>
      </c>
      <c r="K8" s="520">
        <f>EP!Z21</f>
        <v>0.01887449568</v>
      </c>
      <c r="L8" s="520">
        <f>EP!AA21</f>
        <v>0.01040686201</v>
      </c>
      <c r="M8" s="520">
        <f>EP!AB21</f>
        <v>0.01107336892</v>
      </c>
      <c r="N8" s="520">
        <f>EP!AC21</f>
        <v>0.01692061702</v>
      </c>
    </row>
    <row r="9">
      <c r="A9" s="553" t="s">
        <v>37</v>
      </c>
      <c r="B9" s="520">
        <f>EP!Q113</f>
        <v>0.06754998225</v>
      </c>
      <c r="C9" s="520">
        <f>EP!R113</f>
        <v>0.06413246269</v>
      </c>
      <c r="D9" s="520">
        <f>EP!S113</f>
        <v>0.06028106509</v>
      </c>
      <c r="E9" s="520">
        <f>EP!T113</f>
        <v>0.08345316352</v>
      </c>
      <c r="F9" s="520">
        <f>EP!U113</f>
        <v>0.1071428571</v>
      </c>
      <c r="G9" s="520">
        <f>EP!V113</f>
        <v>0.08031923057</v>
      </c>
      <c r="H9" s="520">
        <f>EP!W113</f>
        <v>0.05185246104</v>
      </c>
      <c r="I9" s="520">
        <f>EP!X113</f>
        <v>0.05213909378</v>
      </c>
      <c r="J9" s="520">
        <f>EP!Y113</f>
        <v>0.04696349762</v>
      </c>
      <c r="K9" s="520">
        <f>EP!Z113</f>
        <v>0.07366172682</v>
      </c>
      <c r="L9" s="520">
        <f>EP!AA113</f>
        <v>0.06526178403</v>
      </c>
      <c r="M9" s="520">
        <f>EP!AB113</f>
        <v>0.05000171881</v>
      </c>
      <c r="N9" s="520">
        <f>EP!AC113</f>
        <v>0.07365180014</v>
      </c>
      <c r="O9" s="520">
        <f>EP!AD113</f>
        <v>0.06429481739</v>
      </c>
      <c r="P9" s="520">
        <f>EP!AE113</f>
        <v>0.1332044594</v>
      </c>
      <c r="Q9" s="520" t="str">
        <f>EP!AF113</f>
        <v/>
      </c>
      <c r="R9" s="520" t="str">
        <f>EP!AG113</f>
        <v/>
      </c>
      <c r="S9" s="520" t="str">
        <f>EP!AH113</f>
        <v/>
      </c>
    </row>
    <row r="10">
      <c r="A10" s="553" t="s">
        <v>38</v>
      </c>
      <c r="B10" s="520">
        <f>EP!Q114</f>
        <v>0.3849938499</v>
      </c>
      <c r="C10" s="520">
        <f>EP!R114</f>
        <v>0.4702276708</v>
      </c>
      <c r="D10" s="520">
        <f>EP!S114</f>
        <v>0.4181818182</v>
      </c>
      <c r="E10" s="520">
        <f>EP!T114</f>
        <v>0.3593339176</v>
      </c>
      <c r="F10" s="520">
        <f>EP!U114</f>
        <v>0.5495384615</v>
      </c>
      <c r="G10" s="520">
        <f>EP!V114</f>
        <v>0.4634408602</v>
      </c>
      <c r="H10" s="520">
        <f>EP!W114</f>
        <v>0.3694267516</v>
      </c>
      <c r="I10" s="520">
        <f>EP!X114</f>
        <v>0.6217287867</v>
      </c>
      <c r="J10" s="520">
        <f>EP!Y114</f>
        <v>0.6830346807</v>
      </c>
      <c r="K10" s="520">
        <f>EP!Z114</f>
        <v>0.5890660679</v>
      </c>
      <c r="L10" s="520">
        <f>EP!AA114</f>
        <v>0.5537746653</v>
      </c>
      <c r="M10" s="520">
        <f>EP!AB114</f>
        <v>0.5793963145</v>
      </c>
      <c r="N10" s="520">
        <f>EP!AC114</f>
        <v>0.7006883829</v>
      </c>
      <c r="O10" s="520">
        <f>EP!AD114</f>
        <v>0.5063254967</v>
      </c>
      <c r="P10" s="520">
        <f>EP!AE114</f>
        <v>0.6126092977</v>
      </c>
      <c r="Q10" s="520">
        <f>EP!AF114</f>
        <v>0.4237203991</v>
      </c>
      <c r="R10" s="520">
        <f>EP!AG114</f>
        <v>0.530657985</v>
      </c>
      <c r="S10" s="520" t="str">
        <f>EP!AH114</f>
        <v/>
      </c>
    </row>
    <row r="11">
      <c r="A11" s="553" t="s">
        <v>39</v>
      </c>
      <c r="B11" s="520">
        <f>EP!Q115</f>
        <v>0.7214076246</v>
      </c>
      <c r="C11" s="520">
        <f>EP!R115</f>
        <v>0.7987220447</v>
      </c>
      <c r="D11" s="520">
        <f>EP!S115</f>
        <v>0.8081936685</v>
      </c>
      <c r="E11" s="520">
        <f>EP!T115</f>
        <v>0.702173913</v>
      </c>
      <c r="F11" s="520">
        <f>EP!U115</f>
        <v>0.7902439024</v>
      </c>
      <c r="G11" s="520">
        <f>EP!V115</f>
        <v>0.8197088466</v>
      </c>
      <c r="H11" s="520">
        <f>EP!W115</f>
        <v>0.6438515081</v>
      </c>
      <c r="I11" s="520">
        <f>EP!X115</f>
        <v>0.7706896552</v>
      </c>
      <c r="J11" s="520">
        <f>EP!Y115</f>
        <v>0.7284339286</v>
      </c>
      <c r="K11" s="520">
        <f>EP!Z115</f>
        <v>0.628677786</v>
      </c>
      <c r="L11" s="520">
        <f>EP!AA115</f>
        <v>0.8198463996</v>
      </c>
      <c r="M11" s="520">
        <f>EP!AB115</f>
        <v>0.815110663</v>
      </c>
      <c r="N11" s="520">
        <f>EP!AC115</f>
        <v>0.6690856818</v>
      </c>
      <c r="O11" s="520">
        <f>EP!AD115</f>
        <v>0.7053832479</v>
      </c>
      <c r="P11" s="520">
        <f>EP!AE115</f>
        <v>0.8039921935</v>
      </c>
      <c r="Q11" s="520">
        <f>EP!AF115</f>
        <v>0.7314104685</v>
      </c>
      <c r="R11" s="520">
        <f>EP!AG115</f>
        <v>0.7591189039</v>
      </c>
      <c r="S11" s="520">
        <f>EP!AH115</f>
        <v>0.7048607318</v>
      </c>
    </row>
    <row r="12">
      <c r="A12" s="553" t="s">
        <v>40</v>
      </c>
      <c r="B12" s="520">
        <f>EP!Q116</f>
        <v>0.7980769231</v>
      </c>
      <c r="C12" s="520">
        <f>EP!R116</f>
        <v>0.8780487805</v>
      </c>
      <c r="D12" s="520">
        <f>EP!S116</f>
        <v>0.904</v>
      </c>
      <c r="E12" s="520">
        <f>EP!T116</f>
        <v>0.6912442396</v>
      </c>
      <c r="F12" s="520">
        <f>EP!U116</f>
        <v>0.8637770898</v>
      </c>
      <c r="G12" s="520">
        <f>EP!V116</f>
        <v>0.8765432099</v>
      </c>
      <c r="H12" s="520">
        <f>EP!W116</f>
        <v>0.6994535519</v>
      </c>
      <c r="I12" s="520">
        <f>EP!X116</f>
        <v>0.7567567568</v>
      </c>
      <c r="J12" s="520">
        <f>EP!Y116</f>
        <v>0.8855818792</v>
      </c>
      <c r="K12" s="520">
        <f>EP!Z116</f>
        <v>0.5832513559</v>
      </c>
      <c r="L12" s="520">
        <f>EP!AA116</f>
        <v>0.8879145357</v>
      </c>
      <c r="M12" s="520">
        <f>EP!AB116</f>
        <v>0.8632370681</v>
      </c>
      <c r="N12" s="520">
        <f>EP!AC116</f>
        <v>0.7599995292</v>
      </c>
      <c r="O12" s="520">
        <f>EP!AD116</f>
        <v>0.8533521348</v>
      </c>
      <c r="P12" s="520">
        <f>EP!AE116</f>
        <v>0.8292311272</v>
      </c>
      <c r="Q12" s="520">
        <f>EP!AF116</f>
        <v>0.8206584685</v>
      </c>
      <c r="R12" s="520">
        <f>EP!AG116</f>
        <v>0.7858510291</v>
      </c>
      <c r="S12" s="520">
        <f>EP!AH116</f>
        <v>0.8429939659</v>
      </c>
    </row>
    <row r="16">
      <c r="A16" s="41" t="s">
        <v>259</v>
      </c>
    </row>
    <row r="17">
      <c r="B17" s="548">
        <f>CB!B1</f>
        <v>44378</v>
      </c>
      <c r="C17" s="548">
        <f>CB!C1</f>
        <v>44409</v>
      </c>
      <c r="D17" s="548">
        <f>CB!D1</f>
        <v>44440</v>
      </c>
      <c r="E17" s="548">
        <f>CB!E1</f>
        <v>44470</v>
      </c>
      <c r="F17" s="548">
        <f>CB!F1</f>
        <v>44501</v>
      </c>
      <c r="G17" s="548">
        <f>CB!G1</f>
        <v>44531</v>
      </c>
      <c r="H17" s="548">
        <f>CB!H1</f>
        <v>44562</v>
      </c>
      <c r="I17" s="548">
        <f>CB!I1</f>
        <v>44593</v>
      </c>
      <c r="J17" s="548">
        <f>CB!J1</f>
        <v>44621</v>
      </c>
      <c r="K17" s="548">
        <f>CB!K1</f>
        <v>44652</v>
      </c>
      <c r="L17" s="548">
        <f>CB!L1</f>
        <v>44682</v>
      </c>
      <c r="M17" s="548">
        <f>CB!M1</f>
        <v>44713</v>
      </c>
      <c r="N17" s="550">
        <v>44743.0</v>
      </c>
      <c r="O17" s="550">
        <v>44774.0</v>
      </c>
      <c r="P17" s="550">
        <v>44805.0</v>
      </c>
      <c r="Q17" s="550">
        <v>44835.0</v>
      </c>
      <c r="R17" s="550">
        <f>CB!R1</f>
        <v>44866</v>
      </c>
      <c r="S17" s="550">
        <f>CB!S1</f>
        <v>44896</v>
      </c>
    </row>
    <row r="18">
      <c r="A18" s="19" t="s">
        <v>66</v>
      </c>
      <c r="B18" s="526">
        <f>CB!B9</f>
        <v>1.358899061</v>
      </c>
      <c r="C18" s="526">
        <f>CB!C9</f>
        <v>1.266867046</v>
      </c>
      <c r="D18" s="526">
        <f>CB!D9</f>
        <v>1.248623168</v>
      </c>
      <c r="E18" s="526">
        <f>CB!E9</f>
        <v>1.396501369</v>
      </c>
      <c r="F18" s="526">
        <f>CB!F9</f>
        <v>1.424992982</v>
      </c>
      <c r="G18" s="526">
        <f>CB!G9</f>
        <v>1.480609638</v>
      </c>
      <c r="H18" s="526">
        <f>CB!H9</f>
        <v>1.520193824</v>
      </c>
      <c r="I18" s="526">
        <f>CB!I9</f>
        <v>1.570028094</v>
      </c>
      <c r="J18" s="526">
        <f>CB!J9</f>
        <v>1.723674987</v>
      </c>
      <c r="K18" s="526">
        <f>CB!K9</f>
        <v>1.753508278</v>
      </c>
      <c r="L18" s="526">
        <f>CB!L9</f>
        <v>1.831190648</v>
      </c>
      <c r="M18" s="526">
        <f>CB!M9</f>
        <v>1.765809643</v>
      </c>
      <c r="N18" s="526">
        <f>CB!N9</f>
        <v>1.942915441</v>
      </c>
      <c r="O18" s="526">
        <f>CB!O9</f>
        <v>1.866184244</v>
      </c>
      <c r="P18" s="41">
        <v>1.84</v>
      </c>
      <c r="Q18" s="526">
        <f>CB!Q9</f>
        <v>2.17860177</v>
      </c>
      <c r="R18" s="526">
        <f>CB!R9</f>
        <v>2.319251244</v>
      </c>
      <c r="S18" s="526">
        <f>CB!S9</f>
        <v>2.688481502</v>
      </c>
    </row>
    <row r="19">
      <c r="A19" s="19" t="s">
        <v>67</v>
      </c>
      <c r="B19" s="526">
        <f>CB!B10</f>
        <v>0.1101880196</v>
      </c>
      <c r="C19" s="526">
        <f>CB!C10</f>
        <v>0.113486824</v>
      </c>
      <c r="D19" s="526">
        <f>CB!D10</f>
        <v>0.2094054795</v>
      </c>
      <c r="E19" s="526">
        <f>CB!E10</f>
        <v>0.2757960672</v>
      </c>
      <c r="F19" s="526">
        <f>CB!F10</f>
        <v>0.2801777659</v>
      </c>
      <c r="G19" s="526">
        <f>CB!G10</f>
        <v>0.4181625486</v>
      </c>
      <c r="H19" s="526">
        <f>CB!H10</f>
        <v>0.344892878</v>
      </c>
      <c r="I19" s="526">
        <f>CB!I10</f>
        <v>0.1568667519</v>
      </c>
      <c r="J19" s="526">
        <f>CB!J10</f>
        <v>0.1468597349</v>
      </c>
      <c r="K19" s="526">
        <f>CB!K10</f>
        <v>0.3103038412</v>
      </c>
      <c r="L19" s="526">
        <f>CB!L10</f>
        <v>0.5210809778</v>
      </c>
      <c r="M19" s="526">
        <f>CB!M10</f>
        <v>0.542827857</v>
      </c>
      <c r="N19" s="526">
        <f>CB!N10</f>
        <v>0.4797860236</v>
      </c>
      <c r="O19" s="526">
        <f>CB!O10</f>
        <v>0.4246593823</v>
      </c>
      <c r="P19" s="526">
        <f>CB!P10</f>
        <v>0.6883024662</v>
      </c>
      <c r="Q19" s="526">
        <f>CB!Q10</f>
        <v>0.7515519006</v>
      </c>
      <c r="R19" s="526">
        <f>CB!R10</f>
        <v>0.5487469328</v>
      </c>
      <c r="S19" s="526">
        <f>CB!S10</f>
        <v>0.5669427999</v>
      </c>
    </row>
    <row r="20">
      <c r="A20" s="19" t="s">
        <v>9</v>
      </c>
      <c r="B20" s="526">
        <f>CB!B11</f>
        <v>1.248711041</v>
      </c>
      <c r="C20" s="526">
        <f>CB!C11</f>
        <v>1.153380222</v>
      </c>
      <c r="D20" s="526">
        <f>CB!D11</f>
        <v>1.039217688</v>
      </c>
      <c r="E20" s="526">
        <f>CB!E11</f>
        <v>1.120705302</v>
      </c>
      <c r="F20" s="526">
        <f>CB!F11</f>
        <v>1.144815216</v>
      </c>
      <c r="G20" s="526">
        <f>CB!G11</f>
        <v>1.06244709</v>
      </c>
      <c r="H20" s="526">
        <f>CB!H11</f>
        <v>1.175300946</v>
      </c>
      <c r="I20" s="526">
        <f>CB!I11</f>
        <v>1.413161342</v>
      </c>
      <c r="J20" s="526">
        <f>CB!J11</f>
        <v>1.576815252</v>
      </c>
      <c r="K20" s="526">
        <f>CB!K11</f>
        <v>1.443204437</v>
      </c>
      <c r="L20" s="526">
        <f>CB!L11</f>
        <v>1.31010967</v>
      </c>
      <c r="M20" s="526">
        <f>CB!M11</f>
        <v>1.222981786</v>
      </c>
      <c r="N20" s="526">
        <f>CB!N11</f>
        <v>1.463129417</v>
      </c>
      <c r="O20" s="526">
        <f>CB!O11</f>
        <v>1.441524862</v>
      </c>
      <c r="P20" s="41">
        <v>1.15</v>
      </c>
      <c r="Q20" s="526">
        <f>CB!Q11</f>
        <v>1.42704987</v>
      </c>
      <c r="R20" s="526">
        <f>CB!R11</f>
        <v>1.770504312</v>
      </c>
      <c r="S20" s="526">
        <f>CB!S11</f>
        <v>2.121538702</v>
      </c>
    </row>
    <row r="21">
      <c r="A21" s="19" t="s">
        <v>117</v>
      </c>
      <c r="B21" s="542">
        <f>CB!B12</f>
        <v>0.9189137569</v>
      </c>
      <c r="C21" s="542">
        <f>CB!C12</f>
        <v>0.9104193101</v>
      </c>
      <c r="D21" s="542">
        <f>CB!D12</f>
        <v>0.8322908905</v>
      </c>
      <c r="E21" s="542">
        <f>CB!E12</f>
        <v>0.8025092755</v>
      </c>
      <c r="F21" s="542">
        <f>CB!F12</f>
        <v>0.8033830556</v>
      </c>
      <c r="G21" s="542">
        <f>CB!G12</f>
        <v>0.7175740737</v>
      </c>
      <c r="H21" s="542">
        <f>CB!H12</f>
        <v>0.7731257209</v>
      </c>
      <c r="I21" s="542">
        <f>CB!I12</f>
        <v>0.9000866593</v>
      </c>
      <c r="J21" s="542">
        <f>CB!J12</f>
        <v>0.9147984765</v>
      </c>
      <c r="K21" s="542">
        <f>CB!K12</f>
        <v>0.8230382799</v>
      </c>
      <c r="L21" s="542">
        <f>CB!L12</f>
        <v>0.7154414379</v>
      </c>
      <c r="M21" s="542">
        <f>CB!M12</f>
        <v>0.6925898218</v>
      </c>
      <c r="N21" s="542">
        <f>CB!N12</f>
        <v>0.7530587212</v>
      </c>
      <c r="O21" s="542">
        <f>CB!O12</f>
        <v>0.7724450929</v>
      </c>
      <c r="P21" s="542">
        <f>CB!P12</f>
        <v>0.6203964368</v>
      </c>
      <c r="Q21" s="542">
        <f>CB!Q12</f>
        <v>0.6550301616</v>
      </c>
      <c r="R21" s="542">
        <f>CB!R12</f>
        <v>0.7633947878</v>
      </c>
      <c r="S21" s="542">
        <f>CB!S12</f>
        <v>0.7891215545</v>
      </c>
    </row>
    <row r="22">
      <c r="A22" s="19" t="s">
        <v>74</v>
      </c>
      <c r="B22" s="554" t="str">
        <f>CB!B17</f>
        <v/>
      </c>
      <c r="C22" s="553" t="str">
        <f>CB!C18</f>
        <v/>
      </c>
      <c r="D22" s="553" t="str">
        <f>CB!D18</f>
        <v/>
      </c>
      <c r="E22" s="555" t="str">
        <f>CB!E18</f>
        <v/>
      </c>
      <c r="F22" s="554">
        <f>CB!F18</f>
        <v>0.07030024774</v>
      </c>
      <c r="G22" s="554">
        <f>CB!G18</f>
        <v>0.1012456203</v>
      </c>
      <c r="H22" s="554">
        <f>CB!H18</f>
        <v>0.07476243901</v>
      </c>
      <c r="I22" s="554">
        <f>CB!I18</f>
        <v>0.03651326526</v>
      </c>
      <c r="J22" s="554">
        <f>CB!J18</f>
        <v>0.03005228442</v>
      </c>
      <c r="K22" s="554">
        <f>CB!K18</f>
        <v>0.04296557996</v>
      </c>
      <c r="L22" s="554">
        <f>CB!L18</f>
        <v>0.04219060934</v>
      </c>
      <c r="M22" s="554">
        <f>CB!M18</f>
        <v>0.03862637902</v>
      </c>
      <c r="N22" s="554">
        <f>CB!N18</f>
        <v>0.03023977537</v>
      </c>
      <c r="O22" s="554">
        <f>CB!O18</f>
        <v>0.01468457638</v>
      </c>
      <c r="P22" s="554">
        <f>CB!P18</f>
        <v>0.04135212754</v>
      </c>
      <c r="Q22" s="554">
        <f>CB!Q18</f>
        <v>0.042713848</v>
      </c>
      <c r="R22" s="554">
        <f>CB!R18</f>
        <v>0.07049487795</v>
      </c>
      <c r="S22" s="554">
        <f>CB!S18</f>
        <v>0.05002406075</v>
      </c>
    </row>
    <row r="23">
      <c r="A23" s="19" t="s">
        <v>152</v>
      </c>
      <c r="B23" s="554">
        <f>CB!B21</f>
        <v>0.3709226095</v>
      </c>
      <c r="C23" s="554">
        <f>CB!C21</f>
        <v>0.3296848653</v>
      </c>
      <c r="D23" s="554">
        <f>CB!D21</f>
        <v>0.2666327193</v>
      </c>
      <c r="E23" s="554">
        <f>CB!E21</f>
        <v>0.116301226</v>
      </c>
      <c r="F23" s="554">
        <f>CB!F21</f>
        <v>0.09571758982</v>
      </c>
      <c r="G23" s="554">
        <f>CB!G21</f>
        <v>0.1275066904</v>
      </c>
      <c r="H23" s="554">
        <f>CB!H21</f>
        <v>0.1701659347</v>
      </c>
      <c r="I23" s="554">
        <f>CB!I21</f>
        <v>0.1823825203</v>
      </c>
      <c r="J23" s="554">
        <f>CB!J21</f>
        <v>0.1408059571</v>
      </c>
      <c r="K23" s="554">
        <f>CB!K21</f>
        <v>0.07473373165</v>
      </c>
      <c r="L23" s="554">
        <f>CB!L21</f>
        <v>0.1267176938</v>
      </c>
      <c r="M23" s="554">
        <f>CB!M21</f>
        <v>0.1181829126</v>
      </c>
      <c r="N23" s="554">
        <f>CB!N21</f>
        <v>0.14895499</v>
      </c>
      <c r="O23" s="554">
        <f>CB!O21</f>
        <v>0.1067156138</v>
      </c>
      <c r="P23" s="554">
        <f>CB!P21</f>
        <v>0.115417633</v>
      </c>
      <c r="Q23" s="554">
        <f>CB!Q21</f>
        <v>0.08746672992</v>
      </c>
      <c r="R23" s="554">
        <f>CB!R21</f>
        <v>0.0823471394</v>
      </c>
      <c r="S23" s="554">
        <f>CB!S21</f>
        <v>0.09263410349</v>
      </c>
    </row>
    <row r="24">
      <c r="A24" s="552" t="s">
        <v>37</v>
      </c>
      <c r="B24" s="554" t="str">
        <f>CB!B61</f>
        <v/>
      </c>
      <c r="C24" s="520">
        <f>CB!C61</f>
        <v>0.6213892378</v>
      </c>
      <c r="D24" s="520">
        <f>CB!D61</f>
        <v>0.533873996</v>
      </c>
      <c r="E24" s="520">
        <f>CB!E61</f>
        <v>0.5502241945</v>
      </c>
      <c r="F24" s="520">
        <f>CB!F61</f>
        <v>0.539436104</v>
      </c>
      <c r="G24" s="520">
        <f>CB!G61</f>
        <v>0.5189718297</v>
      </c>
      <c r="H24" s="520">
        <f>CB!H61</f>
        <v>0.515365354</v>
      </c>
      <c r="I24" s="520">
        <f>CB!I61</f>
        <v>0.4494448788</v>
      </c>
      <c r="J24" s="520">
        <f>CB!J61</f>
        <v>0.3917212986</v>
      </c>
      <c r="K24" s="520">
        <f>CB!K61</f>
        <v>0.4105508472</v>
      </c>
      <c r="L24" s="520">
        <f>CB!L61</f>
        <v>0.4146081092</v>
      </c>
      <c r="M24" s="520">
        <f>CB!M61</f>
        <v>0.4279781475</v>
      </c>
      <c r="N24" s="520">
        <f>CB!N61</f>
        <v>0.3680380323</v>
      </c>
      <c r="O24" s="520">
        <f>CB!O61</f>
        <v>0.4205942602</v>
      </c>
      <c r="P24" s="520">
        <f>CB!P61</f>
        <v>0.3450080623</v>
      </c>
      <c r="Q24" s="520">
        <f>CB!Q61</f>
        <v>0.3724500125</v>
      </c>
      <c r="R24" s="520">
        <f>CB!R61</f>
        <v>0.3053297828</v>
      </c>
      <c r="S24" s="520">
        <f>CB!S61</f>
        <v>0.2973702627</v>
      </c>
    </row>
    <row r="25">
      <c r="A25" s="553" t="s">
        <v>38</v>
      </c>
      <c r="B25" s="554" t="str">
        <f>CB!B62</f>
        <v/>
      </c>
      <c r="C25" s="554" t="str">
        <f>CB!C62</f>
        <v/>
      </c>
      <c r="D25" s="520">
        <f>CB!D62</f>
        <v>0.828125</v>
      </c>
      <c r="E25" s="520">
        <f>CB!E62</f>
        <v>0.8959116886</v>
      </c>
      <c r="F25" s="520">
        <f>CB!F62</f>
        <v>0.8294967655</v>
      </c>
      <c r="G25" s="520">
        <f>CB!G62</f>
        <v>0.835290524</v>
      </c>
      <c r="H25" s="520">
        <f>CB!H62</f>
        <v>0.8620528817</v>
      </c>
      <c r="I25" s="520">
        <f>CB!I62</f>
        <v>0.6625906639</v>
      </c>
      <c r="J25" s="520">
        <f>CB!J62</f>
        <v>0.6733467864</v>
      </c>
      <c r="K25" s="520">
        <f>CB!K62</f>
        <v>0.7128083912</v>
      </c>
      <c r="L25" s="520">
        <f>CB!L62</f>
        <v>0.7163213478</v>
      </c>
      <c r="M25" s="520">
        <f>CB!M62</f>
        <v>0.6862020158</v>
      </c>
      <c r="N25" s="520">
        <f>CB!N62</f>
        <v>0.6705848985</v>
      </c>
      <c r="O25" s="520">
        <f>CB!O62</f>
        <v>0.6621761558</v>
      </c>
      <c r="P25" s="520">
        <f>CB!P62</f>
        <v>0.6732384484</v>
      </c>
      <c r="Q25" s="520">
        <f>CB!Q62</f>
        <v>0.680690012</v>
      </c>
      <c r="R25" s="520">
        <f>CB!R62</f>
        <v>0.694648712</v>
      </c>
      <c r="S25" s="520">
        <f>CB!S62</f>
        <v>0.6507099508</v>
      </c>
    </row>
    <row r="26">
      <c r="A26" s="553" t="s">
        <v>39</v>
      </c>
      <c r="B26" s="554" t="str">
        <f>CB!B63</f>
        <v/>
      </c>
      <c r="C26" s="554" t="str">
        <f>CB!C63</f>
        <v/>
      </c>
      <c r="D26" s="520" t="str">
        <f>CB!D63</f>
        <v/>
      </c>
      <c r="E26" s="520">
        <f>CB!E63</f>
        <v>0.9215244532</v>
      </c>
      <c r="F26" s="520">
        <f>CB!F63</f>
        <v>0.9094973285</v>
      </c>
      <c r="G26" s="520">
        <f>CB!G63</f>
        <v>0.8979591837</v>
      </c>
      <c r="H26" s="520">
        <f>CB!H63</f>
        <v>0.8309292593</v>
      </c>
      <c r="I26" s="520">
        <f>CB!I63</f>
        <v>0.7403875418</v>
      </c>
      <c r="J26" s="520">
        <f>CB!J63</f>
        <v>0.7093888148</v>
      </c>
      <c r="K26" s="520">
        <f>CB!K63</f>
        <v>0.8349293834</v>
      </c>
      <c r="L26" s="520">
        <f>CB!L63</f>
        <v>0.8384106588</v>
      </c>
      <c r="M26" s="520">
        <f>CB!M63</f>
        <v>0.8533789267</v>
      </c>
      <c r="N26" s="520">
        <f>CB!N63</f>
        <v>0.8432588047</v>
      </c>
      <c r="O26" s="520">
        <f>CB!O63</f>
        <v>0.7548393956</v>
      </c>
      <c r="P26" s="520">
        <f>CB!P63</f>
        <v>0.8105882456</v>
      </c>
      <c r="Q26" s="520">
        <f>CB!Q63</f>
        <v>0.8407679418</v>
      </c>
      <c r="R26" s="520">
        <f>CB!R63</f>
        <v>0.8559763551</v>
      </c>
      <c r="S26" s="520">
        <f>CB!S63</f>
        <v>0.8060978551</v>
      </c>
    </row>
    <row r="27">
      <c r="A27" s="553" t="s">
        <v>40</v>
      </c>
      <c r="B27" s="554" t="str">
        <f>CB!B64</f>
        <v/>
      </c>
      <c r="C27" s="554" t="str">
        <f>CB!C64</f>
        <v/>
      </c>
      <c r="D27" s="520" t="str">
        <f>CB!D64</f>
        <v/>
      </c>
      <c r="E27" s="520" t="str">
        <f>CB!E64</f>
        <v/>
      </c>
      <c r="F27" s="520">
        <f>CB!F64</f>
        <v>0.9451971071</v>
      </c>
      <c r="G27" s="520">
        <f>CB!G64</f>
        <v>0.9440714543</v>
      </c>
      <c r="H27" s="520">
        <f>CB!H64</f>
        <v>0.976934356</v>
      </c>
      <c r="I27" s="520">
        <f>CB!I64</f>
        <v>0.6955501222</v>
      </c>
      <c r="J27" s="520">
        <f>CB!J64</f>
        <v>0.8215492829</v>
      </c>
      <c r="K27" s="520">
        <f>CB!K64</f>
        <v>0.8706167466</v>
      </c>
      <c r="L27" s="520">
        <f>CB!L64</f>
        <v>0.9189871277</v>
      </c>
      <c r="M27" s="520">
        <f>CB!M64</f>
        <v>0.9232865257</v>
      </c>
      <c r="N27" s="520">
        <f>CB!N64</f>
        <v>0.8661087866</v>
      </c>
      <c r="O27" s="520">
        <f>CB!O64</f>
        <v>0.7801487702</v>
      </c>
      <c r="P27" s="520">
        <f>CB!P64</f>
        <v>0.8725973717</v>
      </c>
      <c r="Q27" s="520">
        <f>CB!Q64</f>
        <v>0.9274734348</v>
      </c>
      <c r="R27" s="520">
        <f>CB!R64</f>
        <v>0.8790541978</v>
      </c>
      <c r="S27" s="520">
        <f>CB!S64</f>
        <v>0.8497936307</v>
      </c>
    </row>
    <row r="31">
      <c r="A31" s="41" t="s">
        <v>226</v>
      </c>
    </row>
    <row r="32">
      <c r="D32" s="548">
        <f>Cover!B1</f>
        <v>44440</v>
      </c>
      <c r="E32" s="548">
        <f>Cover!C1</f>
        <v>44470</v>
      </c>
      <c r="F32" s="548">
        <f>Cover!D1</f>
        <v>44501</v>
      </c>
      <c r="G32" s="548">
        <f>Cover!E1</f>
        <v>44531</v>
      </c>
      <c r="H32" s="548">
        <f>Cover!F1</f>
        <v>44562</v>
      </c>
      <c r="I32" s="548">
        <f>Cover!G1</f>
        <v>44593</v>
      </c>
      <c r="J32" s="548">
        <f>Cover!H1</f>
        <v>44621</v>
      </c>
      <c r="K32" s="548">
        <f>Cover!I1</f>
        <v>44652</v>
      </c>
      <c r="L32" s="548">
        <f>Cover!J1</f>
        <v>44682</v>
      </c>
      <c r="M32" s="548">
        <f>Cover!K1</f>
        <v>44713</v>
      </c>
      <c r="N32" s="548">
        <f>Cover!L1</f>
        <v>44743</v>
      </c>
      <c r="O32" s="548">
        <f>Cover!M1</f>
        <v>44774</v>
      </c>
      <c r="P32" s="548">
        <f>Cover!N1</f>
        <v>44805</v>
      </c>
      <c r="Q32" s="548">
        <f>Cover!O1</f>
        <v>44835</v>
      </c>
      <c r="R32" s="548">
        <f>Cover!P1</f>
        <v>44866</v>
      </c>
      <c r="S32" s="548">
        <f>Cover!Q1</f>
        <v>44896</v>
      </c>
    </row>
    <row r="33">
      <c r="A33" s="552" t="s">
        <v>66</v>
      </c>
      <c r="D33" s="524">
        <f>Cover!B9</f>
        <v>0.04604613596</v>
      </c>
      <c r="E33" s="524">
        <f>Cover!C9</f>
        <v>0.06680773668</v>
      </c>
      <c r="F33" s="524">
        <f>Cover!D9</f>
        <v>0.2379895416</v>
      </c>
      <c r="G33" s="524">
        <f>Cover!E9</f>
        <v>0.253241912</v>
      </c>
      <c r="H33" s="524">
        <f>Cover!F9</f>
        <v>0.4047275905</v>
      </c>
      <c r="I33" s="524">
        <f>Cover!G9</f>
        <v>0.3798659455</v>
      </c>
      <c r="J33" s="524">
        <f>Cover!H9</f>
        <v>0.3837889732</v>
      </c>
      <c r="K33" s="524">
        <f>Cover!I9</f>
        <v>0.3538848237</v>
      </c>
      <c r="L33" s="524">
        <f>Cover!J9</f>
        <v>0.3989420781</v>
      </c>
      <c r="M33" s="524">
        <f>Cover!K9</f>
        <v>0.4188352197</v>
      </c>
      <c r="N33" s="524">
        <f>Cover!L9</f>
        <v>0.8927882928</v>
      </c>
      <c r="O33" s="524">
        <f>Cover!M9</f>
        <v>0.9386941109</v>
      </c>
      <c r="P33" s="524">
        <f>Cover!N9</f>
        <v>1.178173566</v>
      </c>
      <c r="Q33" s="524">
        <f>Cover!O9</f>
        <v>1.201497552</v>
      </c>
      <c r="R33" s="524">
        <f>Cover!P9</f>
        <v>1.340455209</v>
      </c>
      <c r="S33" s="524">
        <f>Cover!Q9</f>
        <v>1.401619731</v>
      </c>
    </row>
    <row r="34">
      <c r="A34" s="552" t="s">
        <v>67</v>
      </c>
      <c r="D34" s="524">
        <f>Cover!B10</f>
        <v>0</v>
      </c>
      <c r="E34" s="524">
        <f>Cover!C10</f>
        <v>0</v>
      </c>
      <c r="F34" s="524">
        <f>Cover!D10</f>
        <v>0.1526384165</v>
      </c>
      <c r="G34" s="524">
        <f>Cover!E10</f>
        <v>-0.1428824601</v>
      </c>
      <c r="H34" s="524">
        <f>Cover!F10</f>
        <v>0.5796454732</v>
      </c>
      <c r="I34" s="524">
        <f>Cover!G10</f>
        <v>0.1983726756</v>
      </c>
      <c r="J34" s="524">
        <f>Cover!H10</f>
        <v>0.128259924</v>
      </c>
      <c r="K34" s="524">
        <f>Cover!I10</f>
        <v>-0.04584627499</v>
      </c>
      <c r="L34" s="524">
        <f>Cover!J10</f>
        <v>0.1567569229</v>
      </c>
      <c r="M34" s="524">
        <f>Cover!K10</f>
        <v>0.190188785</v>
      </c>
      <c r="N34" s="524">
        <f>Cover!L10</f>
        <v>0.2453560676</v>
      </c>
      <c r="O34" s="524">
        <f>Cover!M10</f>
        <v>0.3833195018</v>
      </c>
      <c r="P34" s="524">
        <f>Cover!N10</f>
        <v>0.6256421245</v>
      </c>
      <c r="Q34" s="524">
        <f>Cover!O10</f>
        <v>0.5013625159</v>
      </c>
      <c r="R34" s="524">
        <f>Cover!P10</f>
        <v>0.568392671</v>
      </c>
      <c r="S34" s="524">
        <f>Cover!Q10</f>
        <v>0.6242801149</v>
      </c>
    </row>
    <row r="35">
      <c r="A35" s="552" t="s">
        <v>9</v>
      </c>
      <c r="D35" s="524">
        <f>Cover!B11</f>
        <v>0.04604613596</v>
      </c>
      <c r="E35" s="524">
        <f>Cover!C11</f>
        <v>0.06680773668</v>
      </c>
      <c r="F35" s="524">
        <f>Cover!D11</f>
        <v>0.08535112515</v>
      </c>
      <c r="G35" s="524">
        <f>Cover!E11</f>
        <v>0.3961243721</v>
      </c>
      <c r="H35" s="524">
        <f>Cover!F11</f>
        <v>-0.1749178828</v>
      </c>
      <c r="I35" s="524">
        <f>Cover!G11</f>
        <v>0.1814932699</v>
      </c>
      <c r="J35" s="524">
        <f>Cover!H11</f>
        <v>0.2555290493</v>
      </c>
      <c r="K35" s="524">
        <f>Cover!I11</f>
        <v>0.3997310987</v>
      </c>
      <c r="L35" s="524">
        <f>Cover!J11</f>
        <v>0.2421851551</v>
      </c>
      <c r="M35" s="524">
        <f>Cover!K11</f>
        <v>0.2286464347</v>
      </c>
      <c r="N35" s="524">
        <f>Cover!L11</f>
        <v>0.6474322252</v>
      </c>
      <c r="O35" s="524">
        <f>Cover!M11</f>
        <v>0.5553746091</v>
      </c>
      <c r="P35" s="524">
        <f>Cover!N11</f>
        <v>0.552531442</v>
      </c>
      <c r="Q35" s="524">
        <f>Cover!O11</f>
        <v>0.7001350358</v>
      </c>
      <c r="R35" s="524">
        <f>Cover!P11</f>
        <v>0.7720625375</v>
      </c>
      <c r="S35" s="524">
        <f>Cover!Q11</f>
        <v>0.7773396163</v>
      </c>
    </row>
    <row r="36">
      <c r="A36" s="552" t="s">
        <v>117</v>
      </c>
      <c r="D36" s="520">
        <f>Cover!B12</f>
        <v>1</v>
      </c>
      <c r="E36" s="520">
        <f>Cover!C12</f>
        <v>1</v>
      </c>
      <c r="F36" s="520">
        <f>Cover!D12</f>
        <v>0.3586339322</v>
      </c>
      <c r="G36" s="520">
        <f>Cover!E12</f>
        <v>1.56421332</v>
      </c>
      <c r="H36" s="520">
        <f>Cover!F12</f>
        <v>-0.4321867026</v>
      </c>
      <c r="I36" s="520">
        <f>Cover!G12</f>
        <v>0.4777824179</v>
      </c>
      <c r="J36" s="520">
        <f>Cover!H12</f>
        <v>0.6658061255</v>
      </c>
      <c r="K36" s="520">
        <f>Cover!I12</f>
        <v>1.129551402</v>
      </c>
      <c r="L36" s="520">
        <f>Cover!J12</f>
        <v>0.6070684654</v>
      </c>
      <c r="M36" s="520">
        <f>Cover!K12</f>
        <v>0.5459102386</v>
      </c>
      <c r="N36" s="520">
        <f>Cover!L12</f>
        <v>0.7251800123</v>
      </c>
      <c r="O36" s="520">
        <f>Cover!M12</f>
        <v>0.5916459928</v>
      </c>
      <c r="P36" s="520">
        <f>Cover!N12</f>
        <v>0.4689728727</v>
      </c>
      <c r="Q36" s="520">
        <f>Cover!O12</f>
        <v>0.5827186538</v>
      </c>
      <c r="R36" s="520">
        <f>Cover!P12</f>
        <v>0.5759704111</v>
      </c>
      <c r="S36" s="520">
        <f>Cover!Q12</f>
        <v>0.554600937</v>
      </c>
    </row>
    <row r="37">
      <c r="A37" s="552" t="s">
        <v>74</v>
      </c>
      <c r="D37" s="553" t="str">
        <f>Cover!B19</f>
        <v/>
      </c>
      <c r="E37" s="553" t="str">
        <f>Cover!C19</f>
        <v/>
      </c>
      <c r="F37" s="520">
        <f>Cover!D19</f>
        <v>0</v>
      </c>
      <c r="G37" s="520">
        <f>Cover!E19</f>
        <v>0</v>
      </c>
      <c r="H37" s="520">
        <f>Cover!F19</f>
        <v>0.009175116882</v>
      </c>
      <c r="I37" s="520">
        <f>Cover!G19</f>
        <v>0.009091805866</v>
      </c>
      <c r="J37" s="520">
        <f>Cover!H19</f>
        <v>0.02118434626</v>
      </c>
      <c r="K37" s="520">
        <f>Cover!I19</f>
        <v>0.01478326367</v>
      </c>
      <c r="L37" s="520">
        <f>Cover!J19</f>
        <v>0.02669788782</v>
      </c>
      <c r="M37" s="520">
        <f>Cover!K19</f>
        <v>0.01514283468</v>
      </c>
      <c r="N37" s="520">
        <f>Cover!L19</f>
        <v>0.007642132554</v>
      </c>
      <c r="O37" s="520">
        <f>Cover!M19</f>
        <v>0.007809928065</v>
      </c>
      <c r="P37" s="520">
        <f>Cover!N19</f>
        <v>0.003565221824</v>
      </c>
      <c r="Q37" s="520">
        <f>Cover!O19</f>
        <v>0.004070301789</v>
      </c>
      <c r="R37" s="520">
        <f>Cover!P19</f>
        <v>0.01751882451</v>
      </c>
      <c r="S37" s="520">
        <f>Cover!Q19</f>
        <v>0.01779412485</v>
      </c>
    </row>
    <row r="38">
      <c r="A38" s="552" t="s">
        <v>152</v>
      </c>
      <c r="D38" s="520">
        <f>Cover!B21</f>
        <v>0.1061100239</v>
      </c>
      <c r="E38" s="520">
        <f>Cover!C21</f>
        <v>0.08057700714</v>
      </c>
      <c r="F38" s="520">
        <f>Cover!D21</f>
        <v>0.0527082665</v>
      </c>
      <c r="G38" s="520">
        <f>Cover!E21</f>
        <v>0.03309190216</v>
      </c>
      <c r="H38" s="520">
        <f>Cover!F21</f>
        <v>0.04039438604</v>
      </c>
      <c r="I38" s="520">
        <f>Cover!G21</f>
        <v>0.02901441394</v>
      </c>
      <c r="J38" s="520">
        <f>Cover!H21</f>
        <v>0.02485062193</v>
      </c>
      <c r="K38" s="520">
        <f>Cover!I21</f>
        <v>0.03088364621</v>
      </c>
      <c r="L38" s="520">
        <f>Cover!J21</f>
        <v>0.01700339672</v>
      </c>
      <c r="M38" s="520">
        <f>Cover!K21</f>
        <v>0.01712387315</v>
      </c>
      <c r="N38" s="520">
        <f>Cover!L21</f>
        <v>0.04425150239</v>
      </c>
      <c r="O38" s="520">
        <f>Cover!M21</f>
        <v>0.04501832113</v>
      </c>
      <c r="P38" s="520">
        <f>Cover!N21</f>
        <v>0.02928500816</v>
      </c>
      <c r="Q38" s="520">
        <f>Cover!O21</f>
        <v>0.0244391707</v>
      </c>
      <c r="R38" s="520">
        <f>Cover!P21</f>
        <v>0.02670258578</v>
      </c>
      <c r="S38" s="520">
        <f>Cover!Q21</f>
        <v>0.02693798776</v>
      </c>
    </row>
    <row r="39">
      <c r="A39" s="552" t="s">
        <v>37</v>
      </c>
      <c r="D39" s="553" t="str">
        <f>Cover!B54</f>
        <v/>
      </c>
      <c r="E39" s="520">
        <f>Cover!C54</f>
        <v>0.4013916069</v>
      </c>
      <c r="F39" s="520">
        <f>Cover!D54</f>
        <v>0.3417481395</v>
      </c>
      <c r="G39" s="520">
        <f>Cover!E54</f>
        <v>0.2460647223</v>
      </c>
      <c r="H39" s="520">
        <f>Cover!F54</f>
        <v>0.2021249438</v>
      </c>
      <c r="I39" s="520">
        <f>Cover!G54</f>
        <v>0.2236626556</v>
      </c>
      <c r="J39" s="520">
        <f>Cover!H54</f>
        <v>0.1728788361</v>
      </c>
      <c r="K39" s="520">
        <f>Cover!I54</f>
        <v>0.1881110623</v>
      </c>
      <c r="L39" s="520">
        <f>Cover!J54</f>
        <v>0.1709644199</v>
      </c>
      <c r="M39" s="520">
        <f>Cover!K54</f>
        <v>0.1452638495</v>
      </c>
      <c r="N39" s="520">
        <f>Cover!L54</f>
        <v>0.1481337965</v>
      </c>
      <c r="O39" s="520">
        <f>Cover!M54</f>
        <v>0.1963331501</v>
      </c>
      <c r="P39" s="520">
        <f>Cover!N54</f>
        <v>0.17888295</v>
      </c>
      <c r="Q39" s="520">
        <f>Cover!O54</f>
        <v>0.1598646604</v>
      </c>
      <c r="R39" s="520">
        <f>Cover!P54</f>
        <v>0.1394041488</v>
      </c>
      <c r="S39" s="520">
        <f>Cover!Q54</f>
        <v>0.1491254961</v>
      </c>
    </row>
    <row r="40">
      <c r="A40" s="553" t="s">
        <v>38</v>
      </c>
      <c r="D40" s="553" t="str">
        <f>Cover!B55</f>
        <v/>
      </c>
      <c r="E40" s="520" t="str">
        <f>Cover!C55</f>
        <v/>
      </c>
      <c r="F40" s="520">
        <f>Cover!D55</f>
        <v>0.3640303359</v>
      </c>
      <c r="G40" s="520">
        <f>Cover!E55</f>
        <v>0.6208368915</v>
      </c>
      <c r="H40" s="520">
        <f>Cover!F55</f>
        <v>0.3516263463</v>
      </c>
      <c r="I40" s="520">
        <f>Cover!G55</f>
        <v>0.3746917664</v>
      </c>
      <c r="J40" s="520">
        <f>Cover!H55</f>
        <v>0.3762026834</v>
      </c>
      <c r="K40" s="520">
        <f>Cover!I55</f>
        <v>0.3076167076</v>
      </c>
      <c r="L40" s="520">
        <f>Cover!J55</f>
        <v>0.3260091978</v>
      </c>
      <c r="M40" s="520">
        <f>Cover!K55</f>
        <v>0.4319052178</v>
      </c>
      <c r="N40" s="520">
        <f>Cover!L55</f>
        <v>0.3035454692</v>
      </c>
      <c r="O40" s="520">
        <f>Cover!M55</f>
        <v>0.3368110887</v>
      </c>
      <c r="P40" s="520">
        <f>Cover!N55</f>
        <v>0.4257512952</v>
      </c>
      <c r="Q40" s="520">
        <f>Cover!O55</f>
        <v>0.390515502</v>
      </c>
      <c r="R40" s="520">
        <f>Cover!P55</f>
        <v>0.3507712595</v>
      </c>
      <c r="S40" s="520">
        <f>Cover!Q55</f>
        <v>0.3734329708</v>
      </c>
    </row>
    <row r="41">
      <c r="A41" s="553" t="s">
        <v>39</v>
      </c>
      <c r="D41" s="553" t="str">
        <f>Cover!B56</f>
        <v/>
      </c>
      <c r="E41" s="520" t="str">
        <f>Cover!C56</f>
        <v/>
      </c>
      <c r="F41" s="520" t="str">
        <f>Cover!D56</f>
        <v/>
      </c>
      <c r="G41" s="520">
        <f>Cover!E56</f>
        <v>0.8392857143</v>
      </c>
      <c r="H41" s="520">
        <f>Cover!F56</f>
        <v>0.4910591472</v>
      </c>
      <c r="I41" s="520">
        <f>Cover!G56</f>
        <v>0.7618901031</v>
      </c>
      <c r="J41" s="520">
        <f>Cover!H56</f>
        <v>0.7640449438</v>
      </c>
      <c r="K41" s="520">
        <f>Cover!I56</f>
        <v>0.6183185841</v>
      </c>
      <c r="L41" s="520">
        <f>Cover!J56</f>
        <v>0.8073748669</v>
      </c>
      <c r="M41" s="520">
        <f>Cover!K56</f>
        <v>0.7776533811</v>
      </c>
      <c r="N41" s="520">
        <f>Cover!L56</f>
        <v>0.6229795881</v>
      </c>
      <c r="O41" s="520">
        <f>Cover!M56</f>
        <v>0.8000532127</v>
      </c>
      <c r="P41" s="520">
        <f>Cover!N56</f>
        <v>0.7725250848</v>
      </c>
      <c r="Q41" s="520">
        <f>Cover!O56</f>
        <v>0.6876605437</v>
      </c>
      <c r="R41" s="520">
        <f>Cover!P56</f>
        <v>0.8430595101</v>
      </c>
      <c r="S41" s="520">
        <f>Cover!Q56</f>
        <v>0.79381708</v>
      </c>
    </row>
    <row r="42">
      <c r="A42" s="553" t="s">
        <v>40</v>
      </c>
      <c r="D42" s="553" t="str">
        <f>Cover!B57</f>
        <v/>
      </c>
      <c r="E42" s="520" t="str">
        <f>Cover!C57</f>
        <v/>
      </c>
      <c r="F42" s="520" t="str">
        <f>Cover!D57</f>
        <v/>
      </c>
      <c r="G42" s="520" t="str">
        <f>Cover!E57</f>
        <v/>
      </c>
      <c r="H42" s="520">
        <f>Cover!F57</f>
        <v>0.865248227</v>
      </c>
      <c r="I42" s="520">
        <f>Cover!G57</f>
        <v>0.8487394958</v>
      </c>
      <c r="J42" s="520">
        <f>Cover!H57</f>
        <v>0.8844444444</v>
      </c>
      <c r="K42" s="520">
        <f>Cover!I57</f>
        <v>0.7510504202</v>
      </c>
      <c r="L42" s="520">
        <f>Cover!J57</f>
        <v>0.9056819808</v>
      </c>
      <c r="M42" s="520">
        <f>Cover!K57</f>
        <v>0.8545754328</v>
      </c>
      <c r="N42" s="520">
        <f>Cover!L57</f>
        <v>0.7958537288</v>
      </c>
      <c r="O42" s="520">
        <f>Cover!M57</f>
        <v>0.8839140104</v>
      </c>
      <c r="P42" s="520">
        <f>Cover!N57</f>
        <v>0.8485670103</v>
      </c>
      <c r="Q42" s="520">
        <f>Cover!O57</f>
        <v>0.7829806146</v>
      </c>
      <c r="R42" s="520">
        <f>Cover!P57</f>
        <v>0.8691114072</v>
      </c>
      <c r="S42" s="520">
        <f>Cover!Q57</f>
        <v>0.918340602</v>
      </c>
    </row>
    <row r="45">
      <c r="A45" s="41"/>
    </row>
    <row r="46">
      <c r="A46" s="41" t="s">
        <v>260</v>
      </c>
    </row>
    <row r="47">
      <c r="B47" s="553" t="str">
        <f t="shared" ref="B47:D47" si="1">'Instant Pay'!B1</f>
        <v>#REF!</v>
      </c>
      <c r="C47" s="553" t="str">
        <f t="shared" si="1"/>
        <v>#REF!</v>
      </c>
      <c r="D47" s="553" t="str">
        <f t="shared" si="1"/>
        <v>#REF!</v>
      </c>
      <c r="E47" s="548">
        <f>'Instant Pay'!E1</f>
        <v>44470</v>
      </c>
      <c r="F47" s="548">
        <f>'Instant Pay'!F1</f>
        <v>44501</v>
      </c>
      <c r="G47" s="548">
        <f>'Instant Pay'!G1</f>
        <v>44531</v>
      </c>
      <c r="H47" s="548">
        <f>'Instant Pay'!H1</f>
        <v>44562</v>
      </c>
      <c r="I47" s="548">
        <f>'Instant Pay'!I1</f>
        <v>44593</v>
      </c>
      <c r="J47" s="548">
        <f>'Instant Pay'!J1</f>
        <v>44621</v>
      </c>
      <c r="K47" s="548">
        <f>'Instant Pay'!K1</f>
        <v>44652</v>
      </c>
      <c r="L47" s="548">
        <f>'Instant Pay'!L1</f>
        <v>44682</v>
      </c>
      <c r="M47" s="548">
        <f>'Instant Pay'!M1</f>
        <v>44713</v>
      </c>
      <c r="N47" s="548">
        <f>'Instant Pay'!N1</f>
        <v>44743</v>
      </c>
      <c r="O47" s="548">
        <f>'Instant Pay'!O1</f>
        <v>44774</v>
      </c>
      <c r="P47" s="548">
        <f>'Instant Pay'!P1</f>
        <v>44805</v>
      </c>
      <c r="Q47" s="548">
        <f>'Instant Pay'!Q1</f>
        <v>44835</v>
      </c>
      <c r="R47" s="548">
        <f>'Instant Pay'!R1</f>
        <v>44866</v>
      </c>
      <c r="S47" s="548">
        <f>'Instant Pay'!S1</f>
        <v>44896</v>
      </c>
    </row>
    <row r="48">
      <c r="A48" s="552" t="s">
        <v>66</v>
      </c>
      <c r="B48" s="553" t="str">
        <f t="shared" ref="B48:D48" si="2">'Instant Pay'!B9</f>
        <v>#REF!</v>
      </c>
      <c r="C48" s="553" t="str">
        <f t="shared" si="2"/>
        <v>#REF!</v>
      </c>
      <c r="D48" s="553" t="str">
        <f t="shared" si="2"/>
        <v>#REF!</v>
      </c>
      <c r="E48" s="524">
        <f>'Instant Pay'!E9</f>
        <v>0.00834749931</v>
      </c>
      <c r="F48" s="524">
        <f>'Instant Pay'!F9</f>
        <v>0.008454161471</v>
      </c>
      <c r="G48" s="524">
        <f>'Instant Pay'!G9</f>
        <v>0.009282684951</v>
      </c>
      <c r="H48" s="524">
        <f>'Instant Pay'!H9</f>
        <v>0.006553488953</v>
      </c>
      <c r="I48" s="524">
        <f>'Instant Pay'!I9</f>
        <v>0.006174270816</v>
      </c>
      <c r="J48" s="524">
        <f>'Instant Pay'!J9</f>
        <v>0.006313939431</v>
      </c>
      <c r="K48" s="524">
        <f>'Instant Pay'!K9</f>
        <v>0.007982182023</v>
      </c>
      <c r="L48" s="524">
        <f>'Instant Pay'!L9</f>
        <v>0.007112974584</v>
      </c>
      <c r="M48" s="524">
        <f>'Instant Pay'!M9</f>
        <v>0.006799750468</v>
      </c>
      <c r="N48" s="524">
        <f>'Instant Pay'!N9</f>
        <v>0.007537917022</v>
      </c>
      <c r="O48" s="524">
        <f>'Instant Pay'!O9</f>
        <v>0.01010743598</v>
      </c>
      <c r="P48" s="524">
        <f>'Instant Pay'!P9</f>
        <v>0.01308633102</v>
      </c>
      <c r="Q48" s="524">
        <f>'Instant Pay'!Q9</f>
        <v>0.007854616228</v>
      </c>
      <c r="R48" s="524">
        <f>'Instant Pay'!R9</f>
        <v>0.005567920357</v>
      </c>
      <c r="S48" s="524">
        <f>'Instant Pay'!S9</f>
        <v>0.003957297994</v>
      </c>
    </row>
    <row r="49">
      <c r="A49" s="552" t="s">
        <v>67</v>
      </c>
      <c r="B49" s="553" t="str">
        <f t="shared" ref="B49:D49" si="3">'Instant Pay'!B10</f>
        <v>#REF!</v>
      </c>
      <c r="C49" s="553" t="str">
        <f t="shared" si="3"/>
        <v>#REF!</v>
      </c>
      <c r="D49" s="553" t="str">
        <f t="shared" si="3"/>
        <v>#REF!</v>
      </c>
      <c r="E49" s="524">
        <f>'Instant Pay'!E10</f>
        <v>0</v>
      </c>
      <c r="F49" s="524">
        <f>'Instant Pay'!F10</f>
        <v>0.0143361688</v>
      </c>
      <c r="G49" s="524">
        <f>'Instant Pay'!G10</f>
        <v>0.05389946101</v>
      </c>
      <c r="H49" s="524">
        <f>'Instant Pay'!H10</f>
        <v>0.06306768109</v>
      </c>
      <c r="I49" s="524">
        <f>'Instant Pay'!I10</f>
        <v>-0.02084498564</v>
      </c>
      <c r="J49" s="524">
        <f>'Instant Pay'!J10</f>
        <v>0.05384827085</v>
      </c>
      <c r="K49" s="524">
        <f>'Instant Pay'!K10</f>
        <v>0.04711432599</v>
      </c>
      <c r="L49" s="524">
        <f>'Instant Pay'!L10</f>
        <v>0.07560174503</v>
      </c>
      <c r="M49" s="524">
        <f>'Instant Pay'!M10</f>
        <v>0.0537123674</v>
      </c>
      <c r="N49" s="524">
        <f>'Instant Pay'!N10</f>
        <v>0.09097358124</v>
      </c>
      <c r="O49" s="524">
        <f>'Instant Pay'!O10</f>
        <v>0.06317620183</v>
      </c>
      <c r="P49" s="524">
        <f>'Instant Pay'!P10</f>
        <v>0.05725623334</v>
      </c>
      <c r="Q49" s="524">
        <f>'Instant Pay'!Q10</f>
        <v>0.04978346995</v>
      </c>
      <c r="R49" s="524">
        <f>'Instant Pay'!R10</f>
        <v>0.02913800761</v>
      </c>
      <c r="S49" s="524">
        <f>'Instant Pay'!S10</f>
        <v>0.03022097434</v>
      </c>
    </row>
    <row r="50">
      <c r="A50" s="552" t="s">
        <v>9</v>
      </c>
      <c r="B50" s="553" t="str">
        <f t="shared" ref="B50:D50" si="4">'Instant Pay'!B11</f>
        <v>#REF!</v>
      </c>
      <c r="C50" s="553" t="str">
        <f t="shared" si="4"/>
        <v>#REF!</v>
      </c>
      <c r="D50" s="553" t="str">
        <f t="shared" si="4"/>
        <v>#REF!</v>
      </c>
      <c r="E50" s="524">
        <f>'Instant Pay'!E11</f>
        <v>0.00834749931</v>
      </c>
      <c r="F50" s="524">
        <f>'Instant Pay'!F11</f>
        <v>-0.005882007325</v>
      </c>
      <c r="G50" s="524">
        <f>'Instant Pay'!G11</f>
        <v>-0.04461677605</v>
      </c>
      <c r="H50" s="524">
        <f>'Instant Pay'!H11</f>
        <v>-0.05651419214</v>
      </c>
      <c r="I50" s="524">
        <f>'Instant Pay'!I11</f>
        <v>0.02701925646</v>
      </c>
      <c r="J50" s="524">
        <f>'Instant Pay'!J11</f>
        <v>-0.04753433142</v>
      </c>
      <c r="K50" s="524">
        <f>'Instant Pay'!K11</f>
        <v>-0.03913214397</v>
      </c>
      <c r="L50" s="524">
        <f>'Instant Pay'!L11</f>
        <v>-0.06848877045</v>
      </c>
      <c r="M50" s="524">
        <f>'Instant Pay'!M11</f>
        <v>-0.04691261693</v>
      </c>
      <c r="N50" s="524">
        <f>'Instant Pay'!N11</f>
        <v>-0.08343566422</v>
      </c>
      <c r="O50" s="524">
        <f>'Instant Pay'!O11</f>
        <v>-0.05306876585</v>
      </c>
      <c r="P50" s="524">
        <f>'Instant Pay'!P11</f>
        <v>-0.04416990232</v>
      </c>
      <c r="Q50" s="524">
        <f>'Instant Pay'!Q11</f>
        <v>-0.04192885372</v>
      </c>
      <c r="R50" s="524">
        <f>'Instant Pay'!R11</f>
        <v>-0.02357008726</v>
      </c>
      <c r="S50" s="524">
        <f>'Instant Pay'!S11</f>
        <v>-0.02626367635</v>
      </c>
    </row>
    <row r="51">
      <c r="A51" s="552" t="s">
        <v>117</v>
      </c>
      <c r="B51" s="553" t="str">
        <f t="shared" ref="B51:D51" si="5">'Instant Pay'!B12</f>
        <v>#REF!</v>
      </c>
      <c r="C51" s="553" t="str">
        <f t="shared" si="5"/>
        <v>#REF!</v>
      </c>
      <c r="D51" s="553" t="str">
        <f t="shared" si="5"/>
        <v>#REF!</v>
      </c>
      <c r="E51" s="542">
        <f>'Instant Pay'!E12</f>
        <v>1</v>
      </c>
      <c r="F51" s="542">
        <f>'Instant Pay'!F12</f>
        <v>-0.6957528958</v>
      </c>
      <c r="G51" s="542">
        <f>'Instant Pay'!G12</f>
        <v>-4.806451613</v>
      </c>
      <c r="H51" s="542">
        <f>'Instant Pay'!H12</f>
        <v>-8.62352749</v>
      </c>
      <c r="I51" s="542">
        <f>'Instant Pay'!I12</f>
        <v>4.376104849</v>
      </c>
      <c r="J51" s="542">
        <f>'Instant Pay'!J12</f>
        <v>-7.528474408</v>
      </c>
      <c r="K51" s="542">
        <f>'Instant Pay'!K12</f>
        <v>-4.902436935</v>
      </c>
      <c r="L51" s="542">
        <f>'Instant Pay'!L12</f>
        <v>-9.628710133</v>
      </c>
      <c r="M51" s="542">
        <f>'Instant Pay'!M12</f>
        <v>-6.899167426</v>
      </c>
      <c r="N51" s="542">
        <f>'Instant Pay'!N12</f>
        <v>-11.06879579</v>
      </c>
      <c r="O51" s="542">
        <f>'Instant Pay'!O12</f>
        <v>-5.250467674</v>
      </c>
      <c r="P51" s="542">
        <f>'Instant Pay'!P12</f>
        <v>-3.375270138</v>
      </c>
      <c r="Q51" s="542">
        <f>'Instant Pay'!Q12</f>
        <v>-5.338116147</v>
      </c>
      <c r="R51" s="542">
        <f>'Instant Pay'!R12</f>
        <v>-4.233194037</v>
      </c>
      <c r="S51" s="542">
        <f>'Instant Pay'!S12</f>
        <v>-6.636769936</v>
      </c>
    </row>
    <row r="52">
      <c r="A52" s="552" t="s">
        <v>74</v>
      </c>
      <c r="B52" s="553" t="str">
        <f t="shared" ref="B52:D52" si="6">'Instant Pay'!B19</f>
        <v>#REF!</v>
      </c>
      <c r="C52" s="553" t="str">
        <f t="shared" si="6"/>
        <v>#REF!</v>
      </c>
      <c r="D52" s="553" t="str">
        <f t="shared" si="6"/>
        <v>#REF!</v>
      </c>
      <c r="E52" s="548" t="str">
        <f>'Instant Pay'!E19</f>
        <v/>
      </c>
      <c r="F52" s="520">
        <f>'Instant Pay'!F19</f>
        <v>0.00009613983603</v>
      </c>
      <c r="G52" s="520">
        <f>'Instant Pay'!G19</f>
        <v>0.0008493857808</v>
      </c>
      <c r="H52" s="520">
        <f>'Instant Pay'!H19</f>
        <v>0.09207482471</v>
      </c>
      <c r="I52" s="520">
        <f>'Instant Pay'!I19</f>
        <v>0.05124344366</v>
      </c>
      <c r="J52" s="520">
        <f>'Instant Pay'!J19</f>
        <v>0.5658578176</v>
      </c>
      <c r="K52" s="520">
        <f>'Instant Pay'!K19</f>
        <v>0.06870489384</v>
      </c>
      <c r="L52" s="520">
        <f>'Instant Pay'!L19</f>
        <v>0.001196565788</v>
      </c>
      <c r="M52" s="520">
        <f>'Instant Pay'!M19</f>
        <v>0.04871740324</v>
      </c>
      <c r="N52" s="520">
        <f>'Instant Pay'!N19</f>
        <v>0.1536111207</v>
      </c>
      <c r="O52" s="520">
        <f>'Instant Pay'!O19</f>
        <v>0.1403461547</v>
      </c>
      <c r="P52" s="520">
        <f>'Instant Pay'!P19</f>
        <v>0.1008594502</v>
      </c>
      <c r="Q52" s="520">
        <f>'Instant Pay'!Q19</f>
        <v>0.1008851348</v>
      </c>
      <c r="R52" s="520">
        <f>'Instant Pay'!R19</f>
        <v>0.101451693</v>
      </c>
      <c r="S52" s="520">
        <f>'Instant Pay'!S19</f>
        <v>0.2734596668</v>
      </c>
    </row>
    <row r="53">
      <c r="A53" s="552" t="s">
        <v>152</v>
      </c>
      <c r="B53" s="553" t="str">
        <f t="shared" ref="B53:D53" si="7">'Instant Pay'!B21</f>
        <v>#REF!</v>
      </c>
      <c r="C53" s="553" t="str">
        <f t="shared" si="7"/>
        <v>#REF!</v>
      </c>
      <c r="D53" s="553" t="str">
        <f t="shared" si="7"/>
        <v>#REF!</v>
      </c>
      <c r="E53" s="554">
        <f>'Instant Pay'!E21</f>
        <v>0.02575282975</v>
      </c>
      <c r="F53" s="554">
        <f>'Instant Pay'!F21</f>
        <v>0.131267154</v>
      </c>
      <c r="G53" s="554">
        <f>'Instant Pay'!G21</f>
        <v>0.02946216341</v>
      </c>
      <c r="H53" s="554">
        <f>'Instant Pay'!H21</f>
        <v>0.000794852988</v>
      </c>
      <c r="I53" s="554">
        <f>'Instant Pay'!I21</f>
        <v>0.04399978626</v>
      </c>
      <c r="J53" s="554">
        <f>'Instant Pay'!J21</f>
        <v>0.1257282747</v>
      </c>
      <c r="K53" s="554">
        <f>'Instant Pay'!K21</f>
        <v>0.0920828118</v>
      </c>
      <c r="L53" s="554">
        <f>'Instant Pay'!L21</f>
        <v>0.08433030454</v>
      </c>
      <c r="M53" s="554">
        <f>'Instant Pay'!M21</f>
        <v>0.07838766274</v>
      </c>
    </row>
    <row r="54">
      <c r="A54" s="552" t="s">
        <v>37</v>
      </c>
      <c r="B54" s="553" t="str">
        <f t="shared" ref="B54:D54" si="8">'Instant Pay'!B49</f>
        <v>#REF!</v>
      </c>
      <c r="C54" s="553" t="str">
        <f t="shared" si="8"/>
        <v>#REF!</v>
      </c>
      <c r="D54" s="553" t="str">
        <f t="shared" si="8"/>
        <v>#REF!</v>
      </c>
      <c r="E54" s="520">
        <f>'Instant Pay'!E49</f>
        <v>0.7782265028</v>
      </c>
      <c r="F54" s="520">
        <f>'Instant Pay'!F49</f>
        <v>0.7532298284</v>
      </c>
      <c r="G54" s="520">
        <f>'Instant Pay'!G49</f>
        <v>0.509862148</v>
      </c>
      <c r="H54" s="520">
        <f>'Instant Pay'!H49</f>
        <v>0.1994881734</v>
      </c>
      <c r="I54" s="520">
        <f>'Instant Pay'!I49</f>
        <v>0.09820131999</v>
      </c>
      <c r="J54" s="520">
        <f>'Instant Pay'!J49</f>
        <v>0.2493228586</v>
      </c>
      <c r="K54" s="520">
        <f>'Instant Pay'!K49</f>
        <v>0.7393990092</v>
      </c>
      <c r="L54" s="520">
        <f>'Instant Pay'!L49</f>
        <v>0.5919495064</v>
      </c>
      <c r="M54" s="520">
        <f>'Instant Pay'!M49</f>
        <v>0.4345469279</v>
      </c>
      <c r="N54" s="520">
        <f>'Instant Pay'!N49</f>
        <v>0.3639804638</v>
      </c>
      <c r="O54" s="520">
        <f>'Instant Pay'!O49</f>
        <v>0.3160028269</v>
      </c>
      <c r="P54" s="520">
        <f>'Instant Pay'!P49</f>
        <v>0.5584665965</v>
      </c>
      <c r="Q54" s="520">
        <f>'Instant Pay'!Q49</f>
        <v>0.8230561605</v>
      </c>
      <c r="R54" s="520">
        <f>'Instant Pay'!R49</f>
        <v>0.6301967972</v>
      </c>
      <c r="S54" s="520">
        <f>'Instant Pay'!S49</f>
        <v>0.7045535947</v>
      </c>
    </row>
    <row r="55">
      <c r="A55" s="553" t="s">
        <v>38</v>
      </c>
      <c r="B55" s="553" t="str">
        <f t="shared" ref="B55:D55" si="9">'Instant Pay'!B50</f>
        <v>#REF!</v>
      </c>
      <c r="C55" s="553" t="str">
        <f t="shared" si="9"/>
        <v>#REF!</v>
      </c>
      <c r="D55" s="553" t="str">
        <f t="shared" si="9"/>
        <v>#REF!</v>
      </c>
      <c r="E55" s="520">
        <f>'Instant Pay'!E50</f>
        <v>0.3998101631</v>
      </c>
      <c r="F55" s="520">
        <f>'Instant Pay'!F50</f>
        <v>1</v>
      </c>
      <c r="G55" s="520">
        <f>'Instant Pay'!G50</f>
        <v>0.7821697295</v>
      </c>
      <c r="H55" s="520">
        <f>'Instant Pay'!H50</f>
        <v>0.9506460701</v>
      </c>
      <c r="I55" s="520">
        <f>'Instant Pay'!I50</f>
        <v>0.9473191589</v>
      </c>
      <c r="J55" s="520">
        <f>'Instant Pay'!J50</f>
        <v>0.3785821114</v>
      </c>
      <c r="K55" s="520">
        <f>'Instant Pay'!K50</f>
        <v>0.718582966</v>
      </c>
      <c r="L55" s="520">
        <f>'Instant Pay'!L50</f>
        <v>0.991477549</v>
      </c>
      <c r="M55" s="520">
        <f>'Instant Pay'!M50</f>
        <v>0.947539713</v>
      </c>
      <c r="N55" s="520">
        <f>'Instant Pay'!N50</f>
        <v>0.9463281933</v>
      </c>
      <c r="O55" s="520">
        <f>'Instant Pay'!O50</f>
        <v>0.9053664425</v>
      </c>
      <c r="P55" s="520">
        <f>'Instant Pay'!P50</f>
        <v>0.9015056147</v>
      </c>
      <c r="Q55" s="520">
        <f>'Instant Pay'!Q50</f>
        <v>0.9583773337</v>
      </c>
      <c r="R55" s="520">
        <f>'Instant Pay'!R50</f>
        <v>0.9253308642</v>
      </c>
      <c r="S55" s="520">
        <f>'Instant Pay'!S50</f>
        <v>0.8769488784</v>
      </c>
    </row>
    <row r="56">
      <c r="A56" s="553" t="s">
        <v>39</v>
      </c>
      <c r="B56" s="553" t="str">
        <f t="shared" ref="B56:D56" si="10">'Instant Pay'!B51</f>
        <v>#REF!</v>
      </c>
      <c r="C56" s="553" t="str">
        <f t="shared" si="10"/>
        <v>#REF!</v>
      </c>
      <c r="D56" s="553" t="str">
        <f t="shared" si="10"/>
        <v>#REF!</v>
      </c>
      <c r="E56" s="520">
        <f>'Instant Pay'!E51</f>
        <v>0.01392585257</v>
      </c>
      <c r="F56" s="520">
        <f>'Instant Pay'!F51</f>
        <v>1</v>
      </c>
      <c r="G56" s="520">
        <f>'Instant Pay'!G51</f>
        <v>0.8408184326</v>
      </c>
      <c r="H56" s="520">
        <f>'Instant Pay'!H51</f>
        <v>0.7768715795</v>
      </c>
      <c r="I56" s="520">
        <f>'Instant Pay'!I51</f>
        <v>0.9675857812</v>
      </c>
      <c r="J56" s="520">
        <f>'Instant Pay'!J51</f>
        <v>1</v>
      </c>
      <c r="K56" s="520">
        <f>'Instant Pay'!K51</f>
        <v>1</v>
      </c>
      <c r="L56" s="520">
        <f>'Instant Pay'!L51</f>
        <v>0.8328530169</v>
      </c>
      <c r="M56" s="520">
        <f>'Instant Pay'!M51</f>
        <v>0.919870216</v>
      </c>
      <c r="N56" s="520">
        <f>'Instant Pay'!N51</f>
        <v>1</v>
      </c>
      <c r="O56" s="520">
        <f>'Instant Pay'!O51</f>
        <v>0.9405792827</v>
      </c>
      <c r="P56" s="520">
        <f>'Instant Pay'!P51</f>
        <v>0.8627109022</v>
      </c>
      <c r="Q56" s="520">
        <f>'Instant Pay'!Q51</f>
        <v>0.9044250535</v>
      </c>
      <c r="R56" s="520">
        <f>'Instant Pay'!R51</f>
        <v>0.9115484038</v>
      </c>
      <c r="S56" s="520">
        <f>'Instant Pay'!S51</f>
        <v>1</v>
      </c>
    </row>
    <row r="57">
      <c r="A57" s="553" t="s">
        <v>40</v>
      </c>
      <c r="B57" s="553" t="str">
        <f t="shared" ref="B57:D57" si="11">'Instant Pay'!B52</f>
        <v>#REF!</v>
      </c>
      <c r="C57" s="553" t="str">
        <f t="shared" si="11"/>
        <v>#REF!</v>
      </c>
      <c r="D57" s="553" t="str">
        <f t="shared" si="11"/>
        <v>#REF!</v>
      </c>
      <c r="E57" s="553" t="str">
        <f>'Instant Pay'!E52</f>
        <v/>
      </c>
      <c r="F57" s="520">
        <f>'Instant Pay'!F52</f>
        <v>1</v>
      </c>
      <c r="G57" s="520">
        <f>'Instant Pay'!G52</f>
        <v>1</v>
      </c>
      <c r="H57" s="520">
        <f>'Instant Pay'!H52</f>
        <v>0.4908810901</v>
      </c>
      <c r="I57" s="520">
        <f>'Instant Pay'!I52</f>
        <v>0.2696638104</v>
      </c>
      <c r="J57" s="520">
        <f>'Instant Pay'!J52</f>
        <v>0.9891279297</v>
      </c>
      <c r="K57" s="520">
        <f>'Instant Pay'!K52</f>
        <v>0.6382423708</v>
      </c>
      <c r="L57" s="520">
        <f>'Instant Pay'!L52</f>
        <v>0.8704663212</v>
      </c>
      <c r="M57" s="520">
        <f>'Instant Pay'!M52</f>
        <v>0.8302468966</v>
      </c>
      <c r="N57" s="520">
        <f>'Instant Pay'!N52</f>
        <v>1</v>
      </c>
      <c r="O57" s="520">
        <f>'Instant Pay'!O52</f>
        <v>0.895588924</v>
      </c>
      <c r="P57" s="520">
        <f>'Instant Pay'!P52</f>
        <v>0.870147968</v>
      </c>
      <c r="Q57" s="520">
        <f>'Instant Pay'!Q52</f>
        <v>0.868172409</v>
      </c>
      <c r="R57" s="520">
        <f>'Instant Pay'!R52</f>
        <v>0.6995509032</v>
      </c>
      <c r="S57" s="520">
        <f>'Instant Pay'!S52</f>
        <v>0.8021498606</v>
      </c>
    </row>
    <row r="61">
      <c r="A61" s="556" t="s">
        <v>258</v>
      </c>
      <c r="B61" s="557">
        <f t="shared" ref="B61:G61" si="12">H2</f>
        <v>44562</v>
      </c>
      <c r="C61" s="557">
        <f t="shared" si="12"/>
        <v>44593</v>
      </c>
      <c r="D61" s="557">
        <f t="shared" si="12"/>
        <v>44621</v>
      </c>
      <c r="E61" s="557">
        <f t="shared" si="12"/>
        <v>44652</v>
      </c>
      <c r="F61" s="557">
        <f t="shared" si="12"/>
        <v>44682</v>
      </c>
      <c r="G61" s="557">
        <f t="shared" si="12"/>
        <v>44713</v>
      </c>
      <c r="H61" s="550">
        <v>44743.0</v>
      </c>
      <c r="I61" s="550">
        <v>44774.0</v>
      </c>
      <c r="J61" s="550">
        <v>44805.0</v>
      </c>
      <c r="K61" s="550">
        <v>44835.0</v>
      </c>
      <c r="L61" s="550">
        <f t="shared" ref="L61:M61" si="13">R47</f>
        <v>44866</v>
      </c>
      <c r="M61" s="550">
        <f t="shared" si="13"/>
        <v>44896</v>
      </c>
    </row>
    <row r="62">
      <c r="A62" s="41" t="s">
        <v>226</v>
      </c>
      <c r="B62" s="551">
        <f t="shared" ref="B62:M62" si="14">H5</f>
        <v>0.3273730546</v>
      </c>
      <c r="C62" s="551">
        <f t="shared" si="14"/>
        <v>0.1040650513</v>
      </c>
      <c r="D62" s="551">
        <f t="shared" si="14"/>
        <v>0.1752255555</v>
      </c>
      <c r="E62" s="551">
        <f t="shared" si="14"/>
        <v>0.1456928046</v>
      </c>
      <c r="F62" s="551">
        <f t="shared" si="14"/>
        <v>0.06867510612</v>
      </c>
      <c r="G62" s="551">
        <f t="shared" si="14"/>
        <v>0.1016550072</v>
      </c>
      <c r="H62" s="551">
        <f t="shared" si="14"/>
        <v>-0.03065157429</v>
      </c>
      <c r="I62" s="551">
        <f t="shared" si="14"/>
        <v>0.20395986</v>
      </c>
      <c r="J62" s="551">
        <f t="shared" si="14"/>
        <v>0.08905667317</v>
      </c>
      <c r="K62" s="524">
        <f t="shared" si="14"/>
        <v>0.00000127882481</v>
      </c>
      <c r="L62" s="524">
        <f t="shared" si="14"/>
        <v>0.000001054020166</v>
      </c>
      <c r="M62" s="524">
        <f t="shared" si="14"/>
        <v>0.05233371161</v>
      </c>
    </row>
    <row r="63">
      <c r="A63" s="552" t="s">
        <v>66</v>
      </c>
      <c r="B63" s="551">
        <f t="shared" ref="B63:M63" si="15">H3</f>
        <v>0.315702273</v>
      </c>
      <c r="C63" s="551">
        <f t="shared" si="15"/>
        <v>0.2854616144</v>
      </c>
      <c r="D63" s="551">
        <f t="shared" si="15"/>
        <v>0.3112828015</v>
      </c>
      <c r="E63" s="551">
        <f t="shared" si="15"/>
        <v>0.3408318938</v>
      </c>
      <c r="F63" s="551">
        <f t="shared" si="15"/>
        <v>0.3134429203</v>
      </c>
      <c r="G63" s="551">
        <f t="shared" si="15"/>
        <v>0.3068353979</v>
      </c>
      <c r="H63" s="551">
        <f t="shared" si="15"/>
        <v>0.3065419589</v>
      </c>
      <c r="I63" s="551">
        <f t="shared" si="15"/>
        <v>0.2699920061</v>
      </c>
      <c r="J63" s="551">
        <f t="shared" si="15"/>
        <v>0.08105772764</v>
      </c>
      <c r="K63" s="443">
        <f t="shared" si="15"/>
        <v>-0.001092849751</v>
      </c>
      <c r="L63" s="443">
        <f t="shared" si="15"/>
        <v>0</v>
      </c>
      <c r="M63" s="443">
        <f t="shared" si="15"/>
        <v>0</v>
      </c>
    </row>
    <row r="64">
      <c r="A64" s="41" t="s">
        <v>261</v>
      </c>
      <c r="B64" s="551">
        <f t="shared" ref="B64:M64" si="16">H4</f>
        <v>-0.01167078158</v>
      </c>
      <c r="C64" s="551">
        <f t="shared" si="16"/>
        <v>0.1813965631</v>
      </c>
      <c r="D64" s="551">
        <f t="shared" si="16"/>
        <v>0.136057246</v>
      </c>
      <c r="E64" s="551">
        <f t="shared" si="16"/>
        <v>0.1951390892</v>
      </c>
      <c r="F64" s="551">
        <f t="shared" si="16"/>
        <v>0.2447678142</v>
      </c>
      <c r="G64" s="551">
        <f t="shared" si="16"/>
        <v>0.2051803907</v>
      </c>
      <c r="H64" s="551">
        <f t="shared" si="16"/>
        <v>0.3371935332</v>
      </c>
      <c r="I64" s="551">
        <f t="shared" si="16"/>
        <v>0.06603214608</v>
      </c>
      <c r="J64" s="551">
        <f t="shared" si="16"/>
        <v>-0.007998945535</v>
      </c>
      <c r="K64" s="443">
        <f t="shared" si="16"/>
        <v>-0.001094128575</v>
      </c>
      <c r="L64" s="443">
        <f t="shared" si="16"/>
        <v>-0.000001054020166</v>
      </c>
      <c r="M64" s="443">
        <f t="shared" si="16"/>
        <v>-0.05233371161</v>
      </c>
    </row>
    <row r="65" hidden="1">
      <c r="A65" s="41" t="s">
        <v>262</v>
      </c>
      <c r="B65" s="520">
        <f t="shared" ref="B65:M65" si="17">H7</f>
        <v>0.03671211977</v>
      </c>
      <c r="C65" s="520">
        <f t="shared" si="17"/>
        <v>0.02709883103</v>
      </c>
      <c r="D65" s="520">
        <f t="shared" si="17"/>
        <v>0.01176894172</v>
      </c>
      <c r="E65" s="520">
        <f t="shared" si="17"/>
        <v>0.01350138604</v>
      </c>
      <c r="F65" s="520">
        <f t="shared" si="17"/>
        <v>0.02099220061</v>
      </c>
      <c r="G65" s="520">
        <f t="shared" si="17"/>
        <v>0.02889862273</v>
      </c>
      <c r="H65" s="520">
        <f t="shared" si="17"/>
        <v>0.03805413959</v>
      </c>
      <c r="I65" s="520">
        <f t="shared" si="17"/>
        <v>0.02183426679</v>
      </c>
      <c r="J65" s="520">
        <f t="shared" si="17"/>
        <v>0.07697587556</v>
      </c>
      <c r="K65" s="520">
        <f t="shared" si="17"/>
        <v>0.4597380593</v>
      </c>
      <c r="L65" s="520">
        <f t="shared" si="17"/>
        <v>0.3575564268</v>
      </c>
      <c r="M65" s="520">
        <f t="shared" si="17"/>
        <v>-36.71814143</v>
      </c>
    </row>
    <row r="66">
      <c r="A66" s="41" t="s">
        <v>263</v>
      </c>
      <c r="E66" s="558">
        <f>EP!Z24</f>
        <v>1287594.47</v>
      </c>
      <c r="F66" s="558">
        <f>EP!AA24</f>
        <v>1373008.03</v>
      </c>
      <c r="G66" s="558">
        <f>EP!AB24</f>
        <v>1328017.96</v>
      </c>
      <c r="H66" s="558">
        <f>EP!AC24</f>
        <v>1495586.83</v>
      </c>
      <c r="I66" s="558">
        <f>EP!AD24</f>
        <v>1358727.1</v>
      </c>
      <c r="J66" s="558">
        <f>EP!AE24</f>
        <v>413326.51</v>
      </c>
      <c r="K66" s="558">
        <f>EP!AF24</f>
        <v>120731.14</v>
      </c>
      <c r="L66" s="558">
        <f>EP!AG24</f>
        <v>31687.53</v>
      </c>
      <c r="M66" s="558">
        <f>EP!AH24</f>
        <v>387.18</v>
      </c>
    </row>
    <row r="67">
      <c r="A67" s="41" t="s">
        <v>173</v>
      </c>
      <c r="E67" s="548">
        <f t="shared" ref="E67:M67" si="18">E61</f>
        <v>44652</v>
      </c>
      <c r="F67" s="548">
        <f t="shared" si="18"/>
        <v>44682</v>
      </c>
      <c r="G67" s="548">
        <f t="shared" si="18"/>
        <v>44713</v>
      </c>
      <c r="H67" s="548">
        <f t="shared" si="18"/>
        <v>44743</v>
      </c>
      <c r="I67" s="548">
        <f t="shared" si="18"/>
        <v>44774</v>
      </c>
      <c r="J67" s="548">
        <f t="shared" si="18"/>
        <v>44805</v>
      </c>
      <c r="K67" s="548">
        <f t="shared" si="18"/>
        <v>44835</v>
      </c>
      <c r="L67" s="548">
        <f t="shared" si="18"/>
        <v>44866</v>
      </c>
      <c r="M67" s="548">
        <f t="shared" si="18"/>
        <v>44896</v>
      </c>
    </row>
    <row r="68">
      <c r="A68" s="41" t="s">
        <v>226</v>
      </c>
      <c r="B68" s="526">
        <f t="shared" ref="B68:M68" si="19">H20</f>
        <v>1.175300946</v>
      </c>
      <c r="C68" s="526">
        <f t="shared" si="19"/>
        <v>1.413161342</v>
      </c>
      <c r="D68" s="526">
        <f t="shared" si="19"/>
        <v>1.576815252</v>
      </c>
      <c r="E68" s="526">
        <f t="shared" si="19"/>
        <v>1.443204437</v>
      </c>
      <c r="F68" s="526">
        <f t="shared" si="19"/>
        <v>1.31010967</v>
      </c>
      <c r="G68" s="526">
        <f t="shared" si="19"/>
        <v>1.222981786</v>
      </c>
      <c r="H68" s="526">
        <f t="shared" si="19"/>
        <v>1.463129417</v>
      </c>
      <c r="I68" s="526">
        <f t="shared" si="19"/>
        <v>1.441524862</v>
      </c>
      <c r="J68" s="553">
        <f t="shared" si="19"/>
        <v>1.15</v>
      </c>
      <c r="K68" s="526">
        <f t="shared" si="19"/>
        <v>1.42704987</v>
      </c>
      <c r="L68" s="526">
        <f t="shared" si="19"/>
        <v>1.770504312</v>
      </c>
      <c r="M68" s="526">
        <f t="shared" si="19"/>
        <v>2.121538702</v>
      </c>
    </row>
    <row r="69">
      <c r="A69" s="552" t="s">
        <v>66</v>
      </c>
      <c r="B69" s="526">
        <f t="shared" ref="B69:M69" si="20">H18</f>
        <v>1.520193824</v>
      </c>
      <c r="C69" s="526">
        <f t="shared" si="20"/>
        <v>1.570028094</v>
      </c>
      <c r="D69" s="526">
        <f t="shared" si="20"/>
        <v>1.723674987</v>
      </c>
      <c r="E69" s="526">
        <f t="shared" si="20"/>
        <v>1.753508278</v>
      </c>
      <c r="F69" s="526">
        <f t="shared" si="20"/>
        <v>1.831190648</v>
      </c>
      <c r="G69" s="526">
        <f t="shared" si="20"/>
        <v>1.765809643</v>
      </c>
      <c r="H69" s="526">
        <f t="shared" si="20"/>
        <v>1.942915441</v>
      </c>
      <c r="I69" s="526">
        <f t="shared" si="20"/>
        <v>1.866184244</v>
      </c>
      <c r="J69" s="553">
        <f t="shared" si="20"/>
        <v>1.84</v>
      </c>
      <c r="K69" s="526">
        <f t="shared" si="20"/>
        <v>2.17860177</v>
      </c>
      <c r="L69" s="526">
        <f t="shared" si="20"/>
        <v>2.319251244</v>
      </c>
      <c r="M69" s="526">
        <f t="shared" si="20"/>
        <v>2.688481502</v>
      </c>
    </row>
    <row r="70">
      <c r="A70" s="41" t="s">
        <v>261</v>
      </c>
      <c r="B70" s="526">
        <f t="shared" ref="B70:M70" si="21">H19</f>
        <v>0.344892878</v>
      </c>
      <c r="C70" s="526">
        <f t="shared" si="21"/>
        <v>0.1568667519</v>
      </c>
      <c r="D70" s="526">
        <f t="shared" si="21"/>
        <v>0.1468597349</v>
      </c>
      <c r="E70" s="526">
        <f t="shared" si="21"/>
        <v>0.3103038412</v>
      </c>
      <c r="F70" s="526">
        <f t="shared" si="21"/>
        <v>0.5210809778</v>
      </c>
      <c r="G70" s="526">
        <f t="shared" si="21"/>
        <v>0.542827857</v>
      </c>
      <c r="H70" s="526">
        <f t="shared" si="21"/>
        <v>0.4797860236</v>
      </c>
      <c r="I70" s="526">
        <f t="shared" si="21"/>
        <v>0.4246593823</v>
      </c>
      <c r="J70" s="526">
        <f t="shared" si="21"/>
        <v>0.6883024662</v>
      </c>
      <c r="K70" s="526">
        <f t="shared" si="21"/>
        <v>0.7515519006</v>
      </c>
      <c r="L70" s="526">
        <f t="shared" si="21"/>
        <v>0.5487469328</v>
      </c>
      <c r="M70" s="526">
        <f t="shared" si="21"/>
        <v>0.5669427999</v>
      </c>
    </row>
    <row r="71">
      <c r="A71" s="41" t="s">
        <v>262</v>
      </c>
      <c r="B71" s="520">
        <f t="shared" ref="B71:M71" si="22">H22</f>
        <v>0.07476243901</v>
      </c>
      <c r="C71" s="520">
        <f t="shared" si="22"/>
        <v>0.03651326526</v>
      </c>
      <c r="D71" s="520">
        <f t="shared" si="22"/>
        <v>0.03005228442</v>
      </c>
      <c r="E71" s="520">
        <f t="shared" si="22"/>
        <v>0.04296557996</v>
      </c>
      <c r="F71" s="520">
        <f t="shared" si="22"/>
        <v>0.04219060934</v>
      </c>
      <c r="G71" s="520">
        <f t="shared" si="22"/>
        <v>0.03862637902</v>
      </c>
      <c r="H71" s="520">
        <f t="shared" si="22"/>
        <v>0.03023977537</v>
      </c>
      <c r="I71" s="520">
        <f t="shared" si="22"/>
        <v>0.01468457638</v>
      </c>
      <c r="J71" s="520">
        <f t="shared" si="22"/>
        <v>0.04135212754</v>
      </c>
      <c r="K71" s="520">
        <f t="shared" si="22"/>
        <v>0.042713848</v>
      </c>
      <c r="L71" s="520">
        <f t="shared" si="22"/>
        <v>0.07049487795</v>
      </c>
      <c r="M71" s="520">
        <f t="shared" si="22"/>
        <v>0.05002406075</v>
      </c>
    </row>
    <row r="73">
      <c r="A73" s="41" t="s">
        <v>164</v>
      </c>
      <c r="E73" s="548">
        <f t="shared" ref="E73:M73" si="23">E61</f>
        <v>44652</v>
      </c>
      <c r="F73" s="548">
        <f t="shared" si="23"/>
        <v>44682</v>
      </c>
      <c r="G73" s="548">
        <f t="shared" si="23"/>
        <v>44713</v>
      </c>
      <c r="H73" s="548">
        <f t="shared" si="23"/>
        <v>44743</v>
      </c>
      <c r="I73" s="548">
        <f t="shared" si="23"/>
        <v>44774</v>
      </c>
      <c r="J73" s="548">
        <f t="shared" si="23"/>
        <v>44805</v>
      </c>
      <c r="K73" s="548">
        <f t="shared" si="23"/>
        <v>44835</v>
      </c>
      <c r="L73" s="548">
        <f t="shared" si="23"/>
        <v>44866</v>
      </c>
      <c r="M73" s="548">
        <f t="shared" si="23"/>
        <v>44896</v>
      </c>
    </row>
    <row r="74">
      <c r="A74" s="41" t="s">
        <v>226</v>
      </c>
      <c r="B74" s="524">
        <f t="shared" ref="B74:M74" si="24">H35</f>
        <v>-0.1749178828</v>
      </c>
      <c r="C74" s="524">
        <f t="shared" si="24"/>
        <v>0.1814932699</v>
      </c>
      <c r="D74" s="524">
        <f t="shared" si="24"/>
        <v>0.2555290493</v>
      </c>
      <c r="E74" s="524">
        <f t="shared" si="24"/>
        <v>0.3997310987</v>
      </c>
      <c r="F74" s="524">
        <f t="shared" si="24"/>
        <v>0.2421851551</v>
      </c>
      <c r="G74" s="524">
        <f t="shared" si="24"/>
        <v>0.2286464347</v>
      </c>
      <c r="H74" s="524">
        <f t="shared" si="24"/>
        <v>0.6474322252</v>
      </c>
      <c r="I74" s="524">
        <f t="shared" si="24"/>
        <v>0.5553746091</v>
      </c>
      <c r="J74" s="524">
        <f t="shared" si="24"/>
        <v>0.552531442</v>
      </c>
      <c r="K74" s="524">
        <f t="shared" si="24"/>
        <v>0.7001350358</v>
      </c>
      <c r="L74" s="524">
        <f t="shared" si="24"/>
        <v>0.7720625375</v>
      </c>
      <c r="M74" s="524">
        <f t="shared" si="24"/>
        <v>0.7773396163</v>
      </c>
    </row>
    <row r="75">
      <c r="A75" s="552" t="s">
        <v>66</v>
      </c>
      <c r="B75" s="524">
        <f t="shared" ref="B75:M75" si="25">H33</f>
        <v>0.4047275905</v>
      </c>
      <c r="C75" s="524">
        <f t="shared" si="25"/>
        <v>0.3798659455</v>
      </c>
      <c r="D75" s="524">
        <f t="shared" si="25"/>
        <v>0.3837889732</v>
      </c>
      <c r="E75" s="524">
        <f t="shared" si="25"/>
        <v>0.3538848237</v>
      </c>
      <c r="F75" s="524">
        <f t="shared" si="25"/>
        <v>0.3989420781</v>
      </c>
      <c r="G75" s="524">
        <f t="shared" si="25"/>
        <v>0.4188352197</v>
      </c>
      <c r="H75" s="524">
        <f t="shared" si="25"/>
        <v>0.8927882928</v>
      </c>
      <c r="I75" s="524">
        <f t="shared" si="25"/>
        <v>0.9386941109</v>
      </c>
      <c r="J75" s="524">
        <f t="shared" si="25"/>
        <v>1.178173566</v>
      </c>
      <c r="K75" s="524">
        <f t="shared" si="25"/>
        <v>1.201497552</v>
      </c>
      <c r="L75" s="524">
        <f t="shared" si="25"/>
        <v>1.340455209</v>
      </c>
      <c r="M75" s="524">
        <f t="shared" si="25"/>
        <v>1.401619731</v>
      </c>
    </row>
    <row r="76">
      <c r="A76" s="41" t="s">
        <v>264</v>
      </c>
      <c r="B76" s="524">
        <f t="shared" ref="B76:M76" si="26">H34</f>
        <v>0.5796454732</v>
      </c>
      <c r="C76" s="524">
        <f t="shared" si="26"/>
        <v>0.1983726756</v>
      </c>
      <c r="D76" s="524">
        <f t="shared" si="26"/>
        <v>0.128259924</v>
      </c>
      <c r="E76" s="524">
        <f t="shared" si="26"/>
        <v>-0.04584627499</v>
      </c>
      <c r="F76" s="524">
        <f t="shared" si="26"/>
        <v>0.1567569229</v>
      </c>
      <c r="G76" s="524">
        <f t="shared" si="26"/>
        <v>0.190188785</v>
      </c>
      <c r="H76" s="524">
        <f t="shared" si="26"/>
        <v>0.2453560676</v>
      </c>
      <c r="I76" s="524">
        <f t="shared" si="26"/>
        <v>0.3833195018</v>
      </c>
      <c r="J76" s="524">
        <f t="shared" si="26"/>
        <v>0.6256421245</v>
      </c>
      <c r="K76" s="524">
        <f t="shared" si="26"/>
        <v>0.5013625159</v>
      </c>
      <c r="L76" s="524">
        <f t="shared" si="26"/>
        <v>0.568392671</v>
      </c>
      <c r="M76" s="524">
        <f t="shared" si="26"/>
        <v>0.6242801149</v>
      </c>
    </row>
    <row r="77">
      <c r="A77" s="41" t="s">
        <v>262</v>
      </c>
      <c r="B77" s="520">
        <f t="shared" ref="B77:M77" si="27">H37</f>
        <v>0.009175116882</v>
      </c>
      <c r="C77" s="520">
        <f t="shared" si="27"/>
        <v>0.009091805866</v>
      </c>
      <c r="D77" s="520">
        <f t="shared" si="27"/>
        <v>0.02118434626</v>
      </c>
      <c r="E77" s="520">
        <f t="shared" si="27"/>
        <v>0.01478326367</v>
      </c>
      <c r="F77" s="520">
        <f t="shared" si="27"/>
        <v>0.02669788782</v>
      </c>
      <c r="G77" s="520">
        <f t="shared" si="27"/>
        <v>0.01514283468</v>
      </c>
      <c r="H77" s="520">
        <f t="shared" si="27"/>
        <v>0.007642132554</v>
      </c>
      <c r="I77" s="520">
        <f t="shared" si="27"/>
        <v>0.007809928065</v>
      </c>
      <c r="J77" s="520">
        <f t="shared" si="27"/>
        <v>0.003565221824</v>
      </c>
      <c r="K77" s="520">
        <f t="shared" si="27"/>
        <v>0.004070301789</v>
      </c>
      <c r="L77" s="520">
        <f t="shared" si="27"/>
        <v>0.01751882451</v>
      </c>
      <c r="M77" s="520">
        <f t="shared" si="27"/>
        <v>0.01779412485</v>
      </c>
    </row>
    <row r="79">
      <c r="A79" s="41" t="s">
        <v>179</v>
      </c>
      <c r="E79" s="548">
        <f t="shared" ref="E79:M79" si="28">E61</f>
        <v>44652</v>
      </c>
      <c r="F79" s="548">
        <f t="shared" si="28"/>
        <v>44682</v>
      </c>
      <c r="G79" s="548">
        <f t="shared" si="28"/>
        <v>44713</v>
      </c>
      <c r="H79" s="548">
        <f t="shared" si="28"/>
        <v>44743</v>
      </c>
      <c r="I79" s="548">
        <f t="shared" si="28"/>
        <v>44774</v>
      </c>
      <c r="J79" s="548">
        <f t="shared" si="28"/>
        <v>44805</v>
      </c>
      <c r="K79" s="548">
        <f t="shared" si="28"/>
        <v>44835</v>
      </c>
      <c r="L79" s="548">
        <f t="shared" si="28"/>
        <v>44866</v>
      </c>
      <c r="M79" s="548">
        <f t="shared" si="28"/>
        <v>44896</v>
      </c>
    </row>
    <row r="80">
      <c r="A80" s="41" t="s">
        <v>226</v>
      </c>
      <c r="B80" s="524">
        <f t="shared" ref="B80:M80" si="29">H50</f>
        <v>-0.05651419214</v>
      </c>
      <c r="C80" s="524">
        <f t="shared" si="29"/>
        <v>0.02701925646</v>
      </c>
      <c r="D80" s="524">
        <f t="shared" si="29"/>
        <v>-0.04753433142</v>
      </c>
      <c r="E80" s="524">
        <f t="shared" si="29"/>
        <v>-0.03913214397</v>
      </c>
      <c r="F80" s="524">
        <f t="shared" si="29"/>
        <v>-0.06848877045</v>
      </c>
      <c r="G80" s="524">
        <f t="shared" si="29"/>
        <v>-0.04691261693</v>
      </c>
      <c r="H80" s="524">
        <f t="shared" si="29"/>
        <v>-0.08343566422</v>
      </c>
      <c r="I80" s="524">
        <f t="shared" si="29"/>
        <v>-0.05306876585</v>
      </c>
      <c r="J80" s="524">
        <f t="shared" si="29"/>
        <v>-0.04416990232</v>
      </c>
      <c r="K80" s="524">
        <f t="shared" si="29"/>
        <v>-0.04192885372</v>
      </c>
      <c r="L80" s="524">
        <f t="shared" si="29"/>
        <v>-0.02357008726</v>
      </c>
      <c r="M80" s="524">
        <f t="shared" si="29"/>
        <v>-0.02626367635</v>
      </c>
    </row>
    <row r="81">
      <c r="A81" s="552" t="s">
        <v>66</v>
      </c>
      <c r="B81" s="524">
        <f t="shared" ref="B81:M81" si="30">H48</f>
        <v>0.006553488953</v>
      </c>
      <c r="C81" s="524">
        <f t="shared" si="30"/>
        <v>0.006174270816</v>
      </c>
      <c r="D81" s="524">
        <f t="shared" si="30"/>
        <v>0.006313939431</v>
      </c>
      <c r="E81" s="524">
        <f t="shared" si="30"/>
        <v>0.007982182023</v>
      </c>
      <c r="F81" s="524">
        <f t="shared" si="30"/>
        <v>0.007112974584</v>
      </c>
      <c r="G81" s="524">
        <f t="shared" si="30"/>
        <v>0.006799750468</v>
      </c>
      <c r="H81" s="524">
        <f t="shared" si="30"/>
        <v>0.007537917022</v>
      </c>
      <c r="I81" s="524">
        <f t="shared" si="30"/>
        <v>0.01010743598</v>
      </c>
      <c r="J81" s="524">
        <f t="shared" si="30"/>
        <v>0.01308633102</v>
      </c>
      <c r="K81" s="524">
        <f t="shared" si="30"/>
        <v>0.007854616228</v>
      </c>
      <c r="L81" s="524">
        <f t="shared" si="30"/>
        <v>0.005567920357</v>
      </c>
      <c r="M81" s="524">
        <f t="shared" si="30"/>
        <v>0.003957297994</v>
      </c>
    </row>
    <row r="82">
      <c r="A82" s="41" t="s">
        <v>261</v>
      </c>
      <c r="B82" s="524">
        <f t="shared" ref="B82:M82" si="31">H49</f>
        <v>0.06306768109</v>
      </c>
      <c r="C82" s="524">
        <f t="shared" si="31"/>
        <v>-0.02084498564</v>
      </c>
      <c r="D82" s="524">
        <f t="shared" si="31"/>
        <v>0.05384827085</v>
      </c>
      <c r="E82" s="524">
        <f t="shared" si="31"/>
        <v>0.04711432599</v>
      </c>
      <c r="F82" s="524">
        <f t="shared" si="31"/>
        <v>0.07560174503</v>
      </c>
      <c r="G82" s="524">
        <f t="shared" si="31"/>
        <v>0.0537123674</v>
      </c>
      <c r="H82" s="524">
        <f t="shared" si="31"/>
        <v>0.09097358124</v>
      </c>
      <c r="I82" s="524">
        <f t="shared" si="31"/>
        <v>0.06317620183</v>
      </c>
      <c r="J82" s="524">
        <f t="shared" si="31"/>
        <v>0.05725623334</v>
      </c>
      <c r="K82" s="524">
        <f t="shared" si="31"/>
        <v>0.04978346995</v>
      </c>
      <c r="L82" s="524">
        <f t="shared" si="31"/>
        <v>0.02913800761</v>
      </c>
      <c r="M82" s="524">
        <f t="shared" si="31"/>
        <v>0.03022097434</v>
      </c>
    </row>
    <row r="83">
      <c r="A83" s="41" t="s">
        <v>262</v>
      </c>
      <c r="B83" s="520">
        <f t="shared" ref="B83:M83" si="32">H52</f>
        <v>0.09207482471</v>
      </c>
      <c r="C83" s="520">
        <f t="shared" si="32"/>
        <v>0.05124344366</v>
      </c>
      <c r="D83" s="520">
        <f t="shared" si="32"/>
        <v>0.5658578176</v>
      </c>
      <c r="E83" s="520">
        <f t="shared" si="32"/>
        <v>0.06870489384</v>
      </c>
      <c r="F83" s="520">
        <f t="shared" si="32"/>
        <v>0.001196565788</v>
      </c>
      <c r="G83" s="520">
        <f t="shared" si="32"/>
        <v>0.04871740324</v>
      </c>
      <c r="H83" s="520">
        <f t="shared" si="32"/>
        <v>0.1536111207</v>
      </c>
      <c r="I83" s="520">
        <f t="shared" si="32"/>
        <v>0.1403461547</v>
      </c>
      <c r="J83" s="520">
        <f t="shared" si="32"/>
        <v>0.1008594502</v>
      </c>
      <c r="K83" s="520">
        <f t="shared" si="32"/>
        <v>0.1008851348</v>
      </c>
      <c r="L83" s="520">
        <f t="shared" si="32"/>
        <v>0.101451693</v>
      </c>
      <c r="M83" s="520">
        <f t="shared" si="32"/>
        <v>0.2734596668</v>
      </c>
    </row>
    <row r="91">
      <c r="A91" s="41" t="s">
        <v>265</v>
      </c>
    </row>
    <row r="92">
      <c r="B92" s="41" t="s">
        <v>266</v>
      </c>
      <c r="C92" s="41" t="s">
        <v>267</v>
      </c>
      <c r="E92" s="41" t="s">
        <v>268</v>
      </c>
    </row>
    <row r="93">
      <c r="A93" s="41" t="s">
        <v>269</v>
      </c>
      <c r="B93" s="41">
        <v>58.0</v>
      </c>
      <c r="C93" s="41">
        <v>5514.75</v>
      </c>
      <c r="E93" s="548">
        <f t="shared" ref="E93:Q93" si="33">G2</f>
        <v>44531</v>
      </c>
      <c r="F93" s="548">
        <f t="shared" si="33"/>
        <v>44562</v>
      </c>
      <c r="G93" s="548">
        <f t="shared" si="33"/>
        <v>44593</v>
      </c>
      <c r="H93" s="548">
        <f t="shared" si="33"/>
        <v>44621</v>
      </c>
      <c r="I93" s="548">
        <f t="shared" si="33"/>
        <v>44652</v>
      </c>
      <c r="J93" s="548">
        <f t="shared" si="33"/>
        <v>44682</v>
      </c>
      <c r="K93" s="548">
        <f t="shared" si="33"/>
        <v>44713</v>
      </c>
      <c r="L93" s="548">
        <f t="shared" si="33"/>
        <v>44743</v>
      </c>
      <c r="M93" s="548">
        <f t="shared" si="33"/>
        <v>44774</v>
      </c>
      <c r="N93" s="548">
        <f t="shared" si="33"/>
        <v>44805</v>
      </c>
      <c r="O93" s="548">
        <f t="shared" si="33"/>
        <v>44835</v>
      </c>
      <c r="P93" s="548">
        <f t="shared" si="33"/>
        <v>44866</v>
      </c>
      <c r="Q93" s="548">
        <f t="shared" si="33"/>
        <v>44896</v>
      </c>
    </row>
    <row r="94">
      <c r="A94" s="559">
        <v>45281.0</v>
      </c>
      <c r="B94" s="41">
        <v>69.0</v>
      </c>
      <c r="C94" s="41">
        <v>6600.75</v>
      </c>
      <c r="E94" s="560">
        <v>0.057</v>
      </c>
      <c r="F94" s="560">
        <v>0.043</v>
      </c>
      <c r="G94" s="560">
        <v>0.017</v>
      </c>
      <c r="H94" s="560">
        <v>0.017</v>
      </c>
      <c r="I94" s="560">
        <v>0.015</v>
      </c>
      <c r="J94" s="560">
        <v>0.026</v>
      </c>
      <c r="K94" s="560">
        <v>0.029</v>
      </c>
      <c r="L94" s="560">
        <v>0.027</v>
      </c>
      <c r="M94" s="560">
        <v>0.031</v>
      </c>
      <c r="N94" s="560">
        <v>0.028</v>
      </c>
      <c r="O94" s="560">
        <v>0.033</v>
      </c>
      <c r="P94" s="560">
        <v>0.022</v>
      </c>
      <c r="Q94" s="560">
        <v>0.0334133284105593</v>
      </c>
    </row>
    <row r="95">
      <c r="A95" s="559">
        <v>44948.0</v>
      </c>
      <c r="B95" s="41">
        <v>70.0</v>
      </c>
      <c r="C95" s="41">
        <v>7323.97</v>
      </c>
      <c r="E95" s="520"/>
      <c r="F95" s="560">
        <v>0.06</v>
      </c>
      <c r="G95" s="560">
        <v>0.056</v>
      </c>
      <c r="H95" s="560">
        <v>0.026</v>
      </c>
      <c r="I95" s="560">
        <v>0.02</v>
      </c>
      <c r="J95" s="560">
        <v>0.024</v>
      </c>
      <c r="K95" s="560">
        <v>0.032</v>
      </c>
      <c r="L95" s="560">
        <v>0.036</v>
      </c>
      <c r="M95" s="560">
        <v>0.036</v>
      </c>
      <c r="N95" s="560">
        <v>0.035</v>
      </c>
      <c r="O95" s="560">
        <v>0.038</v>
      </c>
      <c r="P95" s="560">
        <v>0.033</v>
      </c>
      <c r="Q95" s="560">
        <v>0.0413195601466177</v>
      </c>
    </row>
    <row r="96">
      <c r="A96" s="559">
        <v>44979.0</v>
      </c>
      <c r="B96" s="41">
        <v>81.0</v>
      </c>
      <c r="C96" s="41">
        <v>8986.82</v>
      </c>
      <c r="E96" s="520"/>
      <c r="F96" s="520"/>
      <c r="G96" s="560">
        <v>0.058</v>
      </c>
      <c r="H96" s="560">
        <v>0.046</v>
      </c>
      <c r="I96" s="560">
        <v>0.023</v>
      </c>
      <c r="J96" s="560">
        <v>0.031</v>
      </c>
      <c r="K96" s="560">
        <v>0.03</v>
      </c>
      <c r="L96" s="560">
        <v>0.033</v>
      </c>
      <c r="M96" s="560">
        <v>0.035</v>
      </c>
      <c r="N96" s="560">
        <v>0.029</v>
      </c>
      <c r="O96" s="560">
        <v>0.033</v>
      </c>
      <c r="P96" s="560">
        <v>0.027</v>
      </c>
      <c r="Q96" s="560">
        <v>0.0344108446298227</v>
      </c>
    </row>
    <row r="97">
      <c r="A97" s="559">
        <v>45007.0</v>
      </c>
      <c r="B97" s="41">
        <v>69.0</v>
      </c>
      <c r="C97" s="41">
        <v>7282.99</v>
      </c>
      <c r="E97" s="520"/>
      <c r="F97" s="520"/>
      <c r="G97" s="520"/>
      <c r="H97" s="560">
        <v>0.052</v>
      </c>
      <c r="I97" s="560">
        <v>0.044</v>
      </c>
      <c r="J97" s="560">
        <v>0.033</v>
      </c>
      <c r="K97" s="560">
        <v>0.031</v>
      </c>
      <c r="L97" s="560">
        <v>0.035</v>
      </c>
      <c r="M97" s="560">
        <v>0.039</v>
      </c>
      <c r="N97" s="560">
        <v>0.035</v>
      </c>
      <c r="O97" s="560">
        <v>0.036</v>
      </c>
      <c r="P97" s="560">
        <v>0.028</v>
      </c>
      <c r="Q97" s="560">
        <v>0.0411503018748014</v>
      </c>
    </row>
    <row r="98">
      <c r="A98" s="559">
        <v>45038.0</v>
      </c>
      <c r="B98" s="41">
        <v>71.0</v>
      </c>
      <c r="C98" s="41">
        <v>6936.75</v>
      </c>
      <c r="E98" s="520"/>
      <c r="F98" s="520"/>
      <c r="G98" s="520"/>
      <c r="H98" s="520"/>
      <c r="I98" s="560">
        <v>0.076</v>
      </c>
      <c r="J98" s="560">
        <v>0.063</v>
      </c>
      <c r="K98" s="560">
        <v>0.058</v>
      </c>
      <c r="L98" s="560">
        <v>0.057</v>
      </c>
      <c r="M98" s="560">
        <v>0.055</v>
      </c>
      <c r="N98" s="560">
        <v>0.057</v>
      </c>
      <c r="O98" s="560">
        <v>0.056</v>
      </c>
      <c r="P98" s="560">
        <v>0.045</v>
      </c>
      <c r="Q98" s="560">
        <v>0.0577532736044107</v>
      </c>
    </row>
    <row r="99">
      <c r="A99" s="559">
        <v>45068.0</v>
      </c>
      <c r="B99" s="41">
        <v>53.0</v>
      </c>
      <c r="C99" s="41">
        <v>5434.95</v>
      </c>
      <c r="E99" s="520"/>
      <c r="F99" s="520"/>
      <c r="G99" s="520"/>
      <c r="H99" s="520"/>
      <c r="I99" s="520"/>
      <c r="J99" s="560">
        <v>0.089</v>
      </c>
      <c r="K99" s="560">
        <v>0.073</v>
      </c>
      <c r="L99" s="560">
        <v>0.06</v>
      </c>
      <c r="M99" s="560">
        <v>0.059</v>
      </c>
      <c r="N99" s="560">
        <v>0.06</v>
      </c>
      <c r="O99" s="560">
        <v>0.063</v>
      </c>
      <c r="P99" s="560">
        <v>0.043</v>
      </c>
      <c r="Q99" s="560">
        <v>0.049935149156939</v>
      </c>
    </row>
    <row r="100">
      <c r="A100" s="559">
        <v>45099.0</v>
      </c>
      <c r="B100" s="41">
        <v>50.0</v>
      </c>
      <c r="C100" s="41">
        <v>3996.5</v>
      </c>
      <c r="E100" s="520"/>
      <c r="F100" s="520"/>
      <c r="G100" s="520"/>
      <c r="H100" s="520"/>
      <c r="I100" s="520"/>
      <c r="J100" s="520"/>
      <c r="K100" s="560">
        <v>0.113</v>
      </c>
      <c r="L100" s="560">
        <v>0.093</v>
      </c>
      <c r="M100" s="560">
        <v>0.093</v>
      </c>
      <c r="N100" s="560">
        <v>0.073</v>
      </c>
      <c r="O100" s="560">
        <v>0.072</v>
      </c>
      <c r="P100" s="560">
        <v>0.056</v>
      </c>
      <c r="Q100" s="560">
        <v>0.0658589017002149</v>
      </c>
    </row>
    <row r="101">
      <c r="A101" s="559">
        <v>45129.0</v>
      </c>
      <c r="B101" s="41">
        <v>69.0</v>
      </c>
      <c r="C101" s="41">
        <v>5427.5</v>
      </c>
      <c r="E101" s="520"/>
      <c r="F101" s="520"/>
      <c r="G101" s="520"/>
      <c r="H101" s="520"/>
      <c r="I101" s="520"/>
      <c r="J101" s="520"/>
      <c r="K101" s="520"/>
      <c r="L101" s="560">
        <v>0.119</v>
      </c>
      <c r="M101" s="560">
        <v>0.1</v>
      </c>
      <c r="N101" s="560">
        <v>0.091</v>
      </c>
      <c r="O101" s="560">
        <v>0.085</v>
      </c>
      <c r="P101" s="560">
        <v>0.063</v>
      </c>
      <c r="Q101" s="560">
        <v>0.0792671527388296</v>
      </c>
    </row>
    <row r="102">
      <c r="A102" s="559">
        <v>45160.0</v>
      </c>
      <c r="B102" s="41">
        <v>50.0</v>
      </c>
      <c r="C102" s="41">
        <v>4757.35</v>
      </c>
      <c r="E102" s="520"/>
      <c r="F102" s="520"/>
      <c r="G102" s="520"/>
      <c r="H102" s="520"/>
      <c r="I102" s="520"/>
      <c r="J102" s="520"/>
      <c r="K102" s="520"/>
      <c r="L102" s="520"/>
      <c r="M102" s="560">
        <v>0.131</v>
      </c>
      <c r="N102" s="560">
        <v>0.094</v>
      </c>
      <c r="O102" s="560">
        <v>0.097</v>
      </c>
      <c r="P102" s="560">
        <v>0.064</v>
      </c>
      <c r="Q102" s="560">
        <v>0.0840814917127071</v>
      </c>
    </row>
    <row r="103">
      <c r="A103" s="559">
        <v>45191.0</v>
      </c>
      <c r="B103" s="41">
        <v>59.0</v>
      </c>
      <c r="C103" s="41">
        <v>5925.04</v>
      </c>
      <c r="E103" s="520"/>
      <c r="F103" s="520"/>
      <c r="G103" s="520"/>
      <c r="H103" s="520"/>
      <c r="I103" s="520"/>
      <c r="J103" s="520"/>
      <c r="K103" s="520"/>
      <c r="L103" s="520"/>
      <c r="M103" s="520"/>
      <c r="N103" s="560">
        <v>0.126</v>
      </c>
      <c r="O103" s="560">
        <v>0.114</v>
      </c>
      <c r="P103" s="560">
        <v>0.074</v>
      </c>
      <c r="Q103" s="560">
        <v>0.0858904933814681</v>
      </c>
    </row>
    <row r="104">
      <c r="A104" s="559">
        <v>45221.0</v>
      </c>
      <c r="B104" s="41">
        <v>56.0</v>
      </c>
      <c r="C104" s="41">
        <v>5457.24</v>
      </c>
      <c r="E104" s="520"/>
      <c r="F104" s="520"/>
      <c r="G104" s="520"/>
      <c r="H104" s="520"/>
      <c r="I104" s="520"/>
      <c r="J104" s="520"/>
      <c r="K104" s="520"/>
      <c r="L104" s="520"/>
      <c r="M104" s="520"/>
      <c r="N104" s="520"/>
      <c r="O104" s="560">
        <v>0.096</v>
      </c>
      <c r="P104" s="560">
        <v>0.07</v>
      </c>
      <c r="Q104" s="560">
        <v>0.0754515599343185</v>
      </c>
    </row>
    <row r="105">
      <c r="A105" s="559">
        <v>45252.0</v>
      </c>
      <c r="B105" s="41">
        <v>59.0</v>
      </c>
      <c r="C105" s="41">
        <v>4637.30999999999</v>
      </c>
      <c r="E105" s="520"/>
      <c r="F105" s="520"/>
      <c r="G105" s="520"/>
      <c r="H105" s="520"/>
      <c r="I105" s="520"/>
      <c r="J105" s="520"/>
      <c r="K105" s="520"/>
      <c r="L105" s="520"/>
      <c r="M105" s="520"/>
      <c r="N105" s="520"/>
      <c r="O105" s="520"/>
      <c r="P105" s="560">
        <v>0.081</v>
      </c>
      <c r="Q105" s="560">
        <v>0.0724265116798927</v>
      </c>
    </row>
    <row r="106">
      <c r="A106" s="559">
        <v>45282.0</v>
      </c>
      <c r="B106" s="41">
        <v>41.0</v>
      </c>
      <c r="C106" s="41">
        <v>4800.75</v>
      </c>
      <c r="E106" s="520"/>
      <c r="F106" s="520"/>
      <c r="G106" s="520"/>
      <c r="H106" s="520"/>
      <c r="I106" s="520"/>
      <c r="J106" s="520"/>
      <c r="K106" s="520"/>
      <c r="L106" s="520"/>
      <c r="M106" s="520"/>
      <c r="N106" s="520"/>
      <c r="O106" s="520"/>
      <c r="P106" s="520"/>
      <c r="Q106" s="560">
        <v>0.100418410041841</v>
      </c>
    </row>
    <row r="108">
      <c r="A108" s="44"/>
      <c r="B108" s="41">
        <v>37.0</v>
      </c>
      <c r="C108" s="41">
        <v>3169.0</v>
      </c>
    </row>
    <row r="109">
      <c r="A109" s="44"/>
      <c r="B109" s="41">
        <v>56.0</v>
      </c>
      <c r="C109" s="41">
        <v>5490.0</v>
      </c>
    </row>
    <row r="110">
      <c r="A110" s="44"/>
      <c r="B110" s="41">
        <v>47.0</v>
      </c>
      <c r="C110" s="41">
        <v>4262.5</v>
      </c>
    </row>
    <row r="111">
      <c r="A111" s="44"/>
      <c r="B111" s="41">
        <v>44.0</v>
      </c>
      <c r="C111" s="41">
        <v>4695.75</v>
      </c>
      <c r="E111" s="41" t="s">
        <v>268</v>
      </c>
    </row>
    <row r="112">
      <c r="A112" s="41" t="s">
        <v>269</v>
      </c>
      <c r="B112" s="41">
        <v>52.0</v>
      </c>
      <c r="C112" s="41">
        <v>4838.25</v>
      </c>
      <c r="E112" s="548">
        <f t="shared" ref="E112:Q112" si="34">E93</f>
        <v>44531</v>
      </c>
      <c r="F112" s="548">
        <f t="shared" si="34"/>
        <v>44562</v>
      </c>
      <c r="G112" s="548">
        <f t="shared" si="34"/>
        <v>44593</v>
      </c>
      <c r="H112" s="548">
        <f t="shared" si="34"/>
        <v>44621</v>
      </c>
      <c r="I112" s="548">
        <f t="shared" si="34"/>
        <v>44652</v>
      </c>
      <c r="J112" s="548">
        <f t="shared" si="34"/>
        <v>44682</v>
      </c>
      <c r="K112" s="548">
        <f t="shared" si="34"/>
        <v>44713</v>
      </c>
      <c r="L112" s="548">
        <f t="shared" si="34"/>
        <v>44743</v>
      </c>
      <c r="M112" s="548">
        <f t="shared" si="34"/>
        <v>44774</v>
      </c>
      <c r="N112" s="548">
        <f t="shared" si="34"/>
        <v>44805</v>
      </c>
      <c r="O112" s="548">
        <f t="shared" si="34"/>
        <v>44835</v>
      </c>
      <c r="P112" s="548">
        <f t="shared" si="34"/>
        <v>44866</v>
      </c>
      <c r="Q112" s="548">
        <f t="shared" si="34"/>
        <v>44896</v>
      </c>
    </row>
    <row r="113">
      <c r="A113" s="559">
        <v>45281.0</v>
      </c>
      <c r="B113" s="41">
        <v>45.0</v>
      </c>
      <c r="C113" s="41">
        <v>4172.5</v>
      </c>
      <c r="E113" s="561">
        <v>83.0</v>
      </c>
      <c r="F113" s="561">
        <v>84.0</v>
      </c>
      <c r="G113" s="561">
        <v>92.0</v>
      </c>
      <c r="H113" s="561">
        <v>108.0</v>
      </c>
      <c r="I113" s="561">
        <v>96.0</v>
      </c>
      <c r="J113" s="561">
        <v>141.0</v>
      </c>
      <c r="K113" s="561">
        <v>146.0</v>
      </c>
      <c r="L113" s="561">
        <v>157.0</v>
      </c>
      <c r="M113" s="561">
        <v>140.0</v>
      </c>
      <c r="N113" s="561">
        <v>160.0</v>
      </c>
      <c r="O113" s="561">
        <v>166.0</v>
      </c>
      <c r="P113" s="561">
        <v>188.0</v>
      </c>
      <c r="Q113" s="561">
        <v>196.363535911602</v>
      </c>
    </row>
    <row r="114">
      <c r="A114" s="559">
        <v>44948.0</v>
      </c>
      <c r="B114" s="41">
        <v>55.0</v>
      </c>
      <c r="C114" s="41">
        <v>5345.75</v>
      </c>
      <c r="E114" s="443"/>
      <c r="F114" s="561">
        <v>92.0</v>
      </c>
      <c r="G114" s="561">
        <v>80.0</v>
      </c>
      <c r="H114" s="561">
        <v>107.0</v>
      </c>
      <c r="I114" s="561">
        <v>125.0</v>
      </c>
      <c r="J114" s="561">
        <v>129.0</v>
      </c>
      <c r="K114" s="561">
        <v>145.0</v>
      </c>
      <c r="L114" s="561">
        <v>153.0</v>
      </c>
      <c r="M114" s="561">
        <v>156.0</v>
      </c>
      <c r="N114" s="561">
        <v>160.0</v>
      </c>
      <c r="O114" s="561">
        <v>161.0</v>
      </c>
      <c r="P114" s="561">
        <v>169.0</v>
      </c>
      <c r="Q114" s="561">
        <v>186.014314516129</v>
      </c>
    </row>
    <row r="115">
      <c r="A115" s="559">
        <v>44979.0</v>
      </c>
      <c r="B115" s="41">
        <v>36.0</v>
      </c>
      <c r="C115" s="41">
        <v>3171.13</v>
      </c>
      <c r="E115" s="443"/>
      <c r="F115" s="443"/>
      <c r="G115" s="561">
        <v>95.0</v>
      </c>
      <c r="H115" s="561">
        <v>102.0</v>
      </c>
      <c r="I115" s="561">
        <v>105.0</v>
      </c>
      <c r="J115" s="561">
        <v>119.0</v>
      </c>
      <c r="K115" s="561">
        <v>139.0</v>
      </c>
      <c r="L115" s="561">
        <v>163.0</v>
      </c>
      <c r="M115" s="561">
        <v>149.0</v>
      </c>
      <c r="N115" s="561">
        <v>164.0</v>
      </c>
      <c r="O115" s="561">
        <v>156.0</v>
      </c>
      <c r="P115" s="561">
        <v>169.0</v>
      </c>
      <c r="Q115" s="561">
        <v>181.451717171717</v>
      </c>
    </row>
    <row r="116">
      <c r="A116" s="559">
        <v>45007.0</v>
      </c>
      <c r="B116" s="41">
        <v>53.0</v>
      </c>
      <c r="C116" s="41">
        <v>4520.75</v>
      </c>
      <c r="E116" s="443"/>
      <c r="F116" s="443"/>
      <c r="G116" s="443"/>
      <c r="H116" s="561">
        <v>103.0</v>
      </c>
      <c r="I116" s="561">
        <v>94.0</v>
      </c>
      <c r="J116" s="561">
        <v>138.0</v>
      </c>
      <c r="K116" s="561">
        <v>158.0</v>
      </c>
      <c r="L116" s="561">
        <v>168.0</v>
      </c>
      <c r="M116" s="561">
        <v>155.0</v>
      </c>
      <c r="N116" s="561">
        <v>164.0</v>
      </c>
      <c r="O116" s="561">
        <v>174.0</v>
      </c>
      <c r="P116" s="561">
        <v>178.0</v>
      </c>
      <c r="Q116" s="561">
        <v>198.907722007722</v>
      </c>
    </row>
    <row r="117">
      <c r="A117" s="559">
        <v>45038.0</v>
      </c>
      <c r="B117" s="41">
        <v>57.0</v>
      </c>
      <c r="C117" s="41">
        <v>5992.24</v>
      </c>
      <c r="E117" s="443"/>
      <c r="F117" s="443"/>
      <c r="G117" s="443"/>
      <c r="H117" s="443"/>
      <c r="I117" s="561">
        <v>88.0</v>
      </c>
      <c r="J117" s="561">
        <v>135.0</v>
      </c>
      <c r="K117" s="561">
        <v>151.0</v>
      </c>
      <c r="L117" s="561">
        <v>164.0</v>
      </c>
      <c r="M117" s="561">
        <v>152.0</v>
      </c>
      <c r="N117" s="561">
        <v>161.0</v>
      </c>
      <c r="O117" s="561">
        <v>161.0</v>
      </c>
      <c r="P117" s="561">
        <v>169.0</v>
      </c>
      <c r="Q117" s="561">
        <v>186.686062052505</v>
      </c>
    </row>
    <row r="118">
      <c r="A118" s="559">
        <v>45068.0</v>
      </c>
      <c r="B118" s="41">
        <v>50.0</v>
      </c>
      <c r="C118" s="41">
        <v>4450.5</v>
      </c>
      <c r="E118" s="443"/>
      <c r="F118" s="443"/>
      <c r="G118" s="443"/>
      <c r="H118" s="443"/>
      <c r="I118" s="443"/>
      <c r="J118" s="561">
        <v>128.0</v>
      </c>
      <c r="K118" s="561">
        <v>151.0</v>
      </c>
      <c r="L118" s="561">
        <v>167.0</v>
      </c>
      <c r="M118" s="561">
        <v>149.0</v>
      </c>
      <c r="N118" s="561">
        <v>162.0</v>
      </c>
      <c r="O118" s="561">
        <v>156.0</v>
      </c>
      <c r="P118" s="561">
        <v>160.0</v>
      </c>
      <c r="Q118" s="561">
        <v>197.270389610389</v>
      </c>
    </row>
    <row r="119">
      <c r="A119" s="559">
        <v>45099.0</v>
      </c>
      <c r="B119" s="41">
        <v>56.0</v>
      </c>
      <c r="C119" s="41">
        <v>4379.0</v>
      </c>
      <c r="E119" s="443"/>
      <c r="F119" s="443"/>
      <c r="G119" s="443"/>
      <c r="H119" s="443"/>
      <c r="I119" s="443"/>
      <c r="J119" s="443"/>
      <c r="K119" s="561">
        <v>144.0</v>
      </c>
      <c r="L119" s="561">
        <v>182.0</v>
      </c>
      <c r="M119" s="561">
        <v>151.0</v>
      </c>
      <c r="N119" s="561">
        <v>164.0</v>
      </c>
      <c r="O119" s="561">
        <v>168.0</v>
      </c>
      <c r="P119" s="561">
        <v>179.0</v>
      </c>
      <c r="Q119" s="561">
        <v>198.044005934718</v>
      </c>
    </row>
    <row r="120">
      <c r="A120" s="559">
        <v>45129.0</v>
      </c>
      <c r="B120" s="41">
        <v>60.0</v>
      </c>
      <c r="C120" s="41">
        <v>4906.75</v>
      </c>
      <c r="E120" s="443"/>
      <c r="F120" s="443"/>
      <c r="G120" s="443"/>
      <c r="H120" s="443"/>
      <c r="I120" s="443"/>
      <c r="J120" s="443"/>
      <c r="K120" s="443"/>
      <c r="L120" s="561">
        <v>142.0</v>
      </c>
      <c r="M120" s="561">
        <v>170.0</v>
      </c>
      <c r="N120" s="561">
        <v>158.0</v>
      </c>
      <c r="O120" s="561">
        <v>168.0</v>
      </c>
      <c r="P120" s="561">
        <v>174.0</v>
      </c>
      <c r="Q120" s="561">
        <v>191.686202830188</v>
      </c>
    </row>
    <row r="121">
      <c r="A121" s="559">
        <v>45160.0</v>
      </c>
      <c r="B121" s="41">
        <v>45.0</v>
      </c>
      <c r="C121" s="41">
        <v>3635.95</v>
      </c>
      <c r="E121" s="443"/>
      <c r="F121" s="443"/>
      <c r="G121" s="443"/>
      <c r="H121" s="443"/>
      <c r="I121" s="443"/>
      <c r="J121" s="443"/>
      <c r="K121" s="443"/>
      <c r="L121" s="443"/>
      <c r="M121" s="561">
        <v>141.0</v>
      </c>
      <c r="N121" s="561">
        <v>167.0</v>
      </c>
      <c r="O121" s="561">
        <v>165.0</v>
      </c>
      <c r="P121" s="561">
        <v>169.0</v>
      </c>
      <c r="Q121" s="561">
        <v>181.337638603696</v>
      </c>
    </row>
    <row r="122">
      <c r="A122" s="559">
        <v>45191.0</v>
      </c>
      <c r="B122" s="41">
        <v>42.0</v>
      </c>
      <c r="C122" s="41">
        <v>3380.75</v>
      </c>
      <c r="E122" s="443"/>
      <c r="F122" s="443"/>
      <c r="G122" s="443"/>
      <c r="H122" s="443"/>
      <c r="I122" s="443"/>
      <c r="J122" s="443"/>
      <c r="K122" s="443"/>
      <c r="L122" s="443"/>
      <c r="M122" s="443"/>
      <c r="N122" s="561">
        <v>140.0</v>
      </c>
      <c r="O122" s="561">
        <v>159.0</v>
      </c>
      <c r="P122" s="561">
        <v>167.0</v>
      </c>
      <c r="Q122" s="561">
        <v>191.085744308231</v>
      </c>
    </row>
    <row r="123">
      <c r="A123" s="559">
        <v>45221.0</v>
      </c>
      <c r="B123" s="41">
        <v>68.0</v>
      </c>
      <c r="C123" s="41">
        <v>7898.0</v>
      </c>
      <c r="E123" s="443"/>
      <c r="F123" s="443"/>
      <c r="G123" s="443"/>
      <c r="H123" s="443"/>
      <c r="I123" s="443"/>
      <c r="J123" s="443"/>
      <c r="K123" s="443"/>
      <c r="L123" s="443"/>
      <c r="M123" s="443"/>
      <c r="N123" s="443"/>
      <c r="O123" s="561">
        <v>134.0</v>
      </c>
      <c r="P123" s="561">
        <v>175.0</v>
      </c>
      <c r="Q123" s="561">
        <v>187.353188248095</v>
      </c>
    </row>
    <row r="124">
      <c r="A124" s="559">
        <v>45252.0</v>
      </c>
      <c r="B124" s="41">
        <v>72.0</v>
      </c>
      <c r="C124" s="41">
        <v>6558.5</v>
      </c>
      <c r="E124" s="443"/>
      <c r="F124" s="443"/>
      <c r="G124" s="443"/>
      <c r="H124" s="443"/>
      <c r="I124" s="443"/>
      <c r="J124" s="443"/>
      <c r="K124" s="443"/>
      <c r="L124" s="443"/>
      <c r="M124" s="443"/>
      <c r="N124" s="443"/>
      <c r="O124" s="443"/>
      <c r="P124" s="561">
        <v>152.0</v>
      </c>
      <c r="Q124" s="561">
        <v>187.497175925925</v>
      </c>
    </row>
    <row r="125">
      <c r="A125" s="559">
        <v>45282.0</v>
      </c>
      <c r="B125" s="41">
        <v>56.0</v>
      </c>
      <c r="C125" s="41">
        <v>5734.25</v>
      </c>
      <c r="E125" s="443"/>
      <c r="F125" s="443"/>
      <c r="G125" s="443"/>
      <c r="H125" s="443"/>
      <c r="I125" s="443"/>
      <c r="J125" s="443"/>
      <c r="K125" s="443"/>
      <c r="L125" s="443"/>
      <c r="M125" s="443"/>
      <c r="N125" s="443"/>
      <c r="O125" s="443"/>
      <c r="P125" s="443"/>
      <c r="Q125" s="561">
        <v>158.108534946236</v>
      </c>
    </row>
    <row r="127">
      <c r="A127" s="44"/>
      <c r="B127" s="41">
        <v>67.0</v>
      </c>
      <c r="C127" s="41">
        <v>4655.7</v>
      </c>
    </row>
    <row r="128">
      <c r="A128" s="44"/>
      <c r="B128" s="41">
        <v>60.0</v>
      </c>
      <c r="C128" s="41">
        <v>5875.87</v>
      </c>
    </row>
    <row r="129">
      <c r="A129" s="44"/>
      <c r="B129" s="41">
        <v>84.0</v>
      </c>
      <c r="C129" s="41">
        <v>8046.55</v>
      </c>
    </row>
    <row r="130">
      <c r="A130" s="44"/>
      <c r="B130" s="41">
        <v>92.0</v>
      </c>
      <c r="C130" s="41">
        <v>7893.31</v>
      </c>
    </row>
    <row r="131">
      <c r="A131" s="44"/>
      <c r="B131" s="41">
        <v>89.0</v>
      </c>
      <c r="C131" s="41">
        <v>7631.75</v>
      </c>
    </row>
    <row r="132">
      <c r="A132" s="44"/>
      <c r="B132" s="41">
        <v>89.0</v>
      </c>
      <c r="C132" s="41">
        <v>7339.0</v>
      </c>
    </row>
    <row r="133">
      <c r="A133" s="44"/>
      <c r="B133" s="41">
        <v>81.0</v>
      </c>
      <c r="C133" s="41">
        <v>7420.75</v>
      </c>
    </row>
    <row r="134">
      <c r="A134" s="44"/>
      <c r="B134" s="41">
        <v>69.0</v>
      </c>
      <c r="C134" s="41">
        <v>6433.82</v>
      </c>
    </row>
    <row r="135">
      <c r="A135" s="44"/>
      <c r="B135" s="41">
        <v>73.0</v>
      </c>
      <c r="C135" s="41">
        <v>5991.5</v>
      </c>
    </row>
    <row r="136">
      <c r="A136" s="44"/>
      <c r="B136" s="41">
        <v>74.0</v>
      </c>
      <c r="C136" s="41">
        <v>6909.55999999999</v>
      </c>
    </row>
    <row r="137">
      <c r="A137" s="44"/>
      <c r="B137" s="41">
        <v>75.0</v>
      </c>
      <c r="C137" s="41">
        <v>5660.3</v>
      </c>
    </row>
    <row r="138">
      <c r="A138" s="44"/>
      <c r="B138" s="41">
        <v>68.0</v>
      </c>
      <c r="C138" s="41">
        <v>6379.5</v>
      </c>
    </row>
    <row r="139">
      <c r="A139" s="44"/>
      <c r="B139" s="41">
        <v>61.0</v>
      </c>
      <c r="C139" s="41">
        <v>4627.0</v>
      </c>
    </row>
    <row r="140">
      <c r="A140" s="44"/>
      <c r="B140" s="41">
        <v>62.0</v>
      </c>
      <c r="C140" s="41">
        <v>3844.5</v>
      </c>
    </row>
    <row r="141">
      <c r="A141" s="44"/>
      <c r="B141" s="41">
        <v>44.0</v>
      </c>
      <c r="C141" s="41">
        <v>4137.5</v>
      </c>
    </row>
    <row r="142">
      <c r="A142" s="44"/>
      <c r="B142" s="41">
        <v>56.0</v>
      </c>
      <c r="C142" s="41">
        <v>4601.83</v>
      </c>
    </row>
    <row r="143">
      <c r="A143" s="44"/>
      <c r="B143" s="41">
        <v>62.0</v>
      </c>
      <c r="C143" s="41">
        <v>5739.75</v>
      </c>
    </row>
    <row r="144">
      <c r="A144" s="44"/>
      <c r="B144" s="41">
        <v>96.0</v>
      </c>
      <c r="C144" s="41">
        <v>9756.82</v>
      </c>
    </row>
    <row r="145">
      <c r="A145" s="44"/>
      <c r="B145" s="41">
        <v>78.0</v>
      </c>
      <c r="C145" s="41">
        <v>6833.16</v>
      </c>
    </row>
    <row r="146">
      <c r="A146" s="44"/>
      <c r="B146" s="41">
        <v>61.0</v>
      </c>
      <c r="C146" s="41">
        <v>5761.75</v>
      </c>
    </row>
    <row r="147">
      <c r="A147" s="44"/>
      <c r="B147" s="41">
        <v>59.0</v>
      </c>
      <c r="C147" s="41">
        <v>5976.75</v>
      </c>
    </row>
    <row r="148">
      <c r="A148" s="44"/>
      <c r="B148" s="41">
        <v>65.0</v>
      </c>
      <c r="C148" s="41">
        <v>5624.47</v>
      </c>
    </row>
    <row r="149">
      <c r="A149" s="44"/>
      <c r="B149" s="41">
        <v>68.0</v>
      </c>
      <c r="C149" s="41">
        <v>6418.75</v>
      </c>
    </row>
    <row r="150">
      <c r="A150" s="44"/>
      <c r="B150" s="41">
        <v>61.0</v>
      </c>
      <c r="C150" s="41">
        <v>6247.95</v>
      </c>
    </row>
    <row r="151">
      <c r="A151" s="44"/>
      <c r="B151" s="41">
        <v>63.0</v>
      </c>
      <c r="C151" s="41">
        <v>7562.75</v>
      </c>
    </row>
    <row r="152">
      <c r="A152" s="44"/>
      <c r="B152" s="41">
        <v>65.0</v>
      </c>
      <c r="C152" s="41">
        <v>7274.75</v>
      </c>
    </row>
    <row r="153">
      <c r="A153" s="44"/>
      <c r="B153" s="41">
        <v>81.0</v>
      </c>
      <c r="C153" s="41">
        <v>8613.0</v>
      </c>
    </row>
    <row r="154">
      <c r="A154" s="44"/>
      <c r="B154" s="41">
        <v>66.0</v>
      </c>
      <c r="C154" s="41">
        <v>7367.78</v>
      </c>
    </row>
    <row r="155">
      <c r="A155" s="44"/>
      <c r="B155" s="41">
        <v>72.0</v>
      </c>
      <c r="C155" s="41">
        <v>8990.47</v>
      </c>
    </row>
    <row r="156">
      <c r="A156" s="44"/>
      <c r="B156" s="41">
        <v>67.0</v>
      </c>
      <c r="C156" s="41">
        <v>8748.75</v>
      </c>
    </row>
    <row r="157">
      <c r="A157" s="44"/>
      <c r="B157" s="41">
        <v>70.0</v>
      </c>
      <c r="C157" s="41">
        <v>7686.85</v>
      </c>
    </row>
    <row r="158">
      <c r="A158" s="44"/>
      <c r="B158" s="41">
        <v>61.0</v>
      </c>
      <c r="C158" s="41">
        <v>7305.45</v>
      </c>
    </row>
    <row r="159">
      <c r="A159" s="44"/>
      <c r="B159" s="41">
        <v>90.0</v>
      </c>
      <c r="C159" s="41">
        <v>9169.0</v>
      </c>
    </row>
    <row r="160">
      <c r="A160" s="44"/>
      <c r="B160" s="41">
        <v>112.0</v>
      </c>
      <c r="C160" s="41">
        <v>12605.97</v>
      </c>
    </row>
    <row r="161">
      <c r="A161" s="44"/>
      <c r="B161" s="41">
        <v>119.0</v>
      </c>
      <c r="C161" s="41">
        <v>14721.43</v>
      </c>
    </row>
    <row r="162">
      <c r="A162" s="44"/>
      <c r="B162" s="41">
        <v>86.0</v>
      </c>
      <c r="C162" s="41">
        <v>9255.8</v>
      </c>
    </row>
    <row r="163">
      <c r="A163" s="44"/>
      <c r="B163" s="41">
        <v>81.0</v>
      </c>
      <c r="C163" s="41">
        <v>8389.19</v>
      </c>
    </row>
    <row r="164">
      <c r="A164" s="44"/>
      <c r="B164" s="41">
        <v>105.0</v>
      </c>
      <c r="C164" s="41">
        <v>11965.38</v>
      </c>
    </row>
    <row r="165">
      <c r="A165" s="44"/>
      <c r="B165" s="41">
        <v>97.0</v>
      </c>
      <c r="C165" s="41">
        <v>9986.13</v>
      </c>
    </row>
    <row r="166">
      <c r="A166" s="44"/>
      <c r="B166" s="41">
        <v>98.0</v>
      </c>
      <c r="C166" s="41">
        <v>11414.29</v>
      </c>
    </row>
    <row r="167">
      <c r="A167" s="44"/>
      <c r="B167" s="41">
        <v>97.0</v>
      </c>
      <c r="C167" s="41">
        <v>10152.4</v>
      </c>
    </row>
    <row r="168">
      <c r="A168" s="44"/>
      <c r="B168" s="41">
        <v>98.0</v>
      </c>
      <c r="C168" s="41">
        <v>10075.65</v>
      </c>
    </row>
    <row r="169">
      <c r="A169" s="44"/>
      <c r="B169" s="41">
        <v>94.0</v>
      </c>
      <c r="C169" s="41">
        <v>11096.57</v>
      </c>
    </row>
    <row r="170">
      <c r="A170" s="44"/>
      <c r="B170" s="41">
        <v>99.0</v>
      </c>
      <c r="C170" s="41">
        <v>10414.0</v>
      </c>
    </row>
    <row r="171">
      <c r="A171" s="44"/>
      <c r="B171" s="41">
        <v>85.0</v>
      </c>
      <c r="C171" s="41">
        <v>8136.36</v>
      </c>
    </row>
    <row r="172">
      <c r="A172" s="44"/>
      <c r="B172" s="41">
        <v>82.0</v>
      </c>
      <c r="C172" s="41">
        <v>8527.5</v>
      </c>
    </row>
    <row r="173">
      <c r="A173" s="44"/>
      <c r="B173" s="41">
        <v>99.0</v>
      </c>
      <c r="C173" s="41">
        <v>12215.19</v>
      </c>
    </row>
    <row r="174">
      <c r="A174" s="44"/>
      <c r="B174" s="41">
        <v>140.0</v>
      </c>
      <c r="C174" s="41">
        <v>19062.0</v>
      </c>
    </row>
    <row r="175">
      <c r="A175" s="44"/>
      <c r="B175" s="41">
        <v>97.0</v>
      </c>
      <c r="C175" s="41">
        <v>12954.2</v>
      </c>
    </row>
    <row r="176">
      <c r="A176" s="44"/>
      <c r="B176" s="41">
        <v>107.0</v>
      </c>
      <c r="C176" s="41">
        <v>12752.16</v>
      </c>
    </row>
    <row r="177">
      <c r="A177" s="44"/>
      <c r="B177" s="41">
        <v>77.0</v>
      </c>
      <c r="C177" s="41">
        <v>10374.19</v>
      </c>
    </row>
    <row r="178">
      <c r="A178" s="44"/>
      <c r="B178" s="41">
        <v>108.0</v>
      </c>
      <c r="C178" s="41">
        <v>11897.25</v>
      </c>
    </row>
    <row r="179">
      <c r="A179" s="44"/>
      <c r="B179" s="41">
        <v>141.0</v>
      </c>
      <c r="C179" s="41">
        <v>18053.26</v>
      </c>
    </row>
    <row r="180">
      <c r="A180" s="44"/>
      <c r="B180" s="41">
        <v>144.0</v>
      </c>
      <c r="C180" s="41">
        <v>18031.36</v>
      </c>
    </row>
    <row r="181">
      <c r="A181" s="44"/>
      <c r="B181" s="41">
        <v>125.0</v>
      </c>
      <c r="C181" s="41">
        <v>15925.83</v>
      </c>
    </row>
    <row r="182">
      <c r="A182" s="44"/>
      <c r="B182" s="41">
        <v>114.0</v>
      </c>
      <c r="C182" s="41">
        <v>13705.0</v>
      </c>
    </row>
    <row r="183">
      <c r="A183" s="44"/>
      <c r="B183" s="41">
        <v>107.0</v>
      </c>
      <c r="C183" s="41">
        <v>11407.0</v>
      </c>
    </row>
    <row r="184">
      <c r="A184" s="44"/>
      <c r="B184" s="41">
        <v>102.0</v>
      </c>
      <c r="C184" s="41">
        <v>12386.0</v>
      </c>
    </row>
    <row r="185">
      <c r="A185" s="44"/>
      <c r="B185" s="41">
        <v>146.0</v>
      </c>
      <c r="C185" s="41">
        <v>20575.25</v>
      </c>
    </row>
    <row r="186">
      <c r="A186" s="44"/>
      <c r="B186" s="41">
        <v>158.0</v>
      </c>
      <c r="C186" s="41">
        <v>19952.83</v>
      </c>
    </row>
    <row r="187">
      <c r="A187" s="44"/>
      <c r="B187" s="41">
        <v>121.0</v>
      </c>
      <c r="C187" s="41">
        <v>16725.75</v>
      </c>
    </row>
    <row r="188">
      <c r="A188" s="44"/>
      <c r="B188" s="41">
        <v>113.0</v>
      </c>
      <c r="C188" s="41">
        <v>14264.23</v>
      </c>
    </row>
    <row r="189">
      <c r="A189" s="44"/>
      <c r="B189" s="41">
        <v>101.0</v>
      </c>
      <c r="C189" s="41">
        <v>11702.05</v>
      </c>
    </row>
    <row r="190">
      <c r="A190" s="44"/>
      <c r="B190" s="41">
        <v>80.0</v>
      </c>
      <c r="C190" s="41">
        <v>10421.36</v>
      </c>
    </row>
    <row r="191">
      <c r="A191" s="44"/>
      <c r="B191" s="41">
        <v>127.0</v>
      </c>
      <c r="C191" s="41">
        <v>14733.5</v>
      </c>
    </row>
    <row r="192">
      <c r="A192" s="44"/>
      <c r="B192" s="41">
        <v>138.0</v>
      </c>
      <c r="C192" s="41">
        <v>19083.2</v>
      </c>
    </row>
    <row r="193">
      <c r="A193" s="44"/>
      <c r="B193" s="41">
        <v>114.0</v>
      </c>
      <c r="C193" s="41">
        <v>12894.25</v>
      </c>
    </row>
    <row r="194">
      <c r="A194" s="44"/>
      <c r="B194" s="41">
        <v>118.0</v>
      </c>
      <c r="C194" s="41">
        <v>14142.3</v>
      </c>
    </row>
    <row r="195">
      <c r="A195" s="44"/>
      <c r="B195" s="41">
        <v>131.0</v>
      </c>
      <c r="C195" s="41">
        <v>17038.72</v>
      </c>
    </row>
    <row r="196">
      <c r="A196" s="44"/>
      <c r="B196" s="41">
        <v>103.0</v>
      </c>
      <c r="C196" s="41">
        <v>11564.16</v>
      </c>
    </row>
    <row r="197">
      <c r="A197" s="44"/>
      <c r="B197" s="41">
        <v>104.0</v>
      </c>
      <c r="C197" s="41">
        <v>12683.11</v>
      </c>
    </row>
    <row r="198">
      <c r="A198" s="44"/>
      <c r="B198" s="41">
        <v>96.0</v>
      </c>
      <c r="C198" s="41">
        <v>9196.16</v>
      </c>
    </row>
    <row r="199">
      <c r="A199" s="44"/>
      <c r="B199" s="41">
        <v>94.0</v>
      </c>
      <c r="C199" s="41">
        <v>10251.45</v>
      </c>
    </row>
    <row r="200">
      <c r="A200" s="44"/>
      <c r="B200" s="41">
        <v>143.0</v>
      </c>
      <c r="C200" s="41">
        <v>18123.75</v>
      </c>
    </row>
    <row r="201">
      <c r="A201" s="44"/>
      <c r="B201" s="41">
        <v>136.0</v>
      </c>
      <c r="C201" s="41">
        <v>17761.54</v>
      </c>
    </row>
    <row r="202">
      <c r="A202" s="44"/>
      <c r="B202" s="41">
        <v>141.0</v>
      </c>
      <c r="C202" s="41">
        <v>19955.55</v>
      </c>
    </row>
    <row r="203">
      <c r="A203" s="44"/>
      <c r="B203" s="41">
        <v>192.0</v>
      </c>
      <c r="C203" s="41">
        <v>18954.44</v>
      </c>
    </row>
    <row r="204">
      <c r="A204" s="44"/>
      <c r="B204" s="41">
        <v>112.0</v>
      </c>
      <c r="C204" s="41">
        <v>13507.75</v>
      </c>
    </row>
    <row r="205">
      <c r="A205" s="44"/>
      <c r="B205" s="41">
        <v>161.0</v>
      </c>
      <c r="C205" s="41">
        <v>21565.05</v>
      </c>
    </row>
    <row r="206">
      <c r="A206" s="44"/>
      <c r="B206" s="41">
        <v>147.0</v>
      </c>
      <c r="C206" s="41">
        <v>18765.93</v>
      </c>
    </row>
    <row r="207">
      <c r="A207" s="44"/>
      <c r="B207" s="41">
        <v>152.0</v>
      </c>
      <c r="C207" s="41">
        <v>20657.0</v>
      </c>
    </row>
    <row r="208">
      <c r="A208" s="44"/>
      <c r="B208" s="41">
        <v>139.0</v>
      </c>
      <c r="C208" s="41">
        <v>19090.26</v>
      </c>
    </row>
    <row r="209">
      <c r="A209" s="44"/>
      <c r="B209" s="41">
        <v>156.0</v>
      </c>
      <c r="C209" s="41">
        <v>21817.7</v>
      </c>
    </row>
    <row r="210">
      <c r="A210" s="44"/>
      <c r="B210" s="41">
        <v>137.0</v>
      </c>
      <c r="C210" s="41">
        <v>18192.38</v>
      </c>
    </row>
    <row r="211">
      <c r="A211" s="44"/>
      <c r="B211" s="41">
        <v>106.0</v>
      </c>
      <c r="C211" s="41">
        <v>13307.75</v>
      </c>
    </row>
    <row r="212">
      <c r="A212" s="44"/>
      <c r="B212" s="41">
        <v>106.0</v>
      </c>
      <c r="C212" s="41">
        <v>14748.7</v>
      </c>
    </row>
    <row r="213">
      <c r="A213" s="44"/>
      <c r="B213" s="41">
        <v>106.0</v>
      </c>
      <c r="C213" s="41">
        <v>13467.55</v>
      </c>
    </row>
    <row r="214">
      <c r="A214" s="44"/>
      <c r="B214" s="41">
        <v>152.0</v>
      </c>
      <c r="C214" s="41">
        <v>21173.0199999999</v>
      </c>
    </row>
    <row r="215">
      <c r="A215" s="44"/>
      <c r="B215" s="41">
        <v>219.0</v>
      </c>
      <c r="C215" s="41">
        <v>31787.25</v>
      </c>
    </row>
    <row r="216">
      <c r="A216" s="44"/>
      <c r="B216" s="41">
        <v>178.0</v>
      </c>
      <c r="C216" s="41">
        <v>25646.3</v>
      </c>
    </row>
    <row r="217">
      <c r="A217" s="44"/>
      <c r="B217" s="41">
        <v>148.0</v>
      </c>
      <c r="C217" s="41">
        <v>17878.25</v>
      </c>
    </row>
    <row r="218">
      <c r="A218" s="44"/>
      <c r="B218" s="41">
        <v>141.0</v>
      </c>
      <c r="C218" s="41">
        <v>19359.68</v>
      </c>
    </row>
    <row r="219">
      <c r="A219" s="44"/>
      <c r="B219" s="41">
        <v>166.0</v>
      </c>
      <c r="C219" s="41">
        <v>20324.69</v>
      </c>
    </row>
    <row r="220">
      <c r="A220" s="44"/>
      <c r="B220" s="41">
        <v>170.0</v>
      </c>
      <c r="C220" s="41">
        <v>22602.7</v>
      </c>
    </row>
    <row r="221">
      <c r="A221" s="44"/>
      <c r="B221" s="41">
        <v>151.0</v>
      </c>
      <c r="C221" s="41">
        <v>19248.79</v>
      </c>
    </row>
    <row r="222">
      <c r="A222" s="44"/>
      <c r="B222" s="41">
        <v>160.0</v>
      </c>
      <c r="C222" s="41">
        <v>19832.75</v>
      </c>
    </row>
    <row r="223">
      <c r="A223" s="44"/>
      <c r="B223" s="41">
        <v>118.0</v>
      </c>
      <c r="C223" s="41">
        <v>16719.81</v>
      </c>
    </row>
    <row r="224">
      <c r="A224" s="44"/>
      <c r="B224" s="41">
        <v>136.0</v>
      </c>
      <c r="C224" s="41">
        <v>17035.5</v>
      </c>
    </row>
    <row r="225">
      <c r="A225" s="44"/>
      <c r="B225" s="41">
        <v>119.0</v>
      </c>
      <c r="C225" s="41">
        <v>14389.25</v>
      </c>
    </row>
    <row r="226">
      <c r="A226" s="44"/>
      <c r="B226" s="41">
        <v>127.0</v>
      </c>
      <c r="C226" s="41">
        <v>14520.5</v>
      </c>
    </row>
    <row r="227">
      <c r="A227" s="44"/>
      <c r="B227" s="41">
        <v>112.0</v>
      </c>
      <c r="C227" s="41">
        <v>13877.2</v>
      </c>
    </row>
    <row r="228">
      <c r="A228" s="44"/>
      <c r="B228" s="41">
        <v>103.0</v>
      </c>
      <c r="C228" s="41">
        <v>11756.45</v>
      </c>
    </row>
    <row r="229">
      <c r="A229" s="44"/>
      <c r="B229" s="41">
        <v>145.0</v>
      </c>
      <c r="C229" s="41">
        <v>17879.75</v>
      </c>
    </row>
    <row r="230">
      <c r="A230" s="44"/>
      <c r="B230" s="41">
        <v>123.0</v>
      </c>
      <c r="C230" s="41">
        <v>16700.3</v>
      </c>
    </row>
    <row r="231">
      <c r="A231" s="44"/>
      <c r="B231" s="41">
        <v>117.0</v>
      </c>
      <c r="C231" s="41">
        <v>13309.84</v>
      </c>
    </row>
    <row r="232">
      <c r="A232" s="44"/>
      <c r="B232" s="41">
        <v>70.0</v>
      </c>
      <c r="C232" s="41">
        <v>8562.52</v>
      </c>
    </row>
    <row r="233">
      <c r="A233" s="44"/>
      <c r="B233" s="41">
        <v>110.0</v>
      </c>
      <c r="C233" s="41">
        <v>12647.5</v>
      </c>
    </row>
    <row r="234">
      <c r="A234" s="44"/>
      <c r="B234" s="41">
        <v>140.0</v>
      </c>
      <c r="C234" s="41">
        <v>19745.25</v>
      </c>
    </row>
    <row r="235">
      <c r="A235" s="44"/>
      <c r="B235" s="41">
        <v>148.0</v>
      </c>
      <c r="C235" s="41">
        <v>22658.51</v>
      </c>
    </row>
    <row r="236">
      <c r="A236" s="44"/>
      <c r="B236" s="41">
        <v>197.0</v>
      </c>
      <c r="C236" s="41">
        <v>27057.82</v>
      </c>
    </row>
    <row r="237">
      <c r="A237" s="44"/>
      <c r="B237" s="41">
        <v>190.0</v>
      </c>
      <c r="C237" s="41">
        <v>26696.5</v>
      </c>
    </row>
    <row r="238">
      <c r="A238" s="44"/>
      <c r="B238" s="41">
        <v>146.0</v>
      </c>
      <c r="C238" s="41">
        <v>19193.95</v>
      </c>
    </row>
    <row r="239">
      <c r="A239" s="44"/>
      <c r="B239" s="41">
        <v>110.0</v>
      </c>
      <c r="C239" s="41">
        <v>14652.55</v>
      </c>
    </row>
    <row r="240">
      <c r="A240" s="44"/>
      <c r="B240" s="41">
        <v>141.0</v>
      </c>
      <c r="C240" s="41">
        <v>18883.97</v>
      </c>
    </row>
    <row r="241">
      <c r="A241" s="44"/>
      <c r="B241" s="41">
        <v>155.0</v>
      </c>
      <c r="C241" s="41">
        <v>24149.5</v>
      </c>
    </row>
    <row r="242">
      <c r="A242" s="44"/>
      <c r="B242" s="41">
        <v>199.0</v>
      </c>
      <c r="C242" s="41">
        <v>28099.59</v>
      </c>
    </row>
    <row r="243">
      <c r="A243" s="44"/>
      <c r="B243" s="41">
        <v>256.0</v>
      </c>
      <c r="C243" s="41">
        <v>33261.67</v>
      </c>
    </row>
    <row r="244">
      <c r="A244" s="44"/>
      <c r="B244" s="41">
        <v>269.0</v>
      </c>
      <c r="C244" s="41">
        <v>41234.58</v>
      </c>
    </row>
    <row r="245">
      <c r="A245" s="44"/>
      <c r="B245" s="41">
        <v>200.0</v>
      </c>
      <c r="C245" s="41">
        <v>25860.3</v>
      </c>
    </row>
    <row r="246">
      <c r="A246" s="44"/>
      <c r="B246" s="41">
        <v>162.0</v>
      </c>
      <c r="C246" s="41">
        <v>22743.05</v>
      </c>
    </row>
    <row r="247">
      <c r="A247" s="44"/>
      <c r="B247" s="41">
        <v>173.0</v>
      </c>
      <c r="C247" s="41">
        <v>23051.17</v>
      </c>
    </row>
    <row r="248">
      <c r="A248" s="44"/>
      <c r="B248" s="41">
        <v>191.0</v>
      </c>
      <c r="C248" s="41">
        <v>24014.76</v>
      </c>
    </row>
    <row r="249">
      <c r="A249" s="44"/>
      <c r="B249" s="41">
        <v>170.0</v>
      </c>
      <c r="C249" s="41">
        <v>21162.55</v>
      </c>
    </row>
    <row r="250">
      <c r="A250" s="44"/>
      <c r="B250" s="41">
        <v>192.0</v>
      </c>
      <c r="C250" s="41">
        <v>26322.6</v>
      </c>
    </row>
    <row r="251">
      <c r="A251" s="44"/>
      <c r="B251" s="41">
        <v>190.0</v>
      </c>
      <c r="C251" s="41">
        <v>23531.0</v>
      </c>
    </row>
    <row r="252">
      <c r="A252" s="44"/>
      <c r="B252" s="41">
        <v>143.0</v>
      </c>
      <c r="C252" s="41">
        <v>18725.3</v>
      </c>
    </row>
    <row r="253">
      <c r="A253" s="44"/>
      <c r="B253" s="41">
        <v>136.0</v>
      </c>
      <c r="C253" s="41">
        <v>17802.65</v>
      </c>
    </row>
    <row r="254">
      <c r="A254" s="44"/>
      <c r="B254" s="41">
        <v>164.0</v>
      </c>
      <c r="C254" s="41">
        <v>20965.25</v>
      </c>
    </row>
    <row r="255">
      <c r="A255" s="44"/>
      <c r="B255" s="41">
        <v>148.0</v>
      </c>
      <c r="C255" s="41">
        <v>18248.97</v>
      </c>
    </row>
    <row r="256">
      <c r="A256" s="44"/>
      <c r="B256" s="41">
        <v>150.0</v>
      </c>
      <c r="C256" s="41">
        <v>18533.25</v>
      </c>
    </row>
    <row r="257">
      <c r="A257" s="44"/>
      <c r="B257" s="41">
        <v>139.0</v>
      </c>
      <c r="C257" s="41">
        <v>16160.76</v>
      </c>
    </row>
    <row r="258">
      <c r="A258" s="44"/>
      <c r="B258" s="41">
        <v>183.0</v>
      </c>
      <c r="C258" s="41">
        <v>23515.89</v>
      </c>
    </row>
    <row r="259">
      <c r="A259" s="44"/>
      <c r="B259" s="41">
        <v>137.0</v>
      </c>
      <c r="C259" s="41">
        <v>16191.5</v>
      </c>
    </row>
    <row r="260">
      <c r="A260" s="44"/>
      <c r="B260" s="41">
        <v>134.0</v>
      </c>
      <c r="C260" s="41">
        <v>15972.71</v>
      </c>
    </row>
    <row r="261">
      <c r="A261" s="44"/>
      <c r="B261" s="41">
        <v>140.0</v>
      </c>
      <c r="C261" s="41">
        <v>15882.68</v>
      </c>
    </row>
    <row r="262">
      <c r="A262" s="44"/>
      <c r="B262" s="41">
        <v>126.0</v>
      </c>
      <c r="C262" s="41">
        <v>15272.72</v>
      </c>
    </row>
    <row r="263">
      <c r="A263" s="44"/>
      <c r="B263" s="41">
        <v>150.0</v>
      </c>
      <c r="C263" s="41">
        <v>18864.58</v>
      </c>
    </row>
    <row r="264">
      <c r="A264" s="44"/>
      <c r="B264" s="41">
        <v>214.0</v>
      </c>
      <c r="C264" s="41">
        <v>30384.89</v>
      </c>
    </row>
    <row r="265">
      <c r="A265" s="44"/>
      <c r="B265" s="41">
        <v>248.0</v>
      </c>
      <c r="C265" s="41">
        <v>35611.65</v>
      </c>
    </row>
    <row r="266">
      <c r="A266" s="44"/>
      <c r="B266" s="41">
        <v>199.0</v>
      </c>
      <c r="C266" s="41">
        <v>27267.98</v>
      </c>
    </row>
    <row r="267">
      <c r="A267" s="44"/>
      <c r="B267" s="41">
        <v>193.0</v>
      </c>
      <c r="C267" s="41">
        <v>24970.5199999999</v>
      </c>
    </row>
    <row r="268">
      <c r="A268" s="44"/>
      <c r="B268" s="41">
        <v>184.0</v>
      </c>
      <c r="C268" s="41">
        <v>24610.0</v>
      </c>
    </row>
    <row r="269">
      <c r="A269" s="44"/>
      <c r="B269" s="41">
        <v>479.0</v>
      </c>
      <c r="C269" s="41">
        <v>35903.11</v>
      </c>
    </row>
    <row r="270">
      <c r="A270" s="44"/>
      <c r="B270" s="41">
        <v>189.0</v>
      </c>
      <c r="C270" s="41">
        <v>26991.83</v>
      </c>
    </row>
    <row r="271">
      <c r="A271" s="44"/>
      <c r="B271" s="41">
        <v>191.0</v>
      </c>
      <c r="C271" s="41">
        <v>27356.7399999999</v>
      </c>
    </row>
    <row r="272">
      <c r="A272" s="44"/>
      <c r="B272" s="41">
        <v>202.0</v>
      </c>
      <c r="C272" s="41">
        <v>28366.18</v>
      </c>
    </row>
    <row r="273">
      <c r="A273" s="44"/>
      <c r="B273" s="41">
        <v>219.0</v>
      </c>
      <c r="C273" s="41">
        <v>21722.93</v>
      </c>
    </row>
    <row r="274">
      <c r="A274" s="44"/>
      <c r="B274" s="41">
        <v>146.0</v>
      </c>
      <c r="C274" s="41">
        <v>19170.19</v>
      </c>
    </row>
    <row r="275">
      <c r="A275" s="44"/>
      <c r="B275" s="41">
        <v>182.0</v>
      </c>
      <c r="C275" s="41">
        <v>26804.47</v>
      </c>
    </row>
    <row r="276">
      <c r="A276" s="44"/>
      <c r="B276" s="41">
        <v>209.0</v>
      </c>
      <c r="C276" s="41">
        <v>29787.98</v>
      </c>
    </row>
    <row r="277">
      <c r="A277" s="44"/>
      <c r="B277" s="41">
        <v>238.0</v>
      </c>
      <c r="C277" s="41">
        <v>34337.49</v>
      </c>
    </row>
    <row r="278">
      <c r="A278" s="44"/>
      <c r="B278" s="41">
        <v>298.0</v>
      </c>
      <c r="C278" s="41">
        <v>45380.11</v>
      </c>
    </row>
    <row r="279">
      <c r="A279" s="44"/>
      <c r="B279" s="41">
        <v>236.0</v>
      </c>
      <c r="C279" s="41">
        <v>31998.37</v>
      </c>
    </row>
    <row r="280">
      <c r="A280" s="44"/>
      <c r="B280" s="41">
        <v>225.0</v>
      </c>
      <c r="C280" s="41">
        <v>29158.22</v>
      </c>
    </row>
    <row r="281">
      <c r="A281" s="44"/>
      <c r="B281" s="41">
        <v>148.0</v>
      </c>
      <c r="C281" s="41">
        <v>19494.7</v>
      </c>
    </row>
    <row r="282">
      <c r="A282" s="44"/>
      <c r="B282" s="41">
        <v>160.0</v>
      </c>
      <c r="C282" s="41">
        <v>21051.35</v>
      </c>
    </row>
    <row r="283">
      <c r="A283" s="44"/>
      <c r="B283" s="41">
        <v>186.0</v>
      </c>
      <c r="C283" s="41">
        <v>23749.67</v>
      </c>
    </row>
    <row r="284">
      <c r="A284" s="44"/>
      <c r="B284" s="41">
        <v>198.0</v>
      </c>
      <c r="C284" s="41">
        <v>25693.83</v>
      </c>
    </row>
    <row r="285">
      <c r="A285" s="44"/>
      <c r="B285" s="41">
        <v>166.0</v>
      </c>
      <c r="C285" s="41">
        <v>21624.16</v>
      </c>
    </row>
    <row r="286">
      <c r="A286" s="44"/>
      <c r="B286" s="41">
        <v>218.0</v>
      </c>
      <c r="C286" s="41">
        <v>28000.4</v>
      </c>
    </row>
    <row r="287">
      <c r="A287" s="44"/>
      <c r="B287" s="41">
        <v>174.0</v>
      </c>
      <c r="C287" s="41">
        <v>21843.9899999999</v>
      </c>
    </row>
    <row r="288">
      <c r="A288" s="44"/>
      <c r="B288" s="41">
        <v>137.0</v>
      </c>
      <c r="C288" s="41">
        <v>17054.75</v>
      </c>
    </row>
    <row r="289">
      <c r="A289" s="44"/>
      <c r="B289" s="41">
        <v>179.0</v>
      </c>
      <c r="C289" s="41">
        <v>20958.52</v>
      </c>
    </row>
    <row r="290">
      <c r="A290" s="44"/>
      <c r="B290" s="41">
        <v>149.0</v>
      </c>
      <c r="C290" s="41">
        <v>18784.0</v>
      </c>
    </row>
    <row r="291">
      <c r="A291" s="44"/>
      <c r="B291" s="41">
        <v>182.0</v>
      </c>
      <c r="C291" s="41">
        <v>23194.45</v>
      </c>
    </row>
    <row r="292">
      <c r="A292" s="44"/>
      <c r="B292" s="41">
        <v>212.0</v>
      </c>
      <c r="C292" s="41">
        <v>28438.3799999999</v>
      </c>
    </row>
    <row r="293">
      <c r="A293" s="44"/>
      <c r="B293" s="41">
        <v>213.0</v>
      </c>
      <c r="C293" s="41">
        <v>28423.05</v>
      </c>
    </row>
    <row r="294">
      <c r="A294" s="44"/>
      <c r="B294" s="41">
        <v>164.0</v>
      </c>
      <c r="C294" s="41">
        <v>18916.0</v>
      </c>
    </row>
    <row r="295">
      <c r="A295" s="44"/>
      <c r="B295" s="41">
        <v>111.0</v>
      </c>
      <c r="C295" s="41">
        <v>13316.25</v>
      </c>
    </row>
    <row r="296">
      <c r="A296" s="44"/>
      <c r="B296" s="41">
        <v>209.0</v>
      </c>
      <c r="C296" s="41">
        <v>29815.96</v>
      </c>
    </row>
    <row r="297">
      <c r="A297" s="44"/>
      <c r="B297" s="41">
        <v>263.0</v>
      </c>
      <c r="C297" s="41">
        <v>36704.5</v>
      </c>
    </row>
    <row r="298">
      <c r="A298" s="44"/>
      <c r="B298" s="41">
        <v>287.0</v>
      </c>
      <c r="C298" s="41">
        <v>40033.09</v>
      </c>
    </row>
    <row r="299">
      <c r="A299" s="44"/>
      <c r="B299" s="41">
        <v>259.0</v>
      </c>
      <c r="C299" s="41">
        <v>34481.32</v>
      </c>
    </row>
    <row r="300">
      <c r="A300" s="44"/>
      <c r="B300" s="41">
        <v>238.0</v>
      </c>
      <c r="C300" s="41">
        <v>33767.56</v>
      </c>
    </row>
    <row r="301">
      <c r="A301" s="44"/>
      <c r="B301" s="41">
        <v>200.0</v>
      </c>
      <c r="C301" s="41">
        <v>26425.99</v>
      </c>
    </row>
    <row r="302">
      <c r="A302" s="44"/>
      <c r="B302" s="41">
        <v>161.0</v>
      </c>
      <c r="C302" s="41">
        <v>21304.04</v>
      </c>
    </row>
    <row r="303">
      <c r="A303" s="44"/>
      <c r="B303" s="41">
        <v>837.0</v>
      </c>
      <c r="C303" s="41">
        <v>55032.16</v>
      </c>
    </row>
    <row r="304">
      <c r="A304" s="44"/>
      <c r="B304" s="41">
        <v>151.0</v>
      </c>
      <c r="C304" s="41">
        <v>20164.22</v>
      </c>
    </row>
    <row r="305">
      <c r="A305" s="44"/>
      <c r="B305" s="41">
        <v>230.0</v>
      </c>
      <c r="C305" s="41">
        <v>30892.88</v>
      </c>
    </row>
    <row r="306">
      <c r="A306" s="44"/>
      <c r="B306" s="41">
        <v>365.0</v>
      </c>
      <c r="C306" s="41">
        <v>55309.11</v>
      </c>
    </row>
    <row r="307">
      <c r="A307" s="44"/>
      <c r="B307" s="41">
        <v>285.0</v>
      </c>
      <c r="C307" s="41">
        <v>38913.02</v>
      </c>
    </row>
    <row r="308">
      <c r="A308" s="44"/>
      <c r="B308" s="41">
        <v>305.0</v>
      </c>
      <c r="C308" s="41">
        <v>43959.09</v>
      </c>
    </row>
    <row r="309">
      <c r="A309" s="44"/>
      <c r="B309" s="41">
        <v>241.0</v>
      </c>
      <c r="C309" s="41">
        <v>32312.69</v>
      </c>
    </row>
    <row r="310">
      <c r="A310" s="44"/>
      <c r="B310" s="41">
        <v>232.0</v>
      </c>
      <c r="C310" s="41">
        <v>31202.55</v>
      </c>
    </row>
    <row r="311">
      <c r="A311" s="44"/>
    </row>
    <row r="315">
      <c r="A315" s="41" t="s">
        <v>259</v>
      </c>
    </row>
    <row r="316">
      <c r="H316" s="548">
        <f>CB!H1</f>
        <v>44562</v>
      </c>
      <c r="I316" s="548">
        <f>CB!I1</f>
        <v>44593</v>
      </c>
      <c r="J316" s="548">
        <f>CB!J1</f>
        <v>44621</v>
      </c>
      <c r="K316" s="548">
        <f>CB!K1</f>
        <v>44652</v>
      </c>
      <c r="L316" s="548">
        <f>CB!L1</f>
        <v>44682</v>
      </c>
      <c r="M316" s="548">
        <f>CB!M1</f>
        <v>44713</v>
      </c>
      <c r="N316" s="548">
        <f>CB!N1</f>
        <v>44743</v>
      </c>
      <c r="O316" s="548">
        <f>CB!O1</f>
        <v>44774</v>
      </c>
      <c r="P316" s="548">
        <f>CB!P1</f>
        <v>44805</v>
      </c>
    </row>
    <row r="317">
      <c r="A317" s="41" t="s">
        <v>270</v>
      </c>
      <c r="H317" s="542">
        <f>CB!H12</f>
        <v>0.7731257209</v>
      </c>
      <c r="I317" s="542">
        <f>CB!I12</f>
        <v>0.9000866593</v>
      </c>
      <c r="J317" s="542">
        <f>CB!J12</f>
        <v>0.9147984765</v>
      </c>
      <c r="K317" s="542">
        <f>CB!K12</f>
        <v>0.8230382799</v>
      </c>
      <c r="L317" s="542">
        <f>CB!L12</f>
        <v>0.7154414379</v>
      </c>
      <c r="M317" s="542">
        <f>CB!M12</f>
        <v>0.6925898218</v>
      </c>
      <c r="N317" s="542">
        <f>CB!N12</f>
        <v>0.7530587212</v>
      </c>
      <c r="O317" s="542">
        <f>CB!O12</f>
        <v>0.7724450929</v>
      </c>
      <c r="P317" s="542">
        <f>CB!P12</f>
        <v>0.6203964368</v>
      </c>
    </row>
    <row r="318">
      <c r="A318" s="41" t="s">
        <v>271</v>
      </c>
      <c r="H318" s="526">
        <f>CB!H11</f>
        <v>1.175300946</v>
      </c>
      <c r="I318" s="526">
        <f>CB!I11</f>
        <v>1.413161342</v>
      </c>
      <c r="J318" s="526">
        <f>CB!J11</f>
        <v>1.576815252</v>
      </c>
      <c r="K318" s="526">
        <f>CB!K11</f>
        <v>1.443204437</v>
      </c>
      <c r="L318" s="526">
        <f>CB!L11</f>
        <v>1.31010967</v>
      </c>
      <c r="M318" s="526">
        <f>CB!M11</f>
        <v>1.222981786</v>
      </c>
      <c r="N318" s="526">
        <f>CB!N11</f>
        <v>1.463129417</v>
      </c>
      <c r="O318" s="526">
        <f>CB!O11</f>
        <v>1.441524862</v>
      </c>
      <c r="P318" s="526">
        <f>CB!P11</f>
        <v>1.124911458</v>
      </c>
    </row>
    <row r="319">
      <c r="A319" s="41" t="s">
        <v>66</v>
      </c>
      <c r="H319" s="526">
        <f>CB!H9</f>
        <v>1.520193824</v>
      </c>
      <c r="I319" s="526">
        <f>CB!I9</f>
        <v>1.570028094</v>
      </c>
      <c r="J319" s="526">
        <f>CB!J9</f>
        <v>1.723674987</v>
      </c>
      <c r="K319" s="526">
        <f>CB!K9</f>
        <v>1.753508278</v>
      </c>
      <c r="L319" s="526">
        <f>CB!L9</f>
        <v>1.831190648</v>
      </c>
      <c r="M319" s="526">
        <f>CB!M9</f>
        <v>1.765809643</v>
      </c>
      <c r="N319" s="526">
        <f>CB!N9</f>
        <v>1.942915441</v>
      </c>
      <c r="O319" s="526">
        <f>CB!O9</f>
        <v>1.866184244</v>
      </c>
      <c r="P319" s="526">
        <f>CB!P9</f>
        <v>1.813213924</v>
      </c>
    </row>
    <row r="320">
      <c r="A320" s="41" t="s">
        <v>272</v>
      </c>
      <c r="H320" s="520">
        <f>CB!H36</f>
        <v>0.03121636168</v>
      </c>
      <c r="I320" s="520">
        <f>CB!I36</f>
        <v>0.0329187476</v>
      </c>
      <c r="J320" s="520">
        <f>CB!J36</f>
        <v>0.03311506493</v>
      </c>
      <c r="K320" s="520">
        <f>CB!K36</f>
        <v>0.03706589036</v>
      </c>
      <c r="L320" s="520">
        <f>CB!L36</f>
        <v>0.04894411832</v>
      </c>
      <c r="M320" s="520">
        <f>CB!M36</f>
        <v>0.05961000722</v>
      </c>
      <c r="N320" s="520">
        <f>CB!N36</f>
        <v>0.06622170329</v>
      </c>
      <c r="O320" s="520">
        <f>CB!O36</f>
        <v>0.07906229607</v>
      </c>
      <c r="P320" s="520">
        <f>CB!P36</f>
        <v>0.09221766546</v>
      </c>
    </row>
    <row r="321">
      <c r="A321" s="41" t="s">
        <v>273</v>
      </c>
      <c r="H321" s="443">
        <f>CB!H31</f>
        <v>3617.026333</v>
      </c>
      <c r="I321" s="443">
        <f>CB!I31</f>
        <v>4170.933333</v>
      </c>
      <c r="J321" s="443">
        <f>CB!J31</f>
        <v>5425.433333</v>
      </c>
      <c r="K321" s="443">
        <f>CB!K31</f>
        <v>6159.2</v>
      </c>
      <c r="L321" s="443">
        <f>CB!L31</f>
        <v>11594.95533</v>
      </c>
      <c r="M321" s="443">
        <f>CB!M31</f>
        <v>15865.5</v>
      </c>
      <c r="N321" s="443">
        <f>CB!N31</f>
        <v>20399.16667</v>
      </c>
      <c r="O321" s="443">
        <f>CB!O31</f>
        <v>24002.60133</v>
      </c>
      <c r="P321" s="443">
        <f>CB!P31</f>
        <v>27512.076</v>
      </c>
    </row>
    <row r="322">
      <c r="A322" s="41" t="s">
        <v>274</v>
      </c>
      <c r="H322" s="520">
        <f>CB!H18</f>
        <v>0.07476243901</v>
      </c>
      <c r="I322" s="520">
        <f>CB!I18</f>
        <v>0.03651326526</v>
      </c>
      <c r="J322" s="520">
        <f>CB!J18</f>
        <v>0.03005228442</v>
      </c>
      <c r="K322" s="520">
        <f>CB!K18</f>
        <v>0.04296557996</v>
      </c>
      <c r="L322" s="520">
        <f>CB!L18</f>
        <v>0.04219060934</v>
      </c>
      <c r="M322" s="520">
        <f>CB!M18</f>
        <v>0.03862637902</v>
      </c>
      <c r="N322" s="520">
        <f>CB!N18</f>
        <v>0.03023977537</v>
      </c>
      <c r="O322" s="520">
        <f>CB!O18</f>
        <v>0.01468457638</v>
      </c>
      <c r="P322" s="520">
        <f>CB!P18</f>
        <v>0.04135212754</v>
      </c>
    </row>
    <row r="323">
      <c r="A323" s="41" t="s">
        <v>275</v>
      </c>
      <c r="H323" s="443">
        <f>CB!H15</f>
        <v>14127.26</v>
      </c>
      <c r="I323" s="443">
        <f>CB!I15</f>
        <v>7831</v>
      </c>
      <c r="J323" s="443">
        <f>CB!J15</f>
        <v>7340</v>
      </c>
      <c r="K323" s="443">
        <f>CB!K15</f>
        <v>12283</v>
      </c>
      <c r="L323" s="443">
        <f>CB!L15</f>
        <v>18464.84</v>
      </c>
      <c r="M323" s="443">
        <f>CB!M15</f>
        <v>22821.16</v>
      </c>
      <c r="N323" s="443">
        <f>CB!N15</f>
        <v>22918</v>
      </c>
      <c r="O323" s="443">
        <f>CB!O15</f>
        <v>13809</v>
      </c>
      <c r="P323" s="443">
        <f>CB!P15</f>
        <v>44078.58</v>
      </c>
    </row>
    <row r="324">
      <c r="A324" s="41" t="s">
        <v>276</v>
      </c>
      <c r="B324" s="524"/>
      <c r="C324" s="524"/>
      <c r="D324" s="524"/>
      <c r="E324" s="524"/>
      <c r="F324" s="524"/>
      <c r="G324" s="524"/>
      <c r="H324" s="524">
        <f>H323/CB!H24</f>
        <v>0.3709013101</v>
      </c>
      <c r="I324" s="524">
        <f>I323/CB!I24</f>
        <v>0.1880282367</v>
      </c>
      <c r="J324" s="524">
        <f>J323/CB!J24</f>
        <v>0.1618272813</v>
      </c>
      <c r="K324" s="524">
        <f>K323/CB!K24</f>
        <v>0.2518143425</v>
      </c>
      <c r="L324" s="524">
        <f>L323/CB!L24</f>
        <v>0.3519257452</v>
      </c>
      <c r="M324" s="524">
        <f>M323/CB!M24</f>
        <v>0.422606248</v>
      </c>
      <c r="N324" s="524">
        <f>N323/CB!N24</f>
        <v>0.3993865779</v>
      </c>
      <c r="O324" s="524">
        <f>O323/CB!O24</f>
        <v>0.2310626977</v>
      </c>
      <c r="P324" s="524">
        <f>P323/CB!P24</f>
        <v>0.7145058436</v>
      </c>
    </row>
    <row r="325">
      <c r="A325" s="41" t="s">
        <v>277</v>
      </c>
      <c r="H325" s="443">
        <f>CB!H32/CB!H34</f>
        <v>91.26222876</v>
      </c>
      <c r="I325" s="443">
        <f>CB!I32/CB!I34</f>
        <v>91.26768782</v>
      </c>
      <c r="J325" s="443">
        <f>CB!J32/CB!J34</f>
        <v>108.3641811</v>
      </c>
      <c r="K325" s="443">
        <f>CB!K32/CB!K34</f>
        <v>102.199115</v>
      </c>
      <c r="L325" s="443">
        <f>CB!L32/CB!L34</f>
        <v>135.4550857</v>
      </c>
      <c r="M325" s="443">
        <f>CB!M32/CB!M34</f>
        <v>147.861137</v>
      </c>
      <c r="N325" s="443">
        <f>CB!N32/CB!N34</f>
        <v>161.0460526</v>
      </c>
      <c r="O325" s="443">
        <f>CB!O32/CB!O34</f>
        <v>152.3974688</v>
      </c>
      <c r="P325" s="443">
        <f>CB!P32/CB!P34</f>
        <v>145.0803797</v>
      </c>
    </row>
    <row r="326">
      <c r="A326" s="41" t="s">
        <v>278</v>
      </c>
      <c r="H326" s="443">
        <f>CB!H4</f>
        <v>207137.3894</v>
      </c>
      <c r="I326" s="443">
        <f>CB!I4</f>
        <v>262066.5315</v>
      </c>
      <c r="J326" s="443">
        <f>CB!J4</f>
        <v>310421.3114</v>
      </c>
      <c r="K326" s="443">
        <f>CB!K4</f>
        <v>297421.3432</v>
      </c>
      <c r="L326" s="443">
        <f>CB!L4</f>
        <v>283093.738</v>
      </c>
      <c r="M326" s="443">
        <f>CB!M4</f>
        <v>274461.5723</v>
      </c>
      <c r="N326" s="443">
        <f>CB!N4</f>
        <v>337738.5528</v>
      </c>
      <c r="O326" s="443">
        <f>CB!O4</f>
        <v>344427.8598</v>
      </c>
      <c r="P326" s="443">
        <f>CB!P4</f>
        <v>278598.9463</v>
      </c>
    </row>
    <row r="327">
      <c r="A327" s="41" t="s">
        <v>279</v>
      </c>
      <c r="H327" s="443">
        <f>CB!H37</f>
        <v>188962</v>
      </c>
      <c r="I327" s="443">
        <f>CB!I37</f>
        <v>214470</v>
      </c>
      <c r="J327" s="443">
        <f>CB!J37</f>
        <v>244241</v>
      </c>
      <c r="K327" s="443">
        <f>CB!K37</f>
        <v>285880</v>
      </c>
      <c r="L327" s="443">
        <f>CB!L37</f>
        <v>437652.84</v>
      </c>
      <c r="M327" s="443">
        <f>CB!M37</f>
        <v>590818</v>
      </c>
      <c r="N327" s="443">
        <f>CB!N37</f>
        <v>757876</v>
      </c>
      <c r="O327" s="443">
        <f>CB!O37</f>
        <v>940374.42</v>
      </c>
      <c r="P327" s="443">
        <f>CB!P37</f>
        <v>1065932.58</v>
      </c>
    </row>
    <row r="329">
      <c r="H329" s="548">
        <f t="shared" ref="H329:P329" si="35">H316</f>
        <v>44562</v>
      </c>
      <c r="I329" s="548">
        <f t="shared" si="35"/>
        <v>44593</v>
      </c>
      <c r="J329" s="548">
        <f t="shared" si="35"/>
        <v>44621</v>
      </c>
      <c r="K329" s="548">
        <f t="shared" si="35"/>
        <v>44652</v>
      </c>
      <c r="L329" s="548">
        <f t="shared" si="35"/>
        <v>44682</v>
      </c>
      <c r="M329" s="548">
        <f t="shared" si="35"/>
        <v>44713</v>
      </c>
      <c r="N329" s="548">
        <f t="shared" si="35"/>
        <v>44743</v>
      </c>
      <c r="O329" s="548">
        <f t="shared" si="35"/>
        <v>44774</v>
      </c>
      <c r="P329" s="548">
        <f t="shared" si="35"/>
        <v>44805</v>
      </c>
    </row>
    <row r="330">
      <c r="A330" s="41" t="s">
        <v>280</v>
      </c>
      <c r="H330" s="524">
        <f>CB!H14/CB!H$24</f>
        <v>0.4049030063</v>
      </c>
      <c r="I330" s="524">
        <f>CB!I14/CB!I$24</f>
        <v>-0.07430444363</v>
      </c>
      <c r="J330" s="524">
        <f>CB!J14/CB!J$24</f>
        <v>-0.06267878009</v>
      </c>
      <c r="K330" s="524">
        <f>CB!K14/CB!K$24</f>
        <v>0.4671371686</v>
      </c>
      <c r="L330" s="524">
        <f>CB!L14/CB!L$24</f>
        <v>1.015867805</v>
      </c>
      <c r="M330" s="524">
        <f>CB!M14/CB!M$24</f>
        <v>1.136946865</v>
      </c>
      <c r="N330" s="524">
        <f>CB!N14/CB!N$24</f>
        <v>0.7827308991</v>
      </c>
      <c r="O330" s="524">
        <f>CB!O14/CB!O$24</f>
        <v>0.8459260779</v>
      </c>
      <c r="P330" s="524">
        <f>CB!P14/CB!P$24</f>
        <v>1.429741027</v>
      </c>
    </row>
    <row r="331">
      <c r="A331" s="41" t="s">
        <v>281</v>
      </c>
      <c r="H331" s="524">
        <f>CB!H16/CB!H$24</f>
        <v>0.8200530337</v>
      </c>
      <c r="I331" s="524">
        <f>CB!I16/CB!I$24</f>
        <v>0.5847603726</v>
      </c>
      <c r="J331" s="524">
        <f>CB!J16/CB!J$24</f>
        <v>0.5382765615</v>
      </c>
      <c r="K331" s="524">
        <f>CB!K16/CB!K$24</f>
        <v>0.5920628152</v>
      </c>
      <c r="L331" s="524">
        <f>CB!L16/CB!L$24</f>
        <v>0.778224251</v>
      </c>
      <c r="M331" s="524">
        <f>CB!M16/CB!M$24</f>
        <v>0.6963574749</v>
      </c>
      <c r="N331" s="524">
        <f>CB!N16/CB!N$24</f>
        <v>0.7479044316</v>
      </c>
      <c r="O331" s="524">
        <f>CB!O16/CB!O$24</f>
        <v>0.6208031725</v>
      </c>
      <c r="P331" s="524">
        <f>CB!P16/CB!P$24</f>
        <v>0.6189933702</v>
      </c>
    </row>
    <row r="332">
      <c r="A332" s="41" t="s">
        <v>282</v>
      </c>
      <c r="G332" s="562"/>
      <c r="H332" s="524">
        <f>CB!H15/CB!H$24</f>
        <v>0.3709013101</v>
      </c>
      <c r="I332" s="524">
        <f>CB!I15/CB!I$24</f>
        <v>0.1880282367</v>
      </c>
      <c r="J332" s="524">
        <f>CB!J15/CB!J$24</f>
        <v>0.1618272813</v>
      </c>
      <c r="K332" s="524">
        <f>CB!K15/CB!K$24</f>
        <v>0.2518143425</v>
      </c>
      <c r="L332" s="524">
        <f>CB!L15/CB!L$24</f>
        <v>0.3519257452</v>
      </c>
      <c r="M332" s="524">
        <f>CB!M15/CB!M$24</f>
        <v>0.422606248</v>
      </c>
      <c r="N332" s="524">
        <f>CB!N15/CB!N$24</f>
        <v>0.3993865779</v>
      </c>
      <c r="O332" s="524">
        <f>CB!O15/CB!O$24</f>
        <v>0.2310626977</v>
      </c>
      <c r="P332" s="524">
        <f>CB!P15/CB!P$24</f>
        <v>0.7145058436</v>
      </c>
    </row>
  </sheetData>
  <mergeCells count="2">
    <mergeCell ref="E92:F92"/>
    <mergeCell ref="E111:F11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25"/>
    <col customWidth="1" min="2" max="3" width="14.5"/>
    <col customWidth="1" min="4" max="5" width="8.13"/>
    <col customWidth="1" min="6" max="6" width="10.63"/>
    <col customWidth="1" min="7" max="8" width="8.0"/>
    <col customWidth="1" min="9" max="9" width="7.75"/>
    <col customWidth="1" min="10" max="10" width="8.38"/>
    <col customWidth="1" min="11" max="11" width="12.5"/>
    <col customWidth="1" min="12" max="12" width="13.0"/>
    <col customWidth="1" min="13" max="13" width="8.13"/>
    <col customWidth="1" min="14" max="14" width="9.38"/>
  </cols>
  <sheetData>
    <row r="1">
      <c r="A1" s="563" t="s">
        <v>173</v>
      </c>
      <c r="B1" s="491"/>
      <c r="C1" s="123"/>
      <c r="D1" s="123"/>
      <c r="E1" s="123"/>
      <c r="F1" s="123"/>
      <c r="G1" s="123"/>
      <c r="H1" s="350"/>
      <c r="I1" s="350"/>
      <c r="J1" s="350"/>
      <c r="K1" s="123"/>
      <c r="L1" s="350"/>
      <c r="M1" s="491"/>
      <c r="N1" s="491"/>
    </row>
    <row r="2">
      <c r="A2" s="536" t="s">
        <v>245</v>
      </c>
      <c r="B2" s="539" t="s">
        <v>246</v>
      </c>
      <c r="C2" s="564" t="s">
        <v>247</v>
      </c>
      <c r="D2" s="564" t="s">
        <v>248</v>
      </c>
      <c r="E2" s="564" t="s">
        <v>249</v>
      </c>
      <c r="F2" s="564" t="s">
        <v>250</v>
      </c>
      <c r="G2" s="564" t="s">
        <v>251</v>
      </c>
      <c r="H2" s="565" t="s">
        <v>252</v>
      </c>
      <c r="I2" s="565" t="s">
        <v>2</v>
      </c>
      <c r="J2" s="565" t="s">
        <v>253</v>
      </c>
      <c r="K2" s="566" t="s">
        <v>254</v>
      </c>
      <c r="L2" s="567" t="s">
        <v>255</v>
      </c>
      <c r="M2" s="568"/>
      <c r="N2" s="568"/>
      <c r="O2" s="538"/>
    </row>
    <row r="3">
      <c r="A3" s="568">
        <v>44440.0</v>
      </c>
      <c r="B3" s="540">
        <v>0.26663271929226895</v>
      </c>
      <c r="C3" s="540">
        <v>0.04001602084295807</v>
      </c>
      <c r="D3" s="540">
        <v>0.550224194517635</v>
      </c>
      <c r="E3" s="540">
        <v>0.8294967655212971</v>
      </c>
      <c r="F3" s="540">
        <v>0.8979591836734694</v>
      </c>
      <c r="G3" s="540">
        <v>0.976934355966614</v>
      </c>
      <c r="H3" s="569">
        <v>14127.26</v>
      </c>
      <c r="I3" s="569">
        <v>165415.1</v>
      </c>
      <c r="J3" s="569">
        <v>151287.84</v>
      </c>
      <c r="K3" s="540">
        <v>0.9145951004472989</v>
      </c>
      <c r="L3" s="569">
        <v>52983.97</v>
      </c>
      <c r="M3" s="116"/>
      <c r="N3" s="357"/>
    </row>
    <row r="4">
      <c r="A4" s="568">
        <v>44470.0</v>
      </c>
      <c r="B4" s="540">
        <v>0.11630122596729693</v>
      </c>
      <c r="C4" s="540">
        <v>0.0155551600057072</v>
      </c>
      <c r="D4" s="540">
        <v>0.539436103991212</v>
      </c>
      <c r="E4" s="540">
        <v>0.8352905240293239</v>
      </c>
      <c r="F4" s="540">
        <v>0.8309292592743083</v>
      </c>
      <c r="G4" s="540">
        <v>0.6955501222493887</v>
      </c>
      <c r="H4" s="569">
        <v>7831.0</v>
      </c>
      <c r="I4" s="569">
        <v>197327.04</v>
      </c>
      <c r="J4" s="569">
        <v>189496.04</v>
      </c>
      <c r="K4" s="540">
        <v>0.960314612736298</v>
      </c>
      <c r="L4" s="569">
        <v>67333.77</v>
      </c>
      <c r="M4" s="116"/>
      <c r="N4" s="116"/>
    </row>
    <row r="5">
      <c r="A5" s="568">
        <v>44501.0</v>
      </c>
      <c r="B5" s="540">
        <v>0.09571758981543979</v>
      </c>
      <c r="C5" s="540">
        <v>0.01352823901014428</v>
      </c>
      <c r="D5" s="540">
        <v>0.5189718297074042</v>
      </c>
      <c r="E5" s="540">
        <v>0.862052881672157</v>
      </c>
      <c r="F5" s="540">
        <v>0.7403875418484326</v>
      </c>
      <c r="G5" s="540">
        <v>0.8215492829085594</v>
      </c>
      <c r="H5" s="569">
        <v>7340.0</v>
      </c>
      <c r="I5" s="569">
        <v>218279.0</v>
      </c>
      <c r="J5" s="569">
        <v>210939.0</v>
      </c>
      <c r="K5" s="540">
        <v>0.9663733112209604</v>
      </c>
      <c r="L5" s="569">
        <v>76683.92</v>
      </c>
      <c r="M5" s="172"/>
      <c r="N5" s="116"/>
    </row>
    <row r="6">
      <c r="A6" s="568">
        <v>44531.0</v>
      </c>
      <c r="B6" s="540">
        <v>0.12750669039012916</v>
      </c>
      <c r="C6" s="540">
        <v>0.021132699260596396</v>
      </c>
      <c r="D6" s="540">
        <v>0.5153653539722285</v>
      </c>
      <c r="E6" s="540">
        <v>0.6625906639389995</v>
      </c>
      <c r="F6" s="540">
        <v>0.7093888148200126</v>
      </c>
      <c r="G6" s="540">
        <v>0.8706167466244621</v>
      </c>
      <c r="H6" s="569">
        <v>12283.0</v>
      </c>
      <c r="I6" s="569">
        <v>242284.0</v>
      </c>
      <c r="J6" s="569">
        <v>230001.0</v>
      </c>
      <c r="K6" s="540">
        <v>0.9493032969572898</v>
      </c>
      <c r="L6" s="569">
        <v>96332.2</v>
      </c>
      <c r="M6" s="116"/>
      <c r="N6" s="116"/>
    </row>
    <row r="7">
      <c r="A7" s="568">
        <v>44562.0</v>
      </c>
      <c r="B7" s="540">
        <v>0.17016593465036978</v>
      </c>
      <c r="C7" s="540">
        <v>0.027626767677727346</v>
      </c>
      <c r="D7" s="540">
        <v>0.4494448788115715</v>
      </c>
      <c r="E7" s="540">
        <v>0.6733467863521444</v>
      </c>
      <c r="F7" s="540">
        <v>0.8349293833964864</v>
      </c>
      <c r="G7" s="540">
        <v>0.9189871276507963</v>
      </c>
      <c r="H7" s="569">
        <v>18464.839999999997</v>
      </c>
      <c r="I7" s="569">
        <v>267922.0</v>
      </c>
      <c r="J7" s="569">
        <v>249457.16</v>
      </c>
      <c r="K7" s="540">
        <v>0.9310812848515613</v>
      </c>
      <c r="L7" s="569">
        <v>108510.79</v>
      </c>
      <c r="M7" s="116"/>
      <c r="N7" s="116"/>
    </row>
    <row r="8">
      <c r="A8" s="568">
        <v>44593.0</v>
      </c>
      <c r="B8" s="540">
        <v>0.18238252029921365</v>
      </c>
      <c r="C8" s="540">
        <v>0.03500929647470316</v>
      </c>
      <c r="D8" s="540">
        <v>0.3917212986003753</v>
      </c>
      <c r="E8" s="540">
        <v>0.7128083911951544</v>
      </c>
      <c r="F8" s="540">
        <v>0.8384106587712805</v>
      </c>
      <c r="G8" s="540">
        <v>0.9232865257022911</v>
      </c>
      <c r="H8" s="569">
        <v>22821.160000000003</v>
      </c>
      <c r="I8" s="569">
        <v>291157.0</v>
      </c>
      <c r="J8" s="569">
        <v>268335.83999999997</v>
      </c>
      <c r="K8" s="540">
        <v>0.9216190577592157</v>
      </c>
      <c r="L8" s="569">
        <v>125128.0</v>
      </c>
      <c r="M8" s="116"/>
      <c r="N8" s="116"/>
    </row>
    <row r="9">
      <c r="A9" s="568">
        <v>44621.0</v>
      </c>
      <c r="B9" s="540">
        <v>0.14080595712784846</v>
      </c>
      <c r="C9" s="540">
        <v>0.029443126896562356</v>
      </c>
      <c r="D9" s="540">
        <v>0.4105508471705655</v>
      </c>
      <c r="E9" s="540">
        <v>0.7163213478325441</v>
      </c>
      <c r="F9" s="540">
        <v>0.8533789267351903</v>
      </c>
      <c r="G9" s="540">
        <v>0.8661087866108786</v>
      </c>
      <c r="H9" s="569">
        <v>22918.0</v>
      </c>
      <c r="I9" s="569">
        <v>339333.0</v>
      </c>
      <c r="J9" s="569">
        <v>316415.0</v>
      </c>
      <c r="K9" s="540">
        <v>0.9324616232432449</v>
      </c>
      <c r="L9" s="569">
        <v>162763.0</v>
      </c>
      <c r="M9" s="116"/>
      <c r="N9" s="116"/>
    </row>
    <row r="10">
      <c r="A10" s="568">
        <v>44652.0</v>
      </c>
      <c r="B10" s="540">
        <v>0.07473373165346149</v>
      </c>
      <c r="C10" s="540">
        <v>0.015917017667509234</v>
      </c>
      <c r="D10" s="540">
        <v>0.4146081092391759</v>
      </c>
      <c r="E10" s="540">
        <v>0.6862020157508655</v>
      </c>
      <c r="F10" s="540">
        <v>0.8432588047406909</v>
      </c>
      <c r="G10" s="540">
        <v>0.7801487702160532</v>
      </c>
      <c r="H10" s="569">
        <v>13809.0</v>
      </c>
      <c r="I10" s="569">
        <v>361370.0</v>
      </c>
      <c r="J10" s="569">
        <v>347561.0</v>
      </c>
      <c r="K10" s="540">
        <v>0.9617870880261228</v>
      </c>
      <c r="L10" s="569">
        <v>184776.0</v>
      </c>
      <c r="M10" s="103"/>
      <c r="N10" s="103"/>
    </row>
    <row r="11">
      <c r="A11" s="568">
        <v>44682.0</v>
      </c>
      <c r="B11" s="540">
        <v>0.1267176938384641</v>
      </c>
      <c r="C11" s="540">
        <v>0.04833878596978563</v>
      </c>
      <c r="D11" s="540">
        <v>0.4279781475156325</v>
      </c>
      <c r="E11" s="540">
        <v>0.6705848985251481</v>
      </c>
      <c r="F11" s="540">
        <v>0.7548393956482918</v>
      </c>
      <c r="G11" s="540">
        <v>0.8725973716908193</v>
      </c>
      <c r="H11" s="569">
        <v>44078.57999999999</v>
      </c>
      <c r="I11" s="569">
        <v>395691.0</v>
      </c>
      <c r="J11" s="569">
        <v>351612.42000000004</v>
      </c>
      <c r="K11" s="540">
        <v>0.888603531543553</v>
      </c>
      <c r="L11" s="569">
        <v>347848.66</v>
      </c>
      <c r="M11" s="116"/>
      <c r="N11" s="116"/>
    </row>
    <row r="12">
      <c r="A12" s="568">
        <v>44713.0</v>
      </c>
      <c r="B12" s="540">
        <v>0.11818291260912046</v>
      </c>
      <c r="C12" s="540">
        <v>0.06951626746451488</v>
      </c>
      <c r="D12" s="540">
        <v>0.36803803225780934</v>
      </c>
      <c r="E12" s="540">
        <v>0.6621761557805146</v>
      </c>
      <c r="F12" s="540">
        <v>0.8105882456042977</v>
      </c>
      <c r="G12" s="540">
        <v>0.9274734348090193</v>
      </c>
      <c r="H12" s="569">
        <v>56250.93000000002</v>
      </c>
      <c r="I12" s="569">
        <v>396283.0</v>
      </c>
      <c r="J12" s="569">
        <v>340032.06999999995</v>
      </c>
      <c r="K12" s="540">
        <v>0.8580536384351586</v>
      </c>
      <c r="L12" s="569">
        <v>475965.0</v>
      </c>
      <c r="M12" s="116"/>
      <c r="N12" s="116"/>
    </row>
    <row r="13">
      <c r="A13" s="568">
        <v>44743.0</v>
      </c>
      <c r="B13" s="540">
        <v>0.14895498999142118</v>
      </c>
      <c r="C13" s="540">
        <v>0.10505106666440328</v>
      </c>
      <c r="D13" s="540">
        <v>0.4205942602170165</v>
      </c>
      <c r="E13" s="540">
        <v>0.6732384484072256</v>
      </c>
      <c r="F13" s="540">
        <v>0.8407679417586507</v>
      </c>
      <c r="G13" s="540">
        <v>0.8790541978449401</v>
      </c>
      <c r="H13" s="569">
        <v>91156.72999999998</v>
      </c>
      <c r="I13" s="569">
        <v>448489.0</v>
      </c>
      <c r="J13" s="569">
        <v>357332.27</v>
      </c>
      <c r="K13" s="540">
        <v>0.7967470105175378</v>
      </c>
      <c r="L13" s="569">
        <v>611975.0</v>
      </c>
      <c r="M13" s="103"/>
      <c r="N13" s="103"/>
    </row>
    <row r="14">
      <c r="A14" s="568">
        <v>44774.0</v>
      </c>
      <c r="B14" s="172">
        <v>0.10671561376875206</v>
      </c>
      <c r="C14" s="172">
        <v>0.08186428359061289</v>
      </c>
      <c r="D14" s="172">
        <v>0.3450080623010343</v>
      </c>
      <c r="E14" s="172">
        <v>0.68069001204155</v>
      </c>
      <c r="F14" s="172">
        <v>0.8559763551264594</v>
      </c>
      <c r="G14" s="172">
        <v>0.8497936307395034</v>
      </c>
      <c r="H14" s="221">
        <v>76843.57</v>
      </c>
      <c r="I14" s="221">
        <v>445893.0</v>
      </c>
      <c r="J14" s="221">
        <v>369049.43</v>
      </c>
      <c r="K14" s="172">
        <v>0.8276636547333105</v>
      </c>
      <c r="L14" s="221">
        <v>720078.04</v>
      </c>
      <c r="M14" s="116"/>
      <c r="N14" s="116"/>
    </row>
    <row r="15">
      <c r="A15" s="568">
        <v>44805.0</v>
      </c>
      <c r="B15" s="172">
        <v>0.11541763301001413</v>
      </c>
      <c r="C15" s="172"/>
      <c r="D15" s="172">
        <v>0.37245001248844</v>
      </c>
      <c r="E15" s="172">
        <v>0.6946487119707738</v>
      </c>
      <c r="F15" s="172">
        <v>0.8060978551046576</v>
      </c>
      <c r="G15" s="172"/>
      <c r="H15" s="221"/>
      <c r="I15" s="221">
        <v>449066.0</v>
      </c>
      <c r="J15" s="221"/>
      <c r="K15" s="172"/>
      <c r="L15" s="221">
        <v>825362.28</v>
      </c>
      <c r="M15" s="116"/>
      <c r="N15" s="116"/>
    </row>
    <row r="16">
      <c r="A16" s="568">
        <v>44835.0</v>
      </c>
      <c r="B16" s="520"/>
      <c r="C16" s="520"/>
      <c r="D16" s="520">
        <v>0.30532978280123574</v>
      </c>
      <c r="E16" s="520">
        <v>0.6507099507980166</v>
      </c>
      <c r="F16" s="520"/>
      <c r="G16" s="520"/>
      <c r="H16" s="526"/>
      <c r="I16" s="526">
        <v>564162.0</v>
      </c>
      <c r="J16" s="526"/>
      <c r="K16" s="520"/>
      <c r="L16" s="526">
        <v>1022765.0</v>
      </c>
      <c r="M16" s="116"/>
      <c r="N16" s="116"/>
      <c r="P16" s="568"/>
      <c r="Q16" s="357"/>
      <c r="R16" s="116"/>
      <c r="S16" s="116"/>
      <c r="T16" s="116"/>
      <c r="U16" s="116"/>
      <c r="V16" s="116"/>
      <c r="W16" s="116"/>
      <c r="X16" s="103"/>
      <c r="Y16" s="116"/>
      <c r="Z16" s="116"/>
      <c r="AA16" s="103"/>
    </row>
    <row r="17">
      <c r="A17" s="568">
        <v>44866.0</v>
      </c>
      <c r="B17" s="520"/>
      <c r="C17" s="520"/>
      <c r="D17" s="520">
        <v>0.29737026266094113</v>
      </c>
      <c r="E17" s="520"/>
      <c r="F17" s="520"/>
      <c r="G17" s="520"/>
      <c r="H17" s="526"/>
      <c r="I17" s="526">
        <v>616893.0</v>
      </c>
      <c r="J17" s="526"/>
      <c r="K17" s="520"/>
      <c r="L17" s="526">
        <v>921512.05</v>
      </c>
      <c r="M17" s="116"/>
      <c r="N17" s="116"/>
      <c r="P17" s="568"/>
      <c r="Q17" s="357"/>
      <c r="R17" s="116"/>
      <c r="S17" s="116"/>
      <c r="T17" s="116"/>
      <c r="U17" s="116"/>
      <c r="V17" s="116"/>
      <c r="W17" s="116"/>
      <c r="X17" s="103"/>
      <c r="Y17" s="116"/>
      <c r="Z17" s="116"/>
      <c r="AA17" s="103"/>
    </row>
    <row r="18">
      <c r="A18" s="570">
        <v>44896.0</v>
      </c>
      <c r="C18" s="520"/>
      <c r="D18" s="520"/>
      <c r="E18" s="520"/>
      <c r="F18" s="520"/>
      <c r="G18" s="520"/>
      <c r="H18" s="526"/>
      <c r="I18" s="526">
        <v>730326.0</v>
      </c>
      <c r="J18" s="526"/>
      <c r="K18" s="520"/>
      <c r="L18" s="526">
        <v>1326552.2</v>
      </c>
      <c r="M18" s="116"/>
      <c r="N18" s="116"/>
    </row>
    <row r="19">
      <c r="A19" s="563" t="s">
        <v>164</v>
      </c>
      <c r="B19" s="491"/>
      <c r="C19" s="123"/>
      <c r="D19" s="123"/>
      <c r="E19" s="123"/>
      <c r="F19" s="123"/>
      <c r="G19" s="123"/>
      <c r="H19" s="350"/>
      <c r="I19" s="350"/>
      <c r="J19" s="350"/>
      <c r="K19" s="123"/>
      <c r="L19" s="350"/>
      <c r="M19" s="491"/>
      <c r="N19" s="491"/>
    </row>
    <row r="20">
      <c r="A20" s="536" t="s">
        <v>245</v>
      </c>
      <c r="B20" s="539" t="s">
        <v>256</v>
      </c>
      <c r="C20" s="564" t="s">
        <v>248</v>
      </c>
      <c r="D20" s="564" t="s">
        <v>249</v>
      </c>
      <c r="E20" s="564" t="s">
        <v>250</v>
      </c>
      <c r="F20" s="564" t="s">
        <v>251</v>
      </c>
      <c r="G20" s="566" t="s">
        <v>252</v>
      </c>
      <c r="H20" s="565" t="s">
        <v>2</v>
      </c>
      <c r="I20" s="565" t="s">
        <v>253</v>
      </c>
      <c r="J20" s="565" t="s">
        <v>254</v>
      </c>
      <c r="K20" s="564" t="s">
        <v>257</v>
      </c>
      <c r="L20" s="567" t="s">
        <v>283</v>
      </c>
      <c r="M20" s="116"/>
      <c r="N20" s="116"/>
    </row>
    <row r="21">
      <c r="A21" s="568">
        <v>44440.0</v>
      </c>
      <c r="B21" s="520">
        <v>0.10611002391824309</v>
      </c>
      <c r="C21" s="520">
        <v>0.4013916068710589</v>
      </c>
      <c r="D21" s="520">
        <v>0.3640303358613218</v>
      </c>
      <c r="E21" s="520">
        <v>0.8392857142857143</v>
      </c>
      <c r="F21" s="520">
        <v>0.8652482269503546</v>
      </c>
      <c r="G21" s="526">
        <v>7320.0</v>
      </c>
      <c r="H21" s="526">
        <v>6100.1</v>
      </c>
      <c r="I21" s="526">
        <v>-1219.8999999999996</v>
      </c>
      <c r="J21" s="520">
        <v>-0.19998032819134107</v>
      </c>
      <c r="K21" s="526">
        <v>68985.0</v>
      </c>
      <c r="L21" s="526">
        <v>0.0</v>
      </c>
      <c r="M21" s="76"/>
      <c r="N21" s="116"/>
    </row>
    <row r="22">
      <c r="A22" s="568">
        <v>44470.0</v>
      </c>
      <c r="B22" s="520">
        <v>0.08057700713973481</v>
      </c>
      <c r="C22" s="520">
        <v>0.3417481395009485</v>
      </c>
      <c r="D22" s="520">
        <v>0.6208368915456874</v>
      </c>
      <c r="E22" s="520">
        <v>0.49105914718019256</v>
      </c>
      <c r="F22" s="520">
        <v>0.8487394957983193</v>
      </c>
      <c r="G22" s="526">
        <v>8295.0</v>
      </c>
      <c r="H22" s="526">
        <v>9440.0</v>
      </c>
      <c r="I22" s="526">
        <v>1145.0</v>
      </c>
      <c r="J22" s="520">
        <v>0.12129237288135593</v>
      </c>
      <c r="K22" s="526">
        <v>102945.0</v>
      </c>
      <c r="L22" s="526">
        <v>0.0</v>
      </c>
      <c r="M22" s="116"/>
      <c r="N22" s="116"/>
    </row>
    <row r="23">
      <c r="A23" s="568">
        <v>44501.0</v>
      </c>
      <c r="B23" s="520">
        <v>0.05270826649556197</v>
      </c>
      <c r="C23" s="520">
        <v>0.24606472233320015</v>
      </c>
      <c r="D23" s="520">
        <v>0.3516263462683336</v>
      </c>
      <c r="E23" s="520">
        <v>0.761890103124519</v>
      </c>
      <c r="F23" s="520">
        <v>0.8844444444444445</v>
      </c>
      <c r="G23" s="526">
        <v>19715.0</v>
      </c>
      <c r="H23" s="526">
        <v>36455.0</v>
      </c>
      <c r="I23" s="526">
        <v>16740.0</v>
      </c>
      <c r="J23" s="520">
        <v>0.45919626937319985</v>
      </c>
      <c r="K23" s="526">
        <v>374040.0</v>
      </c>
      <c r="L23" s="526">
        <v>0.0</v>
      </c>
      <c r="M23" s="116"/>
      <c r="N23" s="116"/>
    </row>
    <row r="24">
      <c r="A24" s="568">
        <v>44531.0</v>
      </c>
      <c r="B24" s="520">
        <v>0.03309190216100689</v>
      </c>
      <c r="C24" s="520">
        <v>0.2021249437765162</v>
      </c>
      <c r="D24" s="520">
        <v>0.3746917664040416</v>
      </c>
      <c r="E24" s="520">
        <v>0.7640449438202247</v>
      </c>
      <c r="F24" s="520">
        <v>0.7510504201680672</v>
      </c>
      <c r="G24" s="526">
        <v>13935.0</v>
      </c>
      <c r="H24" s="526">
        <v>41440.0</v>
      </c>
      <c r="I24" s="526">
        <v>27505.0</v>
      </c>
      <c r="J24" s="520">
        <v>0.663730694980695</v>
      </c>
      <c r="K24" s="526">
        <v>421100.0</v>
      </c>
      <c r="L24" s="526">
        <v>0.0</v>
      </c>
      <c r="M24" s="116"/>
      <c r="N24" s="116"/>
    </row>
    <row r="25">
      <c r="A25" s="568">
        <v>44562.0</v>
      </c>
      <c r="B25" s="520">
        <v>0.040394386035514866</v>
      </c>
      <c r="C25" s="520">
        <v>0.22366265562637755</v>
      </c>
      <c r="D25" s="520">
        <v>0.3762026833571928</v>
      </c>
      <c r="E25" s="520">
        <v>0.6183185840707964</v>
      </c>
      <c r="F25" s="520">
        <v>0.9056819808215257</v>
      </c>
      <c r="G25" s="526">
        <v>28105.0</v>
      </c>
      <c r="H25" s="526">
        <v>71330.0</v>
      </c>
      <c r="I25" s="526">
        <v>43225.0</v>
      </c>
      <c r="J25" s="520">
        <v>0.6059862610402356</v>
      </c>
      <c r="K25" s="526">
        <v>695765.0</v>
      </c>
      <c r="L25" s="526">
        <v>0.0</v>
      </c>
      <c r="M25" s="116"/>
      <c r="N25" s="116"/>
    </row>
    <row r="26">
      <c r="A26" s="568">
        <v>44593.0</v>
      </c>
      <c r="B26" s="443">
        <v>0.029014413936102282</v>
      </c>
      <c r="C26" s="520">
        <v>0.17287883614739302</v>
      </c>
      <c r="D26" s="520">
        <v>0.3076167076167076</v>
      </c>
      <c r="E26" s="520">
        <v>0.8073748668796592</v>
      </c>
      <c r="F26" s="520">
        <v>0.8545754328112118</v>
      </c>
      <c r="G26" s="526">
        <v>20220.0</v>
      </c>
      <c r="H26" s="526">
        <v>70445.0</v>
      </c>
      <c r="I26" s="526">
        <v>50225.0</v>
      </c>
      <c r="J26" s="520">
        <v>0.7129675633472922</v>
      </c>
      <c r="K26" s="526">
        <v>696895.0</v>
      </c>
      <c r="L26" s="526">
        <v>0.0</v>
      </c>
      <c r="M26" s="69"/>
      <c r="N26" s="69"/>
    </row>
    <row r="27">
      <c r="A27" s="568">
        <v>44621.0</v>
      </c>
      <c r="B27" s="526">
        <v>0.02485062193465504</v>
      </c>
      <c r="C27" s="520">
        <v>0.18811106228715807</v>
      </c>
      <c r="D27" s="520">
        <v>0.3260091977516607</v>
      </c>
      <c r="E27" s="520">
        <v>0.7776533811016569</v>
      </c>
      <c r="F27" s="520">
        <v>0.7958537287647567</v>
      </c>
      <c r="G27" s="526">
        <v>18570.0</v>
      </c>
      <c r="H27" s="526">
        <v>75555.0</v>
      </c>
      <c r="I27" s="526">
        <v>56985.0</v>
      </c>
      <c r="J27" s="520">
        <v>0.7542187810204487</v>
      </c>
      <c r="K27" s="526">
        <v>747265.0</v>
      </c>
      <c r="L27" s="526">
        <v>0.0</v>
      </c>
      <c r="M27" s="116"/>
      <c r="N27" s="116"/>
    </row>
    <row r="28">
      <c r="A28" s="568">
        <v>44652.0</v>
      </c>
      <c r="B28" s="526">
        <v>0.030883646209136296</v>
      </c>
      <c r="C28" s="520">
        <v>0.1709644199226609</v>
      </c>
      <c r="D28" s="520">
        <v>0.4319052178075634</v>
      </c>
      <c r="E28" s="520">
        <v>0.6229795880668698</v>
      </c>
      <c r="F28" s="520">
        <v>0.8839140103780578</v>
      </c>
      <c r="G28" s="526">
        <v>22300.0</v>
      </c>
      <c r="H28" s="526">
        <v>72930.0</v>
      </c>
      <c r="I28" s="526">
        <v>50630.0</v>
      </c>
      <c r="J28" s="520">
        <v>0.6942273412861648</v>
      </c>
      <c r="K28" s="526">
        <v>722065.0</v>
      </c>
      <c r="L28" s="526">
        <v>0.0</v>
      </c>
      <c r="M28" s="116"/>
      <c r="N28" s="116"/>
    </row>
    <row r="29">
      <c r="A29" s="568">
        <v>44682.0</v>
      </c>
      <c r="B29" s="526">
        <v>0.017003396723432766</v>
      </c>
      <c r="C29" s="520">
        <v>0.14526384945681503</v>
      </c>
      <c r="D29" s="520">
        <v>0.30354546922952674</v>
      </c>
      <c r="E29" s="520">
        <v>0.8000532127178396</v>
      </c>
      <c r="F29" s="520">
        <v>0.8485670103092784</v>
      </c>
      <c r="G29" s="526">
        <v>14717.119999999995</v>
      </c>
      <c r="H29" s="526">
        <v>86205.0</v>
      </c>
      <c r="I29" s="526">
        <v>71487.88</v>
      </c>
      <c r="J29" s="520">
        <v>0.8292776521083465</v>
      </c>
      <c r="K29" s="526">
        <v>865540.0</v>
      </c>
      <c r="L29" s="526">
        <v>216961.03</v>
      </c>
      <c r="M29" s="69"/>
      <c r="N29" s="69"/>
    </row>
    <row r="30">
      <c r="A30" s="568">
        <v>44713.0</v>
      </c>
      <c r="B30" s="520">
        <v>0.01712387315161234</v>
      </c>
      <c r="C30" s="520">
        <v>0.14813379654373776</v>
      </c>
      <c r="D30" s="520">
        <v>0.33681108872786314</v>
      </c>
      <c r="E30" s="520">
        <v>0.7725250848062846</v>
      </c>
      <c r="F30" s="520">
        <v>0.7829806145859647</v>
      </c>
      <c r="G30" s="526">
        <v>19223.26000000001</v>
      </c>
      <c r="H30" s="526">
        <v>93995.0</v>
      </c>
      <c r="I30" s="526">
        <v>74771.73999999999</v>
      </c>
      <c r="J30" s="520">
        <v>0.7954863556572157</v>
      </c>
      <c r="K30" s="526">
        <v>639060.0</v>
      </c>
      <c r="L30" s="526">
        <v>274522.77</v>
      </c>
      <c r="M30" s="69"/>
      <c r="N30" s="69"/>
    </row>
    <row r="31">
      <c r="A31" s="568">
        <v>44743.0</v>
      </c>
      <c r="B31" s="526">
        <v>0.04425150238671377</v>
      </c>
      <c r="C31" s="520">
        <v>0.1963331501200769</v>
      </c>
      <c r="D31" s="520">
        <v>0.42575129521641153</v>
      </c>
      <c r="E31" s="520">
        <v>0.6876605437427932</v>
      </c>
      <c r="F31" s="520">
        <v>0.8691114071710861</v>
      </c>
      <c r="G31" s="526">
        <v>97014.56</v>
      </c>
      <c r="H31" s="526">
        <v>206085.0</v>
      </c>
      <c r="I31" s="526">
        <v>109070.44</v>
      </c>
      <c r="J31" s="520">
        <v>0.5292497755780382</v>
      </c>
      <c r="K31" s="526">
        <v>1519115.0</v>
      </c>
      <c r="L31" s="526">
        <v>902849.54</v>
      </c>
    </row>
    <row r="32">
      <c r="A32" s="568">
        <v>44774.0</v>
      </c>
      <c r="B32" s="76">
        <v>0.04501832112637516</v>
      </c>
      <c r="C32" s="172">
        <v>0.17888295002201957</v>
      </c>
      <c r="D32" s="172">
        <v>0.39051550204228574</v>
      </c>
      <c r="E32" s="172">
        <v>0.8430595100593007</v>
      </c>
      <c r="F32" s="172">
        <v>0.9183406020330289</v>
      </c>
      <c r="G32" s="571">
        <v>105290.20000000001</v>
      </c>
      <c r="H32" s="221">
        <v>224285.0</v>
      </c>
      <c r="I32" s="221">
        <v>118994.79999999999</v>
      </c>
      <c r="J32" s="76">
        <v>0.5305517533495329</v>
      </c>
      <c r="K32" s="571">
        <v>906965.0</v>
      </c>
      <c r="L32" s="526">
        <v>642046.47</v>
      </c>
    </row>
    <row r="33">
      <c r="A33" s="568">
        <v>44805.0</v>
      </c>
      <c r="B33" s="116"/>
      <c r="C33" s="172">
        <v>0.15986466036808472</v>
      </c>
      <c r="D33" s="172">
        <v>0.3507712594906051</v>
      </c>
      <c r="E33" s="172">
        <v>0.7938170800332773</v>
      </c>
      <c r="F33" s="172"/>
      <c r="G33" s="76"/>
      <c r="H33" s="221">
        <v>291790.0</v>
      </c>
      <c r="I33" s="221"/>
      <c r="J33" s="571"/>
      <c r="K33" s="571">
        <v>1884727.74</v>
      </c>
      <c r="L33" s="526">
        <v>2091587.74</v>
      </c>
    </row>
    <row r="34">
      <c r="A34" s="568">
        <v>44835.0</v>
      </c>
      <c r="C34" s="520">
        <v>0.1394041488201928</v>
      </c>
      <c r="D34" s="520">
        <v>0.3734329707647508</v>
      </c>
      <c r="E34" s="520"/>
      <c r="F34" s="520"/>
      <c r="G34" s="520"/>
      <c r="H34" s="526">
        <v>311135.0</v>
      </c>
      <c r="I34" s="526"/>
      <c r="J34" s="526"/>
      <c r="K34" s="526">
        <v>1465714.91</v>
      </c>
      <c r="L34" s="526"/>
    </row>
    <row r="35">
      <c r="A35" s="568">
        <v>44866.0</v>
      </c>
      <c r="C35" s="520">
        <v>0.149125496091057</v>
      </c>
      <c r="D35" s="520"/>
      <c r="E35" s="520"/>
      <c r="F35" s="520"/>
      <c r="G35" s="520"/>
      <c r="H35" s="526">
        <v>356545.0</v>
      </c>
      <c r="I35" s="526"/>
      <c r="J35" s="526"/>
      <c r="K35" s="526">
        <v>1770390.0</v>
      </c>
      <c r="L35" s="526"/>
    </row>
    <row r="36">
      <c r="A36" s="570">
        <v>44896.0</v>
      </c>
      <c r="C36" s="520"/>
      <c r="D36" s="520"/>
      <c r="E36" s="520"/>
      <c r="F36" s="520"/>
      <c r="G36" s="520"/>
      <c r="H36" s="526">
        <v>380750.0</v>
      </c>
      <c r="I36" s="526"/>
      <c r="J36" s="526"/>
      <c r="K36" s="526">
        <v>1551514.83</v>
      </c>
      <c r="L36" s="526"/>
    </row>
    <row r="37">
      <c r="C37" s="520"/>
      <c r="D37" s="520"/>
      <c r="E37" s="520"/>
      <c r="F37" s="520"/>
      <c r="G37" s="520"/>
      <c r="H37" s="526"/>
      <c r="I37" s="526"/>
      <c r="J37" s="526"/>
      <c r="K37" s="520"/>
      <c r="L37" s="526"/>
    </row>
    <row r="38">
      <c r="C38" s="520"/>
      <c r="D38" s="520"/>
      <c r="E38" s="520"/>
      <c r="F38" s="520"/>
      <c r="G38" s="520"/>
      <c r="H38" s="526"/>
      <c r="I38" s="526"/>
      <c r="J38" s="526"/>
      <c r="K38" s="520"/>
      <c r="L38" s="526"/>
    </row>
    <row r="39">
      <c r="A39" s="41" t="s">
        <v>178</v>
      </c>
      <c r="C39" s="520"/>
      <c r="D39" s="520"/>
      <c r="E39" s="520"/>
      <c r="F39" s="520"/>
      <c r="G39" s="520"/>
      <c r="H39" s="526"/>
      <c r="I39" s="526"/>
      <c r="J39" s="526"/>
      <c r="K39" s="520"/>
      <c r="L39" s="526"/>
    </row>
    <row r="40">
      <c r="A40" s="553" t="s">
        <v>245</v>
      </c>
      <c r="B40" s="553" t="s">
        <v>256</v>
      </c>
      <c r="C40" s="553" t="s">
        <v>248</v>
      </c>
      <c r="D40" s="553" t="s">
        <v>249</v>
      </c>
      <c r="E40" s="553" t="s">
        <v>250</v>
      </c>
      <c r="F40" s="553" t="s">
        <v>251</v>
      </c>
      <c r="G40" s="553" t="s">
        <v>252</v>
      </c>
      <c r="H40" s="553" t="s">
        <v>2</v>
      </c>
      <c r="I40" s="553" t="s">
        <v>253</v>
      </c>
      <c r="J40" s="553" t="s">
        <v>254</v>
      </c>
      <c r="K40" s="553" t="s">
        <v>257</v>
      </c>
      <c r="L40" s="526"/>
    </row>
    <row r="41">
      <c r="A41" s="568">
        <v>44440.0</v>
      </c>
      <c r="B41" s="520">
        <v>0.01152430240623166</v>
      </c>
      <c r="C41" s="520">
        <v>0.0834531635168447</v>
      </c>
      <c r="D41" s="520">
        <v>0.5495384615384615</v>
      </c>
      <c r="E41" s="520">
        <v>0.8197088465845465</v>
      </c>
      <c r="F41" s="520">
        <v>0.6994535519125683</v>
      </c>
      <c r="G41" s="526">
        <v>38500.0</v>
      </c>
      <c r="H41" s="526">
        <v>40714.0</v>
      </c>
      <c r="I41" s="526">
        <v>2214.0</v>
      </c>
      <c r="J41" s="554">
        <v>0.054379328977747214</v>
      </c>
      <c r="K41" s="526">
        <v>1874300.0</v>
      </c>
      <c r="L41" s="526"/>
    </row>
    <row r="42">
      <c r="A42" s="568">
        <v>44470.0</v>
      </c>
      <c r="B42" s="520">
        <v>0.018108273364376086</v>
      </c>
      <c r="C42" s="520">
        <v>0.10714285714285714</v>
      </c>
      <c r="D42" s="520">
        <v>0.46344086021505376</v>
      </c>
      <c r="E42" s="520">
        <v>0.6438515081206496</v>
      </c>
      <c r="F42" s="520">
        <v>0.7567567567567568</v>
      </c>
      <c r="G42" s="526">
        <v>30600.0</v>
      </c>
      <c r="H42" s="526">
        <v>46553.0</v>
      </c>
      <c r="I42" s="526">
        <v>15953.0</v>
      </c>
      <c r="J42" s="554">
        <v>0.3426846819753829</v>
      </c>
      <c r="K42" s="526">
        <v>2126100.0</v>
      </c>
      <c r="L42" s="526"/>
    </row>
    <row r="43">
      <c r="A43" s="568">
        <v>44501.0</v>
      </c>
      <c r="B43" s="520">
        <v>0.015547200487755309</v>
      </c>
      <c r="C43" s="520">
        <v>0.08031923057246636</v>
      </c>
      <c r="D43" s="520">
        <v>0.36942675159235666</v>
      </c>
      <c r="E43" s="520">
        <v>0.7706896551724138</v>
      </c>
      <c r="F43" s="520">
        <v>0.8855818791946309</v>
      </c>
      <c r="G43" s="526">
        <v>12620.25</v>
      </c>
      <c r="H43" s="526">
        <v>43955.0</v>
      </c>
      <c r="I43" s="526">
        <v>31334.75</v>
      </c>
      <c r="J43" s="554">
        <v>0.7128824934592196</v>
      </c>
      <c r="K43" s="526">
        <v>1968200.0</v>
      </c>
      <c r="L43" s="526"/>
    </row>
    <row r="44">
      <c r="A44" s="568">
        <v>44531.0</v>
      </c>
      <c r="B44" s="520">
        <v>0.006206171625276617</v>
      </c>
      <c r="C44" s="520">
        <v>0.05185246103869402</v>
      </c>
      <c r="D44" s="520">
        <v>0.6217287866772403</v>
      </c>
      <c r="E44" s="520">
        <v>0.7284339285714286</v>
      </c>
      <c r="F44" s="520">
        <v>0.5832513559106568</v>
      </c>
      <c r="G44" s="526">
        <v>17384.309999999998</v>
      </c>
      <c r="H44" s="526">
        <v>48643.0</v>
      </c>
      <c r="I44" s="526">
        <v>31258.690000000002</v>
      </c>
      <c r="J44" s="554">
        <v>0.6426143535554962</v>
      </c>
      <c r="K44" s="526">
        <v>2033500.0</v>
      </c>
      <c r="L44" s="526"/>
    </row>
    <row r="45">
      <c r="A45" s="568">
        <v>44562.0</v>
      </c>
      <c r="B45" s="520">
        <v>0.007148447715777786</v>
      </c>
      <c r="C45" s="520">
        <v>0.0521390937829294</v>
      </c>
      <c r="D45" s="520">
        <v>0.6830346806790623</v>
      </c>
      <c r="E45" s="520">
        <v>0.6286777859850572</v>
      </c>
      <c r="F45" s="520">
        <v>0.8879145357135998</v>
      </c>
      <c r="G45" s="526">
        <v>28822.46000000002</v>
      </c>
      <c r="H45" s="526">
        <v>55640.0</v>
      </c>
      <c r="I45" s="526">
        <v>26817.53999999998</v>
      </c>
      <c r="J45" s="554">
        <v>0.481983105679367</v>
      </c>
      <c r="K45" s="526">
        <v>2431900.0</v>
      </c>
      <c r="L45" s="526"/>
    </row>
    <row r="46">
      <c r="A46" s="568">
        <v>44593.0</v>
      </c>
      <c r="B46" s="520">
        <v>0.012148560590094845</v>
      </c>
      <c r="C46" s="520">
        <v>0.04696349761552114</v>
      </c>
      <c r="D46" s="520">
        <v>0.5890660678871198</v>
      </c>
      <c r="E46" s="520">
        <v>0.8198463996135582</v>
      </c>
      <c r="F46" s="520">
        <v>0.8632370680619341</v>
      </c>
      <c r="G46" s="526">
        <v>38377.889999999956</v>
      </c>
      <c r="H46" s="526">
        <v>52938.0</v>
      </c>
      <c r="I46" s="526">
        <v>14560.110000000044</v>
      </c>
      <c r="J46" s="554">
        <v>0.2750408024481477</v>
      </c>
      <c r="K46" s="526">
        <v>2372500.0</v>
      </c>
      <c r="L46" s="526"/>
    </row>
    <row r="47">
      <c r="A47" s="568">
        <v>44621.0</v>
      </c>
      <c r="B47" s="520">
        <v>0.014277865651707324</v>
      </c>
      <c r="C47" s="520">
        <v>0.07366172681962642</v>
      </c>
      <c r="D47" s="520">
        <v>0.5537746652516711</v>
      </c>
      <c r="E47" s="520">
        <v>0.8151106629893364</v>
      </c>
      <c r="F47" s="520">
        <v>0.7599995292262245</v>
      </c>
      <c r="G47" s="526">
        <v>56913.27000000008</v>
      </c>
      <c r="H47" s="526">
        <v>61281.0</v>
      </c>
      <c r="I47" s="526">
        <v>4367.729999999923</v>
      </c>
      <c r="J47" s="554">
        <v>0.07127380427864956</v>
      </c>
      <c r="K47" s="526">
        <v>2687929.06</v>
      </c>
      <c r="L47" s="526"/>
    </row>
    <row r="48">
      <c r="A48" s="568">
        <v>44652.0</v>
      </c>
      <c r="B48" s="520">
        <v>0.01887449567888925</v>
      </c>
      <c r="C48" s="520">
        <v>0.06526178403311664</v>
      </c>
      <c r="D48" s="520">
        <v>0.5793963144903582</v>
      </c>
      <c r="E48" s="520">
        <v>0.6690856818422181</v>
      </c>
      <c r="F48" s="520">
        <v>0.8533521348216458</v>
      </c>
      <c r="G48" s="526">
        <v>29666.80999999994</v>
      </c>
      <c r="H48" s="526">
        <v>70240.0</v>
      </c>
      <c r="I48" s="526">
        <v>40573.19000000006</v>
      </c>
      <c r="J48" s="554">
        <v>0.5776365318906614</v>
      </c>
      <c r="K48" s="526">
        <v>3015353.15</v>
      </c>
      <c r="L48" s="526"/>
    </row>
    <row r="49">
      <c r="A49" s="568">
        <v>44682.0</v>
      </c>
      <c r="B49" s="520">
        <v>0.01040686201031039</v>
      </c>
      <c r="C49" s="520">
        <v>0.050001718806267005</v>
      </c>
      <c r="D49" s="520">
        <v>0.700688382869981</v>
      </c>
      <c r="E49" s="520">
        <v>0.7053832478616178</v>
      </c>
      <c r="F49" s="520">
        <v>0.829231127157031</v>
      </c>
      <c r="G49" s="526">
        <v>31816.170000000042</v>
      </c>
      <c r="H49" s="526">
        <v>67730.0</v>
      </c>
      <c r="I49" s="526">
        <v>35913.82999999996</v>
      </c>
      <c r="J49" s="554">
        <v>0.5302499630887341</v>
      </c>
      <c r="K49" s="526">
        <v>2850696.97</v>
      </c>
      <c r="L49" s="526"/>
    </row>
    <row r="50">
      <c r="A50" s="568">
        <v>44713.0</v>
      </c>
      <c r="B50" s="520">
        <v>0.011073368915239192</v>
      </c>
      <c r="C50" s="520">
        <v>0.07365180014023108</v>
      </c>
      <c r="D50" s="520">
        <v>0.5063254966887417</v>
      </c>
      <c r="E50" s="520">
        <v>0.8039921934624418</v>
      </c>
      <c r="F50" s="520">
        <v>0.8206584684743765</v>
      </c>
      <c r="G50" s="526">
        <v>55504.69999999995</v>
      </c>
      <c r="H50" s="526">
        <v>68860.0</v>
      </c>
      <c r="I50" s="526">
        <v>13355.300000000047</v>
      </c>
      <c r="J50" s="554">
        <v>0.19394859134475814</v>
      </c>
      <c r="K50" s="526">
        <v>2873215.03</v>
      </c>
      <c r="L50" s="526"/>
    </row>
    <row r="51">
      <c r="A51" s="568">
        <v>44743.0</v>
      </c>
      <c r="B51" s="520">
        <v>0.01692061701673626</v>
      </c>
      <c r="C51" s="520">
        <v>0.06429481739434215</v>
      </c>
      <c r="D51" s="520">
        <v>0.612609297691677</v>
      </c>
      <c r="E51" s="520">
        <v>0.7314104684983155</v>
      </c>
      <c r="F51" s="520">
        <v>0.7858510290796179</v>
      </c>
      <c r="G51" s="526">
        <v>11330.079999999958</v>
      </c>
      <c r="H51" s="526">
        <v>70760.0</v>
      </c>
      <c r="I51" s="526">
        <v>59429.92000000004</v>
      </c>
      <c r="J51" s="554">
        <v>0.8398801582815155</v>
      </c>
      <c r="K51" s="526">
        <v>3280300.0</v>
      </c>
      <c r="L51" s="526"/>
    </row>
    <row r="52">
      <c r="A52" s="568">
        <v>44774.0</v>
      </c>
      <c r="B52" s="520">
        <v>0.0039293656257395</v>
      </c>
      <c r="C52" s="520">
        <v>0.13320445940006706</v>
      </c>
      <c r="D52" s="520">
        <v>0.42372039908456605</v>
      </c>
      <c r="E52" s="520">
        <v>0.7591189039396709</v>
      </c>
      <c r="F52" s="520">
        <v>0.8429939659383336</v>
      </c>
      <c r="G52" s="526">
        <v>-14216.529999999912</v>
      </c>
      <c r="H52" s="526">
        <v>64510.0</v>
      </c>
      <c r="I52" s="526">
        <v>78726.52999999991</v>
      </c>
      <c r="J52" s="554">
        <v>1.2203771508293275</v>
      </c>
      <c r="K52" s="526">
        <v>2883437.45</v>
      </c>
      <c r="L52" s="526"/>
    </row>
    <row r="53">
      <c r="A53" s="568">
        <v>44805.0</v>
      </c>
      <c r="B53" s="520"/>
      <c r="C53" s="520"/>
      <c r="D53" s="520">
        <v>0.5306579849873928</v>
      </c>
      <c r="E53" s="520">
        <v>0.7048607318405243</v>
      </c>
      <c r="F53" s="520"/>
      <c r="G53" s="526"/>
      <c r="H53" s="526">
        <v>20075.0</v>
      </c>
      <c r="I53" s="526"/>
      <c r="K53" s="526">
        <v>726751.57</v>
      </c>
      <c r="L53" s="526"/>
    </row>
    <row r="54">
      <c r="A54" s="568">
        <v>44835.0</v>
      </c>
      <c r="G54" s="526"/>
      <c r="H54" s="526">
        <v>-283.0</v>
      </c>
      <c r="I54" s="526"/>
      <c r="K54" s="526">
        <v>0.0</v>
      </c>
      <c r="L54" s="526"/>
    </row>
    <row r="55">
      <c r="A55" s="568">
        <v>44866.0</v>
      </c>
      <c r="G55" s="526"/>
      <c r="H55" s="526">
        <v>0.0</v>
      </c>
      <c r="I55" s="526"/>
      <c r="K55" s="526">
        <v>0.0</v>
      </c>
      <c r="L55" s="526"/>
    </row>
    <row r="56">
      <c r="A56" s="570">
        <v>44896.0</v>
      </c>
      <c r="G56" s="526"/>
      <c r="H56" s="526">
        <v>0.0</v>
      </c>
      <c r="I56" s="526"/>
      <c r="K56" s="526">
        <v>0.0</v>
      </c>
      <c r="L56" s="526"/>
    </row>
    <row r="57">
      <c r="C57" s="520"/>
      <c r="D57" s="520"/>
      <c r="E57" s="520"/>
      <c r="F57" s="520"/>
      <c r="G57" s="520"/>
      <c r="H57" s="526"/>
      <c r="I57" s="526"/>
      <c r="J57" s="526"/>
      <c r="K57" s="520"/>
      <c r="L57" s="526"/>
    </row>
    <row r="58">
      <c r="C58" s="520"/>
      <c r="D58" s="520"/>
      <c r="E58" s="520"/>
      <c r="F58" s="520"/>
      <c r="G58" s="520"/>
      <c r="H58" s="526"/>
      <c r="I58" s="526"/>
      <c r="J58" s="526"/>
      <c r="K58" s="520"/>
      <c r="L58" s="526"/>
    </row>
    <row r="59">
      <c r="A59" s="41" t="s">
        <v>179</v>
      </c>
      <c r="C59" s="520"/>
      <c r="D59" s="520"/>
      <c r="E59" s="520"/>
      <c r="F59" s="520"/>
      <c r="G59" s="520"/>
      <c r="H59" s="526"/>
      <c r="I59" s="526"/>
      <c r="J59" s="526"/>
      <c r="K59" s="520"/>
      <c r="L59" s="526"/>
    </row>
    <row r="60">
      <c r="A60" s="552" t="s">
        <v>245</v>
      </c>
      <c r="B60" s="552" t="s">
        <v>256</v>
      </c>
      <c r="C60" s="552" t="s">
        <v>248</v>
      </c>
      <c r="D60" s="552" t="s">
        <v>249</v>
      </c>
      <c r="E60" s="552" t="s">
        <v>250</v>
      </c>
      <c r="F60" s="552" t="s">
        <v>251</v>
      </c>
      <c r="G60" s="552" t="s">
        <v>252</v>
      </c>
      <c r="H60" s="552" t="s">
        <v>2</v>
      </c>
      <c r="I60" s="552" t="s">
        <v>253</v>
      </c>
      <c r="J60" s="552" t="s">
        <v>254</v>
      </c>
      <c r="K60" s="552" t="s">
        <v>257</v>
      </c>
      <c r="L60" s="572"/>
    </row>
    <row r="61">
      <c r="A61" s="568">
        <v>44440.0</v>
      </c>
      <c r="B61" s="520"/>
      <c r="C61" s="520">
        <v>0.7782265027953419</v>
      </c>
      <c r="D61" s="520">
        <v>1.0</v>
      </c>
      <c r="E61" s="520">
        <v>0.8408184326474741</v>
      </c>
      <c r="F61" s="520">
        <v>0.49088109009315517</v>
      </c>
      <c r="G61" s="526">
        <v>4631.36</v>
      </c>
      <c r="H61" s="526">
        <v>507.5</v>
      </c>
      <c r="I61" s="526">
        <v>-4123.86</v>
      </c>
      <c r="J61" s="542">
        <v>-8.12583251231527</v>
      </c>
      <c r="K61" s="526">
        <v>35831.73</v>
      </c>
      <c r="L61" s="526"/>
    </row>
    <row r="62">
      <c r="A62" s="568">
        <v>44470.0</v>
      </c>
      <c r="B62" s="520"/>
      <c r="C62" s="520">
        <v>0.7532298283897283</v>
      </c>
      <c r="D62" s="520">
        <v>0.7821697295346078</v>
      </c>
      <c r="E62" s="520">
        <v>0.7768715794928924</v>
      </c>
      <c r="F62" s="520">
        <v>0.26966381040840165</v>
      </c>
      <c r="G62" s="526">
        <v>2215.210000000001</v>
      </c>
      <c r="H62" s="526">
        <v>1179.51</v>
      </c>
      <c r="I62" s="526">
        <v>-1035.700000000001</v>
      </c>
      <c r="J62" s="542">
        <v>-0.8780764893896627</v>
      </c>
      <c r="K62" s="526">
        <v>86018.12</v>
      </c>
      <c r="L62" s="526"/>
    </row>
    <row r="63">
      <c r="A63" s="568">
        <v>44501.0</v>
      </c>
      <c r="B63" s="520">
        <v>9.613983603244143E-5</v>
      </c>
      <c r="C63" s="520">
        <v>0.5098621479656394</v>
      </c>
      <c r="D63" s="520">
        <v>0.9506460700569223</v>
      </c>
      <c r="E63" s="520">
        <v>0.9675857812251839</v>
      </c>
      <c r="F63" s="520">
        <v>0.9891279296874999</v>
      </c>
      <c r="G63" s="526">
        <v>12045.669999999998</v>
      </c>
      <c r="H63" s="526">
        <v>1295.0</v>
      </c>
      <c r="I63" s="526">
        <v>-10750.669999999998</v>
      </c>
      <c r="J63" s="542">
        <v>-8.301675675675675</v>
      </c>
      <c r="K63" s="526">
        <v>91764.54</v>
      </c>
      <c r="L63" s="526"/>
    </row>
    <row r="64">
      <c r="A64" s="568">
        <v>44531.0</v>
      </c>
      <c r="B64" s="520">
        <v>8.493857808290232E-4</v>
      </c>
      <c r="C64" s="520">
        <v>0.19948817339180233</v>
      </c>
      <c r="D64" s="520">
        <v>0.9473191589372708</v>
      </c>
      <c r="E64" s="520">
        <v>1.0</v>
      </c>
      <c r="F64" s="520">
        <v>0.6382423708477747</v>
      </c>
      <c r="G64" s="526">
        <v>2962.970000000001</v>
      </c>
      <c r="H64" s="526">
        <v>1519.0</v>
      </c>
      <c r="I64" s="526">
        <v>-1443.9700000000012</v>
      </c>
      <c r="J64" s="542">
        <v>-0.9506056616194872</v>
      </c>
      <c r="K64" s="526">
        <v>100568.65</v>
      </c>
      <c r="L64" s="526"/>
    </row>
    <row r="65">
      <c r="A65" s="568">
        <v>44562.0</v>
      </c>
      <c r="B65" s="520">
        <v>0.09207482471159022</v>
      </c>
      <c r="C65" s="520">
        <v>0.09820131998769523</v>
      </c>
      <c r="D65" s="520">
        <v>0.37858211142593023</v>
      </c>
      <c r="E65" s="520">
        <v>1.0</v>
      </c>
      <c r="F65" s="520">
        <v>0.8704663212435233</v>
      </c>
      <c r="G65" s="526">
        <v>63.31999999999971</v>
      </c>
      <c r="H65" s="526">
        <v>1155.0</v>
      </c>
      <c r="I65" s="526">
        <v>1091.6800000000003</v>
      </c>
      <c r="J65" s="542">
        <v>0.9451774891774894</v>
      </c>
      <c r="K65" s="526">
        <v>79662.53</v>
      </c>
      <c r="L65" s="526"/>
    </row>
    <row r="66">
      <c r="A66" s="568">
        <v>44593.0</v>
      </c>
      <c r="B66" s="520">
        <v>0.05124344365860623</v>
      </c>
      <c r="C66" s="520">
        <v>0.24932285864052603</v>
      </c>
      <c r="D66" s="520">
        <v>0.7185829660275997</v>
      </c>
      <c r="E66" s="520">
        <v>0.8328530168994033</v>
      </c>
      <c r="F66" s="520">
        <v>0.8302468965745236</v>
      </c>
      <c r="G66" s="526">
        <v>3013.6800000000003</v>
      </c>
      <c r="H66" s="526">
        <v>1145.0</v>
      </c>
      <c r="I66" s="526">
        <v>-1868.6800000000003</v>
      </c>
      <c r="J66" s="542">
        <v>-1.632034934497817</v>
      </c>
      <c r="K66" s="526">
        <v>68493.0599999999</v>
      </c>
      <c r="L66" s="526"/>
    </row>
    <row r="67">
      <c r="A67" s="568">
        <v>44621.0</v>
      </c>
      <c r="B67" s="520">
        <v>0.5658578176343337</v>
      </c>
      <c r="C67" s="520">
        <v>0.7393990092162174</v>
      </c>
      <c r="D67" s="520">
        <v>0.9914775489530282</v>
      </c>
      <c r="E67" s="520">
        <v>0.919870216022016</v>
      </c>
      <c r="F67" s="520">
        <v>1.0000000000000002</v>
      </c>
      <c r="G67" s="526">
        <v>11204.240000000002</v>
      </c>
      <c r="H67" s="526">
        <v>1243.0</v>
      </c>
      <c r="I67" s="526">
        <v>-9961.240000000002</v>
      </c>
      <c r="J67" s="542">
        <v>-8.013869670152857</v>
      </c>
      <c r="K67" s="526">
        <v>89114.7200000001</v>
      </c>
      <c r="L67" s="526"/>
    </row>
    <row r="68">
      <c r="A68" s="568">
        <v>44652.0</v>
      </c>
      <c r="B68" s="520">
        <v>0.0687048938414007</v>
      </c>
      <c r="C68" s="520">
        <v>0.5919495063759138</v>
      </c>
      <c r="D68" s="520">
        <v>0.9475397130213037</v>
      </c>
      <c r="E68" s="520">
        <v>1.0</v>
      </c>
      <c r="F68" s="520">
        <v>0.895588924022096</v>
      </c>
      <c r="G68" s="526">
        <v>12315.099999999999</v>
      </c>
      <c r="H68" s="526">
        <v>1645.0</v>
      </c>
      <c r="I68" s="526">
        <v>-10670.099999999999</v>
      </c>
      <c r="J68" s="542">
        <v>-6.4863829787234035</v>
      </c>
      <c r="K68" s="526">
        <v>133739.4</v>
      </c>
      <c r="L68" s="526"/>
    </row>
    <row r="69">
      <c r="A69" s="568">
        <v>44682.0</v>
      </c>
      <c r="B69" s="520">
        <v>0.0011965657881583397</v>
      </c>
      <c r="C69" s="520">
        <v>0.43454692789544314</v>
      </c>
      <c r="D69" s="520">
        <v>0.9463281932737575</v>
      </c>
      <c r="E69" s="520">
        <v>0.9405792827332279</v>
      </c>
      <c r="F69" s="520">
        <v>0.8701479679740549</v>
      </c>
      <c r="G69" s="526">
        <v>8242.32</v>
      </c>
      <c r="H69" s="526">
        <v>1537.0</v>
      </c>
      <c r="I69" s="526">
        <v>-6705.32</v>
      </c>
      <c r="J69" s="542">
        <v>-4.362602472348731</v>
      </c>
      <c r="K69" s="526">
        <v>97738.53</v>
      </c>
      <c r="L69" s="526"/>
    </row>
    <row r="70">
      <c r="A70" s="568">
        <v>44713.0</v>
      </c>
      <c r="B70" s="520">
        <v>0.04871740323864493</v>
      </c>
      <c r="C70" s="520">
        <v>0.36398046375089466</v>
      </c>
      <c r="D70" s="520">
        <v>0.9053664424514843</v>
      </c>
      <c r="E70" s="520">
        <v>0.8627109022045182</v>
      </c>
      <c r="F70" s="520">
        <v>0.868172409004032</v>
      </c>
      <c r="G70" s="526">
        <v>7876.389999999999</v>
      </c>
      <c r="H70" s="526">
        <v>1526.0</v>
      </c>
      <c r="I70" s="526">
        <v>-6350.389999999999</v>
      </c>
      <c r="J70" s="542">
        <v>-4.161461336828309</v>
      </c>
      <c r="K70" s="526">
        <v>100479.97</v>
      </c>
      <c r="L70" s="526"/>
    </row>
    <row r="71">
      <c r="A71" s="568">
        <v>44743.0</v>
      </c>
      <c r="B71" s="520">
        <v>0.1536111207462566</v>
      </c>
      <c r="C71" s="520">
        <v>0.31600282686009945</v>
      </c>
      <c r="D71" s="520">
        <v>0.9015056147230516</v>
      </c>
      <c r="E71" s="520">
        <v>0.9044250535232676</v>
      </c>
      <c r="F71" s="520">
        <v>0.6995509031892797</v>
      </c>
      <c r="G71" s="526">
        <v>8191.860000000008</v>
      </c>
      <c r="H71" s="526">
        <v>1740.0</v>
      </c>
      <c r="I71" s="526">
        <v>-6451.860000000008</v>
      </c>
      <c r="J71" s="542">
        <v>-3.7079655172413837</v>
      </c>
      <c r="K71" s="526">
        <v>107932.61</v>
      </c>
      <c r="L71" s="526"/>
    </row>
    <row r="72">
      <c r="A72" s="568">
        <v>44774.0</v>
      </c>
      <c r="B72" s="520">
        <v>0.1403461547403224</v>
      </c>
      <c r="C72" s="520">
        <v>0.5584665964867911</v>
      </c>
      <c r="D72" s="520">
        <v>0.9583773337432613</v>
      </c>
      <c r="E72" s="520">
        <v>0.9115484037849982</v>
      </c>
      <c r="F72" s="520">
        <v>0.8021498605738957</v>
      </c>
      <c r="G72" s="526">
        <v>17299.949999999997</v>
      </c>
      <c r="H72" s="526">
        <v>2415.0</v>
      </c>
      <c r="I72" s="526">
        <v>-14884.949999999997</v>
      </c>
      <c r="J72" s="542">
        <v>-6.1635403726708065</v>
      </c>
      <c r="K72" s="526">
        <v>127322.22</v>
      </c>
      <c r="L72" s="526"/>
    </row>
    <row r="73">
      <c r="A73" s="568">
        <v>44805.0</v>
      </c>
      <c r="B73" s="520">
        <v>0.10085945018927238</v>
      </c>
      <c r="C73" s="520">
        <v>0.8230561605189252</v>
      </c>
      <c r="D73" s="520">
        <v>0.925330864163749</v>
      </c>
      <c r="E73" s="520">
        <v>1.0</v>
      </c>
      <c r="F73" s="520"/>
      <c r="G73" s="526"/>
      <c r="H73" s="526">
        <v>3241.0</v>
      </c>
      <c r="I73" s="526"/>
      <c r="K73" s="526">
        <v>149483.14</v>
      </c>
      <c r="L73" s="526"/>
    </row>
    <row r="74">
      <c r="A74" s="568">
        <v>44835.0</v>
      </c>
      <c r="B74" s="520"/>
      <c r="C74" s="520">
        <v>0.6301967972478183</v>
      </c>
      <c r="D74" s="520">
        <v>0.8769488783673517</v>
      </c>
      <c r="E74" s="520"/>
      <c r="F74" s="520"/>
      <c r="G74" s="526"/>
      <c r="H74" s="526">
        <v>2034.0</v>
      </c>
      <c r="I74" s="526"/>
      <c r="K74" s="526">
        <v>126657.54</v>
      </c>
      <c r="L74" s="526"/>
    </row>
    <row r="75">
      <c r="A75" s="568">
        <v>44866.0</v>
      </c>
      <c r="B75" s="520"/>
      <c r="C75" s="520">
        <v>0.7045535946901712</v>
      </c>
      <c r="D75" s="520"/>
      <c r="E75" s="520"/>
      <c r="F75" s="520"/>
      <c r="G75" s="526"/>
      <c r="H75" s="526">
        <v>1481.0</v>
      </c>
      <c r="I75" s="526"/>
      <c r="K75" s="526">
        <v>78070.55</v>
      </c>
      <c r="L75" s="526"/>
    </row>
    <row r="76">
      <c r="A76" s="570">
        <v>44896.0</v>
      </c>
      <c r="G76" s="526"/>
      <c r="H76" s="526">
        <v>1075.0</v>
      </c>
      <c r="I76" s="526"/>
      <c r="K76" s="526">
        <v>48804.6</v>
      </c>
      <c r="L76" s="526"/>
    </row>
    <row r="77">
      <c r="C77" s="520"/>
      <c r="D77" s="520"/>
      <c r="E77" s="520"/>
      <c r="F77" s="520"/>
      <c r="G77" s="520"/>
      <c r="H77" s="526"/>
      <c r="I77" s="526"/>
      <c r="J77" s="526"/>
      <c r="K77" s="520"/>
      <c r="L77" s="526"/>
    </row>
    <row r="78">
      <c r="C78" s="520"/>
      <c r="D78" s="520"/>
      <c r="E78" s="520"/>
      <c r="F78" s="520"/>
      <c r="G78" s="520"/>
      <c r="H78" s="526"/>
      <c r="I78" s="526"/>
      <c r="J78" s="526"/>
      <c r="K78" s="520"/>
      <c r="L78" s="526"/>
    </row>
    <row r="79">
      <c r="C79" s="520"/>
      <c r="D79" s="520"/>
      <c r="E79" s="520"/>
      <c r="F79" s="520"/>
      <c r="G79" s="520"/>
      <c r="H79" s="526"/>
      <c r="I79" s="526"/>
      <c r="J79" s="526"/>
      <c r="K79" s="520"/>
      <c r="L79" s="526"/>
    </row>
    <row r="80">
      <c r="C80" s="520"/>
      <c r="D80" s="520"/>
      <c r="E80" s="520"/>
      <c r="F80" s="520"/>
      <c r="G80" s="520"/>
      <c r="H80" s="526"/>
      <c r="I80" s="526"/>
      <c r="J80" s="526"/>
      <c r="K80" s="520"/>
      <c r="L80" s="526"/>
    </row>
    <row r="81">
      <c r="C81" s="520"/>
      <c r="D81" s="520"/>
      <c r="E81" s="520"/>
      <c r="F81" s="520"/>
      <c r="G81" s="520"/>
      <c r="H81" s="526"/>
      <c r="I81" s="526"/>
      <c r="J81" s="526"/>
      <c r="K81" s="520"/>
      <c r="L81" s="526"/>
    </row>
    <row r="82">
      <c r="C82" s="520"/>
      <c r="D82" s="520"/>
      <c r="E82" s="520"/>
      <c r="F82" s="520"/>
      <c r="G82" s="520"/>
      <c r="H82" s="526"/>
      <c r="I82" s="526"/>
      <c r="J82" s="526"/>
      <c r="K82" s="520"/>
      <c r="L82" s="526"/>
    </row>
    <row r="83">
      <c r="C83" s="520"/>
      <c r="D83" s="520"/>
      <c r="E83" s="520"/>
      <c r="F83" s="520"/>
      <c r="G83" s="520"/>
      <c r="H83" s="526"/>
      <c r="I83" s="526"/>
      <c r="J83" s="526"/>
      <c r="K83" s="520"/>
      <c r="L83" s="526"/>
    </row>
    <row r="84">
      <c r="C84" s="520"/>
      <c r="D84" s="520"/>
      <c r="E84" s="520"/>
      <c r="F84" s="520"/>
      <c r="G84" s="520"/>
      <c r="H84" s="526"/>
      <c r="I84" s="526"/>
      <c r="J84" s="526"/>
      <c r="K84" s="520"/>
      <c r="L84" s="526"/>
    </row>
    <row r="85">
      <c r="C85" s="520"/>
      <c r="D85" s="520"/>
      <c r="E85" s="520"/>
      <c r="F85" s="520"/>
      <c r="G85" s="520"/>
      <c r="H85" s="526"/>
      <c r="I85" s="526"/>
      <c r="J85" s="526"/>
      <c r="K85" s="520"/>
      <c r="L85" s="526"/>
    </row>
    <row r="86">
      <c r="C86" s="520"/>
      <c r="D86" s="520"/>
      <c r="E86" s="520"/>
      <c r="F86" s="520"/>
      <c r="G86" s="520"/>
      <c r="H86" s="526"/>
      <c r="I86" s="526"/>
      <c r="J86" s="526"/>
      <c r="K86" s="520"/>
      <c r="L86" s="526"/>
    </row>
    <row r="87">
      <c r="C87" s="520"/>
      <c r="D87" s="520"/>
      <c r="E87" s="520"/>
      <c r="F87" s="520"/>
      <c r="G87" s="520"/>
      <c r="H87" s="526"/>
      <c r="I87" s="526"/>
      <c r="J87" s="526"/>
      <c r="K87" s="520"/>
      <c r="L87" s="526"/>
    </row>
    <row r="88">
      <c r="C88" s="520"/>
      <c r="D88" s="520"/>
      <c r="E88" s="520"/>
      <c r="F88" s="520"/>
      <c r="G88" s="520"/>
      <c r="H88" s="526"/>
      <c r="I88" s="526"/>
      <c r="J88" s="526"/>
      <c r="K88" s="520"/>
      <c r="L88" s="526"/>
    </row>
    <row r="89">
      <c r="C89" s="520"/>
      <c r="D89" s="520"/>
      <c r="E89" s="520"/>
      <c r="F89" s="520"/>
      <c r="G89" s="520"/>
      <c r="H89" s="526"/>
      <c r="I89" s="526"/>
      <c r="J89" s="526"/>
      <c r="K89" s="520"/>
      <c r="L89" s="526"/>
    </row>
    <row r="90">
      <c r="C90" s="520"/>
      <c r="D90" s="520"/>
      <c r="E90" s="520"/>
      <c r="F90" s="520"/>
      <c r="G90" s="520"/>
      <c r="H90" s="526"/>
      <c r="I90" s="526"/>
      <c r="J90" s="526"/>
      <c r="K90" s="520"/>
      <c r="L90" s="526"/>
    </row>
    <row r="91">
      <c r="C91" s="520"/>
      <c r="D91" s="520"/>
      <c r="E91" s="520"/>
      <c r="F91" s="520"/>
      <c r="G91" s="520"/>
      <c r="H91" s="526"/>
      <c r="I91" s="526"/>
      <c r="J91" s="526"/>
      <c r="K91" s="520"/>
      <c r="L91" s="526"/>
    </row>
    <row r="92">
      <c r="C92" s="520"/>
      <c r="D92" s="520"/>
      <c r="E92" s="520"/>
      <c r="F92" s="520"/>
      <c r="G92" s="520"/>
      <c r="H92" s="526"/>
      <c r="I92" s="526"/>
      <c r="J92" s="526"/>
      <c r="K92" s="520"/>
      <c r="L92" s="526"/>
    </row>
    <row r="93">
      <c r="C93" s="520"/>
      <c r="D93" s="520"/>
      <c r="E93" s="520"/>
      <c r="F93" s="520"/>
      <c r="G93" s="520"/>
      <c r="H93" s="526"/>
      <c r="I93" s="526"/>
      <c r="J93" s="526"/>
      <c r="K93" s="520"/>
      <c r="L93" s="526"/>
    </row>
    <row r="94">
      <c r="C94" s="520"/>
      <c r="D94" s="520"/>
      <c r="E94" s="520"/>
      <c r="F94" s="520"/>
      <c r="G94" s="520"/>
      <c r="H94" s="526"/>
      <c r="I94" s="526"/>
      <c r="J94" s="526"/>
      <c r="K94" s="520"/>
      <c r="L94" s="526"/>
    </row>
    <row r="95">
      <c r="C95" s="520"/>
      <c r="D95" s="520"/>
      <c r="E95" s="520"/>
      <c r="F95" s="520"/>
      <c r="G95" s="520"/>
      <c r="H95" s="526"/>
      <c r="I95" s="526"/>
      <c r="J95" s="526"/>
      <c r="K95" s="520"/>
      <c r="L95" s="526"/>
    </row>
    <row r="96">
      <c r="C96" s="520"/>
      <c r="D96" s="520"/>
      <c r="E96" s="520"/>
      <c r="F96" s="520"/>
      <c r="G96" s="520"/>
      <c r="H96" s="526"/>
      <c r="I96" s="526"/>
      <c r="J96" s="526"/>
      <c r="K96" s="520"/>
      <c r="L96" s="526"/>
    </row>
    <row r="97">
      <c r="C97" s="520"/>
      <c r="D97" s="520"/>
      <c r="E97" s="520"/>
      <c r="F97" s="520"/>
      <c r="G97" s="520"/>
      <c r="H97" s="526"/>
      <c r="I97" s="526"/>
      <c r="J97" s="526"/>
      <c r="K97" s="520"/>
      <c r="L97" s="526"/>
    </row>
    <row r="98">
      <c r="C98" s="520"/>
      <c r="D98" s="520"/>
      <c r="E98" s="520"/>
      <c r="F98" s="520"/>
      <c r="G98" s="520"/>
      <c r="H98" s="526"/>
      <c r="I98" s="526"/>
      <c r="J98" s="526"/>
      <c r="K98" s="520"/>
      <c r="L98" s="526"/>
    </row>
    <row r="99">
      <c r="C99" s="520"/>
      <c r="D99" s="520"/>
      <c r="E99" s="520"/>
      <c r="F99" s="520"/>
      <c r="G99" s="520"/>
      <c r="H99" s="526"/>
      <c r="I99" s="526"/>
      <c r="J99" s="526"/>
      <c r="K99" s="520"/>
      <c r="L99" s="526"/>
    </row>
    <row r="100">
      <c r="C100" s="520"/>
      <c r="D100" s="520"/>
      <c r="E100" s="520"/>
      <c r="F100" s="520"/>
      <c r="G100" s="520"/>
      <c r="H100" s="526"/>
      <c r="I100" s="526"/>
      <c r="J100" s="526"/>
      <c r="K100" s="520"/>
      <c r="L100" s="526"/>
    </row>
    <row r="101">
      <c r="C101" s="520"/>
      <c r="D101" s="520"/>
      <c r="E101" s="520"/>
      <c r="F101" s="520"/>
      <c r="G101" s="520"/>
      <c r="H101" s="526"/>
      <c r="I101" s="526"/>
      <c r="J101" s="526"/>
      <c r="K101" s="520"/>
      <c r="L101" s="526"/>
    </row>
    <row r="102">
      <c r="C102" s="520"/>
      <c r="D102" s="520"/>
      <c r="E102" s="520"/>
      <c r="F102" s="520"/>
      <c r="G102" s="520"/>
      <c r="H102" s="526"/>
      <c r="I102" s="526"/>
      <c r="J102" s="526"/>
      <c r="K102" s="520"/>
      <c r="L102" s="526"/>
    </row>
    <row r="103">
      <c r="C103" s="520"/>
      <c r="D103" s="520"/>
      <c r="E103" s="520"/>
      <c r="F103" s="520"/>
      <c r="G103" s="520"/>
      <c r="H103" s="526"/>
      <c r="I103" s="526"/>
      <c r="J103" s="526"/>
      <c r="K103" s="520"/>
      <c r="L103" s="526"/>
    </row>
    <row r="104">
      <c r="C104" s="520"/>
      <c r="D104" s="520"/>
      <c r="E104" s="520"/>
      <c r="F104" s="520"/>
      <c r="G104" s="520"/>
      <c r="H104" s="526"/>
      <c r="I104" s="526"/>
      <c r="J104" s="526"/>
      <c r="K104" s="520"/>
      <c r="L104" s="526"/>
    </row>
    <row r="105">
      <c r="C105" s="520"/>
      <c r="D105" s="520"/>
      <c r="E105" s="520"/>
      <c r="F105" s="520"/>
      <c r="G105" s="520"/>
      <c r="H105" s="526"/>
      <c r="I105" s="526"/>
      <c r="J105" s="526"/>
      <c r="K105" s="520"/>
      <c r="L105" s="526"/>
    </row>
    <row r="106">
      <c r="C106" s="520"/>
      <c r="D106" s="520"/>
      <c r="E106" s="520"/>
      <c r="F106" s="520"/>
      <c r="G106" s="520"/>
      <c r="H106" s="526"/>
      <c r="I106" s="526"/>
      <c r="J106" s="526"/>
      <c r="K106" s="520"/>
      <c r="L106" s="526"/>
    </row>
    <row r="107">
      <c r="C107" s="520"/>
      <c r="D107" s="520"/>
      <c r="E107" s="520"/>
      <c r="F107" s="520"/>
      <c r="G107" s="520"/>
      <c r="H107" s="526"/>
      <c r="I107" s="526"/>
      <c r="J107" s="526"/>
      <c r="K107" s="520"/>
      <c r="L107" s="526"/>
    </row>
    <row r="108">
      <c r="C108" s="520"/>
      <c r="D108" s="520"/>
      <c r="E108" s="520"/>
      <c r="F108" s="520"/>
      <c r="G108" s="520"/>
      <c r="H108" s="526"/>
      <c r="I108" s="526"/>
      <c r="J108" s="526"/>
      <c r="K108" s="520"/>
      <c r="L108" s="526"/>
    </row>
    <row r="109">
      <c r="C109" s="520"/>
      <c r="D109" s="520"/>
      <c r="E109" s="520"/>
      <c r="F109" s="520"/>
      <c r="G109" s="520"/>
      <c r="H109" s="526"/>
      <c r="I109" s="526"/>
      <c r="J109" s="526"/>
      <c r="K109" s="520"/>
      <c r="L109" s="526"/>
    </row>
    <row r="110">
      <c r="C110" s="520"/>
      <c r="D110" s="520"/>
      <c r="E110" s="520"/>
      <c r="F110" s="520"/>
      <c r="G110" s="520"/>
      <c r="H110" s="526"/>
      <c r="I110" s="526"/>
      <c r="J110" s="526"/>
      <c r="K110" s="520"/>
      <c r="L110" s="526"/>
    </row>
    <row r="111">
      <c r="C111" s="520"/>
      <c r="D111" s="520"/>
      <c r="E111" s="520"/>
      <c r="F111" s="520"/>
      <c r="G111" s="520"/>
      <c r="H111" s="526"/>
      <c r="I111" s="526"/>
      <c r="J111" s="526"/>
      <c r="K111" s="520"/>
      <c r="L111" s="526"/>
    </row>
    <row r="112">
      <c r="C112" s="520"/>
      <c r="D112" s="520"/>
      <c r="E112" s="520"/>
      <c r="F112" s="520"/>
      <c r="G112" s="520"/>
      <c r="H112" s="526"/>
      <c r="I112" s="526"/>
      <c r="J112" s="526"/>
      <c r="K112" s="520"/>
      <c r="L112" s="526"/>
    </row>
    <row r="113">
      <c r="C113" s="520"/>
      <c r="D113" s="520"/>
      <c r="E113" s="520"/>
      <c r="F113" s="520"/>
      <c r="G113" s="520"/>
      <c r="H113" s="526"/>
      <c r="I113" s="526"/>
      <c r="J113" s="526"/>
      <c r="K113" s="520"/>
      <c r="L113" s="526"/>
    </row>
    <row r="114">
      <c r="C114" s="520"/>
      <c r="D114" s="520"/>
      <c r="E114" s="520"/>
      <c r="F114" s="520"/>
      <c r="G114" s="520"/>
      <c r="H114" s="526"/>
      <c r="I114" s="526"/>
      <c r="J114" s="526"/>
      <c r="K114" s="520"/>
      <c r="L114" s="526"/>
    </row>
    <row r="115">
      <c r="C115" s="520"/>
      <c r="D115" s="520"/>
      <c r="E115" s="520"/>
      <c r="F115" s="520"/>
      <c r="G115" s="520"/>
      <c r="H115" s="526"/>
      <c r="I115" s="526"/>
      <c r="J115" s="526"/>
      <c r="K115" s="520"/>
      <c r="L115" s="526"/>
    </row>
    <row r="116">
      <c r="C116" s="520"/>
      <c r="D116" s="520"/>
      <c r="E116" s="520"/>
      <c r="F116" s="520"/>
      <c r="G116" s="520"/>
      <c r="H116" s="526"/>
      <c r="I116" s="526"/>
      <c r="J116" s="526"/>
      <c r="K116" s="520"/>
      <c r="L116" s="526"/>
    </row>
    <row r="117">
      <c r="C117" s="520"/>
      <c r="D117" s="520"/>
      <c r="E117" s="520"/>
      <c r="F117" s="520"/>
      <c r="G117" s="520"/>
      <c r="H117" s="526"/>
      <c r="I117" s="526"/>
      <c r="J117" s="526"/>
      <c r="K117" s="520"/>
      <c r="L117" s="526"/>
    </row>
    <row r="118">
      <c r="C118" s="520"/>
      <c r="D118" s="520"/>
      <c r="E118" s="520"/>
      <c r="F118" s="520"/>
      <c r="G118" s="520"/>
      <c r="H118" s="526"/>
      <c r="I118" s="526"/>
      <c r="J118" s="526"/>
      <c r="K118" s="520"/>
      <c r="L118" s="526"/>
    </row>
    <row r="119">
      <c r="C119" s="520"/>
      <c r="D119" s="520"/>
      <c r="E119" s="520"/>
      <c r="F119" s="520"/>
      <c r="G119" s="520"/>
      <c r="H119" s="526"/>
      <c r="I119" s="526"/>
      <c r="J119" s="526"/>
      <c r="K119" s="520"/>
      <c r="L119" s="526"/>
    </row>
    <row r="120">
      <c r="C120" s="520"/>
      <c r="D120" s="520"/>
      <c r="E120" s="520"/>
      <c r="F120" s="520"/>
      <c r="G120" s="520"/>
      <c r="H120" s="526"/>
      <c r="I120" s="526"/>
      <c r="J120" s="526"/>
      <c r="K120" s="520"/>
      <c r="L120" s="526"/>
    </row>
    <row r="121">
      <c r="C121" s="520"/>
      <c r="D121" s="520"/>
      <c r="E121" s="520"/>
      <c r="F121" s="520"/>
      <c r="G121" s="520"/>
      <c r="H121" s="526"/>
      <c r="I121" s="526"/>
      <c r="J121" s="526"/>
      <c r="K121" s="520"/>
      <c r="L121" s="526"/>
    </row>
    <row r="122">
      <c r="C122" s="520"/>
      <c r="D122" s="520"/>
      <c r="E122" s="520"/>
      <c r="F122" s="520"/>
      <c r="G122" s="520"/>
      <c r="H122" s="526"/>
      <c r="I122" s="526"/>
      <c r="J122" s="526"/>
      <c r="K122" s="520"/>
      <c r="L122" s="526"/>
    </row>
    <row r="123">
      <c r="C123" s="520"/>
      <c r="D123" s="520"/>
      <c r="E123" s="520"/>
      <c r="F123" s="520"/>
      <c r="G123" s="520"/>
      <c r="H123" s="526"/>
      <c r="I123" s="526"/>
      <c r="J123" s="526"/>
      <c r="K123" s="520"/>
      <c r="L123" s="526"/>
    </row>
    <row r="124">
      <c r="C124" s="520"/>
      <c r="D124" s="520"/>
      <c r="E124" s="520"/>
      <c r="F124" s="520"/>
      <c r="G124" s="520"/>
      <c r="H124" s="526"/>
      <c r="I124" s="526"/>
      <c r="J124" s="526"/>
      <c r="K124" s="520"/>
      <c r="L124" s="526"/>
    </row>
    <row r="125">
      <c r="C125" s="520"/>
      <c r="D125" s="520"/>
      <c r="E125" s="520"/>
      <c r="F125" s="520"/>
      <c r="G125" s="520"/>
      <c r="H125" s="526"/>
      <c r="I125" s="526"/>
      <c r="J125" s="526"/>
      <c r="K125" s="520"/>
      <c r="L125" s="526"/>
    </row>
    <row r="126">
      <c r="C126" s="520"/>
      <c r="D126" s="520"/>
      <c r="E126" s="520"/>
      <c r="F126" s="520"/>
      <c r="G126" s="520"/>
      <c r="H126" s="526"/>
      <c r="I126" s="526"/>
      <c r="J126" s="526"/>
      <c r="K126" s="520"/>
      <c r="L126" s="526"/>
    </row>
    <row r="127">
      <c r="C127" s="520"/>
      <c r="D127" s="520"/>
      <c r="E127" s="520"/>
      <c r="F127" s="520"/>
      <c r="G127" s="520"/>
      <c r="H127" s="526"/>
      <c r="I127" s="526"/>
      <c r="J127" s="526"/>
      <c r="K127" s="520"/>
      <c r="L127" s="526"/>
    </row>
    <row r="128">
      <c r="C128" s="520"/>
      <c r="D128" s="520"/>
      <c r="E128" s="520"/>
      <c r="F128" s="520"/>
      <c r="G128" s="520"/>
      <c r="H128" s="526"/>
      <c r="I128" s="526"/>
      <c r="J128" s="526"/>
      <c r="K128" s="520"/>
      <c r="L128" s="526"/>
    </row>
    <row r="129">
      <c r="C129" s="520"/>
      <c r="D129" s="520"/>
      <c r="E129" s="520"/>
      <c r="F129" s="520"/>
      <c r="G129" s="520"/>
      <c r="H129" s="526"/>
      <c r="I129" s="526"/>
      <c r="J129" s="526"/>
      <c r="K129" s="520"/>
      <c r="L129" s="526"/>
    </row>
    <row r="130">
      <c r="C130" s="520"/>
      <c r="D130" s="520"/>
      <c r="E130" s="520"/>
      <c r="F130" s="520"/>
      <c r="G130" s="520"/>
      <c r="H130" s="526"/>
      <c r="I130" s="526"/>
      <c r="J130" s="526"/>
      <c r="K130" s="520"/>
      <c r="L130" s="526"/>
    </row>
    <row r="131">
      <c r="C131" s="520"/>
      <c r="D131" s="520"/>
      <c r="E131" s="520"/>
      <c r="F131" s="520"/>
      <c r="G131" s="520"/>
      <c r="H131" s="526"/>
      <c r="I131" s="526"/>
      <c r="J131" s="526"/>
      <c r="K131" s="520"/>
      <c r="L131" s="526"/>
    </row>
    <row r="132">
      <c r="C132" s="520"/>
      <c r="D132" s="520"/>
      <c r="E132" s="520"/>
      <c r="F132" s="520"/>
      <c r="G132" s="520"/>
      <c r="H132" s="526"/>
      <c r="I132" s="526"/>
      <c r="J132" s="526"/>
      <c r="K132" s="520"/>
      <c r="L132" s="526"/>
    </row>
    <row r="133">
      <c r="C133" s="520"/>
      <c r="D133" s="520"/>
      <c r="E133" s="520"/>
      <c r="F133" s="520"/>
      <c r="G133" s="520"/>
      <c r="H133" s="526"/>
      <c r="I133" s="526"/>
      <c r="J133" s="526"/>
      <c r="K133" s="520"/>
      <c r="L133" s="526"/>
    </row>
    <row r="134">
      <c r="C134" s="520"/>
      <c r="D134" s="520"/>
      <c r="E134" s="520"/>
      <c r="F134" s="520"/>
      <c r="G134" s="520"/>
      <c r="H134" s="526"/>
      <c r="I134" s="526"/>
      <c r="J134" s="526"/>
      <c r="K134" s="520"/>
      <c r="L134" s="526"/>
    </row>
    <row r="135">
      <c r="C135" s="520"/>
      <c r="D135" s="520"/>
      <c r="E135" s="520"/>
      <c r="F135" s="520"/>
      <c r="G135" s="520"/>
      <c r="H135" s="526"/>
      <c r="I135" s="526"/>
      <c r="J135" s="526"/>
      <c r="K135" s="520"/>
      <c r="L135" s="526"/>
    </row>
    <row r="136">
      <c r="C136" s="520"/>
      <c r="D136" s="520"/>
      <c r="E136" s="520"/>
      <c r="F136" s="520"/>
      <c r="G136" s="520"/>
      <c r="H136" s="526"/>
      <c r="I136" s="526"/>
      <c r="J136" s="526"/>
      <c r="K136" s="520"/>
      <c r="L136" s="526"/>
    </row>
    <row r="137">
      <c r="C137" s="520"/>
      <c r="D137" s="520"/>
      <c r="E137" s="520"/>
      <c r="F137" s="520"/>
      <c r="G137" s="520"/>
      <c r="H137" s="526"/>
      <c r="I137" s="526"/>
      <c r="J137" s="526"/>
      <c r="K137" s="520"/>
      <c r="L137" s="526"/>
    </row>
    <row r="138">
      <c r="C138" s="520"/>
      <c r="D138" s="520"/>
      <c r="E138" s="520"/>
      <c r="F138" s="520"/>
      <c r="G138" s="520"/>
      <c r="H138" s="526"/>
      <c r="I138" s="526"/>
      <c r="J138" s="526"/>
      <c r="K138" s="520"/>
      <c r="L138" s="526"/>
    </row>
    <row r="139">
      <c r="C139" s="520"/>
      <c r="D139" s="520"/>
      <c r="E139" s="520"/>
      <c r="F139" s="520"/>
      <c r="G139" s="520"/>
      <c r="H139" s="526"/>
      <c r="I139" s="526"/>
      <c r="J139" s="526"/>
      <c r="K139" s="520"/>
      <c r="L139" s="526"/>
    </row>
    <row r="140">
      <c r="C140" s="520"/>
      <c r="D140" s="520"/>
      <c r="E140" s="520"/>
      <c r="F140" s="520"/>
      <c r="G140" s="520"/>
      <c r="H140" s="526"/>
      <c r="I140" s="526"/>
      <c r="J140" s="526"/>
      <c r="K140" s="520"/>
      <c r="L140" s="526"/>
    </row>
    <row r="141">
      <c r="C141" s="520"/>
      <c r="D141" s="520"/>
      <c r="E141" s="520"/>
      <c r="F141" s="520"/>
      <c r="G141" s="520"/>
      <c r="H141" s="526"/>
      <c r="I141" s="526"/>
      <c r="J141" s="526"/>
      <c r="K141" s="520"/>
      <c r="L141" s="526"/>
    </row>
    <row r="142">
      <c r="C142" s="520"/>
      <c r="D142" s="520"/>
      <c r="E142" s="520"/>
      <c r="F142" s="520"/>
      <c r="G142" s="520"/>
      <c r="H142" s="526"/>
      <c r="I142" s="526"/>
      <c r="J142" s="526"/>
      <c r="K142" s="520"/>
      <c r="L142" s="526"/>
    </row>
    <row r="143">
      <c r="C143" s="520"/>
      <c r="D143" s="520"/>
      <c r="E143" s="520"/>
      <c r="F143" s="520"/>
      <c r="G143" s="520"/>
      <c r="H143" s="526"/>
      <c r="I143" s="526"/>
      <c r="J143" s="526"/>
      <c r="K143" s="520"/>
      <c r="L143" s="526"/>
    </row>
    <row r="144">
      <c r="C144" s="520"/>
      <c r="D144" s="520"/>
      <c r="E144" s="520"/>
      <c r="F144" s="520"/>
      <c r="G144" s="520"/>
      <c r="H144" s="526"/>
      <c r="I144" s="526"/>
      <c r="J144" s="526"/>
      <c r="K144" s="520"/>
      <c r="L144" s="526"/>
    </row>
    <row r="145">
      <c r="C145" s="520"/>
      <c r="D145" s="520"/>
      <c r="E145" s="520"/>
      <c r="F145" s="520"/>
      <c r="G145" s="520"/>
      <c r="H145" s="526"/>
      <c r="I145" s="526"/>
      <c r="J145" s="526"/>
      <c r="K145" s="520"/>
      <c r="L145" s="526"/>
    </row>
    <row r="146">
      <c r="C146" s="520"/>
      <c r="D146" s="520"/>
      <c r="E146" s="520"/>
      <c r="F146" s="520"/>
      <c r="G146" s="520"/>
      <c r="H146" s="526"/>
      <c r="I146" s="526"/>
      <c r="J146" s="526"/>
      <c r="K146" s="520"/>
      <c r="L146" s="526"/>
    </row>
    <row r="147">
      <c r="C147" s="520"/>
      <c r="D147" s="520"/>
      <c r="E147" s="520"/>
      <c r="F147" s="520"/>
      <c r="G147" s="520"/>
      <c r="H147" s="526"/>
      <c r="I147" s="526"/>
      <c r="J147" s="526"/>
      <c r="K147" s="520"/>
      <c r="L147" s="526"/>
    </row>
    <row r="148">
      <c r="C148" s="520"/>
      <c r="D148" s="520"/>
      <c r="E148" s="520"/>
      <c r="F148" s="520"/>
      <c r="G148" s="520"/>
      <c r="H148" s="526"/>
      <c r="I148" s="526"/>
      <c r="J148" s="526"/>
      <c r="K148" s="520"/>
      <c r="L148" s="526"/>
    </row>
    <row r="149">
      <c r="C149" s="520"/>
      <c r="D149" s="520"/>
      <c r="E149" s="520"/>
      <c r="F149" s="520"/>
      <c r="G149" s="520"/>
      <c r="H149" s="526"/>
      <c r="I149" s="526"/>
      <c r="J149" s="526"/>
      <c r="K149" s="520"/>
      <c r="L149" s="526"/>
    </row>
    <row r="150">
      <c r="C150" s="520"/>
      <c r="D150" s="520"/>
      <c r="E150" s="520"/>
      <c r="F150" s="520"/>
      <c r="G150" s="520"/>
      <c r="H150" s="526"/>
      <c r="I150" s="526"/>
      <c r="J150" s="526"/>
      <c r="K150" s="520"/>
      <c r="L150" s="526"/>
    </row>
    <row r="151">
      <c r="C151" s="520"/>
      <c r="D151" s="520"/>
      <c r="E151" s="520"/>
      <c r="F151" s="520"/>
      <c r="G151" s="520"/>
      <c r="H151" s="526"/>
      <c r="I151" s="526"/>
      <c r="J151" s="526"/>
      <c r="K151" s="520"/>
      <c r="L151" s="526"/>
    </row>
    <row r="152">
      <c r="C152" s="520"/>
      <c r="D152" s="520"/>
      <c r="E152" s="520"/>
      <c r="F152" s="520"/>
      <c r="G152" s="520"/>
      <c r="H152" s="526"/>
      <c r="I152" s="526"/>
      <c r="J152" s="526"/>
      <c r="K152" s="520"/>
      <c r="L152" s="526"/>
    </row>
    <row r="153">
      <c r="C153" s="520"/>
      <c r="D153" s="520"/>
      <c r="E153" s="520"/>
      <c r="F153" s="520"/>
      <c r="G153" s="520"/>
      <c r="H153" s="526"/>
      <c r="I153" s="526"/>
      <c r="J153" s="526"/>
      <c r="K153" s="520"/>
      <c r="L153" s="526"/>
    </row>
    <row r="154">
      <c r="C154" s="520"/>
      <c r="D154" s="520"/>
      <c r="E154" s="520"/>
      <c r="F154" s="520"/>
      <c r="G154" s="520"/>
      <c r="H154" s="526"/>
      <c r="I154" s="526"/>
      <c r="J154" s="526"/>
      <c r="K154" s="520"/>
      <c r="L154" s="526"/>
    </row>
    <row r="155">
      <c r="C155" s="520"/>
      <c r="D155" s="520"/>
      <c r="E155" s="520"/>
      <c r="F155" s="520"/>
      <c r="G155" s="520"/>
      <c r="H155" s="526"/>
      <c r="I155" s="526"/>
      <c r="J155" s="526"/>
      <c r="K155" s="520"/>
      <c r="L155" s="526"/>
    </row>
    <row r="156">
      <c r="C156" s="520"/>
      <c r="D156" s="520"/>
      <c r="E156" s="520"/>
      <c r="F156" s="520"/>
      <c r="G156" s="520"/>
      <c r="H156" s="526"/>
      <c r="I156" s="526"/>
      <c r="J156" s="526"/>
      <c r="K156" s="520"/>
      <c r="L156" s="526"/>
    </row>
    <row r="157">
      <c r="C157" s="520"/>
      <c r="D157" s="520"/>
      <c r="E157" s="520"/>
      <c r="F157" s="520"/>
      <c r="G157" s="520"/>
      <c r="H157" s="526"/>
      <c r="I157" s="526"/>
      <c r="J157" s="526"/>
      <c r="K157" s="520"/>
      <c r="L157" s="526"/>
    </row>
    <row r="158">
      <c r="C158" s="520"/>
      <c r="D158" s="520"/>
      <c r="E158" s="520"/>
      <c r="F158" s="520"/>
      <c r="G158" s="520"/>
      <c r="H158" s="526"/>
      <c r="I158" s="526"/>
      <c r="J158" s="526"/>
      <c r="K158" s="520"/>
      <c r="L158" s="526"/>
    </row>
    <row r="159">
      <c r="C159" s="520"/>
      <c r="D159" s="520"/>
      <c r="E159" s="520"/>
      <c r="F159" s="520"/>
      <c r="G159" s="520"/>
      <c r="H159" s="526"/>
      <c r="I159" s="526"/>
      <c r="J159" s="526"/>
      <c r="K159" s="520"/>
      <c r="L159" s="526"/>
    </row>
    <row r="160">
      <c r="C160" s="520"/>
      <c r="D160" s="520"/>
      <c r="E160" s="520"/>
      <c r="F160" s="520"/>
      <c r="G160" s="520"/>
      <c r="H160" s="526"/>
      <c r="I160" s="526"/>
      <c r="J160" s="526"/>
      <c r="K160" s="520"/>
      <c r="L160" s="526"/>
    </row>
    <row r="161">
      <c r="C161" s="520"/>
      <c r="D161" s="520"/>
      <c r="E161" s="520"/>
      <c r="F161" s="520"/>
      <c r="G161" s="520"/>
      <c r="H161" s="526"/>
      <c r="I161" s="526"/>
      <c r="J161" s="526"/>
      <c r="K161" s="520"/>
      <c r="L161" s="526"/>
    </row>
    <row r="162">
      <c r="C162" s="520"/>
      <c r="D162" s="520"/>
      <c r="E162" s="520"/>
      <c r="F162" s="520"/>
      <c r="G162" s="520"/>
      <c r="H162" s="526"/>
      <c r="I162" s="526"/>
      <c r="J162" s="526"/>
      <c r="K162" s="520"/>
      <c r="L162" s="526"/>
    </row>
    <row r="163">
      <c r="C163" s="520"/>
      <c r="D163" s="520"/>
      <c r="E163" s="520"/>
      <c r="F163" s="520"/>
      <c r="G163" s="520"/>
      <c r="H163" s="526"/>
      <c r="I163" s="526"/>
      <c r="J163" s="526"/>
      <c r="K163" s="520"/>
      <c r="L163" s="526"/>
    </row>
    <row r="164">
      <c r="C164" s="520"/>
      <c r="D164" s="520"/>
      <c r="E164" s="520"/>
      <c r="F164" s="520"/>
      <c r="G164" s="520"/>
      <c r="H164" s="526"/>
      <c r="I164" s="526"/>
      <c r="J164" s="526"/>
      <c r="K164" s="520"/>
      <c r="L164" s="526"/>
    </row>
    <row r="165">
      <c r="C165" s="520"/>
      <c r="D165" s="520"/>
      <c r="E165" s="520"/>
      <c r="F165" s="520"/>
      <c r="G165" s="520"/>
      <c r="H165" s="526"/>
      <c r="I165" s="526"/>
      <c r="J165" s="526"/>
      <c r="K165" s="520"/>
      <c r="L165" s="526"/>
    </row>
    <row r="166">
      <c r="C166" s="520"/>
      <c r="D166" s="520"/>
      <c r="E166" s="520"/>
      <c r="F166" s="520"/>
      <c r="G166" s="520"/>
      <c r="H166" s="526"/>
      <c r="I166" s="526"/>
      <c r="J166" s="526"/>
      <c r="K166" s="520"/>
      <c r="L166" s="526"/>
    </row>
    <row r="167">
      <c r="C167" s="520"/>
      <c r="D167" s="520"/>
      <c r="E167" s="520"/>
      <c r="F167" s="520"/>
      <c r="G167" s="520"/>
      <c r="H167" s="526"/>
      <c r="I167" s="526"/>
      <c r="J167" s="526"/>
      <c r="K167" s="520"/>
      <c r="L167" s="526"/>
    </row>
    <row r="168">
      <c r="C168" s="520"/>
      <c r="D168" s="520"/>
      <c r="E168" s="520"/>
      <c r="F168" s="520"/>
      <c r="G168" s="520"/>
      <c r="H168" s="526"/>
      <c r="I168" s="526"/>
      <c r="J168" s="526"/>
      <c r="K168" s="520"/>
      <c r="L168" s="526"/>
    </row>
    <row r="169">
      <c r="C169" s="520"/>
      <c r="D169" s="520"/>
      <c r="E169" s="520"/>
      <c r="F169" s="520"/>
      <c r="G169" s="520"/>
      <c r="H169" s="526"/>
      <c r="I169" s="526"/>
      <c r="J169" s="526"/>
      <c r="K169" s="520"/>
      <c r="L169" s="526"/>
    </row>
    <row r="170">
      <c r="C170" s="520"/>
      <c r="D170" s="520"/>
      <c r="E170" s="520"/>
      <c r="F170" s="520"/>
      <c r="G170" s="520"/>
      <c r="H170" s="526"/>
      <c r="I170" s="526"/>
      <c r="J170" s="526"/>
      <c r="K170" s="520"/>
      <c r="L170" s="526"/>
    </row>
    <row r="171">
      <c r="C171" s="520"/>
      <c r="D171" s="520"/>
      <c r="E171" s="520"/>
      <c r="F171" s="520"/>
      <c r="G171" s="520"/>
      <c r="H171" s="526"/>
      <c r="I171" s="526"/>
      <c r="J171" s="526"/>
      <c r="K171" s="520"/>
      <c r="L171" s="526"/>
    </row>
    <row r="172">
      <c r="C172" s="520"/>
      <c r="D172" s="520"/>
      <c r="E172" s="520"/>
      <c r="F172" s="520"/>
      <c r="G172" s="520"/>
      <c r="H172" s="526"/>
      <c r="I172" s="526"/>
      <c r="J172" s="526"/>
      <c r="K172" s="520"/>
      <c r="L172" s="526"/>
    </row>
    <row r="173">
      <c r="C173" s="520"/>
      <c r="D173" s="520"/>
      <c r="E173" s="520"/>
      <c r="F173" s="520"/>
      <c r="G173" s="520"/>
      <c r="H173" s="526"/>
      <c r="I173" s="526"/>
      <c r="J173" s="526"/>
      <c r="K173" s="520"/>
      <c r="L173" s="526"/>
    </row>
    <row r="174">
      <c r="C174" s="520"/>
      <c r="D174" s="520"/>
      <c r="E174" s="520"/>
      <c r="F174" s="520"/>
      <c r="G174" s="520"/>
      <c r="H174" s="526"/>
      <c r="I174" s="526"/>
      <c r="J174" s="526"/>
      <c r="K174" s="520"/>
      <c r="L174" s="526"/>
    </row>
    <row r="175">
      <c r="C175" s="520"/>
      <c r="D175" s="520"/>
      <c r="E175" s="520"/>
      <c r="F175" s="520"/>
      <c r="G175" s="520"/>
      <c r="H175" s="526"/>
      <c r="I175" s="526"/>
      <c r="J175" s="526"/>
      <c r="K175" s="520"/>
      <c r="L175" s="526"/>
    </row>
    <row r="176">
      <c r="C176" s="520"/>
      <c r="D176" s="520"/>
      <c r="E176" s="520"/>
      <c r="F176" s="520"/>
      <c r="G176" s="520"/>
      <c r="H176" s="526"/>
      <c r="I176" s="526"/>
      <c r="J176" s="526"/>
      <c r="K176" s="520"/>
      <c r="L176" s="526"/>
    </row>
    <row r="177">
      <c r="C177" s="520"/>
      <c r="D177" s="520"/>
      <c r="E177" s="520"/>
      <c r="F177" s="520"/>
      <c r="G177" s="520"/>
      <c r="H177" s="526"/>
      <c r="I177" s="526"/>
      <c r="J177" s="526"/>
      <c r="K177" s="520"/>
      <c r="L177" s="526"/>
    </row>
    <row r="178">
      <c r="C178" s="520"/>
      <c r="D178" s="520"/>
      <c r="E178" s="520"/>
      <c r="F178" s="520"/>
      <c r="G178" s="520"/>
      <c r="H178" s="526"/>
      <c r="I178" s="526"/>
      <c r="J178" s="526"/>
      <c r="K178" s="520"/>
      <c r="L178" s="526"/>
    </row>
    <row r="179">
      <c r="C179" s="520"/>
      <c r="D179" s="520"/>
      <c r="E179" s="520"/>
      <c r="F179" s="520"/>
      <c r="G179" s="520"/>
      <c r="H179" s="526"/>
      <c r="I179" s="526"/>
      <c r="J179" s="526"/>
      <c r="K179" s="520"/>
      <c r="L179" s="526"/>
    </row>
    <row r="180">
      <c r="C180" s="520"/>
      <c r="D180" s="520"/>
      <c r="E180" s="520"/>
      <c r="F180" s="520"/>
      <c r="G180" s="520"/>
      <c r="H180" s="526"/>
      <c r="I180" s="526"/>
      <c r="J180" s="526"/>
      <c r="K180" s="520"/>
      <c r="L180" s="526"/>
    </row>
    <row r="181">
      <c r="C181" s="520"/>
      <c r="D181" s="520"/>
      <c r="E181" s="520"/>
      <c r="F181" s="520"/>
      <c r="G181" s="520"/>
      <c r="H181" s="526"/>
      <c r="I181" s="526"/>
      <c r="J181" s="526"/>
      <c r="K181" s="520"/>
      <c r="L181" s="526"/>
    </row>
    <row r="182">
      <c r="C182" s="520"/>
      <c r="D182" s="520"/>
      <c r="E182" s="520"/>
      <c r="F182" s="520"/>
      <c r="G182" s="520"/>
      <c r="H182" s="526"/>
      <c r="I182" s="526"/>
      <c r="J182" s="526"/>
      <c r="K182" s="520"/>
      <c r="L182" s="526"/>
    </row>
    <row r="183">
      <c r="C183" s="520"/>
      <c r="D183" s="520"/>
      <c r="E183" s="520"/>
      <c r="F183" s="520"/>
      <c r="G183" s="520"/>
      <c r="H183" s="526"/>
      <c r="I183" s="526"/>
      <c r="J183" s="526"/>
      <c r="K183" s="520"/>
      <c r="L183" s="526"/>
    </row>
    <row r="184">
      <c r="C184" s="520"/>
      <c r="D184" s="520"/>
      <c r="E184" s="520"/>
      <c r="F184" s="520"/>
      <c r="G184" s="520"/>
      <c r="H184" s="526"/>
      <c r="I184" s="526"/>
      <c r="J184" s="526"/>
      <c r="K184" s="520"/>
      <c r="L184" s="526"/>
    </row>
    <row r="185">
      <c r="C185" s="520"/>
      <c r="D185" s="520"/>
      <c r="E185" s="520"/>
      <c r="F185" s="520"/>
      <c r="G185" s="520"/>
      <c r="H185" s="526"/>
      <c r="I185" s="526"/>
      <c r="J185" s="526"/>
      <c r="K185" s="520"/>
      <c r="L185" s="526"/>
    </row>
    <row r="186">
      <c r="C186" s="520"/>
      <c r="D186" s="520"/>
      <c r="E186" s="520"/>
      <c r="F186" s="520"/>
      <c r="G186" s="520"/>
      <c r="H186" s="526"/>
      <c r="I186" s="526"/>
      <c r="J186" s="526"/>
      <c r="K186" s="520"/>
      <c r="L186" s="526"/>
    </row>
    <row r="187">
      <c r="C187" s="520"/>
      <c r="D187" s="520"/>
      <c r="E187" s="520"/>
      <c r="F187" s="520"/>
      <c r="G187" s="520"/>
      <c r="H187" s="526"/>
      <c r="I187" s="526"/>
      <c r="J187" s="526"/>
      <c r="K187" s="520"/>
      <c r="L187" s="526"/>
    </row>
    <row r="188">
      <c r="C188" s="520"/>
      <c r="D188" s="520"/>
      <c r="E188" s="520"/>
      <c r="F188" s="520"/>
      <c r="G188" s="520"/>
      <c r="H188" s="526"/>
      <c r="I188" s="526"/>
      <c r="J188" s="526"/>
      <c r="K188" s="520"/>
      <c r="L188" s="526"/>
    </row>
    <row r="189">
      <c r="C189" s="520"/>
      <c r="D189" s="520"/>
      <c r="E189" s="520"/>
      <c r="F189" s="520"/>
      <c r="G189" s="520"/>
      <c r="H189" s="526"/>
      <c r="I189" s="526"/>
      <c r="J189" s="526"/>
      <c r="K189" s="520"/>
      <c r="L189" s="526"/>
    </row>
    <row r="190">
      <c r="C190" s="520"/>
      <c r="D190" s="520"/>
      <c r="E190" s="520"/>
      <c r="F190" s="520"/>
      <c r="G190" s="520"/>
      <c r="H190" s="526"/>
      <c r="I190" s="526"/>
      <c r="J190" s="526"/>
      <c r="K190" s="520"/>
      <c r="L190" s="526"/>
    </row>
    <row r="191">
      <c r="C191" s="520"/>
      <c r="D191" s="520"/>
      <c r="E191" s="520"/>
      <c r="F191" s="520"/>
      <c r="G191" s="520"/>
      <c r="H191" s="526"/>
      <c r="I191" s="526"/>
      <c r="J191" s="526"/>
      <c r="K191" s="520"/>
      <c r="L191" s="526"/>
    </row>
    <row r="192">
      <c r="C192" s="520"/>
      <c r="D192" s="520"/>
      <c r="E192" s="520"/>
      <c r="F192" s="520"/>
      <c r="G192" s="520"/>
      <c r="H192" s="526"/>
      <c r="I192" s="526"/>
      <c r="J192" s="526"/>
      <c r="K192" s="520"/>
      <c r="L192" s="526"/>
    </row>
    <row r="193">
      <c r="C193" s="520"/>
      <c r="D193" s="520"/>
      <c r="E193" s="520"/>
      <c r="F193" s="520"/>
      <c r="G193" s="520"/>
      <c r="H193" s="526"/>
      <c r="I193" s="526"/>
      <c r="J193" s="526"/>
      <c r="K193" s="520"/>
      <c r="L193" s="526"/>
    </row>
    <row r="194">
      <c r="C194" s="520"/>
      <c r="D194" s="520"/>
      <c r="E194" s="520"/>
      <c r="F194" s="520"/>
      <c r="G194" s="520"/>
      <c r="H194" s="526"/>
      <c r="I194" s="526"/>
      <c r="J194" s="526"/>
      <c r="K194" s="520"/>
      <c r="L194" s="526"/>
    </row>
    <row r="195">
      <c r="C195" s="520"/>
      <c r="D195" s="520"/>
      <c r="E195" s="520"/>
      <c r="F195" s="520"/>
      <c r="G195" s="520"/>
      <c r="H195" s="526"/>
      <c r="I195" s="526"/>
      <c r="J195" s="526"/>
      <c r="K195" s="520"/>
      <c r="L195" s="526"/>
    </row>
    <row r="196">
      <c r="C196" s="520"/>
      <c r="D196" s="520"/>
      <c r="E196" s="520"/>
      <c r="F196" s="520"/>
      <c r="G196" s="520"/>
      <c r="H196" s="526"/>
      <c r="I196" s="526"/>
      <c r="J196" s="526"/>
      <c r="K196" s="520"/>
      <c r="L196" s="526"/>
    </row>
    <row r="197">
      <c r="C197" s="520"/>
      <c r="D197" s="520"/>
      <c r="E197" s="520"/>
      <c r="F197" s="520"/>
      <c r="G197" s="520"/>
      <c r="H197" s="526"/>
      <c r="I197" s="526"/>
      <c r="J197" s="526"/>
      <c r="K197" s="520"/>
      <c r="L197" s="526"/>
    </row>
    <row r="198">
      <c r="C198" s="520"/>
      <c r="D198" s="520"/>
      <c r="E198" s="520"/>
      <c r="F198" s="520"/>
      <c r="G198" s="520"/>
      <c r="H198" s="526"/>
      <c r="I198" s="526"/>
      <c r="J198" s="526"/>
      <c r="K198" s="520"/>
      <c r="L198" s="526"/>
    </row>
    <row r="199">
      <c r="C199" s="520"/>
      <c r="D199" s="520"/>
      <c r="E199" s="520"/>
      <c r="F199" s="520"/>
      <c r="G199" s="520"/>
      <c r="H199" s="526"/>
      <c r="I199" s="526"/>
      <c r="J199" s="526"/>
      <c r="K199" s="520"/>
      <c r="L199" s="526"/>
    </row>
    <row r="200">
      <c r="C200" s="520"/>
      <c r="D200" s="520"/>
      <c r="E200" s="520"/>
      <c r="F200" s="520"/>
      <c r="G200" s="520"/>
      <c r="H200" s="526"/>
      <c r="I200" s="526"/>
      <c r="J200" s="526"/>
      <c r="K200" s="520"/>
      <c r="L200" s="526"/>
    </row>
    <row r="201">
      <c r="C201" s="520"/>
      <c r="D201" s="520"/>
      <c r="E201" s="520"/>
      <c r="F201" s="520"/>
      <c r="G201" s="520"/>
      <c r="H201" s="526"/>
      <c r="I201" s="526"/>
      <c r="J201" s="526"/>
      <c r="K201" s="520"/>
      <c r="L201" s="526"/>
    </row>
    <row r="202">
      <c r="C202" s="520"/>
      <c r="D202" s="520"/>
      <c r="E202" s="520"/>
      <c r="F202" s="520"/>
      <c r="G202" s="520"/>
      <c r="H202" s="526"/>
      <c r="I202" s="526"/>
      <c r="J202" s="526"/>
      <c r="K202" s="520"/>
      <c r="L202" s="526"/>
    </row>
    <row r="203">
      <c r="C203" s="520"/>
      <c r="D203" s="520"/>
      <c r="E203" s="520"/>
      <c r="F203" s="520"/>
      <c r="G203" s="520"/>
      <c r="H203" s="526"/>
      <c r="I203" s="526"/>
      <c r="J203" s="526"/>
      <c r="K203" s="520"/>
      <c r="L203" s="526"/>
    </row>
    <row r="204">
      <c r="C204" s="520"/>
      <c r="D204" s="520"/>
      <c r="E204" s="520"/>
      <c r="F204" s="520"/>
      <c r="G204" s="520"/>
      <c r="H204" s="526"/>
      <c r="I204" s="526"/>
      <c r="J204" s="526"/>
      <c r="K204" s="520"/>
      <c r="L204" s="526"/>
    </row>
    <row r="205">
      <c r="C205" s="520"/>
      <c r="D205" s="520"/>
      <c r="E205" s="520"/>
      <c r="F205" s="520"/>
      <c r="G205" s="520"/>
      <c r="H205" s="526"/>
      <c r="I205" s="526"/>
      <c r="J205" s="526"/>
      <c r="K205" s="520"/>
      <c r="L205" s="526"/>
    </row>
    <row r="206">
      <c r="C206" s="520"/>
      <c r="D206" s="520"/>
      <c r="E206" s="520"/>
      <c r="F206" s="520"/>
      <c r="G206" s="520"/>
      <c r="H206" s="526"/>
      <c r="I206" s="526"/>
      <c r="J206" s="526"/>
      <c r="K206" s="520"/>
      <c r="L206" s="526"/>
    </row>
    <row r="207">
      <c r="C207" s="520"/>
      <c r="D207" s="520"/>
      <c r="E207" s="520"/>
      <c r="F207" s="520"/>
      <c r="G207" s="520"/>
      <c r="H207" s="526"/>
      <c r="I207" s="526"/>
      <c r="J207" s="526"/>
      <c r="K207" s="520"/>
      <c r="L207" s="526"/>
    </row>
    <row r="208">
      <c r="C208" s="520"/>
      <c r="D208" s="520"/>
      <c r="E208" s="520"/>
      <c r="F208" s="520"/>
      <c r="G208" s="520"/>
      <c r="H208" s="526"/>
      <c r="I208" s="526"/>
      <c r="J208" s="526"/>
      <c r="K208" s="520"/>
      <c r="L208" s="526"/>
    </row>
    <row r="209">
      <c r="C209" s="520"/>
      <c r="D209" s="520"/>
      <c r="E209" s="520"/>
      <c r="F209" s="520"/>
      <c r="G209" s="520"/>
      <c r="H209" s="526"/>
      <c r="I209" s="526"/>
      <c r="J209" s="526"/>
      <c r="K209" s="520"/>
      <c r="L209" s="526"/>
    </row>
    <row r="210">
      <c r="C210" s="520"/>
      <c r="D210" s="520"/>
      <c r="E210" s="520"/>
      <c r="F210" s="520"/>
      <c r="G210" s="520"/>
      <c r="H210" s="526"/>
      <c r="I210" s="526"/>
      <c r="J210" s="526"/>
      <c r="K210" s="520"/>
      <c r="L210" s="526"/>
    </row>
    <row r="211">
      <c r="C211" s="520"/>
      <c r="D211" s="520"/>
      <c r="E211" s="520"/>
      <c r="F211" s="520"/>
      <c r="G211" s="520"/>
      <c r="H211" s="526"/>
      <c r="I211" s="526"/>
      <c r="J211" s="526"/>
      <c r="K211" s="520"/>
      <c r="L211" s="526"/>
    </row>
    <row r="212">
      <c r="C212" s="520"/>
      <c r="D212" s="520"/>
      <c r="E212" s="520"/>
      <c r="F212" s="520"/>
      <c r="G212" s="520"/>
      <c r="H212" s="526"/>
      <c r="I212" s="526"/>
      <c r="J212" s="526"/>
      <c r="K212" s="520"/>
      <c r="L212" s="526"/>
    </row>
    <row r="213">
      <c r="C213" s="520"/>
      <c r="D213" s="520"/>
      <c r="E213" s="520"/>
      <c r="F213" s="520"/>
      <c r="G213" s="520"/>
      <c r="H213" s="526"/>
      <c r="I213" s="526"/>
      <c r="J213" s="526"/>
      <c r="K213" s="520"/>
      <c r="L213" s="526"/>
    </row>
    <row r="214">
      <c r="C214" s="520"/>
      <c r="D214" s="520"/>
      <c r="E214" s="520"/>
      <c r="F214" s="520"/>
      <c r="G214" s="520"/>
      <c r="H214" s="526"/>
      <c r="I214" s="526"/>
      <c r="J214" s="526"/>
      <c r="K214" s="520"/>
      <c r="L214" s="526"/>
    </row>
    <row r="215">
      <c r="C215" s="520"/>
      <c r="D215" s="520"/>
      <c r="E215" s="520"/>
      <c r="F215" s="520"/>
      <c r="G215" s="520"/>
      <c r="H215" s="526"/>
      <c r="I215" s="526"/>
      <c r="J215" s="526"/>
      <c r="K215" s="520"/>
      <c r="L215" s="526"/>
    </row>
    <row r="216">
      <c r="C216" s="520"/>
      <c r="D216" s="520"/>
      <c r="E216" s="520"/>
      <c r="F216" s="520"/>
      <c r="G216" s="520"/>
      <c r="H216" s="526"/>
      <c r="I216" s="526"/>
      <c r="J216" s="526"/>
      <c r="K216" s="520"/>
      <c r="L216" s="526"/>
    </row>
    <row r="217">
      <c r="C217" s="520"/>
      <c r="D217" s="520"/>
      <c r="E217" s="520"/>
      <c r="F217" s="520"/>
      <c r="G217" s="520"/>
      <c r="H217" s="526"/>
      <c r="I217" s="526"/>
      <c r="J217" s="526"/>
      <c r="K217" s="520"/>
      <c r="L217" s="526"/>
    </row>
    <row r="218">
      <c r="C218" s="520"/>
      <c r="D218" s="520"/>
      <c r="E218" s="520"/>
      <c r="F218" s="520"/>
      <c r="G218" s="520"/>
      <c r="H218" s="526"/>
      <c r="I218" s="526"/>
      <c r="J218" s="526"/>
      <c r="K218" s="520"/>
      <c r="L218" s="526"/>
    </row>
    <row r="219">
      <c r="C219" s="520"/>
      <c r="D219" s="520"/>
      <c r="E219" s="520"/>
      <c r="F219" s="520"/>
      <c r="G219" s="520"/>
      <c r="H219" s="526"/>
      <c r="I219" s="526"/>
      <c r="J219" s="526"/>
      <c r="K219" s="520"/>
      <c r="L219" s="526"/>
    </row>
    <row r="220">
      <c r="C220" s="520"/>
      <c r="D220" s="520"/>
      <c r="E220" s="520"/>
      <c r="F220" s="520"/>
      <c r="G220" s="520"/>
      <c r="H220" s="526"/>
      <c r="I220" s="526"/>
      <c r="J220" s="526"/>
      <c r="K220" s="520"/>
      <c r="L220" s="526"/>
    </row>
    <row r="221">
      <c r="C221" s="520"/>
      <c r="D221" s="520"/>
      <c r="E221" s="520"/>
      <c r="F221" s="520"/>
      <c r="G221" s="520"/>
      <c r="H221" s="526"/>
      <c r="I221" s="526"/>
      <c r="J221" s="526"/>
      <c r="K221" s="520"/>
      <c r="L221" s="526"/>
    </row>
    <row r="222">
      <c r="C222" s="520"/>
      <c r="D222" s="520"/>
      <c r="E222" s="520"/>
      <c r="F222" s="520"/>
      <c r="G222" s="520"/>
      <c r="H222" s="526"/>
      <c r="I222" s="526"/>
      <c r="J222" s="526"/>
      <c r="K222" s="520"/>
      <c r="L222" s="526"/>
    </row>
    <row r="223">
      <c r="C223" s="520"/>
      <c r="D223" s="520"/>
      <c r="E223" s="520"/>
      <c r="F223" s="520"/>
      <c r="G223" s="520"/>
      <c r="H223" s="526"/>
      <c r="I223" s="526"/>
      <c r="J223" s="526"/>
      <c r="K223" s="520"/>
      <c r="L223" s="526"/>
    </row>
    <row r="224">
      <c r="C224" s="520"/>
      <c r="D224" s="520"/>
      <c r="E224" s="520"/>
      <c r="F224" s="520"/>
      <c r="G224" s="520"/>
      <c r="H224" s="526"/>
      <c r="I224" s="526"/>
      <c r="J224" s="526"/>
      <c r="K224" s="520"/>
      <c r="L224" s="526"/>
    </row>
    <row r="225">
      <c r="C225" s="520"/>
      <c r="D225" s="520"/>
      <c r="E225" s="520"/>
      <c r="F225" s="520"/>
      <c r="G225" s="520"/>
      <c r="H225" s="526"/>
      <c r="I225" s="526"/>
      <c r="J225" s="526"/>
      <c r="K225" s="520"/>
      <c r="L225" s="526"/>
    </row>
    <row r="226">
      <c r="C226" s="520"/>
      <c r="D226" s="520"/>
      <c r="E226" s="520"/>
      <c r="F226" s="520"/>
      <c r="G226" s="520"/>
      <c r="H226" s="526"/>
      <c r="I226" s="526"/>
      <c r="J226" s="526"/>
      <c r="K226" s="520"/>
      <c r="L226" s="526"/>
    </row>
    <row r="227">
      <c r="C227" s="520"/>
      <c r="D227" s="520"/>
      <c r="E227" s="520"/>
      <c r="F227" s="520"/>
      <c r="G227" s="520"/>
      <c r="H227" s="526"/>
      <c r="I227" s="526"/>
      <c r="J227" s="526"/>
      <c r="K227" s="520"/>
      <c r="L227" s="526"/>
    </row>
    <row r="228">
      <c r="C228" s="520"/>
      <c r="D228" s="520"/>
      <c r="E228" s="520"/>
      <c r="F228" s="520"/>
      <c r="G228" s="520"/>
      <c r="H228" s="526"/>
      <c r="I228" s="526"/>
      <c r="J228" s="526"/>
      <c r="K228" s="520"/>
      <c r="L228" s="526"/>
    </row>
    <row r="229">
      <c r="C229" s="520"/>
      <c r="D229" s="520"/>
      <c r="E229" s="520"/>
      <c r="F229" s="520"/>
      <c r="G229" s="520"/>
      <c r="H229" s="526"/>
      <c r="I229" s="526"/>
      <c r="J229" s="526"/>
      <c r="K229" s="520"/>
      <c r="L229" s="526"/>
    </row>
    <row r="230">
      <c r="C230" s="520"/>
      <c r="D230" s="520"/>
      <c r="E230" s="520"/>
      <c r="F230" s="520"/>
      <c r="G230" s="520"/>
      <c r="H230" s="526"/>
      <c r="I230" s="526"/>
      <c r="J230" s="526"/>
      <c r="K230" s="520"/>
      <c r="L230" s="526"/>
    </row>
    <row r="231">
      <c r="C231" s="520"/>
      <c r="D231" s="520"/>
      <c r="E231" s="520"/>
      <c r="F231" s="520"/>
      <c r="G231" s="520"/>
      <c r="H231" s="526"/>
      <c r="I231" s="526"/>
      <c r="J231" s="526"/>
      <c r="K231" s="520"/>
      <c r="L231" s="526"/>
    </row>
    <row r="232">
      <c r="C232" s="520"/>
      <c r="D232" s="520"/>
      <c r="E232" s="520"/>
      <c r="F232" s="520"/>
      <c r="G232" s="520"/>
      <c r="H232" s="526"/>
      <c r="I232" s="526"/>
      <c r="J232" s="526"/>
      <c r="K232" s="520"/>
      <c r="L232" s="526"/>
    </row>
    <row r="233">
      <c r="C233" s="520"/>
      <c r="D233" s="520"/>
      <c r="E233" s="520"/>
      <c r="F233" s="520"/>
      <c r="G233" s="520"/>
      <c r="H233" s="526"/>
      <c r="I233" s="526"/>
      <c r="J233" s="526"/>
      <c r="K233" s="520"/>
      <c r="L233" s="526"/>
    </row>
    <row r="234">
      <c r="C234" s="520"/>
      <c r="D234" s="520"/>
      <c r="E234" s="520"/>
      <c r="F234" s="520"/>
      <c r="G234" s="520"/>
      <c r="H234" s="526"/>
      <c r="I234" s="526"/>
      <c r="J234" s="526"/>
      <c r="K234" s="520"/>
      <c r="L234" s="526"/>
    </row>
    <row r="235">
      <c r="C235" s="520"/>
      <c r="D235" s="520"/>
      <c r="E235" s="520"/>
      <c r="F235" s="520"/>
      <c r="G235" s="520"/>
      <c r="H235" s="526"/>
      <c r="I235" s="526"/>
      <c r="J235" s="526"/>
      <c r="K235" s="520"/>
      <c r="L235" s="526"/>
    </row>
    <row r="236">
      <c r="C236" s="520"/>
      <c r="D236" s="520"/>
      <c r="E236" s="520"/>
      <c r="F236" s="520"/>
      <c r="G236" s="520"/>
      <c r="H236" s="526"/>
      <c r="I236" s="526"/>
      <c r="J236" s="526"/>
      <c r="K236" s="520"/>
      <c r="L236" s="526"/>
    </row>
    <row r="237">
      <c r="C237" s="520"/>
      <c r="D237" s="520"/>
      <c r="E237" s="520"/>
      <c r="F237" s="520"/>
      <c r="G237" s="520"/>
      <c r="H237" s="526"/>
      <c r="I237" s="526"/>
      <c r="J237" s="526"/>
      <c r="K237" s="520"/>
      <c r="L237" s="526"/>
    </row>
    <row r="238">
      <c r="C238" s="520"/>
      <c r="D238" s="520"/>
      <c r="E238" s="520"/>
      <c r="F238" s="520"/>
      <c r="G238" s="520"/>
      <c r="H238" s="526"/>
      <c r="I238" s="526"/>
      <c r="J238" s="526"/>
      <c r="K238" s="520"/>
      <c r="L238" s="526"/>
    </row>
    <row r="239">
      <c r="C239" s="520"/>
      <c r="D239" s="520"/>
      <c r="E239" s="520"/>
      <c r="F239" s="520"/>
      <c r="G239" s="520"/>
      <c r="H239" s="526"/>
      <c r="I239" s="526"/>
      <c r="J239" s="526"/>
      <c r="K239" s="520"/>
      <c r="L239" s="526"/>
    </row>
    <row r="240">
      <c r="C240" s="520"/>
      <c r="D240" s="520"/>
      <c r="E240" s="520"/>
      <c r="F240" s="520"/>
      <c r="G240" s="520"/>
      <c r="H240" s="526"/>
      <c r="I240" s="526"/>
      <c r="J240" s="526"/>
      <c r="K240" s="520"/>
      <c r="L240" s="526"/>
    </row>
    <row r="241">
      <c r="C241" s="520"/>
      <c r="D241" s="520"/>
      <c r="E241" s="520"/>
      <c r="F241" s="520"/>
      <c r="G241" s="520"/>
      <c r="H241" s="526"/>
      <c r="I241" s="526"/>
      <c r="J241" s="526"/>
      <c r="K241" s="520"/>
      <c r="L241" s="526"/>
    </row>
    <row r="242">
      <c r="C242" s="520"/>
      <c r="D242" s="520"/>
      <c r="E242" s="520"/>
      <c r="F242" s="520"/>
      <c r="G242" s="520"/>
      <c r="H242" s="526"/>
      <c r="I242" s="526"/>
      <c r="J242" s="526"/>
      <c r="K242" s="520"/>
      <c r="L242" s="526"/>
    </row>
    <row r="243">
      <c r="C243" s="520"/>
      <c r="D243" s="520"/>
      <c r="E243" s="520"/>
      <c r="F243" s="520"/>
      <c r="G243" s="520"/>
      <c r="H243" s="526"/>
      <c r="I243" s="526"/>
      <c r="J243" s="526"/>
      <c r="K243" s="520"/>
      <c r="L243" s="526"/>
    </row>
    <row r="244">
      <c r="C244" s="520"/>
      <c r="D244" s="520"/>
      <c r="E244" s="520"/>
      <c r="F244" s="520"/>
      <c r="G244" s="520"/>
      <c r="H244" s="526"/>
      <c r="I244" s="526"/>
      <c r="J244" s="526"/>
      <c r="K244" s="520"/>
      <c r="L244" s="526"/>
    </row>
    <row r="245">
      <c r="C245" s="520"/>
      <c r="D245" s="520"/>
      <c r="E245" s="520"/>
      <c r="F245" s="520"/>
      <c r="G245" s="520"/>
      <c r="H245" s="526"/>
      <c r="I245" s="526"/>
      <c r="J245" s="526"/>
      <c r="K245" s="520"/>
      <c r="L245" s="526"/>
    </row>
    <row r="246">
      <c r="C246" s="520"/>
      <c r="D246" s="520"/>
      <c r="E246" s="520"/>
      <c r="F246" s="520"/>
      <c r="G246" s="520"/>
      <c r="H246" s="526"/>
      <c r="I246" s="526"/>
      <c r="J246" s="526"/>
      <c r="K246" s="520"/>
      <c r="L246" s="526"/>
    </row>
    <row r="247">
      <c r="C247" s="520"/>
      <c r="D247" s="520"/>
      <c r="E247" s="520"/>
      <c r="F247" s="520"/>
      <c r="G247" s="520"/>
      <c r="H247" s="526"/>
      <c r="I247" s="526"/>
      <c r="J247" s="526"/>
      <c r="K247" s="520"/>
      <c r="L247" s="526"/>
    </row>
    <row r="248">
      <c r="C248" s="520"/>
      <c r="D248" s="520"/>
      <c r="E248" s="520"/>
      <c r="F248" s="520"/>
      <c r="G248" s="520"/>
      <c r="H248" s="526"/>
      <c r="I248" s="526"/>
      <c r="J248" s="526"/>
      <c r="K248" s="520"/>
      <c r="L248" s="526"/>
    </row>
    <row r="249">
      <c r="C249" s="520"/>
      <c r="D249" s="520"/>
      <c r="E249" s="520"/>
      <c r="F249" s="520"/>
      <c r="G249" s="520"/>
      <c r="H249" s="526"/>
      <c r="I249" s="526"/>
      <c r="J249" s="526"/>
      <c r="K249" s="520"/>
      <c r="L249" s="526"/>
    </row>
    <row r="250">
      <c r="C250" s="520"/>
      <c r="D250" s="520"/>
      <c r="E250" s="520"/>
      <c r="F250" s="520"/>
      <c r="G250" s="520"/>
      <c r="H250" s="526"/>
      <c r="I250" s="526"/>
      <c r="J250" s="526"/>
      <c r="K250" s="520"/>
      <c r="L250" s="526"/>
    </row>
    <row r="251">
      <c r="C251" s="520"/>
      <c r="D251" s="520"/>
      <c r="E251" s="520"/>
      <c r="F251" s="520"/>
      <c r="G251" s="520"/>
      <c r="H251" s="526"/>
      <c r="I251" s="526"/>
      <c r="J251" s="526"/>
      <c r="K251" s="520"/>
      <c r="L251" s="526"/>
    </row>
    <row r="252">
      <c r="C252" s="520"/>
      <c r="D252" s="520"/>
      <c r="E252" s="520"/>
      <c r="F252" s="520"/>
      <c r="G252" s="520"/>
      <c r="H252" s="526"/>
      <c r="I252" s="526"/>
      <c r="J252" s="526"/>
      <c r="K252" s="520"/>
      <c r="L252" s="526"/>
    </row>
    <row r="253">
      <c r="C253" s="520"/>
      <c r="D253" s="520"/>
      <c r="E253" s="520"/>
      <c r="F253" s="520"/>
      <c r="G253" s="520"/>
      <c r="H253" s="526"/>
      <c r="I253" s="526"/>
      <c r="J253" s="526"/>
      <c r="K253" s="520"/>
      <c r="L253" s="526"/>
    </row>
    <row r="254">
      <c r="C254" s="520"/>
      <c r="D254" s="520"/>
      <c r="E254" s="520"/>
      <c r="F254" s="520"/>
      <c r="G254" s="520"/>
      <c r="H254" s="526"/>
      <c r="I254" s="526"/>
      <c r="J254" s="526"/>
      <c r="K254" s="520"/>
      <c r="L254" s="526"/>
    </row>
    <row r="255">
      <c r="C255" s="520"/>
      <c r="D255" s="520"/>
      <c r="E255" s="520"/>
      <c r="F255" s="520"/>
      <c r="G255" s="520"/>
      <c r="H255" s="526"/>
      <c r="I255" s="526"/>
      <c r="J255" s="526"/>
      <c r="K255" s="520"/>
      <c r="L255" s="526"/>
    </row>
    <row r="256">
      <c r="C256" s="520"/>
      <c r="D256" s="520"/>
      <c r="E256" s="520"/>
      <c r="F256" s="520"/>
      <c r="G256" s="520"/>
      <c r="H256" s="526"/>
      <c r="I256" s="526"/>
      <c r="J256" s="526"/>
      <c r="K256" s="520"/>
      <c r="L256" s="526"/>
    </row>
    <row r="257">
      <c r="C257" s="520"/>
      <c r="D257" s="520"/>
      <c r="E257" s="520"/>
      <c r="F257" s="520"/>
      <c r="G257" s="520"/>
      <c r="H257" s="526"/>
      <c r="I257" s="526"/>
      <c r="J257" s="526"/>
      <c r="K257" s="520"/>
      <c r="L257" s="526"/>
    </row>
    <row r="258">
      <c r="C258" s="520"/>
      <c r="D258" s="520"/>
      <c r="E258" s="520"/>
      <c r="F258" s="520"/>
      <c r="G258" s="520"/>
      <c r="H258" s="526"/>
      <c r="I258" s="526"/>
      <c r="J258" s="526"/>
      <c r="K258" s="520"/>
      <c r="L258" s="526"/>
    </row>
    <row r="259">
      <c r="C259" s="520"/>
      <c r="D259" s="520"/>
      <c r="E259" s="520"/>
      <c r="F259" s="520"/>
      <c r="G259" s="520"/>
      <c r="H259" s="526"/>
      <c r="I259" s="526"/>
      <c r="J259" s="526"/>
      <c r="K259" s="520"/>
      <c r="L259" s="526"/>
    </row>
    <row r="260">
      <c r="C260" s="520"/>
      <c r="D260" s="520"/>
      <c r="E260" s="520"/>
      <c r="F260" s="520"/>
      <c r="G260" s="520"/>
      <c r="H260" s="526"/>
      <c r="I260" s="526"/>
      <c r="J260" s="526"/>
      <c r="K260" s="520"/>
      <c r="L260" s="526"/>
    </row>
    <row r="261">
      <c r="C261" s="520"/>
      <c r="D261" s="520"/>
      <c r="E261" s="520"/>
      <c r="F261" s="520"/>
      <c r="G261" s="520"/>
      <c r="H261" s="526"/>
      <c r="I261" s="526"/>
      <c r="J261" s="526"/>
      <c r="K261" s="520"/>
      <c r="L261" s="526"/>
    </row>
    <row r="262">
      <c r="C262" s="520"/>
      <c r="D262" s="520"/>
      <c r="E262" s="520"/>
      <c r="F262" s="520"/>
      <c r="G262" s="520"/>
      <c r="H262" s="526"/>
      <c r="I262" s="526"/>
      <c r="J262" s="526"/>
      <c r="K262" s="520"/>
      <c r="L262" s="526"/>
    </row>
    <row r="263">
      <c r="C263" s="520"/>
      <c r="D263" s="520"/>
      <c r="E263" s="520"/>
      <c r="F263" s="520"/>
      <c r="G263" s="520"/>
      <c r="H263" s="526"/>
      <c r="I263" s="526"/>
      <c r="J263" s="526"/>
      <c r="K263" s="520"/>
      <c r="L263" s="526"/>
    </row>
    <row r="264">
      <c r="C264" s="520"/>
      <c r="D264" s="520"/>
      <c r="E264" s="520"/>
      <c r="F264" s="520"/>
      <c r="G264" s="520"/>
      <c r="H264" s="526"/>
      <c r="I264" s="526"/>
      <c r="J264" s="526"/>
      <c r="K264" s="520"/>
      <c r="L264" s="526"/>
    </row>
    <row r="265">
      <c r="C265" s="520"/>
      <c r="D265" s="520"/>
      <c r="E265" s="520"/>
      <c r="F265" s="520"/>
      <c r="G265" s="520"/>
      <c r="H265" s="526"/>
      <c r="I265" s="526"/>
      <c r="J265" s="526"/>
      <c r="K265" s="520"/>
      <c r="L265" s="526"/>
    </row>
    <row r="266">
      <c r="C266" s="520"/>
      <c r="D266" s="520"/>
      <c r="E266" s="520"/>
      <c r="F266" s="520"/>
      <c r="G266" s="520"/>
      <c r="H266" s="526"/>
      <c r="I266" s="526"/>
      <c r="J266" s="526"/>
      <c r="K266" s="520"/>
      <c r="L266" s="526"/>
    </row>
    <row r="267">
      <c r="C267" s="520"/>
      <c r="D267" s="520"/>
      <c r="E267" s="520"/>
      <c r="F267" s="520"/>
      <c r="G267" s="520"/>
      <c r="H267" s="526"/>
      <c r="I267" s="526"/>
      <c r="J267" s="526"/>
      <c r="K267" s="520"/>
      <c r="L267" s="526"/>
    </row>
    <row r="268">
      <c r="C268" s="520"/>
      <c r="D268" s="520"/>
      <c r="E268" s="520"/>
      <c r="F268" s="520"/>
      <c r="G268" s="520"/>
      <c r="H268" s="526"/>
      <c r="I268" s="526"/>
      <c r="J268" s="526"/>
      <c r="K268" s="520"/>
      <c r="L268" s="526"/>
    </row>
    <row r="269">
      <c r="C269" s="520"/>
      <c r="D269" s="520"/>
      <c r="E269" s="520"/>
      <c r="F269" s="520"/>
      <c r="G269" s="520"/>
      <c r="H269" s="526"/>
      <c r="I269" s="526"/>
      <c r="J269" s="526"/>
      <c r="K269" s="520"/>
      <c r="L269" s="526"/>
    </row>
    <row r="270">
      <c r="C270" s="520"/>
      <c r="D270" s="520"/>
      <c r="E270" s="520"/>
      <c r="F270" s="520"/>
      <c r="G270" s="520"/>
      <c r="H270" s="526"/>
      <c r="I270" s="526"/>
      <c r="J270" s="526"/>
      <c r="K270" s="520"/>
      <c r="L270" s="526"/>
    </row>
    <row r="271">
      <c r="C271" s="520"/>
      <c r="D271" s="520"/>
      <c r="E271" s="520"/>
      <c r="F271" s="520"/>
      <c r="G271" s="520"/>
      <c r="H271" s="526"/>
      <c r="I271" s="526"/>
      <c r="J271" s="526"/>
      <c r="K271" s="520"/>
      <c r="L271" s="526"/>
    </row>
    <row r="272">
      <c r="C272" s="520"/>
      <c r="D272" s="520"/>
      <c r="E272" s="520"/>
      <c r="F272" s="520"/>
      <c r="G272" s="520"/>
      <c r="H272" s="526"/>
      <c r="I272" s="526"/>
      <c r="J272" s="526"/>
      <c r="K272" s="520"/>
      <c r="L272" s="526"/>
    </row>
    <row r="273">
      <c r="C273" s="520"/>
      <c r="D273" s="520"/>
      <c r="E273" s="520"/>
      <c r="F273" s="520"/>
      <c r="G273" s="520"/>
      <c r="H273" s="526"/>
      <c r="I273" s="526"/>
      <c r="J273" s="526"/>
      <c r="K273" s="520"/>
      <c r="L273" s="526"/>
    </row>
    <row r="274">
      <c r="C274" s="520"/>
      <c r="D274" s="520"/>
      <c r="E274" s="520"/>
      <c r="F274" s="520"/>
      <c r="G274" s="520"/>
      <c r="H274" s="526"/>
      <c r="I274" s="526"/>
      <c r="J274" s="526"/>
      <c r="K274" s="520"/>
      <c r="L274" s="526"/>
    </row>
    <row r="275">
      <c r="C275" s="520"/>
      <c r="D275" s="520"/>
      <c r="E275" s="520"/>
      <c r="F275" s="520"/>
      <c r="G275" s="520"/>
      <c r="H275" s="526"/>
      <c r="I275" s="526"/>
      <c r="J275" s="526"/>
      <c r="K275" s="520"/>
      <c r="L275" s="526"/>
    </row>
    <row r="276">
      <c r="C276" s="520"/>
      <c r="D276" s="520"/>
      <c r="E276" s="520"/>
      <c r="F276" s="520"/>
      <c r="G276" s="520"/>
      <c r="H276" s="526"/>
      <c r="I276" s="526"/>
      <c r="J276" s="526"/>
      <c r="K276" s="520"/>
      <c r="L276" s="526"/>
    </row>
    <row r="277">
      <c r="C277" s="520"/>
      <c r="D277" s="520"/>
      <c r="E277" s="520"/>
      <c r="F277" s="520"/>
      <c r="G277" s="520"/>
      <c r="H277" s="526"/>
      <c r="I277" s="526"/>
      <c r="J277" s="526"/>
      <c r="K277" s="520"/>
      <c r="L277" s="526"/>
    </row>
    <row r="278">
      <c r="C278" s="520"/>
      <c r="D278" s="520"/>
      <c r="E278" s="520"/>
      <c r="F278" s="520"/>
      <c r="G278" s="520"/>
      <c r="H278" s="526"/>
      <c r="I278" s="526"/>
      <c r="J278" s="526"/>
      <c r="K278" s="520"/>
      <c r="L278" s="526"/>
    </row>
    <row r="279">
      <c r="C279" s="520"/>
      <c r="D279" s="520"/>
      <c r="E279" s="520"/>
      <c r="F279" s="520"/>
      <c r="G279" s="520"/>
      <c r="H279" s="526"/>
      <c r="I279" s="526"/>
      <c r="J279" s="526"/>
      <c r="K279" s="520"/>
      <c r="L279" s="526"/>
    </row>
    <row r="280">
      <c r="C280" s="520"/>
      <c r="D280" s="520"/>
      <c r="E280" s="520"/>
      <c r="F280" s="520"/>
      <c r="G280" s="520"/>
      <c r="H280" s="526"/>
      <c r="I280" s="526"/>
      <c r="J280" s="526"/>
      <c r="K280" s="520"/>
      <c r="L280" s="526"/>
    </row>
    <row r="281">
      <c r="C281" s="520"/>
      <c r="D281" s="520"/>
      <c r="E281" s="520"/>
      <c r="F281" s="520"/>
      <c r="G281" s="520"/>
      <c r="H281" s="526"/>
      <c r="I281" s="526"/>
      <c r="J281" s="526"/>
      <c r="K281" s="520"/>
      <c r="L281" s="526"/>
    </row>
    <row r="282">
      <c r="C282" s="520"/>
      <c r="D282" s="520"/>
      <c r="E282" s="520"/>
      <c r="F282" s="520"/>
      <c r="G282" s="520"/>
      <c r="H282" s="526"/>
      <c r="I282" s="526"/>
      <c r="J282" s="526"/>
      <c r="K282" s="520"/>
      <c r="L282" s="526"/>
    </row>
    <row r="283">
      <c r="C283" s="520"/>
      <c r="D283" s="520"/>
      <c r="E283" s="520"/>
      <c r="F283" s="520"/>
      <c r="G283" s="520"/>
      <c r="H283" s="526"/>
      <c r="I283" s="526"/>
      <c r="J283" s="526"/>
      <c r="K283" s="520"/>
      <c r="L283" s="526"/>
    </row>
    <row r="284">
      <c r="C284" s="520"/>
      <c r="D284" s="520"/>
      <c r="E284" s="520"/>
      <c r="F284" s="520"/>
      <c r="G284" s="520"/>
      <c r="H284" s="526"/>
      <c r="I284" s="526"/>
      <c r="J284" s="526"/>
      <c r="K284" s="520"/>
      <c r="L284" s="526"/>
    </row>
    <row r="285">
      <c r="C285" s="520"/>
      <c r="D285" s="520"/>
      <c r="E285" s="520"/>
      <c r="F285" s="520"/>
      <c r="G285" s="520"/>
      <c r="H285" s="526"/>
      <c r="I285" s="526"/>
      <c r="J285" s="526"/>
      <c r="K285" s="520"/>
      <c r="L285" s="526"/>
    </row>
    <row r="286">
      <c r="C286" s="520"/>
      <c r="D286" s="520"/>
      <c r="E286" s="520"/>
      <c r="F286" s="520"/>
      <c r="G286" s="520"/>
      <c r="H286" s="526"/>
      <c r="I286" s="526"/>
      <c r="J286" s="526"/>
      <c r="K286" s="520"/>
      <c r="L286" s="526"/>
    </row>
    <row r="287">
      <c r="C287" s="520"/>
      <c r="D287" s="520"/>
      <c r="E287" s="520"/>
      <c r="F287" s="520"/>
      <c r="G287" s="520"/>
      <c r="H287" s="526"/>
      <c r="I287" s="526"/>
      <c r="J287" s="526"/>
      <c r="K287" s="520"/>
      <c r="L287" s="526"/>
    </row>
    <row r="288">
      <c r="C288" s="520"/>
      <c r="D288" s="520"/>
      <c r="E288" s="520"/>
      <c r="F288" s="520"/>
      <c r="G288" s="520"/>
      <c r="H288" s="526"/>
      <c r="I288" s="526"/>
      <c r="J288" s="526"/>
      <c r="K288" s="520"/>
      <c r="L288" s="526"/>
    </row>
    <row r="289">
      <c r="C289" s="520"/>
      <c r="D289" s="520"/>
      <c r="E289" s="520"/>
      <c r="F289" s="520"/>
      <c r="G289" s="520"/>
      <c r="H289" s="526"/>
      <c r="I289" s="526"/>
      <c r="J289" s="526"/>
      <c r="K289" s="520"/>
      <c r="L289" s="526"/>
    </row>
    <row r="290">
      <c r="C290" s="520"/>
      <c r="D290" s="520"/>
      <c r="E290" s="520"/>
      <c r="F290" s="520"/>
      <c r="G290" s="520"/>
      <c r="H290" s="526"/>
      <c r="I290" s="526"/>
      <c r="J290" s="526"/>
      <c r="K290" s="520"/>
      <c r="L290" s="526"/>
    </row>
    <row r="291">
      <c r="C291" s="520"/>
      <c r="D291" s="520"/>
      <c r="E291" s="520"/>
      <c r="F291" s="520"/>
      <c r="G291" s="520"/>
      <c r="H291" s="526"/>
      <c r="I291" s="526"/>
      <c r="J291" s="526"/>
      <c r="K291" s="520"/>
      <c r="L291" s="526"/>
    </row>
    <row r="292">
      <c r="C292" s="520"/>
      <c r="D292" s="520"/>
      <c r="E292" s="520"/>
      <c r="F292" s="520"/>
      <c r="G292" s="520"/>
      <c r="H292" s="526"/>
      <c r="I292" s="526"/>
      <c r="J292" s="526"/>
      <c r="K292" s="520"/>
      <c r="L292" s="526"/>
    </row>
    <row r="293">
      <c r="C293" s="520"/>
      <c r="D293" s="520"/>
      <c r="E293" s="520"/>
      <c r="F293" s="520"/>
      <c r="G293" s="520"/>
      <c r="H293" s="526"/>
      <c r="I293" s="526"/>
      <c r="J293" s="526"/>
      <c r="K293" s="520"/>
      <c r="L293" s="526"/>
    </row>
    <row r="294">
      <c r="C294" s="520"/>
      <c r="D294" s="520"/>
      <c r="E294" s="520"/>
      <c r="F294" s="520"/>
      <c r="G294" s="520"/>
      <c r="H294" s="526"/>
      <c r="I294" s="526"/>
      <c r="J294" s="526"/>
      <c r="K294" s="520"/>
      <c r="L294" s="526"/>
    </row>
    <row r="295">
      <c r="C295" s="520"/>
      <c r="D295" s="520"/>
      <c r="E295" s="520"/>
      <c r="F295" s="520"/>
      <c r="G295" s="520"/>
      <c r="H295" s="526"/>
      <c r="I295" s="526"/>
      <c r="J295" s="526"/>
      <c r="K295" s="520"/>
      <c r="L295" s="526"/>
    </row>
    <row r="296">
      <c r="C296" s="520"/>
      <c r="D296" s="520"/>
      <c r="E296" s="520"/>
      <c r="F296" s="520"/>
      <c r="G296" s="520"/>
      <c r="H296" s="526"/>
      <c r="I296" s="526"/>
      <c r="J296" s="526"/>
      <c r="K296" s="520"/>
      <c r="L296" s="526"/>
    </row>
    <row r="297">
      <c r="C297" s="520"/>
      <c r="D297" s="520"/>
      <c r="E297" s="520"/>
      <c r="F297" s="520"/>
      <c r="G297" s="520"/>
      <c r="H297" s="526"/>
      <c r="I297" s="526"/>
      <c r="J297" s="526"/>
      <c r="K297" s="520"/>
      <c r="L297" s="526"/>
    </row>
    <row r="298">
      <c r="C298" s="520"/>
      <c r="D298" s="520"/>
      <c r="E298" s="520"/>
      <c r="F298" s="520"/>
      <c r="G298" s="520"/>
      <c r="H298" s="526"/>
      <c r="I298" s="526"/>
      <c r="J298" s="526"/>
      <c r="K298" s="520"/>
      <c r="L298" s="526"/>
    </row>
    <row r="299">
      <c r="C299" s="520"/>
      <c r="D299" s="520"/>
      <c r="E299" s="520"/>
      <c r="F299" s="520"/>
      <c r="G299" s="520"/>
      <c r="H299" s="526"/>
      <c r="I299" s="526"/>
      <c r="J299" s="526"/>
      <c r="K299" s="520"/>
      <c r="L299" s="526"/>
    </row>
    <row r="300">
      <c r="C300" s="520"/>
      <c r="D300" s="520"/>
      <c r="E300" s="520"/>
      <c r="F300" s="520"/>
      <c r="G300" s="520"/>
      <c r="H300" s="526"/>
      <c r="I300" s="526"/>
      <c r="J300" s="526"/>
      <c r="K300" s="520"/>
      <c r="L300" s="526"/>
    </row>
    <row r="301">
      <c r="C301" s="520"/>
      <c r="D301" s="520"/>
      <c r="E301" s="520"/>
      <c r="F301" s="520"/>
      <c r="G301" s="520"/>
      <c r="H301" s="526"/>
      <c r="I301" s="526"/>
      <c r="J301" s="526"/>
      <c r="K301" s="520"/>
      <c r="L301" s="526"/>
    </row>
    <row r="302">
      <c r="C302" s="520"/>
      <c r="D302" s="520"/>
      <c r="E302" s="520"/>
      <c r="F302" s="520"/>
      <c r="G302" s="520"/>
      <c r="H302" s="526"/>
      <c r="I302" s="526"/>
      <c r="J302" s="526"/>
      <c r="K302" s="520"/>
      <c r="L302" s="526"/>
    </row>
    <row r="303">
      <c r="C303" s="520"/>
      <c r="D303" s="520"/>
      <c r="E303" s="520"/>
      <c r="F303" s="520"/>
      <c r="G303" s="520"/>
      <c r="H303" s="526"/>
      <c r="I303" s="526"/>
      <c r="J303" s="526"/>
      <c r="K303" s="520"/>
      <c r="L303" s="526"/>
    </row>
    <row r="304">
      <c r="C304" s="520"/>
      <c r="D304" s="520"/>
      <c r="E304" s="520"/>
      <c r="F304" s="520"/>
      <c r="G304" s="520"/>
      <c r="H304" s="526"/>
      <c r="I304" s="526"/>
      <c r="J304" s="526"/>
      <c r="K304" s="520"/>
      <c r="L304" s="526"/>
    </row>
    <row r="305">
      <c r="C305" s="520"/>
      <c r="D305" s="520"/>
      <c r="E305" s="520"/>
      <c r="F305" s="520"/>
      <c r="G305" s="520"/>
      <c r="H305" s="526"/>
      <c r="I305" s="526"/>
      <c r="J305" s="526"/>
      <c r="K305" s="520"/>
      <c r="L305" s="526"/>
    </row>
    <row r="306">
      <c r="C306" s="520"/>
      <c r="D306" s="520"/>
      <c r="E306" s="520"/>
      <c r="F306" s="520"/>
      <c r="G306" s="520"/>
      <c r="H306" s="526"/>
      <c r="I306" s="526"/>
      <c r="J306" s="526"/>
      <c r="K306" s="520"/>
      <c r="L306" s="526"/>
    </row>
    <row r="307">
      <c r="C307" s="520"/>
      <c r="D307" s="520"/>
      <c r="E307" s="520"/>
      <c r="F307" s="520"/>
      <c r="G307" s="520"/>
      <c r="H307" s="526"/>
      <c r="I307" s="526"/>
      <c r="J307" s="526"/>
      <c r="K307" s="520"/>
      <c r="L307" s="526"/>
    </row>
    <row r="308">
      <c r="C308" s="520"/>
      <c r="D308" s="520"/>
      <c r="E308" s="520"/>
      <c r="F308" s="520"/>
      <c r="G308" s="520"/>
      <c r="H308" s="526"/>
      <c r="I308" s="526"/>
      <c r="J308" s="526"/>
      <c r="K308" s="520"/>
      <c r="L308" s="526"/>
    </row>
    <row r="309">
      <c r="C309" s="520"/>
      <c r="D309" s="520"/>
      <c r="E309" s="520"/>
      <c r="F309" s="520"/>
      <c r="G309" s="520"/>
      <c r="H309" s="526"/>
      <c r="I309" s="526"/>
      <c r="J309" s="526"/>
      <c r="K309" s="520"/>
      <c r="L309" s="526"/>
    </row>
    <row r="310">
      <c r="C310" s="520"/>
      <c r="D310" s="520"/>
      <c r="E310" s="520"/>
      <c r="F310" s="520"/>
      <c r="G310" s="520"/>
      <c r="H310" s="526"/>
      <c r="I310" s="526"/>
      <c r="J310" s="526"/>
      <c r="K310" s="520"/>
      <c r="L310" s="526"/>
    </row>
    <row r="311">
      <c r="C311" s="520"/>
      <c r="D311" s="520"/>
      <c r="E311" s="520"/>
      <c r="F311" s="520"/>
      <c r="G311" s="520"/>
      <c r="H311" s="526"/>
      <c r="I311" s="526"/>
      <c r="J311" s="526"/>
      <c r="K311" s="520"/>
      <c r="L311" s="526"/>
    </row>
    <row r="312">
      <c r="C312" s="520"/>
      <c r="D312" s="520"/>
      <c r="E312" s="520"/>
      <c r="F312" s="520"/>
      <c r="G312" s="520"/>
      <c r="H312" s="526"/>
      <c r="I312" s="526"/>
      <c r="J312" s="526"/>
      <c r="K312" s="520"/>
      <c r="L312" s="526"/>
    </row>
    <row r="313">
      <c r="C313" s="520"/>
      <c r="D313" s="520"/>
      <c r="E313" s="520"/>
      <c r="F313" s="520"/>
      <c r="G313" s="520"/>
      <c r="H313" s="526"/>
      <c r="I313" s="526"/>
      <c r="J313" s="526"/>
      <c r="K313" s="520"/>
      <c r="L313" s="526"/>
    </row>
    <row r="314">
      <c r="C314" s="520"/>
      <c r="D314" s="520"/>
      <c r="E314" s="520"/>
      <c r="F314" s="520"/>
      <c r="G314" s="520"/>
      <c r="H314" s="526"/>
      <c r="I314" s="526"/>
      <c r="J314" s="526"/>
      <c r="K314" s="520"/>
      <c r="L314" s="526"/>
    </row>
    <row r="315">
      <c r="C315" s="520"/>
      <c r="D315" s="520"/>
      <c r="E315" s="520"/>
      <c r="F315" s="520"/>
      <c r="G315" s="520"/>
      <c r="H315" s="526"/>
      <c r="I315" s="526"/>
      <c r="J315" s="526"/>
      <c r="K315" s="520"/>
      <c r="L315" s="526"/>
    </row>
    <row r="316">
      <c r="C316" s="520"/>
      <c r="D316" s="520"/>
      <c r="E316" s="520"/>
      <c r="F316" s="520"/>
      <c r="G316" s="520"/>
      <c r="H316" s="526"/>
      <c r="I316" s="526"/>
      <c r="J316" s="526"/>
      <c r="K316" s="520"/>
      <c r="L316" s="526"/>
    </row>
    <row r="317">
      <c r="C317" s="520"/>
      <c r="D317" s="520"/>
      <c r="E317" s="520"/>
      <c r="F317" s="520"/>
      <c r="G317" s="520"/>
      <c r="H317" s="526"/>
      <c r="I317" s="526"/>
      <c r="J317" s="526"/>
      <c r="K317" s="520"/>
      <c r="L317" s="526"/>
    </row>
    <row r="318">
      <c r="C318" s="520"/>
      <c r="D318" s="520"/>
      <c r="E318" s="520"/>
      <c r="F318" s="520"/>
      <c r="G318" s="520"/>
      <c r="H318" s="526"/>
      <c r="I318" s="526"/>
      <c r="J318" s="526"/>
      <c r="K318" s="520"/>
      <c r="L318" s="526"/>
    </row>
    <row r="319">
      <c r="C319" s="520"/>
      <c r="D319" s="520"/>
      <c r="E319" s="520"/>
      <c r="F319" s="520"/>
      <c r="G319" s="520"/>
      <c r="H319" s="526"/>
      <c r="I319" s="526"/>
      <c r="J319" s="526"/>
      <c r="K319" s="520"/>
      <c r="L319" s="526"/>
    </row>
    <row r="320">
      <c r="C320" s="520"/>
      <c r="D320" s="520"/>
      <c r="E320" s="520"/>
      <c r="F320" s="520"/>
      <c r="G320" s="520"/>
      <c r="H320" s="526"/>
      <c r="I320" s="526"/>
      <c r="J320" s="526"/>
      <c r="K320" s="520"/>
      <c r="L320" s="526"/>
    </row>
    <row r="321">
      <c r="C321" s="520"/>
      <c r="D321" s="520"/>
      <c r="E321" s="520"/>
      <c r="F321" s="520"/>
      <c r="G321" s="520"/>
      <c r="H321" s="526"/>
      <c r="I321" s="526"/>
      <c r="J321" s="526"/>
      <c r="K321" s="520"/>
      <c r="L321" s="526"/>
    </row>
    <row r="322">
      <c r="C322" s="520"/>
      <c r="D322" s="520"/>
      <c r="E322" s="520"/>
      <c r="F322" s="520"/>
      <c r="G322" s="520"/>
      <c r="H322" s="526"/>
      <c r="I322" s="526"/>
      <c r="J322" s="526"/>
      <c r="K322" s="520"/>
      <c r="L322" s="526"/>
    </row>
    <row r="323">
      <c r="C323" s="520"/>
      <c r="D323" s="520"/>
      <c r="E323" s="520"/>
      <c r="F323" s="520"/>
      <c r="G323" s="520"/>
      <c r="H323" s="526"/>
      <c r="I323" s="526"/>
      <c r="J323" s="526"/>
      <c r="K323" s="520"/>
      <c r="L323" s="526"/>
    </row>
    <row r="324">
      <c r="C324" s="520"/>
      <c r="D324" s="520"/>
      <c r="E324" s="520"/>
      <c r="F324" s="520"/>
      <c r="G324" s="520"/>
      <c r="H324" s="526"/>
      <c r="I324" s="526"/>
      <c r="J324" s="526"/>
      <c r="K324" s="520"/>
      <c r="L324" s="526"/>
    </row>
    <row r="325">
      <c r="C325" s="520"/>
      <c r="D325" s="520"/>
      <c r="E325" s="520"/>
      <c r="F325" s="520"/>
      <c r="G325" s="520"/>
      <c r="H325" s="526"/>
      <c r="I325" s="526"/>
      <c r="J325" s="526"/>
      <c r="K325" s="520"/>
      <c r="L325" s="526"/>
    </row>
    <row r="326">
      <c r="C326" s="520"/>
      <c r="D326" s="520"/>
      <c r="E326" s="520"/>
      <c r="F326" s="520"/>
      <c r="G326" s="520"/>
      <c r="H326" s="526"/>
      <c r="I326" s="526"/>
      <c r="J326" s="526"/>
      <c r="K326" s="520"/>
      <c r="L326" s="526"/>
    </row>
    <row r="327">
      <c r="C327" s="520"/>
      <c r="D327" s="520"/>
      <c r="E327" s="520"/>
      <c r="F327" s="520"/>
      <c r="G327" s="520"/>
      <c r="H327" s="526"/>
      <c r="I327" s="526"/>
      <c r="J327" s="526"/>
      <c r="K327" s="520"/>
      <c r="L327" s="526"/>
    </row>
    <row r="328">
      <c r="C328" s="520"/>
      <c r="D328" s="520"/>
      <c r="E328" s="520"/>
      <c r="F328" s="520"/>
      <c r="G328" s="520"/>
      <c r="H328" s="526"/>
      <c r="I328" s="526"/>
      <c r="J328" s="526"/>
      <c r="K328" s="520"/>
      <c r="L328" s="526"/>
    </row>
    <row r="329">
      <c r="C329" s="520"/>
      <c r="D329" s="520"/>
      <c r="E329" s="520"/>
      <c r="F329" s="520"/>
      <c r="G329" s="520"/>
      <c r="H329" s="526"/>
      <c r="I329" s="526"/>
      <c r="J329" s="526"/>
      <c r="K329" s="520"/>
      <c r="L329" s="526"/>
    </row>
    <row r="330">
      <c r="C330" s="520"/>
      <c r="D330" s="520"/>
      <c r="E330" s="520"/>
      <c r="F330" s="520"/>
      <c r="G330" s="520"/>
      <c r="H330" s="526"/>
      <c r="I330" s="526"/>
      <c r="J330" s="526"/>
      <c r="K330" s="520"/>
      <c r="L330" s="526"/>
    </row>
    <row r="331">
      <c r="C331" s="520"/>
      <c r="D331" s="520"/>
      <c r="E331" s="520"/>
      <c r="F331" s="520"/>
      <c r="G331" s="520"/>
      <c r="H331" s="526"/>
      <c r="I331" s="526"/>
      <c r="J331" s="526"/>
      <c r="K331" s="520"/>
      <c r="L331" s="526"/>
    </row>
    <row r="332">
      <c r="C332" s="520"/>
      <c r="D332" s="520"/>
      <c r="E332" s="520"/>
      <c r="F332" s="520"/>
      <c r="G332" s="520"/>
      <c r="H332" s="526"/>
      <c r="I332" s="526"/>
      <c r="J332" s="526"/>
      <c r="K332" s="520"/>
      <c r="L332" s="526"/>
    </row>
    <row r="333">
      <c r="C333" s="520"/>
      <c r="D333" s="520"/>
      <c r="E333" s="520"/>
      <c r="F333" s="520"/>
      <c r="G333" s="520"/>
      <c r="H333" s="526"/>
      <c r="I333" s="526"/>
      <c r="J333" s="526"/>
      <c r="K333" s="520"/>
      <c r="L333" s="526"/>
    </row>
    <row r="334">
      <c r="C334" s="520"/>
      <c r="D334" s="520"/>
      <c r="E334" s="520"/>
      <c r="F334" s="520"/>
      <c r="G334" s="520"/>
      <c r="H334" s="526"/>
      <c r="I334" s="526"/>
      <c r="J334" s="526"/>
      <c r="K334" s="520"/>
      <c r="L334" s="526"/>
    </row>
    <row r="335">
      <c r="C335" s="520"/>
      <c r="D335" s="520"/>
      <c r="E335" s="520"/>
      <c r="F335" s="520"/>
      <c r="G335" s="520"/>
      <c r="H335" s="526"/>
      <c r="I335" s="526"/>
      <c r="J335" s="526"/>
      <c r="K335" s="520"/>
      <c r="L335" s="526"/>
    </row>
    <row r="336">
      <c r="C336" s="520"/>
      <c r="D336" s="520"/>
      <c r="E336" s="520"/>
      <c r="F336" s="520"/>
      <c r="G336" s="520"/>
      <c r="H336" s="526"/>
      <c r="I336" s="526"/>
      <c r="J336" s="526"/>
      <c r="K336" s="520"/>
      <c r="L336" s="526"/>
    </row>
    <row r="337">
      <c r="C337" s="520"/>
      <c r="D337" s="520"/>
      <c r="E337" s="520"/>
      <c r="F337" s="520"/>
      <c r="G337" s="520"/>
      <c r="H337" s="526"/>
      <c r="I337" s="526"/>
      <c r="J337" s="526"/>
      <c r="K337" s="520"/>
      <c r="L337" s="526"/>
    </row>
    <row r="338">
      <c r="C338" s="520"/>
      <c r="D338" s="520"/>
      <c r="E338" s="520"/>
      <c r="F338" s="520"/>
      <c r="G338" s="520"/>
      <c r="H338" s="526"/>
      <c r="I338" s="526"/>
      <c r="J338" s="526"/>
      <c r="K338" s="520"/>
      <c r="L338" s="526"/>
    </row>
    <row r="339">
      <c r="C339" s="520"/>
      <c r="D339" s="520"/>
      <c r="E339" s="520"/>
      <c r="F339" s="520"/>
      <c r="G339" s="520"/>
      <c r="H339" s="526"/>
      <c r="I339" s="526"/>
      <c r="J339" s="526"/>
      <c r="K339" s="520"/>
      <c r="L339" s="526"/>
    </row>
    <row r="340">
      <c r="C340" s="520"/>
      <c r="D340" s="520"/>
      <c r="E340" s="520"/>
      <c r="F340" s="520"/>
      <c r="G340" s="520"/>
      <c r="H340" s="526"/>
      <c r="I340" s="526"/>
      <c r="J340" s="526"/>
      <c r="K340" s="520"/>
      <c r="L340" s="526"/>
    </row>
    <row r="341">
      <c r="C341" s="520"/>
      <c r="D341" s="520"/>
      <c r="E341" s="520"/>
      <c r="F341" s="520"/>
      <c r="G341" s="520"/>
      <c r="H341" s="526"/>
      <c r="I341" s="526"/>
      <c r="J341" s="526"/>
      <c r="K341" s="520"/>
      <c r="L341" s="526"/>
    </row>
    <row r="342">
      <c r="C342" s="520"/>
      <c r="D342" s="520"/>
      <c r="E342" s="520"/>
      <c r="F342" s="520"/>
      <c r="G342" s="520"/>
      <c r="H342" s="526"/>
      <c r="I342" s="526"/>
      <c r="J342" s="526"/>
      <c r="K342" s="520"/>
      <c r="L342" s="526"/>
    </row>
    <row r="343">
      <c r="C343" s="520"/>
      <c r="D343" s="520"/>
      <c r="E343" s="520"/>
      <c r="F343" s="520"/>
      <c r="G343" s="520"/>
      <c r="H343" s="526"/>
      <c r="I343" s="526"/>
      <c r="J343" s="526"/>
      <c r="K343" s="520"/>
      <c r="L343" s="526"/>
    </row>
    <row r="344">
      <c r="C344" s="520"/>
      <c r="D344" s="520"/>
      <c r="E344" s="520"/>
      <c r="F344" s="520"/>
      <c r="G344" s="520"/>
      <c r="H344" s="526"/>
      <c r="I344" s="526"/>
      <c r="J344" s="526"/>
      <c r="K344" s="520"/>
      <c r="L344" s="526"/>
    </row>
    <row r="345">
      <c r="C345" s="520"/>
      <c r="D345" s="520"/>
      <c r="E345" s="520"/>
      <c r="F345" s="520"/>
      <c r="G345" s="520"/>
      <c r="H345" s="526"/>
      <c r="I345" s="526"/>
      <c r="J345" s="526"/>
      <c r="K345" s="520"/>
      <c r="L345" s="526"/>
    </row>
    <row r="346">
      <c r="C346" s="520"/>
      <c r="D346" s="520"/>
      <c r="E346" s="520"/>
      <c r="F346" s="520"/>
      <c r="G346" s="520"/>
      <c r="H346" s="526"/>
      <c r="I346" s="526"/>
      <c r="J346" s="526"/>
      <c r="K346" s="520"/>
      <c r="L346" s="526"/>
    </row>
    <row r="347">
      <c r="C347" s="520"/>
      <c r="D347" s="520"/>
      <c r="E347" s="520"/>
      <c r="F347" s="520"/>
      <c r="G347" s="520"/>
      <c r="H347" s="526"/>
      <c r="I347" s="526"/>
      <c r="J347" s="526"/>
      <c r="K347" s="520"/>
      <c r="L347" s="526"/>
    </row>
    <row r="348">
      <c r="C348" s="520"/>
      <c r="D348" s="520"/>
      <c r="E348" s="520"/>
      <c r="F348" s="520"/>
      <c r="G348" s="520"/>
      <c r="H348" s="526"/>
      <c r="I348" s="526"/>
      <c r="J348" s="526"/>
      <c r="K348" s="520"/>
      <c r="L348" s="526"/>
    </row>
    <row r="349">
      <c r="C349" s="520"/>
      <c r="D349" s="520"/>
      <c r="E349" s="520"/>
      <c r="F349" s="520"/>
      <c r="G349" s="520"/>
      <c r="H349" s="526"/>
      <c r="I349" s="526"/>
      <c r="J349" s="526"/>
      <c r="K349" s="520"/>
      <c r="L349" s="526"/>
    </row>
    <row r="350">
      <c r="C350" s="520"/>
      <c r="D350" s="520"/>
      <c r="E350" s="520"/>
      <c r="F350" s="520"/>
      <c r="G350" s="520"/>
      <c r="H350" s="526"/>
      <c r="I350" s="526"/>
      <c r="J350" s="526"/>
      <c r="K350" s="520"/>
      <c r="L350" s="526"/>
    </row>
    <row r="351">
      <c r="C351" s="520"/>
      <c r="D351" s="520"/>
      <c r="E351" s="520"/>
      <c r="F351" s="520"/>
      <c r="G351" s="520"/>
      <c r="H351" s="526"/>
      <c r="I351" s="526"/>
      <c r="J351" s="526"/>
      <c r="K351" s="520"/>
      <c r="L351" s="526"/>
    </row>
    <row r="352">
      <c r="C352" s="520"/>
      <c r="D352" s="520"/>
      <c r="E352" s="520"/>
      <c r="F352" s="520"/>
      <c r="G352" s="520"/>
      <c r="H352" s="526"/>
      <c r="I352" s="526"/>
      <c r="J352" s="526"/>
      <c r="K352" s="520"/>
      <c r="L352" s="526"/>
    </row>
    <row r="353">
      <c r="C353" s="520"/>
      <c r="D353" s="520"/>
      <c r="E353" s="520"/>
      <c r="F353" s="520"/>
      <c r="G353" s="520"/>
      <c r="H353" s="526"/>
      <c r="I353" s="526"/>
      <c r="J353" s="526"/>
      <c r="K353" s="520"/>
      <c r="L353" s="526"/>
    </row>
    <row r="354">
      <c r="C354" s="520"/>
      <c r="D354" s="520"/>
      <c r="E354" s="520"/>
      <c r="F354" s="520"/>
      <c r="G354" s="520"/>
      <c r="H354" s="526"/>
      <c r="I354" s="526"/>
      <c r="J354" s="526"/>
      <c r="K354" s="520"/>
      <c r="L354" s="526"/>
    </row>
    <row r="355">
      <c r="C355" s="520"/>
      <c r="D355" s="520"/>
      <c r="E355" s="520"/>
      <c r="F355" s="520"/>
      <c r="G355" s="520"/>
      <c r="H355" s="526"/>
      <c r="I355" s="526"/>
      <c r="J355" s="526"/>
      <c r="K355" s="520"/>
      <c r="L355" s="526"/>
    </row>
    <row r="356">
      <c r="C356" s="520"/>
      <c r="D356" s="520"/>
      <c r="E356" s="520"/>
      <c r="F356" s="520"/>
      <c r="G356" s="520"/>
      <c r="H356" s="526"/>
      <c r="I356" s="526"/>
      <c r="J356" s="526"/>
      <c r="K356" s="520"/>
      <c r="L356" s="526"/>
    </row>
    <row r="357">
      <c r="C357" s="520"/>
      <c r="D357" s="520"/>
      <c r="E357" s="520"/>
      <c r="F357" s="520"/>
      <c r="G357" s="520"/>
      <c r="H357" s="526"/>
      <c r="I357" s="526"/>
      <c r="J357" s="526"/>
      <c r="K357" s="520"/>
      <c r="L357" s="526"/>
    </row>
    <row r="358">
      <c r="C358" s="520"/>
      <c r="D358" s="520"/>
      <c r="E358" s="520"/>
      <c r="F358" s="520"/>
      <c r="G358" s="520"/>
      <c r="H358" s="526"/>
      <c r="I358" s="526"/>
      <c r="J358" s="526"/>
      <c r="K358" s="520"/>
      <c r="L358" s="526"/>
    </row>
    <row r="359">
      <c r="C359" s="520"/>
      <c r="D359" s="520"/>
      <c r="E359" s="520"/>
      <c r="F359" s="520"/>
      <c r="G359" s="520"/>
      <c r="H359" s="526"/>
      <c r="I359" s="526"/>
      <c r="J359" s="526"/>
      <c r="K359" s="520"/>
      <c r="L359" s="526"/>
    </row>
    <row r="360">
      <c r="C360" s="520"/>
      <c r="D360" s="520"/>
      <c r="E360" s="520"/>
      <c r="F360" s="520"/>
      <c r="G360" s="520"/>
      <c r="H360" s="526"/>
      <c r="I360" s="526"/>
      <c r="J360" s="526"/>
      <c r="K360" s="520"/>
      <c r="L360" s="526"/>
    </row>
    <row r="361">
      <c r="C361" s="520"/>
      <c r="D361" s="520"/>
      <c r="E361" s="520"/>
      <c r="F361" s="520"/>
      <c r="G361" s="520"/>
      <c r="H361" s="526"/>
      <c r="I361" s="526"/>
      <c r="J361" s="526"/>
      <c r="K361" s="520"/>
      <c r="L361" s="526"/>
    </row>
    <row r="362">
      <c r="C362" s="520"/>
      <c r="D362" s="520"/>
      <c r="E362" s="520"/>
      <c r="F362" s="520"/>
      <c r="G362" s="520"/>
      <c r="H362" s="526"/>
      <c r="I362" s="526"/>
      <c r="J362" s="526"/>
      <c r="K362" s="520"/>
      <c r="L362" s="526"/>
    </row>
    <row r="363">
      <c r="C363" s="520"/>
      <c r="D363" s="520"/>
      <c r="E363" s="520"/>
      <c r="F363" s="520"/>
      <c r="G363" s="520"/>
      <c r="H363" s="526"/>
      <c r="I363" s="526"/>
      <c r="J363" s="526"/>
      <c r="K363" s="520"/>
      <c r="L363" s="526"/>
    </row>
    <row r="364">
      <c r="C364" s="520"/>
      <c r="D364" s="520"/>
      <c r="E364" s="520"/>
      <c r="F364" s="520"/>
      <c r="G364" s="520"/>
      <c r="H364" s="526"/>
      <c r="I364" s="526"/>
      <c r="J364" s="526"/>
      <c r="K364" s="520"/>
      <c r="L364" s="526"/>
    </row>
    <row r="365">
      <c r="C365" s="520"/>
      <c r="D365" s="520"/>
      <c r="E365" s="520"/>
      <c r="F365" s="520"/>
      <c r="G365" s="520"/>
      <c r="H365" s="526"/>
      <c r="I365" s="526"/>
      <c r="J365" s="526"/>
      <c r="K365" s="520"/>
      <c r="L365" s="526"/>
    </row>
    <row r="366">
      <c r="C366" s="520"/>
      <c r="D366" s="520"/>
      <c r="E366" s="520"/>
      <c r="F366" s="520"/>
      <c r="G366" s="520"/>
      <c r="H366" s="526"/>
      <c r="I366" s="526"/>
      <c r="J366" s="526"/>
      <c r="K366" s="520"/>
      <c r="L366" s="526"/>
    </row>
    <row r="367">
      <c r="C367" s="520"/>
      <c r="D367" s="520"/>
      <c r="E367" s="520"/>
      <c r="F367" s="520"/>
      <c r="G367" s="520"/>
      <c r="H367" s="526"/>
      <c r="I367" s="526"/>
      <c r="J367" s="526"/>
      <c r="K367" s="520"/>
      <c r="L367" s="526"/>
    </row>
    <row r="368">
      <c r="C368" s="520"/>
      <c r="D368" s="520"/>
      <c r="E368" s="520"/>
      <c r="F368" s="520"/>
      <c r="G368" s="520"/>
      <c r="H368" s="526"/>
      <c r="I368" s="526"/>
      <c r="J368" s="526"/>
      <c r="K368" s="520"/>
      <c r="L368" s="526"/>
    </row>
    <row r="369">
      <c r="C369" s="520"/>
      <c r="D369" s="520"/>
      <c r="E369" s="520"/>
      <c r="F369" s="520"/>
      <c r="G369" s="520"/>
      <c r="H369" s="526"/>
      <c r="I369" s="526"/>
      <c r="J369" s="526"/>
      <c r="K369" s="520"/>
      <c r="L369" s="526"/>
    </row>
    <row r="370">
      <c r="C370" s="520"/>
      <c r="D370" s="520"/>
      <c r="E370" s="520"/>
      <c r="F370" s="520"/>
      <c r="G370" s="520"/>
      <c r="H370" s="526"/>
      <c r="I370" s="526"/>
      <c r="J370" s="526"/>
      <c r="K370" s="520"/>
      <c r="L370" s="526"/>
    </row>
    <row r="371">
      <c r="C371" s="520"/>
      <c r="D371" s="520"/>
      <c r="E371" s="520"/>
      <c r="F371" s="520"/>
      <c r="G371" s="520"/>
      <c r="H371" s="526"/>
      <c r="I371" s="526"/>
      <c r="J371" s="526"/>
      <c r="K371" s="520"/>
      <c r="L371" s="526"/>
    </row>
    <row r="372">
      <c r="C372" s="520"/>
      <c r="D372" s="520"/>
      <c r="E372" s="520"/>
      <c r="F372" s="520"/>
      <c r="G372" s="520"/>
      <c r="H372" s="526"/>
      <c r="I372" s="526"/>
      <c r="J372" s="526"/>
      <c r="K372" s="520"/>
      <c r="L372" s="526"/>
    </row>
    <row r="373">
      <c r="C373" s="520"/>
      <c r="D373" s="520"/>
      <c r="E373" s="520"/>
      <c r="F373" s="520"/>
      <c r="G373" s="520"/>
      <c r="H373" s="526"/>
      <c r="I373" s="526"/>
      <c r="J373" s="526"/>
      <c r="K373" s="520"/>
      <c r="L373" s="526"/>
    </row>
    <row r="374">
      <c r="C374" s="520"/>
      <c r="D374" s="520"/>
      <c r="E374" s="520"/>
      <c r="F374" s="520"/>
      <c r="G374" s="520"/>
      <c r="H374" s="526"/>
      <c r="I374" s="526"/>
      <c r="J374" s="526"/>
      <c r="K374" s="520"/>
      <c r="L374" s="526"/>
    </row>
    <row r="375">
      <c r="C375" s="520"/>
      <c r="D375" s="520"/>
      <c r="E375" s="520"/>
      <c r="F375" s="520"/>
      <c r="G375" s="520"/>
      <c r="H375" s="526"/>
      <c r="I375" s="526"/>
      <c r="J375" s="526"/>
      <c r="K375" s="520"/>
      <c r="L375" s="526"/>
    </row>
    <row r="376">
      <c r="C376" s="520"/>
      <c r="D376" s="520"/>
      <c r="E376" s="520"/>
      <c r="F376" s="520"/>
      <c r="G376" s="520"/>
      <c r="H376" s="526"/>
      <c r="I376" s="526"/>
      <c r="J376" s="526"/>
      <c r="K376" s="520"/>
      <c r="L376" s="526"/>
    </row>
    <row r="377">
      <c r="C377" s="520"/>
      <c r="D377" s="520"/>
      <c r="E377" s="520"/>
      <c r="F377" s="520"/>
      <c r="G377" s="520"/>
      <c r="H377" s="526"/>
      <c r="I377" s="526"/>
      <c r="J377" s="526"/>
      <c r="K377" s="520"/>
      <c r="L377" s="526"/>
    </row>
    <row r="378">
      <c r="C378" s="520"/>
      <c r="D378" s="520"/>
      <c r="E378" s="520"/>
      <c r="F378" s="520"/>
      <c r="G378" s="520"/>
      <c r="H378" s="526"/>
      <c r="I378" s="526"/>
      <c r="J378" s="526"/>
      <c r="K378" s="520"/>
      <c r="L378" s="526"/>
    </row>
    <row r="379">
      <c r="C379" s="520"/>
      <c r="D379" s="520"/>
      <c r="E379" s="520"/>
      <c r="F379" s="520"/>
      <c r="G379" s="520"/>
      <c r="H379" s="526"/>
      <c r="I379" s="526"/>
      <c r="J379" s="526"/>
      <c r="K379" s="520"/>
      <c r="L379" s="526"/>
    </row>
    <row r="380">
      <c r="C380" s="520"/>
      <c r="D380" s="520"/>
      <c r="E380" s="520"/>
      <c r="F380" s="520"/>
      <c r="G380" s="520"/>
      <c r="H380" s="526"/>
      <c r="I380" s="526"/>
      <c r="J380" s="526"/>
      <c r="K380" s="520"/>
      <c r="L380" s="526"/>
    </row>
    <row r="381">
      <c r="C381" s="520"/>
      <c r="D381" s="520"/>
      <c r="E381" s="520"/>
      <c r="F381" s="520"/>
      <c r="G381" s="520"/>
      <c r="H381" s="526"/>
      <c r="I381" s="526"/>
      <c r="J381" s="526"/>
      <c r="K381" s="520"/>
      <c r="L381" s="526"/>
    </row>
    <row r="382">
      <c r="C382" s="520"/>
      <c r="D382" s="520"/>
      <c r="E382" s="520"/>
      <c r="F382" s="520"/>
      <c r="G382" s="520"/>
      <c r="H382" s="526"/>
      <c r="I382" s="526"/>
      <c r="J382" s="526"/>
      <c r="K382" s="520"/>
      <c r="L382" s="526"/>
    </row>
    <row r="383">
      <c r="C383" s="520"/>
      <c r="D383" s="520"/>
      <c r="E383" s="520"/>
      <c r="F383" s="520"/>
      <c r="G383" s="520"/>
      <c r="H383" s="526"/>
      <c r="I383" s="526"/>
      <c r="J383" s="526"/>
      <c r="K383" s="520"/>
      <c r="L383" s="526"/>
    </row>
    <row r="384">
      <c r="C384" s="520"/>
      <c r="D384" s="520"/>
      <c r="E384" s="520"/>
      <c r="F384" s="520"/>
      <c r="G384" s="520"/>
      <c r="H384" s="526"/>
      <c r="I384" s="526"/>
      <c r="J384" s="526"/>
      <c r="K384" s="520"/>
      <c r="L384" s="526"/>
    </row>
    <row r="385">
      <c r="C385" s="520"/>
      <c r="D385" s="520"/>
      <c r="E385" s="520"/>
      <c r="F385" s="520"/>
      <c r="G385" s="520"/>
      <c r="H385" s="526"/>
      <c r="I385" s="526"/>
      <c r="J385" s="526"/>
      <c r="K385" s="520"/>
      <c r="L385" s="526"/>
    </row>
    <row r="386">
      <c r="C386" s="520"/>
      <c r="D386" s="520"/>
      <c r="E386" s="520"/>
      <c r="F386" s="520"/>
      <c r="G386" s="520"/>
      <c r="H386" s="526"/>
      <c r="I386" s="526"/>
      <c r="J386" s="526"/>
      <c r="K386" s="520"/>
      <c r="L386" s="526"/>
    </row>
    <row r="387">
      <c r="C387" s="520"/>
      <c r="D387" s="520"/>
      <c r="E387" s="520"/>
      <c r="F387" s="520"/>
      <c r="G387" s="520"/>
      <c r="H387" s="526"/>
      <c r="I387" s="526"/>
      <c r="J387" s="526"/>
      <c r="K387" s="520"/>
      <c r="L387" s="526"/>
    </row>
    <row r="388">
      <c r="C388" s="520"/>
      <c r="D388" s="520"/>
      <c r="E388" s="520"/>
      <c r="F388" s="520"/>
      <c r="G388" s="520"/>
      <c r="H388" s="526"/>
      <c r="I388" s="526"/>
      <c r="J388" s="526"/>
      <c r="K388" s="520"/>
      <c r="L388" s="526"/>
    </row>
    <row r="389">
      <c r="C389" s="520"/>
      <c r="D389" s="520"/>
      <c r="E389" s="520"/>
      <c r="F389" s="520"/>
      <c r="G389" s="520"/>
      <c r="H389" s="526"/>
      <c r="I389" s="526"/>
      <c r="J389" s="526"/>
      <c r="K389" s="520"/>
      <c r="L389" s="526"/>
    </row>
    <row r="390">
      <c r="C390" s="520"/>
      <c r="D390" s="520"/>
      <c r="E390" s="520"/>
      <c r="F390" s="520"/>
      <c r="G390" s="520"/>
      <c r="H390" s="526"/>
      <c r="I390" s="526"/>
      <c r="J390" s="526"/>
      <c r="K390" s="520"/>
      <c r="L390" s="526"/>
    </row>
    <row r="391">
      <c r="C391" s="520"/>
      <c r="D391" s="520"/>
      <c r="E391" s="520"/>
      <c r="F391" s="520"/>
      <c r="G391" s="520"/>
      <c r="H391" s="526"/>
      <c r="I391" s="526"/>
      <c r="J391" s="526"/>
      <c r="K391" s="520"/>
      <c r="L391" s="526"/>
    </row>
    <row r="392">
      <c r="C392" s="520"/>
      <c r="D392" s="520"/>
      <c r="E392" s="520"/>
      <c r="F392" s="520"/>
      <c r="G392" s="520"/>
      <c r="H392" s="526"/>
      <c r="I392" s="526"/>
      <c r="J392" s="526"/>
      <c r="K392" s="520"/>
      <c r="L392" s="526"/>
    </row>
    <row r="393">
      <c r="C393" s="520"/>
      <c r="D393" s="520"/>
      <c r="E393" s="520"/>
      <c r="F393" s="520"/>
      <c r="G393" s="520"/>
      <c r="H393" s="526"/>
      <c r="I393" s="526"/>
      <c r="J393" s="526"/>
      <c r="K393" s="520"/>
      <c r="L393" s="526"/>
    </row>
    <row r="394">
      <c r="C394" s="520"/>
      <c r="D394" s="520"/>
      <c r="E394" s="520"/>
      <c r="F394" s="520"/>
      <c r="G394" s="520"/>
      <c r="H394" s="526"/>
      <c r="I394" s="526"/>
      <c r="J394" s="526"/>
      <c r="K394" s="520"/>
      <c r="L394" s="526"/>
    </row>
    <row r="395">
      <c r="C395" s="520"/>
      <c r="D395" s="520"/>
      <c r="E395" s="520"/>
      <c r="F395" s="520"/>
      <c r="G395" s="520"/>
      <c r="H395" s="526"/>
      <c r="I395" s="526"/>
      <c r="J395" s="526"/>
      <c r="K395" s="520"/>
      <c r="L395" s="526"/>
    </row>
    <row r="396">
      <c r="C396" s="520"/>
      <c r="D396" s="520"/>
      <c r="E396" s="520"/>
      <c r="F396" s="520"/>
      <c r="G396" s="520"/>
      <c r="H396" s="526"/>
      <c r="I396" s="526"/>
      <c r="J396" s="526"/>
      <c r="K396" s="520"/>
      <c r="L396" s="526"/>
    </row>
    <row r="397">
      <c r="C397" s="520"/>
      <c r="D397" s="520"/>
      <c r="E397" s="520"/>
      <c r="F397" s="520"/>
      <c r="G397" s="520"/>
      <c r="H397" s="526"/>
      <c r="I397" s="526"/>
      <c r="J397" s="526"/>
      <c r="K397" s="520"/>
      <c r="L397" s="526"/>
    </row>
    <row r="398">
      <c r="C398" s="520"/>
      <c r="D398" s="520"/>
      <c r="E398" s="520"/>
      <c r="F398" s="520"/>
      <c r="G398" s="520"/>
      <c r="H398" s="526"/>
      <c r="I398" s="526"/>
      <c r="J398" s="526"/>
      <c r="K398" s="520"/>
      <c r="L398" s="526"/>
    </row>
    <row r="399">
      <c r="C399" s="520"/>
      <c r="D399" s="520"/>
      <c r="E399" s="520"/>
      <c r="F399" s="520"/>
      <c r="G399" s="520"/>
      <c r="H399" s="526"/>
      <c r="I399" s="526"/>
      <c r="J399" s="526"/>
      <c r="K399" s="520"/>
      <c r="L399" s="526"/>
    </row>
    <row r="400">
      <c r="C400" s="520"/>
      <c r="D400" s="520"/>
      <c r="E400" s="520"/>
      <c r="F400" s="520"/>
      <c r="G400" s="520"/>
      <c r="H400" s="526"/>
      <c r="I400" s="526"/>
      <c r="J400" s="526"/>
      <c r="K400" s="520"/>
      <c r="L400" s="526"/>
    </row>
    <row r="401">
      <c r="C401" s="520"/>
      <c r="D401" s="520"/>
      <c r="E401" s="520"/>
      <c r="F401" s="520"/>
      <c r="G401" s="520"/>
      <c r="H401" s="526"/>
      <c r="I401" s="526"/>
      <c r="J401" s="526"/>
      <c r="K401" s="520"/>
      <c r="L401" s="526"/>
    </row>
    <row r="402">
      <c r="C402" s="520"/>
      <c r="D402" s="520"/>
      <c r="E402" s="520"/>
      <c r="F402" s="520"/>
      <c r="G402" s="520"/>
      <c r="H402" s="526"/>
      <c r="I402" s="526"/>
      <c r="J402" s="526"/>
      <c r="K402" s="520"/>
      <c r="L402" s="526"/>
    </row>
    <row r="403">
      <c r="C403" s="520"/>
      <c r="D403" s="520"/>
      <c r="E403" s="520"/>
      <c r="F403" s="520"/>
      <c r="G403" s="520"/>
      <c r="H403" s="526"/>
      <c r="I403" s="526"/>
      <c r="J403" s="526"/>
      <c r="K403" s="520"/>
      <c r="L403" s="526"/>
    </row>
    <row r="404">
      <c r="C404" s="520"/>
      <c r="D404" s="520"/>
      <c r="E404" s="520"/>
      <c r="F404" s="520"/>
      <c r="G404" s="520"/>
      <c r="H404" s="526"/>
      <c r="I404" s="526"/>
      <c r="J404" s="526"/>
      <c r="K404" s="520"/>
      <c r="L404" s="526"/>
    </row>
    <row r="405">
      <c r="C405" s="520"/>
      <c r="D405" s="520"/>
      <c r="E405" s="520"/>
      <c r="F405" s="520"/>
      <c r="G405" s="520"/>
      <c r="H405" s="526"/>
      <c r="I405" s="526"/>
      <c r="J405" s="526"/>
      <c r="K405" s="520"/>
      <c r="L405" s="526"/>
    </row>
    <row r="406">
      <c r="C406" s="520"/>
      <c r="D406" s="520"/>
      <c r="E406" s="520"/>
      <c r="F406" s="520"/>
      <c r="G406" s="520"/>
      <c r="H406" s="526"/>
      <c r="I406" s="526"/>
      <c r="J406" s="526"/>
      <c r="K406" s="520"/>
      <c r="L406" s="526"/>
    </row>
    <row r="407">
      <c r="C407" s="520"/>
      <c r="D407" s="520"/>
      <c r="E407" s="520"/>
      <c r="F407" s="520"/>
      <c r="G407" s="520"/>
      <c r="H407" s="526"/>
      <c r="I407" s="526"/>
      <c r="J407" s="526"/>
      <c r="K407" s="520"/>
      <c r="L407" s="526"/>
    </row>
    <row r="408">
      <c r="C408" s="520"/>
      <c r="D408" s="520"/>
      <c r="E408" s="520"/>
      <c r="F408" s="520"/>
      <c r="G408" s="520"/>
      <c r="H408" s="526"/>
      <c r="I408" s="526"/>
      <c r="J408" s="526"/>
      <c r="K408" s="520"/>
      <c r="L408" s="526"/>
    </row>
    <row r="409">
      <c r="C409" s="520"/>
      <c r="D409" s="520"/>
      <c r="E409" s="520"/>
      <c r="F409" s="520"/>
      <c r="G409" s="520"/>
      <c r="H409" s="526"/>
      <c r="I409" s="526"/>
      <c r="J409" s="526"/>
      <c r="K409" s="520"/>
      <c r="L409" s="526"/>
    </row>
    <row r="410">
      <c r="C410" s="520"/>
      <c r="D410" s="520"/>
      <c r="E410" s="520"/>
      <c r="F410" s="520"/>
      <c r="G410" s="520"/>
      <c r="H410" s="526"/>
      <c r="I410" s="526"/>
      <c r="J410" s="526"/>
      <c r="K410" s="520"/>
      <c r="L410" s="526"/>
    </row>
    <row r="411">
      <c r="C411" s="520"/>
      <c r="D411" s="520"/>
      <c r="E411" s="520"/>
      <c r="F411" s="520"/>
      <c r="G411" s="520"/>
      <c r="H411" s="526"/>
      <c r="I411" s="526"/>
      <c r="J411" s="526"/>
      <c r="K411" s="520"/>
      <c r="L411" s="526"/>
    </row>
    <row r="412">
      <c r="C412" s="520"/>
      <c r="D412" s="520"/>
      <c r="E412" s="520"/>
      <c r="F412" s="520"/>
      <c r="G412" s="520"/>
      <c r="H412" s="526"/>
      <c r="I412" s="526"/>
      <c r="J412" s="526"/>
      <c r="K412" s="520"/>
      <c r="L412" s="526"/>
    </row>
    <row r="413">
      <c r="C413" s="520"/>
      <c r="D413" s="520"/>
      <c r="E413" s="520"/>
      <c r="F413" s="520"/>
      <c r="G413" s="520"/>
      <c r="H413" s="526"/>
      <c r="I413" s="526"/>
      <c r="J413" s="526"/>
      <c r="K413" s="520"/>
      <c r="L413" s="526"/>
    </row>
    <row r="414">
      <c r="C414" s="520"/>
      <c r="D414" s="520"/>
      <c r="E414" s="520"/>
      <c r="F414" s="520"/>
      <c r="G414" s="520"/>
      <c r="H414" s="526"/>
      <c r="I414" s="526"/>
      <c r="J414" s="526"/>
      <c r="K414" s="520"/>
      <c r="L414" s="526"/>
    </row>
    <row r="415">
      <c r="C415" s="520"/>
      <c r="D415" s="520"/>
      <c r="E415" s="520"/>
      <c r="F415" s="520"/>
      <c r="G415" s="520"/>
      <c r="H415" s="526"/>
      <c r="I415" s="526"/>
      <c r="J415" s="526"/>
      <c r="K415" s="520"/>
      <c r="L415" s="526"/>
    </row>
    <row r="416">
      <c r="C416" s="520"/>
      <c r="D416" s="520"/>
      <c r="E416" s="520"/>
      <c r="F416" s="520"/>
      <c r="G416" s="520"/>
      <c r="H416" s="526"/>
      <c r="I416" s="526"/>
      <c r="J416" s="526"/>
      <c r="K416" s="520"/>
      <c r="L416" s="526"/>
    </row>
    <row r="417">
      <c r="C417" s="520"/>
      <c r="D417" s="520"/>
      <c r="E417" s="520"/>
      <c r="F417" s="520"/>
      <c r="G417" s="520"/>
      <c r="H417" s="526"/>
      <c r="I417" s="526"/>
      <c r="J417" s="526"/>
      <c r="K417" s="520"/>
      <c r="L417" s="526"/>
    </row>
    <row r="418">
      <c r="C418" s="520"/>
      <c r="D418" s="520"/>
      <c r="E418" s="520"/>
      <c r="F418" s="520"/>
      <c r="G418" s="520"/>
      <c r="H418" s="526"/>
      <c r="I418" s="526"/>
      <c r="J418" s="526"/>
      <c r="K418" s="520"/>
      <c r="L418" s="526"/>
    </row>
    <row r="419">
      <c r="C419" s="520"/>
      <c r="D419" s="520"/>
      <c r="E419" s="520"/>
      <c r="F419" s="520"/>
      <c r="G419" s="520"/>
      <c r="H419" s="526"/>
      <c r="I419" s="526"/>
      <c r="J419" s="526"/>
      <c r="K419" s="520"/>
      <c r="L419" s="526"/>
    </row>
    <row r="420">
      <c r="C420" s="520"/>
      <c r="D420" s="520"/>
      <c r="E420" s="520"/>
      <c r="F420" s="520"/>
      <c r="G420" s="520"/>
      <c r="H420" s="526"/>
      <c r="I420" s="526"/>
      <c r="J420" s="526"/>
      <c r="K420" s="520"/>
      <c r="L420" s="526"/>
    </row>
    <row r="421">
      <c r="C421" s="520"/>
      <c r="D421" s="520"/>
      <c r="E421" s="520"/>
      <c r="F421" s="520"/>
      <c r="G421" s="520"/>
      <c r="H421" s="526"/>
      <c r="I421" s="526"/>
      <c r="J421" s="526"/>
      <c r="K421" s="520"/>
      <c r="L421" s="526"/>
    </row>
    <row r="422">
      <c r="C422" s="520"/>
      <c r="D422" s="520"/>
      <c r="E422" s="520"/>
      <c r="F422" s="520"/>
      <c r="G422" s="520"/>
      <c r="H422" s="526"/>
      <c r="I422" s="526"/>
      <c r="J422" s="526"/>
      <c r="K422" s="520"/>
      <c r="L422" s="526"/>
    </row>
    <row r="423">
      <c r="C423" s="520"/>
      <c r="D423" s="520"/>
      <c r="E423" s="520"/>
      <c r="F423" s="520"/>
      <c r="G423" s="520"/>
      <c r="H423" s="526"/>
      <c r="I423" s="526"/>
      <c r="J423" s="526"/>
      <c r="K423" s="520"/>
      <c r="L423" s="526"/>
    </row>
    <row r="424">
      <c r="C424" s="520"/>
      <c r="D424" s="520"/>
      <c r="E424" s="520"/>
      <c r="F424" s="520"/>
      <c r="G424" s="520"/>
      <c r="H424" s="526"/>
      <c r="I424" s="526"/>
      <c r="J424" s="526"/>
      <c r="K424" s="520"/>
      <c r="L424" s="526"/>
    </row>
    <row r="425">
      <c r="C425" s="520"/>
      <c r="D425" s="520"/>
      <c r="E425" s="520"/>
      <c r="F425" s="520"/>
      <c r="G425" s="520"/>
      <c r="H425" s="526"/>
      <c r="I425" s="526"/>
      <c r="J425" s="526"/>
      <c r="K425" s="520"/>
      <c r="L425" s="526"/>
    </row>
    <row r="426">
      <c r="C426" s="520"/>
      <c r="D426" s="520"/>
      <c r="E426" s="520"/>
      <c r="F426" s="520"/>
      <c r="G426" s="520"/>
      <c r="H426" s="526"/>
      <c r="I426" s="526"/>
      <c r="J426" s="526"/>
      <c r="K426" s="520"/>
      <c r="L426" s="526"/>
    </row>
    <row r="427">
      <c r="C427" s="520"/>
      <c r="D427" s="520"/>
      <c r="E427" s="520"/>
      <c r="F427" s="520"/>
      <c r="G427" s="520"/>
      <c r="H427" s="526"/>
      <c r="I427" s="526"/>
      <c r="J427" s="526"/>
      <c r="K427" s="520"/>
      <c r="L427" s="526"/>
    </row>
    <row r="428">
      <c r="C428" s="520"/>
      <c r="D428" s="520"/>
      <c r="E428" s="520"/>
      <c r="F428" s="520"/>
      <c r="G428" s="520"/>
      <c r="H428" s="526"/>
      <c r="I428" s="526"/>
      <c r="J428" s="526"/>
      <c r="K428" s="520"/>
      <c r="L428" s="526"/>
    </row>
    <row r="429">
      <c r="C429" s="520"/>
      <c r="D429" s="520"/>
      <c r="E429" s="520"/>
      <c r="F429" s="520"/>
      <c r="G429" s="520"/>
      <c r="H429" s="526"/>
      <c r="I429" s="526"/>
      <c r="J429" s="526"/>
      <c r="K429" s="520"/>
      <c r="L429" s="526"/>
    </row>
    <row r="430">
      <c r="C430" s="520"/>
      <c r="D430" s="520"/>
      <c r="E430" s="520"/>
      <c r="F430" s="520"/>
      <c r="G430" s="520"/>
      <c r="H430" s="526"/>
      <c r="I430" s="526"/>
      <c r="J430" s="526"/>
      <c r="K430" s="520"/>
      <c r="L430" s="526"/>
    </row>
    <row r="431">
      <c r="C431" s="520"/>
      <c r="D431" s="520"/>
      <c r="E431" s="520"/>
      <c r="F431" s="520"/>
      <c r="G431" s="520"/>
      <c r="H431" s="526"/>
      <c r="I431" s="526"/>
      <c r="J431" s="526"/>
      <c r="K431" s="520"/>
      <c r="L431" s="526"/>
    </row>
    <row r="432">
      <c r="C432" s="520"/>
      <c r="D432" s="520"/>
      <c r="E432" s="520"/>
      <c r="F432" s="520"/>
      <c r="G432" s="520"/>
      <c r="H432" s="526"/>
      <c r="I432" s="526"/>
      <c r="J432" s="526"/>
      <c r="K432" s="520"/>
      <c r="L432" s="526"/>
    </row>
    <row r="433">
      <c r="C433" s="520"/>
      <c r="D433" s="520"/>
      <c r="E433" s="520"/>
      <c r="F433" s="520"/>
      <c r="G433" s="520"/>
      <c r="H433" s="526"/>
      <c r="I433" s="526"/>
      <c r="J433" s="526"/>
      <c r="K433" s="520"/>
      <c r="L433" s="526"/>
    </row>
    <row r="434">
      <c r="C434" s="520"/>
      <c r="D434" s="520"/>
      <c r="E434" s="520"/>
      <c r="F434" s="520"/>
      <c r="G434" s="520"/>
      <c r="H434" s="526"/>
      <c r="I434" s="526"/>
      <c r="J434" s="526"/>
      <c r="K434" s="520"/>
      <c r="L434" s="526"/>
    </row>
    <row r="435">
      <c r="C435" s="520"/>
      <c r="D435" s="520"/>
      <c r="E435" s="520"/>
      <c r="F435" s="520"/>
      <c r="G435" s="520"/>
      <c r="H435" s="526"/>
      <c r="I435" s="526"/>
      <c r="J435" s="526"/>
      <c r="K435" s="520"/>
      <c r="L435" s="526"/>
    </row>
    <row r="436">
      <c r="C436" s="520"/>
      <c r="D436" s="520"/>
      <c r="E436" s="520"/>
      <c r="F436" s="520"/>
      <c r="G436" s="520"/>
      <c r="H436" s="526"/>
      <c r="I436" s="526"/>
      <c r="J436" s="526"/>
      <c r="K436" s="520"/>
      <c r="L436" s="526"/>
    </row>
    <row r="437">
      <c r="C437" s="520"/>
      <c r="D437" s="520"/>
      <c r="E437" s="520"/>
      <c r="F437" s="520"/>
      <c r="G437" s="520"/>
      <c r="H437" s="526"/>
      <c r="I437" s="526"/>
      <c r="J437" s="526"/>
      <c r="K437" s="520"/>
      <c r="L437" s="526"/>
    </row>
    <row r="438">
      <c r="C438" s="520"/>
      <c r="D438" s="520"/>
      <c r="E438" s="520"/>
      <c r="F438" s="520"/>
      <c r="G438" s="520"/>
      <c r="H438" s="526"/>
      <c r="I438" s="526"/>
      <c r="J438" s="526"/>
      <c r="K438" s="520"/>
      <c r="L438" s="526"/>
    </row>
    <row r="439">
      <c r="C439" s="520"/>
      <c r="D439" s="520"/>
      <c r="E439" s="520"/>
      <c r="F439" s="520"/>
      <c r="G439" s="520"/>
      <c r="H439" s="526"/>
      <c r="I439" s="526"/>
      <c r="J439" s="526"/>
      <c r="K439" s="520"/>
      <c r="L439" s="526"/>
    </row>
    <row r="440">
      <c r="C440" s="520"/>
      <c r="D440" s="520"/>
      <c r="E440" s="520"/>
      <c r="F440" s="520"/>
      <c r="G440" s="520"/>
      <c r="H440" s="526"/>
      <c r="I440" s="526"/>
      <c r="J440" s="526"/>
      <c r="K440" s="520"/>
      <c r="L440" s="526"/>
    </row>
    <row r="441">
      <c r="C441" s="520"/>
      <c r="D441" s="520"/>
      <c r="E441" s="520"/>
      <c r="F441" s="520"/>
      <c r="G441" s="520"/>
      <c r="H441" s="526"/>
      <c r="I441" s="526"/>
      <c r="J441" s="526"/>
      <c r="K441" s="520"/>
      <c r="L441" s="526"/>
    </row>
    <row r="442">
      <c r="C442" s="520"/>
      <c r="D442" s="520"/>
      <c r="E442" s="520"/>
      <c r="F442" s="520"/>
      <c r="G442" s="520"/>
      <c r="H442" s="526"/>
      <c r="I442" s="526"/>
      <c r="J442" s="526"/>
      <c r="K442" s="520"/>
      <c r="L442" s="526"/>
    </row>
    <row r="443">
      <c r="C443" s="520"/>
      <c r="D443" s="520"/>
      <c r="E443" s="520"/>
      <c r="F443" s="520"/>
      <c r="G443" s="520"/>
      <c r="H443" s="526"/>
      <c r="I443" s="526"/>
      <c r="J443" s="526"/>
      <c r="K443" s="520"/>
      <c r="L443" s="526"/>
    </row>
    <row r="444">
      <c r="C444" s="520"/>
      <c r="D444" s="520"/>
      <c r="E444" s="520"/>
      <c r="F444" s="520"/>
      <c r="G444" s="520"/>
      <c r="H444" s="526"/>
      <c r="I444" s="526"/>
      <c r="J444" s="526"/>
      <c r="K444" s="520"/>
      <c r="L444" s="526"/>
    </row>
    <row r="445">
      <c r="C445" s="520"/>
      <c r="D445" s="520"/>
      <c r="E445" s="520"/>
      <c r="F445" s="520"/>
      <c r="G445" s="520"/>
      <c r="H445" s="526"/>
      <c r="I445" s="526"/>
      <c r="J445" s="526"/>
      <c r="K445" s="520"/>
      <c r="L445" s="526"/>
    </row>
    <row r="446">
      <c r="C446" s="520"/>
      <c r="D446" s="520"/>
      <c r="E446" s="520"/>
      <c r="F446" s="520"/>
      <c r="G446" s="520"/>
      <c r="H446" s="526"/>
      <c r="I446" s="526"/>
      <c r="J446" s="526"/>
      <c r="K446" s="520"/>
      <c r="L446" s="526"/>
    </row>
    <row r="447">
      <c r="C447" s="520"/>
      <c r="D447" s="520"/>
      <c r="E447" s="520"/>
      <c r="F447" s="520"/>
      <c r="G447" s="520"/>
      <c r="H447" s="526"/>
      <c r="I447" s="526"/>
      <c r="J447" s="526"/>
      <c r="K447" s="520"/>
      <c r="L447" s="526"/>
    </row>
    <row r="448">
      <c r="C448" s="520"/>
      <c r="D448" s="520"/>
      <c r="E448" s="520"/>
      <c r="F448" s="520"/>
      <c r="G448" s="520"/>
      <c r="H448" s="526"/>
      <c r="I448" s="526"/>
      <c r="J448" s="526"/>
      <c r="K448" s="520"/>
      <c r="L448" s="526"/>
    </row>
    <row r="449">
      <c r="C449" s="520"/>
      <c r="D449" s="520"/>
      <c r="E449" s="520"/>
      <c r="F449" s="520"/>
      <c r="G449" s="520"/>
      <c r="H449" s="526"/>
      <c r="I449" s="526"/>
      <c r="J449" s="526"/>
      <c r="K449" s="520"/>
      <c r="L449" s="526"/>
    </row>
    <row r="450">
      <c r="C450" s="520"/>
      <c r="D450" s="520"/>
      <c r="E450" s="520"/>
      <c r="F450" s="520"/>
      <c r="G450" s="520"/>
      <c r="H450" s="526"/>
      <c r="I450" s="526"/>
      <c r="J450" s="526"/>
      <c r="K450" s="520"/>
      <c r="L450" s="526"/>
    </row>
    <row r="451">
      <c r="C451" s="520"/>
      <c r="D451" s="520"/>
      <c r="E451" s="520"/>
      <c r="F451" s="520"/>
      <c r="G451" s="520"/>
      <c r="H451" s="526"/>
      <c r="I451" s="526"/>
      <c r="J451" s="526"/>
      <c r="K451" s="520"/>
      <c r="L451" s="526"/>
    </row>
    <row r="452">
      <c r="C452" s="520"/>
      <c r="D452" s="520"/>
      <c r="E452" s="520"/>
      <c r="F452" s="520"/>
      <c r="G452" s="520"/>
      <c r="H452" s="526"/>
      <c r="I452" s="526"/>
      <c r="J452" s="526"/>
      <c r="K452" s="520"/>
      <c r="L452" s="526"/>
    </row>
    <row r="453">
      <c r="C453" s="520"/>
      <c r="D453" s="520"/>
      <c r="E453" s="520"/>
      <c r="F453" s="520"/>
      <c r="G453" s="520"/>
      <c r="H453" s="526"/>
      <c r="I453" s="526"/>
      <c r="J453" s="526"/>
      <c r="K453" s="520"/>
      <c r="L453" s="526"/>
    </row>
    <row r="454">
      <c r="C454" s="520"/>
      <c r="D454" s="520"/>
      <c r="E454" s="520"/>
      <c r="F454" s="520"/>
      <c r="G454" s="520"/>
      <c r="H454" s="526"/>
      <c r="I454" s="526"/>
      <c r="J454" s="526"/>
      <c r="K454" s="520"/>
      <c r="L454" s="526"/>
    </row>
    <row r="455">
      <c r="C455" s="520"/>
      <c r="D455" s="520"/>
      <c r="E455" s="520"/>
      <c r="F455" s="520"/>
      <c r="G455" s="520"/>
      <c r="H455" s="526"/>
      <c r="I455" s="526"/>
      <c r="J455" s="526"/>
      <c r="K455" s="520"/>
      <c r="L455" s="526"/>
    </row>
    <row r="456">
      <c r="C456" s="520"/>
      <c r="D456" s="520"/>
      <c r="E456" s="520"/>
      <c r="F456" s="520"/>
      <c r="G456" s="520"/>
      <c r="H456" s="526"/>
      <c r="I456" s="526"/>
      <c r="J456" s="526"/>
      <c r="K456" s="520"/>
      <c r="L456" s="526"/>
    </row>
    <row r="457">
      <c r="C457" s="520"/>
      <c r="D457" s="520"/>
      <c r="E457" s="520"/>
      <c r="F457" s="520"/>
      <c r="G457" s="520"/>
      <c r="H457" s="526"/>
      <c r="I457" s="526"/>
      <c r="J457" s="526"/>
      <c r="K457" s="520"/>
      <c r="L457" s="526"/>
    </row>
    <row r="458">
      <c r="C458" s="520"/>
      <c r="D458" s="520"/>
      <c r="E458" s="520"/>
      <c r="F458" s="520"/>
      <c r="G458" s="520"/>
      <c r="H458" s="526"/>
      <c r="I458" s="526"/>
      <c r="J458" s="526"/>
      <c r="K458" s="520"/>
      <c r="L458" s="526"/>
    </row>
    <row r="459">
      <c r="C459" s="520"/>
      <c r="D459" s="520"/>
      <c r="E459" s="520"/>
      <c r="F459" s="520"/>
      <c r="G459" s="520"/>
      <c r="H459" s="526"/>
      <c r="I459" s="526"/>
      <c r="J459" s="526"/>
      <c r="K459" s="520"/>
      <c r="L459" s="526"/>
    </row>
    <row r="460">
      <c r="C460" s="520"/>
      <c r="D460" s="520"/>
      <c r="E460" s="520"/>
      <c r="F460" s="520"/>
      <c r="G460" s="520"/>
      <c r="H460" s="526"/>
      <c r="I460" s="526"/>
      <c r="J460" s="526"/>
      <c r="K460" s="520"/>
      <c r="L460" s="526"/>
    </row>
    <row r="461">
      <c r="C461" s="520"/>
      <c r="D461" s="520"/>
      <c r="E461" s="520"/>
      <c r="F461" s="520"/>
      <c r="G461" s="520"/>
      <c r="H461" s="526"/>
      <c r="I461" s="526"/>
      <c r="J461" s="526"/>
      <c r="K461" s="520"/>
      <c r="L461" s="526"/>
    </row>
    <row r="462">
      <c r="C462" s="520"/>
      <c r="D462" s="520"/>
      <c r="E462" s="520"/>
      <c r="F462" s="520"/>
      <c r="G462" s="520"/>
      <c r="H462" s="526"/>
      <c r="I462" s="526"/>
      <c r="J462" s="526"/>
      <c r="K462" s="520"/>
      <c r="L462" s="526"/>
    </row>
    <row r="463">
      <c r="C463" s="520"/>
      <c r="D463" s="520"/>
      <c r="E463" s="520"/>
      <c r="F463" s="520"/>
      <c r="G463" s="520"/>
      <c r="H463" s="526"/>
      <c r="I463" s="526"/>
      <c r="J463" s="526"/>
      <c r="K463" s="520"/>
      <c r="L463" s="526"/>
    </row>
    <row r="464">
      <c r="C464" s="520"/>
      <c r="D464" s="520"/>
      <c r="E464" s="520"/>
      <c r="F464" s="520"/>
      <c r="G464" s="520"/>
      <c r="H464" s="526"/>
      <c r="I464" s="526"/>
      <c r="J464" s="526"/>
      <c r="K464" s="520"/>
      <c r="L464" s="526"/>
    </row>
    <row r="465">
      <c r="C465" s="520"/>
      <c r="D465" s="520"/>
      <c r="E465" s="520"/>
      <c r="F465" s="520"/>
      <c r="G465" s="520"/>
      <c r="H465" s="526"/>
      <c r="I465" s="526"/>
      <c r="J465" s="526"/>
      <c r="K465" s="520"/>
      <c r="L465" s="526"/>
    </row>
    <row r="466">
      <c r="C466" s="520"/>
      <c r="D466" s="520"/>
      <c r="E466" s="520"/>
      <c r="F466" s="520"/>
      <c r="G466" s="520"/>
      <c r="H466" s="526"/>
      <c r="I466" s="526"/>
      <c r="J466" s="526"/>
      <c r="K466" s="520"/>
      <c r="L466" s="526"/>
    </row>
    <row r="467">
      <c r="C467" s="520"/>
      <c r="D467" s="520"/>
      <c r="E467" s="520"/>
      <c r="F467" s="520"/>
      <c r="G467" s="520"/>
      <c r="H467" s="526"/>
      <c r="I467" s="526"/>
      <c r="J467" s="526"/>
      <c r="K467" s="520"/>
      <c r="L467" s="526"/>
    </row>
    <row r="468">
      <c r="C468" s="520"/>
      <c r="D468" s="520"/>
      <c r="E468" s="520"/>
      <c r="F468" s="520"/>
      <c r="G468" s="520"/>
      <c r="H468" s="526"/>
      <c r="I468" s="526"/>
      <c r="J468" s="526"/>
      <c r="K468" s="520"/>
      <c r="L468" s="526"/>
    </row>
    <row r="469">
      <c r="C469" s="520"/>
      <c r="D469" s="520"/>
      <c r="E469" s="520"/>
      <c r="F469" s="520"/>
      <c r="G469" s="520"/>
      <c r="H469" s="526"/>
      <c r="I469" s="526"/>
      <c r="J469" s="526"/>
      <c r="K469" s="520"/>
      <c r="L469" s="526"/>
    </row>
    <row r="470">
      <c r="C470" s="520"/>
      <c r="D470" s="520"/>
      <c r="E470" s="520"/>
      <c r="F470" s="520"/>
      <c r="G470" s="520"/>
      <c r="H470" s="526"/>
      <c r="I470" s="526"/>
      <c r="J470" s="526"/>
      <c r="K470" s="520"/>
      <c r="L470" s="526"/>
    </row>
    <row r="471">
      <c r="C471" s="520"/>
      <c r="D471" s="520"/>
      <c r="E471" s="520"/>
      <c r="F471" s="520"/>
      <c r="G471" s="520"/>
      <c r="H471" s="526"/>
      <c r="I471" s="526"/>
      <c r="J471" s="526"/>
      <c r="K471" s="520"/>
      <c r="L471" s="526"/>
    </row>
    <row r="472">
      <c r="C472" s="520"/>
      <c r="D472" s="520"/>
      <c r="E472" s="520"/>
      <c r="F472" s="520"/>
      <c r="G472" s="520"/>
      <c r="H472" s="526"/>
      <c r="I472" s="526"/>
      <c r="J472" s="526"/>
      <c r="K472" s="520"/>
      <c r="L472" s="526"/>
    </row>
    <row r="473">
      <c r="C473" s="520"/>
      <c r="D473" s="520"/>
      <c r="E473" s="520"/>
      <c r="F473" s="520"/>
      <c r="G473" s="520"/>
      <c r="H473" s="526"/>
      <c r="I473" s="526"/>
      <c r="J473" s="526"/>
      <c r="K473" s="520"/>
      <c r="L473" s="526"/>
    </row>
    <row r="474">
      <c r="C474" s="520"/>
      <c r="D474" s="520"/>
      <c r="E474" s="520"/>
      <c r="F474" s="520"/>
      <c r="G474" s="520"/>
      <c r="H474" s="526"/>
      <c r="I474" s="526"/>
      <c r="J474" s="526"/>
      <c r="K474" s="520"/>
      <c r="L474" s="526"/>
    </row>
    <row r="475">
      <c r="C475" s="520"/>
      <c r="D475" s="520"/>
      <c r="E475" s="520"/>
      <c r="F475" s="520"/>
      <c r="G475" s="520"/>
      <c r="H475" s="526"/>
      <c r="I475" s="526"/>
      <c r="J475" s="526"/>
      <c r="K475" s="520"/>
      <c r="L475" s="526"/>
    </row>
    <row r="476">
      <c r="C476" s="520"/>
      <c r="D476" s="520"/>
      <c r="E476" s="520"/>
      <c r="F476" s="520"/>
      <c r="G476" s="520"/>
      <c r="H476" s="526"/>
      <c r="I476" s="526"/>
      <c r="J476" s="526"/>
      <c r="K476" s="520"/>
      <c r="L476" s="526"/>
    </row>
    <row r="477">
      <c r="C477" s="520"/>
      <c r="D477" s="520"/>
      <c r="E477" s="520"/>
      <c r="F477" s="520"/>
      <c r="G477" s="520"/>
      <c r="H477" s="526"/>
      <c r="I477" s="526"/>
      <c r="J477" s="526"/>
      <c r="K477" s="520"/>
      <c r="L477" s="526"/>
    </row>
    <row r="478">
      <c r="C478" s="520"/>
      <c r="D478" s="520"/>
      <c r="E478" s="520"/>
      <c r="F478" s="520"/>
      <c r="G478" s="520"/>
      <c r="H478" s="526"/>
      <c r="I478" s="526"/>
      <c r="J478" s="526"/>
      <c r="K478" s="520"/>
      <c r="L478" s="526"/>
    </row>
    <row r="479">
      <c r="C479" s="520"/>
      <c r="D479" s="520"/>
      <c r="E479" s="520"/>
      <c r="F479" s="520"/>
      <c r="G479" s="520"/>
      <c r="H479" s="526"/>
      <c r="I479" s="526"/>
      <c r="J479" s="526"/>
      <c r="K479" s="520"/>
      <c r="L479" s="526"/>
    </row>
    <row r="480">
      <c r="C480" s="520"/>
      <c r="D480" s="520"/>
      <c r="E480" s="520"/>
      <c r="F480" s="520"/>
      <c r="G480" s="520"/>
      <c r="H480" s="526"/>
      <c r="I480" s="526"/>
      <c r="J480" s="526"/>
      <c r="K480" s="520"/>
      <c r="L480" s="526"/>
    </row>
    <row r="481">
      <c r="C481" s="520"/>
      <c r="D481" s="520"/>
      <c r="E481" s="520"/>
      <c r="F481" s="520"/>
      <c r="G481" s="520"/>
      <c r="H481" s="526"/>
      <c r="I481" s="526"/>
      <c r="J481" s="526"/>
      <c r="K481" s="520"/>
      <c r="L481" s="526"/>
    </row>
    <row r="482">
      <c r="C482" s="520"/>
      <c r="D482" s="520"/>
      <c r="E482" s="520"/>
      <c r="F482" s="520"/>
      <c r="G482" s="520"/>
      <c r="H482" s="526"/>
      <c r="I482" s="526"/>
      <c r="J482" s="526"/>
      <c r="K482" s="520"/>
      <c r="L482" s="526"/>
    </row>
    <row r="483">
      <c r="C483" s="520"/>
      <c r="D483" s="520"/>
      <c r="E483" s="520"/>
      <c r="F483" s="520"/>
      <c r="G483" s="520"/>
      <c r="H483" s="526"/>
      <c r="I483" s="526"/>
      <c r="J483" s="526"/>
      <c r="K483" s="520"/>
      <c r="L483" s="526"/>
    </row>
    <row r="484">
      <c r="C484" s="520"/>
      <c r="D484" s="520"/>
      <c r="E484" s="520"/>
      <c r="F484" s="520"/>
      <c r="G484" s="520"/>
      <c r="H484" s="526"/>
      <c r="I484" s="526"/>
      <c r="J484" s="526"/>
      <c r="K484" s="520"/>
      <c r="L484" s="526"/>
    </row>
    <row r="485">
      <c r="C485" s="520"/>
      <c r="D485" s="520"/>
      <c r="E485" s="520"/>
      <c r="F485" s="520"/>
      <c r="G485" s="520"/>
      <c r="H485" s="526"/>
      <c r="I485" s="526"/>
      <c r="J485" s="526"/>
      <c r="K485" s="520"/>
      <c r="L485" s="526"/>
    </row>
    <row r="486">
      <c r="C486" s="520"/>
      <c r="D486" s="520"/>
      <c r="E486" s="520"/>
      <c r="F486" s="520"/>
      <c r="G486" s="520"/>
      <c r="H486" s="526"/>
      <c r="I486" s="526"/>
      <c r="J486" s="526"/>
      <c r="K486" s="520"/>
      <c r="L486" s="526"/>
    </row>
    <row r="487">
      <c r="C487" s="520"/>
      <c r="D487" s="520"/>
      <c r="E487" s="520"/>
      <c r="F487" s="520"/>
      <c r="G487" s="520"/>
      <c r="H487" s="526"/>
      <c r="I487" s="526"/>
      <c r="J487" s="526"/>
      <c r="K487" s="520"/>
      <c r="L487" s="526"/>
    </row>
    <row r="488">
      <c r="C488" s="520"/>
      <c r="D488" s="520"/>
      <c r="E488" s="520"/>
      <c r="F488" s="520"/>
      <c r="G488" s="520"/>
      <c r="H488" s="526"/>
      <c r="I488" s="526"/>
      <c r="J488" s="526"/>
      <c r="K488" s="520"/>
      <c r="L488" s="526"/>
    </row>
    <row r="489">
      <c r="C489" s="520"/>
      <c r="D489" s="520"/>
      <c r="E489" s="520"/>
      <c r="F489" s="520"/>
      <c r="G489" s="520"/>
      <c r="H489" s="526"/>
      <c r="I489" s="526"/>
      <c r="J489" s="526"/>
      <c r="K489" s="520"/>
      <c r="L489" s="526"/>
    </row>
    <row r="490">
      <c r="C490" s="520"/>
      <c r="D490" s="520"/>
      <c r="E490" s="520"/>
      <c r="F490" s="520"/>
      <c r="G490" s="520"/>
      <c r="H490" s="526"/>
      <c r="I490" s="526"/>
      <c r="J490" s="526"/>
      <c r="K490" s="520"/>
      <c r="L490" s="526"/>
    </row>
    <row r="491">
      <c r="C491" s="520"/>
      <c r="D491" s="520"/>
      <c r="E491" s="520"/>
      <c r="F491" s="520"/>
      <c r="G491" s="520"/>
      <c r="H491" s="526"/>
      <c r="I491" s="526"/>
      <c r="J491" s="526"/>
      <c r="K491" s="520"/>
      <c r="L491" s="526"/>
    </row>
    <row r="492">
      <c r="C492" s="520"/>
      <c r="D492" s="520"/>
      <c r="E492" s="520"/>
      <c r="F492" s="520"/>
      <c r="G492" s="520"/>
      <c r="H492" s="526"/>
      <c r="I492" s="526"/>
      <c r="J492" s="526"/>
      <c r="K492" s="520"/>
      <c r="L492" s="526"/>
    </row>
    <row r="493">
      <c r="C493" s="520"/>
      <c r="D493" s="520"/>
      <c r="E493" s="520"/>
      <c r="F493" s="520"/>
      <c r="G493" s="520"/>
      <c r="H493" s="526"/>
      <c r="I493" s="526"/>
      <c r="J493" s="526"/>
      <c r="K493" s="520"/>
      <c r="L493" s="526"/>
    </row>
    <row r="494">
      <c r="C494" s="520"/>
      <c r="D494" s="520"/>
      <c r="E494" s="520"/>
      <c r="F494" s="520"/>
      <c r="G494" s="520"/>
      <c r="H494" s="526"/>
      <c r="I494" s="526"/>
      <c r="J494" s="526"/>
      <c r="K494" s="520"/>
      <c r="L494" s="526"/>
    </row>
    <row r="495">
      <c r="C495" s="520"/>
      <c r="D495" s="520"/>
      <c r="E495" s="520"/>
      <c r="F495" s="520"/>
      <c r="G495" s="520"/>
      <c r="H495" s="526"/>
      <c r="I495" s="526"/>
      <c r="J495" s="526"/>
      <c r="K495" s="520"/>
      <c r="L495" s="526"/>
    </row>
    <row r="496">
      <c r="C496" s="520"/>
      <c r="D496" s="520"/>
      <c r="E496" s="520"/>
      <c r="F496" s="520"/>
      <c r="G496" s="520"/>
      <c r="H496" s="526"/>
      <c r="I496" s="526"/>
      <c r="J496" s="526"/>
      <c r="K496" s="520"/>
      <c r="L496" s="526"/>
    </row>
    <row r="497">
      <c r="C497" s="520"/>
      <c r="D497" s="520"/>
      <c r="E497" s="520"/>
      <c r="F497" s="520"/>
      <c r="G497" s="520"/>
      <c r="H497" s="526"/>
      <c r="I497" s="526"/>
      <c r="J497" s="526"/>
      <c r="K497" s="520"/>
      <c r="L497" s="526"/>
    </row>
    <row r="498">
      <c r="C498" s="520"/>
      <c r="D498" s="520"/>
      <c r="E498" s="520"/>
      <c r="F498" s="520"/>
      <c r="G498" s="520"/>
      <c r="H498" s="526"/>
      <c r="I498" s="526"/>
      <c r="J498" s="526"/>
      <c r="K498" s="520"/>
      <c r="L498" s="526"/>
    </row>
    <row r="499">
      <c r="C499" s="520"/>
      <c r="D499" s="520"/>
      <c r="E499" s="520"/>
      <c r="F499" s="520"/>
      <c r="G499" s="520"/>
      <c r="H499" s="526"/>
      <c r="I499" s="526"/>
      <c r="J499" s="526"/>
      <c r="K499" s="520"/>
      <c r="L499" s="526"/>
    </row>
    <row r="500">
      <c r="C500" s="520"/>
      <c r="D500" s="520"/>
      <c r="E500" s="520"/>
      <c r="F500" s="520"/>
      <c r="G500" s="520"/>
      <c r="H500" s="526"/>
      <c r="I500" s="526"/>
      <c r="J500" s="526"/>
      <c r="K500" s="520"/>
      <c r="L500" s="526"/>
    </row>
    <row r="501">
      <c r="C501" s="520"/>
      <c r="D501" s="520"/>
      <c r="E501" s="520"/>
      <c r="F501" s="520"/>
      <c r="G501" s="520"/>
      <c r="H501" s="526"/>
      <c r="I501" s="526"/>
      <c r="J501" s="526"/>
      <c r="K501" s="520"/>
      <c r="L501" s="526"/>
    </row>
    <row r="502">
      <c r="C502" s="520"/>
      <c r="D502" s="520"/>
      <c r="E502" s="520"/>
      <c r="F502" s="520"/>
      <c r="G502" s="520"/>
      <c r="H502" s="526"/>
      <c r="I502" s="526"/>
      <c r="J502" s="526"/>
      <c r="K502" s="520"/>
      <c r="L502" s="526"/>
    </row>
    <row r="503">
      <c r="C503" s="520"/>
      <c r="D503" s="520"/>
      <c r="E503" s="520"/>
      <c r="F503" s="520"/>
      <c r="G503" s="520"/>
      <c r="H503" s="526"/>
      <c r="I503" s="526"/>
      <c r="J503" s="526"/>
      <c r="K503" s="520"/>
      <c r="L503" s="526"/>
    </row>
    <row r="504">
      <c r="C504" s="520"/>
      <c r="D504" s="520"/>
      <c r="E504" s="520"/>
      <c r="F504" s="520"/>
      <c r="G504" s="520"/>
      <c r="H504" s="526"/>
      <c r="I504" s="526"/>
      <c r="J504" s="526"/>
      <c r="K504" s="520"/>
      <c r="L504" s="526"/>
    </row>
    <row r="505">
      <c r="C505" s="520"/>
      <c r="D505" s="520"/>
      <c r="E505" s="520"/>
      <c r="F505" s="520"/>
      <c r="G505" s="520"/>
      <c r="H505" s="526"/>
      <c r="I505" s="526"/>
      <c r="J505" s="526"/>
      <c r="K505" s="520"/>
      <c r="L505" s="526"/>
    </row>
    <row r="506">
      <c r="C506" s="520"/>
      <c r="D506" s="520"/>
      <c r="E506" s="520"/>
      <c r="F506" s="520"/>
      <c r="G506" s="520"/>
      <c r="H506" s="526"/>
      <c r="I506" s="526"/>
      <c r="J506" s="526"/>
      <c r="K506" s="520"/>
      <c r="L506" s="526"/>
    </row>
    <row r="507">
      <c r="C507" s="520"/>
      <c r="D507" s="520"/>
      <c r="E507" s="520"/>
      <c r="F507" s="520"/>
      <c r="G507" s="520"/>
      <c r="H507" s="526"/>
      <c r="I507" s="526"/>
      <c r="J507" s="526"/>
      <c r="K507" s="520"/>
      <c r="L507" s="526"/>
    </row>
    <row r="508">
      <c r="C508" s="520"/>
      <c r="D508" s="520"/>
      <c r="E508" s="520"/>
      <c r="F508" s="520"/>
      <c r="G508" s="520"/>
      <c r="H508" s="526"/>
      <c r="I508" s="526"/>
      <c r="J508" s="526"/>
      <c r="K508" s="520"/>
      <c r="L508" s="526"/>
    </row>
    <row r="509">
      <c r="C509" s="520"/>
      <c r="D509" s="520"/>
      <c r="E509" s="520"/>
      <c r="F509" s="520"/>
      <c r="G509" s="520"/>
      <c r="H509" s="526"/>
      <c r="I509" s="526"/>
      <c r="J509" s="526"/>
      <c r="K509" s="520"/>
      <c r="L509" s="526"/>
    </row>
    <row r="510">
      <c r="C510" s="520"/>
      <c r="D510" s="520"/>
      <c r="E510" s="520"/>
      <c r="F510" s="520"/>
      <c r="G510" s="520"/>
      <c r="H510" s="526"/>
      <c r="I510" s="526"/>
      <c r="J510" s="526"/>
      <c r="K510" s="520"/>
      <c r="L510" s="526"/>
    </row>
    <row r="511">
      <c r="C511" s="520"/>
      <c r="D511" s="520"/>
      <c r="E511" s="520"/>
      <c r="F511" s="520"/>
      <c r="G511" s="520"/>
      <c r="H511" s="526"/>
      <c r="I511" s="526"/>
      <c r="J511" s="526"/>
      <c r="K511" s="520"/>
      <c r="L511" s="526"/>
    </row>
    <row r="512">
      <c r="C512" s="520"/>
      <c r="D512" s="520"/>
      <c r="E512" s="520"/>
      <c r="F512" s="520"/>
      <c r="G512" s="520"/>
      <c r="H512" s="526"/>
      <c r="I512" s="526"/>
      <c r="J512" s="526"/>
      <c r="K512" s="520"/>
      <c r="L512" s="526"/>
    </row>
    <row r="513">
      <c r="C513" s="520"/>
      <c r="D513" s="520"/>
      <c r="E513" s="520"/>
      <c r="F513" s="520"/>
      <c r="G513" s="520"/>
      <c r="H513" s="526"/>
      <c r="I513" s="526"/>
      <c r="J513" s="526"/>
      <c r="K513" s="520"/>
      <c r="L513" s="526"/>
    </row>
    <row r="514">
      <c r="C514" s="520"/>
      <c r="D514" s="520"/>
      <c r="E514" s="520"/>
      <c r="F514" s="520"/>
      <c r="G514" s="520"/>
      <c r="H514" s="526"/>
      <c r="I514" s="526"/>
      <c r="J514" s="526"/>
      <c r="K514" s="520"/>
      <c r="L514" s="526"/>
    </row>
    <row r="515">
      <c r="C515" s="520"/>
      <c r="D515" s="520"/>
      <c r="E515" s="520"/>
      <c r="F515" s="520"/>
      <c r="G515" s="520"/>
      <c r="H515" s="526"/>
      <c r="I515" s="526"/>
      <c r="J515" s="526"/>
      <c r="K515" s="520"/>
      <c r="L515" s="526"/>
    </row>
    <row r="516">
      <c r="C516" s="520"/>
      <c r="D516" s="520"/>
      <c r="E516" s="520"/>
      <c r="F516" s="520"/>
      <c r="G516" s="520"/>
      <c r="H516" s="526"/>
      <c r="I516" s="526"/>
      <c r="J516" s="526"/>
      <c r="K516" s="520"/>
      <c r="L516" s="526"/>
    </row>
    <row r="517">
      <c r="C517" s="520"/>
      <c r="D517" s="520"/>
      <c r="E517" s="520"/>
      <c r="F517" s="520"/>
      <c r="G517" s="520"/>
      <c r="H517" s="526"/>
      <c r="I517" s="526"/>
      <c r="J517" s="526"/>
      <c r="K517" s="520"/>
      <c r="L517" s="526"/>
    </row>
    <row r="518">
      <c r="C518" s="520"/>
      <c r="D518" s="520"/>
      <c r="E518" s="520"/>
      <c r="F518" s="520"/>
      <c r="G518" s="520"/>
      <c r="H518" s="526"/>
      <c r="I518" s="526"/>
      <c r="J518" s="526"/>
      <c r="K518" s="520"/>
      <c r="L518" s="526"/>
    </row>
    <row r="519">
      <c r="C519" s="520"/>
      <c r="D519" s="520"/>
      <c r="E519" s="520"/>
      <c r="F519" s="520"/>
      <c r="G519" s="520"/>
      <c r="H519" s="526"/>
      <c r="I519" s="526"/>
      <c r="J519" s="526"/>
      <c r="K519" s="520"/>
      <c r="L519" s="526"/>
    </row>
    <row r="520">
      <c r="C520" s="520"/>
      <c r="D520" s="520"/>
      <c r="E520" s="520"/>
      <c r="F520" s="520"/>
      <c r="G520" s="520"/>
      <c r="H520" s="526"/>
      <c r="I520" s="526"/>
      <c r="J520" s="526"/>
      <c r="K520" s="520"/>
      <c r="L520" s="526"/>
    </row>
    <row r="521">
      <c r="C521" s="520"/>
      <c r="D521" s="520"/>
      <c r="E521" s="520"/>
      <c r="F521" s="520"/>
      <c r="G521" s="520"/>
      <c r="H521" s="526"/>
      <c r="I521" s="526"/>
      <c r="J521" s="526"/>
      <c r="K521" s="520"/>
      <c r="L521" s="526"/>
    </row>
    <row r="522">
      <c r="C522" s="520"/>
      <c r="D522" s="520"/>
      <c r="E522" s="520"/>
      <c r="F522" s="520"/>
      <c r="G522" s="520"/>
      <c r="H522" s="526"/>
      <c r="I522" s="526"/>
      <c r="J522" s="526"/>
      <c r="K522" s="520"/>
      <c r="L522" s="526"/>
    </row>
    <row r="523">
      <c r="C523" s="520"/>
      <c r="D523" s="520"/>
      <c r="E523" s="520"/>
      <c r="F523" s="520"/>
      <c r="G523" s="520"/>
      <c r="H523" s="526"/>
      <c r="I523" s="526"/>
      <c r="J523" s="526"/>
      <c r="K523" s="520"/>
      <c r="L523" s="526"/>
    </row>
    <row r="524">
      <c r="C524" s="520"/>
      <c r="D524" s="520"/>
      <c r="E524" s="520"/>
      <c r="F524" s="520"/>
      <c r="G524" s="520"/>
      <c r="H524" s="526"/>
      <c r="I524" s="526"/>
      <c r="J524" s="526"/>
      <c r="K524" s="520"/>
      <c r="L524" s="526"/>
    </row>
    <row r="525">
      <c r="C525" s="520"/>
      <c r="D525" s="520"/>
      <c r="E525" s="520"/>
      <c r="F525" s="520"/>
      <c r="G525" s="520"/>
      <c r="H525" s="526"/>
      <c r="I525" s="526"/>
      <c r="J525" s="526"/>
      <c r="K525" s="520"/>
      <c r="L525" s="526"/>
    </row>
    <row r="526">
      <c r="C526" s="520"/>
      <c r="D526" s="520"/>
      <c r="E526" s="520"/>
      <c r="F526" s="520"/>
      <c r="G526" s="520"/>
      <c r="H526" s="526"/>
      <c r="I526" s="526"/>
      <c r="J526" s="526"/>
      <c r="K526" s="520"/>
      <c r="L526" s="526"/>
    </row>
    <row r="527">
      <c r="C527" s="520"/>
      <c r="D527" s="520"/>
      <c r="E527" s="520"/>
      <c r="F527" s="520"/>
      <c r="G527" s="520"/>
      <c r="H527" s="526"/>
      <c r="I527" s="526"/>
      <c r="J527" s="526"/>
      <c r="K527" s="520"/>
      <c r="L527" s="526"/>
    </row>
    <row r="528">
      <c r="C528" s="520"/>
      <c r="D528" s="520"/>
      <c r="E528" s="520"/>
      <c r="F528" s="520"/>
      <c r="G528" s="520"/>
      <c r="H528" s="526"/>
      <c r="I528" s="526"/>
      <c r="J528" s="526"/>
      <c r="K528" s="520"/>
      <c r="L528" s="526"/>
    </row>
    <row r="529">
      <c r="C529" s="520"/>
      <c r="D529" s="520"/>
      <c r="E529" s="520"/>
      <c r="F529" s="520"/>
      <c r="G529" s="520"/>
      <c r="H529" s="526"/>
      <c r="I529" s="526"/>
      <c r="J529" s="526"/>
      <c r="K529" s="520"/>
      <c r="L529" s="526"/>
    </row>
    <row r="530">
      <c r="C530" s="520"/>
      <c r="D530" s="520"/>
      <c r="E530" s="520"/>
      <c r="F530" s="520"/>
      <c r="G530" s="520"/>
      <c r="H530" s="526"/>
      <c r="I530" s="526"/>
      <c r="J530" s="526"/>
      <c r="K530" s="520"/>
      <c r="L530" s="526"/>
    </row>
    <row r="531">
      <c r="C531" s="520"/>
      <c r="D531" s="520"/>
      <c r="E531" s="520"/>
      <c r="F531" s="520"/>
      <c r="G531" s="520"/>
      <c r="H531" s="526"/>
      <c r="I531" s="526"/>
      <c r="J531" s="526"/>
      <c r="K531" s="520"/>
      <c r="L531" s="526"/>
    </row>
    <row r="532">
      <c r="C532" s="520"/>
      <c r="D532" s="520"/>
      <c r="E532" s="520"/>
      <c r="F532" s="520"/>
      <c r="G532" s="520"/>
      <c r="H532" s="526"/>
      <c r="I532" s="526"/>
      <c r="J532" s="526"/>
      <c r="K532" s="520"/>
      <c r="L532" s="526"/>
    </row>
    <row r="533">
      <c r="C533" s="520"/>
      <c r="D533" s="520"/>
      <c r="E533" s="520"/>
      <c r="F533" s="520"/>
      <c r="G533" s="520"/>
      <c r="H533" s="526"/>
      <c r="I533" s="526"/>
      <c r="J533" s="526"/>
      <c r="K533" s="520"/>
      <c r="L533" s="526"/>
    </row>
    <row r="534">
      <c r="C534" s="520"/>
      <c r="D534" s="520"/>
      <c r="E534" s="520"/>
      <c r="F534" s="520"/>
      <c r="G534" s="520"/>
      <c r="H534" s="526"/>
      <c r="I534" s="526"/>
      <c r="J534" s="526"/>
      <c r="K534" s="520"/>
      <c r="L534" s="526"/>
    </row>
    <row r="535">
      <c r="C535" s="520"/>
      <c r="D535" s="520"/>
      <c r="E535" s="520"/>
      <c r="F535" s="520"/>
      <c r="G535" s="520"/>
      <c r="H535" s="526"/>
      <c r="I535" s="526"/>
      <c r="J535" s="526"/>
      <c r="K535" s="520"/>
      <c r="L535" s="526"/>
    </row>
    <row r="536">
      <c r="C536" s="520"/>
      <c r="D536" s="520"/>
      <c r="E536" s="520"/>
      <c r="F536" s="520"/>
      <c r="G536" s="520"/>
      <c r="H536" s="526"/>
      <c r="I536" s="526"/>
      <c r="J536" s="526"/>
      <c r="K536" s="520"/>
      <c r="L536" s="526"/>
    </row>
    <row r="537">
      <c r="C537" s="520"/>
      <c r="D537" s="520"/>
      <c r="E537" s="520"/>
      <c r="F537" s="520"/>
      <c r="G537" s="520"/>
      <c r="H537" s="526"/>
      <c r="I537" s="526"/>
      <c r="J537" s="526"/>
      <c r="K537" s="520"/>
      <c r="L537" s="526"/>
    </row>
    <row r="538">
      <c r="C538" s="520"/>
      <c r="D538" s="520"/>
      <c r="E538" s="520"/>
      <c r="F538" s="520"/>
      <c r="G538" s="520"/>
      <c r="H538" s="526"/>
      <c r="I538" s="526"/>
      <c r="J538" s="526"/>
      <c r="K538" s="520"/>
      <c r="L538" s="526"/>
    </row>
    <row r="539">
      <c r="C539" s="520"/>
      <c r="D539" s="520"/>
      <c r="E539" s="520"/>
      <c r="F539" s="520"/>
      <c r="G539" s="520"/>
      <c r="H539" s="526"/>
      <c r="I539" s="526"/>
      <c r="J539" s="526"/>
      <c r="K539" s="520"/>
      <c r="L539" s="526"/>
    </row>
    <row r="540">
      <c r="C540" s="520"/>
      <c r="D540" s="520"/>
      <c r="E540" s="520"/>
      <c r="F540" s="520"/>
      <c r="G540" s="520"/>
      <c r="H540" s="526"/>
      <c r="I540" s="526"/>
      <c r="J540" s="526"/>
      <c r="K540" s="520"/>
      <c r="L540" s="526"/>
    </row>
    <row r="541">
      <c r="C541" s="520"/>
      <c r="D541" s="520"/>
      <c r="E541" s="520"/>
      <c r="F541" s="520"/>
      <c r="G541" s="520"/>
      <c r="H541" s="526"/>
      <c r="I541" s="526"/>
      <c r="J541" s="526"/>
      <c r="K541" s="520"/>
      <c r="L541" s="526"/>
    </row>
    <row r="542">
      <c r="C542" s="520"/>
      <c r="D542" s="520"/>
      <c r="E542" s="520"/>
      <c r="F542" s="520"/>
      <c r="G542" s="520"/>
      <c r="H542" s="526"/>
      <c r="I542" s="526"/>
      <c r="J542" s="526"/>
      <c r="K542" s="520"/>
      <c r="L542" s="526"/>
    </row>
    <row r="543">
      <c r="C543" s="520"/>
      <c r="D543" s="520"/>
      <c r="E543" s="520"/>
      <c r="F543" s="520"/>
      <c r="G543" s="520"/>
      <c r="H543" s="526"/>
      <c r="I543" s="526"/>
      <c r="J543" s="526"/>
      <c r="K543" s="520"/>
      <c r="L543" s="526"/>
    </row>
    <row r="544">
      <c r="C544" s="520"/>
      <c r="D544" s="520"/>
      <c r="E544" s="520"/>
      <c r="F544" s="520"/>
      <c r="G544" s="520"/>
      <c r="H544" s="526"/>
      <c r="I544" s="526"/>
      <c r="J544" s="526"/>
      <c r="K544" s="520"/>
      <c r="L544" s="526"/>
    </row>
    <row r="545">
      <c r="C545" s="520"/>
      <c r="D545" s="520"/>
      <c r="E545" s="520"/>
      <c r="F545" s="520"/>
      <c r="G545" s="520"/>
      <c r="H545" s="526"/>
      <c r="I545" s="526"/>
      <c r="J545" s="526"/>
      <c r="K545" s="520"/>
      <c r="L545" s="526"/>
    </row>
    <row r="546">
      <c r="C546" s="520"/>
      <c r="D546" s="520"/>
      <c r="E546" s="520"/>
      <c r="F546" s="520"/>
      <c r="G546" s="520"/>
      <c r="H546" s="526"/>
      <c r="I546" s="526"/>
      <c r="J546" s="526"/>
      <c r="K546" s="520"/>
      <c r="L546" s="526"/>
    </row>
    <row r="547">
      <c r="C547" s="520"/>
      <c r="D547" s="520"/>
      <c r="E547" s="520"/>
      <c r="F547" s="520"/>
      <c r="G547" s="520"/>
      <c r="H547" s="526"/>
      <c r="I547" s="526"/>
      <c r="J547" s="526"/>
      <c r="K547" s="520"/>
      <c r="L547" s="526"/>
    </row>
    <row r="548">
      <c r="C548" s="520"/>
      <c r="D548" s="520"/>
      <c r="E548" s="520"/>
      <c r="F548" s="520"/>
      <c r="G548" s="520"/>
      <c r="H548" s="526"/>
      <c r="I548" s="526"/>
      <c r="J548" s="526"/>
      <c r="K548" s="520"/>
      <c r="L548" s="526"/>
    </row>
    <row r="549">
      <c r="C549" s="520"/>
      <c r="D549" s="520"/>
      <c r="E549" s="520"/>
      <c r="F549" s="520"/>
      <c r="G549" s="520"/>
      <c r="H549" s="526"/>
      <c r="I549" s="526"/>
      <c r="J549" s="526"/>
      <c r="K549" s="520"/>
      <c r="L549" s="526"/>
    </row>
    <row r="550">
      <c r="C550" s="520"/>
      <c r="D550" s="520"/>
      <c r="E550" s="520"/>
      <c r="F550" s="520"/>
      <c r="G550" s="520"/>
      <c r="H550" s="526"/>
      <c r="I550" s="526"/>
      <c r="J550" s="526"/>
      <c r="K550" s="520"/>
      <c r="L550" s="526"/>
    </row>
    <row r="551">
      <c r="C551" s="520"/>
      <c r="D551" s="520"/>
      <c r="E551" s="520"/>
      <c r="F551" s="520"/>
      <c r="G551" s="520"/>
      <c r="H551" s="526"/>
      <c r="I551" s="526"/>
      <c r="J551" s="526"/>
      <c r="K551" s="520"/>
      <c r="L551" s="526"/>
    </row>
    <row r="552">
      <c r="C552" s="520"/>
      <c r="D552" s="520"/>
      <c r="E552" s="520"/>
      <c r="F552" s="520"/>
      <c r="G552" s="520"/>
      <c r="H552" s="526"/>
      <c r="I552" s="526"/>
      <c r="J552" s="526"/>
      <c r="K552" s="520"/>
      <c r="L552" s="526"/>
    </row>
    <row r="553">
      <c r="C553" s="520"/>
      <c r="D553" s="520"/>
      <c r="E553" s="520"/>
      <c r="F553" s="520"/>
      <c r="G553" s="520"/>
      <c r="H553" s="526"/>
      <c r="I553" s="526"/>
      <c r="J553" s="526"/>
      <c r="K553" s="520"/>
      <c r="L553" s="526"/>
    </row>
    <row r="554">
      <c r="C554" s="520"/>
      <c r="D554" s="520"/>
      <c r="E554" s="520"/>
      <c r="F554" s="520"/>
      <c r="G554" s="520"/>
      <c r="H554" s="526"/>
      <c r="I554" s="526"/>
      <c r="J554" s="526"/>
      <c r="K554" s="520"/>
      <c r="L554" s="526"/>
    </row>
    <row r="555">
      <c r="C555" s="520"/>
      <c r="D555" s="520"/>
      <c r="E555" s="520"/>
      <c r="F555" s="520"/>
      <c r="G555" s="520"/>
      <c r="H555" s="526"/>
      <c r="I555" s="526"/>
      <c r="J555" s="526"/>
      <c r="K555" s="520"/>
      <c r="L555" s="526"/>
    </row>
    <row r="556">
      <c r="C556" s="520"/>
      <c r="D556" s="520"/>
      <c r="E556" s="520"/>
      <c r="F556" s="520"/>
      <c r="G556" s="520"/>
      <c r="H556" s="526"/>
      <c r="I556" s="526"/>
      <c r="J556" s="526"/>
      <c r="K556" s="520"/>
      <c r="L556" s="526"/>
    </row>
    <row r="557">
      <c r="C557" s="520"/>
      <c r="D557" s="520"/>
      <c r="E557" s="520"/>
      <c r="F557" s="520"/>
      <c r="G557" s="520"/>
      <c r="H557" s="526"/>
      <c r="I557" s="526"/>
      <c r="J557" s="526"/>
      <c r="K557" s="520"/>
      <c r="L557" s="526"/>
    </row>
    <row r="558">
      <c r="C558" s="520"/>
      <c r="D558" s="520"/>
      <c r="E558" s="520"/>
      <c r="F558" s="520"/>
      <c r="G558" s="520"/>
      <c r="H558" s="526"/>
      <c r="I558" s="526"/>
      <c r="J558" s="526"/>
      <c r="K558" s="520"/>
      <c r="L558" s="526"/>
    </row>
    <row r="559">
      <c r="C559" s="520"/>
      <c r="D559" s="520"/>
      <c r="E559" s="520"/>
      <c r="F559" s="520"/>
      <c r="G559" s="520"/>
      <c r="H559" s="526"/>
      <c r="I559" s="526"/>
      <c r="J559" s="526"/>
      <c r="K559" s="520"/>
      <c r="L559" s="526"/>
    </row>
    <row r="560">
      <c r="C560" s="520"/>
      <c r="D560" s="520"/>
      <c r="E560" s="520"/>
      <c r="F560" s="520"/>
      <c r="G560" s="520"/>
      <c r="H560" s="526"/>
      <c r="I560" s="526"/>
      <c r="J560" s="526"/>
      <c r="K560" s="520"/>
      <c r="L560" s="526"/>
    </row>
    <row r="561">
      <c r="C561" s="520"/>
      <c r="D561" s="520"/>
      <c r="E561" s="520"/>
      <c r="F561" s="520"/>
      <c r="G561" s="520"/>
      <c r="H561" s="526"/>
      <c r="I561" s="526"/>
      <c r="J561" s="526"/>
      <c r="K561" s="520"/>
      <c r="L561" s="526"/>
    </row>
    <row r="562">
      <c r="C562" s="520"/>
      <c r="D562" s="520"/>
      <c r="E562" s="520"/>
      <c r="F562" s="520"/>
      <c r="G562" s="520"/>
      <c r="H562" s="526"/>
      <c r="I562" s="526"/>
      <c r="J562" s="526"/>
      <c r="K562" s="520"/>
      <c r="L562" s="526"/>
    </row>
    <row r="563">
      <c r="C563" s="520"/>
      <c r="D563" s="520"/>
      <c r="E563" s="520"/>
      <c r="F563" s="520"/>
      <c r="G563" s="520"/>
      <c r="H563" s="526"/>
      <c r="I563" s="526"/>
      <c r="J563" s="526"/>
      <c r="K563" s="520"/>
      <c r="L563" s="526"/>
    </row>
    <row r="564">
      <c r="C564" s="520"/>
      <c r="D564" s="520"/>
      <c r="E564" s="520"/>
      <c r="F564" s="520"/>
      <c r="G564" s="520"/>
      <c r="H564" s="526"/>
      <c r="I564" s="526"/>
      <c r="J564" s="526"/>
      <c r="K564" s="520"/>
      <c r="L564" s="526"/>
    </row>
    <row r="565">
      <c r="C565" s="520"/>
      <c r="D565" s="520"/>
      <c r="E565" s="520"/>
      <c r="F565" s="520"/>
      <c r="G565" s="520"/>
      <c r="H565" s="526"/>
      <c r="I565" s="526"/>
      <c r="J565" s="526"/>
      <c r="K565" s="520"/>
      <c r="L565" s="526"/>
    </row>
    <row r="566">
      <c r="C566" s="520"/>
      <c r="D566" s="520"/>
      <c r="E566" s="520"/>
      <c r="F566" s="520"/>
      <c r="G566" s="520"/>
      <c r="H566" s="526"/>
      <c r="I566" s="526"/>
      <c r="J566" s="526"/>
      <c r="K566" s="520"/>
      <c r="L566" s="526"/>
    </row>
    <row r="567">
      <c r="C567" s="520"/>
      <c r="D567" s="520"/>
      <c r="E567" s="520"/>
      <c r="F567" s="520"/>
      <c r="G567" s="520"/>
      <c r="H567" s="526"/>
      <c r="I567" s="526"/>
      <c r="J567" s="526"/>
      <c r="K567" s="520"/>
      <c r="L567" s="526"/>
    </row>
    <row r="568">
      <c r="C568" s="520"/>
      <c r="D568" s="520"/>
      <c r="E568" s="520"/>
      <c r="F568" s="520"/>
      <c r="G568" s="520"/>
      <c r="H568" s="526"/>
      <c r="I568" s="526"/>
      <c r="J568" s="526"/>
      <c r="K568" s="520"/>
      <c r="L568" s="526"/>
    </row>
    <row r="569">
      <c r="C569" s="520"/>
      <c r="D569" s="520"/>
      <c r="E569" s="520"/>
      <c r="F569" s="520"/>
      <c r="G569" s="520"/>
      <c r="H569" s="526"/>
      <c r="I569" s="526"/>
      <c r="J569" s="526"/>
      <c r="K569" s="520"/>
      <c r="L569" s="526"/>
    </row>
    <row r="570">
      <c r="C570" s="520"/>
      <c r="D570" s="520"/>
      <c r="E570" s="520"/>
      <c r="F570" s="520"/>
      <c r="G570" s="520"/>
      <c r="H570" s="526"/>
      <c r="I570" s="526"/>
      <c r="J570" s="526"/>
      <c r="K570" s="520"/>
      <c r="L570" s="526"/>
    </row>
    <row r="571">
      <c r="C571" s="520"/>
      <c r="D571" s="520"/>
      <c r="E571" s="520"/>
      <c r="F571" s="520"/>
      <c r="G571" s="520"/>
      <c r="H571" s="526"/>
      <c r="I571" s="526"/>
      <c r="J571" s="526"/>
      <c r="K571" s="520"/>
      <c r="L571" s="526"/>
    </row>
    <row r="572">
      <c r="C572" s="520"/>
      <c r="D572" s="520"/>
      <c r="E572" s="520"/>
      <c r="F572" s="520"/>
      <c r="G572" s="520"/>
      <c r="H572" s="526"/>
      <c r="I572" s="526"/>
      <c r="J572" s="526"/>
      <c r="K572" s="520"/>
      <c r="L572" s="526"/>
    </row>
    <row r="573">
      <c r="C573" s="520"/>
      <c r="D573" s="520"/>
      <c r="E573" s="520"/>
      <c r="F573" s="520"/>
      <c r="G573" s="520"/>
      <c r="H573" s="526"/>
      <c r="I573" s="526"/>
      <c r="J573" s="526"/>
      <c r="K573" s="520"/>
      <c r="L573" s="526"/>
    </row>
    <row r="574">
      <c r="C574" s="520"/>
      <c r="D574" s="520"/>
      <c r="E574" s="520"/>
      <c r="F574" s="520"/>
      <c r="G574" s="520"/>
      <c r="H574" s="526"/>
      <c r="I574" s="526"/>
      <c r="J574" s="526"/>
      <c r="K574" s="520"/>
      <c r="L574" s="526"/>
    </row>
    <row r="575">
      <c r="C575" s="520"/>
      <c r="D575" s="520"/>
      <c r="E575" s="520"/>
      <c r="F575" s="520"/>
      <c r="G575" s="520"/>
      <c r="H575" s="526"/>
      <c r="I575" s="526"/>
      <c r="J575" s="526"/>
      <c r="K575" s="520"/>
      <c r="L575" s="526"/>
    </row>
    <row r="576">
      <c r="C576" s="520"/>
      <c r="D576" s="520"/>
      <c r="E576" s="520"/>
      <c r="F576" s="520"/>
      <c r="G576" s="520"/>
      <c r="H576" s="526"/>
      <c r="I576" s="526"/>
      <c r="J576" s="526"/>
      <c r="K576" s="520"/>
      <c r="L576" s="526"/>
    </row>
    <row r="577">
      <c r="C577" s="520"/>
      <c r="D577" s="520"/>
      <c r="E577" s="520"/>
      <c r="F577" s="520"/>
      <c r="G577" s="520"/>
      <c r="H577" s="526"/>
      <c r="I577" s="526"/>
      <c r="J577" s="526"/>
      <c r="K577" s="520"/>
      <c r="L577" s="526"/>
    </row>
    <row r="578">
      <c r="C578" s="520"/>
      <c r="D578" s="520"/>
      <c r="E578" s="520"/>
      <c r="F578" s="520"/>
      <c r="G578" s="520"/>
      <c r="H578" s="526"/>
      <c r="I578" s="526"/>
      <c r="J578" s="526"/>
      <c r="K578" s="520"/>
      <c r="L578" s="526"/>
    </row>
    <row r="579">
      <c r="C579" s="520"/>
      <c r="D579" s="520"/>
      <c r="E579" s="520"/>
      <c r="F579" s="520"/>
      <c r="G579" s="520"/>
      <c r="H579" s="526"/>
      <c r="I579" s="526"/>
      <c r="J579" s="526"/>
      <c r="K579" s="520"/>
      <c r="L579" s="526"/>
    </row>
    <row r="580">
      <c r="C580" s="520"/>
      <c r="D580" s="520"/>
      <c r="E580" s="520"/>
      <c r="F580" s="520"/>
      <c r="G580" s="520"/>
      <c r="H580" s="526"/>
      <c r="I580" s="526"/>
      <c r="J580" s="526"/>
      <c r="K580" s="520"/>
      <c r="L580" s="526"/>
    </row>
    <row r="581">
      <c r="C581" s="520"/>
      <c r="D581" s="520"/>
      <c r="E581" s="520"/>
      <c r="F581" s="520"/>
      <c r="G581" s="520"/>
      <c r="H581" s="526"/>
      <c r="I581" s="526"/>
      <c r="J581" s="526"/>
      <c r="K581" s="520"/>
      <c r="L581" s="526"/>
    </row>
    <row r="582">
      <c r="C582" s="520"/>
      <c r="D582" s="520"/>
      <c r="E582" s="520"/>
      <c r="F582" s="520"/>
      <c r="G582" s="520"/>
      <c r="H582" s="526"/>
      <c r="I582" s="526"/>
      <c r="J582" s="526"/>
      <c r="K582" s="520"/>
      <c r="L582" s="526"/>
    </row>
    <row r="583">
      <c r="C583" s="520"/>
      <c r="D583" s="520"/>
      <c r="E583" s="520"/>
      <c r="F583" s="520"/>
      <c r="G583" s="520"/>
      <c r="H583" s="526"/>
      <c r="I583" s="526"/>
      <c r="J583" s="526"/>
      <c r="K583" s="520"/>
      <c r="L583" s="526"/>
    </row>
    <row r="584">
      <c r="C584" s="520"/>
      <c r="D584" s="520"/>
      <c r="E584" s="520"/>
      <c r="F584" s="520"/>
      <c r="G584" s="520"/>
      <c r="H584" s="526"/>
      <c r="I584" s="526"/>
      <c r="J584" s="526"/>
      <c r="K584" s="520"/>
      <c r="L584" s="526"/>
    </row>
    <row r="585">
      <c r="C585" s="520"/>
      <c r="D585" s="520"/>
      <c r="E585" s="520"/>
      <c r="F585" s="520"/>
      <c r="G585" s="520"/>
      <c r="H585" s="526"/>
      <c r="I585" s="526"/>
      <c r="J585" s="526"/>
      <c r="K585" s="520"/>
      <c r="L585" s="526"/>
    </row>
    <row r="586">
      <c r="C586" s="520"/>
      <c r="D586" s="520"/>
      <c r="E586" s="520"/>
      <c r="F586" s="520"/>
      <c r="G586" s="520"/>
      <c r="H586" s="526"/>
      <c r="I586" s="526"/>
      <c r="J586" s="526"/>
      <c r="K586" s="520"/>
      <c r="L586" s="526"/>
    </row>
    <row r="587">
      <c r="C587" s="520"/>
      <c r="D587" s="520"/>
      <c r="E587" s="520"/>
      <c r="F587" s="520"/>
      <c r="G587" s="520"/>
      <c r="H587" s="526"/>
      <c r="I587" s="526"/>
      <c r="J587" s="526"/>
      <c r="K587" s="520"/>
      <c r="L587" s="526"/>
    </row>
    <row r="588">
      <c r="C588" s="520"/>
      <c r="D588" s="520"/>
      <c r="E588" s="520"/>
      <c r="F588" s="520"/>
      <c r="G588" s="520"/>
      <c r="H588" s="526"/>
      <c r="I588" s="526"/>
      <c r="J588" s="526"/>
      <c r="K588" s="520"/>
      <c r="L588" s="526"/>
    </row>
    <row r="589">
      <c r="C589" s="520"/>
      <c r="D589" s="520"/>
      <c r="E589" s="520"/>
      <c r="F589" s="520"/>
      <c r="G589" s="520"/>
      <c r="H589" s="526"/>
      <c r="I589" s="526"/>
      <c r="J589" s="526"/>
      <c r="K589" s="520"/>
      <c r="L589" s="526"/>
    </row>
    <row r="590">
      <c r="C590" s="520"/>
      <c r="D590" s="520"/>
      <c r="E590" s="520"/>
      <c r="F590" s="520"/>
      <c r="G590" s="520"/>
      <c r="H590" s="526"/>
      <c r="I590" s="526"/>
      <c r="J590" s="526"/>
      <c r="K590" s="520"/>
      <c r="L590" s="526"/>
    </row>
    <row r="591">
      <c r="C591" s="520"/>
      <c r="D591" s="520"/>
      <c r="E591" s="520"/>
      <c r="F591" s="520"/>
      <c r="G591" s="520"/>
      <c r="H591" s="526"/>
      <c r="I591" s="526"/>
      <c r="J591" s="526"/>
      <c r="K591" s="520"/>
      <c r="L591" s="526"/>
    </row>
    <row r="592">
      <c r="C592" s="520"/>
      <c r="D592" s="520"/>
      <c r="E592" s="520"/>
      <c r="F592" s="520"/>
      <c r="G592" s="520"/>
      <c r="H592" s="526"/>
      <c r="I592" s="526"/>
      <c r="J592" s="526"/>
      <c r="K592" s="520"/>
      <c r="L592" s="526"/>
    </row>
    <row r="593">
      <c r="C593" s="520"/>
      <c r="D593" s="520"/>
      <c r="E593" s="520"/>
      <c r="F593" s="520"/>
      <c r="G593" s="520"/>
      <c r="H593" s="526"/>
      <c r="I593" s="526"/>
      <c r="J593" s="526"/>
      <c r="K593" s="520"/>
      <c r="L593" s="526"/>
    </row>
    <row r="594">
      <c r="C594" s="520"/>
      <c r="D594" s="520"/>
      <c r="E594" s="520"/>
      <c r="F594" s="520"/>
      <c r="G594" s="520"/>
      <c r="H594" s="526"/>
      <c r="I594" s="526"/>
      <c r="J594" s="526"/>
      <c r="K594" s="520"/>
      <c r="L594" s="526"/>
    </row>
    <row r="595">
      <c r="C595" s="520"/>
      <c r="D595" s="520"/>
      <c r="E595" s="520"/>
      <c r="F595" s="520"/>
      <c r="G595" s="520"/>
      <c r="H595" s="526"/>
      <c r="I595" s="526"/>
      <c r="J595" s="526"/>
      <c r="K595" s="520"/>
      <c r="L595" s="526"/>
    </row>
    <row r="596">
      <c r="C596" s="520"/>
      <c r="D596" s="520"/>
      <c r="E596" s="520"/>
      <c r="F596" s="520"/>
      <c r="G596" s="520"/>
      <c r="H596" s="526"/>
      <c r="I596" s="526"/>
      <c r="J596" s="526"/>
      <c r="K596" s="520"/>
      <c r="L596" s="526"/>
    </row>
    <row r="597">
      <c r="C597" s="520"/>
      <c r="D597" s="520"/>
      <c r="E597" s="520"/>
      <c r="F597" s="520"/>
      <c r="G597" s="520"/>
      <c r="H597" s="526"/>
      <c r="I597" s="526"/>
      <c r="J597" s="526"/>
      <c r="K597" s="520"/>
      <c r="L597" s="526"/>
    </row>
    <row r="598">
      <c r="C598" s="520"/>
      <c r="D598" s="520"/>
      <c r="E598" s="520"/>
      <c r="F598" s="520"/>
      <c r="G598" s="520"/>
      <c r="H598" s="526"/>
      <c r="I598" s="526"/>
      <c r="J598" s="526"/>
      <c r="K598" s="520"/>
      <c r="L598" s="526"/>
    </row>
    <row r="599">
      <c r="C599" s="520"/>
      <c r="D599" s="520"/>
      <c r="E599" s="520"/>
      <c r="F599" s="520"/>
      <c r="G599" s="520"/>
      <c r="H599" s="526"/>
      <c r="I599" s="526"/>
      <c r="J599" s="526"/>
      <c r="K599" s="520"/>
      <c r="L599" s="526"/>
    </row>
    <row r="600">
      <c r="C600" s="520"/>
      <c r="D600" s="520"/>
      <c r="E600" s="520"/>
      <c r="F600" s="520"/>
      <c r="G600" s="520"/>
      <c r="H600" s="526"/>
      <c r="I600" s="526"/>
      <c r="J600" s="526"/>
      <c r="K600" s="520"/>
      <c r="L600" s="526"/>
    </row>
    <row r="601">
      <c r="C601" s="520"/>
      <c r="D601" s="520"/>
      <c r="E601" s="520"/>
      <c r="F601" s="520"/>
      <c r="G601" s="520"/>
      <c r="H601" s="526"/>
      <c r="I601" s="526"/>
      <c r="J601" s="526"/>
      <c r="K601" s="520"/>
      <c r="L601" s="526"/>
    </row>
    <row r="602">
      <c r="C602" s="520"/>
      <c r="D602" s="520"/>
      <c r="E602" s="520"/>
      <c r="F602" s="520"/>
      <c r="G602" s="520"/>
      <c r="H602" s="526"/>
      <c r="I602" s="526"/>
      <c r="J602" s="526"/>
      <c r="K602" s="520"/>
      <c r="L602" s="526"/>
    </row>
    <row r="603">
      <c r="C603" s="520"/>
      <c r="D603" s="520"/>
      <c r="E603" s="520"/>
      <c r="F603" s="520"/>
      <c r="G603" s="520"/>
      <c r="H603" s="526"/>
      <c r="I603" s="526"/>
      <c r="J603" s="526"/>
      <c r="K603" s="520"/>
      <c r="L603" s="526"/>
    </row>
    <row r="604">
      <c r="C604" s="520"/>
      <c r="D604" s="520"/>
      <c r="E604" s="520"/>
      <c r="F604" s="520"/>
      <c r="G604" s="520"/>
      <c r="H604" s="526"/>
      <c r="I604" s="526"/>
      <c r="J604" s="526"/>
      <c r="K604" s="520"/>
      <c r="L604" s="526"/>
    </row>
    <row r="605">
      <c r="C605" s="520"/>
      <c r="D605" s="520"/>
      <c r="E605" s="520"/>
      <c r="F605" s="520"/>
      <c r="G605" s="520"/>
      <c r="H605" s="526"/>
      <c r="I605" s="526"/>
      <c r="J605" s="526"/>
      <c r="K605" s="520"/>
      <c r="L605" s="526"/>
    </row>
    <row r="606">
      <c r="C606" s="520"/>
      <c r="D606" s="520"/>
      <c r="E606" s="520"/>
      <c r="F606" s="520"/>
      <c r="G606" s="520"/>
      <c r="H606" s="526"/>
      <c r="I606" s="526"/>
      <c r="J606" s="526"/>
      <c r="K606" s="520"/>
      <c r="L606" s="526"/>
    </row>
    <row r="607">
      <c r="C607" s="520"/>
      <c r="D607" s="520"/>
      <c r="E607" s="520"/>
      <c r="F607" s="520"/>
      <c r="G607" s="520"/>
      <c r="H607" s="526"/>
      <c r="I607" s="526"/>
      <c r="J607" s="526"/>
      <c r="K607" s="520"/>
      <c r="L607" s="526"/>
    </row>
    <row r="608">
      <c r="C608" s="520"/>
      <c r="D608" s="520"/>
      <c r="E608" s="520"/>
      <c r="F608" s="520"/>
      <c r="G608" s="520"/>
      <c r="H608" s="526"/>
      <c r="I608" s="526"/>
      <c r="J608" s="526"/>
      <c r="K608" s="520"/>
      <c r="L608" s="526"/>
    </row>
    <row r="609">
      <c r="C609" s="520"/>
      <c r="D609" s="520"/>
      <c r="E609" s="520"/>
      <c r="F609" s="520"/>
      <c r="G609" s="520"/>
      <c r="H609" s="526"/>
      <c r="I609" s="526"/>
      <c r="J609" s="526"/>
      <c r="K609" s="520"/>
      <c r="L609" s="526"/>
    </row>
    <row r="610">
      <c r="C610" s="520"/>
      <c r="D610" s="520"/>
      <c r="E610" s="520"/>
      <c r="F610" s="520"/>
      <c r="G610" s="520"/>
      <c r="H610" s="526"/>
      <c r="I610" s="526"/>
      <c r="J610" s="526"/>
      <c r="K610" s="520"/>
      <c r="L610" s="526"/>
    </row>
    <row r="611">
      <c r="C611" s="520"/>
      <c r="D611" s="520"/>
      <c r="E611" s="520"/>
      <c r="F611" s="520"/>
      <c r="G611" s="520"/>
      <c r="H611" s="526"/>
      <c r="I611" s="526"/>
      <c r="J611" s="526"/>
      <c r="K611" s="520"/>
      <c r="L611" s="526"/>
    </row>
    <row r="612">
      <c r="C612" s="520"/>
      <c r="D612" s="520"/>
      <c r="E612" s="520"/>
      <c r="F612" s="520"/>
      <c r="G612" s="520"/>
      <c r="H612" s="526"/>
      <c r="I612" s="526"/>
      <c r="J612" s="526"/>
      <c r="K612" s="520"/>
      <c r="L612" s="526"/>
    </row>
    <row r="613">
      <c r="C613" s="520"/>
      <c r="D613" s="520"/>
      <c r="E613" s="520"/>
      <c r="F613" s="520"/>
      <c r="G613" s="520"/>
      <c r="H613" s="526"/>
      <c r="I613" s="526"/>
      <c r="J613" s="526"/>
      <c r="K613" s="520"/>
      <c r="L613" s="526"/>
    </row>
    <row r="614">
      <c r="C614" s="520"/>
      <c r="D614" s="520"/>
      <c r="E614" s="520"/>
      <c r="F614" s="520"/>
      <c r="G614" s="520"/>
      <c r="H614" s="526"/>
      <c r="I614" s="526"/>
      <c r="J614" s="526"/>
      <c r="K614" s="520"/>
      <c r="L614" s="526"/>
    </row>
    <row r="615">
      <c r="C615" s="520"/>
      <c r="D615" s="520"/>
      <c r="E615" s="520"/>
      <c r="F615" s="520"/>
      <c r="G615" s="520"/>
      <c r="H615" s="526"/>
      <c r="I615" s="526"/>
      <c r="J615" s="526"/>
      <c r="K615" s="520"/>
      <c r="L615" s="526"/>
    </row>
    <row r="616">
      <c r="C616" s="520"/>
      <c r="D616" s="520"/>
      <c r="E616" s="520"/>
      <c r="F616" s="520"/>
      <c r="G616" s="520"/>
      <c r="H616" s="526"/>
      <c r="I616" s="526"/>
      <c r="J616" s="526"/>
      <c r="K616" s="520"/>
      <c r="L616" s="526"/>
    </row>
    <row r="617">
      <c r="C617" s="520"/>
      <c r="D617" s="520"/>
      <c r="E617" s="520"/>
      <c r="F617" s="520"/>
      <c r="G617" s="520"/>
      <c r="H617" s="526"/>
      <c r="I617" s="526"/>
      <c r="J617" s="526"/>
      <c r="K617" s="520"/>
      <c r="L617" s="526"/>
    </row>
    <row r="618">
      <c r="C618" s="520"/>
      <c r="D618" s="520"/>
      <c r="E618" s="520"/>
      <c r="F618" s="520"/>
      <c r="G618" s="520"/>
      <c r="H618" s="526"/>
      <c r="I618" s="526"/>
      <c r="J618" s="526"/>
      <c r="K618" s="520"/>
      <c r="L618" s="526"/>
    </row>
    <row r="619">
      <c r="C619" s="520"/>
      <c r="D619" s="520"/>
      <c r="E619" s="520"/>
      <c r="F619" s="520"/>
      <c r="G619" s="520"/>
      <c r="H619" s="526"/>
      <c r="I619" s="526"/>
      <c r="J619" s="526"/>
      <c r="K619" s="520"/>
      <c r="L619" s="526"/>
    </row>
    <row r="620">
      <c r="C620" s="520"/>
      <c r="D620" s="520"/>
      <c r="E620" s="520"/>
      <c r="F620" s="520"/>
      <c r="G620" s="520"/>
      <c r="H620" s="526"/>
      <c r="I620" s="526"/>
      <c r="J620" s="526"/>
      <c r="K620" s="520"/>
      <c r="L620" s="526"/>
    </row>
    <row r="621">
      <c r="C621" s="520"/>
      <c r="D621" s="520"/>
      <c r="E621" s="520"/>
      <c r="F621" s="520"/>
      <c r="G621" s="520"/>
      <c r="H621" s="526"/>
      <c r="I621" s="526"/>
      <c r="J621" s="526"/>
      <c r="K621" s="520"/>
      <c r="L621" s="526"/>
    </row>
    <row r="622">
      <c r="C622" s="520"/>
      <c r="D622" s="520"/>
      <c r="E622" s="520"/>
      <c r="F622" s="520"/>
      <c r="G622" s="520"/>
      <c r="H622" s="526"/>
      <c r="I622" s="526"/>
      <c r="J622" s="526"/>
      <c r="K622" s="520"/>
      <c r="L622" s="526"/>
    </row>
    <row r="623">
      <c r="C623" s="520"/>
      <c r="D623" s="520"/>
      <c r="E623" s="520"/>
      <c r="F623" s="520"/>
      <c r="G623" s="520"/>
      <c r="H623" s="526"/>
      <c r="I623" s="526"/>
      <c r="J623" s="526"/>
      <c r="K623" s="520"/>
      <c r="L623" s="526"/>
    </row>
    <row r="624">
      <c r="C624" s="520"/>
      <c r="D624" s="520"/>
      <c r="E624" s="520"/>
      <c r="F624" s="520"/>
      <c r="G624" s="520"/>
      <c r="H624" s="526"/>
      <c r="I624" s="526"/>
      <c r="J624" s="526"/>
      <c r="K624" s="520"/>
      <c r="L624" s="526"/>
    </row>
    <row r="625">
      <c r="C625" s="520"/>
      <c r="D625" s="520"/>
      <c r="E625" s="520"/>
      <c r="F625" s="520"/>
      <c r="G625" s="520"/>
      <c r="H625" s="526"/>
      <c r="I625" s="526"/>
      <c r="J625" s="526"/>
      <c r="K625" s="520"/>
      <c r="L625" s="526"/>
    </row>
    <row r="626">
      <c r="C626" s="520"/>
      <c r="D626" s="520"/>
      <c r="E626" s="520"/>
      <c r="F626" s="520"/>
      <c r="G626" s="520"/>
      <c r="H626" s="526"/>
      <c r="I626" s="526"/>
      <c r="J626" s="526"/>
      <c r="K626" s="520"/>
      <c r="L626" s="526"/>
    </row>
    <row r="627">
      <c r="C627" s="520"/>
      <c r="D627" s="520"/>
      <c r="E627" s="520"/>
      <c r="F627" s="520"/>
      <c r="G627" s="520"/>
      <c r="H627" s="526"/>
      <c r="I627" s="526"/>
      <c r="J627" s="526"/>
      <c r="K627" s="520"/>
      <c r="L627" s="526"/>
    </row>
    <row r="628">
      <c r="C628" s="520"/>
      <c r="D628" s="520"/>
      <c r="E628" s="520"/>
      <c r="F628" s="520"/>
      <c r="G628" s="520"/>
      <c r="H628" s="526"/>
      <c r="I628" s="526"/>
      <c r="J628" s="526"/>
      <c r="K628" s="520"/>
      <c r="L628" s="526"/>
    </row>
    <row r="629">
      <c r="C629" s="520"/>
      <c r="D629" s="520"/>
      <c r="E629" s="520"/>
      <c r="F629" s="520"/>
      <c r="G629" s="520"/>
      <c r="H629" s="526"/>
      <c r="I629" s="526"/>
      <c r="J629" s="526"/>
      <c r="K629" s="520"/>
      <c r="L629" s="526"/>
    </row>
    <row r="630">
      <c r="C630" s="520"/>
      <c r="D630" s="520"/>
      <c r="E630" s="520"/>
      <c r="F630" s="520"/>
      <c r="G630" s="520"/>
      <c r="H630" s="526"/>
      <c r="I630" s="526"/>
      <c r="J630" s="526"/>
      <c r="K630" s="520"/>
      <c r="L630" s="526"/>
    </row>
    <row r="631">
      <c r="C631" s="520"/>
      <c r="D631" s="520"/>
      <c r="E631" s="520"/>
      <c r="F631" s="520"/>
      <c r="G631" s="520"/>
      <c r="H631" s="526"/>
      <c r="I631" s="526"/>
      <c r="J631" s="526"/>
      <c r="K631" s="520"/>
      <c r="L631" s="526"/>
    </row>
    <row r="632">
      <c r="C632" s="520"/>
      <c r="D632" s="520"/>
      <c r="E632" s="520"/>
      <c r="F632" s="520"/>
      <c r="G632" s="520"/>
      <c r="H632" s="526"/>
      <c r="I632" s="526"/>
      <c r="J632" s="526"/>
      <c r="K632" s="520"/>
      <c r="L632" s="526"/>
    </row>
    <row r="633">
      <c r="C633" s="520"/>
      <c r="D633" s="520"/>
      <c r="E633" s="520"/>
      <c r="F633" s="520"/>
      <c r="G633" s="520"/>
      <c r="H633" s="526"/>
      <c r="I633" s="526"/>
      <c r="J633" s="526"/>
      <c r="K633" s="520"/>
      <c r="L633" s="526"/>
    </row>
    <row r="634">
      <c r="C634" s="520"/>
      <c r="D634" s="520"/>
      <c r="E634" s="520"/>
      <c r="F634" s="520"/>
      <c r="G634" s="520"/>
      <c r="H634" s="526"/>
      <c r="I634" s="526"/>
      <c r="J634" s="526"/>
      <c r="K634" s="520"/>
      <c r="L634" s="526"/>
    </row>
    <row r="635">
      <c r="C635" s="520"/>
      <c r="D635" s="520"/>
      <c r="E635" s="520"/>
      <c r="F635" s="520"/>
      <c r="G635" s="520"/>
      <c r="H635" s="526"/>
      <c r="I635" s="526"/>
      <c r="J635" s="526"/>
      <c r="K635" s="520"/>
      <c r="L635" s="526"/>
    </row>
    <row r="636">
      <c r="C636" s="520"/>
      <c r="D636" s="520"/>
      <c r="E636" s="520"/>
      <c r="F636" s="520"/>
      <c r="G636" s="520"/>
      <c r="H636" s="526"/>
      <c r="I636" s="526"/>
      <c r="J636" s="526"/>
      <c r="K636" s="520"/>
      <c r="L636" s="526"/>
    </row>
    <row r="637">
      <c r="C637" s="520"/>
      <c r="D637" s="520"/>
      <c r="E637" s="520"/>
      <c r="F637" s="520"/>
      <c r="G637" s="520"/>
      <c r="H637" s="526"/>
      <c r="I637" s="526"/>
      <c r="J637" s="526"/>
      <c r="K637" s="520"/>
      <c r="L637" s="526"/>
    </row>
    <row r="638">
      <c r="C638" s="520"/>
      <c r="D638" s="520"/>
      <c r="E638" s="520"/>
      <c r="F638" s="520"/>
      <c r="G638" s="520"/>
      <c r="H638" s="526"/>
      <c r="I638" s="526"/>
      <c r="J638" s="526"/>
      <c r="K638" s="520"/>
      <c r="L638" s="526"/>
    </row>
    <row r="639">
      <c r="C639" s="520"/>
      <c r="D639" s="520"/>
      <c r="E639" s="520"/>
      <c r="F639" s="520"/>
      <c r="G639" s="520"/>
      <c r="H639" s="526"/>
      <c r="I639" s="526"/>
      <c r="J639" s="526"/>
      <c r="K639" s="520"/>
      <c r="L639" s="526"/>
    </row>
    <row r="640">
      <c r="C640" s="520"/>
      <c r="D640" s="520"/>
      <c r="E640" s="520"/>
      <c r="F640" s="520"/>
      <c r="G640" s="520"/>
      <c r="H640" s="526"/>
      <c r="I640" s="526"/>
      <c r="J640" s="526"/>
      <c r="K640" s="520"/>
      <c r="L640" s="526"/>
    </row>
    <row r="641">
      <c r="C641" s="520"/>
      <c r="D641" s="520"/>
      <c r="E641" s="520"/>
      <c r="F641" s="520"/>
      <c r="G641" s="520"/>
      <c r="H641" s="526"/>
      <c r="I641" s="526"/>
      <c r="J641" s="526"/>
      <c r="K641" s="520"/>
      <c r="L641" s="526"/>
    </row>
    <row r="642">
      <c r="C642" s="520"/>
      <c r="D642" s="520"/>
      <c r="E642" s="520"/>
      <c r="F642" s="520"/>
      <c r="G642" s="520"/>
      <c r="H642" s="526"/>
      <c r="I642" s="526"/>
      <c r="J642" s="526"/>
      <c r="K642" s="520"/>
      <c r="L642" s="526"/>
    </row>
    <row r="643">
      <c r="C643" s="520"/>
      <c r="D643" s="520"/>
      <c r="E643" s="520"/>
      <c r="F643" s="520"/>
      <c r="G643" s="520"/>
      <c r="H643" s="526"/>
      <c r="I643" s="526"/>
      <c r="J643" s="526"/>
      <c r="K643" s="520"/>
      <c r="L643" s="526"/>
    </row>
    <row r="644">
      <c r="C644" s="520"/>
      <c r="D644" s="520"/>
      <c r="E644" s="520"/>
      <c r="F644" s="520"/>
      <c r="G644" s="520"/>
      <c r="H644" s="526"/>
      <c r="I644" s="526"/>
      <c r="J644" s="526"/>
      <c r="K644" s="520"/>
      <c r="L644" s="526"/>
    </row>
    <row r="645">
      <c r="C645" s="520"/>
      <c r="D645" s="520"/>
      <c r="E645" s="520"/>
      <c r="F645" s="520"/>
      <c r="G645" s="520"/>
      <c r="H645" s="526"/>
      <c r="I645" s="526"/>
      <c r="J645" s="526"/>
      <c r="K645" s="520"/>
      <c r="L645" s="526"/>
    </row>
    <row r="646">
      <c r="C646" s="520"/>
      <c r="D646" s="520"/>
      <c r="E646" s="520"/>
      <c r="F646" s="520"/>
      <c r="G646" s="520"/>
      <c r="H646" s="526"/>
      <c r="I646" s="526"/>
      <c r="J646" s="526"/>
      <c r="K646" s="520"/>
      <c r="L646" s="526"/>
    </row>
    <row r="647">
      <c r="C647" s="520"/>
      <c r="D647" s="520"/>
      <c r="E647" s="520"/>
      <c r="F647" s="520"/>
      <c r="G647" s="520"/>
      <c r="H647" s="526"/>
      <c r="I647" s="526"/>
      <c r="J647" s="526"/>
      <c r="K647" s="520"/>
      <c r="L647" s="526"/>
    </row>
    <row r="648">
      <c r="C648" s="520"/>
      <c r="D648" s="520"/>
      <c r="E648" s="520"/>
      <c r="F648" s="520"/>
      <c r="G648" s="520"/>
      <c r="H648" s="526"/>
      <c r="I648" s="526"/>
      <c r="J648" s="526"/>
      <c r="K648" s="520"/>
      <c r="L648" s="526"/>
    </row>
    <row r="649">
      <c r="C649" s="520"/>
      <c r="D649" s="520"/>
      <c r="E649" s="520"/>
      <c r="F649" s="520"/>
      <c r="G649" s="520"/>
      <c r="H649" s="526"/>
      <c r="I649" s="526"/>
      <c r="J649" s="526"/>
      <c r="K649" s="520"/>
      <c r="L649" s="526"/>
    </row>
    <row r="650">
      <c r="C650" s="520"/>
      <c r="D650" s="520"/>
      <c r="E650" s="520"/>
      <c r="F650" s="520"/>
      <c r="G650" s="520"/>
      <c r="H650" s="526"/>
      <c r="I650" s="526"/>
      <c r="J650" s="526"/>
      <c r="K650" s="520"/>
      <c r="L650" s="526"/>
    </row>
    <row r="651">
      <c r="C651" s="520"/>
      <c r="D651" s="520"/>
      <c r="E651" s="520"/>
      <c r="F651" s="520"/>
      <c r="G651" s="520"/>
      <c r="H651" s="526"/>
      <c r="I651" s="526"/>
      <c r="J651" s="526"/>
      <c r="K651" s="520"/>
      <c r="L651" s="526"/>
    </row>
    <row r="652">
      <c r="C652" s="520"/>
      <c r="D652" s="520"/>
      <c r="E652" s="520"/>
      <c r="F652" s="520"/>
      <c r="G652" s="520"/>
      <c r="H652" s="526"/>
      <c r="I652" s="526"/>
      <c r="J652" s="526"/>
      <c r="K652" s="520"/>
      <c r="L652" s="526"/>
    </row>
    <row r="653">
      <c r="C653" s="520"/>
      <c r="D653" s="520"/>
      <c r="E653" s="520"/>
      <c r="F653" s="520"/>
      <c r="G653" s="520"/>
      <c r="H653" s="526"/>
      <c r="I653" s="526"/>
      <c r="J653" s="526"/>
      <c r="K653" s="520"/>
      <c r="L653" s="526"/>
    </row>
    <row r="654">
      <c r="C654" s="520"/>
      <c r="D654" s="520"/>
      <c r="E654" s="520"/>
      <c r="F654" s="520"/>
      <c r="G654" s="520"/>
      <c r="H654" s="526"/>
      <c r="I654" s="526"/>
      <c r="J654" s="526"/>
      <c r="K654" s="520"/>
      <c r="L654" s="526"/>
    </row>
    <row r="655">
      <c r="C655" s="520"/>
      <c r="D655" s="520"/>
      <c r="E655" s="520"/>
      <c r="F655" s="520"/>
      <c r="G655" s="520"/>
      <c r="H655" s="526"/>
      <c r="I655" s="526"/>
      <c r="J655" s="526"/>
      <c r="K655" s="520"/>
      <c r="L655" s="526"/>
    </row>
    <row r="656">
      <c r="C656" s="520"/>
      <c r="D656" s="520"/>
      <c r="E656" s="520"/>
      <c r="F656" s="520"/>
      <c r="G656" s="520"/>
      <c r="H656" s="526"/>
      <c r="I656" s="526"/>
      <c r="J656" s="526"/>
      <c r="K656" s="520"/>
      <c r="L656" s="526"/>
    </row>
    <row r="657">
      <c r="C657" s="520"/>
      <c r="D657" s="520"/>
      <c r="E657" s="520"/>
      <c r="F657" s="520"/>
      <c r="G657" s="520"/>
      <c r="H657" s="526"/>
      <c r="I657" s="526"/>
      <c r="J657" s="526"/>
      <c r="K657" s="520"/>
      <c r="L657" s="526"/>
    </row>
    <row r="658">
      <c r="C658" s="520"/>
      <c r="D658" s="520"/>
      <c r="E658" s="520"/>
      <c r="F658" s="520"/>
      <c r="G658" s="520"/>
      <c r="H658" s="526"/>
      <c r="I658" s="526"/>
      <c r="J658" s="526"/>
      <c r="K658" s="520"/>
      <c r="L658" s="526"/>
    </row>
    <row r="659">
      <c r="C659" s="520"/>
      <c r="D659" s="520"/>
      <c r="E659" s="520"/>
      <c r="F659" s="520"/>
      <c r="G659" s="520"/>
      <c r="H659" s="526"/>
      <c r="I659" s="526"/>
      <c r="J659" s="526"/>
      <c r="K659" s="520"/>
      <c r="L659" s="526"/>
    </row>
    <row r="660">
      <c r="C660" s="520"/>
      <c r="D660" s="520"/>
      <c r="E660" s="520"/>
      <c r="F660" s="520"/>
      <c r="G660" s="520"/>
      <c r="H660" s="526"/>
      <c r="I660" s="526"/>
      <c r="J660" s="526"/>
      <c r="K660" s="520"/>
      <c r="L660" s="526"/>
    </row>
    <row r="661">
      <c r="C661" s="520"/>
      <c r="D661" s="520"/>
      <c r="E661" s="520"/>
      <c r="F661" s="520"/>
      <c r="G661" s="520"/>
      <c r="H661" s="526"/>
      <c r="I661" s="526"/>
      <c r="J661" s="526"/>
      <c r="K661" s="520"/>
      <c r="L661" s="526"/>
    </row>
    <row r="662">
      <c r="C662" s="520"/>
      <c r="D662" s="520"/>
      <c r="E662" s="520"/>
      <c r="F662" s="520"/>
      <c r="G662" s="520"/>
      <c r="H662" s="526"/>
      <c r="I662" s="526"/>
      <c r="J662" s="526"/>
      <c r="K662" s="520"/>
      <c r="L662" s="526"/>
    </row>
    <row r="663">
      <c r="C663" s="520"/>
      <c r="D663" s="520"/>
      <c r="E663" s="520"/>
      <c r="F663" s="520"/>
      <c r="G663" s="520"/>
      <c r="H663" s="526"/>
      <c r="I663" s="526"/>
      <c r="J663" s="526"/>
      <c r="K663" s="520"/>
      <c r="L663" s="526"/>
    </row>
    <row r="664">
      <c r="C664" s="520"/>
      <c r="D664" s="520"/>
      <c r="E664" s="520"/>
      <c r="F664" s="520"/>
      <c r="G664" s="520"/>
      <c r="H664" s="526"/>
      <c r="I664" s="526"/>
      <c r="J664" s="526"/>
      <c r="K664" s="520"/>
      <c r="L664" s="526"/>
    </row>
    <row r="665">
      <c r="C665" s="520"/>
      <c r="D665" s="520"/>
      <c r="E665" s="520"/>
      <c r="F665" s="520"/>
      <c r="G665" s="520"/>
      <c r="H665" s="526"/>
      <c r="I665" s="526"/>
      <c r="J665" s="526"/>
      <c r="K665" s="520"/>
      <c r="L665" s="526"/>
    </row>
    <row r="666">
      <c r="C666" s="520"/>
      <c r="D666" s="520"/>
      <c r="E666" s="520"/>
      <c r="F666" s="520"/>
      <c r="G666" s="520"/>
      <c r="H666" s="526"/>
      <c r="I666" s="526"/>
      <c r="J666" s="526"/>
      <c r="K666" s="520"/>
      <c r="L666" s="526"/>
    </row>
    <row r="667">
      <c r="C667" s="520"/>
      <c r="D667" s="520"/>
      <c r="E667" s="520"/>
      <c r="F667" s="520"/>
      <c r="G667" s="520"/>
      <c r="H667" s="526"/>
      <c r="I667" s="526"/>
      <c r="J667" s="526"/>
      <c r="K667" s="520"/>
      <c r="L667" s="526"/>
    </row>
    <row r="668">
      <c r="C668" s="520"/>
      <c r="D668" s="520"/>
      <c r="E668" s="520"/>
      <c r="F668" s="520"/>
      <c r="G668" s="520"/>
      <c r="H668" s="526"/>
      <c r="I668" s="526"/>
      <c r="J668" s="526"/>
      <c r="K668" s="520"/>
      <c r="L668" s="526"/>
    </row>
    <row r="669">
      <c r="C669" s="520"/>
      <c r="D669" s="520"/>
      <c r="E669" s="520"/>
      <c r="F669" s="520"/>
      <c r="G669" s="520"/>
      <c r="H669" s="526"/>
      <c r="I669" s="526"/>
      <c r="J669" s="526"/>
      <c r="K669" s="520"/>
      <c r="L669" s="526"/>
    </row>
    <row r="670">
      <c r="C670" s="520"/>
      <c r="D670" s="520"/>
      <c r="E670" s="520"/>
      <c r="F670" s="520"/>
      <c r="G670" s="520"/>
      <c r="H670" s="526"/>
      <c r="I670" s="526"/>
      <c r="J670" s="526"/>
      <c r="K670" s="520"/>
      <c r="L670" s="526"/>
    </row>
    <row r="671">
      <c r="C671" s="520"/>
      <c r="D671" s="520"/>
      <c r="E671" s="520"/>
      <c r="F671" s="520"/>
      <c r="G671" s="520"/>
      <c r="H671" s="526"/>
      <c r="I671" s="526"/>
      <c r="J671" s="526"/>
      <c r="K671" s="520"/>
      <c r="L671" s="526"/>
    </row>
    <row r="672">
      <c r="C672" s="520"/>
      <c r="D672" s="520"/>
      <c r="E672" s="520"/>
      <c r="F672" s="520"/>
      <c r="G672" s="520"/>
      <c r="H672" s="526"/>
      <c r="I672" s="526"/>
      <c r="J672" s="526"/>
      <c r="K672" s="520"/>
      <c r="L672" s="526"/>
    </row>
    <row r="673">
      <c r="C673" s="520"/>
      <c r="D673" s="520"/>
      <c r="E673" s="520"/>
      <c r="F673" s="520"/>
      <c r="G673" s="520"/>
      <c r="H673" s="526"/>
      <c r="I673" s="526"/>
      <c r="J673" s="526"/>
      <c r="K673" s="520"/>
      <c r="L673" s="526"/>
    </row>
    <row r="674">
      <c r="C674" s="520"/>
      <c r="D674" s="520"/>
      <c r="E674" s="520"/>
      <c r="F674" s="520"/>
      <c r="G674" s="520"/>
      <c r="H674" s="526"/>
      <c r="I674" s="526"/>
      <c r="J674" s="526"/>
      <c r="K674" s="520"/>
      <c r="L674" s="526"/>
    </row>
    <row r="675">
      <c r="C675" s="520"/>
      <c r="D675" s="520"/>
      <c r="E675" s="520"/>
      <c r="F675" s="520"/>
      <c r="G675" s="520"/>
      <c r="H675" s="526"/>
      <c r="I675" s="526"/>
      <c r="J675" s="526"/>
      <c r="K675" s="520"/>
      <c r="L675" s="526"/>
    </row>
    <row r="676">
      <c r="C676" s="520"/>
      <c r="D676" s="520"/>
      <c r="E676" s="520"/>
      <c r="F676" s="520"/>
      <c r="G676" s="520"/>
      <c r="H676" s="526"/>
      <c r="I676" s="526"/>
      <c r="J676" s="526"/>
      <c r="K676" s="520"/>
      <c r="L676" s="526"/>
    </row>
    <row r="677">
      <c r="C677" s="520"/>
      <c r="D677" s="520"/>
      <c r="E677" s="520"/>
      <c r="F677" s="520"/>
      <c r="G677" s="520"/>
      <c r="H677" s="526"/>
      <c r="I677" s="526"/>
      <c r="J677" s="526"/>
      <c r="K677" s="520"/>
      <c r="L677" s="526"/>
    </row>
    <row r="678">
      <c r="C678" s="520"/>
      <c r="D678" s="520"/>
      <c r="E678" s="520"/>
      <c r="F678" s="520"/>
      <c r="G678" s="520"/>
      <c r="H678" s="526"/>
      <c r="I678" s="526"/>
      <c r="J678" s="526"/>
      <c r="K678" s="520"/>
      <c r="L678" s="526"/>
    </row>
    <row r="679">
      <c r="C679" s="520"/>
      <c r="D679" s="520"/>
      <c r="E679" s="520"/>
      <c r="F679" s="520"/>
      <c r="G679" s="520"/>
      <c r="H679" s="526"/>
      <c r="I679" s="526"/>
      <c r="J679" s="526"/>
      <c r="K679" s="520"/>
      <c r="L679" s="526"/>
    </row>
    <row r="680">
      <c r="C680" s="520"/>
      <c r="D680" s="520"/>
      <c r="E680" s="520"/>
      <c r="F680" s="520"/>
      <c r="G680" s="520"/>
      <c r="H680" s="526"/>
      <c r="I680" s="526"/>
      <c r="J680" s="526"/>
      <c r="K680" s="520"/>
      <c r="L680" s="526"/>
    </row>
    <row r="681">
      <c r="C681" s="520"/>
      <c r="D681" s="520"/>
      <c r="E681" s="520"/>
      <c r="F681" s="520"/>
      <c r="G681" s="520"/>
      <c r="H681" s="526"/>
      <c r="I681" s="526"/>
      <c r="J681" s="526"/>
      <c r="K681" s="520"/>
      <c r="L681" s="526"/>
    </row>
    <row r="682">
      <c r="C682" s="520"/>
      <c r="D682" s="520"/>
      <c r="E682" s="520"/>
      <c r="F682" s="520"/>
      <c r="G682" s="520"/>
      <c r="H682" s="526"/>
      <c r="I682" s="526"/>
      <c r="J682" s="526"/>
      <c r="K682" s="520"/>
      <c r="L682" s="526"/>
    </row>
    <row r="683">
      <c r="C683" s="520"/>
      <c r="D683" s="520"/>
      <c r="E683" s="520"/>
      <c r="F683" s="520"/>
      <c r="G683" s="520"/>
      <c r="H683" s="526"/>
      <c r="I683" s="526"/>
      <c r="J683" s="526"/>
      <c r="K683" s="520"/>
      <c r="L683" s="526"/>
    </row>
    <row r="684">
      <c r="C684" s="520"/>
      <c r="D684" s="520"/>
      <c r="E684" s="520"/>
      <c r="F684" s="520"/>
      <c r="G684" s="520"/>
      <c r="H684" s="526"/>
      <c r="I684" s="526"/>
      <c r="J684" s="526"/>
      <c r="K684" s="520"/>
      <c r="L684" s="526"/>
    </row>
    <row r="685">
      <c r="C685" s="520"/>
      <c r="D685" s="520"/>
      <c r="E685" s="520"/>
      <c r="F685" s="520"/>
      <c r="G685" s="520"/>
      <c r="H685" s="526"/>
      <c r="I685" s="526"/>
      <c r="J685" s="526"/>
      <c r="K685" s="520"/>
      <c r="L685" s="526"/>
    </row>
    <row r="686">
      <c r="C686" s="520"/>
      <c r="D686" s="520"/>
      <c r="E686" s="520"/>
      <c r="F686" s="520"/>
      <c r="G686" s="520"/>
      <c r="H686" s="526"/>
      <c r="I686" s="526"/>
      <c r="J686" s="526"/>
      <c r="K686" s="520"/>
      <c r="L686" s="526"/>
    </row>
    <row r="687">
      <c r="C687" s="520"/>
      <c r="D687" s="520"/>
      <c r="E687" s="520"/>
      <c r="F687" s="520"/>
      <c r="G687" s="520"/>
      <c r="H687" s="526"/>
      <c r="I687" s="526"/>
      <c r="J687" s="526"/>
      <c r="K687" s="520"/>
      <c r="L687" s="526"/>
    </row>
    <row r="688">
      <c r="C688" s="520"/>
      <c r="D688" s="520"/>
      <c r="E688" s="520"/>
      <c r="F688" s="520"/>
      <c r="G688" s="520"/>
      <c r="H688" s="526"/>
      <c r="I688" s="526"/>
      <c r="J688" s="526"/>
      <c r="K688" s="520"/>
      <c r="L688" s="526"/>
    </row>
    <row r="689">
      <c r="C689" s="520"/>
      <c r="D689" s="520"/>
      <c r="E689" s="520"/>
      <c r="F689" s="520"/>
      <c r="G689" s="520"/>
      <c r="H689" s="526"/>
      <c r="I689" s="526"/>
      <c r="J689" s="526"/>
      <c r="K689" s="520"/>
      <c r="L689" s="526"/>
    </row>
    <row r="690">
      <c r="C690" s="520"/>
      <c r="D690" s="520"/>
      <c r="E690" s="520"/>
      <c r="F690" s="520"/>
      <c r="G690" s="520"/>
      <c r="H690" s="526"/>
      <c r="I690" s="526"/>
      <c r="J690" s="526"/>
      <c r="K690" s="520"/>
      <c r="L690" s="526"/>
    </row>
    <row r="691">
      <c r="C691" s="520"/>
      <c r="D691" s="520"/>
      <c r="E691" s="520"/>
      <c r="F691" s="520"/>
      <c r="G691" s="520"/>
      <c r="H691" s="526"/>
      <c r="I691" s="526"/>
      <c r="J691" s="526"/>
      <c r="K691" s="520"/>
      <c r="L691" s="526"/>
    </row>
    <row r="692">
      <c r="C692" s="520"/>
      <c r="D692" s="520"/>
      <c r="E692" s="520"/>
      <c r="F692" s="520"/>
      <c r="G692" s="520"/>
      <c r="H692" s="526"/>
      <c r="I692" s="526"/>
      <c r="J692" s="526"/>
      <c r="K692" s="520"/>
      <c r="L692" s="526"/>
    </row>
    <row r="693">
      <c r="C693" s="520"/>
      <c r="D693" s="520"/>
      <c r="E693" s="520"/>
      <c r="F693" s="520"/>
      <c r="G693" s="520"/>
      <c r="H693" s="526"/>
      <c r="I693" s="526"/>
      <c r="J693" s="526"/>
      <c r="K693" s="520"/>
      <c r="L693" s="526"/>
    </row>
    <row r="694">
      <c r="C694" s="520"/>
      <c r="D694" s="520"/>
      <c r="E694" s="520"/>
      <c r="F694" s="520"/>
      <c r="G694" s="520"/>
      <c r="H694" s="526"/>
      <c r="I694" s="526"/>
      <c r="J694" s="526"/>
      <c r="K694" s="520"/>
      <c r="L694" s="526"/>
    </row>
    <row r="695">
      <c r="C695" s="520"/>
      <c r="D695" s="520"/>
      <c r="E695" s="520"/>
      <c r="F695" s="520"/>
      <c r="G695" s="520"/>
      <c r="H695" s="526"/>
      <c r="I695" s="526"/>
      <c r="J695" s="526"/>
      <c r="K695" s="520"/>
      <c r="L695" s="526"/>
    </row>
    <row r="696">
      <c r="C696" s="520"/>
      <c r="D696" s="520"/>
      <c r="E696" s="520"/>
      <c r="F696" s="520"/>
      <c r="G696" s="520"/>
      <c r="H696" s="526"/>
      <c r="I696" s="526"/>
      <c r="J696" s="526"/>
      <c r="K696" s="520"/>
      <c r="L696" s="526"/>
    </row>
    <row r="697">
      <c r="C697" s="520"/>
      <c r="D697" s="520"/>
      <c r="E697" s="520"/>
      <c r="F697" s="520"/>
      <c r="G697" s="520"/>
      <c r="H697" s="526"/>
      <c r="I697" s="526"/>
      <c r="J697" s="526"/>
      <c r="K697" s="520"/>
      <c r="L697" s="526"/>
    </row>
    <row r="698">
      <c r="C698" s="520"/>
      <c r="D698" s="520"/>
      <c r="E698" s="520"/>
      <c r="F698" s="520"/>
      <c r="G698" s="520"/>
      <c r="H698" s="526"/>
      <c r="I698" s="526"/>
      <c r="J698" s="526"/>
      <c r="K698" s="520"/>
      <c r="L698" s="526"/>
    </row>
    <row r="699">
      <c r="C699" s="520"/>
      <c r="D699" s="520"/>
      <c r="E699" s="520"/>
      <c r="F699" s="520"/>
      <c r="G699" s="520"/>
      <c r="H699" s="526"/>
      <c r="I699" s="526"/>
      <c r="J699" s="526"/>
      <c r="K699" s="520"/>
      <c r="L699" s="526"/>
    </row>
    <row r="700">
      <c r="C700" s="520"/>
      <c r="D700" s="520"/>
      <c r="E700" s="520"/>
      <c r="F700" s="520"/>
      <c r="G700" s="520"/>
      <c r="H700" s="526"/>
      <c r="I700" s="526"/>
      <c r="J700" s="526"/>
      <c r="K700" s="520"/>
      <c r="L700" s="526"/>
    </row>
    <row r="701">
      <c r="C701" s="520"/>
      <c r="D701" s="520"/>
      <c r="E701" s="520"/>
      <c r="F701" s="520"/>
      <c r="G701" s="520"/>
      <c r="H701" s="526"/>
      <c r="I701" s="526"/>
      <c r="J701" s="526"/>
      <c r="K701" s="520"/>
      <c r="L701" s="526"/>
    </row>
    <row r="702">
      <c r="C702" s="520"/>
      <c r="D702" s="520"/>
      <c r="E702" s="520"/>
      <c r="F702" s="520"/>
      <c r="G702" s="520"/>
      <c r="H702" s="526"/>
      <c r="I702" s="526"/>
      <c r="J702" s="526"/>
      <c r="K702" s="520"/>
      <c r="L702" s="526"/>
    </row>
    <row r="703">
      <c r="C703" s="520"/>
      <c r="D703" s="520"/>
      <c r="E703" s="520"/>
      <c r="F703" s="520"/>
      <c r="G703" s="520"/>
      <c r="H703" s="526"/>
      <c r="I703" s="526"/>
      <c r="J703" s="526"/>
      <c r="K703" s="520"/>
      <c r="L703" s="526"/>
    </row>
    <row r="704">
      <c r="C704" s="520"/>
      <c r="D704" s="520"/>
      <c r="E704" s="520"/>
      <c r="F704" s="520"/>
      <c r="G704" s="520"/>
      <c r="H704" s="526"/>
      <c r="I704" s="526"/>
      <c r="J704" s="526"/>
      <c r="K704" s="520"/>
      <c r="L704" s="526"/>
    </row>
    <row r="705">
      <c r="C705" s="520"/>
      <c r="D705" s="520"/>
      <c r="E705" s="520"/>
      <c r="F705" s="520"/>
      <c r="G705" s="520"/>
      <c r="H705" s="526"/>
      <c r="I705" s="526"/>
      <c r="J705" s="526"/>
      <c r="K705" s="520"/>
      <c r="L705" s="526"/>
    </row>
    <row r="706">
      <c r="C706" s="520"/>
      <c r="D706" s="520"/>
      <c r="E706" s="520"/>
      <c r="F706" s="520"/>
      <c r="G706" s="520"/>
      <c r="H706" s="526"/>
      <c r="I706" s="526"/>
      <c r="J706" s="526"/>
      <c r="K706" s="520"/>
      <c r="L706" s="526"/>
    </row>
    <row r="707">
      <c r="C707" s="520"/>
      <c r="D707" s="520"/>
      <c r="E707" s="520"/>
      <c r="F707" s="520"/>
      <c r="G707" s="520"/>
      <c r="H707" s="526"/>
      <c r="I707" s="526"/>
      <c r="J707" s="526"/>
      <c r="K707" s="520"/>
      <c r="L707" s="526"/>
    </row>
    <row r="708">
      <c r="C708" s="520"/>
      <c r="D708" s="520"/>
      <c r="E708" s="520"/>
      <c r="F708" s="520"/>
      <c r="G708" s="520"/>
      <c r="H708" s="526"/>
      <c r="I708" s="526"/>
      <c r="J708" s="526"/>
      <c r="K708" s="520"/>
      <c r="L708" s="526"/>
    </row>
    <row r="709">
      <c r="C709" s="520"/>
      <c r="D709" s="520"/>
      <c r="E709" s="520"/>
      <c r="F709" s="520"/>
      <c r="G709" s="520"/>
      <c r="H709" s="526"/>
      <c r="I709" s="526"/>
      <c r="J709" s="526"/>
      <c r="K709" s="520"/>
      <c r="L709" s="526"/>
    </row>
    <row r="710">
      <c r="C710" s="520"/>
      <c r="D710" s="520"/>
      <c r="E710" s="520"/>
      <c r="F710" s="520"/>
      <c r="G710" s="520"/>
      <c r="H710" s="526"/>
      <c r="I710" s="526"/>
      <c r="J710" s="526"/>
      <c r="K710" s="520"/>
      <c r="L710" s="526"/>
    </row>
    <row r="711">
      <c r="C711" s="520"/>
      <c r="D711" s="520"/>
      <c r="E711" s="520"/>
      <c r="F711" s="520"/>
      <c r="G711" s="520"/>
      <c r="H711" s="526"/>
      <c r="I711" s="526"/>
      <c r="J711" s="526"/>
      <c r="K711" s="520"/>
      <c r="L711" s="526"/>
    </row>
    <row r="712">
      <c r="C712" s="520"/>
      <c r="D712" s="520"/>
      <c r="E712" s="520"/>
      <c r="F712" s="520"/>
      <c r="G712" s="520"/>
      <c r="H712" s="526"/>
      <c r="I712" s="526"/>
      <c r="J712" s="526"/>
      <c r="K712" s="520"/>
      <c r="L712" s="526"/>
    </row>
    <row r="713">
      <c r="C713" s="520"/>
      <c r="D713" s="520"/>
      <c r="E713" s="520"/>
      <c r="F713" s="520"/>
      <c r="G713" s="520"/>
      <c r="H713" s="526"/>
      <c r="I713" s="526"/>
      <c r="J713" s="526"/>
      <c r="K713" s="520"/>
      <c r="L713" s="526"/>
    </row>
    <row r="714">
      <c r="C714" s="520"/>
      <c r="D714" s="520"/>
      <c r="E714" s="520"/>
      <c r="F714" s="520"/>
      <c r="G714" s="520"/>
      <c r="H714" s="526"/>
      <c r="I714" s="526"/>
      <c r="J714" s="526"/>
      <c r="K714" s="520"/>
      <c r="L714" s="526"/>
    </row>
    <row r="715">
      <c r="C715" s="520"/>
      <c r="D715" s="520"/>
      <c r="E715" s="520"/>
      <c r="F715" s="520"/>
      <c r="G715" s="520"/>
      <c r="H715" s="526"/>
      <c r="I715" s="526"/>
      <c r="J715" s="526"/>
      <c r="K715" s="520"/>
      <c r="L715" s="526"/>
    </row>
    <row r="716">
      <c r="C716" s="520"/>
      <c r="D716" s="520"/>
      <c r="E716" s="520"/>
      <c r="F716" s="520"/>
      <c r="G716" s="520"/>
      <c r="H716" s="526"/>
      <c r="I716" s="526"/>
      <c r="J716" s="526"/>
      <c r="K716" s="520"/>
      <c r="L716" s="526"/>
    </row>
    <row r="717">
      <c r="C717" s="520"/>
      <c r="D717" s="520"/>
      <c r="E717" s="520"/>
      <c r="F717" s="520"/>
      <c r="G717" s="520"/>
      <c r="H717" s="526"/>
      <c r="I717" s="526"/>
      <c r="J717" s="526"/>
      <c r="K717" s="520"/>
      <c r="L717" s="526"/>
    </row>
    <row r="718">
      <c r="C718" s="520"/>
      <c r="D718" s="520"/>
      <c r="E718" s="520"/>
      <c r="F718" s="520"/>
      <c r="G718" s="520"/>
      <c r="H718" s="526"/>
      <c r="I718" s="526"/>
      <c r="J718" s="526"/>
      <c r="K718" s="520"/>
      <c r="L718" s="526"/>
    </row>
    <row r="719">
      <c r="C719" s="520"/>
      <c r="D719" s="520"/>
      <c r="E719" s="520"/>
      <c r="F719" s="520"/>
      <c r="G719" s="520"/>
      <c r="H719" s="526"/>
      <c r="I719" s="526"/>
      <c r="J719" s="526"/>
      <c r="K719" s="520"/>
      <c r="L719" s="526"/>
    </row>
    <row r="720">
      <c r="C720" s="520"/>
      <c r="D720" s="520"/>
      <c r="E720" s="520"/>
      <c r="F720" s="520"/>
      <c r="G720" s="520"/>
      <c r="H720" s="526"/>
      <c r="I720" s="526"/>
      <c r="J720" s="526"/>
      <c r="K720" s="520"/>
      <c r="L720" s="526"/>
    </row>
    <row r="721">
      <c r="C721" s="520"/>
      <c r="D721" s="520"/>
      <c r="E721" s="520"/>
      <c r="F721" s="520"/>
      <c r="G721" s="520"/>
      <c r="H721" s="526"/>
      <c r="I721" s="526"/>
      <c r="J721" s="526"/>
      <c r="K721" s="520"/>
      <c r="L721" s="526"/>
    </row>
    <row r="722">
      <c r="C722" s="520"/>
      <c r="D722" s="520"/>
      <c r="E722" s="520"/>
      <c r="F722" s="520"/>
      <c r="G722" s="520"/>
      <c r="H722" s="526"/>
      <c r="I722" s="526"/>
      <c r="J722" s="526"/>
      <c r="K722" s="520"/>
      <c r="L722" s="526"/>
    </row>
    <row r="723">
      <c r="C723" s="520"/>
      <c r="D723" s="520"/>
      <c r="E723" s="520"/>
      <c r="F723" s="520"/>
      <c r="G723" s="520"/>
      <c r="H723" s="526"/>
      <c r="I723" s="526"/>
      <c r="J723" s="526"/>
      <c r="K723" s="520"/>
      <c r="L723" s="526"/>
    </row>
    <row r="724">
      <c r="C724" s="520"/>
      <c r="D724" s="520"/>
      <c r="E724" s="520"/>
      <c r="F724" s="520"/>
      <c r="G724" s="520"/>
      <c r="H724" s="526"/>
      <c r="I724" s="526"/>
      <c r="J724" s="526"/>
      <c r="K724" s="520"/>
      <c r="L724" s="526"/>
    </row>
    <row r="725">
      <c r="C725" s="520"/>
      <c r="D725" s="520"/>
      <c r="E725" s="520"/>
      <c r="F725" s="520"/>
      <c r="G725" s="520"/>
      <c r="H725" s="526"/>
      <c r="I725" s="526"/>
      <c r="J725" s="526"/>
      <c r="K725" s="520"/>
      <c r="L725" s="526"/>
    </row>
    <row r="726">
      <c r="C726" s="520"/>
      <c r="D726" s="520"/>
      <c r="E726" s="520"/>
      <c r="F726" s="520"/>
      <c r="G726" s="520"/>
      <c r="H726" s="526"/>
      <c r="I726" s="526"/>
      <c r="J726" s="526"/>
      <c r="K726" s="520"/>
      <c r="L726" s="526"/>
    </row>
    <row r="727">
      <c r="C727" s="520"/>
      <c r="D727" s="520"/>
      <c r="E727" s="520"/>
      <c r="F727" s="520"/>
      <c r="G727" s="520"/>
      <c r="H727" s="526"/>
      <c r="I727" s="526"/>
      <c r="J727" s="526"/>
      <c r="K727" s="520"/>
      <c r="L727" s="526"/>
    </row>
    <row r="728">
      <c r="C728" s="520"/>
      <c r="D728" s="520"/>
      <c r="E728" s="520"/>
      <c r="F728" s="520"/>
      <c r="G728" s="520"/>
      <c r="H728" s="526"/>
      <c r="I728" s="526"/>
      <c r="J728" s="526"/>
      <c r="K728" s="520"/>
      <c r="L728" s="526"/>
    </row>
    <row r="729">
      <c r="C729" s="520"/>
      <c r="D729" s="520"/>
      <c r="E729" s="520"/>
      <c r="F729" s="520"/>
      <c r="G729" s="520"/>
      <c r="H729" s="526"/>
      <c r="I729" s="526"/>
      <c r="J729" s="526"/>
      <c r="K729" s="520"/>
      <c r="L729" s="526"/>
    </row>
    <row r="730">
      <c r="C730" s="520"/>
      <c r="D730" s="520"/>
      <c r="E730" s="520"/>
      <c r="F730" s="520"/>
      <c r="G730" s="520"/>
      <c r="H730" s="526"/>
      <c r="I730" s="526"/>
      <c r="J730" s="526"/>
      <c r="K730" s="520"/>
      <c r="L730" s="526"/>
    </row>
    <row r="731">
      <c r="C731" s="520"/>
      <c r="D731" s="520"/>
      <c r="E731" s="520"/>
      <c r="F731" s="520"/>
      <c r="G731" s="520"/>
      <c r="H731" s="526"/>
      <c r="I731" s="526"/>
      <c r="J731" s="526"/>
      <c r="K731" s="520"/>
      <c r="L731" s="526"/>
    </row>
    <row r="732">
      <c r="C732" s="520"/>
      <c r="D732" s="520"/>
      <c r="E732" s="520"/>
      <c r="F732" s="520"/>
      <c r="G732" s="520"/>
      <c r="H732" s="526"/>
      <c r="I732" s="526"/>
      <c r="J732" s="526"/>
      <c r="K732" s="520"/>
      <c r="L732" s="526"/>
    </row>
    <row r="733">
      <c r="C733" s="520"/>
      <c r="D733" s="520"/>
      <c r="E733" s="520"/>
      <c r="F733" s="520"/>
      <c r="G733" s="520"/>
      <c r="H733" s="526"/>
      <c r="I733" s="526"/>
      <c r="J733" s="526"/>
      <c r="K733" s="520"/>
      <c r="L733" s="526"/>
    </row>
    <row r="734">
      <c r="C734" s="520"/>
      <c r="D734" s="520"/>
      <c r="E734" s="520"/>
      <c r="F734" s="520"/>
      <c r="G734" s="520"/>
      <c r="H734" s="526"/>
      <c r="I734" s="526"/>
      <c r="J734" s="526"/>
      <c r="K734" s="520"/>
      <c r="L734" s="526"/>
    </row>
    <row r="735">
      <c r="C735" s="520"/>
      <c r="D735" s="520"/>
      <c r="E735" s="520"/>
      <c r="F735" s="520"/>
      <c r="G735" s="520"/>
      <c r="H735" s="526"/>
      <c r="I735" s="526"/>
      <c r="J735" s="526"/>
      <c r="K735" s="520"/>
      <c r="L735" s="526"/>
    </row>
    <row r="736">
      <c r="C736" s="520"/>
      <c r="D736" s="520"/>
      <c r="E736" s="520"/>
      <c r="F736" s="520"/>
      <c r="G736" s="520"/>
      <c r="H736" s="526"/>
      <c r="I736" s="526"/>
      <c r="J736" s="526"/>
      <c r="K736" s="520"/>
      <c r="L736" s="526"/>
    </row>
    <row r="737">
      <c r="C737" s="520"/>
      <c r="D737" s="520"/>
      <c r="E737" s="520"/>
      <c r="F737" s="520"/>
      <c r="G737" s="520"/>
      <c r="H737" s="526"/>
      <c r="I737" s="526"/>
      <c r="J737" s="526"/>
      <c r="K737" s="520"/>
      <c r="L737" s="526"/>
    </row>
    <row r="738">
      <c r="C738" s="520"/>
      <c r="D738" s="520"/>
      <c r="E738" s="520"/>
      <c r="F738" s="520"/>
      <c r="G738" s="520"/>
      <c r="H738" s="526"/>
      <c r="I738" s="526"/>
      <c r="J738" s="526"/>
      <c r="K738" s="520"/>
      <c r="L738" s="526"/>
    </row>
    <row r="739">
      <c r="C739" s="520"/>
      <c r="D739" s="520"/>
      <c r="E739" s="520"/>
      <c r="F739" s="520"/>
      <c r="G739" s="520"/>
      <c r="H739" s="526"/>
      <c r="I739" s="526"/>
      <c r="J739" s="526"/>
      <c r="K739" s="520"/>
      <c r="L739" s="526"/>
    </row>
    <row r="740">
      <c r="C740" s="520"/>
      <c r="D740" s="520"/>
      <c r="E740" s="520"/>
      <c r="F740" s="520"/>
      <c r="G740" s="520"/>
      <c r="H740" s="526"/>
      <c r="I740" s="526"/>
      <c r="J740" s="526"/>
      <c r="K740" s="520"/>
      <c r="L740" s="526"/>
    </row>
    <row r="741">
      <c r="C741" s="520"/>
      <c r="D741" s="520"/>
      <c r="E741" s="520"/>
      <c r="F741" s="520"/>
      <c r="G741" s="520"/>
      <c r="H741" s="526"/>
      <c r="I741" s="526"/>
      <c r="J741" s="526"/>
      <c r="K741" s="520"/>
      <c r="L741" s="526"/>
    </row>
    <row r="742">
      <c r="C742" s="520"/>
      <c r="D742" s="520"/>
      <c r="E742" s="520"/>
      <c r="F742" s="520"/>
      <c r="G742" s="520"/>
      <c r="H742" s="526"/>
      <c r="I742" s="526"/>
      <c r="J742" s="526"/>
      <c r="K742" s="520"/>
      <c r="L742" s="526"/>
    </row>
    <row r="743">
      <c r="C743" s="520"/>
      <c r="D743" s="520"/>
      <c r="E743" s="520"/>
      <c r="F743" s="520"/>
      <c r="G743" s="520"/>
      <c r="H743" s="526"/>
      <c r="I743" s="526"/>
      <c r="J743" s="526"/>
      <c r="K743" s="520"/>
      <c r="L743" s="526"/>
    </row>
    <row r="744">
      <c r="C744" s="520"/>
      <c r="D744" s="520"/>
      <c r="E744" s="520"/>
      <c r="F744" s="520"/>
      <c r="G744" s="520"/>
      <c r="H744" s="526"/>
      <c r="I744" s="526"/>
      <c r="J744" s="526"/>
      <c r="K744" s="520"/>
      <c r="L744" s="526"/>
    </row>
    <row r="745">
      <c r="C745" s="520"/>
      <c r="D745" s="520"/>
      <c r="E745" s="520"/>
      <c r="F745" s="520"/>
      <c r="G745" s="520"/>
      <c r="H745" s="526"/>
      <c r="I745" s="526"/>
      <c r="J745" s="526"/>
      <c r="K745" s="520"/>
      <c r="L745" s="526"/>
    </row>
    <row r="746">
      <c r="C746" s="520"/>
      <c r="D746" s="520"/>
      <c r="E746" s="520"/>
      <c r="F746" s="520"/>
      <c r="G746" s="520"/>
      <c r="H746" s="526"/>
      <c r="I746" s="526"/>
      <c r="J746" s="526"/>
      <c r="K746" s="520"/>
      <c r="L746" s="526"/>
    </row>
    <row r="747">
      <c r="C747" s="520"/>
      <c r="D747" s="520"/>
      <c r="E747" s="520"/>
      <c r="F747" s="520"/>
      <c r="G747" s="520"/>
      <c r="H747" s="526"/>
      <c r="I747" s="526"/>
      <c r="J747" s="526"/>
      <c r="K747" s="520"/>
      <c r="L747" s="526"/>
    </row>
    <row r="748">
      <c r="C748" s="520"/>
      <c r="D748" s="520"/>
      <c r="E748" s="520"/>
      <c r="F748" s="520"/>
      <c r="G748" s="520"/>
      <c r="H748" s="526"/>
      <c r="I748" s="526"/>
      <c r="J748" s="526"/>
      <c r="K748" s="520"/>
      <c r="L748" s="526"/>
    </row>
    <row r="749">
      <c r="C749" s="520"/>
      <c r="D749" s="520"/>
      <c r="E749" s="520"/>
      <c r="F749" s="520"/>
      <c r="G749" s="520"/>
      <c r="H749" s="526"/>
      <c r="I749" s="526"/>
      <c r="J749" s="526"/>
      <c r="K749" s="520"/>
      <c r="L749" s="526"/>
    </row>
    <row r="750">
      <c r="C750" s="520"/>
      <c r="D750" s="520"/>
      <c r="E750" s="520"/>
      <c r="F750" s="520"/>
      <c r="G750" s="520"/>
      <c r="H750" s="526"/>
      <c r="I750" s="526"/>
      <c r="J750" s="526"/>
      <c r="K750" s="520"/>
      <c r="L750" s="526"/>
    </row>
    <row r="751">
      <c r="C751" s="520"/>
      <c r="D751" s="520"/>
      <c r="E751" s="520"/>
      <c r="F751" s="520"/>
      <c r="G751" s="520"/>
      <c r="H751" s="526"/>
      <c r="I751" s="526"/>
      <c r="J751" s="526"/>
      <c r="K751" s="520"/>
      <c r="L751" s="526"/>
    </row>
    <row r="752">
      <c r="C752" s="520"/>
      <c r="D752" s="520"/>
      <c r="E752" s="520"/>
      <c r="F752" s="520"/>
      <c r="G752" s="520"/>
      <c r="H752" s="526"/>
      <c r="I752" s="526"/>
      <c r="J752" s="526"/>
      <c r="K752" s="520"/>
      <c r="L752" s="526"/>
    </row>
    <row r="753">
      <c r="C753" s="520"/>
      <c r="D753" s="520"/>
      <c r="E753" s="520"/>
      <c r="F753" s="520"/>
      <c r="G753" s="520"/>
      <c r="H753" s="526"/>
      <c r="I753" s="526"/>
      <c r="J753" s="526"/>
      <c r="K753" s="520"/>
      <c r="L753" s="526"/>
    </row>
    <row r="754">
      <c r="C754" s="520"/>
      <c r="D754" s="520"/>
      <c r="E754" s="520"/>
      <c r="F754" s="520"/>
      <c r="G754" s="520"/>
      <c r="H754" s="526"/>
      <c r="I754" s="526"/>
      <c r="J754" s="526"/>
      <c r="K754" s="520"/>
      <c r="L754" s="526"/>
    </row>
    <row r="755">
      <c r="C755" s="520"/>
      <c r="D755" s="520"/>
      <c r="E755" s="520"/>
      <c r="F755" s="520"/>
      <c r="G755" s="520"/>
      <c r="H755" s="526"/>
      <c r="I755" s="526"/>
      <c r="J755" s="526"/>
      <c r="K755" s="520"/>
      <c r="L755" s="526"/>
    </row>
    <row r="756">
      <c r="C756" s="520"/>
      <c r="D756" s="520"/>
      <c r="E756" s="520"/>
      <c r="F756" s="520"/>
      <c r="G756" s="520"/>
      <c r="H756" s="526"/>
      <c r="I756" s="526"/>
      <c r="J756" s="526"/>
      <c r="K756" s="520"/>
      <c r="L756" s="526"/>
    </row>
    <row r="757">
      <c r="C757" s="520"/>
      <c r="D757" s="520"/>
      <c r="E757" s="520"/>
      <c r="F757" s="520"/>
      <c r="G757" s="520"/>
      <c r="H757" s="526"/>
      <c r="I757" s="526"/>
      <c r="J757" s="526"/>
      <c r="K757" s="520"/>
      <c r="L757" s="526"/>
    </row>
    <row r="758">
      <c r="C758" s="520"/>
      <c r="D758" s="520"/>
      <c r="E758" s="520"/>
      <c r="F758" s="520"/>
      <c r="G758" s="520"/>
      <c r="H758" s="526"/>
      <c r="I758" s="526"/>
      <c r="J758" s="526"/>
      <c r="K758" s="520"/>
      <c r="L758" s="526"/>
    </row>
    <row r="759">
      <c r="C759" s="520"/>
      <c r="D759" s="520"/>
      <c r="E759" s="520"/>
      <c r="F759" s="520"/>
      <c r="G759" s="520"/>
      <c r="H759" s="526"/>
      <c r="I759" s="526"/>
      <c r="J759" s="526"/>
      <c r="K759" s="520"/>
      <c r="L759" s="526"/>
    </row>
    <row r="760">
      <c r="C760" s="520"/>
      <c r="D760" s="520"/>
      <c r="E760" s="520"/>
      <c r="F760" s="520"/>
      <c r="G760" s="520"/>
      <c r="H760" s="526"/>
      <c r="I760" s="526"/>
      <c r="J760" s="526"/>
      <c r="K760" s="520"/>
      <c r="L760" s="526"/>
    </row>
    <row r="761">
      <c r="C761" s="520"/>
      <c r="D761" s="520"/>
      <c r="E761" s="520"/>
      <c r="F761" s="520"/>
      <c r="G761" s="520"/>
      <c r="H761" s="526"/>
      <c r="I761" s="526"/>
      <c r="J761" s="526"/>
      <c r="K761" s="520"/>
      <c r="L761" s="526"/>
    </row>
    <row r="762">
      <c r="C762" s="520"/>
      <c r="D762" s="520"/>
      <c r="E762" s="520"/>
      <c r="F762" s="520"/>
      <c r="G762" s="520"/>
      <c r="H762" s="526"/>
      <c r="I762" s="526"/>
      <c r="J762" s="526"/>
      <c r="K762" s="520"/>
      <c r="L762" s="526"/>
    </row>
    <row r="763">
      <c r="C763" s="520"/>
      <c r="D763" s="520"/>
      <c r="E763" s="520"/>
      <c r="F763" s="520"/>
      <c r="G763" s="520"/>
      <c r="H763" s="526"/>
      <c r="I763" s="526"/>
      <c r="J763" s="526"/>
      <c r="K763" s="520"/>
      <c r="L763" s="526"/>
    </row>
    <row r="764">
      <c r="C764" s="520"/>
      <c r="D764" s="520"/>
      <c r="E764" s="520"/>
      <c r="F764" s="520"/>
      <c r="G764" s="520"/>
      <c r="H764" s="526"/>
      <c r="I764" s="526"/>
      <c r="J764" s="526"/>
      <c r="K764" s="520"/>
      <c r="L764" s="526"/>
    </row>
    <row r="765">
      <c r="C765" s="520"/>
      <c r="D765" s="520"/>
      <c r="E765" s="520"/>
      <c r="F765" s="520"/>
      <c r="G765" s="520"/>
      <c r="H765" s="526"/>
      <c r="I765" s="526"/>
      <c r="J765" s="526"/>
      <c r="K765" s="520"/>
      <c r="L765" s="526"/>
    </row>
    <row r="766">
      <c r="C766" s="520"/>
      <c r="D766" s="520"/>
      <c r="E766" s="520"/>
      <c r="F766" s="520"/>
      <c r="G766" s="520"/>
      <c r="H766" s="526"/>
      <c r="I766" s="526"/>
      <c r="J766" s="526"/>
      <c r="K766" s="520"/>
      <c r="L766" s="526"/>
    </row>
    <row r="767">
      <c r="C767" s="520"/>
      <c r="D767" s="520"/>
      <c r="E767" s="520"/>
      <c r="F767" s="520"/>
      <c r="G767" s="520"/>
      <c r="H767" s="526"/>
      <c r="I767" s="526"/>
      <c r="J767" s="526"/>
      <c r="K767" s="520"/>
      <c r="L767" s="526"/>
    </row>
    <row r="768">
      <c r="C768" s="520"/>
      <c r="D768" s="520"/>
      <c r="E768" s="520"/>
      <c r="F768" s="520"/>
      <c r="G768" s="520"/>
      <c r="H768" s="526"/>
      <c r="I768" s="526"/>
      <c r="J768" s="526"/>
      <c r="K768" s="520"/>
      <c r="L768" s="526"/>
    </row>
    <row r="769">
      <c r="C769" s="520"/>
      <c r="D769" s="520"/>
      <c r="E769" s="520"/>
      <c r="F769" s="520"/>
      <c r="G769" s="520"/>
      <c r="H769" s="526"/>
      <c r="I769" s="526"/>
      <c r="J769" s="526"/>
      <c r="K769" s="520"/>
      <c r="L769" s="526"/>
    </row>
    <row r="770">
      <c r="C770" s="520"/>
      <c r="D770" s="520"/>
      <c r="E770" s="520"/>
      <c r="F770" s="520"/>
      <c r="G770" s="520"/>
      <c r="H770" s="526"/>
      <c r="I770" s="526"/>
      <c r="J770" s="526"/>
      <c r="K770" s="520"/>
      <c r="L770" s="526"/>
    </row>
    <row r="771">
      <c r="C771" s="520"/>
      <c r="D771" s="520"/>
      <c r="E771" s="520"/>
      <c r="F771" s="520"/>
      <c r="G771" s="520"/>
      <c r="H771" s="526"/>
      <c r="I771" s="526"/>
      <c r="J771" s="526"/>
      <c r="K771" s="520"/>
      <c r="L771" s="526"/>
    </row>
    <row r="772">
      <c r="C772" s="520"/>
      <c r="D772" s="520"/>
      <c r="E772" s="520"/>
      <c r="F772" s="520"/>
      <c r="G772" s="520"/>
      <c r="H772" s="526"/>
      <c r="I772" s="526"/>
      <c r="J772" s="526"/>
      <c r="K772" s="520"/>
      <c r="L772" s="526"/>
    </row>
    <row r="773">
      <c r="C773" s="520"/>
      <c r="D773" s="520"/>
      <c r="E773" s="520"/>
      <c r="F773" s="520"/>
      <c r="G773" s="520"/>
      <c r="H773" s="526"/>
      <c r="I773" s="526"/>
      <c r="J773" s="526"/>
      <c r="K773" s="520"/>
      <c r="L773" s="526"/>
    </row>
    <row r="774">
      <c r="C774" s="520"/>
      <c r="D774" s="520"/>
      <c r="E774" s="520"/>
      <c r="F774" s="520"/>
      <c r="G774" s="520"/>
      <c r="H774" s="526"/>
      <c r="I774" s="526"/>
      <c r="J774" s="526"/>
      <c r="K774" s="520"/>
      <c r="L774" s="526"/>
    </row>
    <row r="775">
      <c r="C775" s="520"/>
      <c r="D775" s="520"/>
      <c r="E775" s="520"/>
      <c r="F775" s="520"/>
      <c r="G775" s="520"/>
      <c r="H775" s="526"/>
      <c r="I775" s="526"/>
      <c r="J775" s="526"/>
      <c r="K775" s="520"/>
      <c r="L775" s="526"/>
    </row>
    <row r="776">
      <c r="C776" s="520"/>
      <c r="D776" s="520"/>
      <c r="E776" s="520"/>
      <c r="F776" s="520"/>
      <c r="G776" s="520"/>
      <c r="H776" s="526"/>
      <c r="I776" s="526"/>
      <c r="J776" s="526"/>
      <c r="K776" s="520"/>
      <c r="L776" s="526"/>
    </row>
    <row r="777">
      <c r="C777" s="520"/>
      <c r="D777" s="520"/>
      <c r="E777" s="520"/>
      <c r="F777" s="520"/>
      <c r="G777" s="520"/>
      <c r="H777" s="526"/>
      <c r="I777" s="526"/>
      <c r="J777" s="526"/>
      <c r="K777" s="520"/>
      <c r="L777" s="526"/>
    </row>
    <row r="778">
      <c r="C778" s="520"/>
      <c r="D778" s="520"/>
      <c r="E778" s="520"/>
      <c r="F778" s="520"/>
      <c r="G778" s="520"/>
      <c r="H778" s="526"/>
      <c r="I778" s="526"/>
      <c r="J778" s="526"/>
      <c r="K778" s="520"/>
      <c r="L778" s="526"/>
    </row>
    <row r="779">
      <c r="C779" s="520"/>
      <c r="D779" s="520"/>
      <c r="E779" s="520"/>
      <c r="F779" s="520"/>
      <c r="G779" s="520"/>
      <c r="H779" s="526"/>
      <c r="I779" s="526"/>
      <c r="J779" s="526"/>
      <c r="K779" s="520"/>
      <c r="L779" s="526"/>
    </row>
    <row r="780">
      <c r="C780" s="520"/>
      <c r="D780" s="520"/>
      <c r="E780" s="520"/>
      <c r="F780" s="520"/>
      <c r="G780" s="520"/>
      <c r="H780" s="526"/>
      <c r="I780" s="526"/>
      <c r="J780" s="526"/>
      <c r="K780" s="520"/>
      <c r="L780" s="526"/>
    </row>
    <row r="781">
      <c r="C781" s="520"/>
      <c r="D781" s="520"/>
      <c r="E781" s="520"/>
      <c r="F781" s="520"/>
      <c r="G781" s="520"/>
      <c r="H781" s="526"/>
      <c r="I781" s="526"/>
      <c r="J781" s="526"/>
      <c r="K781" s="520"/>
      <c r="L781" s="526"/>
    </row>
    <row r="782">
      <c r="C782" s="520"/>
      <c r="D782" s="520"/>
      <c r="E782" s="520"/>
      <c r="F782" s="520"/>
      <c r="G782" s="520"/>
      <c r="H782" s="526"/>
      <c r="I782" s="526"/>
      <c r="J782" s="526"/>
      <c r="K782" s="520"/>
      <c r="L782" s="526"/>
    </row>
    <row r="783">
      <c r="C783" s="520"/>
      <c r="D783" s="520"/>
      <c r="E783" s="520"/>
      <c r="F783" s="520"/>
      <c r="G783" s="520"/>
      <c r="H783" s="526"/>
      <c r="I783" s="526"/>
      <c r="J783" s="526"/>
      <c r="K783" s="520"/>
      <c r="L783" s="526"/>
    </row>
    <row r="784">
      <c r="C784" s="520"/>
      <c r="D784" s="520"/>
      <c r="E784" s="520"/>
      <c r="F784" s="520"/>
      <c r="G784" s="520"/>
      <c r="H784" s="526"/>
      <c r="I784" s="526"/>
      <c r="J784" s="526"/>
      <c r="K784" s="520"/>
      <c r="L784" s="526"/>
    </row>
    <row r="785">
      <c r="C785" s="520"/>
      <c r="D785" s="520"/>
      <c r="E785" s="520"/>
      <c r="F785" s="520"/>
      <c r="G785" s="520"/>
      <c r="H785" s="526"/>
      <c r="I785" s="526"/>
      <c r="J785" s="526"/>
      <c r="K785" s="520"/>
      <c r="L785" s="526"/>
    </row>
    <row r="786">
      <c r="C786" s="520"/>
      <c r="D786" s="520"/>
      <c r="E786" s="520"/>
      <c r="F786" s="520"/>
      <c r="G786" s="520"/>
      <c r="H786" s="526"/>
      <c r="I786" s="526"/>
      <c r="J786" s="526"/>
      <c r="K786" s="520"/>
      <c r="L786" s="526"/>
    </row>
    <row r="787">
      <c r="C787" s="520"/>
      <c r="D787" s="520"/>
      <c r="E787" s="520"/>
      <c r="F787" s="520"/>
      <c r="G787" s="520"/>
      <c r="H787" s="526"/>
      <c r="I787" s="526"/>
      <c r="J787" s="526"/>
      <c r="K787" s="520"/>
      <c r="L787" s="526"/>
    </row>
    <row r="788">
      <c r="C788" s="520"/>
      <c r="D788" s="520"/>
      <c r="E788" s="520"/>
      <c r="F788" s="520"/>
      <c r="G788" s="520"/>
      <c r="H788" s="526"/>
      <c r="I788" s="526"/>
      <c r="J788" s="526"/>
      <c r="K788" s="520"/>
      <c r="L788" s="526"/>
    </row>
    <row r="789">
      <c r="C789" s="520"/>
      <c r="D789" s="520"/>
      <c r="E789" s="520"/>
      <c r="F789" s="520"/>
      <c r="G789" s="520"/>
      <c r="H789" s="526"/>
      <c r="I789" s="526"/>
      <c r="J789" s="526"/>
      <c r="K789" s="520"/>
      <c r="L789" s="526"/>
    </row>
    <row r="790">
      <c r="C790" s="520"/>
      <c r="D790" s="520"/>
      <c r="E790" s="520"/>
      <c r="F790" s="520"/>
      <c r="G790" s="520"/>
      <c r="H790" s="526"/>
      <c r="I790" s="526"/>
      <c r="J790" s="526"/>
      <c r="K790" s="520"/>
      <c r="L790" s="526"/>
    </row>
    <row r="791">
      <c r="C791" s="520"/>
      <c r="D791" s="520"/>
      <c r="E791" s="520"/>
      <c r="F791" s="520"/>
      <c r="G791" s="520"/>
      <c r="H791" s="526"/>
      <c r="I791" s="526"/>
      <c r="J791" s="526"/>
      <c r="K791" s="520"/>
      <c r="L791" s="526"/>
    </row>
    <row r="792">
      <c r="C792" s="520"/>
      <c r="D792" s="520"/>
      <c r="E792" s="520"/>
      <c r="F792" s="520"/>
      <c r="G792" s="520"/>
      <c r="H792" s="526"/>
      <c r="I792" s="526"/>
      <c r="J792" s="526"/>
      <c r="K792" s="520"/>
      <c r="L792" s="526"/>
    </row>
    <row r="793">
      <c r="C793" s="520"/>
      <c r="D793" s="520"/>
      <c r="E793" s="520"/>
      <c r="F793" s="520"/>
      <c r="G793" s="520"/>
      <c r="H793" s="526"/>
      <c r="I793" s="526"/>
      <c r="J793" s="526"/>
      <c r="K793" s="520"/>
      <c r="L793" s="526"/>
    </row>
    <row r="794">
      <c r="C794" s="520"/>
      <c r="D794" s="520"/>
      <c r="E794" s="520"/>
      <c r="F794" s="520"/>
      <c r="G794" s="520"/>
      <c r="H794" s="526"/>
      <c r="I794" s="526"/>
      <c r="J794" s="526"/>
      <c r="K794" s="520"/>
      <c r="L794" s="526"/>
    </row>
    <row r="795">
      <c r="C795" s="520"/>
      <c r="D795" s="520"/>
      <c r="E795" s="520"/>
      <c r="F795" s="520"/>
      <c r="G795" s="520"/>
      <c r="H795" s="526"/>
      <c r="I795" s="526"/>
      <c r="J795" s="526"/>
      <c r="K795" s="520"/>
      <c r="L795" s="526"/>
    </row>
    <row r="796">
      <c r="C796" s="520"/>
      <c r="D796" s="520"/>
      <c r="E796" s="520"/>
      <c r="F796" s="520"/>
      <c r="G796" s="520"/>
      <c r="H796" s="526"/>
      <c r="I796" s="526"/>
      <c r="J796" s="526"/>
      <c r="K796" s="520"/>
      <c r="L796" s="526"/>
    </row>
    <row r="797">
      <c r="C797" s="520"/>
      <c r="D797" s="520"/>
      <c r="E797" s="520"/>
      <c r="F797" s="520"/>
      <c r="G797" s="520"/>
      <c r="H797" s="526"/>
      <c r="I797" s="526"/>
      <c r="J797" s="526"/>
      <c r="K797" s="520"/>
      <c r="L797" s="526"/>
    </row>
    <row r="798">
      <c r="C798" s="520"/>
      <c r="D798" s="520"/>
      <c r="E798" s="520"/>
      <c r="F798" s="520"/>
      <c r="G798" s="520"/>
      <c r="H798" s="526"/>
      <c r="I798" s="526"/>
      <c r="J798" s="526"/>
      <c r="K798" s="520"/>
      <c r="L798" s="526"/>
    </row>
    <row r="799">
      <c r="C799" s="520"/>
      <c r="D799" s="520"/>
      <c r="E799" s="520"/>
      <c r="F799" s="520"/>
      <c r="G799" s="520"/>
      <c r="H799" s="526"/>
      <c r="I799" s="526"/>
      <c r="J799" s="526"/>
      <c r="K799" s="520"/>
      <c r="L799" s="526"/>
    </row>
    <row r="800">
      <c r="C800" s="520"/>
      <c r="D800" s="520"/>
      <c r="E800" s="520"/>
      <c r="F800" s="520"/>
      <c r="G800" s="520"/>
      <c r="H800" s="526"/>
      <c r="I800" s="526"/>
      <c r="J800" s="526"/>
      <c r="K800" s="520"/>
      <c r="L800" s="526"/>
    </row>
    <row r="801">
      <c r="C801" s="520"/>
      <c r="D801" s="520"/>
      <c r="E801" s="520"/>
      <c r="F801" s="520"/>
      <c r="G801" s="520"/>
      <c r="H801" s="526"/>
      <c r="I801" s="526"/>
      <c r="J801" s="526"/>
      <c r="K801" s="520"/>
      <c r="L801" s="526"/>
    </row>
    <row r="802">
      <c r="C802" s="520"/>
      <c r="D802" s="520"/>
      <c r="E802" s="520"/>
      <c r="F802" s="520"/>
      <c r="G802" s="520"/>
      <c r="H802" s="526"/>
      <c r="I802" s="526"/>
      <c r="J802" s="526"/>
      <c r="K802" s="520"/>
      <c r="L802" s="526"/>
    </row>
    <row r="803">
      <c r="C803" s="520"/>
      <c r="D803" s="520"/>
      <c r="E803" s="520"/>
      <c r="F803" s="520"/>
      <c r="G803" s="520"/>
      <c r="H803" s="526"/>
      <c r="I803" s="526"/>
      <c r="J803" s="526"/>
      <c r="K803" s="520"/>
      <c r="L803" s="526"/>
    </row>
    <row r="804">
      <c r="C804" s="520"/>
      <c r="D804" s="520"/>
      <c r="E804" s="520"/>
      <c r="F804" s="520"/>
      <c r="G804" s="520"/>
      <c r="H804" s="526"/>
      <c r="I804" s="526"/>
      <c r="J804" s="526"/>
      <c r="K804" s="520"/>
      <c r="L804" s="526"/>
    </row>
    <row r="805">
      <c r="C805" s="520"/>
      <c r="D805" s="520"/>
      <c r="E805" s="520"/>
      <c r="F805" s="520"/>
      <c r="G805" s="520"/>
      <c r="H805" s="526"/>
      <c r="I805" s="526"/>
      <c r="J805" s="526"/>
      <c r="K805" s="520"/>
      <c r="L805" s="526"/>
    </row>
    <row r="806">
      <c r="C806" s="520"/>
      <c r="D806" s="520"/>
      <c r="E806" s="520"/>
      <c r="F806" s="520"/>
      <c r="G806" s="520"/>
      <c r="H806" s="526"/>
      <c r="I806" s="526"/>
      <c r="J806" s="526"/>
      <c r="K806" s="520"/>
      <c r="L806" s="526"/>
    </row>
    <row r="807">
      <c r="C807" s="520"/>
      <c r="D807" s="520"/>
      <c r="E807" s="520"/>
      <c r="F807" s="520"/>
      <c r="G807" s="520"/>
      <c r="H807" s="526"/>
      <c r="I807" s="526"/>
      <c r="J807" s="526"/>
      <c r="K807" s="520"/>
      <c r="L807" s="526"/>
    </row>
    <row r="808">
      <c r="C808" s="520"/>
      <c r="D808" s="520"/>
      <c r="E808" s="520"/>
      <c r="F808" s="520"/>
      <c r="G808" s="520"/>
      <c r="H808" s="526"/>
      <c r="I808" s="526"/>
      <c r="J808" s="526"/>
      <c r="K808" s="520"/>
      <c r="L808" s="526"/>
    </row>
    <row r="809">
      <c r="C809" s="520"/>
      <c r="D809" s="520"/>
      <c r="E809" s="520"/>
      <c r="F809" s="520"/>
      <c r="G809" s="520"/>
      <c r="H809" s="526"/>
      <c r="I809" s="526"/>
      <c r="J809" s="526"/>
      <c r="K809" s="520"/>
      <c r="L809" s="526"/>
    </row>
    <row r="810">
      <c r="C810" s="520"/>
      <c r="D810" s="520"/>
      <c r="E810" s="520"/>
      <c r="F810" s="520"/>
      <c r="G810" s="520"/>
      <c r="H810" s="526"/>
      <c r="I810" s="526"/>
      <c r="J810" s="526"/>
      <c r="K810" s="520"/>
      <c r="L810" s="526"/>
    </row>
    <row r="811">
      <c r="C811" s="520"/>
      <c r="D811" s="520"/>
      <c r="E811" s="520"/>
      <c r="F811" s="520"/>
      <c r="G811" s="520"/>
      <c r="H811" s="526"/>
      <c r="I811" s="526"/>
      <c r="J811" s="526"/>
      <c r="K811" s="520"/>
      <c r="L811" s="526"/>
    </row>
    <row r="812">
      <c r="C812" s="520"/>
      <c r="D812" s="520"/>
      <c r="E812" s="520"/>
      <c r="F812" s="520"/>
      <c r="G812" s="520"/>
      <c r="H812" s="526"/>
      <c r="I812" s="526"/>
      <c r="J812" s="526"/>
      <c r="K812" s="520"/>
      <c r="L812" s="526"/>
    </row>
    <row r="813">
      <c r="C813" s="520"/>
      <c r="D813" s="520"/>
      <c r="E813" s="520"/>
      <c r="F813" s="520"/>
      <c r="G813" s="520"/>
      <c r="H813" s="526"/>
      <c r="I813" s="526"/>
      <c r="J813" s="526"/>
      <c r="K813" s="520"/>
      <c r="L813" s="526"/>
    </row>
    <row r="814">
      <c r="C814" s="520"/>
      <c r="D814" s="520"/>
      <c r="E814" s="520"/>
      <c r="F814" s="520"/>
      <c r="G814" s="520"/>
      <c r="H814" s="526"/>
      <c r="I814" s="526"/>
      <c r="J814" s="526"/>
      <c r="K814" s="520"/>
      <c r="L814" s="526"/>
    </row>
    <row r="815">
      <c r="C815" s="520"/>
      <c r="D815" s="520"/>
      <c r="E815" s="520"/>
      <c r="F815" s="520"/>
      <c r="G815" s="520"/>
      <c r="H815" s="526"/>
      <c r="I815" s="526"/>
      <c r="J815" s="526"/>
      <c r="K815" s="520"/>
      <c r="L815" s="526"/>
    </row>
    <row r="816">
      <c r="C816" s="520"/>
      <c r="D816" s="520"/>
      <c r="E816" s="520"/>
      <c r="F816" s="520"/>
      <c r="G816" s="520"/>
      <c r="H816" s="526"/>
      <c r="I816" s="526"/>
      <c r="J816" s="526"/>
      <c r="K816" s="520"/>
      <c r="L816" s="526"/>
    </row>
    <row r="817">
      <c r="C817" s="520"/>
      <c r="D817" s="520"/>
      <c r="E817" s="520"/>
      <c r="F817" s="520"/>
      <c r="G817" s="520"/>
      <c r="H817" s="526"/>
      <c r="I817" s="526"/>
      <c r="J817" s="526"/>
      <c r="K817" s="520"/>
      <c r="L817" s="526"/>
    </row>
    <row r="818">
      <c r="C818" s="520"/>
      <c r="D818" s="520"/>
      <c r="E818" s="520"/>
      <c r="F818" s="520"/>
      <c r="G818" s="520"/>
      <c r="H818" s="526"/>
      <c r="I818" s="526"/>
      <c r="J818" s="526"/>
      <c r="K818" s="520"/>
      <c r="L818" s="526"/>
    </row>
    <row r="819">
      <c r="C819" s="520"/>
      <c r="D819" s="520"/>
      <c r="E819" s="520"/>
      <c r="F819" s="520"/>
      <c r="G819" s="520"/>
      <c r="H819" s="526"/>
      <c r="I819" s="526"/>
      <c r="J819" s="526"/>
      <c r="K819" s="520"/>
      <c r="L819" s="526"/>
    </row>
    <row r="820">
      <c r="C820" s="520"/>
      <c r="D820" s="520"/>
      <c r="E820" s="520"/>
      <c r="F820" s="520"/>
      <c r="G820" s="520"/>
      <c r="H820" s="526"/>
      <c r="I820" s="526"/>
      <c r="J820" s="526"/>
      <c r="K820" s="520"/>
      <c r="L820" s="526"/>
    </row>
    <row r="821">
      <c r="C821" s="520"/>
      <c r="D821" s="520"/>
      <c r="E821" s="520"/>
      <c r="F821" s="520"/>
      <c r="G821" s="520"/>
      <c r="H821" s="526"/>
      <c r="I821" s="526"/>
      <c r="J821" s="526"/>
      <c r="K821" s="520"/>
      <c r="L821" s="526"/>
    </row>
    <row r="822">
      <c r="C822" s="520"/>
      <c r="D822" s="520"/>
      <c r="E822" s="520"/>
      <c r="F822" s="520"/>
      <c r="G822" s="520"/>
      <c r="H822" s="526"/>
      <c r="I822" s="526"/>
      <c r="J822" s="526"/>
      <c r="K822" s="520"/>
      <c r="L822" s="526"/>
    </row>
    <row r="823">
      <c r="C823" s="520"/>
      <c r="D823" s="520"/>
      <c r="E823" s="520"/>
      <c r="F823" s="520"/>
      <c r="G823" s="520"/>
      <c r="H823" s="526"/>
      <c r="I823" s="526"/>
      <c r="J823" s="526"/>
      <c r="K823" s="520"/>
      <c r="L823" s="526"/>
    </row>
    <row r="824">
      <c r="C824" s="520"/>
      <c r="D824" s="520"/>
      <c r="E824" s="520"/>
      <c r="F824" s="520"/>
      <c r="G824" s="520"/>
      <c r="H824" s="526"/>
      <c r="I824" s="526"/>
      <c r="J824" s="526"/>
      <c r="K824" s="520"/>
      <c r="L824" s="526"/>
    </row>
    <row r="825">
      <c r="C825" s="520"/>
      <c r="D825" s="520"/>
      <c r="E825" s="520"/>
      <c r="F825" s="520"/>
      <c r="G825" s="520"/>
      <c r="H825" s="526"/>
      <c r="I825" s="526"/>
      <c r="J825" s="526"/>
      <c r="K825" s="520"/>
      <c r="L825" s="526"/>
    </row>
    <row r="826">
      <c r="C826" s="520"/>
      <c r="D826" s="520"/>
      <c r="E826" s="520"/>
      <c r="F826" s="520"/>
      <c r="G826" s="520"/>
      <c r="H826" s="526"/>
      <c r="I826" s="526"/>
      <c r="J826" s="526"/>
      <c r="K826" s="520"/>
      <c r="L826" s="526"/>
    </row>
    <row r="827">
      <c r="C827" s="520"/>
      <c r="D827" s="520"/>
      <c r="E827" s="520"/>
      <c r="F827" s="520"/>
      <c r="G827" s="520"/>
      <c r="H827" s="526"/>
      <c r="I827" s="526"/>
      <c r="J827" s="526"/>
      <c r="K827" s="520"/>
      <c r="L827" s="526"/>
    </row>
    <row r="828">
      <c r="C828" s="520"/>
      <c r="D828" s="520"/>
      <c r="E828" s="520"/>
      <c r="F828" s="520"/>
      <c r="G828" s="520"/>
      <c r="H828" s="526"/>
      <c r="I828" s="526"/>
      <c r="J828" s="526"/>
      <c r="K828" s="520"/>
      <c r="L828" s="526"/>
    </row>
    <row r="829">
      <c r="C829" s="520"/>
      <c r="D829" s="520"/>
      <c r="E829" s="520"/>
      <c r="F829" s="520"/>
      <c r="G829" s="520"/>
      <c r="H829" s="526"/>
      <c r="I829" s="526"/>
      <c r="J829" s="526"/>
      <c r="K829" s="520"/>
      <c r="L829" s="526"/>
    </row>
    <row r="830">
      <c r="C830" s="520"/>
      <c r="D830" s="520"/>
      <c r="E830" s="520"/>
      <c r="F830" s="520"/>
      <c r="G830" s="520"/>
      <c r="H830" s="526"/>
      <c r="I830" s="526"/>
      <c r="J830" s="526"/>
      <c r="K830" s="520"/>
      <c r="L830" s="526"/>
    </row>
    <row r="831">
      <c r="C831" s="520"/>
      <c r="D831" s="520"/>
      <c r="E831" s="520"/>
      <c r="F831" s="520"/>
      <c r="G831" s="520"/>
      <c r="H831" s="526"/>
      <c r="I831" s="526"/>
      <c r="J831" s="526"/>
      <c r="K831" s="520"/>
      <c r="L831" s="526"/>
    </row>
    <row r="832">
      <c r="C832" s="520"/>
      <c r="D832" s="520"/>
      <c r="E832" s="520"/>
      <c r="F832" s="520"/>
      <c r="G832" s="520"/>
      <c r="H832" s="526"/>
      <c r="I832" s="526"/>
      <c r="J832" s="526"/>
      <c r="K832" s="520"/>
      <c r="L832" s="526"/>
    </row>
    <row r="833">
      <c r="C833" s="520"/>
      <c r="D833" s="520"/>
      <c r="E833" s="520"/>
      <c r="F833" s="520"/>
      <c r="G833" s="520"/>
      <c r="H833" s="526"/>
      <c r="I833" s="526"/>
      <c r="J833" s="526"/>
      <c r="K833" s="520"/>
      <c r="L833" s="526"/>
    </row>
    <row r="834">
      <c r="C834" s="520"/>
      <c r="D834" s="520"/>
      <c r="E834" s="520"/>
      <c r="F834" s="520"/>
      <c r="G834" s="520"/>
      <c r="H834" s="526"/>
      <c r="I834" s="526"/>
      <c r="J834" s="526"/>
      <c r="K834" s="520"/>
      <c r="L834" s="526"/>
    </row>
    <row r="835">
      <c r="C835" s="520"/>
      <c r="D835" s="520"/>
      <c r="E835" s="520"/>
      <c r="F835" s="520"/>
      <c r="G835" s="520"/>
      <c r="H835" s="526"/>
      <c r="I835" s="526"/>
      <c r="J835" s="526"/>
      <c r="K835" s="520"/>
      <c r="L835" s="526"/>
    </row>
    <row r="836">
      <c r="C836" s="520"/>
      <c r="D836" s="520"/>
      <c r="E836" s="520"/>
      <c r="F836" s="520"/>
      <c r="G836" s="520"/>
      <c r="H836" s="526"/>
      <c r="I836" s="526"/>
      <c r="J836" s="526"/>
      <c r="K836" s="520"/>
      <c r="L836" s="526"/>
    </row>
    <row r="837">
      <c r="C837" s="520"/>
      <c r="D837" s="520"/>
      <c r="E837" s="520"/>
      <c r="F837" s="520"/>
      <c r="G837" s="520"/>
      <c r="H837" s="526"/>
      <c r="I837" s="526"/>
      <c r="J837" s="526"/>
      <c r="K837" s="520"/>
      <c r="L837" s="526"/>
    </row>
    <row r="838">
      <c r="C838" s="520"/>
      <c r="D838" s="520"/>
      <c r="E838" s="520"/>
      <c r="F838" s="520"/>
      <c r="G838" s="520"/>
      <c r="H838" s="526"/>
      <c r="I838" s="526"/>
      <c r="J838" s="526"/>
      <c r="K838" s="520"/>
      <c r="L838" s="526"/>
    </row>
    <row r="839">
      <c r="C839" s="520"/>
      <c r="D839" s="520"/>
      <c r="E839" s="520"/>
      <c r="F839" s="520"/>
      <c r="G839" s="520"/>
      <c r="H839" s="526"/>
      <c r="I839" s="526"/>
      <c r="J839" s="526"/>
      <c r="K839" s="520"/>
      <c r="L839" s="526"/>
    </row>
    <row r="840">
      <c r="C840" s="520"/>
      <c r="D840" s="520"/>
      <c r="E840" s="520"/>
      <c r="F840" s="520"/>
      <c r="G840" s="520"/>
      <c r="H840" s="526"/>
      <c r="I840" s="526"/>
      <c r="J840" s="526"/>
      <c r="K840" s="520"/>
      <c r="L840" s="526"/>
    </row>
    <row r="841">
      <c r="C841" s="520"/>
      <c r="D841" s="520"/>
      <c r="E841" s="520"/>
      <c r="F841" s="520"/>
      <c r="G841" s="520"/>
      <c r="H841" s="526"/>
      <c r="I841" s="526"/>
      <c r="J841" s="526"/>
      <c r="K841" s="520"/>
      <c r="L841" s="526"/>
    </row>
    <row r="842">
      <c r="C842" s="520"/>
      <c r="D842" s="520"/>
      <c r="E842" s="520"/>
      <c r="F842" s="520"/>
      <c r="G842" s="520"/>
      <c r="H842" s="526"/>
      <c r="I842" s="526"/>
      <c r="J842" s="526"/>
      <c r="K842" s="520"/>
      <c r="L842" s="526"/>
    </row>
    <row r="843">
      <c r="C843" s="520"/>
      <c r="D843" s="520"/>
      <c r="E843" s="520"/>
      <c r="F843" s="520"/>
      <c r="G843" s="520"/>
      <c r="H843" s="526"/>
      <c r="I843" s="526"/>
      <c r="J843" s="526"/>
      <c r="K843" s="520"/>
      <c r="L843" s="526"/>
    </row>
    <row r="844">
      <c r="C844" s="520"/>
      <c r="D844" s="520"/>
      <c r="E844" s="520"/>
      <c r="F844" s="520"/>
      <c r="G844" s="520"/>
      <c r="H844" s="526"/>
      <c r="I844" s="526"/>
      <c r="J844" s="526"/>
      <c r="K844" s="520"/>
      <c r="L844" s="526"/>
    </row>
    <row r="845">
      <c r="C845" s="520"/>
      <c r="D845" s="520"/>
      <c r="E845" s="520"/>
      <c r="F845" s="520"/>
      <c r="G845" s="520"/>
      <c r="H845" s="526"/>
      <c r="I845" s="526"/>
      <c r="J845" s="526"/>
      <c r="K845" s="520"/>
      <c r="L845" s="526"/>
    </row>
    <row r="846">
      <c r="C846" s="520"/>
      <c r="D846" s="520"/>
      <c r="E846" s="520"/>
      <c r="F846" s="520"/>
      <c r="G846" s="520"/>
      <c r="H846" s="526"/>
      <c r="I846" s="526"/>
      <c r="J846" s="526"/>
      <c r="K846" s="520"/>
      <c r="L846" s="526"/>
    </row>
    <row r="847">
      <c r="C847" s="520"/>
      <c r="D847" s="520"/>
      <c r="E847" s="520"/>
      <c r="F847" s="520"/>
      <c r="G847" s="520"/>
      <c r="H847" s="526"/>
      <c r="I847" s="526"/>
      <c r="J847" s="526"/>
      <c r="K847" s="520"/>
      <c r="L847" s="526"/>
    </row>
    <row r="848">
      <c r="C848" s="520"/>
      <c r="D848" s="520"/>
      <c r="E848" s="520"/>
      <c r="F848" s="520"/>
      <c r="G848" s="520"/>
      <c r="H848" s="526"/>
      <c r="I848" s="526"/>
      <c r="J848" s="526"/>
      <c r="K848" s="520"/>
      <c r="L848" s="526"/>
    </row>
    <row r="849">
      <c r="C849" s="520"/>
      <c r="D849" s="520"/>
      <c r="E849" s="520"/>
      <c r="F849" s="520"/>
      <c r="G849" s="520"/>
      <c r="H849" s="526"/>
      <c r="I849" s="526"/>
      <c r="J849" s="526"/>
      <c r="K849" s="520"/>
      <c r="L849" s="526"/>
    </row>
    <row r="850">
      <c r="C850" s="520"/>
      <c r="D850" s="520"/>
      <c r="E850" s="520"/>
      <c r="F850" s="520"/>
      <c r="G850" s="520"/>
      <c r="H850" s="526"/>
      <c r="I850" s="526"/>
      <c r="J850" s="526"/>
      <c r="K850" s="520"/>
      <c r="L850" s="526"/>
    </row>
    <row r="851">
      <c r="C851" s="520"/>
      <c r="D851" s="520"/>
      <c r="E851" s="520"/>
      <c r="F851" s="520"/>
      <c r="G851" s="520"/>
      <c r="H851" s="526"/>
      <c r="I851" s="526"/>
      <c r="J851" s="526"/>
      <c r="K851" s="520"/>
      <c r="L851" s="526"/>
    </row>
    <row r="852">
      <c r="C852" s="520"/>
      <c r="D852" s="520"/>
      <c r="E852" s="520"/>
      <c r="F852" s="520"/>
      <c r="G852" s="520"/>
      <c r="H852" s="526"/>
      <c r="I852" s="526"/>
      <c r="J852" s="526"/>
      <c r="K852" s="520"/>
      <c r="L852" s="526"/>
    </row>
    <row r="853">
      <c r="C853" s="520"/>
      <c r="D853" s="520"/>
      <c r="E853" s="520"/>
      <c r="F853" s="520"/>
      <c r="G853" s="520"/>
      <c r="H853" s="526"/>
      <c r="I853" s="526"/>
      <c r="J853" s="526"/>
      <c r="K853" s="520"/>
      <c r="L853" s="526"/>
    </row>
    <row r="854">
      <c r="C854" s="520"/>
      <c r="D854" s="520"/>
      <c r="E854" s="520"/>
      <c r="F854" s="520"/>
      <c r="G854" s="520"/>
      <c r="H854" s="526"/>
      <c r="I854" s="526"/>
      <c r="J854" s="526"/>
      <c r="K854" s="520"/>
      <c r="L854" s="526"/>
    </row>
    <row r="855">
      <c r="C855" s="520"/>
      <c r="D855" s="520"/>
      <c r="E855" s="520"/>
      <c r="F855" s="520"/>
      <c r="G855" s="520"/>
      <c r="H855" s="526"/>
      <c r="I855" s="526"/>
      <c r="J855" s="526"/>
      <c r="K855" s="520"/>
      <c r="L855" s="526"/>
    </row>
    <row r="856">
      <c r="C856" s="520"/>
      <c r="D856" s="520"/>
      <c r="E856" s="520"/>
      <c r="F856" s="520"/>
      <c r="G856" s="520"/>
      <c r="H856" s="526"/>
      <c r="I856" s="526"/>
      <c r="J856" s="526"/>
      <c r="K856" s="520"/>
      <c r="L856" s="526"/>
    </row>
    <row r="857">
      <c r="C857" s="520"/>
      <c r="D857" s="520"/>
      <c r="E857" s="520"/>
      <c r="F857" s="520"/>
      <c r="G857" s="520"/>
      <c r="H857" s="526"/>
      <c r="I857" s="526"/>
      <c r="J857" s="526"/>
      <c r="K857" s="520"/>
      <c r="L857" s="526"/>
    </row>
    <row r="858">
      <c r="C858" s="520"/>
      <c r="D858" s="520"/>
      <c r="E858" s="520"/>
      <c r="F858" s="520"/>
      <c r="G858" s="520"/>
      <c r="H858" s="526"/>
      <c r="I858" s="526"/>
      <c r="J858" s="526"/>
      <c r="K858" s="520"/>
      <c r="L858" s="526"/>
    </row>
    <row r="859">
      <c r="C859" s="520"/>
      <c r="D859" s="520"/>
      <c r="E859" s="520"/>
      <c r="F859" s="520"/>
      <c r="G859" s="520"/>
      <c r="H859" s="526"/>
      <c r="I859" s="526"/>
      <c r="J859" s="526"/>
      <c r="K859" s="520"/>
      <c r="L859" s="526"/>
    </row>
    <row r="860">
      <c r="C860" s="520"/>
      <c r="D860" s="520"/>
      <c r="E860" s="520"/>
      <c r="F860" s="520"/>
      <c r="G860" s="520"/>
      <c r="H860" s="526"/>
      <c r="I860" s="526"/>
      <c r="J860" s="526"/>
      <c r="K860" s="520"/>
      <c r="L860" s="526"/>
    </row>
    <row r="861">
      <c r="C861" s="520"/>
      <c r="D861" s="520"/>
      <c r="E861" s="520"/>
      <c r="F861" s="520"/>
      <c r="G861" s="520"/>
      <c r="H861" s="526"/>
      <c r="I861" s="526"/>
      <c r="J861" s="526"/>
      <c r="K861" s="520"/>
      <c r="L861" s="526"/>
    </row>
    <row r="862">
      <c r="C862" s="520"/>
      <c r="D862" s="520"/>
      <c r="E862" s="520"/>
      <c r="F862" s="520"/>
      <c r="G862" s="520"/>
      <c r="H862" s="526"/>
      <c r="I862" s="526"/>
      <c r="J862" s="526"/>
      <c r="K862" s="520"/>
      <c r="L862" s="526"/>
    </row>
    <row r="863">
      <c r="C863" s="520"/>
      <c r="D863" s="520"/>
      <c r="E863" s="520"/>
      <c r="F863" s="520"/>
      <c r="G863" s="520"/>
      <c r="H863" s="526"/>
      <c r="I863" s="526"/>
      <c r="J863" s="526"/>
      <c r="K863" s="520"/>
      <c r="L863" s="526"/>
    </row>
    <row r="864">
      <c r="C864" s="520"/>
      <c r="D864" s="520"/>
      <c r="E864" s="520"/>
      <c r="F864" s="520"/>
      <c r="G864" s="520"/>
      <c r="H864" s="526"/>
      <c r="I864" s="526"/>
      <c r="J864" s="526"/>
      <c r="K864" s="520"/>
      <c r="L864" s="526"/>
    </row>
    <row r="865">
      <c r="C865" s="520"/>
      <c r="D865" s="520"/>
      <c r="E865" s="520"/>
      <c r="F865" s="520"/>
      <c r="G865" s="520"/>
      <c r="H865" s="526"/>
      <c r="I865" s="526"/>
      <c r="J865" s="526"/>
      <c r="K865" s="520"/>
      <c r="L865" s="526"/>
    </row>
    <row r="866">
      <c r="C866" s="520"/>
      <c r="D866" s="520"/>
      <c r="E866" s="520"/>
      <c r="F866" s="520"/>
      <c r="G866" s="520"/>
      <c r="H866" s="526"/>
      <c r="I866" s="526"/>
      <c r="J866" s="526"/>
      <c r="K866" s="520"/>
      <c r="L866" s="526"/>
    </row>
    <row r="867">
      <c r="C867" s="520"/>
      <c r="D867" s="520"/>
      <c r="E867" s="520"/>
      <c r="F867" s="520"/>
      <c r="G867" s="520"/>
      <c r="H867" s="526"/>
      <c r="I867" s="526"/>
      <c r="J867" s="526"/>
      <c r="K867" s="520"/>
      <c r="L867" s="526"/>
    </row>
    <row r="868">
      <c r="C868" s="520"/>
      <c r="D868" s="520"/>
      <c r="E868" s="520"/>
      <c r="F868" s="520"/>
      <c r="G868" s="520"/>
      <c r="H868" s="526"/>
      <c r="I868" s="526"/>
      <c r="J868" s="526"/>
      <c r="K868" s="520"/>
      <c r="L868" s="526"/>
    </row>
    <row r="869">
      <c r="C869" s="520"/>
      <c r="D869" s="520"/>
      <c r="E869" s="520"/>
      <c r="F869" s="520"/>
      <c r="G869" s="520"/>
      <c r="H869" s="526"/>
      <c r="I869" s="526"/>
      <c r="J869" s="526"/>
      <c r="K869" s="520"/>
      <c r="L869" s="526"/>
    </row>
    <row r="870">
      <c r="C870" s="520"/>
      <c r="D870" s="520"/>
      <c r="E870" s="520"/>
      <c r="F870" s="520"/>
      <c r="G870" s="520"/>
      <c r="H870" s="526"/>
      <c r="I870" s="526"/>
      <c r="J870" s="526"/>
      <c r="K870" s="520"/>
      <c r="L870" s="526"/>
    </row>
    <row r="871">
      <c r="C871" s="520"/>
      <c r="D871" s="520"/>
      <c r="E871" s="520"/>
      <c r="F871" s="520"/>
      <c r="G871" s="520"/>
      <c r="H871" s="526"/>
      <c r="I871" s="526"/>
      <c r="J871" s="526"/>
      <c r="K871" s="520"/>
      <c r="L871" s="526"/>
    </row>
    <row r="872">
      <c r="C872" s="520"/>
      <c r="D872" s="520"/>
      <c r="E872" s="520"/>
      <c r="F872" s="520"/>
      <c r="G872" s="520"/>
      <c r="H872" s="526"/>
      <c r="I872" s="526"/>
      <c r="J872" s="526"/>
      <c r="K872" s="520"/>
      <c r="L872" s="526"/>
    </row>
    <row r="873">
      <c r="C873" s="520"/>
      <c r="D873" s="520"/>
      <c r="E873" s="520"/>
      <c r="F873" s="520"/>
      <c r="G873" s="520"/>
      <c r="H873" s="526"/>
      <c r="I873" s="526"/>
      <c r="J873" s="526"/>
      <c r="K873" s="520"/>
      <c r="L873" s="526"/>
    </row>
    <row r="874">
      <c r="C874" s="520"/>
      <c r="D874" s="520"/>
      <c r="E874" s="520"/>
      <c r="F874" s="520"/>
      <c r="G874" s="520"/>
      <c r="H874" s="526"/>
      <c r="I874" s="526"/>
      <c r="J874" s="526"/>
      <c r="K874" s="520"/>
      <c r="L874" s="526"/>
    </row>
    <row r="875">
      <c r="C875" s="520"/>
      <c r="D875" s="520"/>
      <c r="E875" s="520"/>
      <c r="F875" s="520"/>
      <c r="G875" s="520"/>
      <c r="H875" s="526"/>
      <c r="I875" s="526"/>
      <c r="J875" s="526"/>
      <c r="K875" s="520"/>
      <c r="L875" s="526"/>
    </row>
    <row r="876">
      <c r="C876" s="520"/>
      <c r="D876" s="520"/>
      <c r="E876" s="520"/>
      <c r="F876" s="520"/>
      <c r="G876" s="520"/>
      <c r="H876" s="526"/>
      <c r="I876" s="526"/>
      <c r="J876" s="526"/>
      <c r="K876" s="520"/>
      <c r="L876" s="526"/>
    </row>
    <row r="877">
      <c r="C877" s="520"/>
      <c r="D877" s="520"/>
      <c r="E877" s="520"/>
      <c r="F877" s="520"/>
      <c r="G877" s="520"/>
      <c r="H877" s="526"/>
      <c r="I877" s="526"/>
      <c r="J877" s="526"/>
      <c r="K877" s="520"/>
      <c r="L877" s="526"/>
    </row>
    <row r="878">
      <c r="C878" s="520"/>
      <c r="D878" s="520"/>
      <c r="E878" s="520"/>
      <c r="F878" s="520"/>
      <c r="G878" s="520"/>
      <c r="H878" s="526"/>
      <c r="I878" s="526"/>
      <c r="J878" s="526"/>
      <c r="K878" s="520"/>
      <c r="L878" s="526"/>
    </row>
    <row r="879">
      <c r="C879" s="520"/>
      <c r="D879" s="520"/>
      <c r="E879" s="520"/>
      <c r="F879" s="520"/>
      <c r="G879" s="520"/>
      <c r="H879" s="526"/>
      <c r="I879" s="526"/>
      <c r="J879" s="526"/>
      <c r="K879" s="520"/>
      <c r="L879" s="526"/>
    </row>
    <row r="880">
      <c r="C880" s="520"/>
      <c r="D880" s="520"/>
      <c r="E880" s="520"/>
      <c r="F880" s="520"/>
      <c r="G880" s="520"/>
      <c r="H880" s="526"/>
      <c r="I880" s="526"/>
      <c r="J880" s="526"/>
      <c r="K880" s="520"/>
      <c r="L880" s="526"/>
    </row>
    <row r="881">
      <c r="C881" s="520"/>
      <c r="D881" s="520"/>
      <c r="E881" s="520"/>
      <c r="F881" s="520"/>
      <c r="G881" s="520"/>
      <c r="H881" s="526"/>
      <c r="I881" s="526"/>
      <c r="J881" s="526"/>
      <c r="K881" s="520"/>
      <c r="L881" s="526"/>
    </row>
    <row r="882">
      <c r="C882" s="520"/>
      <c r="D882" s="520"/>
      <c r="E882" s="520"/>
      <c r="F882" s="520"/>
      <c r="G882" s="520"/>
      <c r="H882" s="526"/>
      <c r="I882" s="526"/>
      <c r="J882" s="526"/>
      <c r="K882" s="520"/>
      <c r="L882" s="526"/>
    </row>
    <row r="883">
      <c r="C883" s="520"/>
      <c r="D883" s="520"/>
      <c r="E883" s="520"/>
      <c r="F883" s="520"/>
      <c r="G883" s="520"/>
      <c r="H883" s="526"/>
      <c r="I883" s="526"/>
      <c r="J883" s="526"/>
      <c r="K883" s="520"/>
      <c r="L883" s="526"/>
    </row>
    <row r="884">
      <c r="C884" s="520"/>
      <c r="D884" s="520"/>
      <c r="E884" s="520"/>
      <c r="F884" s="520"/>
      <c r="G884" s="520"/>
      <c r="H884" s="526"/>
      <c r="I884" s="526"/>
      <c r="J884" s="526"/>
      <c r="K884" s="520"/>
      <c r="L884" s="526"/>
    </row>
    <row r="885">
      <c r="C885" s="520"/>
      <c r="D885" s="520"/>
      <c r="E885" s="520"/>
      <c r="F885" s="520"/>
      <c r="G885" s="520"/>
      <c r="H885" s="526"/>
      <c r="I885" s="526"/>
      <c r="J885" s="526"/>
      <c r="K885" s="520"/>
      <c r="L885" s="526"/>
    </row>
    <row r="886">
      <c r="C886" s="520"/>
      <c r="D886" s="520"/>
      <c r="E886" s="520"/>
      <c r="F886" s="520"/>
      <c r="G886" s="520"/>
      <c r="H886" s="526"/>
      <c r="I886" s="526"/>
      <c r="J886" s="526"/>
      <c r="K886" s="520"/>
      <c r="L886" s="526"/>
    </row>
    <row r="887">
      <c r="C887" s="520"/>
      <c r="D887" s="520"/>
      <c r="E887" s="520"/>
      <c r="F887" s="520"/>
      <c r="G887" s="520"/>
      <c r="H887" s="526"/>
      <c r="I887" s="526"/>
      <c r="J887" s="526"/>
      <c r="K887" s="520"/>
      <c r="L887" s="526"/>
    </row>
    <row r="888">
      <c r="C888" s="520"/>
      <c r="D888" s="520"/>
      <c r="E888" s="520"/>
      <c r="F888" s="520"/>
      <c r="G888" s="520"/>
      <c r="H888" s="526"/>
      <c r="I888" s="526"/>
      <c r="J888" s="526"/>
      <c r="K888" s="520"/>
      <c r="L888" s="526"/>
    </row>
    <row r="889">
      <c r="C889" s="520"/>
      <c r="D889" s="520"/>
      <c r="E889" s="520"/>
      <c r="F889" s="520"/>
      <c r="G889" s="520"/>
      <c r="H889" s="526"/>
      <c r="I889" s="526"/>
      <c r="J889" s="526"/>
      <c r="K889" s="520"/>
      <c r="L889" s="526"/>
    </row>
    <row r="890">
      <c r="C890" s="520"/>
      <c r="D890" s="520"/>
      <c r="E890" s="520"/>
      <c r="F890" s="520"/>
      <c r="G890" s="520"/>
      <c r="H890" s="526"/>
      <c r="I890" s="526"/>
      <c r="J890" s="526"/>
      <c r="K890" s="520"/>
      <c r="L890" s="526"/>
    </row>
    <row r="891">
      <c r="C891" s="520"/>
      <c r="D891" s="520"/>
      <c r="E891" s="520"/>
      <c r="F891" s="520"/>
      <c r="G891" s="520"/>
      <c r="H891" s="526"/>
      <c r="I891" s="526"/>
      <c r="J891" s="526"/>
      <c r="K891" s="520"/>
      <c r="L891" s="526"/>
    </row>
    <row r="892">
      <c r="C892" s="520"/>
      <c r="D892" s="520"/>
      <c r="E892" s="520"/>
      <c r="F892" s="520"/>
      <c r="G892" s="520"/>
      <c r="H892" s="526"/>
      <c r="I892" s="526"/>
      <c r="J892" s="526"/>
      <c r="K892" s="520"/>
      <c r="L892" s="526"/>
    </row>
    <row r="893">
      <c r="C893" s="520"/>
      <c r="D893" s="520"/>
      <c r="E893" s="520"/>
      <c r="F893" s="520"/>
      <c r="G893" s="520"/>
      <c r="H893" s="526"/>
      <c r="I893" s="526"/>
      <c r="J893" s="526"/>
      <c r="K893" s="520"/>
      <c r="L893" s="526"/>
    </row>
    <row r="894">
      <c r="C894" s="520"/>
      <c r="D894" s="520"/>
      <c r="E894" s="520"/>
      <c r="F894" s="520"/>
      <c r="G894" s="520"/>
      <c r="H894" s="526"/>
      <c r="I894" s="526"/>
      <c r="J894" s="526"/>
      <c r="K894" s="520"/>
      <c r="L894" s="526"/>
    </row>
    <row r="895">
      <c r="C895" s="520"/>
      <c r="D895" s="520"/>
      <c r="E895" s="520"/>
      <c r="F895" s="520"/>
      <c r="G895" s="520"/>
      <c r="H895" s="526"/>
      <c r="I895" s="526"/>
      <c r="J895" s="526"/>
      <c r="K895" s="520"/>
      <c r="L895" s="526"/>
    </row>
    <row r="896">
      <c r="C896" s="520"/>
      <c r="D896" s="520"/>
      <c r="E896" s="520"/>
      <c r="F896" s="520"/>
      <c r="G896" s="520"/>
      <c r="H896" s="526"/>
      <c r="I896" s="526"/>
      <c r="J896" s="526"/>
      <c r="K896" s="520"/>
      <c r="L896" s="526"/>
    </row>
    <row r="897">
      <c r="C897" s="520"/>
      <c r="D897" s="520"/>
      <c r="E897" s="520"/>
      <c r="F897" s="520"/>
      <c r="G897" s="520"/>
      <c r="H897" s="526"/>
      <c r="I897" s="526"/>
      <c r="J897" s="526"/>
      <c r="K897" s="520"/>
      <c r="L897" s="526"/>
    </row>
    <row r="898">
      <c r="C898" s="520"/>
      <c r="D898" s="520"/>
      <c r="E898" s="520"/>
      <c r="F898" s="520"/>
      <c r="G898" s="520"/>
      <c r="H898" s="526"/>
      <c r="I898" s="526"/>
      <c r="J898" s="526"/>
      <c r="K898" s="520"/>
      <c r="L898" s="526"/>
    </row>
    <row r="899">
      <c r="C899" s="520"/>
      <c r="D899" s="520"/>
      <c r="E899" s="520"/>
      <c r="F899" s="520"/>
      <c r="G899" s="520"/>
      <c r="H899" s="526"/>
      <c r="I899" s="526"/>
      <c r="J899" s="526"/>
      <c r="K899" s="520"/>
      <c r="L899" s="526"/>
    </row>
    <row r="900">
      <c r="C900" s="520"/>
      <c r="D900" s="520"/>
      <c r="E900" s="520"/>
      <c r="F900" s="520"/>
      <c r="G900" s="520"/>
      <c r="H900" s="526"/>
      <c r="I900" s="526"/>
      <c r="J900" s="526"/>
      <c r="K900" s="520"/>
      <c r="L900" s="526"/>
    </row>
    <row r="901">
      <c r="C901" s="520"/>
      <c r="D901" s="520"/>
      <c r="E901" s="520"/>
      <c r="F901" s="520"/>
      <c r="G901" s="520"/>
      <c r="H901" s="526"/>
      <c r="I901" s="526"/>
      <c r="J901" s="526"/>
      <c r="K901" s="520"/>
      <c r="L901" s="526"/>
    </row>
    <row r="902">
      <c r="C902" s="520"/>
      <c r="D902" s="520"/>
      <c r="E902" s="520"/>
      <c r="F902" s="520"/>
      <c r="G902" s="520"/>
      <c r="H902" s="526"/>
      <c r="I902" s="526"/>
      <c r="J902" s="526"/>
      <c r="K902" s="520"/>
      <c r="L902" s="526"/>
    </row>
    <row r="903">
      <c r="C903" s="520"/>
      <c r="D903" s="520"/>
      <c r="E903" s="520"/>
      <c r="F903" s="520"/>
      <c r="G903" s="520"/>
      <c r="H903" s="526"/>
      <c r="I903" s="526"/>
      <c r="J903" s="526"/>
      <c r="K903" s="520"/>
      <c r="L903" s="526"/>
    </row>
    <row r="904">
      <c r="C904" s="520"/>
      <c r="D904" s="520"/>
      <c r="E904" s="520"/>
      <c r="F904" s="520"/>
      <c r="G904" s="520"/>
      <c r="H904" s="526"/>
      <c r="I904" s="526"/>
      <c r="J904" s="526"/>
      <c r="K904" s="520"/>
      <c r="L904" s="526"/>
    </row>
    <row r="905">
      <c r="C905" s="520"/>
      <c r="D905" s="520"/>
      <c r="E905" s="520"/>
      <c r="F905" s="520"/>
      <c r="G905" s="520"/>
      <c r="H905" s="526"/>
      <c r="I905" s="526"/>
      <c r="J905" s="526"/>
      <c r="K905" s="520"/>
      <c r="L905" s="526"/>
    </row>
    <row r="906">
      <c r="C906" s="520"/>
      <c r="D906" s="520"/>
      <c r="E906" s="520"/>
      <c r="F906" s="520"/>
      <c r="G906" s="520"/>
      <c r="H906" s="526"/>
      <c r="I906" s="526"/>
      <c r="J906" s="526"/>
      <c r="K906" s="520"/>
      <c r="L906" s="526"/>
    </row>
    <row r="907">
      <c r="C907" s="520"/>
      <c r="D907" s="520"/>
      <c r="E907" s="520"/>
      <c r="F907" s="520"/>
      <c r="G907" s="520"/>
      <c r="H907" s="526"/>
      <c r="I907" s="526"/>
      <c r="J907" s="526"/>
      <c r="K907" s="520"/>
      <c r="L907" s="526"/>
    </row>
    <row r="908">
      <c r="C908" s="520"/>
      <c r="D908" s="520"/>
      <c r="E908" s="520"/>
      <c r="F908" s="520"/>
      <c r="G908" s="520"/>
      <c r="H908" s="526"/>
      <c r="I908" s="526"/>
      <c r="J908" s="526"/>
      <c r="K908" s="520"/>
      <c r="L908" s="526"/>
    </row>
    <row r="909">
      <c r="C909" s="520"/>
      <c r="D909" s="520"/>
      <c r="E909" s="520"/>
      <c r="F909" s="520"/>
      <c r="G909" s="520"/>
      <c r="H909" s="526"/>
      <c r="I909" s="526"/>
      <c r="J909" s="526"/>
      <c r="K909" s="520"/>
      <c r="L909" s="526"/>
    </row>
    <row r="910">
      <c r="C910" s="520"/>
      <c r="D910" s="520"/>
      <c r="E910" s="520"/>
      <c r="F910" s="520"/>
      <c r="G910" s="520"/>
      <c r="H910" s="526"/>
      <c r="I910" s="526"/>
      <c r="J910" s="526"/>
      <c r="K910" s="520"/>
      <c r="L910" s="526"/>
    </row>
    <row r="911">
      <c r="C911" s="520"/>
      <c r="D911" s="520"/>
      <c r="E911" s="520"/>
      <c r="F911" s="520"/>
      <c r="G911" s="520"/>
      <c r="H911" s="526"/>
      <c r="I911" s="526"/>
      <c r="J911" s="526"/>
      <c r="K911" s="520"/>
      <c r="L911" s="526"/>
    </row>
    <row r="912">
      <c r="C912" s="520"/>
      <c r="D912" s="520"/>
      <c r="E912" s="520"/>
      <c r="F912" s="520"/>
      <c r="G912" s="520"/>
      <c r="H912" s="526"/>
      <c r="I912" s="526"/>
      <c r="J912" s="526"/>
      <c r="K912" s="520"/>
      <c r="L912" s="526"/>
    </row>
    <row r="913">
      <c r="C913" s="520"/>
      <c r="D913" s="520"/>
      <c r="E913" s="520"/>
      <c r="F913" s="520"/>
      <c r="G913" s="520"/>
      <c r="H913" s="526"/>
      <c r="I913" s="526"/>
      <c r="J913" s="526"/>
      <c r="K913" s="520"/>
      <c r="L913" s="526"/>
    </row>
    <row r="914">
      <c r="C914" s="520"/>
      <c r="D914" s="520"/>
      <c r="E914" s="520"/>
      <c r="F914" s="520"/>
      <c r="G914" s="520"/>
      <c r="H914" s="526"/>
      <c r="I914" s="526"/>
      <c r="J914" s="526"/>
      <c r="K914" s="520"/>
      <c r="L914" s="526"/>
    </row>
    <row r="915">
      <c r="C915" s="520"/>
      <c r="D915" s="520"/>
      <c r="E915" s="520"/>
      <c r="F915" s="520"/>
      <c r="G915" s="520"/>
      <c r="H915" s="526"/>
      <c r="I915" s="526"/>
      <c r="J915" s="526"/>
      <c r="K915" s="520"/>
      <c r="L915" s="526"/>
    </row>
    <row r="916">
      <c r="C916" s="520"/>
      <c r="D916" s="520"/>
      <c r="E916" s="520"/>
      <c r="F916" s="520"/>
      <c r="G916" s="520"/>
      <c r="H916" s="526"/>
      <c r="I916" s="526"/>
      <c r="J916" s="526"/>
      <c r="K916" s="520"/>
      <c r="L916" s="526"/>
    </row>
    <row r="917">
      <c r="C917" s="520"/>
      <c r="D917" s="520"/>
      <c r="E917" s="520"/>
      <c r="F917" s="520"/>
      <c r="G917" s="520"/>
      <c r="H917" s="526"/>
      <c r="I917" s="526"/>
      <c r="J917" s="526"/>
      <c r="K917" s="520"/>
      <c r="L917" s="526"/>
    </row>
    <row r="918">
      <c r="C918" s="520"/>
      <c r="D918" s="520"/>
      <c r="E918" s="520"/>
      <c r="F918" s="520"/>
      <c r="G918" s="520"/>
      <c r="H918" s="526"/>
      <c r="I918" s="526"/>
      <c r="J918" s="526"/>
      <c r="K918" s="520"/>
      <c r="L918" s="526"/>
    </row>
    <row r="919">
      <c r="C919" s="520"/>
      <c r="D919" s="520"/>
      <c r="E919" s="520"/>
      <c r="F919" s="520"/>
      <c r="G919" s="520"/>
      <c r="H919" s="526"/>
      <c r="I919" s="526"/>
      <c r="J919" s="526"/>
      <c r="K919" s="520"/>
      <c r="L919" s="526"/>
    </row>
    <row r="920">
      <c r="C920" s="520"/>
      <c r="D920" s="520"/>
      <c r="E920" s="520"/>
      <c r="F920" s="520"/>
      <c r="G920" s="520"/>
      <c r="H920" s="526"/>
      <c r="I920" s="526"/>
      <c r="J920" s="526"/>
      <c r="K920" s="520"/>
      <c r="L920" s="526"/>
    </row>
    <row r="921">
      <c r="C921" s="520"/>
      <c r="D921" s="520"/>
      <c r="E921" s="520"/>
      <c r="F921" s="520"/>
      <c r="G921" s="520"/>
      <c r="H921" s="526"/>
      <c r="I921" s="526"/>
      <c r="J921" s="526"/>
      <c r="K921" s="520"/>
      <c r="L921" s="526"/>
    </row>
    <row r="922">
      <c r="C922" s="520"/>
      <c r="D922" s="520"/>
      <c r="E922" s="520"/>
      <c r="F922" s="520"/>
      <c r="G922" s="520"/>
      <c r="H922" s="526"/>
      <c r="I922" s="526"/>
      <c r="J922" s="526"/>
      <c r="K922" s="520"/>
      <c r="L922" s="526"/>
    </row>
    <row r="923">
      <c r="C923" s="520"/>
      <c r="D923" s="520"/>
      <c r="E923" s="520"/>
      <c r="F923" s="520"/>
      <c r="G923" s="520"/>
      <c r="H923" s="526"/>
      <c r="I923" s="526"/>
      <c r="J923" s="526"/>
      <c r="K923" s="520"/>
      <c r="L923" s="526"/>
    </row>
    <row r="924">
      <c r="C924" s="520"/>
      <c r="D924" s="520"/>
      <c r="E924" s="520"/>
      <c r="F924" s="520"/>
      <c r="G924" s="520"/>
      <c r="H924" s="526"/>
      <c r="I924" s="526"/>
      <c r="J924" s="526"/>
      <c r="K924" s="520"/>
      <c r="L924" s="526"/>
    </row>
    <row r="925">
      <c r="C925" s="520"/>
      <c r="D925" s="520"/>
      <c r="E925" s="520"/>
      <c r="F925" s="520"/>
      <c r="G925" s="520"/>
      <c r="H925" s="526"/>
      <c r="I925" s="526"/>
      <c r="J925" s="526"/>
      <c r="K925" s="520"/>
      <c r="L925" s="526"/>
    </row>
    <row r="926">
      <c r="C926" s="520"/>
      <c r="D926" s="520"/>
      <c r="E926" s="520"/>
      <c r="F926" s="520"/>
      <c r="G926" s="520"/>
      <c r="H926" s="526"/>
      <c r="I926" s="526"/>
      <c r="J926" s="526"/>
      <c r="K926" s="520"/>
      <c r="L926" s="526"/>
    </row>
    <row r="927">
      <c r="C927" s="520"/>
      <c r="D927" s="520"/>
      <c r="E927" s="520"/>
      <c r="F927" s="520"/>
      <c r="G927" s="520"/>
      <c r="H927" s="526"/>
      <c r="I927" s="526"/>
      <c r="J927" s="526"/>
      <c r="K927" s="520"/>
      <c r="L927" s="526"/>
    </row>
    <row r="928">
      <c r="C928" s="520"/>
      <c r="D928" s="520"/>
      <c r="E928" s="520"/>
      <c r="F928" s="520"/>
      <c r="G928" s="520"/>
      <c r="H928" s="526"/>
      <c r="I928" s="526"/>
      <c r="J928" s="526"/>
      <c r="K928" s="520"/>
      <c r="L928" s="526"/>
    </row>
    <row r="929">
      <c r="C929" s="520"/>
      <c r="D929" s="520"/>
      <c r="E929" s="520"/>
      <c r="F929" s="520"/>
      <c r="G929" s="520"/>
      <c r="H929" s="526"/>
      <c r="I929" s="526"/>
      <c r="J929" s="526"/>
      <c r="K929" s="520"/>
      <c r="L929" s="526"/>
    </row>
    <row r="930">
      <c r="C930" s="520"/>
      <c r="D930" s="520"/>
      <c r="E930" s="520"/>
      <c r="F930" s="520"/>
      <c r="G930" s="520"/>
      <c r="H930" s="526"/>
      <c r="I930" s="526"/>
      <c r="J930" s="526"/>
      <c r="K930" s="520"/>
      <c r="L930" s="526"/>
    </row>
    <row r="931">
      <c r="C931" s="520"/>
      <c r="D931" s="520"/>
      <c r="E931" s="520"/>
      <c r="F931" s="520"/>
      <c r="G931" s="520"/>
      <c r="H931" s="526"/>
      <c r="I931" s="526"/>
      <c r="J931" s="526"/>
      <c r="K931" s="520"/>
      <c r="L931" s="526"/>
    </row>
    <row r="932">
      <c r="C932" s="520"/>
      <c r="D932" s="520"/>
      <c r="E932" s="520"/>
      <c r="F932" s="520"/>
      <c r="G932" s="520"/>
      <c r="H932" s="526"/>
      <c r="I932" s="526"/>
      <c r="J932" s="526"/>
      <c r="K932" s="520"/>
      <c r="L932" s="526"/>
    </row>
    <row r="933">
      <c r="C933" s="520"/>
      <c r="D933" s="520"/>
      <c r="E933" s="520"/>
      <c r="F933" s="520"/>
      <c r="G933" s="520"/>
      <c r="H933" s="526"/>
      <c r="I933" s="526"/>
      <c r="J933" s="526"/>
      <c r="K933" s="520"/>
      <c r="L933" s="526"/>
    </row>
    <row r="934">
      <c r="C934" s="520"/>
      <c r="D934" s="520"/>
      <c r="E934" s="520"/>
      <c r="F934" s="520"/>
      <c r="G934" s="520"/>
      <c r="H934" s="526"/>
      <c r="I934" s="526"/>
      <c r="J934" s="526"/>
      <c r="K934" s="520"/>
      <c r="L934" s="526"/>
    </row>
    <row r="935">
      <c r="C935" s="520"/>
      <c r="D935" s="520"/>
      <c r="E935" s="520"/>
      <c r="F935" s="520"/>
      <c r="G935" s="520"/>
      <c r="H935" s="526"/>
      <c r="I935" s="526"/>
      <c r="J935" s="526"/>
      <c r="K935" s="520"/>
      <c r="L935" s="526"/>
    </row>
    <row r="936">
      <c r="C936" s="520"/>
      <c r="D936" s="520"/>
      <c r="E936" s="520"/>
      <c r="F936" s="520"/>
      <c r="G936" s="520"/>
      <c r="H936" s="526"/>
      <c r="I936" s="526"/>
      <c r="J936" s="526"/>
      <c r="K936" s="520"/>
      <c r="L936" s="526"/>
    </row>
    <row r="937">
      <c r="C937" s="520"/>
      <c r="D937" s="520"/>
      <c r="E937" s="520"/>
      <c r="F937" s="520"/>
      <c r="G937" s="520"/>
      <c r="H937" s="526"/>
      <c r="I937" s="526"/>
      <c r="J937" s="526"/>
      <c r="K937" s="520"/>
      <c r="L937" s="526"/>
    </row>
    <row r="938">
      <c r="C938" s="520"/>
      <c r="D938" s="520"/>
      <c r="E938" s="520"/>
      <c r="F938" s="520"/>
      <c r="G938" s="520"/>
      <c r="H938" s="526"/>
      <c r="I938" s="526"/>
      <c r="J938" s="526"/>
      <c r="K938" s="520"/>
      <c r="L938" s="526"/>
    </row>
    <row r="939">
      <c r="C939" s="520"/>
      <c r="D939" s="520"/>
      <c r="E939" s="520"/>
      <c r="F939" s="520"/>
      <c r="G939" s="520"/>
      <c r="H939" s="526"/>
      <c r="I939" s="526"/>
      <c r="J939" s="526"/>
      <c r="K939" s="520"/>
      <c r="L939" s="526"/>
    </row>
    <row r="940">
      <c r="C940" s="520"/>
      <c r="D940" s="520"/>
      <c r="E940" s="520"/>
      <c r="F940" s="520"/>
      <c r="G940" s="520"/>
      <c r="H940" s="526"/>
      <c r="I940" s="526"/>
      <c r="J940" s="526"/>
      <c r="K940" s="520"/>
      <c r="L940" s="526"/>
    </row>
    <row r="941">
      <c r="C941" s="520"/>
      <c r="D941" s="520"/>
      <c r="E941" s="520"/>
      <c r="F941" s="520"/>
      <c r="G941" s="520"/>
      <c r="H941" s="526"/>
      <c r="I941" s="526"/>
      <c r="J941" s="526"/>
      <c r="K941" s="520"/>
      <c r="L941" s="526"/>
    </row>
    <row r="942">
      <c r="C942" s="520"/>
      <c r="D942" s="520"/>
      <c r="E942" s="520"/>
      <c r="F942" s="520"/>
      <c r="G942" s="520"/>
      <c r="H942" s="526"/>
      <c r="I942" s="526"/>
      <c r="J942" s="526"/>
      <c r="K942" s="520"/>
      <c r="L942" s="526"/>
    </row>
    <row r="943">
      <c r="C943" s="520"/>
      <c r="D943" s="520"/>
      <c r="E943" s="520"/>
      <c r="F943" s="520"/>
      <c r="G943" s="520"/>
      <c r="H943" s="526"/>
      <c r="I943" s="526"/>
      <c r="J943" s="526"/>
      <c r="K943" s="520"/>
      <c r="L943" s="526"/>
    </row>
    <row r="944">
      <c r="C944" s="520"/>
      <c r="D944" s="520"/>
      <c r="E944" s="520"/>
      <c r="F944" s="520"/>
      <c r="G944" s="520"/>
      <c r="H944" s="526"/>
      <c r="I944" s="526"/>
      <c r="J944" s="526"/>
      <c r="K944" s="520"/>
      <c r="L944" s="526"/>
    </row>
    <row r="945">
      <c r="C945" s="520"/>
      <c r="D945" s="520"/>
      <c r="E945" s="520"/>
      <c r="F945" s="520"/>
      <c r="G945" s="520"/>
      <c r="H945" s="526"/>
      <c r="I945" s="526"/>
      <c r="J945" s="526"/>
      <c r="K945" s="520"/>
      <c r="L945" s="526"/>
    </row>
    <row r="946">
      <c r="C946" s="520"/>
      <c r="D946" s="520"/>
      <c r="E946" s="520"/>
      <c r="F946" s="520"/>
      <c r="G946" s="520"/>
      <c r="H946" s="526"/>
      <c r="I946" s="526"/>
      <c r="J946" s="526"/>
      <c r="K946" s="520"/>
      <c r="L946" s="526"/>
    </row>
    <row r="947">
      <c r="C947" s="520"/>
      <c r="D947" s="520"/>
      <c r="E947" s="520"/>
      <c r="F947" s="520"/>
      <c r="G947" s="520"/>
      <c r="H947" s="526"/>
      <c r="I947" s="526"/>
      <c r="J947" s="526"/>
      <c r="K947" s="520"/>
      <c r="L947" s="526"/>
    </row>
    <row r="948">
      <c r="C948" s="520"/>
      <c r="D948" s="520"/>
      <c r="E948" s="520"/>
      <c r="F948" s="520"/>
      <c r="G948" s="520"/>
      <c r="H948" s="526"/>
      <c r="I948" s="526"/>
      <c r="J948" s="526"/>
      <c r="K948" s="520"/>
      <c r="L948" s="526"/>
    </row>
    <row r="949">
      <c r="C949" s="520"/>
      <c r="D949" s="520"/>
      <c r="E949" s="520"/>
      <c r="F949" s="520"/>
      <c r="G949" s="520"/>
      <c r="H949" s="526"/>
      <c r="I949" s="526"/>
      <c r="J949" s="526"/>
      <c r="K949" s="520"/>
      <c r="L949" s="526"/>
    </row>
    <row r="950">
      <c r="C950" s="520"/>
      <c r="D950" s="520"/>
      <c r="E950" s="520"/>
      <c r="F950" s="520"/>
      <c r="G950" s="520"/>
      <c r="H950" s="526"/>
      <c r="I950" s="526"/>
      <c r="J950" s="526"/>
      <c r="K950" s="520"/>
      <c r="L950" s="526"/>
    </row>
    <row r="951">
      <c r="C951" s="520"/>
      <c r="D951" s="520"/>
      <c r="E951" s="520"/>
      <c r="F951" s="520"/>
      <c r="G951" s="520"/>
      <c r="H951" s="526"/>
      <c r="I951" s="526"/>
      <c r="J951" s="526"/>
      <c r="K951" s="520"/>
      <c r="L951" s="526"/>
    </row>
    <row r="952">
      <c r="C952" s="520"/>
      <c r="D952" s="520"/>
      <c r="E952" s="520"/>
      <c r="F952" s="520"/>
      <c r="G952" s="520"/>
      <c r="H952" s="526"/>
      <c r="I952" s="526"/>
      <c r="J952" s="526"/>
      <c r="K952" s="520"/>
      <c r="L952" s="526"/>
    </row>
    <row r="953">
      <c r="C953" s="520"/>
      <c r="D953" s="520"/>
      <c r="E953" s="520"/>
      <c r="F953" s="520"/>
      <c r="G953" s="520"/>
      <c r="H953" s="526"/>
      <c r="I953" s="526"/>
      <c r="J953" s="526"/>
      <c r="K953" s="520"/>
      <c r="L953" s="526"/>
    </row>
    <row r="954">
      <c r="C954" s="520"/>
      <c r="D954" s="520"/>
      <c r="E954" s="520"/>
      <c r="F954" s="520"/>
      <c r="G954" s="520"/>
      <c r="H954" s="526"/>
      <c r="I954" s="526"/>
      <c r="J954" s="526"/>
      <c r="K954" s="520"/>
      <c r="L954" s="526"/>
    </row>
    <row r="955">
      <c r="C955" s="520"/>
      <c r="D955" s="520"/>
      <c r="E955" s="520"/>
      <c r="F955" s="520"/>
      <c r="G955" s="520"/>
      <c r="H955" s="526"/>
      <c r="I955" s="526"/>
      <c r="J955" s="526"/>
      <c r="K955" s="520"/>
      <c r="L955" s="526"/>
    </row>
    <row r="956">
      <c r="C956" s="520"/>
      <c r="D956" s="520"/>
      <c r="E956" s="520"/>
      <c r="F956" s="520"/>
      <c r="G956" s="520"/>
      <c r="H956" s="526"/>
      <c r="I956" s="526"/>
      <c r="J956" s="526"/>
      <c r="K956" s="520"/>
      <c r="L956" s="526"/>
    </row>
    <row r="957">
      <c r="C957" s="520"/>
      <c r="D957" s="520"/>
      <c r="E957" s="520"/>
      <c r="F957" s="520"/>
      <c r="G957" s="520"/>
      <c r="H957" s="526"/>
      <c r="I957" s="526"/>
      <c r="J957" s="526"/>
      <c r="K957" s="520"/>
      <c r="L957" s="526"/>
    </row>
    <row r="958">
      <c r="C958" s="520"/>
      <c r="D958" s="520"/>
      <c r="E958" s="520"/>
      <c r="F958" s="520"/>
      <c r="G958" s="520"/>
      <c r="H958" s="526"/>
      <c r="I958" s="526"/>
      <c r="J958" s="526"/>
      <c r="K958" s="520"/>
      <c r="L958" s="526"/>
    </row>
    <row r="959">
      <c r="C959" s="520"/>
      <c r="D959" s="520"/>
      <c r="E959" s="520"/>
      <c r="F959" s="520"/>
      <c r="G959" s="520"/>
      <c r="H959" s="526"/>
      <c r="I959" s="526"/>
      <c r="J959" s="526"/>
      <c r="K959" s="520"/>
      <c r="L959" s="526"/>
    </row>
    <row r="960">
      <c r="C960" s="520"/>
      <c r="D960" s="520"/>
      <c r="E960" s="520"/>
      <c r="F960" s="520"/>
      <c r="G960" s="520"/>
      <c r="H960" s="526"/>
      <c r="I960" s="526"/>
      <c r="J960" s="526"/>
      <c r="K960" s="520"/>
      <c r="L960" s="526"/>
    </row>
    <row r="961">
      <c r="C961" s="520"/>
      <c r="D961" s="520"/>
      <c r="E961" s="520"/>
      <c r="F961" s="520"/>
      <c r="G961" s="520"/>
      <c r="H961" s="526"/>
      <c r="I961" s="526"/>
      <c r="J961" s="526"/>
      <c r="K961" s="520"/>
      <c r="L961" s="526"/>
    </row>
    <row r="962">
      <c r="C962" s="520"/>
      <c r="D962" s="520"/>
      <c r="E962" s="520"/>
      <c r="F962" s="520"/>
      <c r="G962" s="520"/>
      <c r="H962" s="526"/>
      <c r="I962" s="526"/>
      <c r="J962" s="526"/>
      <c r="K962" s="520"/>
      <c r="L962" s="526"/>
    </row>
    <row r="963">
      <c r="C963" s="520"/>
      <c r="D963" s="520"/>
      <c r="E963" s="520"/>
      <c r="F963" s="520"/>
      <c r="G963" s="520"/>
      <c r="H963" s="526"/>
      <c r="I963" s="526"/>
      <c r="J963" s="526"/>
      <c r="K963" s="520"/>
      <c r="L963" s="526"/>
    </row>
    <row r="964">
      <c r="C964" s="520"/>
      <c r="D964" s="520"/>
      <c r="E964" s="520"/>
      <c r="F964" s="520"/>
      <c r="G964" s="520"/>
      <c r="H964" s="526"/>
      <c r="I964" s="526"/>
      <c r="J964" s="526"/>
      <c r="K964" s="520"/>
      <c r="L964" s="526"/>
    </row>
    <row r="965">
      <c r="C965" s="520"/>
      <c r="D965" s="520"/>
      <c r="E965" s="520"/>
      <c r="F965" s="520"/>
      <c r="G965" s="520"/>
      <c r="H965" s="526"/>
      <c r="I965" s="526"/>
      <c r="J965" s="526"/>
      <c r="K965" s="520"/>
      <c r="L965" s="526"/>
    </row>
    <row r="966">
      <c r="C966" s="520"/>
      <c r="D966" s="520"/>
      <c r="E966" s="520"/>
      <c r="F966" s="520"/>
      <c r="G966" s="520"/>
      <c r="H966" s="526"/>
      <c r="I966" s="526"/>
      <c r="J966" s="526"/>
      <c r="K966" s="520"/>
      <c r="L966" s="526"/>
    </row>
    <row r="967">
      <c r="C967" s="520"/>
      <c r="D967" s="520"/>
      <c r="E967" s="520"/>
      <c r="F967" s="520"/>
      <c r="G967" s="520"/>
      <c r="H967" s="526"/>
      <c r="I967" s="526"/>
      <c r="J967" s="526"/>
      <c r="K967" s="520"/>
      <c r="L967" s="526"/>
    </row>
    <row r="968">
      <c r="C968" s="520"/>
      <c r="D968" s="520"/>
      <c r="E968" s="520"/>
      <c r="F968" s="520"/>
      <c r="G968" s="520"/>
      <c r="H968" s="526"/>
      <c r="I968" s="526"/>
      <c r="J968" s="526"/>
      <c r="K968" s="520"/>
      <c r="L968" s="526"/>
    </row>
    <row r="969">
      <c r="C969" s="520"/>
      <c r="D969" s="520"/>
      <c r="E969" s="520"/>
      <c r="F969" s="520"/>
      <c r="G969" s="520"/>
      <c r="H969" s="526"/>
      <c r="I969" s="526"/>
      <c r="J969" s="526"/>
      <c r="K969" s="520"/>
      <c r="L969" s="526"/>
    </row>
    <row r="970">
      <c r="C970" s="520"/>
      <c r="D970" s="520"/>
      <c r="E970" s="520"/>
      <c r="F970" s="520"/>
      <c r="G970" s="520"/>
      <c r="H970" s="526"/>
      <c r="I970" s="526"/>
      <c r="J970" s="526"/>
      <c r="K970" s="520"/>
      <c r="L970" s="526"/>
    </row>
    <row r="971">
      <c r="C971" s="520"/>
      <c r="D971" s="520"/>
      <c r="E971" s="520"/>
      <c r="F971" s="520"/>
      <c r="G971" s="520"/>
      <c r="H971" s="526"/>
      <c r="I971" s="526"/>
      <c r="J971" s="526"/>
      <c r="K971" s="520"/>
      <c r="L971" s="526"/>
    </row>
    <row r="972">
      <c r="C972" s="520"/>
      <c r="D972" s="520"/>
      <c r="E972" s="520"/>
      <c r="F972" s="520"/>
      <c r="G972" s="520"/>
      <c r="H972" s="526"/>
      <c r="I972" s="526"/>
      <c r="J972" s="526"/>
      <c r="K972" s="520"/>
      <c r="L972" s="526"/>
    </row>
    <row r="973">
      <c r="C973" s="520"/>
      <c r="D973" s="520"/>
      <c r="E973" s="520"/>
      <c r="F973" s="520"/>
      <c r="G973" s="520"/>
      <c r="H973" s="526"/>
      <c r="I973" s="526"/>
      <c r="J973" s="526"/>
      <c r="K973" s="520"/>
      <c r="L973" s="526"/>
    </row>
    <row r="974">
      <c r="C974" s="520"/>
      <c r="D974" s="520"/>
      <c r="E974" s="520"/>
      <c r="F974" s="520"/>
      <c r="G974" s="520"/>
      <c r="H974" s="526"/>
      <c r="I974" s="526"/>
      <c r="J974" s="526"/>
      <c r="K974" s="520"/>
      <c r="L974" s="526"/>
    </row>
    <row r="975">
      <c r="C975" s="520"/>
      <c r="D975" s="520"/>
      <c r="E975" s="520"/>
      <c r="F975" s="520"/>
      <c r="G975" s="520"/>
      <c r="H975" s="526"/>
      <c r="I975" s="526"/>
      <c r="J975" s="526"/>
      <c r="K975" s="520"/>
      <c r="L975" s="526"/>
    </row>
    <row r="976">
      <c r="C976" s="520"/>
      <c r="D976" s="520"/>
      <c r="E976" s="520"/>
      <c r="F976" s="520"/>
      <c r="G976" s="520"/>
      <c r="H976" s="526"/>
      <c r="I976" s="526"/>
      <c r="J976" s="526"/>
      <c r="K976" s="520"/>
      <c r="L976" s="526"/>
    </row>
    <row r="977">
      <c r="C977" s="520"/>
      <c r="D977" s="520"/>
      <c r="E977" s="520"/>
      <c r="F977" s="520"/>
      <c r="G977" s="520"/>
      <c r="H977" s="526"/>
      <c r="I977" s="526"/>
      <c r="J977" s="526"/>
      <c r="K977" s="520"/>
      <c r="L977" s="526"/>
    </row>
    <row r="978">
      <c r="C978" s="520"/>
      <c r="D978" s="520"/>
      <c r="E978" s="520"/>
      <c r="F978" s="520"/>
      <c r="G978" s="520"/>
      <c r="H978" s="526"/>
      <c r="I978" s="526"/>
      <c r="J978" s="526"/>
      <c r="K978" s="520"/>
      <c r="L978" s="526"/>
    </row>
    <row r="979">
      <c r="C979" s="520"/>
      <c r="D979" s="520"/>
      <c r="E979" s="520"/>
      <c r="F979" s="520"/>
      <c r="G979" s="520"/>
      <c r="H979" s="526"/>
      <c r="I979" s="526"/>
      <c r="J979" s="526"/>
      <c r="K979" s="520"/>
      <c r="L979" s="526"/>
    </row>
    <row r="980">
      <c r="C980" s="520"/>
      <c r="D980" s="520"/>
      <c r="E980" s="520"/>
      <c r="F980" s="520"/>
      <c r="G980" s="520"/>
      <c r="H980" s="526"/>
      <c r="I980" s="526"/>
      <c r="J980" s="526"/>
      <c r="K980" s="520"/>
      <c r="L980" s="526"/>
    </row>
    <row r="981">
      <c r="C981" s="520"/>
      <c r="D981" s="520"/>
      <c r="E981" s="520"/>
      <c r="F981" s="520"/>
      <c r="G981" s="520"/>
      <c r="H981" s="526"/>
      <c r="I981" s="526"/>
      <c r="J981" s="526"/>
      <c r="K981" s="520"/>
      <c r="L981" s="526"/>
    </row>
    <row r="982">
      <c r="C982" s="520"/>
      <c r="D982" s="520"/>
      <c r="E982" s="520"/>
      <c r="F982" s="520"/>
      <c r="G982" s="520"/>
      <c r="H982" s="526"/>
      <c r="I982" s="526"/>
      <c r="J982" s="526"/>
      <c r="K982" s="520"/>
      <c r="L982" s="526"/>
    </row>
    <row r="983">
      <c r="C983" s="520"/>
      <c r="D983" s="520"/>
      <c r="E983" s="520"/>
      <c r="F983" s="520"/>
      <c r="G983" s="520"/>
      <c r="H983" s="526"/>
      <c r="I983" s="526"/>
      <c r="J983" s="526"/>
      <c r="K983" s="520"/>
      <c r="L983" s="526"/>
    </row>
    <row r="984">
      <c r="C984" s="520"/>
      <c r="D984" s="520"/>
      <c r="E984" s="520"/>
      <c r="F984" s="520"/>
      <c r="G984" s="520"/>
      <c r="H984" s="526"/>
      <c r="I984" s="526"/>
      <c r="J984" s="526"/>
      <c r="K984" s="520"/>
      <c r="L984" s="526"/>
    </row>
    <row r="985">
      <c r="C985" s="520"/>
      <c r="D985" s="520"/>
      <c r="E985" s="520"/>
      <c r="F985" s="520"/>
      <c r="G985" s="520"/>
      <c r="H985" s="526"/>
      <c r="I985" s="526"/>
      <c r="J985" s="526"/>
      <c r="K985" s="520"/>
      <c r="L985" s="526"/>
    </row>
    <row r="986">
      <c r="C986" s="520"/>
      <c r="D986" s="520"/>
      <c r="E986" s="520"/>
      <c r="F986" s="520"/>
      <c r="G986" s="520"/>
      <c r="H986" s="526"/>
      <c r="I986" s="526"/>
      <c r="J986" s="526"/>
      <c r="K986" s="520"/>
      <c r="L986" s="526"/>
    </row>
    <row r="987">
      <c r="C987" s="520"/>
      <c r="D987" s="520"/>
      <c r="E987" s="520"/>
      <c r="F987" s="520"/>
      <c r="G987" s="520"/>
      <c r="H987" s="526"/>
      <c r="I987" s="526"/>
      <c r="J987" s="526"/>
      <c r="K987" s="520"/>
      <c r="L987" s="526"/>
    </row>
    <row r="988">
      <c r="C988" s="520"/>
      <c r="D988" s="520"/>
      <c r="E988" s="520"/>
      <c r="F988" s="520"/>
      <c r="G988" s="520"/>
      <c r="H988" s="526"/>
      <c r="I988" s="526"/>
      <c r="J988" s="526"/>
      <c r="K988" s="520"/>
      <c r="L988" s="526"/>
    </row>
    <row r="989">
      <c r="C989" s="520"/>
      <c r="D989" s="520"/>
      <c r="E989" s="520"/>
      <c r="F989" s="520"/>
      <c r="G989" s="520"/>
      <c r="H989" s="526"/>
      <c r="I989" s="526"/>
      <c r="J989" s="526"/>
      <c r="K989" s="520"/>
      <c r="L989" s="526"/>
    </row>
    <row r="990">
      <c r="C990" s="520"/>
      <c r="D990" s="520"/>
      <c r="E990" s="520"/>
      <c r="F990" s="520"/>
      <c r="G990" s="520"/>
      <c r="H990" s="526"/>
      <c r="I990" s="526"/>
      <c r="J990" s="526"/>
      <c r="K990" s="520"/>
      <c r="L990" s="526"/>
    </row>
    <row r="991">
      <c r="C991" s="520"/>
      <c r="D991" s="520"/>
      <c r="E991" s="520"/>
      <c r="F991" s="520"/>
      <c r="G991" s="520"/>
      <c r="H991" s="526"/>
      <c r="I991" s="526"/>
      <c r="J991" s="526"/>
      <c r="K991" s="520"/>
      <c r="L991" s="526"/>
    </row>
    <row r="992">
      <c r="C992" s="520"/>
      <c r="D992" s="520"/>
      <c r="E992" s="520"/>
      <c r="F992" s="520"/>
      <c r="G992" s="520"/>
      <c r="H992" s="526"/>
      <c r="I992" s="526"/>
      <c r="J992" s="526"/>
      <c r="K992" s="520"/>
      <c r="L992" s="526"/>
    </row>
    <row r="993">
      <c r="C993" s="520"/>
      <c r="D993" s="520"/>
      <c r="E993" s="520"/>
      <c r="F993" s="520"/>
      <c r="G993" s="520"/>
      <c r="H993" s="526"/>
      <c r="I993" s="526"/>
      <c r="J993" s="526"/>
      <c r="K993" s="520"/>
      <c r="L993" s="526"/>
    </row>
    <row r="994">
      <c r="C994" s="520"/>
      <c r="D994" s="520"/>
      <c r="E994" s="520"/>
      <c r="F994" s="520"/>
      <c r="G994" s="520"/>
      <c r="H994" s="526"/>
      <c r="I994" s="526"/>
      <c r="J994" s="526"/>
      <c r="K994" s="520"/>
      <c r="L994" s="526"/>
    </row>
    <row r="995">
      <c r="C995" s="520"/>
      <c r="D995" s="520"/>
      <c r="E995" s="520"/>
      <c r="F995" s="520"/>
      <c r="G995" s="520"/>
      <c r="H995" s="526"/>
      <c r="I995" s="526"/>
      <c r="J995" s="526"/>
      <c r="K995" s="520"/>
      <c r="L995" s="526"/>
    </row>
    <row r="996">
      <c r="C996" s="520"/>
      <c r="D996" s="520"/>
      <c r="E996" s="520"/>
      <c r="F996" s="520"/>
      <c r="G996" s="520"/>
      <c r="H996" s="526"/>
      <c r="I996" s="526"/>
      <c r="J996" s="526"/>
      <c r="K996" s="520"/>
      <c r="L996" s="526"/>
    </row>
    <row r="997">
      <c r="C997" s="520"/>
      <c r="D997" s="520"/>
      <c r="E997" s="520"/>
      <c r="F997" s="520"/>
      <c r="G997" s="520"/>
      <c r="H997" s="526"/>
      <c r="I997" s="526"/>
      <c r="J997" s="526"/>
      <c r="K997" s="520"/>
      <c r="L997" s="526"/>
    </row>
    <row r="998">
      <c r="C998" s="520"/>
      <c r="D998" s="520"/>
      <c r="E998" s="520"/>
      <c r="F998" s="520"/>
      <c r="G998" s="520"/>
      <c r="H998" s="526"/>
      <c r="I998" s="526"/>
      <c r="J998" s="526"/>
      <c r="K998" s="520"/>
      <c r="L998" s="526"/>
    </row>
    <row r="999">
      <c r="C999" s="520"/>
      <c r="D999" s="520"/>
      <c r="E999" s="520"/>
      <c r="F999" s="520"/>
      <c r="G999" s="520"/>
      <c r="H999" s="526"/>
      <c r="I999" s="526"/>
      <c r="J999" s="526"/>
      <c r="K999" s="520"/>
      <c r="L999" s="526"/>
    </row>
    <row r="1000">
      <c r="C1000" s="520"/>
      <c r="D1000" s="520"/>
      <c r="E1000" s="520"/>
      <c r="F1000" s="520"/>
      <c r="G1000" s="520"/>
      <c r="H1000" s="526"/>
      <c r="I1000" s="526"/>
      <c r="J1000" s="526"/>
      <c r="K1000" s="520"/>
      <c r="L1000" s="526"/>
    </row>
    <row r="1001">
      <c r="C1001" s="520"/>
      <c r="D1001" s="520"/>
      <c r="E1001" s="520"/>
      <c r="F1001" s="520"/>
      <c r="G1001" s="520"/>
      <c r="H1001" s="526"/>
      <c r="I1001" s="526"/>
      <c r="J1001" s="526"/>
      <c r="K1001" s="520"/>
      <c r="L1001" s="526"/>
    </row>
    <row r="1002">
      <c r="C1002" s="520"/>
      <c r="D1002" s="520"/>
      <c r="E1002" s="520"/>
      <c r="F1002" s="520"/>
      <c r="G1002" s="520"/>
      <c r="H1002" s="526"/>
      <c r="I1002" s="526"/>
      <c r="J1002" s="526"/>
      <c r="K1002" s="520"/>
      <c r="L1002" s="526"/>
    </row>
    <row r="1003">
      <c r="C1003" s="520"/>
      <c r="D1003" s="520"/>
      <c r="E1003" s="520"/>
      <c r="F1003" s="520"/>
      <c r="G1003" s="520"/>
      <c r="H1003" s="526"/>
      <c r="I1003" s="526"/>
      <c r="J1003" s="526"/>
      <c r="K1003" s="520"/>
      <c r="L1003" s="52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88"/>
  </cols>
  <sheetData>
    <row r="1">
      <c r="A1" s="41"/>
      <c r="B1" s="41" t="s">
        <v>259</v>
      </c>
      <c r="C1" s="41" t="s">
        <v>284</v>
      </c>
      <c r="D1" s="535" t="s">
        <v>0</v>
      </c>
      <c r="E1" s="41" t="s">
        <v>285</v>
      </c>
    </row>
    <row r="2">
      <c r="A2" s="501"/>
      <c r="B2" s="501">
        <v>44501.0</v>
      </c>
      <c r="E2" s="501">
        <v>44501.0</v>
      </c>
    </row>
    <row r="3">
      <c r="A3" s="41" t="s">
        <v>2</v>
      </c>
      <c r="B3" s="501"/>
      <c r="D3" s="41" t="s">
        <v>2</v>
      </c>
      <c r="E3" s="501"/>
    </row>
    <row r="4">
      <c r="A4" s="41" t="s">
        <v>252</v>
      </c>
      <c r="B4" s="501"/>
      <c r="D4" s="41" t="s">
        <v>252</v>
      </c>
      <c r="E4" s="501"/>
    </row>
    <row r="5">
      <c r="A5" s="41" t="s">
        <v>4</v>
      </c>
      <c r="B5" s="501"/>
      <c r="D5" s="41" t="s">
        <v>4</v>
      </c>
      <c r="E5" s="501"/>
    </row>
    <row r="6">
      <c r="A6" s="41" t="s">
        <v>5</v>
      </c>
      <c r="B6" s="501"/>
      <c r="D6" s="41" t="s">
        <v>5</v>
      </c>
      <c r="E6" s="501"/>
    </row>
    <row r="7">
      <c r="A7" s="41" t="s">
        <v>6</v>
      </c>
      <c r="B7" s="501"/>
      <c r="D7" s="41" t="s">
        <v>6</v>
      </c>
      <c r="E7" s="501"/>
    </row>
    <row r="8">
      <c r="A8" s="41" t="s">
        <v>7</v>
      </c>
      <c r="B8" s="501"/>
      <c r="D8" s="41" t="s">
        <v>7</v>
      </c>
      <c r="E8" s="501"/>
    </row>
    <row r="9">
      <c r="A9" s="41" t="s">
        <v>8</v>
      </c>
      <c r="B9" s="501"/>
      <c r="D9" s="41" t="s">
        <v>8</v>
      </c>
      <c r="E9" s="501"/>
    </row>
    <row r="10">
      <c r="A10" s="41" t="s">
        <v>9</v>
      </c>
      <c r="B10" s="501"/>
      <c r="D10" s="41" t="s">
        <v>9</v>
      </c>
      <c r="E10" s="501"/>
    </row>
    <row r="11">
      <c r="A11" s="510"/>
      <c r="B11" s="501"/>
    </row>
    <row r="12">
      <c r="D12" s="510" t="s">
        <v>122</v>
      </c>
      <c r="E12" s="561"/>
    </row>
    <row r="13">
      <c r="A13" s="510" t="s">
        <v>122</v>
      </c>
      <c r="B13" s="561"/>
      <c r="D13" s="116" t="s">
        <v>13</v>
      </c>
      <c r="E13" s="561">
        <v>63656.0</v>
      </c>
    </row>
    <row r="14">
      <c r="A14" s="472" t="s">
        <v>286</v>
      </c>
      <c r="B14" s="132"/>
      <c r="D14" s="472" t="s">
        <v>136</v>
      </c>
      <c r="E14" s="41">
        <v>117.0</v>
      </c>
    </row>
    <row r="15">
      <c r="A15" s="472" t="s">
        <v>124</v>
      </c>
      <c r="B15" s="132">
        <v>225.0</v>
      </c>
      <c r="D15" s="116" t="s">
        <v>15</v>
      </c>
      <c r="E15" s="443">
        <f>E13/E14</f>
        <v>544.0683761</v>
      </c>
    </row>
    <row r="16">
      <c r="A16" s="472" t="s">
        <v>287</v>
      </c>
      <c r="B16" s="132">
        <v>1.0152675E7</v>
      </c>
    </row>
    <row r="17">
      <c r="A17" s="472" t="s">
        <v>126</v>
      </c>
      <c r="B17" s="561"/>
      <c r="D17" s="116" t="s">
        <v>16</v>
      </c>
      <c r="E17" s="561"/>
    </row>
    <row r="18">
      <c r="A18" s="472" t="s">
        <v>288</v>
      </c>
      <c r="B18" s="561"/>
      <c r="D18" s="116" t="s">
        <v>289</v>
      </c>
      <c r="E18" s="561">
        <v>57950.0</v>
      </c>
    </row>
    <row r="19">
      <c r="A19" s="116" t="s">
        <v>13</v>
      </c>
      <c r="B19" s="561">
        <v>136753.0</v>
      </c>
      <c r="D19" s="490" t="s">
        <v>18</v>
      </c>
      <c r="E19" s="561">
        <v>4861.0</v>
      </c>
    </row>
    <row r="20">
      <c r="A20" s="472" t="s">
        <v>136</v>
      </c>
      <c r="B20" s="41">
        <v>1448.0</v>
      </c>
      <c r="D20" s="116" t="s">
        <v>19</v>
      </c>
      <c r="E20" s="573">
        <v>799.0</v>
      </c>
    </row>
    <row r="21">
      <c r="A21" s="472" t="s">
        <v>137</v>
      </c>
      <c r="B21" s="443">
        <f>B19/B20</f>
        <v>94.44267956</v>
      </c>
      <c r="D21" s="116" t="s">
        <v>20</v>
      </c>
      <c r="E21" s="573">
        <v>45.0</v>
      </c>
    </row>
    <row r="22">
      <c r="A22" s="116"/>
      <c r="B22" s="561"/>
      <c r="D22" s="116" t="s">
        <v>21</v>
      </c>
      <c r="E22" s="561">
        <v>0.0</v>
      </c>
    </row>
    <row r="23">
      <c r="A23" s="116" t="s">
        <v>16</v>
      </c>
      <c r="B23" s="561"/>
      <c r="D23" s="116" t="s">
        <v>22</v>
      </c>
      <c r="E23" s="443">
        <f>E39-SUM(E18:E22)</f>
        <v>10302</v>
      </c>
    </row>
    <row r="24">
      <c r="A24" s="116" t="s">
        <v>289</v>
      </c>
      <c r="B24" s="561">
        <v>57469.0</v>
      </c>
      <c r="D24" s="116" t="s">
        <v>23</v>
      </c>
      <c r="E24" s="443">
        <f>E22</f>
        <v>0</v>
      </c>
    </row>
    <row r="25">
      <c r="A25" s="490" t="s">
        <v>18</v>
      </c>
      <c r="B25" s="561">
        <v>30765.0</v>
      </c>
      <c r="D25" s="41" t="s">
        <v>24</v>
      </c>
    </row>
    <row r="26">
      <c r="A26" s="116" t="s">
        <v>19</v>
      </c>
      <c r="B26" s="561">
        <v>21105.0</v>
      </c>
      <c r="D26" s="116"/>
    </row>
    <row r="27">
      <c r="A27" s="116" t="s">
        <v>20</v>
      </c>
      <c r="B27" s="561">
        <v>18566.0</v>
      </c>
      <c r="D27" s="472" t="s">
        <v>290</v>
      </c>
      <c r="E27" s="41">
        <v>120.0</v>
      </c>
    </row>
    <row r="28">
      <c r="A28" s="116" t="s">
        <v>21</v>
      </c>
      <c r="B28" s="561">
        <v>8847.0</v>
      </c>
      <c r="D28" s="472" t="s">
        <v>291</v>
      </c>
    </row>
    <row r="29">
      <c r="A29" s="116" t="s">
        <v>22</v>
      </c>
      <c r="D29" s="116" t="s">
        <v>289</v>
      </c>
      <c r="E29" s="41">
        <v>105.0</v>
      </c>
    </row>
    <row r="30">
      <c r="A30" s="116" t="s">
        <v>23</v>
      </c>
      <c r="B30" s="443">
        <f>B28</f>
        <v>8847</v>
      </c>
      <c r="D30" s="490" t="s">
        <v>18</v>
      </c>
      <c r="E30" s="41">
        <v>8.0</v>
      </c>
    </row>
    <row r="31">
      <c r="A31" s="41" t="s">
        <v>24</v>
      </c>
      <c r="D31" s="116" t="s">
        <v>19</v>
      </c>
      <c r="E31" s="41">
        <v>3.0</v>
      </c>
    </row>
    <row r="32">
      <c r="A32" s="116"/>
      <c r="D32" s="116" t="s">
        <v>20</v>
      </c>
      <c r="E32" s="41">
        <v>1.0</v>
      </c>
    </row>
    <row r="33">
      <c r="A33" s="472" t="s">
        <v>25</v>
      </c>
      <c r="B33" s="553">
        <f>B20</f>
        <v>1448</v>
      </c>
      <c r="D33" s="116" t="s">
        <v>21</v>
      </c>
      <c r="E33" s="41">
        <v>0.0</v>
      </c>
    </row>
    <row r="34">
      <c r="A34" s="116" t="s">
        <v>289</v>
      </c>
      <c r="B34" s="41">
        <v>655.0</v>
      </c>
      <c r="D34" s="116" t="s">
        <v>22</v>
      </c>
      <c r="E34" s="553">
        <f>E27-SUM(E29:E33)</f>
        <v>3</v>
      </c>
    </row>
    <row r="35">
      <c r="A35" s="490" t="s">
        <v>18</v>
      </c>
      <c r="B35" s="41">
        <v>337.0</v>
      </c>
      <c r="D35" s="116" t="s">
        <v>23</v>
      </c>
      <c r="E35" s="553">
        <f>E33</f>
        <v>0</v>
      </c>
    </row>
    <row r="36">
      <c r="A36" s="116" t="s">
        <v>19</v>
      </c>
      <c r="B36" s="41">
        <v>212.0</v>
      </c>
      <c r="D36" s="41" t="s">
        <v>24</v>
      </c>
    </row>
    <row r="37">
      <c r="A37" s="116" t="s">
        <v>20</v>
      </c>
      <c r="B37" s="41">
        <v>174.0</v>
      </c>
      <c r="D37" s="116"/>
    </row>
    <row r="38">
      <c r="A38" s="116" t="s">
        <v>21</v>
      </c>
      <c r="B38" s="41">
        <v>70.0</v>
      </c>
      <c r="D38" s="510" t="s">
        <v>26</v>
      </c>
    </row>
    <row r="39">
      <c r="A39" s="116" t="s">
        <v>22</v>
      </c>
      <c r="D39" s="116" t="s">
        <v>27</v>
      </c>
      <c r="E39" s="474">
        <v>73957.0</v>
      </c>
    </row>
    <row r="40">
      <c r="A40" s="116" t="s">
        <v>23</v>
      </c>
      <c r="B40" s="553">
        <f>B38</f>
        <v>70</v>
      </c>
      <c r="D40" s="116" t="s">
        <v>28</v>
      </c>
      <c r="E40" s="553">
        <f>E27</f>
        <v>120</v>
      </c>
    </row>
    <row r="41">
      <c r="A41" s="41" t="s">
        <v>24</v>
      </c>
      <c r="D41" s="116" t="s">
        <v>29</v>
      </c>
      <c r="E41" s="443">
        <f>E39/E40</f>
        <v>616.3083333</v>
      </c>
    </row>
    <row r="42">
      <c r="A42" s="510"/>
      <c r="D42" s="116" t="s">
        <v>30</v>
      </c>
      <c r="E42" s="41">
        <v>411.0</v>
      </c>
    </row>
    <row r="43">
      <c r="A43" s="510" t="s">
        <v>26</v>
      </c>
    </row>
    <row r="44">
      <c r="A44" s="116" t="s">
        <v>27</v>
      </c>
    </row>
    <row r="45">
      <c r="A45" s="116" t="s">
        <v>28</v>
      </c>
    </row>
    <row r="46">
      <c r="A46" s="116" t="s">
        <v>29</v>
      </c>
    </row>
    <row r="47">
      <c r="A47" s="116" t="s">
        <v>30</v>
      </c>
      <c r="D47" s="42" t="s">
        <v>292</v>
      </c>
    </row>
    <row r="48">
      <c r="D48" s="574" t="s">
        <v>293</v>
      </c>
    </row>
    <row r="49">
      <c r="A49" s="472" t="s">
        <v>294</v>
      </c>
      <c r="B49" s="561">
        <v>62520.0</v>
      </c>
      <c r="D49" s="574" t="s">
        <v>38</v>
      </c>
    </row>
    <row r="50">
      <c r="A50" s="41" t="s">
        <v>295</v>
      </c>
      <c r="B50" s="561">
        <v>31116.0</v>
      </c>
      <c r="D50" s="574" t="s">
        <v>39</v>
      </c>
    </row>
    <row r="51">
      <c r="D51" s="574" t="s">
        <v>40</v>
      </c>
    </row>
    <row r="55">
      <c r="A55" s="116" t="s">
        <v>296</v>
      </c>
      <c r="B55" s="69">
        <f>B59*225</f>
        <v>10152675</v>
      </c>
    </row>
    <row r="56">
      <c r="A56" s="116" t="s">
        <v>297</v>
      </c>
      <c r="B56" s="103"/>
    </row>
    <row r="57">
      <c r="A57" s="116" t="s">
        <v>298</v>
      </c>
      <c r="B57" s="132">
        <v>77147.0</v>
      </c>
    </row>
    <row r="58">
      <c r="A58" s="116" t="s">
        <v>299</v>
      </c>
      <c r="B58" s="170">
        <v>862.0</v>
      </c>
    </row>
    <row r="59">
      <c r="A59" s="116" t="s">
        <v>300</v>
      </c>
      <c r="B59" s="496">
        <v>45123.0</v>
      </c>
    </row>
    <row r="60">
      <c r="A60" s="116" t="s">
        <v>301</v>
      </c>
      <c r="B60" s="170">
        <v>6024.0</v>
      </c>
    </row>
    <row r="61">
      <c r="A61" s="116" t="s">
        <v>302</v>
      </c>
      <c r="B61" s="132">
        <v>41872.0</v>
      </c>
    </row>
    <row r="62">
      <c r="A62" s="116" t="s">
        <v>303</v>
      </c>
      <c r="B62" s="561">
        <v>140400.12</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s>
  <sheetData>
    <row r="1">
      <c r="A1" s="41" t="s">
        <v>258</v>
      </c>
    </row>
    <row r="2">
      <c r="B2" s="548">
        <f>EP!Q1</f>
        <v>44378</v>
      </c>
      <c r="C2" s="548">
        <f>EP!R1</f>
        <v>44409</v>
      </c>
      <c r="D2" s="548">
        <f>EP!S1</f>
        <v>44440</v>
      </c>
      <c r="E2" s="548">
        <f>EP!T1</f>
        <v>44470</v>
      </c>
      <c r="F2" s="548">
        <f>EP!U1</f>
        <v>44501</v>
      </c>
      <c r="G2" s="548">
        <f>EP!V1</f>
        <v>44531</v>
      </c>
      <c r="H2" s="548">
        <f>EP!W1</f>
        <v>44562</v>
      </c>
      <c r="I2" s="548">
        <f>EP!X1</f>
        <v>44593</v>
      </c>
      <c r="J2" s="548">
        <f>EP!Y1</f>
        <v>44621</v>
      </c>
      <c r="K2" s="548">
        <f>EP!Z1</f>
        <v>44652</v>
      </c>
      <c r="L2" s="548">
        <f>EP!AA1</f>
        <v>44682</v>
      </c>
      <c r="M2" s="548">
        <f>EP!AB1</f>
        <v>44713</v>
      </c>
      <c r="N2" s="548">
        <f>EP!AC1</f>
        <v>44743</v>
      </c>
    </row>
    <row r="3">
      <c r="A3" s="41" t="s">
        <v>66</v>
      </c>
      <c r="B3" s="551">
        <f>EP!Q9</f>
        <v>0.3181481606</v>
      </c>
      <c r="C3" s="551">
        <f>EP!R9</f>
        <v>0.3024876895</v>
      </c>
      <c r="D3" s="551">
        <f>EP!S9</f>
        <v>0.3073264995</v>
      </c>
      <c r="E3" s="551">
        <f>EP!T9</f>
        <v>0.3294598057</v>
      </c>
      <c r="F3" s="551">
        <f>EP!U9</f>
        <v>0.2869518668</v>
      </c>
      <c r="G3" s="551">
        <f>EP!V9</f>
        <v>0.2972598052</v>
      </c>
      <c r="H3" s="551">
        <f>EP!W9</f>
        <v>0.315702273</v>
      </c>
      <c r="I3" s="551">
        <f>EP!X9</f>
        <v>0.2854616144</v>
      </c>
      <c r="J3" s="551">
        <f>EP!Y9</f>
        <v>0.3112828015</v>
      </c>
      <c r="K3" s="551">
        <f>EP!Z9</f>
        <v>0.3408318938</v>
      </c>
      <c r="L3" s="551">
        <f>EP!AA9</f>
        <v>0.3134429203</v>
      </c>
      <c r="M3" s="551">
        <f>EP!AB9</f>
        <v>0.3068353979</v>
      </c>
      <c r="N3" s="551">
        <f>EP!AC9</f>
        <v>0.3065419589</v>
      </c>
    </row>
    <row r="4">
      <c r="A4" s="41" t="s">
        <v>67</v>
      </c>
      <c r="B4" s="551">
        <f>EP!Q10</f>
        <v>0.1803877352</v>
      </c>
      <c r="C4" s="551">
        <f>EP!R10</f>
        <v>0.233069003</v>
      </c>
      <c r="D4" s="551">
        <f>EP!S10</f>
        <v>0.1909751053</v>
      </c>
      <c r="E4" s="551">
        <f>EP!T10</f>
        <v>0.2033743569</v>
      </c>
      <c r="F4" s="551">
        <f>EP!U10</f>
        <v>0.2980369372</v>
      </c>
      <c r="G4" s="551">
        <f>EP!V10</f>
        <v>0.4599400105</v>
      </c>
      <c r="H4" s="551">
        <f>EP!W10</f>
        <v>-0.01167078158</v>
      </c>
      <c r="I4" s="551">
        <f>EP!X10</f>
        <v>0.1813965631</v>
      </c>
      <c r="J4" s="551">
        <f>EP!Y10</f>
        <v>0.136057246</v>
      </c>
      <c r="K4" s="551">
        <f>EP!Z10</f>
        <v>0.1951390892</v>
      </c>
      <c r="L4" s="551">
        <f>EP!AA10</f>
        <v>0.2447678142</v>
      </c>
      <c r="M4" s="551">
        <f>EP!AB10</f>
        <v>0.2051803907</v>
      </c>
      <c r="N4" s="551">
        <f>EP!AC10</f>
        <v>0.3371935332</v>
      </c>
    </row>
    <row r="5">
      <c r="A5" s="41" t="s">
        <v>9</v>
      </c>
      <c r="B5" s="551">
        <f>EP!Q11</f>
        <v>0.1377604254</v>
      </c>
      <c r="C5" s="551">
        <f>EP!R11</f>
        <v>0.06941868645</v>
      </c>
      <c r="D5" s="551">
        <f>EP!S11</f>
        <v>0.1163513942</v>
      </c>
      <c r="E5" s="551">
        <f>EP!T11</f>
        <v>0.1260854488</v>
      </c>
      <c r="F5" s="551">
        <f>EP!U11</f>
        <v>-0.01108507041</v>
      </c>
      <c r="G5" s="551">
        <f>EP!V11</f>
        <v>-0.1626802053</v>
      </c>
      <c r="H5" s="551">
        <f>EP!W11</f>
        <v>0.3273730546</v>
      </c>
      <c r="I5" s="551">
        <f>EP!X11</f>
        <v>0.1040650513</v>
      </c>
      <c r="J5" s="551">
        <f>EP!Y11</f>
        <v>0.1752255555</v>
      </c>
      <c r="K5" s="551">
        <f>EP!Z11</f>
        <v>0.1456928046</v>
      </c>
      <c r="L5" s="551">
        <f>EP!AA11</f>
        <v>0.06867510612</v>
      </c>
      <c r="M5" s="551">
        <f>EP!AB11</f>
        <v>0.1016550072</v>
      </c>
      <c r="N5" s="551">
        <f>EP!AC11</f>
        <v>-0.03065157429</v>
      </c>
    </row>
    <row r="6">
      <c r="A6" s="41" t="s">
        <v>68</v>
      </c>
      <c r="B6" s="542">
        <f>EP!Q12</f>
        <v>0.433007141</v>
      </c>
      <c r="C6" s="542">
        <f>EP!R12</f>
        <v>0.2294926004</v>
      </c>
      <c r="D6" s="542">
        <f>EP!S12</f>
        <v>0.3785921305</v>
      </c>
      <c r="E6" s="542">
        <f>EP!T12</f>
        <v>0.3827035852</v>
      </c>
      <c r="F6" s="542">
        <f>EP!U12</f>
        <v>-0.03863041747</v>
      </c>
      <c r="G6" s="542">
        <f>EP!V12</f>
        <v>-0.5472660699</v>
      </c>
      <c r="H6" s="542">
        <f>EP!W12</f>
        <v>1.036967683</v>
      </c>
      <c r="I6" s="542">
        <f>EP!X12</f>
        <v>0.3645500693</v>
      </c>
      <c r="J6" s="542">
        <f>EP!Y12</f>
        <v>0.5629143487</v>
      </c>
      <c r="K6" s="542">
        <f>EP!Z12</f>
        <v>0.4274623567</v>
      </c>
      <c r="L6" s="542">
        <f>EP!AA12</f>
        <v>0.2190992415</v>
      </c>
      <c r="M6" s="542">
        <f>EP!AB12</f>
        <v>0.3313014336</v>
      </c>
      <c r="N6" s="542">
        <f>EP!AC12</f>
        <v>-0.09999144781</v>
      </c>
    </row>
    <row r="7">
      <c r="A7" s="41" t="s">
        <v>74</v>
      </c>
      <c r="B7" s="520">
        <f>EP!Q19</f>
        <v>0.03889216264</v>
      </c>
      <c r="C7" s="520">
        <f>EP!R19</f>
        <v>0.01991712338</v>
      </c>
      <c r="D7" s="520">
        <f>EP!S19</f>
        <v>0.02387303281</v>
      </c>
      <c r="E7" s="520">
        <f>EP!T19</f>
        <v>0.02144380824</v>
      </c>
      <c r="F7" s="520">
        <f>EP!U19</f>
        <v>0.02014229883</v>
      </c>
      <c r="G7" s="520">
        <f>EP!V19</f>
        <v>0.02225656878</v>
      </c>
      <c r="H7" s="520">
        <f>EP!W19</f>
        <v>0.03671211977</v>
      </c>
      <c r="I7" s="520">
        <f>EP!X19</f>
        <v>0.02709883103</v>
      </c>
      <c r="J7" s="520">
        <f>EP!Y19</f>
        <v>0.01176894172</v>
      </c>
      <c r="K7" s="520">
        <f>EP!Z19</f>
        <v>0.01350138604</v>
      </c>
      <c r="L7" s="520">
        <f>EP!AA19</f>
        <v>0.02099220061</v>
      </c>
      <c r="M7" s="520">
        <f>EP!AB19</f>
        <v>0.02889862273</v>
      </c>
      <c r="N7" s="520">
        <f>EP!AC19</f>
        <v>0.03805413959</v>
      </c>
    </row>
    <row r="8">
      <c r="A8" s="552" t="s">
        <v>76</v>
      </c>
      <c r="B8" s="520">
        <f>EP!Q21</f>
        <v>0.01057585825</v>
      </c>
      <c r="C8" s="520">
        <f>EP!R21</f>
        <v>0.01145690834</v>
      </c>
      <c r="D8" s="520">
        <f>EP!S21</f>
        <v>0.01152430241</v>
      </c>
      <c r="E8" s="520">
        <f>EP!T21</f>
        <v>0.01810827336</v>
      </c>
      <c r="F8" s="520">
        <f>EP!U21</f>
        <v>0.01554720049</v>
      </c>
      <c r="G8" s="520">
        <f>EP!V21</f>
        <v>0.006206171625</v>
      </c>
      <c r="H8" s="520">
        <f>EP!W21</f>
        <v>0.007148447716</v>
      </c>
      <c r="I8" s="520">
        <f>EP!X21</f>
        <v>0.01214856059</v>
      </c>
      <c r="J8" s="520">
        <f>EP!Y21</f>
        <v>0.01427786565</v>
      </c>
      <c r="K8" s="520">
        <f>EP!Z21</f>
        <v>0.01887449568</v>
      </c>
      <c r="L8" s="520">
        <f>EP!AA21</f>
        <v>0.01040686201</v>
      </c>
      <c r="M8" s="520">
        <f>EP!AB21</f>
        <v>0.01107336892</v>
      </c>
      <c r="N8" s="520">
        <f>EP!AC21</f>
        <v>0.01692061702</v>
      </c>
    </row>
    <row r="9">
      <c r="A9" s="553" t="s">
        <v>37</v>
      </c>
      <c r="B9" s="520">
        <f>EP!Q113</f>
        <v>0.06754998225</v>
      </c>
      <c r="C9" s="520">
        <f>EP!R113</f>
        <v>0.06413246269</v>
      </c>
      <c r="D9" s="520">
        <f>EP!S113</f>
        <v>0.06028106509</v>
      </c>
      <c r="E9" s="520">
        <f>EP!T113</f>
        <v>0.08345316352</v>
      </c>
      <c r="F9" s="520">
        <f>EP!U113</f>
        <v>0.1071428571</v>
      </c>
      <c r="G9" s="520">
        <f>EP!V113</f>
        <v>0.08031923057</v>
      </c>
      <c r="H9" s="520">
        <f>EP!W113</f>
        <v>0.05185246104</v>
      </c>
      <c r="I9" s="520">
        <f>EP!X113</f>
        <v>0.05213909378</v>
      </c>
      <c r="J9" s="520">
        <f>EP!Y113</f>
        <v>0.04696349762</v>
      </c>
      <c r="K9" s="520">
        <f>EP!Z113</f>
        <v>0.07366172682</v>
      </c>
      <c r="L9" s="520">
        <f>EP!AA113</f>
        <v>0.06526178403</v>
      </c>
      <c r="M9" s="520">
        <f>EP!AB113</f>
        <v>0.05000171881</v>
      </c>
      <c r="N9" s="520">
        <f>EP!AC113</f>
        <v>0.07365180014</v>
      </c>
    </row>
    <row r="10">
      <c r="A10" s="553" t="s">
        <v>38</v>
      </c>
      <c r="B10" s="520">
        <f>EP!Q114</f>
        <v>0.3849938499</v>
      </c>
      <c r="C10" s="520">
        <f>EP!R114</f>
        <v>0.4702276708</v>
      </c>
      <c r="D10" s="520">
        <f>EP!S114</f>
        <v>0.4181818182</v>
      </c>
      <c r="E10" s="520">
        <f>EP!T114</f>
        <v>0.3593339176</v>
      </c>
      <c r="F10" s="520">
        <f>EP!U114</f>
        <v>0.5495384615</v>
      </c>
      <c r="G10" s="520">
        <f>EP!V114</f>
        <v>0.4634408602</v>
      </c>
      <c r="H10" s="520">
        <f>EP!W114</f>
        <v>0.3694267516</v>
      </c>
      <c r="I10" s="520">
        <f>EP!X114</f>
        <v>0.6217287867</v>
      </c>
      <c r="J10" s="520">
        <f>EP!Y114</f>
        <v>0.6830346807</v>
      </c>
      <c r="K10" s="520">
        <f>EP!Z114</f>
        <v>0.5890660679</v>
      </c>
      <c r="L10" s="520">
        <f>EP!AA114</f>
        <v>0.5537746653</v>
      </c>
      <c r="M10" s="520">
        <f>EP!AB114</f>
        <v>0.5793963145</v>
      </c>
      <c r="N10" s="520">
        <f>EP!AC114</f>
        <v>0.7006883829</v>
      </c>
    </row>
    <row r="11">
      <c r="A11" s="553" t="s">
        <v>39</v>
      </c>
      <c r="B11" s="520">
        <f>EP!Q115</f>
        <v>0.7214076246</v>
      </c>
      <c r="C11" s="520">
        <f>EP!R115</f>
        <v>0.7987220447</v>
      </c>
      <c r="D11" s="520">
        <f>EP!S115</f>
        <v>0.8081936685</v>
      </c>
      <c r="E11" s="520">
        <f>EP!T115</f>
        <v>0.702173913</v>
      </c>
      <c r="F11" s="520">
        <f>EP!U115</f>
        <v>0.7902439024</v>
      </c>
      <c r="G11" s="520">
        <f>EP!V115</f>
        <v>0.8197088466</v>
      </c>
      <c r="H11" s="520">
        <f>EP!W115</f>
        <v>0.6438515081</v>
      </c>
      <c r="I11" s="520">
        <f>EP!X115</f>
        <v>0.7706896552</v>
      </c>
      <c r="J11" s="520">
        <f>EP!Y115</f>
        <v>0.7284339286</v>
      </c>
      <c r="K11" s="520">
        <f>EP!Z115</f>
        <v>0.628677786</v>
      </c>
      <c r="L11" s="520">
        <f>EP!AA115</f>
        <v>0.8198463996</v>
      </c>
      <c r="M11" s="520">
        <f>EP!AB115</f>
        <v>0.815110663</v>
      </c>
      <c r="N11" s="520">
        <f>EP!AC115</f>
        <v>0.6690856818</v>
      </c>
    </row>
    <row r="12">
      <c r="A12" s="553" t="s">
        <v>40</v>
      </c>
      <c r="B12" s="520">
        <f>EP!Q116</f>
        <v>0.7980769231</v>
      </c>
      <c r="C12" s="520">
        <f>EP!R116</f>
        <v>0.8780487805</v>
      </c>
      <c r="D12" s="520">
        <f>EP!S116</f>
        <v>0.904</v>
      </c>
      <c r="E12" s="520">
        <f>EP!T116</f>
        <v>0.6912442396</v>
      </c>
      <c r="F12" s="520">
        <f>EP!U116</f>
        <v>0.8637770898</v>
      </c>
      <c r="G12" s="520">
        <f>EP!V116</f>
        <v>0.8765432099</v>
      </c>
      <c r="H12" s="520">
        <f>EP!W116</f>
        <v>0.6994535519</v>
      </c>
      <c r="I12" s="520">
        <f>EP!X116</f>
        <v>0.7567567568</v>
      </c>
      <c r="J12" s="520">
        <f>EP!Y116</f>
        <v>0.8855818792</v>
      </c>
      <c r="K12" s="520">
        <f>EP!Z116</f>
        <v>0.5832513559</v>
      </c>
      <c r="L12" s="520">
        <f>EP!AA116</f>
        <v>0.8879145357</v>
      </c>
      <c r="M12" s="520">
        <f>EP!AB116</f>
        <v>0.8632370681</v>
      </c>
      <c r="N12" s="520">
        <f>EP!AC116</f>
        <v>0.7599995292</v>
      </c>
    </row>
    <row r="16">
      <c r="A16" s="41" t="s">
        <v>259</v>
      </c>
    </row>
    <row r="17">
      <c r="B17" s="553" t="str">
        <f t="shared" ref="B17:N17" si="1">CB!B1</f>
        <v>#REF!</v>
      </c>
      <c r="C17" s="553" t="str">
        <f t="shared" si="1"/>
        <v>#REF!</v>
      </c>
      <c r="D17" s="553" t="str">
        <f t="shared" si="1"/>
        <v>#REF!</v>
      </c>
      <c r="E17" s="553" t="str">
        <f t="shared" si="1"/>
        <v>#REF!</v>
      </c>
      <c r="F17" s="553" t="str">
        <f t="shared" si="1"/>
        <v>#REF!</v>
      </c>
      <c r="G17" s="553" t="str">
        <f t="shared" si="1"/>
        <v>#REF!</v>
      </c>
      <c r="H17" s="553" t="str">
        <f t="shared" si="1"/>
        <v>#REF!</v>
      </c>
      <c r="I17" s="553" t="str">
        <f t="shared" si="1"/>
        <v>#REF!</v>
      </c>
      <c r="J17" s="553" t="str">
        <f t="shared" si="1"/>
        <v>#REF!</v>
      </c>
      <c r="K17" s="553" t="str">
        <f t="shared" si="1"/>
        <v>#REF!</v>
      </c>
      <c r="L17" s="553" t="str">
        <f t="shared" si="1"/>
        <v>#REF!</v>
      </c>
      <c r="M17" s="553" t="str">
        <f t="shared" si="1"/>
        <v>#REF!</v>
      </c>
      <c r="N17" s="553" t="str">
        <f t="shared" si="1"/>
        <v>#REF!</v>
      </c>
    </row>
    <row r="18">
      <c r="A18" s="19" t="s">
        <v>66</v>
      </c>
      <c r="B18" s="553" t="str">
        <f t="shared" ref="B18:N18" si="2">CB!B9</f>
        <v>#REF!</v>
      </c>
      <c r="C18" s="553" t="str">
        <f t="shared" si="2"/>
        <v>#REF!</v>
      </c>
      <c r="D18" s="553" t="str">
        <f t="shared" si="2"/>
        <v>#REF!</v>
      </c>
      <c r="E18" s="553" t="str">
        <f t="shared" si="2"/>
        <v>#REF!</v>
      </c>
      <c r="F18" s="553" t="str">
        <f t="shared" si="2"/>
        <v>#REF!</v>
      </c>
      <c r="G18" s="553" t="str">
        <f t="shared" si="2"/>
        <v>#REF!</v>
      </c>
      <c r="H18" s="553" t="str">
        <f t="shared" si="2"/>
        <v>#REF!</v>
      </c>
      <c r="I18" s="553" t="str">
        <f t="shared" si="2"/>
        <v>#REF!</v>
      </c>
      <c r="J18" s="553" t="str">
        <f t="shared" si="2"/>
        <v>#REF!</v>
      </c>
      <c r="K18" s="553" t="str">
        <f t="shared" si="2"/>
        <v>#REF!</v>
      </c>
      <c r="L18" s="553" t="str">
        <f t="shared" si="2"/>
        <v>#REF!</v>
      </c>
      <c r="M18" s="553" t="str">
        <f t="shared" si="2"/>
        <v>#REF!</v>
      </c>
      <c r="N18" s="553" t="str">
        <f t="shared" si="2"/>
        <v>#REF!</v>
      </c>
    </row>
    <row r="19">
      <c r="A19" s="19" t="s">
        <v>67</v>
      </c>
      <c r="B19" s="553" t="str">
        <f t="shared" ref="B19:N19" si="3">CB!B10</f>
        <v>#REF!</v>
      </c>
      <c r="C19" s="553" t="str">
        <f t="shared" si="3"/>
        <v>#REF!</v>
      </c>
      <c r="D19" s="553" t="str">
        <f t="shared" si="3"/>
        <v>#REF!</v>
      </c>
      <c r="E19" s="553" t="str">
        <f t="shared" si="3"/>
        <v>#REF!</v>
      </c>
      <c r="F19" s="553" t="str">
        <f t="shared" si="3"/>
        <v>#REF!</v>
      </c>
      <c r="G19" s="553" t="str">
        <f t="shared" si="3"/>
        <v>#REF!</v>
      </c>
      <c r="H19" s="553" t="str">
        <f t="shared" si="3"/>
        <v>#REF!</v>
      </c>
      <c r="I19" s="553" t="str">
        <f t="shared" si="3"/>
        <v>#REF!</v>
      </c>
      <c r="J19" s="553" t="str">
        <f t="shared" si="3"/>
        <v>#REF!</v>
      </c>
      <c r="K19" s="553" t="str">
        <f t="shared" si="3"/>
        <v>#REF!</v>
      </c>
      <c r="L19" s="553" t="str">
        <f t="shared" si="3"/>
        <v>#REF!</v>
      </c>
      <c r="M19" s="553" t="str">
        <f t="shared" si="3"/>
        <v>#REF!</v>
      </c>
      <c r="N19" s="553" t="str">
        <f t="shared" si="3"/>
        <v>#REF!</v>
      </c>
    </row>
    <row r="20">
      <c r="A20" s="19" t="s">
        <v>9</v>
      </c>
      <c r="B20" s="553" t="str">
        <f t="shared" ref="B20:N20" si="4">CB!B11</f>
        <v>#REF!</v>
      </c>
      <c r="C20" s="553" t="str">
        <f t="shared" si="4"/>
        <v>#REF!</v>
      </c>
      <c r="D20" s="553" t="str">
        <f t="shared" si="4"/>
        <v>#REF!</v>
      </c>
      <c r="E20" s="553" t="str">
        <f t="shared" si="4"/>
        <v>#REF!</v>
      </c>
      <c r="F20" s="553" t="str">
        <f t="shared" si="4"/>
        <v>#REF!</v>
      </c>
      <c r="G20" s="553" t="str">
        <f t="shared" si="4"/>
        <v>#REF!</v>
      </c>
      <c r="H20" s="553" t="str">
        <f t="shared" si="4"/>
        <v>#REF!</v>
      </c>
      <c r="I20" s="553" t="str">
        <f t="shared" si="4"/>
        <v>#REF!</v>
      </c>
      <c r="J20" s="553" t="str">
        <f t="shared" si="4"/>
        <v>#REF!</v>
      </c>
      <c r="K20" s="553" t="str">
        <f t="shared" si="4"/>
        <v>#REF!</v>
      </c>
      <c r="L20" s="553" t="str">
        <f t="shared" si="4"/>
        <v>#REF!</v>
      </c>
      <c r="M20" s="553" t="str">
        <f t="shared" si="4"/>
        <v>#REF!</v>
      </c>
      <c r="N20" s="553" t="str">
        <f t="shared" si="4"/>
        <v>#REF!</v>
      </c>
    </row>
    <row r="21">
      <c r="A21" s="19" t="s">
        <v>117</v>
      </c>
      <c r="B21" s="553" t="str">
        <f t="shared" ref="B21:N21" si="5">CB!B12</f>
        <v>#REF!</v>
      </c>
      <c r="C21" s="553" t="str">
        <f t="shared" si="5"/>
        <v>#REF!</v>
      </c>
      <c r="D21" s="553" t="str">
        <f t="shared" si="5"/>
        <v>#REF!</v>
      </c>
      <c r="E21" s="553" t="str">
        <f t="shared" si="5"/>
        <v>#REF!</v>
      </c>
      <c r="F21" s="553" t="str">
        <f t="shared" si="5"/>
        <v>#REF!</v>
      </c>
      <c r="G21" s="553" t="str">
        <f t="shared" si="5"/>
        <v>#REF!</v>
      </c>
      <c r="H21" s="553" t="str">
        <f t="shared" si="5"/>
        <v>#REF!</v>
      </c>
      <c r="I21" s="553" t="str">
        <f t="shared" si="5"/>
        <v>#REF!</v>
      </c>
      <c r="J21" s="553" t="str">
        <f t="shared" si="5"/>
        <v>#REF!</v>
      </c>
      <c r="K21" s="553" t="str">
        <f t="shared" si="5"/>
        <v>#REF!</v>
      </c>
      <c r="L21" s="553" t="str">
        <f t="shared" si="5"/>
        <v>#REF!</v>
      </c>
      <c r="M21" s="553" t="str">
        <f t="shared" si="5"/>
        <v>#REF!</v>
      </c>
      <c r="N21" s="553" t="str">
        <f t="shared" si="5"/>
        <v>#REF!</v>
      </c>
    </row>
    <row r="22">
      <c r="A22" s="19" t="s">
        <v>74</v>
      </c>
      <c r="B22" s="553" t="str">
        <f t="shared" ref="B22:N22" si="6">CB!B18</f>
        <v>#REF!</v>
      </c>
      <c r="C22" s="553" t="str">
        <f t="shared" si="6"/>
        <v>#REF!</v>
      </c>
      <c r="D22" s="553" t="str">
        <f t="shared" si="6"/>
        <v>#REF!</v>
      </c>
      <c r="E22" s="553" t="str">
        <f t="shared" si="6"/>
        <v>#REF!</v>
      </c>
      <c r="F22" s="553" t="str">
        <f t="shared" si="6"/>
        <v>#REF!</v>
      </c>
      <c r="G22" s="553" t="str">
        <f t="shared" si="6"/>
        <v>#REF!</v>
      </c>
      <c r="H22" s="553" t="str">
        <f t="shared" si="6"/>
        <v>#REF!</v>
      </c>
      <c r="I22" s="553" t="str">
        <f t="shared" si="6"/>
        <v>#REF!</v>
      </c>
      <c r="J22" s="553" t="str">
        <f t="shared" si="6"/>
        <v>#REF!</v>
      </c>
      <c r="K22" s="553" t="str">
        <f t="shared" si="6"/>
        <v>#REF!</v>
      </c>
      <c r="L22" s="553" t="str">
        <f t="shared" si="6"/>
        <v>#REF!</v>
      </c>
      <c r="M22" s="553" t="str">
        <f t="shared" si="6"/>
        <v>#REF!</v>
      </c>
      <c r="N22" s="553" t="str">
        <f t="shared" si="6"/>
        <v>#REF!</v>
      </c>
    </row>
    <row r="23">
      <c r="A23" s="19" t="s">
        <v>152</v>
      </c>
      <c r="B23" s="553" t="str">
        <f t="shared" ref="B23:J23" si="7">CB!B21</f>
        <v>#REF!</v>
      </c>
      <c r="C23" s="553" t="str">
        <f t="shared" si="7"/>
        <v>#REF!</v>
      </c>
      <c r="D23" s="553" t="str">
        <f t="shared" si="7"/>
        <v>#REF!</v>
      </c>
      <c r="E23" s="553" t="str">
        <f t="shared" si="7"/>
        <v>#REF!</v>
      </c>
      <c r="F23" s="553" t="str">
        <f t="shared" si="7"/>
        <v>#REF!</v>
      </c>
      <c r="G23" s="553" t="str">
        <f t="shared" si="7"/>
        <v>#REF!</v>
      </c>
      <c r="H23" s="553" t="str">
        <f t="shared" si="7"/>
        <v>#REF!</v>
      </c>
      <c r="I23" s="553" t="str">
        <f t="shared" si="7"/>
        <v>#REF!</v>
      </c>
      <c r="J23" s="553" t="str">
        <f t="shared" si="7"/>
        <v>#REF!</v>
      </c>
    </row>
    <row r="24">
      <c r="A24" s="552" t="s">
        <v>37</v>
      </c>
      <c r="B24" s="553" t="str">
        <f t="shared" ref="B24:B27" si="9">CB!B58</f>
        <v>#REF!</v>
      </c>
      <c r="C24" s="553" t="str">
        <f t="shared" ref="C24:N24" si="8">CB!C59</f>
        <v>#REF!</v>
      </c>
      <c r="D24" s="553" t="str">
        <f t="shared" si="8"/>
        <v>#REF!</v>
      </c>
      <c r="E24" s="553" t="str">
        <f t="shared" si="8"/>
        <v>#REF!</v>
      </c>
      <c r="F24" s="553" t="str">
        <f t="shared" si="8"/>
        <v>#REF!</v>
      </c>
      <c r="G24" s="553" t="str">
        <f t="shared" si="8"/>
        <v>#REF!</v>
      </c>
      <c r="H24" s="553" t="str">
        <f t="shared" si="8"/>
        <v>#REF!</v>
      </c>
      <c r="I24" s="553" t="str">
        <f t="shared" si="8"/>
        <v>#REF!</v>
      </c>
      <c r="J24" s="553" t="str">
        <f t="shared" si="8"/>
        <v>#REF!</v>
      </c>
      <c r="K24" s="553" t="str">
        <f t="shared" si="8"/>
        <v>#REF!</v>
      </c>
      <c r="L24" s="553" t="str">
        <f t="shared" si="8"/>
        <v>#REF!</v>
      </c>
      <c r="M24" s="553" t="str">
        <f t="shared" si="8"/>
        <v>#REF!</v>
      </c>
      <c r="N24" s="553" t="str">
        <f t="shared" si="8"/>
        <v>#REF!</v>
      </c>
    </row>
    <row r="25">
      <c r="A25" s="553" t="s">
        <v>38</v>
      </c>
      <c r="B25" s="553" t="str">
        <f t="shared" si="9"/>
        <v>#REF!</v>
      </c>
      <c r="C25" s="553" t="str">
        <f t="shared" ref="C25:N25" si="10">CB!C60</f>
        <v>#REF!</v>
      </c>
      <c r="D25" s="553" t="str">
        <f t="shared" si="10"/>
        <v>#REF!</v>
      </c>
      <c r="E25" s="553" t="str">
        <f t="shared" si="10"/>
        <v>#REF!</v>
      </c>
      <c r="F25" s="553" t="str">
        <f t="shared" si="10"/>
        <v>#REF!</v>
      </c>
      <c r="G25" s="553" t="str">
        <f t="shared" si="10"/>
        <v>#REF!</v>
      </c>
      <c r="H25" s="553" t="str">
        <f t="shared" si="10"/>
        <v>#REF!</v>
      </c>
      <c r="I25" s="553" t="str">
        <f t="shared" si="10"/>
        <v>#REF!</v>
      </c>
      <c r="J25" s="553" t="str">
        <f t="shared" si="10"/>
        <v>#REF!</v>
      </c>
      <c r="K25" s="553" t="str">
        <f t="shared" si="10"/>
        <v>#REF!</v>
      </c>
      <c r="L25" s="553" t="str">
        <f t="shared" si="10"/>
        <v>#REF!</v>
      </c>
      <c r="M25" s="553" t="str">
        <f t="shared" si="10"/>
        <v>#REF!</v>
      </c>
      <c r="N25" s="553" t="str">
        <f t="shared" si="10"/>
        <v>#REF!</v>
      </c>
    </row>
    <row r="26">
      <c r="A26" s="553" t="s">
        <v>39</v>
      </c>
      <c r="B26" s="553" t="str">
        <f t="shared" si="9"/>
        <v>#REF!</v>
      </c>
      <c r="C26" s="553" t="str">
        <f t="shared" ref="C26:N26" si="11">CB!C61</f>
        <v>#REF!</v>
      </c>
      <c r="D26" s="553" t="str">
        <f t="shared" si="11"/>
        <v>#REF!</v>
      </c>
      <c r="E26" s="553" t="str">
        <f t="shared" si="11"/>
        <v>#REF!</v>
      </c>
      <c r="F26" s="553" t="str">
        <f t="shared" si="11"/>
        <v>#REF!</v>
      </c>
      <c r="G26" s="553" t="str">
        <f t="shared" si="11"/>
        <v>#REF!</v>
      </c>
      <c r="H26" s="553" t="str">
        <f t="shared" si="11"/>
        <v>#REF!</v>
      </c>
      <c r="I26" s="553" t="str">
        <f t="shared" si="11"/>
        <v>#REF!</v>
      </c>
      <c r="J26" s="553" t="str">
        <f t="shared" si="11"/>
        <v>#REF!</v>
      </c>
      <c r="K26" s="553" t="str">
        <f t="shared" si="11"/>
        <v>#REF!</v>
      </c>
      <c r="L26" s="553" t="str">
        <f t="shared" si="11"/>
        <v>#REF!</v>
      </c>
      <c r="M26" s="553" t="str">
        <f t="shared" si="11"/>
        <v>#REF!</v>
      </c>
      <c r="N26" s="553" t="str">
        <f t="shared" si="11"/>
        <v>#REF!</v>
      </c>
    </row>
    <row r="27">
      <c r="A27" s="553" t="s">
        <v>40</v>
      </c>
      <c r="B27" s="553" t="str">
        <f t="shared" si="9"/>
        <v>#REF!</v>
      </c>
      <c r="E27" s="553" t="str">
        <f t="shared" ref="E27:N27" si="12">CB!E62</f>
        <v>#REF!</v>
      </c>
      <c r="F27" s="553" t="str">
        <f t="shared" si="12"/>
        <v>#REF!</v>
      </c>
      <c r="G27" s="553" t="str">
        <f t="shared" si="12"/>
        <v>#REF!</v>
      </c>
      <c r="H27" s="553" t="str">
        <f t="shared" si="12"/>
        <v>#REF!</v>
      </c>
      <c r="I27" s="553" t="str">
        <f t="shared" si="12"/>
        <v>#REF!</v>
      </c>
      <c r="J27" s="553" t="str">
        <f t="shared" si="12"/>
        <v>#REF!</v>
      </c>
      <c r="K27" s="553" t="str">
        <f t="shared" si="12"/>
        <v>#REF!</v>
      </c>
      <c r="L27" s="553" t="str">
        <f t="shared" si="12"/>
        <v>#REF!</v>
      </c>
      <c r="M27" s="553" t="str">
        <f t="shared" si="12"/>
        <v>#REF!</v>
      </c>
      <c r="N27" s="553" t="str">
        <f t="shared" si="12"/>
        <v>#REF!</v>
      </c>
    </row>
    <row r="31">
      <c r="A31" s="41" t="s">
        <v>226</v>
      </c>
    </row>
    <row r="32">
      <c r="D32" s="548">
        <f>'Cover (Old)'!B1</f>
        <v>44440</v>
      </c>
      <c r="E32" s="548">
        <f>'Cover (Old)'!C1</f>
        <v>44470</v>
      </c>
      <c r="F32" s="548">
        <f>'Cover (Old)'!D1</f>
        <v>44501</v>
      </c>
      <c r="G32" s="548">
        <f>'Cover (Old)'!E1</f>
        <v>44531</v>
      </c>
      <c r="H32" s="548">
        <f>'Cover (Old)'!F1</f>
        <v>44562</v>
      </c>
      <c r="I32" s="548">
        <f>'Cover (Old)'!G1</f>
        <v>44593</v>
      </c>
      <c r="J32" s="548">
        <f>'Cover (Old)'!H1</f>
        <v>44621</v>
      </c>
      <c r="K32" s="548">
        <f>'Cover (Old)'!I1</f>
        <v>44652</v>
      </c>
      <c r="L32" s="548">
        <f>'Cover (Old)'!J1</f>
        <v>44682</v>
      </c>
      <c r="M32" s="548">
        <f>'Cover (Old)'!K1</f>
        <v>44713</v>
      </c>
      <c r="N32" s="548">
        <f>'Cover (Old)'!L1</f>
        <v>44743</v>
      </c>
    </row>
    <row r="33">
      <c r="A33" s="552" t="s">
        <v>66</v>
      </c>
      <c r="D33" s="524">
        <f>'Cover (Old)'!B9</f>
        <v>0.04604613596</v>
      </c>
      <c r="E33" s="524">
        <f>'Cover (Old)'!C9</f>
        <v>0.06680773668</v>
      </c>
      <c r="F33" s="524">
        <f>'Cover (Old)'!D9</f>
        <v>0.2379895416</v>
      </c>
      <c r="G33" s="524">
        <f>'Cover (Old)'!E9</f>
        <v>0.253241912</v>
      </c>
      <c r="H33" s="524">
        <f>'Cover (Old)'!F9</f>
        <v>0.4047275905</v>
      </c>
      <c r="I33" s="524">
        <f>'Cover (Old)'!G9</f>
        <v>0.3798659455</v>
      </c>
      <c r="J33" s="524">
        <f>'Cover (Old)'!H9</f>
        <v>0.3837889732</v>
      </c>
      <c r="K33" s="524">
        <f>'Cover (Old)'!I9</f>
        <v>0.3538848237</v>
      </c>
      <c r="L33" s="524">
        <f>'Cover (Old)'!J9</f>
        <v>0.3989420781</v>
      </c>
      <c r="M33" s="524">
        <f>'Cover (Old)'!K9</f>
        <v>0.4188352197</v>
      </c>
      <c r="N33" s="524">
        <f>'Cover (Old)'!L9</f>
        <v>0.8927882928</v>
      </c>
    </row>
    <row r="34">
      <c r="A34" s="552" t="s">
        <v>67</v>
      </c>
      <c r="D34" s="524">
        <f>'Cover (Old)'!B10</f>
        <v>0</v>
      </c>
      <c r="E34" s="524">
        <f>'Cover (Old)'!C10</f>
        <v>0</v>
      </c>
      <c r="F34" s="524">
        <f>'Cover (Old)'!D10</f>
        <v>0.1526384165</v>
      </c>
      <c r="G34" s="524">
        <f>'Cover (Old)'!E10</f>
        <v>0.08079275557</v>
      </c>
      <c r="H34" s="524">
        <f>'Cover (Old)'!F10</f>
        <v>0.3719664584</v>
      </c>
      <c r="I34" s="524">
        <f>'Cover (Old)'!G10</f>
        <v>0.1983726756</v>
      </c>
      <c r="J34" s="524">
        <f>'Cover (Old)'!H10</f>
        <v>0.128259924</v>
      </c>
      <c r="K34" s="524">
        <f>'Cover (Old)'!I10</f>
        <v>-0.04584627499</v>
      </c>
      <c r="L34" s="524">
        <f>'Cover (Old)'!J10</f>
        <v>0.1567569229</v>
      </c>
      <c r="M34" s="524">
        <f>'Cover (Old)'!K10</f>
        <v>0.190188785</v>
      </c>
      <c r="N34" s="524">
        <f>'Cover (Old)'!L10</f>
        <v>0.2453560676</v>
      </c>
    </row>
    <row r="35">
      <c r="A35" s="552" t="s">
        <v>9</v>
      </c>
      <c r="D35" s="524">
        <f>'Cover (Old)'!B11</f>
        <v>0.04604613596</v>
      </c>
      <c r="E35" s="524">
        <f>'Cover (Old)'!C11</f>
        <v>0.06680773668</v>
      </c>
      <c r="F35" s="524">
        <f>'Cover (Old)'!D11</f>
        <v>0.08535112515</v>
      </c>
      <c r="G35" s="524">
        <f>'Cover (Old)'!E11</f>
        <v>0.1724491565</v>
      </c>
      <c r="H35" s="524">
        <f>'Cover (Old)'!F11</f>
        <v>0.03276113209</v>
      </c>
      <c r="I35" s="524">
        <f>'Cover (Old)'!G11</f>
        <v>0.1814932699</v>
      </c>
      <c r="J35" s="524">
        <f>'Cover (Old)'!H11</f>
        <v>0.2555290493</v>
      </c>
      <c r="K35" s="524">
        <f>'Cover (Old)'!I11</f>
        <v>0.3997310987</v>
      </c>
      <c r="L35" s="524">
        <f>'Cover (Old)'!J11</f>
        <v>0.2421851551</v>
      </c>
      <c r="M35" s="524">
        <f>'Cover (Old)'!K11</f>
        <v>0.2286464347</v>
      </c>
      <c r="N35" s="524">
        <f>'Cover (Old)'!L11</f>
        <v>0.6474322252</v>
      </c>
    </row>
    <row r="36">
      <c r="A36" s="552" t="s">
        <v>117</v>
      </c>
      <c r="D36" s="520">
        <f>'Cover (Old)'!B12</f>
        <v>1</v>
      </c>
      <c r="E36" s="520">
        <f>'Cover (Old)'!C12</f>
        <v>1</v>
      </c>
      <c r="F36" s="520">
        <f>'Cover (Old)'!D12</f>
        <v>0.3586339322</v>
      </c>
      <c r="G36" s="520">
        <f>'Cover (Old)'!E12</f>
        <v>0.6809660971</v>
      </c>
      <c r="H36" s="520">
        <f>'Cover (Old)'!F12</f>
        <v>0.08094612985</v>
      </c>
      <c r="I36" s="520">
        <f>'Cover (Old)'!G12</f>
        <v>0.4777824179</v>
      </c>
      <c r="J36" s="520">
        <f>'Cover (Old)'!H12</f>
        <v>0.6658061255</v>
      </c>
      <c r="K36" s="520">
        <f>'Cover (Old)'!I12</f>
        <v>1.129551402</v>
      </c>
      <c r="L36" s="520">
        <f>'Cover (Old)'!J12</f>
        <v>0.6070684654</v>
      </c>
      <c r="M36" s="520">
        <f>'Cover (Old)'!K12</f>
        <v>0.5459102386</v>
      </c>
      <c r="N36" s="520">
        <f>'Cover (Old)'!L12</f>
        <v>0.7251800123</v>
      </c>
    </row>
    <row r="37">
      <c r="A37" s="552" t="s">
        <v>74</v>
      </c>
      <c r="D37" s="553" t="str">
        <f>'Cover (Old)'!B19</f>
        <v/>
      </c>
      <c r="E37" s="553" t="str">
        <f>'Cover (Old)'!C19</f>
        <v/>
      </c>
      <c r="F37" s="520">
        <f>'Cover (Old)'!D19</f>
        <v>0</v>
      </c>
      <c r="G37" s="520">
        <f>'Cover (Old)'!E19</f>
        <v>0</v>
      </c>
      <c r="H37" s="520">
        <f>'Cover (Old)'!F19</f>
        <v>0.009175116882</v>
      </c>
      <c r="I37" s="520">
        <f>'Cover (Old)'!G19</f>
        <v>0.009091805866</v>
      </c>
      <c r="J37" s="520">
        <f>'Cover (Old)'!H19</f>
        <v>0.02118434626</v>
      </c>
      <c r="K37" s="520">
        <f>'Cover (Old)'!I19</f>
        <v>0.01478326367</v>
      </c>
      <c r="L37" s="520">
        <f>'Cover (Old)'!J19</f>
        <v>0.02669788782</v>
      </c>
      <c r="M37" s="520">
        <f>'Cover (Old)'!K19</f>
        <v>0.01514283468</v>
      </c>
      <c r="N37" s="520">
        <f>'Cover (Old)'!L19</f>
        <v>0.007642132554</v>
      </c>
    </row>
    <row r="38">
      <c r="A38" s="552" t="s">
        <v>152</v>
      </c>
      <c r="D38" s="520">
        <f>'Cover (Old)'!B21</f>
        <v>0.1061100239</v>
      </c>
      <c r="E38" s="520">
        <f>'Cover (Old)'!C21</f>
        <v>0.08057700714</v>
      </c>
      <c r="F38" s="520">
        <f>'Cover (Old)'!D21</f>
        <v>0.0527082665</v>
      </c>
      <c r="G38" s="520">
        <f>'Cover (Old)'!E21</f>
        <v>0.03309190216</v>
      </c>
      <c r="H38" s="520">
        <f>'Cover (Old)'!F21</f>
        <v>0.04039438604</v>
      </c>
      <c r="I38" s="520">
        <f>'Cover (Old)'!G21</f>
        <v>0.02901441394</v>
      </c>
      <c r="J38" s="520">
        <f>'Cover (Old)'!H21</f>
        <v>0.02485062193</v>
      </c>
      <c r="K38" s="520" t="str">
        <f>'Cover (Old)'!I21</f>
        <v/>
      </c>
      <c r="L38" s="520" t="str">
        <f>'Cover (Old)'!J21</f>
        <v/>
      </c>
      <c r="M38" s="520" t="str">
        <f>'Cover (Old)'!K21</f>
        <v/>
      </c>
      <c r="N38" s="520" t="str">
        <f>'Cover (Old)'!L21</f>
        <v/>
      </c>
    </row>
    <row r="39">
      <c r="A39" s="552" t="s">
        <v>37</v>
      </c>
      <c r="D39" s="553" t="str">
        <f>'Cover (Old)'!B53</f>
        <v/>
      </c>
      <c r="E39" s="520">
        <f>'Cover (Old)'!C53</f>
        <v>0.4013916069</v>
      </c>
      <c r="F39" s="520">
        <f>'Cover (Old)'!D53</f>
        <v>0.3417481395</v>
      </c>
      <c r="G39" s="520">
        <f>'Cover (Old)'!E53</f>
        <v>0.2460647223</v>
      </c>
      <c r="H39" s="520">
        <f>'Cover (Old)'!F53</f>
        <v>0.2021249438</v>
      </c>
      <c r="I39" s="520">
        <f>'Cover (Old)'!G53</f>
        <v>0.2236626556</v>
      </c>
      <c r="J39" s="520">
        <f>'Cover (Old)'!H53</f>
        <v>0.1728788361</v>
      </c>
      <c r="K39" s="520">
        <f>'Cover (Old)'!I53</f>
        <v>0.1881110623</v>
      </c>
      <c r="L39" s="520">
        <f>'Cover (Old)'!J53</f>
        <v>0.1709644199</v>
      </c>
      <c r="M39" s="520">
        <f>'Cover (Old)'!K53</f>
        <v>0.1452638495</v>
      </c>
      <c r="N39" s="520">
        <f>'Cover (Old)'!L53</f>
        <v>0.1481337965</v>
      </c>
    </row>
    <row r="40">
      <c r="A40" s="553" t="s">
        <v>38</v>
      </c>
      <c r="D40" s="553" t="str">
        <f>'Cover (Old)'!B54</f>
        <v/>
      </c>
      <c r="E40" s="520" t="str">
        <f>'Cover (Old)'!C54</f>
        <v/>
      </c>
      <c r="F40" s="520">
        <f>'Cover (Old)'!D54</f>
        <v>0.3640303359</v>
      </c>
      <c r="G40" s="520">
        <f>'Cover (Old)'!E54</f>
        <v>0.6208368915</v>
      </c>
      <c r="H40" s="520">
        <f>'Cover (Old)'!F54</f>
        <v>0.3516263463</v>
      </c>
      <c r="I40" s="520">
        <f>'Cover (Old)'!G54</f>
        <v>0.3746917664</v>
      </c>
      <c r="J40" s="520">
        <f>'Cover (Old)'!H54</f>
        <v>0.3762026834</v>
      </c>
      <c r="K40" s="520">
        <f>'Cover (Old)'!I54</f>
        <v>0.3076167076</v>
      </c>
      <c r="L40" s="520">
        <f>'Cover (Old)'!J54</f>
        <v>0.3260091978</v>
      </c>
      <c r="M40" s="520">
        <f>'Cover (Old)'!K54</f>
        <v>0.4319052178</v>
      </c>
      <c r="N40" s="520">
        <f>'Cover (Old)'!L54</f>
        <v>0.3035454692</v>
      </c>
    </row>
    <row r="41">
      <c r="A41" s="553" t="s">
        <v>39</v>
      </c>
      <c r="D41" s="553" t="str">
        <f>'Cover (Old)'!B55</f>
        <v/>
      </c>
      <c r="E41" s="520" t="str">
        <f>'Cover (Old)'!C55</f>
        <v/>
      </c>
      <c r="F41" s="520" t="str">
        <f>'Cover (Old)'!D55</f>
        <v/>
      </c>
      <c r="G41" s="520">
        <f>'Cover (Old)'!E55</f>
        <v>0.8392857143</v>
      </c>
      <c r="H41" s="520">
        <f>'Cover (Old)'!F55</f>
        <v>0.4910591472</v>
      </c>
      <c r="I41" s="520">
        <f>'Cover (Old)'!G55</f>
        <v>0.7618901031</v>
      </c>
      <c r="J41" s="520">
        <f>'Cover (Old)'!H55</f>
        <v>0.7640449438</v>
      </c>
      <c r="K41" s="520">
        <f>'Cover (Old)'!I55</f>
        <v>0.6183185841</v>
      </c>
      <c r="L41" s="520">
        <f>'Cover (Old)'!J55</f>
        <v>0.8073748669</v>
      </c>
      <c r="M41" s="520">
        <f>'Cover (Old)'!K55</f>
        <v>0.7776533811</v>
      </c>
      <c r="N41" s="520">
        <f>'Cover (Old)'!L55</f>
        <v>0.6229795881</v>
      </c>
    </row>
    <row r="42">
      <c r="A42" s="553" t="s">
        <v>40</v>
      </c>
      <c r="D42" s="553" t="str">
        <f>'Cover (Old)'!B56</f>
        <v/>
      </c>
      <c r="E42" s="520" t="str">
        <f>'Cover (Old)'!C56</f>
        <v/>
      </c>
      <c r="F42" s="520" t="str">
        <f>'Cover (Old)'!D56</f>
        <v/>
      </c>
      <c r="G42" s="520" t="str">
        <f>'Cover (Old)'!E56</f>
        <v/>
      </c>
      <c r="H42" s="520">
        <f>'Cover (Old)'!F56</f>
        <v>0.865248227</v>
      </c>
      <c r="I42" s="520">
        <f>'Cover (Old)'!G56</f>
        <v>0.8487394958</v>
      </c>
      <c r="J42" s="520">
        <f>'Cover (Old)'!H56</f>
        <v>0.8844444444</v>
      </c>
      <c r="K42" s="520">
        <f>'Cover (Old)'!I56</f>
        <v>0.7510504202</v>
      </c>
      <c r="L42" s="520">
        <f>'Cover (Old)'!J56</f>
        <v>0.9056819808</v>
      </c>
      <c r="M42" s="520">
        <f>'Cover (Old)'!K56</f>
        <v>0.8545754328</v>
      </c>
      <c r="N42" s="520">
        <f>'Cover (Old)'!L56</f>
        <v>0.7958537288</v>
      </c>
    </row>
    <row r="45">
      <c r="A45" s="41"/>
    </row>
    <row r="46">
      <c r="A46" s="41" t="s">
        <v>260</v>
      </c>
    </row>
    <row r="47">
      <c r="B47" s="553" t="str">
        <f t="shared" ref="B47:N47" si="13">'Instant Pay'!B1</f>
        <v>#REF!</v>
      </c>
      <c r="C47" s="553" t="str">
        <f t="shared" si="13"/>
        <v>#REF!</v>
      </c>
      <c r="D47" s="553" t="str">
        <f t="shared" si="13"/>
        <v>#REF!</v>
      </c>
      <c r="E47" s="553" t="str">
        <f t="shared" si="13"/>
        <v>#REF!</v>
      </c>
      <c r="F47" s="553" t="str">
        <f t="shared" si="13"/>
        <v>#REF!</v>
      </c>
      <c r="G47" s="553" t="str">
        <f t="shared" si="13"/>
        <v>#REF!</v>
      </c>
      <c r="H47" s="553" t="str">
        <f t="shared" si="13"/>
        <v>#REF!</v>
      </c>
      <c r="I47" s="553" t="str">
        <f t="shared" si="13"/>
        <v>#REF!</v>
      </c>
      <c r="J47" s="553" t="str">
        <f t="shared" si="13"/>
        <v>#REF!</v>
      </c>
      <c r="K47" s="553" t="str">
        <f t="shared" si="13"/>
        <v>#REF!</v>
      </c>
      <c r="L47" s="553" t="str">
        <f t="shared" si="13"/>
        <v>#REF!</v>
      </c>
      <c r="M47" s="553" t="str">
        <f t="shared" si="13"/>
        <v>#REF!</v>
      </c>
      <c r="N47" s="553" t="str">
        <f t="shared" si="13"/>
        <v>#REF!</v>
      </c>
    </row>
    <row r="48">
      <c r="A48" s="552" t="s">
        <v>66</v>
      </c>
      <c r="B48" s="553" t="str">
        <f t="shared" ref="B48:N48" si="14">'Instant Pay'!B9</f>
        <v>#REF!</v>
      </c>
      <c r="C48" s="553" t="str">
        <f t="shared" si="14"/>
        <v>#REF!</v>
      </c>
      <c r="D48" s="553" t="str">
        <f t="shared" si="14"/>
        <v>#REF!</v>
      </c>
      <c r="E48" s="553" t="str">
        <f t="shared" si="14"/>
        <v>#REF!</v>
      </c>
      <c r="F48" s="553" t="str">
        <f t="shared" si="14"/>
        <v>#REF!</v>
      </c>
      <c r="G48" s="553" t="str">
        <f t="shared" si="14"/>
        <v>#REF!</v>
      </c>
      <c r="H48" s="553" t="str">
        <f t="shared" si="14"/>
        <v>#REF!</v>
      </c>
      <c r="I48" s="553" t="str">
        <f t="shared" si="14"/>
        <v>#REF!</v>
      </c>
      <c r="J48" s="553" t="str">
        <f t="shared" si="14"/>
        <v>#REF!</v>
      </c>
      <c r="K48" s="553" t="str">
        <f t="shared" si="14"/>
        <v>#REF!</v>
      </c>
      <c r="L48" s="553" t="str">
        <f t="shared" si="14"/>
        <v>#REF!</v>
      </c>
      <c r="M48" s="553" t="str">
        <f t="shared" si="14"/>
        <v>#REF!</v>
      </c>
      <c r="N48" s="553" t="str">
        <f t="shared" si="14"/>
        <v>#REF!</v>
      </c>
    </row>
    <row r="49">
      <c r="A49" s="552" t="s">
        <v>67</v>
      </c>
      <c r="B49" s="553" t="str">
        <f t="shared" ref="B49:N49" si="15">'Instant Pay'!B10</f>
        <v>#REF!</v>
      </c>
      <c r="C49" s="553" t="str">
        <f t="shared" si="15"/>
        <v>#REF!</v>
      </c>
      <c r="D49" s="553" t="str">
        <f t="shared" si="15"/>
        <v>#REF!</v>
      </c>
      <c r="E49" s="553" t="str">
        <f t="shared" si="15"/>
        <v>#REF!</v>
      </c>
      <c r="F49" s="553" t="str">
        <f t="shared" si="15"/>
        <v>#REF!</v>
      </c>
      <c r="G49" s="553" t="str">
        <f t="shared" si="15"/>
        <v>#REF!</v>
      </c>
      <c r="H49" s="553" t="str">
        <f t="shared" si="15"/>
        <v>#REF!</v>
      </c>
      <c r="I49" s="553" t="str">
        <f t="shared" si="15"/>
        <v>#REF!</v>
      </c>
      <c r="J49" s="553" t="str">
        <f t="shared" si="15"/>
        <v>#REF!</v>
      </c>
      <c r="K49" s="553" t="str">
        <f t="shared" si="15"/>
        <v>#REF!</v>
      </c>
      <c r="L49" s="553" t="str">
        <f t="shared" si="15"/>
        <v>#REF!</v>
      </c>
      <c r="M49" s="553" t="str">
        <f t="shared" si="15"/>
        <v>#REF!</v>
      </c>
      <c r="N49" s="553" t="str">
        <f t="shared" si="15"/>
        <v>#REF!</v>
      </c>
    </row>
    <row r="50">
      <c r="A50" s="552" t="s">
        <v>9</v>
      </c>
      <c r="B50" s="553" t="str">
        <f t="shared" ref="B50:N50" si="16">'Instant Pay'!B11</f>
        <v>#REF!</v>
      </c>
      <c r="C50" s="553" t="str">
        <f t="shared" si="16"/>
        <v>#REF!</v>
      </c>
      <c r="D50" s="553" t="str">
        <f t="shared" si="16"/>
        <v>#REF!</v>
      </c>
      <c r="E50" s="553" t="str">
        <f t="shared" si="16"/>
        <v>#REF!</v>
      </c>
      <c r="F50" s="553" t="str">
        <f t="shared" si="16"/>
        <v>#REF!</v>
      </c>
      <c r="G50" s="553" t="str">
        <f t="shared" si="16"/>
        <v>#REF!</v>
      </c>
      <c r="H50" s="553" t="str">
        <f t="shared" si="16"/>
        <v>#REF!</v>
      </c>
      <c r="I50" s="553" t="str">
        <f t="shared" si="16"/>
        <v>#REF!</v>
      </c>
      <c r="J50" s="553" t="str">
        <f t="shared" si="16"/>
        <v>#REF!</v>
      </c>
      <c r="K50" s="553" t="str">
        <f t="shared" si="16"/>
        <v>#REF!</v>
      </c>
      <c r="L50" s="553" t="str">
        <f t="shared" si="16"/>
        <v>#REF!</v>
      </c>
      <c r="M50" s="553" t="str">
        <f t="shared" si="16"/>
        <v>#REF!</v>
      </c>
      <c r="N50" s="553" t="str">
        <f t="shared" si="16"/>
        <v>#REF!</v>
      </c>
    </row>
    <row r="51">
      <c r="A51" s="552" t="s">
        <v>117</v>
      </c>
      <c r="B51" s="553" t="str">
        <f t="shared" ref="B51:N51" si="17">'Instant Pay'!B12</f>
        <v>#REF!</v>
      </c>
      <c r="C51" s="553" t="str">
        <f t="shared" si="17"/>
        <v>#REF!</v>
      </c>
      <c r="D51" s="553" t="str">
        <f t="shared" si="17"/>
        <v>#REF!</v>
      </c>
      <c r="E51" s="553" t="str">
        <f t="shared" si="17"/>
        <v>#REF!</v>
      </c>
      <c r="F51" s="553" t="str">
        <f t="shared" si="17"/>
        <v>#REF!</v>
      </c>
      <c r="G51" s="553" t="str">
        <f t="shared" si="17"/>
        <v>#REF!</v>
      </c>
      <c r="H51" s="553" t="str">
        <f t="shared" si="17"/>
        <v>#REF!</v>
      </c>
      <c r="I51" s="553" t="str">
        <f t="shared" si="17"/>
        <v>#REF!</v>
      </c>
      <c r="J51" s="553" t="str">
        <f t="shared" si="17"/>
        <v>#REF!</v>
      </c>
      <c r="K51" s="553" t="str">
        <f t="shared" si="17"/>
        <v>#REF!</v>
      </c>
      <c r="L51" s="553" t="str">
        <f t="shared" si="17"/>
        <v>#REF!</v>
      </c>
      <c r="M51" s="553" t="str">
        <f t="shared" si="17"/>
        <v>#REF!</v>
      </c>
      <c r="N51" s="553" t="str">
        <f t="shared" si="17"/>
        <v>#REF!</v>
      </c>
    </row>
    <row r="52">
      <c r="A52" s="552" t="s">
        <v>74</v>
      </c>
      <c r="B52" s="553" t="str">
        <f t="shared" ref="B52:N52" si="18">'Instant Pay'!B19</f>
        <v>#REF!</v>
      </c>
      <c r="C52" s="553" t="str">
        <f t="shared" si="18"/>
        <v>#REF!</v>
      </c>
      <c r="D52" s="553" t="str">
        <f t="shared" si="18"/>
        <v>#REF!</v>
      </c>
      <c r="E52" s="553" t="str">
        <f t="shared" si="18"/>
        <v>#REF!</v>
      </c>
      <c r="F52" s="553" t="str">
        <f t="shared" si="18"/>
        <v>#REF!</v>
      </c>
      <c r="G52" s="553" t="str">
        <f t="shared" si="18"/>
        <v>#REF!</v>
      </c>
      <c r="H52" s="553" t="str">
        <f t="shared" si="18"/>
        <v>#REF!</v>
      </c>
      <c r="I52" s="553" t="str">
        <f t="shared" si="18"/>
        <v>#REF!</v>
      </c>
      <c r="J52" s="553" t="str">
        <f t="shared" si="18"/>
        <v>#REF!</v>
      </c>
      <c r="K52" s="553" t="str">
        <f t="shared" si="18"/>
        <v>#REF!</v>
      </c>
      <c r="L52" s="553" t="str">
        <f t="shared" si="18"/>
        <v>#REF!</v>
      </c>
      <c r="M52" s="553" t="str">
        <f t="shared" si="18"/>
        <v>#REF!</v>
      </c>
      <c r="N52" s="553" t="str">
        <f t="shared" si="18"/>
        <v>#REF!</v>
      </c>
    </row>
    <row r="53">
      <c r="A53" s="552" t="s">
        <v>152</v>
      </c>
      <c r="B53" s="553" t="str">
        <f t="shared" ref="B53:N53" si="19">'Instant Pay'!B21</f>
        <v>#REF!</v>
      </c>
      <c r="C53" s="553" t="str">
        <f t="shared" si="19"/>
        <v>#REF!</v>
      </c>
      <c r="D53" s="553" t="str">
        <f t="shared" si="19"/>
        <v>#REF!</v>
      </c>
      <c r="E53" s="553" t="str">
        <f t="shared" si="19"/>
        <v>#REF!</v>
      </c>
      <c r="F53" s="553" t="str">
        <f t="shared" si="19"/>
        <v>#REF!</v>
      </c>
      <c r="G53" s="553" t="str">
        <f t="shared" si="19"/>
        <v>#REF!</v>
      </c>
      <c r="H53" s="553" t="str">
        <f t="shared" si="19"/>
        <v>#REF!</v>
      </c>
      <c r="I53" s="553" t="str">
        <f t="shared" si="19"/>
        <v>#REF!</v>
      </c>
      <c r="J53" s="553" t="str">
        <f t="shared" si="19"/>
        <v>#REF!</v>
      </c>
      <c r="K53" s="553" t="str">
        <f t="shared" si="19"/>
        <v>#REF!</v>
      </c>
      <c r="L53" s="553" t="str">
        <f t="shared" si="19"/>
        <v>#REF!</v>
      </c>
      <c r="M53" s="553" t="str">
        <f t="shared" si="19"/>
        <v>#REF!</v>
      </c>
      <c r="N53" s="553" t="str">
        <f t="shared" si="19"/>
        <v>#REF!</v>
      </c>
    </row>
    <row r="54">
      <c r="A54" s="552" t="s">
        <v>37</v>
      </c>
      <c r="B54" s="553" t="str">
        <f t="shared" ref="B54:N54" si="20">'Instant Pay'!B49</f>
        <v>#REF!</v>
      </c>
      <c r="C54" s="553" t="str">
        <f t="shared" si="20"/>
        <v>#REF!</v>
      </c>
      <c r="D54" s="553" t="str">
        <f t="shared" si="20"/>
        <v>#REF!</v>
      </c>
      <c r="E54" s="553" t="str">
        <f t="shared" si="20"/>
        <v>#REF!</v>
      </c>
      <c r="F54" s="553" t="str">
        <f t="shared" si="20"/>
        <v>#REF!</v>
      </c>
      <c r="G54" s="553" t="str">
        <f t="shared" si="20"/>
        <v>#REF!</v>
      </c>
      <c r="H54" s="553" t="str">
        <f t="shared" si="20"/>
        <v>#REF!</v>
      </c>
      <c r="I54" s="553" t="str">
        <f t="shared" si="20"/>
        <v>#REF!</v>
      </c>
      <c r="J54" s="553" t="str">
        <f t="shared" si="20"/>
        <v>#REF!</v>
      </c>
      <c r="K54" s="553" t="str">
        <f t="shared" si="20"/>
        <v>#REF!</v>
      </c>
      <c r="L54" s="553" t="str">
        <f t="shared" si="20"/>
        <v>#REF!</v>
      </c>
      <c r="M54" s="553" t="str">
        <f t="shared" si="20"/>
        <v>#REF!</v>
      </c>
      <c r="N54" s="553" t="str">
        <f t="shared" si="20"/>
        <v>#REF!</v>
      </c>
    </row>
    <row r="55">
      <c r="A55" s="553" t="s">
        <v>38</v>
      </c>
      <c r="B55" s="553" t="str">
        <f t="shared" ref="B55:N55" si="21">'Instant Pay'!B50</f>
        <v>#REF!</v>
      </c>
      <c r="C55" s="553" t="str">
        <f t="shared" si="21"/>
        <v>#REF!</v>
      </c>
      <c r="D55" s="553" t="str">
        <f t="shared" si="21"/>
        <v>#REF!</v>
      </c>
      <c r="E55" s="553" t="str">
        <f t="shared" si="21"/>
        <v>#REF!</v>
      </c>
      <c r="F55" s="553" t="str">
        <f t="shared" si="21"/>
        <v>#REF!</v>
      </c>
      <c r="G55" s="553" t="str">
        <f t="shared" si="21"/>
        <v>#REF!</v>
      </c>
      <c r="H55" s="553" t="str">
        <f t="shared" si="21"/>
        <v>#REF!</v>
      </c>
      <c r="I55" s="553" t="str">
        <f t="shared" si="21"/>
        <v>#REF!</v>
      </c>
      <c r="J55" s="553" t="str">
        <f t="shared" si="21"/>
        <v>#REF!</v>
      </c>
      <c r="K55" s="553" t="str">
        <f t="shared" si="21"/>
        <v>#REF!</v>
      </c>
      <c r="L55" s="553" t="str">
        <f t="shared" si="21"/>
        <v>#REF!</v>
      </c>
      <c r="M55" s="553" t="str">
        <f t="shared" si="21"/>
        <v>#REF!</v>
      </c>
      <c r="N55" s="553" t="str">
        <f t="shared" si="21"/>
        <v>#REF!</v>
      </c>
    </row>
    <row r="56">
      <c r="A56" s="553" t="s">
        <v>39</v>
      </c>
      <c r="B56" s="553" t="str">
        <f t="shared" ref="B56:N56" si="22">'Instant Pay'!B51</f>
        <v>#REF!</v>
      </c>
      <c r="C56" s="553" t="str">
        <f t="shared" si="22"/>
        <v>#REF!</v>
      </c>
      <c r="D56" s="553" t="str">
        <f t="shared" si="22"/>
        <v>#REF!</v>
      </c>
      <c r="E56" s="553" t="str">
        <f t="shared" si="22"/>
        <v>#REF!</v>
      </c>
      <c r="F56" s="553" t="str">
        <f t="shared" si="22"/>
        <v>#REF!</v>
      </c>
      <c r="G56" s="553" t="str">
        <f t="shared" si="22"/>
        <v>#REF!</v>
      </c>
      <c r="H56" s="553" t="str">
        <f t="shared" si="22"/>
        <v>#REF!</v>
      </c>
      <c r="I56" s="553" t="str">
        <f t="shared" si="22"/>
        <v>#REF!</v>
      </c>
      <c r="J56" s="553" t="str">
        <f t="shared" si="22"/>
        <v>#REF!</v>
      </c>
      <c r="K56" s="553" t="str">
        <f t="shared" si="22"/>
        <v>#REF!</v>
      </c>
      <c r="L56" s="553" t="str">
        <f t="shared" si="22"/>
        <v>#REF!</v>
      </c>
      <c r="M56" s="553" t="str">
        <f t="shared" si="22"/>
        <v>#REF!</v>
      </c>
      <c r="N56" s="553" t="str">
        <f t="shared" si="22"/>
        <v>#REF!</v>
      </c>
    </row>
    <row r="57">
      <c r="A57" s="553" t="s">
        <v>40</v>
      </c>
      <c r="B57" s="553" t="str">
        <f t="shared" ref="B57:N57" si="23">'Instant Pay'!B52</f>
        <v>#REF!</v>
      </c>
      <c r="C57" s="553" t="str">
        <f t="shared" si="23"/>
        <v>#REF!</v>
      </c>
      <c r="D57" s="553" t="str">
        <f t="shared" si="23"/>
        <v>#REF!</v>
      </c>
      <c r="E57" s="553" t="str">
        <f t="shared" si="23"/>
        <v>#REF!</v>
      </c>
      <c r="F57" s="553" t="str">
        <f t="shared" si="23"/>
        <v>#REF!</v>
      </c>
      <c r="G57" s="553" t="str">
        <f t="shared" si="23"/>
        <v>#REF!</v>
      </c>
      <c r="H57" s="553" t="str">
        <f t="shared" si="23"/>
        <v>#REF!</v>
      </c>
      <c r="I57" s="553" t="str">
        <f t="shared" si="23"/>
        <v>#REF!</v>
      </c>
      <c r="J57" s="553" t="str">
        <f t="shared" si="23"/>
        <v>#REF!</v>
      </c>
      <c r="K57" s="553" t="str">
        <f t="shared" si="23"/>
        <v>#REF!</v>
      </c>
      <c r="L57" s="553" t="str">
        <f t="shared" si="23"/>
        <v>#REF!</v>
      </c>
      <c r="M57" s="553" t="str">
        <f t="shared" si="23"/>
        <v>#REF!</v>
      </c>
      <c r="N57" s="553" t="str">
        <f t="shared" si="23"/>
        <v>#REF!</v>
      </c>
    </row>
    <row r="61">
      <c r="A61" s="575"/>
      <c r="B61" s="557">
        <f t="shared" ref="B61:H61" si="24">H2</f>
        <v>44562</v>
      </c>
      <c r="C61" s="557">
        <f t="shared" si="24"/>
        <v>44593</v>
      </c>
      <c r="D61" s="557">
        <f t="shared" si="24"/>
        <v>44621</v>
      </c>
      <c r="E61" s="557">
        <f t="shared" si="24"/>
        <v>44652</v>
      </c>
      <c r="F61" s="557">
        <f t="shared" si="24"/>
        <v>44682</v>
      </c>
      <c r="G61" s="557">
        <f t="shared" si="24"/>
        <v>44713</v>
      </c>
      <c r="H61" s="557">
        <f t="shared" si="24"/>
        <v>44743</v>
      </c>
    </row>
    <row r="62">
      <c r="A62" s="41" t="s">
        <v>226</v>
      </c>
      <c r="B62" s="551">
        <f t="shared" ref="B62:H62" si="25">H5</f>
        <v>0.3273730546</v>
      </c>
      <c r="C62" s="551">
        <f t="shared" si="25"/>
        <v>0.1040650513</v>
      </c>
      <c r="D62" s="551">
        <f t="shared" si="25"/>
        <v>0.1752255555</v>
      </c>
      <c r="E62" s="551">
        <f t="shared" si="25"/>
        <v>0.1456928046</v>
      </c>
      <c r="F62" s="551">
        <f t="shared" si="25"/>
        <v>0.06867510612</v>
      </c>
      <c r="G62" s="551">
        <f t="shared" si="25"/>
        <v>0.1016550072</v>
      </c>
      <c r="H62" s="551">
        <f t="shared" si="25"/>
        <v>-0.03065157429</v>
      </c>
    </row>
    <row r="63">
      <c r="A63" s="552" t="s">
        <v>66</v>
      </c>
      <c r="B63" s="551">
        <f t="shared" ref="B63:H63" si="26">H3</f>
        <v>0.315702273</v>
      </c>
      <c r="C63" s="551">
        <f t="shared" si="26"/>
        <v>0.2854616144</v>
      </c>
      <c r="D63" s="551">
        <f t="shared" si="26"/>
        <v>0.3112828015</v>
      </c>
      <c r="E63" s="551">
        <f t="shared" si="26"/>
        <v>0.3408318938</v>
      </c>
      <c r="F63" s="551">
        <f t="shared" si="26"/>
        <v>0.3134429203</v>
      </c>
      <c r="G63" s="551">
        <f t="shared" si="26"/>
        <v>0.3068353979</v>
      </c>
      <c r="H63" s="551">
        <f t="shared" si="26"/>
        <v>0.3065419589</v>
      </c>
    </row>
    <row r="64">
      <c r="A64" s="41" t="s">
        <v>261</v>
      </c>
      <c r="B64" s="551">
        <f t="shared" ref="B64:H64" si="27">H4</f>
        <v>-0.01167078158</v>
      </c>
      <c r="C64" s="551">
        <f t="shared" si="27"/>
        <v>0.1813965631</v>
      </c>
      <c r="D64" s="551">
        <f t="shared" si="27"/>
        <v>0.136057246</v>
      </c>
      <c r="E64" s="551">
        <f t="shared" si="27"/>
        <v>0.1951390892</v>
      </c>
      <c r="F64" s="551">
        <f t="shared" si="27"/>
        <v>0.2447678142</v>
      </c>
      <c r="G64" s="551">
        <f t="shared" si="27"/>
        <v>0.2051803907</v>
      </c>
      <c r="H64" s="551">
        <f t="shared" si="27"/>
        <v>0.3371935332</v>
      </c>
    </row>
    <row r="65">
      <c r="A65" s="41" t="s">
        <v>262</v>
      </c>
      <c r="B65" s="520">
        <f t="shared" ref="B65:H65" si="28">H7</f>
        <v>0.03671211977</v>
      </c>
      <c r="C65" s="520">
        <f t="shared" si="28"/>
        <v>0.02709883103</v>
      </c>
      <c r="D65" s="520">
        <f t="shared" si="28"/>
        <v>0.01176894172</v>
      </c>
      <c r="E65" s="520">
        <f t="shared" si="28"/>
        <v>0.01350138604</v>
      </c>
      <c r="F65" s="520">
        <f t="shared" si="28"/>
        <v>0.02099220061</v>
      </c>
      <c r="G65" s="520">
        <f t="shared" si="28"/>
        <v>0.02889862273</v>
      </c>
      <c r="H65" s="520">
        <f t="shared" si="28"/>
        <v>0.03805413959</v>
      </c>
    </row>
    <row r="68">
      <c r="A68" s="41" t="s">
        <v>226</v>
      </c>
      <c r="B68" s="553" t="str">
        <f t="shared" ref="B68:H68" si="29">H20</f>
        <v>#REF!</v>
      </c>
      <c r="C68" s="553" t="str">
        <f t="shared" si="29"/>
        <v>#REF!</v>
      </c>
      <c r="D68" s="553" t="str">
        <f t="shared" si="29"/>
        <v>#REF!</v>
      </c>
      <c r="E68" s="553" t="str">
        <f t="shared" si="29"/>
        <v>#REF!</v>
      </c>
      <c r="F68" s="553" t="str">
        <f t="shared" si="29"/>
        <v>#REF!</v>
      </c>
      <c r="G68" s="553" t="str">
        <f t="shared" si="29"/>
        <v>#REF!</v>
      </c>
      <c r="H68" s="553" t="str">
        <f t="shared" si="29"/>
        <v>#REF!</v>
      </c>
    </row>
    <row r="69">
      <c r="A69" s="552" t="s">
        <v>66</v>
      </c>
      <c r="B69" s="553" t="str">
        <f t="shared" ref="B69:H69" si="30">H18</f>
        <v>#REF!</v>
      </c>
      <c r="C69" s="553" t="str">
        <f t="shared" si="30"/>
        <v>#REF!</v>
      </c>
      <c r="D69" s="553" t="str">
        <f t="shared" si="30"/>
        <v>#REF!</v>
      </c>
      <c r="E69" s="553" t="str">
        <f t="shared" si="30"/>
        <v>#REF!</v>
      </c>
      <c r="F69" s="553" t="str">
        <f t="shared" si="30"/>
        <v>#REF!</v>
      </c>
      <c r="G69" s="553" t="str">
        <f t="shared" si="30"/>
        <v>#REF!</v>
      </c>
      <c r="H69" s="553" t="str">
        <f t="shared" si="30"/>
        <v>#REF!</v>
      </c>
    </row>
    <row r="70">
      <c r="A70" s="41" t="s">
        <v>261</v>
      </c>
      <c r="B70" s="553" t="str">
        <f t="shared" ref="B70:H70" si="31">H19</f>
        <v>#REF!</v>
      </c>
      <c r="C70" s="553" t="str">
        <f t="shared" si="31"/>
        <v>#REF!</v>
      </c>
      <c r="D70" s="553" t="str">
        <f t="shared" si="31"/>
        <v>#REF!</v>
      </c>
      <c r="E70" s="553" t="str">
        <f t="shared" si="31"/>
        <v>#REF!</v>
      </c>
      <c r="F70" s="553" t="str">
        <f t="shared" si="31"/>
        <v>#REF!</v>
      </c>
      <c r="G70" s="553" t="str">
        <f t="shared" si="31"/>
        <v>#REF!</v>
      </c>
      <c r="H70" s="553" t="str">
        <f t="shared" si="31"/>
        <v>#REF!</v>
      </c>
    </row>
    <row r="71">
      <c r="A71" s="41" t="s">
        <v>262</v>
      </c>
      <c r="B71" s="520" t="str">
        <f t="shared" ref="B71:H71" si="32">H22</f>
        <v>#REF!</v>
      </c>
      <c r="C71" s="520" t="str">
        <f t="shared" si="32"/>
        <v>#REF!</v>
      </c>
      <c r="D71" s="520" t="str">
        <f t="shared" si="32"/>
        <v>#REF!</v>
      </c>
      <c r="E71" s="520" t="str">
        <f t="shared" si="32"/>
        <v>#REF!</v>
      </c>
      <c r="F71" s="520" t="str">
        <f t="shared" si="32"/>
        <v>#REF!</v>
      </c>
      <c r="G71" s="520" t="str">
        <f t="shared" si="32"/>
        <v>#REF!</v>
      </c>
      <c r="H71" s="520" t="str">
        <f t="shared" si="32"/>
        <v>#REF!</v>
      </c>
    </row>
    <row r="74">
      <c r="A74" s="41" t="s">
        <v>226</v>
      </c>
      <c r="B74" s="524">
        <f t="shared" ref="B74:H74" si="33">H35</f>
        <v>0.03276113209</v>
      </c>
      <c r="C74" s="524">
        <f t="shared" si="33"/>
        <v>0.1814932699</v>
      </c>
      <c r="D74" s="524">
        <f t="shared" si="33"/>
        <v>0.2555290493</v>
      </c>
      <c r="E74" s="524">
        <f t="shared" si="33"/>
        <v>0.3997310987</v>
      </c>
      <c r="F74" s="524">
        <f t="shared" si="33"/>
        <v>0.2421851551</v>
      </c>
      <c r="G74" s="524">
        <f t="shared" si="33"/>
        <v>0.2286464347</v>
      </c>
      <c r="H74" s="524">
        <f t="shared" si="33"/>
        <v>0.6474322252</v>
      </c>
    </row>
    <row r="75">
      <c r="A75" s="552" t="s">
        <v>66</v>
      </c>
      <c r="B75" s="524">
        <f t="shared" ref="B75:H75" si="34">H33</f>
        <v>0.4047275905</v>
      </c>
      <c r="C75" s="524">
        <f t="shared" si="34"/>
        <v>0.3798659455</v>
      </c>
      <c r="D75" s="524">
        <f t="shared" si="34"/>
        <v>0.3837889732</v>
      </c>
      <c r="E75" s="524">
        <f t="shared" si="34"/>
        <v>0.3538848237</v>
      </c>
      <c r="F75" s="524">
        <f t="shared" si="34"/>
        <v>0.3989420781</v>
      </c>
      <c r="G75" s="524">
        <f t="shared" si="34"/>
        <v>0.4188352197</v>
      </c>
      <c r="H75" s="524">
        <f t="shared" si="34"/>
        <v>0.8927882928</v>
      </c>
    </row>
    <row r="76">
      <c r="A76" s="41" t="s">
        <v>261</v>
      </c>
      <c r="B76" s="524">
        <f t="shared" ref="B76:H76" si="35">H34</f>
        <v>0.3719664584</v>
      </c>
      <c r="C76" s="524">
        <f t="shared" si="35"/>
        <v>0.1983726756</v>
      </c>
      <c r="D76" s="524">
        <f t="shared" si="35"/>
        <v>0.128259924</v>
      </c>
      <c r="E76" s="524">
        <f t="shared" si="35"/>
        <v>-0.04584627499</v>
      </c>
      <c r="F76" s="524">
        <f t="shared" si="35"/>
        <v>0.1567569229</v>
      </c>
      <c r="G76" s="524">
        <f t="shared" si="35"/>
        <v>0.190188785</v>
      </c>
      <c r="H76" s="524">
        <f t="shared" si="35"/>
        <v>0.2453560676</v>
      </c>
    </row>
    <row r="77">
      <c r="A77" s="41" t="s">
        <v>262</v>
      </c>
      <c r="B77" s="520">
        <f t="shared" ref="B77:H77" si="36">H37</f>
        <v>0.009175116882</v>
      </c>
      <c r="C77" s="520">
        <f t="shared" si="36"/>
        <v>0.009091805866</v>
      </c>
      <c r="D77" s="520">
        <f t="shared" si="36"/>
        <v>0.02118434626</v>
      </c>
      <c r="E77" s="520">
        <f t="shared" si="36"/>
        <v>0.01478326367</v>
      </c>
      <c r="F77" s="520">
        <f t="shared" si="36"/>
        <v>0.02669788782</v>
      </c>
      <c r="G77" s="520">
        <f t="shared" si="36"/>
        <v>0.01514283468</v>
      </c>
      <c r="H77" s="520">
        <f t="shared" si="36"/>
        <v>0.007642132554</v>
      </c>
    </row>
    <row r="80">
      <c r="A80" s="41" t="s">
        <v>226</v>
      </c>
      <c r="B80" s="553" t="str">
        <f t="shared" ref="B80:H80" si="37">H50</f>
        <v>#REF!</v>
      </c>
      <c r="C80" s="553" t="str">
        <f t="shared" si="37"/>
        <v>#REF!</v>
      </c>
      <c r="D80" s="553" t="str">
        <f t="shared" si="37"/>
        <v>#REF!</v>
      </c>
      <c r="E80" s="553" t="str">
        <f t="shared" si="37"/>
        <v>#REF!</v>
      </c>
      <c r="F80" s="553" t="str">
        <f t="shared" si="37"/>
        <v>#REF!</v>
      </c>
      <c r="G80" s="553" t="str">
        <f t="shared" si="37"/>
        <v>#REF!</v>
      </c>
      <c r="H80" s="553" t="str">
        <f t="shared" si="37"/>
        <v>#REF!</v>
      </c>
    </row>
    <row r="81">
      <c r="A81" s="552" t="s">
        <v>66</v>
      </c>
      <c r="B81" s="553" t="str">
        <f t="shared" ref="B81:H81" si="38">H48</f>
        <v>#REF!</v>
      </c>
      <c r="C81" s="553" t="str">
        <f t="shared" si="38"/>
        <v>#REF!</v>
      </c>
      <c r="D81" s="553" t="str">
        <f t="shared" si="38"/>
        <v>#REF!</v>
      </c>
      <c r="E81" s="553" t="str">
        <f t="shared" si="38"/>
        <v>#REF!</v>
      </c>
      <c r="F81" s="553" t="str">
        <f t="shared" si="38"/>
        <v>#REF!</v>
      </c>
      <c r="G81" s="553" t="str">
        <f t="shared" si="38"/>
        <v>#REF!</v>
      </c>
      <c r="H81" s="553" t="str">
        <f t="shared" si="38"/>
        <v>#REF!</v>
      </c>
    </row>
    <row r="82">
      <c r="A82" s="41" t="s">
        <v>261</v>
      </c>
      <c r="B82" s="553" t="str">
        <f t="shared" ref="B82:H82" si="39">H49</f>
        <v>#REF!</v>
      </c>
      <c r="C82" s="553" t="str">
        <f t="shared" si="39"/>
        <v>#REF!</v>
      </c>
      <c r="D82" s="553" t="str">
        <f t="shared" si="39"/>
        <v>#REF!</v>
      </c>
      <c r="E82" s="553" t="str">
        <f t="shared" si="39"/>
        <v>#REF!</v>
      </c>
      <c r="F82" s="553" t="str">
        <f t="shared" si="39"/>
        <v>#REF!</v>
      </c>
      <c r="G82" s="553" t="str">
        <f t="shared" si="39"/>
        <v>#REF!</v>
      </c>
      <c r="H82" s="553" t="str">
        <f t="shared" si="39"/>
        <v>#REF!</v>
      </c>
    </row>
    <row r="83">
      <c r="A83" s="41" t="s">
        <v>262</v>
      </c>
      <c r="B83" s="553" t="str">
        <f t="shared" ref="B83:H83" si="40">H52</f>
        <v>#REF!</v>
      </c>
      <c r="C83" s="553" t="str">
        <f t="shared" si="40"/>
        <v>#REF!</v>
      </c>
      <c r="D83" s="553" t="str">
        <f t="shared" si="40"/>
        <v>#REF!</v>
      </c>
      <c r="E83" s="553" t="str">
        <f t="shared" si="40"/>
        <v>#REF!</v>
      </c>
      <c r="F83" s="553" t="str">
        <f t="shared" si="40"/>
        <v>#REF!</v>
      </c>
      <c r="G83" s="553" t="str">
        <f t="shared" si="40"/>
        <v>#REF!</v>
      </c>
      <c r="H83" s="553" t="str">
        <f t="shared" si="40"/>
        <v>#REF!</v>
      </c>
    </row>
    <row r="88">
      <c r="A88" s="41" t="s">
        <v>259</v>
      </c>
    </row>
    <row r="89">
      <c r="B89" s="553" t="str">
        <f t="shared" ref="B89:N89" si="41">CB!B1</f>
        <v>#REF!</v>
      </c>
      <c r="C89" s="553" t="str">
        <f t="shared" si="41"/>
        <v>#REF!</v>
      </c>
      <c r="D89" s="553" t="str">
        <f t="shared" si="41"/>
        <v>#REF!</v>
      </c>
      <c r="E89" s="553" t="str">
        <f t="shared" si="41"/>
        <v>#REF!</v>
      </c>
      <c r="F89" s="553" t="str">
        <f t="shared" si="41"/>
        <v>#REF!</v>
      </c>
      <c r="G89" s="553" t="str">
        <f t="shared" si="41"/>
        <v>#REF!</v>
      </c>
      <c r="H89" s="553" t="str">
        <f t="shared" si="41"/>
        <v>#REF!</v>
      </c>
      <c r="I89" s="553" t="str">
        <f t="shared" si="41"/>
        <v>#REF!</v>
      </c>
      <c r="J89" s="553" t="str">
        <f t="shared" si="41"/>
        <v>#REF!</v>
      </c>
      <c r="K89" s="553" t="str">
        <f t="shared" si="41"/>
        <v>#REF!</v>
      </c>
      <c r="L89" s="553" t="str">
        <f t="shared" si="41"/>
        <v>#REF!</v>
      </c>
      <c r="M89" s="553" t="str">
        <f t="shared" si="41"/>
        <v>#REF!</v>
      </c>
      <c r="N89" s="553" t="str">
        <f t="shared" si="41"/>
        <v>#REF!</v>
      </c>
    </row>
    <row r="90">
      <c r="A90" s="41" t="s">
        <v>304</v>
      </c>
      <c r="B90" s="520" t="str">
        <f t="shared" ref="B90:N90" si="42">CB!B32/CB!B26</f>
        <v>#REF!</v>
      </c>
      <c r="C90" s="520" t="str">
        <f t="shared" si="42"/>
        <v>#REF!</v>
      </c>
      <c r="D90" s="520" t="str">
        <f t="shared" si="42"/>
        <v>#REF!</v>
      </c>
      <c r="E90" s="520" t="str">
        <f t="shared" si="42"/>
        <v>#REF!</v>
      </c>
      <c r="F90" s="520" t="str">
        <f t="shared" si="42"/>
        <v>#REF!</v>
      </c>
      <c r="G90" s="520" t="str">
        <f t="shared" si="42"/>
        <v>#REF!</v>
      </c>
      <c r="H90" s="520" t="str">
        <f t="shared" si="42"/>
        <v>#REF!</v>
      </c>
      <c r="I90" s="520" t="str">
        <f t="shared" si="42"/>
        <v>#REF!</v>
      </c>
      <c r="J90" s="520" t="str">
        <f t="shared" si="42"/>
        <v>#REF!</v>
      </c>
      <c r="K90" s="520" t="str">
        <f t="shared" si="42"/>
        <v>#REF!</v>
      </c>
      <c r="L90" s="520" t="str">
        <f t="shared" si="42"/>
        <v>#REF!</v>
      </c>
      <c r="M90" s="520" t="str">
        <f t="shared" si="42"/>
        <v>#REF!</v>
      </c>
      <c r="N90" s="520" t="str">
        <f t="shared" si="42"/>
        <v>#REF!</v>
      </c>
    </row>
    <row r="93">
      <c r="B93" s="553" t="str">
        <f t="shared" ref="B93:N93" si="43">B89</f>
        <v>#REF!</v>
      </c>
      <c r="C93" s="553" t="str">
        <f t="shared" si="43"/>
        <v>#REF!</v>
      </c>
      <c r="D93" s="553" t="str">
        <f t="shared" si="43"/>
        <v>#REF!</v>
      </c>
      <c r="E93" s="553" t="str">
        <f t="shared" si="43"/>
        <v>#REF!</v>
      </c>
      <c r="F93" s="553" t="str">
        <f t="shared" si="43"/>
        <v>#REF!</v>
      </c>
      <c r="G93" s="553" t="str">
        <f t="shared" si="43"/>
        <v>#REF!</v>
      </c>
      <c r="H93" s="553" t="str">
        <f t="shared" si="43"/>
        <v>#REF!</v>
      </c>
      <c r="I93" s="553" t="str">
        <f t="shared" si="43"/>
        <v>#REF!</v>
      </c>
      <c r="J93" s="553" t="str">
        <f t="shared" si="43"/>
        <v>#REF!</v>
      </c>
      <c r="K93" s="553" t="str">
        <f t="shared" si="43"/>
        <v>#REF!</v>
      </c>
      <c r="L93" s="553" t="str">
        <f t="shared" si="43"/>
        <v>#REF!</v>
      </c>
      <c r="M93" s="553" t="str">
        <f t="shared" si="43"/>
        <v>#REF!</v>
      </c>
      <c r="N93" s="553" t="str">
        <f t="shared" si="43"/>
        <v>#REF!</v>
      </c>
    </row>
    <row r="94">
      <c r="B94" s="553" t="str">
        <f t="shared" ref="B94:N94" si="44">CB!B32/CB!B34</f>
        <v>#REF!</v>
      </c>
      <c r="C94" s="553" t="str">
        <f t="shared" si="44"/>
        <v>#REF!</v>
      </c>
      <c r="D94" s="553" t="str">
        <f t="shared" si="44"/>
        <v>#REF!</v>
      </c>
      <c r="E94" s="553" t="str">
        <f t="shared" si="44"/>
        <v>#REF!</v>
      </c>
      <c r="F94" s="553" t="str">
        <f t="shared" si="44"/>
        <v>#REF!</v>
      </c>
      <c r="G94" s="553" t="str">
        <f t="shared" si="44"/>
        <v>#REF!</v>
      </c>
      <c r="H94" s="553" t="str">
        <f t="shared" si="44"/>
        <v>#REF!</v>
      </c>
      <c r="I94" s="553" t="str">
        <f t="shared" si="44"/>
        <v>#REF!</v>
      </c>
      <c r="J94" s="553" t="str">
        <f t="shared" si="44"/>
        <v>#REF!</v>
      </c>
      <c r="K94" s="553" t="str">
        <f t="shared" si="44"/>
        <v>#REF!</v>
      </c>
      <c r="L94" s="553" t="str">
        <f t="shared" si="44"/>
        <v>#REF!</v>
      </c>
      <c r="M94" s="553" t="str">
        <f t="shared" si="44"/>
        <v>#REF!</v>
      </c>
      <c r="N94" s="553" t="str">
        <f t="shared" si="44"/>
        <v>#REF!</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76" t="s">
        <v>164</v>
      </c>
      <c r="B1" s="531" t="s">
        <v>231</v>
      </c>
      <c r="C1" s="531" t="s">
        <v>232</v>
      </c>
      <c r="D1" s="531" t="s">
        <v>233</v>
      </c>
      <c r="E1" s="531" t="s">
        <v>234</v>
      </c>
      <c r="F1" s="531" t="s">
        <v>235</v>
      </c>
      <c r="G1" s="531" t="s">
        <v>236</v>
      </c>
      <c r="H1" s="531" t="s">
        <v>237</v>
      </c>
      <c r="I1" s="531" t="s">
        <v>238</v>
      </c>
      <c r="J1" s="531" t="s">
        <v>239</v>
      </c>
      <c r="K1" s="531" t="s">
        <v>240</v>
      </c>
      <c r="L1" s="531" t="s">
        <v>241</v>
      </c>
      <c r="M1" s="546">
        <v>44896.0</v>
      </c>
    </row>
    <row r="2">
      <c r="A2" s="116" t="s">
        <v>73</v>
      </c>
      <c r="B2" s="76">
        <v>0.009</v>
      </c>
      <c r="C2" s="76">
        <v>0.009</v>
      </c>
      <c r="D2" s="76">
        <v>0.021</v>
      </c>
      <c r="E2" s="76">
        <v>0.015</v>
      </c>
      <c r="F2" s="76">
        <v>0.027</v>
      </c>
      <c r="G2" s="76">
        <v>0.015</v>
      </c>
      <c r="H2" s="76">
        <v>0.0076</v>
      </c>
      <c r="I2" s="76">
        <v>0.008</v>
      </c>
      <c r="J2" s="76">
        <v>0.004</v>
      </c>
      <c r="K2" s="560">
        <f>Cover!O19</f>
        <v>0.004070301789</v>
      </c>
      <c r="L2" s="560">
        <f>Cover!P19</f>
        <v>0.01751882451</v>
      </c>
      <c r="M2" s="560">
        <f>Cover!Q19</f>
        <v>0.01779412485</v>
      </c>
    </row>
    <row r="3">
      <c r="A3" s="472" t="s">
        <v>305</v>
      </c>
      <c r="B3" s="76">
        <v>0.158</v>
      </c>
      <c r="C3" s="76">
        <v>0.226</v>
      </c>
      <c r="D3" s="76">
        <v>0.217</v>
      </c>
      <c r="E3" s="76">
        <v>0.222</v>
      </c>
      <c r="F3" s="76">
        <v>0.19</v>
      </c>
      <c r="G3" s="76">
        <v>0.159</v>
      </c>
      <c r="H3" s="76">
        <v>0.098</v>
      </c>
      <c r="I3" s="76">
        <v>0.181</v>
      </c>
      <c r="J3" s="560">
        <v>0.156</v>
      </c>
      <c r="K3" s="560">
        <f>sum(Cover!O30:O32)/Cover!O24</f>
        <v>0.1791771864</v>
      </c>
      <c r="L3" s="560">
        <f>sum(Cover!P30:P32)/Cover!P24</f>
        <v>0.1577306496</v>
      </c>
      <c r="M3" s="560">
        <f>sum(Cover!Q30:Q32)/Cover!Q24</f>
        <v>0.1778587103</v>
      </c>
    </row>
    <row r="6">
      <c r="A6" s="577" t="s">
        <v>173</v>
      </c>
      <c r="B6" s="531" t="s">
        <v>231</v>
      </c>
      <c r="C6" s="531" t="s">
        <v>232</v>
      </c>
      <c r="D6" s="531" t="s">
        <v>233</v>
      </c>
      <c r="E6" s="531" t="s">
        <v>234</v>
      </c>
      <c r="F6" s="531" t="s">
        <v>235</v>
      </c>
      <c r="G6" s="531" t="s">
        <v>236</v>
      </c>
      <c r="H6" s="531" t="s">
        <v>237</v>
      </c>
      <c r="I6" s="531" t="s">
        <v>238</v>
      </c>
      <c r="J6" s="531" t="s">
        <v>239</v>
      </c>
      <c r="K6" s="531" t="s">
        <v>240</v>
      </c>
      <c r="L6" s="578" t="str">
        <f t="shared" ref="L6:M6" si="1">L1</f>
        <v>Nov 2022</v>
      </c>
      <c r="M6" s="548">
        <f t="shared" si="1"/>
        <v>44896</v>
      </c>
    </row>
    <row r="7">
      <c r="A7" s="41" t="s">
        <v>73</v>
      </c>
      <c r="B7" s="560">
        <v>0.0748</v>
      </c>
      <c r="C7" s="560">
        <v>0.0365</v>
      </c>
      <c r="D7" s="560">
        <v>0.0301</v>
      </c>
      <c r="E7" s="560">
        <v>0.043</v>
      </c>
      <c r="F7" s="560">
        <v>0.0422</v>
      </c>
      <c r="G7" s="560">
        <v>0.0386</v>
      </c>
      <c r="H7" s="560">
        <v>0.03</v>
      </c>
      <c r="I7" s="560">
        <v>0.0147</v>
      </c>
      <c r="J7" s="560">
        <v>0.0414</v>
      </c>
      <c r="K7" s="560">
        <f>CB!Q18</f>
        <v>0.042713848</v>
      </c>
      <c r="L7" s="560">
        <f>CB!R18</f>
        <v>0.07049487795</v>
      </c>
      <c r="M7" s="560">
        <f>CB!S18</f>
        <v>0.05002406075</v>
      </c>
    </row>
    <row r="8">
      <c r="A8" s="472" t="s">
        <v>305</v>
      </c>
      <c r="B8" s="560">
        <v>0.492</v>
      </c>
      <c r="C8" s="560">
        <v>0.436</v>
      </c>
      <c r="D8" s="560">
        <v>0.396</v>
      </c>
      <c r="E8" s="560">
        <v>0.415</v>
      </c>
      <c r="F8" s="560">
        <v>0.322</v>
      </c>
      <c r="G8" s="560">
        <v>0.358</v>
      </c>
      <c r="H8" s="560">
        <v>0.349</v>
      </c>
      <c r="I8" s="560">
        <v>0.387</v>
      </c>
      <c r="J8" s="560">
        <v>0.38780017130532596</v>
      </c>
      <c r="K8" s="560">
        <f>sum(CB!Q42:Q44)/CB!Q37</f>
        <v>0.3764639426</v>
      </c>
      <c r="L8" s="560">
        <f>sum(CB!R42:R44)/CB!R37</f>
        <v>0.4140501471</v>
      </c>
      <c r="M8" s="560">
        <f>sum(CB!S42:S44)/CB!S37</f>
        <v>0.341479108</v>
      </c>
    </row>
    <row r="11">
      <c r="A11" s="577" t="s">
        <v>258</v>
      </c>
      <c r="B11" s="531" t="s">
        <v>231</v>
      </c>
      <c r="C11" s="531" t="s">
        <v>232</v>
      </c>
      <c r="D11" s="531" t="s">
        <v>233</v>
      </c>
      <c r="E11" s="531" t="s">
        <v>234</v>
      </c>
      <c r="F11" s="531" t="s">
        <v>235</v>
      </c>
      <c r="G11" s="531" t="s">
        <v>236</v>
      </c>
      <c r="H11" s="531" t="s">
        <v>237</v>
      </c>
      <c r="I11" s="531" t="s">
        <v>238</v>
      </c>
      <c r="J11" s="531" t="s">
        <v>239</v>
      </c>
      <c r="K11" s="531" t="s">
        <v>240</v>
      </c>
      <c r="L11" s="578" t="str">
        <f t="shared" ref="L11:M11" si="2">L1</f>
        <v>Nov 2022</v>
      </c>
      <c r="M11" s="548">
        <f t="shared" si="2"/>
        <v>44896</v>
      </c>
    </row>
    <row r="12">
      <c r="A12" s="41" t="s">
        <v>73</v>
      </c>
      <c r="B12" s="560">
        <v>0.037</v>
      </c>
      <c r="C12" s="560">
        <v>0.027</v>
      </c>
      <c r="D12" s="560">
        <v>0.012</v>
      </c>
      <c r="E12" s="560">
        <v>0.014</v>
      </c>
      <c r="F12" s="560">
        <v>0.021</v>
      </c>
      <c r="G12" s="560">
        <v>0.029</v>
      </c>
      <c r="H12" s="560">
        <v>0.038</v>
      </c>
      <c r="I12" s="560">
        <v>0.022</v>
      </c>
      <c r="J12" s="171">
        <v>0.077</v>
      </c>
      <c r="K12" s="579">
        <f>EP!AF19</f>
        <v>0.4597380593</v>
      </c>
      <c r="L12" s="579">
        <f>EP!AG19</f>
        <v>0.3575564268</v>
      </c>
      <c r="M12" s="579">
        <f>EP!AH19</f>
        <v>-36.71814143</v>
      </c>
    </row>
    <row r="13">
      <c r="A13" s="472" t="s">
        <v>305</v>
      </c>
      <c r="B13" s="560">
        <v>0.228</v>
      </c>
      <c r="C13" s="560">
        <v>0.219</v>
      </c>
      <c r="D13" s="560">
        <v>0.25</v>
      </c>
      <c r="E13" s="560">
        <v>0.272</v>
      </c>
      <c r="F13" s="560">
        <v>0.269</v>
      </c>
      <c r="G13" s="560">
        <v>0.265</v>
      </c>
      <c r="H13" s="560">
        <v>0.277</v>
      </c>
      <c r="I13" s="560">
        <v>0.272</v>
      </c>
      <c r="J13" s="560">
        <v>0.732</v>
      </c>
      <c r="K13" s="579">
        <f>sum(EP!AF36:AF38)/EP!AF24</f>
        <v>0.06317384231</v>
      </c>
      <c r="L13" s="579">
        <f>sum(EP!AG36:AG38)/EP!AG24</f>
        <v>0.04940871062</v>
      </c>
      <c r="M13" s="579">
        <f>sum(EP!AH36:AH38)/EP!AH24</f>
        <v>0</v>
      </c>
    </row>
    <row r="16">
      <c r="A16" s="577" t="s">
        <v>179</v>
      </c>
      <c r="B16" s="531" t="s">
        <v>231</v>
      </c>
      <c r="C16" s="531" t="s">
        <v>232</v>
      </c>
      <c r="D16" s="531" t="s">
        <v>233</v>
      </c>
      <c r="E16" s="531" t="s">
        <v>234</v>
      </c>
      <c r="F16" s="531" t="s">
        <v>235</v>
      </c>
      <c r="G16" s="531" t="s">
        <v>236</v>
      </c>
      <c r="H16" s="531" t="s">
        <v>237</v>
      </c>
      <c r="I16" s="531" t="s">
        <v>238</v>
      </c>
      <c r="J16" s="531" t="s">
        <v>239</v>
      </c>
      <c r="K16" s="531" t="s">
        <v>240</v>
      </c>
      <c r="L16" s="578" t="str">
        <f t="shared" ref="L16:M16" si="3">L1</f>
        <v>Nov 2022</v>
      </c>
      <c r="M16" s="548">
        <f t="shared" si="3"/>
        <v>44896</v>
      </c>
    </row>
    <row r="17">
      <c r="A17" s="41" t="s">
        <v>73</v>
      </c>
      <c r="B17" s="560">
        <v>0.092</v>
      </c>
      <c r="C17" s="560">
        <v>0.051</v>
      </c>
      <c r="D17" s="560">
        <v>0.566</v>
      </c>
      <c r="E17" s="560">
        <v>0.069</v>
      </c>
      <c r="F17" s="560">
        <v>0.001</v>
      </c>
      <c r="G17" s="560">
        <v>0.049</v>
      </c>
      <c r="H17" s="560">
        <v>0.154</v>
      </c>
      <c r="I17" s="560">
        <v>0.14</v>
      </c>
      <c r="J17" s="579">
        <v>0.101</v>
      </c>
      <c r="K17" s="579">
        <f>'Instant Pay'!Q19</f>
        <v>0.1008851348</v>
      </c>
      <c r="L17" s="579">
        <f>'Instant Pay'!R19</f>
        <v>0.101451693</v>
      </c>
      <c r="M17" s="579">
        <f>'Instant Pay'!S19</f>
        <v>0.2734596668</v>
      </c>
    </row>
    <row r="18">
      <c r="A18" s="472" t="s">
        <v>305</v>
      </c>
      <c r="B18" s="560">
        <v>0.469</v>
      </c>
      <c r="C18" s="560">
        <v>0.401</v>
      </c>
      <c r="D18" s="560">
        <v>0.45</v>
      </c>
      <c r="E18" s="560">
        <v>0.393</v>
      </c>
      <c r="F18" s="560">
        <v>0.572</v>
      </c>
      <c r="G18" s="560">
        <v>0.575</v>
      </c>
      <c r="H18" s="560">
        <v>0.486</v>
      </c>
      <c r="I18" s="560">
        <v>0.391</v>
      </c>
      <c r="J18" s="579">
        <v>0.5715</v>
      </c>
      <c r="K18" s="579">
        <f>sum('Instant Pay'!Q28:Q30)/'Instant Pay'!Q23</f>
        <v>0.7432542811</v>
      </c>
      <c r="L18" s="579">
        <f>sum('Instant Pay'!R28:R30)/'Instant Pay'!R23</f>
        <v>0.6996209491</v>
      </c>
      <c r="M18" s="579">
        <f>sum('Instant Pay'!S28:S30)/'Instant Pay'!S23</f>
        <v>0.7487576518</v>
      </c>
    </row>
    <row r="19">
      <c r="K19" s="579" t="str">
        <f>'Instant Pay'!Q21</f>
        <v/>
      </c>
    </row>
    <row r="22">
      <c r="E22" s="561"/>
      <c r="F22" s="561">
        <v>4127968.0</v>
      </c>
      <c r="G22" s="131">
        <v>4722810.0</v>
      </c>
      <c r="H22" s="554">
        <f>F23/F22</f>
        <v>0.1562274708</v>
      </c>
    </row>
    <row r="23">
      <c r="C23" s="579"/>
      <c r="D23" s="579"/>
      <c r="E23" s="572"/>
      <c r="F23" s="41">
        <v>644902.0</v>
      </c>
      <c r="G23" s="41">
        <v>846220.0</v>
      </c>
      <c r="H23" s="554">
        <f>G23/G22</f>
        <v>0.1791772271</v>
      </c>
    </row>
    <row r="24">
      <c r="E24" s="561"/>
    </row>
    <row r="25">
      <c r="E25" s="561"/>
      <c r="F25" s="561">
        <v>1065933.0</v>
      </c>
      <c r="G25" s="561">
        <v>1316925.0</v>
      </c>
      <c r="H25" s="554">
        <f>F26/F25</f>
        <v>0.3878001713</v>
      </c>
    </row>
    <row r="26">
      <c r="E26" s="572"/>
      <c r="F26" s="41">
        <v>413369.0</v>
      </c>
      <c r="G26" s="41">
        <v>495775.0</v>
      </c>
      <c r="H26" s="554">
        <f>G26/G25</f>
        <v>0.3764641115</v>
      </c>
    </row>
    <row r="27">
      <c r="E27" s="561"/>
      <c r="G27" s="520"/>
    </row>
    <row r="28">
      <c r="F28" s="132">
        <v>413327.0</v>
      </c>
      <c r="G28" s="132">
        <v>120731.0</v>
      </c>
      <c r="H28" s="554">
        <f>F29/F28</f>
        <v>0.7324152547</v>
      </c>
    </row>
    <row r="29">
      <c r="F29" s="41">
        <v>302727.0</v>
      </c>
      <c r="G29" s="41">
        <v>120731.0</v>
      </c>
      <c r="H29" s="554">
        <f>G29/G28</f>
        <v>1</v>
      </c>
    </row>
    <row r="30">
      <c r="E30" s="561"/>
    </row>
    <row r="31">
      <c r="F31" s="561">
        <v>81721.0</v>
      </c>
      <c r="G31" s="561">
        <v>78073.0</v>
      </c>
      <c r="H31" s="554">
        <f>F32/F31</f>
        <v>0.5715421985</v>
      </c>
    </row>
    <row r="32">
      <c r="F32" s="41">
        <v>46707.0</v>
      </c>
      <c r="G32" s="41">
        <v>58028.0</v>
      </c>
      <c r="H32" s="554">
        <f>G32/G31</f>
        <v>0.7432531093</v>
      </c>
    </row>
  </sheetData>
  <drawing r:id="rId1"/>
</worksheet>
</file>